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workbookPr codeName="ThisWorkbook" defaultThemeVersion="166925"/>
  <mc:AlternateContent xmlns:mc="http://schemas.openxmlformats.org/markup-compatibility/2006">
    <mc:Choice Requires="x15">
      <x15ac:absPath xmlns:x15ac="http://schemas.microsoft.com/office/spreadsheetml/2010/11/ac" url="https://my.maerskgroup.com/personal/joan_martinez_lns_maersk_com/Documents/Desktop/"/>
    </mc:Choice>
  </mc:AlternateContent>
  <xr:revisionPtr revIDLastSave="138" documentId="13_ncr:1_{D56C71C8-26D2-48F0-8F06-1D2742E8CED1}" xr6:coauthVersionLast="47" xr6:coauthVersionMax="47" xr10:uidLastSave="{1DA62E56-4FCC-4D7C-BEB5-FD3F8D9DF1F6}"/>
  <bookViews>
    <workbookView xWindow="-120" yWindow="-120" windowWidth="29040" windowHeight="15720" tabRatio="783" xr2:uid="{00000000-000D-0000-FFFF-FFFF00000000}"/>
  </bookViews>
  <sheets>
    <sheet name="TRACKER" sheetId="1" r:id="rId1"/>
    <sheet name="Invoicing" sheetId="13" r:id="rId2"/>
    <sheet name="PIVOTS" sheetId="15" r:id="rId3"/>
    <sheet name="DASHBOARD" sheetId="14" r:id="rId4"/>
  </sheets>
  <externalReferences>
    <externalReference r:id="rId5"/>
    <externalReference r:id="rId6"/>
  </externalReferences>
  <definedNames>
    <definedName name="_xlnm._FilterDatabase" localSheetId="1" hidden="1">Invoicing!$A$1:$J$6</definedName>
    <definedName name="_xlnm._FilterDatabase" localSheetId="0">TRACKER!$A$1:$AU$2627</definedName>
    <definedName name="_xlcn.WorksheetConnection_KPIs2025NL_PRUEBAMEJORA.xlsxTable21" hidden="1">Table2[]</definedName>
    <definedName name="_xlcn.WorksheetConnection_MEDIASA1E641" hidden="1">[1]MEDIAS!$A$1:$E$62</definedName>
    <definedName name="_xlcn.WorksheetConnection_MEDIASA1J661" hidden="1">[1]MEDIAS!$A$1:$K$67</definedName>
    <definedName name="_xlcn.WorksheetConnection_MEDIASA1L91" hidden="1">[1]MEDIAS!$A$1:$K$9</definedName>
    <definedName name="_xlcn.WorksheetConnection_TRACKERE1P30571" hidden="1">TRACKER!$E$1:$Q$1</definedName>
    <definedName name="_xlcn.WorksheetConnection_TRACKEREP1" hidden="1">TRACKER!$E:$Q</definedName>
    <definedName name="_xlcn.WorksheetConnection_TRANSPORTISTAE1G71" hidden="1">[2]TRANSPORTISTA!$B$2:$E$126</definedName>
    <definedName name="_xleta.N" hidden="1" xlm="1">#NAME?</definedName>
    <definedName name="Slicer_AVAILABILITY___48H">#N/A</definedName>
    <definedName name="Slicer_DELIVERED_IN__48H">#N/A</definedName>
    <definedName name="Slicer_HAULER">#N/A</definedName>
    <definedName name="Slicer_MONTH">#N/A</definedName>
    <definedName name="Slicer_TRANSPORT_MODE">#N/A</definedName>
  </definedNames>
  <calcPr calcId="191028"/>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TRANSPORTISTA!$E$1:$G$7"/>
          <x15:modelTable id="Range 5" name="Range 5" connection="WorksheetConnection_TRACKER!$E:$P"/>
          <x15:modelTable id="Range 6" name="Range 6" connection="WorksheetConnection_TRACKER!$E$1:$P$3057"/>
          <x15:modelTable id="Range 2" name="Range 2" connection="WorksheetConnection_MEDIAS!$A$1:$L$9"/>
          <x15:modelTable id="Range 4" name="Range 4" connection="WorksheetConnection_MEDIAS!$A$1:$J$66"/>
          <x15:modelTable id="Range 9" name="Range 9" connection="WorksheetConnection_MEDIAS!$A$1:$E$64"/>
          <x15:modelTable id="Table2" name="Table2" connection="WorksheetConnection_KPIs2025-NL_PRUEBAMEJORA.xlsx!Table2"/>
        </x15:modelTables>
        <x15:extLst>
          <ext xmlns:x16="http://schemas.microsoft.com/office/spreadsheetml/2014/11/main" uri="{9835A34E-60A6-4A7C-AAB8-D5F71C897F49}">
            <x16:modelTimeGroupings>
              <x16:modelTimeGrouping tableName="Table2" columnName="TIMESLOT" columnId="TIMESLOT">
                <x16:calculatedTimeColumn columnName="TIMESLOT (Month Index)" columnId="TIMESLOT (Month Index)" contentType="monthsindex" isSelected="1"/>
                <x16:calculatedTimeColumn columnName="TIMESLOT (Month)" columnId="TIMESLOT (Month)" contentType="months" isSelected="1"/>
              </x16:modelTimeGrouping>
              <x16:modelTimeGrouping tableName="Table2" columnName="ETA" columnId="ETA">
                <x16:calculatedTimeColumn columnName="ETA (Year)" columnId="ETA (Year)" contentType="years" isSelected="1"/>
                <x16:calculatedTimeColumn columnName="ETA (Quarter)" columnId="ETA (Quarter)" contentType="quarters" isSelected="1"/>
                <x16:calculatedTimeColumn columnName="ETA (Month Index)" columnId="ETA (Month Index)" contentType="monthsindex" isSelected="1"/>
                <x16:calculatedTimeColumn columnName="ETA (Month)" columnId="ET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 i="1" l="1"/>
  <c r="AL3" i="1"/>
  <c r="AL4" i="1"/>
  <c r="AL5" i="1"/>
  <c r="AL6" i="1"/>
  <c r="AL7" i="1"/>
  <c r="AL8" i="1"/>
  <c r="AL9" i="1"/>
  <c r="AL10" i="1"/>
  <c r="AL11" i="1"/>
  <c r="AL12" i="1"/>
  <c r="AL13" i="1"/>
  <c r="AL14" i="1"/>
  <c r="AL15" i="1"/>
  <c r="AL16" i="1"/>
  <c r="AL17" i="1"/>
  <c r="AL18" i="1"/>
  <c r="AL19" i="1"/>
  <c r="AL20" i="1"/>
  <c r="AL21" i="1"/>
  <c r="AL22" i="1"/>
  <c r="AL2616" i="1" l="1"/>
  <c r="AL2617" i="1"/>
  <c r="AL2618" i="1"/>
  <c r="AL2619" i="1"/>
  <c r="AL2620" i="1"/>
  <c r="AL2621" i="1"/>
  <c r="AL2622" i="1"/>
  <c r="AL2623" i="1"/>
  <c r="AL2624" i="1"/>
  <c r="R2626" i="1"/>
  <c r="P2626" i="1" s="1"/>
  <c r="R2627" i="1"/>
  <c r="P2627" i="1" s="1"/>
  <c r="S2626" i="1"/>
  <c r="U2626" i="1" s="1"/>
  <c r="S2627" i="1"/>
  <c r="T2627" i="1" s="1"/>
  <c r="V2626" i="1"/>
  <c r="W2626" i="1" s="1"/>
  <c r="V2627" i="1"/>
  <c r="X2627" i="1" s="1"/>
  <c r="Y2626" i="1"/>
  <c r="Z2626" i="1" s="1"/>
  <c r="Y2627" i="1"/>
  <c r="Z2627" i="1" s="1"/>
  <c r="AD2626" i="1"/>
  <c r="AE2626" i="1" s="1"/>
  <c r="AF2626" i="1" s="1"/>
  <c r="AD2627" i="1"/>
  <c r="AE2627" i="1" s="1"/>
  <c r="AF2627" i="1" s="1"/>
  <c r="AG2626" i="1"/>
  <c r="AG2627" i="1"/>
  <c r="AI2626" i="1"/>
  <c r="AI2627" i="1"/>
  <c r="AJ2626" i="1"/>
  <c r="AS2626" i="1" s="1"/>
  <c r="AJ2627" i="1"/>
  <c r="AS2627" i="1" s="1"/>
  <c r="AL2626" i="1"/>
  <c r="AL2627" i="1"/>
  <c r="AM2626" i="1"/>
  <c r="AM2627" i="1"/>
  <c r="AN2626" i="1"/>
  <c r="AN2627" i="1"/>
  <c r="AO2626" i="1"/>
  <c r="AP2626" i="1" s="1"/>
  <c r="AO2627" i="1"/>
  <c r="AP2627" i="1" s="1"/>
  <c r="AQ2627" i="1" s="1"/>
  <c r="AK2627" i="1" s="1"/>
  <c r="R2625" i="1"/>
  <c r="Q2625" i="1" s="1"/>
  <c r="S2625" i="1"/>
  <c r="T2625" i="1" s="1"/>
  <c r="V2625" i="1"/>
  <c r="X2625" i="1" s="1"/>
  <c r="Y2625" i="1"/>
  <c r="Z2625" i="1" s="1"/>
  <c r="AD2625" i="1"/>
  <c r="AE2625" i="1" s="1"/>
  <c r="AF2625" i="1" s="1"/>
  <c r="AG2625" i="1"/>
  <c r="AI2625" i="1"/>
  <c r="AJ2625" i="1"/>
  <c r="AS2625" i="1" s="1"/>
  <c r="AL2625" i="1"/>
  <c r="AM2625" i="1"/>
  <c r="AN2625" i="1"/>
  <c r="AO2625" i="1"/>
  <c r="AP2625" i="1" s="1"/>
  <c r="R2624" i="1"/>
  <c r="P2624" i="1" s="1"/>
  <c r="S2624" i="1"/>
  <c r="U2624" i="1" s="1"/>
  <c r="V2624" i="1"/>
  <c r="X2624" i="1" s="1"/>
  <c r="Y2624" i="1"/>
  <c r="Z2624" i="1" s="1"/>
  <c r="AD2624" i="1"/>
  <c r="AE2624" i="1" s="1"/>
  <c r="AF2624" i="1" s="1"/>
  <c r="AG2624" i="1"/>
  <c r="AI2624" i="1"/>
  <c r="AJ2624" i="1"/>
  <c r="AS2624" i="1" s="1"/>
  <c r="AM2624" i="1"/>
  <c r="AN2624" i="1"/>
  <c r="AO2624" i="1"/>
  <c r="AP2624" i="1" s="1"/>
  <c r="R2623" i="1"/>
  <c r="P2623" i="1" s="1"/>
  <c r="S2623" i="1"/>
  <c r="T2623" i="1" s="1"/>
  <c r="V2623" i="1"/>
  <c r="X2623" i="1" s="1"/>
  <c r="Y2623" i="1"/>
  <c r="Z2623" i="1" s="1"/>
  <c r="AD2623" i="1"/>
  <c r="AE2623" i="1" s="1"/>
  <c r="AF2623" i="1" s="1"/>
  <c r="AG2623" i="1"/>
  <c r="AI2623" i="1"/>
  <c r="AJ2623" i="1"/>
  <c r="AS2623" i="1" s="1"/>
  <c r="AM2623" i="1"/>
  <c r="AN2623" i="1"/>
  <c r="AO2623" i="1"/>
  <c r="AP2623" i="1" s="1"/>
  <c r="R2615" i="1"/>
  <c r="P2615" i="1" s="1"/>
  <c r="R2616" i="1"/>
  <c r="P2616" i="1" s="1"/>
  <c r="R2617" i="1"/>
  <c r="Q2617" i="1" s="1"/>
  <c r="R2618" i="1"/>
  <c r="P2618" i="1" s="1"/>
  <c r="R2619" i="1"/>
  <c r="Q2619" i="1" s="1"/>
  <c r="R2620" i="1"/>
  <c r="P2620" i="1" s="1"/>
  <c r="R2621" i="1"/>
  <c r="P2621" i="1" s="1"/>
  <c r="R2622" i="1"/>
  <c r="P2622" i="1" s="1"/>
  <c r="S2615" i="1"/>
  <c r="T2615" i="1" s="1"/>
  <c r="S2616" i="1"/>
  <c r="T2616" i="1" s="1"/>
  <c r="S2617" i="1"/>
  <c r="U2617" i="1" s="1"/>
  <c r="S2618" i="1"/>
  <c r="T2618" i="1" s="1"/>
  <c r="S2619" i="1"/>
  <c r="T2619" i="1" s="1"/>
  <c r="S2620" i="1"/>
  <c r="U2620" i="1" s="1"/>
  <c r="S2621" i="1"/>
  <c r="T2621" i="1" s="1"/>
  <c r="S2622" i="1"/>
  <c r="T2622" i="1" s="1"/>
  <c r="V2615" i="1"/>
  <c r="W2615" i="1" s="1"/>
  <c r="V2616" i="1"/>
  <c r="W2616" i="1" s="1"/>
  <c r="V2617" i="1"/>
  <c r="W2617" i="1" s="1"/>
  <c r="V2618" i="1"/>
  <c r="W2618" i="1" s="1"/>
  <c r="V2619" i="1"/>
  <c r="W2619" i="1" s="1"/>
  <c r="V2620" i="1"/>
  <c r="W2620" i="1" s="1"/>
  <c r="V2621" i="1"/>
  <c r="X2621" i="1" s="1"/>
  <c r="V2622" i="1"/>
  <c r="W2622" i="1" s="1"/>
  <c r="Y2615" i="1"/>
  <c r="Y2616" i="1"/>
  <c r="Z2616" i="1" s="1"/>
  <c r="Y2617" i="1"/>
  <c r="Z2617" i="1" s="1"/>
  <c r="Y2618" i="1"/>
  <c r="Z2618" i="1" s="1"/>
  <c r="Y2619" i="1"/>
  <c r="Z2619" i="1" s="1"/>
  <c r="Y2620" i="1"/>
  <c r="Z2620" i="1" s="1"/>
  <c r="Y2621" i="1"/>
  <c r="Z2621" i="1" s="1"/>
  <c r="Y2622" i="1"/>
  <c r="Z2622" i="1" s="1"/>
  <c r="Z2615" i="1"/>
  <c r="AD2615" i="1"/>
  <c r="AE2615" i="1" s="1"/>
  <c r="AF2615" i="1" s="1"/>
  <c r="AD2616" i="1"/>
  <c r="AE2616" i="1" s="1"/>
  <c r="AF2616" i="1" s="1"/>
  <c r="AD2617" i="1"/>
  <c r="AE2617" i="1" s="1"/>
  <c r="AF2617" i="1" s="1"/>
  <c r="AD2618" i="1"/>
  <c r="AE2618" i="1" s="1"/>
  <c r="AF2618" i="1" s="1"/>
  <c r="AD2619" i="1"/>
  <c r="AE2619" i="1" s="1"/>
  <c r="AF2619" i="1" s="1"/>
  <c r="AD2620" i="1"/>
  <c r="AE2620" i="1" s="1"/>
  <c r="AF2620" i="1" s="1"/>
  <c r="AD2621" i="1"/>
  <c r="AE2621" i="1" s="1"/>
  <c r="AF2621" i="1" s="1"/>
  <c r="AD2622" i="1"/>
  <c r="AE2622" i="1" s="1"/>
  <c r="AF2622" i="1" s="1"/>
  <c r="AG2615" i="1"/>
  <c r="AG2616" i="1"/>
  <c r="AG2617" i="1"/>
  <c r="AG2618" i="1"/>
  <c r="AG2619" i="1"/>
  <c r="AG2620" i="1"/>
  <c r="AG2621" i="1"/>
  <c r="AG2622" i="1"/>
  <c r="AI2615" i="1"/>
  <c r="AI2616" i="1"/>
  <c r="AI2617" i="1"/>
  <c r="AI2618" i="1"/>
  <c r="AI2619" i="1"/>
  <c r="AI2620" i="1"/>
  <c r="AI2621" i="1"/>
  <c r="AI2622" i="1"/>
  <c r="AJ2615" i="1"/>
  <c r="AS2615" i="1" s="1"/>
  <c r="AJ2616" i="1"/>
  <c r="AS2616" i="1" s="1"/>
  <c r="AJ2617" i="1"/>
  <c r="AS2617" i="1" s="1"/>
  <c r="AJ2618" i="1"/>
  <c r="AS2618" i="1" s="1"/>
  <c r="AJ2619" i="1"/>
  <c r="AS2619" i="1" s="1"/>
  <c r="AJ2620" i="1"/>
  <c r="AS2620" i="1" s="1"/>
  <c r="AJ2621" i="1"/>
  <c r="AS2621" i="1" s="1"/>
  <c r="AJ2622" i="1"/>
  <c r="AS2622" i="1" s="1"/>
  <c r="AL2615" i="1"/>
  <c r="AM2615" i="1"/>
  <c r="AM2617" i="1"/>
  <c r="AN2617" i="1" s="1"/>
  <c r="AM2618" i="1"/>
  <c r="AM2619" i="1"/>
  <c r="AM2620" i="1"/>
  <c r="AM2621" i="1"/>
  <c r="AM2622" i="1"/>
  <c r="AN2615" i="1"/>
  <c r="AN2616" i="1"/>
  <c r="AN2618" i="1"/>
  <c r="AN2619" i="1"/>
  <c r="AN2620" i="1"/>
  <c r="AN2621" i="1"/>
  <c r="AN2622" i="1"/>
  <c r="AO2615" i="1"/>
  <c r="AP2615" i="1" s="1"/>
  <c r="AO2616" i="1"/>
  <c r="AP2616" i="1" s="1"/>
  <c r="AO2617" i="1"/>
  <c r="AP2617" i="1" s="1"/>
  <c r="AO2618" i="1"/>
  <c r="AP2618" i="1" s="1"/>
  <c r="AO2619" i="1"/>
  <c r="AP2619" i="1" s="1"/>
  <c r="AO2620" i="1"/>
  <c r="AP2620" i="1" s="1"/>
  <c r="AO2621" i="1"/>
  <c r="AP2621" i="1" s="1"/>
  <c r="AO2622" i="1"/>
  <c r="AP2622" i="1" s="1"/>
  <c r="R2611" i="1"/>
  <c r="P2611" i="1" s="1"/>
  <c r="R2612" i="1"/>
  <c r="Q2612" i="1" s="1"/>
  <c r="R2613" i="1"/>
  <c r="Q2613" i="1" s="1"/>
  <c r="R2614" i="1"/>
  <c r="Q2614" i="1" s="1"/>
  <c r="S2611" i="1"/>
  <c r="U2611" i="1" s="1"/>
  <c r="S2612" i="1"/>
  <c r="T2612" i="1" s="1"/>
  <c r="S2613" i="1"/>
  <c r="U2613" i="1" s="1"/>
  <c r="S2614" i="1"/>
  <c r="U2614" i="1" s="1"/>
  <c r="V2611" i="1"/>
  <c r="X2611" i="1" s="1"/>
  <c r="V2612" i="1"/>
  <c r="X2612" i="1" s="1"/>
  <c r="V2613" i="1"/>
  <c r="X2613" i="1" s="1"/>
  <c r="V2614" i="1"/>
  <c r="X2614" i="1" s="1"/>
  <c r="Y2611" i="1"/>
  <c r="Z2611" i="1" s="1"/>
  <c r="Y2612" i="1"/>
  <c r="Z2612" i="1" s="1"/>
  <c r="Y2613" i="1"/>
  <c r="Z2613" i="1" s="1"/>
  <c r="Y2614" i="1"/>
  <c r="Z2614" i="1" s="1"/>
  <c r="AD2611" i="1"/>
  <c r="AE2611" i="1" s="1"/>
  <c r="AF2611" i="1" s="1"/>
  <c r="AD2612" i="1"/>
  <c r="AE2612" i="1" s="1"/>
  <c r="AF2612" i="1" s="1"/>
  <c r="AD2613" i="1"/>
  <c r="AE2613" i="1" s="1"/>
  <c r="AF2613" i="1" s="1"/>
  <c r="AD2614" i="1"/>
  <c r="AE2614" i="1" s="1"/>
  <c r="AF2614" i="1" s="1"/>
  <c r="AG2611" i="1"/>
  <c r="AG2612" i="1"/>
  <c r="AG2613" i="1"/>
  <c r="AG2614" i="1"/>
  <c r="AI2611" i="1"/>
  <c r="AI2612" i="1"/>
  <c r="AI2613" i="1"/>
  <c r="AI2614" i="1"/>
  <c r="AJ2611" i="1"/>
  <c r="AS2611" i="1" s="1"/>
  <c r="AJ2612" i="1"/>
  <c r="AS2612" i="1" s="1"/>
  <c r="AJ2613" i="1"/>
  <c r="AS2613" i="1" s="1"/>
  <c r="AJ2614" i="1"/>
  <c r="AS2614" i="1" s="1"/>
  <c r="AL2611" i="1"/>
  <c r="AL2612" i="1"/>
  <c r="AL2613" i="1"/>
  <c r="AL2614" i="1"/>
  <c r="AM2611" i="1"/>
  <c r="AN2611" i="1" s="1"/>
  <c r="AM2612" i="1"/>
  <c r="AM2613" i="1"/>
  <c r="AM2614" i="1"/>
  <c r="AN2612" i="1"/>
  <c r="AN2613" i="1"/>
  <c r="AN2614" i="1"/>
  <c r="AO2611" i="1"/>
  <c r="AP2611" i="1" s="1"/>
  <c r="AO2612" i="1"/>
  <c r="AP2612" i="1" s="1"/>
  <c r="AO2613" i="1"/>
  <c r="AP2613" i="1" s="1"/>
  <c r="AO2614" i="1"/>
  <c r="AP2614" i="1" s="1"/>
  <c r="R2574" i="1"/>
  <c r="P2574" i="1" s="1"/>
  <c r="R2575" i="1"/>
  <c r="Q2575" i="1" s="1"/>
  <c r="R2576" i="1"/>
  <c r="R2577" i="1"/>
  <c r="AA2577" i="1" s="1"/>
  <c r="R2578" i="1"/>
  <c r="Q2578" i="1" s="1"/>
  <c r="R2579" i="1"/>
  <c r="Q2579" i="1" s="1"/>
  <c r="R2580" i="1"/>
  <c r="P2580" i="1" s="1"/>
  <c r="R2581" i="1"/>
  <c r="P2581" i="1" s="1"/>
  <c r="R2582" i="1"/>
  <c r="P2582" i="1" s="1"/>
  <c r="R2583" i="1"/>
  <c r="Q2583" i="1" s="1"/>
  <c r="R2584" i="1"/>
  <c r="R2585" i="1"/>
  <c r="R2586" i="1"/>
  <c r="Q2586" i="1" s="1"/>
  <c r="R2587" i="1"/>
  <c r="Q2587" i="1" s="1"/>
  <c r="R2588" i="1"/>
  <c r="AA2588" i="1" s="1"/>
  <c r="R2589" i="1"/>
  <c r="P2589" i="1" s="1"/>
  <c r="R2590" i="1"/>
  <c r="P2590" i="1" s="1"/>
  <c r="R2591" i="1"/>
  <c r="Q2591" i="1" s="1"/>
  <c r="R2592" i="1"/>
  <c r="R2593" i="1"/>
  <c r="R2594" i="1"/>
  <c r="Q2594" i="1" s="1"/>
  <c r="R2595" i="1"/>
  <c r="Q2595" i="1" s="1"/>
  <c r="R2596" i="1"/>
  <c r="P2596" i="1" s="1"/>
  <c r="R2597" i="1"/>
  <c r="P2597" i="1" s="1"/>
  <c r="R2598" i="1"/>
  <c r="P2598" i="1" s="1"/>
  <c r="R2599" i="1"/>
  <c r="Q2599" i="1" s="1"/>
  <c r="R2600" i="1"/>
  <c r="R2601" i="1"/>
  <c r="R2602" i="1"/>
  <c r="Q2602" i="1" s="1"/>
  <c r="R2603" i="1"/>
  <c r="Q2603" i="1" s="1"/>
  <c r="R2604" i="1"/>
  <c r="AA2604" i="1" s="1"/>
  <c r="R2605" i="1"/>
  <c r="Q2605" i="1" s="1"/>
  <c r="R2606" i="1"/>
  <c r="P2606" i="1" s="1"/>
  <c r="R2607" i="1"/>
  <c r="R2608" i="1"/>
  <c r="R2609" i="1"/>
  <c r="R2610" i="1"/>
  <c r="S2574" i="1"/>
  <c r="U2574" i="1" s="1"/>
  <c r="S2575" i="1"/>
  <c r="T2575" i="1" s="1"/>
  <c r="S2576" i="1"/>
  <c r="U2576" i="1" s="1"/>
  <c r="S2577" i="1"/>
  <c r="S2578" i="1"/>
  <c r="S2579" i="1"/>
  <c r="U2579" i="1" s="1"/>
  <c r="S2580" i="1"/>
  <c r="U2580" i="1" s="1"/>
  <c r="S2581" i="1"/>
  <c r="T2581" i="1" s="1"/>
  <c r="S2582" i="1"/>
  <c r="T2582" i="1" s="1"/>
  <c r="S2583" i="1"/>
  <c r="T2583" i="1" s="1"/>
  <c r="S2584" i="1"/>
  <c r="U2584" i="1" s="1"/>
  <c r="S2585" i="1"/>
  <c r="S2586" i="1"/>
  <c r="S2587" i="1"/>
  <c r="U2587" i="1" s="1"/>
  <c r="S2588" i="1"/>
  <c r="T2588" i="1" s="1"/>
  <c r="S2589" i="1"/>
  <c r="T2589" i="1" s="1"/>
  <c r="S2590" i="1"/>
  <c r="U2590" i="1" s="1"/>
  <c r="S2591" i="1"/>
  <c r="U2591" i="1" s="1"/>
  <c r="S2592" i="1"/>
  <c r="U2592" i="1" s="1"/>
  <c r="S2593" i="1"/>
  <c r="S2594" i="1"/>
  <c r="S2595" i="1"/>
  <c r="U2595" i="1" s="1"/>
  <c r="S2596" i="1"/>
  <c r="T2596" i="1" s="1"/>
  <c r="S2597" i="1"/>
  <c r="T2597" i="1" s="1"/>
  <c r="S2598" i="1"/>
  <c r="T2598" i="1" s="1"/>
  <c r="S2599" i="1"/>
  <c r="T2599" i="1" s="1"/>
  <c r="S2600" i="1"/>
  <c r="U2600" i="1" s="1"/>
  <c r="S2601" i="1"/>
  <c r="S2602" i="1"/>
  <c r="S2603" i="1"/>
  <c r="U2603" i="1" s="1"/>
  <c r="S2604" i="1"/>
  <c r="T2604" i="1" s="1"/>
  <c r="S2605" i="1"/>
  <c r="T2605" i="1" s="1"/>
  <c r="S2606" i="1"/>
  <c r="U2606" i="1" s="1"/>
  <c r="S2607" i="1"/>
  <c r="U2607" i="1" s="1"/>
  <c r="S2608" i="1"/>
  <c r="U2608" i="1" s="1"/>
  <c r="S2609" i="1"/>
  <c r="S2610" i="1"/>
  <c r="U2610" i="1" s="1"/>
  <c r="V2574" i="1"/>
  <c r="X2574" i="1" s="1"/>
  <c r="V2575" i="1"/>
  <c r="V2576" i="1"/>
  <c r="V2577" i="1"/>
  <c r="X2577" i="1" s="1"/>
  <c r="V2578" i="1"/>
  <c r="W2578" i="1" s="1"/>
  <c r="V2579" i="1"/>
  <c r="W2579" i="1" s="1"/>
  <c r="V2580" i="1"/>
  <c r="W2580" i="1" s="1"/>
  <c r="V2581" i="1"/>
  <c r="W2581" i="1" s="1"/>
  <c r="V2582" i="1"/>
  <c r="X2582" i="1" s="1"/>
  <c r="V2583" i="1"/>
  <c r="V2584" i="1"/>
  <c r="V2585" i="1"/>
  <c r="X2585" i="1" s="1"/>
  <c r="V2586" i="1"/>
  <c r="W2586" i="1" s="1"/>
  <c r="V2587" i="1"/>
  <c r="X2587" i="1" s="1"/>
  <c r="V2588" i="1"/>
  <c r="X2588" i="1" s="1"/>
  <c r="V2589" i="1"/>
  <c r="X2589" i="1" s="1"/>
  <c r="V2590" i="1"/>
  <c r="X2590" i="1" s="1"/>
  <c r="V2591" i="1"/>
  <c r="V2592" i="1"/>
  <c r="V2593" i="1"/>
  <c r="X2593" i="1" s="1"/>
  <c r="V2594" i="1"/>
  <c r="W2594" i="1" s="1"/>
  <c r="V2595" i="1"/>
  <c r="W2595" i="1" s="1"/>
  <c r="V2596" i="1"/>
  <c r="X2596" i="1" s="1"/>
  <c r="V2597" i="1"/>
  <c r="X2597" i="1" s="1"/>
  <c r="V2598" i="1"/>
  <c r="X2598" i="1" s="1"/>
  <c r="V2599" i="1"/>
  <c r="V2600" i="1"/>
  <c r="V2601" i="1"/>
  <c r="X2601" i="1" s="1"/>
  <c r="V2602" i="1"/>
  <c r="X2602" i="1" s="1"/>
  <c r="V2603" i="1"/>
  <c r="X2603" i="1" s="1"/>
  <c r="V2604" i="1"/>
  <c r="W2604" i="1" s="1"/>
  <c r="V2605" i="1"/>
  <c r="X2605" i="1" s="1"/>
  <c r="V2606" i="1"/>
  <c r="X2606" i="1" s="1"/>
  <c r="V2607" i="1"/>
  <c r="V2608" i="1"/>
  <c r="V2609" i="1"/>
  <c r="X2609" i="1" s="1"/>
  <c r="V2610" i="1"/>
  <c r="W2610" i="1" s="1"/>
  <c r="Y2574" i="1"/>
  <c r="Z2574" i="1" s="1"/>
  <c r="Y2575" i="1"/>
  <c r="Z2575" i="1" s="1"/>
  <c r="Y2576" i="1"/>
  <c r="Z2576" i="1" s="1"/>
  <c r="Y2577" i="1"/>
  <c r="Z2577" i="1" s="1"/>
  <c r="Y2578" i="1"/>
  <c r="Z2578" i="1" s="1"/>
  <c r="Y2579" i="1"/>
  <c r="Y2580" i="1"/>
  <c r="Z2580" i="1" s="1"/>
  <c r="Y2581" i="1"/>
  <c r="Z2581" i="1" s="1"/>
  <c r="Y2582" i="1"/>
  <c r="Z2582" i="1" s="1"/>
  <c r="Y2583" i="1"/>
  <c r="Z2583" i="1" s="1"/>
  <c r="Y2584" i="1"/>
  <c r="Z2584" i="1" s="1"/>
  <c r="Y2585" i="1"/>
  <c r="Z2585" i="1" s="1"/>
  <c r="Y2586" i="1"/>
  <c r="Z2586" i="1" s="1"/>
  <c r="Y2587" i="1"/>
  <c r="Z2587" i="1" s="1"/>
  <c r="Y2588" i="1"/>
  <c r="Z2588" i="1" s="1"/>
  <c r="Y2589" i="1"/>
  <c r="Z2589" i="1" s="1"/>
  <c r="Y2590" i="1"/>
  <c r="Z2590" i="1" s="1"/>
  <c r="Y2591" i="1"/>
  <c r="Z2591" i="1" s="1"/>
  <c r="Y2592" i="1"/>
  <c r="Z2592" i="1" s="1"/>
  <c r="Y2593" i="1"/>
  <c r="Z2593" i="1" s="1"/>
  <c r="Y2594" i="1"/>
  <c r="Z2594" i="1" s="1"/>
  <c r="Y2595" i="1"/>
  <c r="Z2595" i="1" s="1"/>
  <c r="Y2596" i="1"/>
  <c r="Z2596" i="1" s="1"/>
  <c r="Y2597" i="1"/>
  <c r="Z2597" i="1" s="1"/>
  <c r="Y2598" i="1"/>
  <c r="Z2598" i="1" s="1"/>
  <c r="Y2599" i="1"/>
  <c r="Z2599" i="1" s="1"/>
  <c r="Y2600" i="1"/>
  <c r="Z2600" i="1" s="1"/>
  <c r="Y2601" i="1"/>
  <c r="Z2601" i="1" s="1"/>
  <c r="Y2602" i="1"/>
  <c r="Z2602" i="1" s="1"/>
  <c r="Y2603" i="1"/>
  <c r="Z2603" i="1" s="1"/>
  <c r="Y2604" i="1"/>
  <c r="Z2604" i="1" s="1"/>
  <c r="Y2605" i="1"/>
  <c r="Z2605" i="1" s="1"/>
  <c r="Y2606" i="1"/>
  <c r="Z2606" i="1" s="1"/>
  <c r="Y2607" i="1"/>
  <c r="Z2607" i="1" s="1"/>
  <c r="Y2608" i="1"/>
  <c r="Z2608" i="1" s="1"/>
  <c r="Y2609" i="1"/>
  <c r="Z2609" i="1" s="1"/>
  <c r="Y2610" i="1"/>
  <c r="Z2610" i="1" s="1"/>
  <c r="Z2579" i="1"/>
  <c r="AD2574" i="1"/>
  <c r="AE2574" i="1" s="1"/>
  <c r="AF2574" i="1" s="1"/>
  <c r="AD2575" i="1"/>
  <c r="AE2575" i="1" s="1"/>
  <c r="AF2575" i="1" s="1"/>
  <c r="AD2576" i="1"/>
  <c r="AE2576" i="1" s="1"/>
  <c r="AF2576" i="1" s="1"/>
  <c r="AD2577" i="1"/>
  <c r="AE2577" i="1" s="1"/>
  <c r="AF2577" i="1" s="1"/>
  <c r="AD2578" i="1"/>
  <c r="AE2578" i="1" s="1"/>
  <c r="AF2578" i="1" s="1"/>
  <c r="AD2579" i="1"/>
  <c r="AD2580" i="1"/>
  <c r="AD2581" i="1"/>
  <c r="AE2581" i="1" s="1"/>
  <c r="AF2581" i="1" s="1"/>
  <c r="AD2582" i="1"/>
  <c r="AE2582" i="1" s="1"/>
  <c r="AF2582" i="1" s="1"/>
  <c r="AD2583" i="1"/>
  <c r="AE2583" i="1" s="1"/>
  <c r="AF2583" i="1" s="1"/>
  <c r="AD2584" i="1"/>
  <c r="AE2584" i="1" s="1"/>
  <c r="AF2584" i="1" s="1"/>
  <c r="AD2585" i="1"/>
  <c r="AE2585" i="1" s="1"/>
  <c r="AF2585" i="1" s="1"/>
  <c r="AD2586" i="1"/>
  <c r="AE2586" i="1" s="1"/>
  <c r="AF2586" i="1" s="1"/>
  <c r="AD2587" i="1"/>
  <c r="AE2587" i="1" s="1"/>
  <c r="AF2587" i="1" s="1"/>
  <c r="AD2588" i="1"/>
  <c r="AE2588" i="1" s="1"/>
  <c r="AF2588" i="1" s="1"/>
  <c r="AD2589" i="1"/>
  <c r="AE2589" i="1" s="1"/>
  <c r="AF2589" i="1" s="1"/>
  <c r="AD2590" i="1"/>
  <c r="AE2590" i="1" s="1"/>
  <c r="AF2590" i="1" s="1"/>
  <c r="AD2591" i="1"/>
  <c r="AE2591" i="1" s="1"/>
  <c r="AF2591" i="1" s="1"/>
  <c r="AD2592" i="1"/>
  <c r="AE2592" i="1" s="1"/>
  <c r="AF2592" i="1" s="1"/>
  <c r="AD2593" i="1"/>
  <c r="AE2593" i="1" s="1"/>
  <c r="AF2593" i="1" s="1"/>
  <c r="AD2594" i="1"/>
  <c r="AE2594" i="1" s="1"/>
  <c r="AF2594" i="1" s="1"/>
  <c r="AD2595" i="1"/>
  <c r="AE2595" i="1" s="1"/>
  <c r="AF2595" i="1" s="1"/>
  <c r="AD2596" i="1"/>
  <c r="AE2596" i="1" s="1"/>
  <c r="AF2596" i="1" s="1"/>
  <c r="AD2597" i="1"/>
  <c r="AE2597" i="1" s="1"/>
  <c r="AF2597" i="1" s="1"/>
  <c r="AD2598" i="1"/>
  <c r="AE2598" i="1" s="1"/>
  <c r="AF2598" i="1" s="1"/>
  <c r="AD2599" i="1"/>
  <c r="AE2599" i="1" s="1"/>
  <c r="AF2599" i="1" s="1"/>
  <c r="AD2600" i="1"/>
  <c r="AE2600" i="1" s="1"/>
  <c r="AF2600" i="1" s="1"/>
  <c r="AD2601" i="1"/>
  <c r="AE2601" i="1" s="1"/>
  <c r="AF2601" i="1" s="1"/>
  <c r="AD2602" i="1"/>
  <c r="AE2602" i="1" s="1"/>
  <c r="AF2602" i="1" s="1"/>
  <c r="AD2603" i="1"/>
  <c r="AE2603" i="1" s="1"/>
  <c r="AF2603" i="1" s="1"/>
  <c r="AD2604" i="1"/>
  <c r="AE2604" i="1" s="1"/>
  <c r="AF2604" i="1" s="1"/>
  <c r="AD2605" i="1"/>
  <c r="AE2605" i="1" s="1"/>
  <c r="AF2605" i="1" s="1"/>
  <c r="AD2606" i="1"/>
  <c r="AE2606" i="1" s="1"/>
  <c r="AF2606" i="1" s="1"/>
  <c r="AD2607" i="1"/>
  <c r="AE2607" i="1" s="1"/>
  <c r="AF2607" i="1" s="1"/>
  <c r="AD2608" i="1"/>
  <c r="AE2608" i="1" s="1"/>
  <c r="AF2608" i="1" s="1"/>
  <c r="AD2609" i="1"/>
  <c r="AE2609" i="1" s="1"/>
  <c r="AF2609" i="1" s="1"/>
  <c r="AD2610" i="1"/>
  <c r="AE2610" i="1" s="1"/>
  <c r="AF2610" i="1" s="1"/>
  <c r="AE2579" i="1"/>
  <c r="AF2579" i="1" s="1"/>
  <c r="AE2580" i="1"/>
  <c r="AF2580" i="1" s="1"/>
  <c r="AG2574" i="1"/>
  <c r="AG2575" i="1"/>
  <c r="AG2576" i="1"/>
  <c r="AG2577" i="1"/>
  <c r="AG2578" i="1"/>
  <c r="AG2579" i="1"/>
  <c r="AG2580" i="1"/>
  <c r="AG2581" i="1"/>
  <c r="AG2582" i="1"/>
  <c r="AG2583" i="1"/>
  <c r="AG2584" i="1"/>
  <c r="AG2585" i="1"/>
  <c r="AG2586" i="1"/>
  <c r="AG2587" i="1"/>
  <c r="AG2588" i="1"/>
  <c r="AG2589" i="1"/>
  <c r="AG2590" i="1"/>
  <c r="AG2591" i="1"/>
  <c r="AG2592" i="1"/>
  <c r="AG2593" i="1"/>
  <c r="AG2594" i="1"/>
  <c r="AG2595" i="1"/>
  <c r="AG2596" i="1"/>
  <c r="AG2597" i="1"/>
  <c r="AG2598" i="1"/>
  <c r="AG2599" i="1"/>
  <c r="AG2600" i="1"/>
  <c r="AG2601" i="1"/>
  <c r="AG2602" i="1"/>
  <c r="AG2603" i="1"/>
  <c r="AG2604" i="1"/>
  <c r="AG2605" i="1"/>
  <c r="AG2606" i="1"/>
  <c r="AG2607" i="1"/>
  <c r="AG2608" i="1"/>
  <c r="AG2609" i="1"/>
  <c r="AG2610"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J2574" i="1"/>
  <c r="AS2574" i="1" s="1"/>
  <c r="AJ2575" i="1"/>
  <c r="AS2575" i="1" s="1"/>
  <c r="AJ2576" i="1"/>
  <c r="AS2576" i="1" s="1"/>
  <c r="AJ2577" i="1"/>
  <c r="AS2577" i="1" s="1"/>
  <c r="AJ2578" i="1"/>
  <c r="AS2578" i="1" s="1"/>
  <c r="AJ2579" i="1"/>
  <c r="AS2579" i="1" s="1"/>
  <c r="AJ2580" i="1"/>
  <c r="AS2580" i="1" s="1"/>
  <c r="AJ2581" i="1"/>
  <c r="AS2581" i="1" s="1"/>
  <c r="AJ2582" i="1"/>
  <c r="AS2582" i="1" s="1"/>
  <c r="AJ2583" i="1"/>
  <c r="AS2583" i="1" s="1"/>
  <c r="AJ2584" i="1"/>
  <c r="AS2584" i="1" s="1"/>
  <c r="AJ2585" i="1"/>
  <c r="AS2585" i="1" s="1"/>
  <c r="AJ2586" i="1"/>
  <c r="AS2586" i="1" s="1"/>
  <c r="AJ2587" i="1"/>
  <c r="AS2587" i="1" s="1"/>
  <c r="AJ2588" i="1"/>
  <c r="AS2588" i="1" s="1"/>
  <c r="AJ2589" i="1"/>
  <c r="AS2589" i="1" s="1"/>
  <c r="AJ2590" i="1"/>
  <c r="AS2590" i="1" s="1"/>
  <c r="AJ2591" i="1"/>
  <c r="AS2591" i="1" s="1"/>
  <c r="AJ2592" i="1"/>
  <c r="AS2592" i="1" s="1"/>
  <c r="AJ2593" i="1"/>
  <c r="AS2593" i="1" s="1"/>
  <c r="AJ2594" i="1"/>
  <c r="AS2594" i="1" s="1"/>
  <c r="AJ2595" i="1"/>
  <c r="AS2595" i="1" s="1"/>
  <c r="AJ2596" i="1"/>
  <c r="AS2596" i="1" s="1"/>
  <c r="AJ2597" i="1"/>
  <c r="AS2597" i="1" s="1"/>
  <c r="AJ2598" i="1"/>
  <c r="AS2598" i="1" s="1"/>
  <c r="AJ2599" i="1"/>
  <c r="AS2599" i="1" s="1"/>
  <c r="AJ2600" i="1"/>
  <c r="AS2600" i="1" s="1"/>
  <c r="AJ2601" i="1"/>
  <c r="AS2601" i="1" s="1"/>
  <c r="AJ2602" i="1"/>
  <c r="AS2602" i="1" s="1"/>
  <c r="AJ2603" i="1"/>
  <c r="AS2603" i="1" s="1"/>
  <c r="AJ2604" i="1"/>
  <c r="AS2604" i="1" s="1"/>
  <c r="AJ2605" i="1"/>
  <c r="AS2605" i="1" s="1"/>
  <c r="AJ2606" i="1"/>
  <c r="AS2606" i="1" s="1"/>
  <c r="AJ2607" i="1"/>
  <c r="AS2607" i="1" s="1"/>
  <c r="AJ2608" i="1"/>
  <c r="AS2608" i="1" s="1"/>
  <c r="AJ2609" i="1"/>
  <c r="AS2609" i="1" s="1"/>
  <c r="AJ2610" i="1"/>
  <c r="AS2610" i="1" s="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N2579" i="1"/>
  <c r="AM2580" i="1"/>
  <c r="AM2581" i="1"/>
  <c r="AM2582" i="1"/>
  <c r="AM2583" i="1"/>
  <c r="AM2584" i="1"/>
  <c r="AN2584" i="1" s="1"/>
  <c r="AM2585" i="1"/>
  <c r="AM2586" i="1"/>
  <c r="AM2587" i="1"/>
  <c r="AM2588" i="1"/>
  <c r="AN2588" i="1" s="1"/>
  <c r="AM2589" i="1"/>
  <c r="AM2590" i="1"/>
  <c r="AM2591" i="1"/>
  <c r="AM2592" i="1"/>
  <c r="AN2592" i="1" s="1"/>
  <c r="AM2593" i="1"/>
  <c r="AM2594" i="1"/>
  <c r="AM2595" i="1"/>
  <c r="AM2596" i="1"/>
  <c r="AM2597" i="1"/>
  <c r="AM2598" i="1"/>
  <c r="AM2599" i="1"/>
  <c r="AM2600" i="1"/>
  <c r="AM2601" i="1"/>
  <c r="AN2601" i="1" s="1"/>
  <c r="AM2602" i="1"/>
  <c r="AM2604" i="1"/>
  <c r="AM2605" i="1"/>
  <c r="AN2605" i="1" s="1"/>
  <c r="AM2606" i="1"/>
  <c r="AN2606" i="1" s="1"/>
  <c r="AM2607" i="1"/>
  <c r="AM2608" i="1"/>
  <c r="AM2609" i="1"/>
  <c r="AM2610" i="1"/>
  <c r="AN2574" i="1"/>
  <c r="AN2575" i="1"/>
  <c r="AN2576" i="1"/>
  <c r="AN2577" i="1"/>
  <c r="AN2578" i="1"/>
  <c r="AN2580" i="1"/>
  <c r="AN2581" i="1"/>
  <c r="AN2582" i="1"/>
  <c r="AN2583" i="1"/>
  <c r="AN2585" i="1"/>
  <c r="AN2586" i="1"/>
  <c r="AN2587" i="1"/>
  <c r="AN2589" i="1"/>
  <c r="AN2590" i="1"/>
  <c r="AN2591" i="1"/>
  <c r="AN2593" i="1"/>
  <c r="AN2594" i="1"/>
  <c r="AN2595" i="1"/>
  <c r="AN2596" i="1"/>
  <c r="AN2597" i="1"/>
  <c r="AN2598" i="1"/>
  <c r="AN2599" i="1"/>
  <c r="AN2600" i="1"/>
  <c r="AN2602" i="1"/>
  <c r="AN2603" i="1"/>
  <c r="AN2604" i="1"/>
  <c r="AN2607" i="1"/>
  <c r="AN2608" i="1"/>
  <c r="AN2609" i="1"/>
  <c r="AN2610" i="1"/>
  <c r="AO2574" i="1"/>
  <c r="AP2574" i="1" s="1"/>
  <c r="AO2575" i="1"/>
  <c r="AP2575" i="1" s="1"/>
  <c r="AO2576" i="1"/>
  <c r="AP2576" i="1" s="1"/>
  <c r="AO2577" i="1"/>
  <c r="AP2577" i="1" s="1"/>
  <c r="AO2578" i="1"/>
  <c r="AP2578" i="1" s="1"/>
  <c r="AO2579" i="1"/>
  <c r="AP2579" i="1" s="1"/>
  <c r="AO2580" i="1"/>
  <c r="AP2580" i="1" s="1"/>
  <c r="AO2581" i="1"/>
  <c r="AP2581" i="1" s="1"/>
  <c r="AO2582" i="1"/>
  <c r="AP2582" i="1" s="1"/>
  <c r="AO2583" i="1"/>
  <c r="AP2583" i="1" s="1"/>
  <c r="AO2584" i="1"/>
  <c r="AP2584" i="1" s="1"/>
  <c r="AO2585" i="1"/>
  <c r="AP2585" i="1" s="1"/>
  <c r="AO2586" i="1"/>
  <c r="AP2586" i="1" s="1"/>
  <c r="AO2587" i="1"/>
  <c r="AP2587" i="1" s="1"/>
  <c r="AO2588" i="1"/>
  <c r="AP2588" i="1" s="1"/>
  <c r="AO2589" i="1"/>
  <c r="AP2589" i="1" s="1"/>
  <c r="AO2590" i="1"/>
  <c r="AP2590" i="1" s="1"/>
  <c r="AO2591" i="1"/>
  <c r="AP2591" i="1" s="1"/>
  <c r="AO2592" i="1"/>
  <c r="AP2592" i="1" s="1"/>
  <c r="AO2593" i="1"/>
  <c r="AP2593" i="1" s="1"/>
  <c r="AO2594" i="1"/>
  <c r="AP2594" i="1" s="1"/>
  <c r="AO2595" i="1"/>
  <c r="AP2595" i="1" s="1"/>
  <c r="AO2596" i="1"/>
  <c r="AP2596" i="1" s="1"/>
  <c r="AO2597" i="1"/>
  <c r="AP2597" i="1" s="1"/>
  <c r="AO2598" i="1"/>
  <c r="AP2598" i="1" s="1"/>
  <c r="AO2599" i="1"/>
  <c r="AP2599" i="1" s="1"/>
  <c r="AO2600" i="1"/>
  <c r="AP2600" i="1" s="1"/>
  <c r="AO2601" i="1"/>
  <c r="AP2601" i="1" s="1"/>
  <c r="AO2602" i="1"/>
  <c r="AP2602" i="1" s="1"/>
  <c r="AO2603" i="1"/>
  <c r="AP2603" i="1" s="1"/>
  <c r="AO2604" i="1"/>
  <c r="AP2604" i="1" s="1"/>
  <c r="AO2605" i="1"/>
  <c r="AP2605" i="1" s="1"/>
  <c r="AO2606" i="1"/>
  <c r="AP2606" i="1" s="1"/>
  <c r="AO2607" i="1"/>
  <c r="AP2607" i="1" s="1"/>
  <c r="AO2608" i="1"/>
  <c r="AP2608" i="1" s="1"/>
  <c r="AO2609" i="1"/>
  <c r="AP2609" i="1" s="1"/>
  <c r="AO2610" i="1"/>
  <c r="AP2610" i="1" s="1"/>
  <c r="R2535" i="1"/>
  <c r="P2535" i="1" s="1"/>
  <c r="R2536" i="1"/>
  <c r="R2537" i="1"/>
  <c r="R2538" i="1"/>
  <c r="R2539" i="1"/>
  <c r="Q2539" i="1" s="1"/>
  <c r="R2540" i="1"/>
  <c r="R2541" i="1"/>
  <c r="R2542" i="1"/>
  <c r="P2542" i="1" s="1"/>
  <c r="R2543" i="1"/>
  <c r="P2543" i="1" s="1"/>
  <c r="R2544" i="1"/>
  <c r="R2545" i="1"/>
  <c r="R2546" i="1"/>
  <c r="R2547" i="1"/>
  <c r="Q2547" i="1" s="1"/>
  <c r="R2548" i="1"/>
  <c r="Q2548" i="1" s="1"/>
  <c r="R2549" i="1"/>
  <c r="AA2549" i="1" s="1"/>
  <c r="R2550" i="1"/>
  <c r="P2550" i="1" s="1"/>
  <c r="R2551" i="1"/>
  <c r="P2551" i="1" s="1"/>
  <c r="R2552" i="1"/>
  <c r="R2553" i="1"/>
  <c r="R2554" i="1"/>
  <c r="R2555" i="1"/>
  <c r="R2556" i="1"/>
  <c r="R2557" i="1"/>
  <c r="R2558" i="1"/>
  <c r="P2558" i="1" s="1"/>
  <c r="R2559" i="1"/>
  <c r="P2559" i="1" s="1"/>
  <c r="R2560" i="1"/>
  <c r="R2561" i="1"/>
  <c r="R2562" i="1"/>
  <c r="R2563" i="1"/>
  <c r="R2564" i="1"/>
  <c r="R2565" i="1"/>
  <c r="AA2565" i="1" s="1"/>
  <c r="R2566" i="1"/>
  <c r="R2567" i="1"/>
  <c r="P2567" i="1" s="1"/>
  <c r="R2568" i="1"/>
  <c r="R2569" i="1"/>
  <c r="R2570" i="1"/>
  <c r="Q2570" i="1" s="1"/>
  <c r="R2571" i="1"/>
  <c r="R2572" i="1"/>
  <c r="AA2572" i="1" s="1"/>
  <c r="AC2572" i="1" s="1"/>
  <c r="R2573" i="1"/>
  <c r="AA2573" i="1" s="1"/>
  <c r="S2535" i="1"/>
  <c r="S2536" i="1"/>
  <c r="T2536" i="1" s="1"/>
  <c r="S2537" i="1"/>
  <c r="S2538" i="1"/>
  <c r="S2539" i="1"/>
  <c r="T2539" i="1" s="1"/>
  <c r="S2540" i="1"/>
  <c r="U2540" i="1" s="1"/>
  <c r="S2541" i="1"/>
  <c r="S2542" i="1"/>
  <c r="U2542" i="1" s="1"/>
  <c r="S2543" i="1"/>
  <c r="S2544" i="1"/>
  <c r="U2544" i="1" s="1"/>
  <c r="S2545" i="1"/>
  <c r="S2546" i="1"/>
  <c r="S2547" i="1"/>
  <c r="U2547" i="1" s="1"/>
  <c r="S2548" i="1"/>
  <c r="T2548" i="1" s="1"/>
  <c r="S2549" i="1"/>
  <c r="T2549" i="1" s="1"/>
  <c r="S2550" i="1"/>
  <c r="U2550" i="1" s="1"/>
  <c r="S2551" i="1"/>
  <c r="S2552" i="1"/>
  <c r="T2552" i="1" s="1"/>
  <c r="S2553" i="1"/>
  <c r="S2554" i="1"/>
  <c r="S2555" i="1"/>
  <c r="S2556" i="1"/>
  <c r="T2556" i="1" s="1"/>
  <c r="S2557" i="1"/>
  <c r="S2558" i="1"/>
  <c r="U2558" i="1" s="1"/>
  <c r="S2559" i="1"/>
  <c r="S2560" i="1"/>
  <c r="T2560" i="1" s="1"/>
  <c r="S2561" i="1"/>
  <c r="T2561" i="1" s="1"/>
  <c r="S2562" i="1"/>
  <c r="S2563" i="1"/>
  <c r="U2563" i="1" s="1"/>
  <c r="S2564" i="1"/>
  <c r="T2564" i="1" s="1"/>
  <c r="S2565" i="1"/>
  <c r="U2565" i="1" s="1"/>
  <c r="S2566" i="1"/>
  <c r="U2566" i="1" s="1"/>
  <c r="S2567" i="1"/>
  <c r="S2568" i="1"/>
  <c r="U2568" i="1" s="1"/>
  <c r="S2569" i="1"/>
  <c r="S2570" i="1"/>
  <c r="S2571" i="1"/>
  <c r="S2572" i="1"/>
  <c r="T2572" i="1" s="1"/>
  <c r="S2573" i="1"/>
  <c r="V2535" i="1"/>
  <c r="V2536" i="1"/>
  <c r="W2536" i="1" s="1"/>
  <c r="V2537" i="1"/>
  <c r="X2537" i="1" s="1"/>
  <c r="V2538" i="1"/>
  <c r="V2539" i="1"/>
  <c r="V2540" i="1"/>
  <c r="W2540" i="1" s="1"/>
  <c r="V2541" i="1"/>
  <c r="W2541" i="1" s="1"/>
  <c r="V2542" i="1"/>
  <c r="X2542" i="1" s="1"/>
  <c r="V2543" i="1"/>
  <c r="V2544" i="1"/>
  <c r="X2544" i="1" s="1"/>
  <c r="V2545" i="1"/>
  <c r="X2545" i="1" s="1"/>
  <c r="V2546" i="1"/>
  <c r="V2547" i="1"/>
  <c r="W2547" i="1" s="1"/>
  <c r="V2548" i="1"/>
  <c r="W2548" i="1" s="1"/>
  <c r="V2549" i="1"/>
  <c r="V2550" i="1"/>
  <c r="W2550" i="1" s="1"/>
  <c r="V2551" i="1"/>
  <c r="V2552" i="1"/>
  <c r="W2552" i="1" s="1"/>
  <c r="V2553" i="1"/>
  <c r="X2553" i="1" s="1"/>
  <c r="V2554" i="1"/>
  <c r="V2555" i="1"/>
  <c r="V2556" i="1"/>
  <c r="W2556" i="1" s="1"/>
  <c r="V2557" i="1"/>
  <c r="X2557" i="1" s="1"/>
  <c r="V2558" i="1"/>
  <c r="X2558" i="1" s="1"/>
  <c r="V2559" i="1"/>
  <c r="V2560" i="1"/>
  <c r="W2560" i="1" s="1"/>
  <c r="V2561" i="1"/>
  <c r="X2561" i="1" s="1"/>
  <c r="V2562" i="1"/>
  <c r="V2563" i="1"/>
  <c r="W2563" i="1" s="1"/>
  <c r="V2564" i="1"/>
  <c r="W2564" i="1" s="1"/>
  <c r="V2565" i="1"/>
  <c r="V2566" i="1"/>
  <c r="X2566" i="1" s="1"/>
  <c r="V2567" i="1"/>
  <c r="V2568" i="1"/>
  <c r="X2568" i="1" s="1"/>
  <c r="V2569" i="1"/>
  <c r="X2569" i="1" s="1"/>
  <c r="V2570" i="1"/>
  <c r="V2571" i="1"/>
  <c r="X2571" i="1" s="1"/>
  <c r="V2572" i="1"/>
  <c r="W2572" i="1" s="1"/>
  <c r="V2573" i="1"/>
  <c r="W2573" i="1" s="1"/>
  <c r="W2542" i="1"/>
  <c r="Y2535" i="1"/>
  <c r="Z2535" i="1" s="1"/>
  <c r="Y2536" i="1"/>
  <c r="Z2536" i="1" s="1"/>
  <c r="Y2537" i="1"/>
  <c r="Z2537" i="1" s="1"/>
  <c r="Y2538" i="1"/>
  <c r="Z2538" i="1" s="1"/>
  <c r="Y2539" i="1"/>
  <c r="Z2539" i="1" s="1"/>
  <c r="Y2540" i="1"/>
  <c r="Z2540" i="1" s="1"/>
  <c r="Y2541" i="1"/>
  <c r="Z2541" i="1" s="1"/>
  <c r="Y2542" i="1"/>
  <c r="Y2543" i="1"/>
  <c r="Z2543" i="1" s="1"/>
  <c r="Y2544" i="1"/>
  <c r="Z2544" i="1" s="1"/>
  <c r="Y2545" i="1"/>
  <c r="Z2545" i="1" s="1"/>
  <c r="Y2546" i="1"/>
  <c r="Z2546" i="1" s="1"/>
  <c r="Y2547" i="1"/>
  <c r="Z2547" i="1" s="1"/>
  <c r="Y2548" i="1"/>
  <c r="Z2548" i="1" s="1"/>
  <c r="Y2549" i="1"/>
  <c r="Z2549" i="1" s="1"/>
  <c r="Y2550" i="1"/>
  <c r="Z2550" i="1" s="1"/>
  <c r="Y2551" i="1"/>
  <c r="Z2551" i="1" s="1"/>
  <c r="Y2552" i="1"/>
  <c r="Z2552" i="1" s="1"/>
  <c r="Y2553" i="1"/>
  <c r="Z2553" i="1" s="1"/>
  <c r="Y2554" i="1"/>
  <c r="Z2554" i="1" s="1"/>
  <c r="Y2555" i="1"/>
  <c r="Z2555" i="1" s="1"/>
  <c r="Y2556" i="1"/>
  <c r="Z2556" i="1" s="1"/>
  <c r="Y2557" i="1"/>
  <c r="Z2557" i="1" s="1"/>
  <c r="Y2558" i="1"/>
  <c r="Z2558" i="1" s="1"/>
  <c r="Y2559" i="1"/>
  <c r="Z2559" i="1" s="1"/>
  <c r="Y2560" i="1"/>
  <c r="Z2560" i="1" s="1"/>
  <c r="Y2561" i="1"/>
  <c r="Z2561" i="1" s="1"/>
  <c r="Y2562" i="1"/>
  <c r="Z2562" i="1" s="1"/>
  <c r="Y2563" i="1"/>
  <c r="Z2563" i="1" s="1"/>
  <c r="Y2564" i="1"/>
  <c r="Z2564" i="1" s="1"/>
  <c r="Y2565" i="1"/>
  <c r="Z2565" i="1" s="1"/>
  <c r="Y2566" i="1"/>
  <c r="Z2566" i="1" s="1"/>
  <c r="Y2567" i="1"/>
  <c r="Z2567" i="1" s="1"/>
  <c r="Y2568" i="1"/>
  <c r="Z2568" i="1" s="1"/>
  <c r="Y2569" i="1"/>
  <c r="Z2569" i="1" s="1"/>
  <c r="Y2570" i="1"/>
  <c r="Z2570" i="1" s="1"/>
  <c r="Y2571" i="1"/>
  <c r="Z2571" i="1" s="1"/>
  <c r="Y2572" i="1"/>
  <c r="Z2572" i="1" s="1"/>
  <c r="Y2573" i="1"/>
  <c r="Z2573" i="1" s="1"/>
  <c r="Z2542" i="1"/>
  <c r="AD2535" i="1"/>
  <c r="AE2535" i="1" s="1"/>
  <c r="AF2535" i="1" s="1"/>
  <c r="AD2536" i="1"/>
  <c r="AE2536" i="1" s="1"/>
  <c r="AF2536" i="1" s="1"/>
  <c r="AD2537" i="1"/>
  <c r="AE2537" i="1" s="1"/>
  <c r="AF2537" i="1" s="1"/>
  <c r="AD2538" i="1"/>
  <c r="AE2538" i="1" s="1"/>
  <c r="AF2538" i="1" s="1"/>
  <c r="AD2539" i="1"/>
  <c r="AE2539" i="1" s="1"/>
  <c r="AF2539" i="1" s="1"/>
  <c r="AD2540" i="1"/>
  <c r="AE2540" i="1" s="1"/>
  <c r="AF2540" i="1" s="1"/>
  <c r="AD2541" i="1"/>
  <c r="AE2541" i="1" s="1"/>
  <c r="AF2541" i="1" s="1"/>
  <c r="AD2542" i="1"/>
  <c r="AD2543" i="1"/>
  <c r="AE2543" i="1" s="1"/>
  <c r="AF2543" i="1" s="1"/>
  <c r="AD2544" i="1"/>
  <c r="AE2544" i="1" s="1"/>
  <c r="AF2544" i="1" s="1"/>
  <c r="AD2545" i="1"/>
  <c r="AE2545" i="1" s="1"/>
  <c r="AF2545" i="1" s="1"/>
  <c r="AD2546" i="1"/>
  <c r="AE2546" i="1" s="1"/>
  <c r="AF2546" i="1" s="1"/>
  <c r="AD2547" i="1"/>
  <c r="AE2547" i="1" s="1"/>
  <c r="AF2547" i="1" s="1"/>
  <c r="AD2548" i="1"/>
  <c r="AE2548" i="1" s="1"/>
  <c r="AF2548" i="1" s="1"/>
  <c r="AD2549" i="1"/>
  <c r="AE2549" i="1" s="1"/>
  <c r="AF2549" i="1" s="1"/>
  <c r="AD2550" i="1"/>
  <c r="AE2550" i="1" s="1"/>
  <c r="AF2550" i="1" s="1"/>
  <c r="AD2551" i="1"/>
  <c r="AE2551" i="1" s="1"/>
  <c r="AF2551" i="1" s="1"/>
  <c r="AD2552" i="1"/>
  <c r="AE2552" i="1" s="1"/>
  <c r="AF2552" i="1" s="1"/>
  <c r="AD2553" i="1"/>
  <c r="AE2553" i="1" s="1"/>
  <c r="AF2553" i="1" s="1"/>
  <c r="AD2554" i="1"/>
  <c r="AE2554" i="1" s="1"/>
  <c r="AF2554" i="1" s="1"/>
  <c r="AD2555" i="1"/>
  <c r="AE2555" i="1" s="1"/>
  <c r="AF2555" i="1" s="1"/>
  <c r="AD2556" i="1"/>
  <c r="AE2556" i="1" s="1"/>
  <c r="AF2556" i="1" s="1"/>
  <c r="AD2557" i="1"/>
  <c r="AE2557" i="1" s="1"/>
  <c r="AF2557" i="1" s="1"/>
  <c r="AD2558" i="1"/>
  <c r="AE2558" i="1" s="1"/>
  <c r="AF2558" i="1" s="1"/>
  <c r="AD2559" i="1"/>
  <c r="AE2559" i="1" s="1"/>
  <c r="AF2559" i="1" s="1"/>
  <c r="AD2560" i="1"/>
  <c r="AE2560" i="1" s="1"/>
  <c r="AF2560" i="1" s="1"/>
  <c r="AD2561" i="1"/>
  <c r="AE2561" i="1" s="1"/>
  <c r="AF2561" i="1" s="1"/>
  <c r="AD2562" i="1"/>
  <c r="AE2562" i="1" s="1"/>
  <c r="AF2562" i="1" s="1"/>
  <c r="AD2563" i="1"/>
  <c r="AE2563" i="1" s="1"/>
  <c r="AF2563" i="1" s="1"/>
  <c r="AD2564" i="1"/>
  <c r="AE2564" i="1" s="1"/>
  <c r="AF2564" i="1" s="1"/>
  <c r="AD2565" i="1"/>
  <c r="AE2565" i="1" s="1"/>
  <c r="AF2565" i="1" s="1"/>
  <c r="AD2566" i="1"/>
  <c r="AE2566" i="1" s="1"/>
  <c r="AF2566" i="1" s="1"/>
  <c r="AD2567" i="1"/>
  <c r="AE2567" i="1" s="1"/>
  <c r="AF2567" i="1" s="1"/>
  <c r="AD2568" i="1"/>
  <c r="AE2568" i="1" s="1"/>
  <c r="AF2568" i="1" s="1"/>
  <c r="AD2569" i="1"/>
  <c r="AE2569" i="1" s="1"/>
  <c r="AF2569" i="1" s="1"/>
  <c r="AD2570" i="1"/>
  <c r="AE2570" i="1" s="1"/>
  <c r="AF2570" i="1" s="1"/>
  <c r="AD2571" i="1"/>
  <c r="AE2571" i="1" s="1"/>
  <c r="AF2571" i="1" s="1"/>
  <c r="AD2572" i="1"/>
  <c r="AE2572" i="1" s="1"/>
  <c r="AF2572" i="1" s="1"/>
  <c r="AD2573" i="1"/>
  <c r="AE2573" i="1" s="1"/>
  <c r="AF2573" i="1" s="1"/>
  <c r="AE2542" i="1"/>
  <c r="AF2542" i="1" s="1"/>
  <c r="AG2535" i="1"/>
  <c r="AG2536" i="1"/>
  <c r="AG2537" i="1"/>
  <c r="AG2538" i="1"/>
  <c r="AG2539" i="1"/>
  <c r="AG2540" i="1"/>
  <c r="AG2541" i="1"/>
  <c r="AG2542" i="1"/>
  <c r="AG2543" i="1"/>
  <c r="AG2544" i="1"/>
  <c r="AG2545" i="1"/>
  <c r="AG2546" i="1"/>
  <c r="AG2547" i="1"/>
  <c r="AG2548" i="1"/>
  <c r="AG2549" i="1"/>
  <c r="AG2550" i="1"/>
  <c r="AG2551" i="1"/>
  <c r="AG2552" i="1"/>
  <c r="AG2553" i="1"/>
  <c r="AG2554" i="1"/>
  <c r="AG2555" i="1"/>
  <c r="AG2556" i="1"/>
  <c r="AG2557" i="1"/>
  <c r="AG2558" i="1"/>
  <c r="AG2559" i="1"/>
  <c r="AG2560" i="1"/>
  <c r="AG2561" i="1"/>
  <c r="AG2562" i="1"/>
  <c r="AG2563" i="1"/>
  <c r="AG2564" i="1"/>
  <c r="AG2565" i="1"/>
  <c r="AG2566" i="1"/>
  <c r="AG2567" i="1"/>
  <c r="AG2568" i="1"/>
  <c r="AG2569" i="1"/>
  <c r="AG2570" i="1"/>
  <c r="AG2571" i="1"/>
  <c r="AG2572" i="1"/>
  <c r="AG2573"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J2535" i="1"/>
  <c r="AS2535" i="1" s="1"/>
  <c r="AJ2536" i="1"/>
  <c r="AS2536" i="1" s="1"/>
  <c r="AJ2537" i="1"/>
  <c r="AS2537" i="1" s="1"/>
  <c r="AJ2538" i="1"/>
  <c r="AS2538" i="1" s="1"/>
  <c r="AJ2539" i="1"/>
  <c r="AS2539" i="1" s="1"/>
  <c r="AJ2540" i="1"/>
  <c r="AS2540" i="1" s="1"/>
  <c r="AJ2541" i="1"/>
  <c r="AS2541" i="1" s="1"/>
  <c r="AJ2542" i="1"/>
  <c r="AS2542" i="1" s="1"/>
  <c r="AJ2543" i="1"/>
  <c r="AS2543" i="1" s="1"/>
  <c r="AJ2544" i="1"/>
  <c r="AS2544" i="1" s="1"/>
  <c r="AJ2545" i="1"/>
  <c r="AS2545" i="1" s="1"/>
  <c r="AJ2546" i="1"/>
  <c r="AS2546" i="1" s="1"/>
  <c r="AJ2547" i="1"/>
  <c r="AS2547" i="1" s="1"/>
  <c r="AJ2548" i="1"/>
  <c r="AS2548" i="1" s="1"/>
  <c r="AJ2549" i="1"/>
  <c r="AS2549" i="1" s="1"/>
  <c r="AJ2550" i="1"/>
  <c r="AS2550" i="1" s="1"/>
  <c r="AJ2551" i="1"/>
  <c r="AS2551" i="1" s="1"/>
  <c r="AJ2552" i="1"/>
  <c r="AS2552" i="1" s="1"/>
  <c r="AJ2553" i="1"/>
  <c r="AS2553" i="1" s="1"/>
  <c r="AJ2554" i="1"/>
  <c r="AS2554" i="1" s="1"/>
  <c r="AJ2555" i="1"/>
  <c r="AS2555" i="1" s="1"/>
  <c r="AJ2556" i="1"/>
  <c r="AS2556" i="1" s="1"/>
  <c r="AJ2557" i="1"/>
  <c r="AS2557" i="1" s="1"/>
  <c r="AJ2558" i="1"/>
  <c r="AS2558" i="1" s="1"/>
  <c r="AJ2559" i="1"/>
  <c r="AS2559" i="1" s="1"/>
  <c r="AJ2560" i="1"/>
  <c r="AS2560" i="1" s="1"/>
  <c r="AJ2561" i="1"/>
  <c r="AS2561" i="1" s="1"/>
  <c r="AJ2562" i="1"/>
  <c r="AS2562" i="1" s="1"/>
  <c r="AJ2563" i="1"/>
  <c r="AS2563" i="1" s="1"/>
  <c r="AJ2564" i="1"/>
  <c r="AS2564" i="1" s="1"/>
  <c r="AJ2565" i="1"/>
  <c r="AS2565" i="1" s="1"/>
  <c r="AJ2566" i="1"/>
  <c r="AS2566" i="1" s="1"/>
  <c r="AJ2567" i="1"/>
  <c r="AS2567" i="1" s="1"/>
  <c r="AJ2568" i="1"/>
  <c r="AS2568" i="1" s="1"/>
  <c r="AJ2569" i="1"/>
  <c r="AS2569" i="1" s="1"/>
  <c r="AJ2570" i="1"/>
  <c r="AS2570" i="1" s="1"/>
  <c r="AJ2571" i="1"/>
  <c r="AS2571" i="1" s="1"/>
  <c r="AJ2572" i="1"/>
  <c r="AS2572" i="1" s="1"/>
  <c r="AJ2573" i="1"/>
  <c r="AS2573" i="1" s="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N2535" i="1"/>
  <c r="AM2536" i="1"/>
  <c r="AN2536" i="1" s="1"/>
  <c r="AM2537" i="1"/>
  <c r="AM2538" i="1"/>
  <c r="AN2538" i="1" s="1"/>
  <c r="AM2539" i="1"/>
  <c r="AM2540" i="1"/>
  <c r="AN2540" i="1" s="1"/>
  <c r="AM2541" i="1"/>
  <c r="AN2541" i="1" s="1"/>
  <c r="AM2543" i="1"/>
  <c r="AN2543" i="1" s="1"/>
  <c r="AM2544" i="1"/>
  <c r="AN2544" i="1" s="1"/>
  <c r="AM2545" i="1"/>
  <c r="AN2545" i="1" s="1"/>
  <c r="AM2546" i="1"/>
  <c r="AM2547" i="1"/>
  <c r="AM2548" i="1"/>
  <c r="AN2548" i="1" s="1"/>
  <c r="AM2550" i="1"/>
  <c r="AM2551" i="1"/>
  <c r="AM2552" i="1"/>
  <c r="AM2553" i="1"/>
  <c r="AM2554" i="1"/>
  <c r="AN2554" i="1" s="1"/>
  <c r="AM2555" i="1"/>
  <c r="AM2556" i="1"/>
  <c r="AM2557" i="1"/>
  <c r="AN2557" i="1" s="1"/>
  <c r="AM2559" i="1"/>
  <c r="AN2561" i="1"/>
  <c r="AM2562" i="1"/>
  <c r="AM2563" i="1"/>
  <c r="AM2565" i="1"/>
  <c r="AM2566" i="1"/>
  <c r="AM2567" i="1"/>
  <c r="AM2568" i="1"/>
  <c r="AM2569" i="1"/>
  <c r="AM2570" i="1"/>
  <c r="AM2571" i="1"/>
  <c r="AN2571" i="1" s="1"/>
  <c r="AM2572" i="1"/>
  <c r="AM2573" i="1"/>
  <c r="AN2537" i="1"/>
  <c r="AN2539" i="1"/>
  <c r="AN2542" i="1"/>
  <c r="AN2546" i="1"/>
  <c r="AN2547" i="1"/>
  <c r="AN2549" i="1"/>
  <c r="AN2550" i="1"/>
  <c r="AN2551" i="1"/>
  <c r="AN2552" i="1"/>
  <c r="AN2553" i="1"/>
  <c r="AN2555" i="1"/>
  <c r="AN2556" i="1"/>
  <c r="AN2558" i="1"/>
  <c r="AN2559" i="1"/>
  <c r="AN2560" i="1"/>
  <c r="AN2562" i="1"/>
  <c r="AN2563" i="1"/>
  <c r="AN2564" i="1"/>
  <c r="AN2565" i="1"/>
  <c r="AN2566" i="1"/>
  <c r="AN2567" i="1"/>
  <c r="AN2568" i="1"/>
  <c r="AN2569" i="1"/>
  <c r="AN2570" i="1"/>
  <c r="AN2572" i="1"/>
  <c r="AN2573" i="1"/>
  <c r="AO2535" i="1"/>
  <c r="AP2535" i="1" s="1"/>
  <c r="AO2536" i="1"/>
  <c r="AP2536" i="1" s="1"/>
  <c r="AO2537" i="1"/>
  <c r="AP2537" i="1" s="1"/>
  <c r="AO2538" i="1"/>
  <c r="AP2538" i="1" s="1"/>
  <c r="AO2539" i="1"/>
  <c r="AP2539" i="1" s="1"/>
  <c r="AO2540" i="1"/>
  <c r="AP2540" i="1" s="1"/>
  <c r="AO2541" i="1"/>
  <c r="AP2541" i="1" s="1"/>
  <c r="AO2542" i="1"/>
  <c r="AP2542" i="1" s="1"/>
  <c r="AO2543" i="1"/>
  <c r="AP2543" i="1" s="1"/>
  <c r="AO2544" i="1"/>
  <c r="AP2544" i="1" s="1"/>
  <c r="AO2545" i="1"/>
  <c r="AP2545" i="1" s="1"/>
  <c r="AO2546" i="1"/>
  <c r="AP2546" i="1" s="1"/>
  <c r="AO2547" i="1"/>
  <c r="AP2547" i="1" s="1"/>
  <c r="AO2548" i="1"/>
  <c r="AP2548" i="1" s="1"/>
  <c r="AO2549" i="1"/>
  <c r="AP2549" i="1" s="1"/>
  <c r="AO2550" i="1"/>
  <c r="AP2550" i="1" s="1"/>
  <c r="AO2551" i="1"/>
  <c r="AP2551" i="1" s="1"/>
  <c r="AO2552" i="1"/>
  <c r="AP2552" i="1" s="1"/>
  <c r="AO2553" i="1"/>
  <c r="AP2553" i="1" s="1"/>
  <c r="AO2554" i="1"/>
  <c r="AP2554" i="1" s="1"/>
  <c r="AO2555" i="1"/>
  <c r="AP2555" i="1" s="1"/>
  <c r="AO2556" i="1"/>
  <c r="AP2556" i="1" s="1"/>
  <c r="AO2557" i="1"/>
  <c r="AP2557" i="1" s="1"/>
  <c r="AO2558" i="1"/>
  <c r="AP2558" i="1" s="1"/>
  <c r="AO2559" i="1"/>
  <c r="AP2559" i="1" s="1"/>
  <c r="AO2560" i="1"/>
  <c r="AP2560" i="1" s="1"/>
  <c r="AO2561" i="1"/>
  <c r="AP2561" i="1" s="1"/>
  <c r="AO2562" i="1"/>
  <c r="AP2562" i="1" s="1"/>
  <c r="AO2563" i="1"/>
  <c r="AP2563" i="1" s="1"/>
  <c r="AO2564" i="1"/>
  <c r="AP2564" i="1" s="1"/>
  <c r="AO2565" i="1"/>
  <c r="AP2565" i="1" s="1"/>
  <c r="AO2566" i="1"/>
  <c r="AP2566" i="1" s="1"/>
  <c r="AO2567" i="1"/>
  <c r="AP2567" i="1" s="1"/>
  <c r="AO2568" i="1"/>
  <c r="AP2568" i="1" s="1"/>
  <c r="AO2569" i="1"/>
  <c r="AP2569" i="1" s="1"/>
  <c r="AO2570" i="1"/>
  <c r="AP2570" i="1" s="1"/>
  <c r="AO2571" i="1"/>
  <c r="AP2571" i="1" s="1"/>
  <c r="AO2572" i="1"/>
  <c r="AP2572" i="1" s="1"/>
  <c r="AO2573" i="1"/>
  <c r="AP2573" i="1" s="1"/>
  <c r="R2530" i="1"/>
  <c r="P2530" i="1" s="1"/>
  <c r="R2531" i="1"/>
  <c r="P2531" i="1" s="1"/>
  <c r="R2532" i="1"/>
  <c r="AA2532" i="1" s="1"/>
  <c r="R2533" i="1"/>
  <c r="R2534" i="1"/>
  <c r="Q2534" i="1" s="1"/>
  <c r="S2530" i="1"/>
  <c r="U2530" i="1" s="1"/>
  <c r="S2531" i="1"/>
  <c r="T2531" i="1" s="1"/>
  <c r="S2532" i="1"/>
  <c r="T2532" i="1" s="1"/>
  <c r="S2533" i="1"/>
  <c r="U2533" i="1" s="1"/>
  <c r="S2534" i="1"/>
  <c r="V2530" i="1"/>
  <c r="X2530" i="1" s="1"/>
  <c r="V2531" i="1"/>
  <c r="X2531" i="1" s="1"/>
  <c r="V2532" i="1"/>
  <c r="V2533" i="1"/>
  <c r="V2534" i="1"/>
  <c r="Y2530" i="1"/>
  <c r="Z2530" i="1" s="1"/>
  <c r="Y2531" i="1"/>
  <c r="Z2531" i="1" s="1"/>
  <c r="Y2532" i="1"/>
  <c r="Z2532" i="1" s="1"/>
  <c r="Y2533" i="1"/>
  <c r="Z2533" i="1" s="1"/>
  <c r="Y2534" i="1"/>
  <c r="Z2534" i="1" s="1"/>
  <c r="AD2530" i="1"/>
  <c r="AE2530" i="1" s="1"/>
  <c r="AF2530" i="1" s="1"/>
  <c r="AD2531" i="1"/>
  <c r="AE2531" i="1" s="1"/>
  <c r="AF2531" i="1" s="1"/>
  <c r="AD2532" i="1"/>
  <c r="AE2532" i="1" s="1"/>
  <c r="AF2532" i="1" s="1"/>
  <c r="AD2533" i="1"/>
  <c r="AE2533" i="1" s="1"/>
  <c r="AF2533" i="1" s="1"/>
  <c r="AD2534" i="1"/>
  <c r="AE2534" i="1" s="1"/>
  <c r="AF2534" i="1" s="1"/>
  <c r="AG2530" i="1"/>
  <c r="AG2531" i="1"/>
  <c r="AG2532" i="1"/>
  <c r="AG2533" i="1"/>
  <c r="AG2534" i="1"/>
  <c r="AI2530" i="1"/>
  <c r="AI2531" i="1"/>
  <c r="AI2532" i="1"/>
  <c r="AI2533" i="1"/>
  <c r="AI2534" i="1"/>
  <c r="AJ2530" i="1"/>
  <c r="AS2530" i="1" s="1"/>
  <c r="AJ2531" i="1"/>
  <c r="AS2531" i="1" s="1"/>
  <c r="AJ2532" i="1"/>
  <c r="AS2532" i="1" s="1"/>
  <c r="AJ2533" i="1"/>
  <c r="AS2533" i="1" s="1"/>
  <c r="AJ2534" i="1"/>
  <c r="AS2534" i="1" s="1"/>
  <c r="AL2530" i="1"/>
  <c r="AL2531" i="1"/>
  <c r="AL2532" i="1"/>
  <c r="AL2533" i="1"/>
  <c r="AL2534" i="1"/>
  <c r="AM2530" i="1"/>
  <c r="AM2531" i="1"/>
  <c r="AN2531" i="1" s="1"/>
  <c r="AM2532" i="1"/>
  <c r="AN2532" i="1" s="1"/>
  <c r="AN2533" i="1"/>
  <c r="AM2534" i="1"/>
  <c r="AN2530" i="1"/>
  <c r="AN2534" i="1"/>
  <c r="AO2530" i="1"/>
  <c r="AP2530" i="1" s="1"/>
  <c r="AO2531" i="1"/>
  <c r="AP2531" i="1" s="1"/>
  <c r="AO2532" i="1"/>
  <c r="AP2532" i="1" s="1"/>
  <c r="AO2533" i="1"/>
  <c r="AP2533" i="1" s="1"/>
  <c r="AO2534" i="1"/>
  <c r="AP2534" i="1" s="1"/>
  <c r="R2522" i="1"/>
  <c r="R2523" i="1"/>
  <c r="R2524" i="1"/>
  <c r="P2524" i="1" s="1"/>
  <c r="R2525" i="1"/>
  <c r="Q2525" i="1" s="1"/>
  <c r="R2526" i="1"/>
  <c r="R2527" i="1"/>
  <c r="R2528" i="1"/>
  <c r="P2528" i="1" s="1"/>
  <c r="R2529" i="1"/>
  <c r="P2529" i="1" s="1"/>
  <c r="S2522" i="1"/>
  <c r="S2523" i="1"/>
  <c r="S2524" i="1"/>
  <c r="S2525" i="1"/>
  <c r="S2526" i="1"/>
  <c r="S2527" i="1"/>
  <c r="S2528" i="1"/>
  <c r="S2529" i="1"/>
  <c r="T2522" i="1"/>
  <c r="T2523" i="1"/>
  <c r="T2524" i="1"/>
  <c r="T2525" i="1"/>
  <c r="T2526" i="1"/>
  <c r="T2527" i="1"/>
  <c r="T2528" i="1"/>
  <c r="T2529" i="1"/>
  <c r="U2522" i="1"/>
  <c r="U2523" i="1"/>
  <c r="U2524" i="1"/>
  <c r="U2525" i="1"/>
  <c r="U2526" i="1"/>
  <c r="U2527" i="1"/>
  <c r="U2528" i="1"/>
  <c r="U2529" i="1"/>
  <c r="V2522" i="1"/>
  <c r="V2523" i="1"/>
  <c r="V2524" i="1"/>
  <c r="V2525" i="1"/>
  <c r="V2526" i="1"/>
  <c r="V2527" i="1"/>
  <c r="V2528" i="1"/>
  <c r="V2529" i="1"/>
  <c r="W2522" i="1"/>
  <c r="W2523" i="1"/>
  <c r="W2524" i="1"/>
  <c r="W2525" i="1"/>
  <c r="W2526" i="1"/>
  <c r="W2527" i="1"/>
  <c r="W2528" i="1"/>
  <c r="W2529" i="1"/>
  <c r="X2522" i="1"/>
  <c r="X2523" i="1"/>
  <c r="X2524" i="1"/>
  <c r="X2525" i="1"/>
  <c r="X2526" i="1"/>
  <c r="X2527" i="1"/>
  <c r="X2528" i="1"/>
  <c r="X2529" i="1"/>
  <c r="Y2522" i="1"/>
  <c r="Y2523" i="1"/>
  <c r="Y2524" i="1"/>
  <c r="Y2525" i="1"/>
  <c r="Y2526" i="1"/>
  <c r="Y2527" i="1"/>
  <c r="Y2528" i="1"/>
  <c r="Y2529" i="1"/>
  <c r="Z2522" i="1"/>
  <c r="Z2523" i="1"/>
  <c r="Z2524" i="1"/>
  <c r="Z2525" i="1"/>
  <c r="Z2526" i="1"/>
  <c r="Z2527" i="1"/>
  <c r="Z2528" i="1"/>
  <c r="Z2529" i="1"/>
  <c r="AA2522" i="1"/>
  <c r="AC2522" i="1" s="1"/>
  <c r="AA2523" i="1"/>
  <c r="AB2523" i="1" s="1"/>
  <c r="AA2524" i="1"/>
  <c r="AB2524" i="1" s="1"/>
  <c r="AA2525" i="1"/>
  <c r="AC2525" i="1" s="1"/>
  <c r="AA2526" i="1"/>
  <c r="AC2526" i="1" s="1"/>
  <c r="AA2527" i="1"/>
  <c r="AC2527" i="1" s="1"/>
  <c r="AA2528" i="1"/>
  <c r="AB2528" i="1" s="1"/>
  <c r="AA2529" i="1"/>
  <c r="AB2529" i="1" s="1"/>
  <c r="AB2522" i="1"/>
  <c r="AD2522" i="1"/>
  <c r="AD2523" i="1"/>
  <c r="AD2524" i="1"/>
  <c r="AD2525" i="1"/>
  <c r="AD2526" i="1"/>
  <c r="AD2527" i="1"/>
  <c r="AD2528" i="1"/>
  <c r="AD2529" i="1"/>
  <c r="AE2522" i="1"/>
  <c r="AE2523" i="1"/>
  <c r="AE2524" i="1"/>
  <c r="AE2525" i="1"/>
  <c r="AE2526" i="1"/>
  <c r="AF2526" i="1" s="1"/>
  <c r="AE2527" i="1"/>
  <c r="AF2527" i="1" s="1"/>
  <c r="AE2528" i="1"/>
  <c r="AF2528" i="1" s="1"/>
  <c r="AE2529" i="1"/>
  <c r="AF2529" i="1" s="1"/>
  <c r="AF2522" i="1"/>
  <c r="AF2523" i="1"/>
  <c r="AF2524" i="1"/>
  <c r="AF2525" i="1"/>
  <c r="AG2522" i="1"/>
  <c r="AG2523" i="1"/>
  <c r="AG2524" i="1"/>
  <c r="AG2525" i="1"/>
  <c r="AG2526" i="1"/>
  <c r="AG2527" i="1"/>
  <c r="AG2528" i="1"/>
  <c r="AG2529" i="1"/>
  <c r="AI2522" i="1"/>
  <c r="AI2523" i="1"/>
  <c r="AI2524" i="1"/>
  <c r="AI2525" i="1"/>
  <c r="AI2526" i="1"/>
  <c r="AI2527" i="1"/>
  <c r="AI2528" i="1"/>
  <c r="AI2529" i="1"/>
  <c r="AJ2522" i="1"/>
  <c r="AS2522" i="1" s="1"/>
  <c r="AJ2523" i="1"/>
  <c r="AS2523" i="1" s="1"/>
  <c r="AJ2524" i="1"/>
  <c r="AS2524" i="1" s="1"/>
  <c r="AJ2525" i="1"/>
  <c r="AS2525" i="1" s="1"/>
  <c r="AJ2526" i="1"/>
  <c r="AS2526" i="1" s="1"/>
  <c r="AJ2527" i="1"/>
  <c r="AS2527" i="1" s="1"/>
  <c r="AJ2528" i="1"/>
  <c r="AS2528" i="1" s="1"/>
  <c r="AJ2529" i="1"/>
  <c r="AS2529" i="1" s="1"/>
  <c r="AL2522" i="1"/>
  <c r="AL2523" i="1"/>
  <c r="AL2524" i="1"/>
  <c r="AL2525" i="1"/>
  <c r="AL2526" i="1"/>
  <c r="AL2527" i="1"/>
  <c r="AL2528" i="1"/>
  <c r="AL2529" i="1"/>
  <c r="AM2522" i="1"/>
  <c r="AM2524" i="1"/>
  <c r="AM2525" i="1"/>
  <c r="AM2526" i="1"/>
  <c r="AM2527" i="1"/>
  <c r="AM2528" i="1"/>
  <c r="AM2529" i="1"/>
  <c r="AN2522" i="1"/>
  <c r="AN2523" i="1"/>
  <c r="AN2524" i="1"/>
  <c r="AN2525" i="1"/>
  <c r="AN2526" i="1"/>
  <c r="AN2527" i="1"/>
  <c r="AN2528" i="1"/>
  <c r="AN2529" i="1"/>
  <c r="AO2522" i="1"/>
  <c r="AO2523" i="1"/>
  <c r="AP2523" i="1" s="1"/>
  <c r="AO2524" i="1"/>
  <c r="AO2525" i="1"/>
  <c r="AP2525" i="1" s="1"/>
  <c r="AO2526" i="1"/>
  <c r="AP2526" i="1" s="1"/>
  <c r="AO2527" i="1"/>
  <c r="AO2528" i="1"/>
  <c r="AP2528" i="1" s="1"/>
  <c r="AO2529" i="1"/>
  <c r="AP2529" i="1" s="1"/>
  <c r="AP2522" i="1"/>
  <c r="AP2524" i="1"/>
  <c r="AP2527" i="1"/>
  <c r="R2518" i="1"/>
  <c r="Q2518" i="1" s="1"/>
  <c r="R2519" i="1"/>
  <c r="AA2519" i="1" s="1"/>
  <c r="R2520" i="1"/>
  <c r="Q2520" i="1" s="1"/>
  <c r="R2521" i="1"/>
  <c r="P2521" i="1" s="1"/>
  <c r="S2518" i="1"/>
  <c r="S2519" i="1"/>
  <c r="T2519" i="1" s="1"/>
  <c r="S2520" i="1"/>
  <c r="T2520" i="1" s="1"/>
  <c r="S2521" i="1"/>
  <c r="V2518" i="1"/>
  <c r="X2518" i="1" s="1"/>
  <c r="V2519" i="1"/>
  <c r="V2520" i="1"/>
  <c r="V2521" i="1"/>
  <c r="Y2518" i="1"/>
  <c r="Z2518" i="1" s="1"/>
  <c r="Y2519" i="1"/>
  <c r="Z2519" i="1" s="1"/>
  <c r="Y2520" i="1"/>
  <c r="Z2520" i="1" s="1"/>
  <c r="Y2521" i="1"/>
  <c r="Z2521" i="1" s="1"/>
  <c r="AD2518" i="1"/>
  <c r="AE2518" i="1" s="1"/>
  <c r="AF2518" i="1" s="1"/>
  <c r="AD2519" i="1"/>
  <c r="AE2519" i="1" s="1"/>
  <c r="AF2519" i="1" s="1"/>
  <c r="AD2520" i="1"/>
  <c r="AE2520" i="1" s="1"/>
  <c r="AF2520" i="1" s="1"/>
  <c r="AD2521" i="1"/>
  <c r="AE2521" i="1" s="1"/>
  <c r="AF2521" i="1" s="1"/>
  <c r="AG2518" i="1"/>
  <c r="AG2519" i="1"/>
  <c r="AG2520" i="1"/>
  <c r="AG2521" i="1"/>
  <c r="AI2518" i="1"/>
  <c r="AI2519" i="1"/>
  <c r="AI2520" i="1"/>
  <c r="AI2521" i="1"/>
  <c r="AJ2518" i="1"/>
  <c r="AS2518" i="1" s="1"/>
  <c r="AJ2519" i="1"/>
  <c r="AS2519" i="1" s="1"/>
  <c r="AJ2520" i="1"/>
  <c r="AS2520" i="1" s="1"/>
  <c r="AJ2521" i="1"/>
  <c r="AS2521" i="1" s="1"/>
  <c r="AL2518" i="1"/>
  <c r="AL2519" i="1"/>
  <c r="AL2520" i="1"/>
  <c r="AL2521" i="1"/>
  <c r="AM2518" i="1"/>
  <c r="AM2519" i="1"/>
  <c r="AM2520" i="1"/>
  <c r="AN2520" i="1" s="1"/>
  <c r="AM2521" i="1"/>
  <c r="AN2518" i="1"/>
  <c r="AN2519" i="1"/>
  <c r="AN2521" i="1"/>
  <c r="AO2518" i="1"/>
  <c r="AP2518" i="1" s="1"/>
  <c r="AO2519" i="1"/>
  <c r="AP2519" i="1" s="1"/>
  <c r="AO2520" i="1"/>
  <c r="AP2520" i="1" s="1"/>
  <c r="AO2521" i="1"/>
  <c r="AP2521" i="1" s="1"/>
  <c r="R2516" i="1"/>
  <c r="R2517" i="1"/>
  <c r="P2517" i="1" s="1"/>
  <c r="S2516" i="1"/>
  <c r="U2516" i="1" s="1"/>
  <c r="S2517" i="1"/>
  <c r="V2516" i="1"/>
  <c r="V2517" i="1"/>
  <c r="X2517" i="1" s="1"/>
  <c r="Y2516" i="1"/>
  <c r="Z2516" i="1" s="1"/>
  <c r="Y2517" i="1"/>
  <c r="Z2517" i="1" s="1"/>
  <c r="AD2516" i="1"/>
  <c r="AE2516" i="1" s="1"/>
  <c r="AF2516" i="1" s="1"/>
  <c r="AD2517" i="1"/>
  <c r="AE2517" i="1" s="1"/>
  <c r="AF2517" i="1" s="1"/>
  <c r="AG2516" i="1"/>
  <c r="AG2517" i="1"/>
  <c r="AI2516" i="1"/>
  <c r="AI2517" i="1"/>
  <c r="AJ2516" i="1"/>
  <c r="AS2516" i="1" s="1"/>
  <c r="AJ2517" i="1"/>
  <c r="AS2517" i="1" s="1"/>
  <c r="AL2516" i="1"/>
  <c r="AL2517" i="1"/>
  <c r="AM2516" i="1"/>
  <c r="AM2517" i="1"/>
  <c r="AN2516" i="1"/>
  <c r="AN2517" i="1"/>
  <c r="AO2516" i="1"/>
  <c r="AP2516" i="1" s="1"/>
  <c r="AQ2516" i="1" s="1"/>
  <c r="AK2516" i="1" s="1"/>
  <c r="AO2517" i="1"/>
  <c r="AP2517" i="1" s="1"/>
  <c r="R2000" i="1"/>
  <c r="AA2000" i="1" s="1"/>
  <c r="R2001" i="1"/>
  <c r="AA2001" i="1" s="1"/>
  <c r="R2002" i="1"/>
  <c r="AA2002" i="1" s="1"/>
  <c r="R2003" i="1"/>
  <c r="AA2003" i="1" s="1"/>
  <c r="AB2003" i="1" s="1"/>
  <c r="R2004" i="1"/>
  <c r="AA2004" i="1" s="1"/>
  <c r="AC2004" i="1" s="1"/>
  <c r="R2005" i="1"/>
  <c r="AA2005" i="1" s="1"/>
  <c r="AC2005" i="1" s="1"/>
  <c r="R2006" i="1"/>
  <c r="AA2006" i="1" s="1"/>
  <c r="R2007" i="1"/>
  <c r="AA2007" i="1" s="1"/>
  <c r="AB2007" i="1" s="1"/>
  <c r="R2008" i="1"/>
  <c r="AA2008" i="1" s="1"/>
  <c r="AB2008" i="1" s="1"/>
  <c r="R2009" i="1"/>
  <c r="AA2009" i="1" s="1"/>
  <c r="R2010" i="1"/>
  <c r="AA2010" i="1" s="1"/>
  <c r="R2011" i="1"/>
  <c r="AA2011" i="1" s="1"/>
  <c r="R2012" i="1"/>
  <c r="AA2012" i="1" s="1"/>
  <c r="AB2012" i="1" s="1"/>
  <c r="R2013" i="1"/>
  <c r="P2013" i="1" s="1"/>
  <c r="R2014" i="1"/>
  <c r="AA2014" i="1" s="1"/>
  <c r="R2015" i="1"/>
  <c r="AA2015" i="1" s="1"/>
  <c r="AB2015" i="1" s="1"/>
  <c r="R2016" i="1"/>
  <c r="AA2016" i="1" s="1"/>
  <c r="AB2016" i="1" s="1"/>
  <c r="R2017" i="1"/>
  <c r="AA2017" i="1" s="1"/>
  <c r="R2018" i="1"/>
  <c r="AA2018" i="1" s="1"/>
  <c r="R2019" i="1"/>
  <c r="AA2019" i="1" s="1"/>
  <c r="AC2019" i="1" s="1"/>
  <c r="R2020" i="1"/>
  <c r="AA2020" i="1" s="1"/>
  <c r="R2021" i="1"/>
  <c r="P2021" i="1" s="1"/>
  <c r="R2022" i="1"/>
  <c r="AA2022" i="1" s="1"/>
  <c r="R2023" i="1"/>
  <c r="R2024" i="1"/>
  <c r="AA2024" i="1" s="1"/>
  <c r="R2025" i="1"/>
  <c r="AA2025" i="1" s="1"/>
  <c r="R2026" i="1"/>
  <c r="AA2026" i="1" s="1"/>
  <c r="R2027" i="1"/>
  <c r="AA2027" i="1" s="1"/>
  <c r="AB2027" i="1" s="1"/>
  <c r="R2028" i="1"/>
  <c r="P2028" i="1" s="1"/>
  <c r="R2029" i="1"/>
  <c r="AA2029" i="1" s="1"/>
  <c r="R2030" i="1"/>
  <c r="AA2030" i="1" s="1"/>
  <c r="R2031" i="1"/>
  <c r="R2032" i="1"/>
  <c r="AA2032" i="1" s="1"/>
  <c r="R2033" i="1"/>
  <c r="AA2033" i="1" s="1"/>
  <c r="R2034" i="1"/>
  <c r="AA2034" i="1" s="1"/>
  <c r="R2035" i="1"/>
  <c r="AA2035" i="1" s="1"/>
  <c r="AB2035" i="1" s="1"/>
  <c r="R2036" i="1"/>
  <c r="AA2036" i="1" s="1"/>
  <c r="AB2036" i="1" s="1"/>
  <c r="R2037" i="1"/>
  <c r="P2037" i="1" s="1"/>
  <c r="R2038" i="1"/>
  <c r="AA2038" i="1" s="1"/>
  <c r="R2039" i="1"/>
  <c r="R2040" i="1"/>
  <c r="AA2040" i="1" s="1"/>
  <c r="AC2040" i="1" s="1"/>
  <c r="R2041" i="1"/>
  <c r="R2042" i="1"/>
  <c r="Q2042" i="1" s="1"/>
  <c r="R2043" i="1"/>
  <c r="AA2043" i="1" s="1"/>
  <c r="AB2043" i="1" s="1"/>
  <c r="R2044" i="1"/>
  <c r="P2044" i="1" s="1"/>
  <c r="R2045" i="1"/>
  <c r="P2045" i="1" s="1"/>
  <c r="R2046" i="1"/>
  <c r="AA2046" i="1" s="1"/>
  <c r="R2047" i="1"/>
  <c r="R2048" i="1"/>
  <c r="AA2048" i="1" s="1"/>
  <c r="R2049" i="1"/>
  <c r="R2050" i="1"/>
  <c r="R2051" i="1"/>
  <c r="AA2051" i="1" s="1"/>
  <c r="AB2051" i="1" s="1"/>
  <c r="R2052" i="1"/>
  <c r="AA2052" i="1" s="1"/>
  <c r="AC2052" i="1" s="1"/>
  <c r="R2053" i="1"/>
  <c r="P2053" i="1" s="1"/>
  <c r="R2054" i="1"/>
  <c r="AA2054" i="1" s="1"/>
  <c r="R2055" i="1"/>
  <c r="R2056" i="1"/>
  <c r="AA2056" i="1" s="1"/>
  <c r="R2057" i="1"/>
  <c r="P2057" i="1" s="1"/>
  <c r="R2058" i="1"/>
  <c r="AA2058" i="1" s="1"/>
  <c r="R2059" i="1"/>
  <c r="AA2059" i="1" s="1"/>
  <c r="AB2059" i="1" s="1"/>
  <c r="R2060" i="1"/>
  <c r="AA2060" i="1" s="1"/>
  <c r="AB2060" i="1" s="1"/>
  <c r="R2061" i="1"/>
  <c r="P2061" i="1" s="1"/>
  <c r="R2062" i="1"/>
  <c r="AA2062" i="1" s="1"/>
  <c r="R2063" i="1"/>
  <c r="AA2063" i="1" s="1"/>
  <c r="R2064" i="1"/>
  <c r="AA2064" i="1" s="1"/>
  <c r="R2065" i="1"/>
  <c r="AA2065" i="1" s="1"/>
  <c r="R2066" i="1"/>
  <c r="AA2066" i="1" s="1"/>
  <c r="R2067" i="1"/>
  <c r="AA2067" i="1" s="1"/>
  <c r="AC2067" i="1" s="1"/>
  <c r="R2068" i="1"/>
  <c r="AA2068" i="1" s="1"/>
  <c r="AB2068" i="1" s="1"/>
  <c r="R2069" i="1"/>
  <c r="P2069" i="1" s="1"/>
  <c r="R2070" i="1"/>
  <c r="P2070" i="1" s="1"/>
  <c r="R2071" i="1"/>
  <c r="R2072" i="1"/>
  <c r="AA2072" i="1" s="1"/>
  <c r="AB2072" i="1" s="1"/>
  <c r="R2073" i="1"/>
  <c r="AA2073" i="1" s="1"/>
  <c r="R2074" i="1"/>
  <c r="AA2074" i="1" s="1"/>
  <c r="R2075" i="1"/>
  <c r="AA2075" i="1" s="1"/>
  <c r="AB2075" i="1" s="1"/>
  <c r="R2076" i="1"/>
  <c r="AA2076" i="1" s="1"/>
  <c r="AC2076" i="1" s="1"/>
  <c r="R2077" i="1"/>
  <c r="P2077" i="1" s="1"/>
  <c r="R2078" i="1"/>
  <c r="P2078" i="1" s="1"/>
  <c r="R2079" i="1"/>
  <c r="R2080" i="1"/>
  <c r="AA2080" i="1" s="1"/>
  <c r="R2081" i="1"/>
  <c r="AA2081" i="1" s="1"/>
  <c r="R2082" i="1"/>
  <c r="AA2082" i="1" s="1"/>
  <c r="R2083" i="1"/>
  <c r="AA2083" i="1" s="1"/>
  <c r="R2084" i="1"/>
  <c r="AA2084" i="1" s="1"/>
  <c r="AB2084" i="1" s="1"/>
  <c r="R2085" i="1"/>
  <c r="P2085" i="1" s="1"/>
  <c r="R2086" i="1"/>
  <c r="P2086" i="1" s="1"/>
  <c r="R2087" i="1"/>
  <c r="R2088" i="1"/>
  <c r="P2088" i="1" s="1"/>
  <c r="R2089" i="1"/>
  <c r="R2090" i="1"/>
  <c r="AA2090" i="1" s="1"/>
  <c r="R2091" i="1"/>
  <c r="AA2091" i="1" s="1"/>
  <c r="R2092" i="1"/>
  <c r="AA2092" i="1" s="1"/>
  <c r="AC2092" i="1" s="1"/>
  <c r="R2093" i="1"/>
  <c r="P2093" i="1" s="1"/>
  <c r="R2094" i="1"/>
  <c r="P2094" i="1" s="1"/>
  <c r="R2095" i="1"/>
  <c r="R2096" i="1"/>
  <c r="AA2096" i="1" s="1"/>
  <c r="R2097" i="1"/>
  <c r="AA2097" i="1" s="1"/>
  <c r="R2098" i="1"/>
  <c r="Q2098" i="1" s="1"/>
  <c r="R2099" i="1"/>
  <c r="AA2099" i="1" s="1"/>
  <c r="AC2099" i="1" s="1"/>
  <c r="R2100" i="1"/>
  <c r="AA2100" i="1" s="1"/>
  <c r="R2101" i="1"/>
  <c r="P2101" i="1" s="1"/>
  <c r="R2102" i="1"/>
  <c r="P2102" i="1" s="1"/>
  <c r="R2103" i="1"/>
  <c r="R2104" i="1"/>
  <c r="AA2104" i="1" s="1"/>
  <c r="R2105" i="1"/>
  <c r="AA2105" i="1" s="1"/>
  <c r="R2106" i="1"/>
  <c r="Q2106" i="1" s="1"/>
  <c r="R2107" i="1"/>
  <c r="AA2107" i="1" s="1"/>
  <c r="AB2107" i="1" s="1"/>
  <c r="R2108" i="1"/>
  <c r="AA2108" i="1" s="1"/>
  <c r="AB2108" i="1" s="1"/>
  <c r="R2109" i="1"/>
  <c r="P2109" i="1" s="1"/>
  <c r="R2110" i="1"/>
  <c r="P2110" i="1" s="1"/>
  <c r="R2111" i="1"/>
  <c r="R2112" i="1"/>
  <c r="AA2112" i="1" s="1"/>
  <c r="R2113" i="1"/>
  <c r="AA2113" i="1" s="1"/>
  <c r="R2114" i="1"/>
  <c r="Q2114" i="1" s="1"/>
  <c r="R2115" i="1"/>
  <c r="AA2115" i="1" s="1"/>
  <c r="R2116" i="1"/>
  <c r="AA2116" i="1" s="1"/>
  <c r="AC2116" i="1" s="1"/>
  <c r="R2117" i="1"/>
  <c r="P2117" i="1" s="1"/>
  <c r="R2118" i="1"/>
  <c r="P2118" i="1" s="1"/>
  <c r="R2119" i="1"/>
  <c r="R2120" i="1"/>
  <c r="AA2120" i="1" s="1"/>
  <c r="R2121" i="1"/>
  <c r="AA2121" i="1" s="1"/>
  <c r="R2122" i="1"/>
  <c r="AA2122" i="1" s="1"/>
  <c r="R2123" i="1"/>
  <c r="AA2123" i="1" s="1"/>
  <c r="AC2123" i="1" s="1"/>
  <c r="R2124" i="1"/>
  <c r="AA2124" i="1" s="1"/>
  <c r="AB2124" i="1" s="1"/>
  <c r="R2125" i="1"/>
  <c r="P2125" i="1" s="1"/>
  <c r="R2126" i="1"/>
  <c r="P2126" i="1" s="1"/>
  <c r="R2127" i="1"/>
  <c r="R2128" i="1"/>
  <c r="AA2128" i="1" s="1"/>
  <c r="AB2128" i="1" s="1"/>
  <c r="R2129" i="1"/>
  <c r="AA2129" i="1" s="1"/>
  <c r="R2130" i="1"/>
  <c r="AA2130" i="1" s="1"/>
  <c r="R2131" i="1"/>
  <c r="AA2131" i="1" s="1"/>
  <c r="R2132" i="1"/>
  <c r="AA2132" i="1" s="1"/>
  <c r="AC2132" i="1" s="1"/>
  <c r="R2133" i="1"/>
  <c r="P2133" i="1" s="1"/>
  <c r="R2134" i="1"/>
  <c r="P2134" i="1" s="1"/>
  <c r="R2135" i="1"/>
  <c r="AA2135" i="1" s="1"/>
  <c r="R2136" i="1"/>
  <c r="P2136" i="1" s="1"/>
  <c r="R2137" i="1"/>
  <c r="AA2137" i="1" s="1"/>
  <c r="R2138" i="1"/>
  <c r="AA2138" i="1" s="1"/>
  <c r="R2139" i="1"/>
  <c r="AA2139" i="1" s="1"/>
  <c r="AC2139" i="1" s="1"/>
  <c r="R2140" i="1"/>
  <c r="AA2140" i="1" s="1"/>
  <c r="AB2140" i="1" s="1"/>
  <c r="R2141" i="1"/>
  <c r="P2141" i="1" s="1"/>
  <c r="R2142" i="1"/>
  <c r="P2142" i="1" s="1"/>
  <c r="R2143" i="1"/>
  <c r="R2144" i="1"/>
  <c r="AA2144" i="1" s="1"/>
  <c r="AC2144" i="1" s="1"/>
  <c r="R2145" i="1"/>
  <c r="AA2145" i="1" s="1"/>
  <c r="R2146" i="1"/>
  <c r="AA2146" i="1" s="1"/>
  <c r="R2147" i="1"/>
  <c r="AA2147" i="1" s="1"/>
  <c r="AC2147" i="1" s="1"/>
  <c r="R2148" i="1"/>
  <c r="AA2148" i="1" s="1"/>
  <c r="AB2148" i="1" s="1"/>
  <c r="R2149" i="1"/>
  <c r="P2149" i="1" s="1"/>
  <c r="R2150" i="1"/>
  <c r="P2150" i="1" s="1"/>
  <c r="R2151" i="1"/>
  <c r="R2152" i="1"/>
  <c r="AA2152" i="1" s="1"/>
  <c r="R2153" i="1"/>
  <c r="R2154" i="1"/>
  <c r="AA2154" i="1" s="1"/>
  <c r="R2155" i="1"/>
  <c r="AA2155" i="1" s="1"/>
  <c r="R2156" i="1"/>
  <c r="AA2156" i="1" s="1"/>
  <c r="AB2156" i="1" s="1"/>
  <c r="R2157" i="1"/>
  <c r="P2157" i="1" s="1"/>
  <c r="R2158" i="1"/>
  <c r="P2158" i="1" s="1"/>
  <c r="R2159" i="1"/>
  <c r="R2160" i="1"/>
  <c r="AA2160" i="1" s="1"/>
  <c r="R2161" i="1"/>
  <c r="AA2161" i="1" s="1"/>
  <c r="R2162" i="1"/>
  <c r="R2163" i="1"/>
  <c r="AA2163" i="1" s="1"/>
  <c r="AB2163" i="1" s="1"/>
  <c r="R2164" i="1"/>
  <c r="AA2164" i="1" s="1"/>
  <c r="AB2164" i="1" s="1"/>
  <c r="R2165" i="1"/>
  <c r="P2165" i="1" s="1"/>
  <c r="R2166" i="1"/>
  <c r="P2166" i="1" s="1"/>
  <c r="R2167" i="1"/>
  <c r="R2168" i="1"/>
  <c r="AA2168" i="1" s="1"/>
  <c r="AB2168" i="1" s="1"/>
  <c r="R2169" i="1"/>
  <c r="AA2169" i="1" s="1"/>
  <c r="R2170" i="1"/>
  <c r="Q2170" i="1" s="1"/>
  <c r="R2171" i="1"/>
  <c r="AA2171" i="1" s="1"/>
  <c r="AB2171" i="1" s="1"/>
  <c r="R2172" i="1"/>
  <c r="AA2172" i="1" s="1"/>
  <c r="AB2172" i="1" s="1"/>
  <c r="R2173" i="1"/>
  <c r="P2173" i="1" s="1"/>
  <c r="R2174" i="1"/>
  <c r="P2174" i="1" s="1"/>
  <c r="R2175" i="1"/>
  <c r="R2176" i="1"/>
  <c r="P2176" i="1" s="1"/>
  <c r="R2177" i="1"/>
  <c r="R2178" i="1"/>
  <c r="AA2178" i="1" s="1"/>
  <c r="R2179" i="1"/>
  <c r="AA2179" i="1" s="1"/>
  <c r="R2180" i="1"/>
  <c r="AA2180" i="1" s="1"/>
  <c r="AC2180" i="1" s="1"/>
  <c r="R2181" i="1"/>
  <c r="P2181" i="1" s="1"/>
  <c r="R2182" i="1"/>
  <c r="P2182" i="1" s="1"/>
  <c r="R2183" i="1"/>
  <c r="R2184" i="1"/>
  <c r="AA2184" i="1" s="1"/>
  <c r="AC2184" i="1" s="1"/>
  <c r="R2185" i="1"/>
  <c r="AA2185" i="1" s="1"/>
  <c r="R2186" i="1"/>
  <c r="AA2186" i="1" s="1"/>
  <c r="R2187" i="1"/>
  <c r="AA2187" i="1" s="1"/>
  <c r="AB2187" i="1" s="1"/>
  <c r="R2188" i="1"/>
  <c r="AA2188" i="1" s="1"/>
  <c r="AB2188" i="1" s="1"/>
  <c r="R2189" i="1"/>
  <c r="P2189" i="1" s="1"/>
  <c r="R2190" i="1"/>
  <c r="P2190" i="1" s="1"/>
  <c r="R2191" i="1"/>
  <c r="R2192" i="1"/>
  <c r="AA2192" i="1" s="1"/>
  <c r="R2193" i="1"/>
  <c r="AA2193" i="1" s="1"/>
  <c r="R2194" i="1"/>
  <c r="AA2194" i="1" s="1"/>
  <c r="R2195" i="1"/>
  <c r="AA2195" i="1" s="1"/>
  <c r="AC2195" i="1" s="1"/>
  <c r="R2196" i="1"/>
  <c r="AA2196" i="1" s="1"/>
  <c r="AB2196" i="1" s="1"/>
  <c r="R2197" i="1"/>
  <c r="P2197" i="1" s="1"/>
  <c r="R2198" i="1"/>
  <c r="P2198" i="1" s="1"/>
  <c r="R2199" i="1"/>
  <c r="R2200" i="1"/>
  <c r="P2200" i="1" s="1"/>
  <c r="R2201" i="1"/>
  <c r="AA2201" i="1" s="1"/>
  <c r="R2202" i="1"/>
  <c r="AA2202" i="1" s="1"/>
  <c r="R2203" i="1"/>
  <c r="AA2203" i="1" s="1"/>
  <c r="AB2203" i="1" s="1"/>
  <c r="R2204" i="1"/>
  <c r="AA2204" i="1" s="1"/>
  <c r="AB2204" i="1" s="1"/>
  <c r="R2205" i="1"/>
  <c r="P2205" i="1" s="1"/>
  <c r="R2206" i="1"/>
  <c r="P2206" i="1" s="1"/>
  <c r="R2207" i="1"/>
  <c r="R2208" i="1"/>
  <c r="AA2208" i="1" s="1"/>
  <c r="AC2208" i="1" s="1"/>
  <c r="R2209" i="1"/>
  <c r="AA2209" i="1" s="1"/>
  <c r="R2210" i="1"/>
  <c r="AA2210" i="1" s="1"/>
  <c r="R2211" i="1"/>
  <c r="AA2211" i="1" s="1"/>
  <c r="R2212" i="1"/>
  <c r="AA2212" i="1" s="1"/>
  <c r="AB2212" i="1" s="1"/>
  <c r="R2213" i="1"/>
  <c r="P2213" i="1" s="1"/>
  <c r="R2214" i="1"/>
  <c r="P2214" i="1" s="1"/>
  <c r="R2215" i="1"/>
  <c r="R2216" i="1"/>
  <c r="AA2216" i="1" s="1"/>
  <c r="R2217" i="1"/>
  <c r="R2218" i="1"/>
  <c r="AA2218" i="1" s="1"/>
  <c r="R2219" i="1"/>
  <c r="AA2219" i="1" s="1"/>
  <c r="R2220" i="1"/>
  <c r="AA2220" i="1" s="1"/>
  <c r="AB2220" i="1" s="1"/>
  <c r="R2221" i="1"/>
  <c r="P2221" i="1" s="1"/>
  <c r="R2222" i="1"/>
  <c r="P2222" i="1" s="1"/>
  <c r="R2223" i="1"/>
  <c r="AA2223" i="1" s="1"/>
  <c r="AB2223" i="1" s="1"/>
  <c r="R2224" i="1"/>
  <c r="AA2224" i="1" s="1"/>
  <c r="AC2224" i="1" s="1"/>
  <c r="R2225" i="1"/>
  <c r="AA2225" i="1" s="1"/>
  <c r="R2226" i="1"/>
  <c r="Q2226" i="1" s="1"/>
  <c r="R2227" i="1"/>
  <c r="AA2227" i="1" s="1"/>
  <c r="AB2227" i="1" s="1"/>
  <c r="R2228" i="1"/>
  <c r="AA2228" i="1" s="1"/>
  <c r="AB2228" i="1" s="1"/>
  <c r="R2229" i="1"/>
  <c r="P2229" i="1" s="1"/>
  <c r="R2230" i="1"/>
  <c r="P2230" i="1" s="1"/>
  <c r="R2231" i="1"/>
  <c r="R2232" i="1"/>
  <c r="AA2232" i="1" s="1"/>
  <c r="R2233" i="1"/>
  <c r="AA2233" i="1" s="1"/>
  <c r="R2234" i="1"/>
  <c r="Q2234" i="1" s="1"/>
  <c r="R2235" i="1"/>
  <c r="AA2235" i="1" s="1"/>
  <c r="AC2235" i="1" s="1"/>
  <c r="R2236" i="1"/>
  <c r="AA2236" i="1" s="1"/>
  <c r="AB2236" i="1" s="1"/>
  <c r="R2237" i="1"/>
  <c r="R2238" i="1"/>
  <c r="P2238" i="1" s="1"/>
  <c r="R2239" i="1"/>
  <c r="R2240" i="1"/>
  <c r="AA2240" i="1" s="1"/>
  <c r="R2241" i="1"/>
  <c r="R2242" i="1"/>
  <c r="Q2242" i="1" s="1"/>
  <c r="R2243" i="1"/>
  <c r="AA2243" i="1" s="1"/>
  <c r="AC2243" i="1" s="1"/>
  <c r="R2244" i="1"/>
  <c r="AA2244" i="1" s="1"/>
  <c r="AB2244" i="1" s="1"/>
  <c r="R2245" i="1"/>
  <c r="P2245" i="1" s="1"/>
  <c r="R2246" i="1"/>
  <c r="P2246" i="1" s="1"/>
  <c r="R2247" i="1"/>
  <c r="R2248" i="1"/>
  <c r="AA2248" i="1" s="1"/>
  <c r="R2249" i="1"/>
  <c r="AA2249" i="1" s="1"/>
  <c r="R2250" i="1"/>
  <c r="AA2250" i="1" s="1"/>
  <c r="R2251" i="1"/>
  <c r="AA2251" i="1" s="1"/>
  <c r="AB2251" i="1" s="1"/>
  <c r="R2252" i="1"/>
  <c r="AA2252" i="1" s="1"/>
  <c r="AB2252" i="1" s="1"/>
  <c r="R2253" i="1"/>
  <c r="R2254" i="1"/>
  <c r="P2254" i="1" s="1"/>
  <c r="R2255" i="1"/>
  <c r="R2256" i="1"/>
  <c r="AA2256" i="1" s="1"/>
  <c r="R2257" i="1"/>
  <c r="AA2257" i="1" s="1"/>
  <c r="AC2257" i="1" s="1"/>
  <c r="R2258" i="1"/>
  <c r="AA2258" i="1" s="1"/>
  <c r="R2259" i="1"/>
  <c r="AA2259" i="1" s="1"/>
  <c r="AB2259" i="1" s="1"/>
  <c r="R2260" i="1"/>
  <c r="AA2260" i="1" s="1"/>
  <c r="R2261" i="1"/>
  <c r="P2261" i="1" s="1"/>
  <c r="R2262" i="1"/>
  <c r="P2262" i="1" s="1"/>
  <c r="R2263" i="1"/>
  <c r="R2264" i="1"/>
  <c r="P2264" i="1" s="1"/>
  <c r="R2265" i="1"/>
  <c r="AA2265" i="1" s="1"/>
  <c r="R2266" i="1"/>
  <c r="AA2266" i="1" s="1"/>
  <c r="R2267" i="1"/>
  <c r="AA2267" i="1" s="1"/>
  <c r="AB2267" i="1" s="1"/>
  <c r="R2268" i="1"/>
  <c r="AA2268" i="1" s="1"/>
  <c r="AC2268" i="1" s="1"/>
  <c r="R2269" i="1"/>
  <c r="P2269" i="1" s="1"/>
  <c r="R2270" i="1"/>
  <c r="P2270" i="1" s="1"/>
  <c r="R2271" i="1"/>
  <c r="R2272" i="1"/>
  <c r="AA2272" i="1" s="1"/>
  <c r="AC2272" i="1" s="1"/>
  <c r="R2273" i="1"/>
  <c r="AA2273" i="1" s="1"/>
  <c r="R2274" i="1"/>
  <c r="AA2274" i="1" s="1"/>
  <c r="R2275" i="1"/>
  <c r="AA2275" i="1" s="1"/>
  <c r="AB2275" i="1" s="1"/>
  <c r="R2276" i="1"/>
  <c r="AA2276" i="1" s="1"/>
  <c r="R2277" i="1"/>
  <c r="P2277" i="1" s="1"/>
  <c r="R2278" i="1"/>
  <c r="P2278" i="1" s="1"/>
  <c r="R2279" i="1"/>
  <c r="R2280" i="1"/>
  <c r="AA2280" i="1" s="1"/>
  <c r="R2281" i="1"/>
  <c r="R2282" i="1"/>
  <c r="AA2282" i="1" s="1"/>
  <c r="R2283" i="1"/>
  <c r="AA2283" i="1" s="1"/>
  <c r="AB2283" i="1" s="1"/>
  <c r="R2284" i="1"/>
  <c r="AA2284" i="1" s="1"/>
  <c r="AB2284" i="1" s="1"/>
  <c r="R2285" i="1"/>
  <c r="R2286" i="1"/>
  <c r="P2286" i="1" s="1"/>
  <c r="R2287" i="1"/>
  <c r="AA2287" i="1" s="1"/>
  <c r="AB2287" i="1" s="1"/>
  <c r="R2288" i="1"/>
  <c r="AA2288" i="1" s="1"/>
  <c r="R2289" i="1"/>
  <c r="AA2289" i="1" s="1"/>
  <c r="R2290" i="1"/>
  <c r="Q2290" i="1" s="1"/>
  <c r="R2291" i="1"/>
  <c r="AA2291" i="1" s="1"/>
  <c r="R2292" i="1"/>
  <c r="AA2292" i="1" s="1"/>
  <c r="AB2292" i="1" s="1"/>
  <c r="R2293" i="1"/>
  <c r="R2294" i="1"/>
  <c r="P2294" i="1" s="1"/>
  <c r="R2295" i="1"/>
  <c r="P2295" i="1" s="1"/>
  <c r="R2296" i="1"/>
  <c r="AA2296" i="1" s="1"/>
  <c r="AB2296" i="1" s="1"/>
  <c r="R2297" i="1"/>
  <c r="AA2297" i="1" s="1"/>
  <c r="AC2297" i="1" s="1"/>
  <c r="R2298" i="1"/>
  <c r="Q2298" i="1" s="1"/>
  <c r="R2299" i="1"/>
  <c r="AA2299" i="1" s="1"/>
  <c r="AB2299" i="1" s="1"/>
  <c r="R2300" i="1"/>
  <c r="AA2300" i="1" s="1"/>
  <c r="AB2300" i="1" s="1"/>
  <c r="R2301" i="1"/>
  <c r="P2301" i="1" s="1"/>
  <c r="R2302" i="1"/>
  <c r="P2302" i="1" s="1"/>
  <c r="R2303" i="1"/>
  <c r="R2304" i="1"/>
  <c r="R2305" i="1"/>
  <c r="P2305" i="1" s="1"/>
  <c r="R2306" i="1"/>
  <c r="AA2306" i="1" s="1"/>
  <c r="R2307" i="1"/>
  <c r="AA2307" i="1" s="1"/>
  <c r="AB2307" i="1" s="1"/>
  <c r="R2308" i="1"/>
  <c r="AA2308" i="1" s="1"/>
  <c r="AB2308" i="1" s="1"/>
  <c r="R2309" i="1"/>
  <c r="P2309" i="1" s="1"/>
  <c r="R2310" i="1"/>
  <c r="P2310" i="1" s="1"/>
  <c r="R2311" i="1"/>
  <c r="R2312" i="1"/>
  <c r="AA2312" i="1" s="1"/>
  <c r="R2313" i="1"/>
  <c r="AA2313" i="1" s="1"/>
  <c r="R2314" i="1"/>
  <c r="AA2314" i="1" s="1"/>
  <c r="R2315" i="1"/>
  <c r="AA2315" i="1" s="1"/>
  <c r="AC2315" i="1" s="1"/>
  <c r="R2316" i="1"/>
  <c r="AA2316" i="1" s="1"/>
  <c r="AB2316" i="1" s="1"/>
  <c r="R2317" i="1"/>
  <c r="P2317" i="1" s="1"/>
  <c r="R2318" i="1"/>
  <c r="P2318" i="1" s="1"/>
  <c r="R2319" i="1"/>
  <c r="R2320" i="1"/>
  <c r="AA2320" i="1" s="1"/>
  <c r="AC2320" i="1" s="1"/>
  <c r="R2321" i="1"/>
  <c r="AA2321" i="1" s="1"/>
  <c r="R2322" i="1"/>
  <c r="Q2322" i="1" s="1"/>
  <c r="R2323" i="1"/>
  <c r="AA2323" i="1" s="1"/>
  <c r="AB2323" i="1" s="1"/>
  <c r="R2324" i="1"/>
  <c r="AA2324" i="1" s="1"/>
  <c r="AB2324" i="1" s="1"/>
  <c r="R2325" i="1"/>
  <c r="P2325" i="1" s="1"/>
  <c r="R2326" i="1"/>
  <c r="P2326" i="1" s="1"/>
  <c r="R2327" i="1"/>
  <c r="R2328" i="1"/>
  <c r="R2329" i="1"/>
  <c r="AA2329" i="1" s="1"/>
  <c r="R2330" i="1"/>
  <c r="Q2330" i="1" s="1"/>
  <c r="R2331" i="1"/>
  <c r="AA2331" i="1" s="1"/>
  <c r="AC2331" i="1" s="1"/>
  <c r="R2332" i="1"/>
  <c r="AA2332" i="1" s="1"/>
  <c r="AC2332" i="1" s="1"/>
  <c r="R2333" i="1"/>
  <c r="P2333" i="1" s="1"/>
  <c r="R2334" i="1"/>
  <c r="P2334" i="1" s="1"/>
  <c r="R2335" i="1"/>
  <c r="R2336" i="1"/>
  <c r="AA2336" i="1" s="1"/>
  <c r="R2337" i="1"/>
  <c r="AA2337" i="1" s="1"/>
  <c r="R2338" i="1"/>
  <c r="AA2338" i="1" s="1"/>
  <c r="R2339" i="1"/>
  <c r="AA2339" i="1" s="1"/>
  <c r="AC2339" i="1" s="1"/>
  <c r="R2340" i="1"/>
  <c r="AA2340" i="1" s="1"/>
  <c r="AB2340" i="1" s="1"/>
  <c r="R2341" i="1"/>
  <c r="P2341" i="1" s="1"/>
  <c r="R2342" i="1"/>
  <c r="P2342" i="1" s="1"/>
  <c r="R2343" i="1"/>
  <c r="R2344" i="1"/>
  <c r="AA2344" i="1" s="1"/>
  <c r="AB2344" i="1" s="1"/>
  <c r="R2345" i="1"/>
  <c r="P2345" i="1" s="1"/>
  <c r="R2346" i="1"/>
  <c r="AA2346" i="1" s="1"/>
  <c r="R2347" i="1"/>
  <c r="AA2347" i="1" s="1"/>
  <c r="AB2347" i="1" s="1"/>
  <c r="R2348" i="1"/>
  <c r="AA2348" i="1" s="1"/>
  <c r="AB2348" i="1" s="1"/>
  <c r="R2349" i="1"/>
  <c r="P2349" i="1" s="1"/>
  <c r="R2350" i="1"/>
  <c r="P2350" i="1" s="1"/>
  <c r="R2351" i="1"/>
  <c r="P2351" i="1" s="1"/>
  <c r="R2352" i="1"/>
  <c r="AA2352" i="1" s="1"/>
  <c r="R2353" i="1"/>
  <c r="AA2353" i="1" s="1"/>
  <c r="AC2353" i="1" s="1"/>
  <c r="R2354" i="1"/>
  <c r="Q2354" i="1" s="1"/>
  <c r="R2355" i="1"/>
  <c r="AA2355" i="1" s="1"/>
  <c r="R2356" i="1"/>
  <c r="AA2356" i="1" s="1"/>
  <c r="AC2356" i="1" s="1"/>
  <c r="R2357" i="1"/>
  <c r="P2357" i="1" s="1"/>
  <c r="R2358" i="1"/>
  <c r="P2358" i="1" s="1"/>
  <c r="R2359" i="1"/>
  <c r="R2360" i="1"/>
  <c r="AA2360" i="1" s="1"/>
  <c r="R2361" i="1"/>
  <c r="R2362" i="1"/>
  <c r="R2363" i="1"/>
  <c r="AA2363" i="1" s="1"/>
  <c r="AC2363" i="1" s="1"/>
  <c r="R2364" i="1"/>
  <c r="AA2364" i="1" s="1"/>
  <c r="AB2364" i="1" s="1"/>
  <c r="R2365" i="1"/>
  <c r="P2365" i="1" s="1"/>
  <c r="R2366" i="1"/>
  <c r="P2366" i="1" s="1"/>
  <c r="R2367" i="1"/>
  <c r="R2368" i="1"/>
  <c r="AA2368" i="1" s="1"/>
  <c r="R2369" i="1"/>
  <c r="R2370" i="1"/>
  <c r="AA2370" i="1" s="1"/>
  <c r="R2371" i="1"/>
  <c r="AA2371" i="1" s="1"/>
  <c r="AC2371" i="1" s="1"/>
  <c r="R2372" i="1"/>
  <c r="AA2372" i="1" s="1"/>
  <c r="AC2372" i="1" s="1"/>
  <c r="R2373" i="1"/>
  <c r="P2373" i="1" s="1"/>
  <c r="R2374" i="1"/>
  <c r="P2374" i="1" s="1"/>
  <c r="R2375" i="1"/>
  <c r="R2376" i="1"/>
  <c r="AA2376" i="1" s="1"/>
  <c r="R2377" i="1"/>
  <c r="AA2377" i="1" s="1"/>
  <c r="R2378" i="1"/>
  <c r="AA2378" i="1" s="1"/>
  <c r="R2379" i="1"/>
  <c r="AA2379" i="1" s="1"/>
  <c r="AC2379" i="1" s="1"/>
  <c r="R2380" i="1"/>
  <c r="AA2380" i="1" s="1"/>
  <c r="AB2380" i="1" s="1"/>
  <c r="R2381" i="1"/>
  <c r="P2381" i="1" s="1"/>
  <c r="R2382" i="1"/>
  <c r="P2382" i="1" s="1"/>
  <c r="R2383" i="1"/>
  <c r="R2384" i="1"/>
  <c r="AA2384" i="1" s="1"/>
  <c r="AB2384" i="1" s="1"/>
  <c r="R2385" i="1"/>
  <c r="AA2385" i="1" s="1"/>
  <c r="R2386" i="1"/>
  <c r="Q2386" i="1" s="1"/>
  <c r="R2387" i="1"/>
  <c r="AA2387" i="1" s="1"/>
  <c r="AB2387" i="1" s="1"/>
  <c r="R2388" i="1"/>
  <c r="AA2388" i="1" s="1"/>
  <c r="AB2388" i="1" s="1"/>
  <c r="R2389" i="1"/>
  <c r="P2389" i="1" s="1"/>
  <c r="R2390" i="1"/>
  <c r="P2390" i="1" s="1"/>
  <c r="R2391" i="1"/>
  <c r="R2392" i="1"/>
  <c r="R2393" i="1"/>
  <c r="AA2393" i="1" s="1"/>
  <c r="AC2393" i="1" s="1"/>
  <c r="R2394" i="1"/>
  <c r="Q2394" i="1" s="1"/>
  <c r="R2395" i="1"/>
  <c r="AA2395" i="1" s="1"/>
  <c r="R2396" i="1"/>
  <c r="AA2396" i="1" s="1"/>
  <c r="AB2396" i="1" s="1"/>
  <c r="R2397" i="1"/>
  <c r="P2397" i="1" s="1"/>
  <c r="R2398" i="1"/>
  <c r="P2398" i="1" s="1"/>
  <c r="R2399" i="1"/>
  <c r="AA2399" i="1" s="1"/>
  <c r="AB2399" i="1" s="1"/>
  <c r="R2400" i="1"/>
  <c r="AA2400" i="1" s="1"/>
  <c r="AC2400" i="1" s="1"/>
  <c r="R2401" i="1"/>
  <c r="AA2401" i="1" s="1"/>
  <c r="R2402" i="1"/>
  <c r="AA2402" i="1" s="1"/>
  <c r="R2403" i="1"/>
  <c r="AA2403" i="1" s="1"/>
  <c r="AB2403" i="1" s="1"/>
  <c r="R2404" i="1"/>
  <c r="AA2404" i="1" s="1"/>
  <c r="AB2404" i="1" s="1"/>
  <c r="R2405" i="1"/>
  <c r="P2405" i="1" s="1"/>
  <c r="R2406" i="1"/>
  <c r="P2406" i="1" s="1"/>
  <c r="R2407" i="1"/>
  <c r="AA2407" i="1" s="1"/>
  <c r="AB2407" i="1" s="1"/>
  <c r="R2408" i="1"/>
  <c r="AA2408" i="1" s="1"/>
  <c r="R2409" i="1"/>
  <c r="R2410" i="1"/>
  <c r="AA2410" i="1" s="1"/>
  <c r="R2411" i="1"/>
  <c r="AA2411" i="1" s="1"/>
  <c r="AB2411" i="1" s="1"/>
  <c r="R2412" i="1"/>
  <c r="R2413" i="1"/>
  <c r="P2413" i="1" s="1"/>
  <c r="R2414" i="1"/>
  <c r="P2414" i="1" s="1"/>
  <c r="R2415" i="1"/>
  <c r="AA2415" i="1" s="1"/>
  <c r="R2416" i="1"/>
  <c r="AA2416" i="1" s="1"/>
  <c r="R2417" i="1"/>
  <c r="AA2417" i="1" s="1"/>
  <c r="R2418" i="1"/>
  <c r="AA2418" i="1" s="1"/>
  <c r="AC2418" i="1" s="1"/>
  <c r="R2419" i="1"/>
  <c r="AA2419" i="1" s="1"/>
  <c r="AC2419" i="1" s="1"/>
  <c r="R2420" i="1"/>
  <c r="R2421" i="1"/>
  <c r="P2421" i="1" s="1"/>
  <c r="R2422" i="1"/>
  <c r="AA2422" i="1" s="1"/>
  <c r="AB2422" i="1" s="1"/>
  <c r="R2423" i="1"/>
  <c r="AA2423" i="1" s="1"/>
  <c r="AB2423" i="1" s="1"/>
  <c r="R2424" i="1"/>
  <c r="AA2424" i="1" s="1"/>
  <c r="R2425" i="1"/>
  <c r="Q2425" i="1" s="1"/>
  <c r="R2426" i="1"/>
  <c r="AA2426" i="1" s="1"/>
  <c r="R2427" i="1"/>
  <c r="AA2427" i="1" s="1"/>
  <c r="AB2427" i="1" s="1"/>
  <c r="R2428" i="1"/>
  <c r="R2429" i="1"/>
  <c r="P2429" i="1" s="1"/>
  <c r="R2430" i="1"/>
  <c r="AA2430" i="1" s="1"/>
  <c r="AB2430" i="1" s="1"/>
  <c r="R2431" i="1"/>
  <c r="P2431" i="1" s="1"/>
  <c r="R2432" i="1"/>
  <c r="R2433" i="1"/>
  <c r="AA2433" i="1" s="1"/>
  <c r="R2434" i="1"/>
  <c r="AA2434" i="1" s="1"/>
  <c r="R2435" i="1"/>
  <c r="AA2435" i="1" s="1"/>
  <c r="AB2435" i="1" s="1"/>
  <c r="R2436" i="1"/>
  <c r="R2437" i="1"/>
  <c r="P2437" i="1" s="1"/>
  <c r="R2438" i="1"/>
  <c r="AA2438" i="1" s="1"/>
  <c r="AB2438" i="1" s="1"/>
  <c r="R2439" i="1"/>
  <c r="AA2439" i="1" s="1"/>
  <c r="AC2439" i="1" s="1"/>
  <c r="R2440" i="1"/>
  <c r="AA2440" i="1" s="1"/>
  <c r="R2441" i="1"/>
  <c r="AA2441" i="1" s="1"/>
  <c r="R2442" i="1"/>
  <c r="AA2442" i="1" s="1"/>
  <c r="AC2442" i="1" s="1"/>
  <c r="R2443" i="1"/>
  <c r="AA2443" i="1" s="1"/>
  <c r="AB2443" i="1" s="1"/>
  <c r="R2444" i="1"/>
  <c r="R2445" i="1"/>
  <c r="P2445" i="1" s="1"/>
  <c r="R2446" i="1"/>
  <c r="AA2446" i="1" s="1"/>
  <c r="AB2446" i="1" s="1"/>
  <c r="R2447" i="1"/>
  <c r="AA2447" i="1" s="1"/>
  <c r="AB2447" i="1" s="1"/>
  <c r="R2448" i="1"/>
  <c r="AA2448" i="1" s="1"/>
  <c r="R2449" i="1"/>
  <c r="Q2449" i="1" s="1"/>
  <c r="R2450" i="1"/>
  <c r="AA2450" i="1" s="1"/>
  <c r="R2451" i="1"/>
  <c r="AA2451" i="1" s="1"/>
  <c r="AC2451" i="1" s="1"/>
  <c r="R2452" i="1"/>
  <c r="R2453" i="1"/>
  <c r="P2453" i="1" s="1"/>
  <c r="R2454" i="1"/>
  <c r="P2454" i="1" s="1"/>
  <c r="R2455" i="1"/>
  <c r="AA2455" i="1" s="1"/>
  <c r="AC2455" i="1" s="1"/>
  <c r="R2456" i="1"/>
  <c r="AA2456" i="1" s="1"/>
  <c r="R2457" i="1"/>
  <c r="R2458" i="1"/>
  <c r="AA2458" i="1" s="1"/>
  <c r="R2459" i="1"/>
  <c r="AA2459" i="1" s="1"/>
  <c r="AB2459" i="1" s="1"/>
  <c r="R2460" i="1"/>
  <c r="R2461" i="1"/>
  <c r="P2461" i="1" s="1"/>
  <c r="R2462" i="1"/>
  <c r="AA2462" i="1" s="1"/>
  <c r="R2463" i="1"/>
  <c r="AA2463" i="1" s="1"/>
  <c r="R2464" i="1"/>
  <c r="AA2464" i="1" s="1"/>
  <c r="R2465" i="1"/>
  <c r="AA2465" i="1" s="1"/>
  <c r="R2466" i="1"/>
  <c r="AA2466" i="1" s="1"/>
  <c r="R2467" i="1"/>
  <c r="AA2467" i="1" s="1"/>
  <c r="AB2467" i="1" s="1"/>
  <c r="R2468" i="1"/>
  <c r="R2469" i="1"/>
  <c r="P2469" i="1" s="1"/>
  <c r="R2470" i="1"/>
  <c r="AA2470" i="1" s="1"/>
  <c r="AB2470" i="1" s="1"/>
  <c r="R2471" i="1"/>
  <c r="AA2471" i="1" s="1"/>
  <c r="AC2471" i="1" s="1"/>
  <c r="R2472" i="1"/>
  <c r="R2473" i="1"/>
  <c r="AA2473" i="1" s="1"/>
  <c r="R2474" i="1"/>
  <c r="AA2474" i="1" s="1"/>
  <c r="R2475" i="1"/>
  <c r="AA2475" i="1" s="1"/>
  <c r="AB2475" i="1" s="1"/>
  <c r="R2476" i="1"/>
  <c r="P2476" i="1" s="1"/>
  <c r="R2477" i="1"/>
  <c r="P2477" i="1" s="1"/>
  <c r="R2478" i="1"/>
  <c r="P2478" i="1" s="1"/>
  <c r="R2479" i="1"/>
  <c r="AA2479" i="1" s="1"/>
  <c r="R2480" i="1"/>
  <c r="AA2480" i="1" s="1"/>
  <c r="R2481" i="1"/>
  <c r="Q2481" i="1" s="1"/>
  <c r="R2482" i="1"/>
  <c r="AA2482" i="1" s="1"/>
  <c r="R2483" i="1"/>
  <c r="AA2483" i="1" s="1"/>
  <c r="AC2483" i="1" s="1"/>
  <c r="R2484" i="1"/>
  <c r="R2485" i="1"/>
  <c r="P2485" i="1" s="1"/>
  <c r="R2486" i="1"/>
  <c r="AA2486" i="1" s="1"/>
  <c r="AB2486" i="1" s="1"/>
  <c r="R2487" i="1"/>
  <c r="AA2487" i="1" s="1"/>
  <c r="AC2487" i="1" s="1"/>
  <c r="R2488" i="1"/>
  <c r="AA2488" i="1" s="1"/>
  <c r="R2489" i="1"/>
  <c r="R2490" i="1"/>
  <c r="AA2490" i="1" s="1"/>
  <c r="R2491" i="1"/>
  <c r="AA2491" i="1" s="1"/>
  <c r="AB2491" i="1" s="1"/>
  <c r="R2492" i="1"/>
  <c r="R2493" i="1"/>
  <c r="P2493" i="1" s="1"/>
  <c r="R2494" i="1"/>
  <c r="AA2494" i="1" s="1"/>
  <c r="AB2494" i="1" s="1"/>
  <c r="R2495" i="1"/>
  <c r="R2496" i="1"/>
  <c r="R2497" i="1"/>
  <c r="AA2497" i="1" s="1"/>
  <c r="R2498" i="1"/>
  <c r="AA2498" i="1" s="1"/>
  <c r="R2499" i="1"/>
  <c r="AA2499" i="1" s="1"/>
  <c r="R2500" i="1"/>
  <c r="R2501" i="1"/>
  <c r="P2501" i="1" s="1"/>
  <c r="R2502" i="1"/>
  <c r="AA2502" i="1" s="1"/>
  <c r="AB2502" i="1" s="1"/>
  <c r="R2503" i="1"/>
  <c r="AA2503" i="1" s="1"/>
  <c r="AB2503" i="1" s="1"/>
  <c r="R2504" i="1"/>
  <c r="AA2504" i="1" s="1"/>
  <c r="R2505" i="1"/>
  <c r="AA2505" i="1" s="1"/>
  <c r="R2506" i="1"/>
  <c r="AA2506" i="1" s="1"/>
  <c r="R2507" i="1"/>
  <c r="AA2507" i="1" s="1"/>
  <c r="AB2507" i="1" s="1"/>
  <c r="R2508" i="1"/>
  <c r="R2509" i="1"/>
  <c r="P2509" i="1" s="1"/>
  <c r="R2510" i="1"/>
  <c r="AA2510" i="1" s="1"/>
  <c r="R2511" i="1"/>
  <c r="AA2511" i="1" s="1"/>
  <c r="AC2511" i="1" s="1"/>
  <c r="R2512" i="1"/>
  <c r="AA2512" i="1" s="1"/>
  <c r="R2513" i="1"/>
  <c r="Q2513" i="1" s="1"/>
  <c r="R2514" i="1"/>
  <c r="AA2514" i="1" s="1"/>
  <c r="R2515" i="1"/>
  <c r="AA2515" i="1" s="1"/>
  <c r="AB2515" i="1" s="1"/>
  <c r="S2000" i="1"/>
  <c r="S2001" i="1"/>
  <c r="S2002" i="1"/>
  <c r="U2002" i="1" s="1"/>
  <c r="S2003" i="1"/>
  <c r="S2004" i="1"/>
  <c r="S2005" i="1"/>
  <c r="S2006" i="1"/>
  <c r="U2006" i="1" s="1"/>
  <c r="S2007" i="1"/>
  <c r="T2007" i="1" s="1"/>
  <c r="S2008" i="1"/>
  <c r="S2009" i="1"/>
  <c r="S2010" i="1"/>
  <c r="T2010" i="1" s="1"/>
  <c r="S2011" i="1"/>
  <c r="S2012" i="1"/>
  <c r="U2012" i="1" s="1"/>
  <c r="S2013" i="1"/>
  <c r="S2014" i="1"/>
  <c r="S2015" i="1"/>
  <c r="S2016" i="1"/>
  <c r="U2016" i="1" s="1"/>
  <c r="S2017" i="1"/>
  <c r="S2018" i="1"/>
  <c r="S2019" i="1"/>
  <c r="S2020" i="1"/>
  <c r="S2021" i="1"/>
  <c r="S2022" i="1"/>
  <c r="S2023" i="1"/>
  <c r="T2023" i="1" s="1"/>
  <c r="S2024" i="1"/>
  <c r="S2025" i="1"/>
  <c r="S2026" i="1"/>
  <c r="S2027" i="1"/>
  <c r="S2028" i="1"/>
  <c r="U2028" i="1" s="1"/>
  <c r="S2029" i="1"/>
  <c r="S2030" i="1"/>
  <c r="S2031" i="1"/>
  <c r="S2032" i="1"/>
  <c r="S2033" i="1"/>
  <c r="S2034" i="1"/>
  <c r="S2035" i="1"/>
  <c r="S2036" i="1"/>
  <c r="S2037" i="1"/>
  <c r="T2037" i="1" s="1"/>
  <c r="S2038" i="1"/>
  <c r="S2039" i="1"/>
  <c r="S2040" i="1"/>
  <c r="U2040" i="1" s="1"/>
  <c r="S2041" i="1"/>
  <c r="S2042" i="1"/>
  <c r="S2043" i="1"/>
  <c r="S2044" i="1"/>
  <c r="S2045" i="1"/>
  <c r="S2046" i="1"/>
  <c r="S2047" i="1"/>
  <c r="S2048" i="1"/>
  <c r="S2049" i="1"/>
  <c r="S2050" i="1"/>
  <c r="S2051" i="1"/>
  <c r="U2051" i="1" s="1"/>
  <c r="S2052" i="1"/>
  <c r="S2053" i="1"/>
  <c r="U2053" i="1" s="1"/>
  <c r="S2054" i="1"/>
  <c r="S2055" i="1"/>
  <c r="T2055" i="1" s="1"/>
  <c r="S2056" i="1"/>
  <c r="U2056" i="1" s="1"/>
  <c r="S2057" i="1"/>
  <c r="S2058" i="1"/>
  <c r="S2059" i="1"/>
  <c r="S2060" i="1"/>
  <c r="U2060" i="1" s="1"/>
  <c r="S2061" i="1"/>
  <c r="S2062" i="1"/>
  <c r="U2062" i="1" s="1"/>
  <c r="S2063" i="1"/>
  <c r="S2064" i="1"/>
  <c r="S2065" i="1"/>
  <c r="S2066" i="1"/>
  <c r="S2067" i="1"/>
  <c r="T2067" i="1" s="1"/>
  <c r="S2068" i="1"/>
  <c r="S2069" i="1"/>
  <c r="S2070" i="1"/>
  <c r="S2071" i="1"/>
  <c r="S2072" i="1"/>
  <c r="S2073" i="1"/>
  <c r="S2074" i="1"/>
  <c r="S2075" i="1"/>
  <c r="S2076" i="1"/>
  <c r="S2077" i="1"/>
  <c r="T2077" i="1" s="1"/>
  <c r="S2078" i="1"/>
  <c r="S2079" i="1"/>
  <c r="T2079" i="1" s="1"/>
  <c r="S2080" i="1"/>
  <c r="T2080" i="1" s="1"/>
  <c r="S2081" i="1"/>
  <c r="S2082" i="1"/>
  <c r="T2082" i="1" s="1"/>
  <c r="S2083" i="1"/>
  <c r="S2084" i="1"/>
  <c r="S2085" i="1"/>
  <c r="S2086" i="1"/>
  <c r="S2087" i="1"/>
  <c r="T2087" i="1" s="1"/>
  <c r="S2088" i="1"/>
  <c r="T2088" i="1" s="1"/>
  <c r="S2089" i="1"/>
  <c r="S2090" i="1"/>
  <c r="S2091" i="1"/>
  <c r="T2091" i="1" s="1"/>
  <c r="S2092" i="1"/>
  <c r="U2092" i="1" s="1"/>
  <c r="S2093" i="1"/>
  <c r="S2094" i="1"/>
  <c r="S2095" i="1"/>
  <c r="S2096" i="1"/>
  <c r="T2096" i="1" s="1"/>
  <c r="S2097" i="1"/>
  <c r="T2097" i="1" s="1"/>
  <c r="S2098" i="1"/>
  <c r="T2098" i="1" s="1"/>
  <c r="S2099" i="1"/>
  <c r="S2100" i="1"/>
  <c r="T2100" i="1" s="1"/>
  <c r="S2101" i="1"/>
  <c r="T2101" i="1" s="1"/>
  <c r="S2102" i="1"/>
  <c r="S2103" i="1"/>
  <c r="S2104" i="1"/>
  <c r="U2104" i="1" s="1"/>
  <c r="S2105" i="1"/>
  <c r="T2105" i="1" s="1"/>
  <c r="S2106" i="1"/>
  <c r="S2107" i="1"/>
  <c r="S2108" i="1"/>
  <c r="S2109" i="1"/>
  <c r="S2110" i="1"/>
  <c r="S2111" i="1"/>
  <c r="S2112" i="1"/>
  <c r="S2113" i="1"/>
  <c r="S2114" i="1"/>
  <c r="T2114" i="1" s="1"/>
  <c r="S2115" i="1"/>
  <c r="T2115" i="1" s="1"/>
  <c r="S2116" i="1"/>
  <c r="T2116" i="1" s="1"/>
  <c r="S2117" i="1"/>
  <c r="T2117" i="1" s="1"/>
  <c r="S2118" i="1"/>
  <c r="S2119" i="1"/>
  <c r="S2120" i="1"/>
  <c r="T2120" i="1" s="1"/>
  <c r="S2121" i="1"/>
  <c r="S2122" i="1"/>
  <c r="S2123" i="1"/>
  <c r="S2124" i="1"/>
  <c r="S2125" i="1"/>
  <c r="S2126" i="1"/>
  <c r="S2127" i="1"/>
  <c r="S2128" i="1"/>
  <c r="T2128" i="1" s="1"/>
  <c r="S2129" i="1"/>
  <c r="S2130" i="1"/>
  <c r="S2131" i="1"/>
  <c r="U2131" i="1" s="1"/>
  <c r="S2132" i="1"/>
  <c r="U2132" i="1" s="1"/>
  <c r="S2133" i="1"/>
  <c r="S2134" i="1"/>
  <c r="S2135" i="1"/>
  <c r="S2136" i="1"/>
  <c r="T2136" i="1" s="1"/>
  <c r="S2137" i="1"/>
  <c r="S2138" i="1"/>
  <c r="S2139" i="1"/>
  <c r="S2140" i="1"/>
  <c r="U2140" i="1" s="1"/>
  <c r="S2141" i="1"/>
  <c r="S2142" i="1"/>
  <c r="S2143" i="1"/>
  <c r="T2143" i="1" s="1"/>
  <c r="S2144" i="1"/>
  <c r="S2145" i="1"/>
  <c r="S2146" i="1"/>
  <c r="T2146" i="1" s="1"/>
  <c r="S2147" i="1"/>
  <c r="S2148" i="1"/>
  <c r="S2149" i="1"/>
  <c r="U2149" i="1" s="1"/>
  <c r="S2150" i="1"/>
  <c r="S2151" i="1"/>
  <c r="S2152" i="1"/>
  <c r="U2152" i="1" s="1"/>
  <c r="S2153" i="1"/>
  <c r="S2154" i="1"/>
  <c r="T2154" i="1" s="1"/>
  <c r="S2155" i="1"/>
  <c r="T2155" i="1" s="1"/>
  <c r="S2156" i="1"/>
  <c r="S2157" i="1"/>
  <c r="S2158" i="1"/>
  <c r="S2159" i="1"/>
  <c r="S2160" i="1"/>
  <c r="T2160" i="1" s="1"/>
  <c r="S2161" i="1"/>
  <c r="S2162" i="1"/>
  <c r="S2163" i="1"/>
  <c r="S2164" i="1"/>
  <c r="S2165" i="1"/>
  <c r="U2165" i="1" s="1"/>
  <c r="S2166" i="1"/>
  <c r="S2167" i="1"/>
  <c r="S2168" i="1"/>
  <c r="U2168" i="1" s="1"/>
  <c r="S2169" i="1"/>
  <c r="S2170" i="1"/>
  <c r="S2171" i="1"/>
  <c r="S2172" i="1"/>
  <c r="U2172" i="1" s="1"/>
  <c r="S2173" i="1"/>
  <c r="U2173" i="1" s="1"/>
  <c r="S2174" i="1"/>
  <c r="S2175" i="1"/>
  <c r="S2176" i="1"/>
  <c r="S2177" i="1"/>
  <c r="S2178" i="1"/>
  <c r="S2179" i="1"/>
  <c r="T2179" i="1" s="1"/>
  <c r="S2180" i="1"/>
  <c r="S2181" i="1"/>
  <c r="S2182" i="1"/>
  <c r="S2183" i="1"/>
  <c r="S2184" i="1"/>
  <c r="S2185" i="1"/>
  <c r="S2186" i="1"/>
  <c r="S2187" i="1"/>
  <c r="U2187" i="1" s="1"/>
  <c r="S2188" i="1"/>
  <c r="S2189" i="1"/>
  <c r="S2190" i="1"/>
  <c r="S2191" i="1"/>
  <c r="T2191" i="1" s="1"/>
  <c r="S2192" i="1"/>
  <c r="S2193" i="1"/>
  <c r="S2194" i="1"/>
  <c r="S2195" i="1"/>
  <c r="S2196" i="1"/>
  <c r="S2197" i="1"/>
  <c r="U2197" i="1" s="1"/>
  <c r="S2198" i="1"/>
  <c r="S2199" i="1"/>
  <c r="T2199" i="1" s="1"/>
  <c r="S2200" i="1"/>
  <c r="S2201" i="1"/>
  <c r="S2202" i="1"/>
  <c r="S2203" i="1"/>
  <c r="U2203" i="1" s="1"/>
  <c r="S2204" i="1"/>
  <c r="S2205" i="1"/>
  <c r="S2206" i="1"/>
  <c r="S2207" i="1"/>
  <c r="T2207" i="1" s="1"/>
  <c r="S2208" i="1"/>
  <c r="S2209" i="1"/>
  <c r="S2210" i="1"/>
  <c r="T2210" i="1" s="1"/>
  <c r="S2211" i="1"/>
  <c r="S2212" i="1"/>
  <c r="S2213" i="1"/>
  <c r="S2214" i="1"/>
  <c r="S2215" i="1"/>
  <c r="T2215" i="1" s="1"/>
  <c r="S2216" i="1"/>
  <c r="S2217" i="1"/>
  <c r="T2217" i="1" s="1"/>
  <c r="S2218" i="1"/>
  <c r="S2219" i="1"/>
  <c r="S2220" i="1"/>
  <c r="T2220" i="1" s="1"/>
  <c r="S2221" i="1"/>
  <c r="U2221" i="1" s="1"/>
  <c r="S2222" i="1"/>
  <c r="S2223" i="1"/>
  <c r="S2224" i="1"/>
  <c r="S2225" i="1"/>
  <c r="S2226" i="1"/>
  <c r="T2226" i="1" s="1"/>
  <c r="S2227" i="1"/>
  <c r="S2228" i="1"/>
  <c r="T2228" i="1" s="1"/>
  <c r="S2229" i="1"/>
  <c r="U2229" i="1" s="1"/>
  <c r="S2230" i="1"/>
  <c r="S2231" i="1"/>
  <c r="S2232" i="1"/>
  <c r="T2232" i="1" s="1"/>
  <c r="S2233" i="1"/>
  <c r="U2233" i="1" s="1"/>
  <c r="S2234" i="1"/>
  <c r="S2235" i="1"/>
  <c r="S2236" i="1"/>
  <c r="S2237" i="1"/>
  <c r="S2238" i="1"/>
  <c r="S2239" i="1"/>
  <c r="T2239" i="1" s="1"/>
  <c r="S2240" i="1"/>
  <c r="S2241" i="1"/>
  <c r="S2242" i="1"/>
  <c r="S2243" i="1"/>
  <c r="T2243" i="1" s="1"/>
  <c r="S2244" i="1"/>
  <c r="U2244" i="1" s="1"/>
  <c r="S2245" i="1"/>
  <c r="S2246" i="1"/>
  <c r="S2247" i="1"/>
  <c r="S2248" i="1"/>
  <c r="S2249" i="1"/>
  <c r="S2250" i="1"/>
  <c r="U2250" i="1" s="1"/>
  <c r="S2251" i="1"/>
  <c r="S2252" i="1"/>
  <c r="S2253" i="1"/>
  <c r="T2253" i="1" s="1"/>
  <c r="S2254" i="1"/>
  <c r="S2255" i="1"/>
  <c r="T2255" i="1" s="1"/>
  <c r="S2256" i="1"/>
  <c r="U2256" i="1" s="1"/>
  <c r="S2257" i="1"/>
  <c r="S2258" i="1"/>
  <c r="S2259" i="1"/>
  <c r="S2260" i="1"/>
  <c r="T2260" i="1" s="1"/>
  <c r="S2261" i="1"/>
  <c r="U2261" i="1" s="1"/>
  <c r="S2262" i="1"/>
  <c r="S2263" i="1"/>
  <c r="S2264" i="1"/>
  <c r="S2265" i="1"/>
  <c r="S2266" i="1"/>
  <c r="S2267" i="1"/>
  <c r="S2268" i="1"/>
  <c r="S2269" i="1"/>
  <c r="T2269" i="1" s="1"/>
  <c r="S2270" i="1"/>
  <c r="S2271" i="1"/>
  <c r="T2271" i="1" s="1"/>
  <c r="S2272" i="1"/>
  <c r="S2273" i="1"/>
  <c r="T2273" i="1" s="1"/>
  <c r="S2274" i="1"/>
  <c r="S2275" i="1"/>
  <c r="T2275" i="1" s="1"/>
  <c r="S2276" i="1"/>
  <c r="S2277" i="1"/>
  <c r="S2278" i="1"/>
  <c r="S2279" i="1"/>
  <c r="S2280" i="1"/>
  <c r="S2281" i="1"/>
  <c r="S2282" i="1"/>
  <c r="T2282" i="1" s="1"/>
  <c r="S2283" i="1"/>
  <c r="T2283" i="1" s="1"/>
  <c r="S2284" i="1"/>
  <c r="S2285" i="1"/>
  <c r="U2285" i="1" s="1"/>
  <c r="S2286" i="1"/>
  <c r="S2287" i="1"/>
  <c r="S2288" i="1"/>
  <c r="T2288" i="1" s="1"/>
  <c r="S2289" i="1"/>
  <c r="S2290" i="1"/>
  <c r="T2290" i="1" s="1"/>
  <c r="S2291" i="1"/>
  <c r="S2292" i="1"/>
  <c r="S2293" i="1"/>
  <c r="S2294" i="1"/>
  <c r="S2295" i="1"/>
  <c r="S2296" i="1"/>
  <c r="S2297" i="1"/>
  <c r="U2297" i="1" s="1"/>
  <c r="S2298" i="1"/>
  <c r="U2298" i="1" s="1"/>
  <c r="S2299" i="1"/>
  <c r="S2300" i="1"/>
  <c r="S2301" i="1"/>
  <c r="T2301" i="1" s="1"/>
  <c r="S2302" i="1"/>
  <c r="S2303" i="1"/>
  <c r="T2303" i="1" s="1"/>
  <c r="S2304" i="1"/>
  <c r="S2305" i="1"/>
  <c r="S2306" i="1"/>
  <c r="S2307" i="1"/>
  <c r="S2308" i="1"/>
  <c r="S2309" i="1"/>
  <c r="S2310" i="1"/>
  <c r="S2311" i="1"/>
  <c r="T2311" i="1" s="1"/>
  <c r="S2312" i="1"/>
  <c r="T2312" i="1" s="1"/>
  <c r="S2313" i="1"/>
  <c r="S2314" i="1"/>
  <c r="U2314" i="1" s="1"/>
  <c r="S2315" i="1"/>
  <c r="S2316" i="1"/>
  <c r="S2317" i="1"/>
  <c r="T2317" i="1" s="1"/>
  <c r="S2318" i="1"/>
  <c r="S2319" i="1"/>
  <c r="T2319" i="1" s="1"/>
  <c r="S2320" i="1"/>
  <c r="S2321" i="1"/>
  <c r="S2322" i="1"/>
  <c r="S2323" i="1"/>
  <c r="S2324" i="1"/>
  <c r="T2324" i="1" s="1"/>
  <c r="S2325" i="1"/>
  <c r="T2325" i="1" s="1"/>
  <c r="S2326" i="1"/>
  <c r="S2327" i="1"/>
  <c r="S2328" i="1"/>
  <c r="T2328" i="1" s="1"/>
  <c r="S2329" i="1"/>
  <c r="T2329" i="1" s="1"/>
  <c r="S2330" i="1"/>
  <c r="S2331" i="1"/>
  <c r="S2332" i="1"/>
  <c r="S2333" i="1"/>
  <c r="S2334" i="1"/>
  <c r="S2335" i="1"/>
  <c r="S2336" i="1"/>
  <c r="S2337" i="1"/>
  <c r="S2338" i="1"/>
  <c r="S2339" i="1"/>
  <c r="S2340" i="1"/>
  <c r="S2341" i="1"/>
  <c r="S2342" i="1"/>
  <c r="S2343" i="1"/>
  <c r="S2344" i="1"/>
  <c r="S2345" i="1"/>
  <c r="S2346" i="1"/>
  <c r="S2347" i="1"/>
  <c r="T2347" i="1" s="1"/>
  <c r="S2348" i="1"/>
  <c r="S2349" i="1"/>
  <c r="S2350" i="1"/>
  <c r="S2351" i="1"/>
  <c r="S2352" i="1"/>
  <c r="T2352" i="1" s="1"/>
  <c r="S2353" i="1"/>
  <c r="S2354" i="1"/>
  <c r="S2355" i="1"/>
  <c r="T2355" i="1" s="1"/>
  <c r="S2356" i="1"/>
  <c r="T2356" i="1" s="1"/>
  <c r="S2357" i="1"/>
  <c r="S2358" i="1"/>
  <c r="S2359" i="1"/>
  <c r="T2359" i="1" s="1"/>
  <c r="S2360" i="1"/>
  <c r="T2360" i="1" s="1"/>
  <c r="S2361" i="1"/>
  <c r="U2361" i="1" s="1"/>
  <c r="S2362" i="1"/>
  <c r="T2362" i="1" s="1"/>
  <c r="S2363" i="1"/>
  <c r="S2364" i="1"/>
  <c r="S2365" i="1"/>
  <c r="U2365" i="1" s="1"/>
  <c r="S2366" i="1"/>
  <c r="S2367" i="1"/>
  <c r="S2368" i="1"/>
  <c r="S2369" i="1"/>
  <c r="S2370" i="1"/>
  <c r="S2371" i="1"/>
  <c r="S2372" i="1"/>
  <c r="S2373" i="1"/>
  <c r="S2374" i="1"/>
  <c r="S2375" i="1"/>
  <c r="T2375" i="1" s="1"/>
  <c r="S2376" i="1"/>
  <c r="T2376" i="1" s="1"/>
  <c r="S2377" i="1"/>
  <c r="S2378" i="1"/>
  <c r="S2379" i="1"/>
  <c r="S2380" i="1"/>
  <c r="U2380" i="1" s="1"/>
  <c r="S2381" i="1"/>
  <c r="S2382" i="1"/>
  <c r="S2383" i="1"/>
  <c r="S2384" i="1"/>
  <c r="T2384" i="1" s="1"/>
  <c r="S2385" i="1"/>
  <c r="T2385" i="1" s="1"/>
  <c r="S2386" i="1"/>
  <c r="T2386" i="1" s="1"/>
  <c r="S2387" i="1"/>
  <c r="S2388" i="1"/>
  <c r="S2389" i="1"/>
  <c r="S2390" i="1"/>
  <c r="T2390" i="1" s="1"/>
  <c r="S2391" i="1"/>
  <c r="S2392" i="1"/>
  <c r="S2393" i="1"/>
  <c r="S2394" i="1"/>
  <c r="S2395" i="1"/>
  <c r="S2396" i="1"/>
  <c r="T2396" i="1" s="1"/>
  <c r="S2397" i="1"/>
  <c r="S2398" i="1"/>
  <c r="T2398" i="1" s="1"/>
  <c r="S2399" i="1"/>
  <c r="T2399" i="1" s="1"/>
  <c r="S2400" i="1"/>
  <c r="T2400" i="1" s="1"/>
  <c r="S2401" i="1"/>
  <c r="S2402" i="1"/>
  <c r="S2403" i="1"/>
  <c r="S2404" i="1"/>
  <c r="S2405" i="1"/>
  <c r="T2405" i="1" s="1"/>
  <c r="S2406" i="1"/>
  <c r="T2406" i="1" s="1"/>
  <c r="S2407" i="1"/>
  <c r="T2407" i="1" s="1"/>
  <c r="S2408" i="1"/>
  <c r="T2408" i="1" s="1"/>
  <c r="S2409" i="1"/>
  <c r="T2409" i="1" s="1"/>
  <c r="S2410" i="1"/>
  <c r="S2411" i="1"/>
  <c r="T2411" i="1" s="1"/>
  <c r="S2412" i="1"/>
  <c r="S2413" i="1"/>
  <c r="T2413" i="1" s="1"/>
  <c r="S2414" i="1"/>
  <c r="S2415" i="1"/>
  <c r="T2415" i="1" s="1"/>
  <c r="S2416" i="1"/>
  <c r="S2417" i="1"/>
  <c r="U2417" i="1" s="1"/>
  <c r="S2418" i="1"/>
  <c r="S2419" i="1"/>
  <c r="S2420" i="1"/>
  <c r="T2420" i="1" s="1"/>
  <c r="S2421" i="1"/>
  <c r="T2421" i="1" s="1"/>
  <c r="S2422" i="1"/>
  <c r="S2423" i="1"/>
  <c r="S2424" i="1"/>
  <c r="S2425" i="1"/>
  <c r="S2426" i="1"/>
  <c r="S2427" i="1"/>
  <c r="T2427" i="1" s="1"/>
  <c r="S2428" i="1"/>
  <c r="S2429" i="1"/>
  <c r="T2429" i="1" s="1"/>
  <c r="S2430" i="1"/>
  <c r="T2430" i="1" s="1"/>
  <c r="S2431" i="1"/>
  <c r="S2432" i="1"/>
  <c r="S2433" i="1"/>
  <c r="T2433" i="1" s="1"/>
  <c r="S2434" i="1"/>
  <c r="S2435" i="1"/>
  <c r="T2435" i="1" s="1"/>
  <c r="S2436" i="1"/>
  <c r="S2437" i="1"/>
  <c r="S2438" i="1"/>
  <c r="T2438" i="1" s="1"/>
  <c r="S2439" i="1"/>
  <c r="T2439" i="1" s="1"/>
  <c r="S2440" i="1"/>
  <c r="S2441" i="1"/>
  <c r="S2442" i="1"/>
  <c r="S2443" i="1"/>
  <c r="U2443" i="1" s="1"/>
  <c r="S2444" i="1"/>
  <c r="S2445" i="1"/>
  <c r="T2445" i="1" s="1"/>
  <c r="S2446" i="1"/>
  <c r="T2446" i="1" s="1"/>
  <c r="S2447" i="1"/>
  <c r="T2447" i="1" s="1"/>
  <c r="S2448" i="1"/>
  <c r="T2448" i="1" s="1"/>
  <c r="S2449" i="1"/>
  <c r="S2450" i="1"/>
  <c r="S2451" i="1"/>
  <c r="T2451" i="1" s="1"/>
  <c r="S2452" i="1"/>
  <c r="S2453" i="1"/>
  <c r="T2453" i="1" s="1"/>
  <c r="S2454" i="1"/>
  <c r="S2455" i="1"/>
  <c r="T2455" i="1" s="1"/>
  <c r="S2456" i="1"/>
  <c r="S2457" i="1"/>
  <c r="S2458" i="1"/>
  <c r="S2459" i="1"/>
  <c r="S2460" i="1"/>
  <c r="S2461" i="1"/>
  <c r="T2461" i="1" s="1"/>
  <c r="S2462" i="1"/>
  <c r="T2462" i="1" s="1"/>
  <c r="S2463" i="1"/>
  <c r="U2463" i="1" s="1"/>
  <c r="S2464" i="1"/>
  <c r="S2465" i="1"/>
  <c r="T2465" i="1" s="1"/>
  <c r="S2466" i="1"/>
  <c r="S2467" i="1"/>
  <c r="T2467" i="1" s="1"/>
  <c r="S2468" i="1"/>
  <c r="S2469" i="1"/>
  <c r="T2469" i="1" s="1"/>
  <c r="S2470" i="1"/>
  <c r="T2470" i="1" s="1"/>
  <c r="S2471" i="1"/>
  <c r="S2472" i="1"/>
  <c r="T2472" i="1" s="1"/>
  <c r="S2473" i="1"/>
  <c r="S2474" i="1"/>
  <c r="S2475" i="1"/>
  <c r="U2475" i="1" s="1"/>
  <c r="S2476" i="1"/>
  <c r="S2477" i="1"/>
  <c r="T2477" i="1" s="1"/>
  <c r="S2478" i="1"/>
  <c r="T2478" i="1" s="1"/>
  <c r="S2479" i="1"/>
  <c r="S2480" i="1"/>
  <c r="S2481" i="1"/>
  <c r="U2481" i="1" s="1"/>
  <c r="S2482" i="1"/>
  <c r="S2483" i="1"/>
  <c r="S2484" i="1"/>
  <c r="S2485" i="1"/>
  <c r="T2485" i="1" s="1"/>
  <c r="S2486" i="1"/>
  <c r="S2487" i="1"/>
  <c r="T2487" i="1" s="1"/>
  <c r="S2488" i="1"/>
  <c r="S2489" i="1"/>
  <c r="S2490" i="1"/>
  <c r="S2491" i="1"/>
  <c r="T2491" i="1" s="1"/>
  <c r="S2492" i="1"/>
  <c r="S2493" i="1"/>
  <c r="S2494" i="1"/>
  <c r="S2495" i="1"/>
  <c r="U2495" i="1" s="1"/>
  <c r="S2496" i="1"/>
  <c r="S2497" i="1"/>
  <c r="S2498" i="1"/>
  <c r="S2499" i="1"/>
  <c r="S2500" i="1"/>
  <c r="S2501" i="1"/>
  <c r="S2502" i="1"/>
  <c r="T2502" i="1" s="1"/>
  <c r="S2503" i="1"/>
  <c r="T2503" i="1" s="1"/>
  <c r="S2504" i="1"/>
  <c r="S2505" i="1"/>
  <c r="S2506" i="1"/>
  <c r="S2507" i="1"/>
  <c r="U2507" i="1" s="1"/>
  <c r="S2508" i="1"/>
  <c r="S2509" i="1"/>
  <c r="T2509" i="1" s="1"/>
  <c r="S2510" i="1"/>
  <c r="S2511" i="1"/>
  <c r="S2512" i="1"/>
  <c r="S2513" i="1"/>
  <c r="T2513" i="1" s="1"/>
  <c r="S2514" i="1"/>
  <c r="S2515" i="1"/>
  <c r="T2515" i="1" s="1"/>
  <c r="T2012" i="1"/>
  <c r="T2165" i="1"/>
  <c r="V2000" i="1"/>
  <c r="V2001" i="1"/>
  <c r="V2002" i="1"/>
  <c r="V2003" i="1"/>
  <c r="W2003" i="1" s="1"/>
  <c r="V2004" i="1"/>
  <c r="X2004" i="1" s="1"/>
  <c r="V2005" i="1"/>
  <c r="X2005" i="1" s="1"/>
  <c r="V2006" i="1"/>
  <c r="W2006" i="1" s="1"/>
  <c r="V2007" i="1"/>
  <c r="X2007" i="1" s="1"/>
  <c r="V2008" i="1"/>
  <c r="V2009" i="1"/>
  <c r="W2009" i="1" s="1"/>
  <c r="V2010" i="1"/>
  <c r="V2011" i="1"/>
  <c r="W2011" i="1" s="1"/>
  <c r="V2012" i="1"/>
  <c r="X2012" i="1" s="1"/>
  <c r="V2013" i="1"/>
  <c r="W2013" i="1" s="1"/>
  <c r="V2014" i="1"/>
  <c r="X2014" i="1" s="1"/>
  <c r="V2015" i="1"/>
  <c r="W2015" i="1" s="1"/>
  <c r="V2016" i="1"/>
  <c r="V2017" i="1"/>
  <c r="W2017" i="1" s="1"/>
  <c r="V2018" i="1"/>
  <c r="V2019" i="1"/>
  <c r="W2019" i="1" s="1"/>
  <c r="V2020" i="1"/>
  <c r="X2020" i="1" s="1"/>
  <c r="V2021" i="1"/>
  <c r="V2022" i="1"/>
  <c r="W2022" i="1" s="1"/>
  <c r="V2023" i="1"/>
  <c r="X2023" i="1" s="1"/>
  <c r="V2024" i="1"/>
  <c r="V2025" i="1"/>
  <c r="W2025" i="1" s="1"/>
  <c r="V2026" i="1"/>
  <c r="V2027" i="1"/>
  <c r="W2027" i="1" s="1"/>
  <c r="V2028" i="1"/>
  <c r="X2028" i="1" s="1"/>
  <c r="V2029" i="1"/>
  <c r="W2029" i="1" s="1"/>
  <c r="V2030" i="1"/>
  <c r="W2030" i="1" s="1"/>
  <c r="V2031" i="1"/>
  <c r="X2031" i="1" s="1"/>
  <c r="V2032" i="1"/>
  <c r="V2033" i="1"/>
  <c r="W2033" i="1" s="1"/>
  <c r="V2034" i="1"/>
  <c r="X2034" i="1" s="1"/>
  <c r="V2035" i="1"/>
  <c r="W2035" i="1" s="1"/>
  <c r="V2036" i="1"/>
  <c r="W2036" i="1" s="1"/>
  <c r="V2037" i="1"/>
  <c r="W2037" i="1" s="1"/>
  <c r="V2038" i="1"/>
  <c r="W2038" i="1" s="1"/>
  <c r="V2039" i="1"/>
  <c r="W2039" i="1" s="1"/>
  <c r="V2040" i="1"/>
  <c r="V2041" i="1"/>
  <c r="V2042" i="1"/>
  <c r="W2042" i="1" s="1"/>
  <c r="V2043" i="1"/>
  <c r="W2043" i="1" s="1"/>
  <c r="V2044" i="1"/>
  <c r="W2044" i="1" s="1"/>
  <c r="V2045" i="1"/>
  <c r="V2046" i="1"/>
  <c r="V2047" i="1"/>
  <c r="X2047" i="1" s="1"/>
  <c r="V2048" i="1"/>
  <c r="V2049" i="1"/>
  <c r="V2050" i="1"/>
  <c r="W2050" i="1" s="1"/>
  <c r="V2051" i="1"/>
  <c r="W2051" i="1" s="1"/>
  <c r="V2052" i="1"/>
  <c r="V2053" i="1"/>
  <c r="V2054" i="1"/>
  <c r="W2054" i="1" s="1"/>
  <c r="V2055" i="1"/>
  <c r="V2056" i="1"/>
  <c r="V2057" i="1"/>
  <c r="V2058" i="1"/>
  <c r="V2059" i="1"/>
  <c r="W2059" i="1" s="1"/>
  <c r="V2060" i="1"/>
  <c r="V2061" i="1"/>
  <c r="W2061" i="1" s="1"/>
  <c r="V2062" i="1"/>
  <c r="W2062" i="1" s="1"/>
  <c r="V2063" i="1"/>
  <c r="W2063" i="1" s="1"/>
  <c r="V2064" i="1"/>
  <c r="W2064" i="1" s="1"/>
  <c r="V2065" i="1"/>
  <c r="W2065" i="1" s="1"/>
  <c r="V2066" i="1"/>
  <c r="V2067" i="1"/>
  <c r="W2067" i="1" s="1"/>
  <c r="V2068" i="1"/>
  <c r="V2069" i="1"/>
  <c r="W2069" i="1" s="1"/>
  <c r="V2070" i="1"/>
  <c r="V2071" i="1"/>
  <c r="X2071" i="1" s="1"/>
  <c r="V2072" i="1"/>
  <c r="V2073" i="1"/>
  <c r="V2074" i="1"/>
  <c r="V2075" i="1"/>
  <c r="W2075" i="1" s="1"/>
  <c r="V2076" i="1"/>
  <c r="V2077" i="1"/>
  <c r="V2078" i="1"/>
  <c r="W2078" i="1" s="1"/>
  <c r="V2079" i="1"/>
  <c r="W2079" i="1" s="1"/>
  <c r="V2080" i="1"/>
  <c r="V2081" i="1"/>
  <c r="W2081" i="1" s="1"/>
  <c r="V2082" i="1"/>
  <c r="V2083" i="1"/>
  <c r="W2083" i="1" s="1"/>
  <c r="V2084" i="1"/>
  <c r="W2084" i="1" s="1"/>
  <c r="V2085" i="1"/>
  <c r="V2086" i="1"/>
  <c r="W2086" i="1" s="1"/>
  <c r="V2087" i="1"/>
  <c r="X2087" i="1" s="1"/>
  <c r="V2088" i="1"/>
  <c r="V2089" i="1"/>
  <c r="W2089" i="1" s="1"/>
  <c r="V2090" i="1"/>
  <c r="V2091" i="1"/>
  <c r="W2091" i="1" s="1"/>
  <c r="V2092" i="1"/>
  <c r="W2092" i="1" s="1"/>
  <c r="V2093" i="1"/>
  <c r="W2093" i="1" s="1"/>
  <c r="V2094" i="1"/>
  <c r="W2094" i="1" s="1"/>
  <c r="V2095" i="1"/>
  <c r="W2095" i="1" s="1"/>
  <c r="V2096" i="1"/>
  <c r="V2097" i="1"/>
  <c r="V2098" i="1"/>
  <c r="X2098" i="1" s="1"/>
  <c r="V2099" i="1"/>
  <c r="W2099" i="1" s="1"/>
  <c r="V2100" i="1"/>
  <c r="X2100" i="1" s="1"/>
  <c r="V2101" i="1"/>
  <c r="V2102" i="1"/>
  <c r="W2102" i="1" s="1"/>
  <c r="V2103" i="1"/>
  <c r="W2103" i="1" s="1"/>
  <c r="V2104" i="1"/>
  <c r="V2105" i="1"/>
  <c r="W2105" i="1" s="1"/>
  <c r="V2106" i="1"/>
  <c r="V2107" i="1"/>
  <c r="W2107" i="1" s="1"/>
  <c r="V2108" i="1"/>
  <c r="W2108" i="1" s="1"/>
  <c r="V2109" i="1"/>
  <c r="W2109" i="1" s="1"/>
  <c r="V2110" i="1"/>
  <c r="W2110" i="1" s="1"/>
  <c r="V2111" i="1"/>
  <c r="W2111" i="1" s="1"/>
  <c r="V2112" i="1"/>
  <c r="V2113" i="1"/>
  <c r="X2113" i="1" s="1"/>
  <c r="V2114" i="1"/>
  <c r="W2114" i="1" s="1"/>
  <c r="V2115" i="1"/>
  <c r="W2115" i="1" s="1"/>
  <c r="V2116" i="1"/>
  <c r="V2117" i="1"/>
  <c r="W2117" i="1" s="1"/>
  <c r="V2118" i="1"/>
  <c r="V2119" i="1"/>
  <c r="W2119" i="1" s="1"/>
  <c r="V2120" i="1"/>
  <c r="V2121" i="1"/>
  <c r="V2122" i="1"/>
  <c r="V2123" i="1"/>
  <c r="W2123" i="1" s="1"/>
  <c r="V2124" i="1"/>
  <c r="X2124" i="1" s="1"/>
  <c r="V2125" i="1"/>
  <c r="V2126" i="1"/>
  <c r="V2127" i="1"/>
  <c r="W2127" i="1" s="1"/>
  <c r="V2128" i="1"/>
  <c r="V2129" i="1"/>
  <c r="V2130" i="1"/>
  <c r="V2131" i="1"/>
  <c r="W2131" i="1" s="1"/>
  <c r="V2132" i="1"/>
  <c r="W2132" i="1" s="1"/>
  <c r="V2133" i="1"/>
  <c r="X2133" i="1" s="1"/>
  <c r="V2134" i="1"/>
  <c r="V2135" i="1"/>
  <c r="W2135" i="1" s="1"/>
  <c r="V2136" i="1"/>
  <c r="W2136" i="1" s="1"/>
  <c r="V2137" i="1"/>
  <c r="V2138" i="1"/>
  <c r="V2139" i="1"/>
  <c r="W2139" i="1" s="1"/>
  <c r="V2140" i="1"/>
  <c r="X2140" i="1" s="1"/>
  <c r="V2141" i="1"/>
  <c r="V2142" i="1"/>
  <c r="V2143" i="1"/>
  <c r="W2143" i="1" s="1"/>
  <c r="V2144" i="1"/>
  <c r="V2145" i="1"/>
  <c r="V2146" i="1"/>
  <c r="V2147" i="1"/>
  <c r="W2147" i="1" s="1"/>
  <c r="V2148" i="1"/>
  <c r="X2148" i="1" s="1"/>
  <c r="V2149" i="1"/>
  <c r="W2149" i="1" s="1"/>
  <c r="V2150" i="1"/>
  <c r="V2151" i="1"/>
  <c r="V2152" i="1"/>
  <c r="V2153" i="1"/>
  <c r="W2153" i="1" s="1"/>
  <c r="V2154" i="1"/>
  <c r="V2155" i="1"/>
  <c r="W2155" i="1" s="1"/>
  <c r="V2156" i="1"/>
  <c r="W2156" i="1" s="1"/>
  <c r="V2157" i="1"/>
  <c r="V2158" i="1"/>
  <c r="V2159" i="1"/>
  <c r="W2159" i="1" s="1"/>
  <c r="V2160" i="1"/>
  <c r="W2160" i="1" s="1"/>
  <c r="V2161" i="1"/>
  <c r="X2161" i="1" s="1"/>
  <c r="V2162" i="1"/>
  <c r="V2163" i="1"/>
  <c r="W2163" i="1" s="1"/>
  <c r="V2164" i="1"/>
  <c r="X2164" i="1" s="1"/>
  <c r="V2165" i="1"/>
  <c r="W2165" i="1" s="1"/>
  <c r="V2166" i="1"/>
  <c r="X2166" i="1" s="1"/>
  <c r="V2167" i="1"/>
  <c r="X2167" i="1" s="1"/>
  <c r="V2168" i="1"/>
  <c r="W2168" i="1" s="1"/>
  <c r="V2169" i="1"/>
  <c r="X2169" i="1" s="1"/>
  <c r="V2170" i="1"/>
  <c r="W2170" i="1" s="1"/>
  <c r="V2171" i="1"/>
  <c r="W2171" i="1" s="1"/>
  <c r="V2172" i="1"/>
  <c r="X2172" i="1" s="1"/>
  <c r="V2173" i="1"/>
  <c r="W2173" i="1" s="1"/>
  <c r="V2174" i="1"/>
  <c r="V2175" i="1"/>
  <c r="W2175" i="1" s="1"/>
  <c r="V2176" i="1"/>
  <c r="V2177" i="1"/>
  <c r="V2178" i="1"/>
  <c r="W2178" i="1" s="1"/>
  <c r="V2179" i="1"/>
  <c r="W2179" i="1" s="1"/>
  <c r="V2180" i="1"/>
  <c r="V2181" i="1"/>
  <c r="W2181" i="1" s="1"/>
  <c r="V2182" i="1"/>
  <c r="W2182" i="1" s="1"/>
  <c r="V2183" i="1"/>
  <c r="W2183" i="1" s="1"/>
  <c r="V2184" i="1"/>
  <c r="V2185" i="1"/>
  <c r="V2186" i="1"/>
  <c r="V2187" i="1"/>
  <c r="W2187" i="1" s="1"/>
  <c r="V2188" i="1"/>
  <c r="V2189" i="1"/>
  <c r="V2190" i="1"/>
  <c r="W2190" i="1" s="1"/>
  <c r="V2191" i="1"/>
  <c r="X2191" i="1" s="1"/>
  <c r="V2192" i="1"/>
  <c r="V2193" i="1"/>
  <c r="X2193" i="1" s="1"/>
  <c r="V2194" i="1"/>
  <c r="V2195" i="1"/>
  <c r="W2195" i="1" s="1"/>
  <c r="V2196" i="1"/>
  <c r="W2196" i="1" s="1"/>
  <c r="V2197" i="1"/>
  <c r="W2197" i="1" s="1"/>
  <c r="V2198" i="1"/>
  <c r="W2198" i="1" s="1"/>
  <c r="V2199" i="1"/>
  <c r="W2199" i="1" s="1"/>
  <c r="V2200" i="1"/>
  <c r="V2201" i="1"/>
  <c r="W2201" i="1" s="1"/>
  <c r="V2202" i="1"/>
  <c r="V2203" i="1"/>
  <c r="W2203" i="1" s="1"/>
  <c r="V2204" i="1"/>
  <c r="W2204" i="1" s="1"/>
  <c r="V2205" i="1"/>
  <c r="W2205" i="1" s="1"/>
  <c r="V2206" i="1"/>
  <c r="V2207" i="1"/>
  <c r="X2207" i="1" s="1"/>
  <c r="V2208" i="1"/>
  <c r="V2209" i="1"/>
  <c r="V2210" i="1"/>
  <c r="V2211" i="1"/>
  <c r="W2211" i="1" s="1"/>
  <c r="V2212" i="1"/>
  <c r="W2212" i="1" s="1"/>
  <c r="V2213" i="1"/>
  <c r="V2214" i="1"/>
  <c r="V2215" i="1"/>
  <c r="W2215" i="1" s="1"/>
  <c r="V2216" i="1"/>
  <c r="V2217" i="1"/>
  <c r="X2217" i="1" s="1"/>
  <c r="V2218" i="1"/>
  <c r="V2219" i="1"/>
  <c r="W2219" i="1" s="1"/>
  <c r="V2220" i="1"/>
  <c r="X2220" i="1" s="1"/>
  <c r="V2221" i="1"/>
  <c r="X2221" i="1" s="1"/>
  <c r="V2222" i="1"/>
  <c r="V2223" i="1"/>
  <c r="W2223" i="1" s="1"/>
  <c r="V2224" i="1"/>
  <c r="X2224" i="1" s="1"/>
  <c r="V2225" i="1"/>
  <c r="W2225" i="1" s="1"/>
  <c r="V2226" i="1"/>
  <c r="V2227" i="1"/>
  <c r="W2227" i="1" s="1"/>
  <c r="V2228" i="1"/>
  <c r="X2228" i="1" s="1"/>
  <c r="V2229" i="1"/>
  <c r="V2230" i="1"/>
  <c r="W2230" i="1" s="1"/>
  <c r="V2231" i="1"/>
  <c r="W2231" i="1" s="1"/>
  <c r="V2232" i="1"/>
  <c r="V2233" i="1"/>
  <c r="X2233" i="1" s="1"/>
  <c r="V2234" i="1"/>
  <c r="V2235" i="1"/>
  <c r="W2235" i="1" s="1"/>
  <c r="V2236" i="1"/>
  <c r="X2236" i="1" s="1"/>
  <c r="V2237" i="1"/>
  <c r="W2237" i="1" s="1"/>
  <c r="V2238" i="1"/>
  <c r="W2238" i="1" s="1"/>
  <c r="V2239" i="1"/>
  <c r="W2239" i="1" s="1"/>
  <c r="V2240" i="1"/>
  <c r="V2241" i="1"/>
  <c r="W2241" i="1" s="1"/>
  <c r="V2242" i="1"/>
  <c r="V2243" i="1"/>
  <c r="W2243" i="1" s="1"/>
  <c r="V2244" i="1"/>
  <c r="W2244" i="1" s="1"/>
  <c r="V2245" i="1"/>
  <c r="X2245" i="1" s="1"/>
  <c r="V2246" i="1"/>
  <c r="V2247" i="1"/>
  <c r="W2247" i="1" s="1"/>
  <c r="V2248" i="1"/>
  <c r="V2249" i="1"/>
  <c r="W2249" i="1" s="1"/>
  <c r="V2250" i="1"/>
  <c r="V2251" i="1"/>
  <c r="W2251" i="1" s="1"/>
  <c r="V2252" i="1"/>
  <c r="W2252" i="1" s="1"/>
  <c r="V2253" i="1"/>
  <c r="V2254" i="1"/>
  <c r="V2255" i="1"/>
  <c r="W2255" i="1" s="1"/>
  <c r="V2256" i="1"/>
  <c r="V2257" i="1"/>
  <c r="W2257" i="1" s="1"/>
  <c r="V2258" i="1"/>
  <c r="V2259" i="1"/>
  <c r="W2259" i="1" s="1"/>
  <c r="V2260" i="1"/>
  <c r="W2260" i="1" s="1"/>
  <c r="V2261" i="1"/>
  <c r="X2261" i="1" s="1"/>
  <c r="V2262" i="1"/>
  <c r="W2262" i="1" s="1"/>
  <c r="V2263" i="1"/>
  <c r="W2263" i="1" s="1"/>
  <c r="V2264" i="1"/>
  <c r="V2265" i="1"/>
  <c r="W2265" i="1" s="1"/>
  <c r="V2266" i="1"/>
  <c r="V2267" i="1"/>
  <c r="W2267" i="1" s="1"/>
  <c r="V2268" i="1"/>
  <c r="X2268" i="1" s="1"/>
  <c r="V2269" i="1"/>
  <c r="X2269" i="1" s="1"/>
  <c r="V2270" i="1"/>
  <c r="V2271" i="1"/>
  <c r="X2271" i="1" s="1"/>
  <c r="V2272" i="1"/>
  <c r="V2273" i="1"/>
  <c r="W2273" i="1" s="1"/>
  <c r="V2274" i="1"/>
  <c r="V2275" i="1"/>
  <c r="W2275" i="1" s="1"/>
  <c r="V2276" i="1"/>
  <c r="V2277" i="1"/>
  <c r="W2277" i="1" s="1"/>
  <c r="V2278" i="1"/>
  <c r="W2278" i="1" s="1"/>
  <c r="V2279" i="1"/>
  <c r="W2279" i="1" s="1"/>
  <c r="V2280" i="1"/>
  <c r="V2281" i="1"/>
  <c r="V2282" i="1"/>
  <c r="V2283" i="1"/>
  <c r="W2283" i="1" s="1"/>
  <c r="V2284" i="1"/>
  <c r="W2284" i="1" s="1"/>
  <c r="V2285" i="1"/>
  <c r="V2286" i="1"/>
  <c r="V2287" i="1"/>
  <c r="X2287" i="1" s="1"/>
  <c r="V2288" i="1"/>
  <c r="X2288" i="1" s="1"/>
  <c r="V2289" i="1"/>
  <c r="X2289" i="1" s="1"/>
  <c r="V2290" i="1"/>
  <c r="V2291" i="1"/>
  <c r="W2291" i="1" s="1"/>
  <c r="V2292" i="1"/>
  <c r="W2292" i="1" s="1"/>
  <c r="V2293" i="1"/>
  <c r="V2294" i="1"/>
  <c r="X2294" i="1" s="1"/>
  <c r="V2295" i="1"/>
  <c r="W2295" i="1" s="1"/>
  <c r="V2296" i="1"/>
  <c r="V2297" i="1"/>
  <c r="V2298" i="1"/>
  <c r="V2299" i="1"/>
  <c r="W2299" i="1" s="1"/>
  <c r="V2300" i="1"/>
  <c r="W2300" i="1" s="1"/>
  <c r="V2301" i="1"/>
  <c r="W2301" i="1" s="1"/>
  <c r="V2302" i="1"/>
  <c r="W2302" i="1" s="1"/>
  <c r="V2303" i="1"/>
  <c r="V2304" i="1"/>
  <c r="V2305" i="1"/>
  <c r="W2305" i="1" s="1"/>
  <c r="V2306" i="1"/>
  <c r="V2307" i="1"/>
  <c r="W2307" i="1" s="1"/>
  <c r="V2308" i="1"/>
  <c r="X2308" i="1" s="1"/>
  <c r="V2309" i="1"/>
  <c r="X2309" i="1" s="1"/>
  <c r="V2310" i="1"/>
  <c r="W2310" i="1" s="1"/>
  <c r="V2311" i="1"/>
  <c r="X2311" i="1" s="1"/>
  <c r="V2312" i="1"/>
  <c r="W2312" i="1" s="1"/>
  <c r="V2313" i="1"/>
  <c r="V2314" i="1"/>
  <c r="V2315" i="1"/>
  <c r="V2316" i="1"/>
  <c r="W2316" i="1" s="1"/>
  <c r="V2317" i="1"/>
  <c r="V2318" i="1"/>
  <c r="X2318" i="1" s="1"/>
  <c r="V2319" i="1"/>
  <c r="V2320" i="1"/>
  <c r="V2321" i="1"/>
  <c r="W2321" i="1" s="1"/>
  <c r="V2322" i="1"/>
  <c r="V2323" i="1"/>
  <c r="V2324" i="1"/>
  <c r="W2324" i="1" s="1"/>
  <c r="V2325" i="1"/>
  <c r="W2325" i="1" s="1"/>
  <c r="V2326" i="1"/>
  <c r="X2326" i="1" s="1"/>
  <c r="V2327" i="1"/>
  <c r="X2327" i="1" s="1"/>
  <c r="V2328" i="1"/>
  <c r="V2329" i="1"/>
  <c r="W2329" i="1" s="1"/>
  <c r="V2330" i="1"/>
  <c r="V2331" i="1"/>
  <c r="V2332" i="1"/>
  <c r="W2332" i="1" s="1"/>
  <c r="V2333" i="1"/>
  <c r="W2333" i="1" s="1"/>
  <c r="V2334" i="1"/>
  <c r="V2335" i="1"/>
  <c r="X2335" i="1" s="1"/>
  <c r="V2336" i="1"/>
  <c r="W2336" i="1" s="1"/>
  <c r="V2337" i="1"/>
  <c r="V2338" i="1"/>
  <c r="W2338" i="1" s="1"/>
  <c r="V2339" i="1"/>
  <c r="V2340" i="1"/>
  <c r="W2340" i="1" s="1"/>
  <c r="V2341" i="1"/>
  <c r="V2342" i="1"/>
  <c r="X2342" i="1" s="1"/>
  <c r="V2343" i="1"/>
  <c r="W2343" i="1" s="1"/>
  <c r="V2344" i="1"/>
  <c r="V2345" i="1"/>
  <c r="V2346" i="1"/>
  <c r="V2347" i="1"/>
  <c r="V2348" i="1"/>
  <c r="W2348" i="1" s="1"/>
  <c r="V2349" i="1"/>
  <c r="X2349" i="1" s="1"/>
  <c r="V2350" i="1"/>
  <c r="X2350" i="1" s="1"/>
  <c r="V2351" i="1"/>
  <c r="W2351" i="1" s="1"/>
  <c r="V2352" i="1"/>
  <c r="V2353" i="1"/>
  <c r="W2353" i="1" s="1"/>
  <c r="V2354" i="1"/>
  <c r="V2355" i="1"/>
  <c r="V2356" i="1"/>
  <c r="X2356" i="1" s="1"/>
  <c r="V2357" i="1"/>
  <c r="V2358" i="1"/>
  <c r="X2358" i="1" s="1"/>
  <c r="V2359" i="1"/>
  <c r="W2359" i="1" s="1"/>
  <c r="V2360" i="1"/>
  <c r="V2361" i="1"/>
  <c r="W2361" i="1" s="1"/>
  <c r="V2362" i="1"/>
  <c r="V2363" i="1"/>
  <c r="V2364" i="1"/>
  <c r="X2364" i="1" s="1"/>
  <c r="V2365" i="1"/>
  <c r="W2365" i="1" s="1"/>
  <c r="V2366" i="1"/>
  <c r="X2366" i="1" s="1"/>
  <c r="V2367" i="1"/>
  <c r="X2367" i="1" s="1"/>
  <c r="V2368" i="1"/>
  <c r="V2369" i="1"/>
  <c r="W2369" i="1" s="1"/>
  <c r="V2370" i="1"/>
  <c r="W2370" i="1" s="1"/>
  <c r="V2371" i="1"/>
  <c r="V2372" i="1"/>
  <c r="V2373" i="1"/>
  <c r="W2373" i="1" s="1"/>
  <c r="V2374" i="1"/>
  <c r="X2374" i="1" s="1"/>
  <c r="V2375" i="1"/>
  <c r="W2375" i="1" s="1"/>
  <c r="V2376" i="1"/>
  <c r="W2376" i="1" s="1"/>
  <c r="V2377" i="1"/>
  <c r="V2378" i="1"/>
  <c r="X2378" i="1" s="1"/>
  <c r="V2379" i="1"/>
  <c r="V2380" i="1"/>
  <c r="W2380" i="1" s="1"/>
  <c r="V2381" i="1"/>
  <c r="V2382" i="1"/>
  <c r="X2382" i="1" s="1"/>
  <c r="V2383" i="1"/>
  <c r="V2384" i="1"/>
  <c r="W2384" i="1" s="1"/>
  <c r="V2385" i="1"/>
  <c r="X2385" i="1" s="1"/>
  <c r="V2386" i="1"/>
  <c r="V2387" i="1"/>
  <c r="V2388" i="1"/>
  <c r="W2388" i="1" s="1"/>
  <c r="V2389" i="1"/>
  <c r="V2390" i="1"/>
  <c r="X2390" i="1" s="1"/>
  <c r="V2391" i="1"/>
  <c r="V2392" i="1"/>
  <c r="V2393" i="1"/>
  <c r="W2393" i="1" s="1"/>
  <c r="V2394" i="1"/>
  <c r="V2395" i="1"/>
  <c r="V2396" i="1"/>
  <c r="W2396" i="1" s="1"/>
  <c r="V2397" i="1"/>
  <c r="V2398" i="1"/>
  <c r="X2398" i="1" s="1"/>
  <c r="V2399" i="1"/>
  <c r="V2400" i="1"/>
  <c r="V2401" i="1"/>
  <c r="V2402" i="1"/>
  <c r="X2402" i="1" s="1"/>
  <c r="V2403" i="1"/>
  <c r="V2404" i="1"/>
  <c r="W2404" i="1" s="1"/>
  <c r="V2405" i="1"/>
  <c r="V2406" i="1"/>
  <c r="V2407" i="1"/>
  <c r="V2408" i="1"/>
  <c r="V2409" i="1"/>
  <c r="V2410" i="1"/>
  <c r="W2410" i="1" s="1"/>
  <c r="V2411" i="1"/>
  <c r="W2411" i="1" s="1"/>
  <c r="V2412" i="1"/>
  <c r="V2413" i="1"/>
  <c r="V2414" i="1"/>
  <c r="V2415" i="1"/>
  <c r="W2415" i="1" s="1"/>
  <c r="V2416" i="1"/>
  <c r="V2417" i="1"/>
  <c r="V2418" i="1"/>
  <c r="V2419" i="1"/>
  <c r="W2419" i="1" s="1"/>
  <c r="V2420" i="1"/>
  <c r="W2420" i="1" s="1"/>
  <c r="V2421" i="1"/>
  <c r="W2421" i="1" s="1"/>
  <c r="V2422" i="1"/>
  <c r="V2423" i="1"/>
  <c r="W2423" i="1" s="1"/>
  <c r="V2424" i="1"/>
  <c r="W2424" i="1" s="1"/>
  <c r="V2425" i="1"/>
  <c r="X2425" i="1" s="1"/>
  <c r="V2426" i="1"/>
  <c r="V2427" i="1"/>
  <c r="W2427" i="1" s="1"/>
  <c r="V2428" i="1"/>
  <c r="X2428" i="1" s="1"/>
  <c r="V2429" i="1"/>
  <c r="V2430" i="1"/>
  <c r="V2431" i="1"/>
  <c r="X2431" i="1" s="1"/>
  <c r="V2432" i="1"/>
  <c r="X2432" i="1" s="1"/>
  <c r="V2433" i="1"/>
  <c r="W2433" i="1" s="1"/>
  <c r="V2434" i="1"/>
  <c r="V2435" i="1"/>
  <c r="W2435" i="1" s="1"/>
  <c r="V2436" i="1"/>
  <c r="W2436" i="1" s="1"/>
  <c r="V2437" i="1"/>
  <c r="V2438" i="1"/>
  <c r="V2439" i="1"/>
  <c r="X2439" i="1" s="1"/>
  <c r="V2440" i="1"/>
  <c r="W2440" i="1" s="1"/>
  <c r="V2441" i="1"/>
  <c r="V2442" i="1"/>
  <c r="V2443" i="1"/>
  <c r="W2443" i="1" s="1"/>
  <c r="V2444" i="1"/>
  <c r="W2444" i="1" s="1"/>
  <c r="V2445" i="1"/>
  <c r="V2446" i="1"/>
  <c r="V2447" i="1"/>
  <c r="W2447" i="1" s="1"/>
  <c r="V2448" i="1"/>
  <c r="V2449" i="1"/>
  <c r="X2449" i="1" s="1"/>
  <c r="V2450" i="1"/>
  <c r="V2451" i="1"/>
  <c r="W2451" i="1" s="1"/>
  <c r="V2452" i="1"/>
  <c r="W2452" i="1" s="1"/>
  <c r="V2453" i="1"/>
  <c r="V2454" i="1"/>
  <c r="V2455" i="1"/>
  <c r="W2455" i="1" s="1"/>
  <c r="V2456" i="1"/>
  <c r="W2456" i="1" s="1"/>
  <c r="V2457" i="1"/>
  <c r="W2457" i="1" s="1"/>
  <c r="V2458" i="1"/>
  <c r="V2459" i="1"/>
  <c r="W2459" i="1" s="1"/>
  <c r="V2460" i="1"/>
  <c r="X2460" i="1" s="1"/>
  <c r="V2461" i="1"/>
  <c r="V2462" i="1"/>
  <c r="V2463" i="1"/>
  <c r="X2463" i="1" s="1"/>
  <c r="V2464" i="1"/>
  <c r="V2465" i="1"/>
  <c r="W2465" i="1" s="1"/>
  <c r="V2466" i="1"/>
  <c r="V2467" i="1"/>
  <c r="V2468" i="1"/>
  <c r="W2468" i="1" s="1"/>
  <c r="V2469" i="1"/>
  <c r="W2469" i="1" s="1"/>
  <c r="V2470" i="1"/>
  <c r="V2471" i="1"/>
  <c r="X2471" i="1" s="1"/>
  <c r="V2472" i="1"/>
  <c r="V2473" i="1"/>
  <c r="X2473" i="1" s="1"/>
  <c r="V2474" i="1"/>
  <c r="V2475" i="1"/>
  <c r="W2475" i="1" s="1"/>
  <c r="V2476" i="1"/>
  <c r="W2476" i="1" s="1"/>
  <c r="V2477" i="1"/>
  <c r="V2478" i="1"/>
  <c r="V2479" i="1"/>
  <c r="W2479" i="1" s="1"/>
  <c r="V2480" i="1"/>
  <c r="W2480" i="1" s="1"/>
  <c r="V2481" i="1"/>
  <c r="V2482" i="1"/>
  <c r="V2483" i="1"/>
  <c r="W2483" i="1" s="1"/>
  <c r="V2484" i="1"/>
  <c r="W2484" i="1" s="1"/>
  <c r="V2485" i="1"/>
  <c r="V2486" i="1"/>
  <c r="V2487" i="1"/>
  <c r="X2487" i="1" s="1"/>
  <c r="V2488" i="1"/>
  <c r="V2489" i="1"/>
  <c r="V2490" i="1"/>
  <c r="V2491" i="1"/>
  <c r="W2491" i="1" s="1"/>
  <c r="V2492" i="1"/>
  <c r="W2492" i="1" s="1"/>
  <c r="V2493" i="1"/>
  <c r="V2494" i="1"/>
  <c r="V2495" i="1"/>
  <c r="W2495" i="1" s="1"/>
  <c r="V2496" i="1"/>
  <c r="X2496" i="1" s="1"/>
  <c r="V2497" i="1"/>
  <c r="X2497" i="1" s="1"/>
  <c r="V2498" i="1"/>
  <c r="V2499" i="1"/>
  <c r="W2499" i="1" s="1"/>
  <c r="V2500" i="1"/>
  <c r="X2500" i="1" s="1"/>
  <c r="V2501" i="1"/>
  <c r="W2501" i="1" s="1"/>
  <c r="V2502" i="1"/>
  <c r="V2503" i="1"/>
  <c r="W2503" i="1" s="1"/>
  <c r="V2504" i="1"/>
  <c r="V2505" i="1"/>
  <c r="V2506" i="1"/>
  <c r="V2507" i="1"/>
  <c r="V2508" i="1"/>
  <c r="X2508" i="1" s="1"/>
  <c r="V2509" i="1"/>
  <c r="V2510" i="1"/>
  <c r="V2511" i="1"/>
  <c r="X2511" i="1" s="1"/>
  <c r="V2512" i="1"/>
  <c r="W2512" i="1" s="1"/>
  <c r="V2513" i="1"/>
  <c r="V2514" i="1"/>
  <c r="V2515" i="1"/>
  <c r="W2515" i="1" s="1"/>
  <c r="W2004" i="1"/>
  <c r="Y2000" i="1"/>
  <c r="Z2000" i="1" s="1"/>
  <c r="Y2001" i="1"/>
  <c r="Z2001" i="1" s="1"/>
  <c r="Y2002" i="1"/>
  <c r="Z2002" i="1" s="1"/>
  <c r="Y2003" i="1"/>
  <c r="Z2003" i="1" s="1"/>
  <c r="Y2004" i="1"/>
  <c r="Z2004" i="1" s="1"/>
  <c r="Y2005" i="1"/>
  <c r="Z2005" i="1" s="1"/>
  <c r="Y2006" i="1"/>
  <c r="Z2006" i="1" s="1"/>
  <c r="Y2007" i="1"/>
  <c r="Z2007" i="1" s="1"/>
  <c r="Y2008" i="1"/>
  <c r="Z2008" i="1" s="1"/>
  <c r="Y2009" i="1"/>
  <c r="Z2009" i="1" s="1"/>
  <c r="Y2010" i="1"/>
  <c r="Z2010" i="1" s="1"/>
  <c r="Y2011" i="1"/>
  <c r="Z2011" i="1" s="1"/>
  <c r="Y2012" i="1"/>
  <c r="Z2012" i="1" s="1"/>
  <c r="Y2013" i="1"/>
  <c r="Z2013" i="1" s="1"/>
  <c r="Y2014" i="1"/>
  <c r="Z2014" i="1" s="1"/>
  <c r="Y2015" i="1"/>
  <c r="Z2015" i="1" s="1"/>
  <c r="Y2016" i="1"/>
  <c r="Z2016" i="1" s="1"/>
  <c r="Y2017" i="1"/>
  <c r="Z2017" i="1" s="1"/>
  <c r="Y2018" i="1"/>
  <c r="Z2018" i="1" s="1"/>
  <c r="Y2019" i="1"/>
  <c r="Z2019" i="1" s="1"/>
  <c r="Y2020" i="1"/>
  <c r="Z2020" i="1" s="1"/>
  <c r="Y2021" i="1"/>
  <c r="Z2021" i="1" s="1"/>
  <c r="Y2022" i="1"/>
  <c r="Z2022" i="1" s="1"/>
  <c r="Y2023" i="1"/>
  <c r="Z2023" i="1" s="1"/>
  <c r="Y2024" i="1"/>
  <c r="Z2024" i="1" s="1"/>
  <c r="Y2025" i="1"/>
  <c r="Z2025" i="1" s="1"/>
  <c r="Y2026" i="1"/>
  <c r="Z2026" i="1" s="1"/>
  <c r="Y2027" i="1"/>
  <c r="Z2027" i="1" s="1"/>
  <c r="Y2028" i="1"/>
  <c r="Z2028" i="1" s="1"/>
  <c r="Y2029" i="1"/>
  <c r="Z2029" i="1" s="1"/>
  <c r="Y2030" i="1"/>
  <c r="Z2030" i="1" s="1"/>
  <c r="Y2031" i="1"/>
  <c r="Z2031" i="1" s="1"/>
  <c r="Y2032" i="1"/>
  <c r="Z2032" i="1" s="1"/>
  <c r="Y2033" i="1"/>
  <c r="Z2033" i="1" s="1"/>
  <c r="Y2034" i="1"/>
  <c r="Z2034" i="1" s="1"/>
  <c r="Y2035" i="1"/>
  <c r="Z2035" i="1" s="1"/>
  <c r="Y2036" i="1"/>
  <c r="Z2036" i="1" s="1"/>
  <c r="Y2037" i="1"/>
  <c r="Z2037" i="1" s="1"/>
  <c r="Y2038" i="1"/>
  <c r="Z2038" i="1" s="1"/>
  <c r="Y2039" i="1"/>
  <c r="Z2039" i="1" s="1"/>
  <c r="Y2040" i="1"/>
  <c r="Z2040" i="1" s="1"/>
  <c r="Y2041" i="1"/>
  <c r="Z2041" i="1" s="1"/>
  <c r="Y2042" i="1"/>
  <c r="Z2042" i="1" s="1"/>
  <c r="Y2043" i="1"/>
  <c r="Z2043" i="1" s="1"/>
  <c r="Y2044" i="1"/>
  <c r="Z2044" i="1" s="1"/>
  <c r="Y2045" i="1"/>
  <c r="Z2045" i="1" s="1"/>
  <c r="Y2046" i="1"/>
  <c r="Z2046" i="1" s="1"/>
  <c r="Y2047" i="1"/>
  <c r="Z2047" i="1" s="1"/>
  <c r="Y2048" i="1"/>
  <c r="Z2048" i="1" s="1"/>
  <c r="Y2049" i="1"/>
  <c r="Z2049" i="1" s="1"/>
  <c r="Y2050" i="1"/>
  <c r="Z2050" i="1" s="1"/>
  <c r="Y2051" i="1"/>
  <c r="Z2051" i="1" s="1"/>
  <c r="Y2052" i="1"/>
  <c r="Z2052" i="1" s="1"/>
  <c r="Y2053" i="1"/>
  <c r="Z2053" i="1" s="1"/>
  <c r="Y2054" i="1"/>
  <c r="Z2054" i="1" s="1"/>
  <c r="Y2055" i="1"/>
  <c r="Z2055" i="1" s="1"/>
  <c r="Y2056" i="1"/>
  <c r="Z2056" i="1" s="1"/>
  <c r="Y2057" i="1"/>
  <c r="Z2057" i="1" s="1"/>
  <c r="Y2058" i="1"/>
  <c r="Z2058" i="1" s="1"/>
  <c r="Y2059" i="1"/>
  <c r="Z2059" i="1" s="1"/>
  <c r="Y2060" i="1"/>
  <c r="Z2060" i="1" s="1"/>
  <c r="Y2061" i="1"/>
  <c r="Z2061" i="1" s="1"/>
  <c r="Y2062" i="1"/>
  <c r="Z2062" i="1" s="1"/>
  <c r="Y2063" i="1"/>
  <c r="Z2063" i="1" s="1"/>
  <c r="Y2064" i="1"/>
  <c r="Z2064" i="1" s="1"/>
  <c r="Y2065" i="1"/>
  <c r="Z2065" i="1" s="1"/>
  <c r="Y2066" i="1"/>
  <c r="Z2066" i="1" s="1"/>
  <c r="Y2067" i="1"/>
  <c r="Z2067" i="1" s="1"/>
  <c r="Y2068" i="1"/>
  <c r="Z2068" i="1" s="1"/>
  <c r="Y2069" i="1"/>
  <c r="Z2069" i="1" s="1"/>
  <c r="Y2070" i="1"/>
  <c r="Z2070" i="1" s="1"/>
  <c r="Y2071" i="1"/>
  <c r="Z2071" i="1" s="1"/>
  <c r="Y2072" i="1"/>
  <c r="Z2072" i="1" s="1"/>
  <c r="Y2073" i="1"/>
  <c r="Z2073" i="1" s="1"/>
  <c r="Y2074" i="1"/>
  <c r="Z2074" i="1" s="1"/>
  <c r="Y2075" i="1"/>
  <c r="Z2075" i="1" s="1"/>
  <c r="Y2076" i="1"/>
  <c r="Z2076" i="1" s="1"/>
  <c r="Y2077" i="1"/>
  <c r="Z2077" i="1" s="1"/>
  <c r="Y2078" i="1"/>
  <c r="Z2078" i="1" s="1"/>
  <c r="Y2079" i="1"/>
  <c r="Z2079" i="1" s="1"/>
  <c r="Y2080" i="1"/>
  <c r="Z2080" i="1" s="1"/>
  <c r="Y2081" i="1"/>
  <c r="Z2081" i="1" s="1"/>
  <c r="Y2082" i="1"/>
  <c r="Z2082" i="1" s="1"/>
  <c r="Y2083" i="1"/>
  <c r="Z2083" i="1" s="1"/>
  <c r="Y2084" i="1"/>
  <c r="Z2084" i="1" s="1"/>
  <c r="Y2085" i="1"/>
  <c r="Z2085" i="1" s="1"/>
  <c r="Y2086" i="1"/>
  <c r="Z2086" i="1" s="1"/>
  <c r="Y2087" i="1"/>
  <c r="Z2087" i="1" s="1"/>
  <c r="Y2088" i="1"/>
  <c r="Z2088" i="1" s="1"/>
  <c r="Y2089" i="1"/>
  <c r="Z2089" i="1" s="1"/>
  <c r="Y2090" i="1"/>
  <c r="Z2090" i="1" s="1"/>
  <c r="Y2091" i="1"/>
  <c r="Z2091" i="1" s="1"/>
  <c r="Y2092" i="1"/>
  <c r="Z2092" i="1" s="1"/>
  <c r="Y2093" i="1"/>
  <c r="Z2093" i="1" s="1"/>
  <c r="Y2094" i="1"/>
  <c r="Z2094" i="1" s="1"/>
  <c r="Y2095" i="1"/>
  <c r="Z2095" i="1" s="1"/>
  <c r="Y2096" i="1"/>
  <c r="Z2096" i="1" s="1"/>
  <c r="Y2097" i="1"/>
  <c r="Z2097" i="1" s="1"/>
  <c r="Y2098" i="1"/>
  <c r="Z2098" i="1" s="1"/>
  <c r="Y2099" i="1"/>
  <c r="Z2099" i="1" s="1"/>
  <c r="Y2100" i="1"/>
  <c r="Z2100" i="1" s="1"/>
  <c r="Y2101" i="1"/>
  <c r="Z2101" i="1" s="1"/>
  <c r="Y2102" i="1"/>
  <c r="Z2102" i="1" s="1"/>
  <c r="Y2103" i="1"/>
  <c r="Z2103" i="1" s="1"/>
  <c r="Y2104" i="1"/>
  <c r="Z2104" i="1" s="1"/>
  <c r="Y2105" i="1"/>
  <c r="Z2105" i="1" s="1"/>
  <c r="Y2106" i="1"/>
  <c r="Z2106" i="1" s="1"/>
  <c r="Y2107" i="1"/>
  <c r="Z2107" i="1" s="1"/>
  <c r="Y2108" i="1"/>
  <c r="Z2108" i="1" s="1"/>
  <c r="Y2109" i="1"/>
  <c r="Z2109" i="1" s="1"/>
  <c r="Y2110" i="1"/>
  <c r="Z2110" i="1" s="1"/>
  <c r="Y2111" i="1"/>
  <c r="Z2111" i="1" s="1"/>
  <c r="Y2112" i="1"/>
  <c r="Z2112" i="1" s="1"/>
  <c r="Y2113" i="1"/>
  <c r="Z2113" i="1" s="1"/>
  <c r="Y2114" i="1"/>
  <c r="Z2114" i="1" s="1"/>
  <c r="Y2115" i="1"/>
  <c r="Z2115" i="1" s="1"/>
  <c r="Y2116" i="1"/>
  <c r="Z2116" i="1" s="1"/>
  <c r="Y2117" i="1"/>
  <c r="Z2117" i="1" s="1"/>
  <c r="Y2118" i="1"/>
  <c r="Z2118" i="1" s="1"/>
  <c r="Y2119" i="1"/>
  <c r="Z2119" i="1" s="1"/>
  <c r="Y2120" i="1"/>
  <c r="Z2120" i="1" s="1"/>
  <c r="Y2121" i="1"/>
  <c r="Z2121" i="1" s="1"/>
  <c r="Y2122" i="1"/>
  <c r="Z2122" i="1" s="1"/>
  <c r="Y2123" i="1"/>
  <c r="Z2123" i="1" s="1"/>
  <c r="Y2124" i="1"/>
  <c r="Z2124" i="1" s="1"/>
  <c r="Y2125" i="1"/>
  <c r="Z2125" i="1" s="1"/>
  <c r="Y2126" i="1"/>
  <c r="Z2126" i="1" s="1"/>
  <c r="Y2127" i="1"/>
  <c r="Z2127" i="1" s="1"/>
  <c r="Y2128" i="1"/>
  <c r="Z2128" i="1" s="1"/>
  <c r="Y2129" i="1"/>
  <c r="Z2129" i="1" s="1"/>
  <c r="Y2130" i="1"/>
  <c r="Z2130" i="1" s="1"/>
  <c r="Y2131" i="1"/>
  <c r="Z2131" i="1" s="1"/>
  <c r="Y2132" i="1"/>
  <c r="Z2132" i="1" s="1"/>
  <c r="Y2133" i="1"/>
  <c r="Z2133" i="1" s="1"/>
  <c r="Y2134" i="1"/>
  <c r="Z2134" i="1" s="1"/>
  <c r="Y2135" i="1"/>
  <c r="Z2135" i="1" s="1"/>
  <c r="Y2136" i="1"/>
  <c r="Z2136" i="1" s="1"/>
  <c r="Y2137" i="1"/>
  <c r="Z2137" i="1" s="1"/>
  <c r="Y2138" i="1"/>
  <c r="Z2138" i="1" s="1"/>
  <c r="Y2139" i="1"/>
  <c r="Z2139" i="1" s="1"/>
  <c r="Y2140" i="1"/>
  <c r="Z2140" i="1" s="1"/>
  <c r="Y2141" i="1"/>
  <c r="Z2141" i="1" s="1"/>
  <c r="Y2142" i="1"/>
  <c r="Z2142" i="1" s="1"/>
  <c r="Y2143" i="1"/>
  <c r="Z2143" i="1" s="1"/>
  <c r="Y2144" i="1"/>
  <c r="Z2144" i="1" s="1"/>
  <c r="Y2145" i="1"/>
  <c r="Z2145" i="1" s="1"/>
  <c r="Y2146" i="1"/>
  <c r="Z2146" i="1" s="1"/>
  <c r="Y2147" i="1"/>
  <c r="Z2147" i="1" s="1"/>
  <c r="Y2148" i="1"/>
  <c r="Z2148" i="1" s="1"/>
  <c r="Y2149" i="1"/>
  <c r="Z2149" i="1" s="1"/>
  <c r="Y2150" i="1"/>
  <c r="Z2150" i="1" s="1"/>
  <c r="Y2151" i="1"/>
  <c r="Z2151" i="1" s="1"/>
  <c r="Y2152" i="1"/>
  <c r="Z2152" i="1" s="1"/>
  <c r="Y2153" i="1"/>
  <c r="Z2153" i="1" s="1"/>
  <c r="Y2154" i="1"/>
  <c r="Z2154" i="1" s="1"/>
  <c r="Y2155" i="1"/>
  <c r="Z2155" i="1" s="1"/>
  <c r="Y2156" i="1"/>
  <c r="Z2156" i="1" s="1"/>
  <c r="Y2157" i="1"/>
  <c r="Z2157" i="1" s="1"/>
  <c r="Y2158" i="1"/>
  <c r="Z2158" i="1" s="1"/>
  <c r="Y2159" i="1"/>
  <c r="Z2159" i="1" s="1"/>
  <c r="Y2160" i="1"/>
  <c r="Z2160" i="1" s="1"/>
  <c r="Y2161" i="1"/>
  <c r="Z2161" i="1" s="1"/>
  <c r="Y2162" i="1"/>
  <c r="Z2162" i="1" s="1"/>
  <c r="Y2163" i="1"/>
  <c r="Z2163" i="1" s="1"/>
  <c r="Y2164" i="1"/>
  <c r="Z2164" i="1" s="1"/>
  <c r="Y2165" i="1"/>
  <c r="Z2165" i="1" s="1"/>
  <c r="Y2166" i="1"/>
  <c r="Z2166" i="1" s="1"/>
  <c r="Y2167" i="1"/>
  <c r="Z2167" i="1" s="1"/>
  <c r="Y2168" i="1"/>
  <c r="Z2168" i="1" s="1"/>
  <c r="Y2169" i="1"/>
  <c r="Z2169" i="1" s="1"/>
  <c r="Y2170" i="1"/>
  <c r="Z2170" i="1" s="1"/>
  <c r="Y2171" i="1"/>
  <c r="Z2171" i="1" s="1"/>
  <c r="Y2172" i="1"/>
  <c r="Z2172" i="1" s="1"/>
  <c r="Y2173" i="1"/>
  <c r="Z2173" i="1" s="1"/>
  <c r="Y2174" i="1"/>
  <c r="Z2174" i="1" s="1"/>
  <c r="Y2175" i="1"/>
  <c r="Z2175" i="1" s="1"/>
  <c r="Y2176" i="1"/>
  <c r="Z2176" i="1" s="1"/>
  <c r="Y2177" i="1"/>
  <c r="Z2177" i="1" s="1"/>
  <c r="Y2178" i="1"/>
  <c r="Z2178" i="1" s="1"/>
  <c r="Y2179" i="1"/>
  <c r="Z2179" i="1" s="1"/>
  <c r="Y2180" i="1"/>
  <c r="Z2180" i="1" s="1"/>
  <c r="Y2181" i="1"/>
  <c r="Z2181" i="1" s="1"/>
  <c r="Y2182" i="1"/>
  <c r="Z2182" i="1" s="1"/>
  <c r="Y2183" i="1"/>
  <c r="Z2183" i="1" s="1"/>
  <c r="Y2184" i="1"/>
  <c r="Z2184" i="1" s="1"/>
  <c r="Y2185" i="1"/>
  <c r="Z2185" i="1" s="1"/>
  <c r="Y2186" i="1"/>
  <c r="Z2186" i="1" s="1"/>
  <c r="Y2187" i="1"/>
  <c r="Z2187" i="1" s="1"/>
  <c r="Y2188" i="1"/>
  <c r="Z2188" i="1" s="1"/>
  <c r="Y2189" i="1"/>
  <c r="Z2189" i="1" s="1"/>
  <c r="Y2190" i="1"/>
  <c r="Z2190" i="1" s="1"/>
  <c r="Y2191" i="1"/>
  <c r="Z2191" i="1" s="1"/>
  <c r="Y2192" i="1"/>
  <c r="Z2192" i="1" s="1"/>
  <c r="Y2193" i="1"/>
  <c r="Z2193" i="1" s="1"/>
  <c r="Y2194" i="1"/>
  <c r="Z2194" i="1" s="1"/>
  <c r="Y2195" i="1"/>
  <c r="Z2195" i="1" s="1"/>
  <c r="Y2196" i="1"/>
  <c r="Z2196" i="1" s="1"/>
  <c r="Y2197" i="1"/>
  <c r="Z2197" i="1" s="1"/>
  <c r="Y2198" i="1"/>
  <c r="Z2198" i="1" s="1"/>
  <c r="Y2199" i="1"/>
  <c r="Z2199" i="1" s="1"/>
  <c r="Y2200" i="1"/>
  <c r="Z2200" i="1" s="1"/>
  <c r="Y2201" i="1"/>
  <c r="Z2201" i="1" s="1"/>
  <c r="Y2202" i="1"/>
  <c r="Z2202" i="1" s="1"/>
  <c r="Y2203" i="1"/>
  <c r="Z2203" i="1" s="1"/>
  <c r="Y2204" i="1"/>
  <c r="Z2204" i="1" s="1"/>
  <c r="Y2205" i="1"/>
  <c r="Z2205" i="1" s="1"/>
  <c r="Y2206" i="1"/>
  <c r="Z2206" i="1" s="1"/>
  <c r="Y2207" i="1"/>
  <c r="Z2207" i="1" s="1"/>
  <c r="Y2208" i="1"/>
  <c r="Z2208" i="1" s="1"/>
  <c r="Y2209" i="1"/>
  <c r="Z2209" i="1" s="1"/>
  <c r="Y2210" i="1"/>
  <c r="Z2210" i="1" s="1"/>
  <c r="Y2211" i="1"/>
  <c r="Z2211" i="1" s="1"/>
  <c r="Y2212" i="1"/>
  <c r="Z2212" i="1" s="1"/>
  <c r="Y2213" i="1"/>
  <c r="Z2213" i="1" s="1"/>
  <c r="Y2214" i="1"/>
  <c r="Z2214" i="1" s="1"/>
  <c r="Y2215" i="1"/>
  <c r="Z2215" i="1" s="1"/>
  <c r="Y2216" i="1"/>
  <c r="Z2216" i="1" s="1"/>
  <c r="Y2217" i="1"/>
  <c r="Z2217" i="1" s="1"/>
  <c r="Y2218" i="1"/>
  <c r="Z2218" i="1" s="1"/>
  <c r="Y2219" i="1"/>
  <c r="Z2219" i="1" s="1"/>
  <c r="Y2220" i="1"/>
  <c r="Z2220" i="1" s="1"/>
  <c r="Y2221" i="1"/>
  <c r="Z2221" i="1" s="1"/>
  <c r="Y2222" i="1"/>
  <c r="Z2222" i="1" s="1"/>
  <c r="Y2223" i="1"/>
  <c r="Z2223" i="1" s="1"/>
  <c r="Y2224" i="1"/>
  <c r="Z2224" i="1" s="1"/>
  <c r="Y2225" i="1"/>
  <c r="Z2225" i="1" s="1"/>
  <c r="Y2226" i="1"/>
  <c r="Z2226" i="1" s="1"/>
  <c r="Y2227" i="1"/>
  <c r="Z2227" i="1" s="1"/>
  <c r="Y2228" i="1"/>
  <c r="Z2228" i="1" s="1"/>
  <c r="Y2229" i="1"/>
  <c r="Z2229" i="1" s="1"/>
  <c r="Y2230" i="1"/>
  <c r="Z2230" i="1" s="1"/>
  <c r="Y2231" i="1"/>
  <c r="Z2231" i="1" s="1"/>
  <c r="Y2232" i="1"/>
  <c r="Z2232" i="1" s="1"/>
  <c r="Y2233" i="1"/>
  <c r="Z2233" i="1" s="1"/>
  <c r="Y2234" i="1"/>
  <c r="Z2234" i="1" s="1"/>
  <c r="Y2235" i="1"/>
  <c r="Z2235" i="1" s="1"/>
  <c r="Y2236" i="1"/>
  <c r="Z2236" i="1" s="1"/>
  <c r="Y2237" i="1"/>
  <c r="Z2237" i="1" s="1"/>
  <c r="Y2238" i="1"/>
  <c r="Z2238" i="1" s="1"/>
  <c r="Y2239" i="1"/>
  <c r="Z2239" i="1" s="1"/>
  <c r="Y2240" i="1"/>
  <c r="Z2240" i="1" s="1"/>
  <c r="Y2241" i="1"/>
  <c r="Z2241" i="1" s="1"/>
  <c r="Y2242" i="1"/>
  <c r="Z2242" i="1" s="1"/>
  <c r="Y2243" i="1"/>
  <c r="Z2243" i="1" s="1"/>
  <c r="Y2244" i="1"/>
  <c r="Z2244" i="1" s="1"/>
  <c r="Y2245" i="1"/>
  <c r="Z2245" i="1" s="1"/>
  <c r="Y2246" i="1"/>
  <c r="Z2246" i="1" s="1"/>
  <c r="Y2247" i="1"/>
  <c r="Z2247" i="1" s="1"/>
  <c r="Y2248" i="1"/>
  <c r="Z2248" i="1" s="1"/>
  <c r="Y2249" i="1"/>
  <c r="Z2249" i="1" s="1"/>
  <c r="Y2250" i="1"/>
  <c r="Z2250" i="1" s="1"/>
  <c r="Y2251" i="1"/>
  <c r="Z2251" i="1" s="1"/>
  <c r="Y2252" i="1"/>
  <c r="Z2252" i="1" s="1"/>
  <c r="Y2253" i="1"/>
  <c r="Z2253" i="1" s="1"/>
  <c r="Y2254" i="1"/>
  <c r="Z2254" i="1" s="1"/>
  <c r="Y2255" i="1"/>
  <c r="Z2255" i="1" s="1"/>
  <c r="Y2256" i="1"/>
  <c r="Z2256" i="1" s="1"/>
  <c r="Y2257" i="1"/>
  <c r="Z2257" i="1" s="1"/>
  <c r="Y2258" i="1"/>
  <c r="Z2258" i="1" s="1"/>
  <c r="Y2259" i="1"/>
  <c r="Z2259" i="1" s="1"/>
  <c r="Y2260" i="1"/>
  <c r="Z2260" i="1" s="1"/>
  <c r="Y2261" i="1"/>
  <c r="Z2261" i="1" s="1"/>
  <c r="Y2262" i="1"/>
  <c r="Z2262" i="1" s="1"/>
  <c r="Y2263" i="1"/>
  <c r="Z2263" i="1" s="1"/>
  <c r="Y2264" i="1"/>
  <c r="Z2264" i="1" s="1"/>
  <c r="Y2265" i="1"/>
  <c r="Z2265" i="1" s="1"/>
  <c r="Y2266" i="1"/>
  <c r="Z2266" i="1" s="1"/>
  <c r="Y2267" i="1"/>
  <c r="Z2267" i="1" s="1"/>
  <c r="Y2268" i="1"/>
  <c r="Z2268" i="1" s="1"/>
  <c r="Y2269" i="1"/>
  <c r="Z2269" i="1" s="1"/>
  <c r="Y2270" i="1"/>
  <c r="Z2270" i="1" s="1"/>
  <c r="Y2271" i="1"/>
  <c r="Z2271" i="1" s="1"/>
  <c r="Y2272" i="1"/>
  <c r="Z2272" i="1" s="1"/>
  <c r="Y2273" i="1"/>
  <c r="Z2273" i="1" s="1"/>
  <c r="Y2274" i="1"/>
  <c r="Z2274" i="1" s="1"/>
  <c r="Y2275" i="1"/>
  <c r="Z2275" i="1" s="1"/>
  <c r="Y2276" i="1"/>
  <c r="Z2276" i="1" s="1"/>
  <c r="Y2277" i="1"/>
  <c r="Z2277" i="1" s="1"/>
  <c r="Y2278" i="1"/>
  <c r="Z2278" i="1" s="1"/>
  <c r="Y2279" i="1"/>
  <c r="Z2279" i="1" s="1"/>
  <c r="Y2280" i="1"/>
  <c r="Z2280" i="1" s="1"/>
  <c r="Y2281" i="1"/>
  <c r="Z2281" i="1" s="1"/>
  <c r="Y2282" i="1"/>
  <c r="Z2282" i="1" s="1"/>
  <c r="Y2283" i="1"/>
  <c r="Z2283" i="1" s="1"/>
  <c r="Y2284" i="1"/>
  <c r="Z2284" i="1" s="1"/>
  <c r="Y2285" i="1"/>
  <c r="Z2285" i="1" s="1"/>
  <c r="Y2286" i="1"/>
  <c r="Z2286" i="1" s="1"/>
  <c r="Y2287" i="1"/>
  <c r="Z2287" i="1" s="1"/>
  <c r="Y2288" i="1"/>
  <c r="Z2288" i="1" s="1"/>
  <c r="Y2289" i="1"/>
  <c r="Z2289" i="1" s="1"/>
  <c r="Y2290" i="1"/>
  <c r="Z2290" i="1" s="1"/>
  <c r="Y2291" i="1"/>
  <c r="Z2291" i="1" s="1"/>
  <c r="Y2292" i="1"/>
  <c r="Z2292" i="1" s="1"/>
  <c r="Y2293" i="1"/>
  <c r="Z2293" i="1" s="1"/>
  <c r="Y2294" i="1"/>
  <c r="Z2294" i="1" s="1"/>
  <c r="Y2295" i="1"/>
  <c r="Z2295" i="1" s="1"/>
  <c r="Y2296" i="1"/>
  <c r="Z2296" i="1" s="1"/>
  <c r="Y2297" i="1"/>
  <c r="Z2297" i="1" s="1"/>
  <c r="Y2298" i="1"/>
  <c r="Z2298" i="1" s="1"/>
  <c r="Y2299" i="1"/>
  <c r="Z2299" i="1" s="1"/>
  <c r="Y2300" i="1"/>
  <c r="Z2300" i="1" s="1"/>
  <c r="Y2301" i="1"/>
  <c r="Z2301" i="1" s="1"/>
  <c r="Y2302" i="1"/>
  <c r="Z2302" i="1" s="1"/>
  <c r="Y2303" i="1"/>
  <c r="Z2303" i="1" s="1"/>
  <c r="Y2304" i="1"/>
  <c r="Z2304" i="1" s="1"/>
  <c r="Y2305" i="1"/>
  <c r="Z2305" i="1" s="1"/>
  <c r="Y2306" i="1"/>
  <c r="Z2306" i="1" s="1"/>
  <c r="Y2307" i="1"/>
  <c r="Z2307" i="1" s="1"/>
  <c r="Y2308" i="1"/>
  <c r="Z2308" i="1" s="1"/>
  <c r="Y2309" i="1"/>
  <c r="Z2309" i="1" s="1"/>
  <c r="Y2310" i="1"/>
  <c r="Z2310" i="1" s="1"/>
  <c r="Y2311" i="1"/>
  <c r="Z2311" i="1" s="1"/>
  <c r="Y2312" i="1"/>
  <c r="Z2312" i="1" s="1"/>
  <c r="Y2313" i="1"/>
  <c r="Z2313" i="1" s="1"/>
  <c r="Y2314" i="1"/>
  <c r="Z2314" i="1" s="1"/>
  <c r="Y2315" i="1"/>
  <c r="Z2315" i="1" s="1"/>
  <c r="Y2316" i="1"/>
  <c r="Z2316" i="1" s="1"/>
  <c r="Y2317" i="1"/>
  <c r="Z2317" i="1" s="1"/>
  <c r="Y2318" i="1"/>
  <c r="Z2318" i="1" s="1"/>
  <c r="Y2319" i="1"/>
  <c r="Z2319" i="1" s="1"/>
  <c r="Y2320" i="1"/>
  <c r="Z2320" i="1" s="1"/>
  <c r="Y2321" i="1"/>
  <c r="Z2321" i="1" s="1"/>
  <c r="Y2322" i="1"/>
  <c r="Z2322" i="1" s="1"/>
  <c r="Y2323" i="1"/>
  <c r="Z2323" i="1" s="1"/>
  <c r="Y2324" i="1"/>
  <c r="Z2324" i="1" s="1"/>
  <c r="Y2325" i="1"/>
  <c r="Z2325" i="1" s="1"/>
  <c r="Y2326" i="1"/>
  <c r="Z2326" i="1" s="1"/>
  <c r="Y2327" i="1"/>
  <c r="Z2327" i="1" s="1"/>
  <c r="Y2328" i="1"/>
  <c r="Z2328" i="1" s="1"/>
  <c r="Y2329" i="1"/>
  <c r="Z2329" i="1" s="1"/>
  <c r="Y2330" i="1"/>
  <c r="Z2330" i="1" s="1"/>
  <c r="Y2331" i="1"/>
  <c r="Z2331" i="1" s="1"/>
  <c r="Y2332" i="1"/>
  <c r="Z2332" i="1" s="1"/>
  <c r="Y2333" i="1"/>
  <c r="Z2333" i="1" s="1"/>
  <c r="Y2334" i="1"/>
  <c r="Z2334" i="1" s="1"/>
  <c r="Y2335" i="1"/>
  <c r="Z2335" i="1" s="1"/>
  <c r="Y2336" i="1"/>
  <c r="Z2336" i="1" s="1"/>
  <c r="Y2337" i="1"/>
  <c r="Z2337" i="1" s="1"/>
  <c r="Y2338" i="1"/>
  <c r="Z2338" i="1" s="1"/>
  <c r="Y2339" i="1"/>
  <c r="Z2339" i="1" s="1"/>
  <c r="Y2340" i="1"/>
  <c r="Z2340" i="1" s="1"/>
  <c r="Y2341" i="1"/>
  <c r="Z2341" i="1" s="1"/>
  <c r="Y2342" i="1"/>
  <c r="Z2342" i="1" s="1"/>
  <c r="Y2343" i="1"/>
  <c r="Z2343" i="1" s="1"/>
  <c r="Y2344" i="1"/>
  <c r="Z2344" i="1" s="1"/>
  <c r="Y2345" i="1"/>
  <c r="Z2345" i="1" s="1"/>
  <c r="Y2346" i="1"/>
  <c r="Z2346" i="1" s="1"/>
  <c r="Y2347" i="1"/>
  <c r="Z2347" i="1" s="1"/>
  <c r="Y2348" i="1"/>
  <c r="Z2348" i="1" s="1"/>
  <c r="Y2349" i="1"/>
  <c r="Z2349" i="1" s="1"/>
  <c r="Y2350" i="1"/>
  <c r="Z2350" i="1" s="1"/>
  <c r="Y2351" i="1"/>
  <c r="Z2351" i="1" s="1"/>
  <c r="Y2352" i="1"/>
  <c r="Z2352" i="1" s="1"/>
  <c r="Y2353" i="1"/>
  <c r="Z2353" i="1" s="1"/>
  <c r="Y2354" i="1"/>
  <c r="Z2354" i="1" s="1"/>
  <c r="Y2355" i="1"/>
  <c r="Z2355" i="1" s="1"/>
  <c r="Y2356" i="1"/>
  <c r="Z2356" i="1" s="1"/>
  <c r="Y2357" i="1"/>
  <c r="Z2357" i="1" s="1"/>
  <c r="Y2358" i="1"/>
  <c r="Z2358" i="1" s="1"/>
  <c r="Y2359" i="1"/>
  <c r="Z2359" i="1" s="1"/>
  <c r="Y2360" i="1"/>
  <c r="Z2360" i="1" s="1"/>
  <c r="Y2361" i="1"/>
  <c r="Z2361" i="1" s="1"/>
  <c r="Y2362" i="1"/>
  <c r="Z2362" i="1" s="1"/>
  <c r="Y2363" i="1"/>
  <c r="Z2363" i="1" s="1"/>
  <c r="Y2364" i="1"/>
  <c r="Z2364" i="1" s="1"/>
  <c r="Y2365" i="1"/>
  <c r="Z2365" i="1" s="1"/>
  <c r="Y2366" i="1"/>
  <c r="Z2366" i="1" s="1"/>
  <c r="Y2367" i="1"/>
  <c r="Z2367" i="1" s="1"/>
  <c r="Y2368" i="1"/>
  <c r="Z2368" i="1" s="1"/>
  <c r="Y2369" i="1"/>
  <c r="Z2369" i="1" s="1"/>
  <c r="Y2370" i="1"/>
  <c r="Z2370" i="1" s="1"/>
  <c r="Y2371" i="1"/>
  <c r="Z2371" i="1" s="1"/>
  <c r="Y2372" i="1"/>
  <c r="Z2372" i="1" s="1"/>
  <c r="Y2373" i="1"/>
  <c r="Z2373" i="1" s="1"/>
  <c r="Y2374" i="1"/>
  <c r="Z2374" i="1" s="1"/>
  <c r="Y2375" i="1"/>
  <c r="Z2375" i="1" s="1"/>
  <c r="Y2376" i="1"/>
  <c r="Z2376" i="1" s="1"/>
  <c r="Y2377" i="1"/>
  <c r="Z2377" i="1" s="1"/>
  <c r="Y2378" i="1"/>
  <c r="Z2378" i="1" s="1"/>
  <c r="Y2379" i="1"/>
  <c r="Z2379" i="1" s="1"/>
  <c r="Y2380" i="1"/>
  <c r="Z2380" i="1" s="1"/>
  <c r="Y2381" i="1"/>
  <c r="Z2381" i="1" s="1"/>
  <c r="Y2382" i="1"/>
  <c r="Z2382" i="1" s="1"/>
  <c r="Y2383" i="1"/>
  <c r="Z2383" i="1" s="1"/>
  <c r="Y2384" i="1"/>
  <c r="Z2384" i="1" s="1"/>
  <c r="Y2385" i="1"/>
  <c r="Z2385" i="1" s="1"/>
  <c r="Y2386" i="1"/>
  <c r="Z2386" i="1" s="1"/>
  <c r="Y2387" i="1"/>
  <c r="Z2387" i="1" s="1"/>
  <c r="Y2388" i="1"/>
  <c r="Z2388" i="1" s="1"/>
  <c r="Y2389" i="1"/>
  <c r="Z2389" i="1" s="1"/>
  <c r="Y2390" i="1"/>
  <c r="Z2390" i="1" s="1"/>
  <c r="Y2391" i="1"/>
  <c r="Z2391" i="1" s="1"/>
  <c r="Y2392" i="1"/>
  <c r="Z2392" i="1" s="1"/>
  <c r="Y2393" i="1"/>
  <c r="Z2393" i="1" s="1"/>
  <c r="Y2394" i="1"/>
  <c r="Z2394" i="1" s="1"/>
  <c r="Y2395" i="1"/>
  <c r="Z2395" i="1" s="1"/>
  <c r="Y2396" i="1"/>
  <c r="Z2396" i="1" s="1"/>
  <c r="Y2397" i="1"/>
  <c r="Z2397" i="1" s="1"/>
  <c r="Y2398" i="1"/>
  <c r="Z2398" i="1" s="1"/>
  <c r="Y2399" i="1"/>
  <c r="Z2399" i="1" s="1"/>
  <c r="Y2400" i="1"/>
  <c r="Z2400" i="1" s="1"/>
  <c r="Y2401" i="1"/>
  <c r="Z2401" i="1" s="1"/>
  <c r="Y2402" i="1"/>
  <c r="Z2402" i="1" s="1"/>
  <c r="Y2403" i="1"/>
  <c r="Z2403" i="1" s="1"/>
  <c r="Y2404" i="1"/>
  <c r="Z2404" i="1" s="1"/>
  <c r="Y2405" i="1"/>
  <c r="Z2405" i="1" s="1"/>
  <c r="Y2406" i="1"/>
  <c r="Z2406" i="1" s="1"/>
  <c r="Y2407" i="1"/>
  <c r="Z2407" i="1" s="1"/>
  <c r="Y2408" i="1"/>
  <c r="Z2408" i="1" s="1"/>
  <c r="Y2409" i="1"/>
  <c r="Z2409" i="1" s="1"/>
  <c r="Y2410" i="1"/>
  <c r="Z2410" i="1" s="1"/>
  <c r="Y2411" i="1"/>
  <c r="Z2411" i="1" s="1"/>
  <c r="Y2412" i="1"/>
  <c r="Z2412" i="1" s="1"/>
  <c r="Y2413" i="1"/>
  <c r="Z2413" i="1" s="1"/>
  <c r="Y2414" i="1"/>
  <c r="Z2414" i="1" s="1"/>
  <c r="Y2415" i="1"/>
  <c r="Z2415" i="1" s="1"/>
  <c r="Y2416" i="1"/>
  <c r="Z2416" i="1" s="1"/>
  <c r="Y2417" i="1"/>
  <c r="Z2417" i="1" s="1"/>
  <c r="Y2418" i="1"/>
  <c r="Z2418" i="1" s="1"/>
  <c r="Y2419" i="1"/>
  <c r="Z2419" i="1" s="1"/>
  <c r="Y2420" i="1"/>
  <c r="Z2420" i="1" s="1"/>
  <c r="Y2421" i="1"/>
  <c r="Z2421" i="1" s="1"/>
  <c r="Y2422" i="1"/>
  <c r="Z2422" i="1" s="1"/>
  <c r="Y2423" i="1"/>
  <c r="Z2423" i="1" s="1"/>
  <c r="Y2424" i="1"/>
  <c r="Z2424" i="1" s="1"/>
  <c r="Y2425" i="1"/>
  <c r="Z2425" i="1" s="1"/>
  <c r="Y2426" i="1"/>
  <c r="Z2426" i="1" s="1"/>
  <c r="Y2427" i="1"/>
  <c r="Z2427" i="1" s="1"/>
  <c r="Y2428" i="1"/>
  <c r="Z2428" i="1" s="1"/>
  <c r="Y2429" i="1"/>
  <c r="Z2429" i="1" s="1"/>
  <c r="Y2430" i="1"/>
  <c r="Z2430" i="1" s="1"/>
  <c r="Y2431" i="1"/>
  <c r="Z2431" i="1" s="1"/>
  <c r="Y2432" i="1"/>
  <c r="Z2432" i="1" s="1"/>
  <c r="Y2433" i="1"/>
  <c r="Z2433" i="1" s="1"/>
  <c r="Y2434" i="1"/>
  <c r="Z2434" i="1" s="1"/>
  <c r="Y2435" i="1"/>
  <c r="Z2435" i="1" s="1"/>
  <c r="Y2436" i="1"/>
  <c r="Z2436" i="1" s="1"/>
  <c r="Y2437" i="1"/>
  <c r="Z2437" i="1" s="1"/>
  <c r="Y2438" i="1"/>
  <c r="Z2438" i="1" s="1"/>
  <c r="Y2439" i="1"/>
  <c r="Z2439" i="1" s="1"/>
  <c r="Y2440" i="1"/>
  <c r="Z2440" i="1" s="1"/>
  <c r="Y2441" i="1"/>
  <c r="Z2441" i="1" s="1"/>
  <c r="Y2442" i="1"/>
  <c r="Z2442" i="1" s="1"/>
  <c r="Y2443" i="1"/>
  <c r="Z2443" i="1" s="1"/>
  <c r="Y2444" i="1"/>
  <c r="Z2444" i="1" s="1"/>
  <c r="Y2445" i="1"/>
  <c r="Z2445" i="1" s="1"/>
  <c r="Y2446" i="1"/>
  <c r="Z2446" i="1" s="1"/>
  <c r="Y2447" i="1"/>
  <c r="Z2447" i="1" s="1"/>
  <c r="Y2448" i="1"/>
  <c r="Z2448" i="1" s="1"/>
  <c r="Y2449" i="1"/>
  <c r="Z2449" i="1" s="1"/>
  <c r="Y2450" i="1"/>
  <c r="Z2450" i="1" s="1"/>
  <c r="Y2451" i="1"/>
  <c r="Z2451" i="1" s="1"/>
  <c r="Y2452" i="1"/>
  <c r="Z2452" i="1" s="1"/>
  <c r="Y2453" i="1"/>
  <c r="Z2453" i="1" s="1"/>
  <c r="Y2454" i="1"/>
  <c r="Z2454" i="1" s="1"/>
  <c r="Y2455" i="1"/>
  <c r="Z2455" i="1" s="1"/>
  <c r="Y2456" i="1"/>
  <c r="Z2456" i="1" s="1"/>
  <c r="Y2457" i="1"/>
  <c r="Z2457" i="1" s="1"/>
  <c r="Y2458" i="1"/>
  <c r="Z2458" i="1" s="1"/>
  <c r="Y2459" i="1"/>
  <c r="Z2459" i="1" s="1"/>
  <c r="Y2460" i="1"/>
  <c r="Z2460" i="1" s="1"/>
  <c r="Y2461" i="1"/>
  <c r="Z2461" i="1" s="1"/>
  <c r="Y2462" i="1"/>
  <c r="Z2462" i="1" s="1"/>
  <c r="Y2463" i="1"/>
  <c r="Z2463" i="1" s="1"/>
  <c r="Y2464" i="1"/>
  <c r="Z2464" i="1" s="1"/>
  <c r="Y2465" i="1"/>
  <c r="Z2465" i="1" s="1"/>
  <c r="Y2466" i="1"/>
  <c r="Z2466" i="1" s="1"/>
  <c r="Y2467" i="1"/>
  <c r="Z2467" i="1" s="1"/>
  <c r="Y2468" i="1"/>
  <c r="Z2468" i="1" s="1"/>
  <c r="Y2469" i="1"/>
  <c r="Z2469" i="1" s="1"/>
  <c r="Y2470" i="1"/>
  <c r="Z2470" i="1" s="1"/>
  <c r="Y2471" i="1"/>
  <c r="Z2471" i="1" s="1"/>
  <c r="Y2472" i="1"/>
  <c r="Z2472" i="1" s="1"/>
  <c r="Y2473" i="1"/>
  <c r="Z2473" i="1" s="1"/>
  <c r="Y2474" i="1"/>
  <c r="Z2474" i="1" s="1"/>
  <c r="Y2475" i="1"/>
  <c r="Z2475" i="1" s="1"/>
  <c r="Y2476" i="1"/>
  <c r="Z2476" i="1" s="1"/>
  <c r="Y2477" i="1"/>
  <c r="Z2477" i="1" s="1"/>
  <c r="Y2478" i="1"/>
  <c r="Z2478" i="1" s="1"/>
  <c r="Y2479" i="1"/>
  <c r="Z2479" i="1" s="1"/>
  <c r="Y2480" i="1"/>
  <c r="Z2480" i="1" s="1"/>
  <c r="Y2481" i="1"/>
  <c r="Z2481" i="1" s="1"/>
  <c r="Y2482" i="1"/>
  <c r="Z2482" i="1" s="1"/>
  <c r="Y2483" i="1"/>
  <c r="Z2483" i="1" s="1"/>
  <c r="Y2484" i="1"/>
  <c r="Z2484" i="1" s="1"/>
  <c r="Y2485" i="1"/>
  <c r="Z2485" i="1" s="1"/>
  <c r="Y2486" i="1"/>
  <c r="Z2486" i="1" s="1"/>
  <c r="Y2487" i="1"/>
  <c r="Z2487" i="1" s="1"/>
  <c r="Y2488" i="1"/>
  <c r="Z2488" i="1" s="1"/>
  <c r="Y2489" i="1"/>
  <c r="Z2489" i="1" s="1"/>
  <c r="Y2490" i="1"/>
  <c r="Z2490" i="1" s="1"/>
  <c r="Y2491" i="1"/>
  <c r="Z2491" i="1" s="1"/>
  <c r="Y2492" i="1"/>
  <c r="Z2492" i="1" s="1"/>
  <c r="Y2493" i="1"/>
  <c r="Z2493" i="1" s="1"/>
  <c r="Y2494" i="1"/>
  <c r="Z2494" i="1" s="1"/>
  <c r="Y2495" i="1"/>
  <c r="Z2495" i="1" s="1"/>
  <c r="Y2496" i="1"/>
  <c r="Z2496" i="1" s="1"/>
  <c r="Y2497" i="1"/>
  <c r="Z2497" i="1" s="1"/>
  <c r="Y2498" i="1"/>
  <c r="Z2498" i="1" s="1"/>
  <c r="Y2499" i="1"/>
  <c r="Z2499" i="1" s="1"/>
  <c r="Y2500" i="1"/>
  <c r="Z2500" i="1" s="1"/>
  <c r="Y2501" i="1"/>
  <c r="Z2501" i="1" s="1"/>
  <c r="Y2502" i="1"/>
  <c r="Z2502" i="1" s="1"/>
  <c r="Y2503" i="1"/>
  <c r="Z2503" i="1" s="1"/>
  <c r="Y2504" i="1"/>
  <c r="Z2504" i="1" s="1"/>
  <c r="Y2505" i="1"/>
  <c r="Z2505" i="1" s="1"/>
  <c r="Y2506" i="1"/>
  <c r="Z2506" i="1" s="1"/>
  <c r="Y2507" i="1"/>
  <c r="Z2507" i="1" s="1"/>
  <c r="Y2508" i="1"/>
  <c r="Z2508" i="1" s="1"/>
  <c r="Y2509" i="1"/>
  <c r="Z2509" i="1" s="1"/>
  <c r="Y2510" i="1"/>
  <c r="Z2510" i="1" s="1"/>
  <c r="Y2511" i="1"/>
  <c r="Z2511" i="1" s="1"/>
  <c r="Y2512" i="1"/>
  <c r="Z2512" i="1" s="1"/>
  <c r="Y2513" i="1"/>
  <c r="Z2513" i="1" s="1"/>
  <c r="Y2514" i="1"/>
  <c r="Z2514" i="1" s="1"/>
  <c r="Y2515" i="1"/>
  <c r="Z2515" i="1" s="1"/>
  <c r="AD2000" i="1"/>
  <c r="AE2000" i="1" s="1"/>
  <c r="AF2000" i="1" s="1"/>
  <c r="AD2001" i="1"/>
  <c r="AE2001" i="1" s="1"/>
  <c r="AF2001" i="1" s="1"/>
  <c r="AD2002" i="1"/>
  <c r="AE2002" i="1" s="1"/>
  <c r="AF2002" i="1" s="1"/>
  <c r="AD2003" i="1"/>
  <c r="AE2003" i="1" s="1"/>
  <c r="AF2003" i="1" s="1"/>
  <c r="AD2004" i="1"/>
  <c r="AE2004" i="1" s="1"/>
  <c r="AF2004" i="1" s="1"/>
  <c r="AD2005" i="1"/>
  <c r="AE2005" i="1" s="1"/>
  <c r="AF2005" i="1" s="1"/>
  <c r="AD2006" i="1"/>
  <c r="AE2006" i="1" s="1"/>
  <c r="AF2006" i="1" s="1"/>
  <c r="AD2007" i="1"/>
  <c r="AE2007" i="1" s="1"/>
  <c r="AF2007" i="1" s="1"/>
  <c r="AD2008" i="1"/>
  <c r="AE2008" i="1" s="1"/>
  <c r="AF2008" i="1" s="1"/>
  <c r="AD2009" i="1"/>
  <c r="AE2009" i="1" s="1"/>
  <c r="AF2009" i="1" s="1"/>
  <c r="AD2010" i="1"/>
  <c r="AE2010" i="1" s="1"/>
  <c r="AF2010" i="1" s="1"/>
  <c r="AD2011" i="1"/>
  <c r="AE2011" i="1" s="1"/>
  <c r="AF2011" i="1" s="1"/>
  <c r="AD2012" i="1"/>
  <c r="AE2012" i="1" s="1"/>
  <c r="AF2012" i="1" s="1"/>
  <c r="AD2013" i="1"/>
  <c r="AE2013" i="1" s="1"/>
  <c r="AF2013" i="1" s="1"/>
  <c r="AD2014" i="1"/>
  <c r="AE2014" i="1" s="1"/>
  <c r="AF2014" i="1" s="1"/>
  <c r="AD2015" i="1"/>
  <c r="AE2015" i="1" s="1"/>
  <c r="AF2015" i="1" s="1"/>
  <c r="AD2016" i="1"/>
  <c r="AE2016" i="1" s="1"/>
  <c r="AF2016" i="1" s="1"/>
  <c r="AD2017" i="1"/>
  <c r="AE2017" i="1" s="1"/>
  <c r="AF2017" i="1" s="1"/>
  <c r="AD2018" i="1"/>
  <c r="AE2018" i="1" s="1"/>
  <c r="AF2018" i="1" s="1"/>
  <c r="AD2019" i="1"/>
  <c r="AE2019" i="1" s="1"/>
  <c r="AF2019" i="1" s="1"/>
  <c r="AD2020" i="1"/>
  <c r="AE2020" i="1" s="1"/>
  <c r="AF2020" i="1" s="1"/>
  <c r="AD2021" i="1"/>
  <c r="AE2021" i="1" s="1"/>
  <c r="AF2021" i="1" s="1"/>
  <c r="AD2022" i="1"/>
  <c r="AE2022" i="1" s="1"/>
  <c r="AF2022" i="1" s="1"/>
  <c r="AD2023" i="1"/>
  <c r="AE2023" i="1" s="1"/>
  <c r="AF2023" i="1" s="1"/>
  <c r="AD2024" i="1"/>
  <c r="AE2024" i="1" s="1"/>
  <c r="AF2024" i="1" s="1"/>
  <c r="AD2025" i="1"/>
  <c r="AE2025" i="1" s="1"/>
  <c r="AF2025" i="1" s="1"/>
  <c r="AD2026" i="1"/>
  <c r="AE2026" i="1" s="1"/>
  <c r="AF2026" i="1" s="1"/>
  <c r="AD2027" i="1"/>
  <c r="AE2027" i="1" s="1"/>
  <c r="AF2027" i="1" s="1"/>
  <c r="AD2028" i="1"/>
  <c r="AE2028" i="1" s="1"/>
  <c r="AF2028" i="1" s="1"/>
  <c r="AD2029" i="1"/>
  <c r="AE2029" i="1" s="1"/>
  <c r="AF2029" i="1" s="1"/>
  <c r="AD2030" i="1"/>
  <c r="AE2030" i="1" s="1"/>
  <c r="AF2030" i="1" s="1"/>
  <c r="AD2031" i="1"/>
  <c r="AE2031" i="1" s="1"/>
  <c r="AF2031" i="1" s="1"/>
  <c r="AD2032" i="1"/>
  <c r="AE2032" i="1" s="1"/>
  <c r="AF2032" i="1" s="1"/>
  <c r="AD2033" i="1"/>
  <c r="AE2033" i="1" s="1"/>
  <c r="AF2033" i="1" s="1"/>
  <c r="AD2034" i="1"/>
  <c r="AE2034" i="1" s="1"/>
  <c r="AF2034" i="1" s="1"/>
  <c r="AD2035" i="1"/>
  <c r="AE2035" i="1" s="1"/>
  <c r="AF2035" i="1" s="1"/>
  <c r="AD2036" i="1"/>
  <c r="AE2036" i="1" s="1"/>
  <c r="AF2036" i="1" s="1"/>
  <c r="AD2037" i="1"/>
  <c r="AE2037" i="1" s="1"/>
  <c r="AF2037" i="1" s="1"/>
  <c r="AD2038" i="1"/>
  <c r="AE2038" i="1" s="1"/>
  <c r="AF2038" i="1" s="1"/>
  <c r="AD2039" i="1"/>
  <c r="AE2039" i="1" s="1"/>
  <c r="AF2039" i="1" s="1"/>
  <c r="AD2040" i="1"/>
  <c r="AE2040" i="1" s="1"/>
  <c r="AF2040" i="1" s="1"/>
  <c r="AD2041" i="1"/>
  <c r="AE2041" i="1" s="1"/>
  <c r="AF2041" i="1" s="1"/>
  <c r="AD2042" i="1"/>
  <c r="AE2042" i="1" s="1"/>
  <c r="AF2042" i="1" s="1"/>
  <c r="AD2043" i="1"/>
  <c r="AE2043" i="1" s="1"/>
  <c r="AF2043" i="1" s="1"/>
  <c r="AD2044" i="1"/>
  <c r="AE2044" i="1" s="1"/>
  <c r="AF2044" i="1" s="1"/>
  <c r="AD2045" i="1"/>
  <c r="AE2045" i="1" s="1"/>
  <c r="AF2045" i="1" s="1"/>
  <c r="AD2046" i="1"/>
  <c r="AE2046" i="1" s="1"/>
  <c r="AF2046" i="1" s="1"/>
  <c r="AD2047" i="1"/>
  <c r="AE2047" i="1" s="1"/>
  <c r="AF2047" i="1" s="1"/>
  <c r="AD2048" i="1"/>
  <c r="AE2048" i="1" s="1"/>
  <c r="AF2048" i="1" s="1"/>
  <c r="AD2049" i="1"/>
  <c r="AE2049" i="1" s="1"/>
  <c r="AF2049" i="1" s="1"/>
  <c r="AD2050" i="1"/>
  <c r="AE2050" i="1" s="1"/>
  <c r="AF2050" i="1" s="1"/>
  <c r="AD2051" i="1"/>
  <c r="AE2051" i="1" s="1"/>
  <c r="AF2051" i="1" s="1"/>
  <c r="AD2052" i="1"/>
  <c r="AE2052" i="1" s="1"/>
  <c r="AF2052" i="1" s="1"/>
  <c r="AD2053" i="1"/>
  <c r="AE2053" i="1" s="1"/>
  <c r="AF2053" i="1" s="1"/>
  <c r="AD2054" i="1"/>
  <c r="AE2054" i="1" s="1"/>
  <c r="AF2054" i="1" s="1"/>
  <c r="AD2055" i="1"/>
  <c r="AE2055" i="1" s="1"/>
  <c r="AF2055" i="1" s="1"/>
  <c r="AD2056" i="1"/>
  <c r="AE2056" i="1" s="1"/>
  <c r="AF2056" i="1" s="1"/>
  <c r="AD2057" i="1"/>
  <c r="AE2057" i="1" s="1"/>
  <c r="AF2057" i="1" s="1"/>
  <c r="AD2058" i="1"/>
  <c r="AE2058" i="1" s="1"/>
  <c r="AF2058" i="1" s="1"/>
  <c r="AD2059" i="1"/>
  <c r="AE2059" i="1" s="1"/>
  <c r="AF2059" i="1" s="1"/>
  <c r="AD2060" i="1"/>
  <c r="AE2060" i="1" s="1"/>
  <c r="AF2060" i="1" s="1"/>
  <c r="AD2061" i="1"/>
  <c r="AE2061" i="1" s="1"/>
  <c r="AF2061" i="1" s="1"/>
  <c r="AD2062" i="1"/>
  <c r="AE2062" i="1" s="1"/>
  <c r="AF2062" i="1" s="1"/>
  <c r="AD2063" i="1"/>
  <c r="AE2063" i="1" s="1"/>
  <c r="AF2063" i="1" s="1"/>
  <c r="AD2064" i="1"/>
  <c r="AE2064" i="1" s="1"/>
  <c r="AF2064" i="1" s="1"/>
  <c r="AD2065" i="1"/>
  <c r="AE2065" i="1" s="1"/>
  <c r="AF2065" i="1" s="1"/>
  <c r="AD2066" i="1"/>
  <c r="AE2066" i="1" s="1"/>
  <c r="AF2066" i="1" s="1"/>
  <c r="AD2067" i="1"/>
  <c r="AE2067" i="1" s="1"/>
  <c r="AF2067" i="1" s="1"/>
  <c r="AD2068" i="1"/>
  <c r="AE2068" i="1" s="1"/>
  <c r="AF2068" i="1" s="1"/>
  <c r="AD2069" i="1"/>
  <c r="AE2069" i="1" s="1"/>
  <c r="AF2069" i="1" s="1"/>
  <c r="AD2070" i="1"/>
  <c r="AE2070" i="1" s="1"/>
  <c r="AF2070" i="1" s="1"/>
  <c r="AD2071" i="1"/>
  <c r="AE2071" i="1" s="1"/>
  <c r="AF2071" i="1" s="1"/>
  <c r="AD2072" i="1"/>
  <c r="AE2072" i="1" s="1"/>
  <c r="AF2072" i="1" s="1"/>
  <c r="AD2073" i="1"/>
  <c r="AE2073" i="1" s="1"/>
  <c r="AF2073" i="1" s="1"/>
  <c r="AD2074" i="1"/>
  <c r="AE2074" i="1" s="1"/>
  <c r="AF2074" i="1" s="1"/>
  <c r="AD2075" i="1"/>
  <c r="AE2075" i="1" s="1"/>
  <c r="AF2075" i="1" s="1"/>
  <c r="AD2076" i="1"/>
  <c r="AE2076" i="1" s="1"/>
  <c r="AF2076" i="1" s="1"/>
  <c r="AD2077" i="1"/>
  <c r="AE2077" i="1" s="1"/>
  <c r="AF2077" i="1" s="1"/>
  <c r="AD2078" i="1"/>
  <c r="AE2078" i="1" s="1"/>
  <c r="AF2078" i="1" s="1"/>
  <c r="AD2079" i="1"/>
  <c r="AE2079" i="1" s="1"/>
  <c r="AF2079" i="1" s="1"/>
  <c r="AD2080" i="1"/>
  <c r="AE2080" i="1" s="1"/>
  <c r="AF2080" i="1" s="1"/>
  <c r="AD2081" i="1"/>
  <c r="AE2081" i="1" s="1"/>
  <c r="AF2081" i="1" s="1"/>
  <c r="AD2082" i="1"/>
  <c r="AE2082" i="1" s="1"/>
  <c r="AF2082" i="1" s="1"/>
  <c r="AD2083" i="1"/>
  <c r="AE2083" i="1" s="1"/>
  <c r="AF2083" i="1" s="1"/>
  <c r="AD2084" i="1"/>
  <c r="AE2084" i="1" s="1"/>
  <c r="AF2084" i="1" s="1"/>
  <c r="AD2085" i="1"/>
  <c r="AE2085" i="1" s="1"/>
  <c r="AF2085" i="1" s="1"/>
  <c r="AD2086" i="1"/>
  <c r="AE2086" i="1" s="1"/>
  <c r="AF2086" i="1" s="1"/>
  <c r="AD2087" i="1"/>
  <c r="AE2087" i="1" s="1"/>
  <c r="AF2087" i="1" s="1"/>
  <c r="AD2088" i="1"/>
  <c r="AE2088" i="1" s="1"/>
  <c r="AF2088" i="1" s="1"/>
  <c r="AD2089" i="1"/>
  <c r="AE2089" i="1" s="1"/>
  <c r="AF2089" i="1" s="1"/>
  <c r="AD2090" i="1"/>
  <c r="AE2090" i="1" s="1"/>
  <c r="AF2090" i="1" s="1"/>
  <c r="AD2091" i="1"/>
  <c r="AE2091" i="1" s="1"/>
  <c r="AF2091" i="1" s="1"/>
  <c r="AD2092" i="1"/>
  <c r="AE2092" i="1" s="1"/>
  <c r="AF2092" i="1" s="1"/>
  <c r="AD2093" i="1"/>
  <c r="AE2093" i="1" s="1"/>
  <c r="AF2093" i="1" s="1"/>
  <c r="AD2094" i="1"/>
  <c r="AE2094" i="1" s="1"/>
  <c r="AF2094" i="1" s="1"/>
  <c r="AD2095" i="1"/>
  <c r="AE2095" i="1" s="1"/>
  <c r="AF2095" i="1" s="1"/>
  <c r="AD2096" i="1"/>
  <c r="AE2096" i="1" s="1"/>
  <c r="AF2096" i="1" s="1"/>
  <c r="AD2097" i="1"/>
  <c r="AE2097" i="1" s="1"/>
  <c r="AF2097" i="1" s="1"/>
  <c r="AD2098" i="1"/>
  <c r="AE2098" i="1" s="1"/>
  <c r="AF2098" i="1" s="1"/>
  <c r="AD2099" i="1"/>
  <c r="AE2099" i="1" s="1"/>
  <c r="AF2099" i="1" s="1"/>
  <c r="AD2100" i="1"/>
  <c r="AE2100" i="1" s="1"/>
  <c r="AF2100" i="1" s="1"/>
  <c r="AD2101" i="1"/>
  <c r="AE2101" i="1" s="1"/>
  <c r="AF2101" i="1" s="1"/>
  <c r="AD2102" i="1"/>
  <c r="AE2102" i="1" s="1"/>
  <c r="AF2102" i="1" s="1"/>
  <c r="AD2103" i="1"/>
  <c r="AE2103" i="1" s="1"/>
  <c r="AF2103" i="1" s="1"/>
  <c r="AD2104" i="1"/>
  <c r="AE2104" i="1" s="1"/>
  <c r="AF2104" i="1" s="1"/>
  <c r="AD2105" i="1"/>
  <c r="AE2105" i="1" s="1"/>
  <c r="AF2105" i="1" s="1"/>
  <c r="AD2106" i="1"/>
  <c r="AE2106" i="1" s="1"/>
  <c r="AF2106" i="1" s="1"/>
  <c r="AD2107" i="1"/>
  <c r="AE2107" i="1" s="1"/>
  <c r="AF2107" i="1" s="1"/>
  <c r="AD2108" i="1"/>
  <c r="AE2108" i="1" s="1"/>
  <c r="AF2108" i="1" s="1"/>
  <c r="AD2109" i="1"/>
  <c r="AE2109" i="1" s="1"/>
  <c r="AF2109" i="1" s="1"/>
  <c r="AD2110" i="1"/>
  <c r="AE2110" i="1" s="1"/>
  <c r="AF2110" i="1" s="1"/>
  <c r="AD2111" i="1"/>
  <c r="AE2111" i="1" s="1"/>
  <c r="AF2111" i="1" s="1"/>
  <c r="AD2112" i="1"/>
  <c r="AE2112" i="1" s="1"/>
  <c r="AF2112" i="1" s="1"/>
  <c r="AD2113" i="1"/>
  <c r="AE2113" i="1" s="1"/>
  <c r="AF2113" i="1" s="1"/>
  <c r="AD2114" i="1"/>
  <c r="AE2114" i="1" s="1"/>
  <c r="AF2114" i="1" s="1"/>
  <c r="AD2115" i="1"/>
  <c r="AE2115" i="1" s="1"/>
  <c r="AF2115" i="1" s="1"/>
  <c r="AD2116" i="1"/>
  <c r="AE2116" i="1" s="1"/>
  <c r="AF2116" i="1" s="1"/>
  <c r="AD2117" i="1"/>
  <c r="AE2117" i="1" s="1"/>
  <c r="AF2117" i="1" s="1"/>
  <c r="AD2118" i="1"/>
  <c r="AE2118" i="1" s="1"/>
  <c r="AF2118" i="1" s="1"/>
  <c r="AD2119" i="1"/>
  <c r="AE2119" i="1" s="1"/>
  <c r="AF2119" i="1" s="1"/>
  <c r="AD2120" i="1"/>
  <c r="AE2120" i="1" s="1"/>
  <c r="AF2120" i="1" s="1"/>
  <c r="AD2121" i="1"/>
  <c r="AE2121" i="1" s="1"/>
  <c r="AF2121" i="1" s="1"/>
  <c r="AD2122" i="1"/>
  <c r="AE2122" i="1" s="1"/>
  <c r="AF2122" i="1" s="1"/>
  <c r="AD2123" i="1"/>
  <c r="AE2123" i="1" s="1"/>
  <c r="AF2123" i="1" s="1"/>
  <c r="AD2124" i="1"/>
  <c r="AE2124" i="1" s="1"/>
  <c r="AF2124" i="1" s="1"/>
  <c r="AD2125" i="1"/>
  <c r="AE2125" i="1" s="1"/>
  <c r="AF2125" i="1" s="1"/>
  <c r="AD2126" i="1"/>
  <c r="AE2126" i="1" s="1"/>
  <c r="AF2126" i="1" s="1"/>
  <c r="AD2127" i="1"/>
  <c r="AE2127" i="1" s="1"/>
  <c r="AF2127" i="1" s="1"/>
  <c r="AD2128" i="1"/>
  <c r="AE2128" i="1" s="1"/>
  <c r="AF2128" i="1" s="1"/>
  <c r="AD2129" i="1"/>
  <c r="AE2129" i="1" s="1"/>
  <c r="AF2129" i="1" s="1"/>
  <c r="AD2130" i="1"/>
  <c r="AE2130" i="1" s="1"/>
  <c r="AF2130" i="1" s="1"/>
  <c r="AD2131" i="1"/>
  <c r="AE2131" i="1" s="1"/>
  <c r="AF2131" i="1" s="1"/>
  <c r="AD2132" i="1"/>
  <c r="AE2132" i="1" s="1"/>
  <c r="AF2132" i="1" s="1"/>
  <c r="AD2133" i="1"/>
  <c r="AE2133" i="1" s="1"/>
  <c r="AF2133" i="1" s="1"/>
  <c r="AD2134" i="1"/>
  <c r="AE2134" i="1" s="1"/>
  <c r="AF2134" i="1" s="1"/>
  <c r="AD2135" i="1"/>
  <c r="AE2135" i="1" s="1"/>
  <c r="AF2135" i="1" s="1"/>
  <c r="AD2136" i="1"/>
  <c r="AE2136" i="1" s="1"/>
  <c r="AF2136" i="1" s="1"/>
  <c r="AD2137" i="1"/>
  <c r="AE2137" i="1" s="1"/>
  <c r="AF2137" i="1" s="1"/>
  <c r="AD2138" i="1"/>
  <c r="AE2138" i="1" s="1"/>
  <c r="AF2138" i="1" s="1"/>
  <c r="AD2139" i="1"/>
  <c r="AE2139" i="1" s="1"/>
  <c r="AF2139" i="1" s="1"/>
  <c r="AD2140" i="1"/>
  <c r="AE2140" i="1" s="1"/>
  <c r="AF2140" i="1" s="1"/>
  <c r="AD2141" i="1"/>
  <c r="AE2141" i="1" s="1"/>
  <c r="AF2141" i="1" s="1"/>
  <c r="AD2142" i="1"/>
  <c r="AE2142" i="1" s="1"/>
  <c r="AF2142" i="1" s="1"/>
  <c r="AD2143" i="1"/>
  <c r="AE2143" i="1" s="1"/>
  <c r="AF2143" i="1" s="1"/>
  <c r="AD2144" i="1"/>
  <c r="AE2144" i="1" s="1"/>
  <c r="AF2144" i="1" s="1"/>
  <c r="AD2145" i="1"/>
  <c r="AE2145" i="1" s="1"/>
  <c r="AF2145" i="1" s="1"/>
  <c r="AD2146" i="1"/>
  <c r="AE2146" i="1" s="1"/>
  <c r="AF2146" i="1" s="1"/>
  <c r="AD2147" i="1"/>
  <c r="AE2147" i="1" s="1"/>
  <c r="AF2147" i="1" s="1"/>
  <c r="AD2148" i="1"/>
  <c r="AE2148" i="1" s="1"/>
  <c r="AF2148" i="1" s="1"/>
  <c r="AD2149" i="1"/>
  <c r="AE2149" i="1" s="1"/>
  <c r="AF2149" i="1" s="1"/>
  <c r="AD2150" i="1"/>
  <c r="AE2150" i="1" s="1"/>
  <c r="AF2150" i="1" s="1"/>
  <c r="AD2151" i="1"/>
  <c r="AE2151" i="1" s="1"/>
  <c r="AF2151" i="1" s="1"/>
  <c r="AD2152" i="1"/>
  <c r="AE2152" i="1" s="1"/>
  <c r="AF2152" i="1" s="1"/>
  <c r="AD2153" i="1"/>
  <c r="AE2153" i="1" s="1"/>
  <c r="AF2153" i="1" s="1"/>
  <c r="AD2154" i="1"/>
  <c r="AE2154" i="1" s="1"/>
  <c r="AF2154" i="1" s="1"/>
  <c r="AD2155" i="1"/>
  <c r="AE2155" i="1" s="1"/>
  <c r="AF2155" i="1" s="1"/>
  <c r="AD2156" i="1"/>
  <c r="AE2156" i="1" s="1"/>
  <c r="AF2156" i="1" s="1"/>
  <c r="AD2157" i="1"/>
  <c r="AE2157" i="1" s="1"/>
  <c r="AF2157" i="1" s="1"/>
  <c r="AD2158" i="1"/>
  <c r="AE2158" i="1" s="1"/>
  <c r="AF2158" i="1" s="1"/>
  <c r="AD2159" i="1"/>
  <c r="AE2159" i="1" s="1"/>
  <c r="AF2159" i="1" s="1"/>
  <c r="AD2160" i="1"/>
  <c r="AE2160" i="1" s="1"/>
  <c r="AF2160" i="1" s="1"/>
  <c r="AD2161" i="1"/>
  <c r="AE2161" i="1" s="1"/>
  <c r="AF2161" i="1" s="1"/>
  <c r="AD2162" i="1"/>
  <c r="AE2162" i="1" s="1"/>
  <c r="AF2162" i="1" s="1"/>
  <c r="AD2163" i="1"/>
  <c r="AE2163" i="1" s="1"/>
  <c r="AF2163" i="1" s="1"/>
  <c r="AD2164" i="1"/>
  <c r="AE2164" i="1" s="1"/>
  <c r="AF2164" i="1" s="1"/>
  <c r="AD2165" i="1"/>
  <c r="AE2165" i="1" s="1"/>
  <c r="AF2165" i="1" s="1"/>
  <c r="AD2166" i="1"/>
  <c r="AE2166" i="1" s="1"/>
  <c r="AF2166" i="1" s="1"/>
  <c r="AD2167" i="1"/>
  <c r="AE2167" i="1" s="1"/>
  <c r="AF2167" i="1" s="1"/>
  <c r="AD2168" i="1"/>
  <c r="AE2168" i="1" s="1"/>
  <c r="AF2168" i="1" s="1"/>
  <c r="AD2169" i="1"/>
  <c r="AE2169" i="1" s="1"/>
  <c r="AF2169" i="1" s="1"/>
  <c r="AD2170" i="1"/>
  <c r="AE2170" i="1" s="1"/>
  <c r="AF2170" i="1" s="1"/>
  <c r="AD2171" i="1"/>
  <c r="AE2171" i="1" s="1"/>
  <c r="AF2171" i="1" s="1"/>
  <c r="AD2172" i="1"/>
  <c r="AE2172" i="1" s="1"/>
  <c r="AF2172" i="1" s="1"/>
  <c r="AD2173" i="1"/>
  <c r="AE2173" i="1" s="1"/>
  <c r="AF2173" i="1" s="1"/>
  <c r="AD2174" i="1"/>
  <c r="AE2174" i="1" s="1"/>
  <c r="AF2174" i="1" s="1"/>
  <c r="AD2175" i="1"/>
  <c r="AE2175" i="1" s="1"/>
  <c r="AF2175" i="1" s="1"/>
  <c r="AD2176" i="1"/>
  <c r="AE2176" i="1" s="1"/>
  <c r="AF2176" i="1" s="1"/>
  <c r="AD2177" i="1"/>
  <c r="AE2177" i="1" s="1"/>
  <c r="AF2177" i="1" s="1"/>
  <c r="AD2178" i="1"/>
  <c r="AE2178" i="1" s="1"/>
  <c r="AF2178" i="1" s="1"/>
  <c r="AD2179" i="1"/>
  <c r="AE2179" i="1" s="1"/>
  <c r="AF2179" i="1" s="1"/>
  <c r="AD2180" i="1"/>
  <c r="AE2180" i="1" s="1"/>
  <c r="AF2180" i="1" s="1"/>
  <c r="AD2181" i="1"/>
  <c r="AE2181" i="1" s="1"/>
  <c r="AF2181" i="1" s="1"/>
  <c r="AD2182" i="1"/>
  <c r="AE2182" i="1" s="1"/>
  <c r="AF2182" i="1" s="1"/>
  <c r="AD2183" i="1"/>
  <c r="AE2183" i="1" s="1"/>
  <c r="AF2183" i="1" s="1"/>
  <c r="AD2184" i="1"/>
  <c r="AE2184" i="1" s="1"/>
  <c r="AF2184" i="1" s="1"/>
  <c r="AD2185" i="1"/>
  <c r="AE2185" i="1" s="1"/>
  <c r="AF2185" i="1" s="1"/>
  <c r="AD2186" i="1"/>
  <c r="AE2186" i="1" s="1"/>
  <c r="AF2186" i="1" s="1"/>
  <c r="AD2187" i="1"/>
  <c r="AE2187" i="1" s="1"/>
  <c r="AF2187" i="1" s="1"/>
  <c r="AD2188" i="1"/>
  <c r="AE2188" i="1" s="1"/>
  <c r="AF2188" i="1" s="1"/>
  <c r="AD2189" i="1"/>
  <c r="AE2189" i="1" s="1"/>
  <c r="AF2189" i="1" s="1"/>
  <c r="AD2190" i="1"/>
  <c r="AE2190" i="1" s="1"/>
  <c r="AF2190" i="1" s="1"/>
  <c r="AD2191" i="1"/>
  <c r="AE2191" i="1" s="1"/>
  <c r="AF2191" i="1" s="1"/>
  <c r="AD2192" i="1"/>
  <c r="AE2192" i="1" s="1"/>
  <c r="AF2192" i="1" s="1"/>
  <c r="AD2193" i="1"/>
  <c r="AE2193" i="1" s="1"/>
  <c r="AF2193" i="1" s="1"/>
  <c r="AD2194" i="1"/>
  <c r="AE2194" i="1" s="1"/>
  <c r="AF2194" i="1" s="1"/>
  <c r="AD2195" i="1"/>
  <c r="AE2195" i="1" s="1"/>
  <c r="AF2195" i="1" s="1"/>
  <c r="AD2196" i="1"/>
  <c r="AE2196" i="1" s="1"/>
  <c r="AF2196" i="1" s="1"/>
  <c r="AD2197" i="1"/>
  <c r="AE2197" i="1" s="1"/>
  <c r="AF2197" i="1" s="1"/>
  <c r="AD2198" i="1"/>
  <c r="AE2198" i="1" s="1"/>
  <c r="AF2198" i="1" s="1"/>
  <c r="AD2199" i="1"/>
  <c r="AE2199" i="1" s="1"/>
  <c r="AF2199" i="1" s="1"/>
  <c r="AD2200" i="1"/>
  <c r="AE2200" i="1" s="1"/>
  <c r="AF2200" i="1" s="1"/>
  <c r="AD2201" i="1"/>
  <c r="AE2201" i="1" s="1"/>
  <c r="AF2201" i="1" s="1"/>
  <c r="AD2202" i="1"/>
  <c r="AE2202" i="1" s="1"/>
  <c r="AF2202" i="1" s="1"/>
  <c r="AD2203" i="1"/>
  <c r="AE2203" i="1" s="1"/>
  <c r="AF2203" i="1" s="1"/>
  <c r="AD2204" i="1"/>
  <c r="AE2204" i="1" s="1"/>
  <c r="AF2204" i="1" s="1"/>
  <c r="AD2205" i="1"/>
  <c r="AE2205" i="1" s="1"/>
  <c r="AF2205" i="1" s="1"/>
  <c r="AD2206" i="1"/>
  <c r="AE2206" i="1" s="1"/>
  <c r="AF2206" i="1" s="1"/>
  <c r="AD2207" i="1"/>
  <c r="AE2207" i="1" s="1"/>
  <c r="AF2207" i="1" s="1"/>
  <c r="AD2208" i="1"/>
  <c r="AE2208" i="1" s="1"/>
  <c r="AF2208" i="1" s="1"/>
  <c r="AD2209" i="1"/>
  <c r="AE2209" i="1" s="1"/>
  <c r="AF2209" i="1" s="1"/>
  <c r="AD2210" i="1"/>
  <c r="AE2210" i="1" s="1"/>
  <c r="AF2210" i="1" s="1"/>
  <c r="AD2211" i="1"/>
  <c r="AE2211" i="1" s="1"/>
  <c r="AF2211" i="1" s="1"/>
  <c r="AD2212" i="1"/>
  <c r="AE2212" i="1" s="1"/>
  <c r="AF2212" i="1" s="1"/>
  <c r="AD2213" i="1"/>
  <c r="AE2213" i="1" s="1"/>
  <c r="AF2213" i="1" s="1"/>
  <c r="AD2214" i="1"/>
  <c r="AE2214" i="1" s="1"/>
  <c r="AF2214" i="1" s="1"/>
  <c r="AD2215" i="1"/>
  <c r="AE2215" i="1" s="1"/>
  <c r="AF2215" i="1" s="1"/>
  <c r="AD2216" i="1"/>
  <c r="AE2216" i="1" s="1"/>
  <c r="AF2216" i="1" s="1"/>
  <c r="AD2217" i="1"/>
  <c r="AE2217" i="1" s="1"/>
  <c r="AF2217" i="1" s="1"/>
  <c r="AD2218" i="1"/>
  <c r="AE2218" i="1" s="1"/>
  <c r="AF2218" i="1" s="1"/>
  <c r="AD2219" i="1"/>
  <c r="AE2219" i="1" s="1"/>
  <c r="AF2219" i="1" s="1"/>
  <c r="AD2220" i="1"/>
  <c r="AE2220" i="1" s="1"/>
  <c r="AF2220" i="1" s="1"/>
  <c r="AD2221" i="1"/>
  <c r="AE2221" i="1" s="1"/>
  <c r="AF2221" i="1" s="1"/>
  <c r="AD2222" i="1"/>
  <c r="AE2222" i="1" s="1"/>
  <c r="AF2222" i="1" s="1"/>
  <c r="AD2223" i="1"/>
  <c r="AE2223" i="1" s="1"/>
  <c r="AF2223" i="1" s="1"/>
  <c r="AD2224" i="1"/>
  <c r="AE2224" i="1" s="1"/>
  <c r="AF2224" i="1" s="1"/>
  <c r="AD2225" i="1"/>
  <c r="AE2225" i="1" s="1"/>
  <c r="AF2225" i="1" s="1"/>
  <c r="AD2226" i="1"/>
  <c r="AE2226" i="1" s="1"/>
  <c r="AF2226" i="1" s="1"/>
  <c r="AD2227" i="1"/>
  <c r="AE2227" i="1" s="1"/>
  <c r="AF2227" i="1" s="1"/>
  <c r="AD2228" i="1"/>
  <c r="AE2228" i="1" s="1"/>
  <c r="AF2228" i="1" s="1"/>
  <c r="AD2229" i="1"/>
  <c r="AE2229" i="1" s="1"/>
  <c r="AF2229" i="1" s="1"/>
  <c r="AD2230" i="1"/>
  <c r="AE2230" i="1" s="1"/>
  <c r="AF2230" i="1" s="1"/>
  <c r="AD2231" i="1"/>
  <c r="AE2231" i="1" s="1"/>
  <c r="AF2231" i="1" s="1"/>
  <c r="AD2232" i="1"/>
  <c r="AE2232" i="1" s="1"/>
  <c r="AF2232" i="1" s="1"/>
  <c r="AD2233" i="1"/>
  <c r="AE2233" i="1" s="1"/>
  <c r="AF2233" i="1" s="1"/>
  <c r="AD2234" i="1"/>
  <c r="AE2234" i="1" s="1"/>
  <c r="AF2234" i="1" s="1"/>
  <c r="AD2235" i="1"/>
  <c r="AE2235" i="1" s="1"/>
  <c r="AF2235" i="1" s="1"/>
  <c r="AD2236" i="1"/>
  <c r="AE2236" i="1" s="1"/>
  <c r="AF2236" i="1" s="1"/>
  <c r="AD2237" i="1"/>
  <c r="AE2237" i="1" s="1"/>
  <c r="AF2237" i="1" s="1"/>
  <c r="AD2238" i="1"/>
  <c r="AE2238" i="1" s="1"/>
  <c r="AF2238" i="1" s="1"/>
  <c r="AD2239" i="1"/>
  <c r="AE2239" i="1" s="1"/>
  <c r="AF2239" i="1" s="1"/>
  <c r="AD2240" i="1"/>
  <c r="AE2240" i="1" s="1"/>
  <c r="AF2240" i="1" s="1"/>
  <c r="AD2241" i="1"/>
  <c r="AE2241" i="1" s="1"/>
  <c r="AF2241" i="1" s="1"/>
  <c r="AD2242" i="1"/>
  <c r="AE2242" i="1" s="1"/>
  <c r="AF2242" i="1" s="1"/>
  <c r="AD2243" i="1"/>
  <c r="AE2243" i="1" s="1"/>
  <c r="AF2243" i="1" s="1"/>
  <c r="AD2244" i="1"/>
  <c r="AE2244" i="1" s="1"/>
  <c r="AF2244" i="1" s="1"/>
  <c r="AD2245" i="1"/>
  <c r="AE2245" i="1" s="1"/>
  <c r="AF2245" i="1" s="1"/>
  <c r="AD2246" i="1"/>
  <c r="AE2246" i="1" s="1"/>
  <c r="AF2246" i="1" s="1"/>
  <c r="AD2247" i="1"/>
  <c r="AE2247" i="1" s="1"/>
  <c r="AF2247" i="1" s="1"/>
  <c r="AD2248" i="1"/>
  <c r="AE2248" i="1" s="1"/>
  <c r="AF2248" i="1" s="1"/>
  <c r="AD2249" i="1"/>
  <c r="AE2249" i="1" s="1"/>
  <c r="AF2249" i="1" s="1"/>
  <c r="AD2250" i="1"/>
  <c r="AE2250" i="1" s="1"/>
  <c r="AF2250" i="1" s="1"/>
  <c r="AD2251" i="1"/>
  <c r="AE2251" i="1" s="1"/>
  <c r="AF2251" i="1" s="1"/>
  <c r="AD2252" i="1"/>
  <c r="AE2252" i="1" s="1"/>
  <c r="AF2252" i="1" s="1"/>
  <c r="AD2253" i="1"/>
  <c r="AE2253" i="1" s="1"/>
  <c r="AF2253" i="1" s="1"/>
  <c r="AD2254" i="1"/>
  <c r="AE2254" i="1" s="1"/>
  <c r="AF2254" i="1" s="1"/>
  <c r="AD2255" i="1"/>
  <c r="AE2255" i="1" s="1"/>
  <c r="AF2255" i="1" s="1"/>
  <c r="AD2256" i="1"/>
  <c r="AE2256" i="1" s="1"/>
  <c r="AF2256" i="1" s="1"/>
  <c r="AD2257" i="1"/>
  <c r="AE2257" i="1" s="1"/>
  <c r="AF2257" i="1" s="1"/>
  <c r="AD2258" i="1"/>
  <c r="AE2258" i="1" s="1"/>
  <c r="AF2258" i="1" s="1"/>
  <c r="AD2259" i="1"/>
  <c r="AE2259" i="1" s="1"/>
  <c r="AF2259" i="1" s="1"/>
  <c r="AD2260" i="1"/>
  <c r="AE2260" i="1" s="1"/>
  <c r="AF2260" i="1" s="1"/>
  <c r="AD2261" i="1"/>
  <c r="AE2261" i="1" s="1"/>
  <c r="AF2261" i="1" s="1"/>
  <c r="AD2262" i="1"/>
  <c r="AE2262" i="1" s="1"/>
  <c r="AF2262" i="1" s="1"/>
  <c r="AD2263" i="1"/>
  <c r="AE2263" i="1" s="1"/>
  <c r="AF2263" i="1" s="1"/>
  <c r="AD2264" i="1"/>
  <c r="AE2264" i="1" s="1"/>
  <c r="AF2264" i="1" s="1"/>
  <c r="AD2265" i="1"/>
  <c r="AE2265" i="1" s="1"/>
  <c r="AF2265" i="1" s="1"/>
  <c r="AD2266" i="1"/>
  <c r="AE2266" i="1" s="1"/>
  <c r="AF2266" i="1" s="1"/>
  <c r="AD2267" i="1"/>
  <c r="AE2267" i="1" s="1"/>
  <c r="AF2267" i="1" s="1"/>
  <c r="AD2268" i="1"/>
  <c r="AE2268" i="1" s="1"/>
  <c r="AF2268" i="1" s="1"/>
  <c r="AD2269" i="1"/>
  <c r="AE2269" i="1" s="1"/>
  <c r="AF2269" i="1" s="1"/>
  <c r="AD2270" i="1"/>
  <c r="AE2270" i="1" s="1"/>
  <c r="AF2270" i="1" s="1"/>
  <c r="AD2271" i="1"/>
  <c r="AE2271" i="1" s="1"/>
  <c r="AF2271" i="1" s="1"/>
  <c r="AD2272" i="1"/>
  <c r="AE2272" i="1" s="1"/>
  <c r="AF2272" i="1" s="1"/>
  <c r="AD2273" i="1"/>
  <c r="AE2273" i="1" s="1"/>
  <c r="AF2273" i="1" s="1"/>
  <c r="AD2274" i="1"/>
  <c r="AE2274" i="1" s="1"/>
  <c r="AF2274" i="1" s="1"/>
  <c r="AD2275" i="1"/>
  <c r="AE2275" i="1" s="1"/>
  <c r="AF2275" i="1" s="1"/>
  <c r="AD2276" i="1"/>
  <c r="AE2276" i="1" s="1"/>
  <c r="AF2276" i="1" s="1"/>
  <c r="AD2277" i="1"/>
  <c r="AE2277" i="1" s="1"/>
  <c r="AF2277" i="1" s="1"/>
  <c r="AD2278" i="1"/>
  <c r="AE2278" i="1" s="1"/>
  <c r="AF2278" i="1" s="1"/>
  <c r="AD2279" i="1"/>
  <c r="AE2279" i="1" s="1"/>
  <c r="AF2279" i="1" s="1"/>
  <c r="AD2280" i="1"/>
  <c r="AE2280" i="1" s="1"/>
  <c r="AF2280" i="1" s="1"/>
  <c r="AD2281" i="1"/>
  <c r="AE2281" i="1" s="1"/>
  <c r="AF2281" i="1" s="1"/>
  <c r="AD2282" i="1"/>
  <c r="AE2282" i="1" s="1"/>
  <c r="AF2282" i="1" s="1"/>
  <c r="AD2283" i="1"/>
  <c r="AE2283" i="1" s="1"/>
  <c r="AF2283" i="1" s="1"/>
  <c r="AD2284" i="1"/>
  <c r="AE2284" i="1" s="1"/>
  <c r="AF2284" i="1" s="1"/>
  <c r="AD2285" i="1"/>
  <c r="AE2285" i="1" s="1"/>
  <c r="AF2285" i="1" s="1"/>
  <c r="AD2286" i="1"/>
  <c r="AE2286" i="1" s="1"/>
  <c r="AF2286" i="1" s="1"/>
  <c r="AD2287" i="1"/>
  <c r="AE2287" i="1" s="1"/>
  <c r="AF2287" i="1" s="1"/>
  <c r="AD2288" i="1"/>
  <c r="AE2288" i="1" s="1"/>
  <c r="AF2288" i="1" s="1"/>
  <c r="AD2289" i="1"/>
  <c r="AE2289" i="1" s="1"/>
  <c r="AF2289" i="1" s="1"/>
  <c r="AD2290" i="1"/>
  <c r="AE2290" i="1" s="1"/>
  <c r="AF2290" i="1" s="1"/>
  <c r="AD2291" i="1"/>
  <c r="AE2291" i="1" s="1"/>
  <c r="AF2291" i="1" s="1"/>
  <c r="AD2292" i="1"/>
  <c r="AE2292" i="1" s="1"/>
  <c r="AF2292" i="1" s="1"/>
  <c r="AD2293" i="1"/>
  <c r="AE2293" i="1" s="1"/>
  <c r="AF2293" i="1" s="1"/>
  <c r="AD2294" i="1"/>
  <c r="AE2294" i="1" s="1"/>
  <c r="AF2294" i="1" s="1"/>
  <c r="AD2295" i="1"/>
  <c r="AE2295" i="1" s="1"/>
  <c r="AF2295" i="1" s="1"/>
  <c r="AD2296" i="1"/>
  <c r="AE2296" i="1" s="1"/>
  <c r="AF2296" i="1" s="1"/>
  <c r="AD2297" i="1"/>
  <c r="AE2297" i="1" s="1"/>
  <c r="AF2297" i="1" s="1"/>
  <c r="AD2298" i="1"/>
  <c r="AE2298" i="1" s="1"/>
  <c r="AF2298" i="1" s="1"/>
  <c r="AD2299" i="1"/>
  <c r="AE2299" i="1" s="1"/>
  <c r="AF2299" i="1" s="1"/>
  <c r="AD2300" i="1"/>
  <c r="AE2300" i="1" s="1"/>
  <c r="AF2300" i="1" s="1"/>
  <c r="AD2301" i="1"/>
  <c r="AE2301" i="1" s="1"/>
  <c r="AF2301" i="1" s="1"/>
  <c r="AD2302" i="1"/>
  <c r="AE2302" i="1" s="1"/>
  <c r="AF2302" i="1" s="1"/>
  <c r="AD2303" i="1"/>
  <c r="AE2303" i="1" s="1"/>
  <c r="AF2303" i="1" s="1"/>
  <c r="AD2304" i="1"/>
  <c r="AE2304" i="1" s="1"/>
  <c r="AF2304" i="1" s="1"/>
  <c r="AD2305" i="1"/>
  <c r="AE2305" i="1" s="1"/>
  <c r="AF2305" i="1" s="1"/>
  <c r="AD2306" i="1"/>
  <c r="AE2306" i="1" s="1"/>
  <c r="AF2306" i="1" s="1"/>
  <c r="AD2307" i="1"/>
  <c r="AE2307" i="1" s="1"/>
  <c r="AF2307" i="1" s="1"/>
  <c r="AD2308" i="1"/>
  <c r="AE2308" i="1" s="1"/>
  <c r="AF2308" i="1" s="1"/>
  <c r="AD2309" i="1"/>
  <c r="AE2309" i="1" s="1"/>
  <c r="AF2309" i="1" s="1"/>
  <c r="AD2310" i="1"/>
  <c r="AE2310" i="1" s="1"/>
  <c r="AF2310" i="1" s="1"/>
  <c r="AD2311" i="1"/>
  <c r="AE2311" i="1" s="1"/>
  <c r="AF2311" i="1" s="1"/>
  <c r="AD2312" i="1"/>
  <c r="AE2312" i="1" s="1"/>
  <c r="AF2312" i="1" s="1"/>
  <c r="AD2313" i="1"/>
  <c r="AE2313" i="1" s="1"/>
  <c r="AF2313" i="1" s="1"/>
  <c r="AD2314" i="1"/>
  <c r="AE2314" i="1" s="1"/>
  <c r="AF2314" i="1" s="1"/>
  <c r="AD2315" i="1"/>
  <c r="AE2315" i="1" s="1"/>
  <c r="AF2315" i="1" s="1"/>
  <c r="AD2316" i="1"/>
  <c r="AE2316" i="1" s="1"/>
  <c r="AF2316" i="1" s="1"/>
  <c r="AD2317" i="1"/>
  <c r="AE2317" i="1" s="1"/>
  <c r="AF2317" i="1" s="1"/>
  <c r="AD2318" i="1"/>
  <c r="AE2318" i="1" s="1"/>
  <c r="AF2318" i="1" s="1"/>
  <c r="AD2319" i="1"/>
  <c r="AE2319" i="1" s="1"/>
  <c r="AF2319" i="1" s="1"/>
  <c r="AD2320" i="1"/>
  <c r="AE2320" i="1" s="1"/>
  <c r="AF2320" i="1" s="1"/>
  <c r="AD2321" i="1"/>
  <c r="AE2321" i="1" s="1"/>
  <c r="AF2321" i="1" s="1"/>
  <c r="AD2322" i="1"/>
  <c r="AE2322" i="1" s="1"/>
  <c r="AF2322" i="1" s="1"/>
  <c r="AD2323" i="1"/>
  <c r="AE2323" i="1" s="1"/>
  <c r="AF2323" i="1" s="1"/>
  <c r="AD2324" i="1"/>
  <c r="AE2324" i="1" s="1"/>
  <c r="AF2324" i="1" s="1"/>
  <c r="AD2325" i="1"/>
  <c r="AE2325" i="1" s="1"/>
  <c r="AF2325" i="1" s="1"/>
  <c r="AD2326" i="1"/>
  <c r="AE2326" i="1" s="1"/>
  <c r="AF2326" i="1" s="1"/>
  <c r="AD2327" i="1"/>
  <c r="AE2327" i="1" s="1"/>
  <c r="AF2327" i="1" s="1"/>
  <c r="AD2328" i="1"/>
  <c r="AE2328" i="1" s="1"/>
  <c r="AF2328" i="1" s="1"/>
  <c r="AD2329" i="1"/>
  <c r="AE2329" i="1" s="1"/>
  <c r="AF2329" i="1" s="1"/>
  <c r="AD2330" i="1"/>
  <c r="AE2330" i="1" s="1"/>
  <c r="AF2330" i="1" s="1"/>
  <c r="AD2331" i="1"/>
  <c r="AE2331" i="1" s="1"/>
  <c r="AF2331" i="1" s="1"/>
  <c r="AD2332" i="1"/>
  <c r="AE2332" i="1" s="1"/>
  <c r="AF2332" i="1" s="1"/>
  <c r="AD2333" i="1"/>
  <c r="AE2333" i="1" s="1"/>
  <c r="AF2333" i="1" s="1"/>
  <c r="AD2334" i="1"/>
  <c r="AE2334" i="1" s="1"/>
  <c r="AF2334" i="1" s="1"/>
  <c r="AD2335" i="1"/>
  <c r="AE2335" i="1" s="1"/>
  <c r="AF2335" i="1" s="1"/>
  <c r="AD2336" i="1"/>
  <c r="AE2336" i="1" s="1"/>
  <c r="AF2336" i="1" s="1"/>
  <c r="AD2337" i="1"/>
  <c r="AE2337" i="1" s="1"/>
  <c r="AF2337" i="1" s="1"/>
  <c r="AD2338" i="1"/>
  <c r="AE2338" i="1" s="1"/>
  <c r="AF2338" i="1" s="1"/>
  <c r="AD2339" i="1"/>
  <c r="AE2339" i="1" s="1"/>
  <c r="AF2339" i="1" s="1"/>
  <c r="AD2340" i="1"/>
  <c r="AE2340" i="1" s="1"/>
  <c r="AF2340" i="1" s="1"/>
  <c r="AD2341" i="1"/>
  <c r="AE2341" i="1" s="1"/>
  <c r="AF2341" i="1" s="1"/>
  <c r="AD2342" i="1"/>
  <c r="AE2342" i="1" s="1"/>
  <c r="AF2342" i="1" s="1"/>
  <c r="AD2343" i="1"/>
  <c r="AE2343" i="1" s="1"/>
  <c r="AF2343" i="1" s="1"/>
  <c r="AD2344" i="1"/>
  <c r="AE2344" i="1" s="1"/>
  <c r="AF2344" i="1" s="1"/>
  <c r="AD2345" i="1"/>
  <c r="AE2345" i="1" s="1"/>
  <c r="AF2345" i="1" s="1"/>
  <c r="AD2346" i="1"/>
  <c r="AE2346" i="1" s="1"/>
  <c r="AF2346" i="1" s="1"/>
  <c r="AD2347" i="1"/>
  <c r="AE2347" i="1" s="1"/>
  <c r="AF2347" i="1" s="1"/>
  <c r="AD2348" i="1"/>
  <c r="AE2348" i="1" s="1"/>
  <c r="AF2348" i="1" s="1"/>
  <c r="AD2349" i="1"/>
  <c r="AE2349" i="1" s="1"/>
  <c r="AF2349" i="1" s="1"/>
  <c r="AD2350" i="1"/>
  <c r="AE2350" i="1" s="1"/>
  <c r="AF2350" i="1" s="1"/>
  <c r="AD2351" i="1"/>
  <c r="AE2351" i="1" s="1"/>
  <c r="AF2351" i="1" s="1"/>
  <c r="AD2352" i="1"/>
  <c r="AE2352" i="1" s="1"/>
  <c r="AF2352" i="1" s="1"/>
  <c r="AD2353" i="1"/>
  <c r="AE2353" i="1" s="1"/>
  <c r="AF2353" i="1" s="1"/>
  <c r="AD2354" i="1"/>
  <c r="AE2354" i="1" s="1"/>
  <c r="AF2354" i="1" s="1"/>
  <c r="AD2355" i="1"/>
  <c r="AE2355" i="1" s="1"/>
  <c r="AF2355" i="1" s="1"/>
  <c r="AD2356" i="1"/>
  <c r="AE2356" i="1" s="1"/>
  <c r="AF2356" i="1" s="1"/>
  <c r="AD2357" i="1"/>
  <c r="AE2357" i="1" s="1"/>
  <c r="AF2357" i="1" s="1"/>
  <c r="AD2358" i="1"/>
  <c r="AE2358" i="1" s="1"/>
  <c r="AF2358" i="1" s="1"/>
  <c r="AD2359" i="1"/>
  <c r="AE2359" i="1" s="1"/>
  <c r="AF2359" i="1" s="1"/>
  <c r="AD2360" i="1"/>
  <c r="AE2360" i="1" s="1"/>
  <c r="AF2360" i="1" s="1"/>
  <c r="AD2361" i="1"/>
  <c r="AE2361" i="1" s="1"/>
  <c r="AF2361" i="1" s="1"/>
  <c r="AD2362" i="1"/>
  <c r="AE2362" i="1" s="1"/>
  <c r="AF2362" i="1" s="1"/>
  <c r="AD2363" i="1"/>
  <c r="AE2363" i="1" s="1"/>
  <c r="AF2363" i="1" s="1"/>
  <c r="AD2364" i="1"/>
  <c r="AE2364" i="1" s="1"/>
  <c r="AF2364" i="1" s="1"/>
  <c r="AD2365" i="1"/>
  <c r="AE2365" i="1" s="1"/>
  <c r="AF2365" i="1" s="1"/>
  <c r="AD2366" i="1"/>
  <c r="AE2366" i="1" s="1"/>
  <c r="AF2366" i="1" s="1"/>
  <c r="AD2367" i="1"/>
  <c r="AE2367" i="1" s="1"/>
  <c r="AF2367" i="1" s="1"/>
  <c r="AD2368" i="1"/>
  <c r="AE2368" i="1" s="1"/>
  <c r="AF2368" i="1" s="1"/>
  <c r="AD2369" i="1"/>
  <c r="AE2369" i="1" s="1"/>
  <c r="AF2369" i="1" s="1"/>
  <c r="AD2370" i="1"/>
  <c r="AE2370" i="1" s="1"/>
  <c r="AF2370" i="1" s="1"/>
  <c r="AD2371" i="1"/>
  <c r="AE2371" i="1" s="1"/>
  <c r="AF2371" i="1" s="1"/>
  <c r="AD2372" i="1"/>
  <c r="AE2372" i="1" s="1"/>
  <c r="AF2372" i="1" s="1"/>
  <c r="AD2373" i="1"/>
  <c r="AE2373" i="1" s="1"/>
  <c r="AF2373" i="1" s="1"/>
  <c r="AD2374" i="1"/>
  <c r="AE2374" i="1" s="1"/>
  <c r="AF2374" i="1" s="1"/>
  <c r="AD2375" i="1"/>
  <c r="AE2375" i="1" s="1"/>
  <c r="AF2375" i="1" s="1"/>
  <c r="AD2376" i="1"/>
  <c r="AE2376" i="1" s="1"/>
  <c r="AF2376" i="1" s="1"/>
  <c r="AD2377" i="1"/>
  <c r="AE2377" i="1" s="1"/>
  <c r="AF2377" i="1" s="1"/>
  <c r="AD2378" i="1"/>
  <c r="AE2378" i="1" s="1"/>
  <c r="AF2378" i="1" s="1"/>
  <c r="AD2379" i="1"/>
  <c r="AE2379" i="1" s="1"/>
  <c r="AF2379" i="1" s="1"/>
  <c r="AD2380" i="1"/>
  <c r="AE2380" i="1" s="1"/>
  <c r="AF2380" i="1" s="1"/>
  <c r="AD2381" i="1"/>
  <c r="AE2381" i="1" s="1"/>
  <c r="AF2381" i="1" s="1"/>
  <c r="AD2382" i="1"/>
  <c r="AE2382" i="1" s="1"/>
  <c r="AF2382" i="1" s="1"/>
  <c r="AD2383" i="1"/>
  <c r="AE2383" i="1" s="1"/>
  <c r="AF2383" i="1" s="1"/>
  <c r="AD2384" i="1"/>
  <c r="AE2384" i="1" s="1"/>
  <c r="AF2384" i="1" s="1"/>
  <c r="AD2385" i="1"/>
  <c r="AE2385" i="1" s="1"/>
  <c r="AF2385" i="1" s="1"/>
  <c r="AD2386" i="1"/>
  <c r="AE2386" i="1" s="1"/>
  <c r="AF2386" i="1" s="1"/>
  <c r="AD2387" i="1"/>
  <c r="AE2387" i="1" s="1"/>
  <c r="AF2387" i="1" s="1"/>
  <c r="AD2388" i="1"/>
  <c r="AE2388" i="1" s="1"/>
  <c r="AF2388" i="1" s="1"/>
  <c r="AD2389" i="1"/>
  <c r="AE2389" i="1" s="1"/>
  <c r="AF2389" i="1" s="1"/>
  <c r="AD2390" i="1"/>
  <c r="AE2390" i="1" s="1"/>
  <c r="AF2390" i="1" s="1"/>
  <c r="AD2391" i="1"/>
  <c r="AE2391" i="1" s="1"/>
  <c r="AF2391" i="1" s="1"/>
  <c r="AD2392" i="1"/>
  <c r="AE2392" i="1" s="1"/>
  <c r="AF2392" i="1" s="1"/>
  <c r="AD2393" i="1"/>
  <c r="AE2393" i="1" s="1"/>
  <c r="AF2393" i="1" s="1"/>
  <c r="AD2394" i="1"/>
  <c r="AE2394" i="1" s="1"/>
  <c r="AF2394" i="1" s="1"/>
  <c r="AD2395" i="1"/>
  <c r="AE2395" i="1" s="1"/>
  <c r="AF2395" i="1" s="1"/>
  <c r="AD2396" i="1"/>
  <c r="AE2396" i="1" s="1"/>
  <c r="AF2396" i="1" s="1"/>
  <c r="AD2397" i="1"/>
  <c r="AE2397" i="1" s="1"/>
  <c r="AF2397" i="1" s="1"/>
  <c r="AD2398" i="1"/>
  <c r="AE2398" i="1" s="1"/>
  <c r="AF2398" i="1" s="1"/>
  <c r="AD2399" i="1"/>
  <c r="AE2399" i="1" s="1"/>
  <c r="AF2399" i="1" s="1"/>
  <c r="AD2400" i="1"/>
  <c r="AE2400" i="1" s="1"/>
  <c r="AF2400" i="1" s="1"/>
  <c r="AD2401" i="1"/>
  <c r="AE2401" i="1" s="1"/>
  <c r="AF2401" i="1" s="1"/>
  <c r="AD2402" i="1"/>
  <c r="AE2402" i="1" s="1"/>
  <c r="AF2402" i="1" s="1"/>
  <c r="AD2403" i="1"/>
  <c r="AE2403" i="1" s="1"/>
  <c r="AF2403" i="1" s="1"/>
  <c r="AD2404" i="1"/>
  <c r="AE2404" i="1" s="1"/>
  <c r="AF2404" i="1" s="1"/>
  <c r="AD2405" i="1"/>
  <c r="AE2405" i="1" s="1"/>
  <c r="AF2405" i="1" s="1"/>
  <c r="AD2406" i="1"/>
  <c r="AE2406" i="1" s="1"/>
  <c r="AF2406" i="1" s="1"/>
  <c r="AD2407" i="1"/>
  <c r="AE2407" i="1" s="1"/>
  <c r="AF2407" i="1" s="1"/>
  <c r="AD2408" i="1"/>
  <c r="AE2408" i="1" s="1"/>
  <c r="AF2408" i="1" s="1"/>
  <c r="AD2409" i="1"/>
  <c r="AE2409" i="1" s="1"/>
  <c r="AF2409" i="1" s="1"/>
  <c r="AD2410" i="1"/>
  <c r="AE2410" i="1" s="1"/>
  <c r="AF2410" i="1" s="1"/>
  <c r="AD2411" i="1"/>
  <c r="AE2411" i="1" s="1"/>
  <c r="AF2411" i="1" s="1"/>
  <c r="AD2412" i="1"/>
  <c r="AE2412" i="1" s="1"/>
  <c r="AF2412" i="1" s="1"/>
  <c r="AD2413" i="1"/>
  <c r="AE2413" i="1" s="1"/>
  <c r="AF2413" i="1" s="1"/>
  <c r="AD2414" i="1"/>
  <c r="AE2414" i="1" s="1"/>
  <c r="AF2414" i="1" s="1"/>
  <c r="AD2415" i="1"/>
  <c r="AE2415" i="1" s="1"/>
  <c r="AF2415" i="1" s="1"/>
  <c r="AD2416" i="1"/>
  <c r="AE2416" i="1" s="1"/>
  <c r="AF2416" i="1" s="1"/>
  <c r="AD2417" i="1"/>
  <c r="AE2417" i="1" s="1"/>
  <c r="AF2417" i="1" s="1"/>
  <c r="AD2418" i="1"/>
  <c r="AE2418" i="1" s="1"/>
  <c r="AF2418" i="1" s="1"/>
  <c r="AD2419" i="1"/>
  <c r="AE2419" i="1" s="1"/>
  <c r="AF2419" i="1" s="1"/>
  <c r="AD2420" i="1"/>
  <c r="AE2420" i="1" s="1"/>
  <c r="AF2420" i="1" s="1"/>
  <c r="AD2421" i="1"/>
  <c r="AE2421" i="1" s="1"/>
  <c r="AF2421" i="1" s="1"/>
  <c r="AD2422" i="1"/>
  <c r="AE2422" i="1" s="1"/>
  <c r="AF2422" i="1" s="1"/>
  <c r="AD2423" i="1"/>
  <c r="AE2423" i="1" s="1"/>
  <c r="AF2423" i="1" s="1"/>
  <c r="AD2424" i="1"/>
  <c r="AE2424" i="1" s="1"/>
  <c r="AF2424" i="1" s="1"/>
  <c r="AD2425" i="1"/>
  <c r="AE2425" i="1" s="1"/>
  <c r="AF2425" i="1" s="1"/>
  <c r="AD2426" i="1"/>
  <c r="AE2426" i="1" s="1"/>
  <c r="AF2426" i="1" s="1"/>
  <c r="AD2427" i="1"/>
  <c r="AE2427" i="1" s="1"/>
  <c r="AF2427" i="1" s="1"/>
  <c r="AD2428" i="1"/>
  <c r="AE2428" i="1" s="1"/>
  <c r="AF2428" i="1" s="1"/>
  <c r="AD2429" i="1"/>
  <c r="AE2429" i="1" s="1"/>
  <c r="AF2429" i="1" s="1"/>
  <c r="AD2430" i="1"/>
  <c r="AE2430" i="1" s="1"/>
  <c r="AF2430" i="1" s="1"/>
  <c r="AD2431" i="1"/>
  <c r="AE2431" i="1" s="1"/>
  <c r="AF2431" i="1" s="1"/>
  <c r="AD2432" i="1"/>
  <c r="AE2432" i="1" s="1"/>
  <c r="AF2432" i="1" s="1"/>
  <c r="AD2433" i="1"/>
  <c r="AE2433" i="1" s="1"/>
  <c r="AF2433" i="1" s="1"/>
  <c r="AD2434" i="1"/>
  <c r="AE2434" i="1" s="1"/>
  <c r="AF2434" i="1" s="1"/>
  <c r="AD2435" i="1"/>
  <c r="AE2435" i="1" s="1"/>
  <c r="AF2435" i="1" s="1"/>
  <c r="AD2436" i="1"/>
  <c r="AE2436" i="1" s="1"/>
  <c r="AF2436" i="1" s="1"/>
  <c r="AD2437" i="1"/>
  <c r="AE2437" i="1" s="1"/>
  <c r="AF2437" i="1" s="1"/>
  <c r="AD2438" i="1"/>
  <c r="AE2438" i="1" s="1"/>
  <c r="AF2438" i="1" s="1"/>
  <c r="AD2439" i="1"/>
  <c r="AE2439" i="1" s="1"/>
  <c r="AF2439" i="1" s="1"/>
  <c r="AD2440" i="1"/>
  <c r="AE2440" i="1" s="1"/>
  <c r="AF2440" i="1" s="1"/>
  <c r="AD2441" i="1"/>
  <c r="AE2441" i="1" s="1"/>
  <c r="AF2441" i="1" s="1"/>
  <c r="AD2442" i="1"/>
  <c r="AE2442" i="1" s="1"/>
  <c r="AF2442" i="1" s="1"/>
  <c r="AD2443" i="1"/>
  <c r="AE2443" i="1" s="1"/>
  <c r="AF2443" i="1" s="1"/>
  <c r="AD2444" i="1"/>
  <c r="AE2444" i="1" s="1"/>
  <c r="AF2444" i="1" s="1"/>
  <c r="AD2445" i="1"/>
  <c r="AE2445" i="1" s="1"/>
  <c r="AF2445" i="1" s="1"/>
  <c r="AD2446" i="1"/>
  <c r="AE2446" i="1" s="1"/>
  <c r="AF2446" i="1" s="1"/>
  <c r="AD2447" i="1"/>
  <c r="AE2447" i="1" s="1"/>
  <c r="AF2447" i="1" s="1"/>
  <c r="AD2448" i="1"/>
  <c r="AE2448" i="1" s="1"/>
  <c r="AF2448" i="1" s="1"/>
  <c r="AD2449" i="1"/>
  <c r="AE2449" i="1" s="1"/>
  <c r="AF2449" i="1" s="1"/>
  <c r="AD2450" i="1"/>
  <c r="AE2450" i="1" s="1"/>
  <c r="AF2450" i="1" s="1"/>
  <c r="AD2451" i="1"/>
  <c r="AE2451" i="1" s="1"/>
  <c r="AF2451" i="1" s="1"/>
  <c r="AD2452" i="1"/>
  <c r="AE2452" i="1" s="1"/>
  <c r="AF2452" i="1" s="1"/>
  <c r="AD2453" i="1"/>
  <c r="AE2453" i="1" s="1"/>
  <c r="AF2453" i="1" s="1"/>
  <c r="AD2454" i="1"/>
  <c r="AE2454" i="1" s="1"/>
  <c r="AF2454" i="1" s="1"/>
  <c r="AD2455" i="1"/>
  <c r="AE2455" i="1" s="1"/>
  <c r="AF2455" i="1" s="1"/>
  <c r="AD2456" i="1"/>
  <c r="AE2456" i="1" s="1"/>
  <c r="AF2456" i="1" s="1"/>
  <c r="AD2457" i="1"/>
  <c r="AE2457" i="1" s="1"/>
  <c r="AF2457" i="1" s="1"/>
  <c r="AD2458" i="1"/>
  <c r="AE2458" i="1" s="1"/>
  <c r="AF2458" i="1" s="1"/>
  <c r="AD2459" i="1"/>
  <c r="AE2459" i="1" s="1"/>
  <c r="AF2459" i="1" s="1"/>
  <c r="AD2460" i="1"/>
  <c r="AE2460" i="1" s="1"/>
  <c r="AF2460" i="1" s="1"/>
  <c r="AD2461" i="1"/>
  <c r="AE2461" i="1" s="1"/>
  <c r="AF2461" i="1" s="1"/>
  <c r="AD2462" i="1"/>
  <c r="AE2462" i="1" s="1"/>
  <c r="AF2462" i="1" s="1"/>
  <c r="AD2463" i="1"/>
  <c r="AE2463" i="1" s="1"/>
  <c r="AF2463" i="1" s="1"/>
  <c r="AD2464" i="1"/>
  <c r="AE2464" i="1" s="1"/>
  <c r="AF2464" i="1" s="1"/>
  <c r="AD2465" i="1"/>
  <c r="AE2465" i="1" s="1"/>
  <c r="AF2465" i="1" s="1"/>
  <c r="AD2466" i="1"/>
  <c r="AE2466" i="1" s="1"/>
  <c r="AF2466" i="1" s="1"/>
  <c r="AD2467" i="1"/>
  <c r="AE2467" i="1" s="1"/>
  <c r="AF2467" i="1" s="1"/>
  <c r="AD2468" i="1"/>
  <c r="AE2468" i="1" s="1"/>
  <c r="AF2468" i="1" s="1"/>
  <c r="AD2469" i="1"/>
  <c r="AE2469" i="1" s="1"/>
  <c r="AF2469" i="1" s="1"/>
  <c r="AD2470" i="1"/>
  <c r="AE2470" i="1" s="1"/>
  <c r="AF2470" i="1" s="1"/>
  <c r="AD2471" i="1"/>
  <c r="AE2471" i="1" s="1"/>
  <c r="AF2471" i="1" s="1"/>
  <c r="AD2472" i="1"/>
  <c r="AE2472" i="1" s="1"/>
  <c r="AF2472" i="1" s="1"/>
  <c r="AD2473" i="1"/>
  <c r="AE2473" i="1" s="1"/>
  <c r="AF2473" i="1" s="1"/>
  <c r="AD2474" i="1"/>
  <c r="AE2474" i="1" s="1"/>
  <c r="AF2474" i="1" s="1"/>
  <c r="AD2475" i="1"/>
  <c r="AE2475" i="1" s="1"/>
  <c r="AF2475" i="1" s="1"/>
  <c r="AD2476" i="1"/>
  <c r="AE2476" i="1" s="1"/>
  <c r="AF2476" i="1" s="1"/>
  <c r="AD2477" i="1"/>
  <c r="AE2477" i="1" s="1"/>
  <c r="AF2477" i="1" s="1"/>
  <c r="AD2478" i="1"/>
  <c r="AE2478" i="1" s="1"/>
  <c r="AF2478" i="1" s="1"/>
  <c r="AD2479" i="1"/>
  <c r="AE2479" i="1" s="1"/>
  <c r="AF2479" i="1" s="1"/>
  <c r="AD2480" i="1"/>
  <c r="AE2480" i="1" s="1"/>
  <c r="AF2480" i="1" s="1"/>
  <c r="AD2481" i="1"/>
  <c r="AE2481" i="1" s="1"/>
  <c r="AF2481" i="1" s="1"/>
  <c r="AD2482" i="1"/>
  <c r="AE2482" i="1" s="1"/>
  <c r="AF2482" i="1" s="1"/>
  <c r="AD2483" i="1"/>
  <c r="AE2483" i="1" s="1"/>
  <c r="AF2483" i="1" s="1"/>
  <c r="AD2484" i="1"/>
  <c r="AE2484" i="1" s="1"/>
  <c r="AF2484" i="1" s="1"/>
  <c r="AD2485" i="1"/>
  <c r="AE2485" i="1" s="1"/>
  <c r="AF2485" i="1" s="1"/>
  <c r="AD2486" i="1"/>
  <c r="AE2486" i="1" s="1"/>
  <c r="AF2486" i="1" s="1"/>
  <c r="AD2487" i="1"/>
  <c r="AE2487" i="1" s="1"/>
  <c r="AF2487" i="1" s="1"/>
  <c r="AD2488" i="1"/>
  <c r="AE2488" i="1" s="1"/>
  <c r="AF2488" i="1" s="1"/>
  <c r="AD2489" i="1"/>
  <c r="AE2489" i="1" s="1"/>
  <c r="AF2489" i="1" s="1"/>
  <c r="AD2490" i="1"/>
  <c r="AE2490" i="1" s="1"/>
  <c r="AF2490" i="1" s="1"/>
  <c r="AD2491" i="1"/>
  <c r="AE2491" i="1" s="1"/>
  <c r="AF2491" i="1" s="1"/>
  <c r="AD2492" i="1"/>
  <c r="AE2492" i="1" s="1"/>
  <c r="AF2492" i="1" s="1"/>
  <c r="AD2493" i="1"/>
  <c r="AE2493" i="1" s="1"/>
  <c r="AF2493" i="1" s="1"/>
  <c r="AD2494" i="1"/>
  <c r="AE2494" i="1" s="1"/>
  <c r="AF2494" i="1" s="1"/>
  <c r="AD2495" i="1"/>
  <c r="AE2495" i="1" s="1"/>
  <c r="AF2495" i="1" s="1"/>
  <c r="AD2496" i="1"/>
  <c r="AE2496" i="1" s="1"/>
  <c r="AF2496" i="1" s="1"/>
  <c r="AD2497" i="1"/>
  <c r="AE2497" i="1" s="1"/>
  <c r="AF2497" i="1" s="1"/>
  <c r="AD2498" i="1"/>
  <c r="AE2498" i="1" s="1"/>
  <c r="AF2498" i="1" s="1"/>
  <c r="AD2499" i="1"/>
  <c r="AE2499" i="1" s="1"/>
  <c r="AF2499" i="1" s="1"/>
  <c r="AD2500" i="1"/>
  <c r="AE2500" i="1" s="1"/>
  <c r="AF2500" i="1" s="1"/>
  <c r="AD2501" i="1"/>
  <c r="AE2501" i="1" s="1"/>
  <c r="AF2501" i="1" s="1"/>
  <c r="AD2502" i="1"/>
  <c r="AE2502" i="1" s="1"/>
  <c r="AF2502" i="1" s="1"/>
  <c r="AD2503" i="1"/>
  <c r="AE2503" i="1" s="1"/>
  <c r="AF2503" i="1" s="1"/>
  <c r="AD2504" i="1"/>
  <c r="AE2504" i="1" s="1"/>
  <c r="AF2504" i="1" s="1"/>
  <c r="AD2505" i="1"/>
  <c r="AE2505" i="1" s="1"/>
  <c r="AF2505" i="1" s="1"/>
  <c r="AD2506" i="1"/>
  <c r="AE2506" i="1" s="1"/>
  <c r="AF2506" i="1" s="1"/>
  <c r="AD2507" i="1"/>
  <c r="AE2507" i="1" s="1"/>
  <c r="AF2507" i="1" s="1"/>
  <c r="AD2508" i="1"/>
  <c r="AE2508" i="1" s="1"/>
  <c r="AF2508" i="1" s="1"/>
  <c r="AD2509" i="1"/>
  <c r="AE2509" i="1" s="1"/>
  <c r="AF2509" i="1" s="1"/>
  <c r="AD2510" i="1"/>
  <c r="AE2510" i="1" s="1"/>
  <c r="AF2510" i="1" s="1"/>
  <c r="AD2511" i="1"/>
  <c r="AE2511" i="1" s="1"/>
  <c r="AF2511" i="1" s="1"/>
  <c r="AD2512" i="1"/>
  <c r="AE2512" i="1" s="1"/>
  <c r="AF2512" i="1" s="1"/>
  <c r="AD2513" i="1"/>
  <c r="AE2513" i="1" s="1"/>
  <c r="AF2513" i="1" s="1"/>
  <c r="AD2514" i="1"/>
  <c r="AE2514" i="1" s="1"/>
  <c r="AF2514" i="1" s="1"/>
  <c r="AD2515" i="1"/>
  <c r="AE2515" i="1" s="1"/>
  <c r="AF2515" i="1" s="1"/>
  <c r="AG2000" i="1"/>
  <c r="AG2001" i="1"/>
  <c r="AG2002" i="1"/>
  <c r="AG2003" i="1"/>
  <c r="AG2004" i="1"/>
  <c r="AG2005" i="1"/>
  <c r="AG2006" i="1"/>
  <c r="AG2007" i="1"/>
  <c r="AG2008" i="1"/>
  <c r="AG2009" i="1"/>
  <c r="AG2010" i="1"/>
  <c r="AG2011" i="1"/>
  <c r="AG2012" i="1"/>
  <c r="AG2013" i="1"/>
  <c r="AG2014" i="1"/>
  <c r="AG2015" i="1"/>
  <c r="AG2016" i="1"/>
  <c r="AG2017" i="1"/>
  <c r="AG2018" i="1"/>
  <c r="AG2019" i="1"/>
  <c r="AG2020" i="1"/>
  <c r="AG2021" i="1"/>
  <c r="AG2022" i="1"/>
  <c r="AG2023" i="1"/>
  <c r="AG2024" i="1"/>
  <c r="AG2025" i="1"/>
  <c r="AG2026" i="1"/>
  <c r="AG2027" i="1"/>
  <c r="AG2028" i="1"/>
  <c r="AG2029" i="1"/>
  <c r="AG2030" i="1"/>
  <c r="AG2031" i="1"/>
  <c r="AG2032" i="1"/>
  <c r="AG2033" i="1"/>
  <c r="AG2034" i="1"/>
  <c r="AG2035" i="1"/>
  <c r="AG2036" i="1"/>
  <c r="AG2037" i="1"/>
  <c r="AG2038" i="1"/>
  <c r="AG2039" i="1"/>
  <c r="AG2040" i="1"/>
  <c r="AG2041" i="1"/>
  <c r="AG2042" i="1"/>
  <c r="AG2043" i="1"/>
  <c r="AG2044" i="1"/>
  <c r="AG2045" i="1"/>
  <c r="AG2046" i="1"/>
  <c r="AG2047" i="1"/>
  <c r="AG2048" i="1"/>
  <c r="AG2049" i="1"/>
  <c r="AG2050" i="1"/>
  <c r="AG2051" i="1"/>
  <c r="AG2052" i="1"/>
  <c r="AG2053" i="1"/>
  <c r="AG2054" i="1"/>
  <c r="AG2055" i="1"/>
  <c r="AG2056" i="1"/>
  <c r="AG2057" i="1"/>
  <c r="AG2058" i="1"/>
  <c r="AG2059" i="1"/>
  <c r="AG2060" i="1"/>
  <c r="AG2061" i="1"/>
  <c r="AG2062" i="1"/>
  <c r="AG2063" i="1"/>
  <c r="AG2064" i="1"/>
  <c r="AG2065" i="1"/>
  <c r="AG2066" i="1"/>
  <c r="AG2067" i="1"/>
  <c r="AG2068" i="1"/>
  <c r="AG2069" i="1"/>
  <c r="AG2070" i="1"/>
  <c r="AG2071" i="1"/>
  <c r="AG2072" i="1"/>
  <c r="AG2073" i="1"/>
  <c r="AG2074" i="1"/>
  <c r="AG2075" i="1"/>
  <c r="AG2076" i="1"/>
  <c r="AG2077" i="1"/>
  <c r="AG2078" i="1"/>
  <c r="AG2079" i="1"/>
  <c r="AG2080" i="1"/>
  <c r="AG2081" i="1"/>
  <c r="AG2082" i="1"/>
  <c r="AG2083" i="1"/>
  <c r="AG2084" i="1"/>
  <c r="AG2085" i="1"/>
  <c r="AG2086" i="1"/>
  <c r="AG2087" i="1"/>
  <c r="AG2088" i="1"/>
  <c r="AG2089" i="1"/>
  <c r="AG2090" i="1"/>
  <c r="AG2091" i="1"/>
  <c r="AG2092" i="1"/>
  <c r="AG2093" i="1"/>
  <c r="AG2094" i="1"/>
  <c r="AG2095" i="1"/>
  <c r="AG2096" i="1"/>
  <c r="AG2097" i="1"/>
  <c r="AG2098" i="1"/>
  <c r="AG2099" i="1"/>
  <c r="AG2100" i="1"/>
  <c r="AG2101" i="1"/>
  <c r="AG2102" i="1"/>
  <c r="AG2103" i="1"/>
  <c r="AG2104" i="1"/>
  <c r="AG2105" i="1"/>
  <c r="AG2106" i="1"/>
  <c r="AG2107" i="1"/>
  <c r="AG2108" i="1"/>
  <c r="AG2109" i="1"/>
  <c r="AG2110" i="1"/>
  <c r="AG2111" i="1"/>
  <c r="AG2112" i="1"/>
  <c r="AG2113" i="1"/>
  <c r="AG2114" i="1"/>
  <c r="AG2115" i="1"/>
  <c r="AG2116" i="1"/>
  <c r="AG2117" i="1"/>
  <c r="AG2118" i="1"/>
  <c r="AG2119" i="1"/>
  <c r="AG2120" i="1"/>
  <c r="AG2121" i="1"/>
  <c r="AG2122" i="1"/>
  <c r="AG2123" i="1"/>
  <c r="AG2124" i="1"/>
  <c r="AG2125" i="1"/>
  <c r="AG2126" i="1"/>
  <c r="AG2127" i="1"/>
  <c r="AG2128" i="1"/>
  <c r="AG2129" i="1"/>
  <c r="AG2130" i="1"/>
  <c r="AG2131" i="1"/>
  <c r="AG2132" i="1"/>
  <c r="AG2133" i="1"/>
  <c r="AG2134" i="1"/>
  <c r="AG2135" i="1"/>
  <c r="AG2136" i="1"/>
  <c r="AG2137" i="1"/>
  <c r="AG2138" i="1"/>
  <c r="AG2139" i="1"/>
  <c r="AG2140" i="1"/>
  <c r="AG2141" i="1"/>
  <c r="AG2142" i="1"/>
  <c r="AG2143" i="1"/>
  <c r="AG2144" i="1"/>
  <c r="AG2145" i="1"/>
  <c r="AG2146" i="1"/>
  <c r="AG2147" i="1"/>
  <c r="AG2148" i="1"/>
  <c r="AG2149" i="1"/>
  <c r="AG2150" i="1"/>
  <c r="AG2151" i="1"/>
  <c r="AG2152" i="1"/>
  <c r="AG2153" i="1"/>
  <c r="AG2154" i="1"/>
  <c r="AG2155" i="1"/>
  <c r="AG2156" i="1"/>
  <c r="AG2157" i="1"/>
  <c r="AG2158" i="1"/>
  <c r="AG2159" i="1"/>
  <c r="AG2160" i="1"/>
  <c r="AG2161" i="1"/>
  <c r="AG2162" i="1"/>
  <c r="AG2163" i="1"/>
  <c r="AG2164" i="1"/>
  <c r="AG2165" i="1"/>
  <c r="AG2166" i="1"/>
  <c r="AG2167" i="1"/>
  <c r="AG2168" i="1"/>
  <c r="AG2169" i="1"/>
  <c r="AG2170" i="1"/>
  <c r="AG2171" i="1"/>
  <c r="AG2172" i="1"/>
  <c r="AG2173" i="1"/>
  <c r="AG2174" i="1"/>
  <c r="AG2175" i="1"/>
  <c r="AG2176" i="1"/>
  <c r="AG2177" i="1"/>
  <c r="AG2178" i="1"/>
  <c r="AG2179" i="1"/>
  <c r="AG2180" i="1"/>
  <c r="AG2181" i="1"/>
  <c r="AG2182" i="1"/>
  <c r="AG2183" i="1"/>
  <c r="AG2184" i="1"/>
  <c r="AG2185" i="1"/>
  <c r="AG2186" i="1"/>
  <c r="AG2187" i="1"/>
  <c r="AG2188" i="1"/>
  <c r="AG2189" i="1"/>
  <c r="AG2190" i="1"/>
  <c r="AG2191" i="1"/>
  <c r="AG2192" i="1"/>
  <c r="AG2193" i="1"/>
  <c r="AG2194" i="1"/>
  <c r="AG2195" i="1"/>
  <c r="AG2196" i="1"/>
  <c r="AG2197" i="1"/>
  <c r="AG2198" i="1"/>
  <c r="AG2199" i="1"/>
  <c r="AG2200" i="1"/>
  <c r="AG2201" i="1"/>
  <c r="AG2202" i="1"/>
  <c r="AG2203" i="1"/>
  <c r="AG2204" i="1"/>
  <c r="AG2205" i="1"/>
  <c r="AG2206" i="1"/>
  <c r="AG2207" i="1"/>
  <c r="AG2208" i="1"/>
  <c r="AG2209" i="1"/>
  <c r="AG2210" i="1"/>
  <c r="AG2211" i="1"/>
  <c r="AG2212" i="1"/>
  <c r="AG2213" i="1"/>
  <c r="AG2214" i="1"/>
  <c r="AG2215" i="1"/>
  <c r="AG2216" i="1"/>
  <c r="AG2217" i="1"/>
  <c r="AG2218" i="1"/>
  <c r="AG2219" i="1"/>
  <c r="AG2220" i="1"/>
  <c r="AG2221" i="1"/>
  <c r="AG2222" i="1"/>
  <c r="AG2223" i="1"/>
  <c r="AG2224" i="1"/>
  <c r="AG2225" i="1"/>
  <c r="AG2226" i="1"/>
  <c r="AG2227" i="1"/>
  <c r="AG2228" i="1"/>
  <c r="AG2229" i="1"/>
  <c r="AG2230" i="1"/>
  <c r="AG2231" i="1"/>
  <c r="AG2232" i="1"/>
  <c r="AG2233" i="1"/>
  <c r="AG2234" i="1"/>
  <c r="AG2235" i="1"/>
  <c r="AG2236" i="1"/>
  <c r="AG2237" i="1"/>
  <c r="AG2238" i="1"/>
  <c r="AG2239" i="1"/>
  <c r="AG2240" i="1"/>
  <c r="AG2241" i="1"/>
  <c r="AG2242" i="1"/>
  <c r="AG2243" i="1"/>
  <c r="AG2244" i="1"/>
  <c r="AG2245" i="1"/>
  <c r="AG2246" i="1"/>
  <c r="AG2247" i="1"/>
  <c r="AG2248" i="1"/>
  <c r="AG2249" i="1"/>
  <c r="AG2250" i="1"/>
  <c r="AG2251" i="1"/>
  <c r="AG2252" i="1"/>
  <c r="AG2253" i="1"/>
  <c r="AG2254" i="1"/>
  <c r="AG2255" i="1"/>
  <c r="AG2256" i="1"/>
  <c r="AG2257" i="1"/>
  <c r="AG2258" i="1"/>
  <c r="AG2259" i="1"/>
  <c r="AG2260" i="1"/>
  <c r="AG2261" i="1"/>
  <c r="AG2262" i="1"/>
  <c r="AG2263" i="1"/>
  <c r="AG2264" i="1"/>
  <c r="AG2265" i="1"/>
  <c r="AG2266" i="1"/>
  <c r="AG2267" i="1"/>
  <c r="AG2268" i="1"/>
  <c r="AG2269" i="1"/>
  <c r="AG2270" i="1"/>
  <c r="AG2271" i="1"/>
  <c r="AG2272" i="1"/>
  <c r="AG2273" i="1"/>
  <c r="AG2274" i="1"/>
  <c r="AG2275" i="1"/>
  <c r="AG2276" i="1"/>
  <c r="AG2277" i="1"/>
  <c r="AG2278" i="1"/>
  <c r="AG2279" i="1"/>
  <c r="AG2280" i="1"/>
  <c r="AG2281" i="1"/>
  <c r="AG2282" i="1"/>
  <c r="AG2283" i="1"/>
  <c r="AG2284" i="1"/>
  <c r="AG2285" i="1"/>
  <c r="AG2286" i="1"/>
  <c r="AG2287" i="1"/>
  <c r="AG2288" i="1"/>
  <c r="AG2289" i="1"/>
  <c r="AG2290" i="1"/>
  <c r="AG2291" i="1"/>
  <c r="AG2292" i="1"/>
  <c r="AG2293" i="1"/>
  <c r="AG2294" i="1"/>
  <c r="AG2295" i="1"/>
  <c r="AG2296" i="1"/>
  <c r="AG2297" i="1"/>
  <c r="AG2298" i="1"/>
  <c r="AG2299" i="1"/>
  <c r="AG2300" i="1"/>
  <c r="AG2301" i="1"/>
  <c r="AG2302" i="1"/>
  <c r="AG2303" i="1"/>
  <c r="AG2304" i="1"/>
  <c r="AG2305" i="1"/>
  <c r="AG2306" i="1"/>
  <c r="AG2307" i="1"/>
  <c r="AG2308" i="1"/>
  <c r="AG2309" i="1"/>
  <c r="AG2310" i="1"/>
  <c r="AG2311" i="1"/>
  <c r="AG2312" i="1"/>
  <c r="AG2313" i="1"/>
  <c r="AG2314" i="1"/>
  <c r="AG2315" i="1"/>
  <c r="AG2316" i="1"/>
  <c r="AG2317" i="1"/>
  <c r="AG2318" i="1"/>
  <c r="AG2319" i="1"/>
  <c r="AG2320" i="1"/>
  <c r="AG2321" i="1"/>
  <c r="AG2322" i="1"/>
  <c r="AG2323" i="1"/>
  <c r="AG2324" i="1"/>
  <c r="AG2325" i="1"/>
  <c r="AG2326" i="1"/>
  <c r="AG2327" i="1"/>
  <c r="AG2328" i="1"/>
  <c r="AG2329" i="1"/>
  <c r="AG2330" i="1"/>
  <c r="AG2331" i="1"/>
  <c r="AG2332" i="1"/>
  <c r="AG2333" i="1"/>
  <c r="AG2334" i="1"/>
  <c r="AG2335" i="1"/>
  <c r="AG2336" i="1"/>
  <c r="AG2337" i="1"/>
  <c r="AG2338" i="1"/>
  <c r="AG2339" i="1"/>
  <c r="AG2340" i="1"/>
  <c r="AG2341" i="1"/>
  <c r="AG2342" i="1"/>
  <c r="AG2343" i="1"/>
  <c r="AG2344" i="1"/>
  <c r="AG2345" i="1"/>
  <c r="AG2346" i="1"/>
  <c r="AG2347" i="1"/>
  <c r="AG2348" i="1"/>
  <c r="AG2349" i="1"/>
  <c r="AG2350" i="1"/>
  <c r="AG2351" i="1"/>
  <c r="AG2352" i="1"/>
  <c r="AG2353" i="1"/>
  <c r="AG2354" i="1"/>
  <c r="AG2355" i="1"/>
  <c r="AG2356" i="1"/>
  <c r="AG2357" i="1"/>
  <c r="AG2358" i="1"/>
  <c r="AG2359" i="1"/>
  <c r="AG2360" i="1"/>
  <c r="AG2361" i="1"/>
  <c r="AG2362" i="1"/>
  <c r="AG2363" i="1"/>
  <c r="AG2364" i="1"/>
  <c r="AG2365" i="1"/>
  <c r="AG2366" i="1"/>
  <c r="AG2367" i="1"/>
  <c r="AG2368" i="1"/>
  <c r="AG2369" i="1"/>
  <c r="AG2370" i="1"/>
  <c r="AG2371" i="1"/>
  <c r="AG2372" i="1"/>
  <c r="AG2373" i="1"/>
  <c r="AG2374" i="1"/>
  <c r="AG2375" i="1"/>
  <c r="AG2376" i="1"/>
  <c r="AG2377" i="1"/>
  <c r="AG2378" i="1"/>
  <c r="AG2379" i="1"/>
  <c r="AG2380" i="1"/>
  <c r="AG2381" i="1"/>
  <c r="AG2382" i="1"/>
  <c r="AG2383" i="1"/>
  <c r="AG2384" i="1"/>
  <c r="AG2385" i="1"/>
  <c r="AG2386" i="1"/>
  <c r="AG2387" i="1"/>
  <c r="AG2388" i="1"/>
  <c r="AG2389" i="1"/>
  <c r="AG2390" i="1"/>
  <c r="AG2391" i="1"/>
  <c r="AG2392" i="1"/>
  <c r="AG2393" i="1"/>
  <c r="AG2394" i="1"/>
  <c r="AG2395" i="1"/>
  <c r="AG2396" i="1"/>
  <c r="AG2397" i="1"/>
  <c r="AG2398" i="1"/>
  <c r="AG2399" i="1"/>
  <c r="AG2400" i="1"/>
  <c r="AG2401" i="1"/>
  <c r="AG2402" i="1"/>
  <c r="AG2403" i="1"/>
  <c r="AG2404" i="1"/>
  <c r="AG2405" i="1"/>
  <c r="AG2406" i="1"/>
  <c r="AG2407" i="1"/>
  <c r="AG2408" i="1"/>
  <c r="AG2409" i="1"/>
  <c r="AG2410" i="1"/>
  <c r="AG2411" i="1"/>
  <c r="AG2412" i="1"/>
  <c r="AG2413" i="1"/>
  <c r="AG2414" i="1"/>
  <c r="AG2415" i="1"/>
  <c r="AG2416" i="1"/>
  <c r="AG2417" i="1"/>
  <c r="AG2418" i="1"/>
  <c r="AG2419" i="1"/>
  <c r="AG2420" i="1"/>
  <c r="AG2421" i="1"/>
  <c r="AG2422" i="1"/>
  <c r="AG2423" i="1"/>
  <c r="AG2424" i="1"/>
  <c r="AG2425" i="1"/>
  <c r="AG2426" i="1"/>
  <c r="AG2427" i="1"/>
  <c r="AG2428" i="1"/>
  <c r="AG2429" i="1"/>
  <c r="AG2430" i="1"/>
  <c r="AG2431" i="1"/>
  <c r="AG2432" i="1"/>
  <c r="AG2433" i="1"/>
  <c r="AG2434" i="1"/>
  <c r="AG2435" i="1"/>
  <c r="AG2436" i="1"/>
  <c r="AG2437" i="1"/>
  <c r="AG2438" i="1"/>
  <c r="AG2439" i="1"/>
  <c r="AG2440" i="1"/>
  <c r="AG2441" i="1"/>
  <c r="AG2442" i="1"/>
  <c r="AG2443" i="1"/>
  <c r="AG2444" i="1"/>
  <c r="AG2445" i="1"/>
  <c r="AG2446" i="1"/>
  <c r="AG2447" i="1"/>
  <c r="AG2448" i="1"/>
  <c r="AG2449" i="1"/>
  <c r="AG2450" i="1"/>
  <c r="AG2451" i="1"/>
  <c r="AG2452" i="1"/>
  <c r="AG2453" i="1"/>
  <c r="AG2454" i="1"/>
  <c r="AG2455" i="1"/>
  <c r="AG2456" i="1"/>
  <c r="AG2457" i="1"/>
  <c r="AG2458" i="1"/>
  <c r="AG2459" i="1"/>
  <c r="AG2460" i="1"/>
  <c r="AG2461" i="1"/>
  <c r="AG2462" i="1"/>
  <c r="AG2463" i="1"/>
  <c r="AG2464" i="1"/>
  <c r="AG2465" i="1"/>
  <c r="AG2466" i="1"/>
  <c r="AG2467" i="1"/>
  <c r="AG2468" i="1"/>
  <c r="AG2469" i="1"/>
  <c r="AG2470" i="1"/>
  <c r="AG2471" i="1"/>
  <c r="AG2472" i="1"/>
  <c r="AG2473" i="1"/>
  <c r="AG2474" i="1"/>
  <c r="AG2475" i="1"/>
  <c r="AG2476" i="1"/>
  <c r="AG2477" i="1"/>
  <c r="AG2478" i="1"/>
  <c r="AG2479" i="1"/>
  <c r="AG2480" i="1"/>
  <c r="AG2481" i="1"/>
  <c r="AG2482" i="1"/>
  <c r="AG2483" i="1"/>
  <c r="AG2484" i="1"/>
  <c r="AG2485" i="1"/>
  <c r="AG2486" i="1"/>
  <c r="AG2487" i="1"/>
  <c r="AG2488" i="1"/>
  <c r="AG2489" i="1"/>
  <c r="AG2490" i="1"/>
  <c r="AG2491" i="1"/>
  <c r="AG2492" i="1"/>
  <c r="AG2493" i="1"/>
  <c r="AG2494" i="1"/>
  <c r="AG2495" i="1"/>
  <c r="AG2496" i="1"/>
  <c r="AG2497" i="1"/>
  <c r="AG2498" i="1"/>
  <c r="AG2499" i="1"/>
  <c r="AG2500" i="1"/>
  <c r="AG2501" i="1"/>
  <c r="AG2502" i="1"/>
  <c r="AG2503" i="1"/>
  <c r="AG2504" i="1"/>
  <c r="AG2505" i="1"/>
  <c r="AG2506" i="1"/>
  <c r="AG2507" i="1"/>
  <c r="AG2508" i="1"/>
  <c r="AG2509" i="1"/>
  <c r="AG2510" i="1"/>
  <c r="AG2511" i="1"/>
  <c r="AG2512" i="1"/>
  <c r="AG2513" i="1"/>
  <c r="AG2514" i="1"/>
  <c r="AG2515"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J2000" i="1"/>
  <c r="AS2000" i="1" s="1"/>
  <c r="AJ2001" i="1"/>
  <c r="AS2001" i="1" s="1"/>
  <c r="AJ2002" i="1"/>
  <c r="AS2002" i="1" s="1"/>
  <c r="AJ2003" i="1"/>
  <c r="AS2003" i="1" s="1"/>
  <c r="AJ2004" i="1"/>
  <c r="AS2004" i="1" s="1"/>
  <c r="AJ2005" i="1"/>
  <c r="AS2005" i="1" s="1"/>
  <c r="AJ2006" i="1"/>
  <c r="AS2006" i="1" s="1"/>
  <c r="AJ2007" i="1"/>
  <c r="AS2007" i="1" s="1"/>
  <c r="AJ2008" i="1"/>
  <c r="AS2008" i="1" s="1"/>
  <c r="AJ2009" i="1"/>
  <c r="AS2009" i="1" s="1"/>
  <c r="AJ2010" i="1"/>
  <c r="AS2010" i="1" s="1"/>
  <c r="AJ2011" i="1"/>
  <c r="AS2011" i="1" s="1"/>
  <c r="AJ2012" i="1"/>
  <c r="AS2012" i="1" s="1"/>
  <c r="AJ2013" i="1"/>
  <c r="AS2013" i="1" s="1"/>
  <c r="AJ2014" i="1"/>
  <c r="AS2014" i="1" s="1"/>
  <c r="AJ2015" i="1"/>
  <c r="AS2015" i="1" s="1"/>
  <c r="AJ2016" i="1"/>
  <c r="AS2016" i="1" s="1"/>
  <c r="AJ2017" i="1"/>
  <c r="AS2017" i="1" s="1"/>
  <c r="AJ2018" i="1"/>
  <c r="AS2018" i="1" s="1"/>
  <c r="AJ2019" i="1"/>
  <c r="AS2019" i="1" s="1"/>
  <c r="AJ2020" i="1"/>
  <c r="AS2020" i="1" s="1"/>
  <c r="AJ2021" i="1"/>
  <c r="AS2021" i="1" s="1"/>
  <c r="AJ2022" i="1"/>
  <c r="AS2022" i="1" s="1"/>
  <c r="AJ2023" i="1"/>
  <c r="AS2023" i="1" s="1"/>
  <c r="AJ2024" i="1"/>
  <c r="AS2024" i="1" s="1"/>
  <c r="AJ2025" i="1"/>
  <c r="AS2025" i="1" s="1"/>
  <c r="AJ2026" i="1"/>
  <c r="AS2026" i="1" s="1"/>
  <c r="AJ2027" i="1"/>
  <c r="AS2027" i="1" s="1"/>
  <c r="AJ2028" i="1"/>
  <c r="AS2028" i="1" s="1"/>
  <c r="AJ2029" i="1"/>
  <c r="AS2029" i="1" s="1"/>
  <c r="AJ2030" i="1"/>
  <c r="AS2030" i="1" s="1"/>
  <c r="AJ2031" i="1"/>
  <c r="AS2031" i="1" s="1"/>
  <c r="AJ2032" i="1"/>
  <c r="AS2032" i="1" s="1"/>
  <c r="AJ2033" i="1"/>
  <c r="AS2033" i="1" s="1"/>
  <c r="AJ2034" i="1"/>
  <c r="AS2034" i="1" s="1"/>
  <c r="AJ2035" i="1"/>
  <c r="AS2035" i="1" s="1"/>
  <c r="AJ2036" i="1"/>
  <c r="AS2036" i="1" s="1"/>
  <c r="AJ2037" i="1"/>
  <c r="AS2037" i="1" s="1"/>
  <c r="AJ2038" i="1"/>
  <c r="AS2038" i="1" s="1"/>
  <c r="AJ2039" i="1"/>
  <c r="AS2039" i="1" s="1"/>
  <c r="AJ2040" i="1"/>
  <c r="AS2040" i="1" s="1"/>
  <c r="AJ2041" i="1"/>
  <c r="AS2041" i="1" s="1"/>
  <c r="AJ2042" i="1"/>
  <c r="AS2042" i="1" s="1"/>
  <c r="AJ2043" i="1"/>
  <c r="AS2043" i="1" s="1"/>
  <c r="AJ2044" i="1"/>
  <c r="AS2044" i="1" s="1"/>
  <c r="AJ2045" i="1"/>
  <c r="AS2045" i="1" s="1"/>
  <c r="AJ2046" i="1"/>
  <c r="AS2046" i="1" s="1"/>
  <c r="AJ2047" i="1"/>
  <c r="AS2047" i="1" s="1"/>
  <c r="AJ2048" i="1"/>
  <c r="AS2048" i="1" s="1"/>
  <c r="AJ2049" i="1"/>
  <c r="AS2049" i="1" s="1"/>
  <c r="AJ2050" i="1"/>
  <c r="AS2050" i="1" s="1"/>
  <c r="AJ2051" i="1"/>
  <c r="AS2051" i="1" s="1"/>
  <c r="AJ2052" i="1"/>
  <c r="AS2052" i="1" s="1"/>
  <c r="AJ2053" i="1"/>
  <c r="AS2053" i="1" s="1"/>
  <c r="AJ2054" i="1"/>
  <c r="AS2054" i="1" s="1"/>
  <c r="AJ2055" i="1"/>
  <c r="AS2055" i="1" s="1"/>
  <c r="AJ2056" i="1"/>
  <c r="AS2056" i="1" s="1"/>
  <c r="AJ2057" i="1"/>
  <c r="AS2057" i="1" s="1"/>
  <c r="AJ2058" i="1"/>
  <c r="AS2058" i="1" s="1"/>
  <c r="AJ2059" i="1"/>
  <c r="AS2059" i="1" s="1"/>
  <c r="AJ2060" i="1"/>
  <c r="AS2060" i="1" s="1"/>
  <c r="AJ2061" i="1"/>
  <c r="AS2061" i="1" s="1"/>
  <c r="AJ2062" i="1"/>
  <c r="AS2062" i="1" s="1"/>
  <c r="AJ2063" i="1"/>
  <c r="AS2063" i="1" s="1"/>
  <c r="AJ2064" i="1"/>
  <c r="AS2064" i="1" s="1"/>
  <c r="AJ2065" i="1"/>
  <c r="AS2065" i="1" s="1"/>
  <c r="AJ2066" i="1"/>
  <c r="AS2066" i="1" s="1"/>
  <c r="AJ2067" i="1"/>
  <c r="AS2067" i="1" s="1"/>
  <c r="AJ2068" i="1"/>
  <c r="AS2068" i="1" s="1"/>
  <c r="AJ2069" i="1"/>
  <c r="AS2069" i="1" s="1"/>
  <c r="AJ2070" i="1"/>
  <c r="AS2070" i="1" s="1"/>
  <c r="AJ2071" i="1"/>
  <c r="AS2071" i="1" s="1"/>
  <c r="AJ2072" i="1"/>
  <c r="AS2072" i="1" s="1"/>
  <c r="AJ2073" i="1"/>
  <c r="AS2073" i="1" s="1"/>
  <c r="AJ2074" i="1"/>
  <c r="AS2074" i="1" s="1"/>
  <c r="AJ2075" i="1"/>
  <c r="AS2075" i="1" s="1"/>
  <c r="AJ2076" i="1"/>
  <c r="AS2076" i="1" s="1"/>
  <c r="AJ2077" i="1"/>
  <c r="AS2077" i="1" s="1"/>
  <c r="AJ2078" i="1"/>
  <c r="AS2078" i="1" s="1"/>
  <c r="AJ2079" i="1"/>
  <c r="AS2079" i="1" s="1"/>
  <c r="AJ2080" i="1"/>
  <c r="AS2080" i="1" s="1"/>
  <c r="AJ2081" i="1"/>
  <c r="AS2081" i="1" s="1"/>
  <c r="AJ2082" i="1"/>
  <c r="AS2082" i="1" s="1"/>
  <c r="AJ2083" i="1"/>
  <c r="AS2083" i="1" s="1"/>
  <c r="AJ2084" i="1"/>
  <c r="AS2084" i="1" s="1"/>
  <c r="AJ2085" i="1"/>
  <c r="AS2085" i="1" s="1"/>
  <c r="AJ2086" i="1"/>
  <c r="AS2086" i="1" s="1"/>
  <c r="AJ2087" i="1"/>
  <c r="AS2087" i="1" s="1"/>
  <c r="AJ2088" i="1"/>
  <c r="AS2088" i="1" s="1"/>
  <c r="AJ2089" i="1"/>
  <c r="AS2089" i="1" s="1"/>
  <c r="AJ2090" i="1"/>
  <c r="AS2090" i="1" s="1"/>
  <c r="AJ2091" i="1"/>
  <c r="AS2091" i="1" s="1"/>
  <c r="AJ2092" i="1"/>
  <c r="AS2092" i="1" s="1"/>
  <c r="AJ2093" i="1"/>
  <c r="AS2093" i="1" s="1"/>
  <c r="AJ2094" i="1"/>
  <c r="AS2094" i="1" s="1"/>
  <c r="AJ2095" i="1"/>
  <c r="AS2095" i="1" s="1"/>
  <c r="AJ2096" i="1"/>
  <c r="AS2096" i="1" s="1"/>
  <c r="AJ2097" i="1"/>
  <c r="AS2097" i="1" s="1"/>
  <c r="AJ2098" i="1"/>
  <c r="AS2098" i="1" s="1"/>
  <c r="AJ2099" i="1"/>
  <c r="AS2099" i="1" s="1"/>
  <c r="AJ2100" i="1"/>
  <c r="AS2100" i="1" s="1"/>
  <c r="AJ2101" i="1"/>
  <c r="AS2101" i="1" s="1"/>
  <c r="AJ2102" i="1"/>
  <c r="AS2102" i="1" s="1"/>
  <c r="AJ2103" i="1"/>
  <c r="AS2103" i="1" s="1"/>
  <c r="AJ2104" i="1"/>
  <c r="AS2104" i="1" s="1"/>
  <c r="AJ2105" i="1"/>
  <c r="AS2105" i="1" s="1"/>
  <c r="AJ2106" i="1"/>
  <c r="AS2106" i="1" s="1"/>
  <c r="AJ2107" i="1"/>
  <c r="AS2107" i="1" s="1"/>
  <c r="AJ2108" i="1"/>
  <c r="AS2108" i="1" s="1"/>
  <c r="AJ2109" i="1"/>
  <c r="AS2109" i="1" s="1"/>
  <c r="AJ2110" i="1"/>
  <c r="AS2110" i="1" s="1"/>
  <c r="AJ2111" i="1"/>
  <c r="AS2111" i="1" s="1"/>
  <c r="AJ2112" i="1"/>
  <c r="AS2112" i="1" s="1"/>
  <c r="AJ2113" i="1"/>
  <c r="AS2113" i="1" s="1"/>
  <c r="AJ2114" i="1"/>
  <c r="AS2114" i="1" s="1"/>
  <c r="AJ2115" i="1"/>
  <c r="AS2115" i="1" s="1"/>
  <c r="AJ2116" i="1"/>
  <c r="AS2116" i="1" s="1"/>
  <c r="AJ2117" i="1"/>
  <c r="AS2117" i="1" s="1"/>
  <c r="AJ2118" i="1"/>
  <c r="AS2118" i="1" s="1"/>
  <c r="AJ2119" i="1"/>
  <c r="AS2119" i="1" s="1"/>
  <c r="AJ2120" i="1"/>
  <c r="AS2120" i="1" s="1"/>
  <c r="AJ2121" i="1"/>
  <c r="AS2121" i="1" s="1"/>
  <c r="AJ2122" i="1"/>
  <c r="AS2122" i="1" s="1"/>
  <c r="AJ2123" i="1"/>
  <c r="AS2123" i="1" s="1"/>
  <c r="AJ2124" i="1"/>
  <c r="AS2124" i="1" s="1"/>
  <c r="AJ2125" i="1"/>
  <c r="AS2125" i="1" s="1"/>
  <c r="AJ2126" i="1"/>
  <c r="AS2126" i="1" s="1"/>
  <c r="AJ2127" i="1"/>
  <c r="AS2127" i="1" s="1"/>
  <c r="AJ2128" i="1"/>
  <c r="AS2128" i="1" s="1"/>
  <c r="AJ2129" i="1"/>
  <c r="AS2129" i="1" s="1"/>
  <c r="AJ2130" i="1"/>
  <c r="AS2130" i="1" s="1"/>
  <c r="AJ2131" i="1"/>
  <c r="AS2131" i="1" s="1"/>
  <c r="AJ2132" i="1"/>
  <c r="AS2132" i="1" s="1"/>
  <c r="AJ2133" i="1"/>
  <c r="AS2133" i="1" s="1"/>
  <c r="AJ2134" i="1"/>
  <c r="AS2134" i="1" s="1"/>
  <c r="AJ2135" i="1"/>
  <c r="AS2135" i="1" s="1"/>
  <c r="AJ2136" i="1"/>
  <c r="AS2136" i="1" s="1"/>
  <c r="AJ2137" i="1"/>
  <c r="AS2137" i="1" s="1"/>
  <c r="AJ2138" i="1"/>
  <c r="AS2138" i="1" s="1"/>
  <c r="AJ2139" i="1"/>
  <c r="AS2139" i="1" s="1"/>
  <c r="AJ2140" i="1"/>
  <c r="AS2140" i="1" s="1"/>
  <c r="AJ2141" i="1"/>
  <c r="AS2141" i="1" s="1"/>
  <c r="AJ2142" i="1"/>
  <c r="AS2142" i="1" s="1"/>
  <c r="AJ2143" i="1"/>
  <c r="AS2143" i="1" s="1"/>
  <c r="AJ2144" i="1"/>
  <c r="AS2144" i="1" s="1"/>
  <c r="AJ2145" i="1"/>
  <c r="AS2145" i="1" s="1"/>
  <c r="AJ2146" i="1"/>
  <c r="AS2146" i="1" s="1"/>
  <c r="AJ2147" i="1"/>
  <c r="AS2147" i="1" s="1"/>
  <c r="AJ2148" i="1"/>
  <c r="AS2148" i="1" s="1"/>
  <c r="AJ2149" i="1"/>
  <c r="AS2149" i="1" s="1"/>
  <c r="AJ2150" i="1"/>
  <c r="AS2150" i="1" s="1"/>
  <c r="AJ2151" i="1"/>
  <c r="AS2151" i="1" s="1"/>
  <c r="AJ2152" i="1"/>
  <c r="AS2152" i="1" s="1"/>
  <c r="AJ2153" i="1"/>
  <c r="AS2153" i="1" s="1"/>
  <c r="AJ2154" i="1"/>
  <c r="AS2154" i="1" s="1"/>
  <c r="AJ2155" i="1"/>
  <c r="AS2155" i="1" s="1"/>
  <c r="AJ2156" i="1"/>
  <c r="AS2156" i="1" s="1"/>
  <c r="AJ2157" i="1"/>
  <c r="AS2157" i="1" s="1"/>
  <c r="AJ2158" i="1"/>
  <c r="AS2158" i="1" s="1"/>
  <c r="AJ2159" i="1"/>
  <c r="AS2159" i="1" s="1"/>
  <c r="AJ2160" i="1"/>
  <c r="AS2160" i="1" s="1"/>
  <c r="AJ2161" i="1"/>
  <c r="AS2161" i="1" s="1"/>
  <c r="AJ2162" i="1"/>
  <c r="AS2162" i="1" s="1"/>
  <c r="AJ2163" i="1"/>
  <c r="AS2163" i="1" s="1"/>
  <c r="AJ2164" i="1"/>
  <c r="AS2164" i="1" s="1"/>
  <c r="AJ2165" i="1"/>
  <c r="AS2165" i="1" s="1"/>
  <c r="AJ2166" i="1"/>
  <c r="AS2166" i="1" s="1"/>
  <c r="AJ2167" i="1"/>
  <c r="AS2167" i="1" s="1"/>
  <c r="AJ2168" i="1"/>
  <c r="AS2168" i="1" s="1"/>
  <c r="AJ2169" i="1"/>
  <c r="AS2169" i="1" s="1"/>
  <c r="AJ2170" i="1"/>
  <c r="AS2170" i="1" s="1"/>
  <c r="AJ2171" i="1"/>
  <c r="AS2171" i="1" s="1"/>
  <c r="AJ2172" i="1"/>
  <c r="AS2172" i="1" s="1"/>
  <c r="AJ2173" i="1"/>
  <c r="AS2173" i="1" s="1"/>
  <c r="AJ2174" i="1"/>
  <c r="AS2174" i="1" s="1"/>
  <c r="AJ2175" i="1"/>
  <c r="AS2175" i="1" s="1"/>
  <c r="AJ2176" i="1"/>
  <c r="AS2176" i="1" s="1"/>
  <c r="AJ2177" i="1"/>
  <c r="AS2177" i="1" s="1"/>
  <c r="AJ2178" i="1"/>
  <c r="AS2178" i="1" s="1"/>
  <c r="AJ2179" i="1"/>
  <c r="AS2179" i="1" s="1"/>
  <c r="AJ2180" i="1"/>
  <c r="AS2180" i="1" s="1"/>
  <c r="AJ2181" i="1"/>
  <c r="AS2181" i="1" s="1"/>
  <c r="AJ2182" i="1"/>
  <c r="AS2182" i="1" s="1"/>
  <c r="AJ2183" i="1"/>
  <c r="AS2183" i="1" s="1"/>
  <c r="AJ2184" i="1"/>
  <c r="AS2184" i="1" s="1"/>
  <c r="AJ2185" i="1"/>
  <c r="AS2185" i="1" s="1"/>
  <c r="AJ2186" i="1"/>
  <c r="AS2186" i="1" s="1"/>
  <c r="AJ2187" i="1"/>
  <c r="AS2187" i="1" s="1"/>
  <c r="AJ2188" i="1"/>
  <c r="AS2188" i="1" s="1"/>
  <c r="AJ2189" i="1"/>
  <c r="AS2189" i="1" s="1"/>
  <c r="AJ2190" i="1"/>
  <c r="AS2190" i="1" s="1"/>
  <c r="AJ2191" i="1"/>
  <c r="AS2191" i="1" s="1"/>
  <c r="AJ2192" i="1"/>
  <c r="AS2192" i="1" s="1"/>
  <c r="AJ2193" i="1"/>
  <c r="AS2193" i="1" s="1"/>
  <c r="AJ2194" i="1"/>
  <c r="AS2194" i="1" s="1"/>
  <c r="AJ2195" i="1"/>
  <c r="AS2195" i="1" s="1"/>
  <c r="AJ2196" i="1"/>
  <c r="AS2196" i="1" s="1"/>
  <c r="AJ2197" i="1"/>
  <c r="AS2197" i="1" s="1"/>
  <c r="AJ2198" i="1"/>
  <c r="AS2198" i="1" s="1"/>
  <c r="AJ2199" i="1"/>
  <c r="AS2199" i="1" s="1"/>
  <c r="AJ2200" i="1"/>
  <c r="AS2200" i="1" s="1"/>
  <c r="AJ2201" i="1"/>
  <c r="AS2201" i="1" s="1"/>
  <c r="AJ2202" i="1"/>
  <c r="AS2202" i="1" s="1"/>
  <c r="AJ2203" i="1"/>
  <c r="AS2203" i="1" s="1"/>
  <c r="AJ2204" i="1"/>
  <c r="AS2204" i="1" s="1"/>
  <c r="AJ2205" i="1"/>
  <c r="AS2205" i="1" s="1"/>
  <c r="AJ2206" i="1"/>
  <c r="AS2206" i="1" s="1"/>
  <c r="AJ2207" i="1"/>
  <c r="AS2207" i="1" s="1"/>
  <c r="AJ2208" i="1"/>
  <c r="AS2208" i="1" s="1"/>
  <c r="AJ2209" i="1"/>
  <c r="AS2209" i="1" s="1"/>
  <c r="AJ2210" i="1"/>
  <c r="AS2210" i="1" s="1"/>
  <c r="AJ2211" i="1"/>
  <c r="AS2211" i="1" s="1"/>
  <c r="AJ2212" i="1"/>
  <c r="AS2212" i="1" s="1"/>
  <c r="AJ2213" i="1"/>
  <c r="AS2213" i="1" s="1"/>
  <c r="AJ2214" i="1"/>
  <c r="AS2214" i="1" s="1"/>
  <c r="AJ2215" i="1"/>
  <c r="AS2215" i="1" s="1"/>
  <c r="AJ2216" i="1"/>
  <c r="AS2216" i="1" s="1"/>
  <c r="AJ2217" i="1"/>
  <c r="AS2217" i="1" s="1"/>
  <c r="AJ2218" i="1"/>
  <c r="AS2218" i="1" s="1"/>
  <c r="AJ2219" i="1"/>
  <c r="AS2219" i="1" s="1"/>
  <c r="AJ2220" i="1"/>
  <c r="AS2220" i="1" s="1"/>
  <c r="AJ2221" i="1"/>
  <c r="AS2221" i="1" s="1"/>
  <c r="AJ2222" i="1"/>
  <c r="AS2222" i="1" s="1"/>
  <c r="AJ2223" i="1"/>
  <c r="AS2223" i="1" s="1"/>
  <c r="AJ2224" i="1"/>
  <c r="AS2224" i="1" s="1"/>
  <c r="AJ2225" i="1"/>
  <c r="AS2225" i="1" s="1"/>
  <c r="AJ2226" i="1"/>
  <c r="AS2226" i="1" s="1"/>
  <c r="AJ2227" i="1"/>
  <c r="AS2227" i="1" s="1"/>
  <c r="AJ2228" i="1"/>
  <c r="AS2228" i="1" s="1"/>
  <c r="AJ2229" i="1"/>
  <c r="AS2229" i="1" s="1"/>
  <c r="AJ2230" i="1"/>
  <c r="AS2230" i="1" s="1"/>
  <c r="AJ2231" i="1"/>
  <c r="AS2231" i="1" s="1"/>
  <c r="AJ2232" i="1"/>
  <c r="AS2232" i="1" s="1"/>
  <c r="AJ2233" i="1"/>
  <c r="AS2233" i="1" s="1"/>
  <c r="AJ2234" i="1"/>
  <c r="AS2234" i="1" s="1"/>
  <c r="AJ2235" i="1"/>
  <c r="AS2235" i="1" s="1"/>
  <c r="AJ2236" i="1"/>
  <c r="AS2236" i="1" s="1"/>
  <c r="AJ2237" i="1"/>
  <c r="AS2237" i="1" s="1"/>
  <c r="AJ2238" i="1"/>
  <c r="AS2238" i="1" s="1"/>
  <c r="AJ2239" i="1"/>
  <c r="AS2239" i="1" s="1"/>
  <c r="AJ2240" i="1"/>
  <c r="AS2240" i="1" s="1"/>
  <c r="AJ2241" i="1"/>
  <c r="AS2241" i="1" s="1"/>
  <c r="AJ2242" i="1"/>
  <c r="AS2242" i="1" s="1"/>
  <c r="AJ2243" i="1"/>
  <c r="AS2243" i="1" s="1"/>
  <c r="AJ2244" i="1"/>
  <c r="AS2244" i="1" s="1"/>
  <c r="AJ2245" i="1"/>
  <c r="AS2245" i="1" s="1"/>
  <c r="AJ2246" i="1"/>
  <c r="AS2246" i="1" s="1"/>
  <c r="AJ2247" i="1"/>
  <c r="AS2247" i="1" s="1"/>
  <c r="AJ2248" i="1"/>
  <c r="AS2248" i="1" s="1"/>
  <c r="AJ2249" i="1"/>
  <c r="AS2249" i="1" s="1"/>
  <c r="AJ2250" i="1"/>
  <c r="AS2250" i="1" s="1"/>
  <c r="AJ2251" i="1"/>
  <c r="AS2251" i="1" s="1"/>
  <c r="AJ2252" i="1"/>
  <c r="AS2252" i="1" s="1"/>
  <c r="AJ2253" i="1"/>
  <c r="AS2253" i="1" s="1"/>
  <c r="AJ2254" i="1"/>
  <c r="AS2254" i="1" s="1"/>
  <c r="AJ2255" i="1"/>
  <c r="AS2255" i="1" s="1"/>
  <c r="AJ2256" i="1"/>
  <c r="AS2256" i="1" s="1"/>
  <c r="AJ2257" i="1"/>
  <c r="AS2257" i="1" s="1"/>
  <c r="AJ2258" i="1"/>
  <c r="AS2258" i="1" s="1"/>
  <c r="AJ2259" i="1"/>
  <c r="AS2259" i="1" s="1"/>
  <c r="AJ2260" i="1"/>
  <c r="AS2260" i="1" s="1"/>
  <c r="AJ2261" i="1"/>
  <c r="AS2261" i="1" s="1"/>
  <c r="AJ2262" i="1"/>
  <c r="AS2262" i="1" s="1"/>
  <c r="AJ2263" i="1"/>
  <c r="AS2263" i="1" s="1"/>
  <c r="AJ2264" i="1"/>
  <c r="AS2264" i="1" s="1"/>
  <c r="AJ2265" i="1"/>
  <c r="AS2265" i="1" s="1"/>
  <c r="AJ2266" i="1"/>
  <c r="AS2266" i="1" s="1"/>
  <c r="AJ2267" i="1"/>
  <c r="AS2267" i="1" s="1"/>
  <c r="AJ2268" i="1"/>
  <c r="AS2268" i="1" s="1"/>
  <c r="AJ2269" i="1"/>
  <c r="AS2269" i="1" s="1"/>
  <c r="AJ2270" i="1"/>
  <c r="AS2270" i="1" s="1"/>
  <c r="AJ2271" i="1"/>
  <c r="AS2271" i="1" s="1"/>
  <c r="AJ2272" i="1"/>
  <c r="AS2272" i="1" s="1"/>
  <c r="AJ2273" i="1"/>
  <c r="AS2273" i="1" s="1"/>
  <c r="AJ2274" i="1"/>
  <c r="AS2274" i="1" s="1"/>
  <c r="AJ2275" i="1"/>
  <c r="AS2275" i="1" s="1"/>
  <c r="AJ2276" i="1"/>
  <c r="AS2276" i="1" s="1"/>
  <c r="AJ2277" i="1"/>
  <c r="AS2277" i="1" s="1"/>
  <c r="AJ2278" i="1"/>
  <c r="AS2278" i="1" s="1"/>
  <c r="AJ2279" i="1"/>
  <c r="AS2279" i="1" s="1"/>
  <c r="AJ2280" i="1"/>
  <c r="AS2280" i="1" s="1"/>
  <c r="AJ2281" i="1"/>
  <c r="AS2281" i="1" s="1"/>
  <c r="AJ2282" i="1"/>
  <c r="AS2282" i="1" s="1"/>
  <c r="AJ2283" i="1"/>
  <c r="AS2283" i="1" s="1"/>
  <c r="AJ2284" i="1"/>
  <c r="AS2284" i="1" s="1"/>
  <c r="AJ2285" i="1"/>
  <c r="AS2285" i="1" s="1"/>
  <c r="AJ2286" i="1"/>
  <c r="AS2286" i="1" s="1"/>
  <c r="AJ2287" i="1"/>
  <c r="AS2287" i="1" s="1"/>
  <c r="AJ2288" i="1"/>
  <c r="AS2288" i="1" s="1"/>
  <c r="AJ2289" i="1"/>
  <c r="AS2289" i="1" s="1"/>
  <c r="AJ2290" i="1"/>
  <c r="AS2290" i="1" s="1"/>
  <c r="AJ2291" i="1"/>
  <c r="AS2291" i="1" s="1"/>
  <c r="AJ2292" i="1"/>
  <c r="AS2292" i="1" s="1"/>
  <c r="AJ2293" i="1"/>
  <c r="AS2293" i="1" s="1"/>
  <c r="AJ2294" i="1"/>
  <c r="AS2294" i="1" s="1"/>
  <c r="AJ2295" i="1"/>
  <c r="AS2295" i="1" s="1"/>
  <c r="AJ2296" i="1"/>
  <c r="AS2296" i="1" s="1"/>
  <c r="AJ2297" i="1"/>
  <c r="AS2297" i="1" s="1"/>
  <c r="AJ2298" i="1"/>
  <c r="AS2298" i="1" s="1"/>
  <c r="AJ2299" i="1"/>
  <c r="AS2299" i="1" s="1"/>
  <c r="AJ2300" i="1"/>
  <c r="AS2300" i="1" s="1"/>
  <c r="AJ2301" i="1"/>
  <c r="AS2301" i="1" s="1"/>
  <c r="AJ2302" i="1"/>
  <c r="AS2302" i="1" s="1"/>
  <c r="AJ2303" i="1"/>
  <c r="AS2303" i="1" s="1"/>
  <c r="AJ2304" i="1"/>
  <c r="AS2304" i="1" s="1"/>
  <c r="AJ2305" i="1"/>
  <c r="AS2305" i="1" s="1"/>
  <c r="AJ2306" i="1"/>
  <c r="AS2306" i="1" s="1"/>
  <c r="AJ2307" i="1"/>
  <c r="AS2307" i="1" s="1"/>
  <c r="AJ2308" i="1"/>
  <c r="AS2308" i="1" s="1"/>
  <c r="AJ2309" i="1"/>
  <c r="AS2309" i="1" s="1"/>
  <c r="AJ2310" i="1"/>
  <c r="AS2310" i="1" s="1"/>
  <c r="AJ2311" i="1"/>
  <c r="AS2311" i="1" s="1"/>
  <c r="AJ2312" i="1"/>
  <c r="AS2312" i="1" s="1"/>
  <c r="AJ2313" i="1"/>
  <c r="AS2313" i="1" s="1"/>
  <c r="AJ2314" i="1"/>
  <c r="AS2314" i="1" s="1"/>
  <c r="AJ2315" i="1"/>
  <c r="AS2315" i="1" s="1"/>
  <c r="AJ2316" i="1"/>
  <c r="AS2316" i="1" s="1"/>
  <c r="AJ2317" i="1"/>
  <c r="AS2317" i="1" s="1"/>
  <c r="AJ2318" i="1"/>
  <c r="AS2318" i="1" s="1"/>
  <c r="AJ2319" i="1"/>
  <c r="AS2319" i="1" s="1"/>
  <c r="AJ2320" i="1"/>
  <c r="AS2320" i="1" s="1"/>
  <c r="AJ2321" i="1"/>
  <c r="AS2321" i="1" s="1"/>
  <c r="AJ2322" i="1"/>
  <c r="AS2322" i="1" s="1"/>
  <c r="AJ2323" i="1"/>
  <c r="AS2323" i="1" s="1"/>
  <c r="AJ2324" i="1"/>
  <c r="AS2324" i="1" s="1"/>
  <c r="AJ2325" i="1"/>
  <c r="AS2325" i="1" s="1"/>
  <c r="AJ2326" i="1"/>
  <c r="AS2326" i="1" s="1"/>
  <c r="AJ2327" i="1"/>
  <c r="AS2327" i="1" s="1"/>
  <c r="AJ2328" i="1"/>
  <c r="AS2328" i="1" s="1"/>
  <c r="AJ2329" i="1"/>
  <c r="AS2329" i="1" s="1"/>
  <c r="AJ2330" i="1"/>
  <c r="AS2330" i="1" s="1"/>
  <c r="AJ2331" i="1"/>
  <c r="AS2331" i="1" s="1"/>
  <c r="AJ2332" i="1"/>
  <c r="AS2332" i="1" s="1"/>
  <c r="AJ2333" i="1"/>
  <c r="AS2333" i="1" s="1"/>
  <c r="AJ2334" i="1"/>
  <c r="AS2334" i="1" s="1"/>
  <c r="AJ2335" i="1"/>
  <c r="AS2335" i="1" s="1"/>
  <c r="AJ2336" i="1"/>
  <c r="AS2336" i="1" s="1"/>
  <c r="AJ2337" i="1"/>
  <c r="AS2337" i="1" s="1"/>
  <c r="AJ2338" i="1"/>
  <c r="AS2338" i="1" s="1"/>
  <c r="AJ2339" i="1"/>
  <c r="AS2339" i="1" s="1"/>
  <c r="AJ2340" i="1"/>
  <c r="AS2340" i="1" s="1"/>
  <c r="AJ2341" i="1"/>
  <c r="AS2341" i="1" s="1"/>
  <c r="AJ2342" i="1"/>
  <c r="AS2342" i="1" s="1"/>
  <c r="AJ2343" i="1"/>
  <c r="AS2343" i="1" s="1"/>
  <c r="AJ2344" i="1"/>
  <c r="AS2344" i="1" s="1"/>
  <c r="AJ2345" i="1"/>
  <c r="AS2345" i="1" s="1"/>
  <c r="AJ2346" i="1"/>
  <c r="AS2346" i="1" s="1"/>
  <c r="AJ2347" i="1"/>
  <c r="AS2347" i="1" s="1"/>
  <c r="AJ2348" i="1"/>
  <c r="AS2348" i="1" s="1"/>
  <c r="AJ2349" i="1"/>
  <c r="AS2349" i="1" s="1"/>
  <c r="AJ2350" i="1"/>
  <c r="AS2350" i="1" s="1"/>
  <c r="AJ2351" i="1"/>
  <c r="AS2351" i="1" s="1"/>
  <c r="AJ2352" i="1"/>
  <c r="AS2352" i="1" s="1"/>
  <c r="AJ2353" i="1"/>
  <c r="AS2353" i="1" s="1"/>
  <c r="AJ2354" i="1"/>
  <c r="AS2354" i="1" s="1"/>
  <c r="AJ2355" i="1"/>
  <c r="AS2355" i="1" s="1"/>
  <c r="AJ2356" i="1"/>
  <c r="AS2356" i="1" s="1"/>
  <c r="AJ2357" i="1"/>
  <c r="AS2357" i="1" s="1"/>
  <c r="AJ2358" i="1"/>
  <c r="AS2358" i="1" s="1"/>
  <c r="AJ2359" i="1"/>
  <c r="AS2359" i="1" s="1"/>
  <c r="AJ2360" i="1"/>
  <c r="AS2360" i="1" s="1"/>
  <c r="AJ2361" i="1"/>
  <c r="AS2361" i="1" s="1"/>
  <c r="AJ2362" i="1"/>
  <c r="AS2362" i="1" s="1"/>
  <c r="AJ2363" i="1"/>
  <c r="AS2363" i="1" s="1"/>
  <c r="AJ2364" i="1"/>
  <c r="AS2364" i="1" s="1"/>
  <c r="AJ2365" i="1"/>
  <c r="AS2365" i="1" s="1"/>
  <c r="AJ2366" i="1"/>
  <c r="AS2366" i="1" s="1"/>
  <c r="AJ2367" i="1"/>
  <c r="AS2367" i="1" s="1"/>
  <c r="AJ2368" i="1"/>
  <c r="AS2368" i="1" s="1"/>
  <c r="AJ2369" i="1"/>
  <c r="AS2369" i="1" s="1"/>
  <c r="AJ2370" i="1"/>
  <c r="AS2370" i="1" s="1"/>
  <c r="AJ2371" i="1"/>
  <c r="AS2371" i="1" s="1"/>
  <c r="AJ2372" i="1"/>
  <c r="AS2372" i="1" s="1"/>
  <c r="AJ2373" i="1"/>
  <c r="AS2373" i="1" s="1"/>
  <c r="AJ2374" i="1"/>
  <c r="AS2374" i="1" s="1"/>
  <c r="AJ2375" i="1"/>
  <c r="AS2375" i="1" s="1"/>
  <c r="AJ2376" i="1"/>
  <c r="AS2376" i="1" s="1"/>
  <c r="AJ2377" i="1"/>
  <c r="AS2377" i="1" s="1"/>
  <c r="AJ2378" i="1"/>
  <c r="AS2378" i="1" s="1"/>
  <c r="AJ2379" i="1"/>
  <c r="AS2379" i="1" s="1"/>
  <c r="AJ2380" i="1"/>
  <c r="AS2380" i="1" s="1"/>
  <c r="AJ2381" i="1"/>
  <c r="AS2381" i="1" s="1"/>
  <c r="AJ2382" i="1"/>
  <c r="AS2382" i="1" s="1"/>
  <c r="AJ2383" i="1"/>
  <c r="AS2383" i="1" s="1"/>
  <c r="AJ2384" i="1"/>
  <c r="AS2384" i="1" s="1"/>
  <c r="AJ2385" i="1"/>
  <c r="AS2385" i="1" s="1"/>
  <c r="AJ2386" i="1"/>
  <c r="AS2386" i="1" s="1"/>
  <c r="AJ2387" i="1"/>
  <c r="AS2387" i="1" s="1"/>
  <c r="AJ2388" i="1"/>
  <c r="AS2388" i="1" s="1"/>
  <c r="AJ2389" i="1"/>
  <c r="AS2389" i="1" s="1"/>
  <c r="AJ2390" i="1"/>
  <c r="AS2390" i="1" s="1"/>
  <c r="AJ2391" i="1"/>
  <c r="AS2391" i="1" s="1"/>
  <c r="AJ2392" i="1"/>
  <c r="AS2392" i="1" s="1"/>
  <c r="AJ2393" i="1"/>
  <c r="AS2393" i="1" s="1"/>
  <c r="AJ2394" i="1"/>
  <c r="AS2394" i="1" s="1"/>
  <c r="AJ2395" i="1"/>
  <c r="AS2395" i="1" s="1"/>
  <c r="AJ2396" i="1"/>
  <c r="AS2396" i="1" s="1"/>
  <c r="AJ2397" i="1"/>
  <c r="AS2397" i="1" s="1"/>
  <c r="AJ2398" i="1"/>
  <c r="AS2398" i="1" s="1"/>
  <c r="AJ2399" i="1"/>
  <c r="AS2399" i="1" s="1"/>
  <c r="AJ2400" i="1"/>
  <c r="AS2400" i="1" s="1"/>
  <c r="AJ2401" i="1"/>
  <c r="AS2401" i="1" s="1"/>
  <c r="AJ2402" i="1"/>
  <c r="AS2402" i="1" s="1"/>
  <c r="AJ2403" i="1"/>
  <c r="AS2403" i="1" s="1"/>
  <c r="AJ2404" i="1"/>
  <c r="AS2404" i="1" s="1"/>
  <c r="AJ2405" i="1"/>
  <c r="AS2405" i="1" s="1"/>
  <c r="AJ2406" i="1"/>
  <c r="AS2406" i="1" s="1"/>
  <c r="AJ2407" i="1"/>
  <c r="AS2407" i="1" s="1"/>
  <c r="AJ2408" i="1"/>
  <c r="AS2408" i="1" s="1"/>
  <c r="AJ2409" i="1"/>
  <c r="AS2409" i="1" s="1"/>
  <c r="AJ2410" i="1"/>
  <c r="AS2410" i="1" s="1"/>
  <c r="AJ2411" i="1"/>
  <c r="AS2411" i="1" s="1"/>
  <c r="AJ2412" i="1"/>
  <c r="AS2412" i="1" s="1"/>
  <c r="AJ2413" i="1"/>
  <c r="AS2413" i="1" s="1"/>
  <c r="AJ2414" i="1"/>
  <c r="AS2414" i="1" s="1"/>
  <c r="AJ2415" i="1"/>
  <c r="AS2415" i="1" s="1"/>
  <c r="AJ2416" i="1"/>
  <c r="AS2416" i="1" s="1"/>
  <c r="AJ2417" i="1"/>
  <c r="AS2417" i="1" s="1"/>
  <c r="AJ2418" i="1"/>
  <c r="AS2418" i="1" s="1"/>
  <c r="AJ2419" i="1"/>
  <c r="AS2419" i="1" s="1"/>
  <c r="AJ2420" i="1"/>
  <c r="AS2420" i="1" s="1"/>
  <c r="AJ2421" i="1"/>
  <c r="AS2421" i="1" s="1"/>
  <c r="AJ2422" i="1"/>
  <c r="AS2422" i="1" s="1"/>
  <c r="AJ2423" i="1"/>
  <c r="AS2423" i="1" s="1"/>
  <c r="AJ2424" i="1"/>
  <c r="AS2424" i="1" s="1"/>
  <c r="AJ2425" i="1"/>
  <c r="AS2425" i="1" s="1"/>
  <c r="AJ2426" i="1"/>
  <c r="AS2426" i="1" s="1"/>
  <c r="AJ2427" i="1"/>
  <c r="AS2427" i="1" s="1"/>
  <c r="AJ2428" i="1"/>
  <c r="AS2428" i="1" s="1"/>
  <c r="AJ2429" i="1"/>
  <c r="AS2429" i="1" s="1"/>
  <c r="AJ2430" i="1"/>
  <c r="AS2430" i="1" s="1"/>
  <c r="AJ2431" i="1"/>
  <c r="AS2431" i="1" s="1"/>
  <c r="AJ2432" i="1"/>
  <c r="AS2432" i="1" s="1"/>
  <c r="AJ2433" i="1"/>
  <c r="AS2433" i="1" s="1"/>
  <c r="AJ2434" i="1"/>
  <c r="AS2434" i="1" s="1"/>
  <c r="AJ2435" i="1"/>
  <c r="AS2435" i="1" s="1"/>
  <c r="AJ2436" i="1"/>
  <c r="AS2436" i="1" s="1"/>
  <c r="AJ2437" i="1"/>
  <c r="AS2437" i="1" s="1"/>
  <c r="AJ2438" i="1"/>
  <c r="AS2438" i="1" s="1"/>
  <c r="AJ2439" i="1"/>
  <c r="AS2439" i="1" s="1"/>
  <c r="AJ2440" i="1"/>
  <c r="AS2440" i="1" s="1"/>
  <c r="AJ2441" i="1"/>
  <c r="AS2441" i="1" s="1"/>
  <c r="AJ2442" i="1"/>
  <c r="AS2442" i="1" s="1"/>
  <c r="AJ2443" i="1"/>
  <c r="AS2443" i="1" s="1"/>
  <c r="AJ2444" i="1"/>
  <c r="AS2444" i="1" s="1"/>
  <c r="AJ2445" i="1"/>
  <c r="AS2445" i="1" s="1"/>
  <c r="AJ2446" i="1"/>
  <c r="AS2446" i="1" s="1"/>
  <c r="AJ2447" i="1"/>
  <c r="AS2447" i="1" s="1"/>
  <c r="AJ2448" i="1"/>
  <c r="AS2448" i="1" s="1"/>
  <c r="AJ2449" i="1"/>
  <c r="AS2449" i="1" s="1"/>
  <c r="AJ2450" i="1"/>
  <c r="AS2450" i="1" s="1"/>
  <c r="AJ2451" i="1"/>
  <c r="AS2451" i="1" s="1"/>
  <c r="AJ2452" i="1"/>
  <c r="AS2452" i="1" s="1"/>
  <c r="AJ2453" i="1"/>
  <c r="AS2453" i="1" s="1"/>
  <c r="AJ2454" i="1"/>
  <c r="AS2454" i="1" s="1"/>
  <c r="AJ2455" i="1"/>
  <c r="AS2455" i="1" s="1"/>
  <c r="AJ2456" i="1"/>
  <c r="AS2456" i="1" s="1"/>
  <c r="AJ2457" i="1"/>
  <c r="AS2457" i="1" s="1"/>
  <c r="AJ2458" i="1"/>
  <c r="AS2458" i="1" s="1"/>
  <c r="AJ2459" i="1"/>
  <c r="AS2459" i="1" s="1"/>
  <c r="AJ2460" i="1"/>
  <c r="AS2460" i="1" s="1"/>
  <c r="AJ2461" i="1"/>
  <c r="AS2461" i="1" s="1"/>
  <c r="AJ2462" i="1"/>
  <c r="AS2462" i="1" s="1"/>
  <c r="AJ2463" i="1"/>
  <c r="AS2463" i="1" s="1"/>
  <c r="AJ2464" i="1"/>
  <c r="AS2464" i="1" s="1"/>
  <c r="AJ2465" i="1"/>
  <c r="AS2465" i="1" s="1"/>
  <c r="AJ2466" i="1"/>
  <c r="AS2466" i="1" s="1"/>
  <c r="AJ2467" i="1"/>
  <c r="AS2467" i="1" s="1"/>
  <c r="AJ2468" i="1"/>
  <c r="AS2468" i="1" s="1"/>
  <c r="AJ2469" i="1"/>
  <c r="AS2469" i="1" s="1"/>
  <c r="AJ2470" i="1"/>
  <c r="AS2470" i="1" s="1"/>
  <c r="AJ2471" i="1"/>
  <c r="AS2471" i="1" s="1"/>
  <c r="AJ2472" i="1"/>
  <c r="AS2472" i="1" s="1"/>
  <c r="AJ2473" i="1"/>
  <c r="AS2473" i="1" s="1"/>
  <c r="AJ2474" i="1"/>
  <c r="AS2474" i="1" s="1"/>
  <c r="AJ2475" i="1"/>
  <c r="AS2475" i="1" s="1"/>
  <c r="AJ2476" i="1"/>
  <c r="AS2476" i="1" s="1"/>
  <c r="AJ2477" i="1"/>
  <c r="AS2477" i="1" s="1"/>
  <c r="AJ2478" i="1"/>
  <c r="AS2478" i="1" s="1"/>
  <c r="AJ2479" i="1"/>
  <c r="AS2479" i="1" s="1"/>
  <c r="AJ2480" i="1"/>
  <c r="AS2480" i="1" s="1"/>
  <c r="AJ2481" i="1"/>
  <c r="AS2481" i="1" s="1"/>
  <c r="AJ2482" i="1"/>
  <c r="AS2482" i="1" s="1"/>
  <c r="AJ2483" i="1"/>
  <c r="AS2483" i="1" s="1"/>
  <c r="AJ2484" i="1"/>
  <c r="AS2484" i="1" s="1"/>
  <c r="AJ2485" i="1"/>
  <c r="AS2485" i="1" s="1"/>
  <c r="AJ2486" i="1"/>
  <c r="AS2486" i="1" s="1"/>
  <c r="AJ2487" i="1"/>
  <c r="AS2487" i="1" s="1"/>
  <c r="AJ2488" i="1"/>
  <c r="AS2488" i="1" s="1"/>
  <c r="AJ2489" i="1"/>
  <c r="AS2489" i="1" s="1"/>
  <c r="AJ2490" i="1"/>
  <c r="AS2490" i="1" s="1"/>
  <c r="AJ2491" i="1"/>
  <c r="AS2491" i="1" s="1"/>
  <c r="AJ2492" i="1"/>
  <c r="AS2492" i="1" s="1"/>
  <c r="AJ2493" i="1"/>
  <c r="AS2493" i="1" s="1"/>
  <c r="AJ2494" i="1"/>
  <c r="AS2494" i="1" s="1"/>
  <c r="AJ2495" i="1"/>
  <c r="AS2495" i="1" s="1"/>
  <c r="AJ2496" i="1"/>
  <c r="AS2496" i="1" s="1"/>
  <c r="AJ2497" i="1"/>
  <c r="AS2497" i="1" s="1"/>
  <c r="AJ2498" i="1"/>
  <c r="AS2498" i="1" s="1"/>
  <c r="AJ2499" i="1"/>
  <c r="AS2499" i="1" s="1"/>
  <c r="AJ2500" i="1"/>
  <c r="AS2500" i="1" s="1"/>
  <c r="AJ2501" i="1"/>
  <c r="AS2501" i="1" s="1"/>
  <c r="AJ2502" i="1"/>
  <c r="AS2502" i="1" s="1"/>
  <c r="AJ2503" i="1"/>
  <c r="AS2503" i="1" s="1"/>
  <c r="AJ2504" i="1"/>
  <c r="AS2504" i="1" s="1"/>
  <c r="AJ2505" i="1"/>
  <c r="AS2505" i="1" s="1"/>
  <c r="AJ2506" i="1"/>
  <c r="AS2506" i="1" s="1"/>
  <c r="AJ2507" i="1"/>
  <c r="AS2507" i="1" s="1"/>
  <c r="AJ2508" i="1"/>
  <c r="AS2508" i="1" s="1"/>
  <c r="AJ2509" i="1"/>
  <c r="AS2509" i="1" s="1"/>
  <c r="AJ2510" i="1"/>
  <c r="AS2510" i="1" s="1"/>
  <c r="AJ2511" i="1"/>
  <c r="AS2511" i="1" s="1"/>
  <c r="AJ2512" i="1"/>
  <c r="AS2512" i="1" s="1"/>
  <c r="AJ2513" i="1"/>
  <c r="AS2513" i="1" s="1"/>
  <c r="AJ2514" i="1"/>
  <c r="AS2514" i="1" s="1"/>
  <c r="AJ2515" i="1"/>
  <c r="AS2515" i="1" s="1"/>
  <c r="AL2000" i="1"/>
  <c r="AL2001" i="1"/>
  <c r="AL2002" i="1"/>
  <c r="AL2003" i="1"/>
  <c r="AL2004" i="1"/>
  <c r="AL2005" i="1"/>
  <c r="AL2006" i="1"/>
  <c r="AL2007" i="1"/>
  <c r="AL2009" i="1"/>
  <c r="AL2010" i="1"/>
  <c r="AL2011" i="1"/>
  <c r="AL2012" i="1"/>
  <c r="AL2013" i="1"/>
  <c r="AL2015" i="1"/>
  <c r="AL2016" i="1"/>
  <c r="AL2017" i="1"/>
  <c r="AL2018" i="1"/>
  <c r="AL2019" i="1"/>
  <c r="AL2020" i="1"/>
  <c r="AL2021" i="1"/>
  <c r="AL2022" i="1"/>
  <c r="AL2023" i="1"/>
  <c r="AL2024" i="1"/>
  <c r="AL2025" i="1"/>
  <c r="AL2026"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9" i="1"/>
  <c r="AL2280" i="1"/>
  <c r="AL2281" i="1"/>
  <c r="AL2282" i="1"/>
  <c r="AL2283" i="1"/>
  <c r="AL2284" i="1"/>
  <c r="AL2285" i="1"/>
  <c r="AL2287" i="1"/>
  <c r="AL2288" i="1"/>
  <c r="AL2289" i="1"/>
  <c r="AL2290" i="1"/>
  <c r="AL2291" i="1"/>
  <c r="AL2292" i="1"/>
  <c r="AL2294" i="1"/>
  <c r="AL2295" i="1"/>
  <c r="AL2296" i="1"/>
  <c r="AL2297" i="1"/>
  <c r="AL2298" i="1"/>
  <c r="AL2299" i="1"/>
  <c r="AL2300" i="1"/>
  <c r="AL2301" i="1"/>
  <c r="AL2302" i="1"/>
  <c r="AL2303"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3"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4" i="1"/>
  <c r="AL2485"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M2000" i="1"/>
  <c r="AN2002" i="1"/>
  <c r="AN2003" i="1"/>
  <c r="AN2004" i="1"/>
  <c r="AM2005" i="1"/>
  <c r="AN2006" i="1"/>
  <c r="AN2009" i="1"/>
  <c r="AM2011" i="1"/>
  <c r="AM2012" i="1"/>
  <c r="AM2015" i="1"/>
  <c r="AM2018" i="1"/>
  <c r="AM2019" i="1"/>
  <c r="AM2021" i="1"/>
  <c r="AM2024" i="1"/>
  <c r="AM2025" i="1"/>
  <c r="AN2025" i="1" s="1"/>
  <c r="AM2026" i="1"/>
  <c r="AM2028" i="1"/>
  <c r="AM2029" i="1"/>
  <c r="AM2030" i="1"/>
  <c r="AM2031" i="1"/>
  <c r="AM2032" i="1"/>
  <c r="AM2033" i="1"/>
  <c r="AM2034" i="1"/>
  <c r="AM2036" i="1"/>
  <c r="AN2039" i="1"/>
  <c r="AM2046" i="1"/>
  <c r="AN2047" i="1"/>
  <c r="AN2048" i="1"/>
  <c r="AM2049" i="1"/>
  <c r="AM2050" i="1"/>
  <c r="AM2054" i="1"/>
  <c r="AM2059" i="1"/>
  <c r="AM2060" i="1"/>
  <c r="AN2060" i="1" s="1"/>
  <c r="AM2061" i="1"/>
  <c r="AM2064" i="1"/>
  <c r="AN2065" i="1"/>
  <c r="AM2066" i="1"/>
  <c r="AM2067" i="1"/>
  <c r="AN2067" i="1" s="1"/>
  <c r="AN2068" i="1"/>
  <c r="AM2069" i="1"/>
  <c r="AN2069" i="1" s="1"/>
  <c r="AN2072" i="1"/>
  <c r="AN2092" i="1"/>
  <c r="AM2093" i="1"/>
  <c r="AN2093" i="1" s="1"/>
  <c r="AM2096" i="1"/>
  <c r="AN2096" i="1" s="1"/>
  <c r="AN2099" i="1"/>
  <c r="AN2102" i="1"/>
  <c r="AM2103" i="1"/>
  <c r="AN2106" i="1"/>
  <c r="AN2110" i="1"/>
  <c r="AN2113" i="1"/>
  <c r="AN2114" i="1"/>
  <c r="AN2116" i="1"/>
  <c r="AM2117" i="1"/>
  <c r="AM2118" i="1"/>
  <c r="AM2119" i="1"/>
  <c r="AM2120" i="1"/>
  <c r="AM2121" i="1"/>
  <c r="AM2122" i="1"/>
  <c r="AM2123" i="1"/>
  <c r="AN2123" i="1" s="1"/>
  <c r="AM2124" i="1"/>
  <c r="AN2124" i="1" s="1"/>
  <c r="AM2125" i="1"/>
  <c r="AM2126" i="1"/>
  <c r="AN2126" i="1" s="1"/>
  <c r="AM2127" i="1"/>
  <c r="AN2127" i="1" s="1"/>
  <c r="AM2128" i="1"/>
  <c r="AN2128" i="1" s="1"/>
  <c r="AM2129" i="1"/>
  <c r="AM2130" i="1"/>
  <c r="AM2131" i="1"/>
  <c r="AN2131" i="1" s="1"/>
  <c r="AM2132" i="1"/>
  <c r="AN2132" i="1" s="1"/>
  <c r="AM2133" i="1"/>
  <c r="AM2134" i="1"/>
  <c r="AM2135" i="1"/>
  <c r="AN2135" i="1" s="1"/>
  <c r="AM2136" i="1"/>
  <c r="AN2136" i="1" s="1"/>
  <c r="AM2137" i="1"/>
  <c r="AN2137" i="1" s="1"/>
  <c r="AM2138" i="1"/>
  <c r="AN2138" i="1" s="1"/>
  <c r="AM2139" i="1"/>
  <c r="AN2139" i="1" s="1"/>
  <c r="AM2140" i="1"/>
  <c r="AN2140" i="1" s="1"/>
  <c r="AM2141" i="1"/>
  <c r="AN2141" i="1" s="1"/>
  <c r="AM2142" i="1"/>
  <c r="AN2142" i="1" s="1"/>
  <c r="AM2143" i="1"/>
  <c r="AN2143" i="1" s="1"/>
  <c r="AM2144" i="1"/>
  <c r="AN2144" i="1" s="1"/>
  <c r="AM2145" i="1"/>
  <c r="AN2145" i="1" s="1"/>
  <c r="AM2146" i="1"/>
  <c r="AM2147" i="1"/>
  <c r="AN2147" i="1" s="1"/>
  <c r="AM2148" i="1"/>
  <c r="AM2149" i="1"/>
  <c r="AM2150" i="1"/>
  <c r="AM2151" i="1"/>
  <c r="AM2152" i="1"/>
  <c r="AM2153" i="1"/>
  <c r="AM2154" i="1"/>
  <c r="AM2155" i="1"/>
  <c r="AN2155" i="1" s="1"/>
  <c r="AM2156" i="1"/>
  <c r="AM2157" i="1"/>
  <c r="AM2158" i="1"/>
  <c r="AM2159" i="1"/>
  <c r="AM2160" i="1"/>
  <c r="AM2161" i="1"/>
  <c r="AM2162" i="1"/>
  <c r="AM2163" i="1"/>
  <c r="AM2164" i="1"/>
  <c r="AM2165" i="1"/>
  <c r="AM2166" i="1"/>
  <c r="AM2167" i="1"/>
  <c r="AM2168" i="1"/>
  <c r="AN2168" i="1" s="1"/>
  <c r="AM2169" i="1"/>
  <c r="AM2170" i="1"/>
  <c r="AM2171" i="1"/>
  <c r="AM2172" i="1"/>
  <c r="AM2173" i="1"/>
  <c r="AN2173" i="1" s="1"/>
  <c r="AM2174" i="1"/>
  <c r="AM2175" i="1"/>
  <c r="AM2176" i="1"/>
  <c r="AM2177" i="1"/>
  <c r="AM2178" i="1"/>
  <c r="AM2179" i="1"/>
  <c r="AM2180" i="1"/>
  <c r="AM2181" i="1"/>
  <c r="AM2182" i="1"/>
  <c r="AM2183" i="1"/>
  <c r="AM2184" i="1"/>
  <c r="AM2185" i="1"/>
  <c r="AM2186" i="1"/>
  <c r="AM2187" i="1"/>
  <c r="AM2188" i="1"/>
  <c r="AM2189" i="1"/>
  <c r="AM2190" i="1"/>
  <c r="AM2191" i="1"/>
  <c r="AM2192" i="1"/>
  <c r="AM2194" i="1"/>
  <c r="AN2196" i="1"/>
  <c r="AM2205" i="1"/>
  <c r="AN2205" i="1" s="1"/>
  <c r="AM2206" i="1"/>
  <c r="AM2212" i="1"/>
  <c r="AN2212" i="1" s="1"/>
  <c r="AN2214" i="1"/>
  <c r="AM2215" i="1"/>
  <c r="AN2215" i="1" s="1"/>
  <c r="AM2218" i="1"/>
  <c r="AM2226" i="1"/>
  <c r="AN2226" i="1" s="1"/>
  <c r="AM2228" i="1"/>
  <c r="AN2231" i="1"/>
  <c r="AM2232" i="1"/>
  <c r="AN2235" i="1"/>
  <c r="AN2240" i="1"/>
  <c r="AN2242" i="1"/>
  <c r="AM2250" i="1"/>
  <c r="AM2252" i="1"/>
  <c r="AM2253" i="1"/>
  <c r="AN2255" i="1"/>
  <c r="AN2258" i="1"/>
  <c r="AM2259" i="1"/>
  <c r="AM2260" i="1"/>
  <c r="AM2262" i="1"/>
  <c r="AM2263" i="1"/>
  <c r="AN2263" i="1" s="1"/>
  <c r="AN2264" i="1"/>
  <c r="AN2271" i="1"/>
  <c r="AM2273" i="1"/>
  <c r="AN2274" i="1"/>
  <c r="AM2275" i="1"/>
  <c r="AN2276" i="1"/>
  <c r="AN2279" i="1"/>
  <c r="AM2282" i="1"/>
  <c r="AM2287" i="1"/>
  <c r="AN2289" i="1"/>
  <c r="AM2291" i="1"/>
  <c r="AM2292" i="1"/>
  <c r="AN2292" i="1" s="1"/>
  <c r="AN2294" i="1"/>
  <c r="AM2295" i="1"/>
  <c r="AN2295" i="1" s="1"/>
  <c r="AM2296" i="1"/>
  <c r="AM2297" i="1"/>
  <c r="AM2298" i="1"/>
  <c r="AM2299" i="1"/>
  <c r="AM2300" i="1"/>
  <c r="AM2301" i="1"/>
  <c r="AM2302" i="1"/>
  <c r="AM2303" i="1"/>
  <c r="AM2306" i="1"/>
  <c r="AN2308" i="1"/>
  <c r="AM2310" i="1"/>
  <c r="AM2314" i="1"/>
  <c r="AM2316" i="1"/>
  <c r="AM2317" i="1"/>
  <c r="AM2318" i="1"/>
  <c r="AN2320" i="1"/>
  <c r="AM2321" i="1"/>
  <c r="AM2322" i="1"/>
  <c r="AN2323" i="1"/>
  <c r="AM2324" i="1"/>
  <c r="AM2325" i="1"/>
  <c r="AM2326" i="1"/>
  <c r="AM2327" i="1"/>
  <c r="AM2329" i="1"/>
  <c r="AM2330" i="1"/>
  <c r="AM2331" i="1"/>
  <c r="AM2332" i="1"/>
  <c r="AM2333" i="1"/>
  <c r="AM2334" i="1"/>
  <c r="AM2337" i="1"/>
  <c r="AM2338" i="1"/>
  <c r="AN2339" i="1"/>
  <c r="AM2340" i="1"/>
  <c r="AN2340" i="1" s="1"/>
  <c r="AM2342" i="1"/>
  <c r="AM2343" i="1"/>
  <c r="AM2344" i="1"/>
  <c r="AM2345" i="1"/>
  <c r="AN2345" i="1" s="1"/>
  <c r="AM2346" i="1"/>
  <c r="AM2347" i="1"/>
  <c r="AM2348" i="1"/>
  <c r="AM2349" i="1"/>
  <c r="AN2351" i="1"/>
  <c r="AM2352" i="1"/>
  <c r="AN2353" i="1"/>
  <c r="AM2354" i="1"/>
  <c r="AM2355" i="1"/>
  <c r="AM2356" i="1"/>
  <c r="AM2357" i="1"/>
  <c r="AN2357" i="1" s="1"/>
  <c r="AM2358" i="1"/>
  <c r="AN2359" i="1"/>
  <c r="AM2360" i="1"/>
  <c r="AN2360" i="1" s="1"/>
  <c r="AN2361" i="1"/>
  <c r="AM2362" i="1"/>
  <c r="AN2362" i="1" s="1"/>
  <c r="AN2364" i="1"/>
  <c r="AM2365" i="1"/>
  <c r="AM2366" i="1"/>
  <c r="AM2367" i="1"/>
  <c r="AN2367" i="1" s="1"/>
  <c r="AN2370" i="1"/>
  <c r="AM2371" i="1"/>
  <c r="AN2371" i="1" s="1"/>
  <c r="AM2372" i="1"/>
  <c r="AN2372" i="1" s="1"/>
  <c r="AM2373" i="1"/>
  <c r="AM2374" i="1"/>
  <c r="AM2375" i="1"/>
  <c r="AM2380" i="1"/>
  <c r="AM2381" i="1"/>
  <c r="AN2383" i="1"/>
  <c r="AN2384" i="1"/>
  <c r="AM2385" i="1"/>
  <c r="AM2386" i="1"/>
  <c r="AN2386" i="1" s="1"/>
  <c r="AN2387" i="1"/>
  <c r="AM2388" i="1"/>
  <c r="AM2389" i="1"/>
  <c r="AM2391" i="1"/>
  <c r="AN2391" i="1" s="1"/>
  <c r="AM2392" i="1"/>
  <c r="AN2393" i="1"/>
  <c r="AM2394" i="1"/>
  <c r="AM2395" i="1"/>
  <c r="AM2396" i="1"/>
  <c r="AM2397" i="1"/>
  <c r="AM2399" i="1"/>
  <c r="AM2400" i="1"/>
  <c r="AM2401" i="1"/>
  <c r="AM2403" i="1"/>
  <c r="AM2411" i="1"/>
  <c r="AM2413" i="1"/>
  <c r="AM2415" i="1"/>
  <c r="AM2416" i="1"/>
  <c r="AM2417" i="1"/>
  <c r="AN2417" i="1" s="1"/>
  <c r="AM2418" i="1"/>
  <c r="AM2419" i="1"/>
  <c r="AN2419" i="1" s="1"/>
  <c r="AM2422" i="1"/>
  <c r="AM2423" i="1"/>
  <c r="AN2423" i="1" s="1"/>
  <c r="AM2425" i="1"/>
  <c r="AM2430" i="1"/>
  <c r="AM2431" i="1"/>
  <c r="AM2433" i="1"/>
  <c r="AN2434" i="1"/>
  <c r="AN2435" i="1"/>
  <c r="AM2436" i="1"/>
  <c r="AM2438" i="1"/>
  <c r="AM2439" i="1"/>
  <c r="AM2440" i="1"/>
  <c r="AM2443" i="1"/>
  <c r="AM2444" i="1"/>
  <c r="AM2445" i="1"/>
  <c r="AM2446" i="1"/>
  <c r="AM2447" i="1"/>
  <c r="AM2448" i="1"/>
  <c r="AM2449" i="1"/>
  <c r="AN2449" i="1" s="1"/>
  <c r="AM2450" i="1"/>
  <c r="AN2450" i="1" s="1"/>
  <c r="AM2452" i="1"/>
  <c r="AM2453" i="1"/>
  <c r="AM2455" i="1"/>
  <c r="AN2455" i="1" s="1"/>
  <c r="AM2457" i="1"/>
  <c r="AN2459" i="1"/>
  <c r="AM2460" i="1"/>
  <c r="AM2461" i="1"/>
  <c r="AN2461" i="1" s="1"/>
  <c r="AM2463" i="1"/>
  <c r="AM2464" i="1"/>
  <c r="AM2465" i="1"/>
  <c r="AM2466" i="1"/>
  <c r="AN2466" i="1" s="1"/>
  <c r="AN2467" i="1"/>
  <c r="AN2468" i="1"/>
  <c r="AM2469" i="1"/>
  <c r="AN2469" i="1" s="1"/>
  <c r="AM2470" i="1"/>
  <c r="AM2471" i="1"/>
  <c r="AM2472" i="1"/>
  <c r="AN2473" i="1"/>
  <c r="AN2474" i="1"/>
  <c r="AM2475" i="1"/>
  <c r="AM2476" i="1"/>
  <c r="AN2476" i="1" s="1"/>
  <c r="AM2478" i="1"/>
  <c r="AM2479" i="1"/>
  <c r="AN2479" i="1" s="1"/>
  <c r="AM2480" i="1"/>
  <c r="AM2482" i="1"/>
  <c r="AN2482" i="1" s="1"/>
  <c r="AM2484" i="1"/>
  <c r="AM2485" i="1"/>
  <c r="AN2485" i="1" s="1"/>
  <c r="AM2487" i="1"/>
  <c r="AM2488" i="1"/>
  <c r="AM2489" i="1"/>
  <c r="AN2489" i="1" s="1"/>
  <c r="AN2491" i="1"/>
  <c r="AM2493" i="1"/>
  <c r="AN2493" i="1" s="1"/>
  <c r="AM2497" i="1"/>
  <c r="AN2497" i="1" s="1"/>
  <c r="AM2498" i="1"/>
  <c r="AM2499" i="1"/>
  <c r="AN2500" i="1"/>
  <c r="AM2501" i="1"/>
  <c r="AM2502" i="1"/>
  <c r="AM2503" i="1"/>
  <c r="AM2506" i="1"/>
  <c r="AM2507" i="1"/>
  <c r="AM2509" i="1"/>
  <c r="AN2509" i="1" s="1"/>
  <c r="AM2510" i="1"/>
  <c r="AN2510" i="1" s="1"/>
  <c r="AM2511" i="1"/>
  <c r="AN2511" i="1" s="1"/>
  <c r="AM2512" i="1"/>
  <c r="AN2512" i="1" s="1"/>
  <c r="AM2513" i="1"/>
  <c r="AM2514" i="1"/>
  <c r="AM2515" i="1"/>
  <c r="AN2000" i="1"/>
  <c r="AN2001" i="1"/>
  <c r="AN2005" i="1"/>
  <c r="AN2007" i="1"/>
  <c r="AN2008" i="1"/>
  <c r="AN2010" i="1"/>
  <c r="AN2011" i="1"/>
  <c r="AN2012" i="1"/>
  <c r="AN2013" i="1"/>
  <c r="AN2014" i="1"/>
  <c r="AN2015" i="1"/>
  <c r="AN2016" i="1"/>
  <c r="AN2017" i="1"/>
  <c r="AN2018" i="1"/>
  <c r="AN2019" i="1"/>
  <c r="AN2020" i="1"/>
  <c r="AN2021" i="1"/>
  <c r="AN2022" i="1"/>
  <c r="AN2023" i="1"/>
  <c r="AN2024" i="1"/>
  <c r="AN2026" i="1"/>
  <c r="AN2027" i="1"/>
  <c r="AN2028" i="1"/>
  <c r="AN2029" i="1"/>
  <c r="AN2030" i="1"/>
  <c r="AN2031" i="1"/>
  <c r="AN2032" i="1"/>
  <c r="AN2033" i="1"/>
  <c r="AN2034" i="1"/>
  <c r="AN2035" i="1"/>
  <c r="AN2036" i="1"/>
  <c r="AN2037" i="1"/>
  <c r="AN2038" i="1"/>
  <c r="AN2040" i="1"/>
  <c r="AN2041" i="1"/>
  <c r="AN2042" i="1"/>
  <c r="AN2043" i="1"/>
  <c r="AN2044" i="1"/>
  <c r="AN2045" i="1"/>
  <c r="AN2046" i="1"/>
  <c r="AN2049" i="1"/>
  <c r="AN2050" i="1"/>
  <c r="AN2051" i="1"/>
  <c r="AN2052" i="1"/>
  <c r="AN2053" i="1"/>
  <c r="AN2054" i="1"/>
  <c r="AN2055" i="1"/>
  <c r="AN2056" i="1"/>
  <c r="AN2057" i="1"/>
  <c r="AN2058" i="1"/>
  <c r="AN2059" i="1"/>
  <c r="AN2061" i="1"/>
  <c r="AN2062" i="1"/>
  <c r="AN2063" i="1"/>
  <c r="AN2064" i="1"/>
  <c r="AN2066" i="1"/>
  <c r="AN2070" i="1"/>
  <c r="AN2071" i="1"/>
  <c r="AN2073" i="1"/>
  <c r="AN2074" i="1"/>
  <c r="AN2075" i="1"/>
  <c r="AN2076" i="1"/>
  <c r="AN2077" i="1"/>
  <c r="AN2078" i="1"/>
  <c r="AN2079" i="1"/>
  <c r="AN2080" i="1"/>
  <c r="AN2081" i="1"/>
  <c r="AN2082" i="1"/>
  <c r="AN2083" i="1"/>
  <c r="AN2084" i="1"/>
  <c r="AN2085" i="1"/>
  <c r="AN2086" i="1"/>
  <c r="AN2087" i="1"/>
  <c r="AN2088" i="1"/>
  <c r="AN2089" i="1"/>
  <c r="AN2090" i="1"/>
  <c r="AN2091" i="1"/>
  <c r="AN2094" i="1"/>
  <c r="AN2095" i="1"/>
  <c r="AN2097" i="1"/>
  <c r="AN2098" i="1"/>
  <c r="AN2100" i="1"/>
  <c r="AN2101" i="1"/>
  <c r="AN2103" i="1"/>
  <c r="AN2104" i="1"/>
  <c r="AN2105" i="1"/>
  <c r="AN2107" i="1"/>
  <c r="AN2108" i="1"/>
  <c r="AN2109" i="1"/>
  <c r="AN2111" i="1"/>
  <c r="AN2112" i="1"/>
  <c r="AN2115" i="1"/>
  <c r="AN2117" i="1"/>
  <c r="AN2118" i="1"/>
  <c r="AN2119" i="1"/>
  <c r="AN2120" i="1"/>
  <c r="AN2121" i="1"/>
  <c r="AN2122" i="1"/>
  <c r="AN2125" i="1"/>
  <c r="AN2129" i="1"/>
  <c r="AN2130" i="1"/>
  <c r="AN2133" i="1"/>
  <c r="AN2134" i="1"/>
  <c r="AN2146" i="1"/>
  <c r="AN2148" i="1"/>
  <c r="AN2149" i="1"/>
  <c r="AN2150" i="1"/>
  <c r="AN2151" i="1"/>
  <c r="AN2152" i="1"/>
  <c r="AN2153" i="1"/>
  <c r="AN2154" i="1"/>
  <c r="AN2156" i="1"/>
  <c r="AN2157" i="1"/>
  <c r="AN2158" i="1"/>
  <c r="AN2159" i="1"/>
  <c r="AN2160" i="1"/>
  <c r="AN2161" i="1"/>
  <c r="AN2162" i="1"/>
  <c r="AN2163" i="1"/>
  <c r="AN2164" i="1"/>
  <c r="AN2165" i="1"/>
  <c r="AN2166" i="1"/>
  <c r="AN2167" i="1"/>
  <c r="AN2169" i="1"/>
  <c r="AN2170" i="1"/>
  <c r="AN2171" i="1"/>
  <c r="AN2172"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7" i="1"/>
  <c r="AN2198" i="1"/>
  <c r="AN2199" i="1"/>
  <c r="AN2200" i="1"/>
  <c r="AN2201" i="1"/>
  <c r="AN2202" i="1"/>
  <c r="AN2203" i="1"/>
  <c r="AN2204" i="1"/>
  <c r="AN2206" i="1"/>
  <c r="AN2207" i="1"/>
  <c r="AN2208" i="1"/>
  <c r="AN2209" i="1"/>
  <c r="AN2210" i="1"/>
  <c r="AN2211" i="1"/>
  <c r="AN2213" i="1"/>
  <c r="AN2216" i="1"/>
  <c r="AN2217" i="1"/>
  <c r="AN2218" i="1"/>
  <c r="AN2219" i="1"/>
  <c r="AN2220" i="1"/>
  <c r="AN2221" i="1"/>
  <c r="AN2222" i="1"/>
  <c r="AN2223" i="1"/>
  <c r="AN2224" i="1"/>
  <c r="AN2225" i="1"/>
  <c r="AN2227" i="1"/>
  <c r="AN2228" i="1"/>
  <c r="AN2229" i="1"/>
  <c r="AN2230" i="1"/>
  <c r="AN2232" i="1"/>
  <c r="AN2233" i="1"/>
  <c r="AN2234" i="1"/>
  <c r="AN2236" i="1"/>
  <c r="AN2237" i="1"/>
  <c r="AN2238" i="1"/>
  <c r="AN2239" i="1"/>
  <c r="AN2241" i="1"/>
  <c r="AN2243" i="1"/>
  <c r="AN2244" i="1"/>
  <c r="AN2245" i="1"/>
  <c r="AN2246" i="1"/>
  <c r="AN2247" i="1"/>
  <c r="AN2248" i="1"/>
  <c r="AN2249" i="1"/>
  <c r="AN2250" i="1"/>
  <c r="AN2251" i="1"/>
  <c r="AN2252" i="1"/>
  <c r="AN2253" i="1"/>
  <c r="AN2254" i="1"/>
  <c r="AN2256" i="1"/>
  <c r="AN2257" i="1"/>
  <c r="AN2259" i="1"/>
  <c r="AN2260" i="1"/>
  <c r="AN2261" i="1"/>
  <c r="AN2262" i="1"/>
  <c r="AN2265" i="1"/>
  <c r="AN2266" i="1"/>
  <c r="AN2267" i="1"/>
  <c r="AN2268" i="1"/>
  <c r="AN2269" i="1"/>
  <c r="AN2270" i="1"/>
  <c r="AN2272" i="1"/>
  <c r="AN2273" i="1"/>
  <c r="AN2275" i="1"/>
  <c r="AN2277" i="1"/>
  <c r="AN2278" i="1"/>
  <c r="AN2280" i="1"/>
  <c r="AN2281" i="1"/>
  <c r="AN2282" i="1"/>
  <c r="AN2283" i="1"/>
  <c r="AN2284" i="1"/>
  <c r="AN2285" i="1"/>
  <c r="AN2286" i="1"/>
  <c r="AN2287" i="1"/>
  <c r="AN2288" i="1"/>
  <c r="AN2290" i="1"/>
  <c r="AN2291" i="1"/>
  <c r="AN2293" i="1"/>
  <c r="AN2296" i="1"/>
  <c r="AN2297" i="1"/>
  <c r="AN2298" i="1"/>
  <c r="AN2299" i="1"/>
  <c r="AN2300" i="1"/>
  <c r="AN2301" i="1"/>
  <c r="AN2302" i="1"/>
  <c r="AN2303" i="1"/>
  <c r="AN2304" i="1"/>
  <c r="AN2305" i="1"/>
  <c r="AN2306" i="1"/>
  <c r="AN2307" i="1"/>
  <c r="AN2309" i="1"/>
  <c r="AN2310" i="1"/>
  <c r="AN2311" i="1"/>
  <c r="AN2312" i="1"/>
  <c r="AN2313" i="1"/>
  <c r="AN2314" i="1"/>
  <c r="AN2315" i="1"/>
  <c r="AN2316" i="1"/>
  <c r="AN2317" i="1"/>
  <c r="AN2318" i="1"/>
  <c r="AN2319" i="1"/>
  <c r="AN2321" i="1"/>
  <c r="AN2322" i="1"/>
  <c r="AN2324" i="1"/>
  <c r="AN2325" i="1"/>
  <c r="AN2326" i="1"/>
  <c r="AN2327" i="1"/>
  <c r="AN2328" i="1"/>
  <c r="AN2329" i="1"/>
  <c r="AN2330" i="1"/>
  <c r="AN2331" i="1"/>
  <c r="AN2332" i="1"/>
  <c r="AN2333" i="1"/>
  <c r="AN2334" i="1"/>
  <c r="AN2335" i="1"/>
  <c r="AN2336" i="1"/>
  <c r="AN2337" i="1"/>
  <c r="AN2338" i="1"/>
  <c r="AN2341" i="1"/>
  <c r="AN2342" i="1"/>
  <c r="AN2343" i="1"/>
  <c r="AN2344" i="1"/>
  <c r="AN2346" i="1"/>
  <c r="AN2347" i="1"/>
  <c r="AN2348" i="1"/>
  <c r="AN2349" i="1"/>
  <c r="AN2350" i="1"/>
  <c r="AN2352" i="1"/>
  <c r="AN2354" i="1"/>
  <c r="AN2355" i="1"/>
  <c r="AN2356" i="1"/>
  <c r="AN2358" i="1"/>
  <c r="AN2363" i="1"/>
  <c r="AN2365" i="1"/>
  <c r="AN2366" i="1"/>
  <c r="AN2368" i="1"/>
  <c r="AN2369" i="1"/>
  <c r="AN2373" i="1"/>
  <c r="AN2374" i="1"/>
  <c r="AN2375" i="1"/>
  <c r="AN2376" i="1"/>
  <c r="AN2377" i="1"/>
  <c r="AN2378" i="1"/>
  <c r="AN2379" i="1"/>
  <c r="AN2380" i="1"/>
  <c r="AN2381" i="1"/>
  <c r="AN2382" i="1"/>
  <c r="AN2385" i="1"/>
  <c r="AN2388" i="1"/>
  <c r="AN2389" i="1"/>
  <c r="AN2390" i="1"/>
  <c r="AN2392"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8" i="1"/>
  <c r="AN2420" i="1"/>
  <c r="AN2421" i="1"/>
  <c r="AN2422" i="1"/>
  <c r="AN2424" i="1"/>
  <c r="AN2425" i="1"/>
  <c r="AN2426" i="1"/>
  <c r="AN2427" i="1"/>
  <c r="AN2428" i="1"/>
  <c r="AN2429" i="1"/>
  <c r="AN2430" i="1"/>
  <c r="AN2431" i="1"/>
  <c r="AN2432" i="1"/>
  <c r="AN2433" i="1"/>
  <c r="AN2436" i="1"/>
  <c r="AN2437" i="1"/>
  <c r="AN2438" i="1"/>
  <c r="AN2439" i="1"/>
  <c r="AN2440" i="1"/>
  <c r="AN2441" i="1"/>
  <c r="AN2442" i="1"/>
  <c r="AN2443" i="1"/>
  <c r="AN2444" i="1"/>
  <c r="AN2445" i="1"/>
  <c r="AN2446" i="1"/>
  <c r="AN2447" i="1"/>
  <c r="AN2448" i="1"/>
  <c r="AN2451" i="1"/>
  <c r="AN2452" i="1"/>
  <c r="AN2453" i="1"/>
  <c r="AN2454" i="1"/>
  <c r="AN2456" i="1"/>
  <c r="AN2457" i="1"/>
  <c r="AN2458" i="1"/>
  <c r="AN2460" i="1"/>
  <c r="AN2462" i="1"/>
  <c r="AN2463" i="1"/>
  <c r="AN2464" i="1"/>
  <c r="AN2465" i="1"/>
  <c r="AN2470" i="1"/>
  <c r="AN2471" i="1"/>
  <c r="AN2472" i="1"/>
  <c r="AN2475" i="1"/>
  <c r="AN2477" i="1"/>
  <c r="AN2478" i="1"/>
  <c r="AN2480" i="1"/>
  <c r="AN2481" i="1"/>
  <c r="AN2483" i="1"/>
  <c r="AN2484" i="1"/>
  <c r="AN2486" i="1"/>
  <c r="AN2487" i="1"/>
  <c r="AN2488" i="1"/>
  <c r="AN2490" i="1"/>
  <c r="AN2492" i="1"/>
  <c r="AN2494" i="1"/>
  <c r="AN2495" i="1"/>
  <c r="AN2496" i="1"/>
  <c r="AN2498" i="1"/>
  <c r="AN2499" i="1"/>
  <c r="AN2501" i="1"/>
  <c r="AN2502" i="1"/>
  <c r="AN2503" i="1"/>
  <c r="AN2504" i="1"/>
  <c r="AN2505" i="1"/>
  <c r="AN2506" i="1"/>
  <c r="AN2507" i="1"/>
  <c r="AN2508" i="1"/>
  <c r="AN2513" i="1"/>
  <c r="AN2514" i="1"/>
  <c r="AN2515" i="1"/>
  <c r="AO2000" i="1"/>
  <c r="AP2000" i="1" s="1"/>
  <c r="AO2001" i="1"/>
  <c r="AP2001" i="1" s="1"/>
  <c r="AO2002" i="1"/>
  <c r="AP2002" i="1" s="1"/>
  <c r="AO2003" i="1"/>
  <c r="AP2003" i="1" s="1"/>
  <c r="AO2004" i="1"/>
  <c r="AP2004" i="1" s="1"/>
  <c r="AO2005" i="1"/>
  <c r="AP2005" i="1" s="1"/>
  <c r="AO2006" i="1"/>
  <c r="AP2006" i="1" s="1"/>
  <c r="AO2007" i="1"/>
  <c r="AP2007" i="1" s="1"/>
  <c r="AO2008" i="1"/>
  <c r="AP2008" i="1" s="1"/>
  <c r="AO2009" i="1"/>
  <c r="AP2009" i="1" s="1"/>
  <c r="AO2010" i="1"/>
  <c r="AP2010" i="1" s="1"/>
  <c r="AO2011" i="1"/>
  <c r="AP2011" i="1" s="1"/>
  <c r="AO2012" i="1"/>
  <c r="AP2012" i="1" s="1"/>
  <c r="AO2013" i="1"/>
  <c r="AP2013" i="1" s="1"/>
  <c r="AO2014" i="1"/>
  <c r="AP2014" i="1" s="1"/>
  <c r="AO2015" i="1"/>
  <c r="AP2015" i="1" s="1"/>
  <c r="AO2016" i="1"/>
  <c r="AP2016" i="1" s="1"/>
  <c r="AO2017" i="1"/>
  <c r="AP2017" i="1" s="1"/>
  <c r="AO2018" i="1"/>
  <c r="AP2018" i="1" s="1"/>
  <c r="AO2019" i="1"/>
  <c r="AP2019" i="1" s="1"/>
  <c r="AO2020" i="1"/>
  <c r="AP2020" i="1" s="1"/>
  <c r="AO2021" i="1"/>
  <c r="AP2021" i="1" s="1"/>
  <c r="AO2022" i="1"/>
  <c r="AP2022" i="1" s="1"/>
  <c r="AO2023" i="1"/>
  <c r="AP2023" i="1" s="1"/>
  <c r="AO2024" i="1"/>
  <c r="AP2024" i="1" s="1"/>
  <c r="AO2025" i="1"/>
  <c r="AP2025" i="1" s="1"/>
  <c r="AO2026" i="1"/>
  <c r="AP2026" i="1" s="1"/>
  <c r="AO2027" i="1"/>
  <c r="AP2027" i="1" s="1"/>
  <c r="AO2028" i="1"/>
  <c r="AP2028" i="1" s="1"/>
  <c r="AO2029" i="1"/>
  <c r="AP2029" i="1" s="1"/>
  <c r="AO2030" i="1"/>
  <c r="AP2030" i="1" s="1"/>
  <c r="AO2031" i="1"/>
  <c r="AP2031" i="1" s="1"/>
  <c r="AO2032" i="1"/>
  <c r="AP2032" i="1" s="1"/>
  <c r="AO2033" i="1"/>
  <c r="AP2033" i="1" s="1"/>
  <c r="AO2034" i="1"/>
  <c r="AP2034" i="1" s="1"/>
  <c r="AO2035" i="1"/>
  <c r="AP2035" i="1" s="1"/>
  <c r="AO2036" i="1"/>
  <c r="AP2036" i="1" s="1"/>
  <c r="AO2037" i="1"/>
  <c r="AP2037" i="1" s="1"/>
  <c r="AO2038" i="1"/>
  <c r="AP2038" i="1" s="1"/>
  <c r="AO2039" i="1"/>
  <c r="AP2039" i="1" s="1"/>
  <c r="AO2040" i="1"/>
  <c r="AP2040" i="1" s="1"/>
  <c r="AO2041" i="1"/>
  <c r="AP2041" i="1" s="1"/>
  <c r="AO2042" i="1"/>
  <c r="AP2042" i="1" s="1"/>
  <c r="AO2043" i="1"/>
  <c r="AP2043" i="1" s="1"/>
  <c r="AO2044" i="1"/>
  <c r="AP2044" i="1" s="1"/>
  <c r="AO2045" i="1"/>
  <c r="AP2045" i="1" s="1"/>
  <c r="AO2046" i="1"/>
  <c r="AP2046" i="1" s="1"/>
  <c r="AO2047" i="1"/>
  <c r="AP2047" i="1" s="1"/>
  <c r="AO2048" i="1"/>
  <c r="AP2048" i="1" s="1"/>
  <c r="AO2049" i="1"/>
  <c r="AP2049" i="1" s="1"/>
  <c r="AO2050" i="1"/>
  <c r="AP2050" i="1" s="1"/>
  <c r="AO2051" i="1"/>
  <c r="AP2051" i="1" s="1"/>
  <c r="AO2052" i="1"/>
  <c r="AP2052" i="1" s="1"/>
  <c r="AO2053" i="1"/>
  <c r="AP2053" i="1" s="1"/>
  <c r="AO2054" i="1"/>
  <c r="AP2054" i="1" s="1"/>
  <c r="AO2055" i="1"/>
  <c r="AP2055" i="1" s="1"/>
  <c r="AO2056" i="1"/>
  <c r="AP2056" i="1" s="1"/>
  <c r="AO2057" i="1"/>
  <c r="AP2057" i="1" s="1"/>
  <c r="AO2058" i="1"/>
  <c r="AP2058" i="1" s="1"/>
  <c r="AO2059" i="1"/>
  <c r="AP2059" i="1" s="1"/>
  <c r="AO2060" i="1"/>
  <c r="AP2060" i="1" s="1"/>
  <c r="AO2061" i="1"/>
  <c r="AP2061" i="1" s="1"/>
  <c r="AO2062" i="1"/>
  <c r="AP2062" i="1" s="1"/>
  <c r="AO2063" i="1"/>
  <c r="AP2063" i="1" s="1"/>
  <c r="AO2064" i="1"/>
  <c r="AP2064" i="1" s="1"/>
  <c r="AO2065" i="1"/>
  <c r="AP2065" i="1" s="1"/>
  <c r="AO2066" i="1"/>
  <c r="AP2066" i="1" s="1"/>
  <c r="AO2067" i="1"/>
  <c r="AP2067" i="1" s="1"/>
  <c r="AO2068" i="1"/>
  <c r="AP2068" i="1" s="1"/>
  <c r="AO2069" i="1"/>
  <c r="AP2069" i="1" s="1"/>
  <c r="AO2070" i="1"/>
  <c r="AP2070" i="1" s="1"/>
  <c r="AO2071" i="1"/>
  <c r="AP2071" i="1" s="1"/>
  <c r="AO2072" i="1"/>
  <c r="AP2072" i="1" s="1"/>
  <c r="AO2073" i="1"/>
  <c r="AP2073" i="1" s="1"/>
  <c r="AO2074" i="1"/>
  <c r="AP2074" i="1" s="1"/>
  <c r="AO2075" i="1"/>
  <c r="AP2075" i="1" s="1"/>
  <c r="AO2076" i="1"/>
  <c r="AP2076" i="1" s="1"/>
  <c r="AO2077" i="1"/>
  <c r="AP2077" i="1" s="1"/>
  <c r="AO2078" i="1"/>
  <c r="AP2078" i="1" s="1"/>
  <c r="AO2079" i="1"/>
  <c r="AP2079" i="1" s="1"/>
  <c r="AO2080" i="1"/>
  <c r="AP2080" i="1" s="1"/>
  <c r="AO2081" i="1"/>
  <c r="AP2081" i="1" s="1"/>
  <c r="AO2082" i="1"/>
  <c r="AP2082" i="1" s="1"/>
  <c r="AO2083" i="1"/>
  <c r="AP2083" i="1" s="1"/>
  <c r="AO2084" i="1"/>
  <c r="AP2084" i="1" s="1"/>
  <c r="AO2085" i="1"/>
  <c r="AP2085" i="1" s="1"/>
  <c r="AO2086" i="1"/>
  <c r="AP2086" i="1" s="1"/>
  <c r="AO2087" i="1"/>
  <c r="AP2087" i="1" s="1"/>
  <c r="AO2088" i="1"/>
  <c r="AP2088" i="1" s="1"/>
  <c r="AO2089" i="1"/>
  <c r="AP2089" i="1" s="1"/>
  <c r="AO2090" i="1"/>
  <c r="AP2090" i="1" s="1"/>
  <c r="AO2091" i="1"/>
  <c r="AP2091" i="1" s="1"/>
  <c r="AO2092" i="1"/>
  <c r="AP2092" i="1" s="1"/>
  <c r="AO2093" i="1"/>
  <c r="AP2093" i="1" s="1"/>
  <c r="AO2094" i="1"/>
  <c r="AP2094" i="1" s="1"/>
  <c r="AO2095" i="1"/>
  <c r="AP2095" i="1" s="1"/>
  <c r="AO2096" i="1"/>
  <c r="AP2096" i="1" s="1"/>
  <c r="AO2097" i="1"/>
  <c r="AP2097" i="1" s="1"/>
  <c r="AO2098" i="1"/>
  <c r="AP2098" i="1" s="1"/>
  <c r="AO2099" i="1"/>
  <c r="AP2099" i="1" s="1"/>
  <c r="AO2100" i="1"/>
  <c r="AP2100" i="1" s="1"/>
  <c r="AO2101" i="1"/>
  <c r="AP2101" i="1" s="1"/>
  <c r="AO2102" i="1"/>
  <c r="AP2102" i="1" s="1"/>
  <c r="AO2103" i="1"/>
  <c r="AP2103" i="1" s="1"/>
  <c r="AO2104" i="1"/>
  <c r="AP2104" i="1" s="1"/>
  <c r="AO2105" i="1"/>
  <c r="AP2105" i="1" s="1"/>
  <c r="AO2106" i="1"/>
  <c r="AP2106" i="1" s="1"/>
  <c r="AO2107" i="1"/>
  <c r="AP2107" i="1" s="1"/>
  <c r="AO2108" i="1"/>
  <c r="AP2108" i="1" s="1"/>
  <c r="AO2109" i="1"/>
  <c r="AP2109" i="1" s="1"/>
  <c r="AO2110" i="1"/>
  <c r="AP2110" i="1" s="1"/>
  <c r="AO2111" i="1"/>
  <c r="AP2111" i="1" s="1"/>
  <c r="AO2112" i="1"/>
  <c r="AP2112" i="1" s="1"/>
  <c r="AO2113" i="1"/>
  <c r="AP2113" i="1" s="1"/>
  <c r="AO2114" i="1"/>
  <c r="AP2114" i="1" s="1"/>
  <c r="AO2115" i="1"/>
  <c r="AP2115" i="1" s="1"/>
  <c r="AO2116" i="1"/>
  <c r="AP2116" i="1" s="1"/>
  <c r="AO2117" i="1"/>
  <c r="AP2117" i="1" s="1"/>
  <c r="AO2118" i="1"/>
  <c r="AP2118" i="1" s="1"/>
  <c r="AO2119" i="1"/>
  <c r="AP2119" i="1" s="1"/>
  <c r="AO2120" i="1"/>
  <c r="AP2120" i="1" s="1"/>
  <c r="AO2121" i="1"/>
  <c r="AP2121" i="1" s="1"/>
  <c r="AO2122" i="1"/>
  <c r="AP2122" i="1" s="1"/>
  <c r="AO2123" i="1"/>
  <c r="AP2123" i="1" s="1"/>
  <c r="AO2124" i="1"/>
  <c r="AP2124" i="1" s="1"/>
  <c r="AO2125" i="1"/>
  <c r="AP2125" i="1" s="1"/>
  <c r="AO2126" i="1"/>
  <c r="AP2126" i="1" s="1"/>
  <c r="AO2127" i="1"/>
  <c r="AP2127" i="1" s="1"/>
  <c r="AO2128" i="1"/>
  <c r="AP2128" i="1" s="1"/>
  <c r="AO2129" i="1"/>
  <c r="AP2129" i="1" s="1"/>
  <c r="AO2130" i="1"/>
  <c r="AP2130" i="1" s="1"/>
  <c r="AO2131" i="1"/>
  <c r="AP2131" i="1" s="1"/>
  <c r="AO2132" i="1"/>
  <c r="AP2132" i="1" s="1"/>
  <c r="AO2133" i="1"/>
  <c r="AP2133" i="1" s="1"/>
  <c r="AO2134" i="1"/>
  <c r="AP2134" i="1" s="1"/>
  <c r="AO2135" i="1"/>
  <c r="AP2135" i="1" s="1"/>
  <c r="AO2136" i="1"/>
  <c r="AP2136" i="1" s="1"/>
  <c r="AO2137" i="1"/>
  <c r="AP2137" i="1" s="1"/>
  <c r="AO2138" i="1"/>
  <c r="AP2138" i="1" s="1"/>
  <c r="AO2139" i="1"/>
  <c r="AP2139" i="1" s="1"/>
  <c r="AO2140" i="1"/>
  <c r="AP2140" i="1" s="1"/>
  <c r="AO2141" i="1"/>
  <c r="AP2141" i="1" s="1"/>
  <c r="AO2142" i="1"/>
  <c r="AP2142" i="1" s="1"/>
  <c r="AO2143" i="1"/>
  <c r="AP2143" i="1" s="1"/>
  <c r="AO2144" i="1"/>
  <c r="AP2144" i="1" s="1"/>
  <c r="AO2145" i="1"/>
  <c r="AP2145" i="1" s="1"/>
  <c r="AO2146" i="1"/>
  <c r="AP2146" i="1" s="1"/>
  <c r="AO2147" i="1"/>
  <c r="AP2147" i="1" s="1"/>
  <c r="AO2148" i="1"/>
  <c r="AP2148" i="1" s="1"/>
  <c r="AO2149" i="1"/>
  <c r="AP2149" i="1" s="1"/>
  <c r="AO2150" i="1"/>
  <c r="AP2150" i="1" s="1"/>
  <c r="AO2151" i="1"/>
  <c r="AP2151" i="1" s="1"/>
  <c r="AO2152" i="1"/>
  <c r="AP2152" i="1" s="1"/>
  <c r="AO2153" i="1"/>
  <c r="AP2153" i="1" s="1"/>
  <c r="AO2154" i="1"/>
  <c r="AP2154" i="1" s="1"/>
  <c r="AO2155" i="1"/>
  <c r="AP2155" i="1" s="1"/>
  <c r="AO2156" i="1"/>
  <c r="AP2156" i="1" s="1"/>
  <c r="AO2157" i="1"/>
  <c r="AP2157" i="1" s="1"/>
  <c r="AO2158" i="1"/>
  <c r="AP2158" i="1" s="1"/>
  <c r="AO2159" i="1"/>
  <c r="AP2159" i="1" s="1"/>
  <c r="AO2160" i="1"/>
  <c r="AP2160" i="1" s="1"/>
  <c r="AO2161" i="1"/>
  <c r="AP2161" i="1" s="1"/>
  <c r="AO2162" i="1"/>
  <c r="AP2162" i="1" s="1"/>
  <c r="AO2163" i="1"/>
  <c r="AP2163" i="1" s="1"/>
  <c r="AO2164" i="1"/>
  <c r="AP2164" i="1" s="1"/>
  <c r="AO2165" i="1"/>
  <c r="AP2165" i="1" s="1"/>
  <c r="AO2166" i="1"/>
  <c r="AP2166" i="1" s="1"/>
  <c r="AO2167" i="1"/>
  <c r="AP2167" i="1" s="1"/>
  <c r="AO2168" i="1"/>
  <c r="AP2168" i="1" s="1"/>
  <c r="AO2169" i="1"/>
  <c r="AP2169" i="1" s="1"/>
  <c r="AO2170" i="1"/>
  <c r="AP2170" i="1" s="1"/>
  <c r="AO2171" i="1"/>
  <c r="AP2171" i="1" s="1"/>
  <c r="AO2172" i="1"/>
  <c r="AP2172" i="1" s="1"/>
  <c r="AO2173" i="1"/>
  <c r="AP2173" i="1" s="1"/>
  <c r="AO2174" i="1"/>
  <c r="AP2174" i="1" s="1"/>
  <c r="AO2175" i="1"/>
  <c r="AP2175" i="1" s="1"/>
  <c r="AO2176" i="1"/>
  <c r="AP2176" i="1" s="1"/>
  <c r="AO2177" i="1"/>
  <c r="AP2177" i="1" s="1"/>
  <c r="AO2178" i="1"/>
  <c r="AP2178" i="1" s="1"/>
  <c r="AO2179" i="1"/>
  <c r="AP2179" i="1" s="1"/>
  <c r="AO2180" i="1"/>
  <c r="AP2180" i="1" s="1"/>
  <c r="AO2181" i="1"/>
  <c r="AP2181" i="1" s="1"/>
  <c r="AO2182" i="1"/>
  <c r="AP2182" i="1" s="1"/>
  <c r="AO2183" i="1"/>
  <c r="AP2183" i="1" s="1"/>
  <c r="AO2184" i="1"/>
  <c r="AP2184" i="1" s="1"/>
  <c r="AO2185" i="1"/>
  <c r="AP2185" i="1" s="1"/>
  <c r="AO2186" i="1"/>
  <c r="AP2186" i="1" s="1"/>
  <c r="AO2187" i="1"/>
  <c r="AP2187" i="1" s="1"/>
  <c r="AO2188" i="1"/>
  <c r="AP2188" i="1" s="1"/>
  <c r="AO2189" i="1"/>
  <c r="AP2189" i="1" s="1"/>
  <c r="AO2190" i="1"/>
  <c r="AP2190" i="1" s="1"/>
  <c r="AO2191" i="1"/>
  <c r="AP2191" i="1" s="1"/>
  <c r="AO2192" i="1"/>
  <c r="AP2192" i="1" s="1"/>
  <c r="AO2193" i="1"/>
  <c r="AP2193" i="1" s="1"/>
  <c r="AO2194" i="1"/>
  <c r="AP2194" i="1" s="1"/>
  <c r="AO2195" i="1"/>
  <c r="AP2195" i="1" s="1"/>
  <c r="AO2196" i="1"/>
  <c r="AP2196" i="1" s="1"/>
  <c r="AO2197" i="1"/>
  <c r="AP2197" i="1" s="1"/>
  <c r="AO2198" i="1"/>
  <c r="AP2198" i="1" s="1"/>
  <c r="AO2199" i="1"/>
  <c r="AP2199" i="1" s="1"/>
  <c r="AO2200" i="1"/>
  <c r="AP2200" i="1" s="1"/>
  <c r="AO2201" i="1"/>
  <c r="AP2201" i="1" s="1"/>
  <c r="AO2202" i="1"/>
  <c r="AP2202" i="1" s="1"/>
  <c r="AO2203" i="1"/>
  <c r="AP2203" i="1" s="1"/>
  <c r="AO2204" i="1"/>
  <c r="AP2204" i="1" s="1"/>
  <c r="AO2205" i="1"/>
  <c r="AP2205" i="1" s="1"/>
  <c r="AO2206" i="1"/>
  <c r="AP2206" i="1" s="1"/>
  <c r="AO2207" i="1"/>
  <c r="AP2207" i="1" s="1"/>
  <c r="AO2208" i="1"/>
  <c r="AP2208" i="1" s="1"/>
  <c r="AO2209" i="1"/>
  <c r="AP2209" i="1" s="1"/>
  <c r="AO2210" i="1"/>
  <c r="AP2210" i="1" s="1"/>
  <c r="AO2211" i="1"/>
  <c r="AP2211" i="1" s="1"/>
  <c r="AO2212" i="1"/>
  <c r="AP2212" i="1" s="1"/>
  <c r="AO2213" i="1"/>
  <c r="AP2213" i="1" s="1"/>
  <c r="AO2214" i="1"/>
  <c r="AP2214" i="1" s="1"/>
  <c r="AO2215" i="1"/>
  <c r="AP2215" i="1" s="1"/>
  <c r="AO2216" i="1"/>
  <c r="AP2216" i="1" s="1"/>
  <c r="AO2217" i="1"/>
  <c r="AP2217" i="1" s="1"/>
  <c r="AO2218" i="1"/>
  <c r="AP2218" i="1" s="1"/>
  <c r="AO2219" i="1"/>
  <c r="AP2219" i="1" s="1"/>
  <c r="AO2220" i="1"/>
  <c r="AP2220" i="1" s="1"/>
  <c r="AO2221" i="1"/>
  <c r="AP2221" i="1" s="1"/>
  <c r="AO2222" i="1"/>
  <c r="AP2222" i="1" s="1"/>
  <c r="AO2223" i="1"/>
  <c r="AP2223" i="1" s="1"/>
  <c r="AO2224" i="1"/>
  <c r="AP2224" i="1" s="1"/>
  <c r="AO2225" i="1"/>
  <c r="AP2225" i="1" s="1"/>
  <c r="AO2226" i="1"/>
  <c r="AP2226" i="1" s="1"/>
  <c r="AO2227" i="1"/>
  <c r="AP2227" i="1" s="1"/>
  <c r="AO2228" i="1"/>
  <c r="AP2228" i="1" s="1"/>
  <c r="AO2229" i="1"/>
  <c r="AP2229" i="1" s="1"/>
  <c r="AO2230" i="1"/>
  <c r="AP2230" i="1" s="1"/>
  <c r="AO2231" i="1"/>
  <c r="AP2231" i="1" s="1"/>
  <c r="AO2232" i="1"/>
  <c r="AP2232" i="1" s="1"/>
  <c r="AO2233" i="1"/>
  <c r="AP2233" i="1" s="1"/>
  <c r="AO2234" i="1"/>
  <c r="AP2234" i="1" s="1"/>
  <c r="AO2235" i="1"/>
  <c r="AP2235" i="1" s="1"/>
  <c r="AO2236" i="1"/>
  <c r="AP2236" i="1" s="1"/>
  <c r="AO2237" i="1"/>
  <c r="AP2237" i="1" s="1"/>
  <c r="AO2238" i="1"/>
  <c r="AP2238" i="1" s="1"/>
  <c r="AO2239" i="1"/>
  <c r="AP2239" i="1" s="1"/>
  <c r="AO2240" i="1"/>
  <c r="AP2240" i="1" s="1"/>
  <c r="AO2241" i="1"/>
  <c r="AP2241" i="1" s="1"/>
  <c r="AO2242" i="1"/>
  <c r="AP2242" i="1" s="1"/>
  <c r="AO2243" i="1"/>
  <c r="AP2243" i="1" s="1"/>
  <c r="AO2244" i="1"/>
  <c r="AP2244" i="1" s="1"/>
  <c r="AO2245" i="1"/>
  <c r="AP2245" i="1" s="1"/>
  <c r="AO2246" i="1"/>
  <c r="AP2246" i="1" s="1"/>
  <c r="AO2247" i="1"/>
  <c r="AP2247" i="1" s="1"/>
  <c r="AO2248" i="1"/>
  <c r="AP2248" i="1" s="1"/>
  <c r="AO2249" i="1"/>
  <c r="AP2249" i="1" s="1"/>
  <c r="AO2250" i="1"/>
  <c r="AP2250" i="1" s="1"/>
  <c r="AO2251" i="1"/>
  <c r="AP2251" i="1" s="1"/>
  <c r="AO2252" i="1"/>
  <c r="AP2252" i="1" s="1"/>
  <c r="AO2253" i="1"/>
  <c r="AP2253" i="1" s="1"/>
  <c r="AO2254" i="1"/>
  <c r="AP2254" i="1" s="1"/>
  <c r="AO2255" i="1"/>
  <c r="AP2255" i="1" s="1"/>
  <c r="AO2256" i="1"/>
  <c r="AP2256" i="1" s="1"/>
  <c r="AO2257" i="1"/>
  <c r="AP2257" i="1" s="1"/>
  <c r="AO2258" i="1"/>
  <c r="AP2258" i="1" s="1"/>
  <c r="AO2259" i="1"/>
  <c r="AP2259" i="1" s="1"/>
  <c r="AO2260" i="1"/>
  <c r="AP2260" i="1" s="1"/>
  <c r="AO2261" i="1"/>
  <c r="AP2261" i="1" s="1"/>
  <c r="AO2262" i="1"/>
  <c r="AP2262" i="1" s="1"/>
  <c r="AO2263" i="1"/>
  <c r="AP2263" i="1" s="1"/>
  <c r="AO2264" i="1"/>
  <c r="AP2264" i="1" s="1"/>
  <c r="AO2265" i="1"/>
  <c r="AP2265" i="1" s="1"/>
  <c r="AO2266" i="1"/>
  <c r="AP2266" i="1" s="1"/>
  <c r="AO2267" i="1"/>
  <c r="AP2267" i="1" s="1"/>
  <c r="AO2268" i="1"/>
  <c r="AP2268" i="1" s="1"/>
  <c r="AO2269" i="1"/>
  <c r="AP2269" i="1" s="1"/>
  <c r="AO2270" i="1"/>
  <c r="AP2270" i="1" s="1"/>
  <c r="AO2271" i="1"/>
  <c r="AP2271" i="1" s="1"/>
  <c r="AO2272" i="1"/>
  <c r="AP2272" i="1" s="1"/>
  <c r="AO2273" i="1"/>
  <c r="AP2273" i="1" s="1"/>
  <c r="AO2274" i="1"/>
  <c r="AP2274" i="1" s="1"/>
  <c r="AO2275" i="1"/>
  <c r="AP2275" i="1" s="1"/>
  <c r="AO2276" i="1"/>
  <c r="AP2276" i="1" s="1"/>
  <c r="AO2277" i="1"/>
  <c r="AP2277" i="1" s="1"/>
  <c r="AO2278" i="1"/>
  <c r="AP2278" i="1" s="1"/>
  <c r="AO2279" i="1"/>
  <c r="AP2279" i="1" s="1"/>
  <c r="AO2280" i="1"/>
  <c r="AP2280" i="1" s="1"/>
  <c r="AO2281" i="1"/>
  <c r="AP2281" i="1" s="1"/>
  <c r="AO2282" i="1"/>
  <c r="AP2282" i="1" s="1"/>
  <c r="AO2283" i="1"/>
  <c r="AP2283" i="1" s="1"/>
  <c r="AO2284" i="1"/>
  <c r="AP2284" i="1" s="1"/>
  <c r="AO2285" i="1"/>
  <c r="AP2285" i="1" s="1"/>
  <c r="AO2286" i="1"/>
  <c r="AP2286" i="1" s="1"/>
  <c r="AO2287" i="1"/>
  <c r="AP2287" i="1" s="1"/>
  <c r="AO2288" i="1"/>
  <c r="AP2288" i="1" s="1"/>
  <c r="AO2289" i="1"/>
  <c r="AP2289" i="1" s="1"/>
  <c r="AO2290" i="1"/>
  <c r="AP2290" i="1" s="1"/>
  <c r="AO2291" i="1"/>
  <c r="AP2291" i="1" s="1"/>
  <c r="AO2292" i="1"/>
  <c r="AP2292" i="1" s="1"/>
  <c r="AO2293" i="1"/>
  <c r="AP2293" i="1" s="1"/>
  <c r="AO2294" i="1"/>
  <c r="AP2294" i="1" s="1"/>
  <c r="AO2295" i="1"/>
  <c r="AP2295" i="1" s="1"/>
  <c r="AO2296" i="1"/>
  <c r="AP2296" i="1" s="1"/>
  <c r="AO2297" i="1"/>
  <c r="AP2297" i="1" s="1"/>
  <c r="AO2298" i="1"/>
  <c r="AP2298" i="1" s="1"/>
  <c r="AO2299" i="1"/>
  <c r="AP2299" i="1" s="1"/>
  <c r="AO2300" i="1"/>
  <c r="AP2300" i="1" s="1"/>
  <c r="AO2301" i="1"/>
  <c r="AP2301" i="1" s="1"/>
  <c r="AO2302" i="1"/>
  <c r="AP2302" i="1" s="1"/>
  <c r="AO2303" i="1"/>
  <c r="AP2303" i="1" s="1"/>
  <c r="AO2304" i="1"/>
  <c r="AP2304" i="1" s="1"/>
  <c r="AO2305" i="1"/>
  <c r="AP2305" i="1" s="1"/>
  <c r="AO2306" i="1"/>
  <c r="AP2306" i="1" s="1"/>
  <c r="AO2307" i="1"/>
  <c r="AP2307" i="1" s="1"/>
  <c r="AO2308" i="1"/>
  <c r="AP2308" i="1" s="1"/>
  <c r="AO2309" i="1"/>
  <c r="AP2309" i="1" s="1"/>
  <c r="AO2310" i="1"/>
  <c r="AP2310" i="1" s="1"/>
  <c r="AO2311" i="1"/>
  <c r="AP2311" i="1" s="1"/>
  <c r="AO2312" i="1"/>
  <c r="AP2312" i="1" s="1"/>
  <c r="AO2313" i="1"/>
  <c r="AP2313" i="1" s="1"/>
  <c r="AO2314" i="1"/>
  <c r="AP2314" i="1" s="1"/>
  <c r="AO2315" i="1"/>
  <c r="AP2315" i="1" s="1"/>
  <c r="AO2316" i="1"/>
  <c r="AP2316" i="1" s="1"/>
  <c r="AO2317" i="1"/>
  <c r="AP2317" i="1" s="1"/>
  <c r="AO2318" i="1"/>
  <c r="AP2318" i="1" s="1"/>
  <c r="AO2319" i="1"/>
  <c r="AP2319" i="1" s="1"/>
  <c r="AO2320" i="1"/>
  <c r="AP2320" i="1" s="1"/>
  <c r="AO2321" i="1"/>
  <c r="AP2321" i="1" s="1"/>
  <c r="AO2322" i="1"/>
  <c r="AP2322" i="1" s="1"/>
  <c r="AO2323" i="1"/>
  <c r="AP2323" i="1" s="1"/>
  <c r="AO2324" i="1"/>
  <c r="AP2324" i="1" s="1"/>
  <c r="AO2325" i="1"/>
  <c r="AP2325" i="1" s="1"/>
  <c r="AO2326" i="1"/>
  <c r="AP2326" i="1" s="1"/>
  <c r="AO2327" i="1"/>
  <c r="AP2327" i="1" s="1"/>
  <c r="AO2328" i="1"/>
  <c r="AP2328" i="1" s="1"/>
  <c r="AO2329" i="1"/>
  <c r="AP2329" i="1" s="1"/>
  <c r="AO2330" i="1"/>
  <c r="AP2330" i="1" s="1"/>
  <c r="AO2331" i="1"/>
  <c r="AP2331" i="1" s="1"/>
  <c r="AO2332" i="1"/>
  <c r="AP2332" i="1" s="1"/>
  <c r="AO2333" i="1"/>
  <c r="AP2333" i="1" s="1"/>
  <c r="AO2334" i="1"/>
  <c r="AP2334" i="1" s="1"/>
  <c r="AO2335" i="1"/>
  <c r="AP2335" i="1" s="1"/>
  <c r="AO2336" i="1"/>
  <c r="AP2336" i="1" s="1"/>
  <c r="AO2337" i="1"/>
  <c r="AP2337" i="1" s="1"/>
  <c r="AO2338" i="1"/>
  <c r="AP2338" i="1" s="1"/>
  <c r="AO2339" i="1"/>
  <c r="AP2339" i="1" s="1"/>
  <c r="AO2340" i="1"/>
  <c r="AP2340" i="1" s="1"/>
  <c r="AO2341" i="1"/>
  <c r="AP2341" i="1" s="1"/>
  <c r="AO2342" i="1"/>
  <c r="AP2342" i="1" s="1"/>
  <c r="AO2343" i="1"/>
  <c r="AP2343" i="1" s="1"/>
  <c r="AO2344" i="1"/>
  <c r="AP2344" i="1" s="1"/>
  <c r="AO2345" i="1"/>
  <c r="AP2345" i="1" s="1"/>
  <c r="AO2346" i="1"/>
  <c r="AP2346" i="1" s="1"/>
  <c r="AO2347" i="1"/>
  <c r="AP2347" i="1" s="1"/>
  <c r="AO2348" i="1"/>
  <c r="AP2348" i="1" s="1"/>
  <c r="AO2349" i="1"/>
  <c r="AP2349" i="1" s="1"/>
  <c r="AO2350" i="1"/>
  <c r="AP2350" i="1" s="1"/>
  <c r="AO2351" i="1"/>
  <c r="AP2351" i="1" s="1"/>
  <c r="AO2352" i="1"/>
  <c r="AP2352" i="1" s="1"/>
  <c r="AO2353" i="1"/>
  <c r="AP2353" i="1" s="1"/>
  <c r="AO2354" i="1"/>
  <c r="AP2354" i="1" s="1"/>
  <c r="AO2355" i="1"/>
  <c r="AP2355" i="1" s="1"/>
  <c r="AO2356" i="1"/>
  <c r="AP2356" i="1" s="1"/>
  <c r="AO2357" i="1"/>
  <c r="AP2357" i="1" s="1"/>
  <c r="AO2358" i="1"/>
  <c r="AP2358" i="1" s="1"/>
  <c r="AO2359" i="1"/>
  <c r="AP2359" i="1" s="1"/>
  <c r="AO2360" i="1"/>
  <c r="AP2360" i="1" s="1"/>
  <c r="AO2361" i="1"/>
  <c r="AP2361" i="1" s="1"/>
  <c r="AO2362" i="1"/>
  <c r="AP2362" i="1" s="1"/>
  <c r="AO2363" i="1"/>
  <c r="AP2363" i="1" s="1"/>
  <c r="AO2364" i="1"/>
  <c r="AP2364" i="1" s="1"/>
  <c r="AO2365" i="1"/>
  <c r="AP2365" i="1" s="1"/>
  <c r="AO2366" i="1"/>
  <c r="AP2366" i="1" s="1"/>
  <c r="AO2367" i="1"/>
  <c r="AP2367" i="1" s="1"/>
  <c r="AO2368" i="1"/>
  <c r="AP2368" i="1" s="1"/>
  <c r="AO2369" i="1"/>
  <c r="AP2369" i="1" s="1"/>
  <c r="AO2370" i="1"/>
  <c r="AP2370" i="1" s="1"/>
  <c r="AO2371" i="1"/>
  <c r="AP2371" i="1" s="1"/>
  <c r="AO2372" i="1"/>
  <c r="AP2372" i="1" s="1"/>
  <c r="AO2373" i="1"/>
  <c r="AP2373" i="1" s="1"/>
  <c r="AO2374" i="1"/>
  <c r="AP2374" i="1" s="1"/>
  <c r="AO2375" i="1"/>
  <c r="AP2375" i="1" s="1"/>
  <c r="AO2376" i="1"/>
  <c r="AP2376" i="1" s="1"/>
  <c r="AO2377" i="1"/>
  <c r="AP2377" i="1" s="1"/>
  <c r="AO2378" i="1"/>
  <c r="AP2378" i="1" s="1"/>
  <c r="AO2379" i="1"/>
  <c r="AP2379" i="1" s="1"/>
  <c r="AO2380" i="1"/>
  <c r="AP2380" i="1" s="1"/>
  <c r="AO2381" i="1"/>
  <c r="AP2381" i="1" s="1"/>
  <c r="AO2382" i="1"/>
  <c r="AP2382" i="1" s="1"/>
  <c r="AO2383" i="1"/>
  <c r="AP2383" i="1" s="1"/>
  <c r="AO2384" i="1"/>
  <c r="AP2384" i="1" s="1"/>
  <c r="AO2385" i="1"/>
  <c r="AP2385" i="1" s="1"/>
  <c r="AO2386" i="1"/>
  <c r="AP2386" i="1" s="1"/>
  <c r="AO2387" i="1"/>
  <c r="AP2387" i="1" s="1"/>
  <c r="AO2388" i="1"/>
  <c r="AP2388" i="1" s="1"/>
  <c r="AO2389" i="1"/>
  <c r="AP2389" i="1" s="1"/>
  <c r="AO2390" i="1"/>
  <c r="AP2390" i="1" s="1"/>
  <c r="AO2391" i="1"/>
  <c r="AP2391" i="1" s="1"/>
  <c r="AO2392" i="1"/>
  <c r="AP2392" i="1" s="1"/>
  <c r="AO2393" i="1"/>
  <c r="AP2393" i="1" s="1"/>
  <c r="AO2394" i="1"/>
  <c r="AP2394" i="1" s="1"/>
  <c r="AO2395" i="1"/>
  <c r="AP2395" i="1" s="1"/>
  <c r="AO2396" i="1"/>
  <c r="AP2396" i="1" s="1"/>
  <c r="AO2397" i="1"/>
  <c r="AP2397" i="1" s="1"/>
  <c r="AO2398" i="1"/>
  <c r="AP2398" i="1" s="1"/>
  <c r="AO2399" i="1"/>
  <c r="AP2399" i="1" s="1"/>
  <c r="AO2400" i="1"/>
  <c r="AP2400" i="1" s="1"/>
  <c r="AO2401" i="1"/>
  <c r="AP2401" i="1" s="1"/>
  <c r="AO2402" i="1"/>
  <c r="AP2402" i="1" s="1"/>
  <c r="AO2403" i="1"/>
  <c r="AP2403" i="1" s="1"/>
  <c r="AO2404" i="1"/>
  <c r="AP2404" i="1" s="1"/>
  <c r="AO2405" i="1"/>
  <c r="AP2405" i="1" s="1"/>
  <c r="AO2406" i="1"/>
  <c r="AP2406" i="1" s="1"/>
  <c r="AO2407" i="1"/>
  <c r="AP2407" i="1" s="1"/>
  <c r="AO2408" i="1"/>
  <c r="AP2408" i="1" s="1"/>
  <c r="AO2409" i="1"/>
  <c r="AP2409" i="1" s="1"/>
  <c r="AO2410" i="1"/>
  <c r="AP2410" i="1" s="1"/>
  <c r="AO2411" i="1"/>
  <c r="AP2411" i="1" s="1"/>
  <c r="AO2412" i="1"/>
  <c r="AP2412" i="1" s="1"/>
  <c r="AO2413" i="1"/>
  <c r="AP2413" i="1" s="1"/>
  <c r="AO2414" i="1"/>
  <c r="AP2414" i="1" s="1"/>
  <c r="AO2415" i="1"/>
  <c r="AP2415" i="1" s="1"/>
  <c r="AO2416" i="1"/>
  <c r="AP2416" i="1" s="1"/>
  <c r="AO2417" i="1"/>
  <c r="AP2417" i="1" s="1"/>
  <c r="AO2418" i="1"/>
  <c r="AP2418" i="1" s="1"/>
  <c r="AO2419" i="1"/>
  <c r="AP2419" i="1" s="1"/>
  <c r="AO2420" i="1"/>
  <c r="AP2420" i="1" s="1"/>
  <c r="AO2421" i="1"/>
  <c r="AP2421" i="1" s="1"/>
  <c r="AO2422" i="1"/>
  <c r="AP2422" i="1" s="1"/>
  <c r="AO2423" i="1"/>
  <c r="AP2423" i="1" s="1"/>
  <c r="AO2424" i="1"/>
  <c r="AP2424" i="1" s="1"/>
  <c r="AO2425" i="1"/>
  <c r="AP2425" i="1" s="1"/>
  <c r="AO2426" i="1"/>
  <c r="AP2426" i="1" s="1"/>
  <c r="AO2427" i="1"/>
  <c r="AP2427" i="1" s="1"/>
  <c r="AO2428" i="1"/>
  <c r="AP2428" i="1" s="1"/>
  <c r="AO2429" i="1"/>
  <c r="AP2429" i="1" s="1"/>
  <c r="AO2430" i="1"/>
  <c r="AP2430" i="1" s="1"/>
  <c r="AO2431" i="1"/>
  <c r="AP2431" i="1" s="1"/>
  <c r="AO2432" i="1"/>
  <c r="AP2432" i="1" s="1"/>
  <c r="AO2433" i="1"/>
  <c r="AP2433" i="1" s="1"/>
  <c r="AO2434" i="1"/>
  <c r="AP2434" i="1" s="1"/>
  <c r="AO2435" i="1"/>
  <c r="AP2435" i="1" s="1"/>
  <c r="AO2436" i="1"/>
  <c r="AP2436" i="1" s="1"/>
  <c r="AO2437" i="1"/>
  <c r="AP2437" i="1" s="1"/>
  <c r="AO2438" i="1"/>
  <c r="AP2438" i="1" s="1"/>
  <c r="AO2439" i="1"/>
  <c r="AP2439" i="1" s="1"/>
  <c r="AO2440" i="1"/>
  <c r="AP2440" i="1" s="1"/>
  <c r="AO2441" i="1"/>
  <c r="AP2441" i="1" s="1"/>
  <c r="AO2442" i="1"/>
  <c r="AP2442" i="1" s="1"/>
  <c r="AO2443" i="1"/>
  <c r="AP2443" i="1" s="1"/>
  <c r="AO2444" i="1"/>
  <c r="AP2444" i="1" s="1"/>
  <c r="AO2445" i="1"/>
  <c r="AP2445" i="1" s="1"/>
  <c r="AO2446" i="1"/>
  <c r="AP2446" i="1" s="1"/>
  <c r="AO2447" i="1"/>
  <c r="AP2447" i="1" s="1"/>
  <c r="AO2448" i="1"/>
  <c r="AP2448" i="1" s="1"/>
  <c r="AO2449" i="1"/>
  <c r="AP2449" i="1" s="1"/>
  <c r="AO2450" i="1"/>
  <c r="AP2450" i="1" s="1"/>
  <c r="AO2451" i="1"/>
  <c r="AP2451" i="1" s="1"/>
  <c r="AO2452" i="1"/>
  <c r="AP2452" i="1" s="1"/>
  <c r="AO2453" i="1"/>
  <c r="AP2453" i="1" s="1"/>
  <c r="AO2454" i="1"/>
  <c r="AP2454" i="1" s="1"/>
  <c r="AO2455" i="1"/>
  <c r="AP2455" i="1" s="1"/>
  <c r="AO2456" i="1"/>
  <c r="AP2456" i="1" s="1"/>
  <c r="AO2457" i="1"/>
  <c r="AP2457" i="1" s="1"/>
  <c r="AO2458" i="1"/>
  <c r="AP2458" i="1" s="1"/>
  <c r="AO2459" i="1"/>
  <c r="AP2459" i="1" s="1"/>
  <c r="AO2460" i="1"/>
  <c r="AP2460" i="1" s="1"/>
  <c r="AO2461" i="1"/>
  <c r="AP2461" i="1" s="1"/>
  <c r="AO2462" i="1"/>
  <c r="AP2462" i="1" s="1"/>
  <c r="AO2463" i="1"/>
  <c r="AP2463" i="1" s="1"/>
  <c r="AO2464" i="1"/>
  <c r="AP2464" i="1" s="1"/>
  <c r="AO2465" i="1"/>
  <c r="AP2465" i="1" s="1"/>
  <c r="AO2466" i="1"/>
  <c r="AP2466" i="1" s="1"/>
  <c r="AO2467" i="1"/>
  <c r="AP2467" i="1" s="1"/>
  <c r="AO2468" i="1"/>
  <c r="AP2468" i="1" s="1"/>
  <c r="AO2469" i="1"/>
  <c r="AP2469" i="1" s="1"/>
  <c r="AO2470" i="1"/>
  <c r="AP2470" i="1" s="1"/>
  <c r="AO2471" i="1"/>
  <c r="AP2471" i="1" s="1"/>
  <c r="AO2472" i="1"/>
  <c r="AP2472" i="1" s="1"/>
  <c r="AO2473" i="1"/>
  <c r="AP2473" i="1" s="1"/>
  <c r="AO2474" i="1"/>
  <c r="AP2474" i="1" s="1"/>
  <c r="AO2475" i="1"/>
  <c r="AP2475" i="1" s="1"/>
  <c r="AO2476" i="1"/>
  <c r="AP2476" i="1" s="1"/>
  <c r="AO2477" i="1"/>
  <c r="AP2477" i="1" s="1"/>
  <c r="AO2478" i="1"/>
  <c r="AP2478" i="1" s="1"/>
  <c r="AO2479" i="1"/>
  <c r="AP2479" i="1" s="1"/>
  <c r="AO2480" i="1"/>
  <c r="AP2480" i="1" s="1"/>
  <c r="AO2481" i="1"/>
  <c r="AP2481" i="1" s="1"/>
  <c r="AO2482" i="1"/>
  <c r="AP2482" i="1" s="1"/>
  <c r="AO2483" i="1"/>
  <c r="AP2483" i="1" s="1"/>
  <c r="AO2484" i="1"/>
  <c r="AP2484" i="1" s="1"/>
  <c r="AO2485" i="1"/>
  <c r="AP2485" i="1" s="1"/>
  <c r="AO2486" i="1"/>
  <c r="AP2486" i="1" s="1"/>
  <c r="AO2487" i="1"/>
  <c r="AP2487" i="1" s="1"/>
  <c r="AO2488" i="1"/>
  <c r="AP2488" i="1" s="1"/>
  <c r="AO2489" i="1"/>
  <c r="AP2489" i="1" s="1"/>
  <c r="AO2490" i="1"/>
  <c r="AP2490" i="1" s="1"/>
  <c r="AO2491" i="1"/>
  <c r="AP2491" i="1" s="1"/>
  <c r="AO2492" i="1"/>
  <c r="AP2492" i="1" s="1"/>
  <c r="AO2493" i="1"/>
  <c r="AP2493" i="1" s="1"/>
  <c r="AO2494" i="1"/>
  <c r="AP2494" i="1" s="1"/>
  <c r="AO2495" i="1"/>
  <c r="AP2495" i="1" s="1"/>
  <c r="AO2496" i="1"/>
  <c r="AP2496" i="1" s="1"/>
  <c r="AO2497" i="1"/>
  <c r="AP2497" i="1" s="1"/>
  <c r="AO2498" i="1"/>
  <c r="AP2498" i="1" s="1"/>
  <c r="AO2499" i="1"/>
  <c r="AP2499" i="1" s="1"/>
  <c r="AO2500" i="1"/>
  <c r="AP2500" i="1" s="1"/>
  <c r="AO2501" i="1"/>
  <c r="AP2501" i="1" s="1"/>
  <c r="AO2502" i="1"/>
  <c r="AP2502" i="1" s="1"/>
  <c r="AO2503" i="1"/>
  <c r="AP2503" i="1" s="1"/>
  <c r="AO2504" i="1"/>
  <c r="AP2504" i="1" s="1"/>
  <c r="AO2505" i="1"/>
  <c r="AP2505" i="1" s="1"/>
  <c r="AO2506" i="1"/>
  <c r="AP2506" i="1" s="1"/>
  <c r="AO2507" i="1"/>
  <c r="AP2507" i="1" s="1"/>
  <c r="AO2508" i="1"/>
  <c r="AP2508" i="1" s="1"/>
  <c r="AO2509" i="1"/>
  <c r="AP2509" i="1" s="1"/>
  <c r="AO2510" i="1"/>
  <c r="AP2510" i="1" s="1"/>
  <c r="AO2511" i="1"/>
  <c r="AP2511" i="1" s="1"/>
  <c r="AO2512" i="1"/>
  <c r="AP2512" i="1" s="1"/>
  <c r="AO2513" i="1"/>
  <c r="AP2513" i="1" s="1"/>
  <c r="AO2514" i="1"/>
  <c r="AP2514" i="1" s="1"/>
  <c r="AO2515" i="1"/>
  <c r="AP2515" i="1" s="1"/>
  <c r="R1977" i="1"/>
  <c r="Q1977" i="1" s="1"/>
  <c r="R1978" i="1"/>
  <c r="P1978" i="1" s="1"/>
  <c r="R1979" i="1"/>
  <c r="R1980" i="1"/>
  <c r="Q1980" i="1" s="1"/>
  <c r="R1981" i="1"/>
  <c r="R1982" i="1"/>
  <c r="R1983" i="1"/>
  <c r="R1984" i="1"/>
  <c r="P1984" i="1" s="1"/>
  <c r="R1985" i="1"/>
  <c r="Q1985" i="1" s="1"/>
  <c r="R1986" i="1"/>
  <c r="P1986" i="1" s="1"/>
  <c r="R1987" i="1"/>
  <c r="R1988" i="1"/>
  <c r="R1989" i="1"/>
  <c r="R1990" i="1"/>
  <c r="Q1990" i="1" s="1"/>
  <c r="R1991" i="1"/>
  <c r="Q1991" i="1" s="1"/>
  <c r="R1992" i="1"/>
  <c r="Q1992" i="1" s="1"/>
  <c r="R1993" i="1"/>
  <c r="Q1993" i="1" s="1"/>
  <c r="R1994" i="1"/>
  <c r="P1994" i="1" s="1"/>
  <c r="R1995" i="1"/>
  <c r="P1995" i="1" s="1"/>
  <c r="R1996" i="1"/>
  <c r="Q1996" i="1" s="1"/>
  <c r="R1997" i="1"/>
  <c r="R1998" i="1"/>
  <c r="R1999" i="1"/>
  <c r="Q1999" i="1" s="1"/>
  <c r="S1977" i="1"/>
  <c r="T1977" i="1" s="1"/>
  <c r="S1978" i="1"/>
  <c r="S1979" i="1"/>
  <c r="T1979" i="1" s="1"/>
  <c r="S1980" i="1"/>
  <c r="T1980" i="1" s="1"/>
  <c r="S1981" i="1"/>
  <c r="S1982" i="1"/>
  <c r="U1982" i="1" s="1"/>
  <c r="S1983" i="1"/>
  <c r="U1983" i="1" s="1"/>
  <c r="S1984" i="1"/>
  <c r="U1984" i="1" s="1"/>
  <c r="S1985" i="1"/>
  <c r="U1985" i="1" s="1"/>
  <c r="S1986" i="1"/>
  <c r="S1987" i="1"/>
  <c r="S1988" i="1"/>
  <c r="S1989" i="1"/>
  <c r="S1990" i="1"/>
  <c r="S1991" i="1"/>
  <c r="T1991" i="1" s="1"/>
  <c r="S1992" i="1"/>
  <c r="T1992" i="1" s="1"/>
  <c r="S1993" i="1"/>
  <c r="T1993" i="1" s="1"/>
  <c r="S1994" i="1"/>
  <c r="S1995" i="1"/>
  <c r="T1995" i="1" s="1"/>
  <c r="S1996" i="1"/>
  <c r="T1996" i="1" s="1"/>
  <c r="S1997" i="1"/>
  <c r="S1998" i="1"/>
  <c r="S1999" i="1"/>
  <c r="T1999" i="1" s="1"/>
  <c r="T1984" i="1"/>
  <c r="T1985" i="1"/>
  <c r="V1977" i="1"/>
  <c r="X1977" i="1" s="1"/>
  <c r="V1978" i="1"/>
  <c r="X1978" i="1" s="1"/>
  <c r="V1979" i="1"/>
  <c r="V1980" i="1"/>
  <c r="V1981" i="1"/>
  <c r="W1981" i="1" s="1"/>
  <c r="V1982" i="1"/>
  <c r="W1982" i="1" s="1"/>
  <c r="V1983" i="1"/>
  <c r="V1984" i="1"/>
  <c r="V1985" i="1"/>
  <c r="X1985" i="1" s="1"/>
  <c r="V1986" i="1"/>
  <c r="X1986" i="1" s="1"/>
  <c r="V1987" i="1"/>
  <c r="V1988" i="1"/>
  <c r="W1988" i="1" s="1"/>
  <c r="V1989" i="1"/>
  <c r="W1989" i="1" s="1"/>
  <c r="V1990" i="1"/>
  <c r="W1990" i="1" s="1"/>
  <c r="V1991" i="1"/>
  <c r="V1992" i="1"/>
  <c r="V1993" i="1"/>
  <c r="X1993" i="1" s="1"/>
  <c r="V1994" i="1"/>
  <c r="X1994" i="1" s="1"/>
  <c r="V1995" i="1"/>
  <c r="V1996" i="1"/>
  <c r="X1996" i="1" s="1"/>
  <c r="V1997" i="1"/>
  <c r="W1997" i="1" s="1"/>
  <c r="V1998" i="1"/>
  <c r="X1998" i="1" s="1"/>
  <c r="V1999" i="1"/>
  <c r="W1999" i="1" s="1"/>
  <c r="Y1977" i="1"/>
  <c r="Z1977" i="1" s="1"/>
  <c r="Y1978" i="1"/>
  <c r="Z1978" i="1" s="1"/>
  <c r="Y1979" i="1"/>
  <c r="Z1979" i="1" s="1"/>
  <c r="Y1980" i="1"/>
  <c r="Z1980" i="1" s="1"/>
  <c r="Y1981" i="1"/>
  <c r="Z1981" i="1" s="1"/>
  <c r="Y1982" i="1"/>
  <c r="Z1982" i="1" s="1"/>
  <c r="Y1983" i="1"/>
  <c r="Z1983" i="1" s="1"/>
  <c r="Y1984" i="1"/>
  <c r="Z1984" i="1" s="1"/>
  <c r="Y1985" i="1"/>
  <c r="Z1985" i="1" s="1"/>
  <c r="Y1986" i="1"/>
  <c r="Z1986" i="1" s="1"/>
  <c r="Y1987" i="1"/>
  <c r="Z1987" i="1" s="1"/>
  <c r="Y1988" i="1"/>
  <c r="Z1988" i="1" s="1"/>
  <c r="Y1989" i="1"/>
  <c r="Z1989" i="1" s="1"/>
  <c r="Y1990" i="1"/>
  <c r="Z1990" i="1" s="1"/>
  <c r="Y1991" i="1"/>
  <c r="Z1991" i="1" s="1"/>
  <c r="Y1992" i="1"/>
  <c r="Z1992" i="1" s="1"/>
  <c r="Y1993" i="1"/>
  <c r="Z1993" i="1" s="1"/>
  <c r="Y1994" i="1"/>
  <c r="Z1994" i="1" s="1"/>
  <c r="Y1995" i="1"/>
  <c r="Z1995" i="1" s="1"/>
  <c r="Y1996" i="1"/>
  <c r="Z1996" i="1" s="1"/>
  <c r="Y1997" i="1"/>
  <c r="Z1997" i="1" s="1"/>
  <c r="Y1998" i="1"/>
  <c r="Z1998" i="1" s="1"/>
  <c r="Y1999" i="1"/>
  <c r="Z1999" i="1" s="1"/>
  <c r="AD1977" i="1"/>
  <c r="AE1977" i="1" s="1"/>
  <c r="AF1977" i="1" s="1"/>
  <c r="AD1978" i="1"/>
  <c r="AE1978" i="1" s="1"/>
  <c r="AF1978" i="1" s="1"/>
  <c r="AD1979" i="1"/>
  <c r="AE1979" i="1" s="1"/>
  <c r="AF1979" i="1" s="1"/>
  <c r="AD1980" i="1"/>
  <c r="AE1980" i="1" s="1"/>
  <c r="AF1980" i="1" s="1"/>
  <c r="AD1981" i="1"/>
  <c r="AE1981" i="1" s="1"/>
  <c r="AF1981" i="1" s="1"/>
  <c r="AD1982" i="1"/>
  <c r="AE1982" i="1" s="1"/>
  <c r="AF1982" i="1" s="1"/>
  <c r="AD1983" i="1"/>
  <c r="AE1983" i="1" s="1"/>
  <c r="AF1983" i="1" s="1"/>
  <c r="AD1984" i="1"/>
  <c r="AE1984" i="1" s="1"/>
  <c r="AF1984" i="1" s="1"/>
  <c r="AD1985" i="1"/>
  <c r="AE1985" i="1" s="1"/>
  <c r="AF1985" i="1" s="1"/>
  <c r="AD1986" i="1"/>
  <c r="AE1986" i="1" s="1"/>
  <c r="AF1986" i="1" s="1"/>
  <c r="AD1987" i="1"/>
  <c r="AE1987" i="1" s="1"/>
  <c r="AF1987" i="1" s="1"/>
  <c r="AD1988" i="1"/>
  <c r="AE1988" i="1" s="1"/>
  <c r="AF1988" i="1" s="1"/>
  <c r="AD1989" i="1"/>
  <c r="AE1989" i="1" s="1"/>
  <c r="AF1989" i="1" s="1"/>
  <c r="AD1990" i="1"/>
  <c r="AE1990" i="1" s="1"/>
  <c r="AF1990" i="1" s="1"/>
  <c r="AD1991" i="1"/>
  <c r="AE1991" i="1" s="1"/>
  <c r="AF1991" i="1" s="1"/>
  <c r="AD1992" i="1"/>
  <c r="AE1992" i="1" s="1"/>
  <c r="AF1992" i="1" s="1"/>
  <c r="AD1993" i="1"/>
  <c r="AE1993" i="1" s="1"/>
  <c r="AF1993" i="1" s="1"/>
  <c r="AD1994" i="1"/>
  <c r="AE1994" i="1" s="1"/>
  <c r="AF1994" i="1" s="1"/>
  <c r="AD1995" i="1"/>
  <c r="AE1995" i="1" s="1"/>
  <c r="AF1995" i="1" s="1"/>
  <c r="AD1996" i="1"/>
  <c r="AE1996" i="1" s="1"/>
  <c r="AF1996" i="1" s="1"/>
  <c r="AD1997" i="1"/>
  <c r="AE1997" i="1" s="1"/>
  <c r="AF1997" i="1" s="1"/>
  <c r="AD1998" i="1"/>
  <c r="AE1998" i="1" s="1"/>
  <c r="AF1998" i="1" s="1"/>
  <c r="AD1999" i="1"/>
  <c r="AE1999" i="1" s="1"/>
  <c r="AF1999" i="1" s="1"/>
  <c r="AG1977" i="1"/>
  <c r="AG1978" i="1"/>
  <c r="AG1979" i="1"/>
  <c r="AG1980" i="1"/>
  <c r="AG1981" i="1"/>
  <c r="AG1982" i="1"/>
  <c r="AG1983" i="1"/>
  <c r="AG1984" i="1"/>
  <c r="AG1985" i="1"/>
  <c r="AG1986" i="1"/>
  <c r="AG1987" i="1"/>
  <c r="AG1988" i="1"/>
  <c r="AG1989" i="1"/>
  <c r="AG1990" i="1"/>
  <c r="AG1991" i="1"/>
  <c r="AG1992" i="1"/>
  <c r="AG1993" i="1"/>
  <c r="AG1994" i="1"/>
  <c r="AG1995" i="1"/>
  <c r="AG1996" i="1"/>
  <c r="AG1997" i="1"/>
  <c r="AG1998" i="1"/>
  <c r="AG1999"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J1977" i="1"/>
  <c r="AS1977" i="1" s="1"/>
  <c r="AJ1978" i="1"/>
  <c r="AS1978" i="1" s="1"/>
  <c r="AJ1979" i="1"/>
  <c r="AS1979" i="1" s="1"/>
  <c r="AJ1980" i="1"/>
  <c r="AS1980" i="1" s="1"/>
  <c r="AJ1981" i="1"/>
  <c r="AS1981" i="1" s="1"/>
  <c r="AJ1982" i="1"/>
  <c r="AS1982" i="1" s="1"/>
  <c r="AJ1983" i="1"/>
  <c r="AS1983" i="1" s="1"/>
  <c r="AJ1984" i="1"/>
  <c r="AS1984" i="1" s="1"/>
  <c r="AJ1985" i="1"/>
  <c r="AS1985" i="1" s="1"/>
  <c r="AJ1986" i="1"/>
  <c r="AS1986" i="1" s="1"/>
  <c r="AJ1987" i="1"/>
  <c r="AS1987" i="1" s="1"/>
  <c r="AJ1988" i="1"/>
  <c r="AS1988" i="1" s="1"/>
  <c r="AJ1989" i="1"/>
  <c r="AS1989" i="1" s="1"/>
  <c r="AJ1990" i="1"/>
  <c r="AS1990" i="1" s="1"/>
  <c r="AJ1991" i="1"/>
  <c r="AS1991" i="1" s="1"/>
  <c r="AJ1992" i="1"/>
  <c r="AS1992" i="1" s="1"/>
  <c r="AJ1993" i="1"/>
  <c r="AS1993" i="1" s="1"/>
  <c r="AJ1994" i="1"/>
  <c r="AS1994" i="1" s="1"/>
  <c r="AJ1995" i="1"/>
  <c r="AS1995" i="1" s="1"/>
  <c r="AJ1996" i="1"/>
  <c r="AS1996" i="1" s="1"/>
  <c r="AJ1997" i="1"/>
  <c r="AS1997" i="1" s="1"/>
  <c r="AJ1998" i="1"/>
  <c r="AS1998" i="1" s="1"/>
  <c r="AJ1999" i="1"/>
  <c r="AS1999" i="1" s="1"/>
  <c r="AL1977" i="1"/>
  <c r="AL1978" i="1"/>
  <c r="AL1979" i="1"/>
  <c r="AL1980" i="1"/>
  <c r="AL1981" i="1"/>
  <c r="AL1982" i="1"/>
  <c r="AL1983" i="1"/>
  <c r="AL1985" i="1"/>
  <c r="AL1986" i="1"/>
  <c r="AL1987" i="1"/>
  <c r="AL1988" i="1"/>
  <c r="AL1989" i="1"/>
  <c r="AL1990" i="1"/>
  <c r="AL1991" i="1"/>
  <c r="AL1992" i="1"/>
  <c r="AL1993" i="1"/>
  <c r="AL1994" i="1"/>
  <c r="AL1995" i="1"/>
  <c r="AL1996" i="1"/>
  <c r="AL1997" i="1"/>
  <c r="AL1998" i="1"/>
  <c r="AL1999" i="1"/>
  <c r="AM1977" i="1"/>
  <c r="AM1978" i="1"/>
  <c r="AM1979" i="1"/>
  <c r="AM1981" i="1"/>
  <c r="AM1985" i="1"/>
  <c r="AM1987" i="1"/>
  <c r="AN1988" i="1"/>
  <c r="AM1989" i="1"/>
  <c r="AM1990" i="1"/>
  <c r="AN1990" i="1" s="1"/>
  <c r="AM1991" i="1"/>
  <c r="AM1992" i="1"/>
  <c r="AN1992" i="1" s="1"/>
  <c r="AM1993" i="1"/>
  <c r="AM1994" i="1"/>
  <c r="AM1995" i="1"/>
  <c r="AN1995" i="1" s="1"/>
  <c r="AN1996" i="1"/>
  <c r="AM1997" i="1"/>
  <c r="AN1997" i="1" s="1"/>
  <c r="AN1977" i="1"/>
  <c r="AN1978" i="1"/>
  <c r="AN1979" i="1"/>
  <c r="AN1980" i="1"/>
  <c r="AN1981" i="1"/>
  <c r="AN1982" i="1"/>
  <c r="AN1983" i="1"/>
  <c r="AN1984" i="1"/>
  <c r="AN1985" i="1"/>
  <c r="AN1986" i="1"/>
  <c r="AN1987" i="1"/>
  <c r="AN1989" i="1"/>
  <c r="AN1991" i="1"/>
  <c r="AN1993" i="1"/>
  <c r="AN1994" i="1"/>
  <c r="AN1998" i="1"/>
  <c r="AN1999" i="1"/>
  <c r="AO1977" i="1"/>
  <c r="AP1977" i="1" s="1"/>
  <c r="AO1978" i="1"/>
  <c r="AP1978" i="1" s="1"/>
  <c r="AO1979" i="1"/>
  <c r="AP1979" i="1" s="1"/>
  <c r="AO1980" i="1"/>
  <c r="AP1980" i="1" s="1"/>
  <c r="AO1981" i="1"/>
  <c r="AP1981" i="1" s="1"/>
  <c r="AO1982" i="1"/>
  <c r="AP1982" i="1" s="1"/>
  <c r="AO1983" i="1"/>
  <c r="AP1983" i="1" s="1"/>
  <c r="AO1984" i="1"/>
  <c r="AP1984" i="1" s="1"/>
  <c r="AO1985" i="1"/>
  <c r="AP1985" i="1" s="1"/>
  <c r="AO1986" i="1"/>
  <c r="AP1986" i="1" s="1"/>
  <c r="AO1987" i="1"/>
  <c r="AP1987" i="1" s="1"/>
  <c r="AO1988" i="1"/>
  <c r="AP1988" i="1" s="1"/>
  <c r="AO1989" i="1"/>
  <c r="AP1989" i="1" s="1"/>
  <c r="AO1990" i="1"/>
  <c r="AP1990" i="1" s="1"/>
  <c r="AO1991" i="1"/>
  <c r="AP1991" i="1" s="1"/>
  <c r="AO1992" i="1"/>
  <c r="AP1992" i="1" s="1"/>
  <c r="AO1993" i="1"/>
  <c r="AP1993" i="1" s="1"/>
  <c r="AO1994" i="1"/>
  <c r="AP1994" i="1" s="1"/>
  <c r="AO1995" i="1"/>
  <c r="AP1995" i="1" s="1"/>
  <c r="AO1996" i="1"/>
  <c r="AP1996" i="1" s="1"/>
  <c r="AO1997" i="1"/>
  <c r="AP1997" i="1" s="1"/>
  <c r="AO1998" i="1"/>
  <c r="AP1998" i="1" s="1"/>
  <c r="AO1999" i="1"/>
  <c r="AP1999" i="1" s="1"/>
  <c r="R1976" i="1"/>
  <c r="AA1976" i="1" s="1"/>
  <c r="S1976" i="1"/>
  <c r="U1976" i="1" s="1"/>
  <c r="V1976" i="1"/>
  <c r="X1976" i="1" s="1"/>
  <c r="Y1976" i="1"/>
  <c r="Z1976" i="1" s="1"/>
  <c r="AD1976" i="1"/>
  <c r="AE1976" i="1" s="1"/>
  <c r="AF1976" i="1" s="1"/>
  <c r="AG1976" i="1"/>
  <c r="AI1976" i="1"/>
  <c r="AJ1976" i="1"/>
  <c r="AS1976" i="1" s="1"/>
  <c r="AL1976" i="1"/>
  <c r="AN1976" i="1"/>
  <c r="AO1976" i="1"/>
  <c r="AP1976" i="1" s="1"/>
  <c r="R1931" i="1"/>
  <c r="Q1931" i="1" s="1"/>
  <c r="R1932" i="1"/>
  <c r="P1932" i="1" s="1"/>
  <c r="R1933" i="1"/>
  <c r="P1933" i="1" s="1"/>
  <c r="R1934" i="1"/>
  <c r="R1935" i="1"/>
  <c r="R1936" i="1"/>
  <c r="AA1936" i="1" s="1"/>
  <c r="AB1936" i="1" s="1"/>
  <c r="R1937" i="1"/>
  <c r="R1938" i="1"/>
  <c r="AA1938" i="1" s="1"/>
  <c r="R1939" i="1"/>
  <c r="R1940" i="1"/>
  <c r="P1940" i="1" s="1"/>
  <c r="R1941" i="1"/>
  <c r="P1941" i="1" s="1"/>
  <c r="R1942" i="1"/>
  <c r="P1942" i="1" s="1"/>
  <c r="R1943" i="1"/>
  <c r="R1944" i="1"/>
  <c r="AA1944" i="1" s="1"/>
  <c r="R1945" i="1"/>
  <c r="R1946" i="1"/>
  <c r="Q1946" i="1" s="1"/>
  <c r="R1947" i="1"/>
  <c r="AA1947" i="1" s="1"/>
  <c r="R1948" i="1"/>
  <c r="Q1948" i="1" s="1"/>
  <c r="R1949" i="1"/>
  <c r="P1949" i="1" s="1"/>
  <c r="R1950" i="1"/>
  <c r="R1951" i="1"/>
  <c r="R1952" i="1"/>
  <c r="AA1952" i="1" s="1"/>
  <c r="R1953" i="1"/>
  <c r="R1954" i="1"/>
  <c r="Q1954" i="1" s="1"/>
  <c r="R1955" i="1"/>
  <c r="AA1955" i="1" s="1"/>
  <c r="R1956" i="1"/>
  <c r="P1956" i="1" s="1"/>
  <c r="R1957" i="1"/>
  <c r="P1957" i="1" s="1"/>
  <c r="R1958" i="1"/>
  <c r="P1958" i="1" s="1"/>
  <c r="R1959" i="1"/>
  <c r="R1960" i="1"/>
  <c r="AA1960" i="1" s="1"/>
  <c r="R1961" i="1"/>
  <c r="R1962" i="1"/>
  <c r="R1963" i="1"/>
  <c r="Q1963" i="1" s="1"/>
  <c r="R1964" i="1"/>
  <c r="AA1964" i="1" s="1"/>
  <c r="R1965" i="1"/>
  <c r="P1965" i="1" s="1"/>
  <c r="R1966" i="1"/>
  <c r="P1966" i="1" s="1"/>
  <c r="R1967" i="1"/>
  <c r="R1968" i="1"/>
  <c r="AA1968" i="1" s="1"/>
  <c r="AB1968" i="1" s="1"/>
  <c r="R1969" i="1"/>
  <c r="R1970" i="1"/>
  <c r="AA1970" i="1" s="1"/>
  <c r="AB1970" i="1" s="1"/>
  <c r="R1971" i="1"/>
  <c r="R1972" i="1"/>
  <c r="P1972" i="1" s="1"/>
  <c r="R1973" i="1"/>
  <c r="P1973" i="1" s="1"/>
  <c r="R1974" i="1"/>
  <c r="P1974" i="1" s="1"/>
  <c r="R1975" i="1"/>
  <c r="S1931" i="1"/>
  <c r="S1932" i="1"/>
  <c r="S1933" i="1"/>
  <c r="S1934" i="1"/>
  <c r="S1935" i="1"/>
  <c r="U1935" i="1" s="1"/>
  <c r="S1936" i="1"/>
  <c r="S1937" i="1"/>
  <c r="T1937" i="1" s="1"/>
  <c r="S1938" i="1"/>
  <c r="T1938" i="1" s="1"/>
  <c r="S1939" i="1"/>
  <c r="S1940" i="1"/>
  <c r="S1941" i="1"/>
  <c r="U1941" i="1" s="1"/>
  <c r="S1942" i="1"/>
  <c r="U1942" i="1" s="1"/>
  <c r="S1943" i="1"/>
  <c r="T1943" i="1" s="1"/>
  <c r="S1944" i="1"/>
  <c r="T1944" i="1" s="1"/>
  <c r="S1945" i="1"/>
  <c r="U1945" i="1" s="1"/>
  <c r="S1946" i="1"/>
  <c r="T1946" i="1" s="1"/>
  <c r="S1947" i="1"/>
  <c r="S1948" i="1"/>
  <c r="S1949" i="1"/>
  <c r="S1950" i="1"/>
  <c r="S1951" i="1"/>
  <c r="T1951" i="1" s="1"/>
  <c r="S1952" i="1"/>
  <c r="T1952" i="1" s="1"/>
  <c r="S1953" i="1"/>
  <c r="S1954" i="1"/>
  <c r="T1954" i="1" s="1"/>
  <c r="S1955" i="1"/>
  <c r="S1956" i="1"/>
  <c r="S1957" i="1"/>
  <c r="U1957" i="1" s="1"/>
  <c r="S1958" i="1"/>
  <c r="S1959" i="1"/>
  <c r="U1959" i="1" s="1"/>
  <c r="S1960" i="1"/>
  <c r="T1960" i="1" s="1"/>
  <c r="S1961" i="1"/>
  <c r="S1962" i="1"/>
  <c r="T1962" i="1" s="1"/>
  <c r="S1963" i="1"/>
  <c r="S1964" i="1"/>
  <c r="S1965" i="1"/>
  <c r="S1966" i="1"/>
  <c r="U1966" i="1" s="1"/>
  <c r="S1967" i="1"/>
  <c r="T1967" i="1" s="1"/>
  <c r="S1968" i="1"/>
  <c r="U1968" i="1" s="1"/>
  <c r="S1969" i="1"/>
  <c r="T1969" i="1" s="1"/>
  <c r="S1970" i="1"/>
  <c r="S1971" i="1"/>
  <c r="S1972" i="1"/>
  <c r="S1973" i="1"/>
  <c r="S1974" i="1"/>
  <c r="S1975" i="1"/>
  <c r="U1975" i="1" s="1"/>
  <c r="V1931" i="1"/>
  <c r="V1932" i="1"/>
  <c r="V1933" i="1"/>
  <c r="V1934" i="1"/>
  <c r="V1935" i="1"/>
  <c r="V1936" i="1"/>
  <c r="W1936" i="1" s="1"/>
  <c r="V1937" i="1"/>
  <c r="V1938" i="1"/>
  <c r="V1939" i="1"/>
  <c r="V1940" i="1"/>
  <c r="V1941" i="1"/>
  <c r="V1942" i="1"/>
  <c r="V1943" i="1"/>
  <c r="X1943" i="1" s="1"/>
  <c r="V1944" i="1"/>
  <c r="V1945" i="1"/>
  <c r="W1945" i="1" s="1"/>
  <c r="V1946" i="1"/>
  <c r="W1946" i="1" s="1"/>
  <c r="V1947" i="1"/>
  <c r="W1947" i="1" s="1"/>
  <c r="V1948" i="1"/>
  <c r="V1949" i="1"/>
  <c r="W1949" i="1" s="1"/>
  <c r="V1950" i="1"/>
  <c r="V1951" i="1"/>
  <c r="X1951" i="1" s="1"/>
  <c r="V1952" i="1"/>
  <c r="X1952" i="1" s="1"/>
  <c r="V1953" i="1"/>
  <c r="X1953" i="1" s="1"/>
  <c r="V1954" i="1"/>
  <c r="V1955" i="1"/>
  <c r="V1956" i="1"/>
  <c r="V1957" i="1"/>
  <c r="V1958" i="1"/>
  <c r="V1959" i="1"/>
  <c r="X1959" i="1" s="1"/>
  <c r="V1960" i="1"/>
  <c r="V1961" i="1"/>
  <c r="W1961" i="1" s="1"/>
  <c r="V1962" i="1"/>
  <c r="V1963" i="1"/>
  <c r="W1963" i="1" s="1"/>
  <c r="V1964" i="1"/>
  <c r="V1965" i="1"/>
  <c r="V1966" i="1"/>
  <c r="V1967" i="1"/>
  <c r="X1967" i="1" s="1"/>
  <c r="V1968" i="1"/>
  <c r="X1968" i="1" s="1"/>
  <c r="V1969" i="1"/>
  <c r="W1969" i="1" s="1"/>
  <c r="V1970" i="1"/>
  <c r="V1971" i="1"/>
  <c r="V1972" i="1"/>
  <c r="V1973" i="1"/>
  <c r="V1974" i="1"/>
  <c r="V1975" i="1"/>
  <c r="X1975" i="1" s="1"/>
  <c r="Y1931" i="1"/>
  <c r="Z1931" i="1" s="1"/>
  <c r="Y1932" i="1"/>
  <c r="Z1932" i="1" s="1"/>
  <c r="Y1933" i="1"/>
  <c r="Z1933" i="1" s="1"/>
  <c r="Y1934" i="1"/>
  <c r="Z1934" i="1" s="1"/>
  <c r="Y1935" i="1"/>
  <c r="Z1935" i="1" s="1"/>
  <c r="Y1936" i="1"/>
  <c r="Z1936" i="1" s="1"/>
  <c r="Y1937" i="1"/>
  <c r="Z1937" i="1" s="1"/>
  <c r="Y1938" i="1"/>
  <c r="Z1938" i="1" s="1"/>
  <c r="Y1939" i="1"/>
  <c r="Z1939" i="1" s="1"/>
  <c r="Y1940" i="1"/>
  <c r="Z1940" i="1" s="1"/>
  <c r="Y1941" i="1"/>
  <c r="Z1941" i="1" s="1"/>
  <c r="Y1942" i="1"/>
  <c r="Z1942" i="1" s="1"/>
  <c r="Y1943" i="1"/>
  <c r="Z1943" i="1" s="1"/>
  <c r="Y1944" i="1"/>
  <c r="Y1945" i="1"/>
  <c r="Z1945" i="1" s="1"/>
  <c r="Y1946" i="1"/>
  <c r="Z1946" i="1" s="1"/>
  <c r="Y1947" i="1"/>
  <c r="Z1947" i="1" s="1"/>
  <c r="Y1948" i="1"/>
  <c r="Z1948" i="1" s="1"/>
  <c r="Y1949" i="1"/>
  <c r="Z1949" i="1" s="1"/>
  <c r="Y1950" i="1"/>
  <c r="Z1950" i="1" s="1"/>
  <c r="Y1951" i="1"/>
  <c r="Z1951" i="1" s="1"/>
  <c r="Y1952" i="1"/>
  <c r="Z1952" i="1" s="1"/>
  <c r="Y1953" i="1"/>
  <c r="Z1953" i="1" s="1"/>
  <c r="Y1954" i="1"/>
  <c r="Z1954" i="1" s="1"/>
  <c r="Y1955" i="1"/>
  <c r="Z1955" i="1" s="1"/>
  <c r="Y1956" i="1"/>
  <c r="Z1956" i="1" s="1"/>
  <c r="Y1957" i="1"/>
  <c r="Z1957" i="1" s="1"/>
  <c r="Y1958" i="1"/>
  <c r="Z1958" i="1" s="1"/>
  <c r="Y1959" i="1"/>
  <c r="Z1959" i="1" s="1"/>
  <c r="Y1960" i="1"/>
  <c r="Z1960" i="1" s="1"/>
  <c r="Y1961" i="1"/>
  <c r="Z1961" i="1" s="1"/>
  <c r="Y1962" i="1"/>
  <c r="Z1962" i="1" s="1"/>
  <c r="Y1963" i="1"/>
  <c r="Z1963" i="1" s="1"/>
  <c r="Y1964" i="1"/>
  <c r="Z1964" i="1" s="1"/>
  <c r="Y1965" i="1"/>
  <c r="Z1965" i="1" s="1"/>
  <c r="Y1966" i="1"/>
  <c r="Z1966" i="1" s="1"/>
  <c r="Y1967" i="1"/>
  <c r="Z1967" i="1" s="1"/>
  <c r="Y1968" i="1"/>
  <c r="Z1968" i="1" s="1"/>
  <c r="Y1969" i="1"/>
  <c r="Z1969" i="1" s="1"/>
  <c r="Y1970" i="1"/>
  <c r="Z1970" i="1" s="1"/>
  <c r="Y1971" i="1"/>
  <c r="Z1971" i="1" s="1"/>
  <c r="Y1972" i="1"/>
  <c r="Z1972" i="1" s="1"/>
  <c r="Y1973" i="1"/>
  <c r="Z1973" i="1" s="1"/>
  <c r="Y1974" i="1"/>
  <c r="Z1974" i="1" s="1"/>
  <c r="Y1975" i="1"/>
  <c r="Z1975" i="1" s="1"/>
  <c r="Z1944" i="1"/>
  <c r="AD1931" i="1"/>
  <c r="AE1931" i="1" s="1"/>
  <c r="AF1931" i="1" s="1"/>
  <c r="AD1932" i="1"/>
  <c r="AE1932" i="1" s="1"/>
  <c r="AF1932" i="1" s="1"/>
  <c r="AD1933" i="1"/>
  <c r="AE1933" i="1" s="1"/>
  <c r="AF1933" i="1" s="1"/>
  <c r="AD1934" i="1"/>
  <c r="AE1934" i="1" s="1"/>
  <c r="AF1934" i="1" s="1"/>
  <c r="AD1935" i="1"/>
  <c r="AE1935" i="1" s="1"/>
  <c r="AF1935" i="1" s="1"/>
  <c r="AD1936" i="1"/>
  <c r="AD1937" i="1"/>
  <c r="AE1937" i="1" s="1"/>
  <c r="AF1937" i="1" s="1"/>
  <c r="AD1938" i="1"/>
  <c r="AE1938" i="1" s="1"/>
  <c r="AF1938" i="1" s="1"/>
  <c r="AD1939" i="1"/>
  <c r="AE1939" i="1" s="1"/>
  <c r="AF1939" i="1" s="1"/>
  <c r="AD1940" i="1"/>
  <c r="AE1940" i="1" s="1"/>
  <c r="AF1940" i="1" s="1"/>
  <c r="AD1941" i="1"/>
  <c r="AE1941" i="1" s="1"/>
  <c r="AF1941" i="1" s="1"/>
  <c r="AD1942" i="1"/>
  <c r="AE1942" i="1" s="1"/>
  <c r="AF1942" i="1" s="1"/>
  <c r="AD1943" i="1"/>
  <c r="AE1943" i="1" s="1"/>
  <c r="AF1943" i="1" s="1"/>
  <c r="AD1944" i="1"/>
  <c r="AE1944" i="1" s="1"/>
  <c r="AF1944" i="1" s="1"/>
  <c r="AD1945" i="1"/>
  <c r="AE1945" i="1" s="1"/>
  <c r="AF1945" i="1" s="1"/>
  <c r="AD1946" i="1"/>
  <c r="AE1946" i="1" s="1"/>
  <c r="AF1946" i="1" s="1"/>
  <c r="AD1947" i="1"/>
  <c r="AE1947" i="1" s="1"/>
  <c r="AF1947" i="1" s="1"/>
  <c r="AD1948" i="1"/>
  <c r="AE1948" i="1" s="1"/>
  <c r="AF1948" i="1" s="1"/>
  <c r="AD1949" i="1"/>
  <c r="AE1949" i="1" s="1"/>
  <c r="AF1949" i="1" s="1"/>
  <c r="AD1950" i="1"/>
  <c r="AE1950" i="1" s="1"/>
  <c r="AF1950" i="1" s="1"/>
  <c r="AD1951" i="1"/>
  <c r="AE1951" i="1" s="1"/>
  <c r="AF1951" i="1" s="1"/>
  <c r="AD1952" i="1"/>
  <c r="AE1952" i="1" s="1"/>
  <c r="AF1952" i="1" s="1"/>
  <c r="AD1953" i="1"/>
  <c r="AE1953" i="1" s="1"/>
  <c r="AF1953" i="1" s="1"/>
  <c r="AD1954" i="1"/>
  <c r="AE1954" i="1" s="1"/>
  <c r="AF1954" i="1" s="1"/>
  <c r="AD1955" i="1"/>
  <c r="AE1955" i="1" s="1"/>
  <c r="AF1955" i="1" s="1"/>
  <c r="AD1956" i="1"/>
  <c r="AE1956" i="1" s="1"/>
  <c r="AF1956" i="1" s="1"/>
  <c r="AD1957" i="1"/>
  <c r="AE1957" i="1" s="1"/>
  <c r="AF1957" i="1" s="1"/>
  <c r="AD1958" i="1"/>
  <c r="AE1958" i="1" s="1"/>
  <c r="AF1958" i="1" s="1"/>
  <c r="AD1959" i="1"/>
  <c r="AE1959" i="1" s="1"/>
  <c r="AF1959" i="1" s="1"/>
  <c r="AD1960" i="1"/>
  <c r="AE1960" i="1" s="1"/>
  <c r="AF1960" i="1" s="1"/>
  <c r="AD1961" i="1"/>
  <c r="AE1961" i="1" s="1"/>
  <c r="AF1961" i="1" s="1"/>
  <c r="AD1962" i="1"/>
  <c r="AE1962" i="1" s="1"/>
  <c r="AF1962" i="1" s="1"/>
  <c r="AD1963" i="1"/>
  <c r="AE1963" i="1" s="1"/>
  <c r="AF1963" i="1" s="1"/>
  <c r="AD1964" i="1"/>
  <c r="AE1964" i="1" s="1"/>
  <c r="AF1964" i="1" s="1"/>
  <c r="AD1965" i="1"/>
  <c r="AE1965" i="1" s="1"/>
  <c r="AF1965" i="1" s="1"/>
  <c r="AD1966" i="1"/>
  <c r="AE1966" i="1" s="1"/>
  <c r="AF1966" i="1" s="1"/>
  <c r="AD1967" i="1"/>
  <c r="AE1967" i="1" s="1"/>
  <c r="AF1967" i="1" s="1"/>
  <c r="AD1968" i="1"/>
  <c r="AE1968" i="1" s="1"/>
  <c r="AF1968" i="1" s="1"/>
  <c r="AD1969" i="1"/>
  <c r="AE1969" i="1" s="1"/>
  <c r="AF1969" i="1" s="1"/>
  <c r="AD1970" i="1"/>
  <c r="AE1970" i="1" s="1"/>
  <c r="AF1970" i="1" s="1"/>
  <c r="AD1971" i="1"/>
  <c r="AE1971" i="1" s="1"/>
  <c r="AF1971" i="1" s="1"/>
  <c r="AD1972" i="1"/>
  <c r="AE1972" i="1" s="1"/>
  <c r="AF1972" i="1" s="1"/>
  <c r="AD1973" i="1"/>
  <c r="AE1973" i="1" s="1"/>
  <c r="AF1973" i="1" s="1"/>
  <c r="AD1974" i="1"/>
  <c r="AE1974" i="1" s="1"/>
  <c r="AF1974" i="1" s="1"/>
  <c r="AD1975" i="1"/>
  <c r="AE1975" i="1" s="1"/>
  <c r="AF1975" i="1" s="1"/>
  <c r="AE1936" i="1"/>
  <c r="AF1936" i="1" s="1"/>
  <c r="AG1931" i="1"/>
  <c r="AG1932" i="1"/>
  <c r="AG1933" i="1"/>
  <c r="AG1934" i="1"/>
  <c r="AG1935" i="1"/>
  <c r="AG1936" i="1"/>
  <c r="AG1937" i="1"/>
  <c r="AG1938" i="1"/>
  <c r="AG1939" i="1"/>
  <c r="AG1940" i="1"/>
  <c r="AG1941" i="1"/>
  <c r="AG1942" i="1"/>
  <c r="AG1943" i="1"/>
  <c r="AG1944" i="1"/>
  <c r="AG1945" i="1"/>
  <c r="AG1946" i="1"/>
  <c r="AG1947" i="1"/>
  <c r="AG1948" i="1"/>
  <c r="AG1949" i="1"/>
  <c r="AG1950" i="1"/>
  <c r="AG1951" i="1"/>
  <c r="AG1952" i="1"/>
  <c r="AG1953" i="1"/>
  <c r="AG1954" i="1"/>
  <c r="AG1955" i="1"/>
  <c r="AG1956" i="1"/>
  <c r="AG1957" i="1"/>
  <c r="AG1958" i="1"/>
  <c r="AG1959" i="1"/>
  <c r="AG1960" i="1"/>
  <c r="AG1961" i="1"/>
  <c r="AG1962" i="1"/>
  <c r="AG1963" i="1"/>
  <c r="AG1964" i="1"/>
  <c r="AG1965" i="1"/>
  <c r="AG1966" i="1"/>
  <c r="AG1967" i="1"/>
  <c r="AG1968" i="1"/>
  <c r="AG1969" i="1"/>
  <c r="AG1970" i="1"/>
  <c r="AG1971" i="1"/>
  <c r="AG1972" i="1"/>
  <c r="AG1973" i="1"/>
  <c r="AG1974" i="1"/>
  <c r="AG1975"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J1931" i="1"/>
  <c r="AS1931" i="1" s="1"/>
  <c r="AJ1932" i="1"/>
  <c r="AS1932" i="1" s="1"/>
  <c r="AJ1933" i="1"/>
  <c r="AS1933" i="1" s="1"/>
  <c r="AJ1934" i="1"/>
  <c r="AS1934" i="1" s="1"/>
  <c r="AJ1935" i="1"/>
  <c r="AS1935" i="1" s="1"/>
  <c r="AJ1936" i="1"/>
  <c r="AS1936" i="1" s="1"/>
  <c r="AJ1937" i="1"/>
  <c r="AS1937" i="1" s="1"/>
  <c r="AJ1938" i="1"/>
  <c r="AS1938" i="1" s="1"/>
  <c r="AJ1939" i="1"/>
  <c r="AS1939" i="1" s="1"/>
  <c r="AJ1940" i="1"/>
  <c r="AS1940" i="1" s="1"/>
  <c r="AJ1941" i="1"/>
  <c r="AS1941" i="1" s="1"/>
  <c r="AJ1942" i="1"/>
  <c r="AS1942" i="1" s="1"/>
  <c r="AJ1943" i="1"/>
  <c r="AS1943" i="1" s="1"/>
  <c r="AJ1944" i="1"/>
  <c r="AS1944" i="1" s="1"/>
  <c r="AJ1945" i="1"/>
  <c r="AS1945" i="1" s="1"/>
  <c r="AJ1946" i="1"/>
  <c r="AS1946" i="1" s="1"/>
  <c r="AJ1947" i="1"/>
  <c r="AS1947" i="1" s="1"/>
  <c r="AJ1948" i="1"/>
  <c r="AS1948" i="1" s="1"/>
  <c r="AJ1949" i="1"/>
  <c r="AS1949" i="1" s="1"/>
  <c r="AJ1950" i="1"/>
  <c r="AS1950" i="1" s="1"/>
  <c r="AJ1951" i="1"/>
  <c r="AS1951" i="1" s="1"/>
  <c r="AJ1952" i="1"/>
  <c r="AS1952" i="1" s="1"/>
  <c r="AJ1953" i="1"/>
  <c r="AS1953" i="1" s="1"/>
  <c r="AJ1954" i="1"/>
  <c r="AS1954" i="1" s="1"/>
  <c r="AJ1955" i="1"/>
  <c r="AS1955" i="1" s="1"/>
  <c r="AJ1956" i="1"/>
  <c r="AS1956" i="1" s="1"/>
  <c r="AJ1957" i="1"/>
  <c r="AS1957" i="1" s="1"/>
  <c r="AJ1958" i="1"/>
  <c r="AS1958" i="1" s="1"/>
  <c r="AJ1959" i="1"/>
  <c r="AS1959" i="1" s="1"/>
  <c r="AJ1960" i="1"/>
  <c r="AS1960" i="1" s="1"/>
  <c r="AJ1961" i="1"/>
  <c r="AS1961" i="1" s="1"/>
  <c r="AJ1962" i="1"/>
  <c r="AS1962" i="1" s="1"/>
  <c r="AJ1963" i="1"/>
  <c r="AS1963" i="1" s="1"/>
  <c r="AJ1964" i="1"/>
  <c r="AS1964" i="1" s="1"/>
  <c r="AJ1965" i="1"/>
  <c r="AS1965" i="1" s="1"/>
  <c r="AJ1966" i="1"/>
  <c r="AS1966" i="1" s="1"/>
  <c r="AJ1967" i="1"/>
  <c r="AS1967" i="1" s="1"/>
  <c r="AJ1968" i="1"/>
  <c r="AS1968" i="1" s="1"/>
  <c r="AJ1969" i="1"/>
  <c r="AS1969" i="1" s="1"/>
  <c r="AJ1970" i="1"/>
  <c r="AS1970" i="1" s="1"/>
  <c r="AJ1971" i="1"/>
  <c r="AS1971" i="1" s="1"/>
  <c r="AJ1972" i="1"/>
  <c r="AS1972" i="1" s="1"/>
  <c r="AJ1973" i="1"/>
  <c r="AS1973" i="1" s="1"/>
  <c r="AJ1974" i="1"/>
  <c r="AS1974" i="1" s="1"/>
  <c r="AJ1975" i="1"/>
  <c r="AS1975" i="1" s="1"/>
  <c r="AL1931" i="1"/>
  <c r="AL1932" i="1"/>
  <c r="AL1933" i="1"/>
  <c r="AL1934" i="1"/>
  <c r="AL1935" i="1"/>
  <c r="AL1936" i="1"/>
  <c r="AL1937" i="1"/>
  <c r="AL1938" i="1"/>
  <c r="AL1939" i="1"/>
  <c r="AL1940" i="1"/>
  <c r="AL1941" i="1"/>
  <c r="AL1942" i="1"/>
  <c r="AL1943"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4" i="1"/>
  <c r="AL1975" i="1"/>
  <c r="AM1932" i="1"/>
  <c r="AM1934" i="1"/>
  <c r="AN1934" i="1" s="1"/>
  <c r="AN1935" i="1"/>
  <c r="AM1936" i="1"/>
  <c r="AM1938" i="1"/>
  <c r="AM1941" i="1"/>
  <c r="AM1942" i="1"/>
  <c r="AM1943" i="1"/>
  <c r="AM1946" i="1"/>
  <c r="AM1947" i="1"/>
  <c r="AM1948" i="1"/>
  <c r="AN1949" i="1"/>
  <c r="AM1950" i="1"/>
  <c r="AM1952" i="1"/>
  <c r="AN1954" i="1"/>
  <c r="AN1955" i="1"/>
  <c r="AM1958" i="1"/>
  <c r="AM1959" i="1"/>
  <c r="AM1960" i="1"/>
  <c r="AM1962" i="1"/>
  <c r="AM1963" i="1"/>
  <c r="AM1964" i="1"/>
  <c r="AN1966" i="1"/>
  <c r="AM1967" i="1"/>
  <c r="AN1967" i="1" s="1"/>
  <c r="AM1968" i="1"/>
  <c r="AM1970" i="1"/>
  <c r="AN1971" i="1"/>
  <c r="AM1972" i="1"/>
  <c r="AM1975" i="1"/>
  <c r="AN1931" i="1"/>
  <c r="AN1932" i="1"/>
  <c r="AN1933" i="1"/>
  <c r="AN1936" i="1"/>
  <c r="AN1937" i="1"/>
  <c r="AN1938" i="1"/>
  <c r="AN1939" i="1"/>
  <c r="AN1940" i="1"/>
  <c r="AN1941" i="1"/>
  <c r="AN1942" i="1"/>
  <c r="AN1943" i="1"/>
  <c r="AN1944" i="1"/>
  <c r="AN1945" i="1"/>
  <c r="AN1946" i="1"/>
  <c r="AN1947" i="1"/>
  <c r="AN1948" i="1"/>
  <c r="AN1950" i="1"/>
  <c r="AN1951" i="1"/>
  <c r="AN1952" i="1"/>
  <c r="AN1953" i="1"/>
  <c r="AN1956" i="1"/>
  <c r="AN1957" i="1"/>
  <c r="AN1958" i="1"/>
  <c r="AN1959" i="1"/>
  <c r="AN1960" i="1"/>
  <c r="AN1961" i="1"/>
  <c r="AN1962" i="1"/>
  <c r="AN1963" i="1"/>
  <c r="AN1964" i="1"/>
  <c r="AN1965" i="1"/>
  <c r="AN1968" i="1"/>
  <c r="AN1969" i="1"/>
  <c r="AN1970" i="1"/>
  <c r="AN1972" i="1"/>
  <c r="AN1973" i="1"/>
  <c r="AN1974" i="1"/>
  <c r="AN1975" i="1"/>
  <c r="AO1931" i="1"/>
  <c r="AP1931" i="1" s="1"/>
  <c r="AO1932" i="1"/>
  <c r="AP1932" i="1" s="1"/>
  <c r="AO1933" i="1"/>
  <c r="AP1933" i="1" s="1"/>
  <c r="AO1934" i="1"/>
  <c r="AP1934" i="1" s="1"/>
  <c r="AO1935" i="1"/>
  <c r="AP1935" i="1" s="1"/>
  <c r="AO1936" i="1"/>
  <c r="AP1936" i="1" s="1"/>
  <c r="AO1937" i="1"/>
  <c r="AP1937" i="1" s="1"/>
  <c r="AO1938" i="1"/>
  <c r="AP1938" i="1" s="1"/>
  <c r="AO1939" i="1"/>
  <c r="AP1939" i="1" s="1"/>
  <c r="AO1940" i="1"/>
  <c r="AP1940" i="1" s="1"/>
  <c r="AO1941" i="1"/>
  <c r="AP1941" i="1" s="1"/>
  <c r="AO1942" i="1"/>
  <c r="AP1942" i="1" s="1"/>
  <c r="AO1943" i="1"/>
  <c r="AP1943" i="1" s="1"/>
  <c r="AO1944" i="1"/>
  <c r="AP1944" i="1" s="1"/>
  <c r="AO1945" i="1"/>
  <c r="AP1945" i="1" s="1"/>
  <c r="AO1946" i="1"/>
  <c r="AP1946" i="1" s="1"/>
  <c r="AO1947" i="1"/>
  <c r="AP1947" i="1" s="1"/>
  <c r="AO1948" i="1"/>
  <c r="AP1948" i="1" s="1"/>
  <c r="AO1949" i="1"/>
  <c r="AP1949" i="1" s="1"/>
  <c r="AO1950" i="1"/>
  <c r="AP1950" i="1" s="1"/>
  <c r="AO1951" i="1"/>
  <c r="AP1951" i="1" s="1"/>
  <c r="AO1952" i="1"/>
  <c r="AP1952" i="1" s="1"/>
  <c r="AO1953" i="1"/>
  <c r="AP1953" i="1" s="1"/>
  <c r="AO1954" i="1"/>
  <c r="AP1954" i="1" s="1"/>
  <c r="AO1955" i="1"/>
  <c r="AP1955" i="1" s="1"/>
  <c r="AO1956" i="1"/>
  <c r="AP1956" i="1" s="1"/>
  <c r="AO1957" i="1"/>
  <c r="AP1957" i="1" s="1"/>
  <c r="AO1958" i="1"/>
  <c r="AP1958" i="1" s="1"/>
  <c r="AO1959" i="1"/>
  <c r="AP1959" i="1" s="1"/>
  <c r="AO1960" i="1"/>
  <c r="AP1960" i="1" s="1"/>
  <c r="AO1961" i="1"/>
  <c r="AP1961" i="1" s="1"/>
  <c r="AO1962" i="1"/>
  <c r="AP1962" i="1" s="1"/>
  <c r="AO1963" i="1"/>
  <c r="AP1963" i="1" s="1"/>
  <c r="AO1964" i="1"/>
  <c r="AP1964" i="1" s="1"/>
  <c r="AO1965" i="1"/>
  <c r="AP1965" i="1" s="1"/>
  <c r="AO1966" i="1"/>
  <c r="AP1966" i="1" s="1"/>
  <c r="AO1967" i="1"/>
  <c r="AP1967" i="1" s="1"/>
  <c r="AO1968" i="1"/>
  <c r="AP1968" i="1" s="1"/>
  <c r="AO1969" i="1"/>
  <c r="AP1969" i="1" s="1"/>
  <c r="AO1970" i="1"/>
  <c r="AP1970" i="1" s="1"/>
  <c r="AO1971" i="1"/>
  <c r="AP1971" i="1" s="1"/>
  <c r="AO1972" i="1"/>
  <c r="AP1972" i="1" s="1"/>
  <c r="AO1973" i="1"/>
  <c r="AP1973" i="1" s="1"/>
  <c r="AO1974" i="1"/>
  <c r="AP1974" i="1" s="1"/>
  <c r="AO1975" i="1"/>
  <c r="AP1975" i="1" s="1"/>
  <c r="R1908" i="1"/>
  <c r="Q1908" i="1" s="1"/>
  <c r="R1909" i="1"/>
  <c r="R1910" i="1"/>
  <c r="Q1910" i="1" s="1"/>
  <c r="R1911" i="1"/>
  <c r="R1912" i="1"/>
  <c r="Q1912" i="1" s="1"/>
  <c r="R1913" i="1"/>
  <c r="R1914" i="1"/>
  <c r="Q1914" i="1" s="1"/>
  <c r="R1915" i="1"/>
  <c r="AA1915" i="1" s="1"/>
  <c r="R1916" i="1"/>
  <c r="R1917" i="1"/>
  <c r="AA1917" i="1" s="1"/>
  <c r="R1918" i="1"/>
  <c r="AA1918" i="1" s="1"/>
  <c r="R1919" i="1"/>
  <c r="R1920" i="1"/>
  <c r="P1920" i="1" s="1"/>
  <c r="R1921" i="1"/>
  <c r="P1921" i="1" s="1"/>
  <c r="R1922" i="1"/>
  <c r="Q1922" i="1" s="1"/>
  <c r="R1923" i="1"/>
  <c r="R1924" i="1"/>
  <c r="AA1924" i="1" s="1"/>
  <c r="R1925" i="1"/>
  <c r="P1925" i="1" s="1"/>
  <c r="R1926" i="1"/>
  <c r="AA1926" i="1" s="1"/>
  <c r="R1927" i="1"/>
  <c r="R1928" i="1"/>
  <c r="Q1928" i="1" s="1"/>
  <c r="R1929" i="1"/>
  <c r="P1929" i="1" s="1"/>
  <c r="R1930" i="1"/>
  <c r="Q1930" i="1" s="1"/>
  <c r="S1908" i="1"/>
  <c r="S1909" i="1"/>
  <c r="S1910" i="1"/>
  <c r="T1910" i="1" s="1"/>
  <c r="S1911" i="1"/>
  <c r="U1911" i="1" s="1"/>
  <c r="S1912" i="1"/>
  <c r="S1913" i="1"/>
  <c r="U1913" i="1" s="1"/>
  <c r="S1914" i="1"/>
  <c r="S1915" i="1"/>
  <c r="S1916" i="1"/>
  <c r="U1916" i="1" s="1"/>
  <c r="S1917" i="1"/>
  <c r="S1918" i="1"/>
  <c r="S1919" i="1"/>
  <c r="S1920" i="1"/>
  <c r="S1921" i="1"/>
  <c r="T1921" i="1" s="1"/>
  <c r="S1922" i="1"/>
  <c r="S1923" i="1"/>
  <c r="S1924" i="1"/>
  <c r="U1924" i="1" s="1"/>
  <c r="S1925" i="1"/>
  <c r="S1926" i="1"/>
  <c r="T1926" i="1" s="1"/>
  <c r="S1927" i="1"/>
  <c r="U1927" i="1" s="1"/>
  <c r="S1928" i="1"/>
  <c r="S1929" i="1"/>
  <c r="U1929" i="1" s="1"/>
  <c r="S1930" i="1"/>
  <c r="V1908" i="1"/>
  <c r="W1908" i="1" s="1"/>
  <c r="V1909" i="1"/>
  <c r="W1909" i="1" s="1"/>
  <c r="V1910" i="1"/>
  <c r="V1911" i="1"/>
  <c r="V1912" i="1"/>
  <c r="V1913" i="1"/>
  <c r="V1914" i="1"/>
  <c r="V1915" i="1"/>
  <c r="V1916" i="1"/>
  <c r="X1916" i="1" s="1"/>
  <c r="V1917" i="1"/>
  <c r="W1917" i="1" s="1"/>
  <c r="V1918" i="1"/>
  <c r="V1919" i="1"/>
  <c r="V1920" i="1"/>
  <c r="V1921" i="1"/>
  <c r="W1921" i="1" s="1"/>
  <c r="V1922" i="1"/>
  <c r="X1922" i="1" s="1"/>
  <c r="V1923" i="1"/>
  <c r="V1924" i="1"/>
  <c r="W1924" i="1" s="1"/>
  <c r="V1925" i="1"/>
  <c r="W1925" i="1" s="1"/>
  <c r="V1926" i="1"/>
  <c r="V1927" i="1"/>
  <c r="V1928" i="1"/>
  <c r="X1928" i="1" s="1"/>
  <c r="V1929" i="1"/>
  <c r="V1930" i="1"/>
  <c r="X1930" i="1" s="1"/>
  <c r="Y1908" i="1"/>
  <c r="Z1908" i="1" s="1"/>
  <c r="Y1909" i="1"/>
  <c r="Z1909" i="1" s="1"/>
  <c r="Y1910" i="1"/>
  <c r="Z1910" i="1" s="1"/>
  <c r="Y1911" i="1"/>
  <c r="Z1911" i="1" s="1"/>
  <c r="Y1912" i="1"/>
  <c r="Z1912" i="1" s="1"/>
  <c r="Y1913" i="1"/>
  <c r="Z1913" i="1" s="1"/>
  <c r="Y1914" i="1"/>
  <c r="Z1914" i="1" s="1"/>
  <c r="Y1915" i="1"/>
  <c r="Z1915" i="1" s="1"/>
  <c r="Y1916" i="1"/>
  <c r="Z1916" i="1" s="1"/>
  <c r="Y1917" i="1"/>
  <c r="Z1917" i="1" s="1"/>
  <c r="Y1918" i="1"/>
  <c r="Z1918" i="1" s="1"/>
  <c r="Y1919" i="1"/>
  <c r="Z1919" i="1" s="1"/>
  <c r="Y1920" i="1"/>
  <c r="Z1920" i="1" s="1"/>
  <c r="Y1921" i="1"/>
  <c r="Z1921" i="1" s="1"/>
  <c r="Y1922" i="1"/>
  <c r="Z1922" i="1" s="1"/>
  <c r="Y1923" i="1"/>
  <c r="Z1923" i="1" s="1"/>
  <c r="Y1924" i="1"/>
  <c r="Z1924" i="1" s="1"/>
  <c r="Y1925" i="1"/>
  <c r="Z1925" i="1" s="1"/>
  <c r="Y1926" i="1"/>
  <c r="Z1926" i="1" s="1"/>
  <c r="Y1927" i="1"/>
  <c r="Z1927" i="1" s="1"/>
  <c r="Y1928" i="1"/>
  <c r="Z1928" i="1" s="1"/>
  <c r="Y1929" i="1"/>
  <c r="Z1929" i="1" s="1"/>
  <c r="Y1930" i="1"/>
  <c r="Z1930" i="1" s="1"/>
  <c r="AD1908" i="1"/>
  <c r="AE1908" i="1" s="1"/>
  <c r="AF1908" i="1" s="1"/>
  <c r="AD1909" i="1"/>
  <c r="AE1909" i="1" s="1"/>
  <c r="AF1909" i="1" s="1"/>
  <c r="AD1910" i="1"/>
  <c r="AE1910" i="1" s="1"/>
  <c r="AF1910" i="1" s="1"/>
  <c r="AD1911" i="1"/>
  <c r="AE1911" i="1" s="1"/>
  <c r="AF1911" i="1" s="1"/>
  <c r="AD1912" i="1"/>
  <c r="AE1912" i="1" s="1"/>
  <c r="AF1912" i="1" s="1"/>
  <c r="AD1913" i="1"/>
  <c r="AE1913" i="1" s="1"/>
  <c r="AF1913" i="1" s="1"/>
  <c r="AD1914" i="1"/>
  <c r="AE1914" i="1" s="1"/>
  <c r="AF1914" i="1" s="1"/>
  <c r="AD1915" i="1"/>
  <c r="AE1915" i="1" s="1"/>
  <c r="AF1915" i="1" s="1"/>
  <c r="AD1916" i="1"/>
  <c r="AE1916" i="1" s="1"/>
  <c r="AF1916" i="1" s="1"/>
  <c r="AD1917" i="1"/>
  <c r="AE1917" i="1" s="1"/>
  <c r="AF1917" i="1" s="1"/>
  <c r="AD1918" i="1"/>
  <c r="AE1918" i="1" s="1"/>
  <c r="AF1918" i="1" s="1"/>
  <c r="AD1919" i="1"/>
  <c r="AE1919" i="1" s="1"/>
  <c r="AF1919" i="1" s="1"/>
  <c r="AD1920" i="1"/>
  <c r="AE1920" i="1" s="1"/>
  <c r="AF1920" i="1" s="1"/>
  <c r="AD1921" i="1"/>
  <c r="AE1921" i="1" s="1"/>
  <c r="AF1921" i="1" s="1"/>
  <c r="AD1922" i="1"/>
  <c r="AE1922" i="1" s="1"/>
  <c r="AF1922" i="1" s="1"/>
  <c r="AD1923" i="1"/>
  <c r="AE1923" i="1" s="1"/>
  <c r="AF1923" i="1" s="1"/>
  <c r="AD1924" i="1"/>
  <c r="AE1924" i="1" s="1"/>
  <c r="AF1924" i="1" s="1"/>
  <c r="AD1925" i="1"/>
  <c r="AE1925" i="1" s="1"/>
  <c r="AF1925" i="1" s="1"/>
  <c r="AD1926" i="1"/>
  <c r="AE1926" i="1" s="1"/>
  <c r="AF1926" i="1" s="1"/>
  <c r="AD1927" i="1"/>
  <c r="AE1927" i="1" s="1"/>
  <c r="AF1927" i="1" s="1"/>
  <c r="AD1928" i="1"/>
  <c r="AE1928" i="1" s="1"/>
  <c r="AF1928" i="1" s="1"/>
  <c r="AD1929" i="1"/>
  <c r="AE1929" i="1" s="1"/>
  <c r="AF1929" i="1" s="1"/>
  <c r="AD1930" i="1"/>
  <c r="AE1930" i="1" s="1"/>
  <c r="AF1930" i="1" s="1"/>
  <c r="AG1908" i="1"/>
  <c r="AG1909" i="1"/>
  <c r="AG1910" i="1"/>
  <c r="AG1911" i="1"/>
  <c r="AG1912" i="1"/>
  <c r="AG1913" i="1"/>
  <c r="AG1914" i="1"/>
  <c r="AG1915" i="1"/>
  <c r="AG1916" i="1"/>
  <c r="AG1917" i="1"/>
  <c r="AG1918" i="1"/>
  <c r="AG1919" i="1"/>
  <c r="AG1920" i="1"/>
  <c r="AG1921" i="1"/>
  <c r="AG1922" i="1"/>
  <c r="AG1923" i="1"/>
  <c r="AG1924" i="1"/>
  <c r="AG1925" i="1"/>
  <c r="AG1926" i="1"/>
  <c r="AG1927" i="1"/>
  <c r="AG1928" i="1"/>
  <c r="AG1929" i="1"/>
  <c r="AG1930"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J1908" i="1"/>
  <c r="AS1908" i="1" s="1"/>
  <c r="AJ1909" i="1"/>
  <c r="AS1909" i="1" s="1"/>
  <c r="AJ1910" i="1"/>
  <c r="AS1910" i="1" s="1"/>
  <c r="AJ1911" i="1"/>
  <c r="AS1911" i="1" s="1"/>
  <c r="AJ1912" i="1"/>
  <c r="AS1912" i="1" s="1"/>
  <c r="AJ1913" i="1"/>
  <c r="AS1913" i="1" s="1"/>
  <c r="AJ1914" i="1"/>
  <c r="AS1914" i="1" s="1"/>
  <c r="AJ1915" i="1"/>
  <c r="AS1915" i="1" s="1"/>
  <c r="AJ1916" i="1"/>
  <c r="AS1916" i="1" s="1"/>
  <c r="AJ1917" i="1"/>
  <c r="AS1917" i="1" s="1"/>
  <c r="AJ1918" i="1"/>
  <c r="AS1918" i="1" s="1"/>
  <c r="AJ1919" i="1"/>
  <c r="AS1919" i="1" s="1"/>
  <c r="AJ1920" i="1"/>
  <c r="AS1920" i="1" s="1"/>
  <c r="AJ1921" i="1"/>
  <c r="AS1921" i="1" s="1"/>
  <c r="AJ1922" i="1"/>
  <c r="AS1922" i="1" s="1"/>
  <c r="AJ1923" i="1"/>
  <c r="AS1923" i="1" s="1"/>
  <c r="AJ1924" i="1"/>
  <c r="AS1924" i="1" s="1"/>
  <c r="AJ1925" i="1"/>
  <c r="AS1925" i="1" s="1"/>
  <c r="AJ1926" i="1"/>
  <c r="AS1926" i="1" s="1"/>
  <c r="AJ1927" i="1"/>
  <c r="AS1927" i="1" s="1"/>
  <c r="AJ1928" i="1"/>
  <c r="AS1928" i="1" s="1"/>
  <c r="AJ1929" i="1"/>
  <c r="AS1929" i="1" s="1"/>
  <c r="AJ1930" i="1"/>
  <c r="AS1930" i="1" s="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M1908" i="1"/>
  <c r="AN1908" i="1" s="1"/>
  <c r="AM1911" i="1"/>
  <c r="AN1911" i="1" s="1"/>
  <c r="AM1914" i="1"/>
  <c r="AN1914" i="1" s="1"/>
  <c r="AM1915" i="1"/>
  <c r="AM1916" i="1"/>
  <c r="AM1917" i="1"/>
  <c r="AM1918" i="1"/>
  <c r="AN1918" i="1" s="1"/>
  <c r="AM1920" i="1"/>
  <c r="AM1921" i="1"/>
  <c r="AM1922" i="1"/>
  <c r="AN1922" i="1" s="1"/>
  <c r="AM1923" i="1"/>
  <c r="AM1924" i="1"/>
  <c r="AM1925" i="1"/>
  <c r="AM1926" i="1"/>
  <c r="AM1927" i="1"/>
  <c r="AM1928" i="1"/>
  <c r="AM1929" i="1"/>
  <c r="AM1930" i="1"/>
  <c r="AN1909" i="1"/>
  <c r="AN1910" i="1"/>
  <c r="AN1912" i="1"/>
  <c r="AN1913" i="1"/>
  <c r="AN1915" i="1"/>
  <c r="AN1916" i="1"/>
  <c r="AN1917" i="1"/>
  <c r="AN1919" i="1"/>
  <c r="AN1920" i="1"/>
  <c r="AN1921" i="1"/>
  <c r="AN1923" i="1"/>
  <c r="AN1924" i="1"/>
  <c r="AN1925" i="1"/>
  <c r="AN1926" i="1"/>
  <c r="AN1927" i="1"/>
  <c r="AN1928" i="1"/>
  <c r="AN1929" i="1"/>
  <c r="AN1930" i="1"/>
  <c r="AO1908" i="1"/>
  <c r="AP1908" i="1" s="1"/>
  <c r="AO1909" i="1"/>
  <c r="AP1909" i="1" s="1"/>
  <c r="AO1910" i="1"/>
  <c r="AP1910" i="1" s="1"/>
  <c r="AO1911" i="1"/>
  <c r="AP1911" i="1" s="1"/>
  <c r="AO1912" i="1"/>
  <c r="AP1912" i="1" s="1"/>
  <c r="AO1913" i="1"/>
  <c r="AP1913" i="1" s="1"/>
  <c r="AO1914" i="1"/>
  <c r="AP1914" i="1" s="1"/>
  <c r="AO1915" i="1"/>
  <c r="AP1915" i="1" s="1"/>
  <c r="AO1916" i="1"/>
  <c r="AP1916" i="1" s="1"/>
  <c r="AO1917" i="1"/>
  <c r="AP1917" i="1" s="1"/>
  <c r="AO1918" i="1"/>
  <c r="AP1918" i="1" s="1"/>
  <c r="AO1919" i="1"/>
  <c r="AP1919" i="1" s="1"/>
  <c r="AO1920" i="1"/>
  <c r="AP1920" i="1" s="1"/>
  <c r="AO1921" i="1"/>
  <c r="AP1921" i="1" s="1"/>
  <c r="AO1922" i="1"/>
  <c r="AP1922" i="1" s="1"/>
  <c r="AO1923" i="1"/>
  <c r="AO1924" i="1"/>
  <c r="AP1924" i="1" s="1"/>
  <c r="AO1925" i="1"/>
  <c r="AP1925" i="1" s="1"/>
  <c r="AO1926" i="1"/>
  <c r="AP1926" i="1" s="1"/>
  <c r="AO1927" i="1"/>
  <c r="AP1927" i="1" s="1"/>
  <c r="AO1928" i="1"/>
  <c r="AP1928" i="1" s="1"/>
  <c r="AO1929" i="1"/>
  <c r="AP1929" i="1" s="1"/>
  <c r="AO1930" i="1"/>
  <c r="AP1930" i="1" s="1"/>
  <c r="AP1923" i="1"/>
  <c r="R1869" i="1"/>
  <c r="AA1869" i="1" s="1"/>
  <c r="AC1869" i="1" s="1"/>
  <c r="R1870" i="1"/>
  <c r="P1870" i="1" s="1"/>
  <c r="R1871" i="1"/>
  <c r="R1872" i="1"/>
  <c r="P1872" i="1" s="1"/>
  <c r="R1873" i="1"/>
  <c r="R1874" i="1"/>
  <c r="AA1874" i="1" s="1"/>
  <c r="AB1874" i="1" s="1"/>
  <c r="R1875" i="1"/>
  <c r="R1876" i="1"/>
  <c r="R1877" i="1"/>
  <c r="AA1877" i="1" s="1"/>
  <c r="AC1877" i="1" s="1"/>
  <c r="R1878" i="1"/>
  <c r="R1879" i="1"/>
  <c r="P1879" i="1" s="1"/>
  <c r="R1880" i="1"/>
  <c r="AA1880" i="1" s="1"/>
  <c r="R1881" i="1"/>
  <c r="R1882" i="1"/>
  <c r="P1882" i="1" s="1"/>
  <c r="R1883" i="1"/>
  <c r="AA1883" i="1" s="1"/>
  <c r="R1884" i="1"/>
  <c r="R1885" i="1"/>
  <c r="AA1885" i="1" s="1"/>
  <c r="R1886" i="1"/>
  <c r="R1887" i="1"/>
  <c r="P1887" i="1" s="1"/>
  <c r="R1888" i="1"/>
  <c r="AA1888" i="1" s="1"/>
  <c r="R1889" i="1"/>
  <c r="R1890" i="1"/>
  <c r="AA1890" i="1" s="1"/>
  <c r="AB1890" i="1" s="1"/>
  <c r="R1891" i="1"/>
  <c r="R1892" i="1"/>
  <c r="P1892" i="1" s="1"/>
  <c r="R1893" i="1"/>
  <c r="AA1893" i="1" s="1"/>
  <c r="R1894" i="1"/>
  <c r="Q1894" i="1" s="1"/>
  <c r="R1895" i="1"/>
  <c r="AA1895" i="1" s="1"/>
  <c r="R1896" i="1"/>
  <c r="AA1896" i="1" s="1"/>
  <c r="AC1896" i="1" s="1"/>
  <c r="R1897" i="1"/>
  <c r="R1898" i="1"/>
  <c r="AA1898" i="1" s="1"/>
  <c r="AB1898" i="1" s="1"/>
  <c r="R1899" i="1"/>
  <c r="Q1899" i="1" s="1"/>
  <c r="R1900" i="1"/>
  <c r="R1901" i="1"/>
  <c r="AA1901" i="1" s="1"/>
  <c r="R1902" i="1"/>
  <c r="R1903" i="1"/>
  <c r="R1904" i="1"/>
  <c r="R1905" i="1"/>
  <c r="R1906" i="1"/>
  <c r="Q1906" i="1" s="1"/>
  <c r="R1907" i="1"/>
  <c r="S1869" i="1"/>
  <c r="S1870" i="1"/>
  <c r="S1871" i="1"/>
  <c r="S1872" i="1"/>
  <c r="S1873" i="1"/>
  <c r="U1873" i="1" s="1"/>
  <c r="S1874" i="1"/>
  <c r="S1875" i="1"/>
  <c r="T1875" i="1" s="1"/>
  <c r="S1876" i="1"/>
  <c r="S1877" i="1"/>
  <c r="S1878" i="1"/>
  <c r="T1878" i="1" s="1"/>
  <c r="S1879" i="1"/>
  <c r="S1880" i="1"/>
  <c r="S1881" i="1"/>
  <c r="S1882" i="1"/>
  <c r="S1883" i="1"/>
  <c r="T1883" i="1" s="1"/>
  <c r="S1884" i="1"/>
  <c r="S1885" i="1"/>
  <c r="S1886" i="1"/>
  <c r="T1886" i="1" s="1"/>
  <c r="S1887" i="1"/>
  <c r="S1888" i="1"/>
  <c r="T1888" i="1" s="1"/>
  <c r="S1889" i="1"/>
  <c r="T1889" i="1" s="1"/>
  <c r="S1890" i="1"/>
  <c r="S1891" i="1"/>
  <c r="U1891" i="1" s="1"/>
  <c r="S1892" i="1"/>
  <c r="S1893" i="1"/>
  <c r="S1894" i="1"/>
  <c r="S1895" i="1"/>
  <c r="S1896" i="1"/>
  <c r="S1897" i="1"/>
  <c r="T1897" i="1" s="1"/>
  <c r="S1898" i="1"/>
  <c r="S1899" i="1"/>
  <c r="T1899" i="1" s="1"/>
  <c r="S1900" i="1"/>
  <c r="S1901" i="1"/>
  <c r="U1901" i="1" s="1"/>
  <c r="S1902" i="1"/>
  <c r="S1903" i="1"/>
  <c r="S1904" i="1"/>
  <c r="S1905" i="1"/>
  <c r="T1905" i="1" s="1"/>
  <c r="S1906" i="1"/>
  <c r="S1907" i="1"/>
  <c r="T1907" i="1" s="1"/>
  <c r="V1869" i="1"/>
  <c r="V1870" i="1"/>
  <c r="V1871" i="1"/>
  <c r="V1872" i="1"/>
  <c r="V1873" i="1"/>
  <c r="W1873" i="1" s="1"/>
  <c r="V1874" i="1"/>
  <c r="V1875" i="1"/>
  <c r="X1875" i="1" s="1"/>
  <c r="V1876" i="1"/>
  <c r="W1876" i="1" s="1"/>
  <c r="V1877" i="1"/>
  <c r="W1877" i="1" s="1"/>
  <c r="V1878" i="1"/>
  <c r="V1879" i="1"/>
  <c r="V1880" i="1"/>
  <c r="X1880" i="1" s="1"/>
  <c r="V1881" i="1"/>
  <c r="W1881" i="1" s="1"/>
  <c r="V1882" i="1"/>
  <c r="V1883" i="1"/>
  <c r="X1883" i="1" s="1"/>
  <c r="V1884" i="1"/>
  <c r="X1884" i="1" s="1"/>
  <c r="V1885" i="1"/>
  <c r="V1886" i="1"/>
  <c r="V1887" i="1"/>
  <c r="V1888" i="1"/>
  <c r="V1889" i="1"/>
  <c r="X1889" i="1" s="1"/>
  <c r="V1890" i="1"/>
  <c r="W1890" i="1" s="1"/>
  <c r="V1891" i="1"/>
  <c r="X1891" i="1" s="1"/>
  <c r="V1892" i="1"/>
  <c r="X1892" i="1" s="1"/>
  <c r="V1893" i="1"/>
  <c r="V1894" i="1"/>
  <c r="V1895" i="1"/>
  <c r="V1896" i="1"/>
  <c r="X1896" i="1" s="1"/>
  <c r="V1897" i="1"/>
  <c r="X1897" i="1" s="1"/>
  <c r="V1898" i="1"/>
  <c r="V1899" i="1"/>
  <c r="X1899" i="1" s="1"/>
  <c r="V1900" i="1"/>
  <c r="W1900" i="1" s="1"/>
  <c r="V1901" i="1"/>
  <c r="W1901" i="1" s="1"/>
  <c r="V1902" i="1"/>
  <c r="W1902" i="1" s="1"/>
  <c r="V1903" i="1"/>
  <c r="V1904" i="1"/>
  <c r="X1904" i="1" s="1"/>
  <c r="V1905" i="1"/>
  <c r="W1905" i="1" s="1"/>
  <c r="V1906" i="1"/>
  <c r="V1907" i="1"/>
  <c r="X1907" i="1" s="1"/>
  <c r="W1884" i="1"/>
  <c r="X1877" i="1"/>
  <c r="Y1869" i="1"/>
  <c r="Z1869" i="1" s="1"/>
  <c r="Y1870" i="1"/>
  <c r="Z1870" i="1" s="1"/>
  <c r="Y1871" i="1"/>
  <c r="Z1871" i="1" s="1"/>
  <c r="Y1872" i="1"/>
  <c r="Z1872" i="1" s="1"/>
  <c r="Y1873" i="1"/>
  <c r="Z1873" i="1" s="1"/>
  <c r="Y1874" i="1"/>
  <c r="Z1874" i="1" s="1"/>
  <c r="Y1875" i="1"/>
  <c r="Z1875" i="1" s="1"/>
  <c r="Y1876" i="1"/>
  <c r="Z1876" i="1" s="1"/>
  <c r="Y1877" i="1"/>
  <c r="Z1877" i="1" s="1"/>
  <c r="Y1878" i="1"/>
  <c r="Z1878" i="1" s="1"/>
  <c r="Y1879" i="1"/>
  <c r="Z1879" i="1" s="1"/>
  <c r="Y1880" i="1"/>
  <c r="Z1880" i="1" s="1"/>
  <c r="Y1881" i="1"/>
  <c r="Z1881" i="1" s="1"/>
  <c r="Y1882" i="1"/>
  <c r="Z1882" i="1" s="1"/>
  <c r="Y1883" i="1"/>
  <c r="Z1883" i="1" s="1"/>
  <c r="Y1884" i="1"/>
  <c r="Z1884" i="1" s="1"/>
  <c r="Y1885" i="1"/>
  <c r="Z1885" i="1" s="1"/>
  <c r="Y1886" i="1"/>
  <c r="Z1886" i="1" s="1"/>
  <c r="Y1887" i="1"/>
  <c r="Z1887" i="1" s="1"/>
  <c r="Y1888" i="1"/>
  <c r="Z1888" i="1" s="1"/>
  <c r="Y1889" i="1"/>
  <c r="Z1889" i="1" s="1"/>
  <c r="Y1890" i="1"/>
  <c r="Z1890" i="1" s="1"/>
  <c r="Y1891" i="1"/>
  <c r="Z1891" i="1" s="1"/>
  <c r="Y1892" i="1"/>
  <c r="Z1892" i="1" s="1"/>
  <c r="Y1893" i="1"/>
  <c r="Z1893" i="1" s="1"/>
  <c r="Y1894" i="1"/>
  <c r="Z1894" i="1" s="1"/>
  <c r="Y1895" i="1"/>
  <c r="Z1895" i="1" s="1"/>
  <c r="Y1896" i="1"/>
  <c r="Z1896" i="1" s="1"/>
  <c r="Y1897" i="1"/>
  <c r="Z1897" i="1" s="1"/>
  <c r="Y1898" i="1"/>
  <c r="Z1898" i="1" s="1"/>
  <c r="Y1899" i="1"/>
  <c r="Z1899" i="1" s="1"/>
  <c r="Y1900" i="1"/>
  <c r="Z1900" i="1" s="1"/>
  <c r="Y1901" i="1"/>
  <c r="Z1901" i="1" s="1"/>
  <c r="Y1902" i="1"/>
  <c r="Z1902" i="1" s="1"/>
  <c r="Y1903" i="1"/>
  <c r="Z1903" i="1" s="1"/>
  <c r="Y1904" i="1"/>
  <c r="Z1904" i="1" s="1"/>
  <c r="Y1905" i="1"/>
  <c r="Z1905" i="1" s="1"/>
  <c r="Y1906" i="1"/>
  <c r="Z1906" i="1" s="1"/>
  <c r="Y1907" i="1"/>
  <c r="Z1907" i="1" s="1"/>
  <c r="AD1869" i="1"/>
  <c r="AE1869" i="1" s="1"/>
  <c r="AF1869" i="1" s="1"/>
  <c r="AD1870" i="1"/>
  <c r="AE1870" i="1" s="1"/>
  <c r="AF1870" i="1" s="1"/>
  <c r="AD1871" i="1"/>
  <c r="AE1871" i="1" s="1"/>
  <c r="AF1871" i="1" s="1"/>
  <c r="AD1872" i="1"/>
  <c r="AE1872" i="1" s="1"/>
  <c r="AF1872" i="1" s="1"/>
  <c r="AD1873" i="1"/>
  <c r="AE1873" i="1" s="1"/>
  <c r="AF1873" i="1" s="1"/>
  <c r="AD1874" i="1"/>
  <c r="AE1874" i="1" s="1"/>
  <c r="AF1874" i="1" s="1"/>
  <c r="AD1875" i="1"/>
  <c r="AE1875" i="1" s="1"/>
  <c r="AF1875" i="1" s="1"/>
  <c r="AD1876" i="1"/>
  <c r="AE1876" i="1" s="1"/>
  <c r="AF1876" i="1" s="1"/>
  <c r="AD1877" i="1"/>
  <c r="AE1877" i="1" s="1"/>
  <c r="AF1877" i="1" s="1"/>
  <c r="AD1878" i="1"/>
  <c r="AE1878" i="1" s="1"/>
  <c r="AF1878" i="1" s="1"/>
  <c r="AD1879" i="1"/>
  <c r="AE1879" i="1" s="1"/>
  <c r="AF1879" i="1" s="1"/>
  <c r="AD1880" i="1"/>
  <c r="AE1880" i="1" s="1"/>
  <c r="AF1880" i="1" s="1"/>
  <c r="AD1881" i="1"/>
  <c r="AE1881" i="1" s="1"/>
  <c r="AF1881" i="1" s="1"/>
  <c r="AD1882" i="1"/>
  <c r="AE1882" i="1" s="1"/>
  <c r="AF1882" i="1" s="1"/>
  <c r="AD1883" i="1"/>
  <c r="AE1883" i="1" s="1"/>
  <c r="AF1883" i="1" s="1"/>
  <c r="AD1884" i="1"/>
  <c r="AE1884" i="1" s="1"/>
  <c r="AF1884" i="1" s="1"/>
  <c r="AD1885" i="1"/>
  <c r="AE1885" i="1" s="1"/>
  <c r="AF1885" i="1" s="1"/>
  <c r="AD1886" i="1"/>
  <c r="AE1886" i="1" s="1"/>
  <c r="AF1886" i="1" s="1"/>
  <c r="AD1887" i="1"/>
  <c r="AE1887" i="1" s="1"/>
  <c r="AF1887" i="1" s="1"/>
  <c r="AD1888" i="1"/>
  <c r="AE1888" i="1" s="1"/>
  <c r="AF1888" i="1" s="1"/>
  <c r="AD1889" i="1"/>
  <c r="AE1889" i="1" s="1"/>
  <c r="AF1889" i="1" s="1"/>
  <c r="AD1890" i="1"/>
  <c r="AE1890" i="1" s="1"/>
  <c r="AF1890" i="1" s="1"/>
  <c r="AD1891" i="1"/>
  <c r="AE1891" i="1" s="1"/>
  <c r="AF1891" i="1" s="1"/>
  <c r="AD1892" i="1"/>
  <c r="AE1892" i="1" s="1"/>
  <c r="AF1892" i="1" s="1"/>
  <c r="AD1893" i="1"/>
  <c r="AE1893" i="1" s="1"/>
  <c r="AF1893" i="1" s="1"/>
  <c r="AD1894" i="1"/>
  <c r="AE1894" i="1" s="1"/>
  <c r="AF1894" i="1" s="1"/>
  <c r="AD1895" i="1"/>
  <c r="AE1895" i="1" s="1"/>
  <c r="AF1895" i="1" s="1"/>
  <c r="AD1896" i="1"/>
  <c r="AE1896" i="1" s="1"/>
  <c r="AF1896" i="1" s="1"/>
  <c r="AD1897" i="1"/>
  <c r="AE1897" i="1" s="1"/>
  <c r="AF1897" i="1" s="1"/>
  <c r="AD1898" i="1"/>
  <c r="AE1898" i="1" s="1"/>
  <c r="AF1898" i="1" s="1"/>
  <c r="AD1899" i="1"/>
  <c r="AE1899" i="1" s="1"/>
  <c r="AF1899" i="1" s="1"/>
  <c r="AD1900" i="1"/>
  <c r="AE1900" i="1" s="1"/>
  <c r="AF1900" i="1" s="1"/>
  <c r="AD1901" i="1"/>
  <c r="AE1901" i="1" s="1"/>
  <c r="AF1901" i="1" s="1"/>
  <c r="AD1902" i="1"/>
  <c r="AE1902" i="1" s="1"/>
  <c r="AF1902" i="1" s="1"/>
  <c r="AD1903" i="1"/>
  <c r="AE1903" i="1" s="1"/>
  <c r="AF1903" i="1" s="1"/>
  <c r="AD1904" i="1"/>
  <c r="AE1904" i="1" s="1"/>
  <c r="AF1904" i="1" s="1"/>
  <c r="AD1905" i="1"/>
  <c r="AE1905" i="1" s="1"/>
  <c r="AF1905" i="1" s="1"/>
  <c r="AD1906" i="1"/>
  <c r="AE1906" i="1" s="1"/>
  <c r="AF1906" i="1" s="1"/>
  <c r="AD1907" i="1"/>
  <c r="AE1907" i="1" s="1"/>
  <c r="AF1907" i="1" s="1"/>
  <c r="AG1869" i="1"/>
  <c r="AG1870" i="1"/>
  <c r="AG1871" i="1"/>
  <c r="AG1872" i="1"/>
  <c r="AG1873" i="1"/>
  <c r="AG1874" i="1"/>
  <c r="AG1875" i="1"/>
  <c r="AG1876" i="1"/>
  <c r="AG1877" i="1"/>
  <c r="AG1878" i="1"/>
  <c r="AG1879" i="1"/>
  <c r="AG1880" i="1"/>
  <c r="AG1881" i="1"/>
  <c r="AG1882" i="1"/>
  <c r="AG1883" i="1"/>
  <c r="AG1884" i="1"/>
  <c r="AG1885" i="1"/>
  <c r="AG1886" i="1"/>
  <c r="AG1887" i="1"/>
  <c r="AG1888" i="1"/>
  <c r="AG1889" i="1"/>
  <c r="AG1890" i="1"/>
  <c r="AG1891" i="1"/>
  <c r="AG1892" i="1"/>
  <c r="AG1893" i="1"/>
  <c r="AG1894" i="1"/>
  <c r="AG1895" i="1"/>
  <c r="AG1896" i="1"/>
  <c r="AG1897" i="1"/>
  <c r="AG1898" i="1"/>
  <c r="AG1899" i="1"/>
  <c r="AG1900" i="1"/>
  <c r="AG1901" i="1"/>
  <c r="AG1902" i="1"/>
  <c r="AG1903" i="1"/>
  <c r="AG1904" i="1"/>
  <c r="AG1905" i="1"/>
  <c r="AG1906" i="1"/>
  <c r="AG1907"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J1869" i="1"/>
  <c r="AS1869" i="1" s="1"/>
  <c r="AJ1870" i="1"/>
  <c r="AS1870" i="1" s="1"/>
  <c r="AJ1871" i="1"/>
  <c r="AS1871" i="1" s="1"/>
  <c r="AJ1872" i="1"/>
  <c r="AS1872" i="1" s="1"/>
  <c r="AJ1873" i="1"/>
  <c r="AS1873" i="1" s="1"/>
  <c r="AJ1874" i="1"/>
  <c r="AS1874" i="1" s="1"/>
  <c r="AJ1875" i="1"/>
  <c r="AS1875" i="1" s="1"/>
  <c r="AJ1876" i="1"/>
  <c r="AS1876" i="1" s="1"/>
  <c r="AJ1877" i="1"/>
  <c r="AS1877" i="1" s="1"/>
  <c r="AJ1878" i="1"/>
  <c r="AS1878" i="1" s="1"/>
  <c r="AJ1879" i="1"/>
  <c r="AS1879" i="1" s="1"/>
  <c r="AJ1880" i="1"/>
  <c r="AS1880" i="1" s="1"/>
  <c r="AJ1881" i="1"/>
  <c r="AS1881" i="1" s="1"/>
  <c r="AJ1882" i="1"/>
  <c r="AS1882" i="1" s="1"/>
  <c r="AJ1883" i="1"/>
  <c r="AS1883" i="1" s="1"/>
  <c r="AJ1884" i="1"/>
  <c r="AS1884" i="1" s="1"/>
  <c r="AJ1885" i="1"/>
  <c r="AS1885" i="1" s="1"/>
  <c r="AJ1886" i="1"/>
  <c r="AS1886" i="1" s="1"/>
  <c r="AJ1887" i="1"/>
  <c r="AS1887" i="1" s="1"/>
  <c r="AJ1888" i="1"/>
  <c r="AS1888" i="1" s="1"/>
  <c r="AJ1889" i="1"/>
  <c r="AS1889" i="1" s="1"/>
  <c r="AJ1890" i="1"/>
  <c r="AS1890" i="1" s="1"/>
  <c r="AJ1891" i="1"/>
  <c r="AS1891" i="1" s="1"/>
  <c r="AJ1892" i="1"/>
  <c r="AS1892" i="1" s="1"/>
  <c r="AJ1893" i="1"/>
  <c r="AS1893" i="1" s="1"/>
  <c r="AJ1894" i="1"/>
  <c r="AS1894" i="1" s="1"/>
  <c r="AJ1895" i="1"/>
  <c r="AS1895" i="1" s="1"/>
  <c r="AJ1896" i="1"/>
  <c r="AS1896" i="1" s="1"/>
  <c r="AJ1897" i="1"/>
  <c r="AS1897" i="1" s="1"/>
  <c r="AJ1898" i="1"/>
  <c r="AS1898" i="1" s="1"/>
  <c r="AJ1899" i="1"/>
  <c r="AS1899" i="1" s="1"/>
  <c r="AJ1900" i="1"/>
  <c r="AS1900" i="1" s="1"/>
  <c r="AJ1901" i="1"/>
  <c r="AS1901" i="1" s="1"/>
  <c r="AJ1902" i="1"/>
  <c r="AS1902" i="1" s="1"/>
  <c r="AJ1903" i="1"/>
  <c r="AS1903" i="1" s="1"/>
  <c r="AJ1904" i="1"/>
  <c r="AS1904" i="1" s="1"/>
  <c r="AJ1905" i="1"/>
  <c r="AS1905" i="1" s="1"/>
  <c r="AJ1906" i="1"/>
  <c r="AS1906" i="1" s="1"/>
  <c r="AJ1907" i="1"/>
  <c r="AS1907" i="1" s="1"/>
  <c r="AL1869" i="1"/>
  <c r="AL1870" i="1"/>
  <c r="AL1871" i="1"/>
  <c r="AL1872" i="1"/>
  <c r="AL1873" i="1"/>
  <c r="AL1874" i="1"/>
  <c r="AL1875" i="1"/>
  <c r="AL1876" i="1"/>
  <c r="AL1877" i="1"/>
  <c r="AL1878" i="1"/>
  <c r="AL1879" i="1"/>
  <c r="AL1880" i="1"/>
  <c r="AL1881" i="1"/>
  <c r="AL1882" i="1"/>
  <c r="AL1883" i="1"/>
  <c r="AL1884" i="1"/>
  <c r="AL1885" i="1"/>
  <c r="AL1886" i="1"/>
  <c r="AL1887" i="1"/>
  <c r="AL1889" i="1"/>
  <c r="AL1890" i="1"/>
  <c r="AL1891" i="1"/>
  <c r="AL1892" i="1"/>
  <c r="AL1893" i="1"/>
  <c r="AL1894" i="1"/>
  <c r="AL1895" i="1"/>
  <c r="AL1896" i="1"/>
  <c r="AL1897" i="1"/>
  <c r="AL1898" i="1"/>
  <c r="AL1899" i="1"/>
  <c r="AL1900" i="1"/>
  <c r="AL1901" i="1"/>
  <c r="AL1902" i="1"/>
  <c r="AL1903" i="1"/>
  <c r="AL1904" i="1"/>
  <c r="AL1905" i="1"/>
  <c r="AL1906" i="1"/>
  <c r="AM1870" i="1"/>
  <c r="AM1872" i="1"/>
  <c r="AM1873" i="1"/>
  <c r="AN1873" i="1" s="1"/>
  <c r="AM1875" i="1"/>
  <c r="AN1876" i="1"/>
  <c r="AM1877" i="1"/>
  <c r="AN1877" i="1" s="1"/>
  <c r="AN1878" i="1"/>
  <c r="AM1879" i="1"/>
  <c r="AN1880" i="1"/>
  <c r="AM1881" i="1"/>
  <c r="AN1882" i="1"/>
  <c r="AM1883" i="1"/>
  <c r="AM1884" i="1"/>
  <c r="AM1885" i="1"/>
  <c r="AM1886" i="1"/>
  <c r="AM1889" i="1"/>
  <c r="AM1891" i="1"/>
  <c r="AN1891" i="1" s="1"/>
  <c r="AN1892" i="1"/>
  <c r="AM1893" i="1"/>
  <c r="AN1893" i="1" s="1"/>
  <c r="AM1895" i="1"/>
  <c r="AM1896" i="1"/>
  <c r="AM1897" i="1"/>
  <c r="AM1898" i="1"/>
  <c r="AN1898" i="1" s="1"/>
  <c r="AM1899" i="1"/>
  <c r="AN1899" i="1" s="1"/>
  <c r="AN1900" i="1"/>
  <c r="AM1901" i="1"/>
  <c r="AM1904" i="1"/>
  <c r="AN1904" i="1" s="1"/>
  <c r="AN1905" i="1"/>
  <c r="AN1869" i="1"/>
  <c r="AN1870" i="1"/>
  <c r="AN1871" i="1"/>
  <c r="AN1872" i="1"/>
  <c r="AN1874" i="1"/>
  <c r="AN1875" i="1"/>
  <c r="AN1879" i="1"/>
  <c r="AN1881" i="1"/>
  <c r="AN1883" i="1"/>
  <c r="AN1884" i="1"/>
  <c r="AN1885" i="1"/>
  <c r="AN1886" i="1"/>
  <c r="AN1887" i="1"/>
  <c r="AN1888" i="1"/>
  <c r="AN1889" i="1"/>
  <c r="AN1890" i="1"/>
  <c r="AN1894" i="1"/>
  <c r="AN1895" i="1"/>
  <c r="AN1896" i="1"/>
  <c r="AN1897" i="1"/>
  <c r="AN1901" i="1"/>
  <c r="AN1902" i="1"/>
  <c r="AN1903" i="1"/>
  <c r="AN1906" i="1"/>
  <c r="AN1907" i="1"/>
  <c r="AO1869" i="1"/>
  <c r="AP1869" i="1" s="1"/>
  <c r="AO1870" i="1"/>
  <c r="AP1870" i="1" s="1"/>
  <c r="AO1871" i="1"/>
  <c r="AP1871" i="1" s="1"/>
  <c r="AO1872" i="1"/>
  <c r="AP1872" i="1" s="1"/>
  <c r="AO1873" i="1"/>
  <c r="AP1873" i="1" s="1"/>
  <c r="AO1874" i="1"/>
  <c r="AP1874" i="1" s="1"/>
  <c r="AO1875" i="1"/>
  <c r="AP1875" i="1" s="1"/>
  <c r="AO1876" i="1"/>
  <c r="AP1876" i="1" s="1"/>
  <c r="AO1877" i="1"/>
  <c r="AP1877" i="1" s="1"/>
  <c r="AO1878" i="1"/>
  <c r="AP1878" i="1" s="1"/>
  <c r="AO1879" i="1"/>
  <c r="AP1879" i="1" s="1"/>
  <c r="AO1880" i="1"/>
  <c r="AP1880" i="1" s="1"/>
  <c r="AO1881" i="1"/>
  <c r="AP1881" i="1" s="1"/>
  <c r="AO1882" i="1"/>
  <c r="AP1882" i="1" s="1"/>
  <c r="AO1883" i="1"/>
  <c r="AP1883" i="1" s="1"/>
  <c r="AO1884" i="1"/>
  <c r="AP1884" i="1" s="1"/>
  <c r="AO1885" i="1"/>
  <c r="AP1885" i="1" s="1"/>
  <c r="AO1886" i="1"/>
  <c r="AP1886" i="1" s="1"/>
  <c r="AO1887" i="1"/>
  <c r="AP1887" i="1" s="1"/>
  <c r="AO1888" i="1"/>
  <c r="AP1888" i="1" s="1"/>
  <c r="AO1889" i="1"/>
  <c r="AP1889" i="1" s="1"/>
  <c r="AO1890" i="1"/>
  <c r="AP1890" i="1" s="1"/>
  <c r="AO1891" i="1"/>
  <c r="AP1891" i="1" s="1"/>
  <c r="AO1892" i="1"/>
  <c r="AP1892" i="1" s="1"/>
  <c r="AO1893" i="1"/>
  <c r="AP1893" i="1" s="1"/>
  <c r="AO1894" i="1"/>
  <c r="AP1894" i="1" s="1"/>
  <c r="AO1895" i="1"/>
  <c r="AP1895" i="1" s="1"/>
  <c r="AO1896" i="1"/>
  <c r="AP1896" i="1" s="1"/>
  <c r="AO1897" i="1"/>
  <c r="AP1897" i="1" s="1"/>
  <c r="AO1898" i="1"/>
  <c r="AP1898" i="1" s="1"/>
  <c r="AO1899" i="1"/>
  <c r="AP1899" i="1" s="1"/>
  <c r="AO1900" i="1"/>
  <c r="AO1901" i="1"/>
  <c r="AP1901" i="1" s="1"/>
  <c r="AO1902" i="1"/>
  <c r="AP1902" i="1" s="1"/>
  <c r="AO1903" i="1"/>
  <c r="AP1903" i="1" s="1"/>
  <c r="AO1904" i="1"/>
  <c r="AP1904" i="1" s="1"/>
  <c r="AO1905" i="1"/>
  <c r="AP1905" i="1" s="1"/>
  <c r="AO1906" i="1"/>
  <c r="AP1906" i="1" s="1"/>
  <c r="AO1907" i="1"/>
  <c r="AP1907" i="1" s="1"/>
  <c r="AP1900" i="1"/>
  <c r="R1823" i="1"/>
  <c r="R1824" i="1"/>
  <c r="AA1824" i="1" s="1"/>
  <c r="R1825" i="1"/>
  <c r="R1826" i="1"/>
  <c r="AA1826" i="1" s="1"/>
  <c r="AC1826" i="1" s="1"/>
  <c r="R1827" i="1"/>
  <c r="Q1827" i="1" s="1"/>
  <c r="R1828" i="1"/>
  <c r="AA1828" i="1" s="1"/>
  <c r="R1829" i="1"/>
  <c r="Q1829" i="1" s="1"/>
  <c r="R1830" i="1"/>
  <c r="R1831" i="1"/>
  <c r="R1832" i="1"/>
  <c r="Q1832" i="1" s="1"/>
  <c r="R1833" i="1"/>
  <c r="R1834" i="1"/>
  <c r="R1835" i="1"/>
  <c r="Q1835" i="1" s="1"/>
  <c r="R1836" i="1"/>
  <c r="R1837" i="1"/>
  <c r="R1838" i="1"/>
  <c r="R1839" i="1"/>
  <c r="R1840" i="1"/>
  <c r="AA1840" i="1" s="1"/>
  <c r="R1841" i="1"/>
  <c r="R1842" i="1"/>
  <c r="R1843" i="1"/>
  <c r="R1844" i="1"/>
  <c r="Q1844" i="1" s="1"/>
  <c r="R1845" i="1"/>
  <c r="Q1845" i="1" s="1"/>
  <c r="R1846" i="1"/>
  <c r="Q1846" i="1" s="1"/>
  <c r="R1847" i="1"/>
  <c r="R1848" i="1"/>
  <c r="AA1848" i="1" s="1"/>
  <c r="R1849" i="1"/>
  <c r="R1850" i="1"/>
  <c r="R1851" i="1"/>
  <c r="Q1851" i="1" s="1"/>
  <c r="R1852" i="1"/>
  <c r="Q1852" i="1" s="1"/>
  <c r="R1853" i="1"/>
  <c r="R1854" i="1"/>
  <c r="R1855" i="1"/>
  <c r="R1856" i="1"/>
  <c r="AA1856" i="1" s="1"/>
  <c r="R1857" i="1"/>
  <c r="R1858" i="1"/>
  <c r="AA1858" i="1" s="1"/>
  <c r="AC1858" i="1" s="1"/>
  <c r="R1859" i="1"/>
  <c r="R1860" i="1"/>
  <c r="R1861" i="1"/>
  <c r="R1862" i="1"/>
  <c r="R1863" i="1"/>
  <c r="AA1863" i="1" s="1"/>
  <c r="R1864" i="1"/>
  <c r="R1865" i="1"/>
  <c r="AA1865" i="1" s="1"/>
  <c r="R1866" i="1"/>
  <c r="Q1866" i="1" s="1"/>
  <c r="R1867" i="1"/>
  <c r="R1868" i="1"/>
  <c r="Q1868" i="1" s="1"/>
  <c r="S1823" i="1"/>
  <c r="S1824" i="1"/>
  <c r="T1824" i="1" s="1"/>
  <c r="S1825" i="1"/>
  <c r="S1826" i="1"/>
  <c r="S1827" i="1"/>
  <c r="T1827" i="1" s="1"/>
  <c r="S1828" i="1"/>
  <c r="S1829" i="1"/>
  <c r="U1829" i="1" s="1"/>
  <c r="S1830" i="1"/>
  <c r="S1831" i="1"/>
  <c r="S1832" i="1"/>
  <c r="S1833" i="1"/>
  <c r="S1834" i="1"/>
  <c r="S1835" i="1"/>
  <c r="S1836" i="1"/>
  <c r="T1836" i="1" s="1"/>
  <c r="S1837" i="1"/>
  <c r="U1837" i="1" s="1"/>
  <c r="S1838" i="1"/>
  <c r="U1838" i="1" s="1"/>
  <c r="S1839" i="1"/>
  <c r="S1840" i="1"/>
  <c r="S1841" i="1"/>
  <c r="S1842" i="1"/>
  <c r="S1843" i="1"/>
  <c r="T1843" i="1" s="1"/>
  <c r="S1844" i="1"/>
  <c r="T1844" i="1" s="1"/>
  <c r="S1845" i="1"/>
  <c r="S1846" i="1"/>
  <c r="T1846" i="1" s="1"/>
  <c r="S1847" i="1"/>
  <c r="S1848" i="1"/>
  <c r="S1849" i="1"/>
  <c r="S1850" i="1"/>
  <c r="S1851" i="1"/>
  <c r="T1851" i="1" s="1"/>
  <c r="S1852" i="1"/>
  <c r="T1852" i="1" s="1"/>
  <c r="S1853" i="1"/>
  <c r="T1853" i="1" s="1"/>
  <c r="S1854" i="1"/>
  <c r="S1855" i="1"/>
  <c r="S1856" i="1"/>
  <c r="S1857" i="1"/>
  <c r="S1858" i="1"/>
  <c r="S1859" i="1"/>
  <c r="S1860" i="1"/>
  <c r="S1861" i="1"/>
  <c r="S1862" i="1"/>
  <c r="S1863" i="1"/>
  <c r="T1863" i="1" s="1"/>
  <c r="S1864" i="1"/>
  <c r="S1865" i="1"/>
  <c r="S1866" i="1"/>
  <c r="S1867" i="1"/>
  <c r="T1867" i="1" s="1"/>
  <c r="S1868" i="1"/>
  <c r="T1868" i="1" s="1"/>
  <c r="T1829" i="1"/>
  <c r="V1823" i="1"/>
  <c r="V1824" i="1"/>
  <c r="V1825" i="1"/>
  <c r="W1825" i="1" s="1"/>
  <c r="V1826" i="1"/>
  <c r="X1826" i="1" s="1"/>
  <c r="V1827" i="1"/>
  <c r="W1827" i="1" s="1"/>
  <c r="V1828" i="1"/>
  <c r="V1829" i="1"/>
  <c r="V1830" i="1"/>
  <c r="W1830" i="1" s="1"/>
  <c r="V1831" i="1"/>
  <c r="V1832" i="1"/>
  <c r="V1833" i="1"/>
  <c r="X1833" i="1" s="1"/>
  <c r="V1834" i="1"/>
  <c r="V1835" i="1"/>
  <c r="V1836" i="1"/>
  <c r="V1837" i="1"/>
  <c r="X1837" i="1" s="1"/>
  <c r="V1838" i="1"/>
  <c r="V1839" i="1"/>
  <c r="V1840" i="1"/>
  <c r="W1840" i="1" s="1"/>
  <c r="V1841" i="1"/>
  <c r="X1841" i="1" s="1"/>
  <c r="V1842" i="1"/>
  <c r="X1842" i="1" s="1"/>
  <c r="V1843" i="1"/>
  <c r="X1843" i="1" s="1"/>
  <c r="V1844" i="1"/>
  <c r="V1845" i="1"/>
  <c r="X1845" i="1" s="1"/>
  <c r="V1846" i="1"/>
  <c r="V1847" i="1"/>
  <c r="W1847" i="1" s="1"/>
  <c r="V1848" i="1"/>
  <c r="V1849" i="1"/>
  <c r="W1849" i="1" s="1"/>
  <c r="V1850" i="1"/>
  <c r="V1851" i="1"/>
  <c r="W1851" i="1" s="1"/>
  <c r="V1852" i="1"/>
  <c r="V1853" i="1"/>
  <c r="X1853" i="1" s="1"/>
  <c r="V1854" i="1"/>
  <c r="V1855" i="1"/>
  <c r="V1856" i="1"/>
  <c r="V1857" i="1"/>
  <c r="W1857" i="1" s="1"/>
  <c r="V1858" i="1"/>
  <c r="V1859" i="1"/>
  <c r="V1860" i="1"/>
  <c r="V1861" i="1"/>
  <c r="V1862" i="1"/>
  <c r="V1863" i="1"/>
  <c r="X1863" i="1" s="1"/>
  <c r="V1864" i="1"/>
  <c r="X1864" i="1" s="1"/>
  <c r="V1865" i="1"/>
  <c r="X1865" i="1" s="1"/>
  <c r="V1866" i="1"/>
  <c r="X1866" i="1" s="1"/>
  <c r="V1867" i="1"/>
  <c r="V1868" i="1"/>
  <c r="X1868" i="1" s="1"/>
  <c r="Y1823" i="1"/>
  <c r="Z1823" i="1" s="1"/>
  <c r="Y1824" i="1"/>
  <c r="Z1824" i="1" s="1"/>
  <c r="Y1825" i="1"/>
  <c r="Z1825" i="1" s="1"/>
  <c r="Y1826" i="1"/>
  <c r="Z1826" i="1" s="1"/>
  <c r="Y1827" i="1"/>
  <c r="Z1827" i="1" s="1"/>
  <c r="Y1828" i="1"/>
  <c r="Z1828" i="1" s="1"/>
  <c r="Y1829" i="1"/>
  <c r="Z1829" i="1" s="1"/>
  <c r="Y1830" i="1"/>
  <c r="Z1830" i="1" s="1"/>
  <c r="Y1831" i="1"/>
  <c r="Z1831" i="1" s="1"/>
  <c r="Y1832" i="1"/>
  <c r="Z1832" i="1" s="1"/>
  <c r="Y1833" i="1"/>
  <c r="Z1833" i="1" s="1"/>
  <c r="Y1834" i="1"/>
  <c r="Z1834" i="1" s="1"/>
  <c r="Y1835" i="1"/>
  <c r="Z1835" i="1" s="1"/>
  <c r="Y1836" i="1"/>
  <c r="Z1836" i="1" s="1"/>
  <c r="Y1837" i="1"/>
  <c r="Z1837" i="1" s="1"/>
  <c r="Y1838" i="1"/>
  <c r="Z1838" i="1" s="1"/>
  <c r="Y1839" i="1"/>
  <c r="Z1839" i="1" s="1"/>
  <c r="Y1840" i="1"/>
  <c r="Z1840" i="1" s="1"/>
  <c r="Y1841" i="1"/>
  <c r="Z1841" i="1" s="1"/>
  <c r="Y1842" i="1"/>
  <c r="Z1842" i="1" s="1"/>
  <c r="Y1843" i="1"/>
  <c r="Z1843" i="1" s="1"/>
  <c r="Y1844" i="1"/>
  <c r="Z1844" i="1" s="1"/>
  <c r="Y1845" i="1"/>
  <c r="Z1845" i="1" s="1"/>
  <c r="Y1846" i="1"/>
  <c r="Z1846" i="1" s="1"/>
  <c r="Y1847" i="1"/>
  <c r="Z1847" i="1" s="1"/>
  <c r="Y1848" i="1"/>
  <c r="Z1848" i="1" s="1"/>
  <c r="Y1849" i="1"/>
  <c r="Z1849" i="1" s="1"/>
  <c r="Y1850" i="1"/>
  <c r="Z1850" i="1" s="1"/>
  <c r="Y1851" i="1"/>
  <c r="Z1851" i="1" s="1"/>
  <c r="Y1852" i="1"/>
  <c r="Z1852" i="1" s="1"/>
  <c r="Y1853" i="1"/>
  <c r="Z1853" i="1" s="1"/>
  <c r="Y1854" i="1"/>
  <c r="Z1854" i="1" s="1"/>
  <c r="Y1855" i="1"/>
  <c r="Z1855" i="1" s="1"/>
  <c r="Y1856" i="1"/>
  <c r="Z1856" i="1" s="1"/>
  <c r="Y1857" i="1"/>
  <c r="Z1857" i="1" s="1"/>
  <c r="Y1858" i="1"/>
  <c r="Z1858" i="1" s="1"/>
  <c r="Y1859" i="1"/>
  <c r="Z1859" i="1" s="1"/>
  <c r="Y1860" i="1"/>
  <c r="Z1860" i="1" s="1"/>
  <c r="Y1861" i="1"/>
  <c r="Z1861" i="1" s="1"/>
  <c r="Y1862" i="1"/>
  <c r="Z1862" i="1" s="1"/>
  <c r="Y1863" i="1"/>
  <c r="Z1863" i="1" s="1"/>
  <c r="Y1864" i="1"/>
  <c r="Z1864" i="1" s="1"/>
  <c r="Y1865" i="1"/>
  <c r="Z1865" i="1" s="1"/>
  <c r="Y1866" i="1"/>
  <c r="Z1866" i="1" s="1"/>
  <c r="Y1867" i="1"/>
  <c r="Z1867" i="1" s="1"/>
  <c r="Y1868" i="1"/>
  <c r="Z1868" i="1" s="1"/>
  <c r="AD1823" i="1"/>
  <c r="AE1823" i="1" s="1"/>
  <c r="AF1823" i="1" s="1"/>
  <c r="AD1824" i="1"/>
  <c r="AE1824" i="1" s="1"/>
  <c r="AF1824" i="1" s="1"/>
  <c r="AD1825" i="1"/>
  <c r="AE1825" i="1" s="1"/>
  <c r="AF1825" i="1" s="1"/>
  <c r="AD1826" i="1"/>
  <c r="AE1826" i="1" s="1"/>
  <c r="AF1826" i="1" s="1"/>
  <c r="AD1827" i="1"/>
  <c r="AE1827" i="1" s="1"/>
  <c r="AF1827" i="1" s="1"/>
  <c r="AD1828" i="1"/>
  <c r="AE1828" i="1" s="1"/>
  <c r="AF1828" i="1" s="1"/>
  <c r="AD1829" i="1"/>
  <c r="AE1829" i="1" s="1"/>
  <c r="AF1829" i="1" s="1"/>
  <c r="AD1830" i="1"/>
  <c r="AE1830" i="1" s="1"/>
  <c r="AF1830" i="1" s="1"/>
  <c r="AD1831" i="1"/>
  <c r="AE1831" i="1" s="1"/>
  <c r="AF1831" i="1" s="1"/>
  <c r="AD1832" i="1"/>
  <c r="AE1832" i="1" s="1"/>
  <c r="AF1832" i="1" s="1"/>
  <c r="AD1833" i="1"/>
  <c r="AE1833" i="1" s="1"/>
  <c r="AF1833" i="1" s="1"/>
  <c r="AD1834" i="1"/>
  <c r="AE1834" i="1" s="1"/>
  <c r="AF1834" i="1" s="1"/>
  <c r="AD1835" i="1"/>
  <c r="AE1835" i="1" s="1"/>
  <c r="AF1835" i="1" s="1"/>
  <c r="AD1836" i="1"/>
  <c r="AE1836" i="1" s="1"/>
  <c r="AF1836" i="1" s="1"/>
  <c r="AD1837" i="1"/>
  <c r="AE1837" i="1" s="1"/>
  <c r="AF1837" i="1" s="1"/>
  <c r="AD1838" i="1"/>
  <c r="AE1838" i="1" s="1"/>
  <c r="AF1838" i="1" s="1"/>
  <c r="AD1839" i="1"/>
  <c r="AE1839" i="1" s="1"/>
  <c r="AF1839" i="1" s="1"/>
  <c r="AD1840" i="1"/>
  <c r="AE1840" i="1" s="1"/>
  <c r="AF1840" i="1" s="1"/>
  <c r="AD1841" i="1"/>
  <c r="AE1841" i="1" s="1"/>
  <c r="AF1841" i="1" s="1"/>
  <c r="AD1842" i="1"/>
  <c r="AE1842" i="1" s="1"/>
  <c r="AF1842" i="1" s="1"/>
  <c r="AD1843" i="1"/>
  <c r="AE1843" i="1" s="1"/>
  <c r="AF1843" i="1" s="1"/>
  <c r="AD1844" i="1"/>
  <c r="AE1844" i="1" s="1"/>
  <c r="AF1844" i="1" s="1"/>
  <c r="AD1845" i="1"/>
  <c r="AE1845" i="1" s="1"/>
  <c r="AF1845" i="1" s="1"/>
  <c r="AD1846" i="1"/>
  <c r="AE1846" i="1" s="1"/>
  <c r="AF1846" i="1" s="1"/>
  <c r="AD1847" i="1"/>
  <c r="AE1847" i="1" s="1"/>
  <c r="AF1847" i="1" s="1"/>
  <c r="AD1848" i="1"/>
  <c r="AE1848" i="1" s="1"/>
  <c r="AF1848" i="1" s="1"/>
  <c r="AD1849" i="1"/>
  <c r="AE1849" i="1" s="1"/>
  <c r="AF1849" i="1" s="1"/>
  <c r="AD1850" i="1"/>
  <c r="AE1850" i="1" s="1"/>
  <c r="AF1850" i="1" s="1"/>
  <c r="AD1851" i="1"/>
  <c r="AE1851" i="1" s="1"/>
  <c r="AF1851" i="1" s="1"/>
  <c r="AD1852" i="1"/>
  <c r="AE1852" i="1" s="1"/>
  <c r="AF1852" i="1" s="1"/>
  <c r="AD1853" i="1"/>
  <c r="AE1853" i="1" s="1"/>
  <c r="AF1853" i="1" s="1"/>
  <c r="AD1854" i="1"/>
  <c r="AE1854" i="1" s="1"/>
  <c r="AF1854" i="1" s="1"/>
  <c r="AD1855" i="1"/>
  <c r="AE1855" i="1" s="1"/>
  <c r="AF1855" i="1" s="1"/>
  <c r="AD1856" i="1"/>
  <c r="AE1856" i="1" s="1"/>
  <c r="AF1856" i="1" s="1"/>
  <c r="AD1857" i="1"/>
  <c r="AE1857" i="1" s="1"/>
  <c r="AF1857" i="1" s="1"/>
  <c r="AD1858" i="1"/>
  <c r="AE1858" i="1" s="1"/>
  <c r="AF1858" i="1" s="1"/>
  <c r="AD1859" i="1"/>
  <c r="AE1859" i="1" s="1"/>
  <c r="AF1859" i="1" s="1"/>
  <c r="AD1860" i="1"/>
  <c r="AE1860" i="1" s="1"/>
  <c r="AF1860" i="1" s="1"/>
  <c r="AD1861" i="1"/>
  <c r="AE1861" i="1" s="1"/>
  <c r="AF1861" i="1" s="1"/>
  <c r="AD1862" i="1"/>
  <c r="AE1862" i="1" s="1"/>
  <c r="AF1862" i="1" s="1"/>
  <c r="AD1863" i="1"/>
  <c r="AE1863" i="1" s="1"/>
  <c r="AF1863" i="1" s="1"/>
  <c r="AD1864" i="1"/>
  <c r="AE1864" i="1" s="1"/>
  <c r="AF1864" i="1" s="1"/>
  <c r="AD1865" i="1"/>
  <c r="AE1865" i="1" s="1"/>
  <c r="AF1865" i="1" s="1"/>
  <c r="AD1866" i="1"/>
  <c r="AE1866" i="1" s="1"/>
  <c r="AF1866" i="1" s="1"/>
  <c r="AD1867" i="1"/>
  <c r="AE1867" i="1" s="1"/>
  <c r="AF1867" i="1" s="1"/>
  <c r="AD1868" i="1"/>
  <c r="AE1868" i="1" s="1"/>
  <c r="AF1868" i="1" s="1"/>
  <c r="AG1823" i="1"/>
  <c r="AG1824" i="1"/>
  <c r="AG1825" i="1"/>
  <c r="AG1826" i="1"/>
  <c r="AG1827" i="1"/>
  <c r="AG1828" i="1"/>
  <c r="AG1829" i="1"/>
  <c r="AG1830" i="1"/>
  <c r="AG1831" i="1"/>
  <c r="AG1832" i="1"/>
  <c r="AG1833" i="1"/>
  <c r="AG1834" i="1"/>
  <c r="AG1835" i="1"/>
  <c r="AG1836" i="1"/>
  <c r="AG1837" i="1"/>
  <c r="AG1838" i="1"/>
  <c r="AG1839" i="1"/>
  <c r="AG1840" i="1"/>
  <c r="AG1841" i="1"/>
  <c r="AG1842" i="1"/>
  <c r="AG1843" i="1"/>
  <c r="AG1844" i="1"/>
  <c r="AG1845" i="1"/>
  <c r="AG1846" i="1"/>
  <c r="AG1847" i="1"/>
  <c r="AG1848" i="1"/>
  <c r="AG1849" i="1"/>
  <c r="AG1850" i="1"/>
  <c r="AG1851" i="1"/>
  <c r="AG1852" i="1"/>
  <c r="AG1853" i="1"/>
  <c r="AG1854" i="1"/>
  <c r="AG1855" i="1"/>
  <c r="AG1856" i="1"/>
  <c r="AG1857" i="1"/>
  <c r="AG1858" i="1"/>
  <c r="AG1859" i="1"/>
  <c r="AG1860" i="1"/>
  <c r="AG1861" i="1"/>
  <c r="AG1862" i="1"/>
  <c r="AG1863" i="1"/>
  <c r="AG1864" i="1"/>
  <c r="AG1865" i="1"/>
  <c r="AG1866" i="1"/>
  <c r="AG1867" i="1"/>
  <c r="AG1868"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J1823" i="1"/>
  <c r="AS1823" i="1" s="1"/>
  <c r="AJ1824" i="1"/>
  <c r="AS1824" i="1" s="1"/>
  <c r="AJ1825" i="1"/>
  <c r="AS1825" i="1" s="1"/>
  <c r="AJ1826" i="1"/>
  <c r="AS1826" i="1" s="1"/>
  <c r="AJ1827" i="1"/>
  <c r="AS1827" i="1" s="1"/>
  <c r="AJ1828" i="1"/>
  <c r="AS1828" i="1" s="1"/>
  <c r="AJ1829" i="1"/>
  <c r="AS1829" i="1" s="1"/>
  <c r="AJ1830" i="1"/>
  <c r="AS1830" i="1" s="1"/>
  <c r="AJ1831" i="1"/>
  <c r="AS1831" i="1" s="1"/>
  <c r="AJ1832" i="1"/>
  <c r="AS1832" i="1" s="1"/>
  <c r="AJ1833" i="1"/>
  <c r="AS1833" i="1" s="1"/>
  <c r="AJ1834" i="1"/>
  <c r="AS1834" i="1" s="1"/>
  <c r="AJ1835" i="1"/>
  <c r="AS1835" i="1" s="1"/>
  <c r="AJ1836" i="1"/>
  <c r="AS1836" i="1" s="1"/>
  <c r="AJ1837" i="1"/>
  <c r="AS1837" i="1" s="1"/>
  <c r="AJ1838" i="1"/>
  <c r="AS1838" i="1" s="1"/>
  <c r="AJ1839" i="1"/>
  <c r="AS1839" i="1" s="1"/>
  <c r="AJ1840" i="1"/>
  <c r="AS1840" i="1" s="1"/>
  <c r="AJ1841" i="1"/>
  <c r="AS1841" i="1" s="1"/>
  <c r="AJ1842" i="1"/>
  <c r="AS1842" i="1" s="1"/>
  <c r="AJ1843" i="1"/>
  <c r="AS1843" i="1" s="1"/>
  <c r="AJ1844" i="1"/>
  <c r="AS1844" i="1" s="1"/>
  <c r="AJ1845" i="1"/>
  <c r="AS1845" i="1" s="1"/>
  <c r="AJ1846" i="1"/>
  <c r="AS1846" i="1" s="1"/>
  <c r="AJ1847" i="1"/>
  <c r="AS1847" i="1" s="1"/>
  <c r="AJ1848" i="1"/>
  <c r="AS1848" i="1" s="1"/>
  <c r="AJ1849" i="1"/>
  <c r="AS1849" i="1" s="1"/>
  <c r="AJ1850" i="1"/>
  <c r="AS1850" i="1" s="1"/>
  <c r="AJ1851" i="1"/>
  <c r="AS1851" i="1" s="1"/>
  <c r="AJ1852" i="1"/>
  <c r="AS1852" i="1" s="1"/>
  <c r="AJ1853" i="1"/>
  <c r="AS1853" i="1" s="1"/>
  <c r="AJ1854" i="1"/>
  <c r="AS1854" i="1" s="1"/>
  <c r="AJ1855" i="1"/>
  <c r="AS1855" i="1" s="1"/>
  <c r="AJ1856" i="1"/>
  <c r="AS1856" i="1" s="1"/>
  <c r="AJ1857" i="1"/>
  <c r="AS1857" i="1" s="1"/>
  <c r="AJ1858" i="1"/>
  <c r="AS1858" i="1" s="1"/>
  <c r="AJ1859" i="1"/>
  <c r="AS1859" i="1" s="1"/>
  <c r="AJ1860" i="1"/>
  <c r="AS1860" i="1" s="1"/>
  <c r="AJ1861" i="1"/>
  <c r="AS1861" i="1" s="1"/>
  <c r="AJ1862" i="1"/>
  <c r="AS1862" i="1" s="1"/>
  <c r="AJ1863" i="1"/>
  <c r="AS1863" i="1" s="1"/>
  <c r="AJ1864" i="1"/>
  <c r="AS1864" i="1" s="1"/>
  <c r="AJ1865" i="1"/>
  <c r="AS1865" i="1" s="1"/>
  <c r="AJ1866" i="1"/>
  <c r="AS1866" i="1" s="1"/>
  <c r="AJ1867" i="1"/>
  <c r="AS1867" i="1" s="1"/>
  <c r="AJ1868" i="1"/>
  <c r="AS1868" i="1" s="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M1823" i="1"/>
  <c r="AM1824" i="1"/>
  <c r="AM1825" i="1"/>
  <c r="AN1825" i="1" s="1"/>
  <c r="AM1826" i="1"/>
  <c r="AM1827" i="1"/>
  <c r="AN1827" i="1" s="1"/>
  <c r="AM1828" i="1"/>
  <c r="AM1829" i="1"/>
  <c r="AM1830" i="1"/>
  <c r="AM1831" i="1"/>
  <c r="AM1832" i="1"/>
  <c r="AM1833" i="1"/>
  <c r="AM1834" i="1"/>
  <c r="AM1835" i="1"/>
  <c r="AN1835" i="1" s="1"/>
  <c r="AN1837" i="1"/>
  <c r="AM1838" i="1"/>
  <c r="AM1840" i="1"/>
  <c r="AM1842" i="1"/>
  <c r="AN1844" i="1"/>
  <c r="AN1845" i="1"/>
  <c r="AM1847" i="1"/>
  <c r="AN1852" i="1"/>
  <c r="AN1853" i="1"/>
  <c r="AN1854" i="1"/>
  <c r="AM1855" i="1"/>
  <c r="AM1856" i="1"/>
  <c r="AN1856" i="1" s="1"/>
  <c r="AN1857" i="1"/>
  <c r="AM1858" i="1"/>
  <c r="AN1858" i="1" s="1"/>
  <c r="AM1859" i="1"/>
  <c r="AM1860" i="1"/>
  <c r="AN1862" i="1"/>
  <c r="AM1865" i="1"/>
  <c r="AN1865" i="1" s="1"/>
  <c r="AM1866" i="1"/>
  <c r="AM1867" i="1"/>
  <c r="AN1868" i="1"/>
  <c r="AN1823" i="1"/>
  <c r="AN1824" i="1"/>
  <c r="AN1826" i="1"/>
  <c r="AN1828" i="1"/>
  <c r="AN1829" i="1"/>
  <c r="AN1830" i="1"/>
  <c r="AN1831" i="1"/>
  <c r="AN1832" i="1"/>
  <c r="AN1833" i="1"/>
  <c r="AN1834" i="1"/>
  <c r="AN1836" i="1"/>
  <c r="AN1838" i="1"/>
  <c r="AN1839" i="1"/>
  <c r="AN1840" i="1"/>
  <c r="AN1841" i="1"/>
  <c r="AN1842" i="1"/>
  <c r="AN1843" i="1"/>
  <c r="AN1846" i="1"/>
  <c r="AN1847" i="1"/>
  <c r="AN1848" i="1"/>
  <c r="AN1849" i="1"/>
  <c r="AN1850" i="1"/>
  <c r="AN1851" i="1"/>
  <c r="AN1855" i="1"/>
  <c r="AN1859" i="1"/>
  <c r="AN1860" i="1"/>
  <c r="AN1861" i="1"/>
  <c r="AN1863" i="1"/>
  <c r="AN1864" i="1"/>
  <c r="AN1866" i="1"/>
  <c r="AN1867" i="1"/>
  <c r="AO1823" i="1"/>
  <c r="AP1823" i="1" s="1"/>
  <c r="AO1824" i="1"/>
  <c r="AP1824" i="1" s="1"/>
  <c r="AO1825" i="1"/>
  <c r="AP1825" i="1" s="1"/>
  <c r="AO1826" i="1"/>
  <c r="AP1826" i="1" s="1"/>
  <c r="AO1827" i="1"/>
  <c r="AP1827" i="1" s="1"/>
  <c r="AO1828" i="1"/>
  <c r="AP1828" i="1" s="1"/>
  <c r="AO1829" i="1"/>
  <c r="AP1829" i="1" s="1"/>
  <c r="AO1830" i="1"/>
  <c r="AP1830" i="1" s="1"/>
  <c r="AO1831" i="1"/>
  <c r="AP1831" i="1" s="1"/>
  <c r="AO1832" i="1"/>
  <c r="AP1832" i="1" s="1"/>
  <c r="AO1833" i="1"/>
  <c r="AP1833" i="1" s="1"/>
  <c r="AO1834" i="1"/>
  <c r="AP1834" i="1" s="1"/>
  <c r="AO1835" i="1"/>
  <c r="AP1835" i="1" s="1"/>
  <c r="AO1836" i="1"/>
  <c r="AP1836" i="1" s="1"/>
  <c r="AO1837" i="1"/>
  <c r="AO1838" i="1"/>
  <c r="AP1838" i="1" s="1"/>
  <c r="AO1839" i="1"/>
  <c r="AP1839" i="1" s="1"/>
  <c r="AO1840" i="1"/>
  <c r="AP1840" i="1" s="1"/>
  <c r="AO1841" i="1"/>
  <c r="AP1841" i="1" s="1"/>
  <c r="AO1842" i="1"/>
  <c r="AP1842" i="1" s="1"/>
  <c r="AO1843" i="1"/>
  <c r="AP1843" i="1" s="1"/>
  <c r="AO1844" i="1"/>
  <c r="AP1844" i="1" s="1"/>
  <c r="AO1845" i="1"/>
  <c r="AP1845" i="1" s="1"/>
  <c r="AO1846" i="1"/>
  <c r="AP1846" i="1" s="1"/>
  <c r="AO1847" i="1"/>
  <c r="AP1847" i="1" s="1"/>
  <c r="AO1848" i="1"/>
  <c r="AP1848" i="1" s="1"/>
  <c r="AO1849" i="1"/>
  <c r="AP1849" i="1" s="1"/>
  <c r="AO1850" i="1"/>
  <c r="AP1850" i="1" s="1"/>
  <c r="AO1851" i="1"/>
  <c r="AP1851" i="1" s="1"/>
  <c r="AO1852" i="1"/>
  <c r="AP1852" i="1" s="1"/>
  <c r="AO1853" i="1"/>
  <c r="AP1853" i="1" s="1"/>
  <c r="AO1854" i="1"/>
  <c r="AP1854" i="1" s="1"/>
  <c r="AO1855" i="1"/>
  <c r="AP1855" i="1" s="1"/>
  <c r="AO1856" i="1"/>
  <c r="AP1856" i="1" s="1"/>
  <c r="AO1857" i="1"/>
  <c r="AP1857" i="1" s="1"/>
  <c r="AO1858" i="1"/>
  <c r="AP1858" i="1" s="1"/>
  <c r="AO1859" i="1"/>
  <c r="AP1859" i="1" s="1"/>
  <c r="AO1860" i="1"/>
  <c r="AP1860" i="1" s="1"/>
  <c r="AO1861" i="1"/>
  <c r="AP1861" i="1" s="1"/>
  <c r="AO1862" i="1"/>
  <c r="AP1862" i="1" s="1"/>
  <c r="AO1863" i="1"/>
  <c r="AP1863" i="1" s="1"/>
  <c r="AO1864" i="1"/>
  <c r="AP1864" i="1" s="1"/>
  <c r="AO1865" i="1"/>
  <c r="AP1865" i="1" s="1"/>
  <c r="AO1866" i="1"/>
  <c r="AP1866" i="1" s="1"/>
  <c r="AO1867" i="1"/>
  <c r="AP1867" i="1" s="1"/>
  <c r="AO1868" i="1"/>
  <c r="AP1868" i="1" s="1"/>
  <c r="AP1837" i="1"/>
  <c r="R1801" i="1"/>
  <c r="P1801" i="1" s="1"/>
  <c r="R1802" i="1"/>
  <c r="R1803" i="1"/>
  <c r="R1804" i="1"/>
  <c r="AA1804" i="1" s="1"/>
  <c r="R1805" i="1"/>
  <c r="R1806" i="1"/>
  <c r="Q1806" i="1" s="1"/>
  <c r="R1807" i="1"/>
  <c r="R1808" i="1"/>
  <c r="Q1808" i="1" s="1"/>
  <c r="R1809" i="1"/>
  <c r="R1810" i="1"/>
  <c r="R1811" i="1"/>
  <c r="R1812" i="1"/>
  <c r="AA1812" i="1" s="1"/>
  <c r="AC1812" i="1" s="1"/>
  <c r="R1813" i="1"/>
  <c r="P1813" i="1" s="1"/>
  <c r="R1814" i="1"/>
  <c r="P1814" i="1" s="1"/>
  <c r="R1815" i="1"/>
  <c r="R1816" i="1"/>
  <c r="P1816" i="1" s="1"/>
  <c r="R1817" i="1"/>
  <c r="R1818" i="1"/>
  <c r="AA1818" i="1" s="1"/>
  <c r="R1819" i="1"/>
  <c r="R1820" i="1"/>
  <c r="AA1820" i="1" s="1"/>
  <c r="AC1820" i="1" s="1"/>
  <c r="R1821" i="1"/>
  <c r="R1822" i="1"/>
  <c r="Q1822" i="1" s="1"/>
  <c r="S1801" i="1"/>
  <c r="U1801" i="1" s="1"/>
  <c r="S1802" i="1"/>
  <c r="T1802" i="1" s="1"/>
  <c r="S1803" i="1"/>
  <c r="S1804" i="1"/>
  <c r="T1804" i="1" s="1"/>
  <c r="S1805" i="1"/>
  <c r="S1806" i="1"/>
  <c r="T1806" i="1" s="1"/>
  <c r="S1807" i="1"/>
  <c r="S1808" i="1"/>
  <c r="T1808" i="1" s="1"/>
  <c r="S1809" i="1"/>
  <c r="T1809" i="1" s="1"/>
  <c r="S1810" i="1"/>
  <c r="S1811" i="1"/>
  <c r="S1812" i="1"/>
  <c r="S1813" i="1"/>
  <c r="S1814" i="1"/>
  <c r="T1814" i="1" s="1"/>
  <c r="S1815" i="1"/>
  <c r="S1816" i="1"/>
  <c r="T1816" i="1" s="1"/>
  <c r="S1817" i="1"/>
  <c r="S1818" i="1"/>
  <c r="T1818" i="1" s="1"/>
  <c r="S1819" i="1"/>
  <c r="U1819" i="1" s="1"/>
  <c r="S1820" i="1"/>
  <c r="S1821" i="1"/>
  <c r="S1822" i="1"/>
  <c r="T1822" i="1" s="1"/>
  <c r="V1801" i="1"/>
  <c r="V1802" i="1"/>
  <c r="V1803" i="1"/>
  <c r="V1804" i="1"/>
  <c r="W1804" i="1" s="1"/>
  <c r="V1805" i="1"/>
  <c r="V1806" i="1"/>
  <c r="V1807" i="1"/>
  <c r="X1807" i="1" s="1"/>
  <c r="V1808" i="1"/>
  <c r="X1808" i="1" s="1"/>
  <c r="V1809" i="1"/>
  <c r="W1809" i="1" s="1"/>
  <c r="V1810" i="1"/>
  <c r="X1810" i="1" s="1"/>
  <c r="V1811" i="1"/>
  <c r="V1812" i="1"/>
  <c r="V1813" i="1"/>
  <c r="V1814" i="1"/>
  <c r="W1814" i="1" s="1"/>
  <c r="V1815" i="1"/>
  <c r="V1816" i="1"/>
  <c r="V1817" i="1"/>
  <c r="V1818" i="1"/>
  <c r="W1818" i="1" s="1"/>
  <c r="V1819" i="1"/>
  <c r="V1820" i="1"/>
  <c r="V1821" i="1"/>
  <c r="V1822" i="1"/>
  <c r="Y1801" i="1"/>
  <c r="Z1801" i="1" s="1"/>
  <c r="Y1802" i="1"/>
  <c r="Z1802" i="1" s="1"/>
  <c r="Y1803" i="1"/>
  <c r="Z1803" i="1" s="1"/>
  <c r="Y1804" i="1"/>
  <c r="Z1804" i="1" s="1"/>
  <c r="Y1805" i="1"/>
  <c r="Z1805" i="1" s="1"/>
  <c r="Y1806" i="1"/>
  <c r="Z1806" i="1" s="1"/>
  <c r="Y1807" i="1"/>
  <c r="Y1808" i="1"/>
  <c r="Z1808" i="1" s="1"/>
  <c r="Y1809" i="1"/>
  <c r="Z1809" i="1" s="1"/>
  <c r="Y1810" i="1"/>
  <c r="Z1810" i="1" s="1"/>
  <c r="Y1811" i="1"/>
  <c r="Z1811" i="1" s="1"/>
  <c r="Y1812" i="1"/>
  <c r="Z1812" i="1" s="1"/>
  <c r="Y1813" i="1"/>
  <c r="Z1813" i="1" s="1"/>
  <c r="Y1814" i="1"/>
  <c r="Z1814" i="1" s="1"/>
  <c r="Y1815" i="1"/>
  <c r="Z1815" i="1" s="1"/>
  <c r="Y1816" i="1"/>
  <c r="Z1816" i="1" s="1"/>
  <c r="Y1817" i="1"/>
  <c r="Z1817" i="1" s="1"/>
  <c r="Y1818" i="1"/>
  <c r="Z1818" i="1" s="1"/>
  <c r="Y1819" i="1"/>
  <c r="Z1819" i="1" s="1"/>
  <c r="Y1820" i="1"/>
  <c r="Z1820" i="1" s="1"/>
  <c r="Y1821" i="1"/>
  <c r="Z1821" i="1" s="1"/>
  <c r="Y1822" i="1"/>
  <c r="Z1822" i="1" s="1"/>
  <c r="Z1807" i="1"/>
  <c r="AD1801" i="1"/>
  <c r="AE1801" i="1" s="1"/>
  <c r="AF1801" i="1" s="1"/>
  <c r="AD1802" i="1"/>
  <c r="AE1802" i="1" s="1"/>
  <c r="AF1802" i="1" s="1"/>
  <c r="AD1803" i="1"/>
  <c r="AE1803" i="1" s="1"/>
  <c r="AF1803" i="1" s="1"/>
  <c r="AD1804" i="1"/>
  <c r="AE1804" i="1" s="1"/>
  <c r="AF1804" i="1" s="1"/>
  <c r="AD1805" i="1"/>
  <c r="AE1805" i="1" s="1"/>
  <c r="AF1805" i="1" s="1"/>
  <c r="AD1806" i="1"/>
  <c r="AE1806" i="1" s="1"/>
  <c r="AF1806" i="1" s="1"/>
  <c r="AD1807" i="1"/>
  <c r="AE1807" i="1" s="1"/>
  <c r="AF1807" i="1" s="1"/>
  <c r="AD1808" i="1"/>
  <c r="AE1808" i="1" s="1"/>
  <c r="AF1808" i="1" s="1"/>
  <c r="AD1809" i="1"/>
  <c r="AE1809" i="1" s="1"/>
  <c r="AF1809" i="1" s="1"/>
  <c r="AD1810" i="1"/>
  <c r="AE1810" i="1" s="1"/>
  <c r="AF1810" i="1" s="1"/>
  <c r="AD1811" i="1"/>
  <c r="AE1811" i="1" s="1"/>
  <c r="AF1811" i="1" s="1"/>
  <c r="AD1812" i="1"/>
  <c r="AE1812" i="1" s="1"/>
  <c r="AF1812" i="1" s="1"/>
  <c r="AD1813" i="1"/>
  <c r="AE1813" i="1" s="1"/>
  <c r="AF1813" i="1" s="1"/>
  <c r="AD1814" i="1"/>
  <c r="AE1814" i="1" s="1"/>
  <c r="AF1814" i="1" s="1"/>
  <c r="AD1815" i="1"/>
  <c r="AE1815" i="1" s="1"/>
  <c r="AF1815" i="1" s="1"/>
  <c r="AD1816" i="1"/>
  <c r="AE1816" i="1" s="1"/>
  <c r="AF1816" i="1" s="1"/>
  <c r="AD1817" i="1"/>
  <c r="AE1817" i="1" s="1"/>
  <c r="AF1817" i="1" s="1"/>
  <c r="AD1818" i="1"/>
  <c r="AE1818" i="1" s="1"/>
  <c r="AF1818" i="1" s="1"/>
  <c r="AD1819" i="1"/>
  <c r="AE1819" i="1" s="1"/>
  <c r="AF1819" i="1" s="1"/>
  <c r="AD1820" i="1"/>
  <c r="AE1820" i="1" s="1"/>
  <c r="AF1820" i="1" s="1"/>
  <c r="AD1821" i="1"/>
  <c r="AE1821" i="1" s="1"/>
  <c r="AF1821" i="1" s="1"/>
  <c r="AD1822" i="1"/>
  <c r="AE1822" i="1" s="1"/>
  <c r="AF1822" i="1" s="1"/>
  <c r="AG1801" i="1"/>
  <c r="AG1802" i="1"/>
  <c r="AG1803" i="1"/>
  <c r="AG1804" i="1"/>
  <c r="AG1805" i="1"/>
  <c r="AG1806" i="1"/>
  <c r="AG1807" i="1"/>
  <c r="AG1808" i="1"/>
  <c r="AG1809" i="1"/>
  <c r="AG1810" i="1"/>
  <c r="AG1811" i="1"/>
  <c r="AG1812" i="1"/>
  <c r="AG1813" i="1"/>
  <c r="AG1814" i="1"/>
  <c r="AG1815" i="1"/>
  <c r="AG1816" i="1"/>
  <c r="AG1817" i="1"/>
  <c r="AG1818" i="1"/>
  <c r="AG1819" i="1"/>
  <c r="AG1820" i="1"/>
  <c r="AG1821" i="1"/>
  <c r="AG1822"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J1801" i="1"/>
  <c r="AS1801" i="1" s="1"/>
  <c r="AJ1802" i="1"/>
  <c r="AS1802" i="1" s="1"/>
  <c r="AJ1803" i="1"/>
  <c r="AS1803" i="1" s="1"/>
  <c r="AJ1804" i="1"/>
  <c r="AS1804" i="1" s="1"/>
  <c r="AJ1805" i="1"/>
  <c r="AS1805" i="1" s="1"/>
  <c r="AJ1806" i="1"/>
  <c r="AS1806" i="1" s="1"/>
  <c r="AJ1807" i="1"/>
  <c r="AS1807" i="1" s="1"/>
  <c r="AJ1808" i="1"/>
  <c r="AS1808" i="1" s="1"/>
  <c r="AJ1809" i="1"/>
  <c r="AS1809" i="1" s="1"/>
  <c r="AJ1810" i="1"/>
  <c r="AS1810" i="1" s="1"/>
  <c r="AJ1811" i="1"/>
  <c r="AS1811" i="1" s="1"/>
  <c r="AJ1812" i="1"/>
  <c r="AS1812" i="1" s="1"/>
  <c r="AJ1813" i="1"/>
  <c r="AS1813" i="1" s="1"/>
  <c r="AJ1814" i="1"/>
  <c r="AS1814" i="1" s="1"/>
  <c r="AJ1815" i="1"/>
  <c r="AS1815" i="1" s="1"/>
  <c r="AJ1816" i="1"/>
  <c r="AS1816" i="1" s="1"/>
  <c r="AJ1817" i="1"/>
  <c r="AS1817" i="1" s="1"/>
  <c r="AJ1818" i="1"/>
  <c r="AS1818" i="1" s="1"/>
  <c r="AJ1819" i="1"/>
  <c r="AS1819" i="1" s="1"/>
  <c r="AJ1820" i="1"/>
  <c r="AS1820" i="1" s="1"/>
  <c r="AJ1821" i="1"/>
  <c r="AS1821" i="1" s="1"/>
  <c r="AJ1822" i="1"/>
  <c r="AS1822" i="1" s="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M1802" i="1"/>
  <c r="AN1802" i="1" s="1"/>
  <c r="AM1803" i="1"/>
  <c r="AM1804" i="1"/>
  <c r="AM1805" i="1"/>
  <c r="AN1805" i="1" s="1"/>
  <c r="AM1806" i="1"/>
  <c r="AM1807" i="1"/>
  <c r="AN1807" i="1" s="1"/>
  <c r="AN1808" i="1"/>
  <c r="AM1809" i="1"/>
  <c r="AM1811" i="1"/>
  <c r="AN1811" i="1" s="1"/>
  <c r="AM1812" i="1"/>
  <c r="AM1813" i="1"/>
  <c r="AN1813" i="1" s="1"/>
  <c r="AN1814" i="1"/>
  <c r="AM1815" i="1"/>
  <c r="AN1815" i="1" s="1"/>
  <c r="AM1816" i="1"/>
  <c r="AM1819" i="1"/>
  <c r="AM1820" i="1"/>
  <c r="AN1801" i="1"/>
  <c r="AN1803" i="1"/>
  <c r="AN1804" i="1"/>
  <c r="AN1806" i="1"/>
  <c r="AN1809" i="1"/>
  <c r="AN1810" i="1"/>
  <c r="AN1812" i="1"/>
  <c r="AN1816" i="1"/>
  <c r="AN1817" i="1"/>
  <c r="AN1818" i="1"/>
  <c r="AN1819" i="1"/>
  <c r="AN1820" i="1"/>
  <c r="AN1821" i="1"/>
  <c r="AN1822" i="1"/>
  <c r="AO1801" i="1"/>
  <c r="AP1801" i="1" s="1"/>
  <c r="AO1802" i="1"/>
  <c r="AP1802" i="1" s="1"/>
  <c r="AO1803" i="1"/>
  <c r="AP1803" i="1" s="1"/>
  <c r="AO1804" i="1"/>
  <c r="AP1804" i="1" s="1"/>
  <c r="AO1805" i="1"/>
  <c r="AP1805" i="1" s="1"/>
  <c r="AO1806" i="1"/>
  <c r="AP1806" i="1" s="1"/>
  <c r="AO1807" i="1"/>
  <c r="AP1807" i="1" s="1"/>
  <c r="AO1808" i="1"/>
  <c r="AP1808" i="1" s="1"/>
  <c r="AO1809" i="1"/>
  <c r="AP1809" i="1" s="1"/>
  <c r="AO1810" i="1"/>
  <c r="AP1810" i="1" s="1"/>
  <c r="AO1811" i="1"/>
  <c r="AP1811" i="1" s="1"/>
  <c r="AO1812" i="1"/>
  <c r="AP1812" i="1" s="1"/>
  <c r="AO1813" i="1"/>
  <c r="AP1813" i="1" s="1"/>
  <c r="AO1814" i="1"/>
  <c r="AP1814" i="1" s="1"/>
  <c r="AO1815" i="1"/>
  <c r="AP1815" i="1" s="1"/>
  <c r="AO1816" i="1"/>
  <c r="AP1816" i="1" s="1"/>
  <c r="AO1817" i="1"/>
  <c r="AP1817" i="1" s="1"/>
  <c r="AO1818" i="1"/>
  <c r="AP1818" i="1" s="1"/>
  <c r="AO1819" i="1"/>
  <c r="AP1819" i="1" s="1"/>
  <c r="AO1820" i="1"/>
  <c r="AP1820" i="1" s="1"/>
  <c r="AO1821" i="1"/>
  <c r="AP1821" i="1" s="1"/>
  <c r="AO1822" i="1"/>
  <c r="AP1822" i="1" s="1"/>
  <c r="R1799" i="1"/>
  <c r="R1800" i="1"/>
  <c r="S1799" i="1"/>
  <c r="S1800" i="1"/>
  <c r="U1800" i="1" s="1"/>
  <c r="V1799" i="1"/>
  <c r="X1799" i="1" s="1"/>
  <c r="V1800" i="1"/>
  <c r="W1800" i="1" s="1"/>
  <c r="Y1799" i="1"/>
  <c r="Z1799" i="1" s="1"/>
  <c r="Y1800" i="1"/>
  <c r="Z1800" i="1" s="1"/>
  <c r="AD1799" i="1"/>
  <c r="AE1799" i="1" s="1"/>
  <c r="AF1799" i="1" s="1"/>
  <c r="AD1800" i="1"/>
  <c r="AE1800" i="1" s="1"/>
  <c r="AF1800" i="1" s="1"/>
  <c r="AG1799" i="1"/>
  <c r="AG1800" i="1"/>
  <c r="AI1799" i="1"/>
  <c r="AI1800" i="1"/>
  <c r="AJ1799" i="1"/>
  <c r="AS1799" i="1" s="1"/>
  <c r="AJ1800" i="1"/>
  <c r="AS1800" i="1" s="1"/>
  <c r="AL1799" i="1"/>
  <c r="AL1800" i="1"/>
  <c r="AM1799" i="1"/>
  <c r="AM1800" i="1"/>
  <c r="AN1799" i="1"/>
  <c r="AN1800" i="1"/>
  <c r="AO1799" i="1"/>
  <c r="AP1799" i="1" s="1"/>
  <c r="AO1800" i="1"/>
  <c r="AP1800" i="1" s="1"/>
  <c r="AQ1800" i="1" s="1"/>
  <c r="AK1800" i="1" s="1"/>
  <c r="R1798" i="1"/>
  <c r="S1798" i="1"/>
  <c r="V1798" i="1"/>
  <c r="X1798" i="1" s="1"/>
  <c r="Y1798" i="1"/>
  <c r="Z1798" i="1" s="1"/>
  <c r="AD1798" i="1"/>
  <c r="AE1798" i="1" s="1"/>
  <c r="AF1798" i="1" s="1"/>
  <c r="AG1798" i="1"/>
  <c r="AI1798" i="1"/>
  <c r="AJ1798" i="1"/>
  <c r="AS1798" i="1" s="1"/>
  <c r="AL1798" i="1"/>
  <c r="AM1798" i="1"/>
  <c r="AN1798" i="1" s="1"/>
  <c r="AO1798" i="1"/>
  <c r="AP1798" i="1" s="1"/>
  <c r="R1767" i="1"/>
  <c r="R1768" i="1"/>
  <c r="R1769" i="1"/>
  <c r="AA1769" i="1" s="1"/>
  <c r="R1770" i="1"/>
  <c r="Q1770" i="1" s="1"/>
  <c r="R1771" i="1"/>
  <c r="R1772" i="1"/>
  <c r="AA1772" i="1" s="1"/>
  <c r="R1773" i="1"/>
  <c r="R1774" i="1"/>
  <c r="Q1774" i="1" s="1"/>
  <c r="R1775" i="1"/>
  <c r="R1776" i="1"/>
  <c r="R1777" i="1"/>
  <c r="R1778" i="1"/>
  <c r="R1779" i="1"/>
  <c r="AA1779" i="1" s="1"/>
  <c r="R1780" i="1"/>
  <c r="AA1780" i="1" s="1"/>
  <c r="R1781" i="1"/>
  <c r="R1782" i="1"/>
  <c r="Q1782" i="1" s="1"/>
  <c r="R1783" i="1"/>
  <c r="AA1783" i="1" s="1"/>
  <c r="AB1783" i="1" s="1"/>
  <c r="R1784" i="1"/>
  <c r="R1785" i="1"/>
  <c r="R1786" i="1"/>
  <c r="Q1786" i="1" s="1"/>
  <c r="R1787" i="1"/>
  <c r="R1788" i="1"/>
  <c r="R1789" i="1"/>
  <c r="R1790" i="1"/>
  <c r="AA1790" i="1" s="1"/>
  <c r="R1791" i="1"/>
  <c r="P1791" i="1" s="1"/>
  <c r="R1792" i="1"/>
  <c r="R1793" i="1"/>
  <c r="P1793" i="1" s="1"/>
  <c r="R1794" i="1"/>
  <c r="R1795" i="1"/>
  <c r="R1796" i="1"/>
  <c r="R1797" i="1"/>
  <c r="S1767" i="1"/>
  <c r="T1767" i="1" s="1"/>
  <c r="S1768" i="1"/>
  <c r="T1768" i="1" s="1"/>
  <c r="S1769" i="1"/>
  <c r="U1769" i="1" s="1"/>
  <c r="S1770" i="1"/>
  <c r="S1771" i="1"/>
  <c r="U1771" i="1" s="1"/>
  <c r="S1772" i="1"/>
  <c r="S1773" i="1"/>
  <c r="S1774" i="1"/>
  <c r="S1775" i="1"/>
  <c r="U1775" i="1" s="1"/>
  <c r="S1776" i="1"/>
  <c r="T1776" i="1" s="1"/>
  <c r="S1777" i="1"/>
  <c r="U1777" i="1" s="1"/>
  <c r="S1778" i="1"/>
  <c r="T1778" i="1" s="1"/>
  <c r="S1779" i="1"/>
  <c r="T1779" i="1" s="1"/>
  <c r="S1780" i="1"/>
  <c r="S1781" i="1"/>
  <c r="S1782" i="1"/>
  <c r="T1782" i="1" s="1"/>
  <c r="S1783" i="1"/>
  <c r="T1783" i="1" s="1"/>
  <c r="S1784" i="1"/>
  <c r="T1784" i="1" s="1"/>
  <c r="S1785" i="1"/>
  <c r="S1786" i="1"/>
  <c r="U1786" i="1" s="1"/>
  <c r="S1787" i="1"/>
  <c r="U1787" i="1" s="1"/>
  <c r="S1788" i="1"/>
  <c r="S1789" i="1"/>
  <c r="U1789" i="1" s="1"/>
  <c r="S1790" i="1"/>
  <c r="S1791" i="1"/>
  <c r="T1791" i="1" s="1"/>
  <c r="S1792" i="1"/>
  <c r="T1792" i="1" s="1"/>
  <c r="S1793" i="1"/>
  <c r="S1794" i="1"/>
  <c r="S1795" i="1"/>
  <c r="T1795" i="1" s="1"/>
  <c r="S1796" i="1"/>
  <c r="S1797" i="1"/>
  <c r="V1767" i="1"/>
  <c r="V1768" i="1"/>
  <c r="V1769" i="1"/>
  <c r="V1770" i="1"/>
  <c r="X1770" i="1" s="1"/>
  <c r="V1771" i="1"/>
  <c r="W1771" i="1" s="1"/>
  <c r="V1772" i="1"/>
  <c r="V1773" i="1"/>
  <c r="V1774" i="1"/>
  <c r="X1774" i="1" s="1"/>
  <c r="V1775" i="1"/>
  <c r="V1776" i="1"/>
  <c r="V1777" i="1"/>
  <c r="V1778" i="1"/>
  <c r="X1778" i="1" s="1"/>
  <c r="V1779" i="1"/>
  <c r="V1780" i="1"/>
  <c r="V1781" i="1"/>
  <c r="V1782" i="1"/>
  <c r="X1782" i="1" s="1"/>
  <c r="V1783" i="1"/>
  <c r="V1784" i="1"/>
  <c r="X1784" i="1" s="1"/>
  <c r="V1785" i="1"/>
  <c r="W1785" i="1" s="1"/>
  <c r="V1786" i="1"/>
  <c r="V1787" i="1"/>
  <c r="V1788" i="1"/>
  <c r="V1789" i="1"/>
  <c r="V1790" i="1"/>
  <c r="W1790" i="1" s="1"/>
  <c r="V1791" i="1"/>
  <c r="V1792" i="1"/>
  <c r="V1793" i="1"/>
  <c r="V1794" i="1"/>
  <c r="W1794" i="1" s="1"/>
  <c r="V1795" i="1"/>
  <c r="V1796" i="1"/>
  <c r="V1797" i="1"/>
  <c r="X1797" i="1" s="1"/>
  <c r="Y1767" i="1"/>
  <c r="Z1767" i="1" s="1"/>
  <c r="Y1768" i="1"/>
  <c r="Z1768" i="1" s="1"/>
  <c r="Y1769" i="1"/>
  <c r="Z1769" i="1" s="1"/>
  <c r="Y1770" i="1"/>
  <c r="Z1770" i="1" s="1"/>
  <c r="Y1771" i="1"/>
  <c r="Z1771" i="1" s="1"/>
  <c r="Y1772" i="1"/>
  <c r="Z1772" i="1" s="1"/>
  <c r="Y1773" i="1"/>
  <c r="Z1773" i="1" s="1"/>
  <c r="Y1774" i="1"/>
  <c r="Z1774" i="1" s="1"/>
  <c r="Y1775" i="1"/>
  <c r="Z1775" i="1" s="1"/>
  <c r="Y1776" i="1"/>
  <c r="Z1776" i="1" s="1"/>
  <c r="Y1777" i="1"/>
  <c r="Z1777" i="1" s="1"/>
  <c r="Y1778" i="1"/>
  <c r="Z1778" i="1" s="1"/>
  <c r="Y1779" i="1"/>
  <c r="Z1779" i="1" s="1"/>
  <c r="Y1780" i="1"/>
  <c r="Z1780" i="1" s="1"/>
  <c r="Y1781" i="1"/>
  <c r="Z1781" i="1" s="1"/>
  <c r="Y1782" i="1"/>
  <c r="Z1782" i="1" s="1"/>
  <c r="Y1783" i="1"/>
  <c r="Z1783" i="1" s="1"/>
  <c r="Y1784" i="1"/>
  <c r="Z1784" i="1" s="1"/>
  <c r="Y1785" i="1"/>
  <c r="Z1785" i="1" s="1"/>
  <c r="Y1786" i="1"/>
  <c r="Z1786" i="1" s="1"/>
  <c r="Y1787" i="1"/>
  <c r="Z1787" i="1" s="1"/>
  <c r="Y1788" i="1"/>
  <c r="Z1788" i="1" s="1"/>
  <c r="Y1789" i="1"/>
  <c r="Z1789" i="1" s="1"/>
  <c r="Y1790" i="1"/>
  <c r="Z1790" i="1" s="1"/>
  <c r="Y1791" i="1"/>
  <c r="Z1791" i="1" s="1"/>
  <c r="Y1792" i="1"/>
  <c r="Z1792" i="1" s="1"/>
  <c r="Y1793" i="1"/>
  <c r="Z1793" i="1" s="1"/>
  <c r="Y1794" i="1"/>
  <c r="Z1794" i="1" s="1"/>
  <c r="Y1795" i="1"/>
  <c r="Z1795" i="1" s="1"/>
  <c r="Y1796" i="1"/>
  <c r="Z1796" i="1" s="1"/>
  <c r="Y1797" i="1"/>
  <c r="Z1797" i="1" s="1"/>
  <c r="AD1767" i="1"/>
  <c r="AE1767" i="1" s="1"/>
  <c r="AF1767" i="1" s="1"/>
  <c r="AD1768" i="1"/>
  <c r="AE1768" i="1" s="1"/>
  <c r="AF1768" i="1" s="1"/>
  <c r="AD1769" i="1"/>
  <c r="AE1769" i="1" s="1"/>
  <c r="AF1769" i="1" s="1"/>
  <c r="AD1770" i="1"/>
  <c r="AE1770" i="1" s="1"/>
  <c r="AF1770" i="1" s="1"/>
  <c r="AD1771" i="1"/>
  <c r="AE1771" i="1" s="1"/>
  <c r="AF1771" i="1" s="1"/>
  <c r="AD1772" i="1"/>
  <c r="AE1772" i="1" s="1"/>
  <c r="AF1772" i="1" s="1"/>
  <c r="AD1773" i="1"/>
  <c r="AE1773" i="1" s="1"/>
  <c r="AF1773" i="1" s="1"/>
  <c r="AD1774" i="1"/>
  <c r="AE1774" i="1" s="1"/>
  <c r="AF1774" i="1" s="1"/>
  <c r="AD1775" i="1"/>
  <c r="AE1775" i="1" s="1"/>
  <c r="AF1775" i="1" s="1"/>
  <c r="AD1776" i="1"/>
  <c r="AE1776" i="1" s="1"/>
  <c r="AF1776" i="1" s="1"/>
  <c r="AD1777" i="1"/>
  <c r="AE1777" i="1" s="1"/>
  <c r="AF1777" i="1" s="1"/>
  <c r="AD1778" i="1"/>
  <c r="AE1778" i="1" s="1"/>
  <c r="AF1778" i="1" s="1"/>
  <c r="AD1779" i="1"/>
  <c r="AE1779" i="1" s="1"/>
  <c r="AF1779" i="1" s="1"/>
  <c r="AD1780" i="1"/>
  <c r="AE1780" i="1" s="1"/>
  <c r="AF1780" i="1" s="1"/>
  <c r="AD1781" i="1"/>
  <c r="AE1781" i="1" s="1"/>
  <c r="AF1781" i="1" s="1"/>
  <c r="AD1782" i="1"/>
  <c r="AE1782" i="1" s="1"/>
  <c r="AF1782" i="1" s="1"/>
  <c r="AD1783" i="1"/>
  <c r="AE1783" i="1" s="1"/>
  <c r="AF1783" i="1" s="1"/>
  <c r="AD1784" i="1"/>
  <c r="AE1784" i="1" s="1"/>
  <c r="AF1784" i="1" s="1"/>
  <c r="AD1785" i="1"/>
  <c r="AE1785" i="1" s="1"/>
  <c r="AF1785" i="1" s="1"/>
  <c r="AD1786" i="1"/>
  <c r="AE1786" i="1" s="1"/>
  <c r="AF1786" i="1" s="1"/>
  <c r="AD1787" i="1"/>
  <c r="AE1787" i="1" s="1"/>
  <c r="AF1787" i="1" s="1"/>
  <c r="AD1788" i="1"/>
  <c r="AE1788" i="1" s="1"/>
  <c r="AF1788" i="1" s="1"/>
  <c r="AD1789" i="1"/>
  <c r="AE1789" i="1" s="1"/>
  <c r="AF1789" i="1" s="1"/>
  <c r="AD1790" i="1"/>
  <c r="AE1790" i="1" s="1"/>
  <c r="AF1790" i="1" s="1"/>
  <c r="AD1791" i="1"/>
  <c r="AE1791" i="1" s="1"/>
  <c r="AF1791" i="1" s="1"/>
  <c r="AD1792" i="1"/>
  <c r="AE1792" i="1" s="1"/>
  <c r="AF1792" i="1" s="1"/>
  <c r="AD1793" i="1"/>
  <c r="AE1793" i="1" s="1"/>
  <c r="AF1793" i="1" s="1"/>
  <c r="AD1794" i="1"/>
  <c r="AE1794" i="1" s="1"/>
  <c r="AF1794" i="1" s="1"/>
  <c r="AD1795" i="1"/>
  <c r="AE1795" i="1" s="1"/>
  <c r="AF1795" i="1" s="1"/>
  <c r="AD1796" i="1"/>
  <c r="AE1796" i="1" s="1"/>
  <c r="AF1796" i="1" s="1"/>
  <c r="AD1797" i="1"/>
  <c r="AE1797" i="1" s="1"/>
  <c r="AF1797" i="1" s="1"/>
  <c r="AG1767" i="1"/>
  <c r="AG1768" i="1"/>
  <c r="AG1769" i="1"/>
  <c r="AG1770" i="1"/>
  <c r="AG1771" i="1"/>
  <c r="AG1772" i="1"/>
  <c r="AG1773" i="1"/>
  <c r="AG1774" i="1"/>
  <c r="AG1775" i="1"/>
  <c r="AG1776" i="1"/>
  <c r="AG1777" i="1"/>
  <c r="AG1778" i="1"/>
  <c r="AG1779" i="1"/>
  <c r="AG1780" i="1"/>
  <c r="AG1781" i="1"/>
  <c r="AG1782" i="1"/>
  <c r="AG1783" i="1"/>
  <c r="AG1784" i="1"/>
  <c r="AG1785" i="1"/>
  <c r="AG1786" i="1"/>
  <c r="AG1787" i="1"/>
  <c r="AG1788" i="1"/>
  <c r="AG1789" i="1"/>
  <c r="AG1790" i="1"/>
  <c r="AG1791" i="1"/>
  <c r="AG1792" i="1"/>
  <c r="AG1793" i="1"/>
  <c r="AG1794" i="1"/>
  <c r="AG1795" i="1"/>
  <c r="AG1796" i="1"/>
  <c r="AG1797"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J1767" i="1"/>
  <c r="AS1767" i="1" s="1"/>
  <c r="AJ1768" i="1"/>
  <c r="AS1768" i="1" s="1"/>
  <c r="AJ1769" i="1"/>
  <c r="AS1769" i="1" s="1"/>
  <c r="AJ1770" i="1"/>
  <c r="AS1770" i="1" s="1"/>
  <c r="AJ1771" i="1"/>
  <c r="AS1771" i="1" s="1"/>
  <c r="AJ1772" i="1"/>
  <c r="AS1772" i="1" s="1"/>
  <c r="AJ1773" i="1"/>
  <c r="AS1773" i="1" s="1"/>
  <c r="AJ1774" i="1"/>
  <c r="AS1774" i="1" s="1"/>
  <c r="AJ1775" i="1"/>
  <c r="AS1775" i="1" s="1"/>
  <c r="AJ1776" i="1"/>
  <c r="AS1776" i="1" s="1"/>
  <c r="AJ1777" i="1"/>
  <c r="AS1777" i="1" s="1"/>
  <c r="AJ1778" i="1"/>
  <c r="AS1778" i="1" s="1"/>
  <c r="AJ1779" i="1"/>
  <c r="AS1779" i="1" s="1"/>
  <c r="AJ1780" i="1"/>
  <c r="AS1780" i="1" s="1"/>
  <c r="AJ1781" i="1"/>
  <c r="AS1781" i="1" s="1"/>
  <c r="AJ1782" i="1"/>
  <c r="AS1782" i="1" s="1"/>
  <c r="AJ1783" i="1"/>
  <c r="AS1783" i="1" s="1"/>
  <c r="AJ1784" i="1"/>
  <c r="AS1784" i="1" s="1"/>
  <c r="AJ1785" i="1"/>
  <c r="AS1785" i="1" s="1"/>
  <c r="AJ1786" i="1"/>
  <c r="AS1786" i="1" s="1"/>
  <c r="AJ1787" i="1"/>
  <c r="AS1787" i="1" s="1"/>
  <c r="AJ1788" i="1"/>
  <c r="AS1788" i="1" s="1"/>
  <c r="AJ1789" i="1"/>
  <c r="AS1789" i="1" s="1"/>
  <c r="AJ1790" i="1"/>
  <c r="AS1790" i="1" s="1"/>
  <c r="AJ1791" i="1"/>
  <c r="AS1791" i="1" s="1"/>
  <c r="AJ1792" i="1"/>
  <c r="AS1792" i="1" s="1"/>
  <c r="AJ1793" i="1"/>
  <c r="AS1793" i="1" s="1"/>
  <c r="AJ1794" i="1"/>
  <c r="AS1794" i="1" s="1"/>
  <c r="AJ1795" i="1"/>
  <c r="AS1795" i="1" s="1"/>
  <c r="AJ1796" i="1"/>
  <c r="AS1796" i="1" s="1"/>
  <c r="AJ1797" i="1"/>
  <c r="AS1797" i="1" s="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M1767" i="1"/>
  <c r="AM1769" i="1"/>
  <c r="AM1771" i="1"/>
  <c r="AN1771" i="1" s="1"/>
  <c r="AN1773" i="1"/>
  <c r="AM1775" i="1"/>
  <c r="AM1776" i="1"/>
  <c r="AM1777" i="1"/>
  <c r="AN1777" i="1" s="1"/>
  <c r="AM1780" i="1"/>
  <c r="AM1782" i="1"/>
  <c r="AN1782" i="1" s="1"/>
  <c r="AM1783" i="1"/>
  <c r="AN1784" i="1"/>
  <c r="AM1785" i="1"/>
  <c r="AM1786" i="1"/>
  <c r="AN1788" i="1"/>
  <c r="AM1789" i="1"/>
  <c r="AN1789" i="1" s="1"/>
  <c r="AM1790" i="1"/>
  <c r="AM1791" i="1"/>
  <c r="AN1791" i="1" s="1"/>
  <c r="AM1792" i="1"/>
  <c r="AM1793" i="1"/>
  <c r="AM1794" i="1"/>
  <c r="AN1794" i="1" s="1"/>
  <c r="AN1796" i="1"/>
  <c r="AM1797" i="1"/>
  <c r="AN1767" i="1"/>
  <c r="AN1768" i="1"/>
  <c r="AN1769" i="1"/>
  <c r="AN1770" i="1"/>
  <c r="AN1772" i="1"/>
  <c r="AN1774" i="1"/>
  <c r="AN1775" i="1"/>
  <c r="AN1776" i="1"/>
  <c r="AN1778" i="1"/>
  <c r="AN1779" i="1"/>
  <c r="AN1780" i="1"/>
  <c r="AN1781" i="1"/>
  <c r="AN1783" i="1"/>
  <c r="AN1785" i="1"/>
  <c r="AN1786" i="1"/>
  <c r="AN1787" i="1"/>
  <c r="AN1790" i="1"/>
  <c r="AN1792" i="1"/>
  <c r="AN1793" i="1"/>
  <c r="AN1795" i="1"/>
  <c r="AN1797" i="1"/>
  <c r="AO1767" i="1"/>
  <c r="AP1767" i="1" s="1"/>
  <c r="AO1768" i="1"/>
  <c r="AP1768" i="1" s="1"/>
  <c r="AO1769" i="1"/>
  <c r="AP1769" i="1" s="1"/>
  <c r="AO1770" i="1"/>
  <c r="AP1770" i="1" s="1"/>
  <c r="AO1771" i="1"/>
  <c r="AP1771" i="1" s="1"/>
  <c r="AO1772" i="1"/>
  <c r="AP1772" i="1" s="1"/>
  <c r="AO1773" i="1"/>
  <c r="AP1773" i="1" s="1"/>
  <c r="AO1774" i="1"/>
  <c r="AP1774" i="1" s="1"/>
  <c r="AO1775" i="1"/>
  <c r="AP1775" i="1" s="1"/>
  <c r="AO1776" i="1"/>
  <c r="AP1776" i="1" s="1"/>
  <c r="AO1777" i="1"/>
  <c r="AP1777" i="1" s="1"/>
  <c r="AO1778" i="1"/>
  <c r="AP1778" i="1" s="1"/>
  <c r="AO1779" i="1"/>
  <c r="AP1779" i="1" s="1"/>
  <c r="AO1780" i="1"/>
  <c r="AP1780" i="1" s="1"/>
  <c r="AO1781" i="1"/>
  <c r="AP1781" i="1" s="1"/>
  <c r="AO1782" i="1"/>
  <c r="AP1782" i="1" s="1"/>
  <c r="AO1783" i="1"/>
  <c r="AP1783" i="1" s="1"/>
  <c r="AO1784" i="1"/>
  <c r="AP1784" i="1" s="1"/>
  <c r="AO1785" i="1"/>
  <c r="AP1785" i="1" s="1"/>
  <c r="AO1786" i="1"/>
  <c r="AP1786" i="1" s="1"/>
  <c r="AO1787" i="1"/>
  <c r="AP1787" i="1" s="1"/>
  <c r="AO1788" i="1"/>
  <c r="AP1788" i="1" s="1"/>
  <c r="AO1789" i="1"/>
  <c r="AP1789" i="1" s="1"/>
  <c r="AO1790" i="1"/>
  <c r="AP1790" i="1" s="1"/>
  <c r="AO1791" i="1"/>
  <c r="AP1791" i="1" s="1"/>
  <c r="AO1792" i="1"/>
  <c r="AP1792" i="1" s="1"/>
  <c r="AO1793" i="1"/>
  <c r="AP1793" i="1" s="1"/>
  <c r="AO1794" i="1"/>
  <c r="AP1794" i="1" s="1"/>
  <c r="AO1795" i="1"/>
  <c r="AP1795" i="1" s="1"/>
  <c r="AO1796" i="1"/>
  <c r="AP1796" i="1" s="1"/>
  <c r="AO1797" i="1"/>
  <c r="AP1797" i="1" s="1"/>
  <c r="R1761" i="1"/>
  <c r="R1762" i="1"/>
  <c r="AA1762" i="1" s="1"/>
  <c r="AB1762" i="1" s="1"/>
  <c r="R1763" i="1"/>
  <c r="P1763" i="1" s="1"/>
  <c r="R1764" i="1"/>
  <c r="R1765" i="1"/>
  <c r="R1766" i="1"/>
  <c r="S1761" i="1"/>
  <c r="T1761" i="1" s="1"/>
  <c r="S1762" i="1"/>
  <c r="T1762" i="1" s="1"/>
  <c r="S1763" i="1"/>
  <c r="S1764" i="1"/>
  <c r="T1764" i="1" s="1"/>
  <c r="S1765" i="1"/>
  <c r="U1765" i="1" s="1"/>
  <c r="S1766" i="1"/>
  <c r="V1761" i="1"/>
  <c r="W1761" i="1" s="1"/>
  <c r="V1762" i="1"/>
  <c r="W1762" i="1" s="1"/>
  <c r="V1763" i="1"/>
  <c r="X1763" i="1" s="1"/>
  <c r="V1764" i="1"/>
  <c r="V1765" i="1"/>
  <c r="V1766" i="1"/>
  <c r="Y1761" i="1"/>
  <c r="Z1761" i="1" s="1"/>
  <c r="Y1762" i="1"/>
  <c r="Z1762" i="1" s="1"/>
  <c r="Y1763" i="1"/>
  <c r="Z1763" i="1" s="1"/>
  <c r="Y1764" i="1"/>
  <c r="Z1764" i="1" s="1"/>
  <c r="Y1765" i="1"/>
  <c r="Z1765" i="1" s="1"/>
  <c r="Y1766" i="1"/>
  <c r="Z1766" i="1" s="1"/>
  <c r="AD1761" i="1"/>
  <c r="AE1761" i="1" s="1"/>
  <c r="AF1761" i="1" s="1"/>
  <c r="AD1762" i="1"/>
  <c r="AE1762" i="1" s="1"/>
  <c r="AF1762" i="1" s="1"/>
  <c r="AD1763" i="1"/>
  <c r="AE1763" i="1" s="1"/>
  <c r="AF1763" i="1" s="1"/>
  <c r="AD1764" i="1"/>
  <c r="AE1764" i="1" s="1"/>
  <c r="AF1764" i="1" s="1"/>
  <c r="AD1765" i="1"/>
  <c r="AE1765" i="1" s="1"/>
  <c r="AF1765" i="1" s="1"/>
  <c r="AD1766" i="1"/>
  <c r="AE1766" i="1" s="1"/>
  <c r="AF1766" i="1" s="1"/>
  <c r="AG1761" i="1"/>
  <c r="AG1762" i="1"/>
  <c r="AG1763" i="1"/>
  <c r="AG1764" i="1"/>
  <c r="AG1765" i="1"/>
  <c r="AG1766" i="1"/>
  <c r="AI1761" i="1"/>
  <c r="AI1762" i="1"/>
  <c r="AI1763" i="1"/>
  <c r="AI1764" i="1"/>
  <c r="AI1765" i="1"/>
  <c r="AI1766" i="1"/>
  <c r="AJ1761" i="1"/>
  <c r="AS1761" i="1" s="1"/>
  <c r="AJ1762" i="1"/>
  <c r="AS1762" i="1" s="1"/>
  <c r="AJ1763" i="1"/>
  <c r="AS1763" i="1" s="1"/>
  <c r="AJ1764" i="1"/>
  <c r="AS1764" i="1" s="1"/>
  <c r="AJ1765" i="1"/>
  <c r="AS1765" i="1" s="1"/>
  <c r="AJ1766" i="1"/>
  <c r="AS1766" i="1" s="1"/>
  <c r="AL1761" i="1"/>
  <c r="AL1762" i="1"/>
  <c r="AL1763" i="1"/>
  <c r="AL1764" i="1"/>
  <c r="AL1765" i="1"/>
  <c r="AL1766" i="1"/>
  <c r="AM1761" i="1"/>
  <c r="AM1764" i="1"/>
  <c r="AM1766" i="1"/>
  <c r="AN1766" i="1" s="1"/>
  <c r="AN1761" i="1"/>
  <c r="AN1762" i="1"/>
  <c r="AN1763" i="1"/>
  <c r="AN1764" i="1"/>
  <c r="AN1765" i="1"/>
  <c r="AO1761" i="1"/>
  <c r="AP1761" i="1" s="1"/>
  <c r="AO1762" i="1"/>
  <c r="AP1762" i="1" s="1"/>
  <c r="AO1763" i="1"/>
  <c r="AP1763" i="1" s="1"/>
  <c r="AO1764" i="1"/>
  <c r="AP1764" i="1" s="1"/>
  <c r="AO1765" i="1"/>
  <c r="AP1765" i="1" s="1"/>
  <c r="AO1766" i="1"/>
  <c r="AP1766" i="1" s="1"/>
  <c r="R1760" i="1"/>
  <c r="AA1760" i="1" s="1"/>
  <c r="S1760" i="1"/>
  <c r="U1760" i="1" s="1"/>
  <c r="V1760" i="1"/>
  <c r="Y1760" i="1"/>
  <c r="Z1760" i="1" s="1"/>
  <c r="AD1760" i="1"/>
  <c r="AE1760" i="1" s="1"/>
  <c r="AF1760" i="1" s="1"/>
  <c r="AG1760" i="1"/>
  <c r="AI1760" i="1"/>
  <c r="AJ1760" i="1"/>
  <c r="AS1760" i="1" s="1"/>
  <c r="AL1760" i="1"/>
  <c r="AM1760" i="1"/>
  <c r="AN1760" i="1"/>
  <c r="AO1760" i="1"/>
  <c r="AP1760" i="1" s="1"/>
  <c r="R1752" i="1"/>
  <c r="P1752" i="1" s="1"/>
  <c r="R1753" i="1"/>
  <c r="P1753" i="1" s="1"/>
  <c r="R1754" i="1"/>
  <c r="R1755" i="1"/>
  <c r="P1755" i="1" s="1"/>
  <c r="R1756" i="1"/>
  <c r="P1756" i="1" s="1"/>
  <c r="R1757" i="1"/>
  <c r="R1758" i="1"/>
  <c r="R1759" i="1"/>
  <c r="AA1759" i="1" s="1"/>
  <c r="S1752" i="1"/>
  <c r="U1752" i="1" s="1"/>
  <c r="S1753" i="1"/>
  <c r="U1753" i="1" s="1"/>
  <c r="S1754" i="1"/>
  <c r="U1754" i="1" s="1"/>
  <c r="S1755" i="1"/>
  <c r="U1755" i="1" s="1"/>
  <c r="S1756" i="1"/>
  <c r="U1756" i="1" s="1"/>
  <c r="S1757" i="1"/>
  <c r="U1757" i="1" s="1"/>
  <c r="S1758" i="1"/>
  <c r="U1758" i="1" s="1"/>
  <c r="S1759" i="1"/>
  <c r="U1759" i="1" s="1"/>
  <c r="T1752" i="1"/>
  <c r="T1753" i="1"/>
  <c r="T1754" i="1"/>
  <c r="T1755" i="1"/>
  <c r="T1756" i="1"/>
  <c r="T1757" i="1"/>
  <c r="T1758" i="1"/>
  <c r="V1752" i="1"/>
  <c r="X1752" i="1" s="1"/>
  <c r="V1753" i="1"/>
  <c r="X1753" i="1" s="1"/>
  <c r="V1754" i="1"/>
  <c r="X1754" i="1" s="1"/>
  <c r="V1755" i="1"/>
  <c r="X1755" i="1" s="1"/>
  <c r="V1756" i="1"/>
  <c r="X1756" i="1" s="1"/>
  <c r="V1757" i="1"/>
  <c r="X1757" i="1" s="1"/>
  <c r="V1758" i="1"/>
  <c r="X1758" i="1" s="1"/>
  <c r="V1759" i="1"/>
  <c r="X1759" i="1" s="1"/>
  <c r="Y1752" i="1"/>
  <c r="Y1753" i="1"/>
  <c r="Y1754" i="1"/>
  <c r="Y1755" i="1"/>
  <c r="Y1756" i="1"/>
  <c r="Y1757" i="1"/>
  <c r="Y1758" i="1"/>
  <c r="Y1759" i="1"/>
  <c r="Z1752" i="1"/>
  <c r="Z1753" i="1"/>
  <c r="Z1754" i="1"/>
  <c r="Z1755" i="1"/>
  <c r="Z1756" i="1"/>
  <c r="Z1757" i="1"/>
  <c r="Z1758" i="1"/>
  <c r="Z1759" i="1"/>
  <c r="AD1752" i="1"/>
  <c r="AD1753" i="1"/>
  <c r="AD1754" i="1"/>
  <c r="AD1755" i="1"/>
  <c r="AD1756" i="1"/>
  <c r="AD1757" i="1"/>
  <c r="AE1757" i="1" s="1"/>
  <c r="AF1757" i="1" s="1"/>
  <c r="AD1758" i="1"/>
  <c r="AE1758" i="1" s="1"/>
  <c r="AF1758" i="1" s="1"/>
  <c r="AD1759" i="1"/>
  <c r="AE1759" i="1" s="1"/>
  <c r="AF1759" i="1" s="1"/>
  <c r="AE1752" i="1"/>
  <c r="AF1752" i="1" s="1"/>
  <c r="AE1753" i="1"/>
  <c r="AF1753" i="1" s="1"/>
  <c r="AE1754" i="1"/>
  <c r="AF1754" i="1" s="1"/>
  <c r="AE1755" i="1"/>
  <c r="AF1755" i="1" s="1"/>
  <c r="AE1756" i="1"/>
  <c r="AF1756" i="1" s="1"/>
  <c r="AG1752" i="1"/>
  <c r="AG1753" i="1"/>
  <c r="AG1754" i="1"/>
  <c r="AG1755" i="1"/>
  <c r="AG1756" i="1"/>
  <c r="AG1757" i="1"/>
  <c r="AG1758" i="1"/>
  <c r="AG1759" i="1"/>
  <c r="AI1752" i="1"/>
  <c r="AI1753" i="1"/>
  <c r="AI1754" i="1"/>
  <c r="AI1755" i="1"/>
  <c r="AI1756" i="1"/>
  <c r="AI1757" i="1"/>
  <c r="AI1758" i="1"/>
  <c r="AI1759" i="1"/>
  <c r="AJ1752" i="1"/>
  <c r="AS1752" i="1" s="1"/>
  <c r="AJ1753" i="1"/>
  <c r="AS1753" i="1" s="1"/>
  <c r="AJ1754" i="1"/>
  <c r="AS1754" i="1" s="1"/>
  <c r="AJ1755" i="1"/>
  <c r="AS1755" i="1" s="1"/>
  <c r="AJ1756" i="1"/>
  <c r="AS1756" i="1" s="1"/>
  <c r="AJ1757" i="1"/>
  <c r="AS1757" i="1" s="1"/>
  <c r="AJ1758" i="1"/>
  <c r="AS1758" i="1" s="1"/>
  <c r="AJ1759" i="1"/>
  <c r="AS1759" i="1" s="1"/>
  <c r="AL1752" i="1"/>
  <c r="AL1753" i="1"/>
  <c r="AL1754" i="1"/>
  <c r="AL1755" i="1"/>
  <c r="AL1756" i="1"/>
  <c r="AL1757" i="1"/>
  <c r="AL1758" i="1"/>
  <c r="AL1759" i="1"/>
  <c r="AM1752" i="1"/>
  <c r="AM1753" i="1"/>
  <c r="AM1754" i="1"/>
  <c r="AM1757" i="1"/>
  <c r="AM1758" i="1"/>
  <c r="AN1752" i="1"/>
  <c r="AN1753" i="1"/>
  <c r="AN1754" i="1"/>
  <c r="AN1755" i="1"/>
  <c r="AN1756" i="1"/>
  <c r="AN1757" i="1"/>
  <c r="AN1758" i="1"/>
  <c r="AN1759" i="1"/>
  <c r="AO1752" i="1"/>
  <c r="AP1752" i="1" s="1"/>
  <c r="AO1753" i="1"/>
  <c r="AO1754" i="1"/>
  <c r="AO1755" i="1"/>
  <c r="AP1755" i="1" s="1"/>
  <c r="AO1756" i="1"/>
  <c r="AP1756" i="1" s="1"/>
  <c r="AO1757" i="1"/>
  <c r="AO1758" i="1"/>
  <c r="AO1759" i="1"/>
  <c r="AP1759" i="1" s="1"/>
  <c r="AP1753" i="1"/>
  <c r="AP1754" i="1"/>
  <c r="AP1757" i="1"/>
  <c r="AP1758" i="1"/>
  <c r="R1750" i="1"/>
  <c r="P1750" i="1" s="1"/>
  <c r="R1751" i="1"/>
  <c r="Q1751" i="1" s="1"/>
  <c r="S1750" i="1"/>
  <c r="U1750" i="1" s="1"/>
  <c r="S1751" i="1"/>
  <c r="T1751" i="1" s="1"/>
  <c r="V1750" i="1"/>
  <c r="X1750" i="1" s="1"/>
  <c r="V1751" i="1"/>
  <c r="W1751" i="1" s="1"/>
  <c r="Y1750" i="1"/>
  <c r="Z1750" i="1" s="1"/>
  <c r="Y1751" i="1"/>
  <c r="Z1751" i="1" s="1"/>
  <c r="AD1750" i="1"/>
  <c r="AE1750" i="1" s="1"/>
  <c r="AF1750" i="1" s="1"/>
  <c r="AD1751" i="1"/>
  <c r="AE1751" i="1" s="1"/>
  <c r="AF1751" i="1" s="1"/>
  <c r="AG1750" i="1"/>
  <c r="AG1751" i="1"/>
  <c r="AI1750" i="1"/>
  <c r="AI1751" i="1"/>
  <c r="AJ1750" i="1"/>
  <c r="AS1750" i="1" s="1"/>
  <c r="AJ1751" i="1"/>
  <c r="AS1751" i="1" s="1"/>
  <c r="AL1751" i="1"/>
  <c r="AM1751" i="1"/>
  <c r="AN1750" i="1"/>
  <c r="AN1751" i="1"/>
  <c r="AO1750" i="1"/>
  <c r="AP1750" i="1" s="1"/>
  <c r="AO1751" i="1"/>
  <c r="AP1751" i="1" s="1"/>
  <c r="R1724" i="1"/>
  <c r="R1725" i="1"/>
  <c r="P1725" i="1" s="1"/>
  <c r="R1726" i="1"/>
  <c r="P1726" i="1" s="1"/>
  <c r="R1727" i="1"/>
  <c r="P1727" i="1" s="1"/>
  <c r="R1728" i="1"/>
  <c r="Q1728" i="1" s="1"/>
  <c r="R1729" i="1"/>
  <c r="AA1729" i="1" s="1"/>
  <c r="R1730" i="1"/>
  <c r="P1730" i="1" s="1"/>
  <c r="R1731" i="1"/>
  <c r="R1732" i="1"/>
  <c r="AA1732" i="1" s="1"/>
  <c r="R1733" i="1"/>
  <c r="P1733" i="1" s="1"/>
  <c r="R1734" i="1"/>
  <c r="P1734" i="1" s="1"/>
  <c r="R1735" i="1"/>
  <c r="R1736" i="1"/>
  <c r="R1737" i="1"/>
  <c r="P1737" i="1" s="1"/>
  <c r="R1738" i="1"/>
  <c r="R1739" i="1"/>
  <c r="R1740" i="1"/>
  <c r="P1740" i="1" s="1"/>
  <c r="R1741" i="1"/>
  <c r="R1742" i="1"/>
  <c r="P1742" i="1" s="1"/>
  <c r="R1743" i="1"/>
  <c r="R1744" i="1"/>
  <c r="R1745" i="1"/>
  <c r="R1746" i="1"/>
  <c r="R1747" i="1"/>
  <c r="R1748" i="1"/>
  <c r="P1748" i="1" s="1"/>
  <c r="R1749" i="1"/>
  <c r="P1749" i="1" s="1"/>
  <c r="S1724" i="1"/>
  <c r="T1724" i="1" s="1"/>
  <c r="S1725" i="1"/>
  <c r="S1726" i="1"/>
  <c r="T1726" i="1" s="1"/>
  <c r="S1727" i="1"/>
  <c r="U1727" i="1" s="1"/>
  <c r="S1728" i="1"/>
  <c r="T1728" i="1" s="1"/>
  <c r="S1729" i="1"/>
  <c r="S1730" i="1"/>
  <c r="T1730" i="1" s="1"/>
  <c r="S1731" i="1"/>
  <c r="T1731" i="1" s="1"/>
  <c r="S1732" i="1"/>
  <c r="S1733" i="1"/>
  <c r="T1733" i="1" s="1"/>
  <c r="S1734" i="1"/>
  <c r="U1734" i="1" s="1"/>
  <c r="S1735" i="1"/>
  <c r="T1735" i="1" s="1"/>
  <c r="S1736" i="1"/>
  <c r="S1737" i="1"/>
  <c r="T1737" i="1" s="1"/>
  <c r="S1738" i="1"/>
  <c r="T1738" i="1" s="1"/>
  <c r="S1739" i="1"/>
  <c r="T1739" i="1" s="1"/>
  <c r="S1740" i="1"/>
  <c r="U1740" i="1" s="1"/>
  <c r="S1741" i="1"/>
  <c r="S1742" i="1"/>
  <c r="S1743" i="1"/>
  <c r="T1743" i="1" s="1"/>
  <c r="S1744" i="1"/>
  <c r="S1745" i="1"/>
  <c r="T1745" i="1" s="1"/>
  <c r="S1746" i="1"/>
  <c r="T1746" i="1" s="1"/>
  <c r="S1747" i="1"/>
  <c r="S1748" i="1"/>
  <c r="U1748" i="1" s="1"/>
  <c r="S1749" i="1"/>
  <c r="V1724" i="1"/>
  <c r="V1725" i="1"/>
  <c r="V1726" i="1"/>
  <c r="X1726" i="1" s="1"/>
  <c r="V1727" i="1"/>
  <c r="W1727" i="1" s="1"/>
  <c r="V1728" i="1"/>
  <c r="V1729" i="1"/>
  <c r="W1729" i="1" s="1"/>
  <c r="V1730" i="1"/>
  <c r="W1730" i="1" s="1"/>
  <c r="V1731" i="1"/>
  <c r="W1731" i="1" s="1"/>
  <c r="V1732" i="1"/>
  <c r="V1733" i="1"/>
  <c r="X1733" i="1" s="1"/>
  <c r="V1734" i="1"/>
  <c r="W1734" i="1" s="1"/>
  <c r="V1735" i="1"/>
  <c r="V1736" i="1"/>
  <c r="W1736" i="1" s="1"/>
  <c r="V1737" i="1"/>
  <c r="W1737" i="1" s="1"/>
  <c r="V1738" i="1"/>
  <c r="W1738" i="1" s="1"/>
  <c r="V1739" i="1"/>
  <c r="X1739" i="1" s="1"/>
  <c r="V1740" i="1"/>
  <c r="V1741" i="1"/>
  <c r="X1741" i="1" s="1"/>
  <c r="V1742" i="1"/>
  <c r="W1742" i="1" s="1"/>
  <c r="V1743" i="1"/>
  <c r="V1744" i="1"/>
  <c r="W1744" i="1" s="1"/>
  <c r="V1745" i="1"/>
  <c r="W1745" i="1" s="1"/>
  <c r="V1746" i="1"/>
  <c r="W1746" i="1" s="1"/>
  <c r="V1747" i="1"/>
  <c r="V1748" i="1"/>
  <c r="V1749" i="1"/>
  <c r="X1749" i="1" s="1"/>
  <c r="W1726" i="1"/>
  <c r="Y1724" i="1"/>
  <c r="Z1724" i="1" s="1"/>
  <c r="Y1725" i="1"/>
  <c r="Z1725" i="1" s="1"/>
  <c r="Y1726" i="1"/>
  <c r="Z1726" i="1" s="1"/>
  <c r="Y1727" i="1"/>
  <c r="Z1727" i="1" s="1"/>
  <c r="Y1728" i="1"/>
  <c r="Z1728" i="1" s="1"/>
  <c r="Y1729" i="1"/>
  <c r="Z1729" i="1" s="1"/>
  <c r="Y1730" i="1"/>
  <c r="Z1730" i="1" s="1"/>
  <c r="Y1731" i="1"/>
  <c r="Z1731" i="1" s="1"/>
  <c r="Y1732" i="1"/>
  <c r="Z1732" i="1" s="1"/>
  <c r="Y1733" i="1"/>
  <c r="Z1733" i="1" s="1"/>
  <c r="Y1734" i="1"/>
  <c r="Z1734" i="1" s="1"/>
  <c r="Y1735" i="1"/>
  <c r="Z1735" i="1" s="1"/>
  <c r="Y1736" i="1"/>
  <c r="Z1736" i="1" s="1"/>
  <c r="Y1737" i="1"/>
  <c r="Z1737" i="1" s="1"/>
  <c r="Y1738" i="1"/>
  <c r="Z1738" i="1" s="1"/>
  <c r="Y1739" i="1"/>
  <c r="Z1739" i="1" s="1"/>
  <c r="Y1740" i="1"/>
  <c r="Z1740" i="1" s="1"/>
  <c r="Y1741" i="1"/>
  <c r="Z1741" i="1" s="1"/>
  <c r="Y1742" i="1"/>
  <c r="Z1742" i="1" s="1"/>
  <c r="Y1743" i="1"/>
  <c r="Z1743" i="1" s="1"/>
  <c r="Y1744" i="1"/>
  <c r="Z1744" i="1" s="1"/>
  <c r="Y1745" i="1"/>
  <c r="Z1745" i="1" s="1"/>
  <c r="Y1746" i="1"/>
  <c r="Z1746" i="1" s="1"/>
  <c r="Y1747" i="1"/>
  <c r="Z1747" i="1" s="1"/>
  <c r="Y1748" i="1"/>
  <c r="Z1748" i="1" s="1"/>
  <c r="Y1749" i="1"/>
  <c r="Z1749" i="1" s="1"/>
  <c r="AD1724" i="1"/>
  <c r="AE1724" i="1" s="1"/>
  <c r="AF1724" i="1" s="1"/>
  <c r="AD1725" i="1"/>
  <c r="AE1725" i="1" s="1"/>
  <c r="AF1725" i="1" s="1"/>
  <c r="AD1726" i="1"/>
  <c r="AE1726" i="1" s="1"/>
  <c r="AF1726" i="1" s="1"/>
  <c r="AD1727" i="1"/>
  <c r="AE1727" i="1" s="1"/>
  <c r="AF1727" i="1" s="1"/>
  <c r="AD1728" i="1"/>
  <c r="AE1728" i="1" s="1"/>
  <c r="AF1728" i="1" s="1"/>
  <c r="AD1729" i="1"/>
  <c r="AE1729" i="1" s="1"/>
  <c r="AF1729" i="1" s="1"/>
  <c r="AD1730" i="1"/>
  <c r="AE1730" i="1" s="1"/>
  <c r="AF1730" i="1" s="1"/>
  <c r="AD1731" i="1"/>
  <c r="AE1731" i="1" s="1"/>
  <c r="AF1731" i="1" s="1"/>
  <c r="AD1732" i="1"/>
  <c r="AE1732" i="1" s="1"/>
  <c r="AF1732" i="1" s="1"/>
  <c r="AD1733" i="1"/>
  <c r="AE1733" i="1" s="1"/>
  <c r="AF1733" i="1" s="1"/>
  <c r="AD1734" i="1"/>
  <c r="AE1734" i="1" s="1"/>
  <c r="AF1734" i="1" s="1"/>
  <c r="AD1735" i="1"/>
  <c r="AE1735" i="1" s="1"/>
  <c r="AF1735" i="1" s="1"/>
  <c r="AD1736" i="1"/>
  <c r="AE1736" i="1" s="1"/>
  <c r="AF1736" i="1" s="1"/>
  <c r="AD1737" i="1"/>
  <c r="AE1737" i="1" s="1"/>
  <c r="AF1737" i="1" s="1"/>
  <c r="AD1738" i="1"/>
  <c r="AE1738" i="1" s="1"/>
  <c r="AF1738" i="1" s="1"/>
  <c r="AD1739" i="1"/>
  <c r="AE1739" i="1" s="1"/>
  <c r="AF1739" i="1" s="1"/>
  <c r="AD1740" i="1"/>
  <c r="AE1740" i="1" s="1"/>
  <c r="AF1740" i="1" s="1"/>
  <c r="AD1741" i="1"/>
  <c r="AE1741" i="1" s="1"/>
  <c r="AF1741" i="1" s="1"/>
  <c r="AD1742" i="1"/>
  <c r="AE1742" i="1" s="1"/>
  <c r="AF1742" i="1" s="1"/>
  <c r="AD1743" i="1"/>
  <c r="AE1743" i="1" s="1"/>
  <c r="AF1743" i="1" s="1"/>
  <c r="AD1744" i="1"/>
  <c r="AE1744" i="1" s="1"/>
  <c r="AF1744" i="1" s="1"/>
  <c r="AD1745" i="1"/>
  <c r="AE1745" i="1" s="1"/>
  <c r="AF1745" i="1" s="1"/>
  <c r="AD1746" i="1"/>
  <c r="AE1746" i="1" s="1"/>
  <c r="AF1746" i="1" s="1"/>
  <c r="AD1747" i="1"/>
  <c r="AE1747" i="1" s="1"/>
  <c r="AF1747" i="1" s="1"/>
  <c r="AD1748" i="1"/>
  <c r="AE1748" i="1" s="1"/>
  <c r="AF1748" i="1" s="1"/>
  <c r="AD1749" i="1"/>
  <c r="AE1749" i="1" s="1"/>
  <c r="AF1749" i="1" s="1"/>
  <c r="AG1724" i="1"/>
  <c r="AG1725" i="1"/>
  <c r="AG1726" i="1"/>
  <c r="AG1727" i="1"/>
  <c r="AG1728" i="1"/>
  <c r="AG1729" i="1"/>
  <c r="AG1730" i="1"/>
  <c r="AG1731" i="1"/>
  <c r="AG1732" i="1"/>
  <c r="AG1733" i="1"/>
  <c r="AG1734" i="1"/>
  <c r="AG1735" i="1"/>
  <c r="AG1736" i="1"/>
  <c r="AG1737" i="1"/>
  <c r="AG1738" i="1"/>
  <c r="AG1739" i="1"/>
  <c r="AG1740" i="1"/>
  <c r="AG1741" i="1"/>
  <c r="AG1742" i="1"/>
  <c r="AG1743" i="1"/>
  <c r="AG1744" i="1"/>
  <c r="AG1745" i="1"/>
  <c r="AG1746" i="1"/>
  <c r="AG1747" i="1"/>
  <c r="AG1748" i="1"/>
  <c r="AG1749"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J1724" i="1"/>
  <c r="AS1724" i="1" s="1"/>
  <c r="AJ1725" i="1"/>
  <c r="AS1725" i="1" s="1"/>
  <c r="AJ1726" i="1"/>
  <c r="AS1726" i="1" s="1"/>
  <c r="AJ1727" i="1"/>
  <c r="AS1727" i="1" s="1"/>
  <c r="AJ1728" i="1"/>
  <c r="AS1728" i="1" s="1"/>
  <c r="AJ1729" i="1"/>
  <c r="AS1729" i="1" s="1"/>
  <c r="AJ1730" i="1"/>
  <c r="AS1730" i="1" s="1"/>
  <c r="AJ1731" i="1"/>
  <c r="AS1731" i="1" s="1"/>
  <c r="AJ1732" i="1"/>
  <c r="AS1732" i="1" s="1"/>
  <c r="AJ1733" i="1"/>
  <c r="AS1733" i="1" s="1"/>
  <c r="AJ1734" i="1"/>
  <c r="AS1734" i="1" s="1"/>
  <c r="AJ1735" i="1"/>
  <c r="AS1735" i="1" s="1"/>
  <c r="AJ1736" i="1"/>
  <c r="AS1736" i="1" s="1"/>
  <c r="AJ1737" i="1"/>
  <c r="AS1737" i="1" s="1"/>
  <c r="AJ1738" i="1"/>
  <c r="AS1738" i="1" s="1"/>
  <c r="AJ1739" i="1"/>
  <c r="AS1739" i="1" s="1"/>
  <c r="AJ1740" i="1"/>
  <c r="AS1740" i="1" s="1"/>
  <c r="AJ1741" i="1"/>
  <c r="AS1741" i="1" s="1"/>
  <c r="AJ1742" i="1"/>
  <c r="AS1742" i="1" s="1"/>
  <c r="AJ1743" i="1"/>
  <c r="AS1743" i="1" s="1"/>
  <c r="AJ1744" i="1"/>
  <c r="AS1744" i="1" s="1"/>
  <c r="AJ1745" i="1"/>
  <c r="AS1745" i="1" s="1"/>
  <c r="AJ1746" i="1"/>
  <c r="AS1746" i="1" s="1"/>
  <c r="AJ1747" i="1"/>
  <c r="AS1747" i="1" s="1"/>
  <c r="AJ1748" i="1"/>
  <c r="AS1748" i="1" s="1"/>
  <c r="AJ1749" i="1"/>
  <c r="AS1749" i="1" s="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M1724" i="1"/>
  <c r="AM1725" i="1"/>
  <c r="AN1725" i="1" s="1"/>
  <c r="AM1726" i="1"/>
  <c r="AM1727" i="1"/>
  <c r="AN1727" i="1" s="1"/>
  <c r="AM1728" i="1"/>
  <c r="AN1728" i="1" s="1"/>
  <c r="AM1729" i="1"/>
  <c r="AN1729" i="1" s="1"/>
  <c r="AM1730" i="1"/>
  <c r="AM1732" i="1"/>
  <c r="AN1733" i="1"/>
  <c r="AM1734" i="1"/>
  <c r="AN1734" i="1" s="1"/>
  <c r="AM1735" i="1"/>
  <c r="AN1736" i="1"/>
  <c r="AN1737" i="1"/>
  <c r="AM1738" i="1"/>
  <c r="AM1739" i="1"/>
  <c r="AM1741" i="1"/>
  <c r="AM1742" i="1"/>
  <c r="AM1743" i="1"/>
  <c r="AM1745" i="1"/>
  <c r="AN1745" i="1" s="1"/>
  <c r="AM1746" i="1"/>
  <c r="AM1747" i="1"/>
  <c r="AN1747" i="1" s="1"/>
  <c r="AM1748" i="1"/>
  <c r="AM1749" i="1"/>
  <c r="AN1724" i="1"/>
  <c r="AN1726" i="1"/>
  <c r="AN1730" i="1"/>
  <c r="AN1731" i="1"/>
  <c r="AN1732" i="1"/>
  <c r="AN1735" i="1"/>
  <c r="AN1738" i="1"/>
  <c r="AN1739" i="1"/>
  <c r="AN1740" i="1"/>
  <c r="AN1741" i="1"/>
  <c r="AN1742" i="1"/>
  <c r="AN1743" i="1"/>
  <c r="AN1744" i="1"/>
  <c r="AN1746" i="1"/>
  <c r="AN1748" i="1"/>
  <c r="AN1749" i="1"/>
  <c r="AO1724" i="1"/>
  <c r="AP1724" i="1" s="1"/>
  <c r="AO1725" i="1"/>
  <c r="AP1725" i="1" s="1"/>
  <c r="AO1726" i="1"/>
  <c r="AP1726" i="1" s="1"/>
  <c r="AO1727" i="1"/>
  <c r="AP1727" i="1" s="1"/>
  <c r="AO1728" i="1"/>
  <c r="AP1728" i="1" s="1"/>
  <c r="AO1729" i="1"/>
  <c r="AP1729" i="1" s="1"/>
  <c r="AO1730" i="1"/>
  <c r="AP1730" i="1" s="1"/>
  <c r="AO1731" i="1"/>
  <c r="AP1731" i="1" s="1"/>
  <c r="AO1732" i="1"/>
  <c r="AP1732" i="1" s="1"/>
  <c r="AO1733" i="1"/>
  <c r="AP1733" i="1" s="1"/>
  <c r="AO1734" i="1"/>
  <c r="AP1734" i="1" s="1"/>
  <c r="AO1735" i="1"/>
  <c r="AP1735" i="1" s="1"/>
  <c r="AO1736" i="1"/>
  <c r="AP1736" i="1" s="1"/>
  <c r="AO1737" i="1"/>
  <c r="AP1737" i="1" s="1"/>
  <c r="AO1738" i="1"/>
  <c r="AP1738" i="1" s="1"/>
  <c r="AO1739" i="1"/>
  <c r="AP1739" i="1" s="1"/>
  <c r="AO1740" i="1"/>
  <c r="AP1740" i="1" s="1"/>
  <c r="AO1741" i="1"/>
  <c r="AP1741" i="1" s="1"/>
  <c r="AO1742" i="1"/>
  <c r="AP1742" i="1" s="1"/>
  <c r="AO1743" i="1"/>
  <c r="AP1743" i="1" s="1"/>
  <c r="AO1744" i="1"/>
  <c r="AP1744" i="1" s="1"/>
  <c r="AO1745" i="1"/>
  <c r="AP1745" i="1" s="1"/>
  <c r="AO1746" i="1"/>
  <c r="AP1746" i="1" s="1"/>
  <c r="AO1747" i="1"/>
  <c r="AP1747" i="1" s="1"/>
  <c r="AO1748" i="1"/>
  <c r="AP1748" i="1" s="1"/>
  <c r="AO1749" i="1"/>
  <c r="AP1749" i="1" s="1"/>
  <c r="R1722" i="1"/>
  <c r="R1723" i="1"/>
  <c r="S1722" i="1"/>
  <c r="U1722" i="1" s="1"/>
  <c r="S1723" i="1"/>
  <c r="T1723" i="1" s="1"/>
  <c r="V1722" i="1"/>
  <c r="V1723" i="1"/>
  <c r="W1723" i="1" s="1"/>
  <c r="Y1722" i="1"/>
  <c r="Z1722" i="1" s="1"/>
  <c r="Y1723" i="1"/>
  <c r="Z1723" i="1" s="1"/>
  <c r="AD1722" i="1"/>
  <c r="AE1722" i="1" s="1"/>
  <c r="AF1722" i="1" s="1"/>
  <c r="AD1723" i="1"/>
  <c r="AE1723" i="1" s="1"/>
  <c r="AF1723" i="1" s="1"/>
  <c r="AG1722" i="1"/>
  <c r="AG1723" i="1"/>
  <c r="AI1722" i="1"/>
  <c r="AI1723" i="1"/>
  <c r="AJ1722" i="1"/>
  <c r="AS1722" i="1" s="1"/>
  <c r="AJ1723" i="1"/>
  <c r="AS1723" i="1" s="1"/>
  <c r="AL1722" i="1"/>
  <c r="AL1723" i="1"/>
  <c r="AM1722" i="1"/>
  <c r="AM1723" i="1"/>
  <c r="AN1722" i="1"/>
  <c r="AN1723" i="1"/>
  <c r="AO1722" i="1"/>
  <c r="AP1722" i="1" s="1"/>
  <c r="AO1723" i="1"/>
  <c r="AP1723" i="1" s="1"/>
  <c r="R1716" i="1"/>
  <c r="P1716" i="1" s="1"/>
  <c r="R1717" i="1"/>
  <c r="P1717" i="1" s="1"/>
  <c r="R1718" i="1"/>
  <c r="R1719" i="1"/>
  <c r="Q1719" i="1" s="1"/>
  <c r="R1720" i="1"/>
  <c r="Q1720" i="1" s="1"/>
  <c r="R1721" i="1"/>
  <c r="Q1721" i="1" s="1"/>
  <c r="S1716" i="1"/>
  <c r="S1717" i="1"/>
  <c r="S1718" i="1"/>
  <c r="T1718" i="1" s="1"/>
  <c r="S1719" i="1"/>
  <c r="T1719" i="1" s="1"/>
  <c r="S1720" i="1"/>
  <c r="S1721" i="1"/>
  <c r="U1721" i="1" s="1"/>
  <c r="V1716" i="1"/>
  <c r="V1717" i="1"/>
  <c r="X1717" i="1" s="1"/>
  <c r="V1718" i="1"/>
  <c r="X1718" i="1" s="1"/>
  <c r="V1719" i="1"/>
  <c r="X1719" i="1" s="1"/>
  <c r="V1720" i="1"/>
  <c r="X1720" i="1" s="1"/>
  <c r="V1721" i="1"/>
  <c r="Y1716" i="1"/>
  <c r="Z1716" i="1" s="1"/>
  <c r="Y1717" i="1"/>
  <c r="Z1717" i="1" s="1"/>
  <c r="Y1718" i="1"/>
  <c r="Z1718" i="1" s="1"/>
  <c r="Y1719" i="1"/>
  <c r="Z1719" i="1" s="1"/>
  <c r="Y1720" i="1"/>
  <c r="Z1720" i="1" s="1"/>
  <c r="Y1721" i="1"/>
  <c r="Z1721" i="1" s="1"/>
  <c r="AD1716" i="1"/>
  <c r="AE1716" i="1" s="1"/>
  <c r="AF1716" i="1" s="1"/>
  <c r="AD1717" i="1"/>
  <c r="AE1717" i="1" s="1"/>
  <c r="AF1717" i="1" s="1"/>
  <c r="AD1718" i="1"/>
  <c r="AE1718" i="1" s="1"/>
  <c r="AF1718" i="1" s="1"/>
  <c r="AD1719" i="1"/>
  <c r="AE1719" i="1" s="1"/>
  <c r="AF1719" i="1" s="1"/>
  <c r="AD1720" i="1"/>
  <c r="AE1720" i="1" s="1"/>
  <c r="AF1720" i="1" s="1"/>
  <c r="AD1721" i="1"/>
  <c r="AE1721" i="1" s="1"/>
  <c r="AF1721" i="1" s="1"/>
  <c r="AG1716" i="1"/>
  <c r="AG1717" i="1"/>
  <c r="AG1718" i="1"/>
  <c r="AG1719" i="1"/>
  <c r="AG1720" i="1"/>
  <c r="AG1721" i="1"/>
  <c r="AI1716" i="1"/>
  <c r="AI1717" i="1"/>
  <c r="AI1718" i="1"/>
  <c r="AI1719" i="1"/>
  <c r="AI1720" i="1"/>
  <c r="AI1721" i="1"/>
  <c r="AJ1716" i="1"/>
  <c r="AS1716" i="1" s="1"/>
  <c r="AJ1717" i="1"/>
  <c r="AS1717" i="1" s="1"/>
  <c r="AJ1718" i="1"/>
  <c r="AS1718" i="1" s="1"/>
  <c r="AJ1719" i="1"/>
  <c r="AS1719" i="1" s="1"/>
  <c r="AJ1720" i="1"/>
  <c r="AS1720" i="1" s="1"/>
  <c r="AJ1721" i="1"/>
  <c r="AS1721" i="1" s="1"/>
  <c r="AL1716" i="1"/>
  <c r="AL1717" i="1"/>
  <c r="AL1718" i="1"/>
  <c r="AL1719" i="1"/>
  <c r="AL1720" i="1"/>
  <c r="AL1721" i="1"/>
  <c r="AM1719" i="1"/>
  <c r="AN1719" i="1" s="1"/>
  <c r="AM1720" i="1"/>
  <c r="AM1721" i="1"/>
  <c r="AN1716" i="1"/>
  <c r="AN1717" i="1"/>
  <c r="AN1718" i="1"/>
  <c r="AN1720" i="1"/>
  <c r="AN1721" i="1"/>
  <c r="AO1716" i="1"/>
  <c r="AP1716" i="1" s="1"/>
  <c r="AO1717" i="1"/>
  <c r="AP1717" i="1" s="1"/>
  <c r="AO1718" i="1"/>
  <c r="AP1718" i="1" s="1"/>
  <c r="AO1719" i="1"/>
  <c r="AP1719" i="1" s="1"/>
  <c r="AO1720" i="1"/>
  <c r="AP1720" i="1" s="1"/>
  <c r="AO1721" i="1"/>
  <c r="AP1721" i="1" s="1"/>
  <c r="R1715" i="1"/>
  <c r="Q1715" i="1" s="1"/>
  <c r="S1715" i="1"/>
  <c r="U1715" i="1" s="1"/>
  <c r="V1715" i="1"/>
  <c r="X1715" i="1" s="1"/>
  <c r="Y1715" i="1"/>
  <c r="Z1715" i="1" s="1"/>
  <c r="AD1715" i="1"/>
  <c r="AE1715" i="1" s="1"/>
  <c r="AF1715" i="1" s="1"/>
  <c r="AG1715" i="1"/>
  <c r="AI1715" i="1"/>
  <c r="AJ1715" i="1"/>
  <c r="AS1715" i="1" s="1"/>
  <c r="AL1715" i="1"/>
  <c r="AN1715" i="1"/>
  <c r="AO1715" i="1"/>
  <c r="AP1715" i="1" s="1"/>
  <c r="R1709" i="1"/>
  <c r="P1709" i="1" s="1"/>
  <c r="R1710" i="1"/>
  <c r="R1711" i="1"/>
  <c r="R1712" i="1"/>
  <c r="Q1712" i="1" s="1"/>
  <c r="R1713" i="1"/>
  <c r="Q1713" i="1" s="1"/>
  <c r="R1714" i="1"/>
  <c r="S1709" i="1"/>
  <c r="S1710" i="1"/>
  <c r="S1711" i="1"/>
  <c r="U1711" i="1" s="1"/>
  <c r="S1712" i="1"/>
  <c r="U1712" i="1" s="1"/>
  <c r="S1713" i="1"/>
  <c r="S1714" i="1"/>
  <c r="U1714" i="1" s="1"/>
  <c r="V1709" i="1"/>
  <c r="X1709" i="1" s="1"/>
  <c r="V1710" i="1"/>
  <c r="X1710" i="1" s="1"/>
  <c r="V1711" i="1"/>
  <c r="X1711" i="1" s="1"/>
  <c r="V1712" i="1"/>
  <c r="X1712" i="1" s="1"/>
  <c r="V1713" i="1"/>
  <c r="V1714" i="1"/>
  <c r="W1714" i="1" s="1"/>
  <c r="Y1709" i="1"/>
  <c r="Z1709" i="1" s="1"/>
  <c r="Y1710" i="1"/>
  <c r="Z1710" i="1" s="1"/>
  <c r="Y1711" i="1"/>
  <c r="Z1711" i="1" s="1"/>
  <c r="Y1712" i="1"/>
  <c r="Z1712" i="1" s="1"/>
  <c r="Y1713" i="1"/>
  <c r="Z1713" i="1" s="1"/>
  <c r="Y1714" i="1"/>
  <c r="Z1714" i="1" s="1"/>
  <c r="AD1709" i="1"/>
  <c r="AE1709" i="1" s="1"/>
  <c r="AF1709" i="1" s="1"/>
  <c r="AD1710" i="1"/>
  <c r="AE1710" i="1" s="1"/>
  <c r="AF1710" i="1" s="1"/>
  <c r="AD1711" i="1"/>
  <c r="AE1711" i="1" s="1"/>
  <c r="AF1711" i="1" s="1"/>
  <c r="AD1712" i="1"/>
  <c r="AE1712" i="1" s="1"/>
  <c r="AF1712" i="1" s="1"/>
  <c r="AD1713" i="1"/>
  <c r="AE1713" i="1" s="1"/>
  <c r="AF1713" i="1" s="1"/>
  <c r="AD1714" i="1"/>
  <c r="AE1714" i="1" s="1"/>
  <c r="AF1714" i="1" s="1"/>
  <c r="AG1709" i="1"/>
  <c r="AG1710" i="1"/>
  <c r="AG1711" i="1"/>
  <c r="AG1712" i="1"/>
  <c r="AG1713" i="1"/>
  <c r="AG1714" i="1"/>
  <c r="AI1709" i="1"/>
  <c r="AI1710" i="1"/>
  <c r="AI1711" i="1"/>
  <c r="AI1712" i="1"/>
  <c r="AI1713" i="1"/>
  <c r="AI1714" i="1"/>
  <c r="AJ1709" i="1"/>
  <c r="AS1709" i="1" s="1"/>
  <c r="AJ1710" i="1"/>
  <c r="AS1710" i="1" s="1"/>
  <c r="AJ1711" i="1"/>
  <c r="AS1711" i="1" s="1"/>
  <c r="AJ1712" i="1"/>
  <c r="AS1712" i="1" s="1"/>
  <c r="AJ1713" i="1"/>
  <c r="AS1713" i="1" s="1"/>
  <c r="AJ1714" i="1"/>
  <c r="AS1714" i="1" s="1"/>
  <c r="AL1709" i="1"/>
  <c r="AL1710" i="1"/>
  <c r="AL1711" i="1"/>
  <c r="AL1712" i="1"/>
  <c r="AL1713" i="1"/>
  <c r="AL1714" i="1"/>
  <c r="AM1709" i="1"/>
  <c r="AN1709" i="1" s="1"/>
  <c r="AM1711" i="1"/>
  <c r="AN1712" i="1"/>
  <c r="AM1713" i="1"/>
  <c r="AM1714" i="1"/>
  <c r="AN1710" i="1"/>
  <c r="AN1711" i="1"/>
  <c r="AN1713" i="1"/>
  <c r="AN1714" i="1"/>
  <c r="AO1709" i="1"/>
  <c r="AP1709" i="1" s="1"/>
  <c r="AO1710" i="1"/>
  <c r="AP1710" i="1" s="1"/>
  <c r="AO1711" i="1"/>
  <c r="AP1711" i="1" s="1"/>
  <c r="AO1712" i="1"/>
  <c r="AP1712" i="1" s="1"/>
  <c r="AO1713" i="1"/>
  <c r="AP1713" i="1" s="1"/>
  <c r="AO1714" i="1"/>
  <c r="AP1714" i="1" s="1"/>
  <c r="R1226" i="1"/>
  <c r="AA1226" i="1" s="1"/>
  <c r="R1227" i="1"/>
  <c r="R1228" i="1"/>
  <c r="AA1228" i="1" s="1"/>
  <c r="AC1228" i="1" s="1"/>
  <c r="R1229" i="1"/>
  <c r="R1230" i="1"/>
  <c r="AA1230" i="1" s="1"/>
  <c r="AB1230" i="1" s="1"/>
  <c r="R1231" i="1"/>
  <c r="AA1231" i="1" s="1"/>
  <c r="R1232" i="1"/>
  <c r="AA1232" i="1" s="1"/>
  <c r="AB1232" i="1" s="1"/>
  <c r="R1233" i="1"/>
  <c r="R1234" i="1"/>
  <c r="AA1234" i="1" s="1"/>
  <c r="R1235" i="1"/>
  <c r="P1235" i="1" s="1"/>
  <c r="R1236" i="1"/>
  <c r="AA1236" i="1" s="1"/>
  <c r="AB1236" i="1" s="1"/>
  <c r="R1237" i="1"/>
  <c r="P1237" i="1" s="1"/>
  <c r="R1238" i="1"/>
  <c r="R1239" i="1"/>
  <c r="AA1239" i="1" s="1"/>
  <c r="R1240" i="1"/>
  <c r="AA1240" i="1" s="1"/>
  <c r="AB1240" i="1" s="1"/>
  <c r="R1241" i="1"/>
  <c r="R1242" i="1"/>
  <c r="AA1242" i="1" s="1"/>
  <c r="R1243" i="1"/>
  <c r="R1244" i="1"/>
  <c r="AA1244" i="1" s="1"/>
  <c r="R1245" i="1"/>
  <c r="R1246" i="1"/>
  <c r="R1247" i="1"/>
  <c r="AA1247" i="1" s="1"/>
  <c r="R1248" i="1"/>
  <c r="AA1248" i="1" s="1"/>
  <c r="AB1248" i="1" s="1"/>
  <c r="R1249" i="1"/>
  <c r="R1250" i="1"/>
  <c r="AA1250" i="1" s="1"/>
  <c r="R1251" i="1"/>
  <c r="R1252" i="1"/>
  <c r="AA1252" i="1" s="1"/>
  <c r="R1253" i="1"/>
  <c r="R1254" i="1"/>
  <c r="R1255" i="1"/>
  <c r="AA1255" i="1" s="1"/>
  <c r="R1256" i="1"/>
  <c r="AA1256" i="1" s="1"/>
  <c r="AB1256" i="1" s="1"/>
  <c r="R1257" i="1"/>
  <c r="R1258" i="1"/>
  <c r="AA1258" i="1" s="1"/>
  <c r="R1259" i="1"/>
  <c r="R1260" i="1"/>
  <c r="AA1260" i="1" s="1"/>
  <c r="R1261" i="1"/>
  <c r="R1262" i="1"/>
  <c r="P1262" i="1" s="1"/>
  <c r="R1263" i="1"/>
  <c r="AA1263" i="1" s="1"/>
  <c r="AC1263" i="1" s="1"/>
  <c r="R1264" i="1"/>
  <c r="AA1264" i="1" s="1"/>
  <c r="AB1264" i="1" s="1"/>
  <c r="R1265" i="1"/>
  <c r="R1266" i="1"/>
  <c r="AA1266" i="1" s="1"/>
  <c r="R1267" i="1"/>
  <c r="P1267" i="1" s="1"/>
  <c r="R1268" i="1"/>
  <c r="AA1268" i="1" s="1"/>
  <c r="AB1268" i="1" s="1"/>
  <c r="R1269" i="1"/>
  <c r="R1270" i="1"/>
  <c r="R1271" i="1"/>
  <c r="AA1271" i="1" s="1"/>
  <c r="AB1271" i="1" s="1"/>
  <c r="R1272" i="1"/>
  <c r="AA1272" i="1" s="1"/>
  <c r="AB1272" i="1" s="1"/>
  <c r="R1273" i="1"/>
  <c r="R1274" i="1"/>
  <c r="AA1274" i="1" s="1"/>
  <c r="R1275" i="1"/>
  <c r="R1276" i="1"/>
  <c r="AA1276" i="1" s="1"/>
  <c r="R1277" i="1"/>
  <c r="P1277" i="1" s="1"/>
  <c r="R1278" i="1"/>
  <c r="AA1278" i="1" s="1"/>
  <c r="R1279" i="1"/>
  <c r="AA1279" i="1" s="1"/>
  <c r="AB1279" i="1" s="1"/>
  <c r="R1280" i="1"/>
  <c r="AA1280" i="1" s="1"/>
  <c r="AB1280" i="1" s="1"/>
  <c r="R1281" i="1"/>
  <c r="R1282" i="1"/>
  <c r="AA1282" i="1" s="1"/>
  <c r="R1283" i="1"/>
  <c r="R1284" i="1"/>
  <c r="AA1284" i="1" s="1"/>
  <c r="R1285" i="1"/>
  <c r="R1286" i="1"/>
  <c r="R1287" i="1"/>
  <c r="AA1287" i="1" s="1"/>
  <c r="R1288" i="1"/>
  <c r="AA1288" i="1" s="1"/>
  <c r="AB1288" i="1" s="1"/>
  <c r="R1289" i="1"/>
  <c r="R1290" i="1"/>
  <c r="AA1290" i="1" s="1"/>
  <c r="R1291" i="1"/>
  <c r="R1292" i="1"/>
  <c r="AA1292" i="1" s="1"/>
  <c r="R1293" i="1"/>
  <c r="P1293" i="1" s="1"/>
  <c r="R1294" i="1"/>
  <c r="R1295" i="1"/>
  <c r="AA1295" i="1" s="1"/>
  <c r="AB1295" i="1" s="1"/>
  <c r="R1296" i="1"/>
  <c r="AA1296" i="1" s="1"/>
  <c r="AB1296" i="1" s="1"/>
  <c r="R1297" i="1"/>
  <c r="R1298" i="1"/>
  <c r="AA1298" i="1" s="1"/>
  <c r="R1299" i="1"/>
  <c r="R1300" i="1"/>
  <c r="AA1300" i="1" s="1"/>
  <c r="R1301" i="1"/>
  <c r="R1302" i="1"/>
  <c r="R1303" i="1"/>
  <c r="AA1303" i="1" s="1"/>
  <c r="AB1303" i="1" s="1"/>
  <c r="R1304" i="1"/>
  <c r="AA1304" i="1" s="1"/>
  <c r="AB1304" i="1" s="1"/>
  <c r="R1305" i="1"/>
  <c r="R1306" i="1"/>
  <c r="AA1306" i="1" s="1"/>
  <c r="R1307" i="1"/>
  <c r="P1307" i="1" s="1"/>
  <c r="R1308" i="1"/>
  <c r="AA1308" i="1" s="1"/>
  <c r="R1309" i="1"/>
  <c r="R1310" i="1"/>
  <c r="P1310" i="1" s="1"/>
  <c r="R1311" i="1"/>
  <c r="AA1311" i="1" s="1"/>
  <c r="R1312" i="1"/>
  <c r="AA1312" i="1" s="1"/>
  <c r="AB1312" i="1" s="1"/>
  <c r="R1313" i="1"/>
  <c r="R1314" i="1"/>
  <c r="AA1314" i="1" s="1"/>
  <c r="R1315" i="1"/>
  <c r="R1316" i="1"/>
  <c r="AA1316" i="1" s="1"/>
  <c r="R1317" i="1"/>
  <c r="R1318" i="1"/>
  <c r="P1318" i="1" s="1"/>
  <c r="R1319" i="1"/>
  <c r="AA1319" i="1" s="1"/>
  <c r="R1320" i="1"/>
  <c r="AA1320" i="1" s="1"/>
  <c r="AB1320" i="1" s="1"/>
  <c r="R1321" i="1"/>
  <c r="R1322" i="1"/>
  <c r="AA1322" i="1" s="1"/>
  <c r="R1323" i="1"/>
  <c r="P1323" i="1" s="1"/>
  <c r="R1324" i="1"/>
  <c r="AA1324" i="1" s="1"/>
  <c r="R1325" i="1"/>
  <c r="P1325" i="1" s="1"/>
  <c r="R1326" i="1"/>
  <c r="R1327" i="1"/>
  <c r="AA1327" i="1" s="1"/>
  <c r="R1328" i="1"/>
  <c r="AA1328" i="1" s="1"/>
  <c r="AB1328" i="1" s="1"/>
  <c r="R1329" i="1"/>
  <c r="R1330" i="1"/>
  <c r="AA1330" i="1" s="1"/>
  <c r="R1331" i="1"/>
  <c r="P1331" i="1" s="1"/>
  <c r="R1332" i="1"/>
  <c r="AA1332" i="1" s="1"/>
  <c r="AB1332" i="1" s="1"/>
  <c r="R1333" i="1"/>
  <c r="R1334" i="1"/>
  <c r="R1335" i="1"/>
  <c r="AA1335" i="1" s="1"/>
  <c r="AB1335" i="1" s="1"/>
  <c r="R1336" i="1"/>
  <c r="AA1336" i="1" s="1"/>
  <c r="AB1336" i="1" s="1"/>
  <c r="R1337" i="1"/>
  <c r="R1338" i="1"/>
  <c r="AA1338" i="1" s="1"/>
  <c r="R1339" i="1"/>
  <c r="P1339" i="1" s="1"/>
  <c r="R1340" i="1"/>
  <c r="AA1340" i="1" s="1"/>
  <c r="AC1340" i="1" s="1"/>
  <c r="R1341" i="1"/>
  <c r="R1342" i="1"/>
  <c r="P1342" i="1" s="1"/>
  <c r="R1343" i="1"/>
  <c r="AA1343" i="1" s="1"/>
  <c r="R1344" i="1"/>
  <c r="AA1344" i="1" s="1"/>
  <c r="AB1344" i="1" s="1"/>
  <c r="R1345" i="1"/>
  <c r="R1346" i="1"/>
  <c r="AA1346" i="1" s="1"/>
  <c r="R1347" i="1"/>
  <c r="R1348" i="1"/>
  <c r="AA1348" i="1" s="1"/>
  <c r="R1349" i="1"/>
  <c r="P1349" i="1" s="1"/>
  <c r="R1350" i="1"/>
  <c r="R1351" i="1"/>
  <c r="AA1351" i="1" s="1"/>
  <c r="AC1351" i="1" s="1"/>
  <c r="R1352" i="1"/>
  <c r="AA1352" i="1" s="1"/>
  <c r="AB1352" i="1" s="1"/>
  <c r="R1353" i="1"/>
  <c r="R1354" i="1"/>
  <c r="AA1354" i="1" s="1"/>
  <c r="R1355" i="1"/>
  <c r="R1356" i="1"/>
  <c r="AA1356" i="1" s="1"/>
  <c r="R1357" i="1"/>
  <c r="P1357" i="1" s="1"/>
  <c r="R1358" i="1"/>
  <c r="R1359" i="1"/>
  <c r="AA1359" i="1" s="1"/>
  <c r="AB1359" i="1" s="1"/>
  <c r="R1360" i="1"/>
  <c r="AA1360" i="1" s="1"/>
  <c r="AB1360" i="1" s="1"/>
  <c r="R1361" i="1"/>
  <c r="R1362" i="1"/>
  <c r="AA1362" i="1" s="1"/>
  <c r="AB1362" i="1" s="1"/>
  <c r="R1363" i="1"/>
  <c r="R1364" i="1"/>
  <c r="AA1364" i="1" s="1"/>
  <c r="AB1364" i="1" s="1"/>
  <c r="R1365" i="1"/>
  <c r="R1366" i="1"/>
  <c r="R1367" i="1"/>
  <c r="AA1367" i="1" s="1"/>
  <c r="R1368" i="1"/>
  <c r="AA1368" i="1" s="1"/>
  <c r="AB1368" i="1" s="1"/>
  <c r="R1369" i="1"/>
  <c r="R1370" i="1"/>
  <c r="AA1370" i="1" s="1"/>
  <c r="R1371" i="1"/>
  <c r="P1371" i="1" s="1"/>
  <c r="R1372" i="1"/>
  <c r="AA1372" i="1" s="1"/>
  <c r="R1373" i="1"/>
  <c r="R1374" i="1"/>
  <c r="R1375" i="1"/>
  <c r="R1376" i="1"/>
  <c r="AA1376" i="1" s="1"/>
  <c r="AB1376" i="1" s="1"/>
  <c r="R1377" i="1"/>
  <c r="R1378" i="1"/>
  <c r="AA1378" i="1" s="1"/>
  <c r="R1379" i="1"/>
  <c r="R1380" i="1"/>
  <c r="AA1380" i="1" s="1"/>
  <c r="AB1380" i="1" s="1"/>
  <c r="R1381" i="1"/>
  <c r="R1382" i="1"/>
  <c r="R1383" i="1"/>
  <c r="AA1383" i="1" s="1"/>
  <c r="R1384" i="1"/>
  <c r="AA1384" i="1" s="1"/>
  <c r="AB1384" i="1" s="1"/>
  <c r="R1385" i="1"/>
  <c r="R1386" i="1"/>
  <c r="AA1386" i="1" s="1"/>
  <c r="R1387" i="1"/>
  <c r="P1387" i="1" s="1"/>
  <c r="R1388" i="1"/>
  <c r="AA1388" i="1" s="1"/>
  <c r="R1389" i="1"/>
  <c r="R1390" i="1"/>
  <c r="R1391" i="1"/>
  <c r="AA1391" i="1" s="1"/>
  <c r="R1392" i="1"/>
  <c r="AA1392" i="1" s="1"/>
  <c r="AB1392" i="1" s="1"/>
  <c r="R1393" i="1"/>
  <c r="R1394" i="1"/>
  <c r="AA1394" i="1" s="1"/>
  <c r="R1395" i="1"/>
  <c r="P1395" i="1" s="1"/>
  <c r="R1396" i="1"/>
  <c r="AA1396" i="1" s="1"/>
  <c r="R1397" i="1"/>
  <c r="R1398" i="1"/>
  <c r="P1398" i="1" s="1"/>
  <c r="R1399" i="1"/>
  <c r="AA1399" i="1" s="1"/>
  <c r="R1400" i="1"/>
  <c r="R1401" i="1"/>
  <c r="R1402" i="1"/>
  <c r="R1403" i="1"/>
  <c r="P1403" i="1" s="1"/>
  <c r="R1404" i="1"/>
  <c r="AA1404" i="1" s="1"/>
  <c r="AB1404" i="1" s="1"/>
  <c r="R1405" i="1"/>
  <c r="R1406" i="1"/>
  <c r="R1407" i="1"/>
  <c r="AA1407" i="1" s="1"/>
  <c r="AB1407" i="1" s="1"/>
  <c r="R1408" i="1"/>
  <c r="R1409" i="1"/>
  <c r="R1410" i="1"/>
  <c r="AA1410" i="1" s="1"/>
  <c r="AB1410" i="1" s="1"/>
  <c r="R1411" i="1"/>
  <c r="P1411" i="1" s="1"/>
  <c r="R1412" i="1"/>
  <c r="AA1412" i="1" s="1"/>
  <c r="R1413" i="1"/>
  <c r="P1413" i="1" s="1"/>
  <c r="R1414" i="1"/>
  <c r="R1415" i="1"/>
  <c r="P1415" i="1" s="1"/>
  <c r="R1416" i="1"/>
  <c r="P1416" i="1" s="1"/>
  <c r="R1417" i="1"/>
  <c r="R1418" i="1"/>
  <c r="AA1418" i="1" s="1"/>
  <c r="R1419" i="1"/>
  <c r="R1420" i="1"/>
  <c r="AA1420" i="1" s="1"/>
  <c r="R1421" i="1"/>
  <c r="P1421" i="1" s="1"/>
  <c r="R1422" i="1"/>
  <c r="R1423" i="1"/>
  <c r="R1424" i="1"/>
  <c r="P1424" i="1" s="1"/>
  <c r="R1425" i="1"/>
  <c r="R1426" i="1"/>
  <c r="AA1426" i="1" s="1"/>
  <c r="R1427" i="1"/>
  <c r="P1427" i="1" s="1"/>
  <c r="R1428" i="1"/>
  <c r="R1429" i="1"/>
  <c r="R1430" i="1"/>
  <c r="R1431" i="1"/>
  <c r="P1431" i="1" s="1"/>
  <c r="R1432" i="1"/>
  <c r="R1433" i="1"/>
  <c r="R1434" i="1"/>
  <c r="AA1434" i="1" s="1"/>
  <c r="R1435" i="1"/>
  <c r="P1435" i="1" s="1"/>
  <c r="R1436" i="1"/>
  <c r="P1436" i="1" s="1"/>
  <c r="R1437" i="1"/>
  <c r="R1438" i="1"/>
  <c r="P1438" i="1" s="1"/>
  <c r="R1439" i="1"/>
  <c r="P1439" i="1" s="1"/>
  <c r="R1440" i="1"/>
  <c r="P1440" i="1" s="1"/>
  <c r="R1441" i="1"/>
  <c r="R1442" i="1"/>
  <c r="AA1442" i="1" s="1"/>
  <c r="R1443" i="1"/>
  <c r="R1444" i="1"/>
  <c r="R1445" i="1"/>
  <c r="R1446" i="1"/>
  <c r="R1447" i="1"/>
  <c r="AA1447" i="1" s="1"/>
  <c r="R1448" i="1"/>
  <c r="P1448" i="1" s="1"/>
  <c r="R1449" i="1"/>
  <c r="R1450" i="1"/>
  <c r="AA1450" i="1" s="1"/>
  <c r="R1451" i="1"/>
  <c r="P1451" i="1" s="1"/>
  <c r="R1452" i="1"/>
  <c r="P1452" i="1" s="1"/>
  <c r="R1453" i="1"/>
  <c r="R1454" i="1"/>
  <c r="R1455" i="1"/>
  <c r="P1455" i="1" s="1"/>
  <c r="R1456" i="1"/>
  <c r="P1456" i="1" s="1"/>
  <c r="R1457" i="1"/>
  <c r="R1458" i="1"/>
  <c r="AA1458" i="1" s="1"/>
  <c r="R1459" i="1"/>
  <c r="P1459" i="1" s="1"/>
  <c r="R1460" i="1"/>
  <c r="R1461" i="1"/>
  <c r="P1461" i="1" s="1"/>
  <c r="R1462" i="1"/>
  <c r="R1463" i="1"/>
  <c r="P1463" i="1" s="1"/>
  <c r="R1464" i="1"/>
  <c r="P1464" i="1" s="1"/>
  <c r="R1465" i="1"/>
  <c r="R1466" i="1"/>
  <c r="AA1466" i="1" s="1"/>
  <c r="R1467" i="1"/>
  <c r="R1468" i="1"/>
  <c r="P1468" i="1" s="1"/>
  <c r="R1469" i="1"/>
  <c r="R1470" i="1"/>
  <c r="R1471" i="1"/>
  <c r="P1471" i="1" s="1"/>
  <c r="R1472" i="1"/>
  <c r="P1472" i="1" s="1"/>
  <c r="R1473" i="1"/>
  <c r="R1474" i="1"/>
  <c r="AA1474" i="1" s="1"/>
  <c r="AB1474" i="1" s="1"/>
  <c r="R1475" i="1"/>
  <c r="P1475" i="1" s="1"/>
  <c r="R1476" i="1"/>
  <c r="R1477" i="1"/>
  <c r="R1478" i="1"/>
  <c r="P1478" i="1" s="1"/>
  <c r="R1479" i="1"/>
  <c r="R1480" i="1"/>
  <c r="R1481" i="1"/>
  <c r="R1482" i="1"/>
  <c r="AA1482" i="1" s="1"/>
  <c r="R1483" i="1"/>
  <c r="R1484" i="1"/>
  <c r="R1485" i="1"/>
  <c r="R1486" i="1"/>
  <c r="P1486" i="1" s="1"/>
  <c r="R1487" i="1"/>
  <c r="P1487" i="1" s="1"/>
  <c r="R1488" i="1"/>
  <c r="R1489" i="1"/>
  <c r="R1490" i="1"/>
  <c r="AA1490" i="1" s="1"/>
  <c r="R1491" i="1"/>
  <c r="R1492" i="1"/>
  <c r="R1493" i="1"/>
  <c r="R1494" i="1"/>
  <c r="P1494" i="1" s="1"/>
  <c r="R1495" i="1"/>
  <c r="P1495" i="1" s="1"/>
  <c r="R1496" i="1"/>
  <c r="P1496" i="1" s="1"/>
  <c r="R1497" i="1"/>
  <c r="R1498" i="1"/>
  <c r="AA1498" i="1" s="1"/>
  <c r="R1499" i="1"/>
  <c r="P1499" i="1" s="1"/>
  <c r="R1500" i="1"/>
  <c r="R1501" i="1"/>
  <c r="P1501" i="1" s="1"/>
  <c r="R1502" i="1"/>
  <c r="AA1502" i="1" s="1"/>
  <c r="R1503" i="1"/>
  <c r="R1504" i="1"/>
  <c r="R1505" i="1"/>
  <c r="R1506" i="1"/>
  <c r="AA1506" i="1" s="1"/>
  <c r="R1507" i="1"/>
  <c r="R1508" i="1"/>
  <c r="P1508" i="1" s="1"/>
  <c r="R1509" i="1"/>
  <c r="R1510" i="1"/>
  <c r="R1511" i="1"/>
  <c r="P1511" i="1" s="1"/>
  <c r="R1512" i="1"/>
  <c r="R1513" i="1"/>
  <c r="R1514" i="1"/>
  <c r="AA1514" i="1" s="1"/>
  <c r="R1515" i="1"/>
  <c r="P1515" i="1" s="1"/>
  <c r="R1516" i="1"/>
  <c r="R1517" i="1"/>
  <c r="R1518" i="1"/>
  <c r="P1518" i="1" s="1"/>
  <c r="R1519" i="1"/>
  <c r="P1519" i="1" s="1"/>
  <c r="R1520" i="1"/>
  <c r="P1520" i="1" s="1"/>
  <c r="R1521" i="1"/>
  <c r="R1522" i="1"/>
  <c r="AA1522" i="1" s="1"/>
  <c r="R1523" i="1"/>
  <c r="P1523" i="1" s="1"/>
  <c r="R1524" i="1"/>
  <c r="P1524" i="1" s="1"/>
  <c r="R1525" i="1"/>
  <c r="R1526" i="1"/>
  <c r="R1527" i="1"/>
  <c r="P1527" i="1" s="1"/>
  <c r="R1528" i="1"/>
  <c r="R1529" i="1"/>
  <c r="R1530" i="1"/>
  <c r="AA1530" i="1" s="1"/>
  <c r="R1531" i="1"/>
  <c r="P1531" i="1" s="1"/>
  <c r="R1532" i="1"/>
  <c r="R1533" i="1"/>
  <c r="R1534" i="1"/>
  <c r="P1534" i="1" s="1"/>
  <c r="R1535" i="1"/>
  <c r="R1536" i="1"/>
  <c r="R1537" i="1"/>
  <c r="R1538" i="1"/>
  <c r="AA1538" i="1" s="1"/>
  <c r="AB1538" i="1" s="1"/>
  <c r="R1539" i="1"/>
  <c r="R1540" i="1"/>
  <c r="R1541" i="1"/>
  <c r="R1542" i="1"/>
  <c r="P1542" i="1" s="1"/>
  <c r="R1543" i="1"/>
  <c r="P1543" i="1" s="1"/>
  <c r="R1544" i="1"/>
  <c r="P1544" i="1" s="1"/>
  <c r="R1545" i="1"/>
  <c r="R1546" i="1"/>
  <c r="AA1546" i="1" s="1"/>
  <c r="R1547" i="1"/>
  <c r="AA1547" i="1" s="1"/>
  <c r="AC1547" i="1" s="1"/>
  <c r="R1548" i="1"/>
  <c r="R1549" i="1"/>
  <c r="AA1549" i="1" s="1"/>
  <c r="R1550" i="1"/>
  <c r="R1551" i="1"/>
  <c r="P1551" i="1" s="1"/>
  <c r="R1552" i="1"/>
  <c r="R1553" i="1"/>
  <c r="R1554" i="1"/>
  <c r="AA1554" i="1" s="1"/>
  <c r="R1555" i="1"/>
  <c r="AA1555" i="1" s="1"/>
  <c r="AC1555" i="1" s="1"/>
  <c r="R1556" i="1"/>
  <c r="AA1556" i="1" s="1"/>
  <c r="R1557" i="1"/>
  <c r="R1558" i="1"/>
  <c r="P1558" i="1" s="1"/>
  <c r="R1559" i="1"/>
  <c r="P1559" i="1" s="1"/>
  <c r="R1560" i="1"/>
  <c r="R1561" i="1"/>
  <c r="AA1561" i="1" s="1"/>
  <c r="R1562" i="1"/>
  <c r="AA1562" i="1" s="1"/>
  <c r="R1563" i="1"/>
  <c r="R1564" i="1"/>
  <c r="AA1564" i="1" s="1"/>
  <c r="R1565" i="1"/>
  <c r="AA1565" i="1" s="1"/>
  <c r="AB1565" i="1" s="1"/>
  <c r="R1566" i="1"/>
  <c r="R1567" i="1"/>
  <c r="P1567" i="1" s="1"/>
  <c r="R1568" i="1"/>
  <c r="R1569" i="1"/>
  <c r="AA1569" i="1" s="1"/>
  <c r="R1570" i="1"/>
  <c r="AA1570" i="1" s="1"/>
  <c r="R1571" i="1"/>
  <c r="R1572" i="1"/>
  <c r="AA1572" i="1" s="1"/>
  <c r="AB1572" i="1" s="1"/>
  <c r="R1573" i="1"/>
  <c r="AA1573" i="1" s="1"/>
  <c r="R1574" i="1"/>
  <c r="P1574" i="1" s="1"/>
  <c r="R1575" i="1"/>
  <c r="P1575" i="1" s="1"/>
  <c r="R1576" i="1"/>
  <c r="R1577" i="1"/>
  <c r="AA1577" i="1" s="1"/>
  <c r="R1578" i="1"/>
  <c r="AA1578" i="1" s="1"/>
  <c r="R1579" i="1"/>
  <c r="R1580" i="1"/>
  <c r="AA1580" i="1" s="1"/>
  <c r="AB1580" i="1" s="1"/>
  <c r="R1581" i="1"/>
  <c r="P1581" i="1" s="1"/>
  <c r="R1582" i="1"/>
  <c r="P1582" i="1" s="1"/>
  <c r="R1583" i="1"/>
  <c r="P1583" i="1" s="1"/>
  <c r="R1584" i="1"/>
  <c r="R1585" i="1"/>
  <c r="AA1585" i="1" s="1"/>
  <c r="R1586" i="1"/>
  <c r="AA1586" i="1" s="1"/>
  <c r="R1587" i="1"/>
  <c r="R1588" i="1"/>
  <c r="AA1588" i="1" s="1"/>
  <c r="R1589" i="1"/>
  <c r="P1589" i="1" s="1"/>
  <c r="R1590" i="1"/>
  <c r="R1591" i="1"/>
  <c r="R1592" i="1"/>
  <c r="R1593" i="1"/>
  <c r="R1594" i="1"/>
  <c r="AA1594" i="1" s="1"/>
  <c r="R1595" i="1"/>
  <c r="R1596" i="1"/>
  <c r="AA1596" i="1" s="1"/>
  <c r="AC1596" i="1" s="1"/>
  <c r="R1597" i="1"/>
  <c r="P1597" i="1" s="1"/>
  <c r="R1598" i="1"/>
  <c r="R1599" i="1"/>
  <c r="P1599" i="1" s="1"/>
  <c r="R1600" i="1"/>
  <c r="R1601" i="1"/>
  <c r="AA1601" i="1" s="1"/>
  <c r="AB1601" i="1" s="1"/>
  <c r="R1602" i="1"/>
  <c r="AA1602" i="1" s="1"/>
  <c r="R1603" i="1"/>
  <c r="R1604" i="1"/>
  <c r="AA1604" i="1" s="1"/>
  <c r="R1605" i="1"/>
  <c r="R1606" i="1"/>
  <c r="R1607" i="1"/>
  <c r="P1607" i="1" s="1"/>
  <c r="R1608" i="1"/>
  <c r="R1609" i="1"/>
  <c r="AA1609" i="1" s="1"/>
  <c r="AB1609" i="1" s="1"/>
  <c r="R1610" i="1"/>
  <c r="AA1610" i="1" s="1"/>
  <c r="AC1610" i="1" s="1"/>
  <c r="R1611" i="1"/>
  <c r="P1611" i="1" s="1"/>
  <c r="R1612" i="1"/>
  <c r="AA1612" i="1" s="1"/>
  <c r="AB1612" i="1" s="1"/>
  <c r="R1613" i="1"/>
  <c r="R1614" i="1"/>
  <c r="R1615" i="1"/>
  <c r="P1615" i="1" s="1"/>
  <c r="R1616" i="1"/>
  <c r="R1617" i="1"/>
  <c r="AA1617" i="1" s="1"/>
  <c r="R1618" i="1"/>
  <c r="AA1618" i="1" s="1"/>
  <c r="AB1618" i="1" s="1"/>
  <c r="R1619" i="1"/>
  <c r="R1620" i="1"/>
  <c r="AA1620" i="1" s="1"/>
  <c r="AB1620" i="1" s="1"/>
  <c r="R1621" i="1"/>
  <c r="P1621" i="1" s="1"/>
  <c r="R1622" i="1"/>
  <c r="R1623" i="1"/>
  <c r="P1623" i="1" s="1"/>
  <c r="R1624" i="1"/>
  <c r="R1625" i="1"/>
  <c r="AA1625" i="1" s="1"/>
  <c r="R1626" i="1"/>
  <c r="AA1626" i="1" s="1"/>
  <c r="R1627" i="1"/>
  <c r="R1628" i="1"/>
  <c r="AA1628" i="1" s="1"/>
  <c r="R1629" i="1"/>
  <c r="R1630" i="1"/>
  <c r="R1631" i="1"/>
  <c r="P1631" i="1" s="1"/>
  <c r="R1632" i="1"/>
  <c r="R1633" i="1"/>
  <c r="AA1633" i="1" s="1"/>
  <c r="R1634" i="1"/>
  <c r="AA1634" i="1" s="1"/>
  <c r="R1635" i="1"/>
  <c r="P1635" i="1" s="1"/>
  <c r="R1636" i="1"/>
  <c r="AA1636" i="1" s="1"/>
  <c r="R1637" i="1"/>
  <c r="AA1637" i="1" s="1"/>
  <c r="R1638" i="1"/>
  <c r="P1638" i="1" s="1"/>
  <c r="R1639" i="1"/>
  <c r="P1639" i="1" s="1"/>
  <c r="R1640" i="1"/>
  <c r="R1641" i="1"/>
  <c r="AA1641" i="1" s="1"/>
  <c r="R1642" i="1"/>
  <c r="AA1642" i="1" s="1"/>
  <c r="R1643" i="1"/>
  <c r="P1643" i="1" s="1"/>
  <c r="R1644" i="1"/>
  <c r="AA1644" i="1" s="1"/>
  <c r="AC1644" i="1" s="1"/>
  <c r="R1645" i="1"/>
  <c r="R1646" i="1"/>
  <c r="R1647" i="1"/>
  <c r="P1647" i="1" s="1"/>
  <c r="R1648" i="1"/>
  <c r="R1649" i="1"/>
  <c r="AA1649" i="1" s="1"/>
  <c r="R1650" i="1"/>
  <c r="AA1650" i="1" s="1"/>
  <c r="R1651" i="1"/>
  <c r="R1652" i="1"/>
  <c r="AA1652" i="1" s="1"/>
  <c r="R1653" i="1"/>
  <c r="R1654" i="1"/>
  <c r="P1654" i="1" s="1"/>
  <c r="R1655" i="1"/>
  <c r="P1655" i="1" s="1"/>
  <c r="R1656" i="1"/>
  <c r="R1657" i="1"/>
  <c r="AA1657" i="1" s="1"/>
  <c r="R1658" i="1"/>
  <c r="AA1658" i="1" s="1"/>
  <c r="AB1658" i="1" s="1"/>
  <c r="R1659" i="1"/>
  <c r="R1660" i="1"/>
  <c r="AA1660" i="1" s="1"/>
  <c r="AB1660" i="1" s="1"/>
  <c r="R1661" i="1"/>
  <c r="P1661" i="1" s="1"/>
  <c r="R1662" i="1"/>
  <c r="R1663" i="1"/>
  <c r="P1663" i="1" s="1"/>
  <c r="R1664" i="1"/>
  <c r="R1665" i="1"/>
  <c r="AA1665" i="1" s="1"/>
  <c r="AB1665" i="1" s="1"/>
  <c r="R1666" i="1"/>
  <c r="AA1666" i="1" s="1"/>
  <c r="AB1666" i="1" s="1"/>
  <c r="R1667" i="1"/>
  <c r="R1668" i="1"/>
  <c r="AA1668" i="1" s="1"/>
  <c r="R1669" i="1"/>
  <c r="R1670" i="1"/>
  <c r="R1671" i="1"/>
  <c r="P1671" i="1" s="1"/>
  <c r="R1672" i="1"/>
  <c r="R1673" i="1"/>
  <c r="AA1673" i="1" s="1"/>
  <c r="R1674" i="1"/>
  <c r="AA1674" i="1" s="1"/>
  <c r="AC1674" i="1" s="1"/>
  <c r="R1675" i="1"/>
  <c r="R1676" i="1"/>
  <c r="AA1676" i="1" s="1"/>
  <c r="AB1676" i="1" s="1"/>
  <c r="R1677" i="1"/>
  <c r="R1678" i="1"/>
  <c r="P1678" i="1" s="1"/>
  <c r="R1679" i="1"/>
  <c r="P1679" i="1" s="1"/>
  <c r="R1680" i="1"/>
  <c r="R1681" i="1"/>
  <c r="AA1681" i="1" s="1"/>
  <c r="R1682" i="1"/>
  <c r="AA1682" i="1" s="1"/>
  <c r="R1683" i="1"/>
  <c r="P1683" i="1" s="1"/>
  <c r="R1684" i="1"/>
  <c r="AA1684" i="1" s="1"/>
  <c r="R1685" i="1"/>
  <c r="P1685" i="1" s="1"/>
  <c r="R1686" i="1"/>
  <c r="R1687" i="1"/>
  <c r="P1687" i="1" s="1"/>
  <c r="R1688" i="1"/>
  <c r="R1689" i="1"/>
  <c r="AA1689" i="1" s="1"/>
  <c r="R1690" i="1"/>
  <c r="AA1690" i="1" s="1"/>
  <c r="R1691" i="1"/>
  <c r="R1692" i="1"/>
  <c r="AA1692" i="1" s="1"/>
  <c r="R1693" i="1"/>
  <c r="AA1693" i="1" s="1"/>
  <c r="AB1693" i="1" s="1"/>
  <c r="R1694" i="1"/>
  <c r="R1695" i="1"/>
  <c r="R1696" i="1"/>
  <c r="R1697" i="1"/>
  <c r="AA1697" i="1" s="1"/>
  <c r="R1698" i="1"/>
  <c r="AA1698" i="1" s="1"/>
  <c r="R1699" i="1"/>
  <c r="P1699" i="1" s="1"/>
  <c r="R1700" i="1"/>
  <c r="AA1700" i="1" s="1"/>
  <c r="AB1700" i="1" s="1"/>
  <c r="R1701" i="1"/>
  <c r="AA1701" i="1" s="1"/>
  <c r="R1702" i="1"/>
  <c r="Q1702" i="1" s="1"/>
  <c r="R1703" i="1"/>
  <c r="P1703" i="1" s="1"/>
  <c r="R1704" i="1"/>
  <c r="R1705" i="1"/>
  <c r="AA1705" i="1" s="1"/>
  <c r="R1706" i="1"/>
  <c r="AA1706" i="1" s="1"/>
  <c r="R1707" i="1"/>
  <c r="P1707" i="1" s="1"/>
  <c r="R1708" i="1"/>
  <c r="AA1708" i="1" s="1"/>
  <c r="AB1708" i="1" s="1"/>
  <c r="S1226" i="1"/>
  <c r="U1226" i="1" s="1"/>
  <c r="S1227" i="1"/>
  <c r="U1227" i="1" s="1"/>
  <c r="S1228" i="1"/>
  <c r="S1229" i="1"/>
  <c r="S1230" i="1"/>
  <c r="T1230" i="1" s="1"/>
  <c r="S1231" i="1"/>
  <c r="S1232" i="1"/>
  <c r="U1232" i="1" s="1"/>
  <c r="S1233" i="1"/>
  <c r="S1234" i="1"/>
  <c r="T1234" i="1" s="1"/>
  <c r="S1235" i="1"/>
  <c r="U1235" i="1" s="1"/>
  <c r="S1236" i="1"/>
  <c r="U1236" i="1" s="1"/>
  <c r="S1237" i="1"/>
  <c r="S1238" i="1"/>
  <c r="S1239" i="1"/>
  <c r="S1240" i="1"/>
  <c r="S1241" i="1"/>
  <c r="T1241" i="1" s="1"/>
  <c r="S1242" i="1"/>
  <c r="T1242" i="1" s="1"/>
  <c r="S1243" i="1"/>
  <c r="S1244" i="1"/>
  <c r="S1245" i="1"/>
  <c r="S1246" i="1"/>
  <c r="S1247" i="1"/>
  <c r="S1248" i="1"/>
  <c r="S1249" i="1"/>
  <c r="S1250" i="1"/>
  <c r="T1250" i="1" s="1"/>
  <c r="S1251" i="1"/>
  <c r="U1251" i="1" s="1"/>
  <c r="S1252" i="1"/>
  <c r="S1253" i="1"/>
  <c r="S1254" i="1"/>
  <c r="T1254" i="1" s="1"/>
  <c r="S1255" i="1"/>
  <c r="S1256" i="1"/>
  <c r="U1256" i="1" s="1"/>
  <c r="S1257" i="1"/>
  <c r="T1257" i="1" s="1"/>
  <c r="S1258" i="1"/>
  <c r="U1258" i="1" s="1"/>
  <c r="S1259" i="1"/>
  <c r="T1259" i="1" s="1"/>
  <c r="S1260" i="1"/>
  <c r="T1260" i="1" s="1"/>
  <c r="S1261" i="1"/>
  <c r="S1262" i="1"/>
  <c r="T1262" i="1" s="1"/>
  <c r="S1263" i="1"/>
  <c r="S1264" i="1"/>
  <c r="S1265" i="1"/>
  <c r="T1265" i="1" s="1"/>
  <c r="S1266" i="1"/>
  <c r="T1266" i="1" s="1"/>
  <c r="S1267" i="1"/>
  <c r="S1268" i="1"/>
  <c r="T1268" i="1" s="1"/>
  <c r="S1269" i="1"/>
  <c r="T1269" i="1" s="1"/>
  <c r="S1270" i="1"/>
  <c r="S1271" i="1"/>
  <c r="S1272" i="1"/>
  <c r="U1272" i="1" s="1"/>
  <c r="S1273" i="1"/>
  <c r="S1274" i="1"/>
  <c r="S1275" i="1"/>
  <c r="U1275" i="1" s="1"/>
  <c r="S1276" i="1"/>
  <c r="S1277" i="1"/>
  <c r="S1278" i="1"/>
  <c r="S1279" i="1"/>
  <c r="S1280" i="1"/>
  <c r="U1280" i="1" s="1"/>
  <c r="S1281" i="1"/>
  <c r="S1282" i="1"/>
  <c r="S1283" i="1"/>
  <c r="T1283" i="1" s="1"/>
  <c r="S1284" i="1"/>
  <c r="S1285" i="1"/>
  <c r="S1286" i="1"/>
  <c r="T1286" i="1" s="1"/>
  <c r="S1287" i="1"/>
  <c r="S1288" i="1"/>
  <c r="U1288" i="1" s="1"/>
  <c r="S1289" i="1"/>
  <c r="T1289" i="1" s="1"/>
  <c r="S1290" i="1"/>
  <c r="S1291" i="1"/>
  <c r="U1291" i="1" s="1"/>
  <c r="S1292" i="1"/>
  <c r="U1292" i="1" s="1"/>
  <c r="S1293" i="1"/>
  <c r="S1294" i="1"/>
  <c r="T1294" i="1" s="1"/>
  <c r="S1295" i="1"/>
  <c r="T1295" i="1" s="1"/>
  <c r="S1296" i="1"/>
  <c r="T1296" i="1" s="1"/>
  <c r="S1297" i="1"/>
  <c r="T1297" i="1" s="1"/>
  <c r="S1298" i="1"/>
  <c r="T1298" i="1" s="1"/>
  <c r="S1299" i="1"/>
  <c r="T1299" i="1" s="1"/>
  <c r="S1300" i="1"/>
  <c r="S1301" i="1"/>
  <c r="S1302" i="1"/>
  <c r="S1303" i="1"/>
  <c r="S1304" i="1"/>
  <c r="T1304" i="1" s="1"/>
  <c r="S1305" i="1"/>
  <c r="T1305" i="1" s="1"/>
  <c r="S1306" i="1"/>
  <c r="S1307" i="1"/>
  <c r="T1307" i="1" s="1"/>
  <c r="S1308" i="1"/>
  <c r="S1309" i="1"/>
  <c r="S1310" i="1"/>
  <c r="S1311" i="1"/>
  <c r="S1312" i="1"/>
  <c r="T1312" i="1" s="1"/>
  <c r="S1313" i="1"/>
  <c r="T1313" i="1" s="1"/>
  <c r="S1314" i="1"/>
  <c r="T1314" i="1" s="1"/>
  <c r="S1315" i="1"/>
  <c r="U1315" i="1" s="1"/>
  <c r="S1316" i="1"/>
  <c r="U1316" i="1" s="1"/>
  <c r="S1317" i="1"/>
  <c r="S1318" i="1"/>
  <c r="T1318" i="1" s="1"/>
  <c r="S1319" i="1"/>
  <c r="S1320" i="1"/>
  <c r="S1321" i="1"/>
  <c r="T1321" i="1" s="1"/>
  <c r="S1322" i="1"/>
  <c r="T1322" i="1" s="1"/>
  <c r="S1323" i="1"/>
  <c r="U1323" i="1" s="1"/>
  <c r="S1324" i="1"/>
  <c r="T1324" i="1" s="1"/>
  <c r="S1325" i="1"/>
  <c r="S1326" i="1"/>
  <c r="T1326" i="1" s="1"/>
  <c r="S1327" i="1"/>
  <c r="T1327" i="1" s="1"/>
  <c r="S1328" i="1"/>
  <c r="U1328" i="1" s="1"/>
  <c r="S1329" i="1"/>
  <c r="T1329" i="1" s="1"/>
  <c r="S1330" i="1"/>
  <c r="S1331" i="1"/>
  <c r="S1332" i="1"/>
  <c r="T1332" i="1" s="1"/>
  <c r="S1333" i="1"/>
  <c r="S1334" i="1"/>
  <c r="S1335" i="1"/>
  <c r="T1335" i="1" s="1"/>
  <c r="S1336" i="1"/>
  <c r="U1336" i="1" s="1"/>
  <c r="S1337" i="1"/>
  <c r="T1337" i="1" s="1"/>
  <c r="S1338" i="1"/>
  <c r="S1339" i="1"/>
  <c r="T1339" i="1" s="1"/>
  <c r="S1340" i="1"/>
  <c r="U1340" i="1" s="1"/>
  <c r="S1341" i="1"/>
  <c r="S1342" i="1"/>
  <c r="U1342" i="1" s="1"/>
  <c r="S1343" i="1"/>
  <c r="S1344" i="1"/>
  <c r="T1344" i="1" s="1"/>
  <c r="S1345" i="1"/>
  <c r="T1345" i="1" s="1"/>
  <c r="S1346" i="1"/>
  <c r="S1347" i="1"/>
  <c r="T1347" i="1" s="1"/>
  <c r="S1348" i="1"/>
  <c r="S1349" i="1"/>
  <c r="S1350" i="1"/>
  <c r="T1350" i="1" s="1"/>
  <c r="S1351" i="1"/>
  <c r="T1351" i="1" s="1"/>
  <c r="S1352" i="1"/>
  <c r="T1352" i="1" s="1"/>
  <c r="S1353" i="1"/>
  <c r="T1353" i="1" s="1"/>
  <c r="S1354" i="1"/>
  <c r="S1355" i="1"/>
  <c r="T1355" i="1" s="1"/>
  <c r="S1356" i="1"/>
  <c r="S1357" i="1"/>
  <c r="S1358" i="1"/>
  <c r="T1358" i="1" s="1"/>
  <c r="S1359" i="1"/>
  <c r="T1359" i="1" s="1"/>
  <c r="S1360" i="1"/>
  <c r="U1360" i="1" s="1"/>
  <c r="S1361" i="1"/>
  <c r="T1361" i="1" s="1"/>
  <c r="S1362" i="1"/>
  <c r="T1362" i="1" s="1"/>
  <c r="S1363" i="1"/>
  <c r="T1363" i="1" s="1"/>
  <c r="S1364" i="1"/>
  <c r="U1364" i="1" s="1"/>
  <c r="S1365" i="1"/>
  <c r="S1366" i="1"/>
  <c r="S1367" i="1"/>
  <c r="S1368" i="1"/>
  <c r="S1369" i="1"/>
  <c r="T1369" i="1" s="1"/>
  <c r="S1370" i="1"/>
  <c r="T1370" i="1" s="1"/>
  <c r="S1371" i="1"/>
  <c r="U1371" i="1" s="1"/>
  <c r="S1372" i="1"/>
  <c r="S1373" i="1"/>
  <c r="S1374" i="1"/>
  <c r="S1375" i="1"/>
  <c r="S1376" i="1"/>
  <c r="U1376" i="1" s="1"/>
  <c r="S1377" i="1"/>
  <c r="T1377" i="1" s="1"/>
  <c r="S1378" i="1"/>
  <c r="S1379" i="1"/>
  <c r="U1379" i="1" s="1"/>
  <c r="S1380" i="1"/>
  <c r="S1381" i="1"/>
  <c r="S1382" i="1"/>
  <c r="T1382" i="1" s="1"/>
  <c r="S1383" i="1"/>
  <c r="S1384" i="1"/>
  <c r="T1384" i="1" s="1"/>
  <c r="S1385" i="1"/>
  <c r="T1385" i="1" s="1"/>
  <c r="S1386" i="1"/>
  <c r="S1387" i="1"/>
  <c r="S1388" i="1"/>
  <c r="T1388" i="1" s="1"/>
  <c r="S1389" i="1"/>
  <c r="S1390" i="1"/>
  <c r="T1390" i="1" s="1"/>
  <c r="S1391" i="1"/>
  <c r="S1392" i="1"/>
  <c r="T1392" i="1" s="1"/>
  <c r="S1393" i="1"/>
  <c r="S1394" i="1"/>
  <c r="T1394" i="1" s="1"/>
  <c r="S1395" i="1"/>
  <c r="U1395" i="1" s="1"/>
  <c r="S1396" i="1"/>
  <c r="T1396" i="1" s="1"/>
  <c r="S1397" i="1"/>
  <c r="T1397" i="1" s="1"/>
  <c r="S1398" i="1"/>
  <c r="S1399" i="1"/>
  <c r="S1400" i="1"/>
  <c r="U1400" i="1" s="1"/>
  <c r="S1401" i="1"/>
  <c r="T1401" i="1" s="1"/>
  <c r="S1402" i="1"/>
  <c r="S1403" i="1"/>
  <c r="S1404" i="1"/>
  <c r="S1405" i="1"/>
  <c r="S1406" i="1"/>
  <c r="S1407" i="1"/>
  <c r="U1407" i="1" s="1"/>
  <c r="S1408" i="1"/>
  <c r="T1408" i="1" s="1"/>
  <c r="S1409" i="1"/>
  <c r="T1409" i="1" s="1"/>
  <c r="S1410" i="1"/>
  <c r="U1410" i="1" s="1"/>
  <c r="S1411" i="1"/>
  <c r="U1411" i="1" s="1"/>
  <c r="S1412" i="1"/>
  <c r="S1413" i="1"/>
  <c r="S1414" i="1"/>
  <c r="U1414" i="1" s="1"/>
  <c r="S1415" i="1"/>
  <c r="S1416" i="1"/>
  <c r="T1416" i="1" s="1"/>
  <c r="S1417" i="1"/>
  <c r="T1417" i="1" s="1"/>
  <c r="S1418" i="1"/>
  <c r="S1419" i="1"/>
  <c r="T1419" i="1" s="1"/>
  <c r="S1420" i="1"/>
  <c r="S1421" i="1"/>
  <c r="S1422" i="1"/>
  <c r="T1422" i="1" s="1"/>
  <c r="S1423" i="1"/>
  <c r="S1424" i="1"/>
  <c r="U1424" i="1" s="1"/>
  <c r="S1425" i="1"/>
  <c r="T1425" i="1" s="1"/>
  <c r="S1426" i="1"/>
  <c r="T1426" i="1" s="1"/>
  <c r="S1427" i="1"/>
  <c r="U1427" i="1" s="1"/>
  <c r="S1428" i="1"/>
  <c r="U1428" i="1" s="1"/>
  <c r="S1429" i="1"/>
  <c r="S1430" i="1"/>
  <c r="T1430" i="1" s="1"/>
  <c r="S1431" i="1"/>
  <c r="S1432" i="1"/>
  <c r="T1432" i="1" s="1"/>
  <c r="S1433" i="1"/>
  <c r="T1433" i="1" s="1"/>
  <c r="S1434" i="1"/>
  <c r="S1435" i="1"/>
  <c r="T1435" i="1" s="1"/>
  <c r="S1436" i="1"/>
  <c r="S1437" i="1"/>
  <c r="S1438" i="1"/>
  <c r="T1438" i="1" s="1"/>
  <c r="S1439" i="1"/>
  <c r="S1440" i="1"/>
  <c r="T1440" i="1" s="1"/>
  <c r="S1441" i="1"/>
  <c r="T1441" i="1" s="1"/>
  <c r="S1442" i="1"/>
  <c r="S1443" i="1"/>
  <c r="U1443" i="1" s="1"/>
  <c r="S1444" i="1"/>
  <c r="S1445" i="1"/>
  <c r="S1446" i="1"/>
  <c r="S1447" i="1"/>
  <c r="S1448" i="1"/>
  <c r="U1448" i="1" s="1"/>
  <c r="S1449" i="1"/>
  <c r="T1449" i="1" s="1"/>
  <c r="S1450" i="1"/>
  <c r="S1451" i="1"/>
  <c r="U1451" i="1" s="1"/>
  <c r="S1452" i="1"/>
  <c r="S1453" i="1"/>
  <c r="S1454" i="1"/>
  <c r="S1455" i="1"/>
  <c r="S1456" i="1"/>
  <c r="T1456" i="1" s="1"/>
  <c r="S1457" i="1"/>
  <c r="T1457" i="1" s="1"/>
  <c r="S1458" i="1"/>
  <c r="S1459" i="1"/>
  <c r="T1459" i="1" s="1"/>
  <c r="S1460" i="1"/>
  <c r="U1460" i="1" s="1"/>
  <c r="S1461" i="1"/>
  <c r="S1462" i="1"/>
  <c r="S1463" i="1"/>
  <c r="T1463" i="1" s="1"/>
  <c r="S1464" i="1"/>
  <c r="S1465" i="1"/>
  <c r="T1465" i="1" s="1"/>
  <c r="S1466" i="1"/>
  <c r="S1467" i="1"/>
  <c r="U1467" i="1" s="1"/>
  <c r="S1468" i="1"/>
  <c r="S1469" i="1"/>
  <c r="U1469" i="1" s="1"/>
  <c r="S1470" i="1"/>
  <c r="S1471" i="1"/>
  <c r="S1472" i="1"/>
  <c r="U1472" i="1" s="1"/>
  <c r="S1473" i="1"/>
  <c r="T1473" i="1" s="1"/>
  <c r="S1474" i="1"/>
  <c r="T1474" i="1" s="1"/>
  <c r="S1475" i="1"/>
  <c r="T1475" i="1" s="1"/>
  <c r="S1476" i="1"/>
  <c r="S1477" i="1"/>
  <c r="S1478" i="1"/>
  <c r="U1478" i="1" s="1"/>
  <c r="S1479" i="1"/>
  <c r="T1479" i="1" s="1"/>
  <c r="S1480" i="1"/>
  <c r="T1480" i="1" s="1"/>
  <c r="S1481" i="1"/>
  <c r="T1481" i="1" s="1"/>
  <c r="S1482" i="1"/>
  <c r="S1483" i="1"/>
  <c r="T1483" i="1" s="1"/>
  <c r="S1484" i="1"/>
  <c r="S1485" i="1"/>
  <c r="S1486" i="1"/>
  <c r="T1486" i="1" s="1"/>
  <c r="S1487" i="1"/>
  <c r="U1487" i="1" s="1"/>
  <c r="S1488" i="1"/>
  <c r="T1488" i="1" s="1"/>
  <c r="S1489" i="1"/>
  <c r="T1489" i="1" s="1"/>
  <c r="S1490" i="1"/>
  <c r="S1491" i="1"/>
  <c r="S1492" i="1"/>
  <c r="S1493" i="1"/>
  <c r="S1494" i="1"/>
  <c r="T1494" i="1" s="1"/>
  <c r="S1495" i="1"/>
  <c r="S1496" i="1"/>
  <c r="T1496" i="1" s="1"/>
  <c r="S1497" i="1"/>
  <c r="T1497" i="1" s="1"/>
  <c r="S1498" i="1"/>
  <c r="U1498" i="1" s="1"/>
  <c r="S1499" i="1"/>
  <c r="S1500" i="1"/>
  <c r="U1500" i="1" s="1"/>
  <c r="S1501" i="1"/>
  <c r="S1502" i="1"/>
  <c r="T1502" i="1" s="1"/>
  <c r="S1503" i="1"/>
  <c r="S1504" i="1"/>
  <c r="T1504" i="1" s="1"/>
  <c r="S1505" i="1"/>
  <c r="T1505" i="1" s="1"/>
  <c r="S1506" i="1"/>
  <c r="U1506" i="1" s="1"/>
  <c r="S1507" i="1"/>
  <c r="S1508" i="1"/>
  <c r="S1509" i="1"/>
  <c r="S1510" i="1"/>
  <c r="S1511" i="1"/>
  <c r="S1512" i="1"/>
  <c r="S1513" i="1"/>
  <c r="S1514" i="1"/>
  <c r="S1515" i="1"/>
  <c r="S1516" i="1"/>
  <c r="S1517" i="1"/>
  <c r="S1518" i="1"/>
  <c r="S1519" i="1"/>
  <c r="U1519" i="1" s="1"/>
  <c r="S1520" i="1"/>
  <c r="T1520" i="1" s="1"/>
  <c r="S1521" i="1"/>
  <c r="T1521" i="1" s="1"/>
  <c r="S1522" i="1"/>
  <c r="T1522" i="1" s="1"/>
  <c r="S1523" i="1"/>
  <c r="T1523" i="1" s="1"/>
  <c r="S1524" i="1"/>
  <c r="T1524" i="1" s="1"/>
  <c r="S1525" i="1"/>
  <c r="T1525" i="1" s="1"/>
  <c r="S1526" i="1"/>
  <c r="S1527" i="1"/>
  <c r="S1528" i="1"/>
  <c r="S1529" i="1"/>
  <c r="T1529" i="1" s="1"/>
  <c r="S1530" i="1"/>
  <c r="S1531" i="1"/>
  <c r="S1532" i="1"/>
  <c r="U1532" i="1" s="1"/>
  <c r="S1533" i="1"/>
  <c r="S1534" i="1"/>
  <c r="S1535" i="1"/>
  <c r="T1535" i="1" s="1"/>
  <c r="S1536" i="1"/>
  <c r="T1536" i="1" s="1"/>
  <c r="S1537" i="1"/>
  <c r="T1537" i="1" s="1"/>
  <c r="S1538" i="1"/>
  <c r="U1538" i="1" s="1"/>
  <c r="S1539" i="1"/>
  <c r="T1539" i="1" s="1"/>
  <c r="S1540" i="1"/>
  <c r="U1540" i="1" s="1"/>
  <c r="S1541" i="1"/>
  <c r="S1542" i="1"/>
  <c r="S1543" i="1"/>
  <c r="S1544" i="1"/>
  <c r="T1544" i="1" s="1"/>
  <c r="S1545" i="1"/>
  <c r="T1545" i="1" s="1"/>
  <c r="S1546" i="1"/>
  <c r="S1547" i="1"/>
  <c r="T1547" i="1" s="1"/>
  <c r="S1548" i="1"/>
  <c r="S1549" i="1"/>
  <c r="U1549" i="1" s="1"/>
  <c r="S1550" i="1"/>
  <c r="T1550" i="1" s="1"/>
  <c r="S1551" i="1"/>
  <c r="U1551" i="1" s="1"/>
  <c r="S1552" i="1"/>
  <c r="S1553" i="1"/>
  <c r="T1553" i="1" s="1"/>
  <c r="S1554" i="1"/>
  <c r="S1555" i="1"/>
  <c r="T1555" i="1" s="1"/>
  <c r="S1556" i="1"/>
  <c r="S1557" i="1"/>
  <c r="T1557" i="1" s="1"/>
  <c r="S1558" i="1"/>
  <c r="S1559" i="1"/>
  <c r="S1560" i="1"/>
  <c r="T1560" i="1" s="1"/>
  <c r="S1561" i="1"/>
  <c r="T1561" i="1" s="1"/>
  <c r="S1562" i="1"/>
  <c r="S1563" i="1"/>
  <c r="S1564" i="1"/>
  <c r="S1565" i="1"/>
  <c r="T1565" i="1" s="1"/>
  <c r="S1566" i="1"/>
  <c r="S1567" i="1"/>
  <c r="S1568" i="1"/>
  <c r="T1568" i="1" s="1"/>
  <c r="S1569" i="1"/>
  <c r="S1570" i="1"/>
  <c r="S1571" i="1"/>
  <c r="S1572" i="1"/>
  <c r="S1573" i="1"/>
  <c r="S1574" i="1"/>
  <c r="T1574" i="1" s="1"/>
  <c r="S1575" i="1"/>
  <c r="S1576" i="1"/>
  <c r="T1576" i="1" s="1"/>
  <c r="S1577" i="1"/>
  <c r="U1577" i="1" s="1"/>
  <c r="S1578" i="1"/>
  <c r="S1579" i="1"/>
  <c r="T1579" i="1" s="1"/>
  <c r="S1580" i="1"/>
  <c r="S1581" i="1"/>
  <c r="S1582" i="1"/>
  <c r="T1582" i="1" s="1"/>
  <c r="S1583" i="1"/>
  <c r="S1584" i="1"/>
  <c r="T1584" i="1" s="1"/>
  <c r="S1585" i="1"/>
  <c r="U1585" i="1" s="1"/>
  <c r="S1586" i="1"/>
  <c r="T1586" i="1" s="1"/>
  <c r="S1587" i="1"/>
  <c r="T1587" i="1" s="1"/>
  <c r="S1588" i="1"/>
  <c r="S1589" i="1"/>
  <c r="S1590" i="1"/>
  <c r="S1591" i="1"/>
  <c r="S1592" i="1"/>
  <c r="S1593" i="1"/>
  <c r="S1594" i="1"/>
  <c r="S1595" i="1"/>
  <c r="S1596" i="1"/>
  <c r="S1597" i="1"/>
  <c r="S1598" i="1"/>
  <c r="S1599" i="1"/>
  <c r="S1600" i="1"/>
  <c r="T1600" i="1" s="1"/>
  <c r="S1601" i="1"/>
  <c r="U1601" i="1" s="1"/>
  <c r="S1602" i="1"/>
  <c r="T1602" i="1" s="1"/>
  <c r="S1603" i="1"/>
  <c r="S1604" i="1"/>
  <c r="S1605" i="1"/>
  <c r="S1606" i="1"/>
  <c r="T1606" i="1" s="1"/>
  <c r="S1607" i="1"/>
  <c r="S1608" i="1"/>
  <c r="S1609" i="1"/>
  <c r="S1610" i="1"/>
  <c r="S1611" i="1"/>
  <c r="U1611" i="1" s="1"/>
  <c r="S1612" i="1"/>
  <c r="S1613" i="1"/>
  <c r="T1613" i="1" s="1"/>
  <c r="S1614" i="1"/>
  <c r="U1614" i="1" s="1"/>
  <c r="S1615" i="1"/>
  <c r="S1616" i="1"/>
  <c r="T1616" i="1" s="1"/>
  <c r="S1617" i="1"/>
  <c r="T1617" i="1" s="1"/>
  <c r="S1618" i="1"/>
  <c r="S1619" i="1"/>
  <c r="S1620" i="1"/>
  <c r="S1621" i="1"/>
  <c r="T1621" i="1" s="1"/>
  <c r="S1622" i="1"/>
  <c r="T1622" i="1" s="1"/>
  <c r="S1623" i="1"/>
  <c r="S1624" i="1"/>
  <c r="T1624" i="1" s="1"/>
  <c r="S1625" i="1"/>
  <c r="S1626" i="1"/>
  <c r="T1626" i="1" s="1"/>
  <c r="S1627" i="1"/>
  <c r="T1627" i="1" s="1"/>
  <c r="S1628" i="1"/>
  <c r="S1629" i="1"/>
  <c r="T1629" i="1" s="1"/>
  <c r="S1630" i="1"/>
  <c r="S1631" i="1"/>
  <c r="S1632" i="1"/>
  <c r="T1632" i="1" s="1"/>
  <c r="S1633" i="1"/>
  <c r="S1634" i="1"/>
  <c r="S1635" i="1"/>
  <c r="U1635" i="1" s="1"/>
  <c r="S1636" i="1"/>
  <c r="S1637" i="1"/>
  <c r="S1638" i="1"/>
  <c r="S1639" i="1"/>
  <c r="S1640" i="1"/>
  <c r="T1640" i="1" s="1"/>
  <c r="S1641" i="1"/>
  <c r="T1641" i="1" s="1"/>
  <c r="S1642" i="1"/>
  <c r="S1643" i="1"/>
  <c r="T1643" i="1" s="1"/>
  <c r="S1644" i="1"/>
  <c r="S1645" i="1"/>
  <c r="S1646" i="1"/>
  <c r="S1647" i="1"/>
  <c r="S1648" i="1"/>
  <c r="T1648" i="1" s="1"/>
  <c r="S1649" i="1"/>
  <c r="U1649" i="1" s="1"/>
  <c r="S1650" i="1"/>
  <c r="T1650" i="1" s="1"/>
  <c r="S1651" i="1"/>
  <c r="T1651" i="1" s="1"/>
  <c r="S1652" i="1"/>
  <c r="S1653" i="1"/>
  <c r="S1654" i="1"/>
  <c r="T1654" i="1" s="1"/>
  <c r="S1655" i="1"/>
  <c r="S1656" i="1"/>
  <c r="T1656" i="1" s="1"/>
  <c r="S1657" i="1"/>
  <c r="T1657" i="1" s="1"/>
  <c r="S1658" i="1"/>
  <c r="T1658" i="1" s="1"/>
  <c r="S1659" i="1"/>
  <c r="S1660" i="1"/>
  <c r="T1660" i="1" s="1"/>
  <c r="S1661" i="1"/>
  <c r="S1662" i="1"/>
  <c r="T1662" i="1" s="1"/>
  <c r="S1663" i="1"/>
  <c r="S1664" i="1"/>
  <c r="T1664" i="1" s="1"/>
  <c r="S1665" i="1"/>
  <c r="S1666" i="1"/>
  <c r="T1666" i="1" s="1"/>
  <c r="S1667" i="1"/>
  <c r="S1668" i="1"/>
  <c r="S1669" i="1"/>
  <c r="S1670" i="1"/>
  <c r="S1671" i="1"/>
  <c r="S1672" i="1"/>
  <c r="S1673" i="1"/>
  <c r="T1673" i="1" s="1"/>
  <c r="S1674" i="1"/>
  <c r="S1675" i="1"/>
  <c r="S1676" i="1"/>
  <c r="S1677" i="1"/>
  <c r="T1677" i="1" s="1"/>
  <c r="S1678" i="1"/>
  <c r="T1678" i="1" s="1"/>
  <c r="S1679" i="1"/>
  <c r="S1680" i="1"/>
  <c r="T1680" i="1" s="1"/>
  <c r="S1681" i="1"/>
  <c r="T1681" i="1" s="1"/>
  <c r="S1682" i="1"/>
  <c r="S1683" i="1"/>
  <c r="U1683" i="1" s="1"/>
  <c r="S1684" i="1"/>
  <c r="S1685" i="1"/>
  <c r="T1685" i="1" s="1"/>
  <c r="S1686" i="1"/>
  <c r="S1687" i="1"/>
  <c r="S1688" i="1"/>
  <c r="S1689" i="1"/>
  <c r="S1690" i="1"/>
  <c r="S1691" i="1"/>
  <c r="T1691" i="1" s="1"/>
  <c r="S1692" i="1"/>
  <c r="S1693" i="1"/>
  <c r="T1693" i="1" s="1"/>
  <c r="S1694" i="1"/>
  <c r="T1694" i="1" s="1"/>
  <c r="S1695" i="1"/>
  <c r="S1696" i="1"/>
  <c r="S1697" i="1"/>
  <c r="S1698" i="1"/>
  <c r="T1698" i="1" s="1"/>
  <c r="S1699" i="1"/>
  <c r="T1699" i="1" s="1"/>
  <c r="S1700" i="1"/>
  <c r="S1701" i="1"/>
  <c r="S1702" i="1"/>
  <c r="S1703" i="1"/>
  <c r="S1704" i="1"/>
  <c r="S1705" i="1"/>
  <c r="T1705" i="1" s="1"/>
  <c r="S1706" i="1"/>
  <c r="T1706" i="1" s="1"/>
  <c r="S1707" i="1"/>
  <c r="T1707" i="1" s="1"/>
  <c r="S1708" i="1"/>
  <c r="V1226" i="1"/>
  <c r="V1227" i="1"/>
  <c r="W1227" i="1" s="1"/>
  <c r="V1228" i="1"/>
  <c r="V1229" i="1"/>
  <c r="V1230" i="1"/>
  <c r="W1230" i="1" s="1"/>
  <c r="V1231" i="1"/>
  <c r="V1232" i="1"/>
  <c r="X1232" i="1" s="1"/>
  <c r="V1233" i="1"/>
  <c r="V1234" i="1"/>
  <c r="W1234" i="1" s="1"/>
  <c r="V1235" i="1"/>
  <c r="X1235" i="1" s="1"/>
  <c r="V1236" i="1"/>
  <c r="V1237" i="1"/>
  <c r="V1238" i="1"/>
  <c r="W1238" i="1" s="1"/>
  <c r="V1239" i="1"/>
  <c r="X1239" i="1" s="1"/>
  <c r="V1240" i="1"/>
  <c r="V1241" i="1"/>
  <c r="W1241" i="1" s="1"/>
  <c r="V1242" i="1"/>
  <c r="V1243" i="1"/>
  <c r="W1243" i="1" s="1"/>
  <c r="V1244" i="1"/>
  <c r="V1245" i="1"/>
  <c r="W1245" i="1" s="1"/>
  <c r="V1246" i="1"/>
  <c r="W1246" i="1" s="1"/>
  <c r="V1247" i="1"/>
  <c r="V1248" i="1"/>
  <c r="V1249" i="1"/>
  <c r="W1249" i="1" s="1"/>
  <c r="V1250" i="1"/>
  <c r="V1251" i="1"/>
  <c r="V1252" i="1"/>
  <c r="V1253" i="1"/>
  <c r="X1253" i="1" s="1"/>
  <c r="V1254" i="1"/>
  <c r="W1254" i="1" s="1"/>
  <c r="V1255" i="1"/>
  <c r="V1256" i="1"/>
  <c r="X1256" i="1" s="1"/>
  <c r="V1257" i="1"/>
  <c r="W1257" i="1" s="1"/>
  <c r="V1258" i="1"/>
  <c r="X1258" i="1" s="1"/>
  <c r="V1259" i="1"/>
  <c r="X1259" i="1" s="1"/>
  <c r="V1260" i="1"/>
  <c r="X1260" i="1" s="1"/>
  <c r="V1261" i="1"/>
  <c r="V1262" i="1"/>
  <c r="W1262" i="1" s="1"/>
  <c r="V1263" i="1"/>
  <c r="X1263" i="1" s="1"/>
  <c r="V1264" i="1"/>
  <c r="V1265" i="1"/>
  <c r="V1266" i="1"/>
  <c r="W1266" i="1" s="1"/>
  <c r="V1267" i="1"/>
  <c r="W1267" i="1" s="1"/>
  <c r="V1268" i="1"/>
  <c r="V1269" i="1"/>
  <c r="X1269" i="1" s="1"/>
  <c r="V1270" i="1"/>
  <c r="W1270" i="1" s="1"/>
  <c r="V1271" i="1"/>
  <c r="V1272" i="1"/>
  <c r="X1272" i="1" s="1"/>
  <c r="V1273" i="1"/>
  <c r="W1273" i="1" s="1"/>
  <c r="V1274" i="1"/>
  <c r="W1274" i="1" s="1"/>
  <c r="V1275" i="1"/>
  <c r="X1275" i="1" s="1"/>
  <c r="V1276" i="1"/>
  <c r="V1277" i="1"/>
  <c r="V1278" i="1"/>
  <c r="W1278" i="1" s="1"/>
  <c r="V1279" i="1"/>
  <c r="V1280" i="1"/>
  <c r="W1280" i="1" s="1"/>
  <c r="V1281" i="1"/>
  <c r="V1282" i="1"/>
  <c r="X1282" i="1" s="1"/>
  <c r="V1283" i="1"/>
  <c r="V1284" i="1"/>
  <c r="V1285" i="1"/>
  <c r="V1286" i="1"/>
  <c r="W1286" i="1" s="1"/>
  <c r="V1287" i="1"/>
  <c r="V1288" i="1"/>
  <c r="W1288" i="1" s="1"/>
  <c r="V1289" i="1"/>
  <c r="W1289" i="1" s="1"/>
  <c r="V1290" i="1"/>
  <c r="X1290" i="1" s="1"/>
  <c r="V1291" i="1"/>
  <c r="X1291" i="1" s="1"/>
  <c r="V1292" i="1"/>
  <c r="V1293" i="1"/>
  <c r="V1294" i="1"/>
  <c r="W1294" i="1" s="1"/>
  <c r="V1295" i="1"/>
  <c r="V1296" i="1"/>
  <c r="W1296" i="1" s="1"/>
  <c r="V1297" i="1"/>
  <c r="V1298" i="1"/>
  <c r="X1298" i="1" s="1"/>
  <c r="V1299" i="1"/>
  <c r="W1299" i="1" s="1"/>
  <c r="V1300" i="1"/>
  <c r="V1301" i="1"/>
  <c r="V1302" i="1"/>
  <c r="X1302" i="1" s="1"/>
  <c r="V1303" i="1"/>
  <c r="V1304" i="1"/>
  <c r="W1304" i="1" s="1"/>
  <c r="V1305" i="1"/>
  <c r="W1305" i="1" s="1"/>
  <c r="V1306" i="1"/>
  <c r="W1306" i="1" s="1"/>
  <c r="V1307" i="1"/>
  <c r="W1307" i="1" s="1"/>
  <c r="V1308" i="1"/>
  <c r="V1309" i="1"/>
  <c r="X1309" i="1" s="1"/>
  <c r="V1310" i="1"/>
  <c r="X1310" i="1" s="1"/>
  <c r="V1311" i="1"/>
  <c r="V1312" i="1"/>
  <c r="X1312" i="1" s="1"/>
  <c r="V1313" i="1"/>
  <c r="W1313" i="1" s="1"/>
  <c r="V1314" i="1"/>
  <c r="W1314" i="1" s="1"/>
  <c r="V1315" i="1"/>
  <c r="V1316" i="1"/>
  <c r="V1317" i="1"/>
  <c r="V1318" i="1"/>
  <c r="X1318" i="1" s="1"/>
  <c r="V1319" i="1"/>
  <c r="V1320" i="1"/>
  <c r="X1320" i="1" s="1"/>
  <c r="V1321" i="1"/>
  <c r="X1321" i="1" s="1"/>
  <c r="V1322" i="1"/>
  <c r="W1322" i="1" s="1"/>
  <c r="V1323" i="1"/>
  <c r="V1324" i="1"/>
  <c r="V1325" i="1"/>
  <c r="V1326" i="1"/>
  <c r="X1326" i="1" s="1"/>
  <c r="V1327" i="1"/>
  <c r="V1328" i="1"/>
  <c r="W1328" i="1" s="1"/>
  <c r="V1329" i="1"/>
  <c r="W1329" i="1" s="1"/>
  <c r="V1330" i="1"/>
  <c r="V1331" i="1"/>
  <c r="X1331" i="1" s="1"/>
  <c r="V1332" i="1"/>
  <c r="V1333" i="1"/>
  <c r="V1334" i="1"/>
  <c r="X1334" i="1" s="1"/>
  <c r="V1335" i="1"/>
  <c r="V1336" i="1"/>
  <c r="X1336" i="1" s="1"/>
  <c r="V1337" i="1"/>
  <c r="W1337" i="1" s="1"/>
  <c r="V1338" i="1"/>
  <c r="V1339" i="1"/>
  <c r="W1339" i="1" s="1"/>
  <c r="V1340" i="1"/>
  <c r="V1341" i="1"/>
  <c r="V1342" i="1"/>
  <c r="X1342" i="1" s="1"/>
  <c r="V1343" i="1"/>
  <c r="V1344" i="1"/>
  <c r="V1345" i="1"/>
  <c r="V1346" i="1"/>
  <c r="W1346" i="1" s="1"/>
  <c r="V1347" i="1"/>
  <c r="V1348" i="1"/>
  <c r="V1349" i="1"/>
  <c r="V1350" i="1"/>
  <c r="X1350" i="1" s="1"/>
  <c r="V1351" i="1"/>
  <c r="V1352" i="1"/>
  <c r="W1352" i="1" s="1"/>
  <c r="V1353" i="1"/>
  <c r="X1353" i="1" s="1"/>
  <c r="V1354" i="1"/>
  <c r="V1355" i="1"/>
  <c r="V1356" i="1"/>
  <c r="V1357" i="1"/>
  <c r="X1357" i="1" s="1"/>
  <c r="V1358" i="1"/>
  <c r="X1358" i="1" s="1"/>
  <c r="V1359" i="1"/>
  <c r="V1360" i="1"/>
  <c r="V1361" i="1"/>
  <c r="V1362" i="1"/>
  <c r="V1363" i="1"/>
  <c r="V1364" i="1"/>
  <c r="V1365" i="1"/>
  <c r="W1365" i="1" s="1"/>
  <c r="V1366" i="1"/>
  <c r="X1366" i="1" s="1"/>
  <c r="V1367" i="1"/>
  <c r="W1367" i="1" s="1"/>
  <c r="V1368" i="1"/>
  <c r="V1369" i="1"/>
  <c r="V1370" i="1"/>
  <c r="W1370" i="1" s="1"/>
  <c r="V1371" i="1"/>
  <c r="V1372" i="1"/>
  <c r="V1373" i="1"/>
  <c r="X1373" i="1" s="1"/>
  <c r="V1374" i="1"/>
  <c r="X1374" i="1" s="1"/>
  <c r="V1375" i="1"/>
  <c r="V1376" i="1"/>
  <c r="V1377" i="1"/>
  <c r="W1377" i="1" s="1"/>
  <c r="V1378" i="1"/>
  <c r="W1378" i="1" s="1"/>
  <c r="V1379" i="1"/>
  <c r="W1379" i="1" s="1"/>
  <c r="V1380" i="1"/>
  <c r="V1381" i="1"/>
  <c r="X1381" i="1" s="1"/>
  <c r="V1382" i="1"/>
  <c r="X1382" i="1" s="1"/>
  <c r="V1383" i="1"/>
  <c r="W1383" i="1" s="1"/>
  <c r="V1384" i="1"/>
  <c r="X1384" i="1" s="1"/>
  <c r="V1385" i="1"/>
  <c r="W1385" i="1" s="1"/>
  <c r="V1386" i="1"/>
  <c r="V1387" i="1"/>
  <c r="X1387" i="1" s="1"/>
  <c r="V1388" i="1"/>
  <c r="V1389" i="1"/>
  <c r="W1389" i="1" s="1"/>
  <c r="V1390" i="1"/>
  <c r="X1390" i="1" s="1"/>
  <c r="V1391" i="1"/>
  <c r="V1392" i="1"/>
  <c r="X1392" i="1" s="1"/>
  <c r="V1393" i="1"/>
  <c r="V1394" i="1"/>
  <c r="W1394" i="1" s="1"/>
  <c r="V1395" i="1"/>
  <c r="W1395" i="1" s="1"/>
  <c r="V1396" i="1"/>
  <c r="V1397" i="1"/>
  <c r="V1398" i="1"/>
  <c r="X1398" i="1" s="1"/>
  <c r="V1399" i="1"/>
  <c r="V1400" i="1"/>
  <c r="X1400" i="1" s="1"/>
  <c r="V1401" i="1"/>
  <c r="V1402" i="1"/>
  <c r="X1402" i="1" s="1"/>
  <c r="V1403" i="1"/>
  <c r="W1403" i="1" s="1"/>
  <c r="V1404" i="1"/>
  <c r="V1405" i="1"/>
  <c r="V1406" i="1"/>
  <c r="X1406" i="1" s="1"/>
  <c r="V1407" i="1"/>
  <c r="V1408" i="1"/>
  <c r="V1409" i="1"/>
  <c r="V1410" i="1"/>
  <c r="W1410" i="1" s="1"/>
  <c r="V1411" i="1"/>
  <c r="X1411" i="1" s="1"/>
  <c r="V1412" i="1"/>
  <c r="V1413" i="1"/>
  <c r="W1413" i="1" s="1"/>
  <c r="V1414" i="1"/>
  <c r="X1414" i="1" s="1"/>
  <c r="V1415" i="1"/>
  <c r="V1416" i="1"/>
  <c r="V1417" i="1"/>
  <c r="W1417" i="1" s="1"/>
  <c r="V1418" i="1"/>
  <c r="X1418" i="1" s="1"/>
  <c r="V1419" i="1"/>
  <c r="X1419" i="1" s="1"/>
  <c r="V1420" i="1"/>
  <c r="V1421" i="1"/>
  <c r="W1421" i="1" s="1"/>
  <c r="V1422" i="1"/>
  <c r="X1422" i="1" s="1"/>
  <c r="V1423" i="1"/>
  <c r="V1424" i="1"/>
  <c r="V1425" i="1"/>
  <c r="V1426" i="1"/>
  <c r="W1426" i="1" s="1"/>
  <c r="V1427" i="1"/>
  <c r="W1427" i="1" s="1"/>
  <c r="V1428" i="1"/>
  <c r="V1429" i="1"/>
  <c r="X1429" i="1" s="1"/>
  <c r="V1430" i="1"/>
  <c r="X1430" i="1" s="1"/>
  <c r="V1431" i="1"/>
  <c r="V1432" i="1"/>
  <c r="V1433" i="1"/>
  <c r="V1434" i="1"/>
  <c r="W1434" i="1" s="1"/>
  <c r="V1435" i="1"/>
  <c r="X1435" i="1" s="1"/>
  <c r="V1436" i="1"/>
  <c r="V1437" i="1"/>
  <c r="V1438" i="1"/>
  <c r="X1438" i="1" s="1"/>
  <c r="V1439" i="1"/>
  <c r="V1440" i="1"/>
  <c r="X1440" i="1" s="1"/>
  <c r="V1441" i="1"/>
  <c r="W1441" i="1" s="1"/>
  <c r="V1442" i="1"/>
  <c r="W1442" i="1" s="1"/>
  <c r="V1443" i="1"/>
  <c r="V1444" i="1"/>
  <c r="V1445" i="1"/>
  <c r="X1445" i="1" s="1"/>
  <c r="V1446" i="1"/>
  <c r="X1446" i="1" s="1"/>
  <c r="V1447" i="1"/>
  <c r="W1447" i="1" s="1"/>
  <c r="V1448" i="1"/>
  <c r="X1448" i="1" s="1"/>
  <c r="V1449" i="1"/>
  <c r="V1450" i="1"/>
  <c r="V1451" i="1"/>
  <c r="W1451" i="1" s="1"/>
  <c r="V1452" i="1"/>
  <c r="V1453" i="1"/>
  <c r="W1453" i="1" s="1"/>
  <c r="V1454" i="1"/>
  <c r="X1454" i="1" s="1"/>
  <c r="V1455" i="1"/>
  <c r="V1456" i="1"/>
  <c r="V1457" i="1"/>
  <c r="V1458" i="1"/>
  <c r="W1458" i="1" s="1"/>
  <c r="V1459" i="1"/>
  <c r="V1460" i="1"/>
  <c r="V1461" i="1"/>
  <c r="V1462" i="1"/>
  <c r="X1462" i="1" s="1"/>
  <c r="V1463" i="1"/>
  <c r="V1464" i="1"/>
  <c r="V1465" i="1"/>
  <c r="X1465" i="1" s="1"/>
  <c r="V1466" i="1"/>
  <c r="W1466" i="1" s="1"/>
  <c r="V1467" i="1"/>
  <c r="V1468" i="1"/>
  <c r="V1469" i="1"/>
  <c r="V1470" i="1"/>
  <c r="X1470" i="1" s="1"/>
  <c r="V1471" i="1"/>
  <c r="V1472" i="1"/>
  <c r="X1472" i="1" s="1"/>
  <c r="V1473" i="1"/>
  <c r="V1474" i="1"/>
  <c r="W1474" i="1" s="1"/>
  <c r="V1475" i="1"/>
  <c r="W1475" i="1" s="1"/>
  <c r="V1476" i="1"/>
  <c r="V1477" i="1"/>
  <c r="W1477" i="1" s="1"/>
  <c r="V1478" i="1"/>
  <c r="X1478" i="1" s="1"/>
  <c r="V1479" i="1"/>
  <c r="V1480" i="1"/>
  <c r="V1481" i="1"/>
  <c r="W1481" i="1" s="1"/>
  <c r="V1482" i="1"/>
  <c r="X1482" i="1" s="1"/>
  <c r="V1483" i="1"/>
  <c r="V1484" i="1"/>
  <c r="V1485" i="1"/>
  <c r="W1485" i="1" s="1"/>
  <c r="V1486" i="1"/>
  <c r="X1486" i="1" s="1"/>
  <c r="V1487" i="1"/>
  <c r="V1488" i="1"/>
  <c r="V1489" i="1"/>
  <c r="V1490" i="1"/>
  <c r="V1491" i="1"/>
  <c r="W1491" i="1" s="1"/>
  <c r="V1492" i="1"/>
  <c r="V1493" i="1"/>
  <c r="V1494" i="1"/>
  <c r="X1494" i="1" s="1"/>
  <c r="V1495" i="1"/>
  <c r="W1495" i="1" s="1"/>
  <c r="V1496" i="1"/>
  <c r="V1497" i="1"/>
  <c r="V1498" i="1"/>
  <c r="X1498" i="1" s="1"/>
  <c r="V1499" i="1"/>
  <c r="X1499" i="1" s="1"/>
  <c r="V1500" i="1"/>
  <c r="V1501" i="1"/>
  <c r="V1502" i="1"/>
  <c r="X1502" i="1" s="1"/>
  <c r="V1503" i="1"/>
  <c r="V1504" i="1"/>
  <c r="V1505" i="1"/>
  <c r="V1506" i="1"/>
  <c r="W1506" i="1" s="1"/>
  <c r="V1507" i="1"/>
  <c r="V1508" i="1"/>
  <c r="V1509" i="1"/>
  <c r="X1509" i="1" s="1"/>
  <c r="V1510" i="1"/>
  <c r="X1510" i="1" s="1"/>
  <c r="V1511" i="1"/>
  <c r="V1512" i="1"/>
  <c r="V1513" i="1"/>
  <c r="W1513" i="1" s="1"/>
  <c r="V1514" i="1"/>
  <c r="V1515" i="1"/>
  <c r="X1515" i="1" s="1"/>
  <c r="V1516" i="1"/>
  <c r="V1517" i="1"/>
  <c r="W1517" i="1" s="1"/>
  <c r="V1518" i="1"/>
  <c r="X1518" i="1" s="1"/>
  <c r="V1519" i="1"/>
  <c r="V1520" i="1"/>
  <c r="W1520" i="1" s="1"/>
  <c r="V1521" i="1"/>
  <c r="V1522" i="1"/>
  <c r="V1523" i="1"/>
  <c r="V1524" i="1"/>
  <c r="V1525" i="1"/>
  <c r="V1526" i="1"/>
  <c r="X1526" i="1" s="1"/>
  <c r="V1527" i="1"/>
  <c r="W1527" i="1" s="1"/>
  <c r="V1528" i="1"/>
  <c r="V1529" i="1"/>
  <c r="V1530" i="1"/>
  <c r="X1530" i="1" s="1"/>
  <c r="V1531" i="1"/>
  <c r="W1531" i="1" s="1"/>
  <c r="V1532" i="1"/>
  <c r="V1533" i="1"/>
  <c r="W1533" i="1" s="1"/>
  <c r="V1534" i="1"/>
  <c r="X1534" i="1" s="1"/>
  <c r="V1535" i="1"/>
  <c r="V1536" i="1"/>
  <c r="X1536" i="1" s="1"/>
  <c r="V1537" i="1"/>
  <c r="V1538" i="1"/>
  <c r="W1538" i="1" s="1"/>
  <c r="V1539" i="1"/>
  <c r="X1539" i="1" s="1"/>
  <c r="V1540" i="1"/>
  <c r="V1541" i="1"/>
  <c r="W1541" i="1" s="1"/>
  <c r="V1542" i="1"/>
  <c r="X1542" i="1" s="1"/>
  <c r="V1543" i="1"/>
  <c r="V1544" i="1"/>
  <c r="V1545" i="1"/>
  <c r="V1546" i="1"/>
  <c r="X1546" i="1" s="1"/>
  <c r="V1547" i="1"/>
  <c r="W1547" i="1" s="1"/>
  <c r="V1548" i="1"/>
  <c r="V1549" i="1"/>
  <c r="W1549" i="1" s="1"/>
  <c r="V1550" i="1"/>
  <c r="X1550" i="1" s="1"/>
  <c r="V1551" i="1"/>
  <c r="V1552" i="1"/>
  <c r="W1552" i="1" s="1"/>
  <c r="V1553" i="1"/>
  <c r="V1554" i="1"/>
  <c r="V1555" i="1"/>
  <c r="V1556" i="1"/>
  <c r="X1556" i="1" s="1"/>
  <c r="V1557" i="1"/>
  <c r="X1557" i="1" s="1"/>
  <c r="V1558" i="1"/>
  <c r="W1558" i="1" s="1"/>
  <c r="V1559" i="1"/>
  <c r="V1560" i="1"/>
  <c r="W1560" i="1" s="1"/>
  <c r="V1561" i="1"/>
  <c r="X1561" i="1" s="1"/>
  <c r="V1562" i="1"/>
  <c r="W1562" i="1" s="1"/>
  <c r="V1563" i="1"/>
  <c r="V1564" i="1"/>
  <c r="W1564" i="1" s="1"/>
  <c r="V1565" i="1"/>
  <c r="X1565" i="1" s="1"/>
  <c r="V1566" i="1"/>
  <c r="V1567" i="1"/>
  <c r="X1567" i="1" s="1"/>
  <c r="V1568" i="1"/>
  <c r="V1569" i="1"/>
  <c r="W1569" i="1" s="1"/>
  <c r="V1570" i="1"/>
  <c r="W1570" i="1" s="1"/>
  <c r="V1571" i="1"/>
  <c r="V1572" i="1"/>
  <c r="X1572" i="1" s="1"/>
  <c r="V1573" i="1"/>
  <c r="X1573" i="1" s="1"/>
  <c r="V1574" i="1"/>
  <c r="V1575" i="1"/>
  <c r="W1575" i="1" s="1"/>
  <c r="V1576" i="1"/>
  <c r="V1577" i="1"/>
  <c r="V1578" i="1"/>
  <c r="X1578" i="1" s="1"/>
  <c r="V1579" i="1"/>
  <c r="V1580" i="1"/>
  <c r="W1580" i="1" s="1"/>
  <c r="V1581" i="1"/>
  <c r="X1581" i="1" s="1"/>
  <c r="V1582" i="1"/>
  <c r="V1583" i="1"/>
  <c r="V1584" i="1"/>
  <c r="V1585" i="1"/>
  <c r="V1586" i="1"/>
  <c r="V1587" i="1"/>
  <c r="V1588" i="1"/>
  <c r="V1589" i="1"/>
  <c r="X1589" i="1" s="1"/>
  <c r="V1590" i="1"/>
  <c r="W1590" i="1" s="1"/>
  <c r="V1591" i="1"/>
  <c r="X1591" i="1" s="1"/>
  <c r="V1592" i="1"/>
  <c r="X1592" i="1" s="1"/>
  <c r="V1593" i="1"/>
  <c r="V1594" i="1"/>
  <c r="W1594" i="1" s="1"/>
  <c r="V1595" i="1"/>
  <c r="V1596" i="1"/>
  <c r="V1597" i="1"/>
  <c r="X1597" i="1" s="1"/>
  <c r="V1598" i="1"/>
  <c r="V1599" i="1"/>
  <c r="W1599" i="1" s="1"/>
  <c r="V1600" i="1"/>
  <c r="V1601" i="1"/>
  <c r="W1601" i="1" s="1"/>
  <c r="V1602" i="1"/>
  <c r="W1602" i="1" s="1"/>
  <c r="V1603" i="1"/>
  <c r="V1604" i="1"/>
  <c r="W1604" i="1" s="1"/>
  <c r="V1605" i="1"/>
  <c r="X1605" i="1" s="1"/>
  <c r="V1606" i="1"/>
  <c r="V1607" i="1"/>
  <c r="W1607" i="1" s="1"/>
  <c r="V1608" i="1"/>
  <c r="X1608" i="1" s="1"/>
  <c r="V1609" i="1"/>
  <c r="X1609" i="1" s="1"/>
  <c r="V1610" i="1"/>
  <c r="W1610" i="1" s="1"/>
  <c r="V1611" i="1"/>
  <c r="V1612" i="1"/>
  <c r="W1612" i="1" s="1"/>
  <c r="V1613" i="1"/>
  <c r="X1613" i="1" s="1"/>
  <c r="V1614" i="1"/>
  <c r="V1615" i="1"/>
  <c r="W1615" i="1" s="1"/>
  <c r="V1616" i="1"/>
  <c r="V1617" i="1"/>
  <c r="W1617" i="1" s="1"/>
  <c r="V1618" i="1"/>
  <c r="W1618" i="1" s="1"/>
  <c r="V1619" i="1"/>
  <c r="V1620" i="1"/>
  <c r="X1620" i="1" s="1"/>
  <c r="V1621" i="1"/>
  <c r="X1621" i="1" s="1"/>
  <c r="V1622" i="1"/>
  <c r="W1622" i="1" s="1"/>
  <c r="V1623" i="1"/>
  <c r="W1623" i="1" s="1"/>
  <c r="V1624" i="1"/>
  <c r="W1624" i="1" s="1"/>
  <c r="V1625" i="1"/>
  <c r="X1625" i="1" s="1"/>
  <c r="V1626" i="1"/>
  <c r="W1626" i="1" s="1"/>
  <c r="V1627" i="1"/>
  <c r="V1628" i="1"/>
  <c r="V1629" i="1"/>
  <c r="X1629" i="1" s="1"/>
  <c r="V1630" i="1"/>
  <c r="V1631" i="1"/>
  <c r="W1631" i="1" s="1"/>
  <c r="V1632" i="1"/>
  <c r="W1632" i="1" s="1"/>
  <c r="V1633" i="1"/>
  <c r="W1633" i="1" s="1"/>
  <c r="V1634" i="1"/>
  <c r="W1634" i="1" s="1"/>
  <c r="V1635" i="1"/>
  <c r="V1636" i="1"/>
  <c r="X1636" i="1" s="1"/>
  <c r="V1637" i="1"/>
  <c r="X1637" i="1" s="1"/>
  <c r="V1638" i="1"/>
  <c r="W1638" i="1" s="1"/>
  <c r="V1639" i="1"/>
  <c r="X1639" i="1" s="1"/>
  <c r="V1640" i="1"/>
  <c r="X1640" i="1" s="1"/>
  <c r="V1641" i="1"/>
  <c r="V1642" i="1"/>
  <c r="X1642" i="1" s="1"/>
  <c r="V1643" i="1"/>
  <c r="V1644" i="1"/>
  <c r="W1644" i="1" s="1"/>
  <c r="V1645" i="1"/>
  <c r="X1645" i="1" s="1"/>
  <c r="V1646" i="1"/>
  <c r="V1647" i="1"/>
  <c r="W1647" i="1" s="1"/>
  <c r="V1648" i="1"/>
  <c r="V1649" i="1"/>
  <c r="V1650" i="1"/>
  <c r="W1650" i="1" s="1"/>
  <c r="V1651" i="1"/>
  <c r="V1652" i="1"/>
  <c r="V1653" i="1"/>
  <c r="X1653" i="1" s="1"/>
  <c r="V1654" i="1"/>
  <c r="V1655" i="1"/>
  <c r="W1655" i="1" s="1"/>
  <c r="V1656" i="1"/>
  <c r="W1656" i="1" s="1"/>
  <c r="V1657" i="1"/>
  <c r="X1657" i="1" s="1"/>
  <c r="V1658" i="1"/>
  <c r="W1658" i="1" s="1"/>
  <c r="V1659" i="1"/>
  <c r="V1660" i="1"/>
  <c r="W1660" i="1" s="1"/>
  <c r="V1661" i="1"/>
  <c r="X1661" i="1" s="1"/>
  <c r="V1662" i="1"/>
  <c r="V1663" i="1"/>
  <c r="X1663" i="1" s="1"/>
  <c r="V1664" i="1"/>
  <c r="V1665" i="1"/>
  <c r="W1665" i="1" s="1"/>
  <c r="V1666" i="1"/>
  <c r="W1666" i="1" s="1"/>
  <c r="V1667" i="1"/>
  <c r="V1668" i="1"/>
  <c r="W1668" i="1" s="1"/>
  <c r="V1669" i="1"/>
  <c r="X1669" i="1" s="1"/>
  <c r="V1670" i="1"/>
  <c r="V1671" i="1"/>
  <c r="V1672" i="1"/>
  <c r="V1673" i="1"/>
  <c r="X1673" i="1" s="1"/>
  <c r="V1674" i="1"/>
  <c r="W1674" i="1" s="1"/>
  <c r="V1675" i="1"/>
  <c r="V1676" i="1"/>
  <c r="W1676" i="1" s="1"/>
  <c r="V1677" i="1"/>
  <c r="X1677" i="1" s="1"/>
  <c r="V1678" i="1"/>
  <c r="V1679" i="1"/>
  <c r="W1679" i="1" s="1"/>
  <c r="V1680" i="1"/>
  <c r="W1680" i="1" s="1"/>
  <c r="V1681" i="1"/>
  <c r="W1681" i="1" s="1"/>
  <c r="V1682" i="1"/>
  <c r="W1682" i="1" s="1"/>
  <c r="V1683" i="1"/>
  <c r="V1684" i="1"/>
  <c r="X1684" i="1" s="1"/>
  <c r="V1685" i="1"/>
  <c r="X1685" i="1" s="1"/>
  <c r="V1686" i="1"/>
  <c r="V1687" i="1"/>
  <c r="V1688" i="1"/>
  <c r="V1689" i="1"/>
  <c r="X1689" i="1" s="1"/>
  <c r="V1690" i="1"/>
  <c r="X1690" i="1" s="1"/>
  <c r="V1691" i="1"/>
  <c r="V1692" i="1"/>
  <c r="W1692" i="1" s="1"/>
  <c r="V1693" i="1"/>
  <c r="X1693" i="1" s="1"/>
  <c r="V1694" i="1"/>
  <c r="V1695" i="1"/>
  <c r="X1695" i="1" s="1"/>
  <c r="V1696" i="1"/>
  <c r="V1697" i="1"/>
  <c r="W1697" i="1" s="1"/>
  <c r="V1698" i="1"/>
  <c r="W1698" i="1" s="1"/>
  <c r="V1699" i="1"/>
  <c r="V1700" i="1"/>
  <c r="X1700" i="1" s="1"/>
  <c r="V1701" i="1"/>
  <c r="X1701" i="1" s="1"/>
  <c r="V1702" i="1"/>
  <c r="W1702" i="1" s="1"/>
  <c r="V1703" i="1"/>
  <c r="W1703" i="1" s="1"/>
  <c r="V1704" i="1"/>
  <c r="V1705" i="1"/>
  <c r="V1706" i="1"/>
  <c r="X1706" i="1" s="1"/>
  <c r="V1707" i="1"/>
  <c r="V1708" i="1"/>
  <c r="W1708" i="1" s="1"/>
  <c r="Y1226" i="1"/>
  <c r="Z1226" i="1" s="1"/>
  <c r="Y1227" i="1"/>
  <c r="Z1227" i="1" s="1"/>
  <c r="Y1228" i="1"/>
  <c r="Z1228" i="1" s="1"/>
  <c r="Y1229" i="1"/>
  <c r="Y1230" i="1"/>
  <c r="Z1230" i="1" s="1"/>
  <c r="Y1231" i="1"/>
  <c r="Z1231" i="1" s="1"/>
  <c r="Y1232" i="1"/>
  <c r="Z1232" i="1" s="1"/>
  <c r="Y1233" i="1"/>
  <c r="Z1233" i="1" s="1"/>
  <c r="Y1234" i="1"/>
  <c r="Z1234" i="1" s="1"/>
  <c r="Y1235" i="1"/>
  <c r="Z1235" i="1" s="1"/>
  <c r="Y1236" i="1"/>
  <c r="Z1236" i="1" s="1"/>
  <c r="Y1237" i="1"/>
  <c r="Z1237" i="1" s="1"/>
  <c r="Y1238" i="1"/>
  <c r="Z1238" i="1" s="1"/>
  <c r="Y1239" i="1"/>
  <c r="Z1239" i="1" s="1"/>
  <c r="Y1240" i="1"/>
  <c r="Z1240" i="1" s="1"/>
  <c r="Y1241" i="1"/>
  <c r="Z1241" i="1" s="1"/>
  <c r="Y1242" i="1"/>
  <c r="Z1242" i="1" s="1"/>
  <c r="Y1243" i="1"/>
  <c r="Z1243" i="1" s="1"/>
  <c r="Y1244" i="1"/>
  <c r="Z1244" i="1" s="1"/>
  <c r="Y1245" i="1"/>
  <c r="Z1245" i="1" s="1"/>
  <c r="Y1246" i="1"/>
  <c r="Z1246" i="1" s="1"/>
  <c r="Y1247" i="1"/>
  <c r="Z1247" i="1" s="1"/>
  <c r="Y1248" i="1"/>
  <c r="Z1248" i="1" s="1"/>
  <c r="Y1249" i="1"/>
  <c r="Z1249" i="1" s="1"/>
  <c r="Y1250" i="1"/>
  <c r="Z1250" i="1" s="1"/>
  <c r="Y1251" i="1"/>
  <c r="Z1251" i="1" s="1"/>
  <c r="Y1252" i="1"/>
  <c r="Z1252" i="1" s="1"/>
  <c r="Y1253" i="1"/>
  <c r="Z1253" i="1" s="1"/>
  <c r="Y1254" i="1"/>
  <c r="Z1254" i="1" s="1"/>
  <c r="Y1255" i="1"/>
  <c r="Z1255" i="1" s="1"/>
  <c r="Y1256" i="1"/>
  <c r="Z1256" i="1" s="1"/>
  <c r="Y1257" i="1"/>
  <c r="Z1257" i="1" s="1"/>
  <c r="Y1258" i="1"/>
  <c r="Z1258" i="1" s="1"/>
  <c r="Y1259" i="1"/>
  <c r="Z1259" i="1" s="1"/>
  <c r="Y1260" i="1"/>
  <c r="Z1260" i="1" s="1"/>
  <c r="Y1261" i="1"/>
  <c r="Z1261" i="1" s="1"/>
  <c r="Y1262" i="1"/>
  <c r="Z1262" i="1" s="1"/>
  <c r="Y1263" i="1"/>
  <c r="Z1263" i="1" s="1"/>
  <c r="Y1264" i="1"/>
  <c r="Z1264" i="1" s="1"/>
  <c r="Y1265" i="1"/>
  <c r="Z1265" i="1" s="1"/>
  <c r="Y1266" i="1"/>
  <c r="Z1266" i="1" s="1"/>
  <c r="Y1267" i="1"/>
  <c r="Z1267" i="1" s="1"/>
  <c r="Y1268" i="1"/>
  <c r="Z1268" i="1" s="1"/>
  <c r="Y1269" i="1"/>
  <c r="Z1269" i="1" s="1"/>
  <c r="Y1270" i="1"/>
  <c r="Z1270" i="1" s="1"/>
  <c r="Y1271" i="1"/>
  <c r="Z1271" i="1" s="1"/>
  <c r="Y1272" i="1"/>
  <c r="Z1272" i="1" s="1"/>
  <c r="Y1273" i="1"/>
  <c r="Z1273" i="1" s="1"/>
  <c r="Y1274" i="1"/>
  <c r="Z1274" i="1" s="1"/>
  <c r="Y1275" i="1"/>
  <c r="Z1275" i="1" s="1"/>
  <c r="Y1276" i="1"/>
  <c r="Z1276" i="1" s="1"/>
  <c r="Y1277" i="1"/>
  <c r="Z1277" i="1" s="1"/>
  <c r="Y1278" i="1"/>
  <c r="Z1278" i="1" s="1"/>
  <c r="Y1279" i="1"/>
  <c r="Z1279" i="1" s="1"/>
  <c r="Y1280" i="1"/>
  <c r="Z1280" i="1" s="1"/>
  <c r="Y1281" i="1"/>
  <c r="Z1281" i="1" s="1"/>
  <c r="Y1282" i="1"/>
  <c r="Z1282" i="1" s="1"/>
  <c r="Y1283" i="1"/>
  <c r="Z1283" i="1" s="1"/>
  <c r="Y1284" i="1"/>
  <c r="Z1284" i="1" s="1"/>
  <c r="Y1285" i="1"/>
  <c r="Z1285" i="1" s="1"/>
  <c r="Y1286" i="1"/>
  <c r="Z1286" i="1" s="1"/>
  <c r="Y1287" i="1"/>
  <c r="Z1287" i="1" s="1"/>
  <c r="Y1288" i="1"/>
  <c r="Z1288" i="1" s="1"/>
  <c r="Y1289" i="1"/>
  <c r="Z1289" i="1" s="1"/>
  <c r="Y1290" i="1"/>
  <c r="Z1290" i="1" s="1"/>
  <c r="Y1291" i="1"/>
  <c r="Z1291" i="1" s="1"/>
  <c r="Y1292" i="1"/>
  <c r="Z1292" i="1" s="1"/>
  <c r="Y1293" i="1"/>
  <c r="Z1293" i="1" s="1"/>
  <c r="Y1294" i="1"/>
  <c r="Z1294" i="1" s="1"/>
  <c r="Y1295" i="1"/>
  <c r="Z1295" i="1" s="1"/>
  <c r="Y1296" i="1"/>
  <c r="Z1296" i="1" s="1"/>
  <c r="Y1297" i="1"/>
  <c r="Z1297" i="1" s="1"/>
  <c r="Y1298" i="1"/>
  <c r="Z1298" i="1" s="1"/>
  <c r="Y1299" i="1"/>
  <c r="Z1299" i="1" s="1"/>
  <c r="Y1300" i="1"/>
  <c r="Z1300" i="1" s="1"/>
  <c r="Y1301" i="1"/>
  <c r="Z1301" i="1" s="1"/>
  <c r="Y1302" i="1"/>
  <c r="Z1302" i="1" s="1"/>
  <c r="Y1303" i="1"/>
  <c r="Z1303" i="1" s="1"/>
  <c r="Y1304" i="1"/>
  <c r="Z1304" i="1" s="1"/>
  <c r="Y1305" i="1"/>
  <c r="Z1305" i="1" s="1"/>
  <c r="Y1306" i="1"/>
  <c r="Z1306" i="1" s="1"/>
  <c r="Y1307" i="1"/>
  <c r="Z1307" i="1" s="1"/>
  <c r="Y1308" i="1"/>
  <c r="Z1308" i="1" s="1"/>
  <c r="Y1309" i="1"/>
  <c r="Z1309" i="1" s="1"/>
  <c r="Y1310" i="1"/>
  <c r="Z1310" i="1" s="1"/>
  <c r="Y1311" i="1"/>
  <c r="Z1311" i="1" s="1"/>
  <c r="Y1312" i="1"/>
  <c r="Z1312" i="1" s="1"/>
  <c r="Y1313" i="1"/>
  <c r="Z1313" i="1" s="1"/>
  <c r="Y1314" i="1"/>
  <c r="Z1314" i="1" s="1"/>
  <c r="Y1315" i="1"/>
  <c r="Z1315" i="1" s="1"/>
  <c r="Y1316" i="1"/>
  <c r="Z1316" i="1" s="1"/>
  <c r="Y1317" i="1"/>
  <c r="Z1317" i="1" s="1"/>
  <c r="Y1318" i="1"/>
  <c r="Z1318" i="1" s="1"/>
  <c r="Y1319" i="1"/>
  <c r="Z1319" i="1" s="1"/>
  <c r="Y1320" i="1"/>
  <c r="Z1320" i="1" s="1"/>
  <c r="Y1321" i="1"/>
  <c r="Z1321" i="1" s="1"/>
  <c r="Y1322" i="1"/>
  <c r="Z1322" i="1" s="1"/>
  <c r="Y1323" i="1"/>
  <c r="Z1323" i="1" s="1"/>
  <c r="Y1324" i="1"/>
  <c r="Z1324" i="1" s="1"/>
  <c r="Y1325" i="1"/>
  <c r="Z1325" i="1" s="1"/>
  <c r="Y1326" i="1"/>
  <c r="Z1326" i="1" s="1"/>
  <c r="Y1327" i="1"/>
  <c r="Z1327" i="1" s="1"/>
  <c r="Y1328" i="1"/>
  <c r="Z1328" i="1" s="1"/>
  <c r="Y1329" i="1"/>
  <c r="Z1329" i="1" s="1"/>
  <c r="Y1330" i="1"/>
  <c r="Z1330" i="1" s="1"/>
  <c r="Y1331" i="1"/>
  <c r="Z1331" i="1" s="1"/>
  <c r="Y1332" i="1"/>
  <c r="Z1332" i="1" s="1"/>
  <c r="Y1333" i="1"/>
  <c r="Z1333" i="1" s="1"/>
  <c r="Y1334" i="1"/>
  <c r="Z1334" i="1" s="1"/>
  <c r="Y1335" i="1"/>
  <c r="Z1335" i="1" s="1"/>
  <c r="Y1336" i="1"/>
  <c r="Z1336" i="1" s="1"/>
  <c r="Y1337" i="1"/>
  <c r="Z1337" i="1" s="1"/>
  <c r="Y1338" i="1"/>
  <c r="Z1338" i="1" s="1"/>
  <c r="Y1339" i="1"/>
  <c r="Z1339" i="1" s="1"/>
  <c r="Y1340" i="1"/>
  <c r="Z1340" i="1" s="1"/>
  <c r="Y1341" i="1"/>
  <c r="Z1341" i="1" s="1"/>
  <c r="Y1342" i="1"/>
  <c r="Z1342" i="1" s="1"/>
  <c r="Y1343" i="1"/>
  <c r="Z1343" i="1" s="1"/>
  <c r="Y1344" i="1"/>
  <c r="Z1344" i="1" s="1"/>
  <c r="Y1345" i="1"/>
  <c r="Z1345" i="1" s="1"/>
  <c r="Y1346" i="1"/>
  <c r="Z1346" i="1" s="1"/>
  <c r="Y1347" i="1"/>
  <c r="Z1347" i="1" s="1"/>
  <c r="Y1348" i="1"/>
  <c r="Z1348" i="1" s="1"/>
  <c r="Y1349" i="1"/>
  <c r="Z1349" i="1" s="1"/>
  <c r="Y1350" i="1"/>
  <c r="Z1350" i="1" s="1"/>
  <c r="Y1351" i="1"/>
  <c r="Z1351" i="1" s="1"/>
  <c r="Y1352" i="1"/>
  <c r="Z1352" i="1" s="1"/>
  <c r="Y1353" i="1"/>
  <c r="Z1353" i="1" s="1"/>
  <c r="Y1354" i="1"/>
  <c r="Z1354" i="1" s="1"/>
  <c r="Y1355" i="1"/>
  <c r="Z1355" i="1" s="1"/>
  <c r="Y1356" i="1"/>
  <c r="Z1356" i="1" s="1"/>
  <c r="Y1357" i="1"/>
  <c r="Z1357" i="1" s="1"/>
  <c r="Y1358" i="1"/>
  <c r="Z1358" i="1" s="1"/>
  <c r="Y1359" i="1"/>
  <c r="Z1359" i="1" s="1"/>
  <c r="Y1360" i="1"/>
  <c r="Z1360" i="1" s="1"/>
  <c r="Y1361" i="1"/>
  <c r="Z1361" i="1" s="1"/>
  <c r="Y1362" i="1"/>
  <c r="Z1362" i="1" s="1"/>
  <c r="Y1363" i="1"/>
  <c r="Z1363" i="1" s="1"/>
  <c r="Y1364" i="1"/>
  <c r="Z1364" i="1" s="1"/>
  <c r="Y1365" i="1"/>
  <c r="Z1365" i="1" s="1"/>
  <c r="Y1366" i="1"/>
  <c r="Z1366" i="1" s="1"/>
  <c r="Y1367" i="1"/>
  <c r="Z1367" i="1" s="1"/>
  <c r="Y1368" i="1"/>
  <c r="Z1368" i="1" s="1"/>
  <c r="Y1369" i="1"/>
  <c r="Z1369" i="1" s="1"/>
  <c r="Y1370" i="1"/>
  <c r="Z1370" i="1" s="1"/>
  <c r="Y1371" i="1"/>
  <c r="Z1371" i="1" s="1"/>
  <c r="Y1372" i="1"/>
  <c r="Z1372" i="1" s="1"/>
  <c r="Y1373" i="1"/>
  <c r="Z1373" i="1" s="1"/>
  <c r="Y1374" i="1"/>
  <c r="Z1374" i="1" s="1"/>
  <c r="Y1375" i="1"/>
  <c r="Z1375" i="1" s="1"/>
  <c r="Y1376" i="1"/>
  <c r="Z1376" i="1" s="1"/>
  <c r="Y1377" i="1"/>
  <c r="Z1377" i="1" s="1"/>
  <c r="Y1378" i="1"/>
  <c r="Z1378" i="1" s="1"/>
  <c r="Y1379" i="1"/>
  <c r="Z1379" i="1" s="1"/>
  <c r="Y1380" i="1"/>
  <c r="Z1380" i="1" s="1"/>
  <c r="Y1381" i="1"/>
  <c r="Z1381" i="1" s="1"/>
  <c r="Y1382" i="1"/>
  <c r="Z1382" i="1" s="1"/>
  <c r="Y1383" i="1"/>
  <c r="Z1383" i="1" s="1"/>
  <c r="Y1384" i="1"/>
  <c r="Z1384" i="1" s="1"/>
  <c r="Y1385" i="1"/>
  <c r="Z1385" i="1" s="1"/>
  <c r="Y1386" i="1"/>
  <c r="Z1386" i="1" s="1"/>
  <c r="Y1387" i="1"/>
  <c r="Z1387" i="1" s="1"/>
  <c r="Y1388" i="1"/>
  <c r="Z1388" i="1" s="1"/>
  <c r="Y1389" i="1"/>
  <c r="Z1389" i="1" s="1"/>
  <c r="Y1390" i="1"/>
  <c r="Z1390" i="1" s="1"/>
  <c r="Y1391" i="1"/>
  <c r="Z1391" i="1" s="1"/>
  <c r="Y1392" i="1"/>
  <c r="Z1392" i="1" s="1"/>
  <c r="Y1393" i="1"/>
  <c r="Z1393" i="1" s="1"/>
  <c r="Y1394" i="1"/>
  <c r="Z1394" i="1" s="1"/>
  <c r="Y1395" i="1"/>
  <c r="Z1395" i="1" s="1"/>
  <c r="Y1396" i="1"/>
  <c r="Z1396" i="1" s="1"/>
  <c r="Y1397" i="1"/>
  <c r="Z1397" i="1" s="1"/>
  <c r="Y1398" i="1"/>
  <c r="Z1398" i="1" s="1"/>
  <c r="Y1399" i="1"/>
  <c r="Z1399" i="1" s="1"/>
  <c r="Y1400" i="1"/>
  <c r="Z1400" i="1" s="1"/>
  <c r="Y1401" i="1"/>
  <c r="Z1401" i="1" s="1"/>
  <c r="Y1402" i="1"/>
  <c r="Z1402" i="1" s="1"/>
  <c r="Y1403" i="1"/>
  <c r="Z1403" i="1" s="1"/>
  <c r="Y1404" i="1"/>
  <c r="Z1404" i="1" s="1"/>
  <c r="Y1405" i="1"/>
  <c r="Z1405" i="1" s="1"/>
  <c r="Y1406" i="1"/>
  <c r="Z1406" i="1" s="1"/>
  <c r="Y1407" i="1"/>
  <c r="Z1407" i="1" s="1"/>
  <c r="Y1408" i="1"/>
  <c r="Z1408" i="1" s="1"/>
  <c r="Y1409" i="1"/>
  <c r="Z1409" i="1" s="1"/>
  <c r="Y1410" i="1"/>
  <c r="Z1410" i="1" s="1"/>
  <c r="Y1411" i="1"/>
  <c r="Z1411" i="1" s="1"/>
  <c r="Y1412" i="1"/>
  <c r="Z1412" i="1" s="1"/>
  <c r="Y1413" i="1"/>
  <c r="Z1413" i="1" s="1"/>
  <c r="Y1414" i="1"/>
  <c r="Z1414" i="1" s="1"/>
  <c r="Y1415" i="1"/>
  <c r="Z1415" i="1" s="1"/>
  <c r="Y1416" i="1"/>
  <c r="Z1416" i="1" s="1"/>
  <c r="Y1417" i="1"/>
  <c r="Z1417" i="1" s="1"/>
  <c r="Y1418" i="1"/>
  <c r="Z1418" i="1" s="1"/>
  <c r="Y1419" i="1"/>
  <c r="Z1419" i="1" s="1"/>
  <c r="Y1420" i="1"/>
  <c r="Z1420" i="1" s="1"/>
  <c r="Y1421" i="1"/>
  <c r="Z1421" i="1" s="1"/>
  <c r="Y1422" i="1"/>
  <c r="Z1422" i="1" s="1"/>
  <c r="Y1423" i="1"/>
  <c r="Z1423" i="1" s="1"/>
  <c r="Y1424" i="1"/>
  <c r="Z1424" i="1" s="1"/>
  <c r="Y1425" i="1"/>
  <c r="Z1425" i="1" s="1"/>
  <c r="Y1426" i="1"/>
  <c r="Z1426" i="1" s="1"/>
  <c r="Y1427" i="1"/>
  <c r="Z1427" i="1" s="1"/>
  <c r="Y1428" i="1"/>
  <c r="Z1428" i="1" s="1"/>
  <c r="Y1429" i="1"/>
  <c r="Z1429" i="1" s="1"/>
  <c r="Y1430" i="1"/>
  <c r="Z1430" i="1" s="1"/>
  <c r="Y1431" i="1"/>
  <c r="Z1431" i="1" s="1"/>
  <c r="Y1432" i="1"/>
  <c r="Z1432" i="1" s="1"/>
  <c r="Y1433" i="1"/>
  <c r="Z1433" i="1" s="1"/>
  <c r="Y1434" i="1"/>
  <c r="Z1434" i="1" s="1"/>
  <c r="Y1435" i="1"/>
  <c r="Z1435" i="1" s="1"/>
  <c r="Y1436" i="1"/>
  <c r="Z1436" i="1" s="1"/>
  <c r="Y1437" i="1"/>
  <c r="Z1437" i="1" s="1"/>
  <c r="Y1438" i="1"/>
  <c r="Z1438" i="1" s="1"/>
  <c r="Y1439" i="1"/>
  <c r="Z1439" i="1" s="1"/>
  <c r="Y1440" i="1"/>
  <c r="Z1440" i="1" s="1"/>
  <c r="Y1441" i="1"/>
  <c r="Z1441" i="1" s="1"/>
  <c r="Y1442" i="1"/>
  <c r="Z1442" i="1" s="1"/>
  <c r="Y1443" i="1"/>
  <c r="Z1443" i="1" s="1"/>
  <c r="Y1444" i="1"/>
  <c r="Z1444" i="1" s="1"/>
  <c r="Y1445" i="1"/>
  <c r="Z1445" i="1" s="1"/>
  <c r="Y1446" i="1"/>
  <c r="Z1446" i="1" s="1"/>
  <c r="Y1447" i="1"/>
  <c r="Z1447" i="1" s="1"/>
  <c r="Y1448" i="1"/>
  <c r="Z1448" i="1" s="1"/>
  <c r="Y1449" i="1"/>
  <c r="Z1449" i="1" s="1"/>
  <c r="Y1450" i="1"/>
  <c r="Z1450" i="1" s="1"/>
  <c r="Y1451" i="1"/>
  <c r="Z1451" i="1" s="1"/>
  <c r="Y1452" i="1"/>
  <c r="Z1452" i="1" s="1"/>
  <c r="Y1453" i="1"/>
  <c r="Z1453" i="1" s="1"/>
  <c r="Y1454" i="1"/>
  <c r="Z1454" i="1" s="1"/>
  <c r="Y1455" i="1"/>
  <c r="Z1455" i="1" s="1"/>
  <c r="Y1456" i="1"/>
  <c r="Z1456" i="1" s="1"/>
  <c r="Y1457" i="1"/>
  <c r="Z1457" i="1" s="1"/>
  <c r="Y1458" i="1"/>
  <c r="Z1458" i="1" s="1"/>
  <c r="Y1459" i="1"/>
  <c r="Z1459" i="1" s="1"/>
  <c r="Y1460" i="1"/>
  <c r="Z1460" i="1" s="1"/>
  <c r="Y1461" i="1"/>
  <c r="Z1461" i="1" s="1"/>
  <c r="Y1462" i="1"/>
  <c r="Z1462" i="1" s="1"/>
  <c r="Y1463" i="1"/>
  <c r="Z1463" i="1" s="1"/>
  <c r="Y1464" i="1"/>
  <c r="Z1464" i="1" s="1"/>
  <c r="Y1465" i="1"/>
  <c r="Z1465" i="1" s="1"/>
  <c r="Y1466" i="1"/>
  <c r="Z1466" i="1" s="1"/>
  <c r="Y1467" i="1"/>
  <c r="Z1467" i="1" s="1"/>
  <c r="Y1468" i="1"/>
  <c r="Z1468" i="1" s="1"/>
  <c r="Y1469" i="1"/>
  <c r="Z1469" i="1" s="1"/>
  <c r="Y1470" i="1"/>
  <c r="Z1470" i="1" s="1"/>
  <c r="Y1471" i="1"/>
  <c r="Z1471" i="1" s="1"/>
  <c r="Y1472" i="1"/>
  <c r="Z1472" i="1" s="1"/>
  <c r="Y1473" i="1"/>
  <c r="Z1473" i="1" s="1"/>
  <c r="Y1474" i="1"/>
  <c r="Z1474" i="1" s="1"/>
  <c r="Y1475" i="1"/>
  <c r="Z1475" i="1" s="1"/>
  <c r="Y1476" i="1"/>
  <c r="Z1476" i="1" s="1"/>
  <c r="Y1477" i="1"/>
  <c r="Z1477" i="1" s="1"/>
  <c r="Y1478" i="1"/>
  <c r="Z1478" i="1" s="1"/>
  <c r="Y1479" i="1"/>
  <c r="Z1479" i="1" s="1"/>
  <c r="Y1480" i="1"/>
  <c r="Z1480" i="1" s="1"/>
  <c r="Y1481" i="1"/>
  <c r="Z1481" i="1" s="1"/>
  <c r="Y1482" i="1"/>
  <c r="Z1482" i="1" s="1"/>
  <c r="Y1483" i="1"/>
  <c r="Z1483" i="1" s="1"/>
  <c r="Y1484" i="1"/>
  <c r="Z1484" i="1" s="1"/>
  <c r="Y1485" i="1"/>
  <c r="Z1485" i="1" s="1"/>
  <c r="Y1486" i="1"/>
  <c r="Z1486" i="1" s="1"/>
  <c r="Y1487" i="1"/>
  <c r="Z1487" i="1" s="1"/>
  <c r="Y1488" i="1"/>
  <c r="Z1488" i="1" s="1"/>
  <c r="Y1489" i="1"/>
  <c r="Z1489" i="1" s="1"/>
  <c r="Y1490" i="1"/>
  <c r="Z1490" i="1" s="1"/>
  <c r="Y1491" i="1"/>
  <c r="Z1491" i="1" s="1"/>
  <c r="Y1492" i="1"/>
  <c r="Z1492" i="1" s="1"/>
  <c r="Y1493" i="1"/>
  <c r="Z1493" i="1" s="1"/>
  <c r="Y1494" i="1"/>
  <c r="Z1494" i="1" s="1"/>
  <c r="Y1495" i="1"/>
  <c r="Z1495" i="1" s="1"/>
  <c r="Y1496" i="1"/>
  <c r="Z1496" i="1" s="1"/>
  <c r="Y1497" i="1"/>
  <c r="Z1497" i="1" s="1"/>
  <c r="Y1498" i="1"/>
  <c r="Z1498" i="1" s="1"/>
  <c r="Y1499" i="1"/>
  <c r="Z1499" i="1" s="1"/>
  <c r="Y1500" i="1"/>
  <c r="Z1500" i="1" s="1"/>
  <c r="Y1501" i="1"/>
  <c r="Z1501" i="1" s="1"/>
  <c r="Y1502" i="1"/>
  <c r="Z1502" i="1" s="1"/>
  <c r="Y1503" i="1"/>
  <c r="Z1503" i="1" s="1"/>
  <c r="Y1504" i="1"/>
  <c r="Z1504" i="1" s="1"/>
  <c r="Y1505" i="1"/>
  <c r="Z1505" i="1" s="1"/>
  <c r="Y1506" i="1"/>
  <c r="Z1506" i="1" s="1"/>
  <c r="Y1507" i="1"/>
  <c r="Z1507" i="1" s="1"/>
  <c r="Y1508" i="1"/>
  <c r="Z1508" i="1" s="1"/>
  <c r="Y1509" i="1"/>
  <c r="Z1509" i="1" s="1"/>
  <c r="Y1510" i="1"/>
  <c r="Z1510" i="1" s="1"/>
  <c r="Y1511" i="1"/>
  <c r="Z1511" i="1" s="1"/>
  <c r="Y1512" i="1"/>
  <c r="Z1512" i="1" s="1"/>
  <c r="Y1513" i="1"/>
  <c r="Z1513" i="1" s="1"/>
  <c r="Y1514" i="1"/>
  <c r="Z1514" i="1" s="1"/>
  <c r="Y1515" i="1"/>
  <c r="Z1515" i="1" s="1"/>
  <c r="Y1516" i="1"/>
  <c r="Z1516" i="1" s="1"/>
  <c r="Y1517" i="1"/>
  <c r="Z1517" i="1" s="1"/>
  <c r="Y1518" i="1"/>
  <c r="Z1518" i="1" s="1"/>
  <c r="Y1519" i="1"/>
  <c r="Z1519" i="1" s="1"/>
  <c r="Y1520" i="1"/>
  <c r="Z1520" i="1" s="1"/>
  <c r="Y1521" i="1"/>
  <c r="Z1521" i="1" s="1"/>
  <c r="Y1522" i="1"/>
  <c r="Z1522" i="1" s="1"/>
  <c r="Y1523" i="1"/>
  <c r="Z1523" i="1" s="1"/>
  <c r="Y1524" i="1"/>
  <c r="Z1524" i="1" s="1"/>
  <c r="Y1525" i="1"/>
  <c r="Z1525" i="1" s="1"/>
  <c r="Y1526" i="1"/>
  <c r="Z1526" i="1" s="1"/>
  <c r="Y1527" i="1"/>
  <c r="Z1527" i="1" s="1"/>
  <c r="Y1528" i="1"/>
  <c r="Z1528" i="1" s="1"/>
  <c r="Y1529" i="1"/>
  <c r="Z1529" i="1" s="1"/>
  <c r="Y1530" i="1"/>
  <c r="Z1530" i="1" s="1"/>
  <c r="Y1531" i="1"/>
  <c r="Z1531" i="1" s="1"/>
  <c r="Y1532" i="1"/>
  <c r="Z1532" i="1" s="1"/>
  <c r="Y1533" i="1"/>
  <c r="Z1533" i="1" s="1"/>
  <c r="Y1534" i="1"/>
  <c r="Z1534" i="1" s="1"/>
  <c r="Y1535" i="1"/>
  <c r="Z1535" i="1" s="1"/>
  <c r="Y1536" i="1"/>
  <c r="Z1536" i="1" s="1"/>
  <c r="Y1537" i="1"/>
  <c r="Z1537" i="1" s="1"/>
  <c r="Y1538" i="1"/>
  <c r="Z1538" i="1" s="1"/>
  <c r="Y1539" i="1"/>
  <c r="Z1539" i="1" s="1"/>
  <c r="Y1540" i="1"/>
  <c r="Z1540" i="1" s="1"/>
  <c r="Y1541" i="1"/>
  <c r="Z1541" i="1" s="1"/>
  <c r="Y1542" i="1"/>
  <c r="Z1542" i="1" s="1"/>
  <c r="Y1543" i="1"/>
  <c r="Z1543" i="1" s="1"/>
  <c r="Y1544" i="1"/>
  <c r="Z1544" i="1" s="1"/>
  <c r="Y1545" i="1"/>
  <c r="Z1545" i="1" s="1"/>
  <c r="Y1546" i="1"/>
  <c r="Z1546" i="1" s="1"/>
  <c r="Y1547" i="1"/>
  <c r="Z1547" i="1" s="1"/>
  <c r="Y1548" i="1"/>
  <c r="Z1548" i="1" s="1"/>
  <c r="Y1549" i="1"/>
  <c r="Z1549" i="1" s="1"/>
  <c r="Y1550" i="1"/>
  <c r="Z1550" i="1" s="1"/>
  <c r="Y1551" i="1"/>
  <c r="Z1551" i="1" s="1"/>
  <c r="Y1552" i="1"/>
  <c r="Z1552" i="1" s="1"/>
  <c r="Y1553" i="1"/>
  <c r="Z1553" i="1" s="1"/>
  <c r="Y1554" i="1"/>
  <c r="Z1554" i="1" s="1"/>
  <c r="Y1555" i="1"/>
  <c r="Z1555" i="1" s="1"/>
  <c r="Y1556" i="1"/>
  <c r="Z1556" i="1" s="1"/>
  <c r="Y1557" i="1"/>
  <c r="Z1557" i="1" s="1"/>
  <c r="Y1558" i="1"/>
  <c r="Z1558" i="1" s="1"/>
  <c r="Y1559" i="1"/>
  <c r="Z1559" i="1" s="1"/>
  <c r="Y1560" i="1"/>
  <c r="Z1560" i="1" s="1"/>
  <c r="Y1561" i="1"/>
  <c r="Z1561" i="1" s="1"/>
  <c r="Y1562" i="1"/>
  <c r="Z1562" i="1" s="1"/>
  <c r="Y1563" i="1"/>
  <c r="Z1563" i="1" s="1"/>
  <c r="Y1564" i="1"/>
  <c r="Z1564" i="1" s="1"/>
  <c r="Y1565" i="1"/>
  <c r="Z1565" i="1" s="1"/>
  <c r="Y1566" i="1"/>
  <c r="Z1566" i="1" s="1"/>
  <c r="Y1567" i="1"/>
  <c r="Z1567" i="1" s="1"/>
  <c r="Y1568" i="1"/>
  <c r="Z1568" i="1" s="1"/>
  <c r="Y1569" i="1"/>
  <c r="Z1569" i="1" s="1"/>
  <c r="Y1570" i="1"/>
  <c r="Z1570" i="1" s="1"/>
  <c r="Y1571" i="1"/>
  <c r="Z1571" i="1" s="1"/>
  <c r="Y1572" i="1"/>
  <c r="Z1572" i="1" s="1"/>
  <c r="Y1573" i="1"/>
  <c r="Z1573" i="1" s="1"/>
  <c r="Y1574" i="1"/>
  <c r="Z1574" i="1" s="1"/>
  <c r="Y1575" i="1"/>
  <c r="Z1575" i="1" s="1"/>
  <c r="Y1576" i="1"/>
  <c r="Z1576" i="1" s="1"/>
  <c r="Y1577" i="1"/>
  <c r="Z1577" i="1" s="1"/>
  <c r="Y1578" i="1"/>
  <c r="Z1578" i="1" s="1"/>
  <c r="Y1579" i="1"/>
  <c r="Z1579" i="1" s="1"/>
  <c r="Y1580" i="1"/>
  <c r="Z1580" i="1" s="1"/>
  <c r="Y1581" i="1"/>
  <c r="Z1581" i="1" s="1"/>
  <c r="Y1582" i="1"/>
  <c r="Z1582" i="1" s="1"/>
  <c r="Y1583" i="1"/>
  <c r="Z1583" i="1" s="1"/>
  <c r="Y1584" i="1"/>
  <c r="Z1584" i="1" s="1"/>
  <c r="Y1585" i="1"/>
  <c r="Z1585" i="1" s="1"/>
  <c r="Y1586" i="1"/>
  <c r="Z1586" i="1" s="1"/>
  <c r="Y1587" i="1"/>
  <c r="Z1587" i="1" s="1"/>
  <c r="Y1588" i="1"/>
  <c r="Z1588" i="1" s="1"/>
  <c r="Y1589" i="1"/>
  <c r="Z1589" i="1" s="1"/>
  <c r="Y1590" i="1"/>
  <c r="Z1590" i="1" s="1"/>
  <c r="Y1591" i="1"/>
  <c r="Z1591" i="1" s="1"/>
  <c r="Y1592" i="1"/>
  <c r="Z1592" i="1" s="1"/>
  <c r="Y1593" i="1"/>
  <c r="Z1593" i="1" s="1"/>
  <c r="Y1594" i="1"/>
  <c r="Z1594" i="1" s="1"/>
  <c r="Y1595" i="1"/>
  <c r="Z1595" i="1" s="1"/>
  <c r="Y1596" i="1"/>
  <c r="Z1596" i="1" s="1"/>
  <c r="Y1597" i="1"/>
  <c r="Z1597" i="1" s="1"/>
  <c r="Y1598" i="1"/>
  <c r="Z1598" i="1" s="1"/>
  <c r="Y1599" i="1"/>
  <c r="Z1599" i="1" s="1"/>
  <c r="Y1600" i="1"/>
  <c r="Z1600" i="1" s="1"/>
  <c r="Y1601" i="1"/>
  <c r="Z1601" i="1" s="1"/>
  <c r="Y1602" i="1"/>
  <c r="Z1602" i="1" s="1"/>
  <c r="Y1603" i="1"/>
  <c r="Z1603" i="1" s="1"/>
  <c r="Y1604" i="1"/>
  <c r="Z1604" i="1" s="1"/>
  <c r="Y1605" i="1"/>
  <c r="Z1605" i="1" s="1"/>
  <c r="Y1606" i="1"/>
  <c r="Z1606" i="1" s="1"/>
  <c r="Y1607" i="1"/>
  <c r="Z1607" i="1" s="1"/>
  <c r="Y1608" i="1"/>
  <c r="Z1608" i="1" s="1"/>
  <c r="Y1609" i="1"/>
  <c r="Z1609" i="1" s="1"/>
  <c r="Y1610" i="1"/>
  <c r="Z1610" i="1" s="1"/>
  <c r="Y1611" i="1"/>
  <c r="Z1611" i="1" s="1"/>
  <c r="Y1612" i="1"/>
  <c r="Z1612" i="1" s="1"/>
  <c r="Y1613" i="1"/>
  <c r="Z1613" i="1" s="1"/>
  <c r="Y1614" i="1"/>
  <c r="Z1614" i="1" s="1"/>
  <c r="Y1615" i="1"/>
  <c r="Z1615" i="1" s="1"/>
  <c r="Y1616" i="1"/>
  <c r="Z1616" i="1" s="1"/>
  <c r="Y1617" i="1"/>
  <c r="Z1617" i="1" s="1"/>
  <c r="Y1618" i="1"/>
  <c r="Z1618" i="1" s="1"/>
  <c r="Y1619" i="1"/>
  <c r="Z1619" i="1" s="1"/>
  <c r="Y1620" i="1"/>
  <c r="Z1620" i="1" s="1"/>
  <c r="Y1621" i="1"/>
  <c r="Z1621" i="1" s="1"/>
  <c r="Y1622" i="1"/>
  <c r="Z1622" i="1" s="1"/>
  <c r="Y1623" i="1"/>
  <c r="Z1623" i="1" s="1"/>
  <c r="Y1624" i="1"/>
  <c r="Z1624" i="1" s="1"/>
  <c r="Y1625" i="1"/>
  <c r="Z1625" i="1" s="1"/>
  <c r="Y1626" i="1"/>
  <c r="Z1626" i="1" s="1"/>
  <c r="Y1627" i="1"/>
  <c r="Z1627" i="1" s="1"/>
  <c r="Y1628" i="1"/>
  <c r="Z1628" i="1" s="1"/>
  <c r="Y1629" i="1"/>
  <c r="Z1629" i="1" s="1"/>
  <c r="Y1630" i="1"/>
  <c r="Z1630" i="1" s="1"/>
  <c r="Y1631" i="1"/>
  <c r="Z1631" i="1" s="1"/>
  <c r="Y1632" i="1"/>
  <c r="Z1632" i="1" s="1"/>
  <c r="Y1633" i="1"/>
  <c r="Z1633" i="1" s="1"/>
  <c r="Y1634" i="1"/>
  <c r="Z1634" i="1" s="1"/>
  <c r="Y1635" i="1"/>
  <c r="Z1635" i="1" s="1"/>
  <c r="Y1636" i="1"/>
  <c r="Z1636" i="1" s="1"/>
  <c r="Y1637" i="1"/>
  <c r="Z1637" i="1" s="1"/>
  <c r="Y1638" i="1"/>
  <c r="Z1638" i="1" s="1"/>
  <c r="Y1639" i="1"/>
  <c r="Z1639" i="1" s="1"/>
  <c r="Y1640" i="1"/>
  <c r="Z1640" i="1" s="1"/>
  <c r="Y1641" i="1"/>
  <c r="Z1641" i="1" s="1"/>
  <c r="Y1642" i="1"/>
  <c r="Z1642" i="1" s="1"/>
  <c r="Y1643" i="1"/>
  <c r="Z1643" i="1" s="1"/>
  <c r="Y1644" i="1"/>
  <c r="Z1644" i="1" s="1"/>
  <c r="Y1645" i="1"/>
  <c r="Z1645" i="1" s="1"/>
  <c r="Y1646" i="1"/>
  <c r="Z1646" i="1" s="1"/>
  <c r="Y1647" i="1"/>
  <c r="Z1647" i="1" s="1"/>
  <c r="Y1648" i="1"/>
  <c r="Z1648" i="1" s="1"/>
  <c r="Y1649" i="1"/>
  <c r="Z1649" i="1" s="1"/>
  <c r="Y1650" i="1"/>
  <c r="Z1650" i="1" s="1"/>
  <c r="Y1651" i="1"/>
  <c r="Z1651" i="1" s="1"/>
  <c r="Y1652" i="1"/>
  <c r="Z1652" i="1" s="1"/>
  <c r="Y1653" i="1"/>
  <c r="Z1653" i="1" s="1"/>
  <c r="Y1654" i="1"/>
  <c r="Z1654" i="1" s="1"/>
  <c r="Y1655" i="1"/>
  <c r="Z1655" i="1" s="1"/>
  <c r="Y1656" i="1"/>
  <c r="Z1656" i="1" s="1"/>
  <c r="Y1657" i="1"/>
  <c r="Z1657" i="1" s="1"/>
  <c r="Y1658" i="1"/>
  <c r="Z1658" i="1" s="1"/>
  <c r="Y1659" i="1"/>
  <c r="Z1659" i="1" s="1"/>
  <c r="Y1660" i="1"/>
  <c r="Z1660" i="1" s="1"/>
  <c r="Y1661" i="1"/>
  <c r="Z1661" i="1" s="1"/>
  <c r="Y1662" i="1"/>
  <c r="Z1662" i="1" s="1"/>
  <c r="Y1663" i="1"/>
  <c r="Z1663" i="1" s="1"/>
  <c r="Y1664" i="1"/>
  <c r="Z1664" i="1" s="1"/>
  <c r="Y1665" i="1"/>
  <c r="Z1665" i="1" s="1"/>
  <c r="Y1666" i="1"/>
  <c r="Z1666" i="1" s="1"/>
  <c r="Y1667" i="1"/>
  <c r="Z1667" i="1" s="1"/>
  <c r="Y1668" i="1"/>
  <c r="Z1668" i="1" s="1"/>
  <c r="Y1669" i="1"/>
  <c r="Z1669" i="1" s="1"/>
  <c r="Y1670" i="1"/>
  <c r="Z1670" i="1" s="1"/>
  <c r="Y1671" i="1"/>
  <c r="Z1671" i="1" s="1"/>
  <c r="Y1672" i="1"/>
  <c r="Z1672" i="1" s="1"/>
  <c r="Y1673" i="1"/>
  <c r="Z1673" i="1" s="1"/>
  <c r="Y1674" i="1"/>
  <c r="Z1674" i="1" s="1"/>
  <c r="Y1675" i="1"/>
  <c r="Z1675" i="1" s="1"/>
  <c r="Y1676" i="1"/>
  <c r="Z1676" i="1" s="1"/>
  <c r="Y1677" i="1"/>
  <c r="Z1677" i="1" s="1"/>
  <c r="Y1678" i="1"/>
  <c r="Z1678" i="1" s="1"/>
  <c r="Y1679" i="1"/>
  <c r="Z1679" i="1" s="1"/>
  <c r="Y1680" i="1"/>
  <c r="Z1680" i="1" s="1"/>
  <c r="Y1681" i="1"/>
  <c r="Z1681" i="1" s="1"/>
  <c r="Y1682" i="1"/>
  <c r="Z1682" i="1" s="1"/>
  <c r="Y1683" i="1"/>
  <c r="Z1683" i="1" s="1"/>
  <c r="Y1684" i="1"/>
  <c r="Z1684" i="1" s="1"/>
  <c r="Y1685" i="1"/>
  <c r="Z1685" i="1" s="1"/>
  <c r="Y1686" i="1"/>
  <c r="Z1686" i="1" s="1"/>
  <c r="Y1687" i="1"/>
  <c r="Z1687" i="1" s="1"/>
  <c r="Y1688" i="1"/>
  <c r="Z1688" i="1" s="1"/>
  <c r="Y1689" i="1"/>
  <c r="Z1689" i="1" s="1"/>
  <c r="Y1690" i="1"/>
  <c r="Z1690" i="1" s="1"/>
  <c r="Y1691" i="1"/>
  <c r="Z1691" i="1" s="1"/>
  <c r="Y1692" i="1"/>
  <c r="Z1692" i="1" s="1"/>
  <c r="Y1693" i="1"/>
  <c r="Z1693" i="1" s="1"/>
  <c r="Y1694" i="1"/>
  <c r="Z1694" i="1" s="1"/>
  <c r="Y1695" i="1"/>
  <c r="Z1695" i="1" s="1"/>
  <c r="Y1696" i="1"/>
  <c r="Z1696" i="1" s="1"/>
  <c r="Y1697" i="1"/>
  <c r="Z1697" i="1" s="1"/>
  <c r="Y1698" i="1"/>
  <c r="Z1698" i="1" s="1"/>
  <c r="Y1699" i="1"/>
  <c r="Z1699" i="1" s="1"/>
  <c r="Y1700" i="1"/>
  <c r="Z1700" i="1" s="1"/>
  <c r="Y1701" i="1"/>
  <c r="Z1701" i="1" s="1"/>
  <c r="Y1702" i="1"/>
  <c r="Z1702" i="1" s="1"/>
  <c r="Y1703" i="1"/>
  <c r="Z1703" i="1" s="1"/>
  <c r="Y1704" i="1"/>
  <c r="Z1704" i="1" s="1"/>
  <c r="Y1705" i="1"/>
  <c r="Z1705" i="1" s="1"/>
  <c r="Y1706" i="1"/>
  <c r="Z1706" i="1" s="1"/>
  <c r="Y1707" i="1"/>
  <c r="Z1707" i="1" s="1"/>
  <c r="Y1708" i="1"/>
  <c r="Z1708" i="1" s="1"/>
  <c r="Z1229" i="1"/>
  <c r="AA1375" i="1"/>
  <c r="AA1424" i="1"/>
  <c r="AB1424" i="1" s="1"/>
  <c r="AA1593" i="1"/>
  <c r="AD1226" i="1"/>
  <c r="AE1226" i="1" s="1"/>
  <c r="AF1226" i="1" s="1"/>
  <c r="AD1227" i="1"/>
  <c r="AE1227" i="1" s="1"/>
  <c r="AF1227" i="1" s="1"/>
  <c r="AD1228" i="1"/>
  <c r="AE1228" i="1" s="1"/>
  <c r="AF1228" i="1" s="1"/>
  <c r="AD1229" i="1"/>
  <c r="AE1229" i="1" s="1"/>
  <c r="AF1229" i="1" s="1"/>
  <c r="AD1230" i="1"/>
  <c r="AE1230" i="1" s="1"/>
  <c r="AF1230" i="1" s="1"/>
  <c r="AD1231" i="1"/>
  <c r="AE1231" i="1" s="1"/>
  <c r="AF1231" i="1" s="1"/>
  <c r="AD1232" i="1"/>
  <c r="AE1232" i="1" s="1"/>
  <c r="AF1232" i="1" s="1"/>
  <c r="AD1233" i="1"/>
  <c r="AE1233" i="1" s="1"/>
  <c r="AF1233" i="1" s="1"/>
  <c r="AD1234" i="1"/>
  <c r="AE1234" i="1" s="1"/>
  <c r="AF1234" i="1" s="1"/>
  <c r="AD1235" i="1"/>
  <c r="AE1235" i="1" s="1"/>
  <c r="AF1235" i="1" s="1"/>
  <c r="AD1236" i="1"/>
  <c r="AE1236" i="1" s="1"/>
  <c r="AF1236" i="1" s="1"/>
  <c r="AD1237" i="1"/>
  <c r="AD1238" i="1"/>
  <c r="AE1238" i="1" s="1"/>
  <c r="AF1238" i="1" s="1"/>
  <c r="AD1239" i="1"/>
  <c r="AE1239" i="1" s="1"/>
  <c r="AF1239" i="1" s="1"/>
  <c r="AD1240" i="1"/>
  <c r="AE1240" i="1" s="1"/>
  <c r="AF1240" i="1" s="1"/>
  <c r="AD1241" i="1"/>
  <c r="AE1241" i="1" s="1"/>
  <c r="AF1241" i="1" s="1"/>
  <c r="AD1242" i="1"/>
  <c r="AE1242" i="1" s="1"/>
  <c r="AF1242" i="1" s="1"/>
  <c r="AD1243" i="1"/>
  <c r="AE1243" i="1" s="1"/>
  <c r="AF1243" i="1" s="1"/>
  <c r="AD1244" i="1"/>
  <c r="AE1244" i="1" s="1"/>
  <c r="AF1244" i="1" s="1"/>
  <c r="AD1245" i="1"/>
  <c r="AE1245" i="1" s="1"/>
  <c r="AF1245" i="1" s="1"/>
  <c r="AD1246" i="1"/>
  <c r="AE1246" i="1" s="1"/>
  <c r="AF1246" i="1" s="1"/>
  <c r="AD1247" i="1"/>
  <c r="AE1247" i="1" s="1"/>
  <c r="AF1247" i="1" s="1"/>
  <c r="AD1248" i="1"/>
  <c r="AE1248" i="1" s="1"/>
  <c r="AF1248" i="1" s="1"/>
  <c r="AD1249" i="1"/>
  <c r="AE1249" i="1" s="1"/>
  <c r="AF1249" i="1" s="1"/>
  <c r="AD1250" i="1"/>
  <c r="AE1250" i="1" s="1"/>
  <c r="AF1250" i="1" s="1"/>
  <c r="AD1251" i="1"/>
  <c r="AE1251" i="1" s="1"/>
  <c r="AF1251" i="1" s="1"/>
  <c r="AD1252" i="1"/>
  <c r="AE1252" i="1" s="1"/>
  <c r="AF1252" i="1" s="1"/>
  <c r="AD1253" i="1"/>
  <c r="AE1253" i="1" s="1"/>
  <c r="AF1253" i="1" s="1"/>
  <c r="AD1254" i="1"/>
  <c r="AE1254" i="1" s="1"/>
  <c r="AF1254" i="1" s="1"/>
  <c r="AD1255" i="1"/>
  <c r="AE1255" i="1" s="1"/>
  <c r="AF1255" i="1" s="1"/>
  <c r="AD1256" i="1"/>
  <c r="AE1256" i="1" s="1"/>
  <c r="AF1256" i="1" s="1"/>
  <c r="AD1257" i="1"/>
  <c r="AE1257" i="1" s="1"/>
  <c r="AF1257" i="1" s="1"/>
  <c r="AD1258" i="1"/>
  <c r="AE1258" i="1" s="1"/>
  <c r="AF1258" i="1" s="1"/>
  <c r="AD1259" i="1"/>
  <c r="AE1259" i="1" s="1"/>
  <c r="AF1259" i="1" s="1"/>
  <c r="AD1260" i="1"/>
  <c r="AE1260" i="1" s="1"/>
  <c r="AF1260" i="1" s="1"/>
  <c r="AD1261" i="1"/>
  <c r="AE1261" i="1" s="1"/>
  <c r="AF1261" i="1" s="1"/>
  <c r="AD1262" i="1"/>
  <c r="AE1262" i="1" s="1"/>
  <c r="AF1262" i="1" s="1"/>
  <c r="AD1263" i="1"/>
  <c r="AE1263" i="1" s="1"/>
  <c r="AF1263" i="1" s="1"/>
  <c r="AD1264" i="1"/>
  <c r="AE1264" i="1" s="1"/>
  <c r="AF1264" i="1" s="1"/>
  <c r="AD1265" i="1"/>
  <c r="AE1265" i="1" s="1"/>
  <c r="AF1265" i="1" s="1"/>
  <c r="AD1266" i="1"/>
  <c r="AE1266" i="1" s="1"/>
  <c r="AF1266" i="1" s="1"/>
  <c r="AD1267" i="1"/>
  <c r="AE1267" i="1" s="1"/>
  <c r="AF1267" i="1" s="1"/>
  <c r="AD1268" i="1"/>
  <c r="AE1268" i="1" s="1"/>
  <c r="AF1268" i="1" s="1"/>
  <c r="AD1269" i="1"/>
  <c r="AE1269" i="1" s="1"/>
  <c r="AF1269" i="1" s="1"/>
  <c r="AD1270" i="1"/>
  <c r="AE1270" i="1" s="1"/>
  <c r="AF1270" i="1" s="1"/>
  <c r="AD1271" i="1"/>
  <c r="AE1271" i="1" s="1"/>
  <c r="AF1271" i="1" s="1"/>
  <c r="AD1272" i="1"/>
  <c r="AE1272" i="1" s="1"/>
  <c r="AF1272" i="1" s="1"/>
  <c r="AD1273" i="1"/>
  <c r="AE1273" i="1" s="1"/>
  <c r="AF1273" i="1" s="1"/>
  <c r="AD1274" i="1"/>
  <c r="AE1274" i="1" s="1"/>
  <c r="AF1274" i="1" s="1"/>
  <c r="AD1275" i="1"/>
  <c r="AE1275" i="1" s="1"/>
  <c r="AF1275" i="1" s="1"/>
  <c r="AD1276" i="1"/>
  <c r="AE1276" i="1" s="1"/>
  <c r="AF1276" i="1" s="1"/>
  <c r="AD1277" i="1"/>
  <c r="AE1277" i="1" s="1"/>
  <c r="AF1277" i="1" s="1"/>
  <c r="AD1278" i="1"/>
  <c r="AE1278" i="1" s="1"/>
  <c r="AF1278" i="1" s="1"/>
  <c r="AD1279" i="1"/>
  <c r="AE1279" i="1" s="1"/>
  <c r="AF1279" i="1" s="1"/>
  <c r="AD1280" i="1"/>
  <c r="AE1280" i="1" s="1"/>
  <c r="AF1280" i="1" s="1"/>
  <c r="AD1281" i="1"/>
  <c r="AE1281" i="1" s="1"/>
  <c r="AF1281" i="1" s="1"/>
  <c r="AD1282" i="1"/>
  <c r="AE1282" i="1" s="1"/>
  <c r="AF1282" i="1" s="1"/>
  <c r="AD1283" i="1"/>
  <c r="AE1283" i="1" s="1"/>
  <c r="AF1283" i="1" s="1"/>
  <c r="AD1284" i="1"/>
  <c r="AE1284" i="1" s="1"/>
  <c r="AF1284" i="1" s="1"/>
  <c r="AD1285" i="1"/>
  <c r="AE1285" i="1" s="1"/>
  <c r="AF1285" i="1" s="1"/>
  <c r="AD1286" i="1"/>
  <c r="AE1286" i="1" s="1"/>
  <c r="AF1286" i="1" s="1"/>
  <c r="AD1287" i="1"/>
  <c r="AE1287" i="1" s="1"/>
  <c r="AF1287" i="1" s="1"/>
  <c r="AD1288" i="1"/>
  <c r="AE1288" i="1" s="1"/>
  <c r="AF1288" i="1" s="1"/>
  <c r="AD1289" i="1"/>
  <c r="AE1289" i="1" s="1"/>
  <c r="AF1289" i="1" s="1"/>
  <c r="AD1290" i="1"/>
  <c r="AE1290" i="1" s="1"/>
  <c r="AF1290" i="1" s="1"/>
  <c r="AD1291" i="1"/>
  <c r="AE1291" i="1" s="1"/>
  <c r="AF1291" i="1" s="1"/>
  <c r="AD1292" i="1"/>
  <c r="AE1292" i="1" s="1"/>
  <c r="AF1292" i="1" s="1"/>
  <c r="AD1293" i="1"/>
  <c r="AE1293" i="1" s="1"/>
  <c r="AF1293" i="1" s="1"/>
  <c r="AD1294" i="1"/>
  <c r="AE1294" i="1" s="1"/>
  <c r="AF1294" i="1" s="1"/>
  <c r="AD1295" i="1"/>
  <c r="AE1295" i="1" s="1"/>
  <c r="AF1295" i="1" s="1"/>
  <c r="AD1296" i="1"/>
  <c r="AE1296" i="1" s="1"/>
  <c r="AF1296" i="1" s="1"/>
  <c r="AD1297" i="1"/>
  <c r="AE1297" i="1" s="1"/>
  <c r="AF1297" i="1" s="1"/>
  <c r="AD1298" i="1"/>
  <c r="AE1298" i="1" s="1"/>
  <c r="AF1298" i="1" s="1"/>
  <c r="AD1299" i="1"/>
  <c r="AE1299" i="1" s="1"/>
  <c r="AF1299" i="1" s="1"/>
  <c r="AD1300" i="1"/>
  <c r="AE1300" i="1" s="1"/>
  <c r="AF1300" i="1" s="1"/>
  <c r="AD1301" i="1"/>
  <c r="AE1301" i="1" s="1"/>
  <c r="AF1301" i="1" s="1"/>
  <c r="AD1302" i="1"/>
  <c r="AE1302" i="1" s="1"/>
  <c r="AF1302" i="1" s="1"/>
  <c r="AD1303" i="1"/>
  <c r="AE1303" i="1" s="1"/>
  <c r="AF1303" i="1" s="1"/>
  <c r="AD1304" i="1"/>
  <c r="AE1304" i="1" s="1"/>
  <c r="AF1304" i="1" s="1"/>
  <c r="AD1305" i="1"/>
  <c r="AE1305" i="1" s="1"/>
  <c r="AF1305" i="1" s="1"/>
  <c r="AD1306" i="1"/>
  <c r="AE1306" i="1" s="1"/>
  <c r="AF1306" i="1" s="1"/>
  <c r="AD1307" i="1"/>
  <c r="AE1307" i="1" s="1"/>
  <c r="AF1307" i="1" s="1"/>
  <c r="AD1308" i="1"/>
  <c r="AE1308" i="1" s="1"/>
  <c r="AF1308" i="1" s="1"/>
  <c r="AD1309" i="1"/>
  <c r="AE1309" i="1" s="1"/>
  <c r="AF1309" i="1" s="1"/>
  <c r="AD1310" i="1"/>
  <c r="AE1310" i="1" s="1"/>
  <c r="AF1310" i="1" s="1"/>
  <c r="AD1311" i="1"/>
  <c r="AE1311" i="1" s="1"/>
  <c r="AF1311" i="1" s="1"/>
  <c r="AD1312" i="1"/>
  <c r="AE1312" i="1" s="1"/>
  <c r="AF1312" i="1" s="1"/>
  <c r="AD1313" i="1"/>
  <c r="AE1313" i="1" s="1"/>
  <c r="AF1313" i="1" s="1"/>
  <c r="AD1314" i="1"/>
  <c r="AE1314" i="1" s="1"/>
  <c r="AF1314" i="1" s="1"/>
  <c r="AD1315" i="1"/>
  <c r="AE1315" i="1" s="1"/>
  <c r="AF1315" i="1" s="1"/>
  <c r="AD1316" i="1"/>
  <c r="AE1316" i="1" s="1"/>
  <c r="AF1316" i="1" s="1"/>
  <c r="AD1317" i="1"/>
  <c r="AE1317" i="1" s="1"/>
  <c r="AF1317" i="1" s="1"/>
  <c r="AD1318" i="1"/>
  <c r="AE1318" i="1" s="1"/>
  <c r="AF1318" i="1" s="1"/>
  <c r="AD1319" i="1"/>
  <c r="AE1319" i="1" s="1"/>
  <c r="AF1319" i="1" s="1"/>
  <c r="AD1320" i="1"/>
  <c r="AE1320" i="1" s="1"/>
  <c r="AF1320" i="1" s="1"/>
  <c r="AD1321" i="1"/>
  <c r="AE1321" i="1" s="1"/>
  <c r="AF1321" i="1" s="1"/>
  <c r="AD1322" i="1"/>
  <c r="AE1322" i="1" s="1"/>
  <c r="AF1322" i="1" s="1"/>
  <c r="AD1323" i="1"/>
  <c r="AE1323" i="1" s="1"/>
  <c r="AF1323" i="1" s="1"/>
  <c r="AD1324" i="1"/>
  <c r="AE1324" i="1" s="1"/>
  <c r="AF1324" i="1" s="1"/>
  <c r="AD1325" i="1"/>
  <c r="AE1325" i="1" s="1"/>
  <c r="AF1325" i="1" s="1"/>
  <c r="AD1326" i="1"/>
  <c r="AE1326" i="1" s="1"/>
  <c r="AF1326" i="1" s="1"/>
  <c r="AD1327" i="1"/>
  <c r="AE1327" i="1" s="1"/>
  <c r="AF1327" i="1" s="1"/>
  <c r="AD1328" i="1"/>
  <c r="AE1328" i="1" s="1"/>
  <c r="AF1328" i="1" s="1"/>
  <c r="AD1329" i="1"/>
  <c r="AE1329" i="1" s="1"/>
  <c r="AF1329" i="1" s="1"/>
  <c r="AD1330" i="1"/>
  <c r="AE1330" i="1" s="1"/>
  <c r="AF1330" i="1" s="1"/>
  <c r="AD1331" i="1"/>
  <c r="AE1331" i="1" s="1"/>
  <c r="AF1331" i="1" s="1"/>
  <c r="AD1332" i="1"/>
  <c r="AE1332" i="1" s="1"/>
  <c r="AF1332" i="1" s="1"/>
  <c r="AD1333" i="1"/>
  <c r="AE1333" i="1" s="1"/>
  <c r="AF1333" i="1" s="1"/>
  <c r="AD1334" i="1"/>
  <c r="AE1334" i="1" s="1"/>
  <c r="AF1334" i="1" s="1"/>
  <c r="AD1335" i="1"/>
  <c r="AE1335" i="1" s="1"/>
  <c r="AF1335" i="1" s="1"/>
  <c r="AD1336" i="1"/>
  <c r="AE1336" i="1" s="1"/>
  <c r="AF1336" i="1" s="1"/>
  <c r="AD1337" i="1"/>
  <c r="AE1337" i="1" s="1"/>
  <c r="AF1337" i="1" s="1"/>
  <c r="AD1338" i="1"/>
  <c r="AE1338" i="1" s="1"/>
  <c r="AF1338" i="1" s="1"/>
  <c r="AD1339" i="1"/>
  <c r="AE1339" i="1" s="1"/>
  <c r="AF1339" i="1" s="1"/>
  <c r="AD1340" i="1"/>
  <c r="AE1340" i="1" s="1"/>
  <c r="AF1340" i="1" s="1"/>
  <c r="AD1341" i="1"/>
  <c r="AE1341" i="1" s="1"/>
  <c r="AF1341" i="1" s="1"/>
  <c r="AD1342" i="1"/>
  <c r="AE1342" i="1" s="1"/>
  <c r="AF1342" i="1" s="1"/>
  <c r="AD1343" i="1"/>
  <c r="AE1343" i="1" s="1"/>
  <c r="AF1343" i="1" s="1"/>
  <c r="AD1344" i="1"/>
  <c r="AE1344" i="1" s="1"/>
  <c r="AF1344" i="1" s="1"/>
  <c r="AD1345" i="1"/>
  <c r="AE1345" i="1" s="1"/>
  <c r="AF1345" i="1" s="1"/>
  <c r="AD1346" i="1"/>
  <c r="AE1346" i="1" s="1"/>
  <c r="AF1346" i="1" s="1"/>
  <c r="AD1347" i="1"/>
  <c r="AE1347" i="1" s="1"/>
  <c r="AF1347" i="1" s="1"/>
  <c r="AD1348" i="1"/>
  <c r="AE1348" i="1" s="1"/>
  <c r="AF1348" i="1" s="1"/>
  <c r="AD1349" i="1"/>
  <c r="AE1349" i="1" s="1"/>
  <c r="AF1349" i="1" s="1"/>
  <c r="AD1350" i="1"/>
  <c r="AE1350" i="1" s="1"/>
  <c r="AF1350" i="1" s="1"/>
  <c r="AD1351" i="1"/>
  <c r="AE1351" i="1" s="1"/>
  <c r="AF1351" i="1" s="1"/>
  <c r="AD1352" i="1"/>
  <c r="AE1352" i="1" s="1"/>
  <c r="AF1352" i="1" s="1"/>
  <c r="AD1353" i="1"/>
  <c r="AE1353" i="1" s="1"/>
  <c r="AF1353" i="1" s="1"/>
  <c r="AD1354" i="1"/>
  <c r="AE1354" i="1" s="1"/>
  <c r="AF1354" i="1" s="1"/>
  <c r="AD1355" i="1"/>
  <c r="AE1355" i="1" s="1"/>
  <c r="AF1355" i="1" s="1"/>
  <c r="AD1356" i="1"/>
  <c r="AE1356" i="1" s="1"/>
  <c r="AF1356" i="1" s="1"/>
  <c r="AD1357" i="1"/>
  <c r="AE1357" i="1" s="1"/>
  <c r="AF1357" i="1" s="1"/>
  <c r="AD1358" i="1"/>
  <c r="AE1358" i="1" s="1"/>
  <c r="AF1358" i="1" s="1"/>
  <c r="AD1359" i="1"/>
  <c r="AE1359" i="1" s="1"/>
  <c r="AF1359" i="1" s="1"/>
  <c r="AD1360" i="1"/>
  <c r="AE1360" i="1" s="1"/>
  <c r="AF1360" i="1" s="1"/>
  <c r="AD1361" i="1"/>
  <c r="AE1361" i="1" s="1"/>
  <c r="AF1361" i="1" s="1"/>
  <c r="AD1362" i="1"/>
  <c r="AE1362" i="1" s="1"/>
  <c r="AF1362" i="1" s="1"/>
  <c r="AD1363" i="1"/>
  <c r="AE1363" i="1" s="1"/>
  <c r="AF1363" i="1" s="1"/>
  <c r="AD1364" i="1"/>
  <c r="AE1364" i="1" s="1"/>
  <c r="AF1364" i="1" s="1"/>
  <c r="AD1365" i="1"/>
  <c r="AE1365" i="1" s="1"/>
  <c r="AF1365" i="1" s="1"/>
  <c r="AD1366" i="1"/>
  <c r="AE1366" i="1" s="1"/>
  <c r="AF1366" i="1" s="1"/>
  <c r="AD1367" i="1"/>
  <c r="AE1367" i="1" s="1"/>
  <c r="AF1367" i="1" s="1"/>
  <c r="AD1368" i="1"/>
  <c r="AE1368" i="1" s="1"/>
  <c r="AF1368" i="1" s="1"/>
  <c r="AD1369" i="1"/>
  <c r="AE1369" i="1" s="1"/>
  <c r="AF1369" i="1" s="1"/>
  <c r="AD1370" i="1"/>
  <c r="AE1370" i="1" s="1"/>
  <c r="AF1370" i="1" s="1"/>
  <c r="AD1371" i="1"/>
  <c r="AE1371" i="1" s="1"/>
  <c r="AF1371" i="1" s="1"/>
  <c r="AD1372" i="1"/>
  <c r="AE1372" i="1" s="1"/>
  <c r="AF1372" i="1" s="1"/>
  <c r="AD1373" i="1"/>
  <c r="AE1373" i="1" s="1"/>
  <c r="AF1373" i="1" s="1"/>
  <c r="AD1374" i="1"/>
  <c r="AE1374" i="1" s="1"/>
  <c r="AF1374" i="1" s="1"/>
  <c r="AD1375" i="1"/>
  <c r="AE1375" i="1" s="1"/>
  <c r="AF1375" i="1" s="1"/>
  <c r="AD1376" i="1"/>
  <c r="AE1376" i="1" s="1"/>
  <c r="AF1376" i="1" s="1"/>
  <c r="AD1377" i="1"/>
  <c r="AE1377" i="1" s="1"/>
  <c r="AF1377" i="1" s="1"/>
  <c r="AD1378" i="1"/>
  <c r="AE1378" i="1" s="1"/>
  <c r="AF1378" i="1" s="1"/>
  <c r="AD1379" i="1"/>
  <c r="AE1379" i="1" s="1"/>
  <c r="AF1379" i="1" s="1"/>
  <c r="AD1380" i="1"/>
  <c r="AE1380" i="1" s="1"/>
  <c r="AF1380" i="1" s="1"/>
  <c r="AD1381" i="1"/>
  <c r="AE1381" i="1" s="1"/>
  <c r="AF1381" i="1" s="1"/>
  <c r="AD1382" i="1"/>
  <c r="AE1382" i="1" s="1"/>
  <c r="AF1382" i="1" s="1"/>
  <c r="AD1383" i="1"/>
  <c r="AE1383" i="1" s="1"/>
  <c r="AF1383" i="1" s="1"/>
  <c r="AD1384" i="1"/>
  <c r="AE1384" i="1" s="1"/>
  <c r="AF1384" i="1" s="1"/>
  <c r="AD1385" i="1"/>
  <c r="AE1385" i="1" s="1"/>
  <c r="AF1385" i="1" s="1"/>
  <c r="AD1386" i="1"/>
  <c r="AE1386" i="1" s="1"/>
  <c r="AF1386" i="1" s="1"/>
  <c r="AD1387" i="1"/>
  <c r="AE1387" i="1" s="1"/>
  <c r="AF1387" i="1" s="1"/>
  <c r="AD1388" i="1"/>
  <c r="AE1388" i="1" s="1"/>
  <c r="AF1388" i="1" s="1"/>
  <c r="AD1389" i="1"/>
  <c r="AE1389" i="1" s="1"/>
  <c r="AF1389" i="1" s="1"/>
  <c r="AD1390" i="1"/>
  <c r="AE1390" i="1" s="1"/>
  <c r="AF1390" i="1" s="1"/>
  <c r="AD1391" i="1"/>
  <c r="AE1391" i="1" s="1"/>
  <c r="AF1391" i="1" s="1"/>
  <c r="AD1392" i="1"/>
  <c r="AE1392" i="1" s="1"/>
  <c r="AF1392" i="1" s="1"/>
  <c r="AD1393" i="1"/>
  <c r="AE1393" i="1" s="1"/>
  <c r="AF1393" i="1" s="1"/>
  <c r="AD1394" i="1"/>
  <c r="AE1394" i="1" s="1"/>
  <c r="AF1394" i="1" s="1"/>
  <c r="AD1395" i="1"/>
  <c r="AE1395" i="1" s="1"/>
  <c r="AF1395" i="1" s="1"/>
  <c r="AD1396" i="1"/>
  <c r="AE1396" i="1" s="1"/>
  <c r="AF1396" i="1" s="1"/>
  <c r="AD1397" i="1"/>
  <c r="AE1397" i="1" s="1"/>
  <c r="AF1397" i="1" s="1"/>
  <c r="AD1398" i="1"/>
  <c r="AE1398" i="1" s="1"/>
  <c r="AF1398" i="1" s="1"/>
  <c r="AD1399" i="1"/>
  <c r="AE1399" i="1" s="1"/>
  <c r="AF1399" i="1" s="1"/>
  <c r="AD1400" i="1"/>
  <c r="AE1400" i="1" s="1"/>
  <c r="AF1400" i="1" s="1"/>
  <c r="AD1401" i="1"/>
  <c r="AE1401" i="1" s="1"/>
  <c r="AF1401" i="1" s="1"/>
  <c r="AD1402" i="1"/>
  <c r="AE1402" i="1" s="1"/>
  <c r="AF1402" i="1" s="1"/>
  <c r="AD1403" i="1"/>
  <c r="AE1403" i="1" s="1"/>
  <c r="AF1403" i="1" s="1"/>
  <c r="AD1404" i="1"/>
  <c r="AE1404" i="1" s="1"/>
  <c r="AF1404" i="1" s="1"/>
  <c r="AD1405" i="1"/>
  <c r="AE1405" i="1" s="1"/>
  <c r="AF1405" i="1" s="1"/>
  <c r="AD1406" i="1"/>
  <c r="AE1406" i="1" s="1"/>
  <c r="AF1406" i="1" s="1"/>
  <c r="AD1407" i="1"/>
  <c r="AE1407" i="1" s="1"/>
  <c r="AF1407" i="1" s="1"/>
  <c r="AD1408" i="1"/>
  <c r="AE1408" i="1" s="1"/>
  <c r="AF1408" i="1" s="1"/>
  <c r="AD1409" i="1"/>
  <c r="AE1409" i="1" s="1"/>
  <c r="AF1409" i="1" s="1"/>
  <c r="AD1410" i="1"/>
  <c r="AE1410" i="1" s="1"/>
  <c r="AF1410" i="1" s="1"/>
  <c r="AD1411" i="1"/>
  <c r="AE1411" i="1" s="1"/>
  <c r="AF1411" i="1" s="1"/>
  <c r="AD1412" i="1"/>
  <c r="AE1412" i="1" s="1"/>
  <c r="AF1412" i="1" s="1"/>
  <c r="AD1413" i="1"/>
  <c r="AE1413" i="1" s="1"/>
  <c r="AF1413" i="1" s="1"/>
  <c r="AD1414" i="1"/>
  <c r="AE1414" i="1" s="1"/>
  <c r="AF1414" i="1" s="1"/>
  <c r="AD1415" i="1"/>
  <c r="AE1415" i="1" s="1"/>
  <c r="AF1415" i="1" s="1"/>
  <c r="AD1416" i="1"/>
  <c r="AE1416" i="1" s="1"/>
  <c r="AF1416" i="1" s="1"/>
  <c r="AD1417" i="1"/>
  <c r="AE1417" i="1" s="1"/>
  <c r="AF1417" i="1" s="1"/>
  <c r="AD1418" i="1"/>
  <c r="AE1418" i="1" s="1"/>
  <c r="AF1418" i="1" s="1"/>
  <c r="AD1419" i="1"/>
  <c r="AE1419" i="1" s="1"/>
  <c r="AF1419" i="1" s="1"/>
  <c r="AD1420" i="1"/>
  <c r="AE1420" i="1" s="1"/>
  <c r="AF1420" i="1" s="1"/>
  <c r="AD1421" i="1"/>
  <c r="AE1421" i="1" s="1"/>
  <c r="AF1421" i="1" s="1"/>
  <c r="AD1422" i="1"/>
  <c r="AE1422" i="1" s="1"/>
  <c r="AF1422" i="1" s="1"/>
  <c r="AD1423" i="1"/>
  <c r="AE1423" i="1" s="1"/>
  <c r="AF1423" i="1" s="1"/>
  <c r="AD1424" i="1"/>
  <c r="AE1424" i="1" s="1"/>
  <c r="AF1424" i="1" s="1"/>
  <c r="AD1425" i="1"/>
  <c r="AE1425" i="1" s="1"/>
  <c r="AF1425" i="1" s="1"/>
  <c r="AD1426" i="1"/>
  <c r="AE1426" i="1" s="1"/>
  <c r="AF1426" i="1" s="1"/>
  <c r="AD1427" i="1"/>
  <c r="AE1427" i="1" s="1"/>
  <c r="AF1427" i="1" s="1"/>
  <c r="AD1428" i="1"/>
  <c r="AE1428" i="1" s="1"/>
  <c r="AF1428" i="1" s="1"/>
  <c r="AD1429" i="1"/>
  <c r="AE1429" i="1" s="1"/>
  <c r="AF1429" i="1" s="1"/>
  <c r="AD1430" i="1"/>
  <c r="AE1430" i="1" s="1"/>
  <c r="AF1430" i="1" s="1"/>
  <c r="AD1431" i="1"/>
  <c r="AE1431" i="1" s="1"/>
  <c r="AF1431" i="1" s="1"/>
  <c r="AD1432" i="1"/>
  <c r="AE1432" i="1" s="1"/>
  <c r="AF1432" i="1" s="1"/>
  <c r="AD1433" i="1"/>
  <c r="AE1433" i="1" s="1"/>
  <c r="AF1433" i="1" s="1"/>
  <c r="AD1434" i="1"/>
  <c r="AE1434" i="1" s="1"/>
  <c r="AF1434" i="1" s="1"/>
  <c r="AD1435" i="1"/>
  <c r="AE1435" i="1" s="1"/>
  <c r="AF1435" i="1" s="1"/>
  <c r="AD1436" i="1"/>
  <c r="AE1436" i="1" s="1"/>
  <c r="AF1436" i="1" s="1"/>
  <c r="AD1437" i="1"/>
  <c r="AE1437" i="1" s="1"/>
  <c r="AF1437" i="1" s="1"/>
  <c r="AD1438" i="1"/>
  <c r="AE1438" i="1" s="1"/>
  <c r="AF1438" i="1" s="1"/>
  <c r="AD1439" i="1"/>
  <c r="AE1439" i="1" s="1"/>
  <c r="AF1439" i="1" s="1"/>
  <c r="AD1440" i="1"/>
  <c r="AE1440" i="1" s="1"/>
  <c r="AF1440" i="1" s="1"/>
  <c r="AD1441" i="1"/>
  <c r="AE1441" i="1" s="1"/>
  <c r="AF1441" i="1" s="1"/>
  <c r="AD1442" i="1"/>
  <c r="AE1442" i="1" s="1"/>
  <c r="AF1442" i="1" s="1"/>
  <c r="AD1443" i="1"/>
  <c r="AE1443" i="1" s="1"/>
  <c r="AF1443" i="1" s="1"/>
  <c r="AD1444" i="1"/>
  <c r="AE1444" i="1" s="1"/>
  <c r="AF1444" i="1" s="1"/>
  <c r="AD1445" i="1"/>
  <c r="AE1445" i="1" s="1"/>
  <c r="AF1445" i="1" s="1"/>
  <c r="AD1446" i="1"/>
  <c r="AE1446" i="1" s="1"/>
  <c r="AF1446" i="1" s="1"/>
  <c r="AD1447" i="1"/>
  <c r="AE1447" i="1" s="1"/>
  <c r="AF1447" i="1" s="1"/>
  <c r="AD1448" i="1"/>
  <c r="AE1448" i="1" s="1"/>
  <c r="AF1448" i="1" s="1"/>
  <c r="AD1449" i="1"/>
  <c r="AE1449" i="1" s="1"/>
  <c r="AF1449" i="1" s="1"/>
  <c r="AD1450" i="1"/>
  <c r="AE1450" i="1" s="1"/>
  <c r="AF1450" i="1" s="1"/>
  <c r="AD1451" i="1"/>
  <c r="AE1451" i="1" s="1"/>
  <c r="AF1451" i="1" s="1"/>
  <c r="AD1452" i="1"/>
  <c r="AE1452" i="1" s="1"/>
  <c r="AF1452" i="1" s="1"/>
  <c r="AD1453" i="1"/>
  <c r="AE1453" i="1" s="1"/>
  <c r="AF1453" i="1" s="1"/>
  <c r="AD1454" i="1"/>
  <c r="AE1454" i="1" s="1"/>
  <c r="AF1454" i="1" s="1"/>
  <c r="AD1455" i="1"/>
  <c r="AE1455" i="1" s="1"/>
  <c r="AF1455" i="1" s="1"/>
  <c r="AD1456" i="1"/>
  <c r="AE1456" i="1" s="1"/>
  <c r="AF1456" i="1" s="1"/>
  <c r="AD1457" i="1"/>
  <c r="AE1457" i="1" s="1"/>
  <c r="AF1457" i="1" s="1"/>
  <c r="AD1458" i="1"/>
  <c r="AE1458" i="1" s="1"/>
  <c r="AF1458" i="1" s="1"/>
  <c r="AD1459" i="1"/>
  <c r="AE1459" i="1" s="1"/>
  <c r="AF1459" i="1" s="1"/>
  <c r="AD1460" i="1"/>
  <c r="AE1460" i="1" s="1"/>
  <c r="AF1460" i="1" s="1"/>
  <c r="AD1461" i="1"/>
  <c r="AE1461" i="1" s="1"/>
  <c r="AF1461" i="1" s="1"/>
  <c r="AD1462" i="1"/>
  <c r="AE1462" i="1" s="1"/>
  <c r="AF1462" i="1" s="1"/>
  <c r="AD1463" i="1"/>
  <c r="AE1463" i="1" s="1"/>
  <c r="AF1463" i="1" s="1"/>
  <c r="AD1464" i="1"/>
  <c r="AE1464" i="1" s="1"/>
  <c r="AF1464" i="1" s="1"/>
  <c r="AD1465" i="1"/>
  <c r="AE1465" i="1" s="1"/>
  <c r="AF1465" i="1" s="1"/>
  <c r="AD1466" i="1"/>
  <c r="AE1466" i="1" s="1"/>
  <c r="AF1466" i="1" s="1"/>
  <c r="AD1467" i="1"/>
  <c r="AE1467" i="1" s="1"/>
  <c r="AF1467" i="1" s="1"/>
  <c r="AD1468" i="1"/>
  <c r="AE1468" i="1" s="1"/>
  <c r="AF1468" i="1" s="1"/>
  <c r="AD1469" i="1"/>
  <c r="AE1469" i="1" s="1"/>
  <c r="AF1469" i="1" s="1"/>
  <c r="AD1470" i="1"/>
  <c r="AE1470" i="1" s="1"/>
  <c r="AF1470" i="1" s="1"/>
  <c r="AD1471" i="1"/>
  <c r="AE1471" i="1" s="1"/>
  <c r="AF1471" i="1" s="1"/>
  <c r="AD1472" i="1"/>
  <c r="AE1472" i="1" s="1"/>
  <c r="AF1472" i="1" s="1"/>
  <c r="AD1473" i="1"/>
  <c r="AE1473" i="1" s="1"/>
  <c r="AF1473" i="1" s="1"/>
  <c r="AD1474" i="1"/>
  <c r="AE1474" i="1" s="1"/>
  <c r="AF1474" i="1" s="1"/>
  <c r="AD1475" i="1"/>
  <c r="AE1475" i="1" s="1"/>
  <c r="AF1475" i="1" s="1"/>
  <c r="AD1476" i="1"/>
  <c r="AE1476" i="1" s="1"/>
  <c r="AF1476" i="1" s="1"/>
  <c r="AD1477" i="1"/>
  <c r="AE1477" i="1" s="1"/>
  <c r="AF1477" i="1" s="1"/>
  <c r="AD1478" i="1"/>
  <c r="AE1478" i="1" s="1"/>
  <c r="AF1478" i="1" s="1"/>
  <c r="AD1479" i="1"/>
  <c r="AE1479" i="1" s="1"/>
  <c r="AF1479" i="1" s="1"/>
  <c r="AD1480" i="1"/>
  <c r="AE1480" i="1" s="1"/>
  <c r="AF1480" i="1" s="1"/>
  <c r="AD1481" i="1"/>
  <c r="AE1481" i="1" s="1"/>
  <c r="AF1481" i="1" s="1"/>
  <c r="AD1482" i="1"/>
  <c r="AE1482" i="1" s="1"/>
  <c r="AF1482" i="1" s="1"/>
  <c r="AD1483" i="1"/>
  <c r="AE1483" i="1" s="1"/>
  <c r="AF1483" i="1" s="1"/>
  <c r="AD1484" i="1"/>
  <c r="AE1484" i="1" s="1"/>
  <c r="AF1484" i="1" s="1"/>
  <c r="AD1485" i="1"/>
  <c r="AE1485" i="1" s="1"/>
  <c r="AF1485" i="1" s="1"/>
  <c r="AD1486" i="1"/>
  <c r="AE1486" i="1" s="1"/>
  <c r="AF1486" i="1" s="1"/>
  <c r="AD1487" i="1"/>
  <c r="AE1487" i="1" s="1"/>
  <c r="AF1487" i="1" s="1"/>
  <c r="AD1488" i="1"/>
  <c r="AE1488" i="1" s="1"/>
  <c r="AF1488" i="1" s="1"/>
  <c r="AD1489" i="1"/>
  <c r="AE1489" i="1" s="1"/>
  <c r="AF1489" i="1" s="1"/>
  <c r="AD1490" i="1"/>
  <c r="AE1490" i="1" s="1"/>
  <c r="AF1490" i="1" s="1"/>
  <c r="AD1491" i="1"/>
  <c r="AE1491" i="1" s="1"/>
  <c r="AF1491" i="1" s="1"/>
  <c r="AD1492" i="1"/>
  <c r="AE1492" i="1" s="1"/>
  <c r="AF1492" i="1" s="1"/>
  <c r="AD1493" i="1"/>
  <c r="AE1493" i="1" s="1"/>
  <c r="AF1493" i="1" s="1"/>
  <c r="AD1494" i="1"/>
  <c r="AE1494" i="1" s="1"/>
  <c r="AF1494" i="1" s="1"/>
  <c r="AD1495" i="1"/>
  <c r="AE1495" i="1" s="1"/>
  <c r="AF1495" i="1" s="1"/>
  <c r="AD1496" i="1"/>
  <c r="AE1496" i="1" s="1"/>
  <c r="AF1496" i="1" s="1"/>
  <c r="AD1497" i="1"/>
  <c r="AE1497" i="1" s="1"/>
  <c r="AF1497" i="1" s="1"/>
  <c r="AD1498" i="1"/>
  <c r="AE1498" i="1" s="1"/>
  <c r="AF1498" i="1" s="1"/>
  <c r="AD1499" i="1"/>
  <c r="AE1499" i="1" s="1"/>
  <c r="AF1499" i="1" s="1"/>
  <c r="AD1500" i="1"/>
  <c r="AE1500" i="1" s="1"/>
  <c r="AF1500" i="1" s="1"/>
  <c r="AD1501" i="1"/>
  <c r="AE1501" i="1" s="1"/>
  <c r="AF1501" i="1" s="1"/>
  <c r="AD1502" i="1"/>
  <c r="AE1502" i="1" s="1"/>
  <c r="AF1502" i="1" s="1"/>
  <c r="AD1503" i="1"/>
  <c r="AE1503" i="1" s="1"/>
  <c r="AF1503" i="1" s="1"/>
  <c r="AD1504" i="1"/>
  <c r="AE1504" i="1" s="1"/>
  <c r="AF1504" i="1" s="1"/>
  <c r="AD1505" i="1"/>
  <c r="AE1505" i="1" s="1"/>
  <c r="AF1505" i="1" s="1"/>
  <c r="AD1506" i="1"/>
  <c r="AE1506" i="1" s="1"/>
  <c r="AF1506" i="1" s="1"/>
  <c r="AD1507" i="1"/>
  <c r="AE1507" i="1" s="1"/>
  <c r="AF1507" i="1" s="1"/>
  <c r="AD1508" i="1"/>
  <c r="AE1508" i="1" s="1"/>
  <c r="AF1508" i="1" s="1"/>
  <c r="AD1509" i="1"/>
  <c r="AE1509" i="1" s="1"/>
  <c r="AF1509" i="1" s="1"/>
  <c r="AD1510" i="1"/>
  <c r="AE1510" i="1" s="1"/>
  <c r="AF1510" i="1" s="1"/>
  <c r="AD1511" i="1"/>
  <c r="AE1511" i="1" s="1"/>
  <c r="AF1511" i="1" s="1"/>
  <c r="AD1512" i="1"/>
  <c r="AE1512" i="1" s="1"/>
  <c r="AF1512" i="1" s="1"/>
  <c r="AD1513" i="1"/>
  <c r="AE1513" i="1" s="1"/>
  <c r="AF1513" i="1" s="1"/>
  <c r="AD1514" i="1"/>
  <c r="AE1514" i="1" s="1"/>
  <c r="AF1514" i="1" s="1"/>
  <c r="AD1515" i="1"/>
  <c r="AE1515" i="1" s="1"/>
  <c r="AF1515" i="1" s="1"/>
  <c r="AD1516" i="1"/>
  <c r="AE1516" i="1" s="1"/>
  <c r="AF1516" i="1" s="1"/>
  <c r="AD1517" i="1"/>
  <c r="AE1517" i="1" s="1"/>
  <c r="AF1517" i="1" s="1"/>
  <c r="AD1518" i="1"/>
  <c r="AE1518" i="1" s="1"/>
  <c r="AF1518" i="1" s="1"/>
  <c r="AD1519" i="1"/>
  <c r="AE1519" i="1" s="1"/>
  <c r="AF1519" i="1" s="1"/>
  <c r="AD1520" i="1"/>
  <c r="AE1520" i="1" s="1"/>
  <c r="AF1520" i="1" s="1"/>
  <c r="AD1521" i="1"/>
  <c r="AE1521" i="1" s="1"/>
  <c r="AF1521" i="1" s="1"/>
  <c r="AD1522" i="1"/>
  <c r="AE1522" i="1" s="1"/>
  <c r="AF1522" i="1" s="1"/>
  <c r="AD1523" i="1"/>
  <c r="AE1523" i="1" s="1"/>
  <c r="AF1523" i="1" s="1"/>
  <c r="AD1524" i="1"/>
  <c r="AE1524" i="1" s="1"/>
  <c r="AF1524" i="1" s="1"/>
  <c r="AD1525" i="1"/>
  <c r="AE1525" i="1" s="1"/>
  <c r="AF1525" i="1" s="1"/>
  <c r="AD1526" i="1"/>
  <c r="AE1526" i="1" s="1"/>
  <c r="AF1526" i="1" s="1"/>
  <c r="AD1527" i="1"/>
  <c r="AE1527" i="1" s="1"/>
  <c r="AF1527" i="1" s="1"/>
  <c r="AD1528" i="1"/>
  <c r="AE1528" i="1" s="1"/>
  <c r="AF1528" i="1" s="1"/>
  <c r="AD1529" i="1"/>
  <c r="AE1529" i="1" s="1"/>
  <c r="AF1529" i="1" s="1"/>
  <c r="AD1530" i="1"/>
  <c r="AE1530" i="1" s="1"/>
  <c r="AF1530" i="1" s="1"/>
  <c r="AD1531" i="1"/>
  <c r="AE1531" i="1" s="1"/>
  <c r="AF1531" i="1" s="1"/>
  <c r="AD1532" i="1"/>
  <c r="AE1532" i="1" s="1"/>
  <c r="AF1532" i="1" s="1"/>
  <c r="AD1533" i="1"/>
  <c r="AE1533" i="1" s="1"/>
  <c r="AF1533" i="1" s="1"/>
  <c r="AD1534" i="1"/>
  <c r="AE1534" i="1" s="1"/>
  <c r="AF1534" i="1" s="1"/>
  <c r="AD1535" i="1"/>
  <c r="AE1535" i="1" s="1"/>
  <c r="AF1535" i="1" s="1"/>
  <c r="AD1536" i="1"/>
  <c r="AE1536" i="1" s="1"/>
  <c r="AF1536" i="1" s="1"/>
  <c r="AD1537" i="1"/>
  <c r="AE1537" i="1" s="1"/>
  <c r="AF1537" i="1" s="1"/>
  <c r="AD1538" i="1"/>
  <c r="AE1538" i="1" s="1"/>
  <c r="AF1538" i="1" s="1"/>
  <c r="AD1539" i="1"/>
  <c r="AE1539" i="1" s="1"/>
  <c r="AF1539" i="1" s="1"/>
  <c r="AD1540" i="1"/>
  <c r="AE1540" i="1" s="1"/>
  <c r="AF1540" i="1" s="1"/>
  <c r="AD1541" i="1"/>
  <c r="AE1541" i="1" s="1"/>
  <c r="AF1541" i="1" s="1"/>
  <c r="AD1542" i="1"/>
  <c r="AE1542" i="1" s="1"/>
  <c r="AF1542" i="1" s="1"/>
  <c r="AD1543" i="1"/>
  <c r="AE1543" i="1" s="1"/>
  <c r="AF1543" i="1" s="1"/>
  <c r="AD1544" i="1"/>
  <c r="AE1544" i="1" s="1"/>
  <c r="AF1544" i="1" s="1"/>
  <c r="AD1545" i="1"/>
  <c r="AE1545" i="1" s="1"/>
  <c r="AF1545" i="1" s="1"/>
  <c r="AD1546" i="1"/>
  <c r="AE1546" i="1" s="1"/>
  <c r="AF1546" i="1" s="1"/>
  <c r="AD1547" i="1"/>
  <c r="AE1547" i="1" s="1"/>
  <c r="AF1547" i="1" s="1"/>
  <c r="AD1548" i="1"/>
  <c r="AE1548" i="1" s="1"/>
  <c r="AF1548" i="1" s="1"/>
  <c r="AD1549" i="1"/>
  <c r="AE1549" i="1" s="1"/>
  <c r="AF1549" i="1" s="1"/>
  <c r="AD1550" i="1"/>
  <c r="AE1550" i="1" s="1"/>
  <c r="AF1550" i="1" s="1"/>
  <c r="AD1551" i="1"/>
  <c r="AE1551" i="1" s="1"/>
  <c r="AF1551" i="1" s="1"/>
  <c r="AD1552" i="1"/>
  <c r="AE1552" i="1" s="1"/>
  <c r="AF1552" i="1" s="1"/>
  <c r="AD1553" i="1"/>
  <c r="AE1553" i="1" s="1"/>
  <c r="AF1553" i="1" s="1"/>
  <c r="AD1554" i="1"/>
  <c r="AE1554" i="1" s="1"/>
  <c r="AF1554" i="1" s="1"/>
  <c r="AD1555" i="1"/>
  <c r="AE1555" i="1" s="1"/>
  <c r="AF1555" i="1" s="1"/>
  <c r="AD1556" i="1"/>
  <c r="AE1556" i="1" s="1"/>
  <c r="AF1556" i="1" s="1"/>
  <c r="AD1557" i="1"/>
  <c r="AE1557" i="1" s="1"/>
  <c r="AF1557" i="1" s="1"/>
  <c r="AD1558" i="1"/>
  <c r="AE1558" i="1" s="1"/>
  <c r="AF1558" i="1" s="1"/>
  <c r="AD1559" i="1"/>
  <c r="AE1559" i="1" s="1"/>
  <c r="AF1559" i="1" s="1"/>
  <c r="AD1560" i="1"/>
  <c r="AE1560" i="1" s="1"/>
  <c r="AF1560" i="1" s="1"/>
  <c r="AD1561" i="1"/>
  <c r="AE1561" i="1" s="1"/>
  <c r="AF1561" i="1" s="1"/>
  <c r="AD1562" i="1"/>
  <c r="AE1562" i="1" s="1"/>
  <c r="AF1562" i="1" s="1"/>
  <c r="AD1563" i="1"/>
  <c r="AE1563" i="1" s="1"/>
  <c r="AF1563" i="1" s="1"/>
  <c r="AD1564" i="1"/>
  <c r="AE1564" i="1" s="1"/>
  <c r="AF1564" i="1" s="1"/>
  <c r="AD1565" i="1"/>
  <c r="AE1565" i="1" s="1"/>
  <c r="AF1565" i="1" s="1"/>
  <c r="AD1566" i="1"/>
  <c r="AE1566" i="1" s="1"/>
  <c r="AF1566" i="1" s="1"/>
  <c r="AD1567" i="1"/>
  <c r="AE1567" i="1" s="1"/>
  <c r="AF1567" i="1" s="1"/>
  <c r="AD1568" i="1"/>
  <c r="AE1568" i="1" s="1"/>
  <c r="AF1568" i="1" s="1"/>
  <c r="AD1569" i="1"/>
  <c r="AE1569" i="1" s="1"/>
  <c r="AF1569" i="1" s="1"/>
  <c r="AD1570" i="1"/>
  <c r="AE1570" i="1" s="1"/>
  <c r="AF1570" i="1" s="1"/>
  <c r="AD1571" i="1"/>
  <c r="AE1571" i="1" s="1"/>
  <c r="AF1571" i="1" s="1"/>
  <c r="AD1572" i="1"/>
  <c r="AE1572" i="1" s="1"/>
  <c r="AF1572" i="1" s="1"/>
  <c r="AD1573" i="1"/>
  <c r="AE1573" i="1" s="1"/>
  <c r="AF1573" i="1" s="1"/>
  <c r="AD1574" i="1"/>
  <c r="AE1574" i="1" s="1"/>
  <c r="AF1574" i="1" s="1"/>
  <c r="AD1575" i="1"/>
  <c r="AE1575" i="1" s="1"/>
  <c r="AF1575" i="1" s="1"/>
  <c r="AD1576" i="1"/>
  <c r="AE1576" i="1" s="1"/>
  <c r="AF1576" i="1" s="1"/>
  <c r="AD1577" i="1"/>
  <c r="AE1577" i="1" s="1"/>
  <c r="AF1577" i="1" s="1"/>
  <c r="AD1578" i="1"/>
  <c r="AE1578" i="1" s="1"/>
  <c r="AF1578" i="1" s="1"/>
  <c r="AD1579" i="1"/>
  <c r="AE1579" i="1" s="1"/>
  <c r="AF1579" i="1" s="1"/>
  <c r="AD1580" i="1"/>
  <c r="AE1580" i="1" s="1"/>
  <c r="AF1580" i="1" s="1"/>
  <c r="AD1581" i="1"/>
  <c r="AE1581" i="1" s="1"/>
  <c r="AF1581" i="1" s="1"/>
  <c r="AD1582" i="1"/>
  <c r="AE1582" i="1" s="1"/>
  <c r="AF1582" i="1" s="1"/>
  <c r="AD1583" i="1"/>
  <c r="AE1583" i="1" s="1"/>
  <c r="AF1583" i="1" s="1"/>
  <c r="AD1584" i="1"/>
  <c r="AE1584" i="1" s="1"/>
  <c r="AF1584" i="1" s="1"/>
  <c r="AD1585" i="1"/>
  <c r="AE1585" i="1" s="1"/>
  <c r="AF1585" i="1" s="1"/>
  <c r="AD1586" i="1"/>
  <c r="AE1586" i="1" s="1"/>
  <c r="AF1586" i="1" s="1"/>
  <c r="AD1587" i="1"/>
  <c r="AE1587" i="1" s="1"/>
  <c r="AF1587" i="1" s="1"/>
  <c r="AD1588" i="1"/>
  <c r="AE1588" i="1" s="1"/>
  <c r="AF1588" i="1" s="1"/>
  <c r="AD1589" i="1"/>
  <c r="AE1589" i="1" s="1"/>
  <c r="AF1589" i="1" s="1"/>
  <c r="AD1590" i="1"/>
  <c r="AE1590" i="1" s="1"/>
  <c r="AF1590" i="1" s="1"/>
  <c r="AD1591" i="1"/>
  <c r="AE1591" i="1" s="1"/>
  <c r="AF1591" i="1" s="1"/>
  <c r="AD1592" i="1"/>
  <c r="AE1592" i="1" s="1"/>
  <c r="AF1592" i="1" s="1"/>
  <c r="AD1593" i="1"/>
  <c r="AE1593" i="1" s="1"/>
  <c r="AF1593" i="1" s="1"/>
  <c r="AD1594" i="1"/>
  <c r="AE1594" i="1" s="1"/>
  <c r="AF1594" i="1" s="1"/>
  <c r="AD1595" i="1"/>
  <c r="AE1595" i="1" s="1"/>
  <c r="AF1595" i="1" s="1"/>
  <c r="AD1596" i="1"/>
  <c r="AE1596" i="1" s="1"/>
  <c r="AF1596" i="1" s="1"/>
  <c r="AD1597" i="1"/>
  <c r="AE1597" i="1" s="1"/>
  <c r="AF1597" i="1" s="1"/>
  <c r="AD1598" i="1"/>
  <c r="AE1598" i="1" s="1"/>
  <c r="AF1598" i="1" s="1"/>
  <c r="AD1599" i="1"/>
  <c r="AE1599" i="1" s="1"/>
  <c r="AF1599" i="1" s="1"/>
  <c r="AD1600" i="1"/>
  <c r="AE1600" i="1" s="1"/>
  <c r="AF1600" i="1" s="1"/>
  <c r="AD1601" i="1"/>
  <c r="AE1601" i="1" s="1"/>
  <c r="AF1601" i="1" s="1"/>
  <c r="AD1602" i="1"/>
  <c r="AE1602" i="1" s="1"/>
  <c r="AF1602" i="1" s="1"/>
  <c r="AD1603" i="1"/>
  <c r="AE1603" i="1" s="1"/>
  <c r="AF1603" i="1" s="1"/>
  <c r="AD1604" i="1"/>
  <c r="AE1604" i="1" s="1"/>
  <c r="AF1604" i="1" s="1"/>
  <c r="AD1605" i="1"/>
  <c r="AE1605" i="1" s="1"/>
  <c r="AF1605" i="1" s="1"/>
  <c r="AD1606" i="1"/>
  <c r="AE1606" i="1" s="1"/>
  <c r="AF1606" i="1" s="1"/>
  <c r="AD1607" i="1"/>
  <c r="AE1607" i="1" s="1"/>
  <c r="AF1607" i="1" s="1"/>
  <c r="AD1608" i="1"/>
  <c r="AE1608" i="1" s="1"/>
  <c r="AF1608" i="1" s="1"/>
  <c r="AD1609" i="1"/>
  <c r="AE1609" i="1" s="1"/>
  <c r="AF1609" i="1" s="1"/>
  <c r="AD1610" i="1"/>
  <c r="AE1610" i="1" s="1"/>
  <c r="AF1610" i="1" s="1"/>
  <c r="AD1611" i="1"/>
  <c r="AE1611" i="1" s="1"/>
  <c r="AF1611" i="1" s="1"/>
  <c r="AD1612" i="1"/>
  <c r="AE1612" i="1" s="1"/>
  <c r="AF1612" i="1" s="1"/>
  <c r="AD1613" i="1"/>
  <c r="AE1613" i="1" s="1"/>
  <c r="AF1613" i="1" s="1"/>
  <c r="AD1614" i="1"/>
  <c r="AE1614" i="1" s="1"/>
  <c r="AF1614" i="1" s="1"/>
  <c r="AD1615" i="1"/>
  <c r="AE1615" i="1" s="1"/>
  <c r="AF1615" i="1" s="1"/>
  <c r="AD1616" i="1"/>
  <c r="AE1616" i="1" s="1"/>
  <c r="AF1616" i="1" s="1"/>
  <c r="AD1617" i="1"/>
  <c r="AE1617" i="1" s="1"/>
  <c r="AF1617" i="1" s="1"/>
  <c r="AD1618" i="1"/>
  <c r="AE1618" i="1" s="1"/>
  <c r="AF1618" i="1" s="1"/>
  <c r="AD1619" i="1"/>
  <c r="AE1619" i="1" s="1"/>
  <c r="AF1619" i="1" s="1"/>
  <c r="AD1620" i="1"/>
  <c r="AE1620" i="1" s="1"/>
  <c r="AF1620" i="1" s="1"/>
  <c r="AD1621" i="1"/>
  <c r="AE1621" i="1" s="1"/>
  <c r="AF1621" i="1" s="1"/>
  <c r="AD1622" i="1"/>
  <c r="AE1622" i="1" s="1"/>
  <c r="AF1622" i="1" s="1"/>
  <c r="AD1623" i="1"/>
  <c r="AE1623" i="1" s="1"/>
  <c r="AF1623" i="1" s="1"/>
  <c r="AD1624" i="1"/>
  <c r="AE1624" i="1" s="1"/>
  <c r="AF1624" i="1" s="1"/>
  <c r="AD1625" i="1"/>
  <c r="AE1625" i="1" s="1"/>
  <c r="AF1625" i="1" s="1"/>
  <c r="AD1626" i="1"/>
  <c r="AE1626" i="1" s="1"/>
  <c r="AF1626" i="1" s="1"/>
  <c r="AD1627" i="1"/>
  <c r="AE1627" i="1" s="1"/>
  <c r="AF1627" i="1" s="1"/>
  <c r="AD1628" i="1"/>
  <c r="AE1628" i="1" s="1"/>
  <c r="AF1628" i="1" s="1"/>
  <c r="AD1629" i="1"/>
  <c r="AE1629" i="1" s="1"/>
  <c r="AF1629" i="1" s="1"/>
  <c r="AD1630" i="1"/>
  <c r="AE1630" i="1" s="1"/>
  <c r="AF1630" i="1" s="1"/>
  <c r="AD1631" i="1"/>
  <c r="AE1631" i="1" s="1"/>
  <c r="AF1631" i="1" s="1"/>
  <c r="AD1632" i="1"/>
  <c r="AE1632" i="1" s="1"/>
  <c r="AF1632" i="1" s="1"/>
  <c r="AD1633" i="1"/>
  <c r="AE1633" i="1" s="1"/>
  <c r="AF1633" i="1" s="1"/>
  <c r="AD1634" i="1"/>
  <c r="AE1634" i="1" s="1"/>
  <c r="AF1634" i="1" s="1"/>
  <c r="AD1635" i="1"/>
  <c r="AE1635" i="1" s="1"/>
  <c r="AF1635" i="1" s="1"/>
  <c r="AD1636" i="1"/>
  <c r="AE1636" i="1" s="1"/>
  <c r="AF1636" i="1" s="1"/>
  <c r="AD1637" i="1"/>
  <c r="AE1637" i="1" s="1"/>
  <c r="AF1637" i="1" s="1"/>
  <c r="AD1638" i="1"/>
  <c r="AE1638" i="1" s="1"/>
  <c r="AF1638" i="1" s="1"/>
  <c r="AD1639" i="1"/>
  <c r="AE1639" i="1" s="1"/>
  <c r="AF1639" i="1" s="1"/>
  <c r="AD1640" i="1"/>
  <c r="AE1640" i="1" s="1"/>
  <c r="AF1640" i="1" s="1"/>
  <c r="AD1641" i="1"/>
  <c r="AE1641" i="1" s="1"/>
  <c r="AF1641" i="1" s="1"/>
  <c r="AD1642" i="1"/>
  <c r="AE1642" i="1" s="1"/>
  <c r="AF1642" i="1" s="1"/>
  <c r="AD1643" i="1"/>
  <c r="AE1643" i="1" s="1"/>
  <c r="AF1643" i="1" s="1"/>
  <c r="AD1644" i="1"/>
  <c r="AE1644" i="1" s="1"/>
  <c r="AF1644" i="1" s="1"/>
  <c r="AD1645" i="1"/>
  <c r="AE1645" i="1" s="1"/>
  <c r="AF1645" i="1" s="1"/>
  <c r="AD1646" i="1"/>
  <c r="AE1646" i="1" s="1"/>
  <c r="AF1646" i="1" s="1"/>
  <c r="AD1647" i="1"/>
  <c r="AE1647" i="1" s="1"/>
  <c r="AF1647" i="1" s="1"/>
  <c r="AD1648" i="1"/>
  <c r="AE1648" i="1" s="1"/>
  <c r="AF1648" i="1" s="1"/>
  <c r="AD1649" i="1"/>
  <c r="AE1649" i="1" s="1"/>
  <c r="AF1649" i="1" s="1"/>
  <c r="AD1650" i="1"/>
  <c r="AE1650" i="1" s="1"/>
  <c r="AF1650" i="1" s="1"/>
  <c r="AD1651" i="1"/>
  <c r="AE1651" i="1" s="1"/>
  <c r="AF1651" i="1" s="1"/>
  <c r="AD1652" i="1"/>
  <c r="AE1652" i="1" s="1"/>
  <c r="AF1652" i="1" s="1"/>
  <c r="AD1653" i="1"/>
  <c r="AE1653" i="1" s="1"/>
  <c r="AF1653" i="1" s="1"/>
  <c r="AD1654" i="1"/>
  <c r="AE1654" i="1" s="1"/>
  <c r="AF1654" i="1" s="1"/>
  <c r="AD1655" i="1"/>
  <c r="AE1655" i="1" s="1"/>
  <c r="AF1655" i="1" s="1"/>
  <c r="AD1656" i="1"/>
  <c r="AE1656" i="1" s="1"/>
  <c r="AF1656" i="1" s="1"/>
  <c r="AD1657" i="1"/>
  <c r="AE1657" i="1" s="1"/>
  <c r="AF1657" i="1" s="1"/>
  <c r="AD1658" i="1"/>
  <c r="AE1658" i="1" s="1"/>
  <c r="AF1658" i="1" s="1"/>
  <c r="AD1659" i="1"/>
  <c r="AE1659" i="1" s="1"/>
  <c r="AF1659" i="1" s="1"/>
  <c r="AD1660" i="1"/>
  <c r="AE1660" i="1" s="1"/>
  <c r="AF1660" i="1" s="1"/>
  <c r="AD1661" i="1"/>
  <c r="AE1661" i="1" s="1"/>
  <c r="AF1661" i="1" s="1"/>
  <c r="AD1662" i="1"/>
  <c r="AE1662" i="1" s="1"/>
  <c r="AF1662" i="1" s="1"/>
  <c r="AD1663" i="1"/>
  <c r="AE1663" i="1" s="1"/>
  <c r="AF1663" i="1" s="1"/>
  <c r="AD1664" i="1"/>
  <c r="AE1664" i="1" s="1"/>
  <c r="AF1664" i="1" s="1"/>
  <c r="AD1665" i="1"/>
  <c r="AE1665" i="1" s="1"/>
  <c r="AF1665" i="1" s="1"/>
  <c r="AD1666" i="1"/>
  <c r="AE1666" i="1" s="1"/>
  <c r="AF1666" i="1" s="1"/>
  <c r="AD1667" i="1"/>
  <c r="AE1667" i="1" s="1"/>
  <c r="AF1667" i="1" s="1"/>
  <c r="AD1668" i="1"/>
  <c r="AE1668" i="1" s="1"/>
  <c r="AF1668" i="1" s="1"/>
  <c r="AD1669" i="1"/>
  <c r="AE1669" i="1" s="1"/>
  <c r="AF1669" i="1" s="1"/>
  <c r="AD1670" i="1"/>
  <c r="AE1670" i="1" s="1"/>
  <c r="AF1670" i="1" s="1"/>
  <c r="AD1671" i="1"/>
  <c r="AE1671" i="1" s="1"/>
  <c r="AF1671" i="1" s="1"/>
  <c r="AD1672" i="1"/>
  <c r="AE1672" i="1" s="1"/>
  <c r="AF1672" i="1" s="1"/>
  <c r="AD1673" i="1"/>
  <c r="AE1673" i="1" s="1"/>
  <c r="AF1673" i="1" s="1"/>
  <c r="AD1674" i="1"/>
  <c r="AE1674" i="1" s="1"/>
  <c r="AF1674" i="1" s="1"/>
  <c r="AD1675" i="1"/>
  <c r="AE1675" i="1" s="1"/>
  <c r="AF1675" i="1" s="1"/>
  <c r="AD1676" i="1"/>
  <c r="AE1676" i="1" s="1"/>
  <c r="AF1676" i="1" s="1"/>
  <c r="AD1677" i="1"/>
  <c r="AE1677" i="1" s="1"/>
  <c r="AF1677" i="1" s="1"/>
  <c r="AD1678" i="1"/>
  <c r="AE1678" i="1" s="1"/>
  <c r="AF1678" i="1" s="1"/>
  <c r="AD1679" i="1"/>
  <c r="AE1679" i="1" s="1"/>
  <c r="AF1679" i="1" s="1"/>
  <c r="AD1680" i="1"/>
  <c r="AE1680" i="1" s="1"/>
  <c r="AF1680" i="1" s="1"/>
  <c r="AD1681" i="1"/>
  <c r="AE1681" i="1" s="1"/>
  <c r="AF1681" i="1" s="1"/>
  <c r="AD1682" i="1"/>
  <c r="AE1682" i="1" s="1"/>
  <c r="AF1682" i="1" s="1"/>
  <c r="AD1683" i="1"/>
  <c r="AE1683" i="1" s="1"/>
  <c r="AF1683" i="1" s="1"/>
  <c r="AD1684" i="1"/>
  <c r="AE1684" i="1" s="1"/>
  <c r="AF1684" i="1" s="1"/>
  <c r="AD1685" i="1"/>
  <c r="AE1685" i="1" s="1"/>
  <c r="AF1685" i="1" s="1"/>
  <c r="AD1686" i="1"/>
  <c r="AE1686" i="1" s="1"/>
  <c r="AF1686" i="1" s="1"/>
  <c r="AD1687" i="1"/>
  <c r="AE1687" i="1" s="1"/>
  <c r="AF1687" i="1" s="1"/>
  <c r="AD1688" i="1"/>
  <c r="AE1688" i="1" s="1"/>
  <c r="AF1688" i="1" s="1"/>
  <c r="AD1689" i="1"/>
  <c r="AE1689" i="1" s="1"/>
  <c r="AF1689" i="1" s="1"/>
  <c r="AD1690" i="1"/>
  <c r="AE1690" i="1" s="1"/>
  <c r="AF1690" i="1" s="1"/>
  <c r="AD1691" i="1"/>
  <c r="AE1691" i="1" s="1"/>
  <c r="AF1691" i="1" s="1"/>
  <c r="AD1692" i="1"/>
  <c r="AE1692" i="1" s="1"/>
  <c r="AF1692" i="1" s="1"/>
  <c r="AD1693" i="1"/>
  <c r="AE1693" i="1" s="1"/>
  <c r="AF1693" i="1" s="1"/>
  <c r="AD1694" i="1"/>
  <c r="AE1694" i="1" s="1"/>
  <c r="AF1694" i="1" s="1"/>
  <c r="AD1695" i="1"/>
  <c r="AE1695" i="1" s="1"/>
  <c r="AF1695" i="1" s="1"/>
  <c r="AD1696" i="1"/>
  <c r="AE1696" i="1" s="1"/>
  <c r="AF1696" i="1" s="1"/>
  <c r="AD1697" i="1"/>
  <c r="AE1697" i="1" s="1"/>
  <c r="AF1697" i="1" s="1"/>
  <c r="AD1698" i="1"/>
  <c r="AE1698" i="1" s="1"/>
  <c r="AF1698" i="1" s="1"/>
  <c r="AD1699" i="1"/>
  <c r="AE1699" i="1" s="1"/>
  <c r="AF1699" i="1" s="1"/>
  <c r="AD1700" i="1"/>
  <c r="AE1700" i="1" s="1"/>
  <c r="AF1700" i="1" s="1"/>
  <c r="AD1701" i="1"/>
  <c r="AE1701" i="1" s="1"/>
  <c r="AF1701" i="1" s="1"/>
  <c r="AD1702" i="1"/>
  <c r="AE1702" i="1" s="1"/>
  <c r="AF1702" i="1" s="1"/>
  <c r="AD1703" i="1"/>
  <c r="AE1703" i="1" s="1"/>
  <c r="AF1703" i="1" s="1"/>
  <c r="AD1704" i="1"/>
  <c r="AE1704" i="1" s="1"/>
  <c r="AF1704" i="1" s="1"/>
  <c r="AD1705" i="1"/>
  <c r="AE1705" i="1" s="1"/>
  <c r="AF1705" i="1" s="1"/>
  <c r="AD1706" i="1"/>
  <c r="AE1706" i="1" s="1"/>
  <c r="AF1706" i="1" s="1"/>
  <c r="AD1707" i="1"/>
  <c r="AE1707" i="1" s="1"/>
  <c r="AF1707" i="1" s="1"/>
  <c r="AD1708" i="1"/>
  <c r="AE1708" i="1" s="1"/>
  <c r="AF1708" i="1" s="1"/>
  <c r="AE1237" i="1"/>
  <c r="AF1237" i="1" s="1"/>
  <c r="AG1226" i="1"/>
  <c r="AG1227" i="1"/>
  <c r="AG1228" i="1"/>
  <c r="AG1229" i="1"/>
  <c r="AG1230" i="1"/>
  <c r="AG1231" i="1"/>
  <c r="AG1232" i="1"/>
  <c r="AG1233" i="1"/>
  <c r="AG1234" i="1"/>
  <c r="AG1235" i="1"/>
  <c r="AG1236" i="1"/>
  <c r="AG1237" i="1"/>
  <c r="AG1238" i="1"/>
  <c r="AG1239" i="1"/>
  <c r="AG1240" i="1"/>
  <c r="AG1241" i="1"/>
  <c r="AG1242" i="1"/>
  <c r="AG1243" i="1"/>
  <c r="AG1244" i="1"/>
  <c r="AG1245" i="1"/>
  <c r="AG1246" i="1"/>
  <c r="AG1247" i="1"/>
  <c r="AG1248" i="1"/>
  <c r="AG1249" i="1"/>
  <c r="AG1250" i="1"/>
  <c r="AG1251" i="1"/>
  <c r="AG1252" i="1"/>
  <c r="AG1253" i="1"/>
  <c r="AG1254" i="1"/>
  <c r="AG1255" i="1"/>
  <c r="AG1256" i="1"/>
  <c r="AG1257" i="1"/>
  <c r="AG1258" i="1"/>
  <c r="AG1259" i="1"/>
  <c r="AG1260" i="1"/>
  <c r="AG1261" i="1"/>
  <c r="AG1262" i="1"/>
  <c r="AG1263" i="1"/>
  <c r="AG1264" i="1"/>
  <c r="AG1265" i="1"/>
  <c r="AG1266" i="1"/>
  <c r="AG1267" i="1"/>
  <c r="AG1268" i="1"/>
  <c r="AG1269" i="1"/>
  <c r="AG1270" i="1"/>
  <c r="AG1271" i="1"/>
  <c r="AG1272" i="1"/>
  <c r="AG1273" i="1"/>
  <c r="AG1274" i="1"/>
  <c r="AG1275" i="1"/>
  <c r="AG1276" i="1"/>
  <c r="AG1277" i="1"/>
  <c r="AG1278" i="1"/>
  <c r="AG1279" i="1"/>
  <c r="AG1280" i="1"/>
  <c r="AG1281" i="1"/>
  <c r="AG1282" i="1"/>
  <c r="AG1283" i="1"/>
  <c r="AG1284" i="1"/>
  <c r="AG1285" i="1"/>
  <c r="AG1286" i="1"/>
  <c r="AG1287" i="1"/>
  <c r="AG1288" i="1"/>
  <c r="AG1289" i="1"/>
  <c r="AG1290" i="1"/>
  <c r="AG1291" i="1"/>
  <c r="AG1292" i="1"/>
  <c r="AG1293" i="1"/>
  <c r="AG1294" i="1"/>
  <c r="AG1295" i="1"/>
  <c r="AG1296" i="1"/>
  <c r="AG1297" i="1"/>
  <c r="AG1298" i="1"/>
  <c r="AG1299" i="1"/>
  <c r="AG1300" i="1"/>
  <c r="AG1301" i="1"/>
  <c r="AG1302" i="1"/>
  <c r="AG1303" i="1"/>
  <c r="AG1304" i="1"/>
  <c r="AG1305" i="1"/>
  <c r="AG1306" i="1"/>
  <c r="AG1307" i="1"/>
  <c r="AG1308" i="1"/>
  <c r="AG1309" i="1"/>
  <c r="AG1310" i="1"/>
  <c r="AG1311" i="1"/>
  <c r="AG1312" i="1"/>
  <c r="AG1313" i="1"/>
  <c r="AG1314" i="1"/>
  <c r="AG1315" i="1"/>
  <c r="AG1316" i="1"/>
  <c r="AG1317" i="1"/>
  <c r="AG1318" i="1"/>
  <c r="AG1319" i="1"/>
  <c r="AG1320" i="1"/>
  <c r="AG1321" i="1"/>
  <c r="AG1322" i="1"/>
  <c r="AG1323" i="1"/>
  <c r="AG1324" i="1"/>
  <c r="AG1325" i="1"/>
  <c r="AG1326" i="1"/>
  <c r="AG1327" i="1"/>
  <c r="AG1328" i="1"/>
  <c r="AG1329" i="1"/>
  <c r="AG1330" i="1"/>
  <c r="AG1331" i="1"/>
  <c r="AG1332" i="1"/>
  <c r="AG1333" i="1"/>
  <c r="AG1334" i="1"/>
  <c r="AG1335" i="1"/>
  <c r="AG1336" i="1"/>
  <c r="AG1337" i="1"/>
  <c r="AG1338" i="1"/>
  <c r="AG1339" i="1"/>
  <c r="AG1340" i="1"/>
  <c r="AG1341" i="1"/>
  <c r="AG1342" i="1"/>
  <c r="AG1343" i="1"/>
  <c r="AG1344" i="1"/>
  <c r="AG1345" i="1"/>
  <c r="AG1346" i="1"/>
  <c r="AG1347" i="1"/>
  <c r="AG1348" i="1"/>
  <c r="AG1349" i="1"/>
  <c r="AG1350" i="1"/>
  <c r="AG1351" i="1"/>
  <c r="AG1352" i="1"/>
  <c r="AG1353" i="1"/>
  <c r="AG1354" i="1"/>
  <c r="AG1355" i="1"/>
  <c r="AG1356" i="1"/>
  <c r="AG1357" i="1"/>
  <c r="AG1358" i="1"/>
  <c r="AG1359" i="1"/>
  <c r="AG1360" i="1"/>
  <c r="AG1361" i="1"/>
  <c r="AG1362" i="1"/>
  <c r="AG1363" i="1"/>
  <c r="AG1364" i="1"/>
  <c r="AG1365" i="1"/>
  <c r="AG1366" i="1"/>
  <c r="AG1367" i="1"/>
  <c r="AG1368" i="1"/>
  <c r="AG1369" i="1"/>
  <c r="AG1370" i="1"/>
  <c r="AG1371" i="1"/>
  <c r="AG1372" i="1"/>
  <c r="AG1373" i="1"/>
  <c r="AG1374" i="1"/>
  <c r="AG1375" i="1"/>
  <c r="AG1376" i="1"/>
  <c r="AG1377" i="1"/>
  <c r="AG1378" i="1"/>
  <c r="AG1379" i="1"/>
  <c r="AG1380" i="1"/>
  <c r="AG1381" i="1"/>
  <c r="AG1382" i="1"/>
  <c r="AG1383" i="1"/>
  <c r="AG1384" i="1"/>
  <c r="AG1385" i="1"/>
  <c r="AG1386" i="1"/>
  <c r="AG1387" i="1"/>
  <c r="AG1388" i="1"/>
  <c r="AG1389" i="1"/>
  <c r="AG1390" i="1"/>
  <c r="AG1391" i="1"/>
  <c r="AG1392" i="1"/>
  <c r="AG1393" i="1"/>
  <c r="AG1394" i="1"/>
  <c r="AG1395" i="1"/>
  <c r="AG1396" i="1"/>
  <c r="AG1397" i="1"/>
  <c r="AG1398" i="1"/>
  <c r="AG1399" i="1"/>
  <c r="AG1400" i="1"/>
  <c r="AG1401" i="1"/>
  <c r="AG1402" i="1"/>
  <c r="AG1403" i="1"/>
  <c r="AG1404" i="1"/>
  <c r="AG1405" i="1"/>
  <c r="AG1406" i="1"/>
  <c r="AG1407" i="1"/>
  <c r="AG1408" i="1"/>
  <c r="AG1409" i="1"/>
  <c r="AG1410" i="1"/>
  <c r="AG1411" i="1"/>
  <c r="AG1412" i="1"/>
  <c r="AG1413" i="1"/>
  <c r="AG1414" i="1"/>
  <c r="AG1415" i="1"/>
  <c r="AG1416" i="1"/>
  <c r="AG1417" i="1"/>
  <c r="AG1418" i="1"/>
  <c r="AG1419" i="1"/>
  <c r="AG1420" i="1"/>
  <c r="AG1421" i="1"/>
  <c r="AG1422" i="1"/>
  <c r="AG1423" i="1"/>
  <c r="AG1424" i="1"/>
  <c r="AG1425" i="1"/>
  <c r="AG1426" i="1"/>
  <c r="AG1427" i="1"/>
  <c r="AG1428" i="1"/>
  <c r="AG1429" i="1"/>
  <c r="AG1430" i="1"/>
  <c r="AG1431" i="1"/>
  <c r="AG1432" i="1"/>
  <c r="AG1433" i="1"/>
  <c r="AG1434" i="1"/>
  <c r="AG1435" i="1"/>
  <c r="AG1436" i="1"/>
  <c r="AG1437" i="1"/>
  <c r="AG1438" i="1"/>
  <c r="AG1439" i="1"/>
  <c r="AG1440" i="1"/>
  <c r="AG1441" i="1"/>
  <c r="AG1442" i="1"/>
  <c r="AG1443" i="1"/>
  <c r="AG1444" i="1"/>
  <c r="AG1445" i="1"/>
  <c r="AG1446" i="1"/>
  <c r="AG1447" i="1"/>
  <c r="AG1448" i="1"/>
  <c r="AG1449" i="1"/>
  <c r="AG1450" i="1"/>
  <c r="AG1451" i="1"/>
  <c r="AG1452" i="1"/>
  <c r="AG1453" i="1"/>
  <c r="AG1454" i="1"/>
  <c r="AG1455" i="1"/>
  <c r="AG1456" i="1"/>
  <c r="AG1457" i="1"/>
  <c r="AG1458" i="1"/>
  <c r="AG1459" i="1"/>
  <c r="AG1460" i="1"/>
  <c r="AG1461" i="1"/>
  <c r="AG1462" i="1"/>
  <c r="AG1463" i="1"/>
  <c r="AG1464" i="1"/>
  <c r="AG1465" i="1"/>
  <c r="AG1466" i="1"/>
  <c r="AG1467" i="1"/>
  <c r="AG1468" i="1"/>
  <c r="AG1469" i="1"/>
  <c r="AG1470" i="1"/>
  <c r="AG1471" i="1"/>
  <c r="AG1472" i="1"/>
  <c r="AG1473" i="1"/>
  <c r="AG1474" i="1"/>
  <c r="AG1475" i="1"/>
  <c r="AG1476" i="1"/>
  <c r="AG1477" i="1"/>
  <c r="AG1478" i="1"/>
  <c r="AG1479" i="1"/>
  <c r="AG1480" i="1"/>
  <c r="AG1481" i="1"/>
  <c r="AG1482" i="1"/>
  <c r="AG1483" i="1"/>
  <c r="AG1484" i="1"/>
  <c r="AG1485" i="1"/>
  <c r="AG1486" i="1"/>
  <c r="AG1487" i="1"/>
  <c r="AG1488" i="1"/>
  <c r="AG1489" i="1"/>
  <c r="AG1490" i="1"/>
  <c r="AG1491" i="1"/>
  <c r="AG1492" i="1"/>
  <c r="AG1493" i="1"/>
  <c r="AG1494" i="1"/>
  <c r="AG1495" i="1"/>
  <c r="AG1496" i="1"/>
  <c r="AG1497" i="1"/>
  <c r="AG1498" i="1"/>
  <c r="AG1499" i="1"/>
  <c r="AG1500" i="1"/>
  <c r="AG1501" i="1"/>
  <c r="AG1502" i="1"/>
  <c r="AG1503" i="1"/>
  <c r="AG1504" i="1"/>
  <c r="AG1505" i="1"/>
  <c r="AG1506" i="1"/>
  <c r="AG1507" i="1"/>
  <c r="AG1508" i="1"/>
  <c r="AG1509" i="1"/>
  <c r="AG1510" i="1"/>
  <c r="AG1511" i="1"/>
  <c r="AG1512" i="1"/>
  <c r="AG1513" i="1"/>
  <c r="AG1514" i="1"/>
  <c r="AG1515" i="1"/>
  <c r="AG1516" i="1"/>
  <c r="AG1517" i="1"/>
  <c r="AG1518" i="1"/>
  <c r="AG1519" i="1"/>
  <c r="AG1520" i="1"/>
  <c r="AG1521" i="1"/>
  <c r="AG1522" i="1"/>
  <c r="AG1523" i="1"/>
  <c r="AG1524" i="1"/>
  <c r="AG1525" i="1"/>
  <c r="AG1526" i="1"/>
  <c r="AG1527" i="1"/>
  <c r="AG1528" i="1"/>
  <c r="AG1529" i="1"/>
  <c r="AG1530" i="1"/>
  <c r="AG1531" i="1"/>
  <c r="AG1532" i="1"/>
  <c r="AG1533" i="1"/>
  <c r="AG1534" i="1"/>
  <c r="AG1535" i="1"/>
  <c r="AG1536" i="1"/>
  <c r="AG1537" i="1"/>
  <c r="AG1538" i="1"/>
  <c r="AG1539" i="1"/>
  <c r="AG1540" i="1"/>
  <c r="AG1541" i="1"/>
  <c r="AG1542" i="1"/>
  <c r="AG1543" i="1"/>
  <c r="AG1544" i="1"/>
  <c r="AG1545" i="1"/>
  <c r="AG1546" i="1"/>
  <c r="AG1547" i="1"/>
  <c r="AG1548" i="1"/>
  <c r="AG1549" i="1"/>
  <c r="AG1550" i="1"/>
  <c r="AG1551" i="1"/>
  <c r="AG1552" i="1"/>
  <c r="AG1553" i="1"/>
  <c r="AG1554" i="1"/>
  <c r="AG1555" i="1"/>
  <c r="AG1556" i="1"/>
  <c r="AG1557" i="1"/>
  <c r="AG1558" i="1"/>
  <c r="AG1559" i="1"/>
  <c r="AG1560" i="1"/>
  <c r="AG1561" i="1"/>
  <c r="AG1562" i="1"/>
  <c r="AG1563" i="1"/>
  <c r="AG1564" i="1"/>
  <c r="AG1565" i="1"/>
  <c r="AG1566" i="1"/>
  <c r="AG1567" i="1"/>
  <c r="AG1568" i="1"/>
  <c r="AG1569" i="1"/>
  <c r="AG1570" i="1"/>
  <c r="AG1571" i="1"/>
  <c r="AG1572" i="1"/>
  <c r="AG1573" i="1"/>
  <c r="AG1574" i="1"/>
  <c r="AG1575" i="1"/>
  <c r="AG1576" i="1"/>
  <c r="AG1577" i="1"/>
  <c r="AG1578" i="1"/>
  <c r="AG1579" i="1"/>
  <c r="AG1580" i="1"/>
  <c r="AG1581" i="1"/>
  <c r="AG1582" i="1"/>
  <c r="AG1583" i="1"/>
  <c r="AG1584" i="1"/>
  <c r="AG1585" i="1"/>
  <c r="AG1586" i="1"/>
  <c r="AG1587" i="1"/>
  <c r="AG1588" i="1"/>
  <c r="AG1589" i="1"/>
  <c r="AG1590" i="1"/>
  <c r="AG1591" i="1"/>
  <c r="AG1592" i="1"/>
  <c r="AG1593" i="1"/>
  <c r="AG1594" i="1"/>
  <c r="AG1595" i="1"/>
  <c r="AG1596" i="1"/>
  <c r="AG1597" i="1"/>
  <c r="AG1598" i="1"/>
  <c r="AG1599" i="1"/>
  <c r="AG1600" i="1"/>
  <c r="AG1601" i="1"/>
  <c r="AG1602" i="1"/>
  <c r="AG1603" i="1"/>
  <c r="AG1604" i="1"/>
  <c r="AG1605" i="1"/>
  <c r="AG1606" i="1"/>
  <c r="AG1607" i="1"/>
  <c r="AG1608" i="1"/>
  <c r="AG1609" i="1"/>
  <c r="AG1610" i="1"/>
  <c r="AG1611" i="1"/>
  <c r="AG1612" i="1"/>
  <c r="AG1613" i="1"/>
  <c r="AG1614" i="1"/>
  <c r="AG1615" i="1"/>
  <c r="AG1616" i="1"/>
  <c r="AG1617" i="1"/>
  <c r="AG1618" i="1"/>
  <c r="AG1619" i="1"/>
  <c r="AG1620" i="1"/>
  <c r="AG1621" i="1"/>
  <c r="AG1622" i="1"/>
  <c r="AG1623" i="1"/>
  <c r="AG1624" i="1"/>
  <c r="AG1625" i="1"/>
  <c r="AG1626" i="1"/>
  <c r="AG1627" i="1"/>
  <c r="AG1628" i="1"/>
  <c r="AG1629" i="1"/>
  <c r="AG1630" i="1"/>
  <c r="AG1631" i="1"/>
  <c r="AG1632" i="1"/>
  <c r="AG1633" i="1"/>
  <c r="AG1634" i="1"/>
  <c r="AG1635" i="1"/>
  <c r="AG1636" i="1"/>
  <c r="AG1637" i="1"/>
  <c r="AG1638" i="1"/>
  <c r="AG1639" i="1"/>
  <c r="AG1640" i="1"/>
  <c r="AG1641" i="1"/>
  <c r="AG1642" i="1"/>
  <c r="AG1643" i="1"/>
  <c r="AG1644" i="1"/>
  <c r="AG1645" i="1"/>
  <c r="AG1646" i="1"/>
  <c r="AG1647" i="1"/>
  <c r="AG1648" i="1"/>
  <c r="AG1649" i="1"/>
  <c r="AG1650" i="1"/>
  <c r="AG1651" i="1"/>
  <c r="AG1652" i="1"/>
  <c r="AG1653" i="1"/>
  <c r="AG1654" i="1"/>
  <c r="AG1655" i="1"/>
  <c r="AG1656" i="1"/>
  <c r="AG1657" i="1"/>
  <c r="AG1658" i="1"/>
  <c r="AG1659" i="1"/>
  <c r="AG1660" i="1"/>
  <c r="AG1661" i="1"/>
  <c r="AG1662" i="1"/>
  <c r="AG1663" i="1"/>
  <c r="AG1664" i="1"/>
  <c r="AG1665" i="1"/>
  <c r="AG1666" i="1"/>
  <c r="AG1667" i="1"/>
  <c r="AG1668" i="1"/>
  <c r="AG1669" i="1"/>
  <c r="AG1670" i="1"/>
  <c r="AG1671" i="1"/>
  <c r="AG1672" i="1"/>
  <c r="AG1673" i="1"/>
  <c r="AG1674" i="1"/>
  <c r="AG1675" i="1"/>
  <c r="AG1676" i="1"/>
  <c r="AG1677" i="1"/>
  <c r="AG1678" i="1"/>
  <c r="AG1679" i="1"/>
  <c r="AG1680" i="1"/>
  <c r="AG1681" i="1"/>
  <c r="AG1682" i="1"/>
  <c r="AG1683" i="1"/>
  <c r="AG1684" i="1"/>
  <c r="AG1685" i="1"/>
  <c r="AG1686" i="1"/>
  <c r="AG1687" i="1"/>
  <c r="AG1688" i="1"/>
  <c r="AG1689" i="1"/>
  <c r="AG1690" i="1"/>
  <c r="AG1691" i="1"/>
  <c r="AG1692" i="1"/>
  <c r="AG1693" i="1"/>
  <c r="AG1694" i="1"/>
  <c r="AG1695" i="1"/>
  <c r="AG1696" i="1"/>
  <c r="AG1697" i="1"/>
  <c r="AG1698" i="1"/>
  <c r="AG1699" i="1"/>
  <c r="AG1700" i="1"/>
  <c r="AG1701" i="1"/>
  <c r="AG1702" i="1"/>
  <c r="AG1703" i="1"/>
  <c r="AG1704" i="1"/>
  <c r="AG1705" i="1"/>
  <c r="AG1706" i="1"/>
  <c r="AG1707" i="1"/>
  <c r="AG1708"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J1226" i="1"/>
  <c r="AS1226" i="1" s="1"/>
  <c r="AJ1227" i="1"/>
  <c r="AS1227" i="1" s="1"/>
  <c r="AJ1228" i="1"/>
  <c r="AS1228" i="1" s="1"/>
  <c r="AJ1229" i="1"/>
  <c r="AS1229" i="1" s="1"/>
  <c r="AJ1230" i="1"/>
  <c r="AS1230" i="1" s="1"/>
  <c r="AJ1231" i="1"/>
  <c r="AS1231" i="1" s="1"/>
  <c r="AJ1232" i="1"/>
  <c r="AS1232" i="1" s="1"/>
  <c r="AJ1233" i="1"/>
  <c r="AS1233" i="1" s="1"/>
  <c r="AJ1234" i="1"/>
  <c r="AS1234" i="1" s="1"/>
  <c r="AJ1235" i="1"/>
  <c r="AS1235" i="1" s="1"/>
  <c r="AJ1236" i="1"/>
  <c r="AS1236" i="1" s="1"/>
  <c r="AJ1237" i="1"/>
  <c r="AS1237" i="1" s="1"/>
  <c r="AJ1238" i="1"/>
  <c r="AS1238" i="1" s="1"/>
  <c r="AJ1239" i="1"/>
  <c r="AS1239" i="1" s="1"/>
  <c r="AJ1240" i="1"/>
  <c r="AS1240" i="1" s="1"/>
  <c r="AJ1241" i="1"/>
  <c r="AS1241" i="1" s="1"/>
  <c r="AJ1242" i="1"/>
  <c r="AS1242" i="1" s="1"/>
  <c r="AJ1243" i="1"/>
  <c r="AS1243" i="1" s="1"/>
  <c r="AJ1244" i="1"/>
  <c r="AS1244" i="1" s="1"/>
  <c r="AJ1245" i="1"/>
  <c r="AS1245" i="1" s="1"/>
  <c r="AJ1246" i="1"/>
  <c r="AS1246" i="1" s="1"/>
  <c r="AJ1247" i="1"/>
  <c r="AS1247" i="1" s="1"/>
  <c r="AJ1248" i="1"/>
  <c r="AS1248" i="1" s="1"/>
  <c r="AJ1249" i="1"/>
  <c r="AS1249" i="1" s="1"/>
  <c r="AJ1250" i="1"/>
  <c r="AS1250" i="1" s="1"/>
  <c r="AJ1251" i="1"/>
  <c r="AS1251" i="1" s="1"/>
  <c r="AJ1252" i="1"/>
  <c r="AS1252" i="1" s="1"/>
  <c r="AJ1253" i="1"/>
  <c r="AS1253" i="1" s="1"/>
  <c r="AJ1254" i="1"/>
  <c r="AS1254" i="1" s="1"/>
  <c r="AJ1255" i="1"/>
  <c r="AS1255" i="1" s="1"/>
  <c r="AJ1256" i="1"/>
  <c r="AS1256" i="1" s="1"/>
  <c r="AJ1257" i="1"/>
  <c r="AS1257" i="1" s="1"/>
  <c r="AJ1258" i="1"/>
  <c r="AS1258" i="1" s="1"/>
  <c r="AJ1259" i="1"/>
  <c r="AS1259" i="1" s="1"/>
  <c r="AJ1260" i="1"/>
  <c r="AS1260" i="1" s="1"/>
  <c r="AJ1261" i="1"/>
  <c r="AS1261" i="1" s="1"/>
  <c r="AJ1262" i="1"/>
  <c r="AS1262" i="1" s="1"/>
  <c r="AJ1263" i="1"/>
  <c r="AS1263" i="1" s="1"/>
  <c r="AJ1264" i="1"/>
  <c r="AS1264" i="1" s="1"/>
  <c r="AJ1265" i="1"/>
  <c r="AS1265" i="1" s="1"/>
  <c r="AJ1266" i="1"/>
  <c r="AS1266" i="1" s="1"/>
  <c r="AJ1267" i="1"/>
  <c r="AS1267" i="1" s="1"/>
  <c r="AJ1268" i="1"/>
  <c r="AS1268" i="1" s="1"/>
  <c r="AJ1269" i="1"/>
  <c r="AS1269" i="1" s="1"/>
  <c r="AJ1270" i="1"/>
  <c r="AS1270" i="1" s="1"/>
  <c r="AJ1271" i="1"/>
  <c r="AS1271" i="1" s="1"/>
  <c r="AJ1272" i="1"/>
  <c r="AS1272" i="1" s="1"/>
  <c r="AJ1273" i="1"/>
  <c r="AS1273" i="1" s="1"/>
  <c r="AJ1274" i="1"/>
  <c r="AS1274" i="1" s="1"/>
  <c r="AJ1275" i="1"/>
  <c r="AS1275" i="1" s="1"/>
  <c r="AJ1276" i="1"/>
  <c r="AS1276" i="1" s="1"/>
  <c r="AJ1277" i="1"/>
  <c r="AS1277" i="1" s="1"/>
  <c r="AJ1278" i="1"/>
  <c r="AS1278" i="1" s="1"/>
  <c r="AJ1279" i="1"/>
  <c r="AS1279" i="1" s="1"/>
  <c r="AJ1280" i="1"/>
  <c r="AS1280" i="1" s="1"/>
  <c r="AJ1281" i="1"/>
  <c r="AS1281" i="1" s="1"/>
  <c r="AJ1282" i="1"/>
  <c r="AS1282" i="1" s="1"/>
  <c r="AJ1283" i="1"/>
  <c r="AS1283" i="1" s="1"/>
  <c r="AJ1284" i="1"/>
  <c r="AS1284" i="1" s="1"/>
  <c r="AJ1285" i="1"/>
  <c r="AS1285" i="1" s="1"/>
  <c r="AJ1286" i="1"/>
  <c r="AS1286" i="1" s="1"/>
  <c r="AJ1287" i="1"/>
  <c r="AS1287" i="1" s="1"/>
  <c r="AJ1288" i="1"/>
  <c r="AS1288" i="1" s="1"/>
  <c r="AJ1289" i="1"/>
  <c r="AS1289" i="1" s="1"/>
  <c r="AJ1290" i="1"/>
  <c r="AS1290" i="1" s="1"/>
  <c r="AJ1291" i="1"/>
  <c r="AS1291" i="1" s="1"/>
  <c r="AJ1292" i="1"/>
  <c r="AS1292" i="1" s="1"/>
  <c r="AJ1293" i="1"/>
  <c r="AS1293" i="1" s="1"/>
  <c r="AJ1294" i="1"/>
  <c r="AS1294" i="1" s="1"/>
  <c r="AJ1295" i="1"/>
  <c r="AS1295" i="1" s="1"/>
  <c r="AJ1296" i="1"/>
  <c r="AS1296" i="1" s="1"/>
  <c r="AJ1297" i="1"/>
  <c r="AS1297" i="1" s="1"/>
  <c r="AJ1298" i="1"/>
  <c r="AS1298" i="1" s="1"/>
  <c r="AJ1299" i="1"/>
  <c r="AS1299" i="1" s="1"/>
  <c r="AJ1300" i="1"/>
  <c r="AS1300" i="1" s="1"/>
  <c r="AJ1301" i="1"/>
  <c r="AS1301" i="1" s="1"/>
  <c r="AJ1302" i="1"/>
  <c r="AS1302" i="1" s="1"/>
  <c r="AJ1303" i="1"/>
  <c r="AS1303" i="1" s="1"/>
  <c r="AJ1304" i="1"/>
  <c r="AS1304" i="1" s="1"/>
  <c r="AJ1305" i="1"/>
  <c r="AS1305" i="1" s="1"/>
  <c r="AJ1306" i="1"/>
  <c r="AS1306" i="1" s="1"/>
  <c r="AJ1307" i="1"/>
  <c r="AS1307" i="1" s="1"/>
  <c r="AJ1308" i="1"/>
  <c r="AS1308" i="1" s="1"/>
  <c r="AJ1309" i="1"/>
  <c r="AS1309" i="1" s="1"/>
  <c r="AJ1310" i="1"/>
  <c r="AS1310" i="1" s="1"/>
  <c r="AJ1311" i="1"/>
  <c r="AS1311" i="1" s="1"/>
  <c r="AJ1312" i="1"/>
  <c r="AS1312" i="1" s="1"/>
  <c r="AJ1313" i="1"/>
  <c r="AS1313" i="1" s="1"/>
  <c r="AJ1314" i="1"/>
  <c r="AS1314" i="1" s="1"/>
  <c r="AJ1315" i="1"/>
  <c r="AS1315" i="1" s="1"/>
  <c r="AJ1316" i="1"/>
  <c r="AS1316" i="1" s="1"/>
  <c r="AJ1317" i="1"/>
  <c r="AS1317" i="1" s="1"/>
  <c r="AJ1318" i="1"/>
  <c r="AS1318" i="1" s="1"/>
  <c r="AJ1319" i="1"/>
  <c r="AS1319" i="1" s="1"/>
  <c r="AJ1320" i="1"/>
  <c r="AS1320" i="1" s="1"/>
  <c r="AJ1321" i="1"/>
  <c r="AS1321" i="1" s="1"/>
  <c r="AJ1322" i="1"/>
  <c r="AS1322" i="1" s="1"/>
  <c r="AJ1323" i="1"/>
  <c r="AS1323" i="1" s="1"/>
  <c r="AJ1324" i="1"/>
  <c r="AS1324" i="1" s="1"/>
  <c r="AJ1325" i="1"/>
  <c r="AS1325" i="1" s="1"/>
  <c r="AJ1326" i="1"/>
  <c r="AS1326" i="1" s="1"/>
  <c r="AJ1327" i="1"/>
  <c r="AS1327" i="1" s="1"/>
  <c r="AJ1328" i="1"/>
  <c r="AS1328" i="1" s="1"/>
  <c r="AJ1329" i="1"/>
  <c r="AS1329" i="1" s="1"/>
  <c r="AJ1330" i="1"/>
  <c r="AS1330" i="1" s="1"/>
  <c r="AJ1331" i="1"/>
  <c r="AS1331" i="1" s="1"/>
  <c r="AJ1332" i="1"/>
  <c r="AS1332" i="1" s="1"/>
  <c r="AJ1333" i="1"/>
  <c r="AS1333" i="1" s="1"/>
  <c r="AJ1334" i="1"/>
  <c r="AS1334" i="1" s="1"/>
  <c r="AJ1335" i="1"/>
  <c r="AS1335" i="1" s="1"/>
  <c r="AJ1336" i="1"/>
  <c r="AS1336" i="1" s="1"/>
  <c r="AJ1337" i="1"/>
  <c r="AS1337" i="1" s="1"/>
  <c r="AJ1338" i="1"/>
  <c r="AS1338" i="1" s="1"/>
  <c r="AJ1339" i="1"/>
  <c r="AS1339" i="1" s="1"/>
  <c r="AJ1340" i="1"/>
  <c r="AS1340" i="1" s="1"/>
  <c r="AJ1341" i="1"/>
  <c r="AS1341" i="1" s="1"/>
  <c r="AJ1342" i="1"/>
  <c r="AS1342" i="1" s="1"/>
  <c r="AJ1343" i="1"/>
  <c r="AS1343" i="1" s="1"/>
  <c r="AJ1344" i="1"/>
  <c r="AS1344" i="1" s="1"/>
  <c r="AJ1345" i="1"/>
  <c r="AS1345" i="1" s="1"/>
  <c r="AJ1346" i="1"/>
  <c r="AS1346" i="1" s="1"/>
  <c r="AJ1347" i="1"/>
  <c r="AS1347" i="1" s="1"/>
  <c r="AJ1348" i="1"/>
  <c r="AS1348" i="1" s="1"/>
  <c r="AJ1349" i="1"/>
  <c r="AS1349" i="1" s="1"/>
  <c r="AJ1350" i="1"/>
  <c r="AS1350" i="1" s="1"/>
  <c r="AJ1351" i="1"/>
  <c r="AS1351" i="1" s="1"/>
  <c r="AJ1352" i="1"/>
  <c r="AS1352" i="1" s="1"/>
  <c r="AJ1353" i="1"/>
  <c r="AS1353" i="1" s="1"/>
  <c r="AJ1354" i="1"/>
  <c r="AS1354" i="1" s="1"/>
  <c r="AJ1355" i="1"/>
  <c r="AS1355" i="1" s="1"/>
  <c r="AJ1356" i="1"/>
  <c r="AS1356" i="1" s="1"/>
  <c r="AJ1357" i="1"/>
  <c r="AS1357" i="1" s="1"/>
  <c r="AJ1358" i="1"/>
  <c r="AS1358" i="1" s="1"/>
  <c r="AJ1359" i="1"/>
  <c r="AS1359" i="1" s="1"/>
  <c r="AJ1360" i="1"/>
  <c r="AS1360" i="1" s="1"/>
  <c r="AJ1361" i="1"/>
  <c r="AS1361" i="1" s="1"/>
  <c r="AJ1362" i="1"/>
  <c r="AS1362" i="1" s="1"/>
  <c r="AJ1363" i="1"/>
  <c r="AS1363" i="1" s="1"/>
  <c r="AJ1364" i="1"/>
  <c r="AS1364" i="1" s="1"/>
  <c r="AJ1365" i="1"/>
  <c r="AS1365" i="1" s="1"/>
  <c r="AJ1366" i="1"/>
  <c r="AS1366" i="1" s="1"/>
  <c r="AJ1367" i="1"/>
  <c r="AS1367" i="1" s="1"/>
  <c r="AJ1368" i="1"/>
  <c r="AS1368" i="1" s="1"/>
  <c r="AJ1369" i="1"/>
  <c r="AS1369" i="1" s="1"/>
  <c r="AJ1370" i="1"/>
  <c r="AS1370" i="1" s="1"/>
  <c r="AJ1371" i="1"/>
  <c r="AS1371" i="1" s="1"/>
  <c r="AJ1372" i="1"/>
  <c r="AS1372" i="1" s="1"/>
  <c r="AJ1373" i="1"/>
  <c r="AS1373" i="1" s="1"/>
  <c r="AJ1374" i="1"/>
  <c r="AS1374" i="1" s="1"/>
  <c r="AJ1375" i="1"/>
  <c r="AS1375" i="1" s="1"/>
  <c r="AJ1376" i="1"/>
  <c r="AS1376" i="1" s="1"/>
  <c r="AJ1377" i="1"/>
  <c r="AS1377" i="1" s="1"/>
  <c r="AJ1378" i="1"/>
  <c r="AS1378" i="1" s="1"/>
  <c r="AJ1379" i="1"/>
  <c r="AS1379" i="1" s="1"/>
  <c r="AJ1380" i="1"/>
  <c r="AS1380" i="1" s="1"/>
  <c r="AJ1381" i="1"/>
  <c r="AS1381" i="1" s="1"/>
  <c r="AJ1382" i="1"/>
  <c r="AS1382" i="1" s="1"/>
  <c r="AJ1383" i="1"/>
  <c r="AS1383" i="1" s="1"/>
  <c r="AJ1384" i="1"/>
  <c r="AS1384" i="1" s="1"/>
  <c r="AJ1385" i="1"/>
  <c r="AS1385" i="1" s="1"/>
  <c r="AJ1386" i="1"/>
  <c r="AS1386" i="1" s="1"/>
  <c r="AJ1387" i="1"/>
  <c r="AS1387" i="1" s="1"/>
  <c r="AJ1388" i="1"/>
  <c r="AS1388" i="1" s="1"/>
  <c r="AJ1389" i="1"/>
  <c r="AS1389" i="1" s="1"/>
  <c r="AJ1390" i="1"/>
  <c r="AS1390" i="1" s="1"/>
  <c r="AJ1391" i="1"/>
  <c r="AS1391" i="1" s="1"/>
  <c r="AJ1392" i="1"/>
  <c r="AS1392" i="1" s="1"/>
  <c r="AJ1393" i="1"/>
  <c r="AS1393" i="1" s="1"/>
  <c r="AJ1394" i="1"/>
  <c r="AS1394" i="1" s="1"/>
  <c r="AJ1395" i="1"/>
  <c r="AS1395" i="1" s="1"/>
  <c r="AJ1396" i="1"/>
  <c r="AS1396" i="1" s="1"/>
  <c r="AJ1397" i="1"/>
  <c r="AS1397" i="1" s="1"/>
  <c r="AJ1398" i="1"/>
  <c r="AS1398" i="1" s="1"/>
  <c r="AJ1399" i="1"/>
  <c r="AS1399" i="1" s="1"/>
  <c r="AJ1400" i="1"/>
  <c r="AS1400" i="1" s="1"/>
  <c r="AJ1401" i="1"/>
  <c r="AS1401" i="1" s="1"/>
  <c r="AJ1402" i="1"/>
  <c r="AS1402" i="1" s="1"/>
  <c r="AJ1403" i="1"/>
  <c r="AS1403" i="1" s="1"/>
  <c r="AJ1404" i="1"/>
  <c r="AS1404" i="1" s="1"/>
  <c r="AJ1405" i="1"/>
  <c r="AS1405" i="1" s="1"/>
  <c r="AJ1406" i="1"/>
  <c r="AS1406" i="1" s="1"/>
  <c r="AJ1407" i="1"/>
  <c r="AS1407" i="1" s="1"/>
  <c r="AJ1408" i="1"/>
  <c r="AS1408" i="1" s="1"/>
  <c r="AJ1409" i="1"/>
  <c r="AS1409" i="1" s="1"/>
  <c r="AJ1410" i="1"/>
  <c r="AS1410" i="1" s="1"/>
  <c r="AJ1411" i="1"/>
  <c r="AS1411" i="1" s="1"/>
  <c r="AJ1412" i="1"/>
  <c r="AS1412" i="1" s="1"/>
  <c r="AJ1413" i="1"/>
  <c r="AS1413" i="1" s="1"/>
  <c r="AJ1414" i="1"/>
  <c r="AS1414" i="1" s="1"/>
  <c r="AJ1415" i="1"/>
  <c r="AS1415" i="1" s="1"/>
  <c r="AJ1416" i="1"/>
  <c r="AS1416" i="1" s="1"/>
  <c r="AJ1417" i="1"/>
  <c r="AS1417" i="1" s="1"/>
  <c r="AJ1418" i="1"/>
  <c r="AS1418" i="1" s="1"/>
  <c r="AJ1419" i="1"/>
  <c r="AS1419" i="1" s="1"/>
  <c r="AJ1420" i="1"/>
  <c r="AS1420" i="1" s="1"/>
  <c r="AJ1421" i="1"/>
  <c r="AS1421" i="1" s="1"/>
  <c r="AJ1422" i="1"/>
  <c r="AS1422" i="1" s="1"/>
  <c r="AJ1423" i="1"/>
  <c r="AS1423" i="1" s="1"/>
  <c r="AJ1424" i="1"/>
  <c r="AS1424" i="1" s="1"/>
  <c r="AJ1425" i="1"/>
  <c r="AS1425" i="1" s="1"/>
  <c r="AJ1426" i="1"/>
  <c r="AS1426" i="1" s="1"/>
  <c r="AJ1427" i="1"/>
  <c r="AS1427" i="1" s="1"/>
  <c r="AJ1428" i="1"/>
  <c r="AS1428" i="1" s="1"/>
  <c r="AJ1429" i="1"/>
  <c r="AS1429" i="1" s="1"/>
  <c r="AJ1430" i="1"/>
  <c r="AS1430" i="1" s="1"/>
  <c r="AJ1431" i="1"/>
  <c r="AS1431" i="1" s="1"/>
  <c r="AJ1432" i="1"/>
  <c r="AS1432" i="1" s="1"/>
  <c r="AJ1433" i="1"/>
  <c r="AS1433" i="1" s="1"/>
  <c r="AJ1434" i="1"/>
  <c r="AS1434" i="1" s="1"/>
  <c r="AJ1435" i="1"/>
  <c r="AS1435" i="1" s="1"/>
  <c r="AJ1436" i="1"/>
  <c r="AS1436" i="1" s="1"/>
  <c r="AJ1437" i="1"/>
  <c r="AS1437" i="1" s="1"/>
  <c r="AJ1438" i="1"/>
  <c r="AS1438" i="1" s="1"/>
  <c r="AJ1439" i="1"/>
  <c r="AS1439" i="1" s="1"/>
  <c r="AJ1440" i="1"/>
  <c r="AS1440" i="1" s="1"/>
  <c r="AJ1441" i="1"/>
  <c r="AS1441" i="1" s="1"/>
  <c r="AJ1442" i="1"/>
  <c r="AS1442" i="1" s="1"/>
  <c r="AJ1443" i="1"/>
  <c r="AS1443" i="1" s="1"/>
  <c r="AJ1444" i="1"/>
  <c r="AS1444" i="1" s="1"/>
  <c r="AJ1445" i="1"/>
  <c r="AS1445" i="1" s="1"/>
  <c r="AJ1446" i="1"/>
  <c r="AS1446" i="1" s="1"/>
  <c r="AJ1447" i="1"/>
  <c r="AS1447" i="1" s="1"/>
  <c r="AJ1448" i="1"/>
  <c r="AS1448" i="1" s="1"/>
  <c r="AJ1449" i="1"/>
  <c r="AS1449" i="1" s="1"/>
  <c r="AJ1450" i="1"/>
  <c r="AS1450" i="1" s="1"/>
  <c r="AJ1451" i="1"/>
  <c r="AS1451" i="1" s="1"/>
  <c r="AJ1452" i="1"/>
  <c r="AS1452" i="1" s="1"/>
  <c r="AJ1453" i="1"/>
  <c r="AS1453" i="1" s="1"/>
  <c r="AJ1454" i="1"/>
  <c r="AS1454" i="1" s="1"/>
  <c r="AJ1455" i="1"/>
  <c r="AS1455" i="1" s="1"/>
  <c r="AJ1456" i="1"/>
  <c r="AS1456" i="1" s="1"/>
  <c r="AJ1457" i="1"/>
  <c r="AS1457" i="1" s="1"/>
  <c r="AJ1458" i="1"/>
  <c r="AS1458" i="1" s="1"/>
  <c r="AJ1459" i="1"/>
  <c r="AS1459" i="1" s="1"/>
  <c r="AJ1460" i="1"/>
  <c r="AS1460" i="1" s="1"/>
  <c r="AJ1461" i="1"/>
  <c r="AS1461" i="1" s="1"/>
  <c r="AJ1462" i="1"/>
  <c r="AS1462" i="1" s="1"/>
  <c r="AJ1463" i="1"/>
  <c r="AS1463" i="1" s="1"/>
  <c r="AJ1464" i="1"/>
  <c r="AS1464" i="1" s="1"/>
  <c r="AJ1465" i="1"/>
  <c r="AS1465" i="1" s="1"/>
  <c r="AJ1466" i="1"/>
  <c r="AS1466" i="1" s="1"/>
  <c r="AJ1467" i="1"/>
  <c r="AS1467" i="1" s="1"/>
  <c r="AJ1468" i="1"/>
  <c r="AS1468" i="1" s="1"/>
  <c r="AJ1469" i="1"/>
  <c r="AS1469" i="1" s="1"/>
  <c r="AJ1470" i="1"/>
  <c r="AS1470" i="1" s="1"/>
  <c r="AJ1471" i="1"/>
  <c r="AS1471" i="1" s="1"/>
  <c r="AJ1472" i="1"/>
  <c r="AS1472" i="1" s="1"/>
  <c r="AJ1473" i="1"/>
  <c r="AS1473" i="1" s="1"/>
  <c r="AJ1474" i="1"/>
  <c r="AS1474" i="1" s="1"/>
  <c r="AJ1475" i="1"/>
  <c r="AS1475" i="1" s="1"/>
  <c r="AJ1476" i="1"/>
  <c r="AS1476" i="1" s="1"/>
  <c r="AJ1477" i="1"/>
  <c r="AS1477" i="1" s="1"/>
  <c r="AJ1478" i="1"/>
  <c r="AS1478" i="1" s="1"/>
  <c r="AJ1479" i="1"/>
  <c r="AS1479" i="1" s="1"/>
  <c r="AJ1480" i="1"/>
  <c r="AS1480" i="1" s="1"/>
  <c r="AJ1481" i="1"/>
  <c r="AS1481" i="1" s="1"/>
  <c r="AJ1482" i="1"/>
  <c r="AS1482" i="1" s="1"/>
  <c r="AJ1483" i="1"/>
  <c r="AS1483" i="1" s="1"/>
  <c r="AJ1484" i="1"/>
  <c r="AS1484" i="1" s="1"/>
  <c r="AJ1485" i="1"/>
  <c r="AS1485" i="1" s="1"/>
  <c r="AJ1486" i="1"/>
  <c r="AS1486" i="1" s="1"/>
  <c r="AJ1487" i="1"/>
  <c r="AS1487" i="1" s="1"/>
  <c r="AJ1488" i="1"/>
  <c r="AS1488" i="1" s="1"/>
  <c r="AJ1489" i="1"/>
  <c r="AS1489" i="1" s="1"/>
  <c r="AJ1490" i="1"/>
  <c r="AS1490" i="1" s="1"/>
  <c r="AJ1491" i="1"/>
  <c r="AS1491" i="1" s="1"/>
  <c r="AJ1492" i="1"/>
  <c r="AS1492" i="1" s="1"/>
  <c r="AJ1493" i="1"/>
  <c r="AS1493" i="1" s="1"/>
  <c r="AJ1494" i="1"/>
  <c r="AS1494" i="1" s="1"/>
  <c r="AJ1495" i="1"/>
  <c r="AS1495" i="1" s="1"/>
  <c r="AJ1496" i="1"/>
  <c r="AS1496" i="1" s="1"/>
  <c r="AJ1497" i="1"/>
  <c r="AS1497" i="1" s="1"/>
  <c r="AJ1498" i="1"/>
  <c r="AS1498" i="1" s="1"/>
  <c r="AJ1499" i="1"/>
  <c r="AS1499" i="1" s="1"/>
  <c r="AJ1500" i="1"/>
  <c r="AS1500" i="1" s="1"/>
  <c r="AJ1501" i="1"/>
  <c r="AS1501" i="1" s="1"/>
  <c r="AJ1502" i="1"/>
  <c r="AS1502" i="1" s="1"/>
  <c r="AJ1503" i="1"/>
  <c r="AS1503" i="1" s="1"/>
  <c r="AJ1504" i="1"/>
  <c r="AS1504" i="1" s="1"/>
  <c r="AJ1505" i="1"/>
  <c r="AS1505" i="1" s="1"/>
  <c r="AJ1506" i="1"/>
  <c r="AS1506" i="1" s="1"/>
  <c r="AJ1507" i="1"/>
  <c r="AS1507" i="1" s="1"/>
  <c r="AJ1508" i="1"/>
  <c r="AS1508" i="1" s="1"/>
  <c r="AJ1509" i="1"/>
  <c r="AS1509" i="1" s="1"/>
  <c r="AJ1510" i="1"/>
  <c r="AS1510" i="1" s="1"/>
  <c r="AJ1511" i="1"/>
  <c r="AS1511" i="1" s="1"/>
  <c r="AJ1512" i="1"/>
  <c r="AS1512" i="1" s="1"/>
  <c r="AJ1513" i="1"/>
  <c r="AS1513" i="1" s="1"/>
  <c r="AJ1514" i="1"/>
  <c r="AS1514" i="1" s="1"/>
  <c r="AJ1515" i="1"/>
  <c r="AS1515" i="1" s="1"/>
  <c r="AJ1516" i="1"/>
  <c r="AS1516" i="1" s="1"/>
  <c r="AJ1517" i="1"/>
  <c r="AS1517" i="1" s="1"/>
  <c r="AJ1518" i="1"/>
  <c r="AS1518" i="1" s="1"/>
  <c r="AJ1519" i="1"/>
  <c r="AS1519" i="1" s="1"/>
  <c r="AJ1520" i="1"/>
  <c r="AS1520" i="1" s="1"/>
  <c r="AJ1521" i="1"/>
  <c r="AS1521" i="1" s="1"/>
  <c r="AJ1522" i="1"/>
  <c r="AS1522" i="1" s="1"/>
  <c r="AJ1523" i="1"/>
  <c r="AS1523" i="1" s="1"/>
  <c r="AJ1524" i="1"/>
  <c r="AS1524" i="1" s="1"/>
  <c r="AJ1525" i="1"/>
  <c r="AS1525" i="1" s="1"/>
  <c r="AJ1526" i="1"/>
  <c r="AS1526" i="1" s="1"/>
  <c r="AJ1527" i="1"/>
  <c r="AS1527" i="1" s="1"/>
  <c r="AJ1528" i="1"/>
  <c r="AS1528" i="1" s="1"/>
  <c r="AJ1529" i="1"/>
  <c r="AS1529" i="1" s="1"/>
  <c r="AJ1530" i="1"/>
  <c r="AS1530" i="1" s="1"/>
  <c r="AJ1531" i="1"/>
  <c r="AS1531" i="1" s="1"/>
  <c r="AJ1532" i="1"/>
  <c r="AS1532" i="1" s="1"/>
  <c r="AJ1533" i="1"/>
  <c r="AS1533" i="1" s="1"/>
  <c r="AJ1534" i="1"/>
  <c r="AS1534" i="1" s="1"/>
  <c r="AJ1535" i="1"/>
  <c r="AS1535" i="1" s="1"/>
  <c r="AJ1536" i="1"/>
  <c r="AS1536" i="1" s="1"/>
  <c r="AJ1537" i="1"/>
  <c r="AS1537" i="1" s="1"/>
  <c r="AJ1538" i="1"/>
  <c r="AS1538" i="1" s="1"/>
  <c r="AJ1539" i="1"/>
  <c r="AS1539" i="1" s="1"/>
  <c r="AJ1540" i="1"/>
  <c r="AS1540" i="1" s="1"/>
  <c r="AJ1541" i="1"/>
  <c r="AS1541" i="1" s="1"/>
  <c r="AJ1542" i="1"/>
  <c r="AS1542" i="1" s="1"/>
  <c r="AJ1543" i="1"/>
  <c r="AS1543" i="1" s="1"/>
  <c r="AJ1544" i="1"/>
  <c r="AS1544" i="1" s="1"/>
  <c r="AJ1545" i="1"/>
  <c r="AS1545" i="1" s="1"/>
  <c r="AJ1546" i="1"/>
  <c r="AS1546" i="1" s="1"/>
  <c r="AJ1547" i="1"/>
  <c r="AS1547" i="1" s="1"/>
  <c r="AJ1548" i="1"/>
  <c r="AS1548" i="1" s="1"/>
  <c r="AJ1549" i="1"/>
  <c r="AS1549" i="1" s="1"/>
  <c r="AJ1550" i="1"/>
  <c r="AS1550" i="1" s="1"/>
  <c r="AJ1551" i="1"/>
  <c r="AS1551" i="1" s="1"/>
  <c r="AJ1552" i="1"/>
  <c r="AS1552" i="1" s="1"/>
  <c r="AJ1553" i="1"/>
  <c r="AS1553" i="1" s="1"/>
  <c r="AJ1554" i="1"/>
  <c r="AS1554" i="1" s="1"/>
  <c r="AJ1555" i="1"/>
  <c r="AS1555" i="1" s="1"/>
  <c r="AJ1556" i="1"/>
  <c r="AS1556" i="1" s="1"/>
  <c r="AJ1557" i="1"/>
  <c r="AS1557" i="1" s="1"/>
  <c r="AJ1558" i="1"/>
  <c r="AS1558" i="1" s="1"/>
  <c r="AJ1559" i="1"/>
  <c r="AS1559" i="1" s="1"/>
  <c r="AJ1560" i="1"/>
  <c r="AS1560" i="1" s="1"/>
  <c r="AJ1561" i="1"/>
  <c r="AS1561" i="1" s="1"/>
  <c r="AJ1562" i="1"/>
  <c r="AS1562" i="1" s="1"/>
  <c r="AJ1563" i="1"/>
  <c r="AS1563" i="1" s="1"/>
  <c r="AJ1564" i="1"/>
  <c r="AS1564" i="1" s="1"/>
  <c r="AJ1565" i="1"/>
  <c r="AS1565" i="1" s="1"/>
  <c r="AJ1566" i="1"/>
  <c r="AS1566" i="1" s="1"/>
  <c r="AJ1567" i="1"/>
  <c r="AS1567" i="1" s="1"/>
  <c r="AJ1568" i="1"/>
  <c r="AS1568" i="1" s="1"/>
  <c r="AJ1569" i="1"/>
  <c r="AS1569" i="1" s="1"/>
  <c r="AJ1570" i="1"/>
  <c r="AS1570" i="1" s="1"/>
  <c r="AJ1571" i="1"/>
  <c r="AS1571" i="1" s="1"/>
  <c r="AJ1572" i="1"/>
  <c r="AS1572" i="1" s="1"/>
  <c r="AJ1573" i="1"/>
  <c r="AS1573" i="1" s="1"/>
  <c r="AJ1574" i="1"/>
  <c r="AS1574" i="1" s="1"/>
  <c r="AJ1575" i="1"/>
  <c r="AS1575" i="1" s="1"/>
  <c r="AJ1576" i="1"/>
  <c r="AS1576" i="1" s="1"/>
  <c r="AJ1577" i="1"/>
  <c r="AS1577" i="1" s="1"/>
  <c r="AJ1578" i="1"/>
  <c r="AS1578" i="1" s="1"/>
  <c r="AJ1579" i="1"/>
  <c r="AS1579" i="1" s="1"/>
  <c r="AJ1580" i="1"/>
  <c r="AS1580" i="1" s="1"/>
  <c r="AJ1581" i="1"/>
  <c r="AS1581" i="1" s="1"/>
  <c r="AJ1582" i="1"/>
  <c r="AS1582" i="1" s="1"/>
  <c r="AJ1583" i="1"/>
  <c r="AS1583" i="1" s="1"/>
  <c r="AJ1584" i="1"/>
  <c r="AS1584" i="1" s="1"/>
  <c r="AJ1585" i="1"/>
  <c r="AS1585" i="1" s="1"/>
  <c r="AJ1586" i="1"/>
  <c r="AS1586" i="1" s="1"/>
  <c r="AJ1587" i="1"/>
  <c r="AS1587" i="1" s="1"/>
  <c r="AJ1588" i="1"/>
  <c r="AS1588" i="1" s="1"/>
  <c r="AJ1589" i="1"/>
  <c r="AS1589" i="1" s="1"/>
  <c r="AJ1590" i="1"/>
  <c r="AS1590" i="1" s="1"/>
  <c r="AJ1591" i="1"/>
  <c r="AS1591" i="1" s="1"/>
  <c r="AJ1592" i="1"/>
  <c r="AS1592" i="1" s="1"/>
  <c r="AJ1593" i="1"/>
  <c r="AS1593" i="1" s="1"/>
  <c r="AJ1594" i="1"/>
  <c r="AS1594" i="1" s="1"/>
  <c r="AJ1595" i="1"/>
  <c r="AS1595" i="1" s="1"/>
  <c r="AJ1596" i="1"/>
  <c r="AS1596" i="1" s="1"/>
  <c r="AJ1597" i="1"/>
  <c r="AS1597" i="1" s="1"/>
  <c r="AJ1598" i="1"/>
  <c r="AS1598" i="1" s="1"/>
  <c r="AJ1599" i="1"/>
  <c r="AS1599" i="1" s="1"/>
  <c r="AJ1600" i="1"/>
  <c r="AS1600" i="1" s="1"/>
  <c r="AJ1601" i="1"/>
  <c r="AS1601" i="1" s="1"/>
  <c r="AJ1602" i="1"/>
  <c r="AS1602" i="1" s="1"/>
  <c r="AJ1603" i="1"/>
  <c r="AS1603" i="1" s="1"/>
  <c r="AJ1604" i="1"/>
  <c r="AS1604" i="1" s="1"/>
  <c r="AJ1605" i="1"/>
  <c r="AS1605" i="1" s="1"/>
  <c r="AJ1606" i="1"/>
  <c r="AS1606" i="1" s="1"/>
  <c r="AJ1607" i="1"/>
  <c r="AS1607" i="1" s="1"/>
  <c r="AJ1608" i="1"/>
  <c r="AS1608" i="1" s="1"/>
  <c r="AJ1609" i="1"/>
  <c r="AS1609" i="1" s="1"/>
  <c r="AJ1610" i="1"/>
  <c r="AS1610" i="1" s="1"/>
  <c r="AJ1611" i="1"/>
  <c r="AS1611" i="1" s="1"/>
  <c r="AJ1612" i="1"/>
  <c r="AS1612" i="1" s="1"/>
  <c r="AJ1613" i="1"/>
  <c r="AS1613" i="1" s="1"/>
  <c r="AJ1614" i="1"/>
  <c r="AS1614" i="1" s="1"/>
  <c r="AJ1615" i="1"/>
  <c r="AS1615" i="1" s="1"/>
  <c r="AJ1616" i="1"/>
  <c r="AS1616" i="1" s="1"/>
  <c r="AJ1617" i="1"/>
  <c r="AS1617" i="1" s="1"/>
  <c r="AJ1618" i="1"/>
  <c r="AS1618" i="1" s="1"/>
  <c r="AJ1619" i="1"/>
  <c r="AS1619" i="1" s="1"/>
  <c r="AJ1620" i="1"/>
  <c r="AS1620" i="1" s="1"/>
  <c r="AJ1621" i="1"/>
  <c r="AS1621" i="1" s="1"/>
  <c r="AJ1622" i="1"/>
  <c r="AS1622" i="1" s="1"/>
  <c r="AJ1623" i="1"/>
  <c r="AS1623" i="1" s="1"/>
  <c r="AJ1624" i="1"/>
  <c r="AS1624" i="1" s="1"/>
  <c r="AJ1625" i="1"/>
  <c r="AS1625" i="1" s="1"/>
  <c r="AJ1626" i="1"/>
  <c r="AS1626" i="1" s="1"/>
  <c r="AJ1627" i="1"/>
  <c r="AS1627" i="1" s="1"/>
  <c r="AJ1628" i="1"/>
  <c r="AS1628" i="1" s="1"/>
  <c r="AJ1629" i="1"/>
  <c r="AS1629" i="1" s="1"/>
  <c r="AJ1630" i="1"/>
  <c r="AS1630" i="1" s="1"/>
  <c r="AJ1631" i="1"/>
  <c r="AS1631" i="1" s="1"/>
  <c r="AJ1632" i="1"/>
  <c r="AS1632" i="1" s="1"/>
  <c r="AJ1633" i="1"/>
  <c r="AS1633" i="1" s="1"/>
  <c r="AJ1634" i="1"/>
  <c r="AS1634" i="1" s="1"/>
  <c r="AJ1635" i="1"/>
  <c r="AS1635" i="1" s="1"/>
  <c r="AJ1636" i="1"/>
  <c r="AS1636" i="1" s="1"/>
  <c r="AJ1637" i="1"/>
  <c r="AS1637" i="1" s="1"/>
  <c r="AJ1638" i="1"/>
  <c r="AS1638" i="1" s="1"/>
  <c r="AJ1639" i="1"/>
  <c r="AS1639" i="1" s="1"/>
  <c r="AJ1640" i="1"/>
  <c r="AS1640" i="1" s="1"/>
  <c r="AJ1641" i="1"/>
  <c r="AS1641" i="1" s="1"/>
  <c r="AJ1642" i="1"/>
  <c r="AS1642" i="1" s="1"/>
  <c r="AJ1643" i="1"/>
  <c r="AS1643" i="1" s="1"/>
  <c r="AJ1644" i="1"/>
  <c r="AS1644" i="1" s="1"/>
  <c r="AJ1645" i="1"/>
  <c r="AS1645" i="1" s="1"/>
  <c r="AJ1646" i="1"/>
  <c r="AS1646" i="1" s="1"/>
  <c r="AJ1647" i="1"/>
  <c r="AS1647" i="1" s="1"/>
  <c r="AJ1648" i="1"/>
  <c r="AS1648" i="1" s="1"/>
  <c r="AJ1649" i="1"/>
  <c r="AS1649" i="1" s="1"/>
  <c r="AJ1650" i="1"/>
  <c r="AS1650" i="1" s="1"/>
  <c r="AJ1651" i="1"/>
  <c r="AS1651" i="1" s="1"/>
  <c r="AJ1652" i="1"/>
  <c r="AS1652" i="1" s="1"/>
  <c r="AJ1653" i="1"/>
  <c r="AS1653" i="1" s="1"/>
  <c r="AJ1654" i="1"/>
  <c r="AS1654" i="1" s="1"/>
  <c r="AJ1655" i="1"/>
  <c r="AS1655" i="1" s="1"/>
  <c r="AJ1656" i="1"/>
  <c r="AS1656" i="1" s="1"/>
  <c r="AJ1657" i="1"/>
  <c r="AS1657" i="1" s="1"/>
  <c r="AJ1658" i="1"/>
  <c r="AS1658" i="1" s="1"/>
  <c r="AJ1659" i="1"/>
  <c r="AS1659" i="1" s="1"/>
  <c r="AJ1660" i="1"/>
  <c r="AS1660" i="1" s="1"/>
  <c r="AJ1661" i="1"/>
  <c r="AS1661" i="1" s="1"/>
  <c r="AJ1662" i="1"/>
  <c r="AS1662" i="1" s="1"/>
  <c r="AJ1663" i="1"/>
  <c r="AS1663" i="1" s="1"/>
  <c r="AJ1664" i="1"/>
  <c r="AS1664" i="1" s="1"/>
  <c r="AJ1665" i="1"/>
  <c r="AS1665" i="1" s="1"/>
  <c r="AJ1666" i="1"/>
  <c r="AS1666" i="1" s="1"/>
  <c r="AJ1667" i="1"/>
  <c r="AS1667" i="1" s="1"/>
  <c r="AJ1668" i="1"/>
  <c r="AS1668" i="1" s="1"/>
  <c r="AJ1669" i="1"/>
  <c r="AS1669" i="1" s="1"/>
  <c r="AJ1670" i="1"/>
  <c r="AS1670" i="1" s="1"/>
  <c r="AJ1671" i="1"/>
  <c r="AS1671" i="1" s="1"/>
  <c r="AJ1672" i="1"/>
  <c r="AS1672" i="1" s="1"/>
  <c r="AJ1673" i="1"/>
  <c r="AS1673" i="1" s="1"/>
  <c r="AJ1674" i="1"/>
  <c r="AS1674" i="1" s="1"/>
  <c r="AJ1675" i="1"/>
  <c r="AS1675" i="1" s="1"/>
  <c r="AJ1676" i="1"/>
  <c r="AS1676" i="1" s="1"/>
  <c r="AJ1677" i="1"/>
  <c r="AS1677" i="1" s="1"/>
  <c r="AJ1678" i="1"/>
  <c r="AS1678" i="1" s="1"/>
  <c r="AJ1679" i="1"/>
  <c r="AS1679" i="1" s="1"/>
  <c r="AJ1680" i="1"/>
  <c r="AS1680" i="1" s="1"/>
  <c r="AJ1681" i="1"/>
  <c r="AS1681" i="1" s="1"/>
  <c r="AJ1682" i="1"/>
  <c r="AS1682" i="1" s="1"/>
  <c r="AJ1683" i="1"/>
  <c r="AS1683" i="1" s="1"/>
  <c r="AJ1684" i="1"/>
  <c r="AS1684" i="1" s="1"/>
  <c r="AJ1685" i="1"/>
  <c r="AS1685" i="1" s="1"/>
  <c r="AJ1686" i="1"/>
  <c r="AS1686" i="1" s="1"/>
  <c r="AJ1687" i="1"/>
  <c r="AS1687" i="1" s="1"/>
  <c r="AJ1688" i="1"/>
  <c r="AS1688" i="1" s="1"/>
  <c r="AJ1689" i="1"/>
  <c r="AS1689" i="1" s="1"/>
  <c r="AJ1690" i="1"/>
  <c r="AS1690" i="1" s="1"/>
  <c r="AJ1691" i="1"/>
  <c r="AS1691" i="1" s="1"/>
  <c r="AJ1692" i="1"/>
  <c r="AS1692" i="1" s="1"/>
  <c r="AJ1693" i="1"/>
  <c r="AS1693" i="1" s="1"/>
  <c r="AJ1694" i="1"/>
  <c r="AS1694" i="1" s="1"/>
  <c r="AJ1695" i="1"/>
  <c r="AS1695" i="1" s="1"/>
  <c r="AJ1696" i="1"/>
  <c r="AS1696" i="1" s="1"/>
  <c r="AJ1697" i="1"/>
  <c r="AS1697" i="1" s="1"/>
  <c r="AJ1698" i="1"/>
  <c r="AS1698" i="1" s="1"/>
  <c r="AJ1699" i="1"/>
  <c r="AS1699" i="1" s="1"/>
  <c r="AJ1700" i="1"/>
  <c r="AS1700" i="1" s="1"/>
  <c r="AJ1701" i="1"/>
  <c r="AS1701" i="1" s="1"/>
  <c r="AJ1702" i="1"/>
  <c r="AS1702" i="1" s="1"/>
  <c r="AJ1703" i="1"/>
  <c r="AS1703" i="1" s="1"/>
  <c r="AJ1704" i="1"/>
  <c r="AS1704" i="1" s="1"/>
  <c r="AJ1705" i="1"/>
  <c r="AS1705" i="1" s="1"/>
  <c r="AJ1706" i="1"/>
  <c r="AS1706" i="1" s="1"/>
  <c r="AJ1707" i="1"/>
  <c r="AS1707" i="1" s="1"/>
  <c r="AJ1708" i="1"/>
  <c r="AS1708" i="1" s="1"/>
  <c r="AL1226" i="1"/>
  <c r="AL1227" i="1"/>
  <c r="AL1228" i="1"/>
  <c r="AL1229" i="1"/>
  <c r="AL1230" i="1"/>
  <c r="AL1231" i="1"/>
  <c r="AL1232"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8" i="1"/>
  <c r="AL1319" i="1"/>
  <c r="AL1320" i="1"/>
  <c r="AL1321" i="1"/>
  <c r="AL1322" i="1"/>
  <c r="AL1323" i="1"/>
  <c r="AL1324" i="1"/>
  <c r="AL1325" i="1"/>
  <c r="AL1326" i="1"/>
  <c r="AL1327" i="1"/>
  <c r="AL1328" i="1"/>
  <c r="AL1329" i="1"/>
  <c r="AL1330" i="1"/>
  <c r="AL1331" i="1"/>
  <c r="AL1332" i="1"/>
  <c r="AL1333"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M1226" i="1"/>
  <c r="AN1226" i="1" s="1"/>
  <c r="AM1227" i="1"/>
  <c r="AN1227" i="1" s="1"/>
  <c r="AM1228" i="1"/>
  <c r="AM1229" i="1"/>
  <c r="AM1232" i="1"/>
  <c r="AN1235" i="1"/>
  <c r="AM1237" i="1"/>
  <c r="AM1241" i="1"/>
  <c r="AM1242" i="1"/>
  <c r="AM1243" i="1"/>
  <c r="AM1249" i="1"/>
  <c r="AN1249" i="1" s="1"/>
  <c r="AM1250" i="1"/>
  <c r="AN1250" i="1" s="1"/>
  <c r="AN1251" i="1"/>
  <c r="AN1253" i="1"/>
  <c r="AM1256" i="1"/>
  <c r="AM1257" i="1"/>
  <c r="AM1258" i="1"/>
  <c r="AM1259" i="1"/>
  <c r="AN1259" i="1" s="1"/>
  <c r="AM1260" i="1"/>
  <c r="AM1261" i="1"/>
  <c r="AN1261" i="1" s="1"/>
  <c r="AM1263" i="1"/>
  <c r="AN1263" i="1" s="1"/>
  <c r="AM1264" i="1"/>
  <c r="AM1265" i="1"/>
  <c r="AM1266" i="1"/>
  <c r="AN1266" i="1" s="1"/>
  <c r="AM1267" i="1"/>
  <c r="AM1268" i="1"/>
  <c r="AN1268" i="1" s="1"/>
  <c r="AM1269" i="1"/>
  <c r="AM1272" i="1"/>
  <c r="AM1273" i="1"/>
  <c r="AN1273" i="1" s="1"/>
  <c r="AN1274" i="1"/>
  <c r="AM1275" i="1"/>
  <c r="AN1275" i="1" s="1"/>
  <c r="AM1276" i="1"/>
  <c r="AM1277" i="1"/>
  <c r="AM1278" i="1"/>
  <c r="AN1278" i="1" s="1"/>
  <c r="AM1279" i="1"/>
  <c r="AM1280" i="1"/>
  <c r="AM1281" i="1"/>
  <c r="AM1282" i="1"/>
  <c r="AM1283" i="1"/>
  <c r="AM1284" i="1"/>
  <c r="AM1285" i="1"/>
  <c r="AN1285" i="1" s="1"/>
  <c r="AM1286" i="1"/>
  <c r="AM1287" i="1"/>
  <c r="AM1288" i="1"/>
  <c r="AN1288" i="1" s="1"/>
  <c r="AM1289" i="1"/>
  <c r="AM1290" i="1"/>
  <c r="AM1291" i="1"/>
  <c r="AM1292" i="1"/>
  <c r="AM1293" i="1"/>
  <c r="AM1298" i="1"/>
  <c r="AM1300" i="1"/>
  <c r="AN1300" i="1" s="1"/>
  <c r="AM1301" i="1"/>
  <c r="AM1303" i="1"/>
  <c r="AM1306" i="1"/>
  <c r="AM1309" i="1"/>
  <c r="AM1310" i="1"/>
  <c r="AN1310" i="1" s="1"/>
  <c r="AM1312" i="1"/>
  <c r="AN1313" i="1"/>
  <c r="AM1314" i="1"/>
  <c r="AN1319" i="1"/>
  <c r="AM1320" i="1"/>
  <c r="AN1320" i="1" s="1"/>
  <c r="AM1322" i="1"/>
  <c r="AN1322" i="1" s="1"/>
  <c r="AM1324" i="1"/>
  <c r="AN1324" i="1" s="1"/>
  <c r="AM1325" i="1"/>
  <c r="AN1325" i="1" s="1"/>
  <c r="AM1327" i="1"/>
  <c r="AN1327" i="1" s="1"/>
  <c r="AM1328" i="1"/>
  <c r="AM1329" i="1"/>
  <c r="AN1329" i="1" s="1"/>
  <c r="AM1331" i="1"/>
  <c r="AN1331" i="1" s="1"/>
  <c r="AM1333" i="1"/>
  <c r="AM1335" i="1"/>
  <c r="AM1336" i="1"/>
  <c r="AM1337" i="1"/>
  <c r="AN1337" i="1" s="1"/>
  <c r="AM1338" i="1"/>
  <c r="AM1339" i="1"/>
  <c r="AM1340" i="1"/>
  <c r="AM1343" i="1"/>
  <c r="AN1343" i="1" s="1"/>
  <c r="AM1347" i="1"/>
  <c r="AM1348" i="1"/>
  <c r="AN1348" i="1" s="1"/>
  <c r="AM1350" i="1"/>
  <c r="AM1351" i="1"/>
  <c r="AM1352" i="1"/>
  <c r="AM1353" i="1"/>
  <c r="AM1354" i="1"/>
  <c r="AM1355" i="1"/>
  <c r="AM1356" i="1"/>
  <c r="AM1357" i="1"/>
  <c r="AM1358" i="1"/>
  <c r="AN1358" i="1" s="1"/>
  <c r="AM1360" i="1"/>
  <c r="AN1360" i="1" s="1"/>
  <c r="AN1364" i="1"/>
  <c r="AN1365" i="1"/>
  <c r="AM1366" i="1"/>
  <c r="AM1368" i="1"/>
  <c r="AN1368" i="1" s="1"/>
  <c r="AM1369" i="1"/>
  <c r="AM1370" i="1"/>
  <c r="AN1370" i="1" s="1"/>
  <c r="AM1375" i="1"/>
  <c r="AN1375" i="1" s="1"/>
  <c r="AN1376" i="1"/>
  <c r="AM1377" i="1"/>
  <c r="AM1378" i="1"/>
  <c r="AM1379" i="1"/>
  <c r="AN1379" i="1" s="1"/>
  <c r="AM1385" i="1"/>
  <c r="AM1387" i="1"/>
  <c r="AN1387" i="1" s="1"/>
  <c r="AM1388" i="1"/>
  <c r="AM1389" i="1"/>
  <c r="AN1389" i="1" s="1"/>
  <c r="AM1391" i="1"/>
  <c r="AN1392" i="1"/>
  <c r="AM1395" i="1"/>
  <c r="AN1395" i="1" s="1"/>
  <c r="AM1396" i="1"/>
  <c r="AN1396" i="1" s="1"/>
  <c r="AM1397" i="1"/>
  <c r="AN1397" i="1" s="1"/>
  <c r="AM1398" i="1"/>
  <c r="AN1398" i="1" s="1"/>
  <c r="AM1399" i="1"/>
  <c r="AM1400" i="1"/>
  <c r="AM1401" i="1"/>
  <c r="AM1405" i="1"/>
  <c r="AM1407" i="1"/>
  <c r="AN1407" i="1" s="1"/>
  <c r="AM1408" i="1"/>
  <c r="AM1409" i="1"/>
  <c r="AM1412" i="1"/>
  <c r="AN1412" i="1" s="1"/>
  <c r="AN1413" i="1"/>
  <c r="AM1416" i="1"/>
  <c r="AM1419" i="1"/>
  <c r="AN1419" i="1" s="1"/>
  <c r="AM1420" i="1"/>
  <c r="AN1420" i="1" s="1"/>
  <c r="AM1421" i="1"/>
  <c r="AM1422" i="1"/>
  <c r="AN1422" i="1" s="1"/>
  <c r="AM1423" i="1"/>
  <c r="AM1424" i="1"/>
  <c r="AM1425" i="1"/>
  <c r="AM1427" i="1"/>
  <c r="AM1428" i="1"/>
  <c r="AM1429" i="1"/>
  <c r="AM1433" i="1"/>
  <c r="AM1434" i="1"/>
  <c r="AN1437" i="1"/>
  <c r="AM1439" i="1"/>
  <c r="AN1439" i="1" s="1"/>
  <c r="AM1440" i="1"/>
  <c r="AN1440" i="1" s="1"/>
  <c r="AM1442" i="1"/>
  <c r="AM1444" i="1"/>
  <c r="AM1445" i="1"/>
  <c r="AN1445" i="1" s="1"/>
  <c r="AM1448" i="1"/>
  <c r="AM1449" i="1"/>
  <c r="AN1449" i="1" s="1"/>
  <c r="AM1450" i="1"/>
  <c r="AM1451" i="1"/>
  <c r="AM1452" i="1"/>
  <c r="AM1453" i="1"/>
  <c r="AM1455" i="1"/>
  <c r="AM1456" i="1"/>
  <c r="AM1457" i="1"/>
  <c r="AN1457" i="1" s="1"/>
  <c r="AM1458" i="1"/>
  <c r="AM1460" i="1"/>
  <c r="AM1461" i="1"/>
  <c r="AM1464" i="1"/>
  <c r="AN1464" i="1" s="1"/>
  <c r="AM1467" i="1"/>
  <c r="AM1469" i="1"/>
  <c r="AN1469" i="1" s="1"/>
  <c r="AM1470" i="1"/>
  <c r="AM1471" i="1"/>
  <c r="AN1471" i="1" s="1"/>
  <c r="AM1472" i="1"/>
  <c r="AM1473" i="1"/>
  <c r="AM1475" i="1"/>
  <c r="AN1475" i="1" s="1"/>
  <c r="AM1476" i="1"/>
  <c r="AN1476" i="1" s="1"/>
  <c r="AM1478" i="1"/>
  <c r="AM1479" i="1"/>
  <c r="AM1481" i="1"/>
  <c r="AN1481" i="1" s="1"/>
  <c r="AM1482" i="1"/>
  <c r="AM1483" i="1"/>
  <c r="AN1483" i="1" s="1"/>
  <c r="AM1484" i="1"/>
  <c r="AN1484" i="1" s="1"/>
  <c r="AM1485" i="1"/>
  <c r="AM1486" i="1"/>
  <c r="AM1487" i="1"/>
  <c r="AN1487" i="1" s="1"/>
  <c r="AM1488" i="1"/>
  <c r="AN1488" i="1" s="1"/>
  <c r="AM1489" i="1"/>
  <c r="AM1490" i="1"/>
  <c r="AM1492" i="1"/>
  <c r="AM1493" i="1"/>
  <c r="AN1493" i="1" s="1"/>
  <c r="AM1494" i="1"/>
  <c r="AM1495" i="1"/>
  <c r="AN1495" i="1" s="1"/>
  <c r="AM1496" i="1"/>
  <c r="AN1496" i="1" s="1"/>
  <c r="AM1497" i="1"/>
  <c r="AN1497" i="1" s="1"/>
  <c r="AM1498" i="1"/>
  <c r="AN1498" i="1" s="1"/>
  <c r="AM1499" i="1"/>
  <c r="AN1499" i="1" s="1"/>
  <c r="AM1500" i="1"/>
  <c r="AN1500" i="1" s="1"/>
  <c r="AM1502" i="1"/>
  <c r="AN1502" i="1" s="1"/>
  <c r="AM1503" i="1"/>
  <c r="AN1503" i="1" s="1"/>
  <c r="AM1505" i="1"/>
  <c r="AN1505" i="1" s="1"/>
  <c r="AM1506" i="1"/>
  <c r="AM1507" i="1"/>
  <c r="AM1508" i="1"/>
  <c r="AM1509" i="1"/>
  <c r="AN1509" i="1" s="1"/>
  <c r="AM1510" i="1"/>
  <c r="AM1511" i="1"/>
  <c r="AM1512" i="1"/>
  <c r="AM1513" i="1"/>
  <c r="AN1513" i="1" s="1"/>
  <c r="AM1515" i="1"/>
  <c r="AM1517" i="1"/>
  <c r="AM1518" i="1"/>
  <c r="AN1518" i="1" s="1"/>
  <c r="AM1519" i="1"/>
  <c r="AN1519" i="1" s="1"/>
  <c r="AM1520" i="1"/>
  <c r="AM1521" i="1"/>
  <c r="AM1523" i="1"/>
  <c r="AM1524" i="1"/>
  <c r="AM1525" i="1"/>
  <c r="AM1526" i="1"/>
  <c r="AM1527" i="1"/>
  <c r="AM1528" i="1"/>
  <c r="AM1529" i="1"/>
  <c r="AM1530" i="1"/>
  <c r="AM1533" i="1"/>
  <c r="AM1534" i="1"/>
  <c r="AM1535" i="1"/>
  <c r="AN1535" i="1" s="1"/>
  <c r="AM1536" i="1"/>
  <c r="AN1536" i="1" s="1"/>
  <c r="AN1537" i="1"/>
  <c r="AM1538" i="1"/>
  <c r="AN1538" i="1" s="1"/>
  <c r="AM1541" i="1"/>
  <c r="AN1541" i="1" s="1"/>
  <c r="AM1544" i="1"/>
  <c r="AN1544" i="1" s="1"/>
  <c r="AM1545" i="1"/>
  <c r="AM1546" i="1"/>
  <c r="AM1547" i="1"/>
  <c r="AM1548" i="1"/>
  <c r="AM1549" i="1"/>
  <c r="AM1550" i="1"/>
  <c r="AN1550" i="1" s="1"/>
  <c r="AM1557" i="1"/>
  <c r="AN1557" i="1" s="1"/>
  <c r="AM1564" i="1"/>
  <c r="AM1565" i="1"/>
  <c r="AN1565" i="1" s="1"/>
  <c r="AM1566" i="1"/>
  <c r="AM1567" i="1"/>
  <c r="AN1568" i="1"/>
  <c r="AM1577" i="1"/>
  <c r="AN1578" i="1"/>
  <c r="AM1579" i="1"/>
  <c r="AN1580" i="1"/>
  <c r="AM1581" i="1"/>
  <c r="AM1582" i="1"/>
  <c r="AN1583" i="1"/>
  <c r="AN1584" i="1"/>
  <c r="AM1586" i="1"/>
  <c r="AN1586" i="1" s="1"/>
  <c r="AM1587" i="1"/>
  <c r="AN1587" i="1" s="1"/>
  <c r="AN1588" i="1"/>
  <c r="AM1589" i="1"/>
  <c r="AM1591" i="1"/>
  <c r="AN1591" i="1" s="1"/>
  <c r="AN1592" i="1"/>
  <c r="AM1597" i="1"/>
  <c r="AM1599" i="1"/>
  <c r="AN1600" i="1"/>
  <c r="AM1601" i="1"/>
  <c r="AN1602" i="1"/>
  <c r="AM1603" i="1"/>
  <c r="AN1605" i="1"/>
  <c r="AM1606" i="1"/>
  <c r="AM1610" i="1"/>
  <c r="AM1611" i="1"/>
  <c r="AM1612" i="1"/>
  <c r="AM1615" i="1"/>
  <c r="AM1617" i="1"/>
  <c r="AN1618" i="1"/>
  <c r="AM1621" i="1"/>
  <c r="AN1621" i="1" s="1"/>
  <c r="AM1623" i="1"/>
  <c r="AM1624" i="1"/>
  <c r="AM1625" i="1"/>
  <c r="AN1625" i="1" s="1"/>
  <c r="AM1626" i="1"/>
  <c r="AM1627" i="1"/>
  <c r="AM1633" i="1"/>
  <c r="AM1634" i="1"/>
  <c r="AN1634" i="1" s="1"/>
  <c r="AN1635" i="1"/>
  <c r="AM1637" i="1"/>
  <c r="AN1643" i="1"/>
  <c r="AM1644" i="1"/>
  <c r="AM1646" i="1"/>
  <c r="AN1647" i="1"/>
  <c r="AM1648" i="1"/>
  <c r="AN1649" i="1"/>
  <c r="AM1652" i="1"/>
  <c r="AN1653" i="1"/>
  <c r="AM1655" i="1"/>
  <c r="AN1656" i="1"/>
  <c r="AM1662" i="1"/>
  <c r="AN1663" i="1"/>
  <c r="AM1664" i="1"/>
  <c r="AN1665" i="1"/>
  <c r="AM1666" i="1"/>
  <c r="AN1667" i="1"/>
  <c r="AM1668" i="1"/>
  <c r="AM1670" i="1"/>
  <c r="AN1671" i="1"/>
  <c r="AN1674" i="1"/>
  <c r="AM1676" i="1"/>
  <c r="AN1676" i="1" s="1"/>
  <c r="AM1680" i="1"/>
  <c r="AN1684" i="1"/>
  <c r="AM1687" i="1"/>
  <c r="AM1688" i="1"/>
  <c r="AN1688" i="1" s="1"/>
  <c r="AM1689" i="1"/>
  <c r="AN1690" i="1"/>
  <c r="AN1693" i="1"/>
  <c r="AM1695" i="1"/>
  <c r="AM1696" i="1"/>
  <c r="AN1696" i="1" s="1"/>
  <c r="AM1697" i="1"/>
  <c r="AM1698" i="1"/>
  <c r="AM1699" i="1"/>
  <c r="AM1700" i="1"/>
  <c r="AM1701" i="1"/>
  <c r="AM1702" i="1"/>
  <c r="AM1703" i="1"/>
  <c r="AM1704" i="1"/>
  <c r="AM1705" i="1"/>
  <c r="AN1706" i="1"/>
  <c r="AM1707" i="1"/>
  <c r="AN1707" i="1" s="1"/>
  <c r="AM1708" i="1"/>
  <c r="AN1708" i="1" s="1"/>
  <c r="AN1228" i="1"/>
  <c r="AN1229" i="1"/>
  <c r="AN1230" i="1"/>
  <c r="AN1231" i="1"/>
  <c r="AN1232" i="1"/>
  <c r="AN1233" i="1"/>
  <c r="AN1234" i="1"/>
  <c r="AN1236" i="1"/>
  <c r="AN1237" i="1"/>
  <c r="AN1238" i="1"/>
  <c r="AN1239" i="1"/>
  <c r="AN1240" i="1"/>
  <c r="AN1241" i="1"/>
  <c r="AN1242" i="1"/>
  <c r="AN1243" i="1"/>
  <c r="AN1244" i="1"/>
  <c r="AN1245" i="1"/>
  <c r="AN1246" i="1"/>
  <c r="AN1247" i="1"/>
  <c r="AN1248" i="1"/>
  <c r="AN1252" i="1"/>
  <c r="AN1254" i="1"/>
  <c r="AN1255" i="1"/>
  <c r="AN1256" i="1"/>
  <c r="AN1257" i="1"/>
  <c r="AN1258" i="1"/>
  <c r="AN1260" i="1"/>
  <c r="AN1262" i="1"/>
  <c r="AN1264" i="1"/>
  <c r="AN1265" i="1"/>
  <c r="AN1267" i="1"/>
  <c r="AN1269" i="1"/>
  <c r="AN1270" i="1"/>
  <c r="AN1271" i="1"/>
  <c r="AN1272" i="1"/>
  <c r="AN1276" i="1"/>
  <c r="AN1277" i="1"/>
  <c r="AN1279" i="1"/>
  <c r="AN1280" i="1"/>
  <c r="AN1281" i="1"/>
  <c r="AN1282" i="1"/>
  <c r="AN1283" i="1"/>
  <c r="AN1284" i="1"/>
  <c r="AN1286" i="1"/>
  <c r="AN1287" i="1"/>
  <c r="AN1289" i="1"/>
  <c r="AN1290" i="1"/>
  <c r="AN1291" i="1"/>
  <c r="AN1292" i="1"/>
  <c r="AN1293" i="1"/>
  <c r="AN1294" i="1"/>
  <c r="AN1295" i="1"/>
  <c r="AN1296" i="1"/>
  <c r="AN1297" i="1"/>
  <c r="AN1298" i="1"/>
  <c r="AN1299" i="1"/>
  <c r="AN1301" i="1"/>
  <c r="AN1302" i="1"/>
  <c r="AN1303" i="1"/>
  <c r="AN1304" i="1"/>
  <c r="AN1305" i="1"/>
  <c r="AN1306" i="1"/>
  <c r="AN1307" i="1"/>
  <c r="AN1308" i="1"/>
  <c r="AN1309" i="1"/>
  <c r="AN1311" i="1"/>
  <c r="AN1312" i="1"/>
  <c r="AN1314" i="1"/>
  <c r="AN1315" i="1"/>
  <c r="AN1316" i="1"/>
  <c r="AN1317" i="1"/>
  <c r="AN1318" i="1"/>
  <c r="AN1321" i="1"/>
  <c r="AN1323" i="1"/>
  <c r="AN1326" i="1"/>
  <c r="AN1328" i="1"/>
  <c r="AN1330" i="1"/>
  <c r="AN1332" i="1"/>
  <c r="AN1333" i="1"/>
  <c r="AN1334" i="1"/>
  <c r="AN1335" i="1"/>
  <c r="AN1336" i="1"/>
  <c r="AN1338" i="1"/>
  <c r="AN1339" i="1"/>
  <c r="AN1340" i="1"/>
  <c r="AN1341" i="1"/>
  <c r="AN1342" i="1"/>
  <c r="AN1344" i="1"/>
  <c r="AN1345" i="1"/>
  <c r="AN1346" i="1"/>
  <c r="AN1347" i="1"/>
  <c r="AN1349" i="1"/>
  <c r="AN1350" i="1"/>
  <c r="AN1351" i="1"/>
  <c r="AN1352" i="1"/>
  <c r="AN1353" i="1"/>
  <c r="AN1354" i="1"/>
  <c r="AN1355" i="1"/>
  <c r="AN1356" i="1"/>
  <c r="AN1357" i="1"/>
  <c r="AN1359" i="1"/>
  <c r="AN1361" i="1"/>
  <c r="AN1362" i="1"/>
  <c r="AN1363" i="1"/>
  <c r="AN1366" i="1"/>
  <c r="AN1367" i="1"/>
  <c r="AN1369" i="1"/>
  <c r="AN1371" i="1"/>
  <c r="AN1372" i="1"/>
  <c r="AN1373" i="1"/>
  <c r="AN1374" i="1"/>
  <c r="AN1377" i="1"/>
  <c r="AN1378" i="1"/>
  <c r="AN1380" i="1"/>
  <c r="AN1381" i="1"/>
  <c r="AN1382" i="1"/>
  <c r="AN1383" i="1"/>
  <c r="AN1384" i="1"/>
  <c r="AN1385" i="1"/>
  <c r="AN1386" i="1"/>
  <c r="AN1388" i="1"/>
  <c r="AN1390" i="1"/>
  <c r="AN1391" i="1"/>
  <c r="AN1393" i="1"/>
  <c r="AN1394" i="1"/>
  <c r="AN1399" i="1"/>
  <c r="AN1400" i="1"/>
  <c r="AN1401" i="1"/>
  <c r="AN1402" i="1"/>
  <c r="AN1403" i="1"/>
  <c r="AN1404" i="1"/>
  <c r="AN1405" i="1"/>
  <c r="AN1406" i="1"/>
  <c r="AN1408" i="1"/>
  <c r="AN1409" i="1"/>
  <c r="AN1410" i="1"/>
  <c r="AN1411" i="1"/>
  <c r="AN1414" i="1"/>
  <c r="AN1415" i="1"/>
  <c r="AN1416" i="1"/>
  <c r="AN1417" i="1"/>
  <c r="AN1418" i="1"/>
  <c r="AN1421" i="1"/>
  <c r="AN1423" i="1"/>
  <c r="AN1424" i="1"/>
  <c r="AN1425" i="1"/>
  <c r="AN1426" i="1"/>
  <c r="AN1427" i="1"/>
  <c r="AN1428" i="1"/>
  <c r="AN1429" i="1"/>
  <c r="AN1430" i="1"/>
  <c r="AN1431" i="1"/>
  <c r="AN1432" i="1"/>
  <c r="AN1433" i="1"/>
  <c r="AN1434" i="1"/>
  <c r="AN1435" i="1"/>
  <c r="AN1436" i="1"/>
  <c r="AN1438" i="1"/>
  <c r="AN1441" i="1"/>
  <c r="AN1442" i="1"/>
  <c r="AN1443" i="1"/>
  <c r="AN1444" i="1"/>
  <c r="AN1446" i="1"/>
  <c r="AN1447" i="1"/>
  <c r="AN1448" i="1"/>
  <c r="AN1450" i="1"/>
  <c r="AN1451" i="1"/>
  <c r="AN1452" i="1"/>
  <c r="AN1453" i="1"/>
  <c r="AN1454" i="1"/>
  <c r="AN1455" i="1"/>
  <c r="AN1456" i="1"/>
  <c r="AN1458" i="1"/>
  <c r="AN1459" i="1"/>
  <c r="AN1460" i="1"/>
  <c r="AN1461" i="1"/>
  <c r="AN1462" i="1"/>
  <c r="AN1463" i="1"/>
  <c r="AN1465" i="1"/>
  <c r="AN1466" i="1"/>
  <c r="AN1467" i="1"/>
  <c r="AN1468" i="1"/>
  <c r="AN1470" i="1"/>
  <c r="AN1472" i="1"/>
  <c r="AN1473" i="1"/>
  <c r="AN1474" i="1"/>
  <c r="AN1477" i="1"/>
  <c r="AN1478" i="1"/>
  <c r="AN1479" i="1"/>
  <c r="AN1480" i="1"/>
  <c r="AN1482" i="1"/>
  <c r="AN1485" i="1"/>
  <c r="AN1486" i="1"/>
  <c r="AN1489" i="1"/>
  <c r="AN1490" i="1"/>
  <c r="AN1491" i="1"/>
  <c r="AN1492" i="1"/>
  <c r="AN1494" i="1"/>
  <c r="AN1501" i="1"/>
  <c r="AN1504" i="1"/>
  <c r="AN1506" i="1"/>
  <c r="AN1507" i="1"/>
  <c r="AN1508" i="1"/>
  <c r="AN1510" i="1"/>
  <c r="AN1511" i="1"/>
  <c r="AN1512" i="1"/>
  <c r="AN1514" i="1"/>
  <c r="AN1515" i="1"/>
  <c r="AN1516" i="1"/>
  <c r="AN1517" i="1"/>
  <c r="AN1520" i="1"/>
  <c r="AN1521" i="1"/>
  <c r="AN1522" i="1"/>
  <c r="AN1523" i="1"/>
  <c r="AN1524" i="1"/>
  <c r="AN1525" i="1"/>
  <c r="AN1526" i="1"/>
  <c r="AN1527" i="1"/>
  <c r="AN1528" i="1"/>
  <c r="AN1529" i="1"/>
  <c r="AN1530" i="1"/>
  <c r="AN1531" i="1"/>
  <c r="AN1532" i="1"/>
  <c r="AN1533" i="1"/>
  <c r="AN1534" i="1"/>
  <c r="AN1539" i="1"/>
  <c r="AN1540" i="1"/>
  <c r="AN1542" i="1"/>
  <c r="AN1543" i="1"/>
  <c r="AN1545" i="1"/>
  <c r="AN1546" i="1"/>
  <c r="AN1547" i="1"/>
  <c r="AN1548" i="1"/>
  <c r="AN1549" i="1"/>
  <c r="AN1551" i="1"/>
  <c r="AN1552" i="1"/>
  <c r="AN1553" i="1"/>
  <c r="AN1554" i="1"/>
  <c r="AN1555" i="1"/>
  <c r="AN1556" i="1"/>
  <c r="AN1558" i="1"/>
  <c r="AN1559" i="1"/>
  <c r="AN1560" i="1"/>
  <c r="AN1561" i="1"/>
  <c r="AN1562" i="1"/>
  <c r="AN1563" i="1"/>
  <c r="AN1564" i="1"/>
  <c r="AN1566" i="1"/>
  <c r="AN1567" i="1"/>
  <c r="AN1569" i="1"/>
  <c r="AN1570" i="1"/>
  <c r="AN1571" i="1"/>
  <c r="AN1572" i="1"/>
  <c r="AN1573" i="1"/>
  <c r="AN1574" i="1"/>
  <c r="AN1575" i="1"/>
  <c r="AN1576" i="1"/>
  <c r="AN1577" i="1"/>
  <c r="AN1579" i="1"/>
  <c r="AN1581" i="1"/>
  <c r="AN1582" i="1"/>
  <c r="AN1585" i="1"/>
  <c r="AN1589" i="1"/>
  <c r="AN1590" i="1"/>
  <c r="AN1593" i="1"/>
  <c r="AN1594" i="1"/>
  <c r="AN1595" i="1"/>
  <c r="AN1596" i="1"/>
  <c r="AN1597" i="1"/>
  <c r="AN1598" i="1"/>
  <c r="AN1599" i="1"/>
  <c r="AN1601" i="1"/>
  <c r="AN1603" i="1"/>
  <c r="AN1604" i="1"/>
  <c r="AN1606" i="1"/>
  <c r="AN1607" i="1"/>
  <c r="AN1608" i="1"/>
  <c r="AN1609" i="1"/>
  <c r="AN1610" i="1"/>
  <c r="AN1611" i="1"/>
  <c r="AN1612" i="1"/>
  <c r="AN1613" i="1"/>
  <c r="AN1614" i="1"/>
  <c r="AN1615" i="1"/>
  <c r="AN1616" i="1"/>
  <c r="AN1617" i="1"/>
  <c r="AN1619" i="1"/>
  <c r="AN1620" i="1"/>
  <c r="AN1622" i="1"/>
  <c r="AN1623" i="1"/>
  <c r="AN1624" i="1"/>
  <c r="AN1626" i="1"/>
  <c r="AN1627" i="1"/>
  <c r="AN1628" i="1"/>
  <c r="AN1629" i="1"/>
  <c r="AN1630" i="1"/>
  <c r="AN1631" i="1"/>
  <c r="AN1632" i="1"/>
  <c r="AN1633" i="1"/>
  <c r="AN1636" i="1"/>
  <c r="AN1637" i="1"/>
  <c r="AN1638" i="1"/>
  <c r="AN1639" i="1"/>
  <c r="AN1640" i="1"/>
  <c r="AN1641" i="1"/>
  <c r="AN1642" i="1"/>
  <c r="AN1644" i="1"/>
  <c r="AN1645" i="1"/>
  <c r="AN1646" i="1"/>
  <c r="AN1648" i="1"/>
  <c r="AN1650" i="1"/>
  <c r="AN1651" i="1"/>
  <c r="AN1652" i="1"/>
  <c r="AN1654" i="1"/>
  <c r="AN1655" i="1"/>
  <c r="AN1657" i="1"/>
  <c r="AN1658" i="1"/>
  <c r="AN1659" i="1"/>
  <c r="AN1660" i="1"/>
  <c r="AN1661" i="1"/>
  <c r="AN1662" i="1"/>
  <c r="AN1664" i="1"/>
  <c r="AN1666" i="1"/>
  <c r="AN1668" i="1"/>
  <c r="AN1669" i="1"/>
  <c r="AN1670" i="1"/>
  <c r="AN1672" i="1"/>
  <c r="AN1673" i="1"/>
  <c r="AN1675" i="1"/>
  <c r="AN1677" i="1"/>
  <c r="AN1678" i="1"/>
  <c r="AN1679" i="1"/>
  <c r="AN1680" i="1"/>
  <c r="AN1681" i="1"/>
  <c r="AN1682" i="1"/>
  <c r="AN1683" i="1"/>
  <c r="AN1685" i="1"/>
  <c r="AN1686" i="1"/>
  <c r="AN1687" i="1"/>
  <c r="AN1689" i="1"/>
  <c r="AN1691" i="1"/>
  <c r="AN1692" i="1"/>
  <c r="AN1694" i="1"/>
  <c r="AN1695" i="1"/>
  <c r="AN1697" i="1"/>
  <c r="AN1698" i="1"/>
  <c r="AN1699" i="1"/>
  <c r="AN1700" i="1"/>
  <c r="AN1701" i="1"/>
  <c r="AN1702" i="1"/>
  <c r="AN1703" i="1"/>
  <c r="AN1704" i="1"/>
  <c r="AN1705" i="1"/>
  <c r="AO1226" i="1"/>
  <c r="AP1226" i="1" s="1"/>
  <c r="AO1227" i="1"/>
  <c r="AP1227" i="1" s="1"/>
  <c r="AO1228" i="1"/>
  <c r="AP1228" i="1" s="1"/>
  <c r="AO1229" i="1"/>
  <c r="AO1230" i="1"/>
  <c r="AP1230" i="1" s="1"/>
  <c r="AO1231" i="1"/>
  <c r="AP1231" i="1" s="1"/>
  <c r="AO1232" i="1"/>
  <c r="AP1232" i="1" s="1"/>
  <c r="AO1233" i="1"/>
  <c r="AP1233" i="1" s="1"/>
  <c r="AO1234" i="1"/>
  <c r="AP1234" i="1" s="1"/>
  <c r="AO1235" i="1"/>
  <c r="AP1235" i="1" s="1"/>
  <c r="AO1236" i="1"/>
  <c r="AP1236" i="1" s="1"/>
  <c r="AO1237" i="1"/>
  <c r="AP1237" i="1" s="1"/>
  <c r="AO1238" i="1"/>
  <c r="AP1238" i="1" s="1"/>
  <c r="AO1239" i="1"/>
  <c r="AP1239" i="1" s="1"/>
  <c r="AO1240" i="1"/>
  <c r="AP1240" i="1" s="1"/>
  <c r="AO1241" i="1"/>
  <c r="AO1242" i="1"/>
  <c r="AP1242" i="1" s="1"/>
  <c r="AO1243" i="1"/>
  <c r="AP1243" i="1" s="1"/>
  <c r="AO1244" i="1"/>
  <c r="AP1244" i="1" s="1"/>
  <c r="AO1245" i="1"/>
  <c r="AP1245" i="1" s="1"/>
  <c r="AO1246" i="1"/>
  <c r="AP1246" i="1" s="1"/>
  <c r="AO1247" i="1"/>
  <c r="AP1247" i="1" s="1"/>
  <c r="AO1248" i="1"/>
  <c r="AP1248" i="1" s="1"/>
  <c r="AO1249" i="1"/>
  <c r="AP1249" i="1" s="1"/>
  <c r="AO1250" i="1"/>
  <c r="AP1250" i="1" s="1"/>
  <c r="AO1251" i="1"/>
  <c r="AP1251" i="1" s="1"/>
  <c r="AO1252" i="1"/>
  <c r="AP1252" i="1" s="1"/>
  <c r="AO1253" i="1"/>
  <c r="AP1253" i="1" s="1"/>
  <c r="AO1254" i="1"/>
  <c r="AP1254" i="1" s="1"/>
  <c r="AO1255" i="1"/>
  <c r="AP1255" i="1" s="1"/>
  <c r="AO1256" i="1"/>
  <c r="AO1257" i="1"/>
  <c r="AP1257" i="1" s="1"/>
  <c r="AO1258" i="1"/>
  <c r="AP1258" i="1" s="1"/>
  <c r="AO1259" i="1"/>
  <c r="AP1259" i="1" s="1"/>
  <c r="AO1260" i="1"/>
  <c r="AP1260" i="1" s="1"/>
  <c r="AO1261" i="1"/>
  <c r="AP1261" i="1" s="1"/>
  <c r="AO1262" i="1"/>
  <c r="AP1262" i="1" s="1"/>
  <c r="AO1263" i="1"/>
  <c r="AP1263" i="1" s="1"/>
  <c r="AO1264" i="1"/>
  <c r="AO1265" i="1"/>
  <c r="AP1265" i="1" s="1"/>
  <c r="AO1266" i="1"/>
  <c r="AP1266" i="1" s="1"/>
  <c r="AO1267" i="1"/>
  <c r="AP1267" i="1" s="1"/>
  <c r="AO1268" i="1"/>
  <c r="AP1268" i="1" s="1"/>
  <c r="AO1269" i="1"/>
  <c r="AP1269" i="1" s="1"/>
  <c r="AO1270" i="1"/>
  <c r="AP1270" i="1" s="1"/>
  <c r="AO1271" i="1"/>
  <c r="AP1271" i="1" s="1"/>
  <c r="AO1272" i="1"/>
  <c r="AP1272" i="1" s="1"/>
  <c r="AO1273" i="1"/>
  <c r="AP1273" i="1" s="1"/>
  <c r="AO1274" i="1"/>
  <c r="AP1274" i="1" s="1"/>
  <c r="AO1275" i="1"/>
  <c r="AP1275" i="1" s="1"/>
  <c r="AO1276" i="1"/>
  <c r="AP1276" i="1" s="1"/>
  <c r="AO1277" i="1"/>
  <c r="AP1277" i="1" s="1"/>
  <c r="AO1278" i="1"/>
  <c r="AP1278" i="1" s="1"/>
  <c r="AO1279" i="1"/>
  <c r="AP1279" i="1" s="1"/>
  <c r="AO1280" i="1"/>
  <c r="AP1280" i="1" s="1"/>
  <c r="AO1281" i="1"/>
  <c r="AP1281" i="1" s="1"/>
  <c r="AO1282" i="1"/>
  <c r="AP1282" i="1" s="1"/>
  <c r="AO1283" i="1"/>
  <c r="AP1283" i="1" s="1"/>
  <c r="AO1284" i="1"/>
  <c r="AP1284" i="1" s="1"/>
  <c r="AO1285" i="1"/>
  <c r="AP1285" i="1" s="1"/>
  <c r="AO1286" i="1"/>
  <c r="AP1286" i="1" s="1"/>
  <c r="AO1287" i="1"/>
  <c r="AP1287" i="1" s="1"/>
  <c r="AO1288" i="1"/>
  <c r="AP1288" i="1" s="1"/>
  <c r="AO1289" i="1"/>
  <c r="AP1289" i="1" s="1"/>
  <c r="AO1290" i="1"/>
  <c r="AP1290" i="1" s="1"/>
  <c r="AO1291" i="1"/>
  <c r="AP1291" i="1" s="1"/>
  <c r="AO1292" i="1"/>
  <c r="AP1292" i="1" s="1"/>
  <c r="AO1293" i="1"/>
  <c r="AP1293" i="1" s="1"/>
  <c r="AO1294" i="1"/>
  <c r="AP1294" i="1" s="1"/>
  <c r="AO1295" i="1"/>
  <c r="AP1295" i="1" s="1"/>
  <c r="AO1296" i="1"/>
  <c r="AP1296" i="1" s="1"/>
  <c r="AO1297" i="1"/>
  <c r="AP1297" i="1" s="1"/>
  <c r="AO1298" i="1"/>
  <c r="AP1298" i="1" s="1"/>
  <c r="AO1299" i="1"/>
  <c r="AP1299" i="1" s="1"/>
  <c r="AO1300" i="1"/>
  <c r="AP1300" i="1" s="1"/>
  <c r="AO1301" i="1"/>
  <c r="AP1301" i="1" s="1"/>
  <c r="AO1302" i="1"/>
  <c r="AP1302" i="1" s="1"/>
  <c r="AO1303" i="1"/>
  <c r="AP1303" i="1" s="1"/>
  <c r="AO1304" i="1"/>
  <c r="AP1304" i="1" s="1"/>
  <c r="AO1305" i="1"/>
  <c r="AP1305" i="1" s="1"/>
  <c r="AO1306" i="1"/>
  <c r="AP1306" i="1" s="1"/>
  <c r="AO1307" i="1"/>
  <c r="AP1307" i="1" s="1"/>
  <c r="AO1308" i="1"/>
  <c r="AP1308" i="1" s="1"/>
  <c r="AO1309" i="1"/>
  <c r="AP1309" i="1" s="1"/>
  <c r="AO1310" i="1"/>
  <c r="AP1310" i="1" s="1"/>
  <c r="AO1311" i="1"/>
  <c r="AP1311" i="1" s="1"/>
  <c r="AO1312" i="1"/>
  <c r="AP1312" i="1" s="1"/>
  <c r="AO1313" i="1"/>
  <c r="AP1313" i="1" s="1"/>
  <c r="AO1314" i="1"/>
  <c r="AP1314" i="1" s="1"/>
  <c r="AO1315" i="1"/>
  <c r="AP1315" i="1" s="1"/>
  <c r="AO1316" i="1"/>
  <c r="AP1316" i="1" s="1"/>
  <c r="AO1317" i="1"/>
  <c r="AP1317" i="1" s="1"/>
  <c r="AO1318" i="1"/>
  <c r="AP1318" i="1" s="1"/>
  <c r="AO1319" i="1"/>
  <c r="AP1319" i="1" s="1"/>
  <c r="AO1320" i="1"/>
  <c r="AP1320" i="1" s="1"/>
  <c r="AO1321" i="1"/>
  <c r="AO1322" i="1"/>
  <c r="AP1322" i="1" s="1"/>
  <c r="AO1323" i="1"/>
  <c r="AP1323" i="1" s="1"/>
  <c r="AO1324" i="1"/>
  <c r="AP1324" i="1" s="1"/>
  <c r="AO1325" i="1"/>
  <c r="AP1325" i="1" s="1"/>
  <c r="AO1326" i="1"/>
  <c r="AP1326" i="1" s="1"/>
  <c r="AO1327" i="1"/>
  <c r="AP1327" i="1" s="1"/>
  <c r="AO1328" i="1"/>
  <c r="AO1329" i="1"/>
  <c r="AP1329" i="1" s="1"/>
  <c r="AO1330" i="1"/>
  <c r="AP1330" i="1" s="1"/>
  <c r="AO1331" i="1"/>
  <c r="AP1331" i="1" s="1"/>
  <c r="AO1332" i="1"/>
  <c r="AP1332" i="1" s="1"/>
  <c r="AO1333" i="1"/>
  <c r="AP1333" i="1" s="1"/>
  <c r="AO1334" i="1"/>
  <c r="AP1334" i="1" s="1"/>
  <c r="AO1335" i="1"/>
  <c r="AP1335" i="1" s="1"/>
  <c r="AO1336" i="1"/>
  <c r="AP1336" i="1" s="1"/>
  <c r="AO1337" i="1"/>
  <c r="AP1337" i="1" s="1"/>
  <c r="AO1338" i="1"/>
  <c r="AP1338" i="1" s="1"/>
  <c r="AO1339" i="1"/>
  <c r="AP1339" i="1" s="1"/>
  <c r="AO1340" i="1"/>
  <c r="AP1340" i="1" s="1"/>
  <c r="AO1341" i="1"/>
  <c r="AP1341" i="1" s="1"/>
  <c r="AO1342" i="1"/>
  <c r="AP1342" i="1" s="1"/>
  <c r="AO1343" i="1"/>
  <c r="AP1343" i="1" s="1"/>
  <c r="AO1344" i="1"/>
  <c r="AP1344" i="1" s="1"/>
  <c r="AO1345" i="1"/>
  <c r="AP1345" i="1" s="1"/>
  <c r="AO1346" i="1"/>
  <c r="AP1346" i="1" s="1"/>
  <c r="AO1347" i="1"/>
  <c r="AP1347" i="1" s="1"/>
  <c r="AO1348" i="1"/>
  <c r="AP1348" i="1" s="1"/>
  <c r="AO1349" i="1"/>
  <c r="AP1349" i="1" s="1"/>
  <c r="AO1350" i="1"/>
  <c r="AP1350" i="1" s="1"/>
  <c r="AO1351" i="1"/>
  <c r="AP1351" i="1" s="1"/>
  <c r="AO1352" i="1"/>
  <c r="AP1352" i="1" s="1"/>
  <c r="AO1353" i="1"/>
  <c r="AP1353" i="1" s="1"/>
  <c r="AO1354" i="1"/>
  <c r="AP1354" i="1" s="1"/>
  <c r="AO1355" i="1"/>
  <c r="AP1355" i="1" s="1"/>
  <c r="AO1356" i="1"/>
  <c r="AP1356" i="1" s="1"/>
  <c r="AO1357" i="1"/>
  <c r="AP1357" i="1" s="1"/>
  <c r="AO1358" i="1"/>
  <c r="AP1358" i="1" s="1"/>
  <c r="AO1359" i="1"/>
  <c r="AO1360" i="1"/>
  <c r="AP1360" i="1" s="1"/>
  <c r="AO1361" i="1"/>
  <c r="AP1361" i="1" s="1"/>
  <c r="AO1362" i="1"/>
  <c r="AP1362" i="1" s="1"/>
  <c r="AO1363" i="1"/>
  <c r="AP1363" i="1" s="1"/>
  <c r="AO1364" i="1"/>
  <c r="AP1364" i="1" s="1"/>
  <c r="AO1365" i="1"/>
  <c r="AP1365" i="1" s="1"/>
  <c r="AO1366" i="1"/>
  <c r="AP1366" i="1" s="1"/>
  <c r="AO1367" i="1"/>
  <c r="AO1368" i="1"/>
  <c r="AP1368" i="1" s="1"/>
  <c r="AO1369" i="1"/>
  <c r="AP1369" i="1" s="1"/>
  <c r="AO1370" i="1"/>
  <c r="AP1370" i="1" s="1"/>
  <c r="AO1371" i="1"/>
  <c r="AP1371" i="1" s="1"/>
  <c r="AO1372" i="1"/>
  <c r="AP1372" i="1" s="1"/>
  <c r="AO1373" i="1"/>
  <c r="AP1373" i="1" s="1"/>
  <c r="AO1374" i="1"/>
  <c r="AP1374" i="1" s="1"/>
  <c r="AO1375" i="1"/>
  <c r="AP1375" i="1" s="1"/>
  <c r="AO1376" i="1"/>
  <c r="AP1376" i="1" s="1"/>
  <c r="AO1377" i="1"/>
  <c r="AP1377" i="1" s="1"/>
  <c r="AO1378" i="1"/>
  <c r="AP1378" i="1" s="1"/>
  <c r="AO1379" i="1"/>
  <c r="AP1379" i="1" s="1"/>
  <c r="AO1380" i="1"/>
  <c r="AP1380" i="1" s="1"/>
  <c r="AO1381" i="1"/>
  <c r="AP1381" i="1" s="1"/>
  <c r="AO1382" i="1"/>
  <c r="AP1382" i="1" s="1"/>
  <c r="AO1383" i="1"/>
  <c r="AP1383" i="1" s="1"/>
  <c r="AO1384" i="1"/>
  <c r="AP1384" i="1" s="1"/>
  <c r="AO1385" i="1"/>
  <c r="AP1385" i="1" s="1"/>
  <c r="AO1386" i="1"/>
  <c r="AP1386" i="1" s="1"/>
  <c r="AO1387" i="1"/>
  <c r="AP1387" i="1" s="1"/>
  <c r="AO1388" i="1"/>
  <c r="AP1388" i="1" s="1"/>
  <c r="AO1389" i="1"/>
  <c r="AP1389" i="1" s="1"/>
  <c r="AO1390" i="1"/>
  <c r="AP1390" i="1" s="1"/>
  <c r="AO1391" i="1"/>
  <c r="AP1391" i="1" s="1"/>
  <c r="AO1392" i="1"/>
  <c r="AP1392" i="1" s="1"/>
  <c r="AO1393" i="1"/>
  <c r="AP1393" i="1" s="1"/>
  <c r="AO1394" i="1"/>
  <c r="AP1394" i="1" s="1"/>
  <c r="AO1395" i="1"/>
  <c r="AP1395" i="1" s="1"/>
  <c r="AO1396" i="1"/>
  <c r="AP1396" i="1" s="1"/>
  <c r="AO1397" i="1"/>
  <c r="AP1397" i="1" s="1"/>
  <c r="AO1398" i="1"/>
  <c r="AP1398" i="1" s="1"/>
  <c r="AO1399" i="1"/>
  <c r="AO1400" i="1"/>
  <c r="AO1401" i="1"/>
  <c r="AP1401" i="1" s="1"/>
  <c r="AO1402" i="1"/>
  <c r="AP1402" i="1" s="1"/>
  <c r="AO1403" i="1"/>
  <c r="AP1403" i="1" s="1"/>
  <c r="AO1404" i="1"/>
  <c r="AP1404" i="1" s="1"/>
  <c r="AO1405" i="1"/>
  <c r="AP1405" i="1" s="1"/>
  <c r="AO1406" i="1"/>
  <c r="AP1406" i="1" s="1"/>
  <c r="AO1407" i="1"/>
  <c r="AP1407" i="1" s="1"/>
  <c r="AO1408" i="1"/>
  <c r="AP1408" i="1" s="1"/>
  <c r="AO1409" i="1"/>
  <c r="AP1409" i="1" s="1"/>
  <c r="AO1410" i="1"/>
  <c r="AP1410" i="1" s="1"/>
  <c r="AO1411" i="1"/>
  <c r="AP1411" i="1" s="1"/>
  <c r="AO1412" i="1"/>
  <c r="AP1412" i="1" s="1"/>
  <c r="AO1413" i="1"/>
  <c r="AP1413" i="1" s="1"/>
  <c r="AO1414" i="1"/>
  <c r="AP1414" i="1" s="1"/>
  <c r="AO1415" i="1"/>
  <c r="AP1415" i="1" s="1"/>
  <c r="AO1416" i="1"/>
  <c r="AP1416" i="1" s="1"/>
  <c r="AO1417" i="1"/>
  <c r="AP1417" i="1" s="1"/>
  <c r="AO1418" i="1"/>
  <c r="AP1418" i="1" s="1"/>
  <c r="AO1419" i="1"/>
  <c r="AP1419" i="1" s="1"/>
  <c r="AO1420" i="1"/>
  <c r="AP1420" i="1" s="1"/>
  <c r="AO1421" i="1"/>
  <c r="AP1421" i="1" s="1"/>
  <c r="AO1422" i="1"/>
  <c r="AP1422" i="1" s="1"/>
  <c r="AO1423" i="1"/>
  <c r="AP1423" i="1" s="1"/>
  <c r="AO1424" i="1"/>
  <c r="AP1424" i="1" s="1"/>
  <c r="AO1425" i="1"/>
  <c r="AP1425" i="1" s="1"/>
  <c r="AO1426" i="1"/>
  <c r="AP1426" i="1" s="1"/>
  <c r="AO1427" i="1"/>
  <c r="AP1427" i="1" s="1"/>
  <c r="AO1428" i="1"/>
  <c r="AP1428" i="1" s="1"/>
  <c r="AO1429" i="1"/>
  <c r="AP1429" i="1" s="1"/>
  <c r="AO1430" i="1"/>
  <c r="AP1430" i="1" s="1"/>
  <c r="AO1431" i="1"/>
  <c r="AP1431" i="1" s="1"/>
  <c r="AO1432" i="1"/>
  <c r="AP1432" i="1" s="1"/>
  <c r="AO1433" i="1"/>
  <c r="AP1433" i="1" s="1"/>
  <c r="AO1434" i="1"/>
  <c r="AP1434" i="1" s="1"/>
  <c r="AO1435" i="1"/>
  <c r="AP1435" i="1" s="1"/>
  <c r="AO1436" i="1"/>
  <c r="AP1436" i="1" s="1"/>
  <c r="AO1437" i="1"/>
  <c r="AP1437" i="1" s="1"/>
  <c r="AO1438" i="1"/>
  <c r="AP1438" i="1" s="1"/>
  <c r="AO1439" i="1"/>
  <c r="AP1439" i="1" s="1"/>
  <c r="AO1440" i="1"/>
  <c r="AP1440" i="1" s="1"/>
  <c r="AO1441" i="1"/>
  <c r="AP1441" i="1" s="1"/>
  <c r="AO1442" i="1"/>
  <c r="AP1442" i="1" s="1"/>
  <c r="AO1443" i="1"/>
  <c r="AP1443" i="1" s="1"/>
  <c r="AO1444" i="1"/>
  <c r="AP1444" i="1" s="1"/>
  <c r="AO1445" i="1"/>
  <c r="AP1445" i="1" s="1"/>
  <c r="AO1446" i="1"/>
  <c r="AP1446" i="1" s="1"/>
  <c r="AO1447" i="1"/>
  <c r="AP1447" i="1" s="1"/>
  <c r="AO1448" i="1"/>
  <c r="AP1448" i="1" s="1"/>
  <c r="AO1449" i="1"/>
  <c r="AP1449" i="1" s="1"/>
  <c r="AO1450" i="1"/>
  <c r="AP1450" i="1" s="1"/>
  <c r="AO1451" i="1"/>
  <c r="AP1451" i="1" s="1"/>
  <c r="AO1452" i="1"/>
  <c r="AP1452" i="1" s="1"/>
  <c r="AO1453" i="1"/>
  <c r="AP1453" i="1" s="1"/>
  <c r="AO1454" i="1"/>
  <c r="AP1454" i="1" s="1"/>
  <c r="AO1455" i="1"/>
  <c r="AP1455" i="1" s="1"/>
  <c r="AO1456" i="1"/>
  <c r="AP1456" i="1" s="1"/>
  <c r="AO1457" i="1"/>
  <c r="AP1457" i="1" s="1"/>
  <c r="AO1458" i="1"/>
  <c r="AP1458" i="1" s="1"/>
  <c r="AO1459" i="1"/>
  <c r="AP1459" i="1" s="1"/>
  <c r="AO1460" i="1"/>
  <c r="AP1460" i="1" s="1"/>
  <c r="AO1461" i="1"/>
  <c r="AP1461" i="1" s="1"/>
  <c r="AO1462" i="1"/>
  <c r="AP1462" i="1" s="1"/>
  <c r="AO1463" i="1"/>
  <c r="AP1463" i="1" s="1"/>
  <c r="AO1464" i="1"/>
  <c r="AO1465" i="1"/>
  <c r="AP1465" i="1" s="1"/>
  <c r="AO1466" i="1"/>
  <c r="AP1466" i="1" s="1"/>
  <c r="AO1467" i="1"/>
  <c r="AP1467" i="1" s="1"/>
  <c r="AO1468" i="1"/>
  <c r="AP1468" i="1" s="1"/>
  <c r="AO1469" i="1"/>
  <c r="AP1469" i="1" s="1"/>
  <c r="AO1470" i="1"/>
  <c r="AP1470" i="1" s="1"/>
  <c r="AO1471" i="1"/>
  <c r="AP1471" i="1" s="1"/>
  <c r="AO1472" i="1"/>
  <c r="AP1472" i="1" s="1"/>
  <c r="AO1473" i="1"/>
  <c r="AP1473" i="1" s="1"/>
  <c r="AO1474" i="1"/>
  <c r="AP1474" i="1" s="1"/>
  <c r="AO1475" i="1"/>
  <c r="AP1475" i="1" s="1"/>
  <c r="AO1476" i="1"/>
  <c r="AP1476" i="1" s="1"/>
  <c r="AO1477" i="1"/>
  <c r="AP1477" i="1" s="1"/>
  <c r="AO1478" i="1"/>
  <c r="AP1478" i="1" s="1"/>
  <c r="AO1479" i="1"/>
  <c r="AP1479" i="1" s="1"/>
  <c r="AO1480" i="1"/>
  <c r="AP1480" i="1" s="1"/>
  <c r="AO1481" i="1"/>
  <c r="AP1481" i="1" s="1"/>
  <c r="AO1482" i="1"/>
  <c r="AP1482" i="1" s="1"/>
  <c r="AO1483" i="1"/>
  <c r="AP1483" i="1" s="1"/>
  <c r="AO1484" i="1"/>
  <c r="AP1484" i="1" s="1"/>
  <c r="AO1485" i="1"/>
  <c r="AP1485" i="1" s="1"/>
  <c r="AO1486" i="1"/>
  <c r="AP1486" i="1" s="1"/>
  <c r="AO1487" i="1"/>
  <c r="AP1487" i="1" s="1"/>
  <c r="AO1488" i="1"/>
  <c r="AP1488" i="1" s="1"/>
  <c r="AO1489" i="1"/>
  <c r="AP1489" i="1" s="1"/>
  <c r="AO1490" i="1"/>
  <c r="AP1490" i="1" s="1"/>
  <c r="AO1491" i="1"/>
  <c r="AP1491" i="1" s="1"/>
  <c r="AO1492" i="1"/>
  <c r="AP1492" i="1" s="1"/>
  <c r="AO1493" i="1"/>
  <c r="AP1493" i="1" s="1"/>
  <c r="AO1494" i="1"/>
  <c r="AP1494" i="1" s="1"/>
  <c r="AO1495" i="1"/>
  <c r="AP1495" i="1" s="1"/>
  <c r="AO1496" i="1"/>
  <c r="AO1497" i="1"/>
  <c r="AP1497" i="1" s="1"/>
  <c r="AO1498" i="1"/>
  <c r="AP1498" i="1" s="1"/>
  <c r="AO1499" i="1"/>
  <c r="AP1499" i="1" s="1"/>
  <c r="AO1500" i="1"/>
  <c r="AP1500" i="1" s="1"/>
  <c r="AO1501" i="1"/>
  <c r="AP1501" i="1" s="1"/>
  <c r="AO1502" i="1"/>
  <c r="AP1502" i="1" s="1"/>
  <c r="AO1503" i="1"/>
  <c r="AP1503" i="1" s="1"/>
  <c r="AO1504" i="1"/>
  <c r="AP1504" i="1" s="1"/>
  <c r="AO1505" i="1"/>
  <c r="AP1505" i="1" s="1"/>
  <c r="AO1506" i="1"/>
  <c r="AP1506" i="1" s="1"/>
  <c r="AO1507" i="1"/>
  <c r="AP1507" i="1" s="1"/>
  <c r="AO1508" i="1"/>
  <c r="AP1508" i="1" s="1"/>
  <c r="AO1509" i="1"/>
  <c r="AP1509" i="1" s="1"/>
  <c r="AO1510" i="1"/>
  <c r="AP1510" i="1" s="1"/>
  <c r="AO1511" i="1"/>
  <c r="AP1511" i="1" s="1"/>
  <c r="AO1512" i="1"/>
  <c r="AP1512" i="1" s="1"/>
  <c r="AO1513" i="1"/>
  <c r="AP1513" i="1" s="1"/>
  <c r="AO1514" i="1"/>
  <c r="AP1514" i="1" s="1"/>
  <c r="AO1515" i="1"/>
  <c r="AP1515" i="1" s="1"/>
  <c r="AO1516" i="1"/>
  <c r="AP1516" i="1" s="1"/>
  <c r="AO1517" i="1"/>
  <c r="AP1517" i="1" s="1"/>
  <c r="AO1518" i="1"/>
  <c r="AP1518" i="1" s="1"/>
  <c r="AO1519" i="1"/>
  <c r="AP1519" i="1" s="1"/>
  <c r="AO1520" i="1"/>
  <c r="AP1520" i="1" s="1"/>
  <c r="AO1521" i="1"/>
  <c r="AP1521" i="1" s="1"/>
  <c r="AO1522" i="1"/>
  <c r="AP1522" i="1" s="1"/>
  <c r="AO1523" i="1"/>
  <c r="AP1523" i="1" s="1"/>
  <c r="AO1524" i="1"/>
  <c r="AP1524" i="1" s="1"/>
  <c r="AO1525" i="1"/>
  <c r="AP1525" i="1" s="1"/>
  <c r="AO1526" i="1"/>
  <c r="AP1526" i="1" s="1"/>
  <c r="AO1527" i="1"/>
  <c r="AP1527" i="1" s="1"/>
  <c r="AO1528" i="1"/>
  <c r="AO1529" i="1"/>
  <c r="AP1529" i="1" s="1"/>
  <c r="AO1530" i="1"/>
  <c r="AP1530" i="1" s="1"/>
  <c r="AO1531" i="1"/>
  <c r="AP1531" i="1" s="1"/>
  <c r="AO1532" i="1"/>
  <c r="AP1532" i="1" s="1"/>
  <c r="AO1533" i="1"/>
  <c r="AP1533" i="1" s="1"/>
  <c r="AO1534" i="1"/>
  <c r="AP1534" i="1" s="1"/>
  <c r="AO1535" i="1"/>
  <c r="AP1535" i="1" s="1"/>
  <c r="AO1536" i="1"/>
  <c r="AP1536" i="1" s="1"/>
  <c r="AO1537" i="1"/>
  <c r="AP1537" i="1" s="1"/>
  <c r="AO1538" i="1"/>
  <c r="AP1538" i="1" s="1"/>
  <c r="AO1539" i="1"/>
  <c r="AP1539" i="1" s="1"/>
  <c r="AO1540" i="1"/>
  <c r="AP1540" i="1" s="1"/>
  <c r="AO1541" i="1"/>
  <c r="AP1541" i="1" s="1"/>
  <c r="AO1542" i="1"/>
  <c r="AP1542" i="1" s="1"/>
  <c r="AO1543" i="1"/>
  <c r="AP1543" i="1" s="1"/>
  <c r="AO1544" i="1"/>
  <c r="AP1544" i="1" s="1"/>
  <c r="AO1545" i="1"/>
  <c r="AP1545" i="1" s="1"/>
  <c r="AO1546" i="1"/>
  <c r="AP1546" i="1" s="1"/>
  <c r="AO1547" i="1"/>
  <c r="AP1547" i="1" s="1"/>
  <c r="AO1548" i="1"/>
  <c r="AP1548" i="1" s="1"/>
  <c r="AO1549" i="1"/>
  <c r="AP1549" i="1" s="1"/>
  <c r="AO1550" i="1"/>
  <c r="AP1550" i="1" s="1"/>
  <c r="AO1551" i="1"/>
  <c r="AO1552" i="1"/>
  <c r="AP1552" i="1" s="1"/>
  <c r="AO1553" i="1"/>
  <c r="AP1553" i="1" s="1"/>
  <c r="AO1554" i="1"/>
  <c r="AP1554" i="1" s="1"/>
  <c r="AO1555" i="1"/>
  <c r="AP1555" i="1" s="1"/>
  <c r="AO1556" i="1"/>
  <c r="AP1556" i="1" s="1"/>
  <c r="AO1557" i="1"/>
  <c r="AP1557" i="1" s="1"/>
  <c r="AO1558" i="1"/>
  <c r="AP1558" i="1" s="1"/>
  <c r="AO1559" i="1"/>
  <c r="AP1559" i="1" s="1"/>
  <c r="AO1560" i="1"/>
  <c r="AP1560" i="1" s="1"/>
  <c r="AO1561" i="1"/>
  <c r="AP1561" i="1" s="1"/>
  <c r="AO1562" i="1"/>
  <c r="AP1562" i="1" s="1"/>
  <c r="AO1563" i="1"/>
  <c r="AP1563" i="1" s="1"/>
  <c r="AO1564" i="1"/>
  <c r="AP1564" i="1" s="1"/>
  <c r="AO1565" i="1"/>
  <c r="AP1565" i="1" s="1"/>
  <c r="AO1566" i="1"/>
  <c r="AP1566" i="1" s="1"/>
  <c r="AO1567" i="1"/>
  <c r="AP1567" i="1" s="1"/>
  <c r="AO1568" i="1"/>
  <c r="AP1568" i="1" s="1"/>
  <c r="AO1569" i="1"/>
  <c r="AP1569" i="1" s="1"/>
  <c r="AO1570" i="1"/>
  <c r="AP1570" i="1" s="1"/>
  <c r="AO1571" i="1"/>
  <c r="AP1571" i="1" s="1"/>
  <c r="AO1572" i="1"/>
  <c r="AP1572" i="1" s="1"/>
  <c r="AO1573" i="1"/>
  <c r="AP1573" i="1" s="1"/>
  <c r="AO1574" i="1"/>
  <c r="AP1574" i="1" s="1"/>
  <c r="AO1575" i="1"/>
  <c r="AP1575" i="1" s="1"/>
  <c r="AO1576" i="1"/>
  <c r="AP1576" i="1" s="1"/>
  <c r="AO1577" i="1"/>
  <c r="AP1577" i="1" s="1"/>
  <c r="AO1578" i="1"/>
  <c r="AP1578" i="1" s="1"/>
  <c r="AO1579" i="1"/>
  <c r="AP1579" i="1" s="1"/>
  <c r="AO1580" i="1"/>
  <c r="AP1580" i="1" s="1"/>
  <c r="AO1581" i="1"/>
  <c r="AP1581" i="1" s="1"/>
  <c r="AO1582" i="1"/>
  <c r="AP1582" i="1" s="1"/>
  <c r="AO1583" i="1"/>
  <c r="AP1583" i="1" s="1"/>
  <c r="AO1584" i="1"/>
  <c r="AP1584" i="1" s="1"/>
  <c r="AO1585" i="1"/>
  <c r="AP1585" i="1" s="1"/>
  <c r="AO1586" i="1"/>
  <c r="AP1586" i="1" s="1"/>
  <c r="AO1587" i="1"/>
  <c r="AP1587" i="1" s="1"/>
  <c r="AO1588" i="1"/>
  <c r="AP1588" i="1" s="1"/>
  <c r="AO1589" i="1"/>
  <c r="AP1589" i="1" s="1"/>
  <c r="AO1590" i="1"/>
  <c r="AP1590" i="1" s="1"/>
  <c r="AO1591" i="1"/>
  <c r="AP1591" i="1" s="1"/>
  <c r="AO1592" i="1"/>
  <c r="AP1592" i="1" s="1"/>
  <c r="AO1593" i="1"/>
  <c r="AP1593" i="1" s="1"/>
  <c r="AO1594" i="1"/>
  <c r="AP1594" i="1" s="1"/>
  <c r="AO1595" i="1"/>
  <c r="AP1595" i="1" s="1"/>
  <c r="AO1596" i="1"/>
  <c r="AP1596" i="1" s="1"/>
  <c r="AO1597" i="1"/>
  <c r="AP1597" i="1" s="1"/>
  <c r="AO1598" i="1"/>
  <c r="AP1598" i="1" s="1"/>
  <c r="AO1599" i="1"/>
  <c r="AP1599" i="1" s="1"/>
  <c r="AO1600" i="1"/>
  <c r="AP1600" i="1" s="1"/>
  <c r="AO1601" i="1"/>
  <c r="AP1601" i="1" s="1"/>
  <c r="AO1602" i="1"/>
  <c r="AP1602" i="1" s="1"/>
  <c r="AO1603" i="1"/>
  <c r="AP1603" i="1" s="1"/>
  <c r="AO1604" i="1"/>
  <c r="AP1604" i="1" s="1"/>
  <c r="AO1605" i="1"/>
  <c r="AP1605" i="1" s="1"/>
  <c r="AO1606" i="1"/>
  <c r="AP1606" i="1" s="1"/>
  <c r="AO1607" i="1"/>
  <c r="AP1607" i="1" s="1"/>
  <c r="AO1608" i="1"/>
  <c r="AP1608" i="1" s="1"/>
  <c r="AO1609" i="1"/>
  <c r="AP1609" i="1" s="1"/>
  <c r="AO1610" i="1"/>
  <c r="AP1610" i="1" s="1"/>
  <c r="AO1611" i="1"/>
  <c r="AP1611" i="1" s="1"/>
  <c r="AO1612" i="1"/>
  <c r="AP1612" i="1" s="1"/>
  <c r="AO1613" i="1"/>
  <c r="AP1613" i="1" s="1"/>
  <c r="AO1614" i="1"/>
  <c r="AP1614" i="1" s="1"/>
  <c r="AO1615" i="1"/>
  <c r="AP1615" i="1" s="1"/>
  <c r="AO1616" i="1"/>
  <c r="AP1616" i="1" s="1"/>
  <c r="AO1617" i="1"/>
  <c r="AP1617" i="1" s="1"/>
  <c r="AO1618" i="1"/>
  <c r="AP1618" i="1" s="1"/>
  <c r="AO1619" i="1"/>
  <c r="AP1619" i="1" s="1"/>
  <c r="AO1620" i="1"/>
  <c r="AP1620" i="1" s="1"/>
  <c r="AO1621" i="1"/>
  <c r="AP1621" i="1" s="1"/>
  <c r="AO1622" i="1"/>
  <c r="AP1622" i="1" s="1"/>
  <c r="AO1623" i="1"/>
  <c r="AP1623" i="1" s="1"/>
  <c r="AO1624" i="1"/>
  <c r="AP1624" i="1" s="1"/>
  <c r="AO1625" i="1"/>
  <c r="AP1625" i="1" s="1"/>
  <c r="AO1626" i="1"/>
  <c r="AP1626" i="1" s="1"/>
  <c r="AO1627" i="1"/>
  <c r="AP1627" i="1" s="1"/>
  <c r="AO1628" i="1"/>
  <c r="AP1628" i="1" s="1"/>
  <c r="AO1629" i="1"/>
  <c r="AP1629" i="1" s="1"/>
  <c r="AO1630" i="1"/>
  <c r="AP1630" i="1" s="1"/>
  <c r="AO1631" i="1"/>
  <c r="AP1631" i="1" s="1"/>
  <c r="AO1632" i="1"/>
  <c r="AP1632" i="1" s="1"/>
  <c r="AO1633" i="1"/>
  <c r="AP1633" i="1" s="1"/>
  <c r="AO1634" i="1"/>
  <c r="AP1634" i="1" s="1"/>
  <c r="AO1635" i="1"/>
  <c r="AP1635" i="1" s="1"/>
  <c r="AO1636" i="1"/>
  <c r="AP1636" i="1" s="1"/>
  <c r="AO1637" i="1"/>
  <c r="AP1637" i="1" s="1"/>
  <c r="AO1638" i="1"/>
  <c r="AP1638" i="1" s="1"/>
  <c r="AO1639" i="1"/>
  <c r="AP1639" i="1" s="1"/>
  <c r="AO1640" i="1"/>
  <c r="AP1640" i="1" s="1"/>
  <c r="AO1641" i="1"/>
  <c r="AP1641" i="1" s="1"/>
  <c r="AO1642" i="1"/>
  <c r="AP1642" i="1" s="1"/>
  <c r="AO1643" i="1"/>
  <c r="AP1643" i="1" s="1"/>
  <c r="AO1644" i="1"/>
  <c r="AP1644" i="1" s="1"/>
  <c r="AO1645" i="1"/>
  <c r="AP1645" i="1" s="1"/>
  <c r="AO1646" i="1"/>
  <c r="AP1646" i="1" s="1"/>
  <c r="AO1647" i="1"/>
  <c r="AP1647" i="1" s="1"/>
  <c r="AO1648" i="1"/>
  <c r="AP1648" i="1" s="1"/>
  <c r="AO1649" i="1"/>
  <c r="AP1649" i="1" s="1"/>
  <c r="AO1650" i="1"/>
  <c r="AP1650" i="1" s="1"/>
  <c r="AO1651" i="1"/>
  <c r="AP1651" i="1" s="1"/>
  <c r="AO1652" i="1"/>
  <c r="AP1652" i="1" s="1"/>
  <c r="AO1653" i="1"/>
  <c r="AP1653" i="1" s="1"/>
  <c r="AO1654" i="1"/>
  <c r="AP1654" i="1" s="1"/>
  <c r="AO1655" i="1"/>
  <c r="AP1655" i="1" s="1"/>
  <c r="AO1656" i="1"/>
  <c r="AP1656" i="1" s="1"/>
  <c r="AO1657" i="1"/>
  <c r="AP1657" i="1" s="1"/>
  <c r="AO1658" i="1"/>
  <c r="AP1658" i="1" s="1"/>
  <c r="AO1659" i="1"/>
  <c r="AP1659" i="1" s="1"/>
  <c r="AO1660" i="1"/>
  <c r="AP1660" i="1" s="1"/>
  <c r="AO1661" i="1"/>
  <c r="AP1661" i="1" s="1"/>
  <c r="AO1662" i="1"/>
  <c r="AP1662" i="1" s="1"/>
  <c r="AO1663" i="1"/>
  <c r="AP1663" i="1" s="1"/>
  <c r="AO1664" i="1"/>
  <c r="AP1664" i="1" s="1"/>
  <c r="AO1665" i="1"/>
  <c r="AP1665" i="1" s="1"/>
  <c r="AO1666" i="1"/>
  <c r="AP1666" i="1" s="1"/>
  <c r="AO1667" i="1"/>
  <c r="AP1667" i="1" s="1"/>
  <c r="AO1668" i="1"/>
  <c r="AP1668" i="1" s="1"/>
  <c r="AO1669" i="1"/>
  <c r="AP1669" i="1" s="1"/>
  <c r="AO1670" i="1"/>
  <c r="AP1670" i="1" s="1"/>
  <c r="AO1671" i="1"/>
  <c r="AP1671" i="1" s="1"/>
  <c r="AO1672" i="1"/>
  <c r="AO1673" i="1"/>
  <c r="AP1673" i="1" s="1"/>
  <c r="AO1674" i="1"/>
  <c r="AP1674" i="1" s="1"/>
  <c r="AO1675" i="1"/>
  <c r="AP1675" i="1" s="1"/>
  <c r="AO1676" i="1"/>
  <c r="AP1676" i="1" s="1"/>
  <c r="AO1677" i="1"/>
  <c r="AP1677" i="1" s="1"/>
  <c r="AO1678" i="1"/>
  <c r="AP1678" i="1" s="1"/>
  <c r="AO1679" i="1"/>
  <c r="AP1679" i="1" s="1"/>
  <c r="AO1680" i="1"/>
  <c r="AP1680" i="1" s="1"/>
  <c r="AO1681" i="1"/>
  <c r="AP1681" i="1" s="1"/>
  <c r="AO1682" i="1"/>
  <c r="AP1682" i="1" s="1"/>
  <c r="AO1683" i="1"/>
  <c r="AP1683" i="1" s="1"/>
  <c r="AO1684" i="1"/>
  <c r="AP1684" i="1" s="1"/>
  <c r="AO1685" i="1"/>
  <c r="AP1685" i="1" s="1"/>
  <c r="AO1686" i="1"/>
  <c r="AP1686" i="1" s="1"/>
  <c r="AO1687" i="1"/>
  <c r="AP1687" i="1" s="1"/>
  <c r="AO1688" i="1"/>
  <c r="AP1688" i="1" s="1"/>
  <c r="AO1689" i="1"/>
  <c r="AP1689" i="1" s="1"/>
  <c r="AO1690" i="1"/>
  <c r="AP1690" i="1" s="1"/>
  <c r="AO1691" i="1"/>
  <c r="AP1691" i="1" s="1"/>
  <c r="AO1692" i="1"/>
  <c r="AP1692" i="1" s="1"/>
  <c r="AO1693" i="1"/>
  <c r="AP1693" i="1" s="1"/>
  <c r="AO1694" i="1"/>
  <c r="AP1694" i="1" s="1"/>
  <c r="AO1695" i="1"/>
  <c r="AP1695" i="1" s="1"/>
  <c r="AO1696" i="1"/>
  <c r="AP1696" i="1" s="1"/>
  <c r="AO1697" i="1"/>
  <c r="AP1697" i="1" s="1"/>
  <c r="AO1698" i="1"/>
  <c r="AP1698" i="1" s="1"/>
  <c r="AO1699" i="1"/>
  <c r="AP1699" i="1" s="1"/>
  <c r="AO1700" i="1"/>
  <c r="AP1700" i="1" s="1"/>
  <c r="AO1701" i="1"/>
  <c r="AP1701" i="1" s="1"/>
  <c r="AO1702" i="1"/>
  <c r="AP1702" i="1" s="1"/>
  <c r="AO1703" i="1"/>
  <c r="AP1703" i="1" s="1"/>
  <c r="AO1704" i="1"/>
  <c r="AP1704" i="1" s="1"/>
  <c r="AO1705" i="1"/>
  <c r="AP1705" i="1" s="1"/>
  <c r="AO1706" i="1"/>
  <c r="AP1706" i="1" s="1"/>
  <c r="AO1707" i="1"/>
  <c r="AP1707" i="1" s="1"/>
  <c r="AO1708" i="1"/>
  <c r="AP1708" i="1" s="1"/>
  <c r="AP1229" i="1"/>
  <c r="AP1241" i="1"/>
  <c r="AP1256" i="1"/>
  <c r="AP1264" i="1"/>
  <c r="AP1321" i="1"/>
  <c r="AP1328" i="1"/>
  <c r="AP1359" i="1"/>
  <c r="AP1367" i="1"/>
  <c r="AP1399" i="1"/>
  <c r="AP1400" i="1"/>
  <c r="AP1464" i="1"/>
  <c r="AP1496" i="1"/>
  <c r="AP1528" i="1"/>
  <c r="AP1551" i="1"/>
  <c r="AP1672" i="1"/>
  <c r="R1225" i="1"/>
  <c r="S1225" i="1"/>
  <c r="V1225" i="1"/>
  <c r="Y1225" i="1"/>
  <c r="Z1225" i="1" s="1"/>
  <c r="AD1225" i="1"/>
  <c r="AE1225" i="1" s="1"/>
  <c r="AF1225" i="1" s="1"/>
  <c r="AG1225" i="1"/>
  <c r="AI1225" i="1"/>
  <c r="AJ1225" i="1"/>
  <c r="AS1225" i="1" s="1"/>
  <c r="AL1225" i="1"/>
  <c r="AN1225" i="1"/>
  <c r="AO1225" i="1"/>
  <c r="AP1225" i="1" s="1"/>
  <c r="R1207" i="1"/>
  <c r="P1207" i="1" s="1"/>
  <c r="R1208" i="1"/>
  <c r="P1208" i="1" s="1"/>
  <c r="R1209" i="1"/>
  <c r="R1210" i="1"/>
  <c r="R1211" i="1"/>
  <c r="P1211" i="1" s="1"/>
  <c r="R1212" i="1"/>
  <c r="R1213" i="1"/>
  <c r="Q1213" i="1" s="1"/>
  <c r="R1214" i="1"/>
  <c r="AA1214" i="1" s="1"/>
  <c r="AC1214" i="1" s="1"/>
  <c r="R1215" i="1"/>
  <c r="AA1215" i="1" s="1"/>
  <c r="AB1215" i="1" s="1"/>
  <c r="R1216" i="1"/>
  <c r="P1216" i="1" s="1"/>
  <c r="R1217" i="1"/>
  <c r="R1218" i="1"/>
  <c r="R1219" i="1"/>
  <c r="P1219" i="1" s="1"/>
  <c r="R1220" i="1"/>
  <c r="AA1220" i="1" s="1"/>
  <c r="R1221" i="1"/>
  <c r="Q1221" i="1" s="1"/>
  <c r="R1222" i="1"/>
  <c r="R1223" i="1"/>
  <c r="AA1223" i="1" s="1"/>
  <c r="R1224" i="1"/>
  <c r="P1224" i="1" s="1"/>
  <c r="S1207" i="1"/>
  <c r="S1208" i="1"/>
  <c r="T1208" i="1" s="1"/>
  <c r="S1209" i="1"/>
  <c r="U1209" i="1" s="1"/>
  <c r="S1210" i="1"/>
  <c r="T1210" i="1" s="1"/>
  <c r="S1211" i="1"/>
  <c r="T1211" i="1" s="1"/>
  <c r="S1212" i="1"/>
  <c r="U1212" i="1" s="1"/>
  <c r="S1213" i="1"/>
  <c r="T1213" i="1" s="1"/>
  <c r="S1214" i="1"/>
  <c r="U1214" i="1" s="1"/>
  <c r="S1215" i="1"/>
  <c r="S1216" i="1"/>
  <c r="T1216" i="1" s="1"/>
  <c r="S1217" i="1"/>
  <c r="S1218" i="1"/>
  <c r="T1218" i="1" s="1"/>
  <c r="S1219" i="1"/>
  <c r="T1219" i="1" s="1"/>
  <c r="S1220" i="1"/>
  <c r="S1221" i="1"/>
  <c r="S1222" i="1"/>
  <c r="U1222" i="1" s="1"/>
  <c r="S1223" i="1"/>
  <c r="S1224" i="1"/>
  <c r="T1224" i="1" s="1"/>
  <c r="T1209" i="1"/>
  <c r="V1207" i="1"/>
  <c r="X1207" i="1" s="1"/>
  <c r="V1208" i="1"/>
  <c r="X1208" i="1" s="1"/>
  <c r="V1209" i="1"/>
  <c r="V1210" i="1"/>
  <c r="W1210" i="1" s="1"/>
  <c r="V1211" i="1"/>
  <c r="V1212" i="1"/>
  <c r="V1213" i="1"/>
  <c r="W1213" i="1" s="1"/>
  <c r="V1214" i="1"/>
  <c r="W1214" i="1" s="1"/>
  <c r="V1215" i="1"/>
  <c r="X1215" i="1" s="1"/>
  <c r="V1216" i="1"/>
  <c r="X1216" i="1" s="1"/>
  <c r="V1217" i="1"/>
  <c r="X1217" i="1" s="1"/>
  <c r="V1218" i="1"/>
  <c r="W1218" i="1" s="1"/>
  <c r="V1219" i="1"/>
  <c r="X1219" i="1" s="1"/>
  <c r="V1220" i="1"/>
  <c r="V1221" i="1"/>
  <c r="W1221" i="1" s="1"/>
  <c r="V1222" i="1"/>
  <c r="V1223" i="1"/>
  <c r="V1224" i="1"/>
  <c r="X1224" i="1" s="1"/>
  <c r="W1217" i="1"/>
  <c r="Y1207" i="1"/>
  <c r="Z1207" i="1" s="1"/>
  <c r="Y1208" i="1"/>
  <c r="Z1208" i="1" s="1"/>
  <c r="Y1209" i="1"/>
  <c r="Z1209" i="1" s="1"/>
  <c r="Y1210" i="1"/>
  <c r="Z1210" i="1" s="1"/>
  <c r="Y1211" i="1"/>
  <c r="Z1211" i="1" s="1"/>
  <c r="Y1212" i="1"/>
  <c r="Z1212" i="1" s="1"/>
  <c r="Y1213" i="1"/>
  <c r="Z1213" i="1" s="1"/>
  <c r="Y1214" i="1"/>
  <c r="Z1214" i="1" s="1"/>
  <c r="Y1215" i="1"/>
  <c r="Z1215" i="1" s="1"/>
  <c r="Y1216" i="1"/>
  <c r="Z1216" i="1" s="1"/>
  <c r="Y1217" i="1"/>
  <c r="Z1217" i="1" s="1"/>
  <c r="Y1218" i="1"/>
  <c r="Z1218" i="1" s="1"/>
  <c r="Y1219" i="1"/>
  <c r="Z1219" i="1" s="1"/>
  <c r="Y1220" i="1"/>
  <c r="Z1220" i="1" s="1"/>
  <c r="Y1221" i="1"/>
  <c r="Z1221" i="1" s="1"/>
  <c r="Y1222" i="1"/>
  <c r="Z1222" i="1" s="1"/>
  <c r="Y1223" i="1"/>
  <c r="Z1223" i="1" s="1"/>
  <c r="Y1224" i="1"/>
  <c r="Z1224" i="1" s="1"/>
  <c r="AD1207" i="1"/>
  <c r="AE1207" i="1" s="1"/>
  <c r="AF1207" i="1" s="1"/>
  <c r="AD1208" i="1"/>
  <c r="AE1208" i="1" s="1"/>
  <c r="AF1208" i="1" s="1"/>
  <c r="AD1209" i="1"/>
  <c r="AD1210" i="1"/>
  <c r="AE1210" i="1" s="1"/>
  <c r="AF1210" i="1" s="1"/>
  <c r="AD1211" i="1"/>
  <c r="AE1211" i="1" s="1"/>
  <c r="AF1211" i="1" s="1"/>
  <c r="AD1212" i="1"/>
  <c r="AE1212" i="1" s="1"/>
  <c r="AF1212" i="1" s="1"/>
  <c r="AD1213" i="1"/>
  <c r="AE1213" i="1" s="1"/>
  <c r="AF1213" i="1" s="1"/>
  <c r="AD1214" i="1"/>
  <c r="AE1214" i="1" s="1"/>
  <c r="AF1214" i="1" s="1"/>
  <c r="AD1215" i="1"/>
  <c r="AE1215" i="1" s="1"/>
  <c r="AF1215" i="1" s="1"/>
  <c r="AD1216" i="1"/>
  <c r="AE1216" i="1" s="1"/>
  <c r="AF1216" i="1" s="1"/>
  <c r="AD1217" i="1"/>
  <c r="AE1217" i="1" s="1"/>
  <c r="AF1217" i="1" s="1"/>
  <c r="AD1218" i="1"/>
  <c r="AE1218" i="1" s="1"/>
  <c r="AF1218" i="1" s="1"/>
  <c r="AD1219" i="1"/>
  <c r="AE1219" i="1" s="1"/>
  <c r="AF1219" i="1" s="1"/>
  <c r="AD1220" i="1"/>
  <c r="AE1220" i="1" s="1"/>
  <c r="AF1220" i="1" s="1"/>
  <c r="AD1221" i="1"/>
  <c r="AE1221" i="1" s="1"/>
  <c r="AF1221" i="1" s="1"/>
  <c r="AD1222" i="1"/>
  <c r="AE1222" i="1" s="1"/>
  <c r="AF1222" i="1" s="1"/>
  <c r="AD1223" i="1"/>
  <c r="AE1223" i="1" s="1"/>
  <c r="AF1223" i="1" s="1"/>
  <c r="AD1224" i="1"/>
  <c r="AE1224" i="1" s="1"/>
  <c r="AF1224" i="1" s="1"/>
  <c r="AE1209" i="1"/>
  <c r="AF1209" i="1" s="1"/>
  <c r="AG1207" i="1"/>
  <c r="AG1208" i="1"/>
  <c r="AG1209" i="1"/>
  <c r="AG1210" i="1"/>
  <c r="AG1211" i="1"/>
  <c r="AG1212" i="1"/>
  <c r="AG1213" i="1"/>
  <c r="AG1214" i="1"/>
  <c r="AG1215" i="1"/>
  <c r="AG1216" i="1"/>
  <c r="AG1217" i="1"/>
  <c r="AG1218" i="1"/>
  <c r="AG1219" i="1"/>
  <c r="AG1220" i="1"/>
  <c r="AG1221" i="1"/>
  <c r="AG1222" i="1"/>
  <c r="AG1223" i="1"/>
  <c r="AG1224" i="1"/>
  <c r="AI1207" i="1"/>
  <c r="AI1208" i="1"/>
  <c r="AI1209" i="1"/>
  <c r="AI1210" i="1"/>
  <c r="AI1211" i="1"/>
  <c r="AI1212" i="1"/>
  <c r="AI1213" i="1"/>
  <c r="AI1214" i="1"/>
  <c r="AI1215" i="1"/>
  <c r="AI1216" i="1"/>
  <c r="AI1217" i="1"/>
  <c r="AI1218" i="1"/>
  <c r="AI1219" i="1"/>
  <c r="AI1220" i="1"/>
  <c r="AI1221" i="1"/>
  <c r="AI1222" i="1"/>
  <c r="AI1223" i="1"/>
  <c r="AI1224" i="1"/>
  <c r="AJ1207" i="1"/>
  <c r="AS1207" i="1" s="1"/>
  <c r="AJ1208" i="1"/>
  <c r="AS1208" i="1" s="1"/>
  <c r="AJ1209" i="1"/>
  <c r="AS1209" i="1" s="1"/>
  <c r="AJ1210" i="1"/>
  <c r="AS1210" i="1" s="1"/>
  <c r="AJ1211" i="1"/>
  <c r="AS1211" i="1" s="1"/>
  <c r="AJ1212" i="1"/>
  <c r="AS1212" i="1" s="1"/>
  <c r="AJ1213" i="1"/>
  <c r="AS1213" i="1" s="1"/>
  <c r="AJ1214" i="1"/>
  <c r="AS1214" i="1" s="1"/>
  <c r="AJ1215" i="1"/>
  <c r="AS1215" i="1" s="1"/>
  <c r="AJ1216" i="1"/>
  <c r="AS1216" i="1" s="1"/>
  <c r="AJ1217" i="1"/>
  <c r="AS1217" i="1" s="1"/>
  <c r="AJ1218" i="1"/>
  <c r="AS1218" i="1" s="1"/>
  <c r="AJ1219" i="1"/>
  <c r="AS1219" i="1" s="1"/>
  <c r="AJ1220" i="1"/>
  <c r="AS1220" i="1" s="1"/>
  <c r="AJ1221" i="1"/>
  <c r="AS1221" i="1" s="1"/>
  <c r="AJ1222" i="1"/>
  <c r="AS1222" i="1" s="1"/>
  <c r="AJ1223" i="1"/>
  <c r="AS1223" i="1" s="1"/>
  <c r="AJ1224" i="1"/>
  <c r="AS1224" i="1" s="1"/>
  <c r="AL1207" i="1"/>
  <c r="AL1208" i="1"/>
  <c r="AL1209" i="1"/>
  <c r="AL1210" i="1"/>
  <c r="AL1212" i="1"/>
  <c r="AL1213" i="1"/>
  <c r="AL1214" i="1"/>
  <c r="AL1215" i="1"/>
  <c r="AL1216" i="1"/>
  <c r="AL1217" i="1"/>
  <c r="AL1218" i="1"/>
  <c r="AL1219" i="1"/>
  <c r="AL1220" i="1"/>
  <c r="AL1221" i="1"/>
  <c r="AL1222" i="1"/>
  <c r="AL1223" i="1"/>
  <c r="AL1224" i="1"/>
  <c r="AM1207" i="1"/>
  <c r="AM1208" i="1"/>
  <c r="AN1209" i="1"/>
  <c r="AM1210" i="1"/>
  <c r="AN1216" i="1"/>
  <c r="AM1218" i="1"/>
  <c r="AM1219" i="1"/>
  <c r="AN1219" i="1" s="1"/>
  <c r="AM1220" i="1"/>
  <c r="AN1220" i="1" s="1"/>
  <c r="AM1221" i="1"/>
  <c r="AN1221" i="1" s="1"/>
  <c r="AM1224" i="1"/>
  <c r="AN1207" i="1"/>
  <c r="AN1208" i="1"/>
  <c r="AN1210" i="1"/>
  <c r="AN1211" i="1"/>
  <c r="AN1212" i="1"/>
  <c r="AN1213" i="1"/>
  <c r="AN1214" i="1"/>
  <c r="AN1215" i="1"/>
  <c r="AN1217" i="1"/>
  <c r="AN1218" i="1"/>
  <c r="AN1222" i="1"/>
  <c r="AN1223" i="1"/>
  <c r="AN1224" i="1"/>
  <c r="AO1207" i="1"/>
  <c r="AP1207" i="1" s="1"/>
  <c r="AO1208" i="1"/>
  <c r="AP1208" i="1" s="1"/>
  <c r="AO1209" i="1"/>
  <c r="AP1209" i="1" s="1"/>
  <c r="AO1210" i="1"/>
  <c r="AP1210" i="1" s="1"/>
  <c r="AO1211" i="1"/>
  <c r="AP1211" i="1" s="1"/>
  <c r="AO1212" i="1"/>
  <c r="AP1212" i="1" s="1"/>
  <c r="AO1213" i="1"/>
  <c r="AP1213" i="1" s="1"/>
  <c r="AO1214" i="1"/>
  <c r="AP1214" i="1" s="1"/>
  <c r="AO1215" i="1"/>
  <c r="AP1215" i="1" s="1"/>
  <c r="AO1216" i="1"/>
  <c r="AP1216" i="1" s="1"/>
  <c r="AO1217" i="1"/>
  <c r="AP1217" i="1" s="1"/>
  <c r="AO1218" i="1"/>
  <c r="AP1218" i="1" s="1"/>
  <c r="AO1219" i="1"/>
  <c r="AP1219" i="1" s="1"/>
  <c r="AO1220" i="1"/>
  <c r="AP1220" i="1" s="1"/>
  <c r="AO1221" i="1"/>
  <c r="AP1221" i="1" s="1"/>
  <c r="AO1222" i="1"/>
  <c r="AP1222" i="1" s="1"/>
  <c r="AO1223" i="1"/>
  <c r="AP1223" i="1" s="1"/>
  <c r="AO1224" i="1"/>
  <c r="AP1224" i="1" s="1"/>
  <c r="R1204" i="1"/>
  <c r="P1204" i="1" s="1"/>
  <c r="R1205" i="1"/>
  <c r="P1205" i="1" s="1"/>
  <c r="R1206" i="1"/>
  <c r="S1204" i="1"/>
  <c r="S1205" i="1"/>
  <c r="S1206" i="1"/>
  <c r="V1204" i="1"/>
  <c r="V1205" i="1"/>
  <c r="V1206" i="1"/>
  <c r="Y1204" i="1"/>
  <c r="Z1204" i="1" s="1"/>
  <c r="Y1205" i="1"/>
  <c r="Z1205" i="1" s="1"/>
  <c r="Y1206" i="1"/>
  <c r="Z1206" i="1" s="1"/>
  <c r="AD1204" i="1"/>
  <c r="AE1204" i="1" s="1"/>
  <c r="AF1204" i="1" s="1"/>
  <c r="AD1205" i="1"/>
  <c r="AE1205" i="1" s="1"/>
  <c r="AF1205" i="1" s="1"/>
  <c r="AD1206" i="1"/>
  <c r="AE1206" i="1" s="1"/>
  <c r="AF1206" i="1" s="1"/>
  <c r="AG1204" i="1"/>
  <c r="AG1205" i="1"/>
  <c r="AG1206" i="1"/>
  <c r="AI1204" i="1"/>
  <c r="AI1205" i="1"/>
  <c r="AI1206" i="1"/>
  <c r="AJ1204" i="1"/>
  <c r="AS1204" i="1" s="1"/>
  <c r="AJ1205" i="1"/>
  <c r="AS1205" i="1" s="1"/>
  <c r="AJ1206" i="1"/>
  <c r="AS1206" i="1" s="1"/>
  <c r="AL1205" i="1"/>
  <c r="AL1206" i="1"/>
  <c r="AM1205" i="1"/>
  <c r="AN1205" i="1" s="1"/>
  <c r="AM1206" i="1"/>
  <c r="AN1204" i="1"/>
  <c r="AN1206" i="1"/>
  <c r="AO1204" i="1"/>
  <c r="AP1204" i="1" s="1"/>
  <c r="AO1205" i="1"/>
  <c r="AP1205" i="1" s="1"/>
  <c r="AO1206" i="1"/>
  <c r="AP1206" i="1" s="1"/>
  <c r="R1111" i="1"/>
  <c r="P1111" i="1" s="1"/>
  <c r="R1112" i="1"/>
  <c r="Q1112" i="1" s="1"/>
  <c r="R1113" i="1"/>
  <c r="P1113" i="1" s="1"/>
  <c r="R1114" i="1"/>
  <c r="R1115" i="1"/>
  <c r="R1116" i="1"/>
  <c r="R1117" i="1"/>
  <c r="Q1117" i="1" s="1"/>
  <c r="R1118" i="1"/>
  <c r="AA1118" i="1" s="1"/>
  <c r="AB1118" i="1" s="1"/>
  <c r="R1119" i="1"/>
  <c r="R1120" i="1"/>
  <c r="Q1120" i="1" s="1"/>
  <c r="R1121" i="1"/>
  <c r="P1121" i="1" s="1"/>
  <c r="R1122" i="1"/>
  <c r="R1123" i="1"/>
  <c r="R1124" i="1"/>
  <c r="R1125" i="1"/>
  <c r="R1126" i="1"/>
  <c r="AA1126" i="1" s="1"/>
  <c r="R1127" i="1"/>
  <c r="P1127" i="1" s="1"/>
  <c r="R1128" i="1"/>
  <c r="Q1128" i="1" s="1"/>
  <c r="R1129" i="1"/>
  <c r="P1129" i="1" s="1"/>
  <c r="R1130" i="1"/>
  <c r="R1131" i="1"/>
  <c r="R1132" i="1"/>
  <c r="R1133" i="1"/>
  <c r="R1134" i="1"/>
  <c r="AA1134" i="1" s="1"/>
  <c r="R1135" i="1"/>
  <c r="P1135" i="1" s="1"/>
  <c r="R1136" i="1"/>
  <c r="Q1136" i="1" s="1"/>
  <c r="R1137" i="1"/>
  <c r="P1137" i="1" s="1"/>
  <c r="R1138" i="1"/>
  <c r="P1138" i="1" s="1"/>
  <c r="R1139" i="1"/>
  <c r="R1140" i="1"/>
  <c r="R1141" i="1"/>
  <c r="R1142" i="1"/>
  <c r="AA1142" i="1" s="1"/>
  <c r="R1143" i="1"/>
  <c r="R1144" i="1"/>
  <c r="Q1144" i="1" s="1"/>
  <c r="R1145" i="1"/>
  <c r="P1145" i="1" s="1"/>
  <c r="R1146" i="1"/>
  <c r="P1146" i="1" s="1"/>
  <c r="R1147" i="1"/>
  <c r="R1148" i="1"/>
  <c r="R1149" i="1"/>
  <c r="Q1149" i="1" s="1"/>
  <c r="R1150" i="1"/>
  <c r="AA1150" i="1" s="1"/>
  <c r="R1151" i="1"/>
  <c r="P1151" i="1" s="1"/>
  <c r="R1152" i="1"/>
  <c r="Q1152" i="1" s="1"/>
  <c r="R1153" i="1"/>
  <c r="R1154" i="1"/>
  <c r="P1154" i="1" s="1"/>
  <c r="R1155" i="1"/>
  <c r="R1156" i="1"/>
  <c r="R1157" i="1"/>
  <c r="R1158" i="1"/>
  <c r="P1158" i="1" s="1"/>
  <c r="R1159" i="1"/>
  <c r="R1160" i="1"/>
  <c r="Q1160" i="1" s="1"/>
  <c r="R1161" i="1"/>
  <c r="P1161" i="1" s="1"/>
  <c r="R1162" i="1"/>
  <c r="R1163" i="1"/>
  <c r="R1164" i="1"/>
  <c r="R1165" i="1"/>
  <c r="R1166" i="1"/>
  <c r="AA1166" i="1" s="1"/>
  <c r="R1167" i="1"/>
  <c r="R1168" i="1"/>
  <c r="Q1168" i="1" s="1"/>
  <c r="R1169" i="1"/>
  <c r="P1169" i="1" s="1"/>
  <c r="R1170" i="1"/>
  <c r="R1171" i="1"/>
  <c r="R1172" i="1"/>
  <c r="R1173" i="1"/>
  <c r="R1174" i="1"/>
  <c r="R1175" i="1"/>
  <c r="P1175" i="1" s="1"/>
  <c r="R1176" i="1"/>
  <c r="Q1176" i="1" s="1"/>
  <c r="R1177" i="1"/>
  <c r="P1177" i="1" s="1"/>
  <c r="R1178" i="1"/>
  <c r="P1178" i="1" s="1"/>
  <c r="R1179" i="1"/>
  <c r="R1180" i="1"/>
  <c r="R1181" i="1"/>
  <c r="Q1181" i="1" s="1"/>
  <c r="R1182" i="1"/>
  <c r="P1182" i="1" s="1"/>
  <c r="R1183" i="1"/>
  <c r="P1183" i="1" s="1"/>
  <c r="R1184" i="1"/>
  <c r="Q1184" i="1" s="1"/>
  <c r="R1185" i="1"/>
  <c r="P1185" i="1" s="1"/>
  <c r="R1186" i="1"/>
  <c r="Q1186" i="1" s="1"/>
  <c r="R1187" i="1"/>
  <c r="R1188" i="1"/>
  <c r="R1189" i="1"/>
  <c r="R1190" i="1"/>
  <c r="Q1190" i="1" s="1"/>
  <c r="R1191" i="1"/>
  <c r="R1192" i="1"/>
  <c r="Q1192" i="1" s="1"/>
  <c r="R1193" i="1"/>
  <c r="R1194" i="1"/>
  <c r="P1194" i="1" s="1"/>
  <c r="R1195" i="1"/>
  <c r="AA1195" i="1" s="1"/>
  <c r="AB1195" i="1" s="1"/>
  <c r="R1196" i="1"/>
  <c r="R1197" i="1"/>
  <c r="R1198" i="1"/>
  <c r="P1198" i="1" s="1"/>
  <c r="R1199" i="1"/>
  <c r="P1199" i="1" s="1"/>
  <c r="R1200" i="1"/>
  <c r="Q1200" i="1" s="1"/>
  <c r="R1201" i="1"/>
  <c r="R1202" i="1"/>
  <c r="R1203" i="1"/>
  <c r="S1111" i="1"/>
  <c r="S1112" i="1"/>
  <c r="T1112" i="1" s="1"/>
  <c r="S1113" i="1"/>
  <c r="S1114" i="1"/>
  <c r="T1114" i="1" s="1"/>
  <c r="S1115" i="1"/>
  <c r="T1115" i="1" s="1"/>
  <c r="S1116" i="1"/>
  <c r="U1116" i="1" s="1"/>
  <c r="S1117" i="1"/>
  <c r="T1117" i="1" s="1"/>
  <c r="S1118" i="1"/>
  <c r="S1119" i="1"/>
  <c r="S1120" i="1"/>
  <c r="S1121" i="1"/>
  <c r="S1122" i="1"/>
  <c r="S1123" i="1"/>
  <c r="U1123" i="1" s="1"/>
  <c r="S1124" i="1"/>
  <c r="U1124" i="1" s="1"/>
  <c r="S1125" i="1"/>
  <c r="T1125" i="1" s="1"/>
  <c r="S1126" i="1"/>
  <c r="S1127" i="1"/>
  <c r="S1128" i="1"/>
  <c r="T1128" i="1" s="1"/>
  <c r="S1129" i="1"/>
  <c r="S1130" i="1"/>
  <c r="U1130" i="1" s="1"/>
  <c r="S1131" i="1"/>
  <c r="T1131" i="1" s="1"/>
  <c r="S1132" i="1"/>
  <c r="U1132" i="1" s="1"/>
  <c r="S1133" i="1"/>
  <c r="U1133" i="1" s="1"/>
  <c r="S1134" i="1"/>
  <c r="S1135" i="1"/>
  <c r="S1136" i="1"/>
  <c r="T1136" i="1" s="1"/>
  <c r="S1137" i="1"/>
  <c r="S1138" i="1"/>
  <c r="T1138" i="1" s="1"/>
  <c r="S1139" i="1"/>
  <c r="T1139" i="1" s="1"/>
  <c r="S1140" i="1"/>
  <c r="U1140" i="1" s="1"/>
  <c r="S1141" i="1"/>
  <c r="T1141" i="1" s="1"/>
  <c r="S1142" i="1"/>
  <c r="S1143" i="1"/>
  <c r="S1144" i="1"/>
  <c r="S1145" i="1"/>
  <c r="S1146" i="1"/>
  <c r="T1146" i="1" s="1"/>
  <c r="S1147" i="1"/>
  <c r="T1147" i="1" s="1"/>
  <c r="S1148" i="1"/>
  <c r="U1148" i="1" s="1"/>
  <c r="S1149" i="1"/>
  <c r="S1150" i="1"/>
  <c r="S1151" i="1"/>
  <c r="T1151" i="1" s="1"/>
  <c r="S1152" i="1"/>
  <c r="T1152" i="1" s="1"/>
  <c r="S1153" i="1"/>
  <c r="S1154" i="1"/>
  <c r="U1154" i="1" s="1"/>
  <c r="S1155" i="1"/>
  <c r="T1155" i="1" s="1"/>
  <c r="S1156" i="1"/>
  <c r="U1156" i="1" s="1"/>
  <c r="S1157" i="1"/>
  <c r="U1157" i="1" s="1"/>
  <c r="S1158" i="1"/>
  <c r="S1159" i="1"/>
  <c r="S1160" i="1"/>
  <c r="S1161" i="1"/>
  <c r="S1162" i="1"/>
  <c r="U1162" i="1" s="1"/>
  <c r="S1163" i="1"/>
  <c r="T1163" i="1" s="1"/>
  <c r="S1164" i="1"/>
  <c r="U1164" i="1" s="1"/>
  <c r="S1165" i="1"/>
  <c r="U1165" i="1" s="1"/>
  <c r="S1166" i="1"/>
  <c r="S1167" i="1"/>
  <c r="S1168" i="1"/>
  <c r="S1169" i="1"/>
  <c r="S1170" i="1"/>
  <c r="T1170" i="1" s="1"/>
  <c r="S1171" i="1"/>
  <c r="T1171" i="1" s="1"/>
  <c r="S1172" i="1"/>
  <c r="U1172" i="1" s="1"/>
  <c r="S1173" i="1"/>
  <c r="S1174" i="1"/>
  <c r="S1175" i="1"/>
  <c r="S1176" i="1"/>
  <c r="T1176" i="1" s="1"/>
  <c r="S1177" i="1"/>
  <c r="S1178" i="1"/>
  <c r="S1179" i="1"/>
  <c r="U1179" i="1" s="1"/>
  <c r="S1180" i="1"/>
  <c r="U1180" i="1" s="1"/>
  <c r="S1181" i="1"/>
  <c r="S1182" i="1"/>
  <c r="S1183" i="1"/>
  <c r="T1183" i="1" s="1"/>
  <c r="S1184" i="1"/>
  <c r="T1184" i="1" s="1"/>
  <c r="S1185" i="1"/>
  <c r="S1186" i="1"/>
  <c r="U1186" i="1" s="1"/>
  <c r="S1187" i="1"/>
  <c r="U1187" i="1" s="1"/>
  <c r="S1188" i="1"/>
  <c r="U1188" i="1" s="1"/>
  <c r="S1189" i="1"/>
  <c r="S1190" i="1"/>
  <c r="S1191" i="1"/>
  <c r="S1192" i="1"/>
  <c r="T1192" i="1" s="1"/>
  <c r="S1193" i="1"/>
  <c r="S1194" i="1"/>
  <c r="S1195" i="1"/>
  <c r="T1195" i="1" s="1"/>
  <c r="S1196" i="1"/>
  <c r="U1196" i="1" s="1"/>
  <c r="S1197" i="1"/>
  <c r="U1197" i="1" s="1"/>
  <c r="S1198" i="1"/>
  <c r="S1199" i="1"/>
  <c r="S1200" i="1"/>
  <c r="T1200" i="1" s="1"/>
  <c r="S1201" i="1"/>
  <c r="S1202" i="1"/>
  <c r="T1202" i="1" s="1"/>
  <c r="S1203" i="1"/>
  <c r="V1111" i="1"/>
  <c r="W1111" i="1" s="1"/>
  <c r="V1112" i="1"/>
  <c r="V1113" i="1"/>
  <c r="W1113" i="1" s="1"/>
  <c r="V1114" i="1"/>
  <c r="V1115" i="1"/>
  <c r="W1115" i="1" s="1"/>
  <c r="V1116" i="1"/>
  <c r="V1117" i="1"/>
  <c r="X1117" i="1" s="1"/>
  <c r="V1118" i="1"/>
  <c r="V1119" i="1"/>
  <c r="W1119" i="1" s="1"/>
  <c r="V1120" i="1"/>
  <c r="W1120" i="1" s="1"/>
  <c r="V1121" i="1"/>
  <c r="V1122" i="1"/>
  <c r="V1123" i="1"/>
  <c r="V1124" i="1"/>
  <c r="X1124" i="1" s="1"/>
  <c r="V1125" i="1"/>
  <c r="X1125" i="1" s="1"/>
  <c r="V1126" i="1"/>
  <c r="V1127" i="1"/>
  <c r="W1127" i="1" s="1"/>
  <c r="V1128" i="1"/>
  <c r="V1129" i="1"/>
  <c r="V1130" i="1"/>
  <c r="V1131" i="1"/>
  <c r="V1132" i="1"/>
  <c r="W1132" i="1" s="1"/>
  <c r="V1133" i="1"/>
  <c r="X1133" i="1" s="1"/>
  <c r="V1134" i="1"/>
  <c r="V1135" i="1"/>
  <c r="X1135" i="1" s="1"/>
  <c r="V1136" i="1"/>
  <c r="V1137" i="1"/>
  <c r="W1137" i="1" s="1"/>
  <c r="V1138" i="1"/>
  <c r="V1139" i="1"/>
  <c r="V1140" i="1"/>
  <c r="V1141" i="1"/>
  <c r="X1141" i="1" s="1"/>
  <c r="V1142" i="1"/>
  <c r="V1143" i="1"/>
  <c r="W1143" i="1" s="1"/>
  <c r="V1144" i="1"/>
  <c r="V1145" i="1"/>
  <c r="V1146" i="1"/>
  <c r="V1147" i="1"/>
  <c r="V1148" i="1"/>
  <c r="X1148" i="1" s="1"/>
  <c r="V1149" i="1"/>
  <c r="X1149" i="1" s="1"/>
  <c r="V1150" i="1"/>
  <c r="V1151" i="1"/>
  <c r="W1151" i="1" s="1"/>
  <c r="V1152" i="1"/>
  <c r="W1152" i="1" s="1"/>
  <c r="V1153" i="1"/>
  <c r="V1154" i="1"/>
  <c r="V1155" i="1"/>
  <c r="V1156" i="1"/>
  <c r="W1156" i="1" s="1"/>
  <c r="V1157" i="1"/>
  <c r="X1157" i="1" s="1"/>
  <c r="V1158" i="1"/>
  <c r="W1158" i="1" s="1"/>
  <c r="V1159" i="1"/>
  <c r="X1159" i="1" s="1"/>
  <c r="V1160" i="1"/>
  <c r="W1160" i="1" s="1"/>
  <c r="V1161" i="1"/>
  <c r="V1162" i="1"/>
  <c r="V1163" i="1"/>
  <c r="W1163" i="1" s="1"/>
  <c r="V1164" i="1"/>
  <c r="W1164" i="1" s="1"/>
  <c r="V1165" i="1"/>
  <c r="X1165" i="1" s="1"/>
  <c r="V1166" i="1"/>
  <c r="W1166" i="1" s="1"/>
  <c r="V1167" i="1"/>
  <c r="X1167" i="1" s="1"/>
  <c r="V1168" i="1"/>
  <c r="V1169" i="1"/>
  <c r="W1169" i="1" s="1"/>
  <c r="V1170" i="1"/>
  <c r="V1171" i="1"/>
  <c r="W1171" i="1" s="1"/>
  <c r="V1172" i="1"/>
  <c r="V1173" i="1"/>
  <c r="X1173" i="1" s="1"/>
  <c r="V1174" i="1"/>
  <c r="V1175" i="1"/>
  <c r="X1175" i="1" s="1"/>
  <c r="V1176" i="1"/>
  <c r="V1177" i="1"/>
  <c r="V1178" i="1"/>
  <c r="V1179" i="1"/>
  <c r="V1180" i="1"/>
  <c r="X1180" i="1" s="1"/>
  <c r="V1181" i="1"/>
  <c r="X1181" i="1" s="1"/>
  <c r="V1182" i="1"/>
  <c r="V1183" i="1"/>
  <c r="W1183" i="1" s="1"/>
  <c r="V1184" i="1"/>
  <c r="W1184" i="1" s="1"/>
  <c r="V1185" i="1"/>
  <c r="X1185" i="1" s="1"/>
  <c r="V1186" i="1"/>
  <c r="V1187" i="1"/>
  <c r="X1187" i="1" s="1"/>
  <c r="V1188" i="1"/>
  <c r="V1189" i="1"/>
  <c r="V1190" i="1"/>
  <c r="V1191" i="1"/>
  <c r="W1191" i="1" s="1"/>
  <c r="V1192" i="1"/>
  <c r="V1193" i="1"/>
  <c r="W1193" i="1" s="1"/>
  <c r="V1194" i="1"/>
  <c r="V1195" i="1"/>
  <c r="V1196" i="1"/>
  <c r="V1197" i="1"/>
  <c r="X1197" i="1" s="1"/>
  <c r="V1198" i="1"/>
  <c r="V1199" i="1"/>
  <c r="W1199" i="1" s="1"/>
  <c r="V1200" i="1"/>
  <c r="V1201" i="1"/>
  <c r="V1202" i="1"/>
  <c r="V1203" i="1"/>
  <c r="W1203" i="1" s="1"/>
  <c r="Y1111" i="1"/>
  <c r="Z1111" i="1" s="1"/>
  <c r="Y1112" i="1"/>
  <c r="Z1112" i="1" s="1"/>
  <c r="Y1113" i="1"/>
  <c r="Z1113" i="1" s="1"/>
  <c r="Y1114" i="1"/>
  <c r="Z1114" i="1" s="1"/>
  <c r="Y1115" i="1"/>
  <c r="Z1115" i="1" s="1"/>
  <c r="Y1116" i="1"/>
  <c r="Y1117" i="1"/>
  <c r="Y1118" i="1"/>
  <c r="Z1118" i="1" s="1"/>
  <c r="Y1119" i="1"/>
  <c r="Z1119" i="1" s="1"/>
  <c r="Y1120" i="1"/>
  <c r="Z1120" i="1" s="1"/>
  <c r="Y1121" i="1"/>
  <c r="Z1121" i="1" s="1"/>
  <c r="Y1122" i="1"/>
  <c r="Z1122" i="1" s="1"/>
  <c r="Y1123" i="1"/>
  <c r="Z1123" i="1" s="1"/>
  <c r="Y1124" i="1"/>
  <c r="Z1124" i="1" s="1"/>
  <c r="Y1125" i="1"/>
  <c r="Z1125" i="1" s="1"/>
  <c r="Y1126" i="1"/>
  <c r="Z1126" i="1" s="1"/>
  <c r="Y1127" i="1"/>
  <c r="Z1127" i="1" s="1"/>
  <c r="Y1128" i="1"/>
  <c r="Z1128" i="1" s="1"/>
  <c r="Y1129" i="1"/>
  <c r="Z1129" i="1" s="1"/>
  <c r="Y1130" i="1"/>
  <c r="Z1130" i="1" s="1"/>
  <c r="Y1131" i="1"/>
  <c r="Z1131" i="1" s="1"/>
  <c r="Y1132" i="1"/>
  <c r="Z1132" i="1" s="1"/>
  <c r="Y1133" i="1"/>
  <c r="Z1133" i="1" s="1"/>
  <c r="Y1134" i="1"/>
  <c r="Z1134" i="1" s="1"/>
  <c r="Y1135" i="1"/>
  <c r="Z1135" i="1" s="1"/>
  <c r="Y1136" i="1"/>
  <c r="Z1136" i="1" s="1"/>
  <c r="Y1137" i="1"/>
  <c r="Z1137" i="1" s="1"/>
  <c r="Y1138" i="1"/>
  <c r="Z1138" i="1" s="1"/>
  <c r="Y1139" i="1"/>
  <c r="Z1139" i="1" s="1"/>
  <c r="Y1140" i="1"/>
  <c r="Z1140" i="1" s="1"/>
  <c r="Y1141" i="1"/>
  <c r="Z1141" i="1" s="1"/>
  <c r="Y1142" i="1"/>
  <c r="Z1142" i="1" s="1"/>
  <c r="Y1143" i="1"/>
  <c r="Z1143" i="1" s="1"/>
  <c r="Y1144" i="1"/>
  <c r="Z1144" i="1" s="1"/>
  <c r="Y1145" i="1"/>
  <c r="Z1145" i="1" s="1"/>
  <c r="Y1146" i="1"/>
  <c r="Z1146" i="1" s="1"/>
  <c r="Y1147" i="1"/>
  <c r="Z1147" i="1" s="1"/>
  <c r="Y1148" i="1"/>
  <c r="Z1148" i="1" s="1"/>
  <c r="Y1149" i="1"/>
  <c r="Z1149" i="1" s="1"/>
  <c r="Y1150" i="1"/>
  <c r="Z1150" i="1" s="1"/>
  <c r="Y1151" i="1"/>
  <c r="Z1151" i="1" s="1"/>
  <c r="Y1152" i="1"/>
  <c r="Z1152" i="1" s="1"/>
  <c r="Y1153" i="1"/>
  <c r="Z1153" i="1" s="1"/>
  <c r="Y1154" i="1"/>
  <c r="Z1154" i="1" s="1"/>
  <c r="Y1155" i="1"/>
  <c r="Z1155" i="1" s="1"/>
  <c r="Y1156" i="1"/>
  <c r="Z1156" i="1" s="1"/>
  <c r="Y1157" i="1"/>
  <c r="Z1157" i="1" s="1"/>
  <c r="Y1158" i="1"/>
  <c r="Z1158" i="1" s="1"/>
  <c r="Y1159" i="1"/>
  <c r="Z1159" i="1" s="1"/>
  <c r="Y1160" i="1"/>
  <c r="Z1160" i="1" s="1"/>
  <c r="Y1161" i="1"/>
  <c r="Z1161" i="1" s="1"/>
  <c r="Y1162" i="1"/>
  <c r="Z1162" i="1" s="1"/>
  <c r="Y1163" i="1"/>
  <c r="Z1163" i="1" s="1"/>
  <c r="Y1164" i="1"/>
  <c r="Z1164" i="1" s="1"/>
  <c r="Y1165" i="1"/>
  <c r="Z1165" i="1" s="1"/>
  <c r="Y1166" i="1"/>
  <c r="Z1166" i="1" s="1"/>
  <c r="Y1167" i="1"/>
  <c r="Z1167" i="1" s="1"/>
  <c r="Y1168" i="1"/>
  <c r="Z1168" i="1" s="1"/>
  <c r="Y1169" i="1"/>
  <c r="Z1169" i="1" s="1"/>
  <c r="Y1170" i="1"/>
  <c r="Z1170" i="1" s="1"/>
  <c r="Y1171" i="1"/>
  <c r="Z1171" i="1" s="1"/>
  <c r="Y1172" i="1"/>
  <c r="Z1172" i="1" s="1"/>
  <c r="Y1173" i="1"/>
  <c r="Z1173" i="1" s="1"/>
  <c r="Y1174" i="1"/>
  <c r="Z1174" i="1" s="1"/>
  <c r="Y1175" i="1"/>
  <c r="Z1175" i="1" s="1"/>
  <c r="Y1176" i="1"/>
  <c r="Z1176" i="1" s="1"/>
  <c r="Y1177" i="1"/>
  <c r="Z1177" i="1" s="1"/>
  <c r="Y1178" i="1"/>
  <c r="Z1178" i="1" s="1"/>
  <c r="Y1179" i="1"/>
  <c r="Z1179" i="1" s="1"/>
  <c r="Y1180" i="1"/>
  <c r="Z1180" i="1" s="1"/>
  <c r="Y1181" i="1"/>
  <c r="Z1181" i="1" s="1"/>
  <c r="Y1182" i="1"/>
  <c r="Z1182" i="1" s="1"/>
  <c r="Y1183" i="1"/>
  <c r="Z1183" i="1" s="1"/>
  <c r="Y1184" i="1"/>
  <c r="Z1184" i="1" s="1"/>
  <c r="Y1185" i="1"/>
  <c r="Z1185" i="1" s="1"/>
  <c r="Y1186" i="1"/>
  <c r="Z1186" i="1" s="1"/>
  <c r="Y1187" i="1"/>
  <c r="Z1187" i="1" s="1"/>
  <c r="Y1188" i="1"/>
  <c r="Z1188" i="1" s="1"/>
  <c r="Y1189" i="1"/>
  <c r="Z1189" i="1" s="1"/>
  <c r="Y1190" i="1"/>
  <c r="Z1190" i="1" s="1"/>
  <c r="Y1191" i="1"/>
  <c r="Z1191" i="1" s="1"/>
  <c r="Y1192" i="1"/>
  <c r="Z1192" i="1" s="1"/>
  <c r="Y1193" i="1"/>
  <c r="Z1193" i="1" s="1"/>
  <c r="Y1194" i="1"/>
  <c r="Z1194" i="1" s="1"/>
  <c r="Y1195" i="1"/>
  <c r="Z1195" i="1" s="1"/>
  <c r="Y1196" i="1"/>
  <c r="Z1196" i="1" s="1"/>
  <c r="Y1197" i="1"/>
  <c r="Z1197" i="1" s="1"/>
  <c r="Y1198" i="1"/>
  <c r="Z1198" i="1" s="1"/>
  <c r="Y1199" i="1"/>
  <c r="Z1199" i="1" s="1"/>
  <c r="Y1200" i="1"/>
  <c r="Z1200" i="1" s="1"/>
  <c r="Y1201" i="1"/>
  <c r="Z1201" i="1" s="1"/>
  <c r="Y1202" i="1"/>
  <c r="Z1202" i="1" s="1"/>
  <c r="Y1203" i="1"/>
  <c r="Z1203" i="1" s="1"/>
  <c r="Z1116" i="1"/>
  <c r="Z1117" i="1"/>
  <c r="AD1111" i="1"/>
  <c r="AE1111" i="1" s="1"/>
  <c r="AF1111" i="1" s="1"/>
  <c r="AD1112" i="1"/>
  <c r="AE1112" i="1" s="1"/>
  <c r="AF1112" i="1" s="1"/>
  <c r="AD1113" i="1"/>
  <c r="AE1113" i="1" s="1"/>
  <c r="AF1113" i="1" s="1"/>
  <c r="AD1114" i="1"/>
  <c r="AE1114" i="1" s="1"/>
  <c r="AF1114" i="1" s="1"/>
  <c r="AD1115" i="1"/>
  <c r="AE1115" i="1" s="1"/>
  <c r="AF1115" i="1" s="1"/>
  <c r="AD1116" i="1"/>
  <c r="AE1116" i="1" s="1"/>
  <c r="AF1116" i="1" s="1"/>
  <c r="AD1117" i="1"/>
  <c r="AE1117" i="1" s="1"/>
  <c r="AF1117" i="1" s="1"/>
  <c r="AD1118" i="1"/>
  <c r="AE1118" i="1" s="1"/>
  <c r="AF1118" i="1" s="1"/>
  <c r="AD1119" i="1"/>
  <c r="AE1119" i="1" s="1"/>
  <c r="AF1119" i="1" s="1"/>
  <c r="AD1120" i="1"/>
  <c r="AE1120" i="1" s="1"/>
  <c r="AF1120" i="1" s="1"/>
  <c r="AD1121" i="1"/>
  <c r="AE1121" i="1" s="1"/>
  <c r="AF1121" i="1" s="1"/>
  <c r="AD1122" i="1"/>
  <c r="AE1122" i="1" s="1"/>
  <c r="AF1122" i="1" s="1"/>
  <c r="AD1123" i="1"/>
  <c r="AE1123" i="1" s="1"/>
  <c r="AF1123" i="1" s="1"/>
  <c r="AD1124" i="1"/>
  <c r="AE1124" i="1" s="1"/>
  <c r="AF1124" i="1" s="1"/>
  <c r="AD1125" i="1"/>
  <c r="AE1125" i="1" s="1"/>
  <c r="AF1125" i="1" s="1"/>
  <c r="AD1126" i="1"/>
  <c r="AE1126" i="1" s="1"/>
  <c r="AF1126" i="1" s="1"/>
  <c r="AD1127" i="1"/>
  <c r="AE1127" i="1" s="1"/>
  <c r="AF1127" i="1" s="1"/>
  <c r="AD1128" i="1"/>
  <c r="AE1128" i="1" s="1"/>
  <c r="AF1128" i="1" s="1"/>
  <c r="AD1129" i="1"/>
  <c r="AE1129" i="1" s="1"/>
  <c r="AF1129" i="1" s="1"/>
  <c r="AD1130" i="1"/>
  <c r="AE1130" i="1" s="1"/>
  <c r="AF1130" i="1" s="1"/>
  <c r="AD1131" i="1"/>
  <c r="AE1131" i="1" s="1"/>
  <c r="AF1131" i="1" s="1"/>
  <c r="AD1132" i="1"/>
  <c r="AE1132" i="1" s="1"/>
  <c r="AF1132" i="1" s="1"/>
  <c r="AD1133" i="1"/>
  <c r="AE1133" i="1" s="1"/>
  <c r="AF1133" i="1" s="1"/>
  <c r="AD1134" i="1"/>
  <c r="AE1134" i="1" s="1"/>
  <c r="AF1134" i="1" s="1"/>
  <c r="AD1135" i="1"/>
  <c r="AE1135" i="1" s="1"/>
  <c r="AF1135" i="1" s="1"/>
  <c r="AD1136" i="1"/>
  <c r="AE1136" i="1" s="1"/>
  <c r="AF1136" i="1" s="1"/>
  <c r="AD1137" i="1"/>
  <c r="AE1137" i="1" s="1"/>
  <c r="AF1137" i="1" s="1"/>
  <c r="AD1138" i="1"/>
  <c r="AE1138" i="1" s="1"/>
  <c r="AF1138" i="1" s="1"/>
  <c r="AD1139" i="1"/>
  <c r="AE1139" i="1" s="1"/>
  <c r="AF1139" i="1" s="1"/>
  <c r="AD1140" i="1"/>
  <c r="AE1140" i="1" s="1"/>
  <c r="AF1140" i="1" s="1"/>
  <c r="AD1141" i="1"/>
  <c r="AE1141" i="1" s="1"/>
  <c r="AF1141" i="1" s="1"/>
  <c r="AD1142" i="1"/>
  <c r="AE1142" i="1" s="1"/>
  <c r="AF1142" i="1" s="1"/>
  <c r="AD1143" i="1"/>
  <c r="AE1143" i="1" s="1"/>
  <c r="AF1143" i="1" s="1"/>
  <c r="AD1144" i="1"/>
  <c r="AE1144" i="1" s="1"/>
  <c r="AF1144" i="1" s="1"/>
  <c r="AD1145" i="1"/>
  <c r="AE1145" i="1" s="1"/>
  <c r="AF1145" i="1" s="1"/>
  <c r="AD1146" i="1"/>
  <c r="AE1146" i="1" s="1"/>
  <c r="AF1146" i="1" s="1"/>
  <c r="AD1147" i="1"/>
  <c r="AE1147" i="1" s="1"/>
  <c r="AF1147" i="1" s="1"/>
  <c r="AD1148" i="1"/>
  <c r="AE1148" i="1" s="1"/>
  <c r="AF1148" i="1" s="1"/>
  <c r="AD1149" i="1"/>
  <c r="AE1149" i="1" s="1"/>
  <c r="AF1149" i="1" s="1"/>
  <c r="AD1150" i="1"/>
  <c r="AE1150" i="1" s="1"/>
  <c r="AF1150" i="1" s="1"/>
  <c r="AD1151" i="1"/>
  <c r="AE1151" i="1" s="1"/>
  <c r="AF1151" i="1" s="1"/>
  <c r="AD1152" i="1"/>
  <c r="AE1152" i="1" s="1"/>
  <c r="AF1152" i="1" s="1"/>
  <c r="AD1153" i="1"/>
  <c r="AE1153" i="1" s="1"/>
  <c r="AF1153" i="1" s="1"/>
  <c r="AD1154" i="1"/>
  <c r="AE1154" i="1" s="1"/>
  <c r="AF1154" i="1" s="1"/>
  <c r="AD1155" i="1"/>
  <c r="AE1155" i="1" s="1"/>
  <c r="AF1155" i="1" s="1"/>
  <c r="AD1156" i="1"/>
  <c r="AE1156" i="1" s="1"/>
  <c r="AF1156" i="1" s="1"/>
  <c r="AD1157" i="1"/>
  <c r="AE1157" i="1" s="1"/>
  <c r="AF1157" i="1" s="1"/>
  <c r="AD1158" i="1"/>
  <c r="AE1158" i="1" s="1"/>
  <c r="AF1158" i="1" s="1"/>
  <c r="AD1159" i="1"/>
  <c r="AE1159" i="1" s="1"/>
  <c r="AF1159" i="1" s="1"/>
  <c r="AD1160" i="1"/>
  <c r="AE1160" i="1" s="1"/>
  <c r="AF1160" i="1" s="1"/>
  <c r="AD1161" i="1"/>
  <c r="AE1161" i="1" s="1"/>
  <c r="AF1161" i="1" s="1"/>
  <c r="AD1162" i="1"/>
  <c r="AE1162" i="1" s="1"/>
  <c r="AF1162" i="1" s="1"/>
  <c r="AD1163" i="1"/>
  <c r="AE1163" i="1" s="1"/>
  <c r="AF1163" i="1" s="1"/>
  <c r="AD1164" i="1"/>
  <c r="AE1164" i="1" s="1"/>
  <c r="AF1164" i="1" s="1"/>
  <c r="AD1165" i="1"/>
  <c r="AE1165" i="1" s="1"/>
  <c r="AF1165" i="1" s="1"/>
  <c r="AD1166" i="1"/>
  <c r="AE1166" i="1" s="1"/>
  <c r="AF1166" i="1" s="1"/>
  <c r="AD1167" i="1"/>
  <c r="AE1167" i="1" s="1"/>
  <c r="AF1167" i="1" s="1"/>
  <c r="AD1168" i="1"/>
  <c r="AE1168" i="1" s="1"/>
  <c r="AF1168" i="1" s="1"/>
  <c r="AD1169" i="1"/>
  <c r="AE1169" i="1" s="1"/>
  <c r="AF1169" i="1" s="1"/>
  <c r="AD1170" i="1"/>
  <c r="AE1170" i="1" s="1"/>
  <c r="AF1170" i="1" s="1"/>
  <c r="AD1171" i="1"/>
  <c r="AE1171" i="1" s="1"/>
  <c r="AF1171" i="1" s="1"/>
  <c r="AD1172" i="1"/>
  <c r="AE1172" i="1" s="1"/>
  <c r="AF1172" i="1" s="1"/>
  <c r="AD1173" i="1"/>
  <c r="AE1173" i="1" s="1"/>
  <c r="AF1173" i="1" s="1"/>
  <c r="AD1174" i="1"/>
  <c r="AE1174" i="1" s="1"/>
  <c r="AF1174" i="1" s="1"/>
  <c r="AD1175" i="1"/>
  <c r="AE1175" i="1" s="1"/>
  <c r="AF1175" i="1" s="1"/>
  <c r="AD1176" i="1"/>
  <c r="AE1176" i="1" s="1"/>
  <c r="AF1176" i="1" s="1"/>
  <c r="AD1177" i="1"/>
  <c r="AE1177" i="1" s="1"/>
  <c r="AF1177" i="1" s="1"/>
  <c r="AD1178" i="1"/>
  <c r="AE1178" i="1" s="1"/>
  <c r="AF1178" i="1" s="1"/>
  <c r="AD1179" i="1"/>
  <c r="AE1179" i="1" s="1"/>
  <c r="AF1179" i="1" s="1"/>
  <c r="AD1180" i="1"/>
  <c r="AE1180" i="1" s="1"/>
  <c r="AF1180" i="1" s="1"/>
  <c r="AD1181" i="1"/>
  <c r="AE1181" i="1" s="1"/>
  <c r="AF1181" i="1" s="1"/>
  <c r="AD1182" i="1"/>
  <c r="AE1182" i="1" s="1"/>
  <c r="AF1182" i="1" s="1"/>
  <c r="AD1183" i="1"/>
  <c r="AE1183" i="1" s="1"/>
  <c r="AF1183" i="1" s="1"/>
  <c r="AD1184" i="1"/>
  <c r="AE1184" i="1" s="1"/>
  <c r="AF1184" i="1" s="1"/>
  <c r="AD1185" i="1"/>
  <c r="AE1185" i="1" s="1"/>
  <c r="AF1185" i="1" s="1"/>
  <c r="AD1186" i="1"/>
  <c r="AE1186" i="1" s="1"/>
  <c r="AF1186" i="1" s="1"/>
  <c r="AD1187" i="1"/>
  <c r="AE1187" i="1" s="1"/>
  <c r="AF1187" i="1" s="1"/>
  <c r="AD1188" i="1"/>
  <c r="AE1188" i="1" s="1"/>
  <c r="AF1188" i="1" s="1"/>
  <c r="AD1189" i="1"/>
  <c r="AE1189" i="1" s="1"/>
  <c r="AF1189" i="1" s="1"/>
  <c r="AD1190" i="1"/>
  <c r="AE1190" i="1" s="1"/>
  <c r="AF1190" i="1" s="1"/>
  <c r="AD1191" i="1"/>
  <c r="AE1191" i="1" s="1"/>
  <c r="AF1191" i="1" s="1"/>
  <c r="AD1192" i="1"/>
  <c r="AE1192" i="1" s="1"/>
  <c r="AF1192" i="1" s="1"/>
  <c r="AD1193" i="1"/>
  <c r="AE1193" i="1" s="1"/>
  <c r="AF1193" i="1" s="1"/>
  <c r="AD1194" i="1"/>
  <c r="AE1194" i="1" s="1"/>
  <c r="AF1194" i="1" s="1"/>
  <c r="AD1195" i="1"/>
  <c r="AE1195" i="1" s="1"/>
  <c r="AF1195" i="1" s="1"/>
  <c r="AD1196" i="1"/>
  <c r="AE1196" i="1" s="1"/>
  <c r="AF1196" i="1" s="1"/>
  <c r="AD1197" i="1"/>
  <c r="AE1197" i="1" s="1"/>
  <c r="AF1197" i="1" s="1"/>
  <c r="AD1198" i="1"/>
  <c r="AE1198" i="1" s="1"/>
  <c r="AF1198" i="1" s="1"/>
  <c r="AD1199" i="1"/>
  <c r="AE1199" i="1" s="1"/>
  <c r="AF1199" i="1" s="1"/>
  <c r="AD1200" i="1"/>
  <c r="AE1200" i="1" s="1"/>
  <c r="AF1200" i="1" s="1"/>
  <c r="AD1201" i="1"/>
  <c r="AE1201" i="1" s="1"/>
  <c r="AF1201" i="1" s="1"/>
  <c r="AD1202" i="1"/>
  <c r="AE1202" i="1" s="1"/>
  <c r="AF1202" i="1" s="1"/>
  <c r="AD1203" i="1"/>
  <c r="AE1203" i="1" s="1"/>
  <c r="AF1203" i="1" s="1"/>
  <c r="AG1111" i="1"/>
  <c r="AG1112" i="1"/>
  <c r="AG1113" i="1"/>
  <c r="AG1114" i="1"/>
  <c r="AG1115" i="1"/>
  <c r="AG1116" i="1"/>
  <c r="AG1117" i="1"/>
  <c r="AG1118" i="1"/>
  <c r="AG1119" i="1"/>
  <c r="AG1120" i="1"/>
  <c r="AG1121" i="1"/>
  <c r="AG1122" i="1"/>
  <c r="AG1123" i="1"/>
  <c r="AG1124" i="1"/>
  <c r="AG1125" i="1"/>
  <c r="AG1126" i="1"/>
  <c r="AG1127" i="1"/>
  <c r="AG1128" i="1"/>
  <c r="AG1129" i="1"/>
  <c r="AG1130" i="1"/>
  <c r="AG1131" i="1"/>
  <c r="AG1132" i="1"/>
  <c r="AG1133" i="1"/>
  <c r="AG1134" i="1"/>
  <c r="AG1135" i="1"/>
  <c r="AG1136" i="1"/>
  <c r="AG1137" i="1"/>
  <c r="AG1138" i="1"/>
  <c r="AG1139" i="1"/>
  <c r="AG1140" i="1"/>
  <c r="AG1141" i="1"/>
  <c r="AG1142" i="1"/>
  <c r="AG1143" i="1"/>
  <c r="AG1144" i="1"/>
  <c r="AG1145" i="1"/>
  <c r="AG1146" i="1"/>
  <c r="AG1147" i="1"/>
  <c r="AG1148" i="1"/>
  <c r="AG1149" i="1"/>
  <c r="AG1150" i="1"/>
  <c r="AG1151" i="1"/>
  <c r="AG1152" i="1"/>
  <c r="AG1153" i="1"/>
  <c r="AG1154" i="1"/>
  <c r="AG1155" i="1"/>
  <c r="AG1156" i="1"/>
  <c r="AG1157" i="1"/>
  <c r="AG1158" i="1"/>
  <c r="AG1159" i="1"/>
  <c r="AG1160" i="1"/>
  <c r="AG1161" i="1"/>
  <c r="AG1162" i="1"/>
  <c r="AG1163" i="1"/>
  <c r="AG1164" i="1"/>
  <c r="AG1165" i="1"/>
  <c r="AG1166" i="1"/>
  <c r="AG1167" i="1"/>
  <c r="AG1168" i="1"/>
  <c r="AG1169" i="1"/>
  <c r="AG1170" i="1"/>
  <c r="AG1171" i="1"/>
  <c r="AG1172" i="1"/>
  <c r="AG1173" i="1"/>
  <c r="AG1174" i="1"/>
  <c r="AG1175" i="1"/>
  <c r="AG1176" i="1"/>
  <c r="AG1177" i="1"/>
  <c r="AG1178" i="1"/>
  <c r="AG1179" i="1"/>
  <c r="AG1180" i="1"/>
  <c r="AG1181" i="1"/>
  <c r="AG1182" i="1"/>
  <c r="AG1183" i="1"/>
  <c r="AG1184" i="1"/>
  <c r="AG1185" i="1"/>
  <c r="AG1186" i="1"/>
  <c r="AG1187" i="1"/>
  <c r="AG1188" i="1"/>
  <c r="AG1189" i="1"/>
  <c r="AG1190" i="1"/>
  <c r="AG1191" i="1"/>
  <c r="AG1192" i="1"/>
  <c r="AG1193" i="1"/>
  <c r="AG1194" i="1"/>
  <c r="AG1195" i="1"/>
  <c r="AG1196" i="1"/>
  <c r="AG1197" i="1"/>
  <c r="AG1198" i="1"/>
  <c r="AG1199" i="1"/>
  <c r="AG1200" i="1"/>
  <c r="AG1201" i="1"/>
  <c r="AG1202" i="1"/>
  <c r="AG1203"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J1111" i="1"/>
  <c r="AS1111" i="1" s="1"/>
  <c r="AJ1112" i="1"/>
  <c r="AS1112" i="1" s="1"/>
  <c r="AJ1113" i="1"/>
  <c r="AS1113" i="1" s="1"/>
  <c r="AJ1114" i="1"/>
  <c r="AS1114" i="1" s="1"/>
  <c r="AJ1115" i="1"/>
  <c r="AS1115" i="1" s="1"/>
  <c r="AJ1116" i="1"/>
  <c r="AS1116" i="1" s="1"/>
  <c r="AJ1117" i="1"/>
  <c r="AS1117" i="1" s="1"/>
  <c r="AJ1118" i="1"/>
  <c r="AS1118" i="1" s="1"/>
  <c r="AJ1119" i="1"/>
  <c r="AS1119" i="1" s="1"/>
  <c r="AJ1120" i="1"/>
  <c r="AS1120" i="1" s="1"/>
  <c r="AJ1121" i="1"/>
  <c r="AS1121" i="1" s="1"/>
  <c r="AJ1122" i="1"/>
  <c r="AS1122" i="1" s="1"/>
  <c r="AJ1123" i="1"/>
  <c r="AS1123" i="1" s="1"/>
  <c r="AJ1124" i="1"/>
  <c r="AS1124" i="1" s="1"/>
  <c r="AJ1125" i="1"/>
  <c r="AS1125" i="1" s="1"/>
  <c r="AJ1126" i="1"/>
  <c r="AS1126" i="1" s="1"/>
  <c r="AJ1127" i="1"/>
  <c r="AS1127" i="1" s="1"/>
  <c r="AJ1128" i="1"/>
  <c r="AS1128" i="1" s="1"/>
  <c r="AJ1129" i="1"/>
  <c r="AS1129" i="1" s="1"/>
  <c r="AJ1130" i="1"/>
  <c r="AS1130" i="1" s="1"/>
  <c r="AJ1131" i="1"/>
  <c r="AS1131" i="1" s="1"/>
  <c r="AJ1132" i="1"/>
  <c r="AS1132" i="1" s="1"/>
  <c r="AJ1133" i="1"/>
  <c r="AS1133" i="1" s="1"/>
  <c r="AJ1134" i="1"/>
  <c r="AS1134" i="1" s="1"/>
  <c r="AJ1135" i="1"/>
  <c r="AS1135" i="1" s="1"/>
  <c r="AJ1136" i="1"/>
  <c r="AS1136" i="1" s="1"/>
  <c r="AJ1137" i="1"/>
  <c r="AS1137" i="1" s="1"/>
  <c r="AJ1138" i="1"/>
  <c r="AS1138" i="1" s="1"/>
  <c r="AJ1139" i="1"/>
  <c r="AS1139" i="1" s="1"/>
  <c r="AJ1140" i="1"/>
  <c r="AS1140" i="1" s="1"/>
  <c r="AJ1141" i="1"/>
  <c r="AS1141" i="1" s="1"/>
  <c r="AJ1142" i="1"/>
  <c r="AS1142" i="1" s="1"/>
  <c r="AJ1143" i="1"/>
  <c r="AS1143" i="1" s="1"/>
  <c r="AJ1144" i="1"/>
  <c r="AS1144" i="1" s="1"/>
  <c r="AJ1145" i="1"/>
  <c r="AS1145" i="1" s="1"/>
  <c r="AJ1146" i="1"/>
  <c r="AS1146" i="1" s="1"/>
  <c r="AJ1147" i="1"/>
  <c r="AS1147" i="1" s="1"/>
  <c r="AJ1148" i="1"/>
  <c r="AS1148" i="1" s="1"/>
  <c r="AJ1149" i="1"/>
  <c r="AS1149" i="1" s="1"/>
  <c r="AJ1150" i="1"/>
  <c r="AS1150" i="1" s="1"/>
  <c r="AJ1151" i="1"/>
  <c r="AS1151" i="1" s="1"/>
  <c r="AJ1152" i="1"/>
  <c r="AS1152" i="1" s="1"/>
  <c r="AJ1153" i="1"/>
  <c r="AS1153" i="1" s="1"/>
  <c r="AJ1154" i="1"/>
  <c r="AS1154" i="1" s="1"/>
  <c r="AJ1155" i="1"/>
  <c r="AS1155" i="1" s="1"/>
  <c r="AJ1156" i="1"/>
  <c r="AS1156" i="1" s="1"/>
  <c r="AJ1157" i="1"/>
  <c r="AS1157" i="1" s="1"/>
  <c r="AJ1158" i="1"/>
  <c r="AS1158" i="1" s="1"/>
  <c r="AJ1159" i="1"/>
  <c r="AS1159" i="1" s="1"/>
  <c r="AJ1160" i="1"/>
  <c r="AS1160" i="1" s="1"/>
  <c r="AJ1161" i="1"/>
  <c r="AS1161" i="1" s="1"/>
  <c r="AJ1162" i="1"/>
  <c r="AS1162" i="1" s="1"/>
  <c r="AJ1163" i="1"/>
  <c r="AS1163" i="1" s="1"/>
  <c r="AJ1164" i="1"/>
  <c r="AS1164" i="1" s="1"/>
  <c r="AJ1165" i="1"/>
  <c r="AS1165" i="1" s="1"/>
  <c r="AJ1166" i="1"/>
  <c r="AS1166" i="1" s="1"/>
  <c r="AJ1167" i="1"/>
  <c r="AS1167" i="1" s="1"/>
  <c r="AJ1168" i="1"/>
  <c r="AS1168" i="1" s="1"/>
  <c r="AJ1169" i="1"/>
  <c r="AS1169" i="1" s="1"/>
  <c r="AJ1170" i="1"/>
  <c r="AS1170" i="1" s="1"/>
  <c r="AJ1171" i="1"/>
  <c r="AS1171" i="1" s="1"/>
  <c r="AJ1172" i="1"/>
  <c r="AS1172" i="1" s="1"/>
  <c r="AJ1173" i="1"/>
  <c r="AS1173" i="1" s="1"/>
  <c r="AJ1174" i="1"/>
  <c r="AS1174" i="1" s="1"/>
  <c r="AJ1175" i="1"/>
  <c r="AS1175" i="1" s="1"/>
  <c r="AJ1176" i="1"/>
  <c r="AS1176" i="1" s="1"/>
  <c r="AJ1177" i="1"/>
  <c r="AS1177" i="1" s="1"/>
  <c r="AJ1178" i="1"/>
  <c r="AS1178" i="1" s="1"/>
  <c r="AJ1179" i="1"/>
  <c r="AS1179" i="1" s="1"/>
  <c r="AJ1180" i="1"/>
  <c r="AS1180" i="1" s="1"/>
  <c r="AJ1181" i="1"/>
  <c r="AS1181" i="1" s="1"/>
  <c r="AJ1182" i="1"/>
  <c r="AS1182" i="1" s="1"/>
  <c r="AJ1183" i="1"/>
  <c r="AS1183" i="1" s="1"/>
  <c r="AJ1184" i="1"/>
  <c r="AS1184" i="1" s="1"/>
  <c r="AJ1185" i="1"/>
  <c r="AS1185" i="1" s="1"/>
  <c r="AJ1186" i="1"/>
  <c r="AS1186" i="1" s="1"/>
  <c r="AJ1187" i="1"/>
  <c r="AS1187" i="1" s="1"/>
  <c r="AJ1188" i="1"/>
  <c r="AS1188" i="1" s="1"/>
  <c r="AJ1189" i="1"/>
  <c r="AS1189" i="1" s="1"/>
  <c r="AJ1190" i="1"/>
  <c r="AS1190" i="1" s="1"/>
  <c r="AJ1191" i="1"/>
  <c r="AS1191" i="1" s="1"/>
  <c r="AJ1192" i="1"/>
  <c r="AS1192" i="1" s="1"/>
  <c r="AJ1193" i="1"/>
  <c r="AS1193" i="1" s="1"/>
  <c r="AJ1194" i="1"/>
  <c r="AS1194" i="1" s="1"/>
  <c r="AJ1195" i="1"/>
  <c r="AS1195" i="1" s="1"/>
  <c r="AJ1196" i="1"/>
  <c r="AS1196" i="1" s="1"/>
  <c r="AJ1197" i="1"/>
  <c r="AS1197" i="1" s="1"/>
  <c r="AJ1198" i="1"/>
  <c r="AS1198" i="1" s="1"/>
  <c r="AJ1199" i="1"/>
  <c r="AS1199" i="1" s="1"/>
  <c r="AJ1200" i="1"/>
  <c r="AS1200" i="1" s="1"/>
  <c r="AJ1201" i="1"/>
  <c r="AS1201" i="1" s="1"/>
  <c r="AJ1202" i="1"/>
  <c r="AS1202" i="1" s="1"/>
  <c r="AJ1203" i="1"/>
  <c r="AS1203" i="1" s="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4" i="1"/>
  <c r="AL1145" i="1"/>
  <c r="AL1146" i="1"/>
  <c r="AL1147" i="1"/>
  <c r="AL1148" i="1"/>
  <c r="AL1149" i="1"/>
  <c r="AL1150" i="1"/>
  <c r="AL1151" i="1"/>
  <c r="AL1152" i="1"/>
  <c r="AL1153" i="1"/>
  <c r="AL1154" i="1"/>
  <c r="AL1155" i="1"/>
  <c r="AL1156" i="1"/>
  <c r="AL1157" i="1"/>
  <c r="AL1158" i="1"/>
  <c r="AL1159" i="1"/>
  <c r="AL1160" i="1"/>
  <c r="AL1161" i="1"/>
  <c r="AL1162" i="1"/>
  <c r="AL1164" i="1"/>
  <c r="AL1165"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3" i="1"/>
  <c r="AL1195" i="1"/>
  <c r="AL1196" i="1"/>
  <c r="AL1197" i="1"/>
  <c r="AL1198" i="1"/>
  <c r="AL1199" i="1"/>
  <c r="AL1200" i="1"/>
  <c r="AL1201" i="1"/>
  <c r="AL1202" i="1"/>
  <c r="AL1203" i="1"/>
  <c r="AM1111" i="1"/>
  <c r="AM1112" i="1"/>
  <c r="AM1113" i="1"/>
  <c r="AM1114" i="1"/>
  <c r="AM1115" i="1"/>
  <c r="AM1116" i="1"/>
  <c r="AM1117" i="1"/>
  <c r="AM1118" i="1"/>
  <c r="AM1119" i="1"/>
  <c r="AN1119" i="1" s="1"/>
  <c r="AM1120" i="1"/>
  <c r="AM1121" i="1"/>
  <c r="AM1122" i="1"/>
  <c r="AM1123" i="1"/>
  <c r="AM1124" i="1"/>
  <c r="AM1127" i="1"/>
  <c r="AN1127" i="1" s="1"/>
  <c r="AM1128" i="1"/>
  <c r="AM1129" i="1"/>
  <c r="AM1130" i="1"/>
  <c r="AN1130" i="1" s="1"/>
  <c r="AM1134" i="1"/>
  <c r="AN1134" i="1" s="1"/>
  <c r="AM1135" i="1"/>
  <c r="AM1140" i="1"/>
  <c r="AN1140" i="1" s="1"/>
  <c r="AM1141" i="1"/>
  <c r="AN1141" i="1" s="1"/>
  <c r="AM1144" i="1"/>
  <c r="AM1145" i="1"/>
  <c r="AM1146" i="1"/>
  <c r="AM1147" i="1"/>
  <c r="AM1148" i="1"/>
  <c r="AM1150" i="1"/>
  <c r="AN1152" i="1"/>
  <c r="AM1154" i="1"/>
  <c r="AN1156" i="1"/>
  <c r="AM1157" i="1"/>
  <c r="AM1158" i="1"/>
  <c r="AM1159" i="1"/>
  <c r="AN1159" i="1" s="1"/>
  <c r="AM1160" i="1"/>
  <c r="AN1160" i="1" s="1"/>
  <c r="AM1161" i="1"/>
  <c r="AM1167" i="1"/>
  <c r="AM1171" i="1"/>
  <c r="AN1171" i="1" s="1"/>
  <c r="AM1172" i="1"/>
  <c r="AN1172" i="1" s="1"/>
  <c r="AM1173" i="1"/>
  <c r="AM1175" i="1"/>
  <c r="AM1176" i="1"/>
  <c r="AN1176" i="1" s="1"/>
  <c r="AM1177" i="1"/>
  <c r="AN1177" i="1" s="1"/>
  <c r="AM1180" i="1"/>
  <c r="AM1181" i="1"/>
  <c r="AM1182" i="1"/>
  <c r="AM1183" i="1"/>
  <c r="AM1184" i="1"/>
  <c r="AM1185" i="1"/>
  <c r="AM1186" i="1"/>
  <c r="AM1188" i="1"/>
  <c r="AN1188" i="1" s="1"/>
  <c r="AM1189" i="1"/>
  <c r="AM1190" i="1"/>
  <c r="AN1190" i="1" s="1"/>
  <c r="AM1191" i="1"/>
  <c r="AM1196" i="1"/>
  <c r="AN1196" i="1" s="1"/>
  <c r="AM1199" i="1"/>
  <c r="AM1201" i="1"/>
  <c r="AM1202" i="1"/>
  <c r="AM1203" i="1"/>
  <c r="AN1111" i="1"/>
  <c r="AN1112" i="1"/>
  <c r="AN1113" i="1"/>
  <c r="AN1114" i="1"/>
  <c r="AN1115" i="1"/>
  <c r="AN1116" i="1"/>
  <c r="AN1117" i="1"/>
  <c r="AN1118" i="1"/>
  <c r="AN1120" i="1"/>
  <c r="AN1121" i="1"/>
  <c r="AN1122" i="1"/>
  <c r="AN1123" i="1"/>
  <c r="AN1124" i="1"/>
  <c r="AN1125" i="1"/>
  <c r="AN1126" i="1"/>
  <c r="AN1128" i="1"/>
  <c r="AN1129" i="1"/>
  <c r="AN1131" i="1"/>
  <c r="AN1132" i="1"/>
  <c r="AN1133" i="1"/>
  <c r="AN1135" i="1"/>
  <c r="AN1136" i="1"/>
  <c r="AN1137" i="1"/>
  <c r="AN1138" i="1"/>
  <c r="AN1139" i="1"/>
  <c r="AN1142" i="1"/>
  <c r="AN1143" i="1"/>
  <c r="AN1144" i="1"/>
  <c r="AN1145" i="1"/>
  <c r="AN1146" i="1"/>
  <c r="AN1147" i="1"/>
  <c r="AN1148" i="1"/>
  <c r="AN1149" i="1"/>
  <c r="AN1150" i="1"/>
  <c r="AN1151" i="1"/>
  <c r="AN1153" i="1"/>
  <c r="AN1154" i="1"/>
  <c r="AN1155" i="1"/>
  <c r="AN1157" i="1"/>
  <c r="AN1158" i="1"/>
  <c r="AN1161" i="1"/>
  <c r="AN1162" i="1"/>
  <c r="AN1163" i="1"/>
  <c r="AN1164" i="1"/>
  <c r="AN1165" i="1"/>
  <c r="AN1166" i="1"/>
  <c r="AN1167" i="1"/>
  <c r="AN1168" i="1"/>
  <c r="AN1169" i="1"/>
  <c r="AN1170" i="1"/>
  <c r="AN1173" i="1"/>
  <c r="AN1174" i="1"/>
  <c r="AN1175" i="1"/>
  <c r="AN1178" i="1"/>
  <c r="AN1179" i="1"/>
  <c r="AN1180" i="1"/>
  <c r="AN1181" i="1"/>
  <c r="AN1182" i="1"/>
  <c r="AN1183" i="1"/>
  <c r="AN1184" i="1"/>
  <c r="AN1185" i="1"/>
  <c r="AN1186" i="1"/>
  <c r="AN1187" i="1"/>
  <c r="AN1189" i="1"/>
  <c r="AN1191" i="1"/>
  <c r="AN1192" i="1"/>
  <c r="AN1193" i="1"/>
  <c r="AN1194" i="1"/>
  <c r="AN1195" i="1"/>
  <c r="AN1197" i="1"/>
  <c r="AN1198" i="1"/>
  <c r="AN1199" i="1"/>
  <c r="AN1200" i="1"/>
  <c r="AN1201" i="1"/>
  <c r="AN1202" i="1"/>
  <c r="AN1203" i="1"/>
  <c r="AO1111" i="1"/>
  <c r="AP1111" i="1" s="1"/>
  <c r="AO1112" i="1"/>
  <c r="AP1112" i="1" s="1"/>
  <c r="AO1113" i="1"/>
  <c r="AP1113" i="1" s="1"/>
  <c r="AO1114" i="1"/>
  <c r="AP1114" i="1" s="1"/>
  <c r="AO1115" i="1"/>
  <c r="AP1115" i="1" s="1"/>
  <c r="AO1116" i="1"/>
  <c r="AO1117" i="1"/>
  <c r="AO1118" i="1"/>
  <c r="AP1118" i="1" s="1"/>
  <c r="AO1119" i="1"/>
  <c r="AP1119" i="1" s="1"/>
  <c r="AO1120" i="1"/>
  <c r="AP1120" i="1" s="1"/>
  <c r="AO1121" i="1"/>
  <c r="AP1121" i="1" s="1"/>
  <c r="AO1122" i="1"/>
  <c r="AP1122" i="1" s="1"/>
  <c r="AO1123" i="1"/>
  <c r="AP1123" i="1" s="1"/>
  <c r="AO1124" i="1"/>
  <c r="AP1124" i="1" s="1"/>
  <c r="AO1125" i="1"/>
  <c r="AP1125" i="1" s="1"/>
  <c r="AO1126" i="1"/>
  <c r="AP1126" i="1" s="1"/>
  <c r="AO1127" i="1"/>
  <c r="AP1127" i="1" s="1"/>
  <c r="AO1128" i="1"/>
  <c r="AP1128" i="1" s="1"/>
  <c r="AO1129" i="1"/>
  <c r="AP1129" i="1" s="1"/>
  <c r="AO1130" i="1"/>
  <c r="AP1130" i="1" s="1"/>
  <c r="AO1131" i="1"/>
  <c r="AP1131" i="1" s="1"/>
  <c r="AO1132" i="1"/>
  <c r="AP1132" i="1" s="1"/>
  <c r="AO1133" i="1"/>
  <c r="AP1133" i="1" s="1"/>
  <c r="AO1134" i="1"/>
  <c r="AP1134" i="1" s="1"/>
  <c r="AO1135" i="1"/>
  <c r="AP1135" i="1" s="1"/>
  <c r="AO1136" i="1"/>
  <c r="AP1136" i="1" s="1"/>
  <c r="AO1137" i="1"/>
  <c r="AP1137" i="1" s="1"/>
  <c r="AO1138" i="1"/>
  <c r="AP1138" i="1" s="1"/>
  <c r="AO1139" i="1"/>
  <c r="AP1139" i="1" s="1"/>
  <c r="AO1140" i="1"/>
  <c r="AP1140" i="1" s="1"/>
  <c r="AO1141" i="1"/>
  <c r="AP1141" i="1" s="1"/>
  <c r="AO1142" i="1"/>
  <c r="AP1142" i="1" s="1"/>
  <c r="AO1143" i="1"/>
  <c r="AP1143" i="1" s="1"/>
  <c r="AO1144" i="1"/>
  <c r="AP1144" i="1" s="1"/>
  <c r="AO1145" i="1"/>
  <c r="AP1145" i="1" s="1"/>
  <c r="AO1146" i="1"/>
  <c r="AP1146" i="1" s="1"/>
  <c r="AO1147" i="1"/>
  <c r="AP1147" i="1" s="1"/>
  <c r="AO1148" i="1"/>
  <c r="AP1148" i="1" s="1"/>
  <c r="AO1149" i="1"/>
  <c r="AP1149" i="1" s="1"/>
  <c r="AO1150" i="1"/>
  <c r="AP1150" i="1" s="1"/>
  <c r="AO1151" i="1"/>
  <c r="AP1151" i="1" s="1"/>
  <c r="AO1152" i="1"/>
  <c r="AP1152" i="1" s="1"/>
  <c r="AO1153" i="1"/>
  <c r="AP1153" i="1" s="1"/>
  <c r="AO1154" i="1"/>
  <c r="AP1154" i="1" s="1"/>
  <c r="AO1155" i="1"/>
  <c r="AP1155" i="1" s="1"/>
  <c r="AO1156" i="1"/>
  <c r="AP1156" i="1" s="1"/>
  <c r="AO1157" i="1"/>
  <c r="AP1157" i="1" s="1"/>
  <c r="AO1158" i="1"/>
  <c r="AP1158" i="1" s="1"/>
  <c r="AO1159" i="1"/>
  <c r="AP1159" i="1" s="1"/>
  <c r="AO1160" i="1"/>
  <c r="AP1160" i="1" s="1"/>
  <c r="AO1161" i="1"/>
  <c r="AP1161" i="1" s="1"/>
  <c r="AO1162" i="1"/>
  <c r="AP1162" i="1" s="1"/>
  <c r="AO1163" i="1"/>
  <c r="AP1163" i="1" s="1"/>
  <c r="AO1164" i="1"/>
  <c r="AP1164" i="1" s="1"/>
  <c r="AO1165" i="1"/>
  <c r="AP1165" i="1" s="1"/>
  <c r="AO1166" i="1"/>
  <c r="AP1166" i="1" s="1"/>
  <c r="AO1167" i="1"/>
  <c r="AP1167" i="1" s="1"/>
  <c r="AO1168" i="1"/>
  <c r="AP1168" i="1" s="1"/>
  <c r="AO1169" i="1"/>
  <c r="AP1169" i="1" s="1"/>
  <c r="AO1170" i="1"/>
  <c r="AP1170" i="1" s="1"/>
  <c r="AO1171" i="1"/>
  <c r="AP1171" i="1" s="1"/>
  <c r="AO1172" i="1"/>
  <c r="AP1172" i="1" s="1"/>
  <c r="AO1173" i="1"/>
  <c r="AP1173" i="1" s="1"/>
  <c r="AO1174" i="1"/>
  <c r="AP1174" i="1" s="1"/>
  <c r="AO1175" i="1"/>
  <c r="AP1175" i="1" s="1"/>
  <c r="AO1176" i="1"/>
  <c r="AP1176" i="1" s="1"/>
  <c r="AO1177" i="1"/>
  <c r="AP1177" i="1" s="1"/>
  <c r="AO1178" i="1"/>
  <c r="AP1178" i="1" s="1"/>
  <c r="AO1179" i="1"/>
  <c r="AP1179" i="1" s="1"/>
  <c r="AO1180" i="1"/>
  <c r="AP1180" i="1" s="1"/>
  <c r="AO1181" i="1"/>
  <c r="AP1181" i="1" s="1"/>
  <c r="AO1182" i="1"/>
  <c r="AP1182" i="1" s="1"/>
  <c r="AO1183" i="1"/>
  <c r="AP1183" i="1" s="1"/>
  <c r="AO1184" i="1"/>
  <c r="AP1184" i="1" s="1"/>
  <c r="AO1185" i="1"/>
  <c r="AP1185" i="1" s="1"/>
  <c r="AO1186" i="1"/>
  <c r="AP1186" i="1" s="1"/>
  <c r="AO1187" i="1"/>
  <c r="AP1187" i="1" s="1"/>
  <c r="AO1188" i="1"/>
  <c r="AP1188" i="1" s="1"/>
  <c r="AO1189" i="1"/>
  <c r="AP1189" i="1" s="1"/>
  <c r="AO1190" i="1"/>
  <c r="AP1190" i="1" s="1"/>
  <c r="AO1191" i="1"/>
  <c r="AP1191" i="1" s="1"/>
  <c r="AO1192" i="1"/>
  <c r="AP1192" i="1" s="1"/>
  <c r="AO1193" i="1"/>
  <c r="AP1193" i="1" s="1"/>
  <c r="AO1194" i="1"/>
  <c r="AP1194" i="1" s="1"/>
  <c r="AO1195" i="1"/>
  <c r="AP1195" i="1" s="1"/>
  <c r="AO1196" i="1"/>
  <c r="AP1196" i="1" s="1"/>
  <c r="AO1197" i="1"/>
  <c r="AP1197" i="1" s="1"/>
  <c r="AO1198" i="1"/>
  <c r="AP1198" i="1" s="1"/>
  <c r="AO1199" i="1"/>
  <c r="AP1199" i="1" s="1"/>
  <c r="AO1200" i="1"/>
  <c r="AP1200" i="1" s="1"/>
  <c r="AO1201" i="1"/>
  <c r="AP1201" i="1" s="1"/>
  <c r="AO1202" i="1"/>
  <c r="AP1202" i="1" s="1"/>
  <c r="AO1203" i="1"/>
  <c r="AP1203" i="1" s="1"/>
  <c r="AP1116" i="1"/>
  <c r="AP1117" i="1"/>
  <c r="R1109" i="1"/>
  <c r="R1110" i="1"/>
  <c r="S1109" i="1"/>
  <c r="T1109" i="1" s="1"/>
  <c r="S1110" i="1"/>
  <c r="T1110" i="1" s="1"/>
  <c r="V1109" i="1"/>
  <c r="V1110" i="1"/>
  <c r="X1110" i="1" s="1"/>
  <c r="Y1109" i="1"/>
  <c r="Z1109" i="1" s="1"/>
  <c r="Y1110" i="1"/>
  <c r="Z1110" i="1" s="1"/>
  <c r="AD1109" i="1"/>
  <c r="AE1109" i="1" s="1"/>
  <c r="AF1109" i="1" s="1"/>
  <c r="AD1110" i="1"/>
  <c r="AE1110" i="1" s="1"/>
  <c r="AF1110" i="1" s="1"/>
  <c r="AG1109" i="1"/>
  <c r="AG1110" i="1"/>
  <c r="AI1109" i="1"/>
  <c r="AI1110" i="1"/>
  <c r="AJ1109" i="1"/>
  <c r="AS1109" i="1" s="1"/>
  <c r="AJ1110" i="1"/>
  <c r="AS1110" i="1" s="1"/>
  <c r="AL1109" i="1"/>
  <c r="AL1110" i="1"/>
  <c r="AM1109" i="1"/>
  <c r="AM1110" i="1"/>
  <c r="AN1110" i="1" s="1"/>
  <c r="AN1109" i="1"/>
  <c r="AO1109" i="1"/>
  <c r="AP1109" i="1" s="1"/>
  <c r="AO1110" i="1"/>
  <c r="AP1110" i="1" s="1"/>
  <c r="R1099" i="1"/>
  <c r="P1099" i="1" s="1"/>
  <c r="R1100" i="1"/>
  <c r="P1100" i="1" s="1"/>
  <c r="R1101" i="1"/>
  <c r="R1102" i="1"/>
  <c r="AA1102" i="1" s="1"/>
  <c r="R1103" i="1"/>
  <c r="AA1103" i="1" s="1"/>
  <c r="R1104" i="1"/>
  <c r="R1105" i="1"/>
  <c r="Q1105" i="1" s="1"/>
  <c r="R1106" i="1"/>
  <c r="Q1106" i="1" s="1"/>
  <c r="R1107" i="1"/>
  <c r="P1107" i="1" s="1"/>
  <c r="R1108" i="1"/>
  <c r="P1108" i="1" s="1"/>
  <c r="S1099" i="1"/>
  <c r="S1100" i="1"/>
  <c r="T1100" i="1" s="1"/>
  <c r="S1101" i="1"/>
  <c r="S1102" i="1"/>
  <c r="T1102" i="1" s="1"/>
  <c r="S1103" i="1"/>
  <c r="U1103" i="1" s="1"/>
  <c r="S1104" i="1"/>
  <c r="S1105" i="1"/>
  <c r="T1105" i="1" s="1"/>
  <c r="S1106" i="1"/>
  <c r="U1106" i="1" s="1"/>
  <c r="S1107" i="1"/>
  <c r="S1108" i="1"/>
  <c r="T1108" i="1" s="1"/>
  <c r="V1099" i="1"/>
  <c r="W1099" i="1" s="1"/>
  <c r="V1100" i="1"/>
  <c r="X1100" i="1" s="1"/>
  <c r="V1101" i="1"/>
  <c r="V1102" i="1"/>
  <c r="W1102" i="1" s="1"/>
  <c r="V1103" i="1"/>
  <c r="W1103" i="1" s="1"/>
  <c r="V1104" i="1"/>
  <c r="V1105" i="1"/>
  <c r="W1105" i="1" s="1"/>
  <c r="V1106" i="1"/>
  <c r="V1107" i="1"/>
  <c r="W1107" i="1" s="1"/>
  <c r="V1108" i="1"/>
  <c r="W1108" i="1" s="1"/>
  <c r="Y1099" i="1"/>
  <c r="Z1099" i="1" s="1"/>
  <c r="Y1100" i="1"/>
  <c r="Z1100" i="1" s="1"/>
  <c r="Y1101" i="1"/>
  <c r="Z1101" i="1" s="1"/>
  <c r="Y1102" i="1"/>
  <c r="Z1102" i="1" s="1"/>
  <c r="Y1103" i="1"/>
  <c r="Z1103" i="1" s="1"/>
  <c r="Y1104" i="1"/>
  <c r="Z1104" i="1" s="1"/>
  <c r="Y1105" i="1"/>
  <c r="Z1105" i="1" s="1"/>
  <c r="Y1106" i="1"/>
  <c r="Z1106" i="1" s="1"/>
  <c r="Y1107" i="1"/>
  <c r="Z1107" i="1" s="1"/>
  <c r="Y1108" i="1"/>
  <c r="Z1108" i="1" s="1"/>
  <c r="AD1099" i="1"/>
  <c r="AE1099" i="1" s="1"/>
  <c r="AF1099" i="1" s="1"/>
  <c r="AD1100" i="1"/>
  <c r="AE1100" i="1" s="1"/>
  <c r="AF1100" i="1" s="1"/>
  <c r="AD1101" i="1"/>
  <c r="AE1101" i="1" s="1"/>
  <c r="AF1101" i="1" s="1"/>
  <c r="AD1102" i="1"/>
  <c r="AE1102" i="1" s="1"/>
  <c r="AF1102" i="1" s="1"/>
  <c r="AD1103" i="1"/>
  <c r="AE1103" i="1" s="1"/>
  <c r="AF1103" i="1" s="1"/>
  <c r="AD1104" i="1"/>
  <c r="AE1104" i="1" s="1"/>
  <c r="AF1104" i="1" s="1"/>
  <c r="AD1105" i="1"/>
  <c r="AE1105" i="1" s="1"/>
  <c r="AF1105" i="1" s="1"/>
  <c r="AD1106" i="1"/>
  <c r="AE1106" i="1" s="1"/>
  <c r="AF1106" i="1" s="1"/>
  <c r="AD1107" i="1"/>
  <c r="AE1107" i="1" s="1"/>
  <c r="AF1107" i="1" s="1"/>
  <c r="AD1108" i="1"/>
  <c r="AE1108" i="1" s="1"/>
  <c r="AF1108" i="1" s="1"/>
  <c r="AG1099" i="1"/>
  <c r="AG1100" i="1"/>
  <c r="AG1101" i="1"/>
  <c r="AG1102" i="1"/>
  <c r="AG1103" i="1"/>
  <c r="AG1104" i="1"/>
  <c r="AG1105" i="1"/>
  <c r="AG1106" i="1"/>
  <c r="AG1107" i="1"/>
  <c r="AG1108" i="1"/>
  <c r="AI1099" i="1"/>
  <c r="AI1100" i="1"/>
  <c r="AI1101" i="1"/>
  <c r="AI1102" i="1"/>
  <c r="AI1103" i="1"/>
  <c r="AI1104" i="1"/>
  <c r="AI1105" i="1"/>
  <c r="AI1106" i="1"/>
  <c r="AI1107" i="1"/>
  <c r="AI1108" i="1"/>
  <c r="AJ1099" i="1"/>
  <c r="AS1099" i="1" s="1"/>
  <c r="AJ1100" i="1"/>
  <c r="AS1100" i="1" s="1"/>
  <c r="AJ1101" i="1"/>
  <c r="AS1101" i="1" s="1"/>
  <c r="AJ1102" i="1"/>
  <c r="AS1102" i="1" s="1"/>
  <c r="AJ1103" i="1"/>
  <c r="AS1103" i="1" s="1"/>
  <c r="AJ1104" i="1"/>
  <c r="AS1104" i="1" s="1"/>
  <c r="AJ1105" i="1"/>
  <c r="AS1105" i="1" s="1"/>
  <c r="AJ1106" i="1"/>
  <c r="AS1106" i="1" s="1"/>
  <c r="AJ1107" i="1"/>
  <c r="AS1107" i="1" s="1"/>
  <c r="AJ1108" i="1"/>
  <c r="AS1108" i="1" s="1"/>
  <c r="AL1099" i="1"/>
  <c r="AL1100" i="1"/>
  <c r="AL1101" i="1"/>
  <c r="AL1102" i="1"/>
  <c r="AL1103" i="1"/>
  <c r="AL1104" i="1"/>
  <c r="AL1105" i="1"/>
  <c r="AL1106" i="1"/>
  <c r="AL1107" i="1"/>
  <c r="AL1108" i="1"/>
  <c r="AM1099" i="1"/>
  <c r="AM1100" i="1"/>
  <c r="AM1101" i="1"/>
  <c r="AM1102" i="1"/>
  <c r="AM1103" i="1"/>
  <c r="AM1104" i="1"/>
  <c r="AN1105" i="1"/>
  <c r="AM1106" i="1"/>
  <c r="AN1106" i="1" s="1"/>
  <c r="AM1107" i="1"/>
  <c r="AN1108" i="1"/>
  <c r="AN1099" i="1"/>
  <c r="AN1100" i="1"/>
  <c r="AN1101" i="1"/>
  <c r="AN1102" i="1"/>
  <c r="AN1103" i="1"/>
  <c r="AN1104" i="1"/>
  <c r="AN1107" i="1"/>
  <c r="AO1099" i="1"/>
  <c r="AP1099" i="1" s="1"/>
  <c r="AO1100" i="1"/>
  <c r="AP1100" i="1" s="1"/>
  <c r="AO1101" i="1"/>
  <c r="AP1101" i="1" s="1"/>
  <c r="AO1102" i="1"/>
  <c r="AP1102" i="1" s="1"/>
  <c r="AO1103" i="1"/>
  <c r="AP1103" i="1" s="1"/>
  <c r="AO1104" i="1"/>
  <c r="AP1104" i="1" s="1"/>
  <c r="AO1105" i="1"/>
  <c r="AP1105" i="1" s="1"/>
  <c r="AO1106" i="1"/>
  <c r="AP1106" i="1" s="1"/>
  <c r="AO1107" i="1"/>
  <c r="AP1107" i="1" s="1"/>
  <c r="AO1108" i="1"/>
  <c r="AP1108" i="1" s="1"/>
  <c r="R1097" i="1"/>
  <c r="R1098" i="1"/>
  <c r="P1098" i="1" s="1"/>
  <c r="S1097" i="1"/>
  <c r="S1098" i="1"/>
  <c r="T1098" i="1" s="1"/>
  <c r="V1097" i="1"/>
  <c r="X1097" i="1" s="1"/>
  <c r="V1098" i="1"/>
  <c r="Y1097" i="1"/>
  <c r="Z1097" i="1" s="1"/>
  <c r="Y1098" i="1"/>
  <c r="Z1098" i="1" s="1"/>
  <c r="AD1097" i="1"/>
  <c r="AE1097" i="1" s="1"/>
  <c r="AF1097" i="1" s="1"/>
  <c r="AD1098" i="1"/>
  <c r="AE1098" i="1" s="1"/>
  <c r="AF1098" i="1" s="1"/>
  <c r="AG1097" i="1"/>
  <c r="AG1098" i="1"/>
  <c r="AI1097" i="1"/>
  <c r="AI1098" i="1"/>
  <c r="AJ1097" i="1"/>
  <c r="AS1097" i="1" s="1"/>
  <c r="AJ1098" i="1"/>
  <c r="AS1098" i="1" s="1"/>
  <c r="AL1097" i="1"/>
  <c r="AL1098" i="1"/>
  <c r="AM1097" i="1"/>
  <c r="AM1098" i="1"/>
  <c r="AN1097" i="1"/>
  <c r="AN1098" i="1"/>
  <c r="AO1097" i="1"/>
  <c r="AP1097" i="1" s="1"/>
  <c r="AQ1097" i="1" s="1"/>
  <c r="AK1097" i="1" s="1"/>
  <c r="AO1098" i="1"/>
  <c r="AP1098" i="1" s="1"/>
  <c r="AQ1098" i="1" s="1"/>
  <c r="AK1098" i="1" s="1"/>
  <c r="R1087" i="1"/>
  <c r="P1087" i="1" s="1"/>
  <c r="R1088" i="1"/>
  <c r="R1089" i="1"/>
  <c r="R1090" i="1"/>
  <c r="AA1090" i="1" s="1"/>
  <c r="R1091" i="1"/>
  <c r="AA1091" i="1" s="1"/>
  <c r="R1092" i="1"/>
  <c r="AA1092" i="1" s="1"/>
  <c r="R1093" i="1"/>
  <c r="R1094" i="1"/>
  <c r="R1095" i="1"/>
  <c r="P1095" i="1" s="1"/>
  <c r="R1096" i="1"/>
  <c r="P1096" i="1" s="1"/>
  <c r="S1087" i="1"/>
  <c r="S1088" i="1"/>
  <c r="T1088" i="1" s="1"/>
  <c r="S1089" i="1"/>
  <c r="T1089" i="1" s="1"/>
  <c r="S1090" i="1"/>
  <c r="S1091" i="1"/>
  <c r="S1092" i="1"/>
  <c r="S1093" i="1"/>
  <c r="T1093" i="1" s="1"/>
  <c r="S1094" i="1"/>
  <c r="T1094" i="1" s="1"/>
  <c r="S1095" i="1"/>
  <c r="U1095" i="1" s="1"/>
  <c r="S1096" i="1"/>
  <c r="T1096" i="1" s="1"/>
  <c r="V1087" i="1"/>
  <c r="V1088" i="1"/>
  <c r="X1088" i="1" s="1"/>
  <c r="V1089" i="1"/>
  <c r="X1089" i="1" s="1"/>
  <c r="V1090" i="1"/>
  <c r="W1090" i="1" s="1"/>
  <c r="V1091" i="1"/>
  <c r="W1091" i="1" s="1"/>
  <c r="V1092" i="1"/>
  <c r="W1092" i="1" s="1"/>
  <c r="V1093" i="1"/>
  <c r="X1093" i="1" s="1"/>
  <c r="V1094" i="1"/>
  <c r="V1095" i="1"/>
  <c r="V1096" i="1"/>
  <c r="W1089" i="1"/>
  <c r="Y1087" i="1"/>
  <c r="Z1087" i="1" s="1"/>
  <c r="Y1088" i="1"/>
  <c r="Z1088" i="1" s="1"/>
  <c r="Y1089" i="1"/>
  <c r="Z1089" i="1" s="1"/>
  <c r="Y1090" i="1"/>
  <c r="Z1090" i="1" s="1"/>
  <c r="Y1091" i="1"/>
  <c r="Z1091" i="1" s="1"/>
  <c r="Y1092" i="1"/>
  <c r="Z1092" i="1" s="1"/>
  <c r="Y1093" i="1"/>
  <c r="Z1093" i="1" s="1"/>
  <c r="Y1094" i="1"/>
  <c r="Z1094" i="1" s="1"/>
  <c r="Y1095" i="1"/>
  <c r="Z1095" i="1" s="1"/>
  <c r="Y1096" i="1"/>
  <c r="Z1096" i="1" s="1"/>
  <c r="AD1087" i="1"/>
  <c r="AE1087" i="1" s="1"/>
  <c r="AF1087" i="1" s="1"/>
  <c r="AD1088" i="1"/>
  <c r="AE1088" i="1" s="1"/>
  <c r="AF1088" i="1" s="1"/>
  <c r="AD1089" i="1"/>
  <c r="AE1089" i="1" s="1"/>
  <c r="AF1089" i="1" s="1"/>
  <c r="AD1090" i="1"/>
  <c r="AE1090" i="1" s="1"/>
  <c r="AF1090" i="1" s="1"/>
  <c r="AD1091" i="1"/>
  <c r="AE1091" i="1" s="1"/>
  <c r="AF1091" i="1" s="1"/>
  <c r="AD1092" i="1"/>
  <c r="AE1092" i="1" s="1"/>
  <c r="AF1092" i="1" s="1"/>
  <c r="AD1093" i="1"/>
  <c r="AE1093" i="1" s="1"/>
  <c r="AF1093" i="1" s="1"/>
  <c r="AD1094" i="1"/>
  <c r="AE1094" i="1" s="1"/>
  <c r="AF1094" i="1" s="1"/>
  <c r="AD1095" i="1"/>
  <c r="AE1095" i="1" s="1"/>
  <c r="AF1095" i="1" s="1"/>
  <c r="AD1096" i="1"/>
  <c r="AE1096" i="1" s="1"/>
  <c r="AF1096" i="1" s="1"/>
  <c r="AG1087" i="1"/>
  <c r="AG1088" i="1"/>
  <c r="AG1089" i="1"/>
  <c r="AG1090" i="1"/>
  <c r="AG1091" i="1"/>
  <c r="AG1092" i="1"/>
  <c r="AG1093" i="1"/>
  <c r="AG1094" i="1"/>
  <c r="AG1095" i="1"/>
  <c r="AG1096" i="1"/>
  <c r="AI1087" i="1"/>
  <c r="AI1088" i="1"/>
  <c r="AI1089" i="1"/>
  <c r="AI1090" i="1"/>
  <c r="AI1091" i="1"/>
  <c r="AI1092" i="1"/>
  <c r="AI1093" i="1"/>
  <c r="AI1094" i="1"/>
  <c r="AI1095" i="1"/>
  <c r="AI1096" i="1"/>
  <c r="AJ1087" i="1"/>
  <c r="AS1087" i="1" s="1"/>
  <c r="AJ1088" i="1"/>
  <c r="AS1088" i="1" s="1"/>
  <c r="AJ1089" i="1"/>
  <c r="AS1089" i="1" s="1"/>
  <c r="AJ1090" i="1"/>
  <c r="AS1090" i="1" s="1"/>
  <c r="AJ1091" i="1"/>
  <c r="AS1091" i="1" s="1"/>
  <c r="AJ1092" i="1"/>
  <c r="AS1092" i="1" s="1"/>
  <c r="AJ1093" i="1"/>
  <c r="AS1093" i="1" s="1"/>
  <c r="AJ1094" i="1"/>
  <c r="AS1094" i="1" s="1"/>
  <c r="AJ1095" i="1"/>
  <c r="AS1095" i="1" s="1"/>
  <c r="AJ1096" i="1"/>
  <c r="AS1096" i="1" s="1"/>
  <c r="AL1087" i="1"/>
  <c r="AL1088" i="1"/>
  <c r="AL1089" i="1"/>
  <c r="AL1090" i="1"/>
  <c r="AL1091" i="1"/>
  <c r="AL1092" i="1"/>
  <c r="AL1093" i="1"/>
  <c r="AL1094" i="1"/>
  <c r="AL1095" i="1"/>
  <c r="AL1096" i="1"/>
  <c r="AN1087" i="1"/>
  <c r="AM1090" i="1"/>
  <c r="AN1090" i="1" s="1"/>
  <c r="AM1092" i="1"/>
  <c r="AM1094" i="1"/>
  <c r="AM1095" i="1"/>
  <c r="AM1096" i="1"/>
  <c r="AN1088" i="1"/>
  <c r="AN1089" i="1"/>
  <c r="AN1091" i="1"/>
  <c r="AN1092" i="1"/>
  <c r="AN1093" i="1"/>
  <c r="AN1094" i="1"/>
  <c r="AN1095" i="1"/>
  <c r="AN1096" i="1"/>
  <c r="AO1087" i="1"/>
  <c r="AP1087" i="1" s="1"/>
  <c r="AO1088" i="1"/>
  <c r="AP1088" i="1" s="1"/>
  <c r="AO1089" i="1"/>
  <c r="AP1089" i="1" s="1"/>
  <c r="AO1090" i="1"/>
  <c r="AP1090" i="1" s="1"/>
  <c r="AO1091" i="1"/>
  <c r="AP1091" i="1" s="1"/>
  <c r="AO1092" i="1"/>
  <c r="AP1092" i="1" s="1"/>
  <c r="AO1093" i="1"/>
  <c r="AP1093" i="1" s="1"/>
  <c r="AO1094" i="1"/>
  <c r="AP1094" i="1" s="1"/>
  <c r="AO1095" i="1"/>
  <c r="AP1095" i="1" s="1"/>
  <c r="AO1096" i="1"/>
  <c r="AP1096" i="1" s="1"/>
  <c r="R1086" i="1"/>
  <c r="AA1086" i="1" s="1"/>
  <c r="S1086" i="1"/>
  <c r="V1086" i="1"/>
  <c r="W1086" i="1" s="1"/>
  <c r="Y1086" i="1"/>
  <c r="Z1086" i="1" s="1"/>
  <c r="AD1086" i="1"/>
  <c r="AE1086" i="1" s="1"/>
  <c r="AF1086" i="1" s="1"/>
  <c r="AG1086" i="1"/>
  <c r="AI1086" i="1"/>
  <c r="AJ1086" i="1"/>
  <c r="AS1086" i="1" s="1"/>
  <c r="AL1086" i="1"/>
  <c r="AM1086" i="1"/>
  <c r="AN1086" i="1"/>
  <c r="AO1086" i="1"/>
  <c r="AP1086" i="1" s="1"/>
  <c r="R1082" i="1"/>
  <c r="P1082" i="1" s="1"/>
  <c r="R1083" i="1"/>
  <c r="R1084" i="1"/>
  <c r="P1084" i="1" s="1"/>
  <c r="R1085" i="1"/>
  <c r="P1085" i="1" s="1"/>
  <c r="S1082" i="1"/>
  <c r="S1083" i="1"/>
  <c r="T1083" i="1" s="1"/>
  <c r="S1084" i="1"/>
  <c r="S1085" i="1"/>
  <c r="U1085" i="1" s="1"/>
  <c r="V1082" i="1"/>
  <c r="W1082" i="1" s="1"/>
  <c r="V1083" i="1"/>
  <c r="V1084" i="1"/>
  <c r="V1085" i="1"/>
  <c r="Y1082" i="1"/>
  <c r="Z1082" i="1" s="1"/>
  <c r="Y1083" i="1"/>
  <c r="Z1083" i="1" s="1"/>
  <c r="Y1084" i="1"/>
  <c r="Z1084" i="1" s="1"/>
  <c r="Y1085" i="1"/>
  <c r="Z1085" i="1" s="1"/>
  <c r="AD1082" i="1"/>
  <c r="AE1082" i="1" s="1"/>
  <c r="AF1082" i="1" s="1"/>
  <c r="AD1083" i="1"/>
  <c r="AE1083" i="1" s="1"/>
  <c r="AF1083" i="1" s="1"/>
  <c r="AD1084" i="1"/>
  <c r="AE1084" i="1" s="1"/>
  <c r="AF1084" i="1" s="1"/>
  <c r="AD1085" i="1"/>
  <c r="AE1085" i="1" s="1"/>
  <c r="AF1085" i="1" s="1"/>
  <c r="AG1082" i="1"/>
  <c r="AG1083" i="1"/>
  <c r="AG1084" i="1"/>
  <c r="AG1085" i="1"/>
  <c r="AI1082" i="1"/>
  <c r="AI1083" i="1"/>
  <c r="AI1084" i="1"/>
  <c r="AI1085" i="1"/>
  <c r="AJ1082" i="1"/>
  <c r="AS1082" i="1" s="1"/>
  <c r="AJ1083" i="1"/>
  <c r="AS1083" i="1" s="1"/>
  <c r="AJ1084" i="1"/>
  <c r="AS1084" i="1" s="1"/>
  <c r="AJ1085" i="1"/>
  <c r="AS1085" i="1" s="1"/>
  <c r="AL1082" i="1"/>
  <c r="AL1083" i="1"/>
  <c r="AL1084" i="1"/>
  <c r="AL1085" i="1"/>
  <c r="AM1082" i="1"/>
  <c r="AM1083" i="1"/>
  <c r="AM1084" i="1"/>
  <c r="AM1085" i="1"/>
  <c r="AN1085" i="1" s="1"/>
  <c r="AN1082" i="1"/>
  <c r="AN1083" i="1"/>
  <c r="AN1084" i="1"/>
  <c r="AO1082" i="1"/>
  <c r="AP1082" i="1" s="1"/>
  <c r="AO1083" i="1"/>
  <c r="AP1083" i="1" s="1"/>
  <c r="AO1084" i="1"/>
  <c r="AP1084" i="1" s="1"/>
  <c r="AO1085" i="1"/>
  <c r="AP1085" i="1" s="1"/>
  <c r="R1081" i="1"/>
  <c r="P1081" i="1" s="1"/>
  <c r="S1081" i="1"/>
  <c r="T1081" i="1" s="1"/>
  <c r="V1081" i="1"/>
  <c r="X1081" i="1" s="1"/>
  <c r="Y1081" i="1"/>
  <c r="Z1081" i="1" s="1"/>
  <c r="AD1081" i="1"/>
  <c r="AE1081" i="1" s="1"/>
  <c r="AF1081" i="1" s="1"/>
  <c r="AG1081" i="1"/>
  <c r="AI1081" i="1"/>
  <c r="AJ1081" i="1"/>
  <c r="AS1081" i="1" s="1"/>
  <c r="AL1081" i="1"/>
  <c r="AN1081" i="1"/>
  <c r="AO1081" i="1"/>
  <c r="AP1081" i="1" s="1"/>
  <c r="R1073" i="1"/>
  <c r="P1073" i="1" s="1"/>
  <c r="R1074" i="1"/>
  <c r="P1074" i="1" s="1"/>
  <c r="R1075" i="1"/>
  <c r="R1076" i="1"/>
  <c r="P1076" i="1" s="1"/>
  <c r="R1077" i="1"/>
  <c r="P1077" i="1" s="1"/>
  <c r="R1078" i="1"/>
  <c r="R1079" i="1"/>
  <c r="P1079" i="1" s="1"/>
  <c r="R1080" i="1"/>
  <c r="AA1080" i="1" s="1"/>
  <c r="S1073" i="1"/>
  <c r="U1073" i="1" s="1"/>
  <c r="S1074" i="1"/>
  <c r="U1074" i="1" s="1"/>
  <c r="S1075" i="1"/>
  <c r="U1075" i="1" s="1"/>
  <c r="S1076" i="1"/>
  <c r="U1076" i="1" s="1"/>
  <c r="S1077" i="1"/>
  <c r="U1077" i="1" s="1"/>
  <c r="S1078" i="1"/>
  <c r="U1078" i="1" s="1"/>
  <c r="S1079" i="1"/>
  <c r="U1079" i="1" s="1"/>
  <c r="S1080" i="1"/>
  <c r="U1080" i="1" s="1"/>
  <c r="T1073" i="1"/>
  <c r="T1074" i="1"/>
  <c r="T1075" i="1"/>
  <c r="T1076" i="1"/>
  <c r="T1077" i="1"/>
  <c r="V1073" i="1"/>
  <c r="X1073" i="1" s="1"/>
  <c r="V1074" i="1"/>
  <c r="X1074" i="1" s="1"/>
  <c r="V1075" i="1"/>
  <c r="X1075" i="1" s="1"/>
  <c r="V1076" i="1"/>
  <c r="X1076" i="1" s="1"/>
  <c r="V1077" i="1"/>
  <c r="X1077" i="1" s="1"/>
  <c r="V1078" i="1"/>
  <c r="X1078" i="1" s="1"/>
  <c r="V1079" i="1"/>
  <c r="X1079" i="1" s="1"/>
  <c r="V1080" i="1"/>
  <c r="W1080" i="1" s="1"/>
  <c r="W1073" i="1"/>
  <c r="W1074" i="1"/>
  <c r="W1075" i="1"/>
  <c r="W1076" i="1"/>
  <c r="W1077" i="1"/>
  <c r="W1078" i="1"/>
  <c r="Y1073" i="1"/>
  <c r="Y1074" i="1"/>
  <c r="Z1074" i="1" s="1"/>
  <c r="Y1075" i="1"/>
  <c r="Z1075" i="1" s="1"/>
  <c r="Y1076" i="1"/>
  <c r="Z1076" i="1" s="1"/>
  <c r="Y1077" i="1"/>
  <c r="Z1077" i="1" s="1"/>
  <c r="Y1078" i="1"/>
  <c r="Z1078" i="1" s="1"/>
  <c r="Y1079" i="1"/>
  <c r="Z1079" i="1" s="1"/>
  <c r="Y1080" i="1"/>
  <c r="Z1080" i="1" s="1"/>
  <c r="Z1073" i="1"/>
  <c r="AD1073" i="1"/>
  <c r="AD1074" i="1"/>
  <c r="AD1075" i="1"/>
  <c r="AD1076" i="1"/>
  <c r="AD1077" i="1"/>
  <c r="AD1078" i="1"/>
  <c r="AD1079" i="1"/>
  <c r="AD1080" i="1"/>
  <c r="AE1080" i="1" s="1"/>
  <c r="AF1080" i="1" s="1"/>
  <c r="AE1073" i="1"/>
  <c r="AF1073" i="1" s="1"/>
  <c r="AE1074" i="1"/>
  <c r="AF1074" i="1" s="1"/>
  <c r="AE1075" i="1"/>
  <c r="AF1075" i="1" s="1"/>
  <c r="AE1076" i="1"/>
  <c r="AF1076" i="1" s="1"/>
  <c r="AE1077" i="1"/>
  <c r="AF1077" i="1" s="1"/>
  <c r="AE1078" i="1"/>
  <c r="AF1078" i="1" s="1"/>
  <c r="AE1079" i="1"/>
  <c r="AF1079" i="1" s="1"/>
  <c r="AG1073" i="1"/>
  <c r="AG1074" i="1"/>
  <c r="AG1075" i="1"/>
  <c r="AG1076" i="1"/>
  <c r="AG1077" i="1"/>
  <c r="AG1078" i="1"/>
  <c r="AG1079" i="1"/>
  <c r="AG1080" i="1"/>
  <c r="AI1073" i="1"/>
  <c r="AI1074" i="1"/>
  <c r="AI1075" i="1"/>
  <c r="AI1076" i="1"/>
  <c r="AI1077" i="1"/>
  <c r="AI1078" i="1"/>
  <c r="AI1079" i="1"/>
  <c r="AI1080" i="1"/>
  <c r="AJ1073" i="1"/>
  <c r="AS1073" i="1" s="1"/>
  <c r="AJ1074" i="1"/>
  <c r="AS1074" i="1" s="1"/>
  <c r="AJ1075" i="1"/>
  <c r="AS1075" i="1" s="1"/>
  <c r="AJ1076" i="1"/>
  <c r="AS1076" i="1" s="1"/>
  <c r="AJ1077" i="1"/>
  <c r="AS1077" i="1" s="1"/>
  <c r="AJ1078" i="1"/>
  <c r="AS1078" i="1" s="1"/>
  <c r="AJ1079" i="1"/>
  <c r="AS1079" i="1" s="1"/>
  <c r="AJ1080" i="1"/>
  <c r="AS1080" i="1" s="1"/>
  <c r="AL1073" i="1"/>
  <c r="AL1074" i="1"/>
  <c r="AL1075" i="1"/>
  <c r="AL1076" i="1"/>
  <c r="AL1077" i="1"/>
  <c r="AL1078" i="1"/>
  <c r="AL1079" i="1"/>
  <c r="AL1080" i="1"/>
  <c r="AM1073" i="1"/>
  <c r="AM1074" i="1"/>
  <c r="AM1075" i="1"/>
  <c r="AN1075" i="1" s="1"/>
  <c r="AM1076" i="1"/>
  <c r="AM1077" i="1"/>
  <c r="AN1077" i="1" s="1"/>
  <c r="AM1079" i="1"/>
  <c r="AM1080" i="1"/>
  <c r="AN1073" i="1"/>
  <c r="AN1074" i="1"/>
  <c r="AN1076" i="1"/>
  <c r="AN1078" i="1"/>
  <c r="AN1079" i="1"/>
  <c r="AN1080" i="1"/>
  <c r="AO1073" i="1"/>
  <c r="AP1073" i="1" s="1"/>
  <c r="AO1074" i="1"/>
  <c r="AP1074" i="1" s="1"/>
  <c r="AO1075" i="1"/>
  <c r="AP1075" i="1" s="1"/>
  <c r="AO1076" i="1"/>
  <c r="AP1076" i="1" s="1"/>
  <c r="AO1077" i="1"/>
  <c r="AP1077" i="1" s="1"/>
  <c r="AO1078" i="1"/>
  <c r="AP1078" i="1" s="1"/>
  <c r="AO1079" i="1"/>
  <c r="AP1079" i="1" s="1"/>
  <c r="AO1080" i="1"/>
  <c r="AP1080" i="1" s="1"/>
  <c r="R1072" i="1"/>
  <c r="S1072" i="1"/>
  <c r="T1072" i="1" s="1"/>
  <c r="V1072" i="1"/>
  <c r="W1072" i="1" s="1"/>
  <c r="Y1072" i="1"/>
  <c r="Z1072" i="1" s="1"/>
  <c r="AD1072" i="1"/>
  <c r="AE1072" i="1" s="1"/>
  <c r="AF1072" i="1" s="1"/>
  <c r="AG1072" i="1"/>
  <c r="AI1072" i="1"/>
  <c r="AJ1072" i="1"/>
  <c r="AS1072" i="1" s="1"/>
  <c r="AN1072" i="1"/>
  <c r="AO1072" i="1"/>
  <c r="AP1072" i="1" s="1"/>
  <c r="R1066" i="1"/>
  <c r="P1066" i="1" s="1"/>
  <c r="R1067" i="1"/>
  <c r="R1068" i="1"/>
  <c r="R1069" i="1"/>
  <c r="Q1069" i="1" s="1"/>
  <c r="R1070" i="1"/>
  <c r="R1071" i="1"/>
  <c r="Q1071" i="1" s="1"/>
  <c r="S1066" i="1"/>
  <c r="S1067" i="1"/>
  <c r="T1067" i="1" s="1"/>
  <c r="S1068" i="1"/>
  <c r="S1069" i="1"/>
  <c r="U1069" i="1" s="1"/>
  <c r="S1070" i="1"/>
  <c r="S1071" i="1"/>
  <c r="U1071" i="1" s="1"/>
  <c r="V1066" i="1"/>
  <c r="X1066" i="1" s="1"/>
  <c r="V1067" i="1"/>
  <c r="X1067" i="1" s="1"/>
  <c r="V1068" i="1"/>
  <c r="V1069" i="1"/>
  <c r="X1069" i="1" s="1"/>
  <c r="V1070" i="1"/>
  <c r="X1070" i="1" s="1"/>
  <c r="V1071" i="1"/>
  <c r="Y1066" i="1"/>
  <c r="Z1066" i="1" s="1"/>
  <c r="Y1067" i="1"/>
  <c r="Z1067" i="1" s="1"/>
  <c r="Y1068" i="1"/>
  <c r="Z1068" i="1" s="1"/>
  <c r="Y1069" i="1"/>
  <c r="Z1069" i="1" s="1"/>
  <c r="Y1070" i="1"/>
  <c r="Z1070" i="1" s="1"/>
  <c r="Y1071" i="1"/>
  <c r="Z1071" i="1" s="1"/>
  <c r="AD1066" i="1"/>
  <c r="AE1066" i="1" s="1"/>
  <c r="AF1066" i="1" s="1"/>
  <c r="AD1067" i="1"/>
  <c r="AE1067" i="1" s="1"/>
  <c r="AF1067" i="1" s="1"/>
  <c r="AD1068" i="1"/>
  <c r="AE1068" i="1" s="1"/>
  <c r="AF1068" i="1" s="1"/>
  <c r="AD1069" i="1"/>
  <c r="AE1069" i="1" s="1"/>
  <c r="AF1069" i="1" s="1"/>
  <c r="AD1070" i="1"/>
  <c r="AE1070" i="1" s="1"/>
  <c r="AF1070" i="1" s="1"/>
  <c r="AD1071" i="1"/>
  <c r="AE1071" i="1" s="1"/>
  <c r="AF1071" i="1" s="1"/>
  <c r="AG1066" i="1"/>
  <c r="AG1067" i="1"/>
  <c r="AG1068" i="1"/>
  <c r="AG1069" i="1"/>
  <c r="AG1070" i="1"/>
  <c r="AG1071" i="1"/>
  <c r="AI1066" i="1"/>
  <c r="AI1067" i="1"/>
  <c r="AI1068" i="1"/>
  <c r="AI1069" i="1"/>
  <c r="AI1070" i="1"/>
  <c r="AI1071" i="1"/>
  <c r="AJ1066" i="1"/>
  <c r="AS1066" i="1" s="1"/>
  <c r="AJ1067" i="1"/>
  <c r="AS1067" i="1" s="1"/>
  <c r="AJ1068" i="1"/>
  <c r="AS1068" i="1" s="1"/>
  <c r="AJ1069" i="1"/>
  <c r="AS1069" i="1" s="1"/>
  <c r="AJ1070" i="1"/>
  <c r="AS1070" i="1" s="1"/>
  <c r="AJ1071" i="1"/>
  <c r="AS1071" i="1" s="1"/>
  <c r="AL1066" i="1"/>
  <c r="AL1067" i="1"/>
  <c r="AL1068" i="1"/>
  <c r="AL1069" i="1"/>
  <c r="AL1070" i="1"/>
  <c r="AL1071" i="1"/>
  <c r="AM1066" i="1"/>
  <c r="AN1066" i="1" s="1"/>
  <c r="AM1068" i="1"/>
  <c r="AM1069" i="1"/>
  <c r="AM1070" i="1"/>
  <c r="AM1071" i="1"/>
  <c r="AN1071" i="1" s="1"/>
  <c r="AN1067" i="1"/>
  <c r="AN1068" i="1"/>
  <c r="AN1069" i="1"/>
  <c r="AN1070" i="1"/>
  <c r="AO1066" i="1"/>
  <c r="AP1066" i="1" s="1"/>
  <c r="AO1067" i="1"/>
  <c r="AP1067" i="1" s="1"/>
  <c r="AO1068" i="1"/>
  <c r="AP1068" i="1" s="1"/>
  <c r="AO1069" i="1"/>
  <c r="AP1069" i="1" s="1"/>
  <c r="AO1070" i="1"/>
  <c r="AP1070" i="1" s="1"/>
  <c r="AO1071" i="1"/>
  <c r="AP1071" i="1" s="1"/>
  <c r="R1064" i="1"/>
  <c r="Q1064" i="1" s="1"/>
  <c r="R1065" i="1"/>
  <c r="S1064" i="1"/>
  <c r="U1064" i="1" s="1"/>
  <c r="S1065" i="1"/>
  <c r="T1065" i="1" s="1"/>
  <c r="V1064" i="1"/>
  <c r="W1064" i="1" s="1"/>
  <c r="V1065" i="1"/>
  <c r="Y1064" i="1"/>
  <c r="Z1064" i="1" s="1"/>
  <c r="Y1065" i="1"/>
  <c r="Z1065" i="1" s="1"/>
  <c r="AD1064" i="1"/>
  <c r="AE1064" i="1" s="1"/>
  <c r="AF1064" i="1" s="1"/>
  <c r="AD1065" i="1"/>
  <c r="AE1065" i="1" s="1"/>
  <c r="AF1065" i="1" s="1"/>
  <c r="AG1064" i="1"/>
  <c r="AG1065" i="1"/>
  <c r="AI1064" i="1"/>
  <c r="AI1065" i="1"/>
  <c r="AJ1064" i="1"/>
  <c r="AS1064" i="1" s="1"/>
  <c r="AJ1065" i="1"/>
  <c r="AS1065" i="1" s="1"/>
  <c r="AL1064" i="1"/>
  <c r="AL1065" i="1"/>
  <c r="AM1064" i="1"/>
  <c r="AM1065" i="1"/>
  <c r="AN1064" i="1"/>
  <c r="AN1065" i="1"/>
  <c r="AO1064" i="1"/>
  <c r="AP1064" i="1" s="1"/>
  <c r="AO1065" i="1"/>
  <c r="AP1065" i="1" s="1"/>
  <c r="R1063" i="1"/>
  <c r="Q1063" i="1" s="1"/>
  <c r="S1063" i="1"/>
  <c r="T1063" i="1" s="1"/>
  <c r="V1063" i="1"/>
  <c r="Y1063" i="1"/>
  <c r="Z1063" i="1" s="1"/>
  <c r="AD1063" i="1"/>
  <c r="AE1063" i="1" s="1"/>
  <c r="AF1063" i="1" s="1"/>
  <c r="AG1063" i="1"/>
  <c r="AI1063" i="1"/>
  <c r="AJ1063" i="1"/>
  <c r="AS1063" i="1" s="1"/>
  <c r="AL1063" i="1"/>
  <c r="AM1063" i="1"/>
  <c r="AN1063" i="1"/>
  <c r="AO1063" i="1"/>
  <c r="AP1063" i="1" s="1"/>
  <c r="R1045" i="1"/>
  <c r="R1046" i="1"/>
  <c r="Q1046" i="1" s="1"/>
  <c r="R1047" i="1"/>
  <c r="AA1047" i="1" s="1"/>
  <c r="R1048" i="1"/>
  <c r="R1049" i="1"/>
  <c r="P1049" i="1" s="1"/>
  <c r="R1050" i="1"/>
  <c r="AA1050" i="1" s="1"/>
  <c r="R1051" i="1"/>
  <c r="Q1051" i="1" s="1"/>
  <c r="R1052" i="1"/>
  <c r="P1052" i="1" s="1"/>
  <c r="R1053" i="1"/>
  <c r="R1054" i="1"/>
  <c r="Q1054" i="1" s="1"/>
  <c r="R1055" i="1"/>
  <c r="AA1055" i="1" s="1"/>
  <c r="R1056" i="1"/>
  <c r="R1057" i="1"/>
  <c r="R1058" i="1"/>
  <c r="AA1058" i="1" s="1"/>
  <c r="R1059" i="1"/>
  <c r="R1060" i="1"/>
  <c r="AA1060" i="1" s="1"/>
  <c r="R1061" i="1"/>
  <c r="R1062" i="1"/>
  <c r="Q1062" i="1" s="1"/>
  <c r="S1045" i="1"/>
  <c r="T1045" i="1" s="1"/>
  <c r="S1046" i="1"/>
  <c r="U1046" i="1" s="1"/>
  <c r="S1047" i="1"/>
  <c r="S1048" i="1"/>
  <c r="T1048" i="1" s="1"/>
  <c r="S1049" i="1"/>
  <c r="U1049" i="1" s="1"/>
  <c r="S1050" i="1"/>
  <c r="U1050" i="1" s="1"/>
  <c r="S1051" i="1"/>
  <c r="T1051" i="1" s="1"/>
  <c r="S1052" i="1"/>
  <c r="T1052" i="1" s="1"/>
  <c r="S1053" i="1"/>
  <c r="T1053" i="1" s="1"/>
  <c r="S1054" i="1"/>
  <c r="S1055" i="1"/>
  <c r="U1055" i="1" s="1"/>
  <c r="S1056" i="1"/>
  <c r="T1056" i="1" s="1"/>
  <c r="S1057" i="1"/>
  <c r="S1058" i="1"/>
  <c r="U1058" i="1" s="1"/>
  <c r="S1059" i="1"/>
  <c r="T1059" i="1" s="1"/>
  <c r="S1060" i="1"/>
  <c r="T1060" i="1" s="1"/>
  <c r="S1061" i="1"/>
  <c r="T1061" i="1" s="1"/>
  <c r="S1062" i="1"/>
  <c r="U1062" i="1" s="1"/>
  <c r="V1045" i="1"/>
  <c r="X1045" i="1" s="1"/>
  <c r="V1046" i="1"/>
  <c r="W1046" i="1" s="1"/>
  <c r="V1047" i="1"/>
  <c r="W1047" i="1" s="1"/>
  <c r="V1048" i="1"/>
  <c r="X1048" i="1" s="1"/>
  <c r="V1049" i="1"/>
  <c r="W1049" i="1" s="1"/>
  <c r="V1050" i="1"/>
  <c r="W1050" i="1" s="1"/>
  <c r="V1051" i="1"/>
  <c r="V1052" i="1"/>
  <c r="V1053" i="1"/>
  <c r="X1053" i="1" s="1"/>
  <c r="V1054" i="1"/>
  <c r="X1054" i="1" s="1"/>
  <c r="V1055" i="1"/>
  <c r="W1055" i="1" s="1"/>
  <c r="V1056" i="1"/>
  <c r="V1057" i="1"/>
  <c r="W1057" i="1" s="1"/>
  <c r="V1058" i="1"/>
  <c r="W1058" i="1" s="1"/>
  <c r="V1059" i="1"/>
  <c r="V1060" i="1"/>
  <c r="V1061" i="1"/>
  <c r="W1061" i="1" s="1"/>
  <c r="V1062" i="1"/>
  <c r="W1062" i="1" s="1"/>
  <c r="Y1045" i="1"/>
  <c r="Z1045" i="1" s="1"/>
  <c r="Y1046" i="1"/>
  <c r="Z1046" i="1" s="1"/>
  <c r="Y1047" i="1"/>
  <c r="Z1047" i="1" s="1"/>
  <c r="Y1048" i="1"/>
  <c r="Z1048" i="1" s="1"/>
  <c r="Y1049" i="1"/>
  <c r="Z1049" i="1" s="1"/>
  <c r="Y1050" i="1"/>
  <c r="Z1050" i="1" s="1"/>
  <c r="Y1051" i="1"/>
  <c r="Z1051" i="1" s="1"/>
  <c r="Y1052" i="1"/>
  <c r="Z1052" i="1" s="1"/>
  <c r="Y1053" i="1"/>
  <c r="Z1053" i="1" s="1"/>
  <c r="Y1054" i="1"/>
  <c r="Z1054" i="1" s="1"/>
  <c r="Y1055" i="1"/>
  <c r="Z1055" i="1" s="1"/>
  <c r="Y1056" i="1"/>
  <c r="Z1056" i="1" s="1"/>
  <c r="Y1057" i="1"/>
  <c r="Z1057" i="1" s="1"/>
  <c r="Y1058" i="1"/>
  <c r="Z1058" i="1" s="1"/>
  <c r="Y1059" i="1"/>
  <c r="Z1059" i="1" s="1"/>
  <c r="Y1060" i="1"/>
  <c r="Z1060" i="1" s="1"/>
  <c r="Y1061" i="1"/>
  <c r="Z1061" i="1" s="1"/>
  <c r="Y1062" i="1"/>
  <c r="Z1062" i="1" s="1"/>
  <c r="AD1045" i="1"/>
  <c r="AE1045" i="1" s="1"/>
  <c r="AF1045" i="1" s="1"/>
  <c r="AD1046" i="1"/>
  <c r="AE1046" i="1" s="1"/>
  <c r="AF1046" i="1" s="1"/>
  <c r="AD1047" i="1"/>
  <c r="AE1047" i="1" s="1"/>
  <c r="AF1047" i="1" s="1"/>
  <c r="AD1048" i="1"/>
  <c r="AE1048" i="1" s="1"/>
  <c r="AF1048" i="1" s="1"/>
  <c r="AD1049" i="1"/>
  <c r="AE1049" i="1" s="1"/>
  <c r="AF1049" i="1" s="1"/>
  <c r="AD1050" i="1"/>
  <c r="AE1050" i="1" s="1"/>
  <c r="AF1050" i="1" s="1"/>
  <c r="AD1051" i="1"/>
  <c r="AE1051" i="1" s="1"/>
  <c r="AF1051" i="1" s="1"/>
  <c r="AD1052" i="1"/>
  <c r="AE1052" i="1" s="1"/>
  <c r="AF1052" i="1" s="1"/>
  <c r="AD1053" i="1"/>
  <c r="AE1053" i="1" s="1"/>
  <c r="AF1053" i="1" s="1"/>
  <c r="AD1054" i="1"/>
  <c r="AE1054" i="1" s="1"/>
  <c r="AF1054" i="1" s="1"/>
  <c r="AD1055" i="1"/>
  <c r="AE1055" i="1" s="1"/>
  <c r="AF1055" i="1" s="1"/>
  <c r="AD1056" i="1"/>
  <c r="AE1056" i="1" s="1"/>
  <c r="AF1056" i="1" s="1"/>
  <c r="AD1057" i="1"/>
  <c r="AE1057" i="1" s="1"/>
  <c r="AF1057" i="1" s="1"/>
  <c r="AD1058" i="1"/>
  <c r="AE1058" i="1" s="1"/>
  <c r="AF1058" i="1" s="1"/>
  <c r="AD1059" i="1"/>
  <c r="AE1059" i="1" s="1"/>
  <c r="AF1059" i="1" s="1"/>
  <c r="AD1060" i="1"/>
  <c r="AE1060" i="1" s="1"/>
  <c r="AF1060" i="1" s="1"/>
  <c r="AD1061" i="1"/>
  <c r="AE1061" i="1" s="1"/>
  <c r="AF1061" i="1" s="1"/>
  <c r="AD1062" i="1"/>
  <c r="AE1062" i="1" s="1"/>
  <c r="AF1062" i="1" s="1"/>
  <c r="AG1045" i="1"/>
  <c r="AG1046" i="1"/>
  <c r="AG1047" i="1"/>
  <c r="AG1048" i="1"/>
  <c r="AG1049" i="1"/>
  <c r="AG1050" i="1"/>
  <c r="AG1051" i="1"/>
  <c r="AG1052" i="1"/>
  <c r="AG1053" i="1"/>
  <c r="AG1054" i="1"/>
  <c r="AG1055" i="1"/>
  <c r="AG1056" i="1"/>
  <c r="AG1057" i="1"/>
  <c r="AG1058" i="1"/>
  <c r="AG1059" i="1"/>
  <c r="AG1060" i="1"/>
  <c r="AG1061" i="1"/>
  <c r="AG1062" i="1"/>
  <c r="AI1045" i="1"/>
  <c r="AI1046" i="1"/>
  <c r="AI1047" i="1"/>
  <c r="AI1048" i="1"/>
  <c r="AI1049" i="1"/>
  <c r="AI1050" i="1"/>
  <c r="AI1051" i="1"/>
  <c r="AI1052" i="1"/>
  <c r="AI1053" i="1"/>
  <c r="AI1054" i="1"/>
  <c r="AI1055" i="1"/>
  <c r="AI1056" i="1"/>
  <c r="AI1057" i="1"/>
  <c r="AI1058" i="1"/>
  <c r="AI1059" i="1"/>
  <c r="AI1060" i="1"/>
  <c r="AI1061" i="1"/>
  <c r="AI1062" i="1"/>
  <c r="AJ1045" i="1"/>
  <c r="AS1045" i="1" s="1"/>
  <c r="AJ1046" i="1"/>
  <c r="AS1046" i="1" s="1"/>
  <c r="AJ1047" i="1"/>
  <c r="AS1047" i="1" s="1"/>
  <c r="AJ1048" i="1"/>
  <c r="AS1048" i="1" s="1"/>
  <c r="AJ1049" i="1"/>
  <c r="AS1049" i="1" s="1"/>
  <c r="AJ1050" i="1"/>
  <c r="AS1050" i="1" s="1"/>
  <c r="AJ1051" i="1"/>
  <c r="AS1051" i="1" s="1"/>
  <c r="AJ1052" i="1"/>
  <c r="AS1052" i="1" s="1"/>
  <c r="AJ1053" i="1"/>
  <c r="AS1053" i="1" s="1"/>
  <c r="AJ1054" i="1"/>
  <c r="AS1054" i="1" s="1"/>
  <c r="AJ1055" i="1"/>
  <c r="AS1055" i="1" s="1"/>
  <c r="AJ1056" i="1"/>
  <c r="AS1056" i="1" s="1"/>
  <c r="AJ1057" i="1"/>
  <c r="AS1057" i="1" s="1"/>
  <c r="AJ1058" i="1"/>
  <c r="AS1058" i="1" s="1"/>
  <c r="AJ1059" i="1"/>
  <c r="AS1059" i="1" s="1"/>
  <c r="AJ1060" i="1"/>
  <c r="AS1060" i="1" s="1"/>
  <c r="AJ1061" i="1"/>
  <c r="AS1061" i="1" s="1"/>
  <c r="AJ1062" i="1"/>
  <c r="AS1062" i="1" s="1"/>
  <c r="AL1045" i="1"/>
  <c r="AL1046" i="1"/>
  <c r="AL1047" i="1"/>
  <c r="AL1048" i="1"/>
  <c r="AL1049" i="1"/>
  <c r="AL1050" i="1"/>
  <c r="AL1051" i="1"/>
  <c r="AL1052" i="1"/>
  <c r="AL1053" i="1"/>
  <c r="AL1054" i="1"/>
  <c r="AL1055" i="1"/>
  <c r="AL1056" i="1"/>
  <c r="AL1057" i="1"/>
  <c r="AL1058" i="1"/>
  <c r="AL1059" i="1"/>
  <c r="AL1060" i="1"/>
  <c r="AL1061" i="1"/>
  <c r="AL1062" i="1"/>
  <c r="AM1045" i="1"/>
  <c r="AM1046" i="1"/>
  <c r="AM1047" i="1"/>
  <c r="AM1048" i="1"/>
  <c r="AM1049" i="1"/>
  <c r="AN1049" i="1" s="1"/>
  <c r="AM1050" i="1"/>
  <c r="AM1051" i="1"/>
  <c r="AM1052" i="1"/>
  <c r="AM1053" i="1"/>
  <c r="AM1054" i="1"/>
  <c r="AN1054" i="1" s="1"/>
  <c r="AM1055" i="1"/>
  <c r="AM1056" i="1"/>
  <c r="AN1056" i="1" s="1"/>
  <c r="AM1057" i="1"/>
  <c r="AM1058" i="1"/>
  <c r="AN1058" i="1" s="1"/>
  <c r="AM1059" i="1"/>
  <c r="AN1059" i="1" s="1"/>
  <c r="AM1060" i="1"/>
  <c r="AM1061" i="1"/>
  <c r="AM1062" i="1"/>
  <c r="AN1045" i="1"/>
  <c r="AN1046" i="1"/>
  <c r="AN1047" i="1"/>
  <c r="AN1048" i="1"/>
  <c r="AN1050" i="1"/>
  <c r="AN1051" i="1"/>
  <c r="AN1052" i="1"/>
  <c r="AN1053" i="1"/>
  <c r="AN1055" i="1"/>
  <c r="AN1057" i="1"/>
  <c r="AN1060" i="1"/>
  <c r="AN1061" i="1"/>
  <c r="AN1062" i="1"/>
  <c r="AO1045" i="1"/>
  <c r="AP1045" i="1" s="1"/>
  <c r="AO1046" i="1"/>
  <c r="AP1046" i="1" s="1"/>
  <c r="AO1047" i="1"/>
  <c r="AP1047" i="1" s="1"/>
  <c r="AO1048" i="1"/>
  <c r="AP1048" i="1" s="1"/>
  <c r="AO1049" i="1"/>
  <c r="AP1049" i="1" s="1"/>
  <c r="AO1050" i="1"/>
  <c r="AP1050" i="1" s="1"/>
  <c r="AO1051" i="1"/>
  <c r="AP1051" i="1" s="1"/>
  <c r="AO1052" i="1"/>
  <c r="AP1052" i="1" s="1"/>
  <c r="AO1053" i="1"/>
  <c r="AP1053" i="1" s="1"/>
  <c r="AO1054" i="1"/>
  <c r="AP1054" i="1" s="1"/>
  <c r="AO1055" i="1"/>
  <c r="AP1055" i="1" s="1"/>
  <c r="AO1056" i="1"/>
  <c r="AP1056" i="1" s="1"/>
  <c r="AO1057" i="1"/>
  <c r="AP1057" i="1" s="1"/>
  <c r="AO1058" i="1"/>
  <c r="AP1058" i="1" s="1"/>
  <c r="AO1059" i="1"/>
  <c r="AP1059" i="1" s="1"/>
  <c r="AO1060" i="1"/>
  <c r="AP1060" i="1" s="1"/>
  <c r="AO1061" i="1"/>
  <c r="AP1061" i="1" s="1"/>
  <c r="AO1062" i="1"/>
  <c r="AP1062" i="1" s="1"/>
  <c r="R1042" i="1"/>
  <c r="R1043" i="1"/>
  <c r="P1043" i="1" s="1"/>
  <c r="R1044" i="1"/>
  <c r="P1044" i="1" s="1"/>
  <c r="S1042" i="1"/>
  <c r="S1043" i="1"/>
  <c r="S1044" i="1"/>
  <c r="V1042" i="1"/>
  <c r="V1043" i="1"/>
  <c r="V1044" i="1"/>
  <c r="X1044" i="1" s="1"/>
  <c r="Y1042" i="1"/>
  <c r="Z1042" i="1" s="1"/>
  <c r="Y1043" i="1"/>
  <c r="Z1043" i="1" s="1"/>
  <c r="Y1044" i="1"/>
  <c r="Z1044" i="1" s="1"/>
  <c r="AD1042" i="1"/>
  <c r="AE1042" i="1" s="1"/>
  <c r="AF1042" i="1" s="1"/>
  <c r="AD1043" i="1"/>
  <c r="AE1043" i="1" s="1"/>
  <c r="AF1043" i="1" s="1"/>
  <c r="AD1044" i="1"/>
  <c r="AE1044" i="1" s="1"/>
  <c r="AF1044" i="1" s="1"/>
  <c r="AG1042" i="1"/>
  <c r="AG1043" i="1"/>
  <c r="AG1044" i="1"/>
  <c r="AI1042" i="1"/>
  <c r="AI1043" i="1"/>
  <c r="AI1044" i="1"/>
  <c r="AJ1042" i="1"/>
  <c r="AS1042" i="1" s="1"/>
  <c r="AJ1043" i="1"/>
  <c r="AS1043" i="1" s="1"/>
  <c r="AJ1044" i="1"/>
  <c r="AS1044" i="1" s="1"/>
  <c r="AL1042" i="1"/>
  <c r="AL1043" i="1"/>
  <c r="AL1044" i="1"/>
  <c r="AM1042" i="1"/>
  <c r="AM1043" i="1"/>
  <c r="AM1044" i="1"/>
  <c r="AN1042" i="1"/>
  <c r="AN1043" i="1"/>
  <c r="AN1044" i="1"/>
  <c r="AO1042" i="1"/>
  <c r="AP1042" i="1" s="1"/>
  <c r="AO1043" i="1"/>
  <c r="AP1043" i="1" s="1"/>
  <c r="AO1044" i="1"/>
  <c r="AP1044" i="1" s="1"/>
  <c r="R1039" i="1"/>
  <c r="AA1039" i="1" s="1"/>
  <c r="R1040" i="1"/>
  <c r="P1040" i="1" s="1"/>
  <c r="R1041" i="1"/>
  <c r="S1039" i="1"/>
  <c r="T1039" i="1" s="1"/>
  <c r="S1040" i="1"/>
  <c r="T1040" i="1" s="1"/>
  <c r="S1041" i="1"/>
  <c r="U1041" i="1" s="1"/>
  <c r="V1039" i="1"/>
  <c r="W1039" i="1" s="1"/>
  <c r="V1040" i="1"/>
  <c r="X1040" i="1" s="1"/>
  <c r="V1041" i="1"/>
  <c r="X1041" i="1" s="1"/>
  <c r="Y1039" i="1"/>
  <c r="Z1039" i="1" s="1"/>
  <c r="Y1040" i="1"/>
  <c r="Z1040" i="1" s="1"/>
  <c r="Y1041" i="1"/>
  <c r="Z1041" i="1" s="1"/>
  <c r="AD1039" i="1"/>
  <c r="AE1039" i="1" s="1"/>
  <c r="AF1039" i="1" s="1"/>
  <c r="AD1040" i="1"/>
  <c r="AE1040" i="1" s="1"/>
  <c r="AF1040" i="1" s="1"/>
  <c r="AD1041" i="1"/>
  <c r="AE1041" i="1" s="1"/>
  <c r="AF1041" i="1" s="1"/>
  <c r="AG1039" i="1"/>
  <c r="AG1040" i="1"/>
  <c r="AG1041" i="1"/>
  <c r="AI1039" i="1"/>
  <c r="AI1040" i="1"/>
  <c r="AI1041" i="1"/>
  <c r="AJ1039" i="1"/>
  <c r="AS1039" i="1" s="1"/>
  <c r="AJ1040" i="1"/>
  <c r="AS1040" i="1" s="1"/>
  <c r="AJ1041" i="1"/>
  <c r="AS1041" i="1" s="1"/>
  <c r="AL1039" i="1"/>
  <c r="AL1040" i="1"/>
  <c r="AL1041" i="1"/>
  <c r="AM1040" i="1"/>
  <c r="AN1041" i="1"/>
  <c r="AN1039" i="1"/>
  <c r="AN1040" i="1"/>
  <c r="AO1039" i="1"/>
  <c r="AP1039" i="1" s="1"/>
  <c r="AO1040" i="1"/>
  <c r="AP1040" i="1" s="1"/>
  <c r="AO1041" i="1"/>
  <c r="AP1041" i="1" s="1"/>
  <c r="R1023" i="1"/>
  <c r="P1023" i="1" s="1"/>
  <c r="R1024" i="1"/>
  <c r="P1024" i="1" s="1"/>
  <c r="R1025" i="1"/>
  <c r="P1025" i="1" s="1"/>
  <c r="R1026" i="1"/>
  <c r="P1026" i="1" s="1"/>
  <c r="R1027" i="1"/>
  <c r="P1027" i="1" s="1"/>
  <c r="R1028" i="1"/>
  <c r="P1028" i="1" s="1"/>
  <c r="R1029" i="1"/>
  <c r="P1029" i="1" s="1"/>
  <c r="R1030" i="1"/>
  <c r="Q1030" i="1" s="1"/>
  <c r="R1031" i="1"/>
  <c r="P1031" i="1" s="1"/>
  <c r="R1032" i="1"/>
  <c r="P1032" i="1" s="1"/>
  <c r="R1033" i="1"/>
  <c r="P1033" i="1" s="1"/>
  <c r="R1034" i="1"/>
  <c r="P1034" i="1" s="1"/>
  <c r="R1035" i="1"/>
  <c r="P1035" i="1" s="1"/>
  <c r="R1036" i="1"/>
  <c r="P1036" i="1" s="1"/>
  <c r="R1037" i="1"/>
  <c r="P1037" i="1" s="1"/>
  <c r="R1038" i="1"/>
  <c r="Q1038" i="1" s="1"/>
  <c r="S1023" i="1"/>
  <c r="U1023" i="1" s="1"/>
  <c r="S1024" i="1"/>
  <c r="U1024" i="1" s="1"/>
  <c r="S1025" i="1"/>
  <c r="U1025" i="1" s="1"/>
  <c r="S1026" i="1"/>
  <c r="U1026" i="1" s="1"/>
  <c r="S1027" i="1"/>
  <c r="U1027" i="1" s="1"/>
  <c r="S1028" i="1"/>
  <c r="U1028" i="1" s="1"/>
  <c r="S1029" i="1"/>
  <c r="T1029" i="1" s="1"/>
  <c r="S1030" i="1"/>
  <c r="T1030" i="1" s="1"/>
  <c r="S1031" i="1"/>
  <c r="T1031" i="1" s="1"/>
  <c r="S1032" i="1"/>
  <c r="T1032" i="1" s="1"/>
  <c r="S1033" i="1"/>
  <c r="U1033" i="1" s="1"/>
  <c r="S1034" i="1"/>
  <c r="T1034" i="1" s="1"/>
  <c r="S1035" i="1"/>
  <c r="T1035" i="1" s="1"/>
  <c r="S1036" i="1"/>
  <c r="T1036" i="1" s="1"/>
  <c r="S1037" i="1"/>
  <c r="T1037" i="1" s="1"/>
  <c r="S1038" i="1"/>
  <c r="U1038" i="1" s="1"/>
  <c r="V1023" i="1"/>
  <c r="X1023" i="1" s="1"/>
  <c r="V1024" i="1"/>
  <c r="W1024" i="1" s="1"/>
  <c r="V1025" i="1"/>
  <c r="W1025" i="1" s="1"/>
  <c r="V1026" i="1"/>
  <c r="X1026" i="1" s="1"/>
  <c r="V1027" i="1"/>
  <c r="X1027" i="1" s="1"/>
  <c r="V1028" i="1"/>
  <c r="X1028" i="1" s="1"/>
  <c r="V1029" i="1"/>
  <c r="X1029" i="1" s="1"/>
  <c r="V1030" i="1"/>
  <c r="X1030" i="1" s="1"/>
  <c r="V1031" i="1"/>
  <c r="X1031" i="1" s="1"/>
  <c r="V1032" i="1"/>
  <c r="X1032" i="1" s="1"/>
  <c r="V1033" i="1"/>
  <c r="X1033" i="1" s="1"/>
  <c r="V1034" i="1"/>
  <c r="X1034" i="1" s="1"/>
  <c r="V1035" i="1"/>
  <c r="X1035" i="1" s="1"/>
  <c r="V1036" i="1"/>
  <c r="X1036" i="1" s="1"/>
  <c r="V1037" i="1"/>
  <c r="X1037" i="1" s="1"/>
  <c r="V1038" i="1"/>
  <c r="X1038" i="1" s="1"/>
  <c r="W1023" i="1"/>
  <c r="Y1023" i="1"/>
  <c r="Y1024" i="1"/>
  <c r="Z1024" i="1" s="1"/>
  <c r="Y1025" i="1"/>
  <c r="Z1025" i="1" s="1"/>
  <c r="Y1026" i="1"/>
  <c r="Z1026" i="1" s="1"/>
  <c r="Y1027" i="1"/>
  <c r="Z1027" i="1" s="1"/>
  <c r="Y1028" i="1"/>
  <c r="Z1028" i="1" s="1"/>
  <c r="Y1029" i="1"/>
  <c r="Z1029" i="1" s="1"/>
  <c r="Y1030" i="1"/>
  <c r="Z1030" i="1" s="1"/>
  <c r="Y1031" i="1"/>
  <c r="Z1031" i="1" s="1"/>
  <c r="Y1032" i="1"/>
  <c r="Z1032" i="1" s="1"/>
  <c r="Y1033" i="1"/>
  <c r="Z1033" i="1" s="1"/>
  <c r="Y1034" i="1"/>
  <c r="Z1034" i="1" s="1"/>
  <c r="Y1035" i="1"/>
  <c r="Z1035" i="1" s="1"/>
  <c r="Y1036" i="1"/>
  <c r="Z1036" i="1" s="1"/>
  <c r="Y1037" i="1"/>
  <c r="Z1037" i="1" s="1"/>
  <c r="Y1038" i="1"/>
  <c r="Z1038" i="1" s="1"/>
  <c r="Z1023" i="1"/>
  <c r="AD1023" i="1"/>
  <c r="AD1024" i="1"/>
  <c r="AD1025" i="1"/>
  <c r="AD1026" i="1"/>
  <c r="AD1027" i="1"/>
  <c r="AD1028" i="1"/>
  <c r="AD1029" i="1"/>
  <c r="AD1030" i="1"/>
  <c r="AD1031" i="1"/>
  <c r="AD1032" i="1"/>
  <c r="AD1033" i="1"/>
  <c r="AD1034" i="1"/>
  <c r="AD1035" i="1"/>
  <c r="AD1036" i="1"/>
  <c r="AD1037" i="1"/>
  <c r="AD1038" i="1"/>
  <c r="AE1023" i="1"/>
  <c r="AE1024" i="1"/>
  <c r="AF1024" i="1" s="1"/>
  <c r="AE1025" i="1"/>
  <c r="AF1025" i="1" s="1"/>
  <c r="AE1026" i="1"/>
  <c r="AF1026" i="1" s="1"/>
  <c r="AE1027" i="1"/>
  <c r="AF1027" i="1" s="1"/>
  <c r="AE1028" i="1"/>
  <c r="AF1028" i="1" s="1"/>
  <c r="AE1029" i="1"/>
  <c r="AF1029" i="1" s="1"/>
  <c r="AE1030" i="1"/>
  <c r="AF1030" i="1" s="1"/>
  <c r="AE1031" i="1"/>
  <c r="AF1031" i="1" s="1"/>
  <c r="AE1032" i="1"/>
  <c r="AF1032" i="1" s="1"/>
  <c r="AE1033" i="1"/>
  <c r="AF1033" i="1" s="1"/>
  <c r="AE1034" i="1"/>
  <c r="AF1034" i="1" s="1"/>
  <c r="AE1035" i="1"/>
  <c r="AF1035" i="1" s="1"/>
  <c r="AE1036" i="1"/>
  <c r="AF1036" i="1" s="1"/>
  <c r="AE1037" i="1"/>
  <c r="AF1037" i="1" s="1"/>
  <c r="AE1038" i="1"/>
  <c r="AF1038" i="1" s="1"/>
  <c r="AF1023" i="1"/>
  <c r="AG1023" i="1"/>
  <c r="AG1024" i="1"/>
  <c r="AG1025" i="1"/>
  <c r="AG1026" i="1"/>
  <c r="AG1027" i="1"/>
  <c r="AG1028" i="1"/>
  <c r="AG1029" i="1"/>
  <c r="AG1030" i="1"/>
  <c r="AG1031" i="1"/>
  <c r="AG1032" i="1"/>
  <c r="AG1033" i="1"/>
  <c r="AG1034" i="1"/>
  <c r="AG1035" i="1"/>
  <c r="AG1036" i="1"/>
  <c r="AG1037" i="1"/>
  <c r="AG1038" i="1"/>
  <c r="AI1023" i="1"/>
  <c r="AI1024" i="1"/>
  <c r="AI1025" i="1"/>
  <c r="AI1026" i="1"/>
  <c r="AI1027" i="1"/>
  <c r="AI1028" i="1"/>
  <c r="AI1029" i="1"/>
  <c r="AI1030" i="1"/>
  <c r="AI1031" i="1"/>
  <c r="AI1032" i="1"/>
  <c r="AI1033" i="1"/>
  <c r="AI1034" i="1"/>
  <c r="AI1035" i="1"/>
  <c r="AI1036" i="1"/>
  <c r="AI1037" i="1"/>
  <c r="AI1038" i="1"/>
  <c r="AJ1023" i="1"/>
  <c r="AS1023" i="1" s="1"/>
  <c r="AJ1024" i="1"/>
  <c r="AS1024" i="1" s="1"/>
  <c r="AJ1025" i="1"/>
  <c r="AS1025" i="1" s="1"/>
  <c r="AJ1026" i="1"/>
  <c r="AS1026" i="1" s="1"/>
  <c r="AJ1027" i="1"/>
  <c r="AS1027" i="1" s="1"/>
  <c r="AJ1028" i="1"/>
  <c r="AS1028" i="1" s="1"/>
  <c r="AJ1029" i="1"/>
  <c r="AS1029" i="1" s="1"/>
  <c r="AJ1030" i="1"/>
  <c r="AS1030" i="1" s="1"/>
  <c r="AJ1031" i="1"/>
  <c r="AS1031" i="1" s="1"/>
  <c r="AJ1032" i="1"/>
  <c r="AS1032" i="1" s="1"/>
  <c r="AJ1033" i="1"/>
  <c r="AS1033" i="1" s="1"/>
  <c r="AJ1034" i="1"/>
  <c r="AS1034" i="1" s="1"/>
  <c r="AJ1035" i="1"/>
  <c r="AS1035" i="1" s="1"/>
  <c r="AJ1036" i="1"/>
  <c r="AS1036" i="1" s="1"/>
  <c r="AJ1037" i="1"/>
  <c r="AS1037" i="1" s="1"/>
  <c r="AJ1038" i="1"/>
  <c r="AS1038" i="1" s="1"/>
  <c r="AL1023" i="1"/>
  <c r="AL1024" i="1"/>
  <c r="AL1025" i="1"/>
  <c r="AL1026" i="1"/>
  <c r="AL1027" i="1"/>
  <c r="AL1028" i="1"/>
  <c r="AL1029" i="1"/>
  <c r="AL1030" i="1"/>
  <c r="AL1031" i="1"/>
  <c r="AL1032" i="1"/>
  <c r="AL1033" i="1"/>
  <c r="AL1034" i="1"/>
  <c r="AL1035" i="1"/>
  <c r="AL1036" i="1"/>
  <c r="AL1037" i="1"/>
  <c r="AL1038" i="1"/>
  <c r="AM1023" i="1"/>
  <c r="AM1024" i="1"/>
  <c r="AM1026" i="1"/>
  <c r="AN1026" i="1" s="1"/>
  <c r="AN1028" i="1"/>
  <c r="AM1029" i="1"/>
  <c r="AM1031" i="1"/>
  <c r="AM1032" i="1"/>
  <c r="AM1033" i="1"/>
  <c r="AM1034" i="1"/>
  <c r="AM1035" i="1"/>
  <c r="AN1023" i="1"/>
  <c r="AN1024" i="1"/>
  <c r="AN1025" i="1"/>
  <c r="AN1027" i="1"/>
  <c r="AN1029" i="1"/>
  <c r="AN1030" i="1"/>
  <c r="AN1031" i="1"/>
  <c r="AN1032" i="1"/>
  <c r="AN1033" i="1"/>
  <c r="AN1034" i="1"/>
  <c r="AN1035" i="1"/>
  <c r="AN1036" i="1"/>
  <c r="AN1037" i="1"/>
  <c r="AN1038" i="1"/>
  <c r="AO1023" i="1"/>
  <c r="AO1024" i="1"/>
  <c r="AO1025" i="1"/>
  <c r="AP1025" i="1" s="1"/>
  <c r="AO1026" i="1"/>
  <c r="AP1026" i="1" s="1"/>
  <c r="AO1027" i="1"/>
  <c r="AO1028" i="1"/>
  <c r="AO1029" i="1"/>
  <c r="AO1030" i="1"/>
  <c r="AP1030" i="1" s="1"/>
  <c r="AO1031" i="1"/>
  <c r="AP1031" i="1" s="1"/>
  <c r="AQ1031" i="1" s="1"/>
  <c r="AO1032" i="1"/>
  <c r="AP1032" i="1" s="1"/>
  <c r="AO1033" i="1"/>
  <c r="AP1033" i="1" s="1"/>
  <c r="AO1034" i="1"/>
  <c r="AP1034" i="1" s="1"/>
  <c r="AO1035" i="1"/>
  <c r="AP1035" i="1" s="1"/>
  <c r="AO1036" i="1"/>
  <c r="AP1036" i="1" s="1"/>
  <c r="AO1037" i="1"/>
  <c r="AP1037" i="1" s="1"/>
  <c r="AQ1037" i="1" s="1"/>
  <c r="AO1038" i="1"/>
  <c r="AP1038" i="1" s="1"/>
  <c r="AP1023" i="1"/>
  <c r="AP1024" i="1"/>
  <c r="AP1027" i="1"/>
  <c r="AP1028" i="1"/>
  <c r="AP1029" i="1"/>
  <c r="R873" i="1"/>
  <c r="R874" i="1"/>
  <c r="R875" i="1"/>
  <c r="Q875" i="1" s="1"/>
  <c r="R876" i="1"/>
  <c r="AA876" i="1" s="1"/>
  <c r="R877" i="1"/>
  <c r="R878" i="1"/>
  <c r="Q878" i="1" s="1"/>
  <c r="R879" i="1"/>
  <c r="Q879" i="1" s="1"/>
  <c r="R880" i="1"/>
  <c r="P880" i="1" s="1"/>
  <c r="R881" i="1"/>
  <c r="R882" i="1"/>
  <c r="R883" i="1"/>
  <c r="R884" i="1"/>
  <c r="AA884" i="1" s="1"/>
  <c r="R885" i="1"/>
  <c r="R886" i="1"/>
  <c r="Q886" i="1" s="1"/>
  <c r="R887" i="1"/>
  <c r="Q887" i="1" s="1"/>
  <c r="R888" i="1"/>
  <c r="P888" i="1" s="1"/>
  <c r="R889" i="1"/>
  <c r="P889" i="1" s="1"/>
  <c r="R890" i="1"/>
  <c r="R891" i="1"/>
  <c r="Q891" i="1" s="1"/>
  <c r="R892" i="1"/>
  <c r="AA892" i="1" s="1"/>
  <c r="R893" i="1"/>
  <c r="R894" i="1"/>
  <c r="P894" i="1" s="1"/>
  <c r="R895" i="1"/>
  <c r="Q895" i="1" s="1"/>
  <c r="R896" i="1"/>
  <c r="R897" i="1"/>
  <c r="R898" i="1"/>
  <c r="R899" i="1"/>
  <c r="Q899" i="1" s="1"/>
  <c r="R900" i="1"/>
  <c r="AA900" i="1" s="1"/>
  <c r="R901" i="1"/>
  <c r="Q901" i="1" s="1"/>
  <c r="R902" i="1"/>
  <c r="AA902" i="1" s="1"/>
  <c r="AB902" i="1" s="1"/>
  <c r="R903" i="1"/>
  <c r="Q903" i="1" s="1"/>
  <c r="R904" i="1"/>
  <c r="P904" i="1" s="1"/>
  <c r="R905" i="1"/>
  <c r="R906" i="1"/>
  <c r="R907" i="1"/>
  <c r="Q907" i="1" s="1"/>
  <c r="R908" i="1"/>
  <c r="AA908" i="1" s="1"/>
  <c r="R909" i="1"/>
  <c r="Q909" i="1" s="1"/>
  <c r="R910" i="1"/>
  <c r="R911" i="1"/>
  <c r="Q911" i="1" s="1"/>
  <c r="R912" i="1"/>
  <c r="R913" i="1"/>
  <c r="P913" i="1" s="1"/>
  <c r="R914" i="1"/>
  <c r="R915" i="1"/>
  <c r="Q915" i="1" s="1"/>
  <c r="R916" i="1"/>
  <c r="AA916" i="1" s="1"/>
  <c r="R917" i="1"/>
  <c r="R918" i="1"/>
  <c r="R919" i="1"/>
  <c r="Q919" i="1" s="1"/>
  <c r="R920" i="1"/>
  <c r="R921" i="1"/>
  <c r="P921" i="1" s="1"/>
  <c r="R922" i="1"/>
  <c r="R923" i="1"/>
  <c r="Q923" i="1" s="1"/>
  <c r="R924" i="1"/>
  <c r="AA924" i="1" s="1"/>
  <c r="R925" i="1"/>
  <c r="R926" i="1"/>
  <c r="AA926" i="1" s="1"/>
  <c r="AB926" i="1" s="1"/>
  <c r="R927" i="1"/>
  <c r="Q927" i="1" s="1"/>
  <c r="R928" i="1"/>
  <c r="R929" i="1"/>
  <c r="R930" i="1"/>
  <c r="R931" i="1"/>
  <c r="Q931" i="1" s="1"/>
  <c r="R932" i="1"/>
  <c r="AA932" i="1" s="1"/>
  <c r="R933" i="1"/>
  <c r="R934" i="1"/>
  <c r="R935" i="1"/>
  <c r="Q935" i="1" s="1"/>
  <c r="R936" i="1"/>
  <c r="R937" i="1"/>
  <c r="R938" i="1"/>
  <c r="R939" i="1"/>
  <c r="Q939" i="1" s="1"/>
  <c r="R940" i="1"/>
  <c r="AA940" i="1" s="1"/>
  <c r="R941" i="1"/>
  <c r="Q941" i="1" s="1"/>
  <c r="R942" i="1"/>
  <c r="Q942" i="1" s="1"/>
  <c r="R943" i="1"/>
  <c r="Q943" i="1" s="1"/>
  <c r="R944" i="1"/>
  <c r="P944" i="1" s="1"/>
  <c r="R945" i="1"/>
  <c r="R946" i="1"/>
  <c r="R947" i="1"/>
  <c r="Q947" i="1" s="1"/>
  <c r="R948" i="1"/>
  <c r="AA948" i="1" s="1"/>
  <c r="R949" i="1"/>
  <c r="R950" i="1"/>
  <c r="Q950" i="1" s="1"/>
  <c r="R951" i="1"/>
  <c r="Q951" i="1" s="1"/>
  <c r="R952" i="1"/>
  <c r="R953" i="1"/>
  <c r="P953" i="1" s="1"/>
  <c r="R954" i="1"/>
  <c r="R955" i="1"/>
  <c r="Q955" i="1" s="1"/>
  <c r="R956" i="1"/>
  <c r="AA956" i="1" s="1"/>
  <c r="R957" i="1"/>
  <c r="R958" i="1"/>
  <c r="R959" i="1"/>
  <c r="Q959" i="1" s="1"/>
  <c r="R960" i="1"/>
  <c r="R961" i="1"/>
  <c r="R962" i="1"/>
  <c r="R963" i="1"/>
  <c r="R964" i="1"/>
  <c r="AA964" i="1" s="1"/>
  <c r="R965" i="1"/>
  <c r="Q965" i="1" s="1"/>
  <c r="R966" i="1"/>
  <c r="AA966" i="1" s="1"/>
  <c r="AB966" i="1" s="1"/>
  <c r="R967" i="1"/>
  <c r="Q967" i="1" s="1"/>
  <c r="R968" i="1"/>
  <c r="P968" i="1" s="1"/>
  <c r="R969" i="1"/>
  <c r="R970" i="1"/>
  <c r="R971" i="1"/>
  <c r="Q971" i="1" s="1"/>
  <c r="R972" i="1"/>
  <c r="AA972" i="1" s="1"/>
  <c r="R973" i="1"/>
  <c r="Q973" i="1" s="1"/>
  <c r="R974" i="1"/>
  <c r="R975" i="1"/>
  <c r="Q975" i="1" s="1"/>
  <c r="R976" i="1"/>
  <c r="R977" i="1"/>
  <c r="P977" i="1" s="1"/>
  <c r="R978" i="1"/>
  <c r="R979" i="1"/>
  <c r="Q979" i="1" s="1"/>
  <c r="R980" i="1"/>
  <c r="AA980" i="1" s="1"/>
  <c r="R981" i="1"/>
  <c r="R982" i="1"/>
  <c r="R983" i="1"/>
  <c r="Q983" i="1" s="1"/>
  <c r="R984" i="1"/>
  <c r="Q984" i="1" s="1"/>
  <c r="R985" i="1"/>
  <c r="P985" i="1" s="1"/>
  <c r="R986" i="1"/>
  <c r="R987" i="1"/>
  <c r="R988" i="1"/>
  <c r="AA988" i="1" s="1"/>
  <c r="R989" i="1"/>
  <c r="R990" i="1"/>
  <c r="R991" i="1"/>
  <c r="Q991" i="1" s="1"/>
  <c r="R992" i="1"/>
  <c r="R993" i="1"/>
  <c r="R994" i="1"/>
  <c r="R995" i="1"/>
  <c r="Q995" i="1" s="1"/>
  <c r="R996" i="1"/>
  <c r="AA996" i="1" s="1"/>
  <c r="R997" i="1"/>
  <c r="R998" i="1"/>
  <c r="R999" i="1"/>
  <c r="Q999" i="1" s="1"/>
  <c r="R1000" i="1"/>
  <c r="R1001" i="1"/>
  <c r="R1002" i="1"/>
  <c r="R1003" i="1"/>
  <c r="Q1003" i="1" s="1"/>
  <c r="R1004" i="1"/>
  <c r="AA1004" i="1" s="1"/>
  <c r="R1005" i="1"/>
  <c r="R1006" i="1"/>
  <c r="R1007" i="1"/>
  <c r="Q1007" i="1" s="1"/>
  <c r="R1008" i="1"/>
  <c r="P1008" i="1" s="1"/>
  <c r="R1009" i="1"/>
  <c r="R1010" i="1"/>
  <c r="R1011" i="1"/>
  <c r="Q1011" i="1" s="1"/>
  <c r="R1012" i="1"/>
  <c r="AA1012" i="1" s="1"/>
  <c r="R1013" i="1"/>
  <c r="R1014" i="1"/>
  <c r="R1015" i="1"/>
  <c r="Q1015" i="1" s="1"/>
  <c r="R1016" i="1"/>
  <c r="Q1016" i="1" s="1"/>
  <c r="R1017" i="1"/>
  <c r="P1017" i="1" s="1"/>
  <c r="R1018" i="1"/>
  <c r="R1019" i="1"/>
  <c r="Q1019" i="1" s="1"/>
  <c r="R1020" i="1"/>
  <c r="AA1020" i="1" s="1"/>
  <c r="R1021" i="1"/>
  <c r="R1022" i="1"/>
  <c r="P1022" i="1" s="1"/>
  <c r="S873" i="1"/>
  <c r="T873" i="1" s="1"/>
  <c r="S874" i="1"/>
  <c r="T874" i="1" s="1"/>
  <c r="S875" i="1"/>
  <c r="U875" i="1" s="1"/>
  <c r="S876" i="1"/>
  <c r="S877" i="1"/>
  <c r="T877" i="1" s="1"/>
  <c r="S878" i="1"/>
  <c r="S879" i="1"/>
  <c r="S880" i="1"/>
  <c r="U880" i="1" s="1"/>
  <c r="S881" i="1"/>
  <c r="T881" i="1" s="1"/>
  <c r="S882" i="1"/>
  <c r="T882" i="1" s="1"/>
  <c r="S883" i="1"/>
  <c r="T883" i="1" s="1"/>
  <c r="S884" i="1"/>
  <c r="S885" i="1"/>
  <c r="U885" i="1" s="1"/>
  <c r="S886" i="1"/>
  <c r="U886" i="1" s="1"/>
  <c r="S887" i="1"/>
  <c r="S888" i="1"/>
  <c r="T888" i="1" s="1"/>
  <c r="S889" i="1"/>
  <c r="U889" i="1" s="1"/>
  <c r="S890" i="1"/>
  <c r="T890" i="1" s="1"/>
  <c r="S891" i="1"/>
  <c r="T891" i="1" s="1"/>
  <c r="S892" i="1"/>
  <c r="S893" i="1"/>
  <c r="T893" i="1" s="1"/>
  <c r="S894" i="1"/>
  <c r="U894" i="1" s="1"/>
  <c r="S895" i="1"/>
  <c r="S896" i="1"/>
  <c r="S897" i="1"/>
  <c r="T897" i="1" s="1"/>
  <c r="S898" i="1"/>
  <c r="U898" i="1" s="1"/>
  <c r="S899" i="1"/>
  <c r="U899" i="1" s="1"/>
  <c r="S900" i="1"/>
  <c r="S901" i="1"/>
  <c r="U901" i="1" s="1"/>
  <c r="S902" i="1"/>
  <c r="S903" i="1"/>
  <c r="S904" i="1"/>
  <c r="S905" i="1"/>
  <c r="U905" i="1" s="1"/>
  <c r="S906" i="1"/>
  <c r="S907" i="1"/>
  <c r="S908" i="1"/>
  <c r="S909" i="1"/>
  <c r="T909" i="1" s="1"/>
  <c r="S910" i="1"/>
  <c r="U910" i="1" s="1"/>
  <c r="S911" i="1"/>
  <c r="S912" i="1"/>
  <c r="S913" i="1"/>
  <c r="U913" i="1" s="1"/>
  <c r="S914" i="1"/>
  <c r="U914" i="1" s="1"/>
  <c r="S915" i="1"/>
  <c r="S916" i="1"/>
  <c r="S917" i="1"/>
  <c r="U917" i="1" s="1"/>
  <c r="S918" i="1"/>
  <c r="S919" i="1"/>
  <c r="S920" i="1"/>
  <c r="U920" i="1" s="1"/>
  <c r="S921" i="1"/>
  <c r="S922" i="1"/>
  <c r="S923" i="1"/>
  <c r="U923" i="1" s="1"/>
  <c r="S924" i="1"/>
  <c r="S925" i="1"/>
  <c r="U925" i="1" s="1"/>
  <c r="S926" i="1"/>
  <c r="U926" i="1" s="1"/>
  <c r="S927" i="1"/>
  <c r="S928" i="1"/>
  <c r="U928" i="1" s="1"/>
  <c r="S929" i="1"/>
  <c r="T929" i="1" s="1"/>
  <c r="S930" i="1"/>
  <c r="S931" i="1"/>
  <c r="T931" i="1" s="1"/>
  <c r="S932" i="1"/>
  <c r="S933" i="1"/>
  <c r="U933" i="1" s="1"/>
  <c r="S934" i="1"/>
  <c r="S935" i="1"/>
  <c r="S936" i="1"/>
  <c r="S937" i="1"/>
  <c r="S938" i="1"/>
  <c r="S939" i="1"/>
  <c r="T939" i="1" s="1"/>
  <c r="S940" i="1"/>
  <c r="S941" i="1"/>
  <c r="T941" i="1" s="1"/>
  <c r="S942" i="1"/>
  <c r="U942" i="1" s="1"/>
  <c r="S943" i="1"/>
  <c r="S944" i="1"/>
  <c r="S945" i="1"/>
  <c r="U945" i="1" s="1"/>
  <c r="S946" i="1"/>
  <c r="S947" i="1"/>
  <c r="T947" i="1" s="1"/>
  <c r="S948" i="1"/>
  <c r="S949" i="1"/>
  <c r="U949" i="1" s="1"/>
  <c r="S950" i="1"/>
  <c r="U950" i="1" s="1"/>
  <c r="S951" i="1"/>
  <c r="T951" i="1" s="1"/>
  <c r="S952" i="1"/>
  <c r="U952" i="1" s="1"/>
  <c r="S953" i="1"/>
  <c r="S954" i="1"/>
  <c r="S955" i="1"/>
  <c r="S956" i="1"/>
  <c r="S957" i="1"/>
  <c r="U957" i="1" s="1"/>
  <c r="S958" i="1"/>
  <c r="U958" i="1" s="1"/>
  <c r="S959" i="1"/>
  <c r="S960" i="1"/>
  <c r="S961" i="1"/>
  <c r="T961" i="1" s="1"/>
  <c r="S962" i="1"/>
  <c r="T962" i="1" s="1"/>
  <c r="S963" i="1"/>
  <c r="S964" i="1"/>
  <c r="S965" i="1"/>
  <c r="T965" i="1" s="1"/>
  <c r="S966" i="1"/>
  <c r="S967" i="1"/>
  <c r="U967" i="1" s="1"/>
  <c r="S968" i="1"/>
  <c r="S969" i="1"/>
  <c r="T969" i="1" s="1"/>
  <c r="S970" i="1"/>
  <c r="T970" i="1" s="1"/>
  <c r="S971" i="1"/>
  <c r="T971" i="1" s="1"/>
  <c r="S972" i="1"/>
  <c r="S973" i="1"/>
  <c r="T973" i="1" s="1"/>
  <c r="S974" i="1"/>
  <c r="U974" i="1" s="1"/>
  <c r="S975" i="1"/>
  <c r="U975" i="1" s="1"/>
  <c r="S976" i="1"/>
  <c r="U976" i="1" s="1"/>
  <c r="S977" i="1"/>
  <c r="U977" i="1" s="1"/>
  <c r="S978" i="1"/>
  <c r="T978" i="1" s="1"/>
  <c r="S979" i="1"/>
  <c r="T979" i="1" s="1"/>
  <c r="S980" i="1"/>
  <c r="S981" i="1"/>
  <c r="T981" i="1" s="1"/>
  <c r="S982" i="1"/>
  <c r="U982" i="1" s="1"/>
  <c r="S983" i="1"/>
  <c r="S984" i="1"/>
  <c r="S985" i="1"/>
  <c r="T985" i="1" s="1"/>
  <c r="S986" i="1"/>
  <c r="U986" i="1" s="1"/>
  <c r="S987" i="1"/>
  <c r="T987" i="1" s="1"/>
  <c r="S988" i="1"/>
  <c r="S989" i="1"/>
  <c r="U989" i="1" s="1"/>
  <c r="S990" i="1"/>
  <c r="U990" i="1" s="1"/>
  <c r="S991" i="1"/>
  <c r="S992" i="1"/>
  <c r="S993" i="1"/>
  <c r="U993" i="1" s="1"/>
  <c r="S994" i="1"/>
  <c r="T994" i="1" s="1"/>
  <c r="S995" i="1"/>
  <c r="S996" i="1"/>
  <c r="S997" i="1"/>
  <c r="T997" i="1" s="1"/>
  <c r="S998" i="1"/>
  <c r="U998" i="1" s="1"/>
  <c r="S999" i="1"/>
  <c r="S1000" i="1"/>
  <c r="T1000" i="1" s="1"/>
  <c r="S1001" i="1"/>
  <c r="T1001" i="1" s="1"/>
  <c r="S1002" i="1"/>
  <c r="U1002" i="1" s="1"/>
  <c r="S1003" i="1"/>
  <c r="T1003" i="1" s="1"/>
  <c r="S1004" i="1"/>
  <c r="S1005" i="1"/>
  <c r="U1005" i="1" s="1"/>
  <c r="S1006" i="1"/>
  <c r="U1006" i="1" s="1"/>
  <c r="S1007" i="1"/>
  <c r="U1007" i="1" s="1"/>
  <c r="S1008" i="1"/>
  <c r="S1009" i="1"/>
  <c r="T1009" i="1" s="1"/>
  <c r="S1010" i="1"/>
  <c r="T1010" i="1" s="1"/>
  <c r="S1011" i="1"/>
  <c r="T1011" i="1" s="1"/>
  <c r="S1012" i="1"/>
  <c r="S1013" i="1"/>
  <c r="S1014" i="1"/>
  <c r="U1014" i="1" s="1"/>
  <c r="S1015" i="1"/>
  <c r="S1016" i="1"/>
  <c r="S1017" i="1"/>
  <c r="S1018" i="1"/>
  <c r="T1018" i="1" s="1"/>
  <c r="S1019" i="1"/>
  <c r="T1019" i="1" s="1"/>
  <c r="S1020" i="1"/>
  <c r="S1021" i="1"/>
  <c r="T1021" i="1" s="1"/>
  <c r="S1022" i="1"/>
  <c r="U1022" i="1" s="1"/>
  <c r="V873" i="1"/>
  <c r="X873" i="1" s="1"/>
  <c r="V874" i="1"/>
  <c r="W874" i="1" s="1"/>
  <c r="V875" i="1"/>
  <c r="V876" i="1"/>
  <c r="W876" i="1" s="1"/>
  <c r="V877" i="1"/>
  <c r="V878" i="1"/>
  <c r="V879" i="1"/>
  <c r="X879" i="1" s="1"/>
  <c r="V880" i="1"/>
  <c r="X880" i="1" s="1"/>
  <c r="V881" i="1"/>
  <c r="X881" i="1" s="1"/>
  <c r="V882" i="1"/>
  <c r="W882" i="1" s="1"/>
  <c r="V883" i="1"/>
  <c r="V884" i="1"/>
  <c r="V885" i="1"/>
  <c r="V886" i="1"/>
  <c r="V887" i="1"/>
  <c r="X887" i="1" s="1"/>
  <c r="V888" i="1"/>
  <c r="W888" i="1" s="1"/>
  <c r="V889" i="1"/>
  <c r="W889" i="1" s="1"/>
  <c r="V890" i="1"/>
  <c r="W890" i="1" s="1"/>
  <c r="V891" i="1"/>
  <c r="V892" i="1"/>
  <c r="V893" i="1"/>
  <c r="V894" i="1"/>
  <c r="X894" i="1" s="1"/>
  <c r="V895" i="1"/>
  <c r="W895" i="1" s="1"/>
  <c r="V896" i="1"/>
  <c r="X896" i="1" s="1"/>
  <c r="V897" i="1"/>
  <c r="X897" i="1" s="1"/>
  <c r="V898" i="1"/>
  <c r="W898" i="1" s="1"/>
  <c r="V899" i="1"/>
  <c r="V900" i="1"/>
  <c r="V901" i="1"/>
  <c r="W901" i="1" s="1"/>
  <c r="V902" i="1"/>
  <c r="V903" i="1"/>
  <c r="V904" i="1"/>
  <c r="W904" i="1" s="1"/>
  <c r="V905" i="1"/>
  <c r="X905" i="1" s="1"/>
  <c r="V906" i="1"/>
  <c r="W906" i="1" s="1"/>
  <c r="V907" i="1"/>
  <c r="W907" i="1" s="1"/>
  <c r="V908" i="1"/>
  <c r="V909" i="1"/>
  <c r="X909" i="1" s="1"/>
  <c r="V910" i="1"/>
  <c r="X910" i="1" s="1"/>
  <c r="V911" i="1"/>
  <c r="V912" i="1"/>
  <c r="W912" i="1" s="1"/>
  <c r="V913" i="1"/>
  <c r="V914" i="1"/>
  <c r="W914" i="1" s="1"/>
  <c r="V915" i="1"/>
  <c r="V916" i="1"/>
  <c r="V917" i="1"/>
  <c r="V918" i="1"/>
  <c r="V919" i="1"/>
  <c r="X919" i="1" s="1"/>
  <c r="V920" i="1"/>
  <c r="W920" i="1" s="1"/>
  <c r="V921" i="1"/>
  <c r="X921" i="1" s="1"/>
  <c r="V922" i="1"/>
  <c r="W922" i="1" s="1"/>
  <c r="V923" i="1"/>
  <c r="X923" i="1" s="1"/>
  <c r="V924" i="1"/>
  <c r="V925" i="1"/>
  <c r="X925" i="1" s="1"/>
  <c r="V926" i="1"/>
  <c r="V927" i="1"/>
  <c r="V928" i="1"/>
  <c r="W928" i="1" s="1"/>
  <c r="V929" i="1"/>
  <c r="W929" i="1" s="1"/>
  <c r="V930" i="1"/>
  <c r="W930" i="1" s="1"/>
  <c r="V931" i="1"/>
  <c r="W931" i="1" s="1"/>
  <c r="V932" i="1"/>
  <c r="W932" i="1" s="1"/>
  <c r="V933" i="1"/>
  <c r="V934" i="1"/>
  <c r="X934" i="1" s="1"/>
  <c r="V935" i="1"/>
  <c r="V936" i="1"/>
  <c r="V937" i="1"/>
  <c r="X937" i="1" s="1"/>
  <c r="V938" i="1"/>
  <c r="W938" i="1" s="1"/>
  <c r="V939" i="1"/>
  <c r="W939" i="1" s="1"/>
  <c r="V940" i="1"/>
  <c r="W940" i="1" s="1"/>
  <c r="V941" i="1"/>
  <c r="V942" i="1"/>
  <c r="X942" i="1" s="1"/>
  <c r="V943" i="1"/>
  <c r="V944" i="1"/>
  <c r="V945" i="1"/>
  <c r="W945" i="1" s="1"/>
  <c r="V946" i="1"/>
  <c r="W946" i="1" s="1"/>
  <c r="V947" i="1"/>
  <c r="W947" i="1" s="1"/>
  <c r="V948" i="1"/>
  <c r="W948" i="1" s="1"/>
  <c r="V949" i="1"/>
  <c r="V950" i="1"/>
  <c r="V951" i="1"/>
  <c r="V952" i="1"/>
  <c r="X952" i="1" s="1"/>
  <c r="V953" i="1"/>
  <c r="V954" i="1"/>
  <c r="W954" i="1" s="1"/>
  <c r="V955" i="1"/>
  <c r="W955" i="1" s="1"/>
  <c r="V956" i="1"/>
  <c r="W956" i="1" s="1"/>
  <c r="V957" i="1"/>
  <c r="V958" i="1"/>
  <c r="V959" i="1"/>
  <c r="V960" i="1"/>
  <c r="W960" i="1" s="1"/>
  <c r="V961" i="1"/>
  <c r="W961" i="1" s="1"/>
  <c r="V962" i="1"/>
  <c r="W962" i="1" s="1"/>
  <c r="V963" i="1"/>
  <c r="W963" i="1" s="1"/>
  <c r="V964" i="1"/>
  <c r="V965" i="1"/>
  <c r="X965" i="1" s="1"/>
  <c r="V966" i="1"/>
  <c r="V967" i="1"/>
  <c r="V968" i="1"/>
  <c r="W968" i="1" s="1"/>
  <c r="V969" i="1"/>
  <c r="W969" i="1" s="1"/>
  <c r="V970" i="1"/>
  <c r="W970" i="1" s="1"/>
  <c r="V971" i="1"/>
  <c r="W971" i="1" s="1"/>
  <c r="V972" i="1"/>
  <c r="V973" i="1"/>
  <c r="V974" i="1"/>
  <c r="X974" i="1" s="1"/>
  <c r="V975" i="1"/>
  <c r="V976" i="1"/>
  <c r="W976" i="1" s="1"/>
  <c r="V977" i="1"/>
  <c r="X977" i="1" s="1"/>
  <c r="V978" i="1"/>
  <c r="W978" i="1" s="1"/>
  <c r="V979" i="1"/>
  <c r="W979" i="1" s="1"/>
  <c r="V980" i="1"/>
  <c r="W980" i="1" s="1"/>
  <c r="V981" i="1"/>
  <c r="V982" i="1"/>
  <c r="W982" i="1" s="1"/>
  <c r="V983" i="1"/>
  <c r="V984" i="1"/>
  <c r="W984" i="1" s="1"/>
  <c r="V985" i="1"/>
  <c r="W985" i="1" s="1"/>
  <c r="V986" i="1"/>
  <c r="W986" i="1" s="1"/>
  <c r="V987" i="1"/>
  <c r="W987" i="1" s="1"/>
  <c r="V988" i="1"/>
  <c r="V989" i="1"/>
  <c r="V990" i="1"/>
  <c r="V991" i="1"/>
  <c r="V992" i="1"/>
  <c r="X992" i="1" s="1"/>
  <c r="V993" i="1"/>
  <c r="W993" i="1" s="1"/>
  <c r="V994" i="1"/>
  <c r="W994" i="1" s="1"/>
  <c r="V995" i="1"/>
  <c r="W995" i="1" s="1"/>
  <c r="V996" i="1"/>
  <c r="W996" i="1" s="1"/>
  <c r="V997" i="1"/>
  <c r="V998" i="1"/>
  <c r="V999" i="1"/>
  <c r="V1000" i="1"/>
  <c r="W1000" i="1" s="1"/>
  <c r="V1001" i="1"/>
  <c r="X1001" i="1" s="1"/>
  <c r="V1002" i="1"/>
  <c r="X1002" i="1" s="1"/>
  <c r="V1003" i="1"/>
  <c r="W1003" i="1" s="1"/>
  <c r="V1004" i="1"/>
  <c r="W1004" i="1" s="1"/>
  <c r="V1005" i="1"/>
  <c r="V1006" i="1"/>
  <c r="V1007" i="1"/>
  <c r="V1008" i="1"/>
  <c r="W1008" i="1" s="1"/>
  <c r="V1009" i="1"/>
  <c r="V1010" i="1"/>
  <c r="V1011" i="1"/>
  <c r="W1011" i="1" s="1"/>
  <c r="V1012" i="1"/>
  <c r="W1012" i="1" s="1"/>
  <c r="V1013" i="1"/>
  <c r="V1014" i="1"/>
  <c r="V1015" i="1"/>
  <c r="V1016" i="1"/>
  <c r="V1017" i="1"/>
  <c r="V1018" i="1"/>
  <c r="W1018" i="1" s="1"/>
  <c r="V1019" i="1"/>
  <c r="W1019" i="1" s="1"/>
  <c r="V1020" i="1"/>
  <c r="W1020" i="1" s="1"/>
  <c r="V1021" i="1"/>
  <c r="V1022" i="1"/>
  <c r="Y873" i="1"/>
  <c r="Z873" i="1" s="1"/>
  <c r="Y874" i="1"/>
  <c r="Z874" i="1" s="1"/>
  <c r="Y875" i="1"/>
  <c r="Z875" i="1" s="1"/>
  <c r="Y876" i="1"/>
  <c r="Z876" i="1" s="1"/>
  <c r="Y877" i="1"/>
  <c r="Z877" i="1" s="1"/>
  <c r="Y878" i="1"/>
  <c r="Z878" i="1" s="1"/>
  <c r="Y879" i="1"/>
  <c r="Z879" i="1" s="1"/>
  <c r="Y880" i="1"/>
  <c r="Z880" i="1" s="1"/>
  <c r="Y881" i="1"/>
  <c r="Z881" i="1" s="1"/>
  <c r="Y882" i="1"/>
  <c r="Z882" i="1" s="1"/>
  <c r="Y883" i="1"/>
  <c r="Z883" i="1" s="1"/>
  <c r="Y884" i="1"/>
  <c r="Z884" i="1" s="1"/>
  <c r="Y885" i="1"/>
  <c r="Z885" i="1" s="1"/>
  <c r="Y886" i="1"/>
  <c r="Z886" i="1" s="1"/>
  <c r="Y887" i="1"/>
  <c r="Z887" i="1" s="1"/>
  <c r="Y888" i="1"/>
  <c r="Z888" i="1" s="1"/>
  <c r="Y889" i="1"/>
  <c r="Z889" i="1" s="1"/>
  <c r="Y890" i="1"/>
  <c r="Z890" i="1" s="1"/>
  <c r="Y891" i="1"/>
  <c r="Z891" i="1" s="1"/>
  <c r="Y892" i="1"/>
  <c r="Z892" i="1" s="1"/>
  <c r="Y893" i="1"/>
  <c r="Z893" i="1" s="1"/>
  <c r="Y894" i="1"/>
  <c r="Z894" i="1" s="1"/>
  <c r="Y895" i="1"/>
  <c r="Z895" i="1" s="1"/>
  <c r="Y896" i="1"/>
  <c r="Z896" i="1" s="1"/>
  <c r="Y897" i="1"/>
  <c r="Z897" i="1" s="1"/>
  <c r="Y898" i="1"/>
  <c r="Z898" i="1" s="1"/>
  <c r="Y899" i="1"/>
  <c r="Z899" i="1" s="1"/>
  <c r="Y900" i="1"/>
  <c r="Z900" i="1" s="1"/>
  <c r="Y901" i="1"/>
  <c r="Z901" i="1" s="1"/>
  <c r="Y902" i="1"/>
  <c r="Z902" i="1" s="1"/>
  <c r="Y903" i="1"/>
  <c r="Z903" i="1" s="1"/>
  <c r="Y904" i="1"/>
  <c r="Z904" i="1" s="1"/>
  <c r="Y905" i="1"/>
  <c r="Z905" i="1" s="1"/>
  <c r="Y906" i="1"/>
  <c r="Z906" i="1" s="1"/>
  <c r="Y907" i="1"/>
  <c r="Z907" i="1" s="1"/>
  <c r="Y908" i="1"/>
  <c r="Z908" i="1" s="1"/>
  <c r="Y909" i="1"/>
  <c r="Z909" i="1" s="1"/>
  <c r="Y910" i="1"/>
  <c r="Z910" i="1" s="1"/>
  <c r="Y911" i="1"/>
  <c r="Z911" i="1" s="1"/>
  <c r="Y912" i="1"/>
  <c r="Z912" i="1" s="1"/>
  <c r="Y913" i="1"/>
  <c r="Z913" i="1" s="1"/>
  <c r="Y914" i="1"/>
  <c r="Z914" i="1" s="1"/>
  <c r="Y915" i="1"/>
  <c r="Z915" i="1" s="1"/>
  <c r="Y916" i="1"/>
  <c r="Z916" i="1" s="1"/>
  <c r="Y917" i="1"/>
  <c r="Z917" i="1" s="1"/>
  <c r="Y918" i="1"/>
  <c r="Z918" i="1" s="1"/>
  <c r="Y919" i="1"/>
  <c r="Z919" i="1" s="1"/>
  <c r="Y920" i="1"/>
  <c r="Z920" i="1" s="1"/>
  <c r="Y921" i="1"/>
  <c r="Z921" i="1" s="1"/>
  <c r="Y922" i="1"/>
  <c r="Z922" i="1" s="1"/>
  <c r="Y923" i="1"/>
  <c r="Z923" i="1" s="1"/>
  <c r="Y924" i="1"/>
  <c r="Z924" i="1" s="1"/>
  <c r="Y925" i="1"/>
  <c r="Z925" i="1" s="1"/>
  <c r="Y926" i="1"/>
  <c r="Z926" i="1" s="1"/>
  <c r="Y927" i="1"/>
  <c r="Z927" i="1" s="1"/>
  <c r="Y928" i="1"/>
  <c r="Z928" i="1" s="1"/>
  <c r="Y929" i="1"/>
  <c r="Z929" i="1" s="1"/>
  <c r="Y930" i="1"/>
  <c r="Z930" i="1" s="1"/>
  <c r="Y931" i="1"/>
  <c r="Z931" i="1" s="1"/>
  <c r="Y932" i="1"/>
  <c r="Z932" i="1" s="1"/>
  <c r="Y933" i="1"/>
  <c r="Z933" i="1" s="1"/>
  <c r="Y934" i="1"/>
  <c r="Z934" i="1" s="1"/>
  <c r="Y935" i="1"/>
  <c r="Z935" i="1" s="1"/>
  <c r="Y936" i="1"/>
  <c r="Z936" i="1" s="1"/>
  <c r="Y937" i="1"/>
  <c r="Z937" i="1" s="1"/>
  <c r="Y938" i="1"/>
  <c r="Z938" i="1" s="1"/>
  <c r="Y939" i="1"/>
  <c r="Z939" i="1" s="1"/>
  <c r="Y940" i="1"/>
  <c r="Z940" i="1" s="1"/>
  <c r="Y941" i="1"/>
  <c r="Z941" i="1" s="1"/>
  <c r="Y942" i="1"/>
  <c r="Z942" i="1" s="1"/>
  <c r="Y943" i="1"/>
  <c r="Z943" i="1" s="1"/>
  <c r="Y944" i="1"/>
  <c r="Z944" i="1" s="1"/>
  <c r="Y945" i="1"/>
  <c r="Z945" i="1" s="1"/>
  <c r="Y946" i="1"/>
  <c r="Z946" i="1" s="1"/>
  <c r="Y947" i="1"/>
  <c r="Z947" i="1" s="1"/>
  <c r="Y948" i="1"/>
  <c r="Z948" i="1" s="1"/>
  <c r="Y949" i="1"/>
  <c r="Z949" i="1" s="1"/>
  <c r="Y950" i="1"/>
  <c r="Z950" i="1" s="1"/>
  <c r="Y951" i="1"/>
  <c r="Z951" i="1" s="1"/>
  <c r="Y952" i="1"/>
  <c r="Z952" i="1" s="1"/>
  <c r="Y953" i="1"/>
  <c r="Z953" i="1" s="1"/>
  <c r="Y954" i="1"/>
  <c r="Z954" i="1" s="1"/>
  <c r="Y955" i="1"/>
  <c r="Z955" i="1" s="1"/>
  <c r="Y956" i="1"/>
  <c r="Z956" i="1" s="1"/>
  <c r="Y957" i="1"/>
  <c r="Z957" i="1" s="1"/>
  <c r="Y958" i="1"/>
  <c r="Z958" i="1" s="1"/>
  <c r="Y959" i="1"/>
  <c r="Z959" i="1" s="1"/>
  <c r="Y960" i="1"/>
  <c r="Z960" i="1" s="1"/>
  <c r="Y961" i="1"/>
  <c r="Z961" i="1" s="1"/>
  <c r="Y962" i="1"/>
  <c r="Z962" i="1" s="1"/>
  <c r="Y963" i="1"/>
  <c r="Z963" i="1" s="1"/>
  <c r="Y964" i="1"/>
  <c r="Z964" i="1" s="1"/>
  <c r="Y965" i="1"/>
  <c r="Z965" i="1" s="1"/>
  <c r="Y966" i="1"/>
  <c r="Z966" i="1" s="1"/>
  <c r="Y967" i="1"/>
  <c r="Z967" i="1" s="1"/>
  <c r="Y968" i="1"/>
  <c r="Z968" i="1" s="1"/>
  <c r="Y969" i="1"/>
  <c r="Z969" i="1" s="1"/>
  <c r="Y970" i="1"/>
  <c r="Z970" i="1" s="1"/>
  <c r="Y971" i="1"/>
  <c r="Z971" i="1" s="1"/>
  <c r="Y972" i="1"/>
  <c r="Z972" i="1" s="1"/>
  <c r="Y973" i="1"/>
  <c r="Z973" i="1" s="1"/>
  <c r="Y974" i="1"/>
  <c r="Z974" i="1" s="1"/>
  <c r="Y975" i="1"/>
  <c r="Z975" i="1" s="1"/>
  <c r="Y976" i="1"/>
  <c r="Z976" i="1" s="1"/>
  <c r="Y977" i="1"/>
  <c r="Z977" i="1" s="1"/>
  <c r="Y978" i="1"/>
  <c r="Z978" i="1" s="1"/>
  <c r="Y979" i="1"/>
  <c r="Z979" i="1" s="1"/>
  <c r="Y980" i="1"/>
  <c r="Z980" i="1" s="1"/>
  <c r="Y981" i="1"/>
  <c r="Z981" i="1" s="1"/>
  <c r="Y982" i="1"/>
  <c r="Z982" i="1" s="1"/>
  <c r="Y983" i="1"/>
  <c r="Z983" i="1" s="1"/>
  <c r="Y984" i="1"/>
  <c r="Z984" i="1" s="1"/>
  <c r="Y985" i="1"/>
  <c r="Z985" i="1" s="1"/>
  <c r="Y986" i="1"/>
  <c r="Z986" i="1" s="1"/>
  <c r="Y987" i="1"/>
  <c r="Z987" i="1" s="1"/>
  <c r="Y988" i="1"/>
  <c r="Z988" i="1" s="1"/>
  <c r="Y989" i="1"/>
  <c r="Z989" i="1" s="1"/>
  <c r="Y990" i="1"/>
  <c r="Z990" i="1" s="1"/>
  <c r="Y991" i="1"/>
  <c r="Z991" i="1" s="1"/>
  <c r="Y992" i="1"/>
  <c r="Z992" i="1" s="1"/>
  <c r="Y993" i="1"/>
  <c r="Z993" i="1" s="1"/>
  <c r="Y994" i="1"/>
  <c r="Z994" i="1" s="1"/>
  <c r="Y995" i="1"/>
  <c r="Z995" i="1" s="1"/>
  <c r="Y996" i="1"/>
  <c r="Z996" i="1" s="1"/>
  <c r="Y997" i="1"/>
  <c r="Z997" i="1" s="1"/>
  <c r="Y998" i="1"/>
  <c r="Z998" i="1" s="1"/>
  <c r="Y999" i="1"/>
  <c r="Z999" i="1" s="1"/>
  <c r="Y1000" i="1"/>
  <c r="Z1000" i="1" s="1"/>
  <c r="Y1001" i="1"/>
  <c r="Z1001" i="1" s="1"/>
  <c r="Y1002" i="1"/>
  <c r="Z1002" i="1" s="1"/>
  <c r="Y1003" i="1"/>
  <c r="Z1003" i="1" s="1"/>
  <c r="Y1004" i="1"/>
  <c r="Z1004" i="1" s="1"/>
  <c r="Y1005" i="1"/>
  <c r="Z1005" i="1" s="1"/>
  <c r="Y1006" i="1"/>
  <c r="Z1006" i="1" s="1"/>
  <c r="Y1007" i="1"/>
  <c r="Z1007" i="1" s="1"/>
  <c r="Y1008" i="1"/>
  <c r="Z1008" i="1" s="1"/>
  <c r="Y1009" i="1"/>
  <c r="Z1009" i="1" s="1"/>
  <c r="Y1010" i="1"/>
  <c r="Z1010" i="1" s="1"/>
  <c r="Y1011" i="1"/>
  <c r="Z1011" i="1" s="1"/>
  <c r="Y1012" i="1"/>
  <c r="Z1012" i="1" s="1"/>
  <c r="Y1013" i="1"/>
  <c r="Z1013" i="1" s="1"/>
  <c r="Y1014" i="1"/>
  <c r="Z1014" i="1" s="1"/>
  <c r="Y1015" i="1"/>
  <c r="Z1015" i="1" s="1"/>
  <c r="Y1016" i="1"/>
  <c r="Z1016" i="1" s="1"/>
  <c r="Y1017" i="1"/>
  <c r="Z1017" i="1" s="1"/>
  <c r="Y1018" i="1"/>
  <c r="Z1018" i="1" s="1"/>
  <c r="Y1019" i="1"/>
  <c r="Z1019" i="1" s="1"/>
  <c r="Y1020" i="1"/>
  <c r="Z1020" i="1" s="1"/>
  <c r="Y1021" i="1"/>
  <c r="Z1021" i="1" s="1"/>
  <c r="Y1022" i="1"/>
  <c r="Z1022" i="1" s="1"/>
  <c r="AD873" i="1"/>
  <c r="AE873" i="1" s="1"/>
  <c r="AF873" i="1" s="1"/>
  <c r="AD874" i="1"/>
  <c r="AE874" i="1" s="1"/>
  <c r="AF874" i="1" s="1"/>
  <c r="AD875" i="1"/>
  <c r="AE875" i="1" s="1"/>
  <c r="AF875" i="1" s="1"/>
  <c r="AD876" i="1"/>
  <c r="AE876" i="1" s="1"/>
  <c r="AF876" i="1" s="1"/>
  <c r="AD877" i="1"/>
  <c r="AE877" i="1" s="1"/>
  <c r="AF877" i="1" s="1"/>
  <c r="AD878" i="1"/>
  <c r="AE878" i="1" s="1"/>
  <c r="AF878" i="1" s="1"/>
  <c r="AD879" i="1"/>
  <c r="AD880" i="1"/>
  <c r="AE880" i="1" s="1"/>
  <c r="AF880" i="1" s="1"/>
  <c r="AD881" i="1"/>
  <c r="AE881" i="1" s="1"/>
  <c r="AF881" i="1" s="1"/>
  <c r="AD882" i="1"/>
  <c r="AE882" i="1" s="1"/>
  <c r="AF882" i="1" s="1"/>
  <c r="AD883" i="1"/>
  <c r="AE883" i="1" s="1"/>
  <c r="AF883" i="1" s="1"/>
  <c r="AD884" i="1"/>
  <c r="AE884" i="1" s="1"/>
  <c r="AF884" i="1" s="1"/>
  <c r="AD885" i="1"/>
  <c r="AE885" i="1" s="1"/>
  <c r="AF885" i="1" s="1"/>
  <c r="AD886" i="1"/>
  <c r="AE886" i="1" s="1"/>
  <c r="AF886" i="1" s="1"/>
  <c r="AD887" i="1"/>
  <c r="AE887" i="1" s="1"/>
  <c r="AF887" i="1" s="1"/>
  <c r="AD888" i="1"/>
  <c r="AE888" i="1" s="1"/>
  <c r="AF888" i="1" s="1"/>
  <c r="AD889" i="1"/>
  <c r="AE889" i="1" s="1"/>
  <c r="AF889" i="1" s="1"/>
  <c r="AD890" i="1"/>
  <c r="AE890" i="1" s="1"/>
  <c r="AF890" i="1" s="1"/>
  <c r="AD891" i="1"/>
  <c r="AE891" i="1" s="1"/>
  <c r="AF891" i="1" s="1"/>
  <c r="AD892" i="1"/>
  <c r="AE892" i="1" s="1"/>
  <c r="AF892" i="1" s="1"/>
  <c r="AD893" i="1"/>
  <c r="AE893" i="1" s="1"/>
  <c r="AF893" i="1" s="1"/>
  <c r="AD894" i="1"/>
  <c r="AE894" i="1" s="1"/>
  <c r="AF894" i="1" s="1"/>
  <c r="AD895" i="1"/>
  <c r="AE895" i="1" s="1"/>
  <c r="AF895" i="1" s="1"/>
  <c r="AD896" i="1"/>
  <c r="AE896" i="1" s="1"/>
  <c r="AF896" i="1" s="1"/>
  <c r="AD897" i="1"/>
  <c r="AE897" i="1" s="1"/>
  <c r="AF897" i="1" s="1"/>
  <c r="AD898" i="1"/>
  <c r="AE898" i="1" s="1"/>
  <c r="AF898" i="1" s="1"/>
  <c r="AD899" i="1"/>
  <c r="AE899" i="1" s="1"/>
  <c r="AF899" i="1" s="1"/>
  <c r="AD900" i="1"/>
  <c r="AE900" i="1" s="1"/>
  <c r="AF900" i="1" s="1"/>
  <c r="AD901" i="1"/>
  <c r="AE901" i="1" s="1"/>
  <c r="AF901" i="1" s="1"/>
  <c r="AD902" i="1"/>
  <c r="AE902" i="1" s="1"/>
  <c r="AF902" i="1" s="1"/>
  <c r="AD903" i="1"/>
  <c r="AE903" i="1" s="1"/>
  <c r="AF903" i="1" s="1"/>
  <c r="AD904" i="1"/>
  <c r="AE904" i="1" s="1"/>
  <c r="AF904" i="1" s="1"/>
  <c r="AD905" i="1"/>
  <c r="AE905" i="1" s="1"/>
  <c r="AF905" i="1" s="1"/>
  <c r="AD906" i="1"/>
  <c r="AE906" i="1" s="1"/>
  <c r="AF906" i="1" s="1"/>
  <c r="AD907" i="1"/>
  <c r="AE907" i="1" s="1"/>
  <c r="AF907" i="1" s="1"/>
  <c r="AD908" i="1"/>
  <c r="AE908" i="1" s="1"/>
  <c r="AF908" i="1" s="1"/>
  <c r="AD909" i="1"/>
  <c r="AE909" i="1" s="1"/>
  <c r="AF909" i="1" s="1"/>
  <c r="AD910" i="1"/>
  <c r="AE910" i="1" s="1"/>
  <c r="AF910" i="1" s="1"/>
  <c r="AD911" i="1"/>
  <c r="AE911" i="1" s="1"/>
  <c r="AF911" i="1" s="1"/>
  <c r="AD912" i="1"/>
  <c r="AE912" i="1" s="1"/>
  <c r="AF912" i="1" s="1"/>
  <c r="AD913" i="1"/>
  <c r="AE913" i="1" s="1"/>
  <c r="AF913" i="1" s="1"/>
  <c r="AD914" i="1"/>
  <c r="AE914" i="1" s="1"/>
  <c r="AF914" i="1" s="1"/>
  <c r="AD915" i="1"/>
  <c r="AE915" i="1" s="1"/>
  <c r="AF915" i="1" s="1"/>
  <c r="AD916" i="1"/>
  <c r="AE916" i="1" s="1"/>
  <c r="AF916" i="1" s="1"/>
  <c r="AD917" i="1"/>
  <c r="AE917" i="1" s="1"/>
  <c r="AF917" i="1" s="1"/>
  <c r="AD918" i="1"/>
  <c r="AE918" i="1" s="1"/>
  <c r="AF918" i="1" s="1"/>
  <c r="AD919" i="1"/>
  <c r="AE919" i="1" s="1"/>
  <c r="AF919" i="1" s="1"/>
  <c r="AD920" i="1"/>
  <c r="AE920" i="1" s="1"/>
  <c r="AF920" i="1" s="1"/>
  <c r="AD921" i="1"/>
  <c r="AE921" i="1" s="1"/>
  <c r="AF921" i="1" s="1"/>
  <c r="AD922" i="1"/>
  <c r="AE922" i="1" s="1"/>
  <c r="AF922" i="1" s="1"/>
  <c r="AD923" i="1"/>
  <c r="AE923" i="1" s="1"/>
  <c r="AF923" i="1" s="1"/>
  <c r="AD924" i="1"/>
  <c r="AE924" i="1" s="1"/>
  <c r="AF924" i="1" s="1"/>
  <c r="AD925" i="1"/>
  <c r="AE925" i="1" s="1"/>
  <c r="AF925" i="1" s="1"/>
  <c r="AD926" i="1"/>
  <c r="AE926" i="1" s="1"/>
  <c r="AF926" i="1" s="1"/>
  <c r="AD927" i="1"/>
  <c r="AE927" i="1" s="1"/>
  <c r="AF927" i="1" s="1"/>
  <c r="AD928" i="1"/>
  <c r="AE928" i="1" s="1"/>
  <c r="AF928" i="1" s="1"/>
  <c r="AD929" i="1"/>
  <c r="AE929" i="1" s="1"/>
  <c r="AF929" i="1" s="1"/>
  <c r="AD930" i="1"/>
  <c r="AE930" i="1" s="1"/>
  <c r="AF930" i="1" s="1"/>
  <c r="AD931" i="1"/>
  <c r="AE931" i="1" s="1"/>
  <c r="AF931" i="1" s="1"/>
  <c r="AD932" i="1"/>
  <c r="AE932" i="1" s="1"/>
  <c r="AF932" i="1" s="1"/>
  <c r="AD933" i="1"/>
  <c r="AE933" i="1" s="1"/>
  <c r="AF933" i="1" s="1"/>
  <c r="AD934" i="1"/>
  <c r="AE934" i="1" s="1"/>
  <c r="AF934" i="1" s="1"/>
  <c r="AD935" i="1"/>
  <c r="AE935" i="1" s="1"/>
  <c r="AF935" i="1" s="1"/>
  <c r="AD936" i="1"/>
  <c r="AE936" i="1" s="1"/>
  <c r="AF936" i="1" s="1"/>
  <c r="AD937" i="1"/>
  <c r="AE937" i="1" s="1"/>
  <c r="AF937" i="1" s="1"/>
  <c r="AD938" i="1"/>
  <c r="AE938" i="1" s="1"/>
  <c r="AF938" i="1" s="1"/>
  <c r="AD939" i="1"/>
  <c r="AE939" i="1" s="1"/>
  <c r="AF939" i="1" s="1"/>
  <c r="AD940" i="1"/>
  <c r="AE940" i="1" s="1"/>
  <c r="AF940" i="1" s="1"/>
  <c r="AD941" i="1"/>
  <c r="AE941" i="1" s="1"/>
  <c r="AF941" i="1" s="1"/>
  <c r="AD942" i="1"/>
  <c r="AE942" i="1" s="1"/>
  <c r="AF942" i="1" s="1"/>
  <c r="AD943" i="1"/>
  <c r="AE943" i="1" s="1"/>
  <c r="AF943" i="1" s="1"/>
  <c r="AD944" i="1"/>
  <c r="AE944" i="1" s="1"/>
  <c r="AF944" i="1" s="1"/>
  <c r="AD945" i="1"/>
  <c r="AE945" i="1" s="1"/>
  <c r="AF945" i="1" s="1"/>
  <c r="AD946" i="1"/>
  <c r="AE946" i="1" s="1"/>
  <c r="AF946" i="1" s="1"/>
  <c r="AD947" i="1"/>
  <c r="AE947" i="1" s="1"/>
  <c r="AF947" i="1" s="1"/>
  <c r="AD948" i="1"/>
  <c r="AE948" i="1" s="1"/>
  <c r="AF948" i="1" s="1"/>
  <c r="AD949" i="1"/>
  <c r="AE949" i="1" s="1"/>
  <c r="AF949" i="1" s="1"/>
  <c r="AD950" i="1"/>
  <c r="AE950" i="1" s="1"/>
  <c r="AF950" i="1" s="1"/>
  <c r="AD951" i="1"/>
  <c r="AE951" i="1" s="1"/>
  <c r="AF951" i="1" s="1"/>
  <c r="AD952" i="1"/>
  <c r="AE952" i="1" s="1"/>
  <c r="AF952" i="1" s="1"/>
  <c r="AD953" i="1"/>
  <c r="AE953" i="1" s="1"/>
  <c r="AF953" i="1" s="1"/>
  <c r="AD954" i="1"/>
  <c r="AE954" i="1" s="1"/>
  <c r="AF954" i="1" s="1"/>
  <c r="AD955" i="1"/>
  <c r="AE955" i="1" s="1"/>
  <c r="AF955" i="1" s="1"/>
  <c r="AD956" i="1"/>
  <c r="AE956" i="1" s="1"/>
  <c r="AF956" i="1" s="1"/>
  <c r="AD957" i="1"/>
  <c r="AE957" i="1" s="1"/>
  <c r="AF957" i="1" s="1"/>
  <c r="AD958" i="1"/>
  <c r="AE958" i="1" s="1"/>
  <c r="AF958" i="1" s="1"/>
  <c r="AD959" i="1"/>
  <c r="AE959" i="1" s="1"/>
  <c r="AF959" i="1" s="1"/>
  <c r="AD960" i="1"/>
  <c r="AE960" i="1" s="1"/>
  <c r="AF960" i="1" s="1"/>
  <c r="AD961" i="1"/>
  <c r="AE961" i="1" s="1"/>
  <c r="AF961" i="1" s="1"/>
  <c r="AD962" i="1"/>
  <c r="AE962" i="1" s="1"/>
  <c r="AF962" i="1" s="1"/>
  <c r="AD963" i="1"/>
  <c r="AE963" i="1" s="1"/>
  <c r="AF963" i="1" s="1"/>
  <c r="AD964" i="1"/>
  <c r="AE964" i="1" s="1"/>
  <c r="AF964" i="1" s="1"/>
  <c r="AD965" i="1"/>
  <c r="AE965" i="1" s="1"/>
  <c r="AF965" i="1" s="1"/>
  <c r="AD966" i="1"/>
  <c r="AE966" i="1" s="1"/>
  <c r="AF966" i="1" s="1"/>
  <c r="AD967" i="1"/>
  <c r="AE967" i="1" s="1"/>
  <c r="AF967" i="1" s="1"/>
  <c r="AD968" i="1"/>
  <c r="AE968" i="1" s="1"/>
  <c r="AF968" i="1" s="1"/>
  <c r="AD969" i="1"/>
  <c r="AE969" i="1" s="1"/>
  <c r="AF969" i="1" s="1"/>
  <c r="AD970" i="1"/>
  <c r="AE970" i="1" s="1"/>
  <c r="AF970" i="1" s="1"/>
  <c r="AD971" i="1"/>
  <c r="AE971" i="1" s="1"/>
  <c r="AF971" i="1" s="1"/>
  <c r="AD972" i="1"/>
  <c r="AE972" i="1" s="1"/>
  <c r="AF972" i="1" s="1"/>
  <c r="AD973" i="1"/>
  <c r="AE973" i="1" s="1"/>
  <c r="AF973" i="1" s="1"/>
  <c r="AD974" i="1"/>
  <c r="AE974" i="1" s="1"/>
  <c r="AF974" i="1" s="1"/>
  <c r="AD975" i="1"/>
  <c r="AE975" i="1" s="1"/>
  <c r="AF975" i="1" s="1"/>
  <c r="AD976" i="1"/>
  <c r="AE976" i="1" s="1"/>
  <c r="AF976" i="1" s="1"/>
  <c r="AD977" i="1"/>
  <c r="AE977" i="1" s="1"/>
  <c r="AF977" i="1" s="1"/>
  <c r="AD978" i="1"/>
  <c r="AE978" i="1" s="1"/>
  <c r="AF978" i="1" s="1"/>
  <c r="AD979" i="1"/>
  <c r="AE979" i="1" s="1"/>
  <c r="AF979" i="1" s="1"/>
  <c r="AD980" i="1"/>
  <c r="AE980" i="1" s="1"/>
  <c r="AF980" i="1" s="1"/>
  <c r="AD981" i="1"/>
  <c r="AE981" i="1" s="1"/>
  <c r="AF981" i="1" s="1"/>
  <c r="AD982" i="1"/>
  <c r="AE982" i="1" s="1"/>
  <c r="AF982" i="1" s="1"/>
  <c r="AD983" i="1"/>
  <c r="AE983" i="1" s="1"/>
  <c r="AF983" i="1" s="1"/>
  <c r="AD984" i="1"/>
  <c r="AE984" i="1" s="1"/>
  <c r="AF984" i="1" s="1"/>
  <c r="AD985" i="1"/>
  <c r="AE985" i="1" s="1"/>
  <c r="AF985" i="1" s="1"/>
  <c r="AD986" i="1"/>
  <c r="AE986" i="1" s="1"/>
  <c r="AF986" i="1" s="1"/>
  <c r="AD987" i="1"/>
  <c r="AE987" i="1" s="1"/>
  <c r="AF987" i="1" s="1"/>
  <c r="AD988" i="1"/>
  <c r="AE988" i="1" s="1"/>
  <c r="AF988" i="1" s="1"/>
  <c r="AD989" i="1"/>
  <c r="AE989" i="1" s="1"/>
  <c r="AF989" i="1" s="1"/>
  <c r="AD990" i="1"/>
  <c r="AE990" i="1" s="1"/>
  <c r="AF990" i="1" s="1"/>
  <c r="AD991" i="1"/>
  <c r="AE991" i="1" s="1"/>
  <c r="AF991" i="1" s="1"/>
  <c r="AD992" i="1"/>
  <c r="AE992" i="1" s="1"/>
  <c r="AF992" i="1" s="1"/>
  <c r="AD993" i="1"/>
  <c r="AE993" i="1" s="1"/>
  <c r="AF993" i="1" s="1"/>
  <c r="AD994" i="1"/>
  <c r="AE994" i="1" s="1"/>
  <c r="AF994" i="1" s="1"/>
  <c r="AD995" i="1"/>
  <c r="AE995" i="1" s="1"/>
  <c r="AF995" i="1" s="1"/>
  <c r="AD996" i="1"/>
  <c r="AE996" i="1" s="1"/>
  <c r="AF996" i="1" s="1"/>
  <c r="AD997" i="1"/>
  <c r="AE997" i="1" s="1"/>
  <c r="AF997" i="1" s="1"/>
  <c r="AD998" i="1"/>
  <c r="AE998" i="1" s="1"/>
  <c r="AF998" i="1" s="1"/>
  <c r="AD999" i="1"/>
  <c r="AE999" i="1" s="1"/>
  <c r="AF999" i="1" s="1"/>
  <c r="AD1000" i="1"/>
  <c r="AE1000" i="1" s="1"/>
  <c r="AF1000" i="1" s="1"/>
  <c r="AD1001" i="1"/>
  <c r="AE1001" i="1" s="1"/>
  <c r="AF1001" i="1" s="1"/>
  <c r="AD1002" i="1"/>
  <c r="AE1002" i="1" s="1"/>
  <c r="AF1002" i="1" s="1"/>
  <c r="AD1003" i="1"/>
  <c r="AE1003" i="1" s="1"/>
  <c r="AF1003" i="1" s="1"/>
  <c r="AD1004" i="1"/>
  <c r="AE1004" i="1" s="1"/>
  <c r="AF1004" i="1" s="1"/>
  <c r="AD1005" i="1"/>
  <c r="AE1005" i="1" s="1"/>
  <c r="AF1005" i="1" s="1"/>
  <c r="AD1006" i="1"/>
  <c r="AE1006" i="1" s="1"/>
  <c r="AF1006" i="1" s="1"/>
  <c r="AD1007" i="1"/>
  <c r="AE1007" i="1" s="1"/>
  <c r="AF1007" i="1" s="1"/>
  <c r="AD1008" i="1"/>
  <c r="AE1008" i="1" s="1"/>
  <c r="AF1008" i="1" s="1"/>
  <c r="AD1009" i="1"/>
  <c r="AE1009" i="1" s="1"/>
  <c r="AF1009" i="1" s="1"/>
  <c r="AD1010" i="1"/>
  <c r="AE1010" i="1" s="1"/>
  <c r="AF1010" i="1" s="1"/>
  <c r="AD1011" i="1"/>
  <c r="AE1011" i="1" s="1"/>
  <c r="AF1011" i="1" s="1"/>
  <c r="AD1012" i="1"/>
  <c r="AE1012" i="1" s="1"/>
  <c r="AF1012" i="1" s="1"/>
  <c r="AD1013" i="1"/>
  <c r="AE1013" i="1" s="1"/>
  <c r="AF1013" i="1" s="1"/>
  <c r="AD1014" i="1"/>
  <c r="AE1014" i="1" s="1"/>
  <c r="AF1014" i="1" s="1"/>
  <c r="AD1015" i="1"/>
  <c r="AE1015" i="1" s="1"/>
  <c r="AF1015" i="1" s="1"/>
  <c r="AD1016" i="1"/>
  <c r="AE1016" i="1" s="1"/>
  <c r="AF1016" i="1" s="1"/>
  <c r="AD1017" i="1"/>
  <c r="AE1017" i="1" s="1"/>
  <c r="AF1017" i="1" s="1"/>
  <c r="AD1018" i="1"/>
  <c r="AE1018" i="1" s="1"/>
  <c r="AF1018" i="1" s="1"/>
  <c r="AD1019" i="1"/>
  <c r="AE1019" i="1" s="1"/>
  <c r="AF1019" i="1" s="1"/>
  <c r="AD1020" i="1"/>
  <c r="AE1020" i="1" s="1"/>
  <c r="AF1020" i="1" s="1"/>
  <c r="AD1021" i="1"/>
  <c r="AE1021" i="1" s="1"/>
  <c r="AF1021" i="1" s="1"/>
  <c r="AD1022" i="1"/>
  <c r="AE1022" i="1" s="1"/>
  <c r="AF1022" i="1" s="1"/>
  <c r="AE879" i="1"/>
  <c r="AF879" i="1" s="1"/>
  <c r="AG873" i="1"/>
  <c r="AG874" i="1"/>
  <c r="AG875" i="1"/>
  <c r="AG876" i="1"/>
  <c r="AG877" i="1"/>
  <c r="AG878" i="1"/>
  <c r="AG879" i="1"/>
  <c r="AG880" i="1"/>
  <c r="AG881" i="1"/>
  <c r="AG882" i="1"/>
  <c r="AG883" i="1"/>
  <c r="AG884" i="1"/>
  <c r="AG885" i="1"/>
  <c r="AG886" i="1"/>
  <c r="AG887" i="1"/>
  <c r="AG888" i="1"/>
  <c r="AG889" i="1"/>
  <c r="AG890" i="1"/>
  <c r="AG891" i="1"/>
  <c r="AG892" i="1"/>
  <c r="AG893" i="1"/>
  <c r="AG894" i="1"/>
  <c r="AG895" i="1"/>
  <c r="AG896" i="1"/>
  <c r="AG897" i="1"/>
  <c r="AG898" i="1"/>
  <c r="AG899" i="1"/>
  <c r="AG900" i="1"/>
  <c r="AG901" i="1"/>
  <c r="AG902" i="1"/>
  <c r="AG903" i="1"/>
  <c r="AG904" i="1"/>
  <c r="AG905" i="1"/>
  <c r="AG906" i="1"/>
  <c r="AG907" i="1"/>
  <c r="AG908" i="1"/>
  <c r="AG909" i="1"/>
  <c r="AG910" i="1"/>
  <c r="AG911" i="1"/>
  <c r="AG912" i="1"/>
  <c r="AG913" i="1"/>
  <c r="AG914" i="1"/>
  <c r="AG915" i="1"/>
  <c r="AG916" i="1"/>
  <c r="AG917" i="1"/>
  <c r="AG918" i="1"/>
  <c r="AG919" i="1"/>
  <c r="AG920" i="1"/>
  <c r="AG921" i="1"/>
  <c r="AG922" i="1"/>
  <c r="AG923" i="1"/>
  <c r="AG924" i="1"/>
  <c r="AG925" i="1"/>
  <c r="AG926" i="1"/>
  <c r="AG927" i="1"/>
  <c r="AG928" i="1"/>
  <c r="AG929" i="1"/>
  <c r="AG930" i="1"/>
  <c r="AG931" i="1"/>
  <c r="AG932" i="1"/>
  <c r="AG933" i="1"/>
  <c r="AG934" i="1"/>
  <c r="AG935" i="1"/>
  <c r="AG936" i="1"/>
  <c r="AG937" i="1"/>
  <c r="AG938" i="1"/>
  <c r="AG939" i="1"/>
  <c r="AG940" i="1"/>
  <c r="AG941" i="1"/>
  <c r="AG942" i="1"/>
  <c r="AG943" i="1"/>
  <c r="AG944" i="1"/>
  <c r="AG945" i="1"/>
  <c r="AG946" i="1"/>
  <c r="AG947" i="1"/>
  <c r="AG948" i="1"/>
  <c r="AG949" i="1"/>
  <c r="AG950" i="1"/>
  <c r="AG951" i="1"/>
  <c r="AG952" i="1"/>
  <c r="AG953" i="1"/>
  <c r="AG954" i="1"/>
  <c r="AG955" i="1"/>
  <c r="AG956" i="1"/>
  <c r="AG957" i="1"/>
  <c r="AG958" i="1"/>
  <c r="AG959" i="1"/>
  <c r="AG960" i="1"/>
  <c r="AG961" i="1"/>
  <c r="AG962" i="1"/>
  <c r="AG963" i="1"/>
  <c r="AG964" i="1"/>
  <c r="AG965" i="1"/>
  <c r="AG966" i="1"/>
  <c r="AG967" i="1"/>
  <c r="AG968" i="1"/>
  <c r="AG969" i="1"/>
  <c r="AG970" i="1"/>
  <c r="AG971" i="1"/>
  <c r="AG972" i="1"/>
  <c r="AG973" i="1"/>
  <c r="AG974" i="1"/>
  <c r="AG975" i="1"/>
  <c r="AG976" i="1"/>
  <c r="AG977" i="1"/>
  <c r="AG978" i="1"/>
  <c r="AG979" i="1"/>
  <c r="AG980" i="1"/>
  <c r="AG981" i="1"/>
  <c r="AG982" i="1"/>
  <c r="AG983" i="1"/>
  <c r="AG984" i="1"/>
  <c r="AG985" i="1"/>
  <c r="AG986" i="1"/>
  <c r="AG987" i="1"/>
  <c r="AG988" i="1"/>
  <c r="AG989" i="1"/>
  <c r="AG990" i="1"/>
  <c r="AG991" i="1"/>
  <c r="AG992" i="1"/>
  <c r="AG993" i="1"/>
  <c r="AG994" i="1"/>
  <c r="AG995" i="1"/>
  <c r="AG996" i="1"/>
  <c r="AG997" i="1"/>
  <c r="AG998" i="1"/>
  <c r="AG999" i="1"/>
  <c r="AG1000" i="1"/>
  <c r="AG1001" i="1"/>
  <c r="AG1002" i="1"/>
  <c r="AG1003" i="1"/>
  <c r="AG1004" i="1"/>
  <c r="AG1005" i="1"/>
  <c r="AG1006" i="1"/>
  <c r="AG1007" i="1"/>
  <c r="AG1008" i="1"/>
  <c r="AG1009" i="1"/>
  <c r="AG1010" i="1"/>
  <c r="AG1011" i="1"/>
  <c r="AG1012" i="1"/>
  <c r="AG1013" i="1"/>
  <c r="AG1014" i="1"/>
  <c r="AG1015" i="1"/>
  <c r="AG1016" i="1"/>
  <c r="AG1017" i="1"/>
  <c r="AG1018" i="1"/>
  <c r="AG1019" i="1"/>
  <c r="AG1020" i="1"/>
  <c r="AG1021" i="1"/>
  <c r="AG102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J873" i="1"/>
  <c r="AS873" i="1" s="1"/>
  <c r="AJ874" i="1"/>
  <c r="AS874" i="1" s="1"/>
  <c r="AJ875" i="1"/>
  <c r="AS875" i="1" s="1"/>
  <c r="AJ876" i="1"/>
  <c r="AS876" i="1" s="1"/>
  <c r="AJ877" i="1"/>
  <c r="AS877" i="1" s="1"/>
  <c r="AJ878" i="1"/>
  <c r="AS878" i="1" s="1"/>
  <c r="AJ879" i="1"/>
  <c r="AS879" i="1" s="1"/>
  <c r="AJ880" i="1"/>
  <c r="AS880" i="1" s="1"/>
  <c r="AJ881" i="1"/>
  <c r="AS881" i="1" s="1"/>
  <c r="AJ882" i="1"/>
  <c r="AS882" i="1" s="1"/>
  <c r="AJ883" i="1"/>
  <c r="AS883" i="1" s="1"/>
  <c r="AJ884" i="1"/>
  <c r="AS884" i="1" s="1"/>
  <c r="AJ885" i="1"/>
  <c r="AS885" i="1" s="1"/>
  <c r="AJ886" i="1"/>
  <c r="AS886" i="1" s="1"/>
  <c r="AJ887" i="1"/>
  <c r="AS887" i="1" s="1"/>
  <c r="AJ888" i="1"/>
  <c r="AS888" i="1" s="1"/>
  <c r="AJ889" i="1"/>
  <c r="AS889" i="1" s="1"/>
  <c r="AJ890" i="1"/>
  <c r="AS890" i="1" s="1"/>
  <c r="AJ891" i="1"/>
  <c r="AS891" i="1" s="1"/>
  <c r="AJ892" i="1"/>
  <c r="AS892" i="1" s="1"/>
  <c r="AJ893" i="1"/>
  <c r="AS893" i="1" s="1"/>
  <c r="AJ894" i="1"/>
  <c r="AS894" i="1" s="1"/>
  <c r="AJ895" i="1"/>
  <c r="AS895" i="1" s="1"/>
  <c r="AJ896" i="1"/>
  <c r="AS896" i="1" s="1"/>
  <c r="AJ897" i="1"/>
  <c r="AS897" i="1" s="1"/>
  <c r="AJ898" i="1"/>
  <c r="AS898" i="1" s="1"/>
  <c r="AJ899" i="1"/>
  <c r="AS899" i="1" s="1"/>
  <c r="AJ900" i="1"/>
  <c r="AS900" i="1" s="1"/>
  <c r="AJ901" i="1"/>
  <c r="AS901" i="1" s="1"/>
  <c r="AJ902" i="1"/>
  <c r="AS902" i="1" s="1"/>
  <c r="AJ903" i="1"/>
  <c r="AS903" i="1" s="1"/>
  <c r="AJ904" i="1"/>
  <c r="AS904" i="1" s="1"/>
  <c r="AJ905" i="1"/>
  <c r="AS905" i="1" s="1"/>
  <c r="AJ906" i="1"/>
  <c r="AS906" i="1" s="1"/>
  <c r="AJ907" i="1"/>
  <c r="AS907" i="1" s="1"/>
  <c r="AJ908" i="1"/>
  <c r="AS908" i="1" s="1"/>
  <c r="AJ909" i="1"/>
  <c r="AS909" i="1" s="1"/>
  <c r="AJ910" i="1"/>
  <c r="AS910" i="1" s="1"/>
  <c r="AJ911" i="1"/>
  <c r="AS911" i="1" s="1"/>
  <c r="AJ912" i="1"/>
  <c r="AS912" i="1" s="1"/>
  <c r="AJ913" i="1"/>
  <c r="AS913" i="1" s="1"/>
  <c r="AJ914" i="1"/>
  <c r="AS914" i="1" s="1"/>
  <c r="AJ915" i="1"/>
  <c r="AS915" i="1" s="1"/>
  <c r="AJ916" i="1"/>
  <c r="AS916" i="1" s="1"/>
  <c r="AJ917" i="1"/>
  <c r="AS917" i="1" s="1"/>
  <c r="AJ918" i="1"/>
  <c r="AS918" i="1" s="1"/>
  <c r="AJ919" i="1"/>
  <c r="AS919" i="1" s="1"/>
  <c r="AJ920" i="1"/>
  <c r="AS920" i="1" s="1"/>
  <c r="AJ921" i="1"/>
  <c r="AS921" i="1" s="1"/>
  <c r="AJ922" i="1"/>
  <c r="AS922" i="1" s="1"/>
  <c r="AJ923" i="1"/>
  <c r="AS923" i="1" s="1"/>
  <c r="AJ924" i="1"/>
  <c r="AS924" i="1" s="1"/>
  <c r="AJ925" i="1"/>
  <c r="AS925" i="1" s="1"/>
  <c r="AJ926" i="1"/>
  <c r="AS926" i="1" s="1"/>
  <c r="AJ927" i="1"/>
  <c r="AS927" i="1" s="1"/>
  <c r="AJ928" i="1"/>
  <c r="AS928" i="1" s="1"/>
  <c r="AJ929" i="1"/>
  <c r="AS929" i="1" s="1"/>
  <c r="AJ930" i="1"/>
  <c r="AS930" i="1" s="1"/>
  <c r="AJ931" i="1"/>
  <c r="AS931" i="1" s="1"/>
  <c r="AJ932" i="1"/>
  <c r="AS932" i="1" s="1"/>
  <c r="AJ933" i="1"/>
  <c r="AS933" i="1" s="1"/>
  <c r="AJ934" i="1"/>
  <c r="AS934" i="1" s="1"/>
  <c r="AJ935" i="1"/>
  <c r="AS935" i="1" s="1"/>
  <c r="AJ936" i="1"/>
  <c r="AS936" i="1" s="1"/>
  <c r="AJ937" i="1"/>
  <c r="AS937" i="1" s="1"/>
  <c r="AJ938" i="1"/>
  <c r="AS938" i="1" s="1"/>
  <c r="AJ939" i="1"/>
  <c r="AS939" i="1" s="1"/>
  <c r="AJ940" i="1"/>
  <c r="AS940" i="1" s="1"/>
  <c r="AJ941" i="1"/>
  <c r="AS941" i="1" s="1"/>
  <c r="AJ942" i="1"/>
  <c r="AS942" i="1" s="1"/>
  <c r="AJ943" i="1"/>
  <c r="AS943" i="1" s="1"/>
  <c r="AJ944" i="1"/>
  <c r="AS944" i="1" s="1"/>
  <c r="AJ945" i="1"/>
  <c r="AS945" i="1" s="1"/>
  <c r="AJ946" i="1"/>
  <c r="AS946" i="1" s="1"/>
  <c r="AJ947" i="1"/>
  <c r="AS947" i="1" s="1"/>
  <c r="AJ948" i="1"/>
  <c r="AS948" i="1" s="1"/>
  <c r="AJ949" i="1"/>
  <c r="AS949" i="1" s="1"/>
  <c r="AJ950" i="1"/>
  <c r="AS950" i="1" s="1"/>
  <c r="AJ951" i="1"/>
  <c r="AS951" i="1" s="1"/>
  <c r="AJ952" i="1"/>
  <c r="AS952" i="1" s="1"/>
  <c r="AJ953" i="1"/>
  <c r="AS953" i="1" s="1"/>
  <c r="AJ954" i="1"/>
  <c r="AS954" i="1" s="1"/>
  <c r="AJ955" i="1"/>
  <c r="AS955" i="1" s="1"/>
  <c r="AJ956" i="1"/>
  <c r="AS956" i="1" s="1"/>
  <c r="AJ957" i="1"/>
  <c r="AS957" i="1" s="1"/>
  <c r="AJ958" i="1"/>
  <c r="AS958" i="1" s="1"/>
  <c r="AJ959" i="1"/>
  <c r="AS959" i="1" s="1"/>
  <c r="AJ960" i="1"/>
  <c r="AS960" i="1" s="1"/>
  <c r="AJ961" i="1"/>
  <c r="AS961" i="1" s="1"/>
  <c r="AJ962" i="1"/>
  <c r="AS962" i="1" s="1"/>
  <c r="AJ963" i="1"/>
  <c r="AS963" i="1" s="1"/>
  <c r="AJ964" i="1"/>
  <c r="AS964" i="1" s="1"/>
  <c r="AJ965" i="1"/>
  <c r="AS965" i="1" s="1"/>
  <c r="AJ966" i="1"/>
  <c r="AS966" i="1" s="1"/>
  <c r="AJ967" i="1"/>
  <c r="AS967" i="1" s="1"/>
  <c r="AJ968" i="1"/>
  <c r="AS968" i="1" s="1"/>
  <c r="AJ969" i="1"/>
  <c r="AS969" i="1" s="1"/>
  <c r="AJ970" i="1"/>
  <c r="AS970" i="1" s="1"/>
  <c r="AJ971" i="1"/>
  <c r="AS971" i="1" s="1"/>
  <c r="AJ972" i="1"/>
  <c r="AS972" i="1" s="1"/>
  <c r="AJ973" i="1"/>
  <c r="AS973" i="1" s="1"/>
  <c r="AJ974" i="1"/>
  <c r="AS974" i="1" s="1"/>
  <c r="AJ975" i="1"/>
  <c r="AS975" i="1" s="1"/>
  <c r="AJ976" i="1"/>
  <c r="AS976" i="1" s="1"/>
  <c r="AJ977" i="1"/>
  <c r="AS977" i="1" s="1"/>
  <c r="AJ978" i="1"/>
  <c r="AS978" i="1" s="1"/>
  <c r="AJ979" i="1"/>
  <c r="AS979" i="1" s="1"/>
  <c r="AJ980" i="1"/>
  <c r="AS980" i="1" s="1"/>
  <c r="AJ981" i="1"/>
  <c r="AS981" i="1" s="1"/>
  <c r="AJ982" i="1"/>
  <c r="AS982" i="1" s="1"/>
  <c r="AJ983" i="1"/>
  <c r="AS983" i="1" s="1"/>
  <c r="AJ984" i="1"/>
  <c r="AS984" i="1" s="1"/>
  <c r="AJ985" i="1"/>
  <c r="AS985" i="1" s="1"/>
  <c r="AJ986" i="1"/>
  <c r="AS986" i="1" s="1"/>
  <c r="AJ987" i="1"/>
  <c r="AS987" i="1" s="1"/>
  <c r="AJ988" i="1"/>
  <c r="AS988" i="1" s="1"/>
  <c r="AJ989" i="1"/>
  <c r="AS989" i="1" s="1"/>
  <c r="AJ990" i="1"/>
  <c r="AS990" i="1" s="1"/>
  <c r="AJ991" i="1"/>
  <c r="AS991" i="1" s="1"/>
  <c r="AJ992" i="1"/>
  <c r="AS992" i="1" s="1"/>
  <c r="AJ993" i="1"/>
  <c r="AS993" i="1" s="1"/>
  <c r="AJ994" i="1"/>
  <c r="AS994" i="1" s="1"/>
  <c r="AJ995" i="1"/>
  <c r="AS995" i="1" s="1"/>
  <c r="AJ996" i="1"/>
  <c r="AS996" i="1" s="1"/>
  <c r="AJ997" i="1"/>
  <c r="AS997" i="1" s="1"/>
  <c r="AJ998" i="1"/>
  <c r="AS998" i="1" s="1"/>
  <c r="AJ999" i="1"/>
  <c r="AS999" i="1" s="1"/>
  <c r="AJ1000" i="1"/>
  <c r="AS1000" i="1" s="1"/>
  <c r="AJ1001" i="1"/>
  <c r="AS1001" i="1" s="1"/>
  <c r="AJ1002" i="1"/>
  <c r="AS1002" i="1" s="1"/>
  <c r="AJ1003" i="1"/>
  <c r="AS1003" i="1" s="1"/>
  <c r="AJ1004" i="1"/>
  <c r="AS1004" i="1" s="1"/>
  <c r="AJ1005" i="1"/>
  <c r="AS1005" i="1" s="1"/>
  <c r="AJ1006" i="1"/>
  <c r="AS1006" i="1" s="1"/>
  <c r="AJ1007" i="1"/>
  <c r="AS1007" i="1" s="1"/>
  <c r="AJ1008" i="1"/>
  <c r="AS1008" i="1" s="1"/>
  <c r="AJ1009" i="1"/>
  <c r="AS1009" i="1" s="1"/>
  <c r="AJ1010" i="1"/>
  <c r="AS1010" i="1" s="1"/>
  <c r="AJ1011" i="1"/>
  <c r="AS1011" i="1" s="1"/>
  <c r="AJ1012" i="1"/>
  <c r="AS1012" i="1" s="1"/>
  <c r="AJ1013" i="1"/>
  <c r="AS1013" i="1" s="1"/>
  <c r="AJ1014" i="1"/>
  <c r="AS1014" i="1" s="1"/>
  <c r="AJ1015" i="1"/>
  <c r="AS1015" i="1" s="1"/>
  <c r="AJ1016" i="1"/>
  <c r="AS1016" i="1" s="1"/>
  <c r="AJ1017" i="1"/>
  <c r="AS1017" i="1" s="1"/>
  <c r="AJ1018" i="1"/>
  <c r="AS1018" i="1" s="1"/>
  <c r="AJ1019" i="1"/>
  <c r="AS1019" i="1" s="1"/>
  <c r="AJ1020" i="1"/>
  <c r="AS1020" i="1" s="1"/>
  <c r="AJ1021" i="1"/>
  <c r="AS1021" i="1" s="1"/>
  <c r="AJ1022" i="1"/>
  <c r="AS1022" i="1" s="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8" i="1"/>
  <c r="AL919" i="1"/>
  <c r="AL920" i="1"/>
  <c r="AL921" i="1"/>
  <c r="AL923" i="1"/>
  <c r="AL924" i="1"/>
  <c r="AL925" i="1"/>
  <c r="AL926" i="1"/>
  <c r="AL927" i="1"/>
  <c r="AL930" i="1"/>
  <c r="AL931" i="1"/>
  <c r="AL932" i="1"/>
  <c r="AL933" i="1"/>
  <c r="AL934" i="1"/>
  <c r="AL935" i="1"/>
  <c r="AL936" i="1"/>
  <c r="AL938" i="1"/>
  <c r="AL939" i="1"/>
  <c r="AL940"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N874" i="1"/>
  <c r="AM875" i="1"/>
  <c r="AN876" i="1"/>
  <c r="AN877" i="1"/>
  <c r="AM881" i="1"/>
  <c r="AM882" i="1"/>
  <c r="AM883" i="1"/>
  <c r="AM884" i="1"/>
  <c r="AM886" i="1"/>
  <c r="AM887" i="1"/>
  <c r="AN890" i="1"/>
  <c r="AM892" i="1"/>
  <c r="AM893" i="1"/>
  <c r="AM894" i="1"/>
  <c r="AM895" i="1"/>
  <c r="AN895" i="1" s="1"/>
  <c r="AM896" i="1"/>
  <c r="AM897" i="1"/>
  <c r="AN898" i="1"/>
  <c r="AN899" i="1"/>
  <c r="AM900" i="1"/>
  <c r="AN901" i="1"/>
  <c r="AM902" i="1"/>
  <c r="AM903" i="1"/>
  <c r="AN904" i="1"/>
  <c r="AM905" i="1"/>
  <c r="AM906" i="1"/>
  <c r="AN907" i="1"/>
  <c r="AM908" i="1"/>
  <c r="AM909" i="1"/>
  <c r="AN910" i="1"/>
  <c r="AN912" i="1"/>
  <c r="AM913" i="1"/>
  <c r="AM914" i="1"/>
  <c r="AM915" i="1"/>
  <c r="AM916" i="1"/>
  <c r="AM918" i="1"/>
  <c r="AM919" i="1"/>
  <c r="AN919" i="1" s="1"/>
  <c r="AM920" i="1"/>
  <c r="AM921" i="1"/>
  <c r="AM923" i="1"/>
  <c r="AM924" i="1"/>
  <c r="AM926" i="1"/>
  <c r="AN926" i="1" s="1"/>
  <c r="AM927" i="1"/>
  <c r="AN927" i="1" s="1"/>
  <c r="AM930" i="1"/>
  <c r="AN930" i="1" s="1"/>
  <c r="AM931" i="1"/>
  <c r="AM933" i="1"/>
  <c r="AM934" i="1"/>
  <c r="AM935" i="1"/>
  <c r="AM936" i="1"/>
  <c r="AM939" i="1"/>
  <c r="AM940" i="1"/>
  <c r="AM942" i="1"/>
  <c r="AN942" i="1" s="1"/>
  <c r="AM943" i="1"/>
  <c r="AM944" i="1"/>
  <c r="AM945" i="1"/>
  <c r="AM948" i="1"/>
  <c r="AM950" i="1"/>
  <c r="AN950" i="1" s="1"/>
  <c r="AM952" i="1"/>
  <c r="AN952" i="1" s="1"/>
  <c r="AM953" i="1"/>
  <c r="AN953" i="1" s="1"/>
  <c r="AM954" i="1"/>
  <c r="AN954" i="1" s="1"/>
  <c r="AM955" i="1"/>
  <c r="AM956" i="1"/>
  <c r="AM957" i="1"/>
  <c r="AN957" i="1" s="1"/>
  <c r="AM959" i="1"/>
  <c r="AM961" i="1"/>
  <c r="AM963" i="1"/>
  <c r="AN964" i="1"/>
  <c r="AN965" i="1"/>
  <c r="AM967" i="1"/>
  <c r="AM968" i="1"/>
  <c r="AM969" i="1"/>
  <c r="AM970" i="1"/>
  <c r="AM972" i="1"/>
  <c r="AN972" i="1" s="1"/>
  <c r="AM973" i="1"/>
  <c r="AM974" i="1"/>
  <c r="AM975" i="1"/>
  <c r="AM976" i="1"/>
  <c r="AN976" i="1" s="1"/>
  <c r="AM977" i="1"/>
  <c r="AM978" i="1"/>
  <c r="AN978" i="1" s="1"/>
  <c r="AM979" i="1"/>
  <c r="AM980" i="1"/>
  <c r="AM981" i="1"/>
  <c r="AM982" i="1"/>
  <c r="AM983" i="1"/>
  <c r="AM984" i="1"/>
  <c r="AN984" i="1" s="1"/>
  <c r="AM985" i="1"/>
  <c r="AM986" i="1"/>
  <c r="AM987" i="1"/>
  <c r="AN987" i="1" s="1"/>
  <c r="AM988" i="1"/>
  <c r="AM989" i="1"/>
  <c r="AM991" i="1"/>
  <c r="AN991" i="1" s="1"/>
  <c r="AM993" i="1"/>
  <c r="AN994" i="1"/>
  <c r="AM995" i="1"/>
  <c r="AM996" i="1"/>
  <c r="AM997" i="1"/>
  <c r="AM998" i="1"/>
  <c r="AM999" i="1"/>
  <c r="AM1001" i="1"/>
  <c r="AM1002" i="1"/>
  <c r="AM1003" i="1"/>
  <c r="AM1004" i="1"/>
  <c r="AM1005" i="1"/>
  <c r="AM1006" i="1"/>
  <c r="AM1007" i="1"/>
  <c r="AM1008" i="1"/>
  <c r="AM1009" i="1"/>
  <c r="AM1011" i="1"/>
  <c r="AM1012" i="1"/>
  <c r="AM1013" i="1"/>
  <c r="AN1013" i="1" s="1"/>
  <c r="AM1014" i="1"/>
  <c r="AN1015" i="1"/>
  <c r="AM1017" i="1"/>
  <c r="AM1018" i="1"/>
  <c r="AM1019" i="1"/>
  <c r="AM1020" i="1"/>
  <c r="AM1021" i="1"/>
  <c r="AM1022" i="1"/>
  <c r="AN873" i="1"/>
  <c r="AN875" i="1"/>
  <c r="AN878" i="1"/>
  <c r="AN879" i="1"/>
  <c r="AN880" i="1"/>
  <c r="AN881" i="1"/>
  <c r="AN882" i="1"/>
  <c r="AN883" i="1"/>
  <c r="AN884" i="1"/>
  <c r="AN885" i="1"/>
  <c r="AN886" i="1"/>
  <c r="AN887" i="1"/>
  <c r="AN888" i="1"/>
  <c r="AN889" i="1"/>
  <c r="AN891" i="1"/>
  <c r="AN892" i="1"/>
  <c r="AN893" i="1"/>
  <c r="AN894" i="1"/>
  <c r="AN896" i="1"/>
  <c r="AN897" i="1"/>
  <c r="AN900" i="1"/>
  <c r="AN902" i="1"/>
  <c r="AN903" i="1"/>
  <c r="AN905" i="1"/>
  <c r="AN906" i="1"/>
  <c r="AN908" i="1"/>
  <c r="AN909" i="1"/>
  <c r="AN911" i="1"/>
  <c r="AN913" i="1"/>
  <c r="AN914" i="1"/>
  <c r="AN915" i="1"/>
  <c r="AN916" i="1"/>
  <c r="AN917" i="1"/>
  <c r="AN918" i="1"/>
  <c r="AN920" i="1"/>
  <c r="AN921" i="1"/>
  <c r="AN922" i="1"/>
  <c r="AN923" i="1"/>
  <c r="AN924" i="1"/>
  <c r="AN925" i="1"/>
  <c r="AN928" i="1"/>
  <c r="AN929" i="1"/>
  <c r="AN931" i="1"/>
  <c r="AN932" i="1"/>
  <c r="AN933" i="1"/>
  <c r="AN934" i="1"/>
  <c r="AN935" i="1"/>
  <c r="AN936" i="1"/>
  <c r="AN937" i="1"/>
  <c r="AN938" i="1"/>
  <c r="AN939" i="1"/>
  <c r="AN940" i="1"/>
  <c r="AN941" i="1"/>
  <c r="AN943" i="1"/>
  <c r="AN944" i="1"/>
  <c r="AN945" i="1"/>
  <c r="AN946" i="1"/>
  <c r="AN947" i="1"/>
  <c r="AN948" i="1"/>
  <c r="AN949" i="1"/>
  <c r="AN951" i="1"/>
  <c r="AN955" i="1"/>
  <c r="AN956" i="1"/>
  <c r="AN958" i="1"/>
  <c r="AN959" i="1"/>
  <c r="AN960" i="1"/>
  <c r="AN961" i="1"/>
  <c r="AN962" i="1"/>
  <c r="AN963" i="1"/>
  <c r="AN966" i="1"/>
  <c r="AN967" i="1"/>
  <c r="AN968" i="1"/>
  <c r="AN969" i="1"/>
  <c r="AN970" i="1"/>
  <c r="AN971" i="1"/>
  <c r="AN973" i="1"/>
  <c r="AN974" i="1"/>
  <c r="AN975" i="1"/>
  <c r="AN977" i="1"/>
  <c r="AN979" i="1"/>
  <c r="AN980" i="1"/>
  <c r="AN981" i="1"/>
  <c r="AN982" i="1"/>
  <c r="AN983" i="1"/>
  <c r="AN985" i="1"/>
  <c r="AN986" i="1"/>
  <c r="AN988" i="1"/>
  <c r="AN989" i="1"/>
  <c r="AN990" i="1"/>
  <c r="AN992" i="1"/>
  <c r="AN993" i="1"/>
  <c r="AN995" i="1"/>
  <c r="AN996" i="1"/>
  <c r="AN997" i="1"/>
  <c r="AN998" i="1"/>
  <c r="AN999" i="1"/>
  <c r="AN1000" i="1"/>
  <c r="AN1001" i="1"/>
  <c r="AN1002" i="1"/>
  <c r="AN1003" i="1"/>
  <c r="AN1004" i="1"/>
  <c r="AN1005" i="1"/>
  <c r="AN1006" i="1"/>
  <c r="AN1007" i="1"/>
  <c r="AN1008" i="1"/>
  <c r="AN1009" i="1"/>
  <c r="AN1010" i="1"/>
  <c r="AN1011" i="1"/>
  <c r="AN1012" i="1"/>
  <c r="AN1014" i="1"/>
  <c r="AN1016" i="1"/>
  <c r="AN1017" i="1"/>
  <c r="AN1018" i="1"/>
  <c r="AN1019" i="1"/>
  <c r="AN1020" i="1"/>
  <c r="AN1021" i="1"/>
  <c r="AN1022" i="1"/>
  <c r="AO873" i="1"/>
  <c r="AP873" i="1" s="1"/>
  <c r="AO874" i="1"/>
  <c r="AP874" i="1" s="1"/>
  <c r="AO875" i="1"/>
  <c r="AP875" i="1" s="1"/>
  <c r="AO876" i="1"/>
  <c r="AP876" i="1" s="1"/>
  <c r="AO877" i="1"/>
  <c r="AP877" i="1" s="1"/>
  <c r="AO878" i="1"/>
  <c r="AP878" i="1" s="1"/>
  <c r="AQ878" i="1" s="1"/>
  <c r="AK878" i="1" s="1"/>
  <c r="AO879" i="1"/>
  <c r="AP879" i="1" s="1"/>
  <c r="AO880" i="1"/>
  <c r="AP880" i="1" s="1"/>
  <c r="AO881" i="1"/>
  <c r="AP881" i="1" s="1"/>
  <c r="AO882" i="1"/>
  <c r="AP882" i="1" s="1"/>
  <c r="AO883" i="1"/>
  <c r="AP883" i="1" s="1"/>
  <c r="AO884" i="1"/>
  <c r="AP884" i="1" s="1"/>
  <c r="AO885" i="1"/>
  <c r="AP885" i="1" s="1"/>
  <c r="AO886" i="1"/>
  <c r="AP886" i="1" s="1"/>
  <c r="AQ886" i="1" s="1"/>
  <c r="AK886" i="1" s="1"/>
  <c r="AO887" i="1"/>
  <c r="AP887" i="1" s="1"/>
  <c r="AO888" i="1"/>
  <c r="AP888" i="1" s="1"/>
  <c r="AO889" i="1"/>
  <c r="AP889" i="1" s="1"/>
  <c r="AO890" i="1"/>
  <c r="AP890" i="1" s="1"/>
  <c r="AO891" i="1"/>
  <c r="AP891" i="1" s="1"/>
  <c r="AO892" i="1"/>
  <c r="AP892" i="1" s="1"/>
  <c r="AO893" i="1"/>
  <c r="AP893" i="1" s="1"/>
  <c r="AO894" i="1"/>
  <c r="AP894" i="1" s="1"/>
  <c r="AQ894" i="1" s="1"/>
  <c r="AK894" i="1" s="1"/>
  <c r="AO895" i="1"/>
  <c r="AP895" i="1" s="1"/>
  <c r="AO896" i="1"/>
  <c r="AP896" i="1" s="1"/>
  <c r="AO897" i="1"/>
  <c r="AP897" i="1" s="1"/>
  <c r="AO898" i="1"/>
  <c r="AP898" i="1" s="1"/>
  <c r="AO899" i="1"/>
  <c r="AP899" i="1" s="1"/>
  <c r="AO900" i="1"/>
  <c r="AP900" i="1" s="1"/>
  <c r="AO901" i="1"/>
  <c r="AP901" i="1" s="1"/>
  <c r="AO902" i="1"/>
  <c r="AP902" i="1" s="1"/>
  <c r="AQ902" i="1" s="1"/>
  <c r="AK902" i="1" s="1"/>
  <c r="AO903" i="1"/>
  <c r="AP903" i="1" s="1"/>
  <c r="AO904" i="1"/>
  <c r="AP904" i="1" s="1"/>
  <c r="AO905" i="1"/>
  <c r="AP905" i="1" s="1"/>
  <c r="AO906" i="1"/>
  <c r="AP906" i="1" s="1"/>
  <c r="AO907" i="1"/>
  <c r="AP907" i="1" s="1"/>
  <c r="AO908" i="1"/>
  <c r="AP908" i="1" s="1"/>
  <c r="AO909" i="1"/>
  <c r="AP909" i="1" s="1"/>
  <c r="AO910" i="1"/>
  <c r="AP910" i="1" s="1"/>
  <c r="AQ910" i="1" s="1"/>
  <c r="AK910" i="1" s="1"/>
  <c r="AO911" i="1"/>
  <c r="AP911" i="1" s="1"/>
  <c r="AO912" i="1"/>
  <c r="AP912" i="1" s="1"/>
  <c r="AO913" i="1"/>
  <c r="AP913" i="1" s="1"/>
  <c r="AO914" i="1"/>
  <c r="AP914" i="1" s="1"/>
  <c r="AO915" i="1"/>
  <c r="AP915" i="1" s="1"/>
  <c r="AO916" i="1"/>
  <c r="AP916" i="1" s="1"/>
  <c r="AO917" i="1"/>
  <c r="AP917" i="1" s="1"/>
  <c r="AO918" i="1"/>
  <c r="AP918" i="1" s="1"/>
  <c r="AQ918" i="1" s="1"/>
  <c r="AK918" i="1" s="1"/>
  <c r="AO919" i="1"/>
  <c r="AP919" i="1" s="1"/>
  <c r="AO920" i="1"/>
  <c r="AP920" i="1" s="1"/>
  <c r="AO921" i="1"/>
  <c r="AP921" i="1" s="1"/>
  <c r="AO922" i="1"/>
  <c r="AP922" i="1" s="1"/>
  <c r="AO923" i="1"/>
  <c r="AP923" i="1" s="1"/>
  <c r="AO924" i="1"/>
  <c r="AP924" i="1" s="1"/>
  <c r="AO925" i="1"/>
  <c r="AP925" i="1" s="1"/>
  <c r="AO926" i="1"/>
  <c r="AP926" i="1" s="1"/>
  <c r="AQ926" i="1" s="1"/>
  <c r="AK926" i="1" s="1"/>
  <c r="AO927" i="1"/>
  <c r="AP927" i="1" s="1"/>
  <c r="AO928" i="1"/>
  <c r="AP928" i="1" s="1"/>
  <c r="AO929" i="1"/>
  <c r="AP929" i="1" s="1"/>
  <c r="AO930" i="1"/>
  <c r="AP930" i="1" s="1"/>
  <c r="AO931" i="1"/>
  <c r="AP931" i="1" s="1"/>
  <c r="AO932" i="1"/>
  <c r="AP932" i="1" s="1"/>
  <c r="AO933" i="1"/>
  <c r="AP933" i="1" s="1"/>
  <c r="AO934" i="1"/>
  <c r="AP934" i="1" s="1"/>
  <c r="AQ934" i="1" s="1"/>
  <c r="AK934" i="1" s="1"/>
  <c r="AO935" i="1"/>
  <c r="AP935" i="1" s="1"/>
  <c r="AO936" i="1"/>
  <c r="AP936" i="1" s="1"/>
  <c r="AO937" i="1"/>
  <c r="AP937" i="1" s="1"/>
  <c r="AO938" i="1"/>
  <c r="AP938" i="1" s="1"/>
  <c r="AO939" i="1"/>
  <c r="AP939" i="1" s="1"/>
  <c r="AO940" i="1"/>
  <c r="AP940" i="1" s="1"/>
  <c r="AO941" i="1"/>
  <c r="AP941" i="1" s="1"/>
  <c r="AO942" i="1"/>
  <c r="AP942" i="1" s="1"/>
  <c r="AQ942" i="1" s="1"/>
  <c r="AK942" i="1" s="1"/>
  <c r="AO943" i="1"/>
  <c r="AP943" i="1" s="1"/>
  <c r="AO944" i="1"/>
  <c r="AP944" i="1" s="1"/>
  <c r="AO945" i="1"/>
  <c r="AP945" i="1" s="1"/>
  <c r="AO946" i="1"/>
  <c r="AP946" i="1" s="1"/>
  <c r="AO947" i="1"/>
  <c r="AP947" i="1" s="1"/>
  <c r="AO948" i="1"/>
  <c r="AP948" i="1" s="1"/>
  <c r="AO949" i="1"/>
  <c r="AP949" i="1" s="1"/>
  <c r="AO950" i="1"/>
  <c r="AP950" i="1" s="1"/>
  <c r="AQ950" i="1" s="1"/>
  <c r="AK950" i="1" s="1"/>
  <c r="AO951" i="1"/>
  <c r="AP951" i="1" s="1"/>
  <c r="AO952" i="1"/>
  <c r="AP952" i="1" s="1"/>
  <c r="AO953" i="1"/>
  <c r="AP953" i="1" s="1"/>
  <c r="AO954" i="1"/>
  <c r="AP954" i="1" s="1"/>
  <c r="AO955" i="1"/>
  <c r="AP955" i="1" s="1"/>
  <c r="AO956" i="1"/>
  <c r="AP956" i="1" s="1"/>
  <c r="AO957" i="1"/>
  <c r="AP957" i="1" s="1"/>
  <c r="AO958" i="1"/>
  <c r="AP958" i="1" s="1"/>
  <c r="AQ958" i="1" s="1"/>
  <c r="AK958" i="1" s="1"/>
  <c r="AO959" i="1"/>
  <c r="AP959" i="1" s="1"/>
  <c r="AO960" i="1"/>
  <c r="AP960" i="1" s="1"/>
  <c r="AO961" i="1"/>
  <c r="AP961" i="1" s="1"/>
  <c r="AO962" i="1"/>
  <c r="AP962" i="1" s="1"/>
  <c r="AO963" i="1"/>
  <c r="AP963" i="1" s="1"/>
  <c r="AO964" i="1"/>
  <c r="AP964" i="1" s="1"/>
  <c r="AO965" i="1"/>
  <c r="AP965" i="1" s="1"/>
  <c r="AO966" i="1"/>
  <c r="AP966" i="1" s="1"/>
  <c r="AQ966" i="1" s="1"/>
  <c r="AK966" i="1" s="1"/>
  <c r="AO967" i="1"/>
  <c r="AP967" i="1" s="1"/>
  <c r="AO968" i="1"/>
  <c r="AP968" i="1" s="1"/>
  <c r="AO969" i="1"/>
  <c r="AP969" i="1" s="1"/>
  <c r="AO970" i="1"/>
  <c r="AP970" i="1" s="1"/>
  <c r="AO971" i="1"/>
  <c r="AP971" i="1" s="1"/>
  <c r="AO972" i="1"/>
  <c r="AP972" i="1" s="1"/>
  <c r="AO973" i="1"/>
  <c r="AP973" i="1" s="1"/>
  <c r="AO974" i="1"/>
  <c r="AP974" i="1" s="1"/>
  <c r="AQ974" i="1" s="1"/>
  <c r="AK974" i="1" s="1"/>
  <c r="AO975" i="1"/>
  <c r="AP975" i="1" s="1"/>
  <c r="AO976" i="1"/>
  <c r="AP976" i="1" s="1"/>
  <c r="AO977" i="1"/>
  <c r="AP977" i="1" s="1"/>
  <c r="AO978" i="1"/>
  <c r="AP978" i="1" s="1"/>
  <c r="AO979" i="1"/>
  <c r="AP979" i="1" s="1"/>
  <c r="AO980" i="1"/>
  <c r="AP980" i="1" s="1"/>
  <c r="AO981" i="1"/>
  <c r="AP981" i="1" s="1"/>
  <c r="AO982" i="1"/>
  <c r="AP982" i="1" s="1"/>
  <c r="AQ982" i="1" s="1"/>
  <c r="AK982" i="1" s="1"/>
  <c r="AO983" i="1"/>
  <c r="AP983" i="1" s="1"/>
  <c r="AO984" i="1"/>
  <c r="AP984" i="1" s="1"/>
  <c r="AO985" i="1"/>
  <c r="AP985" i="1" s="1"/>
  <c r="AO986" i="1"/>
  <c r="AP986" i="1" s="1"/>
  <c r="AO987" i="1"/>
  <c r="AP987" i="1" s="1"/>
  <c r="AO988" i="1"/>
  <c r="AP988" i="1" s="1"/>
  <c r="AO989" i="1"/>
  <c r="AP989" i="1" s="1"/>
  <c r="AO990" i="1"/>
  <c r="AP990" i="1" s="1"/>
  <c r="AQ990" i="1" s="1"/>
  <c r="AK990" i="1" s="1"/>
  <c r="AO991" i="1"/>
  <c r="AP991" i="1" s="1"/>
  <c r="AO992" i="1"/>
  <c r="AP992" i="1" s="1"/>
  <c r="AO993" i="1"/>
  <c r="AP993" i="1" s="1"/>
  <c r="AO994" i="1"/>
  <c r="AP994" i="1" s="1"/>
  <c r="AO995" i="1"/>
  <c r="AP995" i="1" s="1"/>
  <c r="AO996" i="1"/>
  <c r="AP996" i="1" s="1"/>
  <c r="AO997" i="1"/>
  <c r="AP997" i="1" s="1"/>
  <c r="AO998" i="1"/>
  <c r="AP998" i="1" s="1"/>
  <c r="AQ998" i="1" s="1"/>
  <c r="AK998" i="1" s="1"/>
  <c r="AO999" i="1"/>
  <c r="AP999" i="1" s="1"/>
  <c r="AO1000" i="1"/>
  <c r="AP1000" i="1" s="1"/>
  <c r="AO1001" i="1"/>
  <c r="AP1001" i="1" s="1"/>
  <c r="AO1002" i="1"/>
  <c r="AP1002" i="1" s="1"/>
  <c r="AO1003" i="1"/>
  <c r="AP1003" i="1" s="1"/>
  <c r="AO1004" i="1"/>
  <c r="AP1004" i="1" s="1"/>
  <c r="AO1005" i="1"/>
  <c r="AP1005" i="1" s="1"/>
  <c r="AO1006" i="1"/>
  <c r="AP1006" i="1" s="1"/>
  <c r="AQ1006" i="1" s="1"/>
  <c r="AK1006" i="1" s="1"/>
  <c r="AO1007" i="1"/>
  <c r="AP1007" i="1" s="1"/>
  <c r="AO1008" i="1"/>
  <c r="AP1008" i="1" s="1"/>
  <c r="AO1009" i="1"/>
  <c r="AP1009" i="1" s="1"/>
  <c r="AO1010" i="1"/>
  <c r="AP1010" i="1" s="1"/>
  <c r="AO1011" i="1"/>
  <c r="AP1011" i="1" s="1"/>
  <c r="AO1012" i="1"/>
  <c r="AP1012" i="1" s="1"/>
  <c r="AO1013" i="1"/>
  <c r="AP1013" i="1" s="1"/>
  <c r="AO1014" i="1"/>
  <c r="AP1014" i="1" s="1"/>
  <c r="AQ1014" i="1" s="1"/>
  <c r="AK1014" i="1" s="1"/>
  <c r="AO1015" i="1"/>
  <c r="AP1015" i="1" s="1"/>
  <c r="AO1016" i="1"/>
  <c r="AP1016" i="1" s="1"/>
  <c r="AO1017" i="1"/>
  <c r="AP1017" i="1" s="1"/>
  <c r="AO1018" i="1"/>
  <c r="AP1018" i="1" s="1"/>
  <c r="AO1019" i="1"/>
  <c r="AP1019" i="1" s="1"/>
  <c r="AO1020" i="1"/>
  <c r="AP1020" i="1" s="1"/>
  <c r="AO1021" i="1"/>
  <c r="AP1021" i="1" s="1"/>
  <c r="AO1022" i="1"/>
  <c r="AP1022" i="1" s="1"/>
  <c r="AQ1022" i="1" s="1"/>
  <c r="AK1022" i="1" s="1"/>
  <c r="R868" i="1"/>
  <c r="R869" i="1"/>
  <c r="R870" i="1"/>
  <c r="R871" i="1"/>
  <c r="R872" i="1"/>
  <c r="Q872" i="1" s="1"/>
  <c r="S868" i="1"/>
  <c r="U868" i="1" s="1"/>
  <c r="S869" i="1"/>
  <c r="T869" i="1" s="1"/>
  <c r="S870" i="1"/>
  <c r="T870" i="1" s="1"/>
  <c r="S871" i="1"/>
  <c r="S872" i="1"/>
  <c r="T872" i="1" s="1"/>
  <c r="V868" i="1"/>
  <c r="X868" i="1" s="1"/>
  <c r="V869" i="1"/>
  <c r="X869" i="1" s="1"/>
  <c r="V870" i="1"/>
  <c r="V871" i="1"/>
  <c r="V872" i="1"/>
  <c r="W872" i="1" s="1"/>
  <c r="Y868" i="1"/>
  <c r="Z868" i="1" s="1"/>
  <c r="Y869" i="1"/>
  <c r="Z869" i="1" s="1"/>
  <c r="Y870" i="1"/>
  <c r="Z870" i="1" s="1"/>
  <c r="Y871" i="1"/>
  <c r="Z871" i="1" s="1"/>
  <c r="Y872" i="1"/>
  <c r="Z872" i="1" s="1"/>
  <c r="AD868" i="1"/>
  <c r="AE868" i="1" s="1"/>
  <c r="AF868" i="1" s="1"/>
  <c r="AD869" i="1"/>
  <c r="AE869" i="1" s="1"/>
  <c r="AF869" i="1" s="1"/>
  <c r="AD870" i="1"/>
  <c r="AE870" i="1" s="1"/>
  <c r="AF870" i="1" s="1"/>
  <c r="AD871" i="1"/>
  <c r="AE871" i="1" s="1"/>
  <c r="AF871" i="1" s="1"/>
  <c r="AD872" i="1"/>
  <c r="AE872" i="1" s="1"/>
  <c r="AF872" i="1" s="1"/>
  <c r="AG868" i="1"/>
  <c r="AG869" i="1"/>
  <c r="AG870" i="1"/>
  <c r="AG871" i="1"/>
  <c r="AG872" i="1"/>
  <c r="AI868" i="1"/>
  <c r="AI869" i="1"/>
  <c r="AI870" i="1"/>
  <c r="AI871" i="1"/>
  <c r="AI872" i="1"/>
  <c r="AJ868" i="1"/>
  <c r="AS868" i="1" s="1"/>
  <c r="AJ869" i="1"/>
  <c r="AS869" i="1" s="1"/>
  <c r="AJ870" i="1"/>
  <c r="AS870" i="1" s="1"/>
  <c r="AJ871" i="1"/>
  <c r="AS871" i="1" s="1"/>
  <c r="AJ872" i="1"/>
  <c r="AS872" i="1" s="1"/>
  <c r="AL868" i="1"/>
  <c r="AL870" i="1"/>
  <c r="AL871" i="1"/>
  <c r="AL872" i="1"/>
  <c r="AN868" i="1"/>
  <c r="AN870" i="1"/>
  <c r="AM871" i="1"/>
  <c r="AM872" i="1"/>
  <c r="AN872" i="1" s="1"/>
  <c r="AN869" i="1"/>
  <c r="AN871" i="1"/>
  <c r="AO868" i="1"/>
  <c r="AP868" i="1" s="1"/>
  <c r="AO869" i="1"/>
  <c r="AP869" i="1" s="1"/>
  <c r="AO870" i="1"/>
  <c r="AP870" i="1" s="1"/>
  <c r="AO871" i="1"/>
  <c r="AP871" i="1" s="1"/>
  <c r="AO872" i="1"/>
  <c r="AP872" i="1" s="1"/>
  <c r="R852" i="1"/>
  <c r="P852" i="1" s="1"/>
  <c r="R853" i="1"/>
  <c r="P853" i="1" s="1"/>
  <c r="R854" i="1"/>
  <c r="P854" i="1" s="1"/>
  <c r="R855" i="1"/>
  <c r="P855" i="1" s="1"/>
  <c r="R856" i="1"/>
  <c r="P856" i="1" s="1"/>
  <c r="R857" i="1"/>
  <c r="P857" i="1" s="1"/>
  <c r="R858" i="1"/>
  <c r="P858" i="1" s="1"/>
  <c r="R859" i="1"/>
  <c r="AA859" i="1" s="1"/>
  <c r="R860" i="1"/>
  <c r="P860" i="1" s="1"/>
  <c r="R861" i="1"/>
  <c r="P861" i="1" s="1"/>
  <c r="R862" i="1"/>
  <c r="P862" i="1" s="1"/>
  <c r="R863" i="1"/>
  <c r="P863" i="1" s="1"/>
  <c r="R864" i="1"/>
  <c r="P864" i="1" s="1"/>
  <c r="R865" i="1"/>
  <c r="P865" i="1" s="1"/>
  <c r="R866" i="1"/>
  <c r="P866" i="1" s="1"/>
  <c r="R867" i="1"/>
  <c r="Q867" i="1" s="1"/>
  <c r="S852" i="1"/>
  <c r="U852" i="1" s="1"/>
  <c r="S853" i="1"/>
  <c r="U853" i="1" s="1"/>
  <c r="S854" i="1"/>
  <c r="U854" i="1" s="1"/>
  <c r="S855" i="1"/>
  <c r="U855" i="1" s="1"/>
  <c r="S856" i="1"/>
  <c r="U856" i="1" s="1"/>
  <c r="S857" i="1"/>
  <c r="U857" i="1" s="1"/>
  <c r="S858" i="1"/>
  <c r="U858" i="1" s="1"/>
  <c r="S859" i="1"/>
  <c r="U859" i="1" s="1"/>
  <c r="S860" i="1"/>
  <c r="U860" i="1" s="1"/>
  <c r="S861" i="1"/>
  <c r="T861" i="1" s="1"/>
  <c r="S862" i="1"/>
  <c r="T862" i="1" s="1"/>
  <c r="S863" i="1"/>
  <c r="U863" i="1" s="1"/>
  <c r="S864" i="1"/>
  <c r="T864" i="1" s="1"/>
  <c r="S865" i="1"/>
  <c r="U865" i="1" s="1"/>
  <c r="S866" i="1"/>
  <c r="U866" i="1" s="1"/>
  <c r="S867" i="1"/>
  <c r="T867" i="1" s="1"/>
  <c r="T853" i="1"/>
  <c r="V852" i="1"/>
  <c r="X852" i="1" s="1"/>
  <c r="V853" i="1"/>
  <c r="X853" i="1" s="1"/>
  <c r="V854" i="1"/>
  <c r="X854" i="1" s="1"/>
  <c r="V855" i="1"/>
  <c r="X855" i="1" s="1"/>
  <c r="V856" i="1"/>
  <c r="X856" i="1" s="1"/>
  <c r="V857" i="1"/>
  <c r="X857" i="1" s="1"/>
  <c r="V858" i="1"/>
  <c r="X858" i="1" s="1"/>
  <c r="V859" i="1"/>
  <c r="W859" i="1" s="1"/>
  <c r="V860" i="1"/>
  <c r="W860" i="1" s="1"/>
  <c r="V861" i="1"/>
  <c r="W861" i="1" s="1"/>
  <c r="V862" i="1"/>
  <c r="W862" i="1" s="1"/>
  <c r="V863" i="1"/>
  <c r="W863" i="1" s="1"/>
  <c r="V864" i="1"/>
  <c r="W864" i="1" s="1"/>
  <c r="V865" i="1"/>
  <c r="W865" i="1" s="1"/>
  <c r="V866" i="1"/>
  <c r="W866" i="1" s="1"/>
  <c r="V867" i="1"/>
  <c r="X867" i="1" s="1"/>
  <c r="W852" i="1"/>
  <c r="W853" i="1"/>
  <c r="Y852" i="1"/>
  <c r="Y853" i="1"/>
  <c r="Y854" i="1"/>
  <c r="Z854" i="1" s="1"/>
  <c r="Y855" i="1"/>
  <c r="Z855" i="1" s="1"/>
  <c r="Y856" i="1"/>
  <c r="Z856" i="1" s="1"/>
  <c r="Y857" i="1"/>
  <c r="Z857" i="1" s="1"/>
  <c r="Y858" i="1"/>
  <c r="Z858" i="1" s="1"/>
  <c r="Y859" i="1"/>
  <c r="Z859" i="1" s="1"/>
  <c r="Y860" i="1"/>
  <c r="Z860" i="1" s="1"/>
  <c r="Y861" i="1"/>
  <c r="Z861" i="1" s="1"/>
  <c r="Y862" i="1"/>
  <c r="Z862" i="1" s="1"/>
  <c r="Y863" i="1"/>
  <c r="Z863" i="1" s="1"/>
  <c r="Y864" i="1"/>
  <c r="Z864" i="1" s="1"/>
  <c r="Y865" i="1"/>
  <c r="Z865" i="1" s="1"/>
  <c r="Y866" i="1"/>
  <c r="Z866" i="1" s="1"/>
  <c r="Y867" i="1"/>
  <c r="Z867" i="1" s="1"/>
  <c r="Z852" i="1"/>
  <c r="Z853" i="1"/>
  <c r="AD852" i="1"/>
  <c r="AD853" i="1"/>
  <c r="AE853" i="1" s="1"/>
  <c r="AF853" i="1" s="1"/>
  <c r="AD854" i="1"/>
  <c r="AE854" i="1" s="1"/>
  <c r="AF854" i="1" s="1"/>
  <c r="AD855" i="1"/>
  <c r="AE855" i="1" s="1"/>
  <c r="AF855" i="1" s="1"/>
  <c r="AD856" i="1"/>
  <c r="AE856" i="1" s="1"/>
  <c r="AF856" i="1" s="1"/>
  <c r="AD857" i="1"/>
  <c r="AE857" i="1" s="1"/>
  <c r="AF857" i="1" s="1"/>
  <c r="AD858" i="1"/>
  <c r="AE858" i="1" s="1"/>
  <c r="AF858" i="1" s="1"/>
  <c r="AD859" i="1"/>
  <c r="AE859" i="1" s="1"/>
  <c r="AF859" i="1" s="1"/>
  <c r="AD860" i="1"/>
  <c r="AE860" i="1" s="1"/>
  <c r="AF860" i="1" s="1"/>
  <c r="AD861" i="1"/>
  <c r="AE861" i="1" s="1"/>
  <c r="AF861" i="1" s="1"/>
  <c r="AD862" i="1"/>
  <c r="AE862" i="1" s="1"/>
  <c r="AF862" i="1" s="1"/>
  <c r="AD863" i="1"/>
  <c r="AE863" i="1" s="1"/>
  <c r="AF863" i="1" s="1"/>
  <c r="AD864" i="1"/>
  <c r="AE864" i="1" s="1"/>
  <c r="AF864" i="1" s="1"/>
  <c r="AD865" i="1"/>
  <c r="AE865" i="1" s="1"/>
  <c r="AF865" i="1" s="1"/>
  <c r="AD866" i="1"/>
  <c r="AE866" i="1" s="1"/>
  <c r="AF866" i="1" s="1"/>
  <c r="AD867" i="1"/>
  <c r="AE867" i="1" s="1"/>
  <c r="AF867" i="1" s="1"/>
  <c r="AE852" i="1"/>
  <c r="AF852" i="1" s="1"/>
  <c r="AG852" i="1"/>
  <c r="AG853" i="1"/>
  <c r="AG854" i="1"/>
  <c r="AG855" i="1"/>
  <c r="AG856" i="1"/>
  <c r="AG857" i="1"/>
  <c r="AG858" i="1"/>
  <c r="AG859" i="1"/>
  <c r="AG860" i="1"/>
  <c r="AG861" i="1"/>
  <c r="AG862" i="1"/>
  <c r="AG863" i="1"/>
  <c r="AG864" i="1"/>
  <c r="AG865" i="1"/>
  <c r="AG866" i="1"/>
  <c r="AG867" i="1"/>
  <c r="AI852" i="1"/>
  <c r="AI853" i="1"/>
  <c r="AI854" i="1"/>
  <c r="AI855" i="1"/>
  <c r="AI856" i="1"/>
  <c r="AI857" i="1"/>
  <c r="AI858" i="1"/>
  <c r="AI859" i="1"/>
  <c r="AI860" i="1"/>
  <c r="AI861" i="1"/>
  <c r="AI862" i="1"/>
  <c r="AI863" i="1"/>
  <c r="AI864" i="1"/>
  <c r="AI865" i="1"/>
  <c r="AI866" i="1"/>
  <c r="AI867" i="1"/>
  <c r="AJ852" i="1"/>
  <c r="AS852" i="1" s="1"/>
  <c r="AJ853" i="1"/>
  <c r="AS853" i="1" s="1"/>
  <c r="AJ854" i="1"/>
  <c r="AS854" i="1" s="1"/>
  <c r="AJ855" i="1"/>
  <c r="AS855" i="1" s="1"/>
  <c r="AJ856" i="1"/>
  <c r="AS856" i="1" s="1"/>
  <c r="AJ857" i="1"/>
  <c r="AS857" i="1" s="1"/>
  <c r="AJ858" i="1"/>
  <c r="AS858" i="1" s="1"/>
  <c r="AJ859" i="1"/>
  <c r="AS859" i="1" s="1"/>
  <c r="AJ860" i="1"/>
  <c r="AS860" i="1" s="1"/>
  <c r="AJ861" i="1"/>
  <c r="AS861" i="1" s="1"/>
  <c r="AJ862" i="1"/>
  <c r="AS862" i="1" s="1"/>
  <c r="AJ863" i="1"/>
  <c r="AS863" i="1" s="1"/>
  <c r="AJ864" i="1"/>
  <c r="AS864" i="1" s="1"/>
  <c r="AJ865" i="1"/>
  <c r="AS865" i="1" s="1"/>
  <c r="AJ866" i="1"/>
  <c r="AS866" i="1" s="1"/>
  <c r="AJ867" i="1"/>
  <c r="AS867" i="1" s="1"/>
  <c r="AL852" i="1"/>
  <c r="AL853" i="1"/>
  <c r="AL854" i="1"/>
  <c r="AL855" i="1"/>
  <c r="AL856" i="1"/>
  <c r="AL857" i="1"/>
  <c r="AL858" i="1"/>
  <c r="AL859" i="1"/>
  <c r="AL860" i="1"/>
  <c r="AL861" i="1"/>
  <c r="AL862" i="1"/>
  <c r="AL863" i="1"/>
  <c r="AL864" i="1"/>
  <c r="AL865" i="1"/>
  <c r="AM852" i="1"/>
  <c r="AM854" i="1"/>
  <c r="AM857" i="1"/>
  <c r="AM858" i="1"/>
  <c r="AM859" i="1"/>
  <c r="AM860" i="1"/>
  <c r="AM861" i="1"/>
  <c r="AM862" i="1"/>
  <c r="AM864" i="1"/>
  <c r="AM865" i="1"/>
  <c r="AN852" i="1"/>
  <c r="AN853" i="1"/>
  <c r="AN854" i="1"/>
  <c r="AN855" i="1"/>
  <c r="AN856" i="1"/>
  <c r="AN857" i="1"/>
  <c r="AN858" i="1"/>
  <c r="AN859" i="1"/>
  <c r="AN860" i="1"/>
  <c r="AN861" i="1"/>
  <c r="AN862" i="1"/>
  <c r="AN863" i="1"/>
  <c r="AN864" i="1"/>
  <c r="AN865" i="1"/>
  <c r="AN866" i="1"/>
  <c r="AN867" i="1"/>
  <c r="AO852" i="1"/>
  <c r="AO853" i="1"/>
  <c r="AP853" i="1" s="1"/>
  <c r="AO854" i="1"/>
  <c r="AP854" i="1" s="1"/>
  <c r="AO855" i="1"/>
  <c r="AP855" i="1" s="1"/>
  <c r="AO856" i="1"/>
  <c r="AP856" i="1" s="1"/>
  <c r="AO857" i="1"/>
  <c r="AP857" i="1" s="1"/>
  <c r="AO858" i="1"/>
  <c r="AP858" i="1" s="1"/>
  <c r="AO859" i="1"/>
  <c r="AP859" i="1" s="1"/>
  <c r="AO860" i="1"/>
  <c r="AP860" i="1" s="1"/>
  <c r="AO861" i="1"/>
  <c r="AP861" i="1" s="1"/>
  <c r="AO862" i="1"/>
  <c r="AO863" i="1"/>
  <c r="AO864" i="1"/>
  <c r="AP864" i="1" s="1"/>
  <c r="AQ864" i="1" s="1"/>
  <c r="AK864" i="1" s="1"/>
  <c r="AO865" i="1"/>
  <c r="AO866" i="1"/>
  <c r="AP866" i="1" s="1"/>
  <c r="AO867" i="1"/>
  <c r="AP867" i="1" s="1"/>
  <c r="AP852" i="1"/>
  <c r="AP862" i="1"/>
  <c r="AP863" i="1"/>
  <c r="AP865" i="1"/>
  <c r="R794" i="1"/>
  <c r="Q794" i="1" s="1"/>
  <c r="R795" i="1"/>
  <c r="Q795" i="1" s="1"/>
  <c r="R796" i="1"/>
  <c r="P796" i="1" s="1"/>
  <c r="R797" i="1"/>
  <c r="R798" i="1"/>
  <c r="R799" i="1"/>
  <c r="AA799" i="1" s="1"/>
  <c r="R800" i="1"/>
  <c r="P800" i="1" s="1"/>
  <c r="R801" i="1"/>
  <c r="AA801" i="1" s="1"/>
  <c r="R802" i="1"/>
  <c r="R803" i="1"/>
  <c r="R804" i="1"/>
  <c r="P804" i="1" s="1"/>
  <c r="R805" i="1"/>
  <c r="R806" i="1"/>
  <c r="R807" i="1"/>
  <c r="Q807" i="1" s="1"/>
  <c r="R808" i="1"/>
  <c r="R809" i="1"/>
  <c r="AA809" i="1" s="1"/>
  <c r="R810" i="1"/>
  <c r="R811" i="1"/>
  <c r="Q811" i="1" s="1"/>
  <c r="R812" i="1"/>
  <c r="P812" i="1" s="1"/>
  <c r="R813" i="1"/>
  <c r="AA813" i="1" s="1"/>
  <c r="AB813" i="1" s="1"/>
  <c r="R814" i="1"/>
  <c r="R815" i="1"/>
  <c r="Q815" i="1" s="1"/>
  <c r="R816" i="1"/>
  <c r="P816" i="1" s="1"/>
  <c r="R817" i="1"/>
  <c r="AA817" i="1" s="1"/>
  <c r="R818" i="1"/>
  <c r="R819" i="1"/>
  <c r="R820" i="1"/>
  <c r="P820" i="1" s="1"/>
  <c r="R821" i="1"/>
  <c r="Q821" i="1" s="1"/>
  <c r="R822" i="1"/>
  <c r="R823" i="1"/>
  <c r="R824" i="1"/>
  <c r="R825" i="1"/>
  <c r="AA825" i="1" s="1"/>
  <c r="R826" i="1"/>
  <c r="AA826" i="1" s="1"/>
  <c r="R827" i="1"/>
  <c r="Q827" i="1" s="1"/>
  <c r="R828" i="1"/>
  <c r="P828" i="1" s="1"/>
  <c r="R829" i="1"/>
  <c r="R830" i="1"/>
  <c r="R831" i="1"/>
  <c r="R832" i="1"/>
  <c r="P832" i="1" s="1"/>
  <c r="R833" i="1"/>
  <c r="AA833" i="1" s="1"/>
  <c r="R834" i="1"/>
  <c r="AA834" i="1" s="1"/>
  <c r="R835" i="1"/>
  <c r="R836" i="1"/>
  <c r="P836" i="1" s="1"/>
  <c r="R837" i="1"/>
  <c r="R838" i="1"/>
  <c r="R839" i="1"/>
  <c r="AA839" i="1" s="1"/>
  <c r="R840" i="1"/>
  <c r="P840" i="1" s="1"/>
  <c r="R841" i="1"/>
  <c r="AA841" i="1" s="1"/>
  <c r="R842" i="1"/>
  <c r="P842" i="1" s="1"/>
  <c r="R843" i="1"/>
  <c r="Q843" i="1" s="1"/>
  <c r="R844" i="1"/>
  <c r="R845" i="1"/>
  <c r="R846" i="1"/>
  <c r="R847" i="1"/>
  <c r="AA847" i="1" s="1"/>
  <c r="R848" i="1"/>
  <c r="Q848" i="1" s="1"/>
  <c r="R849" i="1"/>
  <c r="AA849" i="1" s="1"/>
  <c r="R850" i="1"/>
  <c r="R851" i="1"/>
  <c r="S794" i="1"/>
  <c r="T794" i="1" s="1"/>
  <c r="S795" i="1"/>
  <c r="T795" i="1" s="1"/>
  <c r="S796" i="1"/>
  <c r="S797" i="1"/>
  <c r="S798" i="1"/>
  <c r="T798" i="1" s="1"/>
  <c r="S799" i="1"/>
  <c r="S800" i="1"/>
  <c r="S801" i="1"/>
  <c r="S802" i="1"/>
  <c r="S803" i="1"/>
  <c r="T803" i="1" s="1"/>
  <c r="S804" i="1"/>
  <c r="S805" i="1"/>
  <c r="U805" i="1" s="1"/>
  <c r="S806" i="1"/>
  <c r="T806" i="1" s="1"/>
  <c r="S807" i="1"/>
  <c r="S808" i="1"/>
  <c r="S809" i="1"/>
  <c r="S810" i="1"/>
  <c r="S811" i="1"/>
  <c r="S812" i="1"/>
  <c r="S813" i="1"/>
  <c r="S814" i="1"/>
  <c r="S815" i="1"/>
  <c r="S816" i="1"/>
  <c r="U816" i="1" s="1"/>
  <c r="S817" i="1"/>
  <c r="S818" i="1"/>
  <c r="S819" i="1"/>
  <c r="T819" i="1" s="1"/>
  <c r="S820" i="1"/>
  <c r="S821" i="1"/>
  <c r="S822" i="1"/>
  <c r="S823" i="1"/>
  <c r="S824" i="1"/>
  <c r="T824" i="1" s="1"/>
  <c r="S825" i="1"/>
  <c r="S826" i="1"/>
  <c r="U826" i="1" s="1"/>
  <c r="S827" i="1"/>
  <c r="S828" i="1"/>
  <c r="S829" i="1"/>
  <c r="T829" i="1" s="1"/>
  <c r="S830" i="1"/>
  <c r="U830" i="1" s="1"/>
  <c r="S831" i="1"/>
  <c r="U831" i="1" s="1"/>
  <c r="S832" i="1"/>
  <c r="T832" i="1" s="1"/>
  <c r="S833" i="1"/>
  <c r="S834" i="1"/>
  <c r="T834" i="1" s="1"/>
  <c r="S835" i="1"/>
  <c r="S836" i="1"/>
  <c r="S837" i="1"/>
  <c r="U837" i="1" s="1"/>
  <c r="S838" i="1"/>
  <c r="S839" i="1"/>
  <c r="S840" i="1"/>
  <c r="S841" i="1"/>
  <c r="S842" i="1"/>
  <c r="T842" i="1" s="1"/>
  <c r="S843" i="1"/>
  <c r="T843" i="1" s="1"/>
  <c r="S844" i="1"/>
  <c r="S845" i="1"/>
  <c r="S846" i="1"/>
  <c r="S847" i="1"/>
  <c r="S848" i="1"/>
  <c r="U848" i="1" s="1"/>
  <c r="S849" i="1"/>
  <c r="S850" i="1"/>
  <c r="T850" i="1" s="1"/>
  <c r="S851" i="1"/>
  <c r="T851" i="1" s="1"/>
  <c r="V794" i="1"/>
  <c r="W794" i="1" s="1"/>
  <c r="V795" i="1"/>
  <c r="V796" i="1"/>
  <c r="W796" i="1" s="1"/>
  <c r="V797" i="1"/>
  <c r="V798" i="1"/>
  <c r="V799" i="1"/>
  <c r="V800" i="1"/>
  <c r="V801" i="1"/>
  <c r="X801" i="1" s="1"/>
  <c r="V802" i="1"/>
  <c r="X802" i="1" s="1"/>
  <c r="V803" i="1"/>
  <c r="V804" i="1"/>
  <c r="W804" i="1" s="1"/>
  <c r="V805" i="1"/>
  <c r="V806" i="1"/>
  <c r="V807" i="1"/>
  <c r="W807" i="1" s="1"/>
  <c r="V808" i="1"/>
  <c r="V809" i="1"/>
  <c r="X809" i="1" s="1"/>
  <c r="V810" i="1"/>
  <c r="X810" i="1" s="1"/>
  <c r="V811" i="1"/>
  <c r="V812" i="1"/>
  <c r="W812" i="1" s="1"/>
  <c r="V813" i="1"/>
  <c r="V814" i="1"/>
  <c r="V815" i="1"/>
  <c r="V816" i="1"/>
  <c r="W816" i="1" s="1"/>
  <c r="V817" i="1"/>
  <c r="X817" i="1" s="1"/>
  <c r="V818" i="1"/>
  <c r="X818" i="1" s="1"/>
  <c r="V819" i="1"/>
  <c r="V820" i="1"/>
  <c r="X820" i="1" s="1"/>
  <c r="V821" i="1"/>
  <c r="V822" i="1"/>
  <c r="V823" i="1"/>
  <c r="V824" i="1"/>
  <c r="W824" i="1" s="1"/>
  <c r="V825" i="1"/>
  <c r="X825" i="1" s="1"/>
  <c r="V826" i="1"/>
  <c r="X826" i="1" s="1"/>
  <c r="V827" i="1"/>
  <c r="V828" i="1"/>
  <c r="X828" i="1" s="1"/>
  <c r="V829" i="1"/>
  <c r="W829" i="1" s="1"/>
  <c r="V830" i="1"/>
  <c r="V831" i="1"/>
  <c r="X831" i="1" s="1"/>
  <c r="V832" i="1"/>
  <c r="V833" i="1"/>
  <c r="X833" i="1" s="1"/>
  <c r="V834" i="1"/>
  <c r="X834" i="1" s="1"/>
  <c r="V835" i="1"/>
  <c r="V836" i="1"/>
  <c r="X836" i="1" s="1"/>
  <c r="V837" i="1"/>
  <c r="W837" i="1" s="1"/>
  <c r="V838" i="1"/>
  <c r="V839" i="1"/>
  <c r="V840" i="1"/>
  <c r="V841" i="1"/>
  <c r="X841" i="1" s="1"/>
  <c r="V842" i="1"/>
  <c r="X842" i="1" s="1"/>
  <c r="V843" i="1"/>
  <c r="V844" i="1"/>
  <c r="W844" i="1" s="1"/>
  <c r="V845" i="1"/>
  <c r="V846" i="1"/>
  <c r="V847" i="1"/>
  <c r="V848" i="1"/>
  <c r="V849" i="1"/>
  <c r="X849" i="1" s="1"/>
  <c r="V850" i="1"/>
  <c r="W850" i="1" s="1"/>
  <c r="V851" i="1"/>
  <c r="Y794" i="1"/>
  <c r="Z794" i="1" s="1"/>
  <c r="Y795" i="1"/>
  <c r="Z795" i="1" s="1"/>
  <c r="Y796" i="1"/>
  <c r="Z796" i="1" s="1"/>
  <c r="Y797" i="1"/>
  <c r="Z797" i="1" s="1"/>
  <c r="Y798" i="1"/>
  <c r="Z798" i="1" s="1"/>
  <c r="Y799" i="1"/>
  <c r="Z799" i="1" s="1"/>
  <c r="Y800" i="1"/>
  <c r="Z800" i="1" s="1"/>
  <c r="Y801" i="1"/>
  <c r="Z801" i="1" s="1"/>
  <c r="Y802" i="1"/>
  <c r="Z802" i="1" s="1"/>
  <c r="Y803" i="1"/>
  <c r="Z803" i="1" s="1"/>
  <c r="Y804" i="1"/>
  <c r="Y805" i="1"/>
  <c r="Z805" i="1" s="1"/>
  <c r="Y806" i="1"/>
  <c r="Z806" i="1" s="1"/>
  <c r="Y807" i="1"/>
  <c r="Z807" i="1" s="1"/>
  <c r="Y808" i="1"/>
  <c r="Z808" i="1" s="1"/>
  <c r="Y809" i="1"/>
  <c r="Z809" i="1" s="1"/>
  <c r="Y810" i="1"/>
  <c r="Z810" i="1" s="1"/>
  <c r="Y811" i="1"/>
  <c r="Z811" i="1" s="1"/>
  <c r="Y812" i="1"/>
  <c r="Z812" i="1" s="1"/>
  <c r="Y813" i="1"/>
  <c r="Z813" i="1" s="1"/>
  <c r="Y814" i="1"/>
  <c r="Z814" i="1" s="1"/>
  <c r="Y815" i="1"/>
  <c r="Z815" i="1" s="1"/>
  <c r="Y816" i="1"/>
  <c r="Z816" i="1" s="1"/>
  <c r="Y817" i="1"/>
  <c r="Z817" i="1" s="1"/>
  <c r="Y818" i="1"/>
  <c r="Z818" i="1" s="1"/>
  <c r="Y819" i="1"/>
  <c r="Z819" i="1" s="1"/>
  <c r="Y820" i="1"/>
  <c r="Z820" i="1" s="1"/>
  <c r="Y821" i="1"/>
  <c r="Z821" i="1" s="1"/>
  <c r="Y822" i="1"/>
  <c r="Z822" i="1" s="1"/>
  <c r="Y823" i="1"/>
  <c r="Z823" i="1" s="1"/>
  <c r="Y824" i="1"/>
  <c r="Z824" i="1" s="1"/>
  <c r="Y825" i="1"/>
  <c r="Z825" i="1" s="1"/>
  <c r="Y826" i="1"/>
  <c r="Z826" i="1" s="1"/>
  <c r="Y827" i="1"/>
  <c r="Z827" i="1" s="1"/>
  <c r="Y828" i="1"/>
  <c r="Z828" i="1" s="1"/>
  <c r="Y829" i="1"/>
  <c r="Z829" i="1" s="1"/>
  <c r="Y830" i="1"/>
  <c r="Z830" i="1" s="1"/>
  <c r="Y831" i="1"/>
  <c r="Z831" i="1" s="1"/>
  <c r="Y832" i="1"/>
  <c r="Z832" i="1" s="1"/>
  <c r="Y833" i="1"/>
  <c r="Z833" i="1" s="1"/>
  <c r="Y834" i="1"/>
  <c r="Z834" i="1" s="1"/>
  <c r="Y835" i="1"/>
  <c r="Z835" i="1" s="1"/>
  <c r="Y836" i="1"/>
  <c r="Z836" i="1" s="1"/>
  <c r="Y837" i="1"/>
  <c r="Z837" i="1" s="1"/>
  <c r="Y838" i="1"/>
  <c r="Z838" i="1" s="1"/>
  <c r="Y839" i="1"/>
  <c r="Z839" i="1" s="1"/>
  <c r="Y840" i="1"/>
  <c r="Z840" i="1" s="1"/>
  <c r="Y841" i="1"/>
  <c r="Z841" i="1" s="1"/>
  <c r="Y842" i="1"/>
  <c r="Z842" i="1" s="1"/>
  <c r="Y843" i="1"/>
  <c r="Z843" i="1" s="1"/>
  <c r="Y844" i="1"/>
  <c r="Z844" i="1" s="1"/>
  <c r="Y845" i="1"/>
  <c r="Z845" i="1" s="1"/>
  <c r="Y846" i="1"/>
  <c r="Z846" i="1" s="1"/>
  <c r="Y847" i="1"/>
  <c r="Z847" i="1" s="1"/>
  <c r="Y848" i="1"/>
  <c r="Z848" i="1" s="1"/>
  <c r="Y849" i="1"/>
  <c r="Z849" i="1" s="1"/>
  <c r="Y850" i="1"/>
  <c r="Z850" i="1" s="1"/>
  <c r="Y851" i="1"/>
  <c r="Z851" i="1" s="1"/>
  <c r="Z804" i="1"/>
  <c r="AD794" i="1"/>
  <c r="AE794" i="1" s="1"/>
  <c r="AF794" i="1" s="1"/>
  <c r="AD795" i="1"/>
  <c r="AE795" i="1" s="1"/>
  <c r="AF795" i="1" s="1"/>
  <c r="AD796" i="1"/>
  <c r="AD797" i="1"/>
  <c r="AE797" i="1" s="1"/>
  <c r="AF797" i="1" s="1"/>
  <c r="AD798" i="1"/>
  <c r="AE798" i="1" s="1"/>
  <c r="AF798" i="1" s="1"/>
  <c r="AD799" i="1"/>
  <c r="AE799" i="1" s="1"/>
  <c r="AF799" i="1" s="1"/>
  <c r="AD800" i="1"/>
  <c r="AE800" i="1" s="1"/>
  <c r="AF800" i="1" s="1"/>
  <c r="AD801" i="1"/>
  <c r="AE801" i="1" s="1"/>
  <c r="AF801" i="1" s="1"/>
  <c r="AD802" i="1"/>
  <c r="AE802" i="1" s="1"/>
  <c r="AF802" i="1" s="1"/>
  <c r="AD803" i="1"/>
  <c r="AE803" i="1" s="1"/>
  <c r="AF803" i="1" s="1"/>
  <c r="AD804" i="1"/>
  <c r="AE804" i="1" s="1"/>
  <c r="AF804" i="1" s="1"/>
  <c r="AD805" i="1"/>
  <c r="AE805" i="1" s="1"/>
  <c r="AF805" i="1" s="1"/>
  <c r="AD806" i="1"/>
  <c r="AE806" i="1" s="1"/>
  <c r="AF806" i="1" s="1"/>
  <c r="AD807" i="1"/>
  <c r="AE807" i="1" s="1"/>
  <c r="AF807" i="1" s="1"/>
  <c r="AD808" i="1"/>
  <c r="AE808" i="1" s="1"/>
  <c r="AF808" i="1" s="1"/>
  <c r="AD809" i="1"/>
  <c r="AE809" i="1" s="1"/>
  <c r="AF809" i="1" s="1"/>
  <c r="AD810" i="1"/>
  <c r="AE810" i="1" s="1"/>
  <c r="AF810" i="1" s="1"/>
  <c r="AD811" i="1"/>
  <c r="AE811" i="1" s="1"/>
  <c r="AF811" i="1" s="1"/>
  <c r="AD812" i="1"/>
  <c r="AE812" i="1" s="1"/>
  <c r="AF812" i="1" s="1"/>
  <c r="AD813" i="1"/>
  <c r="AE813" i="1" s="1"/>
  <c r="AF813" i="1" s="1"/>
  <c r="AD814" i="1"/>
  <c r="AE814" i="1" s="1"/>
  <c r="AF814" i="1" s="1"/>
  <c r="AD815" i="1"/>
  <c r="AE815" i="1" s="1"/>
  <c r="AF815" i="1" s="1"/>
  <c r="AD816" i="1"/>
  <c r="AE816" i="1" s="1"/>
  <c r="AF816" i="1" s="1"/>
  <c r="AD817" i="1"/>
  <c r="AE817" i="1" s="1"/>
  <c r="AF817" i="1" s="1"/>
  <c r="AD818" i="1"/>
  <c r="AE818" i="1" s="1"/>
  <c r="AF818" i="1" s="1"/>
  <c r="AD819" i="1"/>
  <c r="AE819" i="1" s="1"/>
  <c r="AF819" i="1" s="1"/>
  <c r="AD820" i="1"/>
  <c r="AE820" i="1" s="1"/>
  <c r="AF820" i="1" s="1"/>
  <c r="AD821" i="1"/>
  <c r="AE821" i="1" s="1"/>
  <c r="AF821" i="1" s="1"/>
  <c r="AD822" i="1"/>
  <c r="AE822" i="1" s="1"/>
  <c r="AF822" i="1" s="1"/>
  <c r="AD823" i="1"/>
  <c r="AE823" i="1" s="1"/>
  <c r="AF823" i="1" s="1"/>
  <c r="AD824" i="1"/>
  <c r="AE824" i="1" s="1"/>
  <c r="AF824" i="1" s="1"/>
  <c r="AD825" i="1"/>
  <c r="AE825" i="1" s="1"/>
  <c r="AF825" i="1" s="1"/>
  <c r="AD826" i="1"/>
  <c r="AE826" i="1" s="1"/>
  <c r="AF826" i="1" s="1"/>
  <c r="AD827" i="1"/>
  <c r="AE827" i="1" s="1"/>
  <c r="AF827" i="1" s="1"/>
  <c r="AD828" i="1"/>
  <c r="AE828" i="1" s="1"/>
  <c r="AF828" i="1" s="1"/>
  <c r="AD829" i="1"/>
  <c r="AE829" i="1" s="1"/>
  <c r="AF829" i="1" s="1"/>
  <c r="AD830" i="1"/>
  <c r="AE830" i="1" s="1"/>
  <c r="AF830" i="1" s="1"/>
  <c r="AD831" i="1"/>
  <c r="AE831" i="1" s="1"/>
  <c r="AF831" i="1" s="1"/>
  <c r="AD832" i="1"/>
  <c r="AE832" i="1" s="1"/>
  <c r="AF832" i="1" s="1"/>
  <c r="AD833" i="1"/>
  <c r="AE833" i="1" s="1"/>
  <c r="AF833" i="1" s="1"/>
  <c r="AD834" i="1"/>
  <c r="AE834" i="1" s="1"/>
  <c r="AF834" i="1" s="1"/>
  <c r="AD835" i="1"/>
  <c r="AE835" i="1" s="1"/>
  <c r="AF835" i="1" s="1"/>
  <c r="AD836" i="1"/>
  <c r="AE836" i="1" s="1"/>
  <c r="AF836" i="1" s="1"/>
  <c r="AD837" i="1"/>
  <c r="AE837" i="1" s="1"/>
  <c r="AF837" i="1" s="1"/>
  <c r="AD838" i="1"/>
  <c r="AE838" i="1" s="1"/>
  <c r="AF838" i="1" s="1"/>
  <c r="AD839" i="1"/>
  <c r="AE839" i="1" s="1"/>
  <c r="AF839" i="1" s="1"/>
  <c r="AD840" i="1"/>
  <c r="AE840" i="1" s="1"/>
  <c r="AF840" i="1" s="1"/>
  <c r="AD841" i="1"/>
  <c r="AE841" i="1" s="1"/>
  <c r="AF841" i="1" s="1"/>
  <c r="AD842" i="1"/>
  <c r="AE842" i="1" s="1"/>
  <c r="AF842" i="1" s="1"/>
  <c r="AD843" i="1"/>
  <c r="AE843" i="1" s="1"/>
  <c r="AF843" i="1" s="1"/>
  <c r="AD844" i="1"/>
  <c r="AE844" i="1" s="1"/>
  <c r="AF844" i="1" s="1"/>
  <c r="AD845" i="1"/>
  <c r="AE845" i="1" s="1"/>
  <c r="AF845" i="1" s="1"/>
  <c r="AD846" i="1"/>
  <c r="AE846" i="1" s="1"/>
  <c r="AF846" i="1" s="1"/>
  <c r="AD847" i="1"/>
  <c r="AE847" i="1" s="1"/>
  <c r="AF847" i="1" s="1"/>
  <c r="AD848" i="1"/>
  <c r="AE848" i="1" s="1"/>
  <c r="AF848" i="1" s="1"/>
  <c r="AD849" i="1"/>
  <c r="AE849" i="1" s="1"/>
  <c r="AF849" i="1" s="1"/>
  <c r="AD850" i="1"/>
  <c r="AE850" i="1" s="1"/>
  <c r="AF850" i="1" s="1"/>
  <c r="AD851" i="1"/>
  <c r="AE851" i="1" s="1"/>
  <c r="AF851" i="1" s="1"/>
  <c r="AE796" i="1"/>
  <c r="AF796" i="1" s="1"/>
  <c r="AG794" i="1"/>
  <c r="AG795" i="1"/>
  <c r="AG796" i="1"/>
  <c r="AG797" i="1"/>
  <c r="AG798" i="1"/>
  <c r="AG799" i="1"/>
  <c r="AG800" i="1"/>
  <c r="AG801" i="1"/>
  <c r="AG802" i="1"/>
  <c r="AG803" i="1"/>
  <c r="AG804" i="1"/>
  <c r="AG805" i="1"/>
  <c r="AG806" i="1"/>
  <c r="AG807" i="1"/>
  <c r="AG808" i="1"/>
  <c r="AG809" i="1"/>
  <c r="AG810" i="1"/>
  <c r="AG811" i="1"/>
  <c r="AG812" i="1"/>
  <c r="AG813" i="1"/>
  <c r="AG814" i="1"/>
  <c r="AG815" i="1"/>
  <c r="AG816" i="1"/>
  <c r="AG817" i="1"/>
  <c r="AG818" i="1"/>
  <c r="AG819" i="1"/>
  <c r="AG820" i="1"/>
  <c r="AG821" i="1"/>
  <c r="AG822" i="1"/>
  <c r="AG823" i="1"/>
  <c r="AG824" i="1"/>
  <c r="AG825" i="1"/>
  <c r="AG826" i="1"/>
  <c r="AG827" i="1"/>
  <c r="AG828" i="1"/>
  <c r="AG829" i="1"/>
  <c r="AG830" i="1"/>
  <c r="AG831" i="1"/>
  <c r="AG832" i="1"/>
  <c r="AG833" i="1"/>
  <c r="AG834" i="1"/>
  <c r="AG835" i="1"/>
  <c r="AG836" i="1"/>
  <c r="AG837" i="1"/>
  <c r="AG838" i="1"/>
  <c r="AG839" i="1"/>
  <c r="AG840" i="1"/>
  <c r="AG841" i="1"/>
  <c r="AG842" i="1"/>
  <c r="AG843" i="1"/>
  <c r="AG844" i="1"/>
  <c r="AG845" i="1"/>
  <c r="AG846" i="1"/>
  <c r="AG847" i="1"/>
  <c r="AG848" i="1"/>
  <c r="AG849" i="1"/>
  <c r="AG850" i="1"/>
  <c r="AG851"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J794" i="1"/>
  <c r="AS794" i="1" s="1"/>
  <c r="AJ795" i="1"/>
  <c r="AS795" i="1" s="1"/>
  <c r="AJ796" i="1"/>
  <c r="AS796" i="1" s="1"/>
  <c r="AJ797" i="1"/>
  <c r="AS797" i="1" s="1"/>
  <c r="AJ798" i="1"/>
  <c r="AS798" i="1" s="1"/>
  <c r="AJ799" i="1"/>
  <c r="AS799" i="1" s="1"/>
  <c r="AJ800" i="1"/>
  <c r="AS800" i="1" s="1"/>
  <c r="AJ801" i="1"/>
  <c r="AS801" i="1" s="1"/>
  <c r="AJ802" i="1"/>
  <c r="AS802" i="1" s="1"/>
  <c r="AJ803" i="1"/>
  <c r="AS803" i="1" s="1"/>
  <c r="AJ804" i="1"/>
  <c r="AS804" i="1" s="1"/>
  <c r="AJ805" i="1"/>
  <c r="AS805" i="1" s="1"/>
  <c r="AJ806" i="1"/>
  <c r="AS806" i="1" s="1"/>
  <c r="AJ807" i="1"/>
  <c r="AS807" i="1" s="1"/>
  <c r="AJ808" i="1"/>
  <c r="AS808" i="1" s="1"/>
  <c r="AJ809" i="1"/>
  <c r="AS809" i="1" s="1"/>
  <c r="AJ810" i="1"/>
  <c r="AS810" i="1" s="1"/>
  <c r="AJ811" i="1"/>
  <c r="AS811" i="1" s="1"/>
  <c r="AJ812" i="1"/>
  <c r="AS812" i="1" s="1"/>
  <c r="AJ813" i="1"/>
  <c r="AS813" i="1" s="1"/>
  <c r="AJ814" i="1"/>
  <c r="AS814" i="1" s="1"/>
  <c r="AJ815" i="1"/>
  <c r="AS815" i="1" s="1"/>
  <c r="AJ816" i="1"/>
  <c r="AS816" i="1" s="1"/>
  <c r="AJ817" i="1"/>
  <c r="AS817" i="1" s="1"/>
  <c r="AJ818" i="1"/>
  <c r="AS818" i="1" s="1"/>
  <c r="AJ819" i="1"/>
  <c r="AS819" i="1" s="1"/>
  <c r="AJ820" i="1"/>
  <c r="AS820" i="1" s="1"/>
  <c r="AJ821" i="1"/>
  <c r="AS821" i="1" s="1"/>
  <c r="AJ822" i="1"/>
  <c r="AS822" i="1" s="1"/>
  <c r="AJ823" i="1"/>
  <c r="AS823" i="1" s="1"/>
  <c r="AJ824" i="1"/>
  <c r="AS824" i="1" s="1"/>
  <c r="AJ825" i="1"/>
  <c r="AS825" i="1" s="1"/>
  <c r="AJ826" i="1"/>
  <c r="AS826" i="1" s="1"/>
  <c r="AJ827" i="1"/>
  <c r="AS827" i="1" s="1"/>
  <c r="AJ828" i="1"/>
  <c r="AS828" i="1" s="1"/>
  <c r="AJ829" i="1"/>
  <c r="AS829" i="1" s="1"/>
  <c r="AJ830" i="1"/>
  <c r="AS830" i="1" s="1"/>
  <c r="AJ831" i="1"/>
  <c r="AS831" i="1" s="1"/>
  <c r="AJ832" i="1"/>
  <c r="AS832" i="1" s="1"/>
  <c r="AJ833" i="1"/>
  <c r="AS833" i="1" s="1"/>
  <c r="AJ834" i="1"/>
  <c r="AS834" i="1" s="1"/>
  <c r="AJ835" i="1"/>
  <c r="AS835" i="1" s="1"/>
  <c r="AJ836" i="1"/>
  <c r="AS836" i="1" s="1"/>
  <c r="AJ837" i="1"/>
  <c r="AS837" i="1" s="1"/>
  <c r="AJ838" i="1"/>
  <c r="AS838" i="1" s="1"/>
  <c r="AJ839" i="1"/>
  <c r="AS839" i="1" s="1"/>
  <c r="AJ840" i="1"/>
  <c r="AS840" i="1" s="1"/>
  <c r="AJ841" i="1"/>
  <c r="AS841" i="1" s="1"/>
  <c r="AJ842" i="1"/>
  <c r="AS842" i="1" s="1"/>
  <c r="AJ843" i="1"/>
  <c r="AS843" i="1" s="1"/>
  <c r="AJ844" i="1"/>
  <c r="AS844" i="1" s="1"/>
  <c r="AJ845" i="1"/>
  <c r="AS845" i="1" s="1"/>
  <c r="AJ846" i="1"/>
  <c r="AS846" i="1" s="1"/>
  <c r="AJ847" i="1"/>
  <c r="AS847" i="1" s="1"/>
  <c r="AJ848" i="1"/>
  <c r="AS848" i="1" s="1"/>
  <c r="AJ849" i="1"/>
  <c r="AS849" i="1" s="1"/>
  <c r="AJ850" i="1"/>
  <c r="AS850" i="1" s="1"/>
  <c r="AJ851" i="1"/>
  <c r="AS851" i="1" s="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M795" i="1"/>
  <c r="AN795" i="1" s="1"/>
  <c r="AM796" i="1"/>
  <c r="AN796" i="1" s="1"/>
  <c r="AM797" i="1"/>
  <c r="AN797" i="1" s="1"/>
  <c r="AM798" i="1"/>
  <c r="AN798" i="1" s="1"/>
  <c r="AM799" i="1"/>
  <c r="AM800" i="1"/>
  <c r="AM801" i="1"/>
  <c r="AM804" i="1"/>
  <c r="AM806" i="1"/>
  <c r="AM807" i="1"/>
  <c r="AM808" i="1"/>
  <c r="AM809" i="1"/>
  <c r="AM810" i="1"/>
  <c r="AM811" i="1"/>
  <c r="AM812" i="1"/>
  <c r="AM813" i="1"/>
  <c r="AM815" i="1"/>
  <c r="AN816" i="1"/>
  <c r="AN817" i="1"/>
  <c r="AM818" i="1"/>
  <c r="AM819" i="1"/>
  <c r="AM821" i="1"/>
  <c r="AN822" i="1"/>
  <c r="AM823" i="1"/>
  <c r="AM824" i="1"/>
  <c r="AM825" i="1"/>
  <c r="AM826" i="1"/>
  <c r="AM827" i="1"/>
  <c r="AM828" i="1"/>
  <c r="AM833" i="1"/>
  <c r="AM836" i="1"/>
  <c r="AM846" i="1"/>
  <c r="AM847" i="1"/>
  <c r="AM848" i="1"/>
  <c r="AM849" i="1"/>
  <c r="AN794" i="1"/>
  <c r="AN799" i="1"/>
  <c r="AN800" i="1"/>
  <c r="AN801" i="1"/>
  <c r="AN802" i="1"/>
  <c r="AN803" i="1"/>
  <c r="AN804" i="1"/>
  <c r="AN805" i="1"/>
  <c r="AN806" i="1"/>
  <c r="AN807" i="1"/>
  <c r="AN808" i="1"/>
  <c r="AN809" i="1"/>
  <c r="AN810" i="1"/>
  <c r="AN811" i="1"/>
  <c r="AN812" i="1"/>
  <c r="AN813" i="1"/>
  <c r="AN814" i="1"/>
  <c r="AN815" i="1"/>
  <c r="AN818" i="1"/>
  <c r="AN819" i="1"/>
  <c r="AN820" i="1"/>
  <c r="AN821"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O794" i="1"/>
  <c r="AP794" i="1" s="1"/>
  <c r="AO795" i="1"/>
  <c r="AP795" i="1" s="1"/>
  <c r="AO796" i="1"/>
  <c r="AP796" i="1" s="1"/>
  <c r="AO797" i="1"/>
  <c r="AP797" i="1" s="1"/>
  <c r="AO798" i="1"/>
  <c r="AP798" i="1" s="1"/>
  <c r="AO799" i="1"/>
  <c r="AP799" i="1" s="1"/>
  <c r="AO800" i="1"/>
  <c r="AP800" i="1" s="1"/>
  <c r="AO801" i="1"/>
  <c r="AP801" i="1" s="1"/>
  <c r="AO802" i="1"/>
  <c r="AP802" i="1" s="1"/>
  <c r="AO803" i="1"/>
  <c r="AP803" i="1" s="1"/>
  <c r="AO804" i="1"/>
  <c r="AP804" i="1" s="1"/>
  <c r="AO805" i="1"/>
  <c r="AP805" i="1" s="1"/>
  <c r="AO806" i="1"/>
  <c r="AP806" i="1" s="1"/>
  <c r="AO807" i="1"/>
  <c r="AP807" i="1" s="1"/>
  <c r="AO808" i="1"/>
  <c r="AP808" i="1" s="1"/>
  <c r="AO809" i="1"/>
  <c r="AP809" i="1" s="1"/>
  <c r="AO810" i="1"/>
  <c r="AP810" i="1" s="1"/>
  <c r="AO811" i="1"/>
  <c r="AP811" i="1" s="1"/>
  <c r="AO812" i="1"/>
  <c r="AP812" i="1" s="1"/>
  <c r="AO813" i="1"/>
  <c r="AP813" i="1" s="1"/>
  <c r="AO814" i="1"/>
  <c r="AP814" i="1" s="1"/>
  <c r="AO815" i="1"/>
  <c r="AP815" i="1" s="1"/>
  <c r="AO816" i="1"/>
  <c r="AP816" i="1" s="1"/>
  <c r="AO817" i="1"/>
  <c r="AP817" i="1" s="1"/>
  <c r="AO818" i="1"/>
  <c r="AP818" i="1" s="1"/>
  <c r="AO819" i="1"/>
  <c r="AP819" i="1" s="1"/>
  <c r="AO820" i="1"/>
  <c r="AP820" i="1" s="1"/>
  <c r="AO821" i="1"/>
  <c r="AP821" i="1" s="1"/>
  <c r="AO822" i="1"/>
  <c r="AP822" i="1" s="1"/>
  <c r="AO823" i="1"/>
  <c r="AP823" i="1" s="1"/>
  <c r="AO824" i="1"/>
  <c r="AP824" i="1" s="1"/>
  <c r="AO825" i="1"/>
  <c r="AP825" i="1" s="1"/>
  <c r="AO826" i="1"/>
  <c r="AP826" i="1" s="1"/>
  <c r="AO827" i="1"/>
  <c r="AP827" i="1" s="1"/>
  <c r="AO828" i="1"/>
  <c r="AP828" i="1" s="1"/>
  <c r="AO829" i="1"/>
  <c r="AP829" i="1" s="1"/>
  <c r="AO830" i="1"/>
  <c r="AP830" i="1" s="1"/>
  <c r="AO831" i="1"/>
  <c r="AP831" i="1" s="1"/>
  <c r="AO832" i="1"/>
  <c r="AP832" i="1" s="1"/>
  <c r="AO833" i="1"/>
  <c r="AP833" i="1" s="1"/>
  <c r="AO834" i="1"/>
  <c r="AP834" i="1" s="1"/>
  <c r="AO835" i="1"/>
  <c r="AP835" i="1" s="1"/>
  <c r="AO836" i="1"/>
  <c r="AP836" i="1" s="1"/>
  <c r="AO837" i="1"/>
  <c r="AP837" i="1" s="1"/>
  <c r="AO838" i="1"/>
  <c r="AP838" i="1" s="1"/>
  <c r="AO839" i="1"/>
  <c r="AP839" i="1" s="1"/>
  <c r="AO840" i="1"/>
  <c r="AP840" i="1" s="1"/>
  <c r="AO841" i="1"/>
  <c r="AP841" i="1" s="1"/>
  <c r="AO842" i="1"/>
  <c r="AP842" i="1" s="1"/>
  <c r="AO843" i="1"/>
  <c r="AP843" i="1" s="1"/>
  <c r="AO844" i="1"/>
  <c r="AO845" i="1"/>
  <c r="AP845" i="1" s="1"/>
  <c r="AO846" i="1"/>
  <c r="AP846" i="1" s="1"/>
  <c r="AO847" i="1"/>
  <c r="AP847" i="1" s="1"/>
  <c r="AO848" i="1"/>
  <c r="AP848" i="1" s="1"/>
  <c r="AO849" i="1"/>
  <c r="AP849" i="1" s="1"/>
  <c r="AO850" i="1"/>
  <c r="AP850" i="1" s="1"/>
  <c r="AO851" i="1"/>
  <c r="AP851" i="1" s="1"/>
  <c r="AP844" i="1"/>
  <c r="R778" i="1"/>
  <c r="P778" i="1" s="1"/>
  <c r="R779" i="1"/>
  <c r="P779" i="1" s="1"/>
  <c r="R780" i="1"/>
  <c r="P780" i="1" s="1"/>
  <c r="R781" i="1"/>
  <c r="R782" i="1"/>
  <c r="R783" i="1"/>
  <c r="R784" i="1"/>
  <c r="P784" i="1" s="1"/>
  <c r="R785" i="1"/>
  <c r="AA785" i="1" s="1"/>
  <c r="AB785" i="1" s="1"/>
  <c r="R786" i="1"/>
  <c r="P786" i="1" s="1"/>
  <c r="R787" i="1"/>
  <c r="P787" i="1" s="1"/>
  <c r="R788" i="1"/>
  <c r="R789" i="1"/>
  <c r="P789" i="1" s="1"/>
  <c r="R790" i="1"/>
  <c r="R791" i="1"/>
  <c r="R792" i="1"/>
  <c r="P792" i="1" s="1"/>
  <c r="R793" i="1"/>
  <c r="Q793" i="1" s="1"/>
  <c r="S778" i="1"/>
  <c r="U778" i="1" s="1"/>
  <c r="S779" i="1"/>
  <c r="U779" i="1" s="1"/>
  <c r="S780" i="1"/>
  <c r="U780" i="1" s="1"/>
  <c r="S781" i="1"/>
  <c r="U781" i="1" s="1"/>
  <c r="S782" i="1"/>
  <c r="U782" i="1" s="1"/>
  <c r="S783" i="1"/>
  <c r="U783" i="1" s="1"/>
  <c r="S784" i="1"/>
  <c r="T784" i="1" s="1"/>
  <c r="S785" i="1"/>
  <c r="U785" i="1" s="1"/>
  <c r="S786" i="1"/>
  <c r="U786" i="1" s="1"/>
  <c r="S787" i="1"/>
  <c r="U787" i="1" s="1"/>
  <c r="S788" i="1"/>
  <c r="U788" i="1" s="1"/>
  <c r="S789" i="1"/>
  <c r="U789" i="1" s="1"/>
  <c r="S790" i="1"/>
  <c r="T790" i="1" s="1"/>
  <c r="S791" i="1"/>
  <c r="U791" i="1" s="1"/>
  <c r="S792" i="1"/>
  <c r="T792" i="1" s="1"/>
  <c r="S793" i="1"/>
  <c r="U793" i="1" s="1"/>
  <c r="T778" i="1"/>
  <c r="T779" i="1"/>
  <c r="T780" i="1"/>
  <c r="T781" i="1"/>
  <c r="T782" i="1"/>
  <c r="V778" i="1"/>
  <c r="X778" i="1" s="1"/>
  <c r="V779" i="1"/>
  <c r="X779" i="1" s="1"/>
  <c r="V780" i="1"/>
  <c r="X780" i="1" s="1"/>
  <c r="V781" i="1"/>
  <c r="X781" i="1" s="1"/>
  <c r="V782" i="1"/>
  <c r="X782" i="1" s="1"/>
  <c r="V783" i="1"/>
  <c r="X783" i="1" s="1"/>
  <c r="V784" i="1"/>
  <c r="X784" i="1" s="1"/>
  <c r="V785" i="1"/>
  <c r="W785" i="1" s="1"/>
  <c r="V786" i="1"/>
  <c r="W786" i="1" s="1"/>
  <c r="V787" i="1"/>
  <c r="X787" i="1" s="1"/>
  <c r="V788" i="1"/>
  <c r="X788" i="1" s="1"/>
  <c r="V789" i="1"/>
  <c r="W789" i="1" s="1"/>
  <c r="V790" i="1"/>
  <c r="V791" i="1"/>
  <c r="V792" i="1"/>
  <c r="V793" i="1"/>
  <c r="X793" i="1" s="1"/>
  <c r="W778" i="1"/>
  <c r="W779" i="1"/>
  <c r="W780" i="1"/>
  <c r="W781" i="1"/>
  <c r="W782" i="1"/>
  <c r="W783" i="1"/>
  <c r="W784" i="1"/>
  <c r="Y778" i="1"/>
  <c r="Y779" i="1"/>
  <c r="Y780" i="1"/>
  <c r="Y781" i="1"/>
  <c r="Y782" i="1"/>
  <c r="Y783" i="1"/>
  <c r="Y784" i="1"/>
  <c r="Y785" i="1"/>
  <c r="Y786" i="1"/>
  <c r="Y787" i="1"/>
  <c r="Y788" i="1"/>
  <c r="Y789" i="1"/>
  <c r="Y790" i="1"/>
  <c r="Y791" i="1"/>
  <c r="Y792" i="1"/>
  <c r="Y793" i="1"/>
  <c r="Z778" i="1"/>
  <c r="Z779" i="1"/>
  <c r="Z780" i="1"/>
  <c r="Z781" i="1"/>
  <c r="Z782" i="1"/>
  <c r="Z783" i="1"/>
  <c r="Z784" i="1"/>
  <c r="Z785" i="1"/>
  <c r="Z786" i="1"/>
  <c r="Z787" i="1"/>
  <c r="Z788" i="1"/>
  <c r="Z789" i="1"/>
  <c r="Z790" i="1"/>
  <c r="Z791" i="1"/>
  <c r="Z792" i="1"/>
  <c r="Z793" i="1"/>
  <c r="AD778" i="1"/>
  <c r="AD779" i="1"/>
  <c r="AD780" i="1"/>
  <c r="AD781" i="1"/>
  <c r="AD782" i="1"/>
  <c r="AD783" i="1"/>
  <c r="AD784" i="1"/>
  <c r="AD785" i="1"/>
  <c r="AD786" i="1"/>
  <c r="AD787" i="1"/>
  <c r="AD788" i="1"/>
  <c r="AD789" i="1"/>
  <c r="AD790" i="1"/>
  <c r="AD791" i="1"/>
  <c r="AD792" i="1"/>
  <c r="AE792" i="1" s="1"/>
  <c r="AF792" i="1" s="1"/>
  <c r="AD793" i="1"/>
  <c r="AE793" i="1" s="1"/>
  <c r="AF793" i="1" s="1"/>
  <c r="AE778" i="1"/>
  <c r="AF778" i="1" s="1"/>
  <c r="AE779" i="1"/>
  <c r="AF779" i="1" s="1"/>
  <c r="AE780" i="1"/>
  <c r="AF780" i="1" s="1"/>
  <c r="AE781" i="1"/>
  <c r="AF781" i="1" s="1"/>
  <c r="AE782" i="1"/>
  <c r="AF782" i="1" s="1"/>
  <c r="AE783" i="1"/>
  <c r="AF783" i="1" s="1"/>
  <c r="AE784" i="1"/>
  <c r="AF784" i="1" s="1"/>
  <c r="AE785" i="1"/>
  <c r="AF785" i="1" s="1"/>
  <c r="AE786" i="1"/>
  <c r="AF786" i="1" s="1"/>
  <c r="AE787" i="1"/>
  <c r="AF787" i="1" s="1"/>
  <c r="AE788" i="1"/>
  <c r="AF788" i="1" s="1"/>
  <c r="AE789" i="1"/>
  <c r="AF789" i="1" s="1"/>
  <c r="AE790" i="1"/>
  <c r="AF790" i="1" s="1"/>
  <c r="AE791" i="1"/>
  <c r="AF791" i="1" s="1"/>
  <c r="AG778" i="1"/>
  <c r="AG779" i="1"/>
  <c r="AG780" i="1"/>
  <c r="AG781" i="1"/>
  <c r="AG782" i="1"/>
  <c r="AG783" i="1"/>
  <c r="AG784" i="1"/>
  <c r="AG785" i="1"/>
  <c r="AG786" i="1"/>
  <c r="AG787" i="1"/>
  <c r="AG788" i="1"/>
  <c r="AG789" i="1"/>
  <c r="AG790" i="1"/>
  <c r="AG791" i="1"/>
  <c r="AG792" i="1"/>
  <c r="AG793" i="1"/>
  <c r="AI778" i="1"/>
  <c r="AI779" i="1"/>
  <c r="AI780" i="1"/>
  <c r="AI781" i="1"/>
  <c r="AI782" i="1"/>
  <c r="AI783" i="1"/>
  <c r="AI784" i="1"/>
  <c r="AI785" i="1"/>
  <c r="AI786" i="1"/>
  <c r="AI787" i="1"/>
  <c r="AI788" i="1"/>
  <c r="AI789" i="1"/>
  <c r="AI790" i="1"/>
  <c r="AI791" i="1"/>
  <c r="AI792" i="1"/>
  <c r="AI793" i="1"/>
  <c r="AJ778" i="1"/>
  <c r="AS778" i="1" s="1"/>
  <c r="AJ779" i="1"/>
  <c r="AS779" i="1" s="1"/>
  <c r="AJ780" i="1"/>
  <c r="AS780" i="1" s="1"/>
  <c r="AJ781" i="1"/>
  <c r="AS781" i="1" s="1"/>
  <c r="AJ782" i="1"/>
  <c r="AS782" i="1" s="1"/>
  <c r="AJ783" i="1"/>
  <c r="AS783" i="1" s="1"/>
  <c r="AJ784" i="1"/>
  <c r="AS784" i="1" s="1"/>
  <c r="AJ785" i="1"/>
  <c r="AS785" i="1" s="1"/>
  <c r="AJ786" i="1"/>
  <c r="AS786" i="1" s="1"/>
  <c r="AJ787" i="1"/>
  <c r="AS787" i="1" s="1"/>
  <c r="AJ788" i="1"/>
  <c r="AS788" i="1" s="1"/>
  <c r="AJ789" i="1"/>
  <c r="AS789" i="1" s="1"/>
  <c r="AJ790" i="1"/>
  <c r="AS790" i="1" s="1"/>
  <c r="AJ791" i="1"/>
  <c r="AS791" i="1" s="1"/>
  <c r="AJ792" i="1"/>
  <c r="AS792" i="1" s="1"/>
  <c r="AJ793" i="1"/>
  <c r="AS793" i="1" s="1"/>
  <c r="AL778" i="1"/>
  <c r="AL779" i="1"/>
  <c r="AL780" i="1"/>
  <c r="AL781" i="1"/>
  <c r="AL782" i="1"/>
  <c r="AL783" i="1"/>
  <c r="AL784" i="1"/>
  <c r="AL785" i="1"/>
  <c r="AL786" i="1"/>
  <c r="AL787" i="1"/>
  <c r="AL788" i="1"/>
  <c r="AL789" i="1"/>
  <c r="AL790" i="1"/>
  <c r="AL791" i="1"/>
  <c r="AL792" i="1"/>
  <c r="AL793" i="1"/>
  <c r="AM778" i="1"/>
  <c r="AM779" i="1"/>
  <c r="AM780" i="1"/>
  <c r="AM781" i="1"/>
  <c r="AM782" i="1"/>
  <c r="AM783" i="1"/>
  <c r="AM784" i="1"/>
  <c r="AM785" i="1"/>
  <c r="AM787" i="1"/>
  <c r="AM788" i="1"/>
  <c r="AM789" i="1"/>
  <c r="AM790" i="1"/>
  <c r="AN790" i="1" s="1"/>
  <c r="AM791" i="1"/>
  <c r="AM792" i="1"/>
  <c r="AM793" i="1"/>
  <c r="AN778" i="1"/>
  <c r="AN779" i="1"/>
  <c r="AN780" i="1"/>
  <c r="AN781" i="1"/>
  <c r="AN782" i="1"/>
  <c r="AN783" i="1"/>
  <c r="AN784" i="1"/>
  <c r="AN785" i="1"/>
  <c r="AN786" i="1"/>
  <c r="AN787" i="1"/>
  <c r="AN788" i="1"/>
  <c r="AN789" i="1"/>
  <c r="AN791" i="1"/>
  <c r="AN792" i="1"/>
  <c r="AN793" i="1"/>
  <c r="AO778" i="1"/>
  <c r="AO779" i="1"/>
  <c r="AP779" i="1" s="1"/>
  <c r="AO780" i="1"/>
  <c r="AP780" i="1" s="1"/>
  <c r="AO781" i="1"/>
  <c r="AP781" i="1" s="1"/>
  <c r="AO782" i="1"/>
  <c r="AO783" i="1"/>
  <c r="AP783" i="1" s="1"/>
  <c r="AO784" i="1"/>
  <c r="AP784" i="1" s="1"/>
  <c r="AO785" i="1"/>
  <c r="AP785" i="1" s="1"/>
  <c r="AO786" i="1"/>
  <c r="AP786" i="1" s="1"/>
  <c r="AO787" i="1"/>
  <c r="AO788" i="1"/>
  <c r="AP788" i="1" s="1"/>
  <c r="AO789" i="1"/>
  <c r="AP789" i="1" s="1"/>
  <c r="AO790" i="1"/>
  <c r="AO791" i="1"/>
  <c r="AP791" i="1" s="1"/>
  <c r="AO792" i="1"/>
  <c r="AP792" i="1" s="1"/>
  <c r="AO793" i="1"/>
  <c r="AP778" i="1"/>
  <c r="AP782" i="1"/>
  <c r="AP787" i="1"/>
  <c r="AP790" i="1"/>
  <c r="AP793" i="1"/>
  <c r="R769" i="1"/>
  <c r="P769" i="1" s="1"/>
  <c r="R770" i="1"/>
  <c r="R771" i="1"/>
  <c r="P771" i="1" s="1"/>
  <c r="R772" i="1"/>
  <c r="P772" i="1" s="1"/>
  <c r="R773" i="1"/>
  <c r="Q773" i="1" s="1"/>
  <c r="R774" i="1"/>
  <c r="AA774" i="1" s="1"/>
  <c r="R775" i="1"/>
  <c r="P775" i="1" s="1"/>
  <c r="R776" i="1"/>
  <c r="R777" i="1"/>
  <c r="S769" i="1"/>
  <c r="S770" i="1"/>
  <c r="T770" i="1" s="1"/>
  <c r="S771" i="1"/>
  <c r="T771" i="1" s="1"/>
  <c r="S772" i="1"/>
  <c r="U772" i="1" s="1"/>
  <c r="S773" i="1"/>
  <c r="T773" i="1" s="1"/>
  <c r="S774" i="1"/>
  <c r="T774" i="1" s="1"/>
  <c r="S775" i="1"/>
  <c r="T775" i="1" s="1"/>
  <c r="S776" i="1"/>
  <c r="S777" i="1"/>
  <c r="V769" i="1"/>
  <c r="W769" i="1" s="1"/>
  <c r="V770" i="1"/>
  <c r="W770" i="1" s="1"/>
  <c r="V771" i="1"/>
  <c r="W771" i="1" s="1"/>
  <c r="V772" i="1"/>
  <c r="W772" i="1" s="1"/>
  <c r="V773" i="1"/>
  <c r="W773" i="1" s="1"/>
  <c r="V774" i="1"/>
  <c r="W774" i="1" s="1"/>
  <c r="V775" i="1"/>
  <c r="W775" i="1" s="1"/>
  <c r="V776" i="1"/>
  <c r="W776" i="1" s="1"/>
  <c r="V777" i="1"/>
  <c r="X777" i="1" s="1"/>
  <c r="Y769" i="1"/>
  <c r="Z769" i="1" s="1"/>
  <c r="Y770" i="1"/>
  <c r="Y771" i="1"/>
  <c r="Y772" i="1"/>
  <c r="Z772" i="1" s="1"/>
  <c r="Y773" i="1"/>
  <c r="Z773" i="1" s="1"/>
  <c r="Y774" i="1"/>
  <c r="Z774" i="1" s="1"/>
  <c r="Y775" i="1"/>
  <c r="Z775" i="1" s="1"/>
  <c r="Y776" i="1"/>
  <c r="Z776" i="1" s="1"/>
  <c r="Y777" i="1"/>
  <c r="Z777" i="1" s="1"/>
  <c r="Z770" i="1"/>
  <c r="Z771" i="1"/>
  <c r="AD769" i="1"/>
  <c r="AE769" i="1" s="1"/>
  <c r="AF769" i="1" s="1"/>
  <c r="AD770" i="1"/>
  <c r="AE770" i="1" s="1"/>
  <c r="AF770" i="1" s="1"/>
  <c r="AD771" i="1"/>
  <c r="AE771" i="1" s="1"/>
  <c r="AF771" i="1" s="1"/>
  <c r="AD772" i="1"/>
  <c r="AE772" i="1" s="1"/>
  <c r="AF772" i="1" s="1"/>
  <c r="AD773" i="1"/>
  <c r="AE773" i="1" s="1"/>
  <c r="AF773" i="1" s="1"/>
  <c r="AD774" i="1"/>
  <c r="AE774" i="1" s="1"/>
  <c r="AF774" i="1" s="1"/>
  <c r="AD775" i="1"/>
  <c r="AE775" i="1" s="1"/>
  <c r="AF775" i="1" s="1"/>
  <c r="AD776" i="1"/>
  <c r="AE776" i="1" s="1"/>
  <c r="AF776" i="1" s="1"/>
  <c r="AD777" i="1"/>
  <c r="AE777" i="1" s="1"/>
  <c r="AF777" i="1" s="1"/>
  <c r="AG769" i="1"/>
  <c r="AG770" i="1"/>
  <c r="AG771" i="1"/>
  <c r="AG772" i="1"/>
  <c r="AG773" i="1"/>
  <c r="AG774" i="1"/>
  <c r="AG775" i="1"/>
  <c r="AG776" i="1"/>
  <c r="AG777" i="1"/>
  <c r="AI769" i="1"/>
  <c r="AI770" i="1"/>
  <c r="AI771" i="1"/>
  <c r="AI772" i="1"/>
  <c r="AI773" i="1"/>
  <c r="AI774" i="1"/>
  <c r="AI775" i="1"/>
  <c r="AI776" i="1"/>
  <c r="AI777" i="1"/>
  <c r="AJ769" i="1"/>
  <c r="AS769" i="1" s="1"/>
  <c r="AJ770" i="1"/>
  <c r="AS770" i="1" s="1"/>
  <c r="AJ771" i="1"/>
  <c r="AS771" i="1" s="1"/>
  <c r="AJ772" i="1"/>
  <c r="AS772" i="1" s="1"/>
  <c r="AJ773" i="1"/>
  <c r="AS773" i="1" s="1"/>
  <c r="AJ774" i="1"/>
  <c r="AS774" i="1" s="1"/>
  <c r="AJ775" i="1"/>
  <c r="AS775" i="1" s="1"/>
  <c r="AJ776" i="1"/>
  <c r="AS776" i="1" s="1"/>
  <c r="AJ777" i="1"/>
  <c r="AS777" i="1" s="1"/>
  <c r="AL769" i="1"/>
  <c r="AL770" i="1"/>
  <c r="AL771" i="1"/>
  <c r="AL772" i="1"/>
  <c r="AL773" i="1"/>
  <c r="AL774" i="1"/>
  <c r="AL775" i="1"/>
  <c r="AL776" i="1"/>
  <c r="AL777" i="1"/>
  <c r="AM769" i="1"/>
  <c r="AN770" i="1"/>
  <c r="AM771" i="1"/>
  <c r="AN771" i="1" s="1"/>
  <c r="AM772" i="1"/>
  <c r="AM773" i="1"/>
  <c r="AM774" i="1"/>
  <c r="AM775" i="1"/>
  <c r="AM776" i="1"/>
  <c r="AM777" i="1"/>
  <c r="AN769" i="1"/>
  <c r="AN772" i="1"/>
  <c r="AN773" i="1"/>
  <c r="AN774" i="1"/>
  <c r="AN775" i="1"/>
  <c r="AN776" i="1"/>
  <c r="AN777" i="1"/>
  <c r="AO769" i="1"/>
  <c r="AP769" i="1" s="1"/>
  <c r="AO770" i="1"/>
  <c r="AP770" i="1" s="1"/>
  <c r="AO771" i="1"/>
  <c r="AP771" i="1" s="1"/>
  <c r="AO772" i="1"/>
  <c r="AP772" i="1" s="1"/>
  <c r="AO773" i="1"/>
  <c r="AP773" i="1" s="1"/>
  <c r="AO774" i="1"/>
  <c r="AP774" i="1" s="1"/>
  <c r="AO775" i="1"/>
  <c r="AP775" i="1" s="1"/>
  <c r="AO776" i="1"/>
  <c r="AP776" i="1" s="1"/>
  <c r="AO777" i="1"/>
  <c r="AP777" i="1" s="1"/>
  <c r="R765" i="1"/>
  <c r="R766" i="1"/>
  <c r="P766" i="1" s="1"/>
  <c r="R767" i="1"/>
  <c r="R768" i="1"/>
  <c r="S765" i="1"/>
  <c r="T765" i="1" s="1"/>
  <c r="S766" i="1"/>
  <c r="S767" i="1"/>
  <c r="U767" i="1" s="1"/>
  <c r="S768" i="1"/>
  <c r="U768" i="1" s="1"/>
  <c r="V765" i="1"/>
  <c r="V766" i="1"/>
  <c r="V767" i="1"/>
  <c r="W767" i="1" s="1"/>
  <c r="V768" i="1"/>
  <c r="W768" i="1" s="1"/>
  <c r="Y765" i="1"/>
  <c r="Z765" i="1" s="1"/>
  <c r="Y766" i="1"/>
  <c r="Z766" i="1" s="1"/>
  <c r="Y767" i="1"/>
  <c r="Z767" i="1" s="1"/>
  <c r="Y768" i="1"/>
  <c r="Z768" i="1" s="1"/>
  <c r="AD765" i="1"/>
  <c r="AE765" i="1" s="1"/>
  <c r="AF765" i="1" s="1"/>
  <c r="AD766" i="1"/>
  <c r="AE766" i="1" s="1"/>
  <c r="AF766" i="1" s="1"/>
  <c r="AD767" i="1"/>
  <c r="AE767" i="1" s="1"/>
  <c r="AF767" i="1" s="1"/>
  <c r="AD768" i="1"/>
  <c r="AE768" i="1" s="1"/>
  <c r="AF768" i="1" s="1"/>
  <c r="AG765" i="1"/>
  <c r="AG766" i="1"/>
  <c r="AG767" i="1"/>
  <c r="AG768" i="1"/>
  <c r="AI765" i="1"/>
  <c r="AI766" i="1"/>
  <c r="AI767" i="1"/>
  <c r="AI768" i="1"/>
  <c r="AJ765" i="1"/>
  <c r="AS765" i="1" s="1"/>
  <c r="AJ766" i="1"/>
  <c r="AS766" i="1" s="1"/>
  <c r="AJ767" i="1"/>
  <c r="AS767" i="1" s="1"/>
  <c r="AJ768" i="1"/>
  <c r="AS768" i="1" s="1"/>
  <c r="AL765" i="1"/>
  <c r="AL766" i="1"/>
  <c r="AL767" i="1"/>
  <c r="AL768" i="1"/>
  <c r="AM765" i="1"/>
  <c r="AM766" i="1"/>
  <c r="AM767" i="1"/>
  <c r="AN768" i="1"/>
  <c r="AN765" i="1"/>
  <c r="AN766" i="1"/>
  <c r="AN767" i="1"/>
  <c r="AO765" i="1"/>
  <c r="AP765" i="1" s="1"/>
  <c r="AO766" i="1"/>
  <c r="AP766" i="1" s="1"/>
  <c r="AO767" i="1"/>
  <c r="AP767" i="1" s="1"/>
  <c r="AO768" i="1"/>
  <c r="AP768" i="1" s="1"/>
  <c r="R762" i="1"/>
  <c r="Q762" i="1" s="1"/>
  <c r="R763" i="1"/>
  <c r="P763" i="1" s="1"/>
  <c r="R764" i="1"/>
  <c r="P764" i="1" s="1"/>
  <c r="S762" i="1"/>
  <c r="U762" i="1" s="1"/>
  <c r="S763" i="1"/>
  <c r="U763" i="1" s="1"/>
  <c r="S764" i="1"/>
  <c r="U764" i="1" s="1"/>
  <c r="V762" i="1"/>
  <c r="V763" i="1"/>
  <c r="X763" i="1" s="1"/>
  <c r="V764" i="1"/>
  <c r="X764" i="1" s="1"/>
  <c r="Y762" i="1"/>
  <c r="Z762" i="1" s="1"/>
  <c r="Y763" i="1"/>
  <c r="Z763" i="1" s="1"/>
  <c r="Y764" i="1"/>
  <c r="Z764" i="1" s="1"/>
  <c r="AD762" i="1"/>
  <c r="AE762" i="1" s="1"/>
  <c r="AF762" i="1" s="1"/>
  <c r="AD763" i="1"/>
  <c r="AE763" i="1" s="1"/>
  <c r="AF763" i="1" s="1"/>
  <c r="AD764" i="1"/>
  <c r="AE764" i="1" s="1"/>
  <c r="AF764" i="1" s="1"/>
  <c r="AG762" i="1"/>
  <c r="AG763" i="1"/>
  <c r="AG764" i="1"/>
  <c r="AI762" i="1"/>
  <c r="AI763" i="1"/>
  <c r="AI764" i="1"/>
  <c r="AJ762" i="1"/>
  <c r="AS762" i="1" s="1"/>
  <c r="AJ763" i="1"/>
  <c r="AS763" i="1" s="1"/>
  <c r="AJ764" i="1"/>
  <c r="AS764" i="1" s="1"/>
  <c r="AL762" i="1"/>
  <c r="AL763" i="1"/>
  <c r="AN762" i="1"/>
  <c r="AM763" i="1"/>
  <c r="AN763" i="1"/>
  <c r="AN764" i="1"/>
  <c r="AO762" i="1"/>
  <c r="AP762" i="1" s="1"/>
  <c r="AO763" i="1"/>
  <c r="AP763" i="1" s="1"/>
  <c r="AO764" i="1"/>
  <c r="AP764" i="1" s="1"/>
  <c r="R743" i="1"/>
  <c r="P743" i="1" s="1"/>
  <c r="R744" i="1"/>
  <c r="P744" i="1" s="1"/>
  <c r="R745" i="1"/>
  <c r="P745" i="1" s="1"/>
  <c r="R746" i="1"/>
  <c r="AA746" i="1" s="1"/>
  <c r="R747" i="1"/>
  <c r="R748" i="1"/>
  <c r="R749" i="1"/>
  <c r="R750" i="1"/>
  <c r="R751" i="1"/>
  <c r="P751" i="1" s="1"/>
  <c r="R752" i="1"/>
  <c r="P752" i="1" s="1"/>
  <c r="R753" i="1"/>
  <c r="P753" i="1" s="1"/>
  <c r="R754" i="1"/>
  <c r="Q754" i="1" s="1"/>
  <c r="R755" i="1"/>
  <c r="P755" i="1" s="1"/>
  <c r="R756" i="1"/>
  <c r="R757" i="1"/>
  <c r="R758" i="1"/>
  <c r="AA758" i="1" s="1"/>
  <c r="R759" i="1"/>
  <c r="P759" i="1" s="1"/>
  <c r="R760" i="1"/>
  <c r="P760" i="1" s="1"/>
  <c r="R761" i="1"/>
  <c r="P761" i="1" s="1"/>
  <c r="S743" i="1"/>
  <c r="S744" i="1"/>
  <c r="S745" i="1"/>
  <c r="S746" i="1"/>
  <c r="S747" i="1"/>
  <c r="T747" i="1" s="1"/>
  <c r="S748" i="1"/>
  <c r="T748" i="1" s="1"/>
  <c r="S749" i="1"/>
  <c r="T749" i="1" s="1"/>
  <c r="S750" i="1"/>
  <c r="U750" i="1" s="1"/>
  <c r="S751" i="1"/>
  <c r="S752" i="1"/>
  <c r="T752" i="1" s="1"/>
  <c r="S753" i="1"/>
  <c r="U753" i="1" s="1"/>
  <c r="S754" i="1"/>
  <c r="S755" i="1"/>
  <c r="T755" i="1" s="1"/>
  <c r="S756" i="1"/>
  <c r="T756" i="1" s="1"/>
  <c r="S757" i="1"/>
  <c r="T757" i="1" s="1"/>
  <c r="S758" i="1"/>
  <c r="T758" i="1" s="1"/>
  <c r="S759" i="1"/>
  <c r="U759" i="1" s="1"/>
  <c r="S760" i="1"/>
  <c r="S761" i="1"/>
  <c r="V743" i="1"/>
  <c r="V744" i="1"/>
  <c r="W744" i="1" s="1"/>
  <c r="V745" i="1"/>
  <c r="X745" i="1" s="1"/>
  <c r="V746" i="1"/>
  <c r="W746" i="1" s="1"/>
  <c r="V747" i="1"/>
  <c r="W747" i="1" s="1"/>
  <c r="V748" i="1"/>
  <c r="W748" i="1" s="1"/>
  <c r="V749" i="1"/>
  <c r="V750" i="1"/>
  <c r="W750" i="1" s="1"/>
  <c r="V751" i="1"/>
  <c r="X751" i="1" s="1"/>
  <c r="V752" i="1"/>
  <c r="X752" i="1" s="1"/>
  <c r="V753" i="1"/>
  <c r="W753" i="1" s="1"/>
  <c r="V754" i="1"/>
  <c r="W754" i="1" s="1"/>
  <c r="V755" i="1"/>
  <c r="W755" i="1" s="1"/>
  <c r="V756" i="1"/>
  <c r="W756" i="1" s="1"/>
  <c r="V757" i="1"/>
  <c r="W757" i="1" s="1"/>
  <c r="V758" i="1"/>
  <c r="V759" i="1"/>
  <c r="W759" i="1" s="1"/>
  <c r="V760" i="1"/>
  <c r="X760" i="1" s="1"/>
  <c r="V761" i="1"/>
  <c r="X761" i="1" s="1"/>
  <c r="Y743" i="1"/>
  <c r="Z743" i="1" s="1"/>
  <c r="Y744" i="1"/>
  <c r="Z744" i="1" s="1"/>
  <c r="Y745" i="1"/>
  <c r="Z745" i="1" s="1"/>
  <c r="Y746" i="1"/>
  <c r="Z746" i="1" s="1"/>
  <c r="Y747" i="1"/>
  <c r="Z747" i="1" s="1"/>
  <c r="Y748" i="1"/>
  <c r="Z748" i="1" s="1"/>
  <c r="Y749" i="1"/>
  <c r="Z749" i="1" s="1"/>
  <c r="Y750" i="1"/>
  <c r="Z750" i="1" s="1"/>
  <c r="Y751" i="1"/>
  <c r="Z751" i="1" s="1"/>
  <c r="Y752" i="1"/>
  <c r="Z752" i="1" s="1"/>
  <c r="Y753" i="1"/>
  <c r="Z753" i="1" s="1"/>
  <c r="Y754" i="1"/>
  <c r="Z754" i="1" s="1"/>
  <c r="Y755" i="1"/>
  <c r="Z755" i="1" s="1"/>
  <c r="Y756" i="1"/>
  <c r="Z756" i="1" s="1"/>
  <c r="Y757" i="1"/>
  <c r="Z757" i="1" s="1"/>
  <c r="Y758" i="1"/>
  <c r="Z758" i="1" s="1"/>
  <c r="Y759" i="1"/>
  <c r="Z759" i="1" s="1"/>
  <c r="Y760" i="1"/>
  <c r="Z760" i="1" s="1"/>
  <c r="Y761" i="1"/>
  <c r="Z761" i="1" s="1"/>
  <c r="AD743" i="1"/>
  <c r="AE743" i="1" s="1"/>
  <c r="AF743" i="1" s="1"/>
  <c r="AD744" i="1"/>
  <c r="AE744" i="1" s="1"/>
  <c r="AF744" i="1" s="1"/>
  <c r="AD745" i="1"/>
  <c r="AE745" i="1" s="1"/>
  <c r="AF745" i="1" s="1"/>
  <c r="AD746" i="1"/>
  <c r="AE746" i="1" s="1"/>
  <c r="AF746" i="1" s="1"/>
  <c r="AD747" i="1"/>
  <c r="AE747" i="1" s="1"/>
  <c r="AF747" i="1" s="1"/>
  <c r="AD748" i="1"/>
  <c r="AE748" i="1" s="1"/>
  <c r="AF748" i="1" s="1"/>
  <c r="AD749" i="1"/>
  <c r="AE749" i="1" s="1"/>
  <c r="AF749" i="1" s="1"/>
  <c r="AD750" i="1"/>
  <c r="AE750" i="1" s="1"/>
  <c r="AF750" i="1" s="1"/>
  <c r="AD751" i="1"/>
  <c r="AE751" i="1" s="1"/>
  <c r="AF751" i="1" s="1"/>
  <c r="AD752" i="1"/>
  <c r="AE752" i="1" s="1"/>
  <c r="AF752" i="1" s="1"/>
  <c r="AD753" i="1"/>
  <c r="AE753" i="1" s="1"/>
  <c r="AF753" i="1" s="1"/>
  <c r="AD754" i="1"/>
  <c r="AE754" i="1" s="1"/>
  <c r="AF754" i="1" s="1"/>
  <c r="AD755" i="1"/>
  <c r="AE755" i="1" s="1"/>
  <c r="AF755" i="1" s="1"/>
  <c r="AD756" i="1"/>
  <c r="AE756" i="1" s="1"/>
  <c r="AF756" i="1" s="1"/>
  <c r="AD757" i="1"/>
  <c r="AE757" i="1" s="1"/>
  <c r="AF757" i="1" s="1"/>
  <c r="AD758" i="1"/>
  <c r="AE758" i="1" s="1"/>
  <c r="AF758" i="1" s="1"/>
  <c r="AD759" i="1"/>
  <c r="AE759" i="1" s="1"/>
  <c r="AF759" i="1" s="1"/>
  <c r="AD760" i="1"/>
  <c r="AE760" i="1" s="1"/>
  <c r="AF760" i="1" s="1"/>
  <c r="AD761" i="1"/>
  <c r="AE761" i="1" s="1"/>
  <c r="AF761" i="1" s="1"/>
  <c r="AG743" i="1"/>
  <c r="AG744" i="1"/>
  <c r="AG745" i="1"/>
  <c r="AG746" i="1"/>
  <c r="AG747" i="1"/>
  <c r="AG748" i="1"/>
  <c r="AG749" i="1"/>
  <c r="AG750" i="1"/>
  <c r="AG751" i="1"/>
  <c r="AG752" i="1"/>
  <c r="AG753" i="1"/>
  <c r="AG754" i="1"/>
  <c r="AG755" i="1"/>
  <c r="AG756" i="1"/>
  <c r="AG757" i="1"/>
  <c r="AG758" i="1"/>
  <c r="AG759" i="1"/>
  <c r="AG760" i="1"/>
  <c r="AG761" i="1"/>
  <c r="AI743" i="1"/>
  <c r="AI744" i="1"/>
  <c r="AI745" i="1"/>
  <c r="AI746" i="1"/>
  <c r="AI747" i="1"/>
  <c r="AI748" i="1"/>
  <c r="AI749" i="1"/>
  <c r="AI750" i="1"/>
  <c r="AI751" i="1"/>
  <c r="AI752" i="1"/>
  <c r="AI753" i="1"/>
  <c r="AI754" i="1"/>
  <c r="AI755" i="1"/>
  <c r="AI756" i="1"/>
  <c r="AI757" i="1"/>
  <c r="AI758" i="1"/>
  <c r="AI759" i="1"/>
  <c r="AI760" i="1"/>
  <c r="AI761" i="1"/>
  <c r="AJ743" i="1"/>
  <c r="AS743" i="1" s="1"/>
  <c r="AJ744" i="1"/>
  <c r="AS744" i="1" s="1"/>
  <c r="AJ745" i="1"/>
  <c r="AS745" i="1" s="1"/>
  <c r="AJ746" i="1"/>
  <c r="AS746" i="1" s="1"/>
  <c r="AJ747" i="1"/>
  <c r="AS747" i="1" s="1"/>
  <c r="AJ748" i="1"/>
  <c r="AS748" i="1" s="1"/>
  <c r="AJ749" i="1"/>
  <c r="AS749" i="1" s="1"/>
  <c r="AJ750" i="1"/>
  <c r="AS750" i="1" s="1"/>
  <c r="AJ751" i="1"/>
  <c r="AS751" i="1" s="1"/>
  <c r="AJ752" i="1"/>
  <c r="AS752" i="1" s="1"/>
  <c r="AJ753" i="1"/>
  <c r="AS753" i="1" s="1"/>
  <c r="AJ754" i="1"/>
  <c r="AS754" i="1" s="1"/>
  <c r="AJ755" i="1"/>
  <c r="AS755" i="1" s="1"/>
  <c r="AJ756" i="1"/>
  <c r="AS756" i="1" s="1"/>
  <c r="AJ757" i="1"/>
  <c r="AS757" i="1" s="1"/>
  <c r="AJ758" i="1"/>
  <c r="AS758" i="1" s="1"/>
  <c r="AJ759" i="1"/>
  <c r="AS759" i="1" s="1"/>
  <c r="AJ760" i="1"/>
  <c r="AS760" i="1" s="1"/>
  <c r="AJ761" i="1"/>
  <c r="AS761" i="1" s="1"/>
  <c r="AL743" i="1"/>
  <c r="AL744" i="1"/>
  <c r="AL746" i="1"/>
  <c r="AL747" i="1"/>
  <c r="AL748" i="1"/>
  <c r="AL750" i="1"/>
  <c r="AL753" i="1"/>
  <c r="AL755" i="1"/>
  <c r="AL757" i="1"/>
  <c r="AL758" i="1"/>
  <c r="AL760" i="1"/>
  <c r="AM743" i="1"/>
  <c r="AM744" i="1"/>
  <c r="AM746" i="1"/>
  <c r="AM747" i="1"/>
  <c r="AN747" i="1" s="1"/>
  <c r="AN748" i="1"/>
  <c r="AM750" i="1"/>
  <c r="AN757" i="1"/>
  <c r="AM758" i="1"/>
  <c r="AN743" i="1"/>
  <c r="AN744" i="1"/>
  <c r="AN745" i="1"/>
  <c r="AN746" i="1"/>
  <c r="AN749" i="1"/>
  <c r="AN750" i="1"/>
  <c r="AN751" i="1"/>
  <c r="AN752" i="1"/>
  <c r="AN753" i="1"/>
  <c r="AN754" i="1"/>
  <c r="AN755" i="1"/>
  <c r="AN756" i="1"/>
  <c r="AN758" i="1"/>
  <c r="AN759" i="1"/>
  <c r="AN760" i="1"/>
  <c r="AN761" i="1"/>
  <c r="AO743" i="1"/>
  <c r="AP743" i="1" s="1"/>
  <c r="AO744" i="1"/>
  <c r="AP744" i="1" s="1"/>
  <c r="AO745" i="1"/>
  <c r="AP745" i="1" s="1"/>
  <c r="AO746" i="1"/>
  <c r="AP746" i="1" s="1"/>
  <c r="AO747" i="1"/>
  <c r="AP747" i="1" s="1"/>
  <c r="AO748" i="1"/>
  <c r="AP748" i="1" s="1"/>
  <c r="AO749" i="1"/>
  <c r="AP749" i="1" s="1"/>
  <c r="AO750" i="1"/>
  <c r="AP750" i="1" s="1"/>
  <c r="AO751" i="1"/>
  <c r="AP751" i="1" s="1"/>
  <c r="AO752" i="1"/>
  <c r="AP752" i="1" s="1"/>
  <c r="AO753" i="1"/>
  <c r="AP753" i="1" s="1"/>
  <c r="AO754" i="1"/>
  <c r="AP754" i="1" s="1"/>
  <c r="AO755" i="1"/>
  <c r="AP755" i="1" s="1"/>
  <c r="AO756" i="1"/>
  <c r="AP756" i="1" s="1"/>
  <c r="AO757" i="1"/>
  <c r="AP757" i="1" s="1"/>
  <c r="AO758" i="1"/>
  <c r="AP758" i="1" s="1"/>
  <c r="AO759" i="1"/>
  <c r="AP759" i="1" s="1"/>
  <c r="AO760" i="1"/>
  <c r="AP760" i="1" s="1"/>
  <c r="AO761" i="1"/>
  <c r="AP761" i="1" s="1"/>
  <c r="R738" i="1"/>
  <c r="P738" i="1" s="1"/>
  <c r="R739" i="1"/>
  <c r="R740" i="1"/>
  <c r="R741" i="1"/>
  <c r="Q741" i="1" s="1"/>
  <c r="R742" i="1"/>
  <c r="Q742" i="1" s="1"/>
  <c r="S738" i="1"/>
  <c r="U738" i="1" s="1"/>
  <c r="S739" i="1"/>
  <c r="S740" i="1"/>
  <c r="U740" i="1" s="1"/>
  <c r="S741" i="1"/>
  <c r="S742" i="1"/>
  <c r="T742" i="1" s="1"/>
  <c r="V738" i="1"/>
  <c r="X738" i="1" s="1"/>
  <c r="V739" i="1"/>
  <c r="X739" i="1" s="1"/>
  <c r="V740" i="1"/>
  <c r="V741" i="1"/>
  <c r="X741" i="1" s="1"/>
  <c r="V742" i="1"/>
  <c r="X742" i="1" s="1"/>
  <c r="Y738" i="1"/>
  <c r="Z738" i="1" s="1"/>
  <c r="Y739" i="1"/>
  <c r="Z739" i="1" s="1"/>
  <c r="Y740" i="1"/>
  <c r="Z740" i="1" s="1"/>
  <c r="Y741" i="1"/>
  <c r="Z741" i="1" s="1"/>
  <c r="Y742" i="1"/>
  <c r="Z742" i="1" s="1"/>
  <c r="AD738" i="1"/>
  <c r="AE738" i="1" s="1"/>
  <c r="AF738" i="1" s="1"/>
  <c r="AD739" i="1"/>
  <c r="AE739" i="1" s="1"/>
  <c r="AF739" i="1" s="1"/>
  <c r="AD740" i="1"/>
  <c r="AE740" i="1" s="1"/>
  <c r="AF740" i="1" s="1"/>
  <c r="AD741" i="1"/>
  <c r="AE741" i="1" s="1"/>
  <c r="AF741" i="1" s="1"/>
  <c r="AD742" i="1"/>
  <c r="AE742" i="1" s="1"/>
  <c r="AF742" i="1" s="1"/>
  <c r="AG738" i="1"/>
  <c r="AG739" i="1"/>
  <c r="AG740" i="1"/>
  <c r="AG741" i="1"/>
  <c r="AG742" i="1"/>
  <c r="AI738" i="1"/>
  <c r="AI739" i="1"/>
  <c r="AI740" i="1"/>
  <c r="AI741" i="1"/>
  <c r="AI742" i="1"/>
  <c r="AJ738" i="1"/>
  <c r="AS738" i="1" s="1"/>
  <c r="AJ739" i="1"/>
  <c r="AS739" i="1" s="1"/>
  <c r="AJ740" i="1"/>
  <c r="AS740" i="1" s="1"/>
  <c r="AJ741" i="1"/>
  <c r="AS741" i="1" s="1"/>
  <c r="AJ742" i="1"/>
  <c r="AS742" i="1" s="1"/>
  <c r="AL738" i="1"/>
  <c r="AL739" i="1"/>
  <c r="AL741" i="1"/>
  <c r="AL742" i="1"/>
  <c r="AM739" i="1"/>
  <c r="AM741" i="1"/>
  <c r="AN742" i="1"/>
  <c r="AN738" i="1"/>
  <c r="AN739" i="1"/>
  <c r="AN740" i="1"/>
  <c r="AN741" i="1"/>
  <c r="AO738" i="1"/>
  <c r="AP738" i="1" s="1"/>
  <c r="AO739" i="1"/>
  <c r="AP739" i="1" s="1"/>
  <c r="AO740" i="1"/>
  <c r="AP740" i="1" s="1"/>
  <c r="AO741" i="1"/>
  <c r="AP741" i="1" s="1"/>
  <c r="AO742" i="1"/>
  <c r="AP742" i="1" s="1"/>
  <c r="R737" i="1"/>
  <c r="AA737" i="1" s="1"/>
  <c r="AB737" i="1" s="1"/>
  <c r="S737" i="1"/>
  <c r="V737" i="1"/>
  <c r="W737" i="1" s="1"/>
  <c r="Y737" i="1"/>
  <c r="Z737" i="1" s="1"/>
  <c r="AD737" i="1"/>
  <c r="AE737" i="1" s="1"/>
  <c r="AF737" i="1" s="1"/>
  <c r="AG737" i="1"/>
  <c r="AI737" i="1"/>
  <c r="AJ737" i="1"/>
  <c r="AS737" i="1" s="1"/>
  <c r="AL737" i="1"/>
  <c r="AN737" i="1"/>
  <c r="AO737" i="1"/>
  <c r="AP737" i="1" s="1"/>
  <c r="R735" i="1"/>
  <c r="P735" i="1" s="1"/>
  <c r="R736" i="1"/>
  <c r="S735" i="1"/>
  <c r="T735" i="1" s="1"/>
  <c r="S736" i="1"/>
  <c r="T736" i="1" s="1"/>
  <c r="V735" i="1"/>
  <c r="V736" i="1"/>
  <c r="W736" i="1" s="1"/>
  <c r="Y735" i="1"/>
  <c r="Z735" i="1" s="1"/>
  <c r="Y736" i="1"/>
  <c r="Z736" i="1" s="1"/>
  <c r="AD735" i="1"/>
  <c r="AE735" i="1" s="1"/>
  <c r="AF735" i="1" s="1"/>
  <c r="AD736" i="1"/>
  <c r="AE736" i="1" s="1"/>
  <c r="AF736" i="1" s="1"/>
  <c r="AG735" i="1"/>
  <c r="AG736" i="1"/>
  <c r="AI735" i="1"/>
  <c r="AI736" i="1"/>
  <c r="AJ735" i="1"/>
  <c r="AS735" i="1" s="1"/>
  <c r="AJ736" i="1"/>
  <c r="AS736" i="1" s="1"/>
  <c r="AL735" i="1"/>
  <c r="AL736" i="1"/>
  <c r="AM735" i="1"/>
  <c r="AM736" i="1"/>
  <c r="AN735" i="1"/>
  <c r="AN736" i="1"/>
  <c r="AO735" i="1"/>
  <c r="AP735" i="1" s="1"/>
  <c r="AO736" i="1"/>
  <c r="AP736" i="1" s="1"/>
  <c r="R657" i="1"/>
  <c r="R658" i="1"/>
  <c r="P658" i="1" s="1"/>
  <c r="R659" i="1"/>
  <c r="R660" i="1"/>
  <c r="AA660" i="1" s="1"/>
  <c r="R661" i="1"/>
  <c r="R662" i="1"/>
  <c r="R663" i="1"/>
  <c r="R664" i="1"/>
  <c r="AA664" i="1" s="1"/>
  <c r="AC664" i="1" s="1"/>
  <c r="R665" i="1"/>
  <c r="R666" i="1"/>
  <c r="R667" i="1"/>
  <c r="R668" i="1"/>
  <c r="AA668" i="1" s="1"/>
  <c r="AB668" i="1" s="1"/>
  <c r="R669" i="1"/>
  <c r="R670" i="1"/>
  <c r="Q670" i="1" s="1"/>
  <c r="R671" i="1"/>
  <c r="R672" i="1"/>
  <c r="R673" i="1"/>
  <c r="Q673" i="1" s="1"/>
  <c r="R674" i="1"/>
  <c r="P674" i="1" s="1"/>
  <c r="R675" i="1"/>
  <c r="R676" i="1"/>
  <c r="AA676" i="1" s="1"/>
  <c r="AB676" i="1" s="1"/>
  <c r="R677" i="1"/>
  <c r="R678" i="1"/>
  <c r="Q678" i="1" s="1"/>
  <c r="R679" i="1"/>
  <c r="Q679" i="1" s="1"/>
  <c r="R680" i="1"/>
  <c r="AA680" i="1" s="1"/>
  <c r="R681" i="1"/>
  <c r="Q681" i="1" s="1"/>
  <c r="R682" i="1"/>
  <c r="P682" i="1" s="1"/>
  <c r="R683" i="1"/>
  <c r="R684" i="1"/>
  <c r="AA684" i="1" s="1"/>
  <c r="R685" i="1"/>
  <c r="R686" i="1"/>
  <c r="Q686" i="1" s="1"/>
  <c r="R687" i="1"/>
  <c r="R688" i="1"/>
  <c r="R689" i="1"/>
  <c r="R690" i="1"/>
  <c r="R691" i="1"/>
  <c r="R692" i="1"/>
  <c r="AA692" i="1" s="1"/>
  <c r="AB692" i="1" s="1"/>
  <c r="R693" i="1"/>
  <c r="R694" i="1"/>
  <c r="R695" i="1"/>
  <c r="R696" i="1"/>
  <c r="R697" i="1"/>
  <c r="R698" i="1"/>
  <c r="P698" i="1" s="1"/>
  <c r="R699" i="1"/>
  <c r="R700" i="1"/>
  <c r="AA700" i="1" s="1"/>
  <c r="AB700" i="1" s="1"/>
  <c r="R701" i="1"/>
  <c r="R702" i="1"/>
  <c r="R703" i="1"/>
  <c r="R704" i="1"/>
  <c r="R705" i="1"/>
  <c r="R706" i="1"/>
  <c r="P706" i="1" s="1"/>
  <c r="R707" i="1"/>
  <c r="R708" i="1"/>
  <c r="AA708" i="1" s="1"/>
  <c r="R709" i="1"/>
  <c r="R710" i="1"/>
  <c r="Q710" i="1" s="1"/>
  <c r="R711" i="1"/>
  <c r="Q711" i="1" s="1"/>
  <c r="R712" i="1"/>
  <c r="R713" i="1"/>
  <c r="P713" i="1" s="1"/>
  <c r="R714" i="1"/>
  <c r="P714" i="1" s="1"/>
  <c r="R715" i="1"/>
  <c r="R716" i="1"/>
  <c r="AA716" i="1" s="1"/>
  <c r="R717" i="1"/>
  <c r="R718" i="1"/>
  <c r="R719" i="1"/>
  <c r="R720" i="1"/>
  <c r="R721" i="1"/>
  <c r="R722" i="1"/>
  <c r="R723" i="1"/>
  <c r="R724" i="1"/>
  <c r="AA724" i="1" s="1"/>
  <c r="AB724" i="1" s="1"/>
  <c r="R725" i="1"/>
  <c r="R726" i="1"/>
  <c r="R727" i="1"/>
  <c r="R728" i="1"/>
  <c r="R729" i="1"/>
  <c r="R730" i="1"/>
  <c r="P730" i="1" s="1"/>
  <c r="R731" i="1"/>
  <c r="R732" i="1"/>
  <c r="AA732" i="1" s="1"/>
  <c r="AB732" i="1" s="1"/>
  <c r="R733" i="1"/>
  <c r="R734" i="1"/>
  <c r="Q734" i="1" s="1"/>
  <c r="S657" i="1"/>
  <c r="S658" i="1"/>
  <c r="S659" i="1"/>
  <c r="U659" i="1" s="1"/>
  <c r="S660" i="1"/>
  <c r="U660" i="1" s="1"/>
  <c r="S661" i="1"/>
  <c r="S662" i="1"/>
  <c r="S663" i="1"/>
  <c r="S664" i="1"/>
  <c r="S665" i="1"/>
  <c r="S666" i="1"/>
  <c r="S667" i="1"/>
  <c r="T667" i="1" s="1"/>
  <c r="S668" i="1"/>
  <c r="U668" i="1" s="1"/>
  <c r="S669" i="1"/>
  <c r="S670" i="1"/>
  <c r="S671" i="1"/>
  <c r="S672" i="1"/>
  <c r="S673" i="1"/>
  <c r="S674" i="1"/>
  <c r="S675" i="1"/>
  <c r="S676" i="1"/>
  <c r="U676" i="1" s="1"/>
  <c r="S677" i="1"/>
  <c r="S678" i="1"/>
  <c r="S679" i="1"/>
  <c r="S680" i="1"/>
  <c r="U680" i="1" s="1"/>
  <c r="S681" i="1"/>
  <c r="T681" i="1" s="1"/>
  <c r="S682" i="1"/>
  <c r="S683" i="1"/>
  <c r="T683" i="1" s="1"/>
  <c r="S684" i="1"/>
  <c r="U684" i="1" s="1"/>
  <c r="S685" i="1"/>
  <c r="S686" i="1"/>
  <c r="S687" i="1"/>
  <c r="S688" i="1"/>
  <c r="T688" i="1" s="1"/>
  <c r="S689" i="1"/>
  <c r="T689" i="1" s="1"/>
  <c r="S690" i="1"/>
  <c r="S691" i="1"/>
  <c r="S692" i="1"/>
  <c r="U692" i="1" s="1"/>
  <c r="S693" i="1"/>
  <c r="S694" i="1"/>
  <c r="S695" i="1"/>
  <c r="S696" i="1"/>
  <c r="U696" i="1" s="1"/>
  <c r="S697" i="1"/>
  <c r="T697" i="1" s="1"/>
  <c r="S698" i="1"/>
  <c r="U698" i="1" s="1"/>
  <c r="S699" i="1"/>
  <c r="T699" i="1" s="1"/>
  <c r="S700" i="1"/>
  <c r="U700" i="1" s="1"/>
  <c r="S701" i="1"/>
  <c r="S702" i="1"/>
  <c r="S703" i="1"/>
  <c r="S704" i="1"/>
  <c r="T704" i="1" s="1"/>
  <c r="S705" i="1"/>
  <c r="S706" i="1"/>
  <c r="S707" i="1"/>
  <c r="S708" i="1"/>
  <c r="U708" i="1" s="1"/>
  <c r="S709" i="1"/>
  <c r="S710" i="1"/>
  <c r="S711" i="1"/>
  <c r="S712" i="1"/>
  <c r="T712" i="1" s="1"/>
  <c r="S713" i="1"/>
  <c r="T713" i="1" s="1"/>
  <c r="S714" i="1"/>
  <c r="S715" i="1"/>
  <c r="S716" i="1"/>
  <c r="U716" i="1" s="1"/>
  <c r="S717" i="1"/>
  <c r="S718" i="1"/>
  <c r="S719" i="1"/>
  <c r="S720" i="1"/>
  <c r="T720" i="1" s="1"/>
  <c r="S721" i="1"/>
  <c r="S722" i="1"/>
  <c r="S723" i="1"/>
  <c r="S724" i="1"/>
  <c r="U724" i="1" s="1"/>
  <c r="S725" i="1"/>
  <c r="S726" i="1"/>
  <c r="S727" i="1"/>
  <c r="S728" i="1"/>
  <c r="U728" i="1" s="1"/>
  <c r="S729" i="1"/>
  <c r="S730" i="1"/>
  <c r="S731" i="1"/>
  <c r="T731" i="1" s="1"/>
  <c r="S732" i="1"/>
  <c r="U732" i="1" s="1"/>
  <c r="S733" i="1"/>
  <c r="S734" i="1"/>
  <c r="V657" i="1"/>
  <c r="V658" i="1"/>
  <c r="X658" i="1" s="1"/>
  <c r="V659" i="1"/>
  <c r="V660" i="1"/>
  <c r="V661" i="1"/>
  <c r="V662" i="1"/>
  <c r="W662" i="1" s="1"/>
  <c r="V663" i="1"/>
  <c r="W663" i="1" s="1"/>
  <c r="V664" i="1"/>
  <c r="V665" i="1"/>
  <c r="V666" i="1"/>
  <c r="X666" i="1" s="1"/>
  <c r="V667" i="1"/>
  <c r="V668" i="1"/>
  <c r="V669" i="1"/>
  <c r="V670" i="1"/>
  <c r="W670" i="1" s="1"/>
  <c r="V671" i="1"/>
  <c r="W671" i="1" s="1"/>
  <c r="V672" i="1"/>
  <c r="V673" i="1"/>
  <c r="V674" i="1"/>
  <c r="X674" i="1" s="1"/>
  <c r="V675" i="1"/>
  <c r="V676" i="1"/>
  <c r="V677" i="1"/>
  <c r="V678" i="1"/>
  <c r="X678" i="1" s="1"/>
  <c r="V679" i="1"/>
  <c r="X679" i="1" s="1"/>
  <c r="V680" i="1"/>
  <c r="X680" i="1" s="1"/>
  <c r="V681" i="1"/>
  <c r="V682" i="1"/>
  <c r="X682" i="1" s="1"/>
  <c r="V683" i="1"/>
  <c r="V684" i="1"/>
  <c r="V685" i="1"/>
  <c r="V686" i="1"/>
  <c r="W686" i="1" s="1"/>
  <c r="V687" i="1"/>
  <c r="W687" i="1" s="1"/>
  <c r="V688" i="1"/>
  <c r="W688" i="1" s="1"/>
  <c r="V689" i="1"/>
  <c r="V690" i="1"/>
  <c r="X690" i="1" s="1"/>
  <c r="V691" i="1"/>
  <c r="V692" i="1"/>
  <c r="V693" i="1"/>
  <c r="V694" i="1"/>
  <c r="X694" i="1" s="1"/>
  <c r="V695" i="1"/>
  <c r="V696" i="1"/>
  <c r="X696" i="1" s="1"/>
  <c r="V697" i="1"/>
  <c r="V698" i="1"/>
  <c r="X698" i="1" s="1"/>
  <c r="V699" i="1"/>
  <c r="V700" i="1"/>
  <c r="V701" i="1"/>
  <c r="V702" i="1"/>
  <c r="W702" i="1" s="1"/>
  <c r="V703" i="1"/>
  <c r="X703" i="1" s="1"/>
  <c r="V704" i="1"/>
  <c r="V705" i="1"/>
  <c r="V706" i="1"/>
  <c r="X706" i="1" s="1"/>
  <c r="V707" i="1"/>
  <c r="V708" i="1"/>
  <c r="V709" i="1"/>
  <c r="V710" i="1"/>
  <c r="V711" i="1"/>
  <c r="V712" i="1"/>
  <c r="W712" i="1" s="1"/>
  <c r="V713" i="1"/>
  <c r="W713" i="1" s="1"/>
  <c r="V714" i="1"/>
  <c r="X714" i="1" s="1"/>
  <c r="V715" i="1"/>
  <c r="V716" i="1"/>
  <c r="V717" i="1"/>
  <c r="V718" i="1"/>
  <c r="X718" i="1" s="1"/>
  <c r="V719" i="1"/>
  <c r="X719" i="1" s="1"/>
  <c r="V720" i="1"/>
  <c r="W720" i="1" s="1"/>
  <c r="V721" i="1"/>
  <c r="V722" i="1"/>
  <c r="X722" i="1" s="1"/>
  <c r="V723" i="1"/>
  <c r="V724" i="1"/>
  <c r="V725" i="1"/>
  <c r="V726" i="1"/>
  <c r="W726" i="1" s="1"/>
  <c r="V727" i="1"/>
  <c r="V728" i="1"/>
  <c r="W728" i="1" s="1"/>
  <c r="V729" i="1"/>
  <c r="V730" i="1"/>
  <c r="X730" i="1" s="1"/>
  <c r="V731" i="1"/>
  <c r="V732" i="1"/>
  <c r="V733" i="1"/>
  <c r="W733" i="1" s="1"/>
  <c r="V734" i="1"/>
  <c r="W734" i="1" s="1"/>
  <c r="W679" i="1"/>
  <c r="W696" i="1"/>
  <c r="Y657" i="1"/>
  <c r="Z657" i="1" s="1"/>
  <c r="Y658" i="1"/>
  <c r="Z658" i="1" s="1"/>
  <c r="Y659" i="1"/>
  <c r="Z659" i="1" s="1"/>
  <c r="Y660" i="1"/>
  <c r="Z660" i="1" s="1"/>
  <c r="Y661" i="1"/>
  <c r="Z661" i="1" s="1"/>
  <c r="Y662" i="1"/>
  <c r="Z662" i="1" s="1"/>
  <c r="Y663" i="1"/>
  <c r="Z663" i="1" s="1"/>
  <c r="Y664" i="1"/>
  <c r="Z664" i="1" s="1"/>
  <c r="Y665" i="1"/>
  <c r="Z665" i="1" s="1"/>
  <c r="Y666" i="1"/>
  <c r="Z666" i="1" s="1"/>
  <c r="Y667" i="1"/>
  <c r="Z667" i="1" s="1"/>
  <c r="Y668" i="1"/>
  <c r="Z668" i="1" s="1"/>
  <c r="Y669" i="1"/>
  <c r="Z669" i="1" s="1"/>
  <c r="Y670" i="1"/>
  <c r="Z670" i="1" s="1"/>
  <c r="Y671" i="1"/>
  <c r="Z671" i="1" s="1"/>
  <c r="Y672" i="1"/>
  <c r="Z672" i="1" s="1"/>
  <c r="Y673" i="1"/>
  <c r="Z673" i="1" s="1"/>
  <c r="Y674" i="1"/>
  <c r="Z674" i="1" s="1"/>
  <c r="Y675" i="1"/>
  <c r="Z675" i="1" s="1"/>
  <c r="Y676" i="1"/>
  <c r="Z676" i="1" s="1"/>
  <c r="Y677" i="1"/>
  <c r="Z677" i="1" s="1"/>
  <c r="Y678" i="1"/>
  <c r="Z678" i="1" s="1"/>
  <c r="Y679" i="1"/>
  <c r="Z679" i="1" s="1"/>
  <c r="Y680" i="1"/>
  <c r="Z680" i="1" s="1"/>
  <c r="Y681" i="1"/>
  <c r="Z681" i="1" s="1"/>
  <c r="Y682" i="1"/>
  <c r="Z682" i="1" s="1"/>
  <c r="Y683" i="1"/>
  <c r="Z683" i="1" s="1"/>
  <c r="Y684" i="1"/>
  <c r="Z684" i="1" s="1"/>
  <c r="Y685" i="1"/>
  <c r="Z685" i="1" s="1"/>
  <c r="Y686" i="1"/>
  <c r="Z686" i="1" s="1"/>
  <c r="Y687" i="1"/>
  <c r="Z687" i="1" s="1"/>
  <c r="Y688" i="1"/>
  <c r="Z688" i="1" s="1"/>
  <c r="Y689" i="1"/>
  <c r="Z689" i="1" s="1"/>
  <c r="Y690" i="1"/>
  <c r="Z690" i="1" s="1"/>
  <c r="Y691" i="1"/>
  <c r="Z691" i="1" s="1"/>
  <c r="Y692" i="1"/>
  <c r="Z692" i="1" s="1"/>
  <c r="Y693" i="1"/>
  <c r="Z693" i="1" s="1"/>
  <c r="Y694" i="1"/>
  <c r="Z694" i="1" s="1"/>
  <c r="Y695" i="1"/>
  <c r="Z695" i="1" s="1"/>
  <c r="Y696" i="1"/>
  <c r="Z696" i="1" s="1"/>
  <c r="Y697" i="1"/>
  <c r="Z697" i="1" s="1"/>
  <c r="Y698" i="1"/>
  <c r="Z698" i="1" s="1"/>
  <c r="Y699" i="1"/>
  <c r="Z699" i="1" s="1"/>
  <c r="Y700" i="1"/>
  <c r="Z700" i="1" s="1"/>
  <c r="Y701" i="1"/>
  <c r="Z701" i="1" s="1"/>
  <c r="Y702" i="1"/>
  <c r="Z702" i="1" s="1"/>
  <c r="Y703" i="1"/>
  <c r="Z703" i="1" s="1"/>
  <c r="Y704" i="1"/>
  <c r="Z704" i="1" s="1"/>
  <c r="Y705" i="1"/>
  <c r="Z705" i="1" s="1"/>
  <c r="Y706" i="1"/>
  <c r="Z706" i="1" s="1"/>
  <c r="Y707" i="1"/>
  <c r="Z707" i="1" s="1"/>
  <c r="Y708" i="1"/>
  <c r="Z708" i="1" s="1"/>
  <c r="Y709" i="1"/>
  <c r="Z709" i="1" s="1"/>
  <c r="Y710" i="1"/>
  <c r="Z710" i="1" s="1"/>
  <c r="Y711" i="1"/>
  <c r="Z711" i="1" s="1"/>
  <c r="Y712" i="1"/>
  <c r="Z712" i="1" s="1"/>
  <c r="Y713" i="1"/>
  <c r="Z713" i="1" s="1"/>
  <c r="Y714" i="1"/>
  <c r="Z714" i="1" s="1"/>
  <c r="Y715" i="1"/>
  <c r="Z715" i="1" s="1"/>
  <c r="Y716" i="1"/>
  <c r="Z716" i="1" s="1"/>
  <c r="Y717" i="1"/>
  <c r="Z717" i="1" s="1"/>
  <c r="Y718" i="1"/>
  <c r="Z718" i="1" s="1"/>
  <c r="Y719" i="1"/>
  <c r="Z719" i="1" s="1"/>
  <c r="Y720" i="1"/>
  <c r="Z720" i="1" s="1"/>
  <c r="Y721" i="1"/>
  <c r="Z721" i="1" s="1"/>
  <c r="Y722" i="1"/>
  <c r="Z722" i="1" s="1"/>
  <c r="Y723" i="1"/>
  <c r="Z723" i="1" s="1"/>
  <c r="Y724" i="1"/>
  <c r="Z724" i="1" s="1"/>
  <c r="Y725" i="1"/>
  <c r="Z725" i="1" s="1"/>
  <c r="Y726" i="1"/>
  <c r="Z726" i="1" s="1"/>
  <c r="Y727" i="1"/>
  <c r="Z727" i="1" s="1"/>
  <c r="Y728" i="1"/>
  <c r="Z728" i="1" s="1"/>
  <c r="Y729" i="1"/>
  <c r="Z729" i="1" s="1"/>
  <c r="Y730" i="1"/>
  <c r="Z730" i="1" s="1"/>
  <c r="Y731" i="1"/>
  <c r="Z731" i="1" s="1"/>
  <c r="Y732" i="1"/>
  <c r="Z732" i="1" s="1"/>
  <c r="Y733" i="1"/>
  <c r="Z733" i="1" s="1"/>
  <c r="Y734" i="1"/>
  <c r="Z734" i="1" s="1"/>
  <c r="AD657" i="1"/>
  <c r="AE657" i="1" s="1"/>
  <c r="AF657" i="1" s="1"/>
  <c r="AD658" i="1"/>
  <c r="AE658" i="1" s="1"/>
  <c r="AF658" i="1" s="1"/>
  <c r="AD659" i="1"/>
  <c r="AE659" i="1" s="1"/>
  <c r="AF659" i="1" s="1"/>
  <c r="AD660" i="1"/>
  <c r="AE660" i="1" s="1"/>
  <c r="AF660" i="1" s="1"/>
  <c r="AD661" i="1"/>
  <c r="AE661" i="1" s="1"/>
  <c r="AF661" i="1" s="1"/>
  <c r="AD662" i="1"/>
  <c r="AE662" i="1" s="1"/>
  <c r="AF662" i="1" s="1"/>
  <c r="AD663" i="1"/>
  <c r="AE663" i="1" s="1"/>
  <c r="AF663" i="1" s="1"/>
  <c r="AD664" i="1"/>
  <c r="AE664" i="1" s="1"/>
  <c r="AF664" i="1" s="1"/>
  <c r="AD665" i="1"/>
  <c r="AE665" i="1" s="1"/>
  <c r="AF665" i="1" s="1"/>
  <c r="AD666" i="1"/>
  <c r="AE666" i="1" s="1"/>
  <c r="AF666" i="1" s="1"/>
  <c r="AD667" i="1"/>
  <c r="AE667" i="1" s="1"/>
  <c r="AF667" i="1" s="1"/>
  <c r="AD668" i="1"/>
  <c r="AE668" i="1" s="1"/>
  <c r="AF668" i="1" s="1"/>
  <c r="AD669" i="1"/>
  <c r="AE669" i="1" s="1"/>
  <c r="AF669" i="1" s="1"/>
  <c r="AD670" i="1"/>
  <c r="AE670" i="1" s="1"/>
  <c r="AF670" i="1" s="1"/>
  <c r="AD671" i="1"/>
  <c r="AE671" i="1" s="1"/>
  <c r="AF671" i="1" s="1"/>
  <c r="AD672" i="1"/>
  <c r="AE672" i="1" s="1"/>
  <c r="AF672" i="1" s="1"/>
  <c r="AD673" i="1"/>
  <c r="AE673" i="1" s="1"/>
  <c r="AF673" i="1" s="1"/>
  <c r="AD674" i="1"/>
  <c r="AE674" i="1" s="1"/>
  <c r="AF674" i="1" s="1"/>
  <c r="AD675" i="1"/>
  <c r="AE675" i="1" s="1"/>
  <c r="AF675" i="1" s="1"/>
  <c r="AD676" i="1"/>
  <c r="AE676" i="1" s="1"/>
  <c r="AF676" i="1" s="1"/>
  <c r="AD677" i="1"/>
  <c r="AE677" i="1" s="1"/>
  <c r="AF677" i="1" s="1"/>
  <c r="AD678" i="1"/>
  <c r="AE678" i="1" s="1"/>
  <c r="AF678" i="1" s="1"/>
  <c r="AD679" i="1"/>
  <c r="AE679" i="1" s="1"/>
  <c r="AF679" i="1" s="1"/>
  <c r="AD680" i="1"/>
  <c r="AE680" i="1" s="1"/>
  <c r="AF680" i="1" s="1"/>
  <c r="AD681" i="1"/>
  <c r="AE681" i="1" s="1"/>
  <c r="AF681" i="1" s="1"/>
  <c r="AD682" i="1"/>
  <c r="AE682" i="1" s="1"/>
  <c r="AF682" i="1" s="1"/>
  <c r="AD683" i="1"/>
  <c r="AE683" i="1" s="1"/>
  <c r="AF683" i="1" s="1"/>
  <c r="AD684" i="1"/>
  <c r="AE684" i="1" s="1"/>
  <c r="AF684" i="1" s="1"/>
  <c r="AD685" i="1"/>
  <c r="AE685" i="1" s="1"/>
  <c r="AF685" i="1" s="1"/>
  <c r="AD686" i="1"/>
  <c r="AE686" i="1" s="1"/>
  <c r="AF686" i="1" s="1"/>
  <c r="AD687" i="1"/>
  <c r="AE687" i="1" s="1"/>
  <c r="AF687" i="1" s="1"/>
  <c r="AD688" i="1"/>
  <c r="AE688" i="1" s="1"/>
  <c r="AF688" i="1" s="1"/>
  <c r="AD689" i="1"/>
  <c r="AE689" i="1" s="1"/>
  <c r="AF689" i="1" s="1"/>
  <c r="AD690" i="1"/>
  <c r="AE690" i="1" s="1"/>
  <c r="AF690" i="1" s="1"/>
  <c r="AD691" i="1"/>
  <c r="AE691" i="1" s="1"/>
  <c r="AF691" i="1" s="1"/>
  <c r="AD692" i="1"/>
  <c r="AE692" i="1" s="1"/>
  <c r="AF692" i="1" s="1"/>
  <c r="AD693" i="1"/>
  <c r="AE693" i="1" s="1"/>
  <c r="AF693" i="1" s="1"/>
  <c r="AD694" i="1"/>
  <c r="AE694" i="1" s="1"/>
  <c r="AF694" i="1" s="1"/>
  <c r="AD695" i="1"/>
  <c r="AE695" i="1" s="1"/>
  <c r="AF695" i="1" s="1"/>
  <c r="AD696" i="1"/>
  <c r="AE696" i="1" s="1"/>
  <c r="AF696" i="1" s="1"/>
  <c r="AD697" i="1"/>
  <c r="AE697" i="1" s="1"/>
  <c r="AF697" i="1" s="1"/>
  <c r="AD698" i="1"/>
  <c r="AE698" i="1" s="1"/>
  <c r="AF698" i="1" s="1"/>
  <c r="AD699" i="1"/>
  <c r="AE699" i="1" s="1"/>
  <c r="AF699" i="1" s="1"/>
  <c r="AD700" i="1"/>
  <c r="AE700" i="1" s="1"/>
  <c r="AF700" i="1" s="1"/>
  <c r="AD701" i="1"/>
  <c r="AE701" i="1" s="1"/>
  <c r="AF701" i="1" s="1"/>
  <c r="AD702" i="1"/>
  <c r="AE702" i="1" s="1"/>
  <c r="AF702" i="1" s="1"/>
  <c r="AD703" i="1"/>
  <c r="AE703" i="1" s="1"/>
  <c r="AF703" i="1" s="1"/>
  <c r="AD704" i="1"/>
  <c r="AE704" i="1" s="1"/>
  <c r="AF704" i="1" s="1"/>
  <c r="AD705" i="1"/>
  <c r="AE705" i="1" s="1"/>
  <c r="AF705" i="1" s="1"/>
  <c r="AD706" i="1"/>
  <c r="AE706" i="1" s="1"/>
  <c r="AF706" i="1" s="1"/>
  <c r="AD707" i="1"/>
  <c r="AE707" i="1" s="1"/>
  <c r="AF707" i="1" s="1"/>
  <c r="AD708" i="1"/>
  <c r="AE708" i="1" s="1"/>
  <c r="AF708" i="1" s="1"/>
  <c r="AD709" i="1"/>
  <c r="AE709" i="1" s="1"/>
  <c r="AF709" i="1" s="1"/>
  <c r="AD710" i="1"/>
  <c r="AE710" i="1" s="1"/>
  <c r="AF710" i="1" s="1"/>
  <c r="AD711" i="1"/>
  <c r="AE711" i="1" s="1"/>
  <c r="AF711" i="1" s="1"/>
  <c r="AD712" i="1"/>
  <c r="AE712" i="1" s="1"/>
  <c r="AF712" i="1" s="1"/>
  <c r="AD713" i="1"/>
  <c r="AE713" i="1" s="1"/>
  <c r="AF713" i="1" s="1"/>
  <c r="AD714" i="1"/>
  <c r="AE714" i="1" s="1"/>
  <c r="AF714" i="1" s="1"/>
  <c r="AD715" i="1"/>
  <c r="AE715" i="1" s="1"/>
  <c r="AF715" i="1" s="1"/>
  <c r="AD716" i="1"/>
  <c r="AE716" i="1" s="1"/>
  <c r="AF716" i="1" s="1"/>
  <c r="AD717" i="1"/>
  <c r="AE717" i="1" s="1"/>
  <c r="AF717" i="1" s="1"/>
  <c r="AD718" i="1"/>
  <c r="AE718" i="1" s="1"/>
  <c r="AF718" i="1" s="1"/>
  <c r="AD719" i="1"/>
  <c r="AE719" i="1" s="1"/>
  <c r="AF719" i="1" s="1"/>
  <c r="AD720" i="1"/>
  <c r="AE720" i="1" s="1"/>
  <c r="AF720" i="1" s="1"/>
  <c r="AD721" i="1"/>
  <c r="AE721" i="1" s="1"/>
  <c r="AF721" i="1" s="1"/>
  <c r="AD722" i="1"/>
  <c r="AE722" i="1" s="1"/>
  <c r="AF722" i="1" s="1"/>
  <c r="AD723" i="1"/>
  <c r="AE723" i="1" s="1"/>
  <c r="AF723" i="1" s="1"/>
  <c r="AD724" i="1"/>
  <c r="AE724" i="1" s="1"/>
  <c r="AF724" i="1" s="1"/>
  <c r="AD725" i="1"/>
  <c r="AE725" i="1" s="1"/>
  <c r="AF725" i="1" s="1"/>
  <c r="AD726" i="1"/>
  <c r="AE726" i="1" s="1"/>
  <c r="AF726" i="1" s="1"/>
  <c r="AD727" i="1"/>
  <c r="AE727" i="1" s="1"/>
  <c r="AF727" i="1" s="1"/>
  <c r="AD728" i="1"/>
  <c r="AE728" i="1" s="1"/>
  <c r="AF728" i="1" s="1"/>
  <c r="AD729" i="1"/>
  <c r="AE729" i="1" s="1"/>
  <c r="AF729" i="1" s="1"/>
  <c r="AD730" i="1"/>
  <c r="AE730" i="1" s="1"/>
  <c r="AF730" i="1" s="1"/>
  <c r="AD731" i="1"/>
  <c r="AE731" i="1" s="1"/>
  <c r="AF731" i="1" s="1"/>
  <c r="AD732" i="1"/>
  <c r="AE732" i="1" s="1"/>
  <c r="AF732" i="1" s="1"/>
  <c r="AD733" i="1"/>
  <c r="AE733" i="1" s="1"/>
  <c r="AF733" i="1" s="1"/>
  <c r="AD734" i="1"/>
  <c r="AE734" i="1" s="1"/>
  <c r="AF734" i="1" s="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J657" i="1"/>
  <c r="AS657" i="1" s="1"/>
  <c r="AJ658" i="1"/>
  <c r="AS658" i="1" s="1"/>
  <c r="AJ659" i="1"/>
  <c r="AS659" i="1" s="1"/>
  <c r="AJ660" i="1"/>
  <c r="AS660" i="1" s="1"/>
  <c r="AJ661" i="1"/>
  <c r="AS661" i="1" s="1"/>
  <c r="AJ662" i="1"/>
  <c r="AS662" i="1" s="1"/>
  <c r="AJ663" i="1"/>
  <c r="AS663" i="1" s="1"/>
  <c r="AJ664" i="1"/>
  <c r="AS664" i="1" s="1"/>
  <c r="AJ665" i="1"/>
  <c r="AS665" i="1" s="1"/>
  <c r="AJ666" i="1"/>
  <c r="AS666" i="1" s="1"/>
  <c r="AJ667" i="1"/>
  <c r="AS667" i="1" s="1"/>
  <c r="AJ668" i="1"/>
  <c r="AS668" i="1" s="1"/>
  <c r="AJ669" i="1"/>
  <c r="AS669" i="1" s="1"/>
  <c r="AJ670" i="1"/>
  <c r="AS670" i="1" s="1"/>
  <c r="AJ671" i="1"/>
  <c r="AS671" i="1" s="1"/>
  <c r="AJ672" i="1"/>
  <c r="AS672" i="1" s="1"/>
  <c r="AJ673" i="1"/>
  <c r="AS673" i="1" s="1"/>
  <c r="AJ674" i="1"/>
  <c r="AS674" i="1" s="1"/>
  <c r="AJ675" i="1"/>
  <c r="AS675" i="1" s="1"/>
  <c r="AJ676" i="1"/>
  <c r="AS676" i="1" s="1"/>
  <c r="AJ677" i="1"/>
  <c r="AS677" i="1" s="1"/>
  <c r="AJ678" i="1"/>
  <c r="AS678" i="1" s="1"/>
  <c r="AJ679" i="1"/>
  <c r="AS679" i="1" s="1"/>
  <c r="AJ680" i="1"/>
  <c r="AS680" i="1" s="1"/>
  <c r="AJ681" i="1"/>
  <c r="AS681" i="1" s="1"/>
  <c r="AJ682" i="1"/>
  <c r="AS682" i="1" s="1"/>
  <c r="AJ683" i="1"/>
  <c r="AS683" i="1" s="1"/>
  <c r="AJ684" i="1"/>
  <c r="AS684" i="1" s="1"/>
  <c r="AJ685" i="1"/>
  <c r="AS685" i="1" s="1"/>
  <c r="AJ686" i="1"/>
  <c r="AS686" i="1" s="1"/>
  <c r="AJ687" i="1"/>
  <c r="AS687" i="1" s="1"/>
  <c r="AJ688" i="1"/>
  <c r="AS688" i="1" s="1"/>
  <c r="AJ689" i="1"/>
  <c r="AS689" i="1" s="1"/>
  <c r="AJ690" i="1"/>
  <c r="AS690" i="1" s="1"/>
  <c r="AJ691" i="1"/>
  <c r="AS691" i="1" s="1"/>
  <c r="AJ692" i="1"/>
  <c r="AS692" i="1" s="1"/>
  <c r="AJ693" i="1"/>
  <c r="AS693" i="1" s="1"/>
  <c r="AJ694" i="1"/>
  <c r="AS694" i="1" s="1"/>
  <c r="AJ695" i="1"/>
  <c r="AS695" i="1" s="1"/>
  <c r="AJ696" i="1"/>
  <c r="AS696" i="1" s="1"/>
  <c r="AJ697" i="1"/>
  <c r="AS697" i="1" s="1"/>
  <c r="AJ698" i="1"/>
  <c r="AS698" i="1" s="1"/>
  <c r="AJ699" i="1"/>
  <c r="AS699" i="1" s="1"/>
  <c r="AJ700" i="1"/>
  <c r="AS700" i="1" s="1"/>
  <c r="AJ701" i="1"/>
  <c r="AS701" i="1" s="1"/>
  <c r="AJ702" i="1"/>
  <c r="AS702" i="1" s="1"/>
  <c r="AJ703" i="1"/>
  <c r="AS703" i="1" s="1"/>
  <c r="AJ704" i="1"/>
  <c r="AS704" i="1" s="1"/>
  <c r="AJ705" i="1"/>
  <c r="AS705" i="1" s="1"/>
  <c r="AJ706" i="1"/>
  <c r="AS706" i="1" s="1"/>
  <c r="AJ707" i="1"/>
  <c r="AS707" i="1" s="1"/>
  <c r="AJ708" i="1"/>
  <c r="AS708" i="1" s="1"/>
  <c r="AJ709" i="1"/>
  <c r="AS709" i="1" s="1"/>
  <c r="AJ710" i="1"/>
  <c r="AS710" i="1" s="1"/>
  <c r="AJ711" i="1"/>
  <c r="AS711" i="1" s="1"/>
  <c r="AJ712" i="1"/>
  <c r="AS712" i="1" s="1"/>
  <c r="AJ713" i="1"/>
  <c r="AS713" i="1" s="1"/>
  <c r="AJ714" i="1"/>
  <c r="AS714" i="1" s="1"/>
  <c r="AJ715" i="1"/>
  <c r="AS715" i="1" s="1"/>
  <c r="AJ716" i="1"/>
  <c r="AS716" i="1" s="1"/>
  <c r="AJ717" i="1"/>
  <c r="AS717" i="1" s="1"/>
  <c r="AJ718" i="1"/>
  <c r="AS718" i="1" s="1"/>
  <c r="AJ719" i="1"/>
  <c r="AS719" i="1" s="1"/>
  <c r="AJ720" i="1"/>
  <c r="AS720" i="1" s="1"/>
  <c r="AJ721" i="1"/>
  <c r="AS721" i="1" s="1"/>
  <c r="AJ722" i="1"/>
  <c r="AS722" i="1" s="1"/>
  <c r="AJ723" i="1"/>
  <c r="AS723" i="1" s="1"/>
  <c r="AJ724" i="1"/>
  <c r="AS724" i="1" s="1"/>
  <c r="AJ725" i="1"/>
  <c r="AS725" i="1" s="1"/>
  <c r="AJ726" i="1"/>
  <c r="AS726" i="1" s="1"/>
  <c r="AJ727" i="1"/>
  <c r="AS727" i="1" s="1"/>
  <c r="AJ728" i="1"/>
  <c r="AS728" i="1" s="1"/>
  <c r="AJ729" i="1"/>
  <c r="AS729" i="1" s="1"/>
  <c r="AJ730" i="1"/>
  <c r="AS730" i="1" s="1"/>
  <c r="AJ731" i="1"/>
  <c r="AS731" i="1" s="1"/>
  <c r="AJ732" i="1"/>
  <c r="AS732" i="1" s="1"/>
  <c r="AJ733" i="1"/>
  <c r="AS733" i="1" s="1"/>
  <c r="AJ734" i="1"/>
  <c r="AS734" i="1" s="1"/>
  <c r="AL657" i="1"/>
  <c r="AL658" i="1"/>
  <c r="AL659" i="1"/>
  <c r="AL660" i="1"/>
  <c r="AL661" i="1"/>
  <c r="AL662" i="1"/>
  <c r="AL663" i="1"/>
  <c r="AL664" i="1"/>
  <c r="AL665" i="1"/>
  <c r="AL666" i="1"/>
  <c r="AL669" i="1"/>
  <c r="AL670" i="1"/>
  <c r="AL671" i="1"/>
  <c r="AL672" i="1"/>
  <c r="AL673" i="1"/>
  <c r="AL674" i="1"/>
  <c r="AL675" i="1"/>
  <c r="AL676" i="1"/>
  <c r="AL677" i="1"/>
  <c r="AL678" i="1"/>
  <c r="AL679" i="1"/>
  <c r="AL680" i="1"/>
  <c r="AL681" i="1"/>
  <c r="AL682" i="1"/>
  <c r="AL683" i="1"/>
  <c r="AL684" i="1"/>
  <c r="AL685" i="1"/>
  <c r="AL686" i="1"/>
  <c r="AL687" i="1"/>
  <c r="AL688" i="1"/>
  <c r="AL690" i="1"/>
  <c r="AL692" i="1"/>
  <c r="AL693" i="1"/>
  <c r="AL694" i="1"/>
  <c r="AL695" i="1"/>
  <c r="AL696" i="1"/>
  <c r="AL699" i="1"/>
  <c r="AL701" i="1"/>
  <c r="AL702" i="1"/>
  <c r="AL703" i="1"/>
  <c r="AL704" i="1"/>
  <c r="AL706" i="1"/>
  <c r="AL707" i="1"/>
  <c r="AL710" i="1"/>
  <c r="AL711" i="1"/>
  <c r="AL712" i="1"/>
  <c r="AL713" i="1"/>
  <c r="AL714" i="1"/>
  <c r="AL715" i="1"/>
  <c r="AL716" i="1"/>
  <c r="AL717" i="1"/>
  <c r="AL719" i="1"/>
  <c r="AL720" i="1"/>
  <c r="AL721" i="1"/>
  <c r="AL723" i="1"/>
  <c r="AL726" i="1"/>
  <c r="AL730" i="1"/>
  <c r="AL731" i="1"/>
  <c r="AL732" i="1"/>
  <c r="AL733" i="1"/>
  <c r="AL734" i="1"/>
  <c r="AM657" i="1"/>
  <c r="AM658" i="1"/>
  <c r="AM659" i="1"/>
  <c r="AM660" i="1"/>
  <c r="AM661" i="1"/>
  <c r="AM662" i="1"/>
  <c r="AN662" i="1" s="1"/>
  <c r="AM663" i="1"/>
  <c r="AM664" i="1"/>
  <c r="AM665" i="1"/>
  <c r="AN665" i="1" s="1"/>
  <c r="AM666" i="1"/>
  <c r="AM669" i="1"/>
  <c r="AM670" i="1"/>
  <c r="AM671" i="1"/>
  <c r="AM672" i="1"/>
  <c r="AM673" i="1"/>
  <c r="AN673" i="1" s="1"/>
  <c r="AM674" i="1"/>
  <c r="AN674" i="1" s="1"/>
  <c r="AM675" i="1"/>
  <c r="AM676" i="1"/>
  <c r="AM677" i="1"/>
  <c r="AM678" i="1"/>
  <c r="AM679" i="1"/>
  <c r="AM680" i="1"/>
  <c r="AN680" i="1" s="1"/>
  <c r="AM681" i="1"/>
  <c r="AM682" i="1"/>
  <c r="AM683" i="1"/>
  <c r="AM684" i="1"/>
  <c r="AM685" i="1"/>
  <c r="AM686" i="1"/>
  <c r="AM687" i="1"/>
  <c r="AM688" i="1"/>
  <c r="AM690" i="1"/>
  <c r="AM692" i="1"/>
  <c r="AN692" i="1" s="1"/>
  <c r="AM693" i="1"/>
  <c r="AM694" i="1"/>
  <c r="AM695" i="1"/>
  <c r="AM696" i="1"/>
  <c r="AM699" i="1"/>
  <c r="AM701" i="1"/>
  <c r="AM702" i="1"/>
  <c r="AM704" i="1"/>
  <c r="AM706" i="1"/>
  <c r="AM710" i="1"/>
  <c r="AM711" i="1"/>
  <c r="AM712" i="1"/>
  <c r="AM713" i="1"/>
  <c r="AM714" i="1"/>
  <c r="AM715" i="1"/>
  <c r="AM716" i="1"/>
  <c r="AN716" i="1" s="1"/>
  <c r="AM717" i="1"/>
  <c r="AM719" i="1"/>
  <c r="AM720" i="1"/>
  <c r="AM721" i="1"/>
  <c r="AN723" i="1"/>
  <c r="AM726" i="1"/>
  <c r="AN726" i="1" s="1"/>
  <c r="AM730" i="1"/>
  <c r="AM731" i="1"/>
  <c r="AM732" i="1"/>
  <c r="AM733" i="1"/>
  <c r="AM734" i="1"/>
  <c r="AN657" i="1"/>
  <c r="AN658" i="1"/>
  <c r="AN659" i="1"/>
  <c r="AN660" i="1"/>
  <c r="AN661" i="1"/>
  <c r="AN663" i="1"/>
  <c r="AN664" i="1"/>
  <c r="AN666" i="1"/>
  <c r="AN667" i="1"/>
  <c r="AN668" i="1"/>
  <c r="AN669" i="1"/>
  <c r="AN670" i="1"/>
  <c r="AN671" i="1"/>
  <c r="AN672" i="1"/>
  <c r="AN675" i="1"/>
  <c r="AN676" i="1"/>
  <c r="AN677" i="1"/>
  <c r="AN678" i="1"/>
  <c r="AN679" i="1"/>
  <c r="AN681" i="1"/>
  <c r="AN682" i="1"/>
  <c r="AN683" i="1"/>
  <c r="AN684" i="1"/>
  <c r="AN685" i="1"/>
  <c r="AN686" i="1"/>
  <c r="AN687" i="1"/>
  <c r="AN688" i="1"/>
  <c r="AN689" i="1"/>
  <c r="AN690" i="1"/>
  <c r="AN691"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7" i="1"/>
  <c r="AN718" i="1"/>
  <c r="AN719" i="1"/>
  <c r="AN720" i="1"/>
  <c r="AN721" i="1"/>
  <c r="AN722" i="1"/>
  <c r="AN724" i="1"/>
  <c r="AN725" i="1"/>
  <c r="AN727" i="1"/>
  <c r="AN728" i="1"/>
  <c r="AN729" i="1"/>
  <c r="AN730" i="1"/>
  <c r="AN731" i="1"/>
  <c r="AN732" i="1"/>
  <c r="AN733" i="1"/>
  <c r="AN734" i="1"/>
  <c r="AO657" i="1"/>
  <c r="AP657" i="1" s="1"/>
  <c r="AO658" i="1"/>
  <c r="AP658" i="1" s="1"/>
  <c r="AO659" i="1"/>
  <c r="AP659" i="1" s="1"/>
  <c r="AO660" i="1"/>
  <c r="AP660" i="1" s="1"/>
  <c r="AO661" i="1"/>
  <c r="AP661" i="1" s="1"/>
  <c r="AO662" i="1"/>
  <c r="AP662" i="1" s="1"/>
  <c r="AO663" i="1"/>
  <c r="AP663" i="1" s="1"/>
  <c r="AO664" i="1"/>
  <c r="AP664" i="1" s="1"/>
  <c r="AO665" i="1"/>
  <c r="AP665" i="1" s="1"/>
  <c r="AO666" i="1"/>
  <c r="AP666" i="1" s="1"/>
  <c r="AO667" i="1"/>
  <c r="AP667" i="1" s="1"/>
  <c r="AO668" i="1"/>
  <c r="AP668" i="1" s="1"/>
  <c r="AO669" i="1"/>
  <c r="AP669" i="1" s="1"/>
  <c r="AO670" i="1"/>
  <c r="AP670" i="1" s="1"/>
  <c r="AO671" i="1"/>
  <c r="AP671" i="1" s="1"/>
  <c r="AO672" i="1"/>
  <c r="AP672" i="1" s="1"/>
  <c r="AO673" i="1"/>
  <c r="AP673" i="1" s="1"/>
  <c r="AO674" i="1"/>
  <c r="AP674" i="1" s="1"/>
  <c r="AO675" i="1"/>
  <c r="AP675" i="1" s="1"/>
  <c r="AO676" i="1"/>
  <c r="AP676" i="1" s="1"/>
  <c r="AO677" i="1"/>
  <c r="AP677" i="1" s="1"/>
  <c r="AO678" i="1"/>
  <c r="AP678" i="1" s="1"/>
  <c r="AO679" i="1"/>
  <c r="AP679" i="1" s="1"/>
  <c r="AO680" i="1"/>
  <c r="AP680" i="1" s="1"/>
  <c r="AO681" i="1"/>
  <c r="AP681" i="1" s="1"/>
  <c r="AO682" i="1"/>
  <c r="AP682" i="1" s="1"/>
  <c r="AO683" i="1"/>
  <c r="AP683" i="1" s="1"/>
  <c r="AO684" i="1"/>
  <c r="AP684" i="1" s="1"/>
  <c r="AO685" i="1"/>
  <c r="AP685" i="1" s="1"/>
  <c r="AO686" i="1"/>
  <c r="AP686" i="1" s="1"/>
  <c r="AO687" i="1"/>
  <c r="AP687" i="1" s="1"/>
  <c r="AO688" i="1"/>
  <c r="AP688" i="1" s="1"/>
  <c r="AO689" i="1"/>
  <c r="AP689" i="1" s="1"/>
  <c r="AO690" i="1"/>
  <c r="AP690" i="1" s="1"/>
  <c r="AO691" i="1"/>
  <c r="AP691" i="1" s="1"/>
  <c r="AO692" i="1"/>
  <c r="AP692" i="1" s="1"/>
  <c r="AO693" i="1"/>
  <c r="AP693" i="1" s="1"/>
  <c r="AO694" i="1"/>
  <c r="AP694" i="1" s="1"/>
  <c r="AO695" i="1"/>
  <c r="AP695" i="1" s="1"/>
  <c r="AO696" i="1"/>
  <c r="AP696" i="1" s="1"/>
  <c r="AO697" i="1"/>
  <c r="AP697" i="1" s="1"/>
  <c r="AO698" i="1"/>
  <c r="AP698" i="1" s="1"/>
  <c r="AO699" i="1"/>
  <c r="AP699" i="1" s="1"/>
  <c r="AO700" i="1"/>
  <c r="AP700" i="1" s="1"/>
  <c r="AO701" i="1"/>
  <c r="AP701" i="1" s="1"/>
  <c r="AO702" i="1"/>
  <c r="AP702" i="1" s="1"/>
  <c r="AO703" i="1"/>
  <c r="AP703" i="1" s="1"/>
  <c r="AO704" i="1"/>
  <c r="AP704" i="1" s="1"/>
  <c r="AO705" i="1"/>
  <c r="AP705" i="1" s="1"/>
  <c r="AO706" i="1"/>
  <c r="AP706" i="1" s="1"/>
  <c r="AO707" i="1"/>
  <c r="AP707" i="1" s="1"/>
  <c r="AO708" i="1"/>
  <c r="AP708" i="1" s="1"/>
  <c r="AO709" i="1"/>
  <c r="AP709" i="1" s="1"/>
  <c r="AO710" i="1"/>
  <c r="AP710" i="1" s="1"/>
  <c r="AO711" i="1"/>
  <c r="AP711" i="1" s="1"/>
  <c r="AO712" i="1"/>
  <c r="AP712" i="1" s="1"/>
  <c r="AO713" i="1"/>
  <c r="AP713" i="1" s="1"/>
  <c r="AO714" i="1"/>
  <c r="AP714" i="1" s="1"/>
  <c r="AO715" i="1"/>
  <c r="AP715" i="1" s="1"/>
  <c r="AO716" i="1"/>
  <c r="AP716" i="1" s="1"/>
  <c r="AO717" i="1"/>
  <c r="AP717" i="1" s="1"/>
  <c r="AO718" i="1"/>
  <c r="AP718" i="1" s="1"/>
  <c r="AO719" i="1"/>
  <c r="AP719" i="1" s="1"/>
  <c r="AO720" i="1"/>
  <c r="AP720" i="1" s="1"/>
  <c r="AO721" i="1"/>
  <c r="AP721" i="1" s="1"/>
  <c r="AO722" i="1"/>
  <c r="AP722" i="1" s="1"/>
  <c r="AO723" i="1"/>
  <c r="AP723" i="1" s="1"/>
  <c r="AO724" i="1"/>
  <c r="AP724" i="1" s="1"/>
  <c r="AO725" i="1"/>
  <c r="AP725" i="1" s="1"/>
  <c r="AO726" i="1"/>
  <c r="AP726" i="1" s="1"/>
  <c r="AO727" i="1"/>
  <c r="AP727" i="1" s="1"/>
  <c r="AO728" i="1"/>
  <c r="AP728" i="1" s="1"/>
  <c r="AO729" i="1"/>
  <c r="AP729" i="1" s="1"/>
  <c r="AO730" i="1"/>
  <c r="AP730" i="1" s="1"/>
  <c r="AO731" i="1"/>
  <c r="AP731" i="1" s="1"/>
  <c r="AO732" i="1"/>
  <c r="AP732" i="1" s="1"/>
  <c r="AO733" i="1"/>
  <c r="AP733" i="1" s="1"/>
  <c r="AO734" i="1"/>
  <c r="AP734" i="1" s="1"/>
  <c r="R655" i="1"/>
  <c r="P655" i="1" s="1"/>
  <c r="R656" i="1"/>
  <c r="P656" i="1" s="1"/>
  <c r="S655" i="1"/>
  <c r="T655" i="1" s="1"/>
  <c r="S656" i="1"/>
  <c r="T656" i="1" s="1"/>
  <c r="V655" i="1"/>
  <c r="X655" i="1" s="1"/>
  <c r="V656" i="1"/>
  <c r="Y655" i="1"/>
  <c r="Z655" i="1" s="1"/>
  <c r="Y656" i="1"/>
  <c r="Z656" i="1" s="1"/>
  <c r="AD655" i="1"/>
  <c r="AE655" i="1" s="1"/>
  <c r="AF655" i="1" s="1"/>
  <c r="AD656" i="1"/>
  <c r="AE656" i="1" s="1"/>
  <c r="AF656" i="1" s="1"/>
  <c r="AG655" i="1"/>
  <c r="AG656" i="1"/>
  <c r="AI655" i="1"/>
  <c r="AI656" i="1"/>
  <c r="AJ655" i="1"/>
  <c r="AS655" i="1" s="1"/>
  <c r="AJ656" i="1"/>
  <c r="AS656" i="1" s="1"/>
  <c r="AL655" i="1"/>
  <c r="AL656" i="1"/>
  <c r="AM655" i="1"/>
  <c r="AM656" i="1"/>
  <c r="AN655" i="1"/>
  <c r="AN656" i="1"/>
  <c r="AO655" i="1"/>
  <c r="AP655" i="1" s="1"/>
  <c r="AQ655" i="1" s="1"/>
  <c r="AK655" i="1" s="1"/>
  <c r="AO656" i="1"/>
  <c r="AP656" i="1" s="1"/>
  <c r="AQ656" i="1" s="1"/>
  <c r="AK656" i="1" s="1"/>
  <c r="R654" i="1"/>
  <c r="S654" i="1"/>
  <c r="T654" i="1" s="1"/>
  <c r="V654" i="1"/>
  <c r="Y654" i="1"/>
  <c r="Z654" i="1" s="1"/>
  <c r="AD654" i="1"/>
  <c r="AE654" i="1" s="1"/>
  <c r="AF654" i="1" s="1"/>
  <c r="AG654" i="1"/>
  <c r="AI654" i="1"/>
  <c r="AJ654" i="1"/>
  <c r="AS654" i="1" s="1"/>
  <c r="AL654" i="1"/>
  <c r="AM654" i="1"/>
  <c r="AN654" i="1"/>
  <c r="AO654" i="1"/>
  <c r="AP654" i="1" s="1"/>
  <c r="R646" i="1"/>
  <c r="R647" i="1"/>
  <c r="P647" i="1" s="1"/>
  <c r="R648" i="1"/>
  <c r="R649" i="1"/>
  <c r="R650" i="1"/>
  <c r="P650" i="1" s="1"/>
  <c r="R651" i="1"/>
  <c r="Q651" i="1" s="1"/>
  <c r="R652" i="1"/>
  <c r="P652" i="1" s="1"/>
  <c r="R653" i="1"/>
  <c r="S646" i="1"/>
  <c r="U646" i="1" s="1"/>
  <c r="S647" i="1"/>
  <c r="U647" i="1" s="1"/>
  <c r="S648" i="1"/>
  <c r="T648" i="1" s="1"/>
  <c r="S649" i="1"/>
  <c r="U649" i="1" s="1"/>
  <c r="S650" i="1"/>
  <c r="S651" i="1"/>
  <c r="U651" i="1" s="1"/>
  <c r="S652" i="1"/>
  <c r="U652" i="1" s="1"/>
  <c r="S653" i="1"/>
  <c r="U653" i="1" s="1"/>
  <c r="T646" i="1"/>
  <c r="V646" i="1"/>
  <c r="X646" i="1" s="1"/>
  <c r="V647" i="1"/>
  <c r="X647" i="1" s="1"/>
  <c r="V648" i="1"/>
  <c r="X648" i="1" s="1"/>
  <c r="V649" i="1"/>
  <c r="W649" i="1" s="1"/>
  <c r="V650" i="1"/>
  <c r="X650" i="1" s="1"/>
  <c r="V651" i="1"/>
  <c r="X651" i="1" s="1"/>
  <c r="V652" i="1"/>
  <c r="X652" i="1" s="1"/>
  <c r="V653" i="1"/>
  <c r="X653" i="1" s="1"/>
  <c r="Y646" i="1"/>
  <c r="Y647" i="1"/>
  <c r="Y648" i="1"/>
  <c r="Z648" i="1" s="1"/>
  <c r="Y649" i="1"/>
  <c r="Z649" i="1" s="1"/>
  <c r="Y650" i="1"/>
  <c r="Z650" i="1" s="1"/>
  <c r="Y651" i="1"/>
  <c r="Z651" i="1" s="1"/>
  <c r="Y652" i="1"/>
  <c r="Z652" i="1" s="1"/>
  <c r="Y653" i="1"/>
  <c r="Z653" i="1" s="1"/>
  <c r="Z646" i="1"/>
  <c r="Z647" i="1"/>
  <c r="AD646" i="1"/>
  <c r="AD647" i="1"/>
  <c r="AD648" i="1"/>
  <c r="AD649" i="1"/>
  <c r="AD650" i="1"/>
  <c r="AD651" i="1"/>
  <c r="AE651" i="1" s="1"/>
  <c r="AF651" i="1" s="1"/>
  <c r="AD652" i="1"/>
  <c r="AE652" i="1" s="1"/>
  <c r="AF652" i="1" s="1"/>
  <c r="AD653" i="1"/>
  <c r="AE653" i="1" s="1"/>
  <c r="AF653" i="1" s="1"/>
  <c r="AE646" i="1"/>
  <c r="AF646" i="1" s="1"/>
  <c r="AE647" i="1"/>
  <c r="AF647" i="1" s="1"/>
  <c r="AE648" i="1"/>
  <c r="AF648" i="1" s="1"/>
  <c r="AE649" i="1"/>
  <c r="AF649" i="1" s="1"/>
  <c r="AE650" i="1"/>
  <c r="AF650" i="1" s="1"/>
  <c r="AG646" i="1"/>
  <c r="AG647" i="1"/>
  <c r="AG648" i="1"/>
  <c r="AG649" i="1"/>
  <c r="AG650" i="1"/>
  <c r="AG651" i="1"/>
  <c r="AG652" i="1"/>
  <c r="AG653" i="1"/>
  <c r="AI646" i="1"/>
  <c r="AI647" i="1"/>
  <c r="AI648" i="1"/>
  <c r="AI649" i="1"/>
  <c r="AI650" i="1"/>
  <c r="AI651" i="1"/>
  <c r="AI652" i="1"/>
  <c r="AI653" i="1"/>
  <c r="AJ646" i="1"/>
  <c r="AS646" i="1" s="1"/>
  <c r="AJ647" i="1"/>
  <c r="AS647" i="1" s="1"/>
  <c r="AJ648" i="1"/>
  <c r="AS648" i="1" s="1"/>
  <c r="AJ649" i="1"/>
  <c r="AS649" i="1" s="1"/>
  <c r="AJ650" i="1"/>
  <c r="AS650" i="1" s="1"/>
  <c r="AJ651" i="1"/>
  <c r="AS651" i="1" s="1"/>
  <c r="AJ652" i="1"/>
  <c r="AS652" i="1" s="1"/>
  <c r="AJ653" i="1"/>
  <c r="AS653" i="1" s="1"/>
  <c r="AL646" i="1"/>
  <c r="AL651" i="1"/>
  <c r="AL652" i="1"/>
  <c r="AL653" i="1"/>
  <c r="AM646" i="1"/>
  <c r="AM651" i="1"/>
  <c r="AN651" i="1" s="1"/>
  <c r="AM652" i="1"/>
  <c r="AM653" i="1"/>
  <c r="AN646" i="1"/>
  <c r="AN647" i="1"/>
  <c r="AN648" i="1"/>
  <c r="AN649" i="1"/>
  <c r="AN650" i="1"/>
  <c r="AN652" i="1"/>
  <c r="AN653" i="1"/>
  <c r="AO646" i="1"/>
  <c r="AP646" i="1" s="1"/>
  <c r="AO647" i="1"/>
  <c r="AP647" i="1" s="1"/>
  <c r="AO648" i="1"/>
  <c r="AP648" i="1" s="1"/>
  <c r="AO649" i="1"/>
  <c r="AP649" i="1" s="1"/>
  <c r="AO650" i="1"/>
  <c r="AP650" i="1" s="1"/>
  <c r="AO651" i="1"/>
  <c r="AP651" i="1" s="1"/>
  <c r="AO652" i="1"/>
  <c r="AP652" i="1" s="1"/>
  <c r="AO653" i="1"/>
  <c r="AP653" i="1" s="1"/>
  <c r="R622" i="1"/>
  <c r="P622" i="1" s="1"/>
  <c r="R623" i="1"/>
  <c r="P623" i="1" s="1"/>
  <c r="R624" i="1"/>
  <c r="P624" i="1" s="1"/>
  <c r="R625" i="1"/>
  <c r="R626" i="1"/>
  <c r="P626" i="1" s="1"/>
  <c r="R627" i="1"/>
  <c r="P627" i="1" s="1"/>
  <c r="R628" i="1"/>
  <c r="P628" i="1" s="1"/>
  <c r="R629" i="1"/>
  <c r="Q629" i="1" s="1"/>
  <c r="R630" i="1"/>
  <c r="P630" i="1" s="1"/>
  <c r="R631" i="1"/>
  <c r="P631" i="1" s="1"/>
  <c r="R632" i="1"/>
  <c r="P632" i="1" s="1"/>
  <c r="R633" i="1"/>
  <c r="R634" i="1"/>
  <c r="P634" i="1" s="1"/>
  <c r="R635" i="1"/>
  <c r="P635" i="1" s="1"/>
  <c r="R636" i="1"/>
  <c r="P636" i="1" s="1"/>
  <c r="R637" i="1"/>
  <c r="Q637" i="1" s="1"/>
  <c r="R638" i="1"/>
  <c r="P638" i="1" s="1"/>
  <c r="R639" i="1"/>
  <c r="P639" i="1" s="1"/>
  <c r="R640" i="1"/>
  <c r="P640" i="1" s="1"/>
  <c r="R641" i="1"/>
  <c r="R642" i="1"/>
  <c r="R643" i="1"/>
  <c r="R644" i="1"/>
  <c r="R645" i="1"/>
  <c r="P645" i="1" s="1"/>
  <c r="S622" i="1"/>
  <c r="U622" i="1" s="1"/>
  <c r="S623" i="1"/>
  <c r="U623" i="1" s="1"/>
  <c r="S624" i="1"/>
  <c r="U624" i="1" s="1"/>
  <c r="S625" i="1"/>
  <c r="U625" i="1" s="1"/>
  <c r="S626" i="1"/>
  <c r="U626" i="1" s="1"/>
  <c r="S627" i="1"/>
  <c r="U627" i="1" s="1"/>
  <c r="S628" i="1"/>
  <c r="U628" i="1" s="1"/>
  <c r="S629" i="1"/>
  <c r="U629" i="1" s="1"/>
  <c r="S630" i="1"/>
  <c r="U630" i="1" s="1"/>
  <c r="S631" i="1"/>
  <c r="U631" i="1" s="1"/>
  <c r="S632" i="1"/>
  <c r="U632" i="1" s="1"/>
  <c r="S633" i="1"/>
  <c r="U633" i="1" s="1"/>
  <c r="S634" i="1"/>
  <c r="U634" i="1" s="1"/>
  <c r="S635" i="1"/>
  <c r="U635" i="1" s="1"/>
  <c r="S636" i="1"/>
  <c r="U636" i="1" s="1"/>
  <c r="S637" i="1"/>
  <c r="U637" i="1" s="1"/>
  <c r="S638" i="1"/>
  <c r="U638" i="1" s="1"/>
  <c r="S639" i="1"/>
  <c r="U639" i="1" s="1"/>
  <c r="S640" i="1"/>
  <c r="U640" i="1" s="1"/>
  <c r="S641" i="1"/>
  <c r="U641" i="1" s="1"/>
  <c r="S642" i="1"/>
  <c r="U642" i="1" s="1"/>
  <c r="S643" i="1"/>
  <c r="U643" i="1" s="1"/>
  <c r="S644" i="1"/>
  <c r="U644" i="1" s="1"/>
  <c r="S645" i="1"/>
  <c r="T645" i="1" s="1"/>
  <c r="T622" i="1"/>
  <c r="T623" i="1"/>
  <c r="T624" i="1"/>
  <c r="T625" i="1"/>
  <c r="T626" i="1"/>
  <c r="V622" i="1"/>
  <c r="X622" i="1" s="1"/>
  <c r="V623" i="1"/>
  <c r="X623" i="1" s="1"/>
  <c r="V624" i="1"/>
  <c r="W624" i="1" s="1"/>
  <c r="V625" i="1"/>
  <c r="W625" i="1" s="1"/>
  <c r="V626" i="1"/>
  <c r="W626" i="1" s="1"/>
  <c r="V627" i="1"/>
  <c r="X627" i="1" s="1"/>
  <c r="V628" i="1"/>
  <c r="X628" i="1" s="1"/>
  <c r="V629" i="1"/>
  <c r="W629" i="1" s="1"/>
  <c r="V630" i="1"/>
  <c r="W630" i="1" s="1"/>
  <c r="V631" i="1"/>
  <c r="W631" i="1" s="1"/>
  <c r="V632" i="1"/>
  <c r="W632" i="1" s="1"/>
  <c r="V633" i="1"/>
  <c r="W633" i="1" s="1"/>
  <c r="V634" i="1"/>
  <c r="W634" i="1" s="1"/>
  <c r="V635" i="1"/>
  <c r="W635" i="1" s="1"/>
  <c r="V636" i="1"/>
  <c r="X636" i="1" s="1"/>
  <c r="V637" i="1"/>
  <c r="W637" i="1" s="1"/>
  <c r="V638" i="1"/>
  <c r="W638" i="1" s="1"/>
  <c r="V639" i="1"/>
  <c r="W639" i="1" s="1"/>
  <c r="V640" i="1"/>
  <c r="W640" i="1" s="1"/>
  <c r="V641" i="1"/>
  <c r="X641" i="1" s="1"/>
  <c r="V642" i="1"/>
  <c r="W642" i="1" s="1"/>
  <c r="V643" i="1"/>
  <c r="X643" i="1" s="1"/>
  <c r="V644" i="1"/>
  <c r="X644" i="1" s="1"/>
  <c r="V645" i="1"/>
  <c r="W645" i="1" s="1"/>
  <c r="W622" i="1"/>
  <c r="W623" i="1"/>
  <c r="Y622" i="1"/>
  <c r="Y623" i="1"/>
  <c r="Y624" i="1"/>
  <c r="Y625" i="1"/>
  <c r="Y626" i="1"/>
  <c r="Y627" i="1"/>
  <c r="Y628" i="1"/>
  <c r="Y629" i="1"/>
  <c r="Y630" i="1"/>
  <c r="Y631" i="1"/>
  <c r="Y632" i="1"/>
  <c r="Y633" i="1"/>
  <c r="Y634" i="1"/>
  <c r="Y635" i="1"/>
  <c r="Y636" i="1"/>
  <c r="Y637" i="1"/>
  <c r="Y638" i="1"/>
  <c r="Y639" i="1"/>
  <c r="Y640" i="1"/>
  <c r="Z640" i="1" s="1"/>
  <c r="Y641" i="1"/>
  <c r="Z641" i="1" s="1"/>
  <c r="Y642" i="1"/>
  <c r="Z642" i="1" s="1"/>
  <c r="Y643" i="1"/>
  <c r="Z643" i="1" s="1"/>
  <c r="Y644" i="1"/>
  <c r="Z644" i="1" s="1"/>
  <c r="Y645" i="1"/>
  <c r="Z645" i="1" s="1"/>
  <c r="Z622" i="1"/>
  <c r="Z623" i="1"/>
  <c r="Z624" i="1"/>
  <c r="Z625" i="1"/>
  <c r="Z626" i="1"/>
  <c r="Z627" i="1"/>
  <c r="Z628" i="1"/>
  <c r="Z629" i="1"/>
  <c r="Z630" i="1"/>
  <c r="Z631" i="1"/>
  <c r="Z632" i="1"/>
  <c r="Z633" i="1"/>
  <c r="Z634" i="1"/>
  <c r="Z635" i="1"/>
  <c r="Z636" i="1"/>
  <c r="Z637" i="1"/>
  <c r="Z638" i="1"/>
  <c r="Z639" i="1"/>
  <c r="AD622" i="1"/>
  <c r="AD623" i="1"/>
  <c r="AD624" i="1"/>
  <c r="AD625" i="1"/>
  <c r="AD626" i="1"/>
  <c r="AD627" i="1"/>
  <c r="AE627" i="1" s="1"/>
  <c r="AF627" i="1" s="1"/>
  <c r="AD628" i="1"/>
  <c r="AE628" i="1" s="1"/>
  <c r="AF628" i="1" s="1"/>
  <c r="AD629" i="1"/>
  <c r="AE629" i="1" s="1"/>
  <c r="AF629" i="1" s="1"/>
  <c r="AD630" i="1"/>
  <c r="AE630" i="1" s="1"/>
  <c r="AF630" i="1" s="1"/>
  <c r="AD631" i="1"/>
  <c r="AE631" i="1" s="1"/>
  <c r="AF631" i="1" s="1"/>
  <c r="AD632" i="1"/>
  <c r="AE632" i="1" s="1"/>
  <c r="AF632" i="1" s="1"/>
  <c r="AD633" i="1"/>
  <c r="AE633" i="1" s="1"/>
  <c r="AF633" i="1" s="1"/>
  <c r="AD634" i="1"/>
  <c r="AE634" i="1" s="1"/>
  <c r="AF634" i="1" s="1"/>
  <c r="AD635" i="1"/>
  <c r="AE635" i="1" s="1"/>
  <c r="AF635" i="1" s="1"/>
  <c r="AD636" i="1"/>
  <c r="AE636" i="1" s="1"/>
  <c r="AF636" i="1" s="1"/>
  <c r="AD637" i="1"/>
  <c r="AE637" i="1" s="1"/>
  <c r="AF637" i="1" s="1"/>
  <c r="AD638" i="1"/>
  <c r="AE638" i="1" s="1"/>
  <c r="AF638" i="1" s="1"/>
  <c r="AD639" i="1"/>
  <c r="AE639" i="1" s="1"/>
  <c r="AF639" i="1" s="1"/>
  <c r="AD640" i="1"/>
  <c r="AE640" i="1" s="1"/>
  <c r="AF640" i="1" s="1"/>
  <c r="AD641" i="1"/>
  <c r="AE641" i="1" s="1"/>
  <c r="AF641" i="1" s="1"/>
  <c r="AD642" i="1"/>
  <c r="AE642" i="1" s="1"/>
  <c r="AF642" i="1" s="1"/>
  <c r="AD643" i="1"/>
  <c r="AE643" i="1" s="1"/>
  <c r="AF643" i="1" s="1"/>
  <c r="AD644" i="1"/>
  <c r="AE644" i="1" s="1"/>
  <c r="AF644" i="1" s="1"/>
  <c r="AD645" i="1"/>
  <c r="AE645" i="1" s="1"/>
  <c r="AF645" i="1" s="1"/>
  <c r="AE622" i="1"/>
  <c r="AF622" i="1" s="1"/>
  <c r="AE623" i="1"/>
  <c r="AF623" i="1" s="1"/>
  <c r="AE624" i="1"/>
  <c r="AF624" i="1" s="1"/>
  <c r="AE625" i="1"/>
  <c r="AF625" i="1" s="1"/>
  <c r="AE626" i="1"/>
  <c r="AF626" i="1" s="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J622" i="1"/>
  <c r="AS622" i="1" s="1"/>
  <c r="AJ623" i="1"/>
  <c r="AS623" i="1" s="1"/>
  <c r="AJ624" i="1"/>
  <c r="AS624" i="1" s="1"/>
  <c r="AJ625" i="1"/>
  <c r="AS625" i="1" s="1"/>
  <c r="AJ626" i="1"/>
  <c r="AS626" i="1" s="1"/>
  <c r="AJ627" i="1"/>
  <c r="AS627" i="1" s="1"/>
  <c r="AJ628" i="1"/>
  <c r="AS628" i="1" s="1"/>
  <c r="AJ629" i="1"/>
  <c r="AS629" i="1" s="1"/>
  <c r="AJ630" i="1"/>
  <c r="AS630" i="1" s="1"/>
  <c r="AJ631" i="1"/>
  <c r="AS631" i="1" s="1"/>
  <c r="AJ632" i="1"/>
  <c r="AS632" i="1" s="1"/>
  <c r="AJ633" i="1"/>
  <c r="AS633" i="1" s="1"/>
  <c r="AJ634" i="1"/>
  <c r="AS634" i="1" s="1"/>
  <c r="AJ635" i="1"/>
  <c r="AS635" i="1" s="1"/>
  <c r="AJ636" i="1"/>
  <c r="AS636" i="1" s="1"/>
  <c r="AJ637" i="1"/>
  <c r="AS637" i="1" s="1"/>
  <c r="AJ638" i="1"/>
  <c r="AS638" i="1" s="1"/>
  <c r="AJ639" i="1"/>
  <c r="AS639" i="1" s="1"/>
  <c r="AJ640" i="1"/>
  <c r="AS640" i="1" s="1"/>
  <c r="AJ641" i="1"/>
  <c r="AS641" i="1" s="1"/>
  <c r="AJ642" i="1"/>
  <c r="AS642" i="1" s="1"/>
  <c r="AJ643" i="1"/>
  <c r="AS643" i="1" s="1"/>
  <c r="AJ644" i="1"/>
  <c r="AS644" i="1" s="1"/>
  <c r="AJ645" i="1"/>
  <c r="AS645" i="1" s="1"/>
  <c r="AL623" i="1"/>
  <c r="AL625" i="1"/>
  <c r="AL626" i="1"/>
  <c r="AL629" i="1"/>
  <c r="AL631" i="1"/>
  <c r="AL634" i="1"/>
  <c r="AL635" i="1"/>
  <c r="AL636" i="1"/>
  <c r="AL637" i="1"/>
  <c r="AL638" i="1"/>
  <c r="AL639" i="1"/>
  <c r="AL640" i="1"/>
  <c r="AL643" i="1"/>
  <c r="AL644" i="1"/>
  <c r="AL645" i="1"/>
  <c r="AM623" i="1"/>
  <c r="AM625" i="1"/>
  <c r="AN625" i="1" s="1"/>
  <c r="AN626" i="1"/>
  <c r="AN629" i="1"/>
  <c r="AM631" i="1"/>
  <c r="AM634" i="1"/>
  <c r="AM635" i="1"/>
  <c r="AM636" i="1"/>
  <c r="AM637" i="1"/>
  <c r="AM638" i="1"/>
  <c r="AM639" i="1"/>
  <c r="AM640" i="1"/>
  <c r="AM643" i="1"/>
  <c r="AM644" i="1"/>
  <c r="AM645" i="1"/>
  <c r="AN622" i="1"/>
  <c r="AN623" i="1"/>
  <c r="AN624" i="1"/>
  <c r="AN627" i="1"/>
  <c r="AN628" i="1"/>
  <c r="AN630" i="1"/>
  <c r="AN631" i="1"/>
  <c r="AN632" i="1"/>
  <c r="AN633" i="1"/>
  <c r="AN634" i="1"/>
  <c r="AN635" i="1"/>
  <c r="AN636" i="1"/>
  <c r="AN637" i="1"/>
  <c r="AN638" i="1"/>
  <c r="AN639" i="1"/>
  <c r="AN640" i="1"/>
  <c r="AN641" i="1"/>
  <c r="AN642" i="1"/>
  <c r="AN643" i="1"/>
  <c r="AN644" i="1"/>
  <c r="AN645" i="1"/>
  <c r="AO622" i="1"/>
  <c r="AO623" i="1"/>
  <c r="AO624" i="1"/>
  <c r="AO625" i="1"/>
  <c r="AP625" i="1" s="1"/>
  <c r="AO626" i="1"/>
  <c r="AP626" i="1" s="1"/>
  <c r="AO627" i="1"/>
  <c r="AP627" i="1" s="1"/>
  <c r="AO628" i="1"/>
  <c r="AP628" i="1" s="1"/>
  <c r="AO629" i="1"/>
  <c r="AP629" i="1" s="1"/>
  <c r="AO630" i="1"/>
  <c r="AP630" i="1" s="1"/>
  <c r="AO631" i="1"/>
  <c r="AP631" i="1" s="1"/>
  <c r="AO632" i="1"/>
  <c r="AP632" i="1" s="1"/>
  <c r="AO633" i="1"/>
  <c r="AP633" i="1" s="1"/>
  <c r="AO634" i="1"/>
  <c r="AP634" i="1" s="1"/>
  <c r="AO635" i="1"/>
  <c r="AP635" i="1" s="1"/>
  <c r="AO636" i="1"/>
  <c r="AP636" i="1" s="1"/>
  <c r="AO637" i="1"/>
  <c r="AP637" i="1" s="1"/>
  <c r="AO638" i="1"/>
  <c r="AP638" i="1" s="1"/>
  <c r="AO639" i="1"/>
  <c r="AP639" i="1" s="1"/>
  <c r="AO640" i="1"/>
  <c r="AP640" i="1" s="1"/>
  <c r="AO641" i="1"/>
  <c r="AP641" i="1" s="1"/>
  <c r="AO642" i="1"/>
  <c r="AP642" i="1" s="1"/>
  <c r="AO643" i="1"/>
  <c r="AP643" i="1" s="1"/>
  <c r="AO644" i="1"/>
  <c r="AP644" i="1" s="1"/>
  <c r="AO645" i="1"/>
  <c r="AP645" i="1" s="1"/>
  <c r="AP622" i="1"/>
  <c r="AP623" i="1"/>
  <c r="AP624" i="1"/>
  <c r="R620" i="1"/>
  <c r="R621" i="1"/>
  <c r="P621" i="1" s="1"/>
  <c r="S620" i="1"/>
  <c r="T620" i="1" s="1"/>
  <c r="S621" i="1"/>
  <c r="T621" i="1" s="1"/>
  <c r="V620" i="1"/>
  <c r="V621" i="1"/>
  <c r="Y620" i="1"/>
  <c r="Z620" i="1" s="1"/>
  <c r="Y621" i="1"/>
  <c r="Z621" i="1" s="1"/>
  <c r="AD620" i="1"/>
  <c r="AE620" i="1" s="1"/>
  <c r="AF620" i="1" s="1"/>
  <c r="AD621" i="1"/>
  <c r="AE621" i="1" s="1"/>
  <c r="AF621" i="1" s="1"/>
  <c r="AG620" i="1"/>
  <c r="AG621" i="1"/>
  <c r="AI620" i="1"/>
  <c r="AI621" i="1"/>
  <c r="AJ620" i="1"/>
  <c r="AS620" i="1" s="1"/>
  <c r="AJ621" i="1"/>
  <c r="AS621" i="1" s="1"/>
  <c r="AL620" i="1"/>
  <c r="AL621" i="1"/>
  <c r="AM620" i="1"/>
  <c r="AN620" i="1" s="1"/>
  <c r="AM621" i="1"/>
  <c r="AN621" i="1"/>
  <c r="AO620" i="1"/>
  <c r="AP620" i="1" s="1"/>
  <c r="AO621" i="1"/>
  <c r="AP621" i="1" s="1"/>
  <c r="R612" i="1"/>
  <c r="R613" i="1"/>
  <c r="R614" i="1"/>
  <c r="P614" i="1" s="1"/>
  <c r="R615" i="1"/>
  <c r="P615" i="1" s="1"/>
  <c r="R616" i="1"/>
  <c r="P616" i="1" s="1"/>
  <c r="R617" i="1"/>
  <c r="P617" i="1" s="1"/>
  <c r="R618" i="1"/>
  <c r="R619" i="1"/>
  <c r="AA619" i="1" s="1"/>
  <c r="AB619" i="1" s="1"/>
  <c r="S612" i="1"/>
  <c r="U612" i="1" s="1"/>
  <c r="S613" i="1"/>
  <c r="U613" i="1" s="1"/>
  <c r="S614" i="1"/>
  <c r="U614" i="1" s="1"/>
  <c r="S615" i="1"/>
  <c r="U615" i="1" s="1"/>
  <c r="S616" i="1"/>
  <c r="U616" i="1" s="1"/>
  <c r="S617" i="1"/>
  <c r="U617" i="1" s="1"/>
  <c r="S618" i="1"/>
  <c r="U618" i="1" s="1"/>
  <c r="S619" i="1"/>
  <c r="T619" i="1" s="1"/>
  <c r="V612" i="1"/>
  <c r="X612" i="1" s="1"/>
  <c r="V613" i="1"/>
  <c r="V614" i="1"/>
  <c r="X614" i="1" s="1"/>
  <c r="V615" i="1"/>
  <c r="X615" i="1" s="1"/>
  <c r="V616" i="1"/>
  <c r="V617" i="1"/>
  <c r="W617" i="1" s="1"/>
  <c r="V618" i="1"/>
  <c r="V619" i="1"/>
  <c r="W619" i="1" s="1"/>
  <c r="Y612" i="1"/>
  <c r="Y613" i="1"/>
  <c r="Y614" i="1"/>
  <c r="Y615" i="1"/>
  <c r="Y616" i="1"/>
  <c r="Z616" i="1" s="1"/>
  <c r="Y617" i="1"/>
  <c r="Z617" i="1" s="1"/>
  <c r="Y618" i="1"/>
  <c r="Z618" i="1" s="1"/>
  <c r="Y619" i="1"/>
  <c r="Z619" i="1" s="1"/>
  <c r="Z612" i="1"/>
  <c r="Z613" i="1"/>
  <c r="Z614" i="1"/>
  <c r="Z615" i="1"/>
  <c r="AD612" i="1"/>
  <c r="AE612" i="1" s="1"/>
  <c r="AF612" i="1" s="1"/>
  <c r="AD613" i="1"/>
  <c r="AE613" i="1" s="1"/>
  <c r="AF613" i="1" s="1"/>
  <c r="AD614" i="1"/>
  <c r="AE614" i="1" s="1"/>
  <c r="AF614" i="1" s="1"/>
  <c r="AD615" i="1"/>
  <c r="AE615" i="1" s="1"/>
  <c r="AF615" i="1" s="1"/>
  <c r="AD616" i="1"/>
  <c r="AE616" i="1" s="1"/>
  <c r="AF616" i="1" s="1"/>
  <c r="AD617" i="1"/>
  <c r="AE617" i="1" s="1"/>
  <c r="AF617" i="1" s="1"/>
  <c r="AD618" i="1"/>
  <c r="AE618" i="1" s="1"/>
  <c r="AF618" i="1" s="1"/>
  <c r="AD619" i="1"/>
  <c r="AE619" i="1" s="1"/>
  <c r="AF619" i="1" s="1"/>
  <c r="AG612" i="1"/>
  <c r="AG613" i="1"/>
  <c r="AG614" i="1"/>
  <c r="AG615" i="1"/>
  <c r="AG616" i="1"/>
  <c r="AG617" i="1"/>
  <c r="AG618" i="1"/>
  <c r="AG619" i="1"/>
  <c r="AI612" i="1"/>
  <c r="AI613" i="1"/>
  <c r="AI614" i="1"/>
  <c r="AI615" i="1"/>
  <c r="AI616" i="1"/>
  <c r="AI617" i="1"/>
  <c r="AI618" i="1"/>
  <c r="AI619" i="1"/>
  <c r="AJ612" i="1"/>
  <c r="AS612" i="1" s="1"/>
  <c r="AJ613" i="1"/>
  <c r="AS613" i="1" s="1"/>
  <c r="AJ614" i="1"/>
  <c r="AS614" i="1" s="1"/>
  <c r="AJ615" i="1"/>
  <c r="AS615" i="1" s="1"/>
  <c r="AJ616" i="1"/>
  <c r="AS616" i="1" s="1"/>
  <c r="AJ617" i="1"/>
  <c r="AS617" i="1" s="1"/>
  <c r="AJ618" i="1"/>
  <c r="AS618" i="1" s="1"/>
  <c r="AJ619" i="1"/>
  <c r="AS619" i="1" s="1"/>
  <c r="AL612" i="1"/>
  <c r="AL613" i="1"/>
  <c r="AL614" i="1"/>
  <c r="AL615" i="1"/>
  <c r="AL616" i="1"/>
  <c r="AL617" i="1"/>
  <c r="AM612" i="1"/>
  <c r="AM613" i="1"/>
  <c r="AM614" i="1"/>
  <c r="AM615" i="1"/>
  <c r="AM616" i="1"/>
  <c r="AM617" i="1"/>
  <c r="AN612" i="1"/>
  <c r="AN613" i="1"/>
  <c r="AN614" i="1"/>
  <c r="AN615" i="1"/>
  <c r="AN616" i="1"/>
  <c r="AN617" i="1"/>
  <c r="AN618" i="1"/>
  <c r="AN619" i="1"/>
  <c r="AO612" i="1"/>
  <c r="AP612" i="1" s="1"/>
  <c r="AO613" i="1"/>
  <c r="AP613" i="1" s="1"/>
  <c r="AO614" i="1"/>
  <c r="AP614" i="1" s="1"/>
  <c r="AO615" i="1"/>
  <c r="AO616" i="1"/>
  <c r="AO617" i="1"/>
  <c r="AO618" i="1"/>
  <c r="AP618" i="1" s="1"/>
  <c r="AO619" i="1"/>
  <c r="AP619" i="1" s="1"/>
  <c r="AP615" i="1"/>
  <c r="AP616" i="1"/>
  <c r="AP617" i="1"/>
  <c r="R598" i="1"/>
  <c r="P598" i="1" s="1"/>
  <c r="R599" i="1"/>
  <c r="P599" i="1" s="1"/>
  <c r="R600" i="1"/>
  <c r="P600" i="1" s="1"/>
  <c r="R601" i="1"/>
  <c r="Q601" i="1" s="1"/>
  <c r="R602" i="1"/>
  <c r="Q602" i="1" s="1"/>
  <c r="R603" i="1"/>
  <c r="R604" i="1"/>
  <c r="P604" i="1" s="1"/>
  <c r="R605" i="1"/>
  <c r="AA605" i="1" s="1"/>
  <c r="R606" i="1"/>
  <c r="P606" i="1" s="1"/>
  <c r="R607" i="1"/>
  <c r="AA607" i="1" s="1"/>
  <c r="R608" i="1"/>
  <c r="Q608" i="1" s="1"/>
  <c r="R609" i="1"/>
  <c r="Q609" i="1" s="1"/>
  <c r="R610" i="1"/>
  <c r="Q610" i="1" s="1"/>
  <c r="R611" i="1"/>
  <c r="Q611" i="1" s="1"/>
  <c r="S598" i="1"/>
  <c r="T598" i="1" s="1"/>
  <c r="S599" i="1"/>
  <c r="T599" i="1" s="1"/>
  <c r="S600" i="1"/>
  <c r="S601" i="1"/>
  <c r="T601" i="1" s="1"/>
  <c r="S602" i="1"/>
  <c r="T602" i="1" s="1"/>
  <c r="S603" i="1"/>
  <c r="U603" i="1" s="1"/>
  <c r="S604" i="1"/>
  <c r="T604" i="1" s="1"/>
  <c r="S605" i="1"/>
  <c r="S606" i="1"/>
  <c r="S607" i="1"/>
  <c r="U607" i="1" s="1"/>
  <c r="S608" i="1"/>
  <c r="S609" i="1"/>
  <c r="U609" i="1" s="1"/>
  <c r="S610" i="1"/>
  <c r="S611" i="1"/>
  <c r="U611" i="1" s="1"/>
  <c r="V598" i="1"/>
  <c r="V599" i="1"/>
  <c r="W599" i="1" s="1"/>
  <c r="V600" i="1"/>
  <c r="W600" i="1" s="1"/>
  <c r="V601" i="1"/>
  <c r="X601" i="1" s="1"/>
  <c r="V602" i="1"/>
  <c r="V603" i="1"/>
  <c r="V604" i="1"/>
  <c r="X604" i="1" s="1"/>
  <c r="V605" i="1"/>
  <c r="W605" i="1" s="1"/>
  <c r="V606" i="1"/>
  <c r="V607" i="1"/>
  <c r="X607" i="1" s="1"/>
  <c r="V608" i="1"/>
  <c r="V609" i="1"/>
  <c r="X609" i="1" s="1"/>
  <c r="V610" i="1"/>
  <c r="W610" i="1" s="1"/>
  <c r="V611" i="1"/>
  <c r="X611" i="1" s="1"/>
  <c r="Y598" i="1"/>
  <c r="Z598" i="1" s="1"/>
  <c r="Y599" i="1"/>
  <c r="Z599" i="1" s="1"/>
  <c r="Y600" i="1"/>
  <c r="Z600" i="1" s="1"/>
  <c r="Y601" i="1"/>
  <c r="Z601" i="1" s="1"/>
  <c r="Y602" i="1"/>
  <c r="Z602" i="1" s="1"/>
  <c r="Y603" i="1"/>
  <c r="Z603" i="1" s="1"/>
  <c r="Y604" i="1"/>
  <c r="Z604" i="1" s="1"/>
  <c r="Y605" i="1"/>
  <c r="Z605" i="1" s="1"/>
  <c r="Y606" i="1"/>
  <c r="Z606" i="1" s="1"/>
  <c r="Y607" i="1"/>
  <c r="Z607" i="1" s="1"/>
  <c r="Y608" i="1"/>
  <c r="Z608" i="1" s="1"/>
  <c r="Y609" i="1"/>
  <c r="Z609" i="1" s="1"/>
  <c r="Y610" i="1"/>
  <c r="Z610" i="1" s="1"/>
  <c r="Y611" i="1"/>
  <c r="Z611" i="1" s="1"/>
  <c r="AD598" i="1"/>
  <c r="AE598" i="1" s="1"/>
  <c r="AF598" i="1" s="1"/>
  <c r="AD599" i="1"/>
  <c r="AE599" i="1" s="1"/>
  <c r="AF599" i="1" s="1"/>
  <c r="AD600" i="1"/>
  <c r="AE600" i="1" s="1"/>
  <c r="AF600" i="1" s="1"/>
  <c r="AD601" i="1"/>
  <c r="AE601" i="1" s="1"/>
  <c r="AF601" i="1" s="1"/>
  <c r="AD602" i="1"/>
  <c r="AE602" i="1" s="1"/>
  <c r="AF602" i="1" s="1"/>
  <c r="AD603" i="1"/>
  <c r="AE603" i="1" s="1"/>
  <c r="AF603" i="1" s="1"/>
  <c r="AD604" i="1"/>
  <c r="AD605" i="1"/>
  <c r="AD606" i="1"/>
  <c r="AE606" i="1" s="1"/>
  <c r="AF606" i="1" s="1"/>
  <c r="AD607" i="1"/>
  <c r="AE607" i="1" s="1"/>
  <c r="AF607" i="1" s="1"/>
  <c r="AD608" i="1"/>
  <c r="AE608" i="1" s="1"/>
  <c r="AF608" i="1" s="1"/>
  <c r="AD609" i="1"/>
  <c r="AE609" i="1" s="1"/>
  <c r="AF609" i="1" s="1"/>
  <c r="AD610" i="1"/>
  <c r="AE610" i="1" s="1"/>
  <c r="AF610" i="1" s="1"/>
  <c r="AD611" i="1"/>
  <c r="AE611" i="1" s="1"/>
  <c r="AF611" i="1" s="1"/>
  <c r="AE604" i="1"/>
  <c r="AF604" i="1" s="1"/>
  <c r="AE605" i="1"/>
  <c r="AF605" i="1" s="1"/>
  <c r="AG598" i="1"/>
  <c r="AG599" i="1"/>
  <c r="AG600" i="1"/>
  <c r="AG601" i="1"/>
  <c r="AG602" i="1"/>
  <c r="AG603" i="1"/>
  <c r="AG604" i="1"/>
  <c r="AG605" i="1"/>
  <c r="AG606" i="1"/>
  <c r="AG607" i="1"/>
  <c r="AG608" i="1"/>
  <c r="AG609" i="1"/>
  <c r="AG610" i="1"/>
  <c r="AG611" i="1"/>
  <c r="AI598" i="1"/>
  <c r="AI599" i="1"/>
  <c r="AI600" i="1"/>
  <c r="AI601" i="1"/>
  <c r="AI602" i="1"/>
  <c r="AI603" i="1"/>
  <c r="AI604" i="1"/>
  <c r="AI605" i="1"/>
  <c r="AI606" i="1"/>
  <c r="AI607" i="1"/>
  <c r="AI608" i="1"/>
  <c r="AI609" i="1"/>
  <c r="AI610" i="1"/>
  <c r="AI611" i="1"/>
  <c r="AJ598" i="1"/>
  <c r="AS598" i="1" s="1"/>
  <c r="AJ599" i="1"/>
  <c r="AS599" i="1" s="1"/>
  <c r="AJ600" i="1"/>
  <c r="AS600" i="1" s="1"/>
  <c r="AJ601" i="1"/>
  <c r="AS601" i="1" s="1"/>
  <c r="AJ602" i="1"/>
  <c r="AS602" i="1" s="1"/>
  <c r="AJ603" i="1"/>
  <c r="AS603" i="1" s="1"/>
  <c r="AJ604" i="1"/>
  <c r="AS604" i="1" s="1"/>
  <c r="AJ605" i="1"/>
  <c r="AS605" i="1" s="1"/>
  <c r="AJ606" i="1"/>
  <c r="AS606" i="1" s="1"/>
  <c r="AJ607" i="1"/>
  <c r="AS607" i="1" s="1"/>
  <c r="AJ608" i="1"/>
  <c r="AS608" i="1" s="1"/>
  <c r="AJ609" i="1"/>
  <c r="AS609" i="1" s="1"/>
  <c r="AJ610" i="1"/>
  <c r="AS610" i="1" s="1"/>
  <c r="AJ611" i="1"/>
  <c r="AS611" i="1" s="1"/>
  <c r="AL598" i="1"/>
  <c r="AL599" i="1"/>
  <c r="AL601" i="1"/>
  <c r="AL602" i="1"/>
  <c r="AL606" i="1"/>
  <c r="AL608" i="1"/>
  <c r="AM598" i="1"/>
  <c r="AM599" i="1"/>
  <c r="AM601" i="1"/>
  <c r="AN601" i="1" s="1"/>
  <c r="AM602" i="1"/>
  <c r="AM606" i="1"/>
  <c r="AM608" i="1"/>
  <c r="AN608" i="1" s="1"/>
  <c r="AN598" i="1"/>
  <c r="AN599" i="1"/>
  <c r="AN600" i="1"/>
  <c r="AN602" i="1"/>
  <c r="AN603" i="1"/>
  <c r="AN604" i="1"/>
  <c r="AN605" i="1"/>
  <c r="AN606" i="1"/>
  <c r="AN607" i="1"/>
  <c r="AN609" i="1"/>
  <c r="AN610" i="1"/>
  <c r="AN611" i="1"/>
  <c r="AO598" i="1"/>
  <c r="AP598" i="1" s="1"/>
  <c r="AO599" i="1"/>
  <c r="AP599" i="1" s="1"/>
  <c r="AO600" i="1"/>
  <c r="AP600" i="1" s="1"/>
  <c r="AO601" i="1"/>
  <c r="AP601" i="1" s="1"/>
  <c r="AO602" i="1"/>
  <c r="AP602" i="1" s="1"/>
  <c r="AO603" i="1"/>
  <c r="AP603" i="1" s="1"/>
  <c r="AO604" i="1"/>
  <c r="AP604" i="1" s="1"/>
  <c r="AO605" i="1"/>
  <c r="AP605" i="1" s="1"/>
  <c r="AO606" i="1"/>
  <c r="AP606" i="1" s="1"/>
  <c r="AO607" i="1"/>
  <c r="AP607" i="1" s="1"/>
  <c r="AO608" i="1"/>
  <c r="AP608" i="1" s="1"/>
  <c r="AO609" i="1"/>
  <c r="AP609" i="1" s="1"/>
  <c r="AO610" i="1"/>
  <c r="AP610" i="1" s="1"/>
  <c r="AO611" i="1"/>
  <c r="AP611" i="1" s="1"/>
  <c r="R596" i="1"/>
  <c r="Q596" i="1" s="1"/>
  <c r="R597" i="1"/>
  <c r="P597" i="1" s="1"/>
  <c r="S596" i="1"/>
  <c r="T596" i="1" s="1"/>
  <c r="S597" i="1"/>
  <c r="T597" i="1" s="1"/>
  <c r="V596" i="1"/>
  <c r="W596" i="1" s="1"/>
  <c r="V597" i="1"/>
  <c r="X597" i="1" s="1"/>
  <c r="Y596" i="1"/>
  <c r="Z596" i="1" s="1"/>
  <c r="Y597" i="1"/>
  <c r="Z597" i="1" s="1"/>
  <c r="AD596" i="1"/>
  <c r="AE596" i="1" s="1"/>
  <c r="AF596" i="1" s="1"/>
  <c r="AD597" i="1"/>
  <c r="AE597" i="1" s="1"/>
  <c r="AF597" i="1" s="1"/>
  <c r="AG596" i="1"/>
  <c r="AG597" i="1"/>
  <c r="AI596" i="1"/>
  <c r="AI597" i="1"/>
  <c r="AJ596" i="1"/>
  <c r="AS596" i="1" s="1"/>
  <c r="AJ597" i="1"/>
  <c r="AS597" i="1" s="1"/>
  <c r="AN596" i="1"/>
  <c r="AN597" i="1"/>
  <c r="AO596" i="1"/>
  <c r="AP596" i="1" s="1"/>
  <c r="AO597" i="1"/>
  <c r="AP597" i="1" s="1"/>
  <c r="R584" i="1"/>
  <c r="P584" i="1" s="1"/>
  <c r="R585" i="1"/>
  <c r="P585" i="1" s="1"/>
  <c r="R586" i="1"/>
  <c r="R587" i="1"/>
  <c r="P587" i="1" s="1"/>
  <c r="R588" i="1"/>
  <c r="R589" i="1"/>
  <c r="Q589" i="1" s="1"/>
  <c r="R590" i="1"/>
  <c r="Q590" i="1" s="1"/>
  <c r="R591" i="1"/>
  <c r="R592" i="1"/>
  <c r="P592" i="1" s="1"/>
  <c r="R593" i="1"/>
  <c r="P593" i="1" s="1"/>
  <c r="R594" i="1"/>
  <c r="R595" i="1"/>
  <c r="P595" i="1" s="1"/>
  <c r="S584" i="1"/>
  <c r="U584" i="1" s="1"/>
  <c r="S585" i="1"/>
  <c r="S586" i="1"/>
  <c r="S587" i="1"/>
  <c r="T587" i="1" s="1"/>
  <c r="S588" i="1"/>
  <c r="T588" i="1" s="1"/>
  <c r="S589" i="1"/>
  <c r="T589" i="1" s="1"/>
  <c r="S590" i="1"/>
  <c r="S591" i="1"/>
  <c r="T591" i="1" s="1"/>
  <c r="S592" i="1"/>
  <c r="T592" i="1" s="1"/>
  <c r="S593" i="1"/>
  <c r="S594" i="1"/>
  <c r="S595" i="1"/>
  <c r="T595" i="1" s="1"/>
  <c r="V584" i="1"/>
  <c r="V585" i="1"/>
  <c r="V586" i="1"/>
  <c r="W586" i="1" s="1"/>
  <c r="V587" i="1"/>
  <c r="W587" i="1" s="1"/>
  <c r="V588" i="1"/>
  <c r="V589" i="1"/>
  <c r="W589" i="1" s="1"/>
  <c r="V590" i="1"/>
  <c r="V591" i="1"/>
  <c r="W591" i="1" s="1"/>
  <c r="V592" i="1"/>
  <c r="V593" i="1"/>
  <c r="V594" i="1"/>
  <c r="X594" i="1" s="1"/>
  <c r="V595" i="1"/>
  <c r="Y584" i="1"/>
  <c r="Z584" i="1" s="1"/>
  <c r="Y585" i="1"/>
  <c r="Z585" i="1" s="1"/>
  <c r="Y586" i="1"/>
  <c r="Z586" i="1" s="1"/>
  <c r="Y587" i="1"/>
  <c r="Z587" i="1" s="1"/>
  <c r="Y588" i="1"/>
  <c r="Z588" i="1" s="1"/>
  <c r="Y589" i="1"/>
  <c r="Z589" i="1" s="1"/>
  <c r="Y590" i="1"/>
  <c r="Z590" i="1" s="1"/>
  <c r="Y591" i="1"/>
  <c r="Z591" i="1" s="1"/>
  <c r="Y592" i="1"/>
  <c r="Z592" i="1" s="1"/>
  <c r="Y593" i="1"/>
  <c r="Z593" i="1" s="1"/>
  <c r="Y594" i="1"/>
  <c r="Z594" i="1" s="1"/>
  <c r="Y595" i="1"/>
  <c r="Z595" i="1" s="1"/>
  <c r="AD584" i="1"/>
  <c r="AE584" i="1" s="1"/>
  <c r="AF584" i="1" s="1"/>
  <c r="AD585" i="1"/>
  <c r="AE585" i="1" s="1"/>
  <c r="AF585" i="1" s="1"/>
  <c r="AD586" i="1"/>
  <c r="AE586" i="1" s="1"/>
  <c r="AF586" i="1" s="1"/>
  <c r="AD587" i="1"/>
  <c r="AE587" i="1" s="1"/>
  <c r="AF587" i="1" s="1"/>
  <c r="AD588" i="1"/>
  <c r="AE588" i="1" s="1"/>
  <c r="AF588" i="1" s="1"/>
  <c r="AD589" i="1"/>
  <c r="AE589" i="1" s="1"/>
  <c r="AF589" i="1" s="1"/>
  <c r="AD590" i="1"/>
  <c r="AE590" i="1" s="1"/>
  <c r="AF590" i="1" s="1"/>
  <c r="AD591" i="1"/>
  <c r="AE591" i="1" s="1"/>
  <c r="AF591" i="1" s="1"/>
  <c r="AD592" i="1"/>
  <c r="AE592" i="1" s="1"/>
  <c r="AF592" i="1" s="1"/>
  <c r="AD593" i="1"/>
  <c r="AE593" i="1" s="1"/>
  <c r="AF593" i="1" s="1"/>
  <c r="AD594" i="1"/>
  <c r="AE594" i="1" s="1"/>
  <c r="AF594" i="1" s="1"/>
  <c r="AD595" i="1"/>
  <c r="AE595" i="1" s="1"/>
  <c r="AF595" i="1" s="1"/>
  <c r="AG584" i="1"/>
  <c r="AG585" i="1"/>
  <c r="AG586" i="1"/>
  <c r="AG587" i="1"/>
  <c r="AG588" i="1"/>
  <c r="AG589" i="1"/>
  <c r="AG590" i="1"/>
  <c r="AG591" i="1"/>
  <c r="AG592" i="1"/>
  <c r="AG593" i="1"/>
  <c r="AG594" i="1"/>
  <c r="AG595" i="1"/>
  <c r="AI584" i="1"/>
  <c r="AI585" i="1"/>
  <c r="AI586" i="1"/>
  <c r="AI587" i="1"/>
  <c r="AI588" i="1"/>
  <c r="AI589" i="1"/>
  <c r="AI590" i="1"/>
  <c r="AI591" i="1"/>
  <c r="AI592" i="1"/>
  <c r="AI593" i="1"/>
  <c r="AI594" i="1"/>
  <c r="AI595" i="1"/>
  <c r="AJ584" i="1"/>
  <c r="AS584" i="1" s="1"/>
  <c r="AJ585" i="1"/>
  <c r="AS585" i="1" s="1"/>
  <c r="AJ586" i="1"/>
  <c r="AS586" i="1" s="1"/>
  <c r="AJ587" i="1"/>
  <c r="AS587" i="1" s="1"/>
  <c r="AJ588" i="1"/>
  <c r="AS588" i="1" s="1"/>
  <c r="AJ589" i="1"/>
  <c r="AS589" i="1" s="1"/>
  <c r="AJ590" i="1"/>
  <c r="AS590" i="1" s="1"/>
  <c r="AJ591" i="1"/>
  <c r="AS591" i="1" s="1"/>
  <c r="AJ592" i="1"/>
  <c r="AS592" i="1" s="1"/>
  <c r="AJ593" i="1"/>
  <c r="AS593" i="1" s="1"/>
  <c r="AJ594" i="1"/>
  <c r="AS594" i="1" s="1"/>
  <c r="AJ595" i="1"/>
  <c r="AS595" i="1" s="1"/>
  <c r="AL584" i="1"/>
  <c r="AL586" i="1"/>
  <c r="AL587" i="1"/>
  <c r="AL592" i="1"/>
  <c r="AL593" i="1"/>
  <c r="AL595" i="1"/>
  <c r="AM586" i="1"/>
  <c r="AM587" i="1"/>
  <c r="AM592" i="1"/>
  <c r="AM593" i="1"/>
  <c r="AM595" i="1"/>
  <c r="AN584" i="1"/>
  <c r="AN585" i="1"/>
  <c r="AN586" i="1"/>
  <c r="AN587" i="1"/>
  <c r="AN588" i="1"/>
  <c r="AN589" i="1"/>
  <c r="AN590" i="1"/>
  <c r="AN591" i="1"/>
  <c r="AN592" i="1"/>
  <c r="AN593" i="1"/>
  <c r="AN594" i="1"/>
  <c r="AN595" i="1"/>
  <c r="AO584" i="1"/>
  <c r="AP584" i="1" s="1"/>
  <c r="AO585" i="1"/>
  <c r="AP585" i="1" s="1"/>
  <c r="AO586" i="1"/>
  <c r="AP586" i="1" s="1"/>
  <c r="AO587" i="1"/>
  <c r="AP587" i="1" s="1"/>
  <c r="AO588" i="1"/>
  <c r="AP588" i="1" s="1"/>
  <c r="AO589" i="1"/>
  <c r="AP589" i="1" s="1"/>
  <c r="AO590" i="1"/>
  <c r="AP590" i="1" s="1"/>
  <c r="AO591" i="1"/>
  <c r="AP591" i="1" s="1"/>
  <c r="AO592" i="1"/>
  <c r="AP592" i="1" s="1"/>
  <c r="AO593" i="1"/>
  <c r="AP593" i="1" s="1"/>
  <c r="AO594" i="1"/>
  <c r="AP594" i="1" s="1"/>
  <c r="AO595" i="1"/>
  <c r="AP595" i="1" s="1"/>
  <c r="R564" i="1"/>
  <c r="R565" i="1"/>
  <c r="P565" i="1" s="1"/>
  <c r="R566" i="1"/>
  <c r="R567" i="1"/>
  <c r="R568" i="1"/>
  <c r="Q568" i="1" s="1"/>
  <c r="R569" i="1"/>
  <c r="R570" i="1"/>
  <c r="Q570" i="1" s="1"/>
  <c r="R571" i="1"/>
  <c r="Q571" i="1" s="1"/>
  <c r="R572" i="1"/>
  <c r="P572" i="1" s="1"/>
  <c r="R573" i="1"/>
  <c r="P573" i="1" s="1"/>
  <c r="R574" i="1"/>
  <c r="R575" i="1"/>
  <c r="R576" i="1"/>
  <c r="R577" i="1"/>
  <c r="R578" i="1"/>
  <c r="R579" i="1"/>
  <c r="Q579" i="1" s="1"/>
  <c r="R580" i="1"/>
  <c r="R581" i="1"/>
  <c r="R582" i="1"/>
  <c r="P582" i="1" s="1"/>
  <c r="R583" i="1"/>
  <c r="S564" i="1"/>
  <c r="S565" i="1"/>
  <c r="S566" i="1"/>
  <c r="U566" i="1" s="1"/>
  <c r="S567" i="1"/>
  <c r="T567" i="1" s="1"/>
  <c r="S568" i="1"/>
  <c r="U568" i="1" s="1"/>
  <c r="S569" i="1"/>
  <c r="T569" i="1" s="1"/>
  <c r="S570" i="1"/>
  <c r="S571" i="1"/>
  <c r="S572" i="1"/>
  <c r="S573" i="1"/>
  <c r="S574" i="1"/>
  <c r="U574" i="1" s="1"/>
  <c r="S575" i="1"/>
  <c r="T575" i="1" s="1"/>
  <c r="S576" i="1"/>
  <c r="S577" i="1"/>
  <c r="S578" i="1"/>
  <c r="S579" i="1"/>
  <c r="S580" i="1"/>
  <c r="U580" i="1" s="1"/>
  <c r="S581" i="1"/>
  <c r="S582" i="1"/>
  <c r="U582" i="1" s="1"/>
  <c r="S583" i="1"/>
  <c r="T583" i="1" s="1"/>
  <c r="V564" i="1"/>
  <c r="W564" i="1" s="1"/>
  <c r="V565" i="1"/>
  <c r="X565" i="1" s="1"/>
  <c r="V566" i="1"/>
  <c r="V567" i="1"/>
  <c r="V568" i="1"/>
  <c r="W568" i="1" s="1"/>
  <c r="V569" i="1"/>
  <c r="V570" i="1"/>
  <c r="V571" i="1"/>
  <c r="W571" i="1" s="1"/>
  <c r="V572" i="1"/>
  <c r="W572" i="1" s="1"/>
  <c r="V573" i="1"/>
  <c r="X573" i="1" s="1"/>
  <c r="V574" i="1"/>
  <c r="X574" i="1" s="1"/>
  <c r="V575" i="1"/>
  <c r="V576" i="1"/>
  <c r="W576" i="1" s="1"/>
  <c r="V577" i="1"/>
  <c r="V578" i="1"/>
  <c r="V579" i="1"/>
  <c r="W579" i="1" s="1"/>
  <c r="V580" i="1"/>
  <c r="X580" i="1" s="1"/>
  <c r="V581" i="1"/>
  <c r="V582" i="1"/>
  <c r="V583" i="1"/>
  <c r="Y564" i="1"/>
  <c r="Z564" i="1" s="1"/>
  <c r="Y565" i="1"/>
  <c r="Z565" i="1" s="1"/>
  <c r="Y566" i="1"/>
  <c r="Z566" i="1" s="1"/>
  <c r="Y567" i="1"/>
  <c r="Z567" i="1" s="1"/>
  <c r="Y568" i="1"/>
  <c r="Z568" i="1" s="1"/>
  <c r="Y569" i="1"/>
  <c r="Z569" i="1" s="1"/>
  <c r="Y570" i="1"/>
  <c r="Z570" i="1" s="1"/>
  <c r="Y571" i="1"/>
  <c r="Z571" i="1" s="1"/>
  <c r="Y572" i="1"/>
  <c r="Z572" i="1" s="1"/>
  <c r="Y573" i="1"/>
  <c r="Z573" i="1" s="1"/>
  <c r="Y574" i="1"/>
  <c r="Z574" i="1" s="1"/>
  <c r="Y575" i="1"/>
  <c r="Z575" i="1" s="1"/>
  <c r="Y576" i="1"/>
  <c r="Z576" i="1" s="1"/>
  <c r="Y577" i="1"/>
  <c r="Z577" i="1" s="1"/>
  <c r="Y578" i="1"/>
  <c r="Z578" i="1" s="1"/>
  <c r="Y579" i="1"/>
  <c r="Z579" i="1" s="1"/>
  <c r="Y580" i="1"/>
  <c r="Z580" i="1" s="1"/>
  <c r="Y581" i="1"/>
  <c r="Z581" i="1" s="1"/>
  <c r="Y582" i="1"/>
  <c r="Z582" i="1" s="1"/>
  <c r="Y583" i="1"/>
  <c r="Z583" i="1" s="1"/>
  <c r="AD564" i="1"/>
  <c r="AE564" i="1" s="1"/>
  <c r="AF564" i="1" s="1"/>
  <c r="AD565" i="1"/>
  <c r="AE565" i="1" s="1"/>
  <c r="AF565" i="1" s="1"/>
  <c r="AD566" i="1"/>
  <c r="AE566" i="1" s="1"/>
  <c r="AF566" i="1" s="1"/>
  <c r="AD567" i="1"/>
  <c r="AE567" i="1" s="1"/>
  <c r="AF567" i="1" s="1"/>
  <c r="AD568" i="1"/>
  <c r="AE568" i="1" s="1"/>
  <c r="AF568" i="1" s="1"/>
  <c r="AD569" i="1"/>
  <c r="AE569" i="1" s="1"/>
  <c r="AF569" i="1" s="1"/>
  <c r="AD570" i="1"/>
  <c r="AE570" i="1" s="1"/>
  <c r="AF570" i="1" s="1"/>
  <c r="AD571" i="1"/>
  <c r="AE571" i="1" s="1"/>
  <c r="AF571" i="1" s="1"/>
  <c r="AD572" i="1"/>
  <c r="AE572" i="1" s="1"/>
  <c r="AF572" i="1" s="1"/>
  <c r="AD573" i="1"/>
  <c r="AE573" i="1" s="1"/>
  <c r="AF573" i="1" s="1"/>
  <c r="AD574" i="1"/>
  <c r="AE574" i="1" s="1"/>
  <c r="AF574" i="1" s="1"/>
  <c r="AD575" i="1"/>
  <c r="AE575" i="1" s="1"/>
  <c r="AF575" i="1" s="1"/>
  <c r="AD576" i="1"/>
  <c r="AE576" i="1" s="1"/>
  <c r="AF576" i="1" s="1"/>
  <c r="AD577" i="1"/>
  <c r="AE577" i="1" s="1"/>
  <c r="AF577" i="1" s="1"/>
  <c r="AD578" i="1"/>
  <c r="AE578" i="1" s="1"/>
  <c r="AF578" i="1" s="1"/>
  <c r="AD579" i="1"/>
  <c r="AE579" i="1" s="1"/>
  <c r="AF579" i="1" s="1"/>
  <c r="AD580" i="1"/>
  <c r="AE580" i="1" s="1"/>
  <c r="AF580" i="1" s="1"/>
  <c r="AD581" i="1"/>
  <c r="AE581" i="1" s="1"/>
  <c r="AF581" i="1" s="1"/>
  <c r="AD582" i="1"/>
  <c r="AE582" i="1" s="1"/>
  <c r="AF582" i="1" s="1"/>
  <c r="AD583" i="1"/>
  <c r="AE583" i="1" s="1"/>
  <c r="AF583" i="1" s="1"/>
  <c r="AG564" i="1"/>
  <c r="AG565" i="1"/>
  <c r="AG566" i="1"/>
  <c r="AG567" i="1"/>
  <c r="AG568" i="1"/>
  <c r="AG569" i="1"/>
  <c r="AG570" i="1"/>
  <c r="AG571" i="1"/>
  <c r="AG572" i="1"/>
  <c r="AG573" i="1"/>
  <c r="AG574" i="1"/>
  <c r="AG575" i="1"/>
  <c r="AG576" i="1"/>
  <c r="AG577" i="1"/>
  <c r="AG578" i="1"/>
  <c r="AG579" i="1"/>
  <c r="AG580" i="1"/>
  <c r="AG581" i="1"/>
  <c r="AG582" i="1"/>
  <c r="AG583" i="1"/>
  <c r="AI564" i="1"/>
  <c r="AI565" i="1"/>
  <c r="AI566" i="1"/>
  <c r="AI567" i="1"/>
  <c r="AI568" i="1"/>
  <c r="AI569" i="1"/>
  <c r="AI570" i="1"/>
  <c r="AI571" i="1"/>
  <c r="AI572" i="1"/>
  <c r="AI573" i="1"/>
  <c r="AI574" i="1"/>
  <c r="AI575" i="1"/>
  <c r="AI576" i="1"/>
  <c r="AI577" i="1"/>
  <c r="AI578" i="1"/>
  <c r="AI579" i="1"/>
  <c r="AI580" i="1"/>
  <c r="AI581" i="1"/>
  <c r="AI582" i="1"/>
  <c r="AI583" i="1"/>
  <c r="AJ564" i="1"/>
  <c r="AS564" i="1" s="1"/>
  <c r="AJ565" i="1"/>
  <c r="AS565" i="1" s="1"/>
  <c r="AJ566" i="1"/>
  <c r="AS566" i="1" s="1"/>
  <c r="AJ567" i="1"/>
  <c r="AS567" i="1" s="1"/>
  <c r="AJ568" i="1"/>
  <c r="AS568" i="1" s="1"/>
  <c r="AJ569" i="1"/>
  <c r="AS569" i="1" s="1"/>
  <c r="AJ570" i="1"/>
  <c r="AS570" i="1" s="1"/>
  <c r="AJ571" i="1"/>
  <c r="AS571" i="1" s="1"/>
  <c r="AJ572" i="1"/>
  <c r="AS572" i="1" s="1"/>
  <c r="AJ573" i="1"/>
  <c r="AS573" i="1" s="1"/>
  <c r="AJ574" i="1"/>
  <c r="AS574" i="1" s="1"/>
  <c r="AJ575" i="1"/>
  <c r="AS575" i="1" s="1"/>
  <c r="AJ576" i="1"/>
  <c r="AS576" i="1" s="1"/>
  <c r="AJ577" i="1"/>
  <c r="AS577" i="1" s="1"/>
  <c r="AJ578" i="1"/>
  <c r="AS578" i="1" s="1"/>
  <c r="AJ579" i="1"/>
  <c r="AS579" i="1" s="1"/>
  <c r="AJ580" i="1"/>
  <c r="AS580" i="1" s="1"/>
  <c r="AJ581" i="1"/>
  <c r="AS581" i="1" s="1"/>
  <c r="AJ582" i="1"/>
  <c r="AS582" i="1" s="1"/>
  <c r="AJ583" i="1"/>
  <c r="AS583" i="1" s="1"/>
  <c r="AL564" i="1"/>
  <c r="AL565" i="1"/>
  <c r="AL566" i="1"/>
  <c r="AL567" i="1"/>
  <c r="AL568" i="1"/>
  <c r="AL570" i="1"/>
  <c r="AL571" i="1"/>
  <c r="AL572" i="1"/>
  <c r="AL573" i="1"/>
  <c r="AL574" i="1"/>
  <c r="AL575" i="1"/>
  <c r="AL576" i="1"/>
  <c r="AL577" i="1"/>
  <c r="AL580" i="1"/>
  <c r="AL581" i="1"/>
  <c r="AL583" i="1"/>
  <c r="AM564" i="1"/>
  <c r="AN564" i="1" s="1"/>
  <c r="AM566" i="1"/>
  <c r="AN566" i="1" s="1"/>
  <c r="AM567" i="1"/>
  <c r="AM568" i="1"/>
  <c r="AM570" i="1"/>
  <c r="AM571" i="1"/>
  <c r="AN571" i="1" s="1"/>
  <c r="AN572" i="1"/>
  <c r="AM573" i="1"/>
  <c r="AM575" i="1"/>
  <c r="AM576" i="1"/>
  <c r="AN576" i="1" s="1"/>
  <c r="AM577" i="1"/>
  <c r="AM580" i="1"/>
  <c r="AN580" i="1" s="1"/>
  <c r="AM581" i="1"/>
  <c r="AM583" i="1"/>
  <c r="AN565" i="1"/>
  <c r="AN567" i="1"/>
  <c r="AN568" i="1"/>
  <c r="AN569" i="1"/>
  <c r="AN570" i="1"/>
  <c r="AN573" i="1"/>
  <c r="AN574" i="1"/>
  <c r="AN575" i="1"/>
  <c r="AN577" i="1"/>
  <c r="AN578" i="1"/>
  <c r="AN579" i="1"/>
  <c r="AN581" i="1"/>
  <c r="AN582" i="1"/>
  <c r="AN583" i="1"/>
  <c r="AO564" i="1"/>
  <c r="AP564" i="1" s="1"/>
  <c r="AO565" i="1"/>
  <c r="AP565" i="1" s="1"/>
  <c r="AO566" i="1"/>
  <c r="AP566" i="1" s="1"/>
  <c r="AO567" i="1"/>
  <c r="AP567" i="1" s="1"/>
  <c r="AO568" i="1"/>
  <c r="AP568" i="1" s="1"/>
  <c r="AO569" i="1"/>
  <c r="AP569" i="1" s="1"/>
  <c r="AO570" i="1"/>
  <c r="AP570" i="1" s="1"/>
  <c r="AO571" i="1"/>
  <c r="AP571" i="1" s="1"/>
  <c r="AO572" i="1"/>
  <c r="AP572" i="1" s="1"/>
  <c r="AO573" i="1"/>
  <c r="AP573" i="1" s="1"/>
  <c r="AO574" i="1"/>
  <c r="AP574" i="1" s="1"/>
  <c r="AO575" i="1"/>
  <c r="AP575" i="1" s="1"/>
  <c r="AO576" i="1"/>
  <c r="AP576" i="1" s="1"/>
  <c r="AO577" i="1"/>
  <c r="AP577" i="1" s="1"/>
  <c r="AO578" i="1"/>
  <c r="AP578" i="1" s="1"/>
  <c r="AO579" i="1"/>
  <c r="AP579" i="1" s="1"/>
  <c r="AO580" i="1"/>
  <c r="AP580" i="1" s="1"/>
  <c r="AO581" i="1"/>
  <c r="AP581" i="1" s="1"/>
  <c r="AO582" i="1"/>
  <c r="AP582" i="1" s="1"/>
  <c r="AO583" i="1"/>
  <c r="AP583" i="1" s="1"/>
  <c r="R532" i="1"/>
  <c r="P532" i="1" s="1"/>
  <c r="R533" i="1"/>
  <c r="R534" i="1"/>
  <c r="P534" i="1" s="1"/>
  <c r="R535" i="1"/>
  <c r="P535" i="1" s="1"/>
  <c r="R536" i="1"/>
  <c r="P536" i="1" s="1"/>
  <c r="R537" i="1"/>
  <c r="P537" i="1" s="1"/>
  <c r="R538" i="1"/>
  <c r="R539" i="1"/>
  <c r="R540" i="1"/>
  <c r="P540" i="1" s="1"/>
  <c r="R541" i="1"/>
  <c r="R542" i="1"/>
  <c r="P542" i="1" s="1"/>
  <c r="R543" i="1"/>
  <c r="P543" i="1" s="1"/>
  <c r="R544" i="1"/>
  <c r="P544" i="1" s="1"/>
  <c r="R545" i="1"/>
  <c r="P545" i="1" s="1"/>
  <c r="R546" i="1"/>
  <c r="R547" i="1"/>
  <c r="R548" i="1"/>
  <c r="P548" i="1" s="1"/>
  <c r="R549" i="1"/>
  <c r="R550" i="1"/>
  <c r="P550" i="1" s="1"/>
  <c r="R551" i="1"/>
  <c r="P551" i="1" s="1"/>
  <c r="R552" i="1"/>
  <c r="P552" i="1" s="1"/>
  <c r="R553" i="1"/>
  <c r="P553" i="1" s="1"/>
  <c r="R554" i="1"/>
  <c r="P554" i="1" s="1"/>
  <c r="R555" i="1"/>
  <c r="R556" i="1"/>
  <c r="P556" i="1" s="1"/>
  <c r="R557" i="1"/>
  <c r="R558" i="1"/>
  <c r="P558" i="1" s="1"/>
  <c r="R559" i="1"/>
  <c r="P559" i="1" s="1"/>
  <c r="R560" i="1"/>
  <c r="P560" i="1" s="1"/>
  <c r="R561" i="1"/>
  <c r="P561" i="1" s="1"/>
  <c r="R562" i="1"/>
  <c r="R563" i="1"/>
  <c r="S532" i="1"/>
  <c r="U532" i="1" s="1"/>
  <c r="S533" i="1"/>
  <c r="U533" i="1" s="1"/>
  <c r="S534" i="1"/>
  <c r="U534" i="1" s="1"/>
  <c r="S535" i="1"/>
  <c r="U535" i="1" s="1"/>
  <c r="S536" i="1"/>
  <c r="U536" i="1" s="1"/>
  <c r="S537" i="1"/>
  <c r="U537" i="1" s="1"/>
  <c r="S538" i="1"/>
  <c r="U538" i="1" s="1"/>
  <c r="S539" i="1"/>
  <c r="U539" i="1" s="1"/>
  <c r="S540" i="1"/>
  <c r="T540" i="1" s="1"/>
  <c r="S541" i="1"/>
  <c r="U541" i="1" s="1"/>
  <c r="S542" i="1"/>
  <c r="U542" i="1" s="1"/>
  <c r="S543" i="1"/>
  <c r="T543" i="1" s="1"/>
  <c r="S544" i="1"/>
  <c r="T544" i="1" s="1"/>
  <c r="S545" i="1"/>
  <c r="T545" i="1" s="1"/>
  <c r="S546" i="1"/>
  <c r="U546" i="1" s="1"/>
  <c r="S547" i="1"/>
  <c r="T547" i="1" s="1"/>
  <c r="S548" i="1"/>
  <c r="T548" i="1" s="1"/>
  <c r="S549" i="1"/>
  <c r="T549" i="1" s="1"/>
  <c r="S550" i="1"/>
  <c r="T550" i="1" s="1"/>
  <c r="S551" i="1"/>
  <c r="T551" i="1" s="1"/>
  <c r="S552" i="1"/>
  <c r="T552" i="1" s="1"/>
  <c r="S553" i="1"/>
  <c r="U553" i="1" s="1"/>
  <c r="S554" i="1"/>
  <c r="T554" i="1" s="1"/>
  <c r="S555" i="1"/>
  <c r="U555" i="1" s="1"/>
  <c r="S556" i="1"/>
  <c r="T556" i="1" s="1"/>
  <c r="S557" i="1"/>
  <c r="T557" i="1" s="1"/>
  <c r="S558" i="1"/>
  <c r="T558" i="1" s="1"/>
  <c r="S559" i="1"/>
  <c r="T559" i="1" s="1"/>
  <c r="S560" i="1"/>
  <c r="T560" i="1" s="1"/>
  <c r="S561" i="1"/>
  <c r="T561" i="1" s="1"/>
  <c r="S562" i="1"/>
  <c r="T562" i="1" s="1"/>
  <c r="S563" i="1"/>
  <c r="T563" i="1" s="1"/>
  <c r="T532" i="1"/>
  <c r="T533" i="1"/>
  <c r="T534" i="1"/>
  <c r="T535" i="1"/>
  <c r="T536" i="1"/>
  <c r="T537" i="1"/>
  <c r="T538" i="1"/>
  <c r="T539" i="1"/>
  <c r="V532" i="1"/>
  <c r="X532" i="1" s="1"/>
  <c r="V533" i="1"/>
  <c r="X533" i="1" s="1"/>
  <c r="V534" i="1"/>
  <c r="X534" i="1" s="1"/>
  <c r="V535" i="1"/>
  <c r="X535" i="1" s="1"/>
  <c r="V536" i="1"/>
  <c r="X536" i="1" s="1"/>
  <c r="V537" i="1"/>
  <c r="W537" i="1" s="1"/>
  <c r="V538" i="1"/>
  <c r="V539" i="1"/>
  <c r="X539" i="1" s="1"/>
  <c r="V540" i="1"/>
  <c r="V541" i="1"/>
  <c r="V542" i="1"/>
  <c r="W542" i="1" s="1"/>
  <c r="V543" i="1"/>
  <c r="W543" i="1" s="1"/>
  <c r="V544" i="1"/>
  <c r="W544" i="1" s="1"/>
  <c r="V545" i="1"/>
  <c r="W545" i="1" s="1"/>
  <c r="V546" i="1"/>
  <c r="V547" i="1"/>
  <c r="V548" i="1"/>
  <c r="V549" i="1"/>
  <c r="V550" i="1"/>
  <c r="W550" i="1" s="1"/>
  <c r="V551" i="1"/>
  <c r="W551" i="1" s="1"/>
  <c r="V552" i="1"/>
  <c r="W552" i="1" s="1"/>
  <c r="V553" i="1"/>
  <c r="W553" i="1" s="1"/>
  <c r="V554" i="1"/>
  <c r="W554" i="1" s="1"/>
  <c r="V555" i="1"/>
  <c r="V556" i="1"/>
  <c r="X556" i="1" s="1"/>
  <c r="V557" i="1"/>
  <c r="V558" i="1"/>
  <c r="X558" i="1" s="1"/>
  <c r="V559" i="1"/>
  <c r="W559" i="1" s="1"/>
  <c r="V560" i="1"/>
  <c r="W560" i="1" s="1"/>
  <c r="V561" i="1"/>
  <c r="W561" i="1" s="1"/>
  <c r="V562" i="1"/>
  <c r="V563" i="1"/>
  <c r="W532" i="1"/>
  <c r="W533" i="1"/>
  <c r="W534" i="1"/>
  <c r="W535" i="1"/>
  <c r="W536" i="1"/>
  <c r="Y532" i="1"/>
  <c r="Y533" i="1"/>
  <c r="Y534" i="1"/>
  <c r="Z534" i="1" s="1"/>
  <c r="Y535" i="1"/>
  <c r="Z535" i="1" s="1"/>
  <c r="Y536" i="1"/>
  <c r="Z536" i="1" s="1"/>
  <c r="Y537" i="1"/>
  <c r="Z537" i="1" s="1"/>
  <c r="Y538" i="1"/>
  <c r="Z538" i="1" s="1"/>
  <c r="Y539" i="1"/>
  <c r="Z539" i="1" s="1"/>
  <c r="Y540" i="1"/>
  <c r="Z540" i="1" s="1"/>
  <c r="Y541" i="1"/>
  <c r="Z541" i="1" s="1"/>
  <c r="Y542" i="1"/>
  <c r="Z542" i="1" s="1"/>
  <c r="Y543" i="1"/>
  <c r="Z543" i="1" s="1"/>
  <c r="Y544" i="1"/>
  <c r="Z544" i="1" s="1"/>
  <c r="Y545" i="1"/>
  <c r="Z545" i="1" s="1"/>
  <c r="Y546" i="1"/>
  <c r="Z546" i="1" s="1"/>
  <c r="Y547" i="1"/>
  <c r="Z547" i="1" s="1"/>
  <c r="Y548" i="1"/>
  <c r="Z548" i="1" s="1"/>
  <c r="Y549" i="1"/>
  <c r="Z549" i="1" s="1"/>
  <c r="Y550" i="1"/>
  <c r="Z550" i="1" s="1"/>
  <c r="Y551" i="1"/>
  <c r="Z551" i="1" s="1"/>
  <c r="Y552" i="1"/>
  <c r="Z552" i="1" s="1"/>
  <c r="Y553" i="1"/>
  <c r="Z553" i="1" s="1"/>
  <c r="Y554" i="1"/>
  <c r="Z554" i="1" s="1"/>
  <c r="Y555" i="1"/>
  <c r="Z555" i="1" s="1"/>
  <c r="Y556" i="1"/>
  <c r="Z556" i="1" s="1"/>
  <c r="Y557" i="1"/>
  <c r="Z557" i="1" s="1"/>
  <c r="Y558" i="1"/>
  <c r="Y559" i="1"/>
  <c r="Y560" i="1"/>
  <c r="Z560" i="1" s="1"/>
  <c r="Y561" i="1"/>
  <c r="Z561" i="1" s="1"/>
  <c r="Y562" i="1"/>
  <c r="Z562" i="1" s="1"/>
  <c r="Y563" i="1"/>
  <c r="Z563" i="1" s="1"/>
  <c r="Z532" i="1"/>
  <c r="Z533" i="1"/>
  <c r="Z558" i="1"/>
  <c r="Z559"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E532" i="1"/>
  <c r="AE533" i="1"/>
  <c r="AE534" i="1"/>
  <c r="AE535" i="1"/>
  <c r="AF535" i="1" s="1"/>
  <c r="AE536" i="1"/>
  <c r="AE537" i="1"/>
  <c r="AF537" i="1" s="1"/>
  <c r="AE538" i="1"/>
  <c r="AE539" i="1"/>
  <c r="AF539" i="1" s="1"/>
  <c r="AE540" i="1"/>
  <c r="AF540" i="1" s="1"/>
  <c r="AE541" i="1"/>
  <c r="AF541" i="1" s="1"/>
  <c r="AE542" i="1"/>
  <c r="AF542" i="1" s="1"/>
  <c r="AE543" i="1"/>
  <c r="AF543" i="1" s="1"/>
  <c r="AE544" i="1"/>
  <c r="AE545" i="1"/>
  <c r="AF545" i="1" s="1"/>
  <c r="AE546" i="1"/>
  <c r="AE547" i="1"/>
  <c r="AE548" i="1"/>
  <c r="AF548" i="1" s="1"/>
  <c r="AE549" i="1"/>
  <c r="AF549" i="1" s="1"/>
  <c r="AE550" i="1"/>
  <c r="AF550" i="1" s="1"/>
  <c r="AE551" i="1"/>
  <c r="AF551" i="1" s="1"/>
  <c r="AE552" i="1"/>
  <c r="AF552" i="1" s="1"/>
  <c r="AE553" i="1"/>
  <c r="AF553" i="1" s="1"/>
  <c r="AE554" i="1"/>
  <c r="AF554" i="1" s="1"/>
  <c r="AE555" i="1"/>
  <c r="AF555" i="1" s="1"/>
  <c r="AE556" i="1"/>
  <c r="AF556" i="1" s="1"/>
  <c r="AE557" i="1"/>
  <c r="AF557" i="1" s="1"/>
  <c r="AE558" i="1"/>
  <c r="AF558" i="1" s="1"/>
  <c r="AE559" i="1"/>
  <c r="AF559" i="1" s="1"/>
  <c r="AE560" i="1"/>
  <c r="AF560" i="1" s="1"/>
  <c r="AE561" i="1"/>
  <c r="AF561" i="1" s="1"/>
  <c r="AE562" i="1"/>
  <c r="AF562" i="1" s="1"/>
  <c r="AE563" i="1"/>
  <c r="AF563" i="1" s="1"/>
  <c r="AF532" i="1"/>
  <c r="AF533" i="1"/>
  <c r="AF534" i="1"/>
  <c r="AF536" i="1"/>
  <c r="AF538" i="1"/>
  <c r="AF544" i="1"/>
  <c r="AF546" i="1"/>
  <c r="AF547"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J532" i="1"/>
  <c r="AS532" i="1" s="1"/>
  <c r="AJ533" i="1"/>
  <c r="AS533" i="1" s="1"/>
  <c r="AJ534" i="1"/>
  <c r="AS534" i="1" s="1"/>
  <c r="AJ535" i="1"/>
  <c r="AS535" i="1" s="1"/>
  <c r="AJ536" i="1"/>
  <c r="AS536" i="1" s="1"/>
  <c r="AJ537" i="1"/>
  <c r="AS537" i="1" s="1"/>
  <c r="AJ538" i="1"/>
  <c r="AS538" i="1" s="1"/>
  <c r="AJ539" i="1"/>
  <c r="AS539" i="1" s="1"/>
  <c r="AJ540" i="1"/>
  <c r="AS540" i="1" s="1"/>
  <c r="AJ541" i="1"/>
  <c r="AS541" i="1" s="1"/>
  <c r="AJ542" i="1"/>
  <c r="AS542" i="1" s="1"/>
  <c r="AJ543" i="1"/>
  <c r="AS543" i="1" s="1"/>
  <c r="AJ544" i="1"/>
  <c r="AS544" i="1" s="1"/>
  <c r="AJ545" i="1"/>
  <c r="AS545" i="1" s="1"/>
  <c r="AJ546" i="1"/>
  <c r="AS546" i="1" s="1"/>
  <c r="AJ547" i="1"/>
  <c r="AS547" i="1" s="1"/>
  <c r="AJ548" i="1"/>
  <c r="AS548" i="1" s="1"/>
  <c r="AJ549" i="1"/>
  <c r="AS549" i="1" s="1"/>
  <c r="AJ550" i="1"/>
  <c r="AS550" i="1" s="1"/>
  <c r="AJ551" i="1"/>
  <c r="AS551" i="1" s="1"/>
  <c r="AJ552" i="1"/>
  <c r="AS552" i="1" s="1"/>
  <c r="AJ553" i="1"/>
  <c r="AS553" i="1" s="1"/>
  <c r="AJ554" i="1"/>
  <c r="AS554" i="1" s="1"/>
  <c r="AJ555" i="1"/>
  <c r="AS555" i="1" s="1"/>
  <c r="AJ556" i="1"/>
  <c r="AS556" i="1" s="1"/>
  <c r="AJ557" i="1"/>
  <c r="AS557" i="1" s="1"/>
  <c r="AJ558" i="1"/>
  <c r="AS558" i="1" s="1"/>
  <c r="AJ559" i="1"/>
  <c r="AS559" i="1" s="1"/>
  <c r="AJ560" i="1"/>
  <c r="AS560" i="1" s="1"/>
  <c r="AJ561" i="1"/>
  <c r="AS561" i="1" s="1"/>
  <c r="AJ562" i="1"/>
  <c r="AS562" i="1" s="1"/>
  <c r="AJ563" i="1"/>
  <c r="AS563" i="1" s="1"/>
  <c r="AL532" i="1"/>
  <c r="AL534" i="1"/>
  <c r="AL536" i="1"/>
  <c r="AL537" i="1"/>
  <c r="AL539" i="1"/>
  <c r="AL540" i="1"/>
  <c r="AL541" i="1"/>
  <c r="AL542" i="1"/>
  <c r="AL543" i="1"/>
  <c r="AL549" i="1"/>
  <c r="AL550" i="1"/>
  <c r="AL551" i="1"/>
  <c r="AL553" i="1"/>
  <c r="AL554" i="1"/>
  <c r="AL555" i="1"/>
  <c r="AL556" i="1"/>
  <c r="AL557" i="1"/>
  <c r="AL558" i="1"/>
  <c r="AL559" i="1"/>
  <c r="AL560" i="1"/>
  <c r="AL561" i="1"/>
  <c r="AL562" i="1"/>
  <c r="AL563" i="1"/>
  <c r="AM532" i="1"/>
  <c r="AM534" i="1"/>
  <c r="AM536" i="1"/>
  <c r="AM537" i="1"/>
  <c r="AM539" i="1"/>
  <c r="AM540" i="1"/>
  <c r="AN540" i="1" s="1"/>
  <c r="AM541" i="1"/>
  <c r="AM542" i="1"/>
  <c r="AM543" i="1"/>
  <c r="AN543" i="1" s="1"/>
  <c r="AM549" i="1"/>
  <c r="AM551" i="1"/>
  <c r="AM553" i="1"/>
  <c r="AM554" i="1"/>
  <c r="AN555" i="1"/>
  <c r="AM556" i="1"/>
  <c r="AM557" i="1"/>
  <c r="AN557" i="1" s="1"/>
  <c r="AM558" i="1"/>
  <c r="AM559" i="1"/>
  <c r="AM560" i="1"/>
  <c r="AM563" i="1"/>
  <c r="AN532" i="1"/>
  <c r="AN533" i="1"/>
  <c r="AN534" i="1"/>
  <c r="AN535" i="1"/>
  <c r="AN536" i="1"/>
  <c r="AN537" i="1"/>
  <c r="AN538" i="1"/>
  <c r="AN539" i="1"/>
  <c r="AN541" i="1"/>
  <c r="AN542" i="1"/>
  <c r="AN544" i="1"/>
  <c r="AN545" i="1"/>
  <c r="AN546" i="1"/>
  <c r="AN547" i="1"/>
  <c r="AN548" i="1"/>
  <c r="AN549" i="1"/>
  <c r="AN550" i="1"/>
  <c r="AN551" i="1"/>
  <c r="AN552" i="1"/>
  <c r="AN553" i="1"/>
  <c r="AN554" i="1"/>
  <c r="AN556" i="1"/>
  <c r="AN558" i="1"/>
  <c r="AN559" i="1"/>
  <c r="AN560" i="1"/>
  <c r="AN561" i="1"/>
  <c r="AN562" i="1"/>
  <c r="AN563" i="1"/>
  <c r="AO532" i="1"/>
  <c r="AO533" i="1"/>
  <c r="AO534" i="1"/>
  <c r="AO535" i="1"/>
  <c r="AP535" i="1" s="1"/>
  <c r="AO536" i="1"/>
  <c r="AP536" i="1" s="1"/>
  <c r="AO537" i="1"/>
  <c r="AP537" i="1" s="1"/>
  <c r="AO538" i="1"/>
  <c r="AP538" i="1" s="1"/>
  <c r="AO539" i="1"/>
  <c r="AP539" i="1" s="1"/>
  <c r="AO540" i="1"/>
  <c r="AP540" i="1" s="1"/>
  <c r="AO541" i="1"/>
  <c r="AP541" i="1" s="1"/>
  <c r="AO542" i="1"/>
  <c r="AP542" i="1" s="1"/>
  <c r="AO543" i="1"/>
  <c r="AP543" i="1" s="1"/>
  <c r="AO544" i="1"/>
  <c r="AP544" i="1" s="1"/>
  <c r="AO545" i="1"/>
  <c r="AP545" i="1" s="1"/>
  <c r="AO546" i="1"/>
  <c r="AP546" i="1" s="1"/>
  <c r="AO547" i="1"/>
  <c r="AP547" i="1" s="1"/>
  <c r="AO548" i="1"/>
  <c r="AP548" i="1" s="1"/>
  <c r="AO549" i="1"/>
  <c r="AP549" i="1" s="1"/>
  <c r="AO550" i="1"/>
  <c r="AP550" i="1" s="1"/>
  <c r="AO551" i="1"/>
  <c r="AP551" i="1" s="1"/>
  <c r="AO552" i="1"/>
  <c r="AP552" i="1" s="1"/>
  <c r="AO553" i="1"/>
  <c r="AP553" i="1" s="1"/>
  <c r="AO554" i="1"/>
  <c r="AP554" i="1" s="1"/>
  <c r="AO555" i="1"/>
  <c r="AP555" i="1" s="1"/>
  <c r="AO556" i="1"/>
  <c r="AP556" i="1" s="1"/>
  <c r="AO557" i="1"/>
  <c r="AP557" i="1" s="1"/>
  <c r="AO558" i="1"/>
  <c r="AP558" i="1" s="1"/>
  <c r="AO559" i="1"/>
  <c r="AP559" i="1" s="1"/>
  <c r="AO560" i="1"/>
  <c r="AP560" i="1" s="1"/>
  <c r="AO561" i="1"/>
  <c r="AP561" i="1" s="1"/>
  <c r="AO562" i="1"/>
  <c r="AP562" i="1" s="1"/>
  <c r="AO563" i="1"/>
  <c r="AP563" i="1" s="1"/>
  <c r="AP532" i="1"/>
  <c r="AP533" i="1"/>
  <c r="AP534" i="1"/>
  <c r="R473" i="1"/>
  <c r="AA473" i="1" s="1"/>
  <c r="R474" i="1"/>
  <c r="R475" i="1"/>
  <c r="P475" i="1" s="1"/>
  <c r="R476" i="1"/>
  <c r="R477" i="1"/>
  <c r="P477" i="1" s="1"/>
  <c r="R478" i="1"/>
  <c r="P478" i="1" s="1"/>
  <c r="R479" i="1"/>
  <c r="Q479" i="1" s="1"/>
  <c r="R480" i="1"/>
  <c r="R481" i="1"/>
  <c r="R482" i="1"/>
  <c r="R483" i="1"/>
  <c r="P483" i="1" s="1"/>
  <c r="R484" i="1"/>
  <c r="P484" i="1" s="1"/>
  <c r="R485" i="1"/>
  <c r="P485" i="1" s="1"/>
  <c r="R486" i="1"/>
  <c r="Q486" i="1" s="1"/>
  <c r="R487" i="1"/>
  <c r="Q487" i="1" s="1"/>
  <c r="R488" i="1"/>
  <c r="R489" i="1"/>
  <c r="R490" i="1"/>
  <c r="R491" i="1"/>
  <c r="P491" i="1" s="1"/>
  <c r="R492" i="1"/>
  <c r="R493" i="1"/>
  <c r="P493" i="1" s="1"/>
  <c r="R494" i="1"/>
  <c r="Q494" i="1" s="1"/>
  <c r="R495" i="1"/>
  <c r="Q495" i="1" s="1"/>
  <c r="R496" i="1"/>
  <c r="Q496" i="1" s="1"/>
  <c r="R497" i="1"/>
  <c r="AA497" i="1" s="1"/>
  <c r="R498" i="1"/>
  <c r="R499" i="1"/>
  <c r="P499" i="1" s="1"/>
  <c r="R500" i="1"/>
  <c r="R501" i="1"/>
  <c r="P501" i="1" s="1"/>
  <c r="R502" i="1"/>
  <c r="P502" i="1" s="1"/>
  <c r="R503" i="1"/>
  <c r="Q503" i="1" s="1"/>
  <c r="R504" i="1"/>
  <c r="R505" i="1"/>
  <c r="R506" i="1"/>
  <c r="R507" i="1"/>
  <c r="P507" i="1" s="1"/>
  <c r="R508" i="1"/>
  <c r="R509" i="1"/>
  <c r="P509" i="1" s="1"/>
  <c r="R510" i="1"/>
  <c r="Q510" i="1" s="1"/>
  <c r="R511" i="1"/>
  <c r="Q511" i="1" s="1"/>
  <c r="R512" i="1"/>
  <c r="Q512" i="1" s="1"/>
  <c r="R513" i="1"/>
  <c r="P513" i="1" s="1"/>
  <c r="R514" i="1"/>
  <c r="R515" i="1"/>
  <c r="P515" i="1" s="1"/>
  <c r="R516" i="1"/>
  <c r="P516" i="1" s="1"/>
  <c r="R517" i="1"/>
  <c r="P517" i="1" s="1"/>
  <c r="R518" i="1"/>
  <c r="P518" i="1" s="1"/>
  <c r="R519" i="1"/>
  <c r="Q519" i="1" s="1"/>
  <c r="R520" i="1"/>
  <c r="Q520" i="1" s="1"/>
  <c r="R521" i="1"/>
  <c r="R522" i="1"/>
  <c r="R523" i="1"/>
  <c r="P523" i="1" s="1"/>
  <c r="R524" i="1"/>
  <c r="R525" i="1"/>
  <c r="R526" i="1"/>
  <c r="P526" i="1" s="1"/>
  <c r="R527" i="1"/>
  <c r="Q527" i="1" s="1"/>
  <c r="R528" i="1"/>
  <c r="R529" i="1"/>
  <c r="Q529" i="1" s="1"/>
  <c r="R530" i="1"/>
  <c r="R531" i="1"/>
  <c r="P531" i="1" s="1"/>
  <c r="S473" i="1"/>
  <c r="T473" i="1" s="1"/>
  <c r="S474" i="1"/>
  <c r="U474" i="1" s="1"/>
  <c r="S475" i="1"/>
  <c r="T475" i="1" s="1"/>
  <c r="S476" i="1"/>
  <c r="T476" i="1" s="1"/>
  <c r="S477" i="1"/>
  <c r="U477" i="1" s="1"/>
  <c r="S478" i="1"/>
  <c r="U478" i="1" s="1"/>
  <c r="S479" i="1"/>
  <c r="S480" i="1"/>
  <c r="T480" i="1" s="1"/>
  <c r="S481" i="1"/>
  <c r="S482" i="1"/>
  <c r="S483" i="1"/>
  <c r="T483" i="1" s="1"/>
  <c r="S484" i="1"/>
  <c r="T484" i="1" s="1"/>
  <c r="S485" i="1"/>
  <c r="S486" i="1"/>
  <c r="S487" i="1"/>
  <c r="S488" i="1"/>
  <c r="T488" i="1" s="1"/>
  <c r="S489" i="1"/>
  <c r="S490" i="1"/>
  <c r="T490" i="1" s="1"/>
  <c r="S491" i="1"/>
  <c r="T491" i="1" s="1"/>
  <c r="S492" i="1"/>
  <c r="T492" i="1" s="1"/>
  <c r="S493" i="1"/>
  <c r="S494" i="1"/>
  <c r="S495" i="1"/>
  <c r="S496" i="1"/>
  <c r="T496" i="1" s="1"/>
  <c r="S497" i="1"/>
  <c r="U497" i="1" s="1"/>
  <c r="S498" i="1"/>
  <c r="S499" i="1"/>
  <c r="U499" i="1" s="1"/>
  <c r="S500" i="1"/>
  <c r="U500" i="1" s="1"/>
  <c r="S501" i="1"/>
  <c r="U501" i="1" s="1"/>
  <c r="S502" i="1"/>
  <c r="S503" i="1"/>
  <c r="S504" i="1"/>
  <c r="T504" i="1" s="1"/>
  <c r="S505" i="1"/>
  <c r="S506" i="1"/>
  <c r="S507" i="1"/>
  <c r="T507" i="1" s="1"/>
  <c r="S508" i="1"/>
  <c r="U508" i="1" s="1"/>
  <c r="S509" i="1"/>
  <c r="U509" i="1" s="1"/>
  <c r="S510" i="1"/>
  <c r="S511" i="1"/>
  <c r="S512" i="1"/>
  <c r="T512" i="1" s="1"/>
  <c r="S513" i="1"/>
  <c r="S514" i="1"/>
  <c r="U514" i="1" s="1"/>
  <c r="S515" i="1"/>
  <c r="U515" i="1" s="1"/>
  <c r="S516" i="1"/>
  <c r="T516" i="1" s="1"/>
  <c r="S517" i="1"/>
  <c r="U517" i="1" s="1"/>
  <c r="S518" i="1"/>
  <c r="S519" i="1"/>
  <c r="T519" i="1" s="1"/>
  <c r="S520" i="1"/>
  <c r="T520" i="1" s="1"/>
  <c r="S521" i="1"/>
  <c r="S522" i="1"/>
  <c r="T522" i="1" s="1"/>
  <c r="S523" i="1"/>
  <c r="T523" i="1" s="1"/>
  <c r="S524" i="1"/>
  <c r="T524" i="1" s="1"/>
  <c r="S525" i="1"/>
  <c r="S526" i="1"/>
  <c r="S527" i="1"/>
  <c r="S528" i="1"/>
  <c r="T528" i="1" s="1"/>
  <c r="S529" i="1"/>
  <c r="T529" i="1" s="1"/>
  <c r="S530" i="1"/>
  <c r="S531" i="1"/>
  <c r="T531" i="1" s="1"/>
  <c r="V473" i="1"/>
  <c r="V474" i="1"/>
  <c r="W474" i="1" s="1"/>
  <c r="V475" i="1"/>
  <c r="X475" i="1" s="1"/>
  <c r="V476" i="1"/>
  <c r="X476" i="1" s="1"/>
  <c r="V477" i="1"/>
  <c r="X477" i="1" s="1"/>
  <c r="V478" i="1"/>
  <c r="V479" i="1"/>
  <c r="V480" i="1"/>
  <c r="V481" i="1"/>
  <c r="V482" i="1"/>
  <c r="X482" i="1" s="1"/>
  <c r="V483" i="1"/>
  <c r="W483" i="1" s="1"/>
  <c r="V484" i="1"/>
  <c r="X484" i="1" s="1"/>
  <c r="V485" i="1"/>
  <c r="X485" i="1" s="1"/>
  <c r="V486" i="1"/>
  <c r="W486" i="1" s="1"/>
  <c r="V487" i="1"/>
  <c r="V488" i="1"/>
  <c r="V489" i="1"/>
  <c r="X489" i="1" s="1"/>
  <c r="V490" i="1"/>
  <c r="V491" i="1"/>
  <c r="X491" i="1" s="1"/>
  <c r="V492" i="1"/>
  <c r="X492" i="1" s="1"/>
  <c r="V493" i="1"/>
  <c r="W493" i="1" s="1"/>
  <c r="V494" i="1"/>
  <c r="V495" i="1"/>
  <c r="V496" i="1"/>
  <c r="V497" i="1"/>
  <c r="W497" i="1" s="1"/>
  <c r="V498" i="1"/>
  <c r="W498" i="1" s="1"/>
  <c r="V499" i="1"/>
  <c r="W499" i="1" s="1"/>
  <c r="V500" i="1"/>
  <c r="X500" i="1" s="1"/>
  <c r="V501" i="1"/>
  <c r="X501" i="1" s="1"/>
  <c r="V502" i="1"/>
  <c r="V503" i="1"/>
  <c r="V504" i="1"/>
  <c r="V505" i="1"/>
  <c r="W505" i="1" s="1"/>
  <c r="V506" i="1"/>
  <c r="W506" i="1" s="1"/>
  <c r="V507" i="1"/>
  <c r="W507" i="1" s="1"/>
  <c r="V508" i="1"/>
  <c r="X508" i="1" s="1"/>
  <c r="V509" i="1"/>
  <c r="X509" i="1" s="1"/>
  <c r="V510" i="1"/>
  <c r="V511" i="1"/>
  <c r="V512" i="1"/>
  <c r="V513" i="1"/>
  <c r="X513" i="1" s="1"/>
  <c r="V514" i="1"/>
  <c r="X514" i="1" s="1"/>
  <c r="V515" i="1"/>
  <c r="V516" i="1"/>
  <c r="X516" i="1" s="1"/>
  <c r="V517" i="1"/>
  <c r="X517" i="1" s="1"/>
  <c r="V518" i="1"/>
  <c r="W518" i="1" s="1"/>
  <c r="V519" i="1"/>
  <c r="V520" i="1"/>
  <c r="V521" i="1"/>
  <c r="V522" i="1"/>
  <c r="X522" i="1" s="1"/>
  <c r="V523" i="1"/>
  <c r="W523" i="1" s="1"/>
  <c r="V524" i="1"/>
  <c r="X524" i="1" s="1"/>
  <c r="V525" i="1"/>
  <c r="W525" i="1" s="1"/>
  <c r="V526" i="1"/>
  <c r="W526" i="1" s="1"/>
  <c r="V527" i="1"/>
  <c r="V528" i="1"/>
  <c r="V529" i="1"/>
  <c r="V530" i="1"/>
  <c r="X530" i="1" s="1"/>
  <c r="V531" i="1"/>
  <c r="X531" i="1" s="1"/>
  <c r="Y473" i="1"/>
  <c r="Z473" i="1" s="1"/>
  <c r="Y474" i="1"/>
  <c r="Z474" i="1" s="1"/>
  <c r="Y475" i="1"/>
  <c r="Z475" i="1" s="1"/>
  <c r="Y476" i="1"/>
  <c r="Z476" i="1" s="1"/>
  <c r="Y477" i="1"/>
  <c r="Z477" i="1" s="1"/>
  <c r="Y478" i="1"/>
  <c r="Z478" i="1" s="1"/>
  <c r="Y479" i="1"/>
  <c r="Z479" i="1" s="1"/>
  <c r="Y480" i="1"/>
  <c r="Z480" i="1" s="1"/>
  <c r="Y481" i="1"/>
  <c r="Z481" i="1" s="1"/>
  <c r="Y482" i="1"/>
  <c r="Z482" i="1" s="1"/>
  <c r="Y483" i="1"/>
  <c r="Z483" i="1" s="1"/>
  <c r="Y484" i="1"/>
  <c r="Z484" i="1" s="1"/>
  <c r="Y485" i="1"/>
  <c r="Z485" i="1" s="1"/>
  <c r="Y486" i="1"/>
  <c r="Z486" i="1" s="1"/>
  <c r="Y487" i="1"/>
  <c r="Z487" i="1" s="1"/>
  <c r="Y488" i="1"/>
  <c r="Z488" i="1" s="1"/>
  <c r="Y489" i="1"/>
  <c r="Z489" i="1" s="1"/>
  <c r="Y490" i="1"/>
  <c r="Z490" i="1" s="1"/>
  <c r="Y491" i="1"/>
  <c r="Z491" i="1" s="1"/>
  <c r="Y492" i="1"/>
  <c r="Z492" i="1" s="1"/>
  <c r="Y493" i="1"/>
  <c r="Z493" i="1" s="1"/>
  <c r="Y494" i="1"/>
  <c r="Z494" i="1" s="1"/>
  <c r="Y495" i="1"/>
  <c r="Z495" i="1" s="1"/>
  <c r="Y496" i="1"/>
  <c r="Z496" i="1" s="1"/>
  <c r="Y497" i="1"/>
  <c r="Z497" i="1" s="1"/>
  <c r="Y498" i="1"/>
  <c r="Z498" i="1" s="1"/>
  <c r="Y499" i="1"/>
  <c r="Z499" i="1" s="1"/>
  <c r="Y500" i="1"/>
  <c r="Z500" i="1" s="1"/>
  <c r="Y501" i="1"/>
  <c r="Z501" i="1" s="1"/>
  <c r="Y502" i="1"/>
  <c r="Z502" i="1" s="1"/>
  <c r="Y503" i="1"/>
  <c r="Z503" i="1" s="1"/>
  <c r="Y504" i="1"/>
  <c r="Z504" i="1" s="1"/>
  <c r="Y505" i="1"/>
  <c r="Z505" i="1" s="1"/>
  <c r="Y506" i="1"/>
  <c r="Z506" i="1" s="1"/>
  <c r="Y507" i="1"/>
  <c r="Z507" i="1" s="1"/>
  <c r="Y508" i="1"/>
  <c r="Z508" i="1" s="1"/>
  <c r="Y509" i="1"/>
  <c r="Z509" i="1" s="1"/>
  <c r="Y510" i="1"/>
  <c r="Z510" i="1" s="1"/>
  <c r="Y511" i="1"/>
  <c r="Z511" i="1" s="1"/>
  <c r="Y512" i="1"/>
  <c r="Z512" i="1" s="1"/>
  <c r="Y513" i="1"/>
  <c r="Z513" i="1" s="1"/>
  <c r="Y514" i="1"/>
  <c r="Z514" i="1" s="1"/>
  <c r="Y515" i="1"/>
  <c r="Z515" i="1" s="1"/>
  <c r="Y516" i="1"/>
  <c r="Z516" i="1" s="1"/>
  <c r="Y517" i="1"/>
  <c r="Z517" i="1" s="1"/>
  <c r="Y518" i="1"/>
  <c r="Z518" i="1" s="1"/>
  <c r="Y519" i="1"/>
  <c r="Z519" i="1" s="1"/>
  <c r="Y520" i="1"/>
  <c r="Z520" i="1" s="1"/>
  <c r="Y521" i="1"/>
  <c r="Z521" i="1" s="1"/>
  <c r="Y522" i="1"/>
  <c r="Z522" i="1" s="1"/>
  <c r="Y523" i="1"/>
  <c r="Z523" i="1" s="1"/>
  <c r="Y524" i="1"/>
  <c r="Z524" i="1" s="1"/>
  <c r="Y525" i="1"/>
  <c r="Z525" i="1" s="1"/>
  <c r="Y526" i="1"/>
  <c r="Z526" i="1" s="1"/>
  <c r="Y527" i="1"/>
  <c r="Z527" i="1" s="1"/>
  <c r="Y528" i="1"/>
  <c r="Z528" i="1" s="1"/>
  <c r="Y529" i="1"/>
  <c r="Z529" i="1" s="1"/>
  <c r="Y530" i="1"/>
  <c r="Z530" i="1" s="1"/>
  <c r="Y531" i="1"/>
  <c r="Z531" i="1" s="1"/>
  <c r="AD473" i="1"/>
  <c r="AE473" i="1" s="1"/>
  <c r="AF473" i="1" s="1"/>
  <c r="AD474" i="1"/>
  <c r="AE474" i="1" s="1"/>
  <c r="AF474" i="1" s="1"/>
  <c r="AD475" i="1"/>
  <c r="AE475" i="1" s="1"/>
  <c r="AF475" i="1" s="1"/>
  <c r="AD476" i="1"/>
  <c r="AE476" i="1" s="1"/>
  <c r="AF476" i="1" s="1"/>
  <c r="AD477" i="1"/>
  <c r="AE477" i="1" s="1"/>
  <c r="AF477" i="1" s="1"/>
  <c r="AD478" i="1"/>
  <c r="AE478" i="1" s="1"/>
  <c r="AF478" i="1" s="1"/>
  <c r="AD479" i="1"/>
  <c r="AE479" i="1" s="1"/>
  <c r="AF479" i="1" s="1"/>
  <c r="AD480" i="1"/>
  <c r="AE480" i="1" s="1"/>
  <c r="AF480" i="1" s="1"/>
  <c r="AD481" i="1"/>
  <c r="AE481" i="1" s="1"/>
  <c r="AF481" i="1" s="1"/>
  <c r="AD482" i="1"/>
  <c r="AE482" i="1" s="1"/>
  <c r="AF482" i="1" s="1"/>
  <c r="AD483" i="1"/>
  <c r="AE483" i="1" s="1"/>
  <c r="AF483" i="1" s="1"/>
  <c r="AD484" i="1"/>
  <c r="AE484" i="1" s="1"/>
  <c r="AF484" i="1" s="1"/>
  <c r="AD485" i="1"/>
  <c r="AE485" i="1" s="1"/>
  <c r="AF485" i="1" s="1"/>
  <c r="AD486" i="1"/>
  <c r="AE486" i="1" s="1"/>
  <c r="AF486" i="1" s="1"/>
  <c r="AD487" i="1"/>
  <c r="AE487" i="1" s="1"/>
  <c r="AF487" i="1" s="1"/>
  <c r="AD488" i="1"/>
  <c r="AE488" i="1" s="1"/>
  <c r="AF488" i="1" s="1"/>
  <c r="AD489" i="1"/>
  <c r="AE489" i="1" s="1"/>
  <c r="AF489" i="1" s="1"/>
  <c r="AD490" i="1"/>
  <c r="AE490" i="1" s="1"/>
  <c r="AF490" i="1" s="1"/>
  <c r="AD491" i="1"/>
  <c r="AE491" i="1" s="1"/>
  <c r="AF491" i="1" s="1"/>
  <c r="AD492" i="1"/>
  <c r="AE492" i="1" s="1"/>
  <c r="AF492" i="1" s="1"/>
  <c r="AD493" i="1"/>
  <c r="AE493" i="1" s="1"/>
  <c r="AF493" i="1" s="1"/>
  <c r="AD494" i="1"/>
  <c r="AE494" i="1" s="1"/>
  <c r="AF494" i="1" s="1"/>
  <c r="AD495" i="1"/>
  <c r="AE495" i="1" s="1"/>
  <c r="AF495" i="1" s="1"/>
  <c r="AD496" i="1"/>
  <c r="AE496" i="1" s="1"/>
  <c r="AF496" i="1" s="1"/>
  <c r="AD497" i="1"/>
  <c r="AE497" i="1" s="1"/>
  <c r="AF497" i="1" s="1"/>
  <c r="AD498" i="1"/>
  <c r="AE498" i="1" s="1"/>
  <c r="AF498" i="1" s="1"/>
  <c r="AD499" i="1"/>
  <c r="AE499" i="1" s="1"/>
  <c r="AF499" i="1" s="1"/>
  <c r="AD500" i="1"/>
  <c r="AE500" i="1" s="1"/>
  <c r="AF500" i="1" s="1"/>
  <c r="AD501" i="1"/>
  <c r="AE501" i="1" s="1"/>
  <c r="AF501" i="1" s="1"/>
  <c r="AD502" i="1"/>
  <c r="AE502" i="1" s="1"/>
  <c r="AF502" i="1" s="1"/>
  <c r="AD503" i="1"/>
  <c r="AE503" i="1" s="1"/>
  <c r="AF503" i="1" s="1"/>
  <c r="AD504" i="1"/>
  <c r="AE504" i="1" s="1"/>
  <c r="AF504" i="1" s="1"/>
  <c r="AD505" i="1"/>
  <c r="AE505" i="1" s="1"/>
  <c r="AF505" i="1" s="1"/>
  <c r="AD506" i="1"/>
  <c r="AE506" i="1" s="1"/>
  <c r="AF506" i="1" s="1"/>
  <c r="AD507" i="1"/>
  <c r="AE507" i="1" s="1"/>
  <c r="AF507" i="1" s="1"/>
  <c r="AD508" i="1"/>
  <c r="AE508" i="1" s="1"/>
  <c r="AF508" i="1" s="1"/>
  <c r="AD509" i="1"/>
  <c r="AE509" i="1" s="1"/>
  <c r="AF509" i="1" s="1"/>
  <c r="AD510" i="1"/>
  <c r="AE510" i="1" s="1"/>
  <c r="AF510" i="1" s="1"/>
  <c r="AD511" i="1"/>
  <c r="AE511" i="1" s="1"/>
  <c r="AF511" i="1" s="1"/>
  <c r="AD512" i="1"/>
  <c r="AE512" i="1" s="1"/>
  <c r="AF512" i="1" s="1"/>
  <c r="AD513" i="1"/>
  <c r="AE513" i="1" s="1"/>
  <c r="AF513" i="1" s="1"/>
  <c r="AD514" i="1"/>
  <c r="AE514" i="1" s="1"/>
  <c r="AF514" i="1" s="1"/>
  <c r="AD515" i="1"/>
  <c r="AE515" i="1" s="1"/>
  <c r="AF515" i="1" s="1"/>
  <c r="AD516" i="1"/>
  <c r="AE516" i="1" s="1"/>
  <c r="AF516" i="1" s="1"/>
  <c r="AD517" i="1"/>
  <c r="AE517" i="1" s="1"/>
  <c r="AF517" i="1" s="1"/>
  <c r="AD518" i="1"/>
  <c r="AE518" i="1" s="1"/>
  <c r="AF518" i="1" s="1"/>
  <c r="AD519" i="1"/>
  <c r="AE519" i="1" s="1"/>
  <c r="AF519" i="1" s="1"/>
  <c r="AD520" i="1"/>
  <c r="AE520" i="1" s="1"/>
  <c r="AF520" i="1" s="1"/>
  <c r="AD521" i="1"/>
  <c r="AE521" i="1" s="1"/>
  <c r="AF521" i="1" s="1"/>
  <c r="AD522" i="1"/>
  <c r="AE522" i="1" s="1"/>
  <c r="AF522" i="1" s="1"/>
  <c r="AD523" i="1"/>
  <c r="AE523" i="1" s="1"/>
  <c r="AF523" i="1" s="1"/>
  <c r="AD524" i="1"/>
  <c r="AE524" i="1" s="1"/>
  <c r="AF524" i="1" s="1"/>
  <c r="AD525" i="1"/>
  <c r="AE525" i="1" s="1"/>
  <c r="AF525" i="1" s="1"/>
  <c r="AD526" i="1"/>
  <c r="AE526" i="1" s="1"/>
  <c r="AF526" i="1" s="1"/>
  <c r="AD527" i="1"/>
  <c r="AE527" i="1" s="1"/>
  <c r="AF527" i="1" s="1"/>
  <c r="AD528" i="1"/>
  <c r="AE528" i="1" s="1"/>
  <c r="AF528" i="1" s="1"/>
  <c r="AD529" i="1"/>
  <c r="AE529" i="1" s="1"/>
  <c r="AF529" i="1" s="1"/>
  <c r="AD530" i="1"/>
  <c r="AE530" i="1" s="1"/>
  <c r="AF530" i="1" s="1"/>
  <c r="AD531" i="1"/>
  <c r="AE531" i="1" s="1"/>
  <c r="AF531" i="1" s="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J473" i="1"/>
  <c r="AS473" i="1" s="1"/>
  <c r="AJ474" i="1"/>
  <c r="AS474" i="1" s="1"/>
  <c r="AJ475" i="1"/>
  <c r="AS475" i="1" s="1"/>
  <c r="AJ476" i="1"/>
  <c r="AS476" i="1" s="1"/>
  <c r="AJ477" i="1"/>
  <c r="AS477" i="1" s="1"/>
  <c r="AJ478" i="1"/>
  <c r="AS478" i="1" s="1"/>
  <c r="AJ479" i="1"/>
  <c r="AS479" i="1" s="1"/>
  <c r="AJ480" i="1"/>
  <c r="AS480" i="1" s="1"/>
  <c r="AJ481" i="1"/>
  <c r="AS481" i="1" s="1"/>
  <c r="AJ482" i="1"/>
  <c r="AS482" i="1" s="1"/>
  <c r="AJ483" i="1"/>
  <c r="AS483" i="1" s="1"/>
  <c r="AJ484" i="1"/>
  <c r="AS484" i="1" s="1"/>
  <c r="AJ485" i="1"/>
  <c r="AS485" i="1" s="1"/>
  <c r="AJ486" i="1"/>
  <c r="AS486" i="1" s="1"/>
  <c r="AJ487" i="1"/>
  <c r="AS487" i="1" s="1"/>
  <c r="AJ488" i="1"/>
  <c r="AS488" i="1" s="1"/>
  <c r="AJ489" i="1"/>
  <c r="AS489" i="1" s="1"/>
  <c r="AJ490" i="1"/>
  <c r="AS490" i="1" s="1"/>
  <c r="AJ491" i="1"/>
  <c r="AS491" i="1" s="1"/>
  <c r="AJ492" i="1"/>
  <c r="AS492" i="1" s="1"/>
  <c r="AJ493" i="1"/>
  <c r="AS493" i="1" s="1"/>
  <c r="AJ494" i="1"/>
  <c r="AS494" i="1" s="1"/>
  <c r="AJ495" i="1"/>
  <c r="AS495" i="1" s="1"/>
  <c r="AJ496" i="1"/>
  <c r="AS496" i="1" s="1"/>
  <c r="AJ497" i="1"/>
  <c r="AS497" i="1" s="1"/>
  <c r="AJ498" i="1"/>
  <c r="AS498" i="1" s="1"/>
  <c r="AJ499" i="1"/>
  <c r="AS499" i="1" s="1"/>
  <c r="AJ500" i="1"/>
  <c r="AS500" i="1" s="1"/>
  <c r="AJ501" i="1"/>
  <c r="AS501" i="1" s="1"/>
  <c r="AJ502" i="1"/>
  <c r="AS502" i="1" s="1"/>
  <c r="AJ503" i="1"/>
  <c r="AS503" i="1" s="1"/>
  <c r="AJ504" i="1"/>
  <c r="AS504" i="1" s="1"/>
  <c r="AJ505" i="1"/>
  <c r="AS505" i="1" s="1"/>
  <c r="AJ506" i="1"/>
  <c r="AS506" i="1" s="1"/>
  <c r="AJ507" i="1"/>
  <c r="AS507" i="1" s="1"/>
  <c r="AJ508" i="1"/>
  <c r="AS508" i="1" s="1"/>
  <c r="AJ509" i="1"/>
  <c r="AS509" i="1" s="1"/>
  <c r="AJ510" i="1"/>
  <c r="AS510" i="1" s="1"/>
  <c r="AJ511" i="1"/>
  <c r="AS511" i="1" s="1"/>
  <c r="AJ512" i="1"/>
  <c r="AS512" i="1" s="1"/>
  <c r="AJ513" i="1"/>
  <c r="AS513" i="1" s="1"/>
  <c r="AJ514" i="1"/>
  <c r="AS514" i="1" s="1"/>
  <c r="AJ515" i="1"/>
  <c r="AS515" i="1" s="1"/>
  <c r="AJ516" i="1"/>
  <c r="AS516" i="1" s="1"/>
  <c r="AJ517" i="1"/>
  <c r="AS517" i="1" s="1"/>
  <c r="AJ518" i="1"/>
  <c r="AS518" i="1" s="1"/>
  <c r="AJ519" i="1"/>
  <c r="AS519" i="1" s="1"/>
  <c r="AJ520" i="1"/>
  <c r="AS520" i="1" s="1"/>
  <c r="AJ521" i="1"/>
  <c r="AS521" i="1" s="1"/>
  <c r="AJ522" i="1"/>
  <c r="AS522" i="1" s="1"/>
  <c r="AJ523" i="1"/>
  <c r="AS523" i="1" s="1"/>
  <c r="AJ524" i="1"/>
  <c r="AS524" i="1" s="1"/>
  <c r="AJ525" i="1"/>
  <c r="AS525" i="1" s="1"/>
  <c r="AJ526" i="1"/>
  <c r="AS526" i="1" s="1"/>
  <c r="AJ527" i="1"/>
  <c r="AS527" i="1" s="1"/>
  <c r="AJ528" i="1"/>
  <c r="AS528" i="1" s="1"/>
  <c r="AJ529" i="1"/>
  <c r="AS529" i="1" s="1"/>
  <c r="AJ530" i="1"/>
  <c r="AS530" i="1" s="1"/>
  <c r="AJ531" i="1"/>
  <c r="AS531" i="1" s="1"/>
  <c r="AL473" i="1"/>
  <c r="AL474" i="1"/>
  <c r="AL475" i="1"/>
  <c r="AL476" i="1"/>
  <c r="AL477" i="1"/>
  <c r="AL478" i="1"/>
  <c r="AL479" i="1"/>
  <c r="AL482" i="1"/>
  <c r="AL484" i="1"/>
  <c r="AL485" i="1"/>
  <c r="AL486" i="1"/>
  <c r="AL488" i="1"/>
  <c r="AL489" i="1"/>
  <c r="AL490" i="1"/>
  <c r="AL491" i="1"/>
  <c r="AL492" i="1"/>
  <c r="AL493" i="1"/>
  <c r="AL494" i="1"/>
  <c r="AL495" i="1"/>
  <c r="AL496" i="1"/>
  <c r="AL497" i="1"/>
  <c r="AL498" i="1"/>
  <c r="AL499" i="1"/>
  <c r="AL500" i="1"/>
  <c r="AL502" i="1"/>
  <c r="AL503" i="1"/>
  <c r="AL505" i="1"/>
  <c r="AL506" i="1"/>
  <c r="AL507" i="1"/>
  <c r="AL509" i="1"/>
  <c r="AL510" i="1"/>
  <c r="AL511" i="1"/>
  <c r="AL512" i="1"/>
  <c r="AL513" i="1"/>
  <c r="AL514" i="1"/>
  <c r="AL516" i="1"/>
  <c r="AL517" i="1"/>
  <c r="AL520" i="1"/>
  <c r="AL521" i="1"/>
  <c r="AL522" i="1"/>
  <c r="AL524" i="1"/>
  <c r="AL526" i="1"/>
  <c r="AL528" i="1"/>
  <c r="AL530" i="1"/>
  <c r="AM473" i="1"/>
  <c r="AN473" i="1" s="1"/>
  <c r="AM474" i="1"/>
  <c r="AN474" i="1" s="1"/>
  <c r="AM475" i="1"/>
  <c r="AM476" i="1"/>
  <c r="AM477" i="1"/>
  <c r="AN477" i="1" s="1"/>
  <c r="AN479" i="1"/>
  <c r="AM482" i="1"/>
  <c r="AM484" i="1"/>
  <c r="AM485" i="1"/>
  <c r="AM486" i="1"/>
  <c r="AM488" i="1"/>
  <c r="AM489" i="1"/>
  <c r="AM490" i="1"/>
  <c r="AM491" i="1"/>
  <c r="AM492" i="1"/>
  <c r="AM493" i="1"/>
  <c r="AM494" i="1"/>
  <c r="AM495" i="1"/>
  <c r="AM496" i="1"/>
  <c r="AM497" i="1"/>
  <c r="AM498" i="1"/>
  <c r="AM502" i="1"/>
  <c r="AN502" i="1" s="1"/>
  <c r="AM503" i="1"/>
  <c r="AM505" i="1"/>
  <c r="AM506" i="1"/>
  <c r="AM507" i="1"/>
  <c r="AM509" i="1"/>
  <c r="AN509" i="1" s="1"/>
  <c r="AM510" i="1"/>
  <c r="AM511" i="1"/>
  <c r="AM512" i="1"/>
  <c r="AN512" i="1" s="1"/>
  <c r="AM513" i="1"/>
  <c r="AM514" i="1"/>
  <c r="AM516" i="1"/>
  <c r="AN516" i="1" s="1"/>
  <c r="AM521" i="1"/>
  <c r="AN521" i="1" s="1"/>
  <c r="AM522" i="1"/>
  <c r="AM524" i="1"/>
  <c r="AN524" i="1" s="1"/>
  <c r="AM526" i="1"/>
  <c r="AM528" i="1"/>
  <c r="AM530" i="1"/>
  <c r="AN475" i="1"/>
  <c r="AN476" i="1"/>
  <c r="AN478" i="1"/>
  <c r="AN480" i="1"/>
  <c r="AN481" i="1"/>
  <c r="AN482" i="1"/>
  <c r="AN483" i="1"/>
  <c r="AN484" i="1"/>
  <c r="AN485" i="1"/>
  <c r="AN486" i="1"/>
  <c r="AN487" i="1"/>
  <c r="AN488" i="1"/>
  <c r="AN489" i="1"/>
  <c r="AN490" i="1"/>
  <c r="AN491" i="1"/>
  <c r="AN492" i="1"/>
  <c r="AN493" i="1"/>
  <c r="AN494" i="1"/>
  <c r="AN495" i="1"/>
  <c r="AN496" i="1"/>
  <c r="AN497" i="1"/>
  <c r="AN498" i="1"/>
  <c r="AN499" i="1"/>
  <c r="AN500" i="1"/>
  <c r="AN501" i="1"/>
  <c r="AN503" i="1"/>
  <c r="AN504" i="1"/>
  <c r="AN505" i="1"/>
  <c r="AN506" i="1"/>
  <c r="AN507" i="1"/>
  <c r="AN508" i="1"/>
  <c r="AN510" i="1"/>
  <c r="AN511" i="1"/>
  <c r="AN513" i="1"/>
  <c r="AN514" i="1"/>
  <c r="AN515" i="1"/>
  <c r="AN517" i="1"/>
  <c r="AN518" i="1"/>
  <c r="AN519" i="1"/>
  <c r="AN520" i="1"/>
  <c r="AN522" i="1"/>
  <c r="AN523" i="1"/>
  <c r="AN525" i="1"/>
  <c r="AN526" i="1"/>
  <c r="AN527" i="1"/>
  <c r="AN528" i="1"/>
  <c r="AN529" i="1"/>
  <c r="AN530" i="1"/>
  <c r="AN531" i="1"/>
  <c r="AO473" i="1"/>
  <c r="AP473" i="1" s="1"/>
  <c r="AO474" i="1"/>
  <c r="AP474" i="1" s="1"/>
  <c r="AO475" i="1"/>
  <c r="AP475" i="1" s="1"/>
  <c r="AO476" i="1"/>
  <c r="AP476" i="1" s="1"/>
  <c r="AO477" i="1"/>
  <c r="AP477" i="1" s="1"/>
  <c r="AO478" i="1"/>
  <c r="AP478" i="1" s="1"/>
  <c r="AO479" i="1"/>
  <c r="AP479" i="1" s="1"/>
  <c r="AO480" i="1"/>
  <c r="AP480" i="1" s="1"/>
  <c r="AO481" i="1"/>
  <c r="AP481" i="1" s="1"/>
  <c r="AO482" i="1"/>
  <c r="AP482" i="1" s="1"/>
  <c r="AO483" i="1"/>
  <c r="AP483" i="1" s="1"/>
  <c r="AO484" i="1"/>
  <c r="AO485" i="1"/>
  <c r="AP485" i="1" s="1"/>
  <c r="AO486" i="1"/>
  <c r="AP486" i="1" s="1"/>
  <c r="AO487" i="1"/>
  <c r="AP487" i="1" s="1"/>
  <c r="AO488" i="1"/>
  <c r="AP488" i="1" s="1"/>
  <c r="AO489" i="1"/>
  <c r="AP489" i="1" s="1"/>
  <c r="AO490" i="1"/>
  <c r="AP490" i="1" s="1"/>
  <c r="AO491" i="1"/>
  <c r="AP491" i="1" s="1"/>
  <c r="AO492" i="1"/>
  <c r="AP492" i="1" s="1"/>
  <c r="AO493" i="1"/>
  <c r="AP493" i="1" s="1"/>
  <c r="AO494" i="1"/>
  <c r="AP494" i="1" s="1"/>
  <c r="AO495" i="1"/>
  <c r="AP495" i="1" s="1"/>
  <c r="AO496" i="1"/>
  <c r="AP496" i="1" s="1"/>
  <c r="AO497" i="1"/>
  <c r="AP497" i="1" s="1"/>
  <c r="AO498" i="1"/>
  <c r="AP498" i="1" s="1"/>
  <c r="AO499" i="1"/>
  <c r="AO500" i="1"/>
  <c r="AP500" i="1" s="1"/>
  <c r="AO501" i="1"/>
  <c r="AP501" i="1" s="1"/>
  <c r="AO502" i="1"/>
  <c r="AP502" i="1" s="1"/>
  <c r="AO503" i="1"/>
  <c r="AP503" i="1" s="1"/>
  <c r="AO504" i="1"/>
  <c r="AP504" i="1" s="1"/>
  <c r="AO505" i="1"/>
  <c r="AP505" i="1" s="1"/>
  <c r="AO506" i="1"/>
  <c r="AP506" i="1" s="1"/>
  <c r="AO507" i="1"/>
  <c r="AP507" i="1" s="1"/>
  <c r="AO508" i="1"/>
  <c r="AP508" i="1" s="1"/>
  <c r="AO509" i="1"/>
  <c r="AP509" i="1" s="1"/>
  <c r="AO510" i="1"/>
  <c r="AP510" i="1" s="1"/>
  <c r="AO511" i="1"/>
  <c r="AP511" i="1" s="1"/>
  <c r="AO512" i="1"/>
  <c r="AP512" i="1" s="1"/>
  <c r="AO513" i="1"/>
  <c r="AP513" i="1" s="1"/>
  <c r="AO514" i="1"/>
  <c r="AP514" i="1" s="1"/>
  <c r="AO515" i="1"/>
  <c r="AP515" i="1" s="1"/>
  <c r="AO516" i="1"/>
  <c r="AP516" i="1" s="1"/>
  <c r="AO517" i="1"/>
  <c r="AP517" i="1" s="1"/>
  <c r="AO518" i="1"/>
  <c r="AP518" i="1" s="1"/>
  <c r="AO519" i="1"/>
  <c r="AP519" i="1" s="1"/>
  <c r="AO520" i="1"/>
  <c r="AP520" i="1" s="1"/>
  <c r="AO521" i="1"/>
  <c r="AP521" i="1" s="1"/>
  <c r="AO522" i="1"/>
  <c r="AP522" i="1" s="1"/>
  <c r="AO523" i="1"/>
  <c r="AP523" i="1" s="1"/>
  <c r="AO524" i="1"/>
  <c r="AP524" i="1" s="1"/>
  <c r="AO525" i="1"/>
  <c r="AP525" i="1" s="1"/>
  <c r="AO526" i="1"/>
  <c r="AP526" i="1" s="1"/>
  <c r="AO527" i="1"/>
  <c r="AP527" i="1" s="1"/>
  <c r="AO528" i="1"/>
  <c r="AP528" i="1" s="1"/>
  <c r="AO529" i="1"/>
  <c r="AP529" i="1" s="1"/>
  <c r="AO530" i="1"/>
  <c r="AP530" i="1" s="1"/>
  <c r="AO531" i="1"/>
  <c r="AP531" i="1" s="1"/>
  <c r="AP484" i="1"/>
  <c r="AP499" i="1"/>
  <c r="R441" i="1"/>
  <c r="P441" i="1" s="1"/>
  <c r="R442" i="1"/>
  <c r="P442" i="1" s="1"/>
  <c r="R443" i="1"/>
  <c r="P443" i="1" s="1"/>
  <c r="R444" i="1"/>
  <c r="P444" i="1" s="1"/>
  <c r="R445" i="1"/>
  <c r="R446" i="1"/>
  <c r="P446" i="1" s="1"/>
  <c r="R447" i="1"/>
  <c r="P447" i="1" s="1"/>
  <c r="R448" i="1"/>
  <c r="Q448" i="1" s="1"/>
  <c r="R449" i="1"/>
  <c r="P449" i="1" s="1"/>
  <c r="R450" i="1"/>
  <c r="P450" i="1" s="1"/>
  <c r="R451" i="1"/>
  <c r="P451" i="1" s="1"/>
  <c r="R452" i="1"/>
  <c r="P452" i="1" s="1"/>
  <c r="R453" i="1"/>
  <c r="R454" i="1"/>
  <c r="P454" i="1" s="1"/>
  <c r="R455" i="1"/>
  <c r="P455" i="1" s="1"/>
  <c r="R456" i="1"/>
  <c r="Q456" i="1" s="1"/>
  <c r="R457" i="1"/>
  <c r="P457" i="1" s="1"/>
  <c r="R458" i="1"/>
  <c r="P458" i="1" s="1"/>
  <c r="R459" i="1"/>
  <c r="P459" i="1" s="1"/>
  <c r="R460" i="1"/>
  <c r="P460" i="1" s="1"/>
  <c r="R461" i="1"/>
  <c r="R462" i="1"/>
  <c r="P462" i="1" s="1"/>
  <c r="R463" i="1"/>
  <c r="P463" i="1" s="1"/>
  <c r="R464" i="1"/>
  <c r="Q464" i="1" s="1"/>
  <c r="R465" i="1"/>
  <c r="P465" i="1" s="1"/>
  <c r="R466" i="1"/>
  <c r="P466" i="1" s="1"/>
  <c r="R467" i="1"/>
  <c r="P467" i="1" s="1"/>
  <c r="R468" i="1"/>
  <c r="P468" i="1" s="1"/>
  <c r="R469" i="1"/>
  <c r="R470" i="1"/>
  <c r="P470" i="1" s="1"/>
  <c r="R471" i="1"/>
  <c r="P471" i="1" s="1"/>
  <c r="R472" i="1"/>
  <c r="P472" i="1" s="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Y441" i="1"/>
  <c r="Y442" i="1"/>
  <c r="Y443" i="1"/>
  <c r="Y444" i="1"/>
  <c r="Y445" i="1"/>
  <c r="Y446" i="1"/>
  <c r="Y447" i="1"/>
  <c r="Y448" i="1"/>
  <c r="Y449" i="1"/>
  <c r="Y450" i="1"/>
  <c r="Y451" i="1"/>
  <c r="Y452" i="1"/>
  <c r="Z452" i="1" s="1"/>
  <c r="Y453" i="1"/>
  <c r="Z453" i="1" s="1"/>
  <c r="Y454" i="1"/>
  <c r="Z454" i="1" s="1"/>
  <c r="Y455" i="1"/>
  <c r="Z455" i="1" s="1"/>
  <c r="Y456" i="1"/>
  <c r="Z456" i="1" s="1"/>
  <c r="Y457" i="1"/>
  <c r="Z457" i="1" s="1"/>
  <c r="Y458" i="1"/>
  <c r="Z458" i="1" s="1"/>
  <c r="Y459" i="1"/>
  <c r="Z459" i="1" s="1"/>
  <c r="Y460" i="1"/>
  <c r="Z460" i="1" s="1"/>
  <c r="Y461" i="1"/>
  <c r="Z461" i="1" s="1"/>
  <c r="Y462" i="1"/>
  <c r="Z462" i="1" s="1"/>
  <c r="Y463" i="1"/>
  <c r="Z463" i="1" s="1"/>
  <c r="Y464" i="1"/>
  <c r="Z464" i="1" s="1"/>
  <c r="Y465" i="1"/>
  <c r="Z465" i="1" s="1"/>
  <c r="Y466" i="1"/>
  <c r="Z466" i="1" s="1"/>
  <c r="Y467" i="1"/>
  <c r="Z467" i="1" s="1"/>
  <c r="Y468" i="1"/>
  <c r="Z468" i="1" s="1"/>
  <c r="Y469" i="1"/>
  <c r="Z469" i="1" s="1"/>
  <c r="Y470" i="1"/>
  <c r="Z470" i="1" s="1"/>
  <c r="Y471" i="1"/>
  <c r="Z471" i="1" s="1"/>
  <c r="Y472" i="1"/>
  <c r="Z472" i="1" s="1"/>
  <c r="Z441" i="1"/>
  <c r="Z442" i="1"/>
  <c r="Z443" i="1"/>
  <c r="Z444" i="1"/>
  <c r="Z445" i="1"/>
  <c r="Z446" i="1"/>
  <c r="Z447" i="1"/>
  <c r="Z448" i="1"/>
  <c r="Z449" i="1"/>
  <c r="Z450" i="1"/>
  <c r="Z451" i="1"/>
  <c r="AA444" i="1"/>
  <c r="AC444" i="1" s="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E463" i="1" s="1"/>
  <c r="AF463" i="1" s="1"/>
  <c r="AD464" i="1"/>
  <c r="AE464" i="1" s="1"/>
  <c r="AF464" i="1" s="1"/>
  <c r="AD465" i="1"/>
  <c r="AE465" i="1" s="1"/>
  <c r="AF465" i="1" s="1"/>
  <c r="AD466" i="1"/>
  <c r="AE466" i="1" s="1"/>
  <c r="AF466" i="1" s="1"/>
  <c r="AD467" i="1"/>
  <c r="AE467" i="1" s="1"/>
  <c r="AF467" i="1" s="1"/>
  <c r="AD468" i="1"/>
  <c r="AE468" i="1" s="1"/>
  <c r="AF468" i="1" s="1"/>
  <c r="AD469" i="1"/>
  <c r="AE469" i="1" s="1"/>
  <c r="AF469" i="1" s="1"/>
  <c r="AD470" i="1"/>
  <c r="AE470" i="1" s="1"/>
  <c r="AF470" i="1" s="1"/>
  <c r="AD471" i="1"/>
  <c r="AE471" i="1" s="1"/>
  <c r="AF471" i="1" s="1"/>
  <c r="AD472" i="1"/>
  <c r="AE472" i="1" s="1"/>
  <c r="AF472" i="1" s="1"/>
  <c r="AE441" i="1"/>
  <c r="AF441" i="1" s="1"/>
  <c r="AE442" i="1"/>
  <c r="AF442" i="1" s="1"/>
  <c r="AE443" i="1"/>
  <c r="AF443" i="1" s="1"/>
  <c r="AE444" i="1"/>
  <c r="AF444" i="1" s="1"/>
  <c r="AE445" i="1"/>
  <c r="AF445" i="1" s="1"/>
  <c r="AE446" i="1"/>
  <c r="AF446" i="1" s="1"/>
  <c r="AE447" i="1"/>
  <c r="AF447" i="1" s="1"/>
  <c r="AE448" i="1"/>
  <c r="AF448" i="1" s="1"/>
  <c r="AE449" i="1"/>
  <c r="AF449" i="1" s="1"/>
  <c r="AE450" i="1"/>
  <c r="AF450" i="1" s="1"/>
  <c r="AE451" i="1"/>
  <c r="AF451" i="1" s="1"/>
  <c r="AE452" i="1"/>
  <c r="AF452" i="1" s="1"/>
  <c r="AE453" i="1"/>
  <c r="AF453" i="1" s="1"/>
  <c r="AE454" i="1"/>
  <c r="AF454" i="1" s="1"/>
  <c r="AE455" i="1"/>
  <c r="AF455" i="1" s="1"/>
  <c r="AE456" i="1"/>
  <c r="AF456" i="1" s="1"/>
  <c r="AE457" i="1"/>
  <c r="AF457" i="1" s="1"/>
  <c r="AE458" i="1"/>
  <c r="AF458" i="1" s="1"/>
  <c r="AE459" i="1"/>
  <c r="AF459" i="1" s="1"/>
  <c r="AE460" i="1"/>
  <c r="AF460" i="1" s="1"/>
  <c r="AE461" i="1"/>
  <c r="AF461" i="1" s="1"/>
  <c r="AE462" i="1"/>
  <c r="AF462" i="1" s="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J441" i="1"/>
  <c r="AS441" i="1" s="1"/>
  <c r="AJ442" i="1"/>
  <c r="AS442" i="1" s="1"/>
  <c r="AJ443" i="1"/>
  <c r="AS443" i="1" s="1"/>
  <c r="AJ444" i="1"/>
  <c r="AS444" i="1" s="1"/>
  <c r="AJ445" i="1"/>
  <c r="AS445" i="1" s="1"/>
  <c r="AJ446" i="1"/>
  <c r="AS446" i="1" s="1"/>
  <c r="AJ447" i="1"/>
  <c r="AS447" i="1" s="1"/>
  <c r="AJ448" i="1"/>
  <c r="AS448" i="1" s="1"/>
  <c r="AJ449" i="1"/>
  <c r="AS449" i="1" s="1"/>
  <c r="AJ450" i="1"/>
  <c r="AS450" i="1" s="1"/>
  <c r="AJ451" i="1"/>
  <c r="AS451" i="1" s="1"/>
  <c r="AJ452" i="1"/>
  <c r="AS452" i="1" s="1"/>
  <c r="AJ453" i="1"/>
  <c r="AS453" i="1" s="1"/>
  <c r="AJ454" i="1"/>
  <c r="AS454" i="1" s="1"/>
  <c r="AJ455" i="1"/>
  <c r="AS455" i="1" s="1"/>
  <c r="AJ456" i="1"/>
  <c r="AS456" i="1" s="1"/>
  <c r="AJ457" i="1"/>
  <c r="AS457" i="1" s="1"/>
  <c r="AJ458" i="1"/>
  <c r="AS458" i="1" s="1"/>
  <c r="AJ459" i="1"/>
  <c r="AS459" i="1" s="1"/>
  <c r="AJ460" i="1"/>
  <c r="AS460" i="1" s="1"/>
  <c r="AJ461" i="1"/>
  <c r="AS461" i="1" s="1"/>
  <c r="AJ462" i="1"/>
  <c r="AS462" i="1" s="1"/>
  <c r="AJ463" i="1"/>
  <c r="AS463" i="1" s="1"/>
  <c r="AJ464" i="1"/>
  <c r="AS464" i="1" s="1"/>
  <c r="AJ465" i="1"/>
  <c r="AS465" i="1" s="1"/>
  <c r="AJ466" i="1"/>
  <c r="AS466" i="1" s="1"/>
  <c r="AJ467" i="1"/>
  <c r="AS467" i="1" s="1"/>
  <c r="AJ468" i="1"/>
  <c r="AS468" i="1" s="1"/>
  <c r="AJ469" i="1"/>
  <c r="AS469" i="1" s="1"/>
  <c r="AJ470" i="1"/>
  <c r="AS470" i="1" s="1"/>
  <c r="AJ471" i="1"/>
  <c r="AS471" i="1" s="1"/>
  <c r="AJ472" i="1"/>
  <c r="AS472" i="1" s="1"/>
  <c r="AL441" i="1"/>
  <c r="AL442" i="1"/>
  <c r="AL443" i="1"/>
  <c r="AL445" i="1"/>
  <c r="AL446" i="1"/>
  <c r="AL448" i="1"/>
  <c r="AL449" i="1"/>
  <c r="AL450" i="1"/>
  <c r="AL451" i="1"/>
  <c r="AL453" i="1"/>
  <c r="AL455" i="1"/>
  <c r="AL457" i="1"/>
  <c r="AL459" i="1"/>
  <c r="AL460" i="1"/>
  <c r="AL461" i="1"/>
  <c r="AL464" i="1"/>
  <c r="AL466" i="1"/>
  <c r="AL467" i="1"/>
  <c r="AL469" i="1"/>
  <c r="AL470" i="1"/>
  <c r="AL471" i="1"/>
  <c r="AL472" i="1"/>
  <c r="AM441" i="1"/>
  <c r="AN442" i="1"/>
  <c r="AM443" i="1"/>
  <c r="AN443" i="1" s="1"/>
  <c r="AM445" i="1"/>
  <c r="AM446" i="1"/>
  <c r="AN446" i="1" s="1"/>
  <c r="AM448" i="1"/>
  <c r="AN448" i="1" s="1"/>
  <c r="AM449" i="1"/>
  <c r="AM450" i="1"/>
  <c r="AM451" i="1"/>
  <c r="AN453" i="1"/>
  <c r="AN455" i="1"/>
  <c r="AM457" i="1"/>
  <c r="AN457" i="1" s="1"/>
  <c r="AM459" i="1"/>
  <c r="AM461" i="1"/>
  <c r="AM464" i="1"/>
  <c r="AM466" i="1"/>
  <c r="AM467" i="1"/>
  <c r="AM469" i="1"/>
  <c r="AN469" i="1" s="1"/>
  <c r="AM470" i="1"/>
  <c r="AM471" i="1"/>
  <c r="AM472" i="1"/>
  <c r="AN472" i="1" s="1"/>
  <c r="AN441" i="1"/>
  <c r="AN444" i="1"/>
  <c r="AN445" i="1"/>
  <c r="AN447" i="1"/>
  <c r="AN449" i="1"/>
  <c r="AN450" i="1"/>
  <c r="AN451" i="1"/>
  <c r="AN452" i="1"/>
  <c r="AN454" i="1"/>
  <c r="AN456" i="1"/>
  <c r="AN458" i="1"/>
  <c r="AN459" i="1"/>
  <c r="AN460" i="1"/>
  <c r="AN461" i="1"/>
  <c r="AN462" i="1"/>
  <c r="AN463" i="1"/>
  <c r="AN464" i="1"/>
  <c r="AN465" i="1"/>
  <c r="AN466" i="1"/>
  <c r="AN467" i="1"/>
  <c r="AN468" i="1"/>
  <c r="AN470" i="1"/>
  <c r="AN471" i="1"/>
  <c r="AO441" i="1"/>
  <c r="AO442" i="1"/>
  <c r="AO443" i="1"/>
  <c r="AO444" i="1"/>
  <c r="AO445" i="1"/>
  <c r="AO446" i="1"/>
  <c r="AP446" i="1" s="1"/>
  <c r="AO447" i="1"/>
  <c r="AO448" i="1"/>
  <c r="AP448" i="1" s="1"/>
  <c r="AO449" i="1"/>
  <c r="AP449" i="1" s="1"/>
  <c r="AO450" i="1"/>
  <c r="AO451" i="1"/>
  <c r="AP451" i="1" s="1"/>
  <c r="AO452" i="1"/>
  <c r="AP452" i="1" s="1"/>
  <c r="AO453" i="1"/>
  <c r="AP453" i="1" s="1"/>
  <c r="AO454" i="1"/>
  <c r="AO455" i="1"/>
  <c r="AO456" i="1"/>
  <c r="AP456" i="1" s="1"/>
  <c r="AO457" i="1"/>
  <c r="AP457" i="1" s="1"/>
  <c r="AO458" i="1"/>
  <c r="AP458" i="1" s="1"/>
  <c r="AO459" i="1"/>
  <c r="AO460" i="1"/>
  <c r="AP460" i="1" s="1"/>
  <c r="AO461" i="1"/>
  <c r="AO462" i="1"/>
  <c r="AP462" i="1" s="1"/>
  <c r="AO463" i="1"/>
  <c r="AP463" i="1" s="1"/>
  <c r="AO464" i="1"/>
  <c r="AO465" i="1"/>
  <c r="AP465" i="1" s="1"/>
  <c r="AO466" i="1"/>
  <c r="AO467" i="1"/>
  <c r="AO468" i="1"/>
  <c r="AP468" i="1" s="1"/>
  <c r="AO469" i="1"/>
  <c r="AP469" i="1" s="1"/>
  <c r="AO470" i="1"/>
  <c r="AP470" i="1" s="1"/>
  <c r="AO471" i="1"/>
  <c r="AO472" i="1"/>
  <c r="AP441" i="1"/>
  <c r="AP442" i="1"/>
  <c r="AP443" i="1"/>
  <c r="AP444" i="1"/>
  <c r="AP445" i="1"/>
  <c r="AP447" i="1"/>
  <c r="AP450" i="1"/>
  <c r="AP454" i="1"/>
  <c r="AP455" i="1"/>
  <c r="AP459" i="1"/>
  <c r="AP461" i="1"/>
  <c r="AP464" i="1"/>
  <c r="AP466" i="1"/>
  <c r="AP467" i="1"/>
  <c r="AP471" i="1"/>
  <c r="AP472" i="1"/>
  <c r="R440" i="1"/>
  <c r="S440" i="1"/>
  <c r="T440" i="1" s="1"/>
  <c r="V440" i="1"/>
  <c r="X440" i="1" s="1"/>
  <c r="Y440" i="1"/>
  <c r="Z440" i="1" s="1"/>
  <c r="AD440" i="1"/>
  <c r="AE440" i="1" s="1"/>
  <c r="AF440" i="1" s="1"/>
  <c r="AG440" i="1"/>
  <c r="AI440" i="1"/>
  <c r="AJ440" i="1"/>
  <c r="AS440" i="1" s="1"/>
  <c r="AN440" i="1"/>
  <c r="AO440" i="1"/>
  <c r="AP440" i="1" s="1"/>
  <c r="R438" i="1"/>
  <c r="R439" i="1"/>
  <c r="S438" i="1"/>
  <c r="T438" i="1" s="1"/>
  <c r="S439" i="1"/>
  <c r="T439" i="1" s="1"/>
  <c r="V438" i="1"/>
  <c r="V439" i="1"/>
  <c r="W439" i="1" s="1"/>
  <c r="Y438" i="1"/>
  <c r="Z438" i="1" s="1"/>
  <c r="Y439" i="1"/>
  <c r="Z439" i="1" s="1"/>
  <c r="AD438" i="1"/>
  <c r="AE438" i="1" s="1"/>
  <c r="AF438" i="1" s="1"/>
  <c r="AD439" i="1"/>
  <c r="AE439" i="1" s="1"/>
  <c r="AF439" i="1" s="1"/>
  <c r="AG438" i="1"/>
  <c r="AG439" i="1"/>
  <c r="AI438" i="1"/>
  <c r="AI439" i="1"/>
  <c r="AJ438" i="1"/>
  <c r="AS438" i="1" s="1"/>
  <c r="AJ439" i="1"/>
  <c r="AS439" i="1" s="1"/>
  <c r="AL438" i="1"/>
  <c r="AM438" i="1"/>
  <c r="AN438" i="1"/>
  <c r="AN439" i="1"/>
  <c r="AO438" i="1"/>
  <c r="AP438" i="1" s="1"/>
  <c r="AO439" i="1"/>
  <c r="AP439" i="1" s="1"/>
  <c r="R434" i="1"/>
  <c r="P434" i="1" s="1"/>
  <c r="R435" i="1"/>
  <c r="R436" i="1"/>
  <c r="R437" i="1"/>
  <c r="AA437" i="1" s="1"/>
  <c r="AB437" i="1" s="1"/>
  <c r="S434" i="1"/>
  <c r="S435" i="1"/>
  <c r="S436" i="1"/>
  <c r="U436" i="1" s="1"/>
  <c r="S437" i="1"/>
  <c r="T437" i="1" s="1"/>
  <c r="V434" i="1"/>
  <c r="W434" i="1" s="1"/>
  <c r="V435" i="1"/>
  <c r="V436" i="1"/>
  <c r="V437" i="1"/>
  <c r="W437" i="1" s="1"/>
  <c r="Y434" i="1"/>
  <c r="Z434" i="1" s="1"/>
  <c r="Y435" i="1"/>
  <c r="Z435" i="1" s="1"/>
  <c r="Y436" i="1"/>
  <c r="Z436" i="1" s="1"/>
  <c r="Y437" i="1"/>
  <c r="Z437" i="1" s="1"/>
  <c r="AD434" i="1"/>
  <c r="AE434" i="1" s="1"/>
  <c r="AF434" i="1" s="1"/>
  <c r="AD435" i="1"/>
  <c r="AE435" i="1" s="1"/>
  <c r="AF435" i="1" s="1"/>
  <c r="AD436" i="1"/>
  <c r="AE436" i="1" s="1"/>
  <c r="AF436" i="1" s="1"/>
  <c r="AD437" i="1"/>
  <c r="AE437" i="1" s="1"/>
  <c r="AF437" i="1" s="1"/>
  <c r="AG434" i="1"/>
  <c r="AG435" i="1"/>
  <c r="AG436" i="1"/>
  <c r="AG437" i="1"/>
  <c r="AI434" i="1"/>
  <c r="AI435" i="1"/>
  <c r="AI436" i="1"/>
  <c r="AI437" i="1"/>
  <c r="AJ434" i="1"/>
  <c r="AS434" i="1" s="1"/>
  <c r="AJ435" i="1"/>
  <c r="AS435" i="1" s="1"/>
  <c r="AJ436" i="1"/>
  <c r="AS436" i="1" s="1"/>
  <c r="AJ437" i="1"/>
  <c r="AS437" i="1" s="1"/>
  <c r="AL437" i="1"/>
  <c r="AM437" i="1"/>
  <c r="AN434" i="1"/>
  <c r="AN435" i="1"/>
  <c r="AN436" i="1"/>
  <c r="AN437" i="1"/>
  <c r="AO434" i="1"/>
  <c r="AP434" i="1" s="1"/>
  <c r="AO435" i="1"/>
  <c r="AP435" i="1" s="1"/>
  <c r="AO436" i="1"/>
  <c r="AP436" i="1" s="1"/>
  <c r="AO437" i="1"/>
  <c r="AP437" i="1" s="1"/>
  <c r="R433" i="1"/>
  <c r="Q433" i="1" s="1"/>
  <c r="S433" i="1"/>
  <c r="V433" i="1"/>
  <c r="Y433" i="1"/>
  <c r="Z433" i="1" s="1"/>
  <c r="AD433" i="1"/>
  <c r="AE433" i="1" s="1"/>
  <c r="AF433" i="1" s="1"/>
  <c r="AG433" i="1"/>
  <c r="AI433" i="1"/>
  <c r="AJ433" i="1"/>
  <c r="AS433" i="1" s="1"/>
  <c r="AL433" i="1"/>
  <c r="AN433" i="1"/>
  <c r="AO433" i="1"/>
  <c r="AP433" i="1" s="1"/>
  <c r="R430" i="1"/>
  <c r="AA430" i="1" s="1"/>
  <c r="AB430" i="1" s="1"/>
  <c r="R431" i="1"/>
  <c r="P431" i="1" s="1"/>
  <c r="R432" i="1"/>
  <c r="P432" i="1" s="1"/>
  <c r="S430" i="1"/>
  <c r="S431" i="1"/>
  <c r="S432" i="1"/>
  <c r="V430" i="1"/>
  <c r="X430" i="1" s="1"/>
  <c r="V431" i="1"/>
  <c r="V432" i="1"/>
  <c r="X432" i="1" s="1"/>
  <c r="Y430" i="1"/>
  <c r="Z430" i="1" s="1"/>
  <c r="Y431" i="1"/>
  <c r="Z431" i="1" s="1"/>
  <c r="Y432" i="1"/>
  <c r="Z432" i="1" s="1"/>
  <c r="AD430" i="1"/>
  <c r="AE430" i="1" s="1"/>
  <c r="AF430" i="1" s="1"/>
  <c r="AD431" i="1"/>
  <c r="AE431" i="1" s="1"/>
  <c r="AF431" i="1" s="1"/>
  <c r="AD432" i="1"/>
  <c r="AE432" i="1" s="1"/>
  <c r="AF432" i="1" s="1"/>
  <c r="AG430" i="1"/>
  <c r="AG431" i="1"/>
  <c r="AG432" i="1"/>
  <c r="AI430" i="1"/>
  <c r="AI431" i="1"/>
  <c r="AI432" i="1"/>
  <c r="AJ430" i="1"/>
  <c r="AS430" i="1" s="1"/>
  <c r="AJ431" i="1"/>
  <c r="AS431" i="1" s="1"/>
  <c r="AJ432" i="1"/>
  <c r="AS432" i="1" s="1"/>
  <c r="AL430" i="1"/>
  <c r="AL432" i="1"/>
  <c r="AM430" i="1"/>
  <c r="AN430" i="1" s="1"/>
  <c r="AM432" i="1"/>
  <c r="AN431" i="1"/>
  <c r="AN432" i="1"/>
  <c r="AO430" i="1"/>
  <c r="AP430" i="1" s="1"/>
  <c r="AO431" i="1"/>
  <c r="AP431" i="1" s="1"/>
  <c r="AO432" i="1"/>
  <c r="AP432" i="1" s="1"/>
  <c r="R423" i="1"/>
  <c r="P423" i="1" s="1"/>
  <c r="R424" i="1"/>
  <c r="Q424" i="1" s="1"/>
  <c r="R425" i="1"/>
  <c r="Q425" i="1" s="1"/>
  <c r="R426" i="1"/>
  <c r="R427" i="1"/>
  <c r="R428" i="1"/>
  <c r="Q428" i="1" s="1"/>
  <c r="R429" i="1"/>
  <c r="Q429" i="1" s="1"/>
  <c r="S423" i="1"/>
  <c r="S424" i="1"/>
  <c r="U424" i="1" s="1"/>
  <c r="S425" i="1"/>
  <c r="U425" i="1" s="1"/>
  <c r="S426" i="1"/>
  <c r="S427" i="1"/>
  <c r="S428" i="1"/>
  <c r="S429" i="1"/>
  <c r="T429" i="1" s="1"/>
  <c r="V423" i="1"/>
  <c r="V424" i="1"/>
  <c r="W424" i="1" s="1"/>
  <c r="V425" i="1"/>
  <c r="V426" i="1"/>
  <c r="X426" i="1" s="1"/>
  <c r="V427" i="1"/>
  <c r="W427" i="1" s="1"/>
  <c r="V428" i="1"/>
  <c r="X428" i="1" s="1"/>
  <c r="V429" i="1"/>
  <c r="Y423" i="1"/>
  <c r="Z423" i="1" s="1"/>
  <c r="Y424" i="1"/>
  <c r="Z424" i="1" s="1"/>
  <c r="Y425" i="1"/>
  <c r="Z425" i="1" s="1"/>
  <c r="Y426" i="1"/>
  <c r="Z426" i="1" s="1"/>
  <c r="Y427" i="1"/>
  <c r="Z427" i="1" s="1"/>
  <c r="Y428" i="1"/>
  <c r="Z428" i="1" s="1"/>
  <c r="Y429" i="1"/>
  <c r="Z429" i="1" s="1"/>
  <c r="AD423" i="1"/>
  <c r="AE423" i="1" s="1"/>
  <c r="AF423" i="1" s="1"/>
  <c r="AD424" i="1"/>
  <c r="AE424" i="1" s="1"/>
  <c r="AF424" i="1" s="1"/>
  <c r="AD425" i="1"/>
  <c r="AE425" i="1" s="1"/>
  <c r="AF425" i="1" s="1"/>
  <c r="AD426" i="1"/>
  <c r="AE426" i="1" s="1"/>
  <c r="AF426" i="1" s="1"/>
  <c r="AD427" i="1"/>
  <c r="AE427" i="1" s="1"/>
  <c r="AF427" i="1" s="1"/>
  <c r="AD428" i="1"/>
  <c r="AE428" i="1" s="1"/>
  <c r="AF428" i="1" s="1"/>
  <c r="AD429" i="1"/>
  <c r="AE429" i="1" s="1"/>
  <c r="AF429" i="1" s="1"/>
  <c r="AG423" i="1"/>
  <c r="AG424" i="1"/>
  <c r="AG425" i="1"/>
  <c r="AG426" i="1"/>
  <c r="AG427" i="1"/>
  <c r="AG428" i="1"/>
  <c r="AG429" i="1"/>
  <c r="AI423" i="1"/>
  <c r="AI424" i="1"/>
  <c r="AI425" i="1"/>
  <c r="AI426" i="1"/>
  <c r="AI427" i="1"/>
  <c r="AI428" i="1"/>
  <c r="AI429" i="1"/>
  <c r="AJ423" i="1"/>
  <c r="AS423" i="1" s="1"/>
  <c r="AJ424" i="1"/>
  <c r="AS424" i="1" s="1"/>
  <c r="AJ425" i="1"/>
  <c r="AS425" i="1" s="1"/>
  <c r="AJ426" i="1"/>
  <c r="AS426" i="1" s="1"/>
  <c r="AJ427" i="1"/>
  <c r="AS427" i="1" s="1"/>
  <c r="AJ428" i="1"/>
  <c r="AS428" i="1" s="1"/>
  <c r="AJ429" i="1"/>
  <c r="AS429" i="1" s="1"/>
  <c r="AL424" i="1"/>
  <c r="AL425" i="1"/>
  <c r="AL427" i="1"/>
  <c r="AL428" i="1"/>
  <c r="AM424" i="1"/>
  <c r="AM425" i="1"/>
  <c r="AN425" i="1" s="1"/>
  <c r="AN428" i="1"/>
  <c r="AN423" i="1"/>
  <c r="AN424" i="1"/>
  <c r="AN426" i="1"/>
  <c r="AN427" i="1"/>
  <c r="AN429" i="1"/>
  <c r="AO423" i="1"/>
  <c r="AP423" i="1" s="1"/>
  <c r="AO424" i="1"/>
  <c r="AP424" i="1" s="1"/>
  <c r="AO425" i="1"/>
  <c r="AP425" i="1" s="1"/>
  <c r="AO426" i="1"/>
  <c r="AP426" i="1" s="1"/>
  <c r="AO427" i="1"/>
  <c r="AP427" i="1" s="1"/>
  <c r="AO428" i="1"/>
  <c r="AP428" i="1" s="1"/>
  <c r="AO429" i="1"/>
  <c r="AP429" i="1" s="1"/>
  <c r="R421" i="1"/>
  <c r="Q421" i="1" s="1"/>
  <c r="R422" i="1"/>
  <c r="P422" i="1" s="1"/>
  <c r="S421" i="1"/>
  <c r="S422" i="1"/>
  <c r="U422" i="1" s="1"/>
  <c r="V421" i="1"/>
  <c r="W421" i="1" s="1"/>
  <c r="V422" i="1"/>
  <c r="X422" i="1" s="1"/>
  <c r="Y421" i="1"/>
  <c r="Z421" i="1" s="1"/>
  <c r="Y422" i="1"/>
  <c r="Z422" i="1" s="1"/>
  <c r="AD421" i="1"/>
  <c r="AE421" i="1" s="1"/>
  <c r="AF421" i="1" s="1"/>
  <c r="AD422" i="1"/>
  <c r="AE422" i="1" s="1"/>
  <c r="AF422" i="1" s="1"/>
  <c r="AG421" i="1"/>
  <c r="AG422" i="1"/>
  <c r="AI421" i="1"/>
  <c r="AI422" i="1"/>
  <c r="AJ421" i="1"/>
  <c r="AS421" i="1" s="1"/>
  <c r="AJ422" i="1"/>
  <c r="AS422" i="1" s="1"/>
  <c r="AL421" i="1"/>
  <c r="AM421" i="1"/>
  <c r="AN421" i="1" s="1"/>
  <c r="AN422" i="1"/>
  <c r="AO421" i="1"/>
  <c r="AP421" i="1" s="1"/>
  <c r="AO422" i="1"/>
  <c r="AP422" i="1" s="1"/>
  <c r="R412" i="1"/>
  <c r="R413" i="1"/>
  <c r="P413" i="1" s="1"/>
  <c r="R414" i="1"/>
  <c r="P414" i="1" s="1"/>
  <c r="R415" i="1"/>
  <c r="R416" i="1"/>
  <c r="P416" i="1" s="1"/>
  <c r="R417" i="1"/>
  <c r="AA417" i="1" s="1"/>
  <c r="R418" i="1"/>
  <c r="R419" i="1"/>
  <c r="R420" i="1"/>
  <c r="S412" i="1"/>
  <c r="S413" i="1"/>
  <c r="U413" i="1" s="1"/>
  <c r="S414" i="1"/>
  <c r="U414" i="1" s="1"/>
  <c r="S415" i="1"/>
  <c r="S416" i="1"/>
  <c r="T416" i="1" s="1"/>
  <c r="S417" i="1"/>
  <c r="U417" i="1" s="1"/>
  <c r="S418" i="1"/>
  <c r="T418" i="1" s="1"/>
  <c r="S419" i="1"/>
  <c r="S420" i="1"/>
  <c r="V412" i="1"/>
  <c r="V413" i="1"/>
  <c r="W413" i="1" s="1"/>
  <c r="V414" i="1"/>
  <c r="X414" i="1" s="1"/>
  <c r="V415" i="1"/>
  <c r="V416" i="1"/>
  <c r="V417" i="1"/>
  <c r="W417" i="1" s="1"/>
  <c r="V418" i="1"/>
  <c r="V419" i="1"/>
  <c r="W419" i="1" s="1"/>
  <c r="V420" i="1"/>
  <c r="Y412" i="1"/>
  <c r="Z412" i="1" s="1"/>
  <c r="Y413" i="1"/>
  <c r="Z413" i="1" s="1"/>
  <c r="Y414" i="1"/>
  <c r="Z414" i="1" s="1"/>
  <c r="Y415" i="1"/>
  <c r="Z415" i="1" s="1"/>
  <c r="Y416" i="1"/>
  <c r="Z416" i="1" s="1"/>
  <c r="Y417" i="1"/>
  <c r="Z417" i="1" s="1"/>
  <c r="Y418" i="1"/>
  <c r="Z418" i="1" s="1"/>
  <c r="Y419" i="1"/>
  <c r="Z419" i="1" s="1"/>
  <c r="Y420" i="1"/>
  <c r="Z420" i="1" s="1"/>
  <c r="AD412" i="1"/>
  <c r="AE412" i="1" s="1"/>
  <c r="AF412" i="1" s="1"/>
  <c r="AD413" i="1"/>
  <c r="AE413" i="1" s="1"/>
  <c r="AF413" i="1" s="1"/>
  <c r="AD414" i="1"/>
  <c r="AE414" i="1" s="1"/>
  <c r="AF414" i="1" s="1"/>
  <c r="AD415" i="1"/>
  <c r="AE415" i="1" s="1"/>
  <c r="AF415" i="1" s="1"/>
  <c r="AD416" i="1"/>
  <c r="AE416" i="1" s="1"/>
  <c r="AF416" i="1" s="1"/>
  <c r="AD417" i="1"/>
  <c r="AE417" i="1" s="1"/>
  <c r="AF417" i="1" s="1"/>
  <c r="AD418" i="1"/>
  <c r="AE418" i="1" s="1"/>
  <c r="AF418" i="1" s="1"/>
  <c r="AD419" i="1"/>
  <c r="AE419" i="1" s="1"/>
  <c r="AF419" i="1" s="1"/>
  <c r="AD420" i="1"/>
  <c r="AE420" i="1" s="1"/>
  <c r="AF420" i="1" s="1"/>
  <c r="AG412" i="1"/>
  <c r="AG413" i="1"/>
  <c r="AG414" i="1"/>
  <c r="AG415" i="1"/>
  <c r="AG416" i="1"/>
  <c r="AG417" i="1"/>
  <c r="AG418" i="1"/>
  <c r="AG419" i="1"/>
  <c r="AG420" i="1"/>
  <c r="AI412" i="1"/>
  <c r="AI413" i="1"/>
  <c r="AI414" i="1"/>
  <c r="AI415" i="1"/>
  <c r="AI416" i="1"/>
  <c r="AI417" i="1"/>
  <c r="AI418" i="1"/>
  <c r="AI419" i="1"/>
  <c r="AI420" i="1"/>
  <c r="AJ412" i="1"/>
  <c r="AS412" i="1" s="1"/>
  <c r="AJ413" i="1"/>
  <c r="AS413" i="1" s="1"/>
  <c r="AJ414" i="1"/>
  <c r="AS414" i="1" s="1"/>
  <c r="AJ415" i="1"/>
  <c r="AS415" i="1" s="1"/>
  <c r="AJ416" i="1"/>
  <c r="AS416" i="1" s="1"/>
  <c r="AJ417" i="1"/>
  <c r="AS417" i="1" s="1"/>
  <c r="AJ418" i="1"/>
  <c r="AS418" i="1" s="1"/>
  <c r="AJ419" i="1"/>
  <c r="AS419" i="1" s="1"/>
  <c r="AJ420" i="1"/>
  <c r="AS420" i="1" s="1"/>
  <c r="AL414" i="1"/>
  <c r="AL416" i="1"/>
  <c r="AL419" i="1"/>
  <c r="AL420" i="1"/>
  <c r="AM414" i="1"/>
  <c r="AM416" i="1"/>
  <c r="AM419" i="1"/>
  <c r="AM420" i="1"/>
  <c r="AN412" i="1"/>
  <c r="AN413" i="1"/>
  <c r="AN414" i="1"/>
  <c r="AN415" i="1"/>
  <c r="AN416" i="1"/>
  <c r="AN417" i="1"/>
  <c r="AN418" i="1"/>
  <c r="AN419" i="1"/>
  <c r="AN420" i="1"/>
  <c r="AO412" i="1"/>
  <c r="AP412" i="1" s="1"/>
  <c r="AO413" i="1"/>
  <c r="AO414" i="1"/>
  <c r="AP414" i="1" s="1"/>
  <c r="AO415" i="1"/>
  <c r="AP415" i="1" s="1"/>
  <c r="AO416" i="1"/>
  <c r="AP416" i="1" s="1"/>
  <c r="AO417" i="1"/>
  <c r="AP417" i="1" s="1"/>
  <c r="AO418" i="1"/>
  <c r="AP418" i="1" s="1"/>
  <c r="AO419" i="1"/>
  <c r="AP419" i="1" s="1"/>
  <c r="AO420" i="1"/>
  <c r="AP420" i="1" s="1"/>
  <c r="AP413" i="1"/>
  <c r="R394" i="1"/>
  <c r="P394" i="1" s="1"/>
  <c r="R395" i="1"/>
  <c r="R396" i="1"/>
  <c r="R397" i="1"/>
  <c r="AA397" i="1" s="1"/>
  <c r="R398" i="1"/>
  <c r="R399" i="1"/>
  <c r="R400" i="1"/>
  <c r="R401" i="1"/>
  <c r="AA401" i="1" s="1"/>
  <c r="AC401" i="1" s="1"/>
  <c r="R402" i="1"/>
  <c r="P402" i="1" s="1"/>
  <c r="R403" i="1"/>
  <c r="AA403" i="1" s="1"/>
  <c r="AB403" i="1" s="1"/>
  <c r="R404" i="1"/>
  <c r="AA404" i="1" s="1"/>
  <c r="R405" i="1"/>
  <c r="AA405" i="1" s="1"/>
  <c r="R406" i="1"/>
  <c r="P406" i="1" s="1"/>
  <c r="R407" i="1"/>
  <c r="Q407" i="1" s="1"/>
  <c r="R408" i="1"/>
  <c r="R409" i="1"/>
  <c r="R410" i="1"/>
  <c r="P410" i="1" s="1"/>
  <c r="R411" i="1"/>
  <c r="S394" i="1"/>
  <c r="T394" i="1" s="1"/>
  <c r="S395" i="1"/>
  <c r="T395" i="1" s="1"/>
  <c r="S396" i="1"/>
  <c r="U396" i="1" s="1"/>
  <c r="S397" i="1"/>
  <c r="U397" i="1" s="1"/>
  <c r="S398" i="1"/>
  <c r="U398" i="1" s="1"/>
  <c r="S399" i="1"/>
  <c r="U399" i="1" s="1"/>
  <c r="S400" i="1"/>
  <c r="U400" i="1" s="1"/>
  <c r="S401" i="1"/>
  <c r="S402" i="1"/>
  <c r="T402" i="1" s="1"/>
  <c r="S403" i="1"/>
  <c r="T403" i="1" s="1"/>
  <c r="S404" i="1"/>
  <c r="S405" i="1"/>
  <c r="S406" i="1"/>
  <c r="S407" i="1"/>
  <c r="U407" i="1" s="1"/>
  <c r="S408" i="1"/>
  <c r="U408" i="1" s="1"/>
  <c r="S409" i="1"/>
  <c r="S410" i="1"/>
  <c r="T410" i="1" s="1"/>
  <c r="S411" i="1"/>
  <c r="T411" i="1" s="1"/>
  <c r="V394" i="1"/>
  <c r="X394" i="1" s="1"/>
  <c r="V395" i="1"/>
  <c r="W395" i="1" s="1"/>
  <c r="V396" i="1"/>
  <c r="W396" i="1" s="1"/>
  <c r="V397" i="1"/>
  <c r="W397" i="1" s="1"/>
  <c r="V398" i="1"/>
  <c r="W398" i="1" s="1"/>
  <c r="V399" i="1"/>
  <c r="W399" i="1" s="1"/>
  <c r="V400" i="1"/>
  <c r="W400" i="1" s="1"/>
  <c r="V401" i="1"/>
  <c r="V402" i="1"/>
  <c r="X402" i="1" s="1"/>
  <c r="V403" i="1"/>
  <c r="X403" i="1" s="1"/>
  <c r="V404" i="1"/>
  <c r="W404" i="1" s="1"/>
  <c r="V405" i="1"/>
  <c r="W405" i="1" s="1"/>
  <c r="V406" i="1"/>
  <c r="X406" i="1" s="1"/>
  <c r="V407" i="1"/>
  <c r="W407" i="1" s="1"/>
  <c r="V408" i="1"/>
  <c r="V409" i="1"/>
  <c r="V410" i="1"/>
  <c r="X410" i="1" s="1"/>
  <c r="V411" i="1"/>
  <c r="W411" i="1" s="1"/>
  <c r="Y394" i="1"/>
  <c r="Z394" i="1" s="1"/>
  <c r="Y395" i="1"/>
  <c r="Z395" i="1" s="1"/>
  <c r="Y396" i="1"/>
  <c r="Z396" i="1" s="1"/>
  <c r="Y397" i="1"/>
  <c r="Z397" i="1" s="1"/>
  <c r="Y398" i="1"/>
  <c r="Z398" i="1" s="1"/>
  <c r="Y399" i="1"/>
  <c r="Z399" i="1" s="1"/>
  <c r="Y400" i="1"/>
  <c r="Z400" i="1" s="1"/>
  <c r="Y401" i="1"/>
  <c r="Z401" i="1" s="1"/>
  <c r="Y402" i="1"/>
  <c r="Z402" i="1" s="1"/>
  <c r="Y403" i="1"/>
  <c r="Z403" i="1" s="1"/>
  <c r="Y404" i="1"/>
  <c r="Z404" i="1" s="1"/>
  <c r="Y405" i="1"/>
  <c r="Z405" i="1" s="1"/>
  <c r="Y406" i="1"/>
  <c r="Z406" i="1" s="1"/>
  <c r="Y407" i="1"/>
  <c r="Z407" i="1" s="1"/>
  <c r="Y408" i="1"/>
  <c r="Z408" i="1" s="1"/>
  <c r="Y409" i="1"/>
  <c r="Z409" i="1" s="1"/>
  <c r="Y410" i="1"/>
  <c r="Z410" i="1" s="1"/>
  <c r="Y411" i="1"/>
  <c r="Z411" i="1" s="1"/>
  <c r="AD394" i="1"/>
  <c r="AE394" i="1" s="1"/>
  <c r="AF394" i="1" s="1"/>
  <c r="AD395" i="1"/>
  <c r="AE395" i="1" s="1"/>
  <c r="AF395" i="1" s="1"/>
  <c r="AD396" i="1"/>
  <c r="AE396" i="1" s="1"/>
  <c r="AF396" i="1" s="1"/>
  <c r="AD397" i="1"/>
  <c r="AE397" i="1" s="1"/>
  <c r="AF397" i="1" s="1"/>
  <c r="AD398" i="1"/>
  <c r="AE398" i="1" s="1"/>
  <c r="AF398" i="1" s="1"/>
  <c r="AD399" i="1"/>
  <c r="AE399" i="1" s="1"/>
  <c r="AF399" i="1" s="1"/>
  <c r="AD400" i="1"/>
  <c r="AE400" i="1" s="1"/>
  <c r="AF400" i="1" s="1"/>
  <c r="AD401" i="1"/>
  <c r="AE401" i="1" s="1"/>
  <c r="AF401" i="1" s="1"/>
  <c r="AD402" i="1"/>
  <c r="AE402" i="1" s="1"/>
  <c r="AF402" i="1" s="1"/>
  <c r="AD403" i="1"/>
  <c r="AE403" i="1" s="1"/>
  <c r="AF403" i="1" s="1"/>
  <c r="AD404" i="1"/>
  <c r="AE404" i="1" s="1"/>
  <c r="AF404" i="1" s="1"/>
  <c r="AD405" i="1"/>
  <c r="AE405" i="1" s="1"/>
  <c r="AF405" i="1" s="1"/>
  <c r="AD406" i="1"/>
  <c r="AE406" i="1" s="1"/>
  <c r="AF406" i="1" s="1"/>
  <c r="AD407" i="1"/>
  <c r="AE407" i="1" s="1"/>
  <c r="AF407" i="1" s="1"/>
  <c r="AD408" i="1"/>
  <c r="AE408" i="1" s="1"/>
  <c r="AF408" i="1" s="1"/>
  <c r="AD409" i="1"/>
  <c r="AE409" i="1" s="1"/>
  <c r="AF409" i="1" s="1"/>
  <c r="AD410" i="1"/>
  <c r="AE410" i="1" s="1"/>
  <c r="AF410" i="1" s="1"/>
  <c r="AD411" i="1"/>
  <c r="AE411" i="1" s="1"/>
  <c r="AF411" i="1" s="1"/>
  <c r="AG394" i="1"/>
  <c r="AG395" i="1"/>
  <c r="AG396" i="1"/>
  <c r="AG397" i="1"/>
  <c r="AG398" i="1"/>
  <c r="AG399" i="1"/>
  <c r="AG400" i="1"/>
  <c r="AG401" i="1"/>
  <c r="AG402" i="1"/>
  <c r="AG403" i="1"/>
  <c r="AG404" i="1"/>
  <c r="AG405" i="1"/>
  <c r="AG406" i="1"/>
  <c r="AG407" i="1"/>
  <c r="AG408" i="1"/>
  <c r="AG409" i="1"/>
  <c r="AG410" i="1"/>
  <c r="AG411" i="1"/>
  <c r="AI394" i="1"/>
  <c r="AI395" i="1"/>
  <c r="AI396" i="1"/>
  <c r="AI397" i="1"/>
  <c r="AI398" i="1"/>
  <c r="AI399" i="1"/>
  <c r="AI400" i="1"/>
  <c r="AI401" i="1"/>
  <c r="AI402" i="1"/>
  <c r="AI403" i="1"/>
  <c r="AI404" i="1"/>
  <c r="AI405" i="1"/>
  <c r="AI406" i="1"/>
  <c r="AI407" i="1"/>
  <c r="AI408" i="1"/>
  <c r="AI409" i="1"/>
  <c r="AI410" i="1"/>
  <c r="AI411" i="1"/>
  <c r="AJ394" i="1"/>
  <c r="AS394" i="1" s="1"/>
  <c r="AJ395" i="1"/>
  <c r="AS395" i="1" s="1"/>
  <c r="AJ396" i="1"/>
  <c r="AS396" i="1" s="1"/>
  <c r="AJ397" i="1"/>
  <c r="AS397" i="1" s="1"/>
  <c r="AJ398" i="1"/>
  <c r="AS398" i="1" s="1"/>
  <c r="AJ399" i="1"/>
  <c r="AS399" i="1" s="1"/>
  <c r="AJ400" i="1"/>
  <c r="AS400" i="1" s="1"/>
  <c r="AJ401" i="1"/>
  <c r="AS401" i="1" s="1"/>
  <c r="AJ402" i="1"/>
  <c r="AS402" i="1" s="1"/>
  <c r="AJ403" i="1"/>
  <c r="AS403" i="1" s="1"/>
  <c r="AJ404" i="1"/>
  <c r="AS404" i="1" s="1"/>
  <c r="AJ405" i="1"/>
  <c r="AS405" i="1" s="1"/>
  <c r="AJ406" i="1"/>
  <c r="AS406" i="1" s="1"/>
  <c r="AJ407" i="1"/>
  <c r="AS407" i="1" s="1"/>
  <c r="AJ408" i="1"/>
  <c r="AS408" i="1" s="1"/>
  <c r="AJ409" i="1"/>
  <c r="AS409" i="1" s="1"/>
  <c r="AJ410" i="1"/>
  <c r="AS410" i="1" s="1"/>
  <c r="AJ411" i="1"/>
  <c r="AS411" i="1" s="1"/>
  <c r="AL397" i="1"/>
  <c r="AL399" i="1"/>
  <c r="AL403" i="1"/>
  <c r="AL404" i="1"/>
  <c r="AL408" i="1"/>
  <c r="AL409" i="1"/>
  <c r="AL410" i="1"/>
  <c r="AM397" i="1"/>
  <c r="AM399" i="1"/>
  <c r="AM403" i="1"/>
  <c r="AM404" i="1"/>
  <c r="AM408" i="1"/>
  <c r="AM409" i="1"/>
  <c r="AN409" i="1" s="1"/>
  <c r="AM410" i="1"/>
  <c r="AN394" i="1"/>
  <c r="AN395" i="1"/>
  <c r="AN396" i="1"/>
  <c r="AN397" i="1"/>
  <c r="AN398" i="1"/>
  <c r="AN399" i="1"/>
  <c r="AN400" i="1"/>
  <c r="AN401" i="1"/>
  <c r="AN402" i="1"/>
  <c r="AN403" i="1"/>
  <c r="AN404" i="1"/>
  <c r="AN405" i="1"/>
  <c r="AN406" i="1"/>
  <c r="AN407" i="1"/>
  <c r="AN408" i="1"/>
  <c r="AN410" i="1"/>
  <c r="AN411" i="1"/>
  <c r="AO394" i="1"/>
  <c r="AP394" i="1" s="1"/>
  <c r="AO395" i="1"/>
  <c r="AP395" i="1" s="1"/>
  <c r="AO396" i="1"/>
  <c r="AP396" i="1" s="1"/>
  <c r="AO397" i="1"/>
  <c r="AP397" i="1" s="1"/>
  <c r="AO398" i="1"/>
  <c r="AP398" i="1" s="1"/>
  <c r="AO399" i="1"/>
  <c r="AP399" i="1" s="1"/>
  <c r="AO400" i="1"/>
  <c r="AP400" i="1" s="1"/>
  <c r="AO401" i="1"/>
  <c r="AP401" i="1" s="1"/>
  <c r="AO402" i="1"/>
  <c r="AP402" i="1" s="1"/>
  <c r="AO403" i="1"/>
  <c r="AP403" i="1" s="1"/>
  <c r="AO404" i="1"/>
  <c r="AP404" i="1" s="1"/>
  <c r="AO405" i="1"/>
  <c r="AP405" i="1" s="1"/>
  <c r="AO406" i="1"/>
  <c r="AP406" i="1" s="1"/>
  <c r="AO407" i="1"/>
  <c r="AP407" i="1" s="1"/>
  <c r="AO408" i="1"/>
  <c r="AP408" i="1" s="1"/>
  <c r="AO409" i="1"/>
  <c r="AP409" i="1" s="1"/>
  <c r="AO410" i="1"/>
  <c r="AP410" i="1" s="1"/>
  <c r="AO411" i="1"/>
  <c r="AP411" i="1" s="1"/>
  <c r="R390" i="1"/>
  <c r="P390" i="1" s="1"/>
  <c r="R391" i="1"/>
  <c r="R392" i="1"/>
  <c r="P392" i="1" s="1"/>
  <c r="R393" i="1"/>
  <c r="Q393" i="1" s="1"/>
  <c r="S390" i="1"/>
  <c r="S391" i="1"/>
  <c r="T391" i="1" s="1"/>
  <c r="S392" i="1"/>
  <c r="U392" i="1" s="1"/>
  <c r="S393" i="1"/>
  <c r="T393" i="1" s="1"/>
  <c r="V390" i="1"/>
  <c r="W390" i="1" s="1"/>
  <c r="V391" i="1"/>
  <c r="X391" i="1" s="1"/>
  <c r="V392" i="1"/>
  <c r="X392" i="1" s="1"/>
  <c r="V393" i="1"/>
  <c r="Y390" i="1"/>
  <c r="Z390" i="1" s="1"/>
  <c r="Y391" i="1"/>
  <c r="Z391" i="1" s="1"/>
  <c r="Y392" i="1"/>
  <c r="Z392" i="1" s="1"/>
  <c r="Y393" i="1"/>
  <c r="Z393" i="1" s="1"/>
  <c r="AD390" i="1"/>
  <c r="AE390" i="1" s="1"/>
  <c r="AF390" i="1" s="1"/>
  <c r="AD391" i="1"/>
  <c r="AE391" i="1" s="1"/>
  <c r="AF391" i="1" s="1"/>
  <c r="AD392" i="1"/>
  <c r="AE392" i="1" s="1"/>
  <c r="AF392" i="1" s="1"/>
  <c r="AD393" i="1"/>
  <c r="AE393" i="1" s="1"/>
  <c r="AF393" i="1" s="1"/>
  <c r="AG390" i="1"/>
  <c r="AG391" i="1"/>
  <c r="AG392" i="1"/>
  <c r="AG393" i="1"/>
  <c r="AI390" i="1"/>
  <c r="AI391" i="1"/>
  <c r="AI392" i="1"/>
  <c r="AI393" i="1"/>
  <c r="AJ390" i="1"/>
  <c r="AS390" i="1" s="1"/>
  <c r="AJ391" i="1"/>
  <c r="AS391" i="1" s="1"/>
  <c r="AJ392" i="1"/>
  <c r="AS392" i="1" s="1"/>
  <c r="AJ393" i="1"/>
  <c r="AS393" i="1" s="1"/>
  <c r="AL393" i="1"/>
  <c r="AM393" i="1"/>
  <c r="AN390" i="1"/>
  <c r="AN391" i="1"/>
  <c r="AN392" i="1"/>
  <c r="AN393" i="1"/>
  <c r="AO390" i="1"/>
  <c r="AP390" i="1" s="1"/>
  <c r="AO391" i="1"/>
  <c r="AP391" i="1" s="1"/>
  <c r="AO392" i="1"/>
  <c r="AP392" i="1" s="1"/>
  <c r="AO393" i="1"/>
  <c r="AP393" i="1" s="1"/>
  <c r="R383" i="1"/>
  <c r="AA383" i="1" s="1"/>
  <c r="AC383" i="1" s="1"/>
  <c r="R384" i="1"/>
  <c r="Q384" i="1" s="1"/>
  <c r="R385" i="1"/>
  <c r="Q385" i="1" s="1"/>
  <c r="R386" i="1"/>
  <c r="Q386" i="1" s="1"/>
  <c r="R387" i="1"/>
  <c r="Q387" i="1" s="1"/>
  <c r="R388" i="1"/>
  <c r="P388" i="1" s="1"/>
  <c r="R389" i="1"/>
  <c r="S383" i="1"/>
  <c r="U383" i="1" s="1"/>
  <c r="S384" i="1"/>
  <c r="S385" i="1"/>
  <c r="U385" i="1" s="1"/>
  <c r="S386" i="1"/>
  <c r="T386" i="1" s="1"/>
  <c r="S387" i="1"/>
  <c r="S388" i="1"/>
  <c r="U388" i="1" s="1"/>
  <c r="S389" i="1"/>
  <c r="V383" i="1"/>
  <c r="W383" i="1" s="1"/>
  <c r="V384" i="1"/>
  <c r="W384" i="1" s="1"/>
  <c r="V385" i="1"/>
  <c r="W385" i="1" s="1"/>
  <c r="V386" i="1"/>
  <c r="X386" i="1" s="1"/>
  <c r="V387" i="1"/>
  <c r="X387" i="1" s="1"/>
  <c r="V388" i="1"/>
  <c r="X388" i="1" s="1"/>
  <c r="V389" i="1"/>
  <c r="W389" i="1" s="1"/>
  <c r="Y383" i="1"/>
  <c r="Z383" i="1" s="1"/>
  <c r="Y384" i="1"/>
  <c r="Z384" i="1" s="1"/>
  <c r="Y385" i="1"/>
  <c r="Z385" i="1" s="1"/>
  <c r="Y386" i="1"/>
  <c r="Z386" i="1" s="1"/>
  <c r="Y387" i="1"/>
  <c r="Z387" i="1" s="1"/>
  <c r="Y388" i="1"/>
  <c r="Z388" i="1" s="1"/>
  <c r="Y389" i="1"/>
  <c r="Z389" i="1" s="1"/>
  <c r="AD383" i="1"/>
  <c r="AE383" i="1" s="1"/>
  <c r="AF383" i="1" s="1"/>
  <c r="AD384" i="1"/>
  <c r="AE384" i="1" s="1"/>
  <c r="AF384" i="1" s="1"/>
  <c r="AD385" i="1"/>
  <c r="AE385" i="1" s="1"/>
  <c r="AF385" i="1" s="1"/>
  <c r="AD386" i="1"/>
  <c r="AE386" i="1" s="1"/>
  <c r="AF386" i="1" s="1"/>
  <c r="AD387" i="1"/>
  <c r="AE387" i="1" s="1"/>
  <c r="AF387" i="1" s="1"/>
  <c r="AD388" i="1"/>
  <c r="AE388" i="1" s="1"/>
  <c r="AF388" i="1" s="1"/>
  <c r="AD389" i="1"/>
  <c r="AE389" i="1" s="1"/>
  <c r="AF389" i="1" s="1"/>
  <c r="AG383" i="1"/>
  <c r="AG384" i="1"/>
  <c r="AG385" i="1"/>
  <c r="AG386" i="1"/>
  <c r="AG387" i="1"/>
  <c r="AG388" i="1"/>
  <c r="AG389" i="1"/>
  <c r="AI383" i="1"/>
  <c r="AI384" i="1"/>
  <c r="AI385" i="1"/>
  <c r="AI386" i="1"/>
  <c r="AI387" i="1"/>
  <c r="AI388" i="1"/>
  <c r="AI389" i="1"/>
  <c r="AJ383" i="1"/>
  <c r="AS383" i="1" s="1"/>
  <c r="AJ384" i="1"/>
  <c r="AS384" i="1" s="1"/>
  <c r="AJ385" i="1"/>
  <c r="AS385" i="1" s="1"/>
  <c r="AJ386" i="1"/>
  <c r="AS386" i="1" s="1"/>
  <c r="AJ387" i="1"/>
  <c r="AS387" i="1" s="1"/>
  <c r="AJ388" i="1"/>
  <c r="AS388" i="1" s="1"/>
  <c r="AJ389" i="1"/>
  <c r="AS389" i="1" s="1"/>
  <c r="AL383" i="1"/>
  <c r="AL385" i="1"/>
  <c r="AL388" i="1"/>
  <c r="AL389" i="1"/>
  <c r="AM383" i="1"/>
  <c r="AM385" i="1"/>
  <c r="AM388" i="1"/>
  <c r="AM389" i="1"/>
  <c r="AN383" i="1"/>
  <c r="AN384" i="1"/>
  <c r="AN385" i="1"/>
  <c r="AN386" i="1"/>
  <c r="AN387" i="1"/>
  <c r="AN388" i="1"/>
  <c r="AN389" i="1"/>
  <c r="AO383" i="1"/>
  <c r="AP383" i="1" s="1"/>
  <c r="AO384" i="1"/>
  <c r="AP384" i="1" s="1"/>
  <c r="AO385" i="1"/>
  <c r="AP385" i="1" s="1"/>
  <c r="AO386" i="1"/>
  <c r="AP386" i="1" s="1"/>
  <c r="AO387" i="1"/>
  <c r="AP387" i="1" s="1"/>
  <c r="AO388" i="1"/>
  <c r="AP388" i="1" s="1"/>
  <c r="AO389" i="1"/>
  <c r="AP389" i="1" s="1"/>
  <c r="R377" i="1"/>
  <c r="P377" i="1" s="1"/>
  <c r="R378" i="1"/>
  <c r="P378" i="1" s="1"/>
  <c r="R379" i="1"/>
  <c r="R380" i="1"/>
  <c r="Q380" i="1" s="1"/>
  <c r="R381" i="1"/>
  <c r="Q381" i="1" s="1"/>
  <c r="R382" i="1"/>
  <c r="Q382" i="1" s="1"/>
  <c r="S377" i="1"/>
  <c r="S378" i="1"/>
  <c r="S379" i="1"/>
  <c r="T379" i="1" s="1"/>
  <c r="S380" i="1"/>
  <c r="T380" i="1" s="1"/>
  <c r="S381" i="1"/>
  <c r="S382" i="1"/>
  <c r="U382" i="1" s="1"/>
  <c r="V377" i="1"/>
  <c r="W377" i="1" s="1"/>
  <c r="V378" i="1"/>
  <c r="V379" i="1"/>
  <c r="V380" i="1"/>
  <c r="X380" i="1" s="1"/>
  <c r="V381" i="1"/>
  <c r="X381" i="1" s="1"/>
  <c r="V382" i="1"/>
  <c r="X382" i="1" s="1"/>
  <c r="Y377" i="1"/>
  <c r="Z377" i="1" s="1"/>
  <c r="Y378" i="1"/>
  <c r="Z378" i="1" s="1"/>
  <c r="Y379" i="1"/>
  <c r="Z379" i="1" s="1"/>
  <c r="Y380" i="1"/>
  <c r="Z380" i="1" s="1"/>
  <c r="Y381" i="1"/>
  <c r="Z381" i="1" s="1"/>
  <c r="Y382" i="1"/>
  <c r="Z382" i="1" s="1"/>
  <c r="AD377" i="1"/>
  <c r="AE377" i="1" s="1"/>
  <c r="AF377" i="1" s="1"/>
  <c r="AD378" i="1"/>
  <c r="AE378" i="1" s="1"/>
  <c r="AF378" i="1" s="1"/>
  <c r="AD379" i="1"/>
  <c r="AE379" i="1" s="1"/>
  <c r="AF379" i="1" s="1"/>
  <c r="AD380" i="1"/>
  <c r="AE380" i="1" s="1"/>
  <c r="AF380" i="1" s="1"/>
  <c r="AD381" i="1"/>
  <c r="AE381" i="1" s="1"/>
  <c r="AF381" i="1" s="1"/>
  <c r="AD382" i="1"/>
  <c r="AE382" i="1" s="1"/>
  <c r="AF382" i="1" s="1"/>
  <c r="AG377" i="1"/>
  <c r="AG378" i="1"/>
  <c r="AG379" i="1"/>
  <c r="AG380" i="1"/>
  <c r="AG381" i="1"/>
  <c r="AG382" i="1"/>
  <c r="AI377" i="1"/>
  <c r="AI378" i="1"/>
  <c r="AI379" i="1"/>
  <c r="AI380" i="1"/>
  <c r="AI381" i="1"/>
  <c r="AI382" i="1"/>
  <c r="AJ377" i="1"/>
  <c r="AS377" i="1" s="1"/>
  <c r="AJ378" i="1"/>
  <c r="AS378" i="1" s="1"/>
  <c r="AJ379" i="1"/>
  <c r="AS379" i="1" s="1"/>
  <c r="AJ380" i="1"/>
  <c r="AS380" i="1" s="1"/>
  <c r="AJ381" i="1"/>
  <c r="AS381" i="1" s="1"/>
  <c r="AJ382" i="1"/>
  <c r="AS382" i="1" s="1"/>
  <c r="AL377" i="1"/>
  <c r="AL378" i="1"/>
  <c r="AL379" i="1"/>
  <c r="AL380" i="1"/>
  <c r="AL381" i="1"/>
  <c r="AM377" i="1"/>
  <c r="AM380" i="1"/>
  <c r="AN380" i="1" s="1"/>
  <c r="AM381" i="1"/>
  <c r="AN381" i="1" s="1"/>
  <c r="AN377" i="1"/>
  <c r="AN378" i="1"/>
  <c r="AN379" i="1"/>
  <c r="AN382" i="1"/>
  <c r="AO377" i="1"/>
  <c r="AP377" i="1" s="1"/>
  <c r="AO378" i="1"/>
  <c r="AP378" i="1" s="1"/>
  <c r="AO379" i="1"/>
  <c r="AP379" i="1" s="1"/>
  <c r="AO380" i="1"/>
  <c r="AP380" i="1" s="1"/>
  <c r="AO381" i="1"/>
  <c r="AP381" i="1" s="1"/>
  <c r="AO382" i="1"/>
  <c r="AP382" i="1" s="1"/>
  <c r="R375" i="1"/>
  <c r="P375" i="1" s="1"/>
  <c r="R376" i="1"/>
  <c r="P376" i="1" s="1"/>
  <c r="S375" i="1"/>
  <c r="T375" i="1" s="1"/>
  <c r="S376" i="1"/>
  <c r="T376" i="1" s="1"/>
  <c r="V375" i="1"/>
  <c r="V376" i="1"/>
  <c r="X376" i="1" s="1"/>
  <c r="Y375" i="1"/>
  <c r="Z375" i="1" s="1"/>
  <c r="Y376" i="1"/>
  <c r="Z376" i="1" s="1"/>
  <c r="AD375" i="1"/>
  <c r="AE375" i="1" s="1"/>
  <c r="AF375" i="1" s="1"/>
  <c r="AD376" i="1"/>
  <c r="AE376" i="1" s="1"/>
  <c r="AF376" i="1" s="1"/>
  <c r="AG375" i="1"/>
  <c r="AG376" i="1"/>
  <c r="AI375" i="1"/>
  <c r="AI376" i="1"/>
  <c r="AJ375" i="1"/>
  <c r="AS375" i="1" s="1"/>
  <c r="AJ376" i="1"/>
  <c r="AS376" i="1" s="1"/>
  <c r="AL375" i="1"/>
  <c r="AL376" i="1"/>
  <c r="AM375" i="1"/>
  <c r="AN375" i="1"/>
  <c r="AN376" i="1"/>
  <c r="AO375" i="1"/>
  <c r="AP375" i="1" s="1"/>
  <c r="AO376" i="1"/>
  <c r="AP376" i="1" s="1"/>
  <c r="R356" i="1"/>
  <c r="Q356" i="1" s="1"/>
  <c r="R357" i="1"/>
  <c r="R358" i="1"/>
  <c r="P358" i="1" s="1"/>
  <c r="R359" i="1"/>
  <c r="R360" i="1"/>
  <c r="P360" i="1" s="1"/>
  <c r="R361" i="1"/>
  <c r="R362" i="1"/>
  <c r="Q362" i="1" s="1"/>
  <c r="R363" i="1"/>
  <c r="AA363" i="1" s="1"/>
  <c r="R364" i="1"/>
  <c r="Q364" i="1" s="1"/>
  <c r="R365" i="1"/>
  <c r="R366" i="1"/>
  <c r="P366" i="1" s="1"/>
  <c r="R367" i="1"/>
  <c r="P367" i="1" s="1"/>
  <c r="R368" i="1"/>
  <c r="P368" i="1" s="1"/>
  <c r="R369" i="1"/>
  <c r="Q369" i="1" s="1"/>
  <c r="R370" i="1"/>
  <c r="Q370" i="1" s="1"/>
  <c r="R371" i="1"/>
  <c r="AA371" i="1" s="1"/>
  <c r="R372" i="1"/>
  <c r="Q372" i="1" s="1"/>
  <c r="R373" i="1"/>
  <c r="R374" i="1"/>
  <c r="P374" i="1" s="1"/>
  <c r="S356" i="1"/>
  <c r="S357" i="1"/>
  <c r="U357" i="1" s="1"/>
  <c r="S358" i="1"/>
  <c r="S359" i="1"/>
  <c r="T359" i="1" s="1"/>
  <c r="S360" i="1"/>
  <c r="T360" i="1" s="1"/>
  <c r="S361" i="1"/>
  <c r="U361" i="1" s="1"/>
  <c r="S362" i="1"/>
  <c r="S363" i="1"/>
  <c r="T363" i="1" s="1"/>
  <c r="S364" i="1"/>
  <c r="U364" i="1" s="1"/>
  <c r="S365" i="1"/>
  <c r="S366" i="1"/>
  <c r="S367" i="1"/>
  <c r="S368" i="1"/>
  <c r="T368" i="1" s="1"/>
  <c r="S369" i="1"/>
  <c r="U369" i="1" s="1"/>
  <c r="S370" i="1"/>
  <c r="S371" i="1"/>
  <c r="T371" i="1" s="1"/>
  <c r="S372" i="1"/>
  <c r="S373" i="1"/>
  <c r="T373" i="1" s="1"/>
  <c r="S374" i="1"/>
  <c r="V356" i="1"/>
  <c r="W356" i="1" s="1"/>
  <c r="V357" i="1"/>
  <c r="W357" i="1" s="1"/>
  <c r="V358" i="1"/>
  <c r="V359" i="1"/>
  <c r="W359" i="1" s="1"/>
  <c r="V360" i="1"/>
  <c r="W360" i="1" s="1"/>
  <c r="V361" i="1"/>
  <c r="X361" i="1" s="1"/>
  <c r="V362" i="1"/>
  <c r="W362" i="1" s="1"/>
  <c r="V363" i="1"/>
  <c r="X363" i="1" s="1"/>
  <c r="V364" i="1"/>
  <c r="V365" i="1"/>
  <c r="W365" i="1" s="1"/>
  <c r="V366" i="1"/>
  <c r="W366" i="1" s="1"/>
  <c r="V367" i="1"/>
  <c r="W367" i="1" s="1"/>
  <c r="V368" i="1"/>
  <c r="X368" i="1" s="1"/>
  <c r="V369" i="1"/>
  <c r="X369" i="1" s="1"/>
  <c r="V370" i="1"/>
  <c r="W370" i="1" s="1"/>
  <c r="V371" i="1"/>
  <c r="V372" i="1"/>
  <c r="X372" i="1" s="1"/>
  <c r="V373" i="1"/>
  <c r="X373" i="1" s="1"/>
  <c r="V374" i="1"/>
  <c r="Y356" i="1"/>
  <c r="Z356" i="1" s="1"/>
  <c r="Y357" i="1"/>
  <c r="Z357" i="1" s="1"/>
  <c r="Y358" i="1"/>
  <c r="Z358" i="1" s="1"/>
  <c r="Y359" i="1"/>
  <c r="Z359" i="1" s="1"/>
  <c r="Y360" i="1"/>
  <c r="Z360" i="1" s="1"/>
  <c r="Y361" i="1"/>
  <c r="Z361" i="1" s="1"/>
  <c r="Y362" i="1"/>
  <c r="Z362" i="1" s="1"/>
  <c r="Y363" i="1"/>
  <c r="Z363" i="1" s="1"/>
  <c r="Y364" i="1"/>
  <c r="Z364" i="1" s="1"/>
  <c r="Y365" i="1"/>
  <c r="Z365" i="1" s="1"/>
  <c r="Y366" i="1"/>
  <c r="Z366" i="1" s="1"/>
  <c r="Y367" i="1"/>
  <c r="Z367" i="1" s="1"/>
  <c r="Y368" i="1"/>
  <c r="Z368" i="1" s="1"/>
  <c r="Y369" i="1"/>
  <c r="Z369" i="1" s="1"/>
  <c r="Y370" i="1"/>
  <c r="Z370" i="1" s="1"/>
  <c r="Y371" i="1"/>
  <c r="Z371" i="1" s="1"/>
  <c r="Y372" i="1"/>
  <c r="Z372" i="1" s="1"/>
  <c r="Y373" i="1"/>
  <c r="Z373" i="1" s="1"/>
  <c r="Y374" i="1"/>
  <c r="Z374" i="1" s="1"/>
  <c r="AD356" i="1"/>
  <c r="AE356" i="1" s="1"/>
  <c r="AF356" i="1" s="1"/>
  <c r="AD357" i="1"/>
  <c r="AE357" i="1" s="1"/>
  <c r="AF357" i="1" s="1"/>
  <c r="AD358" i="1"/>
  <c r="AE358" i="1" s="1"/>
  <c r="AF358" i="1" s="1"/>
  <c r="AD359" i="1"/>
  <c r="AE359" i="1" s="1"/>
  <c r="AF359" i="1" s="1"/>
  <c r="AD360" i="1"/>
  <c r="AE360" i="1" s="1"/>
  <c r="AF360" i="1" s="1"/>
  <c r="AD361" i="1"/>
  <c r="AE361" i="1" s="1"/>
  <c r="AF361" i="1" s="1"/>
  <c r="AD362" i="1"/>
  <c r="AE362" i="1" s="1"/>
  <c r="AF362" i="1" s="1"/>
  <c r="AD363" i="1"/>
  <c r="AE363" i="1" s="1"/>
  <c r="AF363" i="1" s="1"/>
  <c r="AD364" i="1"/>
  <c r="AE364" i="1" s="1"/>
  <c r="AF364" i="1" s="1"/>
  <c r="AD365" i="1"/>
  <c r="AE365" i="1" s="1"/>
  <c r="AF365" i="1" s="1"/>
  <c r="AD366" i="1"/>
  <c r="AE366" i="1" s="1"/>
  <c r="AF366" i="1" s="1"/>
  <c r="AD367" i="1"/>
  <c r="AE367" i="1" s="1"/>
  <c r="AF367" i="1" s="1"/>
  <c r="AD368" i="1"/>
  <c r="AE368" i="1" s="1"/>
  <c r="AF368" i="1" s="1"/>
  <c r="AD369" i="1"/>
  <c r="AE369" i="1" s="1"/>
  <c r="AF369" i="1" s="1"/>
  <c r="AD370" i="1"/>
  <c r="AE370" i="1" s="1"/>
  <c r="AF370" i="1" s="1"/>
  <c r="AD371" i="1"/>
  <c r="AE371" i="1" s="1"/>
  <c r="AF371" i="1" s="1"/>
  <c r="AD372" i="1"/>
  <c r="AE372" i="1" s="1"/>
  <c r="AF372" i="1" s="1"/>
  <c r="AD373" i="1"/>
  <c r="AE373" i="1" s="1"/>
  <c r="AF373" i="1" s="1"/>
  <c r="AD374" i="1"/>
  <c r="AE374" i="1" s="1"/>
  <c r="AF374" i="1" s="1"/>
  <c r="AG356" i="1"/>
  <c r="AG357" i="1"/>
  <c r="AG358" i="1"/>
  <c r="AG359" i="1"/>
  <c r="AG360" i="1"/>
  <c r="AG361" i="1"/>
  <c r="AG362" i="1"/>
  <c r="AG363" i="1"/>
  <c r="AG364" i="1"/>
  <c r="AG365" i="1"/>
  <c r="AG366" i="1"/>
  <c r="AG367" i="1"/>
  <c r="AG368" i="1"/>
  <c r="AG369" i="1"/>
  <c r="AG370" i="1"/>
  <c r="AG371" i="1"/>
  <c r="AG372" i="1"/>
  <c r="AG373" i="1"/>
  <c r="AG374" i="1"/>
  <c r="AI356" i="1"/>
  <c r="AI357" i="1"/>
  <c r="AI358" i="1"/>
  <c r="AI359" i="1"/>
  <c r="AI360" i="1"/>
  <c r="AI361" i="1"/>
  <c r="AI362" i="1"/>
  <c r="AI363" i="1"/>
  <c r="AI364" i="1"/>
  <c r="AI365" i="1"/>
  <c r="AI366" i="1"/>
  <c r="AI367" i="1"/>
  <c r="AI368" i="1"/>
  <c r="AI369" i="1"/>
  <c r="AI370" i="1"/>
  <c r="AI371" i="1"/>
  <c r="AI372" i="1"/>
  <c r="AI373" i="1"/>
  <c r="AI374" i="1"/>
  <c r="AJ356" i="1"/>
  <c r="AS356" i="1" s="1"/>
  <c r="AJ357" i="1"/>
  <c r="AS357" i="1" s="1"/>
  <c r="AJ358" i="1"/>
  <c r="AS358" i="1" s="1"/>
  <c r="AJ359" i="1"/>
  <c r="AS359" i="1" s="1"/>
  <c r="AJ360" i="1"/>
  <c r="AS360" i="1" s="1"/>
  <c r="AJ361" i="1"/>
  <c r="AS361" i="1" s="1"/>
  <c r="AJ362" i="1"/>
  <c r="AS362" i="1" s="1"/>
  <c r="AJ363" i="1"/>
  <c r="AS363" i="1" s="1"/>
  <c r="AJ364" i="1"/>
  <c r="AS364" i="1" s="1"/>
  <c r="AJ365" i="1"/>
  <c r="AS365" i="1" s="1"/>
  <c r="AJ366" i="1"/>
  <c r="AS366" i="1" s="1"/>
  <c r="AJ367" i="1"/>
  <c r="AS367" i="1" s="1"/>
  <c r="AJ368" i="1"/>
  <c r="AS368" i="1" s="1"/>
  <c r="AJ369" i="1"/>
  <c r="AS369" i="1" s="1"/>
  <c r="AJ370" i="1"/>
  <c r="AS370" i="1" s="1"/>
  <c r="AJ371" i="1"/>
  <c r="AS371" i="1" s="1"/>
  <c r="AJ372" i="1"/>
  <c r="AS372" i="1" s="1"/>
  <c r="AJ373" i="1"/>
  <c r="AS373" i="1" s="1"/>
  <c r="AJ374" i="1"/>
  <c r="AS374" i="1" s="1"/>
  <c r="AL357" i="1"/>
  <c r="AL358" i="1"/>
  <c r="AL361" i="1"/>
  <c r="AL362" i="1"/>
  <c r="AL363" i="1"/>
  <c r="AL365" i="1"/>
  <c r="AL366" i="1"/>
  <c r="AL367" i="1"/>
  <c r="AL368" i="1"/>
  <c r="AL374" i="1"/>
  <c r="AM358" i="1"/>
  <c r="AM361" i="1"/>
  <c r="AM362" i="1"/>
  <c r="AM363" i="1"/>
  <c r="AM365" i="1"/>
  <c r="AM368" i="1"/>
  <c r="AM374" i="1"/>
  <c r="AN374" i="1" s="1"/>
  <c r="AN356" i="1"/>
  <c r="AN357" i="1"/>
  <c r="AN358" i="1"/>
  <c r="AN359" i="1"/>
  <c r="AN360" i="1"/>
  <c r="AN361" i="1"/>
  <c r="AN362" i="1"/>
  <c r="AN363" i="1"/>
  <c r="AN364" i="1"/>
  <c r="AN365" i="1"/>
  <c r="AN366" i="1"/>
  <c r="AN367" i="1"/>
  <c r="AN368" i="1"/>
  <c r="AN369" i="1"/>
  <c r="AN370" i="1"/>
  <c r="AN371" i="1"/>
  <c r="AN372" i="1"/>
  <c r="AN373" i="1"/>
  <c r="AO356" i="1"/>
  <c r="AP356" i="1" s="1"/>
  <c r="AO357" i="1"/>
  <c r="AP357" i="1" s="1"/>
  <c r="AO358" i="1"/>
  <c r="AP358" i="1" s="1"/>
  <c r="AO359" i="1"/>
  <c r="AP359" i="1" s="1"/>
  <c r="AO360" i="1"/>
  <c r="AP360" i="1" s="1"/>
  <c r="AO361" i="1"/>
  <c r="AP361" i="1" s="1"/>
  <c r="AO362" i="1"/>
  <c r="AP362" i="1" s="1"/>
  <c r="AO363" i="1"/>
  <c r="AP363" i="1" s="1"/>
  <c r="AO364" i="1"/>
  <c r="AP364" i="1" s="1"/>
  <c r="AO365" i="1"/>
  <c r="AP365" i="1" s="1"/>
  <c r="AO366" i="1"/>
  <c r="AP366" i="1" s="1"/>
  <c r="AO367" i="1"/>
  <c r="AP367" i="1" s="1"/>
  <c r="AO368" i="1"/>
  <c r="AP368" i="1" s="1"/>
  <c r="AO369" i="1"/>
  <c r="AP369" i="1" s="1"/>
  <c r="AO370" i="1"/>
  <c r="AP370" i="1" s="1"/>
  <c r="AO371" i="1"/>
  <c r="AP371" i="1" s="1"/>
  <c r="AO372" i="1"/>
  <c r="AP372" i="1" s="1"/>
  <c r="AO373" i="1"/>
  <c r="AP373" i="1" s="1"/>
  <c r="AO374" i="1"/>
  <c r="AP374" i="1" s="1"/>
  <c r="R323" i="1"/>
  <c r="P323" i="1" s="1"/>
  <c r="R324" i="1"/>
  <c r="P324" i="1" s="1"/>
  <c r="R325" i="1"/>
  <c r="R326" i="1"/>
  <c r="Q326" i="1" s="1"/>
  <c r="R327" i="1"/>
  <c r="P327" i="1" s="1"/>
  <c r="R328" i="1"/>
  <c r="R329" i="1"/>
  <c r="R330" i="1"/>
  <c r="AA330" i="1" s="1"/>
  <c r="AC330" i="1" s="1"/>
  <c r="R331" i="1"/>
  <c r="R332" i="1"/>
  <c r="P332" i="1" s="1"/>
  <c r="R333" i="1"/>
  <c r="R334" i="1"/>
  <c r="Q334" i="1" s="1"/>
  <c r="R335" i="1"/>
  <c r="P335" i="1" s="1"/>
  <c r="R336" i="1"/>
  <c r="R337" i="1"/>
  <c r="P337" i="1" s="1"/>
  <c r="R338" i="1"/>
  <c r="Q338" i="1" s="1"/>
  <c r="R339" i="1"/>
  <c r="P339" i="1" s="1"/>
  <c r="R340" i="1"/>
  <c r="P340" i="1" s="1"/>
  <c r="R341" i="1"/>
  <c r="P341" i="1" s="1"/>
  <c r="R342" i="1"/>
  <c r="Q342" i="1" s="1"/>
  <c r="R343" i="1"/>
  <c r="P343" i="1" s="1"/>
  <c r="R344" i="1"/>
  <c r="R345" i="1"/>
  <c r="P345" i="1" s="1"/>
  <c r="R346" i="1"/>
  <c r="P346" i="1" s="1"/>
  <c r="R347" i="1"/>
  <c r="P347" i="1" s="1"/>
  <c r="R348" i="1"/>
  <c r="P348" i="1" s="1"/>
  <c r="R349" i="1"/>
  <c r="R350" i="1"/>
  <c r="Q350" i="1" s="1"/>
  <c r="R351" i="1"/>
  <c r="P351" i="1" s="1"/>
  <c r="R352" i="1"/>
  <c r="R353" i="1"/>
  <c r="P353" i="1" s="1"/>
  <c r="R354" i="1"/>
  <c r="R355" i="1"/>
  <c r="P355" i="1" s="1"/>
  <c r="S323" i="1"/>
  <c r="T323" i="1" s="1"/>
  <c r="S324" i="1"/>
  <c r="U324" i="1" s="1"/>
  <c r="S325" i="1"/>
  <c r="U325" i="1" s="1"/>
  <c r="S326" i="1"/>
  <c r="U326" i="1" s="1"/>
  <c r="S327" i="1"/>
  <c r="S328" i="1"/>
  <c r="U328" i="1" s="1"/>
  <c r="S329" i="1"/>
  <c r="S330" i="1"/>
  <c r="S331" i="1"/>
  <c r="T331" i="1" s="1"/>
  <c r="S332" i="1"/>
  <c r="T332" i="1" s="1"/>
  <c r="S333" i="1"/>
  <c r="U333" i="1" s="1"/>
  <c r="S334" i="1"/>
  <c r="U334" i="1" s="1"/>
  <c r="S335" i="1"/>
  <c r="S336" i="1"/>
  <c r="U336" i="1" s="1"/>
  <c r="S337" i="1"/>
  <c r="U337" i="1" s="1"/>
  <c r="S338" i="1"/>
  <c r="U338" i="1" s="1"/>
  <c r="S339" i="1"/>
  <c r="T339" i="1" s="1"/>
  <c r="S340" i="1"/>
  <c r="S341" i="1"/>
  <c r="T341" i="1" s="1"/>
  <c r="S342" i="1"/>
  <c r="U342" i="1" s="1"/>
  <c r="S343" i="1"/>
  <c r="S344" i="1"/>
  <c r="T344" i="1" s="1"/>
  <c r="S345" i="1"/>
  <c r="S346" i="1"/>
  <c r="S347" i="1"/>
  <c r="T347" i="1" s="1"/>
  <c r="S348" i="1"/>
  <c r="U348" i="1" s="1"/>
  <c r="S349" i="1"/>
  <c r="U349" i="1" s="1"/>
  <c r="S350" i="1"/>
  <c r="U350" i="1" s="1"/>
  <c r="S351" i="1"/>
  <c r="S352" i="1"/>
  <c r="T352" i="1" s="1"/>
  <c r="S353" i="1"/>
  <c r="S354" i="1"/>
  <c r="S355" i="1"/>
  <c r="T355" i="1" s="1"/>
  <c r="T324" i="1"/>
  <c r="T325" i="1"/>
  <c r="T326" i="1"/>
  <c r="V323" i="1"/>
  <c r="X323" i="1" s="1"/>
  <c r="V324" i="1"/>
  <c r="V325" i="1"/>
  <c r="X325" i="1" s="1"/>
  <c r="V326" i="1"/>
  <c r="W326" i="1" s="1"/>
  <c r="V327" i="1"/>
  <c r="X327" i="1" s="1"/>
  <c r="V328" i="1"/>
  <c r="W328" i="1" s="1"/>
  <c r="V329" i="1"/>
  <c r="W329" i="1" s="1"/>
  <c r="V330" i="1"/>
  <c r="V331" i="1"/>
  <c r="X331" i="1" s="1"/>
  <c r="V332" i="1"/>
  <c r="V333" i="1"/>
  <c r="V334" i="1"/>
  <c r="W334" i="1" s="1"/>
  <c r="V335" i="1"/>
  <c r="W335" i="1" s="1"/>
  <c r="V336" i="1"/>
  <c r="W336" i="1" s="1"/>
  <c r="V337" i="1"/>
  <c r="W337" i="1" s="1"/>
  <c r="V338" i="1"/>
  <c r="W338" i="1" s="1"/>
  <c r="V339" i="1"/>
  <c r="X339" i="1" s="1"/>
  <c r="V340" i="1"/>
  <c r="V341" i="1"/>
  <c r="V342" i="1"/>
  <c r="W342" i="1" s="1"/>
  <c r="V343" i="1"/>
  <c r="X343" i="1" s="1"/>
  <c r="V344" i="1"/>
  <c r="W344" i="1" s="1"/>
  <c r="V345" i="1"/>
  <c r="W345" i="1" s="1"/>
  <c r="V346" i="1"/>
  <c r="X346" i="1" s="1"/>
  <c r="V347" i="1"/>
  <c r="V348" i="1"/>
  <c r="V349" i="1"/>
  <c r="X349" i="1" s="1"/>
  <c r="V350" i="1"/>
  <c r="W350" i="1" s="1"/>
  <c r="V351" i="1"/>
  <c r="V352" i="1"/>
  <c r="W352" i="1" s="1"/>
  <c r="V353" i="1"/>
  <c r="W353" i="1" s="1"/>
  <c r="V354" i="1"/>
  <c r="V355" i="1"/>
  <c r="X355" i="1" s="1"/>
  <c r="Y323" i="1"/>
  <c r="Z323" i="1" s="1"/>
  <c r="Y324" i="1"/>
  <c r="Y325" i="1"/>
  <c r="Z325" i="1" s="1"/>
  <c r="Y326" i="1"/>
  <c r="Z326" i="1" s="1"/>
  <c r="Y327" i="1"/>
  <c r="Z327" i="1" s="1"/>
  <c r="Y328" i="1"/>
  <c r="Z328" i="1" s="1"/>
  <c r="Y329" i="1"/>
  <c r="Z329" i="1" s="1"/>
  <c r="Y330" i="1"/>
  <c r="Z330" i="1" s="1"/>
  <c r="Y331" i="1"/>
  <c r="Z331" i="1" s="1"/>
  <c r="Y332" i="1"/>
  <c r="Z332" i="1" s="1"/>
  <c r="Y333" i="1"/>
  <c r="Z333" i="1" s="1"/>
  <c r="Y334" i="1"/>
  <c r="Z334" i="1" s="1"/>
  <c r="Y335" i="1"/>
  <c r="Z335" i="1" s="1"/>
  <c r="Y336" i="1"/>
  <c r="Z336" i="1" s="1"/>
  <c r="Y337" i="1"/>
  <c r="Z337" i="1" s="1"/>
  <c r="Y338" i="1"/>
  <c r="Z338" i="1" s="1"/>
  <c r="Y339" i="1"/>
  <c r="Z339" i="1" s="1"/>
  <c r="Y340" i="1"/>
  <c r="Z340" i="1" s="1"/>
  <c r="Y341" i="1"/>
  <c r="Z341" i="1" s="1"/>
  <c r="Y342" i="1"/>
  <c r="Z342" i="1" s="1"/>
  <c r="Y343" i="1"/>
  <c r="Z343" i="1" s="1"/>
  <c r="Y344" i="1"/>
  <c r="Z344" i="1" s="1"/>
  <c r="Y345" i="1"/>
  <c r="Z345" i="1" s="1"/>
  <c r="Y346" i="1"/>
  <c r="Z346" i="1" s="1"/>
  <c r="Y347" i="1"/>
  <c r="Z347" i="1" s="1"/>
  <c r="Y348" i="1"/>
  <c r="Z348" i="1" s="1"/>
  <c r="Y349" i="1"/>
  <c r="Z349" i="1" s="1"/>
  <c r="Y350" i="1"/>
  <c r="Z350" i="1" s="1"/>
  <c r="Y351" i="1"/>
  <c r="Z351" i="1" s="1"/>
  <c r="Y352" i="1"/>
  <c r="Z352" i="1" s="1"/>
  <c r="Y353" i="1"/>
  <c r="Z353" i="1" s="1"/>
  <c r="Y354" i="1"/>
  <c r="Z354" i="1" s="1"/>
  <c r="Y355" i="1"/>
  <c r="Z355" i="1" s="1"/>
  <c r="Z324" i="1"/>
  <c r="AD323" i="1"/>
  <c r="AE323" i="1" s="1"/>
  <c r="AF323" i="1" s="1"/>
  <c r="AD324" i="1"/>
  <c r="AE324" i="1" s="1"/>
  <c r="AF324" i="1" s="1"/>
  <c r="AD325" i="1"/>
  <c r="AE325" i="1" s="1"/>
  <c r="AF325" i="1" s="1"/>
  <c r="AD326" i="1"/>
  <c r="AE326" i="1" s="1"/>
  <c r="AF326" i="1" s="1"/>
  <c r="AD327" i="1"/>
  <c r="AE327" i="1" s="1"/>
  <c r="AF327" i="1" s="1"/>
  <c r="AD328" i="1"/>
  <c r="AE328" i="1" s="1"/>
  <c r="AF328" i="1" s="1"/>
  <c r="AD329" i="1"/>
  <c r="AE329" i="1" s="1"/>
  <c r="AF329" i="1" s="1"/>
  <c r="AD330" i="1"/>
  <c r="AE330" i="1" s="1"/>
  <c r="AF330" i="1" s="1"/>
  <c r="AD331" i="1"/>
  <c r="AE331" i="1" s="1"/>
  <c r="AF331" i="1" s="1"/>
  <c r="AD332" i="1"/>
  <c r="AE332" i="1" s="1"/>
  <c r="AF332" i="1" s="1"/>
  <c r="AD333" i="1"/>
  <c r="AE333" i="1" s="1"/>
  <c r="AF333" i="1" s="1"/>
  <c r="AD334" i="1"/>
  <c r="AE334" i="1" s="1"/>
  <c r="AF334" i="1" s="1"/>
  <c r="AD335" i="1"/>
  <c r="AE335" i="1" s="1"/>
  <c r="AF335" i="1" s="1"/>
  <c r="AD336" i="1"/>
  <c r="AE336" i="1" s="1"/>
  <c r="AF336" i="1" s="1"/>
  <c r="AD337" i="1"/>
  <c r="AE337" i="1" s="1"/>
  <c r="AF337" i="1" s="1"/>
  <c r="AD338" i="1"/>
  <c r="AE338" i="1" s="1"/>
  <c r="AF338" i="1" s="1"/>
  <c r="AD339" i="1"/>
  <c r="AE339" i="1" s="1"/>
  <c r="AF339" i="1" s="1"/>
  <c r="AD340" i="1"/>
  <c r="AE340" i="1" s="1"/>
  <c r="AF340" i="1" s="1"/>
  <c r="AD341" i="1"/>
  <c r="AE341" i="1" s="1"/>
  <c r="AF341" i="1" s="1"/>
  <c r="AD342" i="1"/>
  <c r="AE342" i="1" s="1"/>
  <c r="AF342" i="1" s="1"/>
  <c r="AD343" i="1"/>
  <c r="AE343" i="1" s="1"/>
  <c r="AF343" i="1" s="1"/>
  <c r="AD344" i="1"/>
  <c r="AE344" i="1" s="1"/>
  <c r="AF344" i="1" s="1"/>
  <c r="AD345" i="1"/>
  <c r="AE345" i="1" s="1"/>
  <c r="AF345" i="1" s="1"/>
  <c r="AD346" i="1"/>
  <c r="AE346" i="1" s="1"/>
  <c r="AF346" i="1" s="1"/>
  <c r="AD347" i="1"/>
  <c r="AE347" i="1" s="1"/>
  <c r="AF347" i="1" s="1"/>
  <c r="AD348" i="1"/>
  <c r="AE348" i="1" s="1"/>
  <c r="AF348" i="1" s="1"/>
  <c r="AD349" i="1"/>
  <c r="AE349" i="1" s="1"/>
  <c r="AF349" i="1" s="1"/>
  <c r="AD350" i="1"/>
  <c r="AE350" i="1" s="1"/>
  <c r="AF350" i="1" s="1"/>
  <c r="AD351" i="1"/>
  <c r="AE351" i="1" s="1"/>
  <c r="AF351" i="1" s="1"/>
  <c r="AD352" i="1"/>
  <c r="AE352" i="1" s="1"/>
  <c r="AF352" i="1" s="1"/>
  <c r="AD353" i="1"/>
  <c r="AE353" i="1" s="1"/>
  <c r="AF353" i="1" s="1"/>
  <c r="AD354" i="1"/>
  <c r="AE354" i="1" s="1"/>
  <c r="AF354" i="1" s="1"/>
  <c r="AD355" i="1"/>
  <c r="AE355" i="1" s="1"/>
  <c r="AF355" i="1" s="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J323" i="1"/>
  <c r="AS323" i="1" s="1"/>
  <c r="AJ324" i="1"/>
  <c r="AS324" i="1" s="1"/>
  <c r="AJ325" i="1"/>
  <c r="AS325" i="1" s="1"/>
  <c r="AJ326" i="1"/>
  <c r="AS326" i="1" s="1"/>
  <c r="AJ327" i="1"/>
  <c r="AS327" i="1" s="1"/>
  <c r="AJ328" i="1"/>
  <c r="AS328" i="1" s="1"/>
  <c r="AJ329" i="1"/>
  <c r="AS329" i="1" s="1"/>
  <c r="AJ330" i="1"/>
  <c r="AS330" i="1" s="1"/>
  <c r="AJ331" i="1"/>
  <c r="AS331" i="1" s="1"/>
  <c r="AJ332" i="1"/>
  <c r="AS332" i="1" s="1"/>
  <c r="AJ333" i="1"/>
  <c r="AS333" i="1" s="1"/>
  <c r="AJ334" i="1"/>
  <c r="AS334" i="1" s="1"/>
  <c r="AJ335" i="1"/>
  <c r="AS335" i="1" s="1"/>
  <c r="AJ336" i="1"/>
  <c r="AS336" i="1" s="1"/>
  <c r="AJ337" i="1"/>
  <c r="AS337" i="1" s="1"/>
  <c r="AJ338" i="1"/>
  <c r="AS338" i="1" s="1"/>
  <c r="AJ339" i="1"/>
  <c r="AS339" i="1" s="1"/>
  <c r="AJ340" i="1"/>
  <c r="AS340" i="1" s="1"/>
  <c r="AJ341" i="1"/>
  <c r="AS341" i="1" s="1"/>
  <c r="AJ342" i="1"/>
  <c r="AS342" i="1" s="1"/>
  <c r="AJ343" i="1"/>
  <c r="AS343" i="1" s="1"/>
  <c r="AJ344" i="1"/>
  <c r="AS344" i="1" s="1"/>
  <c r="AJ345" i="1"/>
  <c r="AS345" i="1" s="1"/>
  <c r="AJ346" i="1"/>
  <c r="AS346" i="1" s="1"/>
  <c r="AJ347" i="1"/>
  <c r="AS347" i="1" s="1"/>
  <c r="AJ348" i="1"/>
  <c r="AS348" i="1" s="1"/>
  <c r="AJ349" i="1"/>
  <c r="AS349" i="1" s="1"/>
  <c r="AJ350" i="1"/>
  <c r="AS350" i="1" s="1"/>
  <c r="AJ351" i="1"/>
  <c r="AS351" i="1" s="1"/>
  <c r="AJ352" i="1"/>
  <c r="AS352" i="1" s="1"/>
  <c r="AJ353" i="1"/>
  <c r="AS353" i="1" s="1"/>
  <c r="AJ354" i="1"/>
  <c r="AS354" i="1" s="1"/>
  <c r="AJ355" i="1"/>
  <c r="AS355" i="1" s="1"/>
  <c r="AL324" i="1"/>
  <c r="AL325" i="1"/>
  <c r="AL326" i="1"/>
  <c r="AL327" i="1"/>
  <c r="AL329" i="1"/>
  <c r="AL331" i="1"/>
  <c r="AL332" i="1"/>
  <c r="AL333" i="1"/>
  <c r="AL334" i="1"/>
  <c r="AL335" i="1"/>
  <c r="AL336" i="1"/>
  <c r="AL338" i="1"/>
  <c r="AL344" i="1"/>
  <c r="AL347" i="1"/>
  <c r="AL348" i="1"/>
  <c r="AL350" i="1"/>
  <c r="AL351" i="1"/>
  <c r="AL352" i="1"/>
  <c r="AL353" i="1"/>
  <c r="AL355" i="1"/>
  <c r="AM324" i="1"/>
  <c r="AM325" i="1"/>
  <c r="AM326" i="1"/>
  <c r="AM327" i="1"/>
  <c r="AM329" i="1"/>
  <c r="AN329" i="1" s="1"/>
  <c r="AM331" i="1"/>
  <c r="AN332" i="1"/>
  <c r="AM333" i="1"/>
  <c r="AM334" i="1"/>
  <c r="AM335" i="1"/>
  <c r="AM336" i="1"/>
  <c r="AM338" i="1"/>
  <c r="AM344" i="1"/>
  <c r="AM347" i="1"/>
  <c r="AN347" i="1" s="1"/>
  <c r="AM348" i="1"/>
  <c r="AM350" i="1"/>
  <c r="AM351" i="1"/>
  <c r="AM352" i="1"/>
  <c r="AM353" i="1"/>
  <c r="AN353" i="1" s="1"/>
  <c r="AM355" i="1"/>
  <c r="AN355" i="1" s="1"/>
  <c r="AN323" i="1"/>
  <c r="AN324" i="1"/>
  <c r="AN325" i="1"/>
  <c r="AN326" i="1"/>
  <c r="AN327" i="1"/>
  <c r="AN328" i="1"/>
  <c r="AN330" i="1"/>
  <c r="AN331" i="1"/>
  <c r="AN333" i="1"/>
  <c r="AN334" i="1"/>
  <c r="AN335" i="1"/>
  <c r="AN336" i="1"/>
  <c r="AN337" i="1"/>
  <c r="AN338" i="1"/>
  <c r="AN339" i="1"/>
  <c r="AN340" i="1"/>
  <c r="AN341" i="1"/>
  <c r="AN342" i="1"/>
  <c r="AN343" i="1"/>
  <c r="AN344" i="1"/>
  <c r="AN345" i="1"/>
  <c r="AN346" i="1"/>
  <c r="AN348" i="1"/>
  <c r="AN349" i="1"/>
  <c r="AN350" i="1"/>
  <c r="AN351" i="1"/>
  <c r="AN352" i="1"/>
  <c r="AN354" i="1"/>
  <c r="AO323" i="1"/>
  <c r="AP323" i="1" s="1"/>
  <c r="AO324" i="1"/>
  <c r="AO325" i="1"/>
  <c r="AP325" i="1" s="1"/>
  <c r="AO326" i="1"/>
  <c r="AP326" i="1" s="1"/>
  <c r="AO327" i="1"/>
  <c r="AP327" i="1" s="1"/>
  <c r="AO328" i="1"/>
  <c r="AP328" i="1" s="1"/>
  <c r="AO329" i="1"/>
  <c r="AP329" i="1" s="1"/>
  <c r="AO330" i="1"/>
  <c r="AP330" i="1" s="1"/>
  <c r="AO331" i="1"/>
  <c r="AP331" i="1" s="1"/>
  <c r="AO332" i="1"/>
  <c r="AP332" i="1" s="1"/>
  <c r="AO333" i="1"/>
  <c r="AP333" i="1" s="1"/>
  <c r="AO334" i="1"/>
  <c r="AP334" i="1" s="1"/>
  <c r="AO335" i="1"/>
  <c r="AP335" i="1" s="1"/>
  <c r="AO336" i="1"/>
  <c r="AP336" i="1" s="1"/>
  <c r="AO337" i="1"/>
  <c r="AP337" i="1" s="1"/>
  <c r="AO338" i="1"/>
  <c r="AP338" i="1" s="1"/>
  <c r="AO339" i="1"/>
  <c r="AP339" i="1" s="1"/>
  <c r="AO340" i="1"/>
  <c r="AP340" i="1" s="1"/>
  <c r="AO341" i="1"/>
  <c r="AP341" i="1" s="1"/>
  <c r="AO342" i="1"/>
  <c r="AP342" i="1" s="1"/>
  <c r="AO343" i="1"/>
  <c r="AP343" i="1" s="1"/>
  <c r="AO344" i="1"/>
  <c r="AP344" i="1" s="1"/>
  <c r="AO345" i="1"/>
  <c r="AP345" i="1" s="1"/>
  <c r="AO346" i="1"/>
  <c r="AP346" i="1" s="1"/>
  <c r="AO347" i="1"/>
  <c r="AP347" i="1" s="1"/>
  <c r="AO348" i="1"/>
  <c r="AP348" i="1" s="1"/>
  <c r="AO349" i="1"/>
  <c r="AP349" i="1" s="1"/>
  <c r="AO350" i="1"/>
  <c r="AP350" i="1" s="1"/>
  <c r="AO351" i="1"/>
  <c r="AP351" i="1" s="1"/>
  <c r="AO352" i="1"/>
  <c r="AP352" i="1" s="1"/>
  <c r="AO353" i="1"/>
  <c r="AP353" i="1" s="1"/>
  <c r="AO354" i="1"/>
  <c r="AP354" i="1" s="1"/>
  <c r="AO355" i="1"/>
  <c r="AP355" i="1" s="1"/>
  <c r="AP324" i="1"/>
  <c r="R317" i="1"/>
  <c r="P317" i="1" s="1"/>
  <c r="R318" i="1"/>
  <c r="P318" i="1" s="1"/>
  <c r="R319" i="1"/>
  <c r="Q319" i="1" s="1"/>
  <c r="R320" i="1"/>
  <c r="Q320" i="1" s="1"/>
  <c r="R321" i="1"/>
  <c r="R322" i="1"/>
  <c r="Q322" i="1" s="1"/>
  <c r="S317" i="1"/>
  <c r="S318" i="1"/>
  <c r="T318" i="1" s="1"/>
  <c r="S319" i="1"/>
  <c r="U319" i="1" s="1"/>
  <c r="S320" i="1"/>
  <c r="U320" i="1" s="1"/>
  <c r="S321" i="1"/>
  <c r="T321" i="1" s="1"/>
  <c r="S322" i="1"/>
  <c r="T322" i="1" s="1"/>
  <c r="V317" i="1"/>
  <c r="X317" i="1" s="1"/>
  <c r="V318" i="1"/>
  <c r="X318" i="1" s="1"/>
  <c r="V319" i="1"/>
  <c r="W319" i="1" s="1"/>
  <c r="V320" i="1"/>
  <c r="W320" i="1" s="1"/>
  <c r="V321" i="1"/>
  <c r="W321" i="1" s="1"/>
  <c r="V322" i="1"/>
  <c r="W322" i="1" s="1"/>
  <c r="Y317" i="1"/>
  <c r="Z317" i="1" s="1"/>
  <c r="Y318" i="1"/>
  <c r="Z318" i="1" s="1"/>
  <c r="Y319" i="1"/>
  <c r="Z319" i="1" s="1"/>
  <c r="Y320" i="1"/>
  <c r="Z320" i="1" s="1"/>
  <c r="Y321" i="1"/>
  <c r="Z321" i="1" s="1"/>
  <c r="Y322" i="1"/>
  <c r="Z322" i="1" s="1"/>
  <c r="AD317" i="1"/>
  <c r="AE317" i="1" s="1"/>
  <c r="AF317" i="1" s="1"/>
  <c r="AD318" i="1"/>
  <c r="AE318" i="1" s="1"/>
  <c r="AF318" i="1" s="1"/>
  <c r="AD319" i="1"/>
  <c r="AE319" i="1" s="1"/>
  <c r="AF319" i="1" s="1"/>
  <c r="AD320" i="1"/>
  <c r="AE320" i="1" s="1"/>
  <c r="AF320" i="1" s="1"/>
  <c r="AD321" i="1"/>
  <c r="AE321" i="1" s="1"/>
  <c r="AF321" i="1" s="1"/>
  <c r="AD322" i="1"/>
  <c r="AE322" i="1" s="1"/>
  <c r="AF322" i="1" s="1"/>
  <c r="AG317" i="1"/>
  <c r="AG318" i="1"/>
  <c r="AG319" i="1"/>
  <c r="AG320" i="1"/>
  <c r="AG321" i="1"/>
  <c r="AG322" i="1"/>
  <c r="AI317" i="1"/>
  <c r="AI318" i="1"/>
  <c r="AI319" i="1"/>
  <c r="AI320" i="1"/>
  <c r="AI321" i="1"/>
  <c r="AI322" i="1"/>
  <c r="AJ317" i="1"/>
  <c r="AS317" i="1" s="1"/>
  <c r="AJ318" i="1"/>
  <c r="AS318" i="1" s="1"/>
  <c r="AJ319" i="1"/>
  <c r="AS319" i="1" s="1"/>
  <c r="AJ320" i="1"/>
  <c r="AS320" i="1" s="1"/>
  <c r="AJ321" i="1"/>
  <c r="AS321" i="1" s="1"/>
  <c r="AJ322" i="1"/>
  <c r="AS322" i="1" s="1"/>
  <c r="AL317" i="1"/>
  <c r="AL318" i="1"/>
  <c r="AL320" i="1"/>
  <c r="AL321" i="1"/>
  <c r="AL322" i="1"/>
  <c r="AM318" i="1"/>
  <c r="AM320" i="1"/>
  <c r="AN320" i="1" s="1"/>
  <c r="AM321" i="1"/>
  <c r="AM322" i="1"/>
  <c r="AN317" i="1"/>
  <c r="AN318" i="1"/>
  <c r="AN319" i="1"/>
  <c r="AN321" i="1"/>
  <c r="AN322" i="1"/>
  <c r="AO317" i="1"/>
  <c r="AP317" i="1" s="1"/>
  <c r="AO318" i="1"/>
  <c r="AP318" i="1" s="1"/>
  <c r="AO319" i="1"/>
  <c r="AP319" i="1" s="1"/>
  <c r="AO320" i="1"/>
  <c r="AP320" i="1" s="1"/>
  <c r="AO321" i="1"/>
  <c r="AP321" i="1" s="1"/>
  <c r="AO322" i="1"/>
  <c r="AP322" i="1" s="1"/>
  <c r="R315" i="1"/>
  <c r="P315" i="1" s="1"/>
  <c r="R316" i="1"/>
  <c r="P316" i="1" s="1"/>
  <c r="S315" i="1"/>
  <c r="T315" i="1" s="1"/>
  <c r="S316" i="1"/>
  <c r="T316" i="1" s="1"/>
  <c r="V315" i="1"/>
  <c r="W315" i="1" s="1"/>
  <c r="V316" i="1"/>
  <c r="X316" i="1" s="1"/>
  <c r="Y315" i="1"/>
  <c r="Z315" i="1" s="1"/>
  <c r="Y316" i="1"/>
  <c r="Z316" i="1" s="1"/>
  <c r="AD315" i="1"/>
  <c r="AE315" i="1" s="1"/>
  <c r="AF315" i="1" s="1"/>
  <c r="AD316" i="1"/>
  <c r="AE316" i="1" s="1"/>
  <c r="AF316" i="1" s="1"/>
  <c r="AG315" i="1"/>
  <c r="AG316" i="1"/>
  <c r="AI315" i="1"/>
  <c r="AI316" i="1"/>
  <c r="AJ315" i="1"/>
  <c r="AS315" i="1" s="1"/>
  <c r="AJ316" i="1"/>
  <c r="AS316" i="1" s="1"/>
  <c r="AL315" i="1"/>
  <c r="AL316" i="1"/>
  <c r="AN315" i="1"/>
  <c r="AN316" i="1"/>
  <c r="AO315" i="1"/>
  <c r="AP315" i="1" s="1"/>
  <c r="AO316" i="1"/>
  <c r="AP316" i="1" s="1"/>
  <c r="R312" i="1"/>
  <c r="P312" i="1" s="1"/>
  <c r="R313" i="1"/>
  <c r="R314" i="1"/>
  <c r="S312" i="1"/>
  <c r="T312" i="1" s="1"/>
  <c r="S313" i="1"/>
  <c r="S314" i="1"/>
  <c r="U314" i="1" s="1"/>
  <c r="V312" i="1"/>
  <c r="V313" i="1"/>
  <c r="X313" i="1" s="1"/>
  <c r="V314" i="1"/>
  <c r="X314" i="1" s="1"/>
  <c r="Y312" i="1"/>
  <c r="Z312" i="1" s="1"/>
  <c r="Y313" i="1"/>
  <c r="Z313" i="1" s="1"/>
  <c r="Y314" i="1"/>
  <c r="Z314" i="1" s="1"/>
  <c r="AD312" i="1"/>
  <c r="AE312" i="1" s="1"/>
  <c r="AF312" i="1" s="1"/>
  <c r="AD313" i="1"/>
  <c r="AE313" i="1" s="1"/>
  <c r="AF313" i="1" s="1"/>
  <c r="AD314" i="1"/>
  <c r="AE314" i="1" s="1"/>
  <c r="AF314" i="1" s="1"/>
  <c r="AG312" i="1"/>
  <c r="AG313" i="1"/>
  <c r="AG314" i="1"/>
  <c r="AI312" i="1"/>
  <c r="AI313" i="1"/>
  <c r="AI314" i="1"/>
  <c r="AJ312" i="1"/>
  <c r="AS312" i="1" s="1"/>
  <c r="AJ313" i="1"/>
  <c r="AS313" i="1" s="1"/>
  <c r="AJ314" i="1"/>
  <c r="AS314" i="1" s="1"/>
  <c r="AL312" i="1"/>
  <c r="AL313" i="1"/>
  <c r="AL314" i="1"/>
  <c r="AN312" i="1"/>
  <c r="AN313" i="1"/>
  <c r="AM314" i="1"/>
  <c r="AN314" i="1"/>
  <c r="AO312" i="1"/>
  <c r="AP312" i="1" s="1"/>
  <c r="AO313" i="1"/>
  <c r="AP313" i="1" s="1"/>
  <c r="AO314" i="1"/>
  <c r="AP314" i="1" s="1"/>
  <c r="R310" i="1"/>
  <c r="P310" i="1" s="1"/>
  <c r="R311" i="1"/>
  <c r="P311" i="1" s="1"/>
  <c r="S310" i="1"/>
  <c r="T310" i="1" s="1"/>
  <c r="S311" i="1"/>
  <c r="T311" i="1" s="1"/>
  <c r="V310" i="1"/>
  <c r="V311" i="1"/>
  <c r="X311" i="1" s="1"/>
  <c r="Y310" i="1"/>
  <c r="Z310" i="1" s="1"/>
  <c r="Y311" i="1"/>
  <c r="Z311" i="1" s="1"/>
  <c r="AD310" i="1"/>
  <c r="AE310" i="1" s="1"/>
  <c r="AF310" i="1" s="1"/>
  <c r="AD311" i="1"/>
  <c r="AE311" i="1" s="1"/>
  <c r="AF311" i="1" s="1"/>
  <c r="AG310" i="1"/>
  <c r="AG311" i="1"/>
  <c r="AI310" i="1"/>
  <c r="AI311" i="1"/>
  <c r="AJ310" i="1"/>
  <c r="AS310" i="1" s="1"/>
  <c r="AJ311" i="1"/>
  <c r="AS311" i="1" s="1"/>
  <c r="AL310" i="1"/>
  <c r="AL311" i="1"/>
  <c r="AM310" i="1"/>
  <c r="AN310" i="1"/>
  <c r="AN311" i="1"/>
  <c r="AO310" i="1"/>
  <c r="AP310" i="1" s="1"/>
  <c r="AO311" i="1"/>
  <c r="AP311" i="1" s="1"/>
  <c r="R298" i="1"/>
  <c r="P298" i="1" s="1"/>
  <c r="R299" i="1"/>
  <c r="R300" i="1"/>
  <c r="P300" i="1" s="1"/>
  <c r="R301" i="1"/>
  <c r="P301" i="1" s="1"/>
  <c r="R302" i="1"/>
  <c r="R303" i="1"/>
  <c r="Q303" i="1" s="1"/>
  <c r="R304" i="1"/>
  <c r="R305" i="1"/>
  <c r="Q305" i="1" s="1"/>
  <c r="R306" i="1"/>
  <c r="P306" i="1" s="1"/>
  <c r="R307" i="1"/>
  <c r="R308" i="1"/>
  <c r="P308" i="1" s="1"/>
  <c r="R309" i="1"/>
  <c r="P309" i="1" s="1"/>
  <c r="S298" i="1"/>
  <c r="T298" i="1" s="1"/>
  <c r="S299" i="1"/>
  <c r="T299" i="1" s="1"/>
  <c r="S300" i="1"/>
  <c r="T300" i="1" s="1"/>
  <c r="S301" i="1"/>
  <c r="T301" i="1" s="1"/>
  <c r="S302" i="1"/>
  <c r="U302" i="1" s="1"/>
  <c r="S303" i="1"/>
  <c r="S304" i="1"/>
  <c r="T304" i="1" s="1"/>
  <c r="S305" i="1"/>
  <c r="T305" i="1" s="1"/>
  <c r="S306" i="1"/>
  <c r="T306" i="1" s="1"/>
  <c r="S307" i="1"/>
  <c r="T307" i="1" s="1"/>
  <c r="S308" i="1"/>
  <c r="T308" i="1" s="1"/>
  <c r="S309" i="1"/>
  <c r="T309" i="1" s="1"/>
  <c r="V298" i="1"/>
  <c r="W298" i="1" s="1"/>
  <c r="V299" i="1"/>
  <c r="V300" i="1"/>
  <c r="W300" i="1" s="1"/>
  <c r="V301" i="1"/>
  <c r="X301" i="1" s="1"/>
  <c r="V302" i="1"/>
  <c r="X302" i="1" s="1"/>
  <c r="V303" i="1"/>
  <c r="W303" i="1" s="1"/>
  <c r="V304" i="1"/>
  <c r="V305" i="1"/>
  <c r="W305" i="1" s="1"/>
  <c r="V306" i="1"/>
  <c r="W306" i="1" s="1"/>
  <c r="V307" i="1"/>
  <c r="X307" i="1" s="1"/>
  <c r="V308" i="1"/>
  <c r="W308" i="1" s="1"/>
  <c r="V309" i="1"/>
  <c r="Y298" i="1"/>
  <c r="Z298" i="1" s="1"/>
  <c r="Y299" i="1"/>
  <c r="Z299" i="1" s="1"/>
  <c r="Y300" i="1"/>
  <c r="Z300" i="1" s="1"/>
  <c r="Y301" i="1"/>
  <c r="Z301" i="1" s="1"/>
  <c r="Y302" i="1"/>
  <c r="Z302" i="1" s="1"/>
  <c r="Y303" i="1"/>
  <c r="Z303" i="1" s="1"/>
  <c r="Y304" i="1"/>
  <c r="Z304" i="1" s="1"/>
  <c r="Y305" i="1"/>
  <c r="Z305" i="1" s="1"/>
  <c r="Y306" i="1"/>
  <c r="Z306" i="1" s="1"/>
  <c r="Y307" i="1"/>
  <c r="Z307" i="1" s="1"/>
  <c r="Y308" i="1"/>
  <c r="Z308" i="1" s="1"/>
  <c r="Y309" i="1"/>
  <c r="Z309" i="1" s="1"/>
  <c r="AD298" i="1"/>
  <c r="AE298" i="1" s="1"/>
  <c r="AF298" i="1" s="1"/>
  <c r="AD299" i="1"/>
  <c r="AE299" i="1" s="1"/>
  <c r="AF299" i="1" s="1"/>
  <c r="AD300" i="1"/>
  <c r="AE300" i="1" s="1"/>
  <c r="AF300" i="1" s="1"/>
  <c r="AD301" i="1"/>
  <c r="AE301" i="1" s="1"/>
  <c r="AF301" i="1" s="1"/>
  <c r="AD302" i="1"/>
  <c r="AE302" i="1" s="1"/>
  <c r="AF302" i="1" s="1"/>
  <c r="AD303" i="1"/>
  <c r="AE303" i="1" s="1"/>
  <c r="AF303" i="1" s="1"/>
  <c r="AD304" i="1"/>
  <c r="AE304" i="1" s="1"/>
  <c r="AF304" i="1" s="1"/>
  <c r="AD305" i="1"/>
  <c r="AE305" i="1" s="1"/>
  <c r="AF305" i="1" s="1"/>
  <c r="AD306" i="1"/>
  <c r="AE306" i="1" s="1"/>
  <c r="AF306" i="1" s="1"/>
  <c r="AD307" i="1"/>
  <c r="AE307" i="1" s="1"/>
  <c r="AF307" i="1" s="1"/>
  <c r="AD308" i="1"/>
  <c r="AE308" i="1" s="1"/>
  <c r="AF308" i="1" s="1"/>
  <c r="AD309" i="1"/>
  <c r="AE309" i="1" s="1"/>
  <c r="AF309" i="1" s="1"/>
  <c r="AG298" i="1"/>
  <c r="AG299" i="1"/>
  <c r="AG300" i="1"/>
  <c r="AG301" i="1"/>
  <c r="AG302" i="1"/>
  <c r="AG303" i="1"/>
  <c r="AG304" i="1"/>
  <c r="AG305" i="1"/>
  <c r="AG306" i="1"/>
  <c r="AG307" i="1"/>
  <c r="AG308" i="1"/>
  <c r="AG309" i="1"/>
  <c r="AI298" i="1"/>
  <c r="AI299" i="1"/>
  <c r="AI300" i="1"/>
  <c r="AI301" i="1"/>
  <c r="AI302" i="1"/>
  <c r="AI303" i="1"/>
  <c r="AI304" i="1"/>
  <c r="AI305" i="1"/>
  <c r="AI306" i="1"/>
  <c r="AI307" i="1"/>
  <c r="AI308" i="1"/>
  <c r="AI309" i="1"/>
  <c r="AJ298" i="1"/>
  <c r="AS298" i="1" s="1"/>
  <c r="AJ299" i="1"/>
  <c r="AS299" i="1" s="1"/>
  <c r="AJ300" i="1"/>
  <c r="AS300" i="1" s="1"/>
  <c r="AJ301" i="1"/>
  <c r="AS301" i="1" s="1"/>
  <c r="AJ302" i="1"/>
  <c r="AS302" i="1" s="1"/>
  <c r="AJ303" i="1"/>
  <c r="AS303" i="1" s="1"/>
  <c r="AJ304" i="1"/>
  <c r="AS304" i="1" s="1"/>
  <c r="AJ305" i="1"/>
  <c r="AS305" i="1" s="1"/>
  <c r="AJ306" i="1"/>
  <c r="AS306" i="1" s="1"/>
  <c r="AJ307" i="1"/>
  <c r="AS307" i="1" s="1"/>
  <c r="AJ308" i="1"/>
  <c r="AS308" i="1" s="1"/>
  <c r="AJ309" i="1"/>
  <c r="AS309" i="1" s="1"/>
  <c r="AL298" i="1"/>
  <c r="AL299" i="1"/>
  <c r="AL301" i="1"/>
  <c r="AL302" i="1"/>
  <c r="AL303" i="1"/>
  <c r="AL304" i="1"/>
  <c r="AL305" i="1"/>
  <c r="AL306" i="1"/>
  <c r="AL307" i="1"/>
  <c r="AL308" i="1"/>
  <c r="AL309" i="1"/>
  <c r="AM298" i="1"/>
  <c r="AN298" i="1" s="1"/>
  <c r="AM299" i="1"/>
  <c r="AM301" i="1"/>
  <c r="AM302" i="1"/>
  <c r="AN302" i="1" s="1"/>
  <c r="AM303" i="1"/>
  <c r="AM304" i="1"/>
  <c r="AM305" i="1"/>
  <c r="AM306" i="1"/>
  <c r="AM307" i="1"/>
  <c r="AN307" i="1" s="1"/>
  <c r="AM308" i="1"/>
  <c r="AN308" i="1" s="1"/>
  <c r="AM309" i="1"/>
  <c r="AN299" i="1"/>
  <c r="AN300" i="1"/>
  <c r="AN301" i="1"/>
  <c r="AN303" i="1"/>
  <c r="AN304" i="1"/>
  <c r="AN305" i="1"/>
  <c r="AN306" i="1"/>
  <c r="AN309" i="1"/>
  <c r="AO298" i="1"/>
  <c r="AP298" i="1" s="1"/>
  <c r="AO299" i="1"/>
  <c r="AP299" i="1" s="1"/>
  <c r="AO300" i="1"/>
  <c r="AP300" i="1" s="1"/>
  <c r="AO301" i="1"/>
  <c r="AP301" i="1" s="1"/>
  <c r="AO302" i="1"/>
  <c r="AP302" i="1" s="1"/>
  <c r="AO303" i="1"/>
  <c r="AP303" i="1" s="1"/>
  <c r="AO304" i="1"/>
  <c r="AP304" i="1" s="1"/>
  <c r="AO305" i="1"/>
  <c r="AP305" i="1" s="1"/>
  <c r="AO306" i="1"/>
  <c r="AP306" i="1" s="1"/>
  <c r="AO307" i="1"/>
  <c r="AP307" i="1" s="1"/>
  <c r="AO308" i="1"/>
  <c r="AP308" i="1" s="1"/>
  <c r="AO309" i="1"/>
  <c r="AP309" i="1" s="1"/>
  <c r="R288" i="1"/>
  <c r="R289" i="1"/>
  <c r="P289" i="1" s="1"/>
  <c r="R290" i="1"/>
  <c r="P290" i="1" s="1"/>
  <c r="R291" i="1"/>
  <c r="AA291" i="1" s="1"/>
  <c r="R292" i="1"/>
  <c r="AA292" i="1" s="1"/>
  <c r="R293" i="1"/>
  <c r="P293" i="1" s="1"/>
  <c r="R294" i="1"/>
  <c r="P294" i="1" s="1"/>
  <c r="R295" i="1"/>
  <c r="Q295" i="1" s="1"/>
  <c r="R296" i="1"/>
  <c r="R297" i="1"/>
  <c r="P297" i="1" s="1"/>
  <c r="S288" i="1"/>
  <c r="S289" i="1"/>
  <c r="T289" i="1" s="1"/>
  <c r="S290" i="1"/>
  <c r="T290" i="1" s="1"/>
  <c r="S291" i="1"/>
  <c r="U291" i="1" s="1"/>
  <c r="S292" i="1"/>
  <c r="U292" i="1" s="1"/>
  <c r="S293" i="1"/>
  <c r="T293" i="1" s="1"/>
  <c r="S294" i="1"/>
  <c r="S295" i="1"/>
  <c r="U295" i="1" s="1"/>
  <c r="S296" i="1"/>
  <c r="T296" i="1" s="1"/>
  <c r="S297" i="1"/>
  <c r="T297" i="1" s="1"/>
  <c r="V288" i="1"/>
  <c r="V289" i="1"/>
  <c r="W289" i="1" s="1"/>
  <c r="V290" i="1"/>
  <c r="W290" i="1" s="1"/>
  <c r="V291" i="1"/>
  <c r="W291" i="1" s="1"/>
  <c r="V292" i="1"/>
  <c r="W292" i="1" s="1"/>
  <c r="V293" i="1"/>
  <c r="X293" i="1" s="1"/>
  <c r="V294" i="1"/>
  <c r="W294" i="1" s="1"/>
  <c r="V295" i="1"/>
  <c r="V296" i="1"/>
  <c r="X296" i="1" s="1"/>
  <c r="V297" i="1"/>
  <c r="Y288" i="1"/>
  <c r="Z288" i="1" s="1"/>
  <c r="Y289" i="1"/>
  <c r="Z289" i="1" s="1"/>
  <c r="Y290" i="1"/>
  <c r="Y291" i="1"/>
  <c r="Y292" i="1"/>
  <c r="Y293" i="1"/>
  <c r="Z293" i="1" s="1"/>
  <c r="Y294" i="1"/>
  <c r="Z294" i="1" s="1"/>
  <c r="Y295" i="1"/>
  <c r="Z295" i="1" s="1"/>
  <c r="Y296" i="1"/>
  <c r="Z296" i="1" s="1"/>
  <c r="Y297" i="1"/>
  <c r="Z297" i="1" s="1"/>
  <c r="Z290" i="1"/>
  <c r="Z291" i="1"/>
  <c r="Z292" i="1"/>
  <c r="AD288" i="1"/>
  <c r="AE288" i="1" s="1"/>
  <c r="AF288" i="1" s="1"/>
  <c r="AD289" i="1"/>
  <c r="AE289" i="1" s="1"/>
  <c r="AF289" i="1" s="1"/>
  <c r="AD290" i="1"/>
  <c r="AE290" i="1" s="1"/>
  <c r="AF290" i="1" s="1"/>
  <c r="AD291" i="1"/>
  <c r="AE291" i="1" s="1"/>
  <c r="AF291" i="1" s="1"/>
  <c r="AD292" i="1"/>
  <c r="AE292" i="1" s="1"/>
  <c r="AF292" i="1" s="1"/>
  <c r="AD293" i="1"/>
  <c r="AE293" i="1" s="1"/>
  <c r="AF293" i="1" s="1"/>
  <c r="AD294" i="1"/>
  <c r="AE294" i="1" s="1"/>
  <c r="AF294" i="1" s="1"/>
  <c r="AD295" i="1"/>
  <c r="AE295" i="1" s="1"/>
  <c r="AF295" i="1" s="1"/>
  <c r="AD296" i="1"/>
  <c r="AE296" i="1" s="1"/>
  <c r="AF296" i="1" s="1"/>
  <c r="AD297" i="1"/>
  <c r="AE297" i="1" s="1"/>
  <c r="AF297" i="1" s="1"/>
  <c r="AG288" i="1"/>
  <c r="AG289" i="1"/>
  <c r="AG290" i="1"/>
  <c r="AG291" i="1"/>
  <c r="AG292" i="1"/>
  <c r="AG293" i="1"/>
  <c r="AG294" i="1"/>
  <c r="AG295" i="1"/>
  <c r="AG296" i="1"/>
  <c r="AG297" i="1"/>
  <c r="AI288" i="1"/>
  <c r="AI289" i="1"/>
  <c r="AI290" i="1"/>
  <c r="AI291" i="1"/>
  <c r="AI292" i="1"/>
  <c r="AI293" i="1"/>
  <c r="AI294" i="1"/>
  <c r="AI295" i="1"/>
  <c r="AI296" i="1"/>
  <c r="AI297" i="1"/>
  <c r="AJ288" i="1"/>
  <c r="AS288" i="1" s="1"/>
  <c r="AJ289" i="1"/>
  <c r="AS289" i="1" s="1"/>
  <c r="AJ290" i="1"/>
  <c r="AS290" i="1" s="1"/>
  <c r="AJ291" i="1"/>
  <c r="AS291" i="1" s="1"/>
  <c r="AJ292" i="1"/>
  <c r="AS292" i="1" s="1"/>
  <c r="AJ293" i="1"/>
  <c r="AS293" i="1" s="1"/>
  <c r="AJ294" i="1"/>
  <c r="AS294" i="1" s="1"/>
  <c r="AJ295" i="1"/>
  <c r="AS295" i="1" s="1"/>
  <c r="AJ296" i="1"/>
  <c r="AS296" i="1" s="1"/>
  <c r="AJ297" i="1"/>
  <c r="AS297" i="1" s="1"/>
  <c r="AL288" i="1"/>
  <c r="AL289" i="1"/>
  <c r="AL290" i="1"/>
  <c r="AL291" i="1"/>
  <c r="AL292" i="1"/>
  <c r="AL293" i="1"/>
  <c r="AL294" i="1"/>
  <c r="AL295" i="1"/>
  <c r="AL296" i="1"/>
  <c r="AL297" i="1"/>
  <c r="AM288" i="1"/>
  <c r="AM289" i="1"/>
  <c r="AM290" i="1"/>
  <c r="AM292" i="1"/>
  <c r="AN292" i="1" s="1"/>
  <c r="AM293" i="1"/>
  <c r="AM294" i="1"/>
  <c r="AM295" i="1"/>
  <c r="AM296" i="1"/>
  <c r="AN297" i="1"/>
  <c r="AN288" i="1"/>
  <c r="AN289" i="1"/>
  <c r="AN290" i="1"/>
  <c r="AN291" i="1"/>
  <c r="AN293" i="1"/>
  <c r="AN294" i="1"/>
  <c r="AN295" i="1"/>
  <c r="AN296" i="1"/>
  <c r="AO288" i="1"/>
  <c r="AP288" i="1" s="1"/>
  <c r="AO289" i="1"/>
  <c r="AP289" i="1" s="1"/>
  <c r="AO290" i="1"/>
  <c r="AP290" i="1" s="1"/>
  <c r="AO291" i="1"/>
  <c r="AP291" i="1" s="1"/>
  <c r="AO292" i="1"/>
  <c r="AP292" i="1" s="1"/>
  <c r="AO293" i="1"/>
  <c r="AP293" i="1" s="1"/>
  <c r="AO294" i="1"/>
  <c r="AP294" i="1" s="1"/>
  <c r="AO295" i="1"/>
  <c r="AP295" i="1" s="1"/>
  <c r="AO296" i="1"/>
  <c r="AP296" i="1" s="1"/>
  <c r="AO297" i="1"/>
  <c r="AP297" i="1" s="1"/>
  <c r="R287" i="1"/>
  <c r="AA287" i="1" s="1"/>
  <c r="S287" i="1"/>
  <c r="T287" i="1" s="1"/>
  <c r="V287" i="1"/>
  <c r="Y287" i="1"/>
  <c r="Z287" i="1" s="1"/>
  <c r="AD287" i="1"/>
  <c r="AE287" i="1" s="1"/>
  <c r="AF287" i="1" s="1"/>
  <c r="AG287" i="1"/>
  <c r="AI287" i="1"/>
  <c r="AJ287" i="1"/>
  <c r="AS287" i="1" s="1"/>
  <c r="AL287" i="1"/>
  <c r="AM287" i="1"/>
  <c r="AN287" i="1"/>
  <c r="AO287" i="1"/>
  <c r="AP287" i="1" s="1"/>
  <c r="R283" i="1"/>
  <c r="P283" i="1" s="1"/>
  <c r="R284" i="1"/>
  <c r="P284" i="1" s="1"/>
  <c r="R285" i="1"/>
  <c r="P285" i="1" s="1"/>
  <c r="R286" i="1"/>
  <c r="Q286" i="1" s="1"/>
  <c r="S283" i="1"/>
  <c r="U283" i="1" s="1"/>
  <c r="S284" i="1"/>
  <c r="T284" i="1" s="1"/>
  <c r="S285" i="1"/>
  <c r="S286" i="1"/>
  <c r="V283" i="1"/>
  <c r="W283" i="1" s="1"/>
  <c r="V284" i="1"/>
  <c r="V285" i="1"/>
  <c r="W285" i="1" s="1"/>
  <c r="V286" i="1"/>
  <c r="X286" i="1" s="1"/>
  <c r="Y283" i="1"/>
  <c r="Z283" i="1" s="1"/>
  <c r="Y284" i="1"/>
  <c r="Z284" i="1" s="1"/>
  <c r="Y285" i="1"/>
  <c r="Z285" i="1" s="1"/>
  <c r="Y286" i="1"/>
  <c r="Z286" i="1" s="1"/>
  <c r="AD283" i="1"/>
  <c r="AE283" i="1" s="1"/>
  <c r="AF283" i="1" s="1"/>
  <c r="AD284" i="1"/>
  <c r="AE284" i="1" s="1"/>
  <c r="AF284" i="1" s="1"/>
  <c r="AD285" i="1"/>
  <c r="AE285" i="1" s="1"/>
  <c r="AF285" i="1" s="1"/>
  <c r="AD286" i="1"/>
  <c r="AE286" i="1" s="1"/>
  <c r="AF286" i="1" s="1"/>
  <c r="AG283" i="1"/>
  <c r="AG284" i="1"/>
  <c r="AG285" i="1"/>
  <c r="AG286" i="1"/>
  <c r="AI283" i="1"/>
  <c r="AI284" i="1"/>
  <c r="AI285" i="1"/>
  <c r="AI286" i="1"/>
  <c r="AJ283" i="1"/>
  <c r="AS283" i="1" s="1"/>
  <c r="AJ284" i="1"/>
  <c r="AS284" i="1" s="1"/>
  <c r="AJ285" i="1"/>
  <c r="AS285" i="1" s="1"/>
  <c r="AJ286" i="1"/>
  <c r="AS286" i="1" s="1"/>
  <c r="AL283" i="1"/>
  <c r="AL284" i="1"/>
  <c r="AL285" i="1"/>
  <c r="AM283" i="1"/>
  <c r="AM284" i="1"/>
  <c r="AM285" i="1"/>
  <c r="AN283" i="1"/>
  <c r="AN284" i="1"/>
  <c r="AN285" i="1"/>
  <c r="AN286" i="1"/>
  <c r="AO283" i="1"/>
  <c r="AP283" i="1" s="1"/>
  <c r="AO284" i="1"/>
  <c r="AP284" i="1" s="1"/>
  <c r="AO285" i="1"/>
  <c r="AP285" i="1" s="1"/>
  <c r="AO286" i="1"/>
  <c r="AP286" i="1" s="1"/>
  <c r="R282" i="1"/>
  <c r="P282" i="1" s="1"/>
  <c r="S282" i="1"/>
  <c r="V282" i="1"/>
  <c r="W282" i="1" s="1"/>
  <c r="Y282" i="1"/>
  <c r="Z282" i="1" s="1"/>
  <c r="AD282" i="1"/>
  <c r="AE282" i="1" s="1"/>
  <c r="AF282" i="1" s="1"/>
  <c r="AG282" i="1"/>
  <c r="AI282" i="1"/>
  <c r="AJ282" i="1"/>
  <c r="AS282" i="1" s="1"/>
  <c r="AL282" i="1"/>
  <c r="AM282" i="1"/>
  <c r="AN282" i="1"/>
  <c r="AO282" i="1"/>
  <c r="AP282" i="1" s="1"/>
  <c r="R280" i="1"/>
  <c r="P280" i="1" s="1"/>
  <c r="R281" i="1"/>
  <c r="P281" i="1" s="1"/>
  <c r="S280" i="1"/>
  <c r="S281" i="1"/>
  <c r="T281" i="1" s="1"/>
  <c r="V280" i="1"/>
  <c r="X280" i="1" s="1"/>
  <c r="V281" i="1"/>
  <c r="Y280" i="1"/>
  <c r="Z280" i="1" s="1"/>
  <c r="Y281" i="1"/>
  <c r="Z281" i="1" s="1"/>
  <c r="AD280" i="1"/>
  <c r="AE280" i="1" s="1"/>
  <c r="AF280" i="1" s="1"/>
  <c r="AD281" i="1"/>
  <c r="AE281" i="1" s="1"/>
  <c r="AF281" i="1" s="1"/>
  <c r="AG280" i="1"/>
  <c r="AG281" i="1"/>
  <c r="AI280" i="1"/>
  <c r="AI281" i="1"/>
  <c r="AJ280" i="1"/>
  <c r="AS280" i="1" s="1"/>
  <c r="AJ281" i="1"/>
  <c r="AS281" i="1" s="1"/>
  <c r="AL280" i="1"/>
  <c r="AL281" i="1"/>
  <c r="AM280" i="1"/>
  <c r="AM281" i="1"/>
  <c r="AN280" i="1"/>
  <c r="AN281" i="1"/>
  <c r="AO280" i="1"/>
  <c r="AP280" i="1" s="1"/>
  <c r="AQ280" i="1" s="1"/>
  <c r="AK280" i="1" s="1"/>
  <c r="AO281" i="1"/>
  <c r="AP281" i="1" s="1"/>
  <c r="AQ281" i="1" s="1"/>
  <c r="AK281" i="1" s="1"/>
  <c r="R248" i="1"/>
  <c r="P248" i="1" s="1"/>
  <c r="R249" i="1"/>
  <c r="P249" i="1" s="1"/>
  <c r="R250" i="1"/>
  <c r="P250" i="1" s="1"/>
  <c r="R251" i="1"/>
  <c r="P251" i="1" s="1"/>
  <c r="R252" i="1"/>
  <c r="P252" i="1" s="1"/>
  <c r="R253" i="1"/>
  <c r="P253" i="1" s="1"/>
  <c r="R254" i="1"/>
  <c r="Q254" i="1" s="1"/>
  <c r="R255" i="1"/>
  <c r="Q255" i="1" s="1"/>
  <c r="R256" i="1"/>
  <c r="P256" i="1" s="1"/>
  <c r="R257" i="1"/>
  <c r="P257" i="1" s="1"/>
  <c r="R258" i="1"/>
  <c r="P258" i="1" s="1"/>
  <c r="R259" i="1"/>
  <c r="P259" i="1" s="1"/>
  <c r="R260" i="1"/>
  <c r="P260" i="1" s="1"/>
  <c r="R261" i="1"/>
  <c r="P261" i="1" s="1"/>
  <c r="R262" i="1"/>
  <c r="Q262" i="1" s="1"/>
  <c r="R263" i="1"/>
  <c r="Q263" i="1" s="1"/>
  <c r="R264" i="1"/>
  <c r="P264" i="1" s="1"/>
  <c r="R265" i="1"/>
  <c r="P265" i="1" s="1"/>
  <c r="R266" i="1"/>
  <c r="P266" i="1" s="1"/>
  <c r="R267" i="1"/>
  <c r="P267" i="1" s="1"/>
  <c r="R268" i="1"/>
  <c r="P268" i="1" s="1"/>
  <c r="R269" i="1"/>
  <c r="P269" i="1" s="1"/>
  <c r="R270" i="1"/>
  <c r="Q270" i="1" s="1"/>
  <c r="R271" i="1"/>
  <c r="Q271" i="1" s="1"/>
  <c r="R272" i="1"/>
  <c r="P272" i="1" s="1"/>
  <c r="R273" i="1"/>
  <c r="P273" i="1" s="1"/>
  <c r="R274" i="1"/>
  <c r="P274" i="1" s="1"/>
  <c r="R275" i="1"/>
  <c r="P275" i="1" s="1"/>
  <c r="R276" i="1"/>
  <c r="P276" i="1" s="1"/>
  <c r="R277" i="1"/>
  <c r="P277" i="1" s="1"/>
  <c r="R278" i="1"/>
  <c r="P278" i="1" s="1"/>
  <c r="R279" i="1"/>
  <c r="Q279" i="1" s="1"/>
  <c r="S248" i="1"/>
  <c r="U248" i="1" s="1"/>
  <c r="S249" i="1"/>
  <c r="U249" i="1" s="1"/>
  <c r="S250" i="1"/>
  <c r="T250" i="1" s="1"/>
  <c r="S251" i="1"/>
  <c r="U251" i="1" s="1"/>
  <c r="S252" i="1"/>
  <c r="T252" i="1" s="1"/>
  <c r="S253" i="1"/>
  <c r="U253" i="1" s="1"/>
  <c r="S254" i="1"/>
  <c r="T254" i="1" s="1"/>
  <c r="S255" i="1"/>
  <c r="T255" i="1" s="1"/>
  <c r="S256" i="1"/>
  <c r="U256" i="1" s="1"/>
  <c r="S257" i="1"/>
  <c r="T257" i="1" s="1"/>
  <c r="S258" i="1"/>
  <c r="T258" i="1" s="1"/>
  <c r="S259" i="1"/>
  <c r="T259" i="1" s="1"/>
  <c r="S260" i="1"/>
  <c r="U260" i="1" s="1"/>
  <c r="S261" i="1"/>
  <c r="T261" i="1" s="1"/>
  <c r="S262" i="1"/>
  <c r="T262" i="1" s="1"/>
  <c r="S263" i="1"/>
  <c r="T263" i="1" s="1"/>
  <c r="S264" i="1"/>
  <c r="T264" i="1" s="1"/>
  <c r="S265" i="1"/>
  <c r="T265" i="1" s="1"/>
  <c r="S266" i="1"/>
  <c r="U266" i="1" s="1"/>
  <c r="S267" i="1"/>
  <c r="U267" i="1" s="1"/>
  <c r="S268" i="1"/>
  <c r="T268" i="1" s="1"/>
  <c r="S269" i="1"/>
  <c r="T269" i="1" s="1"/>
  <c r="S270" i="1"/>
  <c r="T270" i="1" s="1"/>
  <c r="S271" i="1"/>
  <c r="T271" i="1" s="1"/>
  <c r="S272" i="1"/>
  <c r="T272" i="1" s="1"/>
  <c r="S273" i="1"/>
  <c r="T273" i="1" s="1"/>
  <c r="S274" i="1"/>
  <c r="T274" i="1" s="1"/>
  <c r="S275" i="1"/>
  <c r="T275" i="1" s="1"/>
  <c r="S276" i="1"/>
  <c r="U276" i="1" s="1"/>
  <c r="S277" i="1"/>
  <c r="U277" i="1" s="1"/>
  <c r="S278" i="1"/>
  <c r="T278" i="1" s="1"/>
  <c r="S279" i="1"/>
  <c r="T279" i="1" s="1"/>
  <c r="T248" i="1"/>
  <c r="T249"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W276" i="1" s="1"/>
  <c r="V277" i="1"/>
  <c r="V278" i="1"/>
  <c r="V279"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7" i="1"/>
  <c r="W278" i="1"/>
  <c r="W279"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Y248" i="1"/>
  <c r="Y249" i="1"/>
  <c r="Y250" i="1"/>
  <c r="Y251" i="1"/>
  <c r="Z251" i="1" s="1"/>
  <c r="Y252" i="1"/>
  <c r="Z252" i="1" s="1"/>
  <c r="Y253" i="1"/>
  <c r="Z253" i="1" s="1"/>
  <c r="Y254" i="1"/>
  <c r="Z254" i="1" s="1"/>
  <c r="Y255" i="1"/>
  <c r="Z255" i="1" s="1"/>
  <c r="Y256" i="1"/>
  <c r="Z256" i="1" s="1"/>
  <c r="Y257" i="1"/>
  <c r="Z257" i="1" s="1"/>
  <c r="Y258" i="1"/>
  <c r="Y259" i="1"/>
  <c r="Z259" i="1" s="1"/>
  <c r="Y260" i="1"/>
  <c r="Z260" i="1" s="1"/>
  <c r="Y261" i="1"/>
  <c r="Z261" i="1" s="1"/>
  <c r="Y262" i="1"/>
  <c r="Z262" i="1" s="1"/>
  <c r="Y263" i="1"/>
  <c r="Z263" i="1" s="1"/>
  <c r="Y264" i="1"/>
  <c r="Z264" i="1" s="1"/>
  <c r="Y265" i="1"/>
  <c r="Z265" i="1" s="1"/>
  <c r="Y266" i="1"/>
  <c r="Z266" i="1" s="1"/>
  <c r="Y267" i="1"/>
  <c r="Z267" i="1" s="1"/>
  <c r="Y268" i="1"/>
  <c r="Z268" i="1" s="1"/>
  <c r="Y269" i="1"/>
  <c r="Z269" i="1" s="1"/>
  <c r="Y270" i="1"/>
  <c r="Z270" i="1" s="1"/>
  <c r="Y271" i="1"/>
  <c r="Z271" i="1" s="1"/>
  <c r="Y272" i="1"/>
  <c r="Y273" i="1"/>
  <c r="Z273" i="1" s="1"/>
  <c r="Y274" i="1"/>
  <c r="Z274" i="1" s="1"/>
  <c r="Y275" i="1"/>
  <c r="Z275" i="1" s="1"/>
  <c r="Y276" i="1"/>
  <c r="Z276" i="1" s="1"/>
  <c r="Y277" i="1"/>
  <c r="Z277" i="1" s="1"/>
  <c r="Y278" i="1"/>
  <c r="Z278" i="1" s="1"/>
  <c r="Y279" i="1"/>
  <c r="Z279" i="1" s="1"/>
  <c r="Z248" i="1"/>
  <c r="Z249" i="1"/>
  <c r="Z250" i="1"/>
  <c r="Z258" i="1"/>
  <c r="Z272" i="1"/>
  <c r="AD248" i="1"/>
  <c r="AD249" i="1"/>
  <c r="AD250" i="1"/>
  <c r="AD251" i="1"/>
  <c r="AD252" i="1"/>
  <c r="AD253" i="1"/>
  <c r="AD254" i="1"/>
  <c r="AD255" i="1"/>
  <c r="AD256" i="1"/>
  <c r="AD257" i="1"/>
  <c r="AD258" i="1"/>
  <c r="AD259" i="1"/>
  <c r="AD260" i="1"/>
  <c r="AD261" i="1"/>
  <c r="AD262" i="1"/>
  <c r="AD263" i="1"/>
  <c r="AD264" i="1"/>
  <c r="AD265" i="1"/>
  <c r="AD266" i="1"/>
  <c r="AD267" i="1"/>
  <c r="AD268" i="1"/>
  <c r="AE268" i="1" s="1"/>
  <c r="AF268" i="1" s="1"/>
  <c r="AD269" i="1"/>
  <c r="AE269" i="1" s="1"/>
  <c r="AF269" i="1" s="1"/>
  <c r="AD270" i="1"/>
  <c r="AE270" i="1" s="1"/>
  <c r="AF270" i="1" s="1"/>
  <c r="AD271" i="1"/>
  <c r="AE271" i="1" s="1"/>
  <c r="AF271" i="1" s="1"/>
  <c r="AD272" i="1"/>
  <c r="AE272" i="1" s="1"/>
  <c r="AF272" i="1" s="1"/>
  <c r="AD273" i="1"/>
  <c r="AE273" i="1" s="1"/>
  <c r="AF273" i="1" s="1"/>
  <c r="AD274" i="1"/>
  <c r="AE274" i="1" s="1"/>
  <c r="AF274" i="1" s="1"/>
  <c r="AD275" i="1"/>
  <c r="AE275" i="1" s="1"/>
  <c r="AF275" i="1" s="1"/>
  <c r="AD276" i="1"/>
  <c r="AE276" i="1" s="1"/>
  <c r="AF276" i="1" s="1"/>
  <c r="AD277" i="1"/>
  <c r="AE277" i="1" s="1"/>
  <c r="AF277" i="1" s="1"/>
  <c r="AD278" i="1"/>
  <c r="AE278" i="1" s="1"/>
  <c r="AF278" i="1" s="1"/>
  <c r="AD279" i="1"/>
  <c r="AE279" i="1" s="1"/>
  <c r="AF279" i="1" s="1"/>
  <c r="AE248" i="1"/>
  <c r="AF248" i="1" s="1"/>
  <c r="AE249" i="1"/>
  <c r="AE250" i="1"/>
  <c r="AE251" i="1"/>
  <c r="AF251" i="1" s="1"/>
  <c r="AE252" i="1"/>
  <c r="AF252" i="1" s="1"/>
  <c r="AE253" i="1"/>
  <c r="AF253" i="1" s="1"/>
  <c r="AE254" i="1"/>
  <c r="AF254" i="1" s="1"/>
  <c r="AE255" i="1"/>
  <c r="AF255" i="1" s="1"/>
  <c r="AE256" i="1"/>
  <c r="AF256" i="1" s="1"/>
  <c r="AE257" i="1"/>
  <c r="AF257" i="1" s="1"/>
  <c r="AE258" i="1"/>
  <c r="AF258" i="1" s="1"/>
  <c r="AE259" i="1"/>
  <c r="AF259" i="1" s="1"/>
  <c r="AE260" i="1"/>
  <c r="AF260" i="1" s="1"/>
  <c r="AE261" i="1"/>
  <c r="AF261" i="1" s="1"/>
  <c r="AE262" i="1"/>
  <c r="AF262" i="1" s="1"/>
  <c r="AE263" i="1"/>
  <c r="AF263" i="1" s="1"/>
  <c r="AE264" i="1"/>
  <c r="AF264" i="1" s="1"/>
  <c r="AE265" i="1"/>
  <c r="AF265" i="1" s="1"/>
  <c r="AE266" i="1"/>
  <c r="AF266" i="1" s="1"/>
  <c r="AE267" i="1"/>
  <c r="AF267" i="1" s="1"/>
  <c r="AF249" i="1"/>
  <c r="AF250"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J248" i="1"/>
  <c r="AS248" i="1" s="1"/>
  <c r="AJ249" i="1"/>
  <c r="AS249" i="1" s="1"/>
  <c r="AJ250" i="1"/>
  <c r="AS250" i="1" s="1"/>
  <c r="AJ251" i="1"/>
  <c r="AS251" i="1" s="1"/>
  <c r="AJ252" i="1"/>
  <c r="AS252" i="1" s="1"/>
  <c r="AJ253" i="1"/>
  <c r="AS253" i="1" s="1"/>
  <c r="AJ254" i="1"/>
  <c r="AS254" i="1" s="1"/>
  <c r="AJ255" i="1"/>
  <c r="AS255" i="1" s="1"/>
  <c r="AJ256" i="1"/>
  <c r="AS256" i="1" s="1"/>
  <c r="AJ257" i="1"/>
  <c r="AS257" i="1" s="1"/>
  <c r="AJ258" i="1"/>
  <c r="AS258" i="1" s="1"/>
  <c r="AJ259" i="1"/>
  <c r="AS259" i="1" s="1"/>
  <c r="AJ260" i="1"/>
  <c r="AS260" i="1" s="1"/>
  <c r="AJ261" i="1"/>
  <c r="AS261" i="1" s="1"/>
  <c r="AJ262" i="1"/>
  <c r="AS262" i="1" s="1"/>
  <c r="AJ263" i="1"/>
  <c r="AS263" i="1" s="1"/>
  <c r="AJ264" i="1"/>
  <c r="AS264" i="1" s="1"/>
  <c r="AJ265" i="1"/>
  <c r="AS265" i="1" s="1"/>
  <c r="AJ266" i="1"/>
  <c r="AS266" i="1" s="1"/>
  <c r="AJ267" i="1"/>
  <c r="AS267" i="1" s="1"/>
  <c r="AJ268" i="1"/>
  <c r="AS268" i="1" s="1"/>
  <c r="AJ269" i="1"/>
  <c r="AS269" i="1" s="1"/>
  <c r="AJ270" i="1"/>
  <c r="AS270" i="1" s="1"/>
  <c r="AJ271" i="1"/>
  <c r="AS271" i="1" s="1"/>
  <c r="AJ272" i="1"/>
  <c r="AS272" i="1" s="1"/>
  <c r="AJ273" i="1"/>
  <c r="AS273" i="1" s="1"/>
  <c r="AJ274" i="1"/>
  <c r="AS274" i="1" s="1"/>
  <c r="AJ275" i="1"/>
  <c r="AS275" i="1" s="1"/>
  <c r="AJ276" i="1"/>
  <c r="AS276" i="1" s="1"/>
  <c r="AJ277" i="1"/>
  <c r="AS277" i="1" s="1"/>
  <c r="AJ278" i="1"/>
  <c r="AS278" i="1" s="1"/>
  <c r="AJ279" i="1"/>
  <c r="AS279" i="1" s="1"/>
  <c r="AL248" i="1"/>
  <c r="AL249" i="1"/>
  <c r="AL250" i="1"/>
  <c r="AL251" i="1"/>
  <c r="AL252" i="1"/>
  <c r="AL253" i="1"/>
  <c r="AL255" i="1"/>
  <c r="AL256" i="1"/>
  <c r="AL257" i="1"/>
  <c r="AL258" i="1"/>
  <c r="AL260" i="1"/>
  <c r="AL261" i="1"/>
  <c r="AL262" i="1"/>
  <c r="AL263" i="1"/>
  <c r="AL264" i="1"/>
  <c r="AL265" i="1"/>
  <c r="AL266" i="1"/>
  <c r="AL267" i="1"/>
  <c r="AL268" i="1"/>
  <c r="AL269" i="1"/>
  <c r="AL270" i="1"/>
  <c r="AL271" i="1"/>
  <c r="AL272" i="1"/>
  <c r="AL273" i="1"/>
  <c r="AL274" i="1"/>
  <c r="AL275" i="1"/>
  <c r="AL277" i="1"/>
  <c r="AL278" i="1"/>
  <c r="AM249" i="1"/>
  <c r="AM250" i="1"/>
  <c r="AM252" i="1"/>
  <c r="AM253" i="1"/>
  <c r="AN253" i="1" s="1"/>
  <c r="AM260" i="1"/>
  <c r="AN260" i="1" s="1"/>
  <c r="AM263" i="1"/>
  <c r="AM264" i="1"/>
  <c r="AM265" i="1"/>
  <c r="AM271" i="1"/>
  <c r="AM272" i="1"/>
  <c r="AM273" i="1"/>
  <c r="AN273" i="1" s="1"/>
  <c r="AM274" i="1"/>
  <c r="AM277" i="1"/>
  <c r="AM278" i="1"/>
  <c r="AN248" i="1"/>
  <c r="AN249" i="1"/>
  <c r="AN250" i="1"/>
  <c r="AN251" i="1"/>
  <c r="AN252" i="1"/>
  <c r="AN254" i="1"/>
  <c r="AN255" i="1"/>
  <c r="AN256" i="1"/>
  <c r="AN257" i="1"/>
  <c r="AN258" i="1"/>
  <c r="AN259" i="1"/>
  <c r="AN261" i="1"/>
  <c r="AN262" i="1"/>
  <c r="AN263" i="1"/>
  <c r="AN264" i="1"/>
  <c r="AN265" i="1"/>
  <c r="AN266" i="1"/>
  <c r="AN267" i="1"/>
  <c r="AN268" i="1"/>
  <c r="AN269" i="1"/>
  <c r="AN270" i="1"/>
  <c r="AN271" i="1"/>
  <c r="AN272" i="1"/>
  <c r="AN274" i="1"/>
  <c r="AN275" i="1"/>
  <c r="AN276" i="1"/>
  <c r="AN277" i="1"/>
  <c r="AN278" i="1"/>
  <c r="AN279" i="1"/>
  <c r="AO248" i="1"/>
  <c r="AP248" i="1" s="1"/>
  <c r="AO249" i="1"/>
  <c r="AP249" i="1" s="1"/>
  <c r="AO250" i="1"/>
  <c r="AP250" i="1" s="1"/>
  <c r="AO251" i="1"/>
  <c r="AP251" i="1" s="1"/>
  <c r="AO252" i="1"/>
  <c r="AP252" i="1" s="1"/>
  <c r="AO253" i="1"/>
  <c r="AP253" i="1" s="1"/>
  <c r="AO254" i="1"/>
  <c r="AP254" i="1" s="1"/>
  <c r="AO255" i="1"/>
  <c r="AP255" i="1" s="1"/>
  <c r="AO256" i="1"/>
  <c r="AP256" i="1" s="1"/>
  <c r="AO257" i="1"/>
  <c r="AP257" i="1" s="1"/>
  <c r="AO258" i="1"/>
  <c r="AP258" i="1" s="1"/>
  <c r="AO259" i="1"/>
  <c r="AP259" i="1" s="1"/>
  <c r="AO260" i="1"/>
  <c r="AP260" i="1" s="1"/>
  <c r="AO261" i="1"/>
  <c r="AP261" i="1" s="1"/>
  <c r="AO262" i="1"/>
  <c r="AP262" i="1" s="1"/>
  <c r="AO263" i="1"/>
  <c r="AO264" i="1"/>
  <c r="AP264" i="1" s="1"/>
  <c r="AO265" i="1"/>
  <c r="AP265" i="1" s="1"/>
  <c r="AO266" i="1"/>
  <c r="AP266" i="1" s="1"/>
  <c r="AO267" i="1"/>
  <c r="AP267" i="1" s="1"/>
  <c r="AO268" i="1"/>
  <c r="AO269" i="1"/>
  <c r="AP269" i="1" s="1"/>
  <c r="AO270" i="1"/>
  <c r="AP270" i="1" s="1"/>
  <c r="AO271" i="1"/>
  <c r="AP271" i="1" s="1"/>
  <c r="AO272" i="1"/>
  <c r="AP272" i="1" s="1"/>
  <c r="AO273" i="1"/>
  <c r="AP273" i="1" s="1"/>
  <c r="AO274" i="1"/>
  <c r="AP274" i="1" s="1"/>
  <c r="AO275" i="1"/>
  <c r="AP275" i="1" s="1"/>
  <c r="AO276" i="1"/>
  <c r="AO277" i="1"/>
  <c r="AP277" i="1" s="1"/>
  <c r="AO278" i="1"/>
  <c r="AP278" i="1" s="1"/>
  <c r="AO279" i="1"/>
  <c r="AP263" i="1"/>
  <c r="AP268" i="1"/>
  <c r="AP276" i="1"/>
  <c r="AP279" i="1"/>
  <c r="R164" i="1"/>
  <c r="R165" i="1"/>
  <c r="R166" i="1"/>
  <c r="P166" i="1" s="1"/>
  <c r="R167" i="1"/>
  <c r="P167" i="1" s="1"/>
  <c r="R168" i="1"/>
  <c r="Q168" i="1" s="1"/>
  <c r="R169" i="1"/>
  <c r="Q169" i="1" s="1"/>
  <c r="R170" i="1"/>
  <c r="Q170" i="1" s="1"/>
  <c r="R171" i="1"/>
  <c r="R172" i="1"/>
  <c r="P172" i="1" s="1"/>
  <c r="R173" i="1"/>
  <c r="P173" i="1" s="1"/>
  <c r="R174" i="1"/>
  <c r="P174" i="1" s="1"/>
  <c r="R175" i="1"/>
  <c r="R176" i="1"/>
  <c r="R177" i="1"/>
  <c r="Q177" i="1" s="1"/>
  <c r="R178" i="1"/>
  <c r="Q178" i="1" s="1"/>
  <c r="R179" i="1"/>
  <c r="R180" i="1"/>
  <c r="R181" i="1"/>
  <c r="R182" i="1"/>
  <c r="R183" i="1"/>
  <c r="R184" i="1"/>
  <c r="Q184" i="1" s="1"/>
  <c r="R185" i="1"/>
  <c r="Q185" i="1" s="1"/>
  <c r="R186" i="1"/>
  <c r="Q186" i="1" s="1"/>
  <c r="R187" i="1"/>
  <c r="R188" i="1"/>
  <c r="R189" i="1"/>
  <c r="R190" i="1"/>
  <c r="P190" i="1" s="1"/>
  <c r="R191" i="1"/>
  <c r="R192" i="1"/>
  <c r="Q192" i="1" s="1"/>
  <c r="R193" i="1"/>
  <c r="Q193" i="1" s="1"/>
  <c r="R194" i="1"/>
  <c r="Q194" i="1" s="1"/>
  <c r="R195" i="1"/>
  <c r="R196" i="1"/>
  <c r="P196" i="1" s="1"/>
  <c r="R197" i="1"/>
  <c r="R198" i="1"/>
  <c r="P198" i="1" s="1"/>
  <c r="R199" i="1"/>
  <c r="P199" i="1" s="1"/>
  <c r="R200" i="1"/>
  <c r="Q200" i="1" s="1"/>
  <c r="R201" i="1"/>
  <c r="Q201" i="1" s="1"/>
  <c r="R202" i="1"/>
  <c r="Q202" i="1" s="1"/>
  <c r="R203" i="1"/>
  <c r="R204" i="1"/>
  <c r="R205" i="1"/>
  <c r="R206" i="1"/>
  <c r="P206" i="1" s="1"/>
  <c r="R207" i="1"/>
  <c r="AA207" i="1" s="1"/>
  <c r="AB207" i="1" s="1"/>
  <c r="R208" i="1"/>
  <c r="Q208" i="1" s="1"/>
  <c r="R209" i="1"/>
  <c r="Q209" i="1" s="1"/>
  <c r="R210" i="1"/>
  <c r="Q210" i="1" s="1"/>
  <c r="R211" i="1"/>
  <c r="P211" i="1" s="1"/>
  <c r="R212" i="1"/>
  <c r="P212" i="1" s="1"/>
  <c r="R213" i="1"/>
  <c r="R214" i="1"/>
  <c r="P214" i="1" s="1"/>
  <c r="R215" i="1"/>
  <c r="R216" i="1"/>
  <c r="R217" i="1"/>
  <c r="Q217" i="1" s="1"/>
  <c r="R218" i="1"/>
  <c r="Q218" i="1" s="1"/>
  <c r="R219" i="1"/>
  <c r="P219" i="1" s="1"/>
  <c r="R220" i="1"/>
  <c r="R221" i="1"/>
  <c r="R222" i="1"/>
  <c r="P222" i="1" s="1"/>
  <c r="R223" i="1"/>
  <c r="R224" i="1"/>
  <c r="Q224" i="1" s="1"/>
  <c r="R225" i="1"/>
  <c r="Q225" i="1" s="1"/>
  <c r="R226" i="1"/>
  <c r="Q226" i="1" s="1"/>
  <c r="R227" i="1"/>
  <c r="P227" i="1" s="1"/>
  <c r="R228" i="1"/>
  <c r="R229" i="1"/>
  <c r="R230" i="1"/>
  <c r="P230" i="1" s="1"/>
  <c r="R231" i="1"/>
  <c r="R232" i="1"/>
  <c r="Q232" i="1" s="1"/>
  <c r="R233" i="1"/>
  <c r="Q233" i="1" s="1"/>
  <c r="R234" i="1"/>
  <c r="Q234" i="1" s="1"/>
  <c r="R235" i="1"/>
  <c r="R236" i="1"/>
  <c r="P236" i="1" s="1"/>
  <c r="R237" i="1"/>
  <c r="P237" i="1" s="1"/>
  <c r="R238" i="1"/>
  <c r="P238" i="1" s="1"/>
  <c r="R239" i="1"/>
  <c r="P239" i="1" s="1"/>
  <c r="R240" i="1"/>
  <c r="Q240" i="1" s="1"/>
  <c r="R241" i="1"/>
  <c r="Q241" i="1" s="1"/>
  <c r="R242" i="1"/>
  <c r="Q242" i="1" s="1"/>
  <c r="R243" i="1"/>
  <c r="R244" i="1"/>
  <c r="R245" i="1"/>
  <c r="R246" i="1"/>
  <c r="P246" i="1" s="1"/>
  <c r="R247" i="1"/>
  <c r="S164" i="1"/>
  <c r="S165" i="1"/>
  <c r="U165" i="1" s="1"/>
  <c r="S166" i="1"/>
  <c r="U166" i="1" s="1"/>
  <c r="S167" i="1"/>
  <c r="T167" i="1" s="1"/>
  <c r="S168" i="1"/>
  <c r="T168" i="1" s="1"/>
  <c r="S169" i="1"/>
  <c r="S170" i="1"/>
  <c r="T170" i="1" s="1"/>
  <c r="S171" i="1"/>
  <c r="U171" i="1" s="1"/>
  <c r="S172" i="1"/>
  <c r="U172" i="1" s="1"/>
  <c r="S173" i="1"/>
  <c r="U173" i="1" s="1"/>
  <c r="S174" i="1"/>
  <c r="T174" i="1" s="1"/>
  <c r="S175" i="1"/>
  <c r="T175" i="1" s="1"/>
  <c r="S176" i="1"/>
  <c r="T176" i="1" s="1"/>
  <c r="S177" i="1"/>
  <c r="S178" i="1"/>
  <c r="T178" i="1" s="1"/>
  <c r="S179" i="1"/>
  <c r="S180" i="1"/>
  <c r="S181" i="1"/>
  <c r="U181" i="1" s="1"/>
  <c r="S182" i="1"/>
  <c r="T182" i="1" s="1"/>
  <c r="S183" i="1"/>
  <c r="T183" i="1" s="1"/>
  <c r="S184" i="1"/>
  <c r="S185" i="1"/>
  <c r="S186" i="1"/>
  <c r="T186" i="1" s="1"/>
  <c r="S187" i="1"/>
  <c r="U187" i="1" s="1"/>
  <c r="S188" i="1"/>
  <c r="T188" i="1" s="1"/>
  <c r="S189" i="1"/>
  <c r="T189" i="1" s="1"/>
  <c r="S190" i="1"/>
  <c r="U190" i="1" s="1"/>
  <c r="S191" i="1"/>
  <c r="T191" i="1" s="1"/>
  <c r="S192" i="1"/>
  <c r="S193" i="1"/>
  <c r="S194" i="1"/>
  <c r="S195" i="1"/>
  <c r="T195" i="1" s="1"/>
  <c r="S196" i="1"/>
  <c r="U196" i="1" s="1"/>
  <c r="S197" i="1"/>
  <c r="T197" i="1" s="1"/>
  <c r="S198" i="1"/>
  <c r="T198" i="1" s="1"/>
  <c r="S199" i="1"/>
  <c r="T199" i="1" s="1"/>
  <c r="S200" i="1"/>
  <c r="S201" i="1"/>
  <c r="T201" i="1" s="1"/>
  <c r="S202" i="1"/>
  <c r="T202" i="1" s="1"/>
  <c r="S203" i="1"/>
  <c r="T203" i="1" s="1"/>
  <c r="S204" i="1"/>
  <c r="T204" i="1" s="1"/>
  <c r="S205" i="1"/>
  <c r="T205" i="1" s="1"/>
  <c r="S206" i="1"/>
  <c r="T206" i="1" s="1"/>
  <c r="S207" i="1"/>
  <c r="T207" i="1" s="1"/>
  <c r="S208" i="1"/>
  <c r="U208" i="1" s="1"/>
  <c r="S209" i="1"/>
  <c r="S210" i="1"/>
  <c r="S211" i="1"/>
  <c r="S212" i="1"/>
  <c r="S213" i="1"/>
  <c r="T213" i="1" s="1"/>
  <c r="S214" i="1"/>
  <c r="U214" i="1" s="1"/>
  <c r="S215" i="1"/>
  <c r="T215" i="1" s="1"/>
  <c r="S216" i="1"/>
  <c r="S217" i="1"/>
  <c r="S218" i="1"/>
  <c r="T218" i="1" s="1"/>
  <c r="S219" i="1"/>
  <c r="S220" i="1"/>
  <c r="T220" i="1" s="1"/>
  <c r="S221" i="1"/>
  <c r="T221" i="1" s="1"/>
  <c r="S222" i="1"/>
  <c r="T222" i="1" s="1"/>
  <c r="S223" i="1"/>
  <c r="T223" i="1" s="1"/>
  <c r="S224" i="1"/>
  <c r="U224" i="1" s="1"/>
  <c r="S225" i="1"/>
  <c r="S226" i="1"/>
  <c r="T226" i="1" s="1"/>
  <c r="S227" i="1"/>
  <c r="U227" i="1" s="1"/>
  <c r="S228" i="1"/>
  <c r="S229" i="1"/>
  <c r="U229" i="1" s="1"/>
  <c r="S230" i="1"/>
  <c r="U230" i="1" s="1"/>
  <c r="S231" i="1"/>
  <c r="T231" i="1" s="1"/>
  <c r="S232" i="1"/>
  <c r="S233" i="1"/>
  <c r="S234" i="1"/>
  <c r="T234" i="1" s="1"/>
  <c r="S235" i="1"/>
  <c r="U235" i="1" s="1"/>
  <c r="S236" i="1"/>
  <c r="S237" i="1"/>
  <c r="T237" i="1" s="1"/>
  <c r="S238" i="1"/>
  <c r="T238" i="1" s="1"/>
  <c r="S239" i="1"/>
  <c r="T239" i="1" s="1"/>
  <c r="S240" i="1"/>
  <c r="S241" i="1"/>
  <c r="S242" i="1"/>
  <c r="T242" i="1" s="1"/>
  <c r="S243" i="1"/>
  <c r="T243" i="1" s="1"/>
  <c r="S244" i="1"/>
  <c r="S245" i="1"/>
  <c r="U245" i="1" s="1"/>
  <c r="S246" i="1"/>
  <c r="T246" i="1" s="1"/>
  <c r="S247" i="1"/>
  <c r="T247" i="1" s="1"/>
  <c r="V164" i="1"/>
  <c r="W164" i="1" s="1"/>
  <c r="V165" i="1"/>
  <c r="W165" i="1" s="1"/>
  <c r="V166" i="1"/>
  <c r="W166" i="1" s="1"/>
  <c r="V167" i="1"/>
  <c r="V168" i="1"/>
  <c r="X168" i="1" s="1"/>
  <c r="V169" i="1"/>
  <c r="W169" i="1" s="1"/>
  <c r="V170" i="1"/>
  <c r="W170" i="1" s="1"/>
  <c r="V171" i="1"/>
  <c r="V172" i="1"/>
  <c r="W172" i="1" s="1"/>
  <c r="V173" i="1"/>
  <c r="V174" i="1"/>
  <c r="X174" i="1" s="1"/>
  <c r="V175" i="1"/>
  <c r="X175" i="1" s="1"/>
  <c r="V176" i="1"/>
  <c r="X176" i="1" s="1"/>
  <c r="V177" i="1"/>
  <c r="X177" i="1" s="1"/>
  <c r="V178" i="1"/>
  <c r="W178" i="1" s="1"/>
  <c r="V179" i="1"/>
  <c r="V180" i="1"/>
  <c r="W180" i="1" s="1"/>
  <c r="V181" i="1"/>
  <c r="V182" i="1"/>
  <c r="V183" i="1"/>
  <c r="W183" i="1" s="1"/>
  <c r="V184" i="1"/>
  <c r="W184" i="1" s="1"/>
  <c r="V185" i="1"/>
  <c r="X185" i="1" s="1"/>
  <c r="V186" i="1"/>
  <c r="V187" i="1"/>
  <c r="V188" i="1"/>
  <c r="W188" i="1" s="1"/>
  <c r="V189" i="1"/>
  <c r="W189" i="1" s="1"/>
  <c r="V190" i="1"/>
  <c r="W190" i="1" s="1"/>
  <c r="V191" i="1"/>
  <c r="X191" i="1" s="1"/>
  <c r="V192" i="1"/>
  <c r="X192" i="1" s="1"/>
  <c r="V193" i="1"/>
  <c r="X193" i="1" s="1"/>
  <c r="V194" i="1"/>
  <c r="V195" i="1"/>
  <c r="V196" i="1"/>
  <c r="X196" i="1" s="1"/>
  <c r="V197" i="1"/>
  <c r="X197" i="1" s="1"/>
  <c r="V198" i="1"/>
  <c r="V199" i="1"/>
  <c r="V200" i="1"/>
  <c r="X200" i="1" s="1"/>
  <c r="V201" i="1"/>
  <c r="X201" i="1" s="1"/>
  <c r="V202" i="1"/>
  <c r="V203" i="1"/>
  <c r="V204" i="1"/>
  <c r="X204" i="1" s="1"/>
  <c r="V205" i="1"/>
  <c r="W205" i="1" s="1"/>
  <c r="V206" i="1"/>
  <c r="V207" i="1"/>
  <c r="X207" i="1" s="1"/>
  <c r="V208" i="1"/>
  <c r="W208" i="1" s="1"/>
  <c r="V209" i="1"/>
  <c r="X209" i="1" s="1"/>
  <c r="V210" i="1"/>
  <c r="V211" i="1"/>
  <c r="V212" i="1"/>
  <c r="W212" i="1" s="1"/>
  <c r="V213" i="1"/>
  <c r="V214" i="1"/>
  <c r="W214" i="1" s="1"/>
  <c r="V215" i="1"/>
  <c r="W215" i="1" s="1"/>
  <c r="V216" i="1"/>
  <c r="W216" i="1" s="1"/>
  <c r="V217" i="1"/>
  <c r="W217" i="1" s="1"/>
  <c r="V218" i="1"/>
  <c r="V219" i="1"/>
  <c r="V220" i="1"/>
  <c r="W220" i="1" s="1"/>
  <c r="V221" i="1"/>
  <c r="V222" i="1"/>
  <c r="W222" i="1" s="1"/>
  <c r="V223" i="1"/>
  <c r="X223" i="1" s="1"/>
  <c r="V224" i="1"/>
  <c r="W224" i="1" s="1"/>
  <c r="V225" i="1"/>
  <c r="W225" i="1" s="1"/>
  <c r="V226" i="1"/>
  <c r="W226" i="1" s="1"/>
  <c r="V227" i="1"/>
  <c r="V228" i="1"/>
  <c r="W228" i="1" s="1"/>
  <c r="V229" i="1"/>
  <c r="W229" i="1" s="1"/>
  <c r="V230" i="1"/>
  <c r="W230" i="1" s="1"/>
  <c r="V231" i="1"/>
  <c r="V232" i="1"/>
  <c r="W232" i="1" s="1"/>
  <c r="V233" i="1"/>
  <c r="W233" i="1" s="1"/>
  <c r="V234" i="1"/>
  <c r="X234" i="1" s="1"/>
  <c r="V235" i="1"/>
  <c r="V236" i="1"/>
  <c r="W236" i="1" s="1"/>
  <c r="V237" i="1"/>
  <c r="X237" i="1" s="1"/>
  <c r="V238" i="1"/>
  <c r="V239" i="1"/>
  <c r="W239" i="1" s="1"/>
  <c r="V240" i="1"/>
  <c r="W240" i="1" s="1"/>
  <c r="V241" i="1"/>
  <c r="X241" i="1" s="1"/>
  <c r="V242" i="1"/>
  <c r="W242" i="1" s="1"/>
  <c r="V243" i="1"/>
  <c r="V244" i="1"/>
  <c r="W244" i="1" s="1"/>
  <c r="V245" i="1"/>
  <c r="V246" i="1"/>
  <c r="V247" i="1"/>
  <c r="W247" i="1" s="1"/>
  <c r="W168" i="1"/>
  <c r="Y164" i="1"/>
  <c r="Z164" i="1" s="1"/>
  <c r="Y165" i="1"/>
  <c r="Z165" i="1" s="1"/>
  <c r="Y166" i="1"/>
  <c r="Z166" i="1" s="1"/>
  <c r="Y167" i="1"/>
  <c r="Z167" i="1" s="1"/>
  <c r="Y168" i="1"/>
  <c r="Z168" i="1" s="1"/>
  <c r="Y169" i="1"/>
  <c r="Z169" i="1" s="1"/>
  <c r="Y170" i="1"/>
  <c r="Z170" i="1" s="1"/>
  <c r="Y171" i="1"/>
  <c r="Z171" i="1" s="1"/>
  <c r="Y172" i="1"/>
  <c r="Z172" i="1" s="1"/>
  <c r="Y173" i="1"/>
  <c r="Z173" i="1" s="1"/>
  <c r="Y174" i="1"/>
  <c r="Z174" i="1" s="1"/>
  <c r="Y175" i="1"/>
  <c r="Z175" i="1" s="1"/>
  <c r="Y176" i="1"/>
  <c r="Y177" i="1"/>
  <c r="Z177" i="1" s="1"/>
  <c r="Y178" i="1"/>
  <c r="Z178" i="1" s="1"/>
  <c r="Y179" i="1"/>
  <c r="Z179" i="1" s="1"/>
  <c r="Y180" i="1"/>
  <c r="Z180" i="1" s="1"/>
  <c r="Y181" i="1"/>
  <c r="Z181" i="1" s="1"/>
  <c r="Y182" i="1"/>
  <c r="Z182" i="1" s="1"/>
  <c r="Y183" i="1"/>
  <c r="Z183" i="1" s="1"/>
  <c r="Y184" i="1"/>
  <c r="Z184" i="1" s="1"/>
  <c r="Y185" i="1"/>
  <c r="Z185" i="1" s="1"/>
  <c r="Y186" i="1"/>
  <c r="Z186" i="1" s="1"/>
  <c r="Y187" i="1"/>
  <c r="Z187" i="1" s="1"/>
  <c r="Y188" i="1"/>
  <c r="Z188" i="1" s="1"/>
  <c r="Y189" i="1"/>
  <c r="Z189" i="1" s="1"/>
  <c r="Y190" i="1"/>
  <c r="Z190" i="1" s="1"/>
  <c r="Y191" i="1"/>
  <c r="Z191" i="1" s="1"/>
  <c r="Y192" i="1"/>
  <c r="Z192" i="1" s="1"/>
  <c r="Y193" i="1"/>
  <c r="Z193" i="1" s="1"/>
  <c r="Y194" i="1"/>
  <c r="Z194" i="1" s="1"/>
  <c r="Y195" i="1"/>
  <c r="Z195" i="1" s="1"/>
  <c r="Y196" i="1"/>
  <c r="Z196" i="1" s="1"/>
  <c r="Y197" i="1"/>
  <c r="Z197" i="1" s="1"/>
  <c r="Y198" i="1"/>
  <c r="Z198" i="1" s="1"/>
  <c r="Y199" i="1"/>
  <c r="Z199" i="1" s="1"/>
  <c r="Y200" i="1"/>
  <c r="Z200" i="1" s="1"/>
  <c r="Y201" i="1"/>
  <c r="Z201" i="1" s="1"/>
  <c r="Y202" i="1"/>
  <c r="Z202" i="1" s="1"/>
  <c r="Y203" i="1"/>
  <c r="Z203" i="1" s="1"/>
  <c r="Y204" i="1"/>
  <c r="Z204" i="1" s="1"/>
  <c r="Y205" i="1"/>
  <c r="Z205" i="1" s="1"/>
  <c r="Y206" i="1"/>
  <c r="Z206" i="1" s="1"/>
  <c r="Y207" i="1"/>
  <c r="Z207" i="1" s="1"/>
  <c r="Y208" i="1"/>
  <c r="Z208" i="1" s="1"/>
  <c r="Y209" i="1"/>
  <c r="Z209" i="1" s="1"/>
  <c r="Y210" i="1"/>
  <c r="Z210" i="1" s="1"/>
  <c r="Y211" i="1"/>
  <c r="Z211" i="1" s="1"/>
  <c r="Y212" i="1"/>
  <c r="Z212" i="1" s="1"/>
  <c r="Y213" i="1"/>
  <c r="Z213" i="1" s="1"/>
  <c r="Y214" i="1"/>
  <c r="Z214" i="1" s="1"/>
  <c r="Y215" i="1"/>
  <c r="Z215" i="1" s="1"/>
  <c r="Y216" i="1"/>
  <c r="Z216" i="1" s="1"/>
  <c r="Y217" i="1"/>
  <c r="Z217" i="1" s="1"/>
  <c r="Y218" i="1"/>
  <c r="Z218" i="1" s="1"/>
  <c r="Y219" i="1"/>
  <c r="Z219" i="1" s="1"/>
  <c r="Y220" i="1"/>
  <c r="Z220" i="1" s="1"/>
  <c r="Y221" i="1"/>
  <c r="Z221" i="1" s="1"/>
  <c r="Y222" i="1"/>
  <c r="Z222" i="1" s="1"/>
  <c r="Y223" i="1"/>
  <c r="Z223" i="1" s="1"/>
  <c r="Y224" i="1"/>
  <c r="Z224" i="1" s="1"/>
  <c r="Y225" i="1"/>
  <c r="Z225" i="1" s="1"/>
  <c r="Y226" i="1"/>
  <c r="Z226" i="1" s="1"/>
  <c r="Y227" i="1"/>
  <c r="Z227" i="1" s="1"/>
  <c r="Y228" i="1"/>
  <c r="Z228" i="1" s="1"/>
  <c r="Y229" i="1"/>
  <c r="Z229" i="1" s="1"/>
  <c r="Y230" i="1"/>
  <c r="Z230" i="1" s="1"/>
  <c r="Y231" i="1"/>
  <c r="Z231" i="1" s="1"/>
  <c r="Y232" i="1"/>
  <c r="Z232" i="1" s="1"/>
  <c r="Y233" i="1"/>
  <c r="Z233" i="1" s="1"/>
  <c r="Y234" i="1"/>
  <c r="Z234" i="1" s="1"/>
  <c r="Y235" i="1"/>
  <c r="Z235" i="1" s="1"/>
  <c r="Y236" i="1"/>
  <c r="Z236" i="1" s="1"/>
  <c r="Y237" i="1"/>
  <c r="Z237" i="1" s="1"/>
  <c r="Y238" i="1"/>
  <c r="Z238" i="1" s="1"/>
  <c r="Y239" i="1"/>
  <c r="Z239" i="1" s="1"/>
  <c r="Y240" i="1"/>
  <c r="Z240" i="1" s="1"/>
  <c r="Y241" i="1"/>
  <c r="Z241" i="1" s="1"/>
  <c r="Y242" i="1"/>
  <c r="Z242" i="1" s="1"/>
  <c r="Y243" i="1"/>
  <c r="Z243" i="1" s="1"/>
  <c r="Y244" i="1"/>
  <c r="Z244" i="1" s="1"/>
  <c r="Y245" i="1"/>
  <c r="Z245" i="1" s="1"/>
  <c r="Y246" i="1"/>
  <c r="Z246" i="1" s="1"/>
  <c r="Y247" i="1"/>
  <c r="Z247" i="1" s="1"/>
  <c r="Z176" i="1"/>
  <c r="AD164" i="1"/>
  <c r="AE164" i="1" s="1"/>
  <c r="AF164" i="1" s="1"/>
  <c r="AD165" i="1"/>
  <c r="AE165" i="1" s="1"/>
  <c r="AF165" i="1" s="1"/>
  <c r="AD166" i="1"/>
  <c r="AE166" i="1" s="1"/>
  <c r="AF166" i="1" s="1"/>
  <c r="AD167" i="1"/>
  <c r="AE167" i="1" s="1"/>
  <c r="AF167" i="1" s="1"/>
  <c r="AD168" i="1"/>
  <c r="AE168" i="1" s="1"/>
  <c r="AF168" i="1" s="1"/>
  <c r="AD169" i="1"/>
  <c r="AE169" i="1" s="1"/>
  <c r="AF169" i="1" s="1"/>
  <c r="AD170" i="1"/>
  <c r="AE170" i="1" s="1"/>
  <c r="AF170" i="1" s="1"/>
  <c r="AD171" i="1"/>
  <c r="AE171" i="1" s="1"/>
  <c r="AF171" i="1" s="1"/>
  <c r="AD172" i="1"/>
  <c r="AE172" i="1" s="1"/>
  <c r="AF172" i="1" s="1"/>
  <c r="AD173" i="1"/>
  <c r="AE173" i="1" s="1"/>
  <c r="AF173" i="1" s="1"/>
  <c r="AD174" i="1"/>
  <c r="AE174" i="1" s="1"/>
  <c r="AF174" i="1" s="1"/>
  <c r="AD175" i="1"/>
  <c r="AE175" i="1" s="1"/>
  <c r="AF175" i="1" s="1"/>
  <c r="AD176" i="1"/>
  <c r="AE176" i="1" s="1"/>
  <c r="AF176" i="1" s="1"/>
  <c r="AD177" i="1"/>
  <c r="AE177" i="1" s="1"/>
  <c r="AF177" i="1" s="1"/>
  <c r="AD178" i="1"/>
  <c r="AE178" i="1" s="1"/>
  <c r="AF178" i="1" s="1"/>
  <c r="AD179" i="1"/>
  <c r="AE179" i="1" s="1"/>
  <c r="AF179" i="1" s="1"/>
  <c r="AD180" i="1"/>
  <c r="AE180" i="1" s="1"/>
  <c r="AF180" i="1" s="1"/>
  <c r="AD181" i="1"/>
  <c r="AE181" i="1" s="1"/>
  <c r="AF181" i="1" s="1"/>
  <c r="AD182" i="1"/>
  <c r="AE182" i="1" s="1"/>
  <c r="AF182" i="1" s="1"/>
  <c r="AD183" i="1"/>
  <c r="AE183" i="1" s="1"/>
  <c r="AF183" i="1" s="1"/>
  <c r="AD184" i="1"/>
  <c r="AE184" i="1" s="1"/>
  <c r="AF184" i="1" s="1"/>
  <c r="AD185" i="1"/>
  <c r="AE185" i="1" s="1"/>
  <c r="AF185" i="1" s="1"/>
  <c r="AD186" i="1"/>
  <c r="AE186" i="1" s="1"/>
  <c r="AF186" i="1" s="1"/>
  <c r="AD187" i="1"/>
  <c r="AE187" i="1" s="1"/>
  <c r="AF187" i="1" s="1"/>
  <c r="AD188" i="1"/>
  <c r="AE188" i="1" s="1"/>
  <c r="AF188" i="1" s="1"/>
  <c r="AD189" i="1"/>
  <c r="AE189" i="1" s="1"/>
  <c r="AF189" i="1" s="1"/>
  <c r="AD190" i="1"/>
  <c r="AE190" i="1" s="1"/>
  <c r="AF190" i="1" s="1"/>
  <c r="AD191" i="1"/>
  <c r="AE191" i="1" s="1"/>
  <c r="AF191" i="1" s="1"/>
  <c r="AD192" i="1"/>
  <c r="AE192" i="1" s="1"/>
  <c r="AF192" i="1" s="1"/>
  <c r="AD193" i="1"/>
  <c r="AE193" i="1" s="1"/>
  <c r="AF193" i="1" s="1"/>
  <c r="AD194" i="1"/>
  <c r="AE194" i="1" s="1"/>
  <c r="AF194" i="1" s="1"/>
  <c r="AD195" i="1"/>
  <c r="AE195" i="1" s="1"/>
  <c r="AF195" i="1" s="1"/>
  <c r="AD196" i="1"/>
  <c r="AE196" i="1" s="1"/>
  <c r="AF196" i="1" s="1"/>
  <c r="AD197" i="1"/>
  <c r="AE197" i="1" s="1"/>
  <c r="AF197" i="1" s="1"/>
  <c r="AD198" i="1"/>
  <c r="AE198" i="1" s="1"/>
  <c r="AF198" i="1" s="1"/>
  <c r="AD199" i="1"/>
  <c r="AE199" i="1" s="1"/>
  <c r="AF199" i="1" s="1"/>
  <c r="AD200" i="1"/>
  <c r="AE200" i="1" s="1"/>
  <c r="AF200" i="1" s="1"/>
  <c r="AD201" i="1"/>
  <c r="AE201" i="1" s="1"/>
  <c r="AF201" i="1" s="1"/>
  <c r="AD202" i="1"/>
  <c r="AE202" i="1" s="1"/>
  <c r="AF202" i="1" s="1"/>
  <c r="AD203" i="1"/>
  <c r="AE203" i="1" s="1"/>
  <c r="AF203" i="1" s="1"/>
  <c r="AD204" i="1"/>
  <c r="AE204" i="1" s="1"/>
  <c r="AF204" i="1" s="1"/>
  <c r="AD205" i="1"/>
  <c r="AE205" i="1" s="1"/>
  <c r="AF205" i="1" s="1"/>
  <c r="AD206" i="1"/>
  <c r="AE206" i="1" s="1"/>
  <c r="AF206" i="1" s="1"/>
  <c r="AD207" i="1"/>
  <c r="AE207" i="1" s="1"/>
  <c r="AF207" i="1" s="1"/>
  <c r="AD208" i="1"/>
  <c r="AE208" i="1" s="1"/>
  <c r="AF208" i="1" s="1"/>
  <c r="AD209" i="1"/>
  <c r="AE209" i="1" s="1"/>
  <c r="AF209" i="1" s="1"/>
  <c r="AD210" i="1"/>
  <c r="AE210" i="1" s="1"/>
  <c r="AF210" i="1" s="1"/>
  <c r="AD211" i="1"/>
  <c r="AE211" i="1" s="1"/>
  <c r="AF211" i="1" s="1"/>
  <c r="AD212" i="1"/>
  <c r="AE212" i="1" s="1"/>
  <c r="AF212" i="1" s="1"/>
  <c r="AD213" i="1"/>
  <c r="AE213" i="1" s="1"/>
  <c r="AF213" i="1" s="1"/>
  <c r="AD214" i="1"/>
  <c r="AE214" i="1" s="1"/>
  <c r="AF214" i="1" s="1"/>
  <c r="AD215" i="1"/>
  <c r="AE215" i="1" s="1"/>
  <c r="AF215" i="1" s="1"/>
  <c r="AD216" i="1"/>
  <c r="AE216" i="1" s="1"/>
  <c r="AF216" i="1" s="1"/>
  <c r="AD217" i="1"/>
  <c r="AE217" i="1" s="1"/>
  <c r="AF217" i="1" s="1"/>
  <c r="AD218" i="1"/>
  <c r="AE218" i="1" s="1"/>
  <c r="AF218" i="1" s="1"/>
  <c r="AD219" i="1"/>
  <c r="AE219" i="1" s="1"/>
  <c r="AF219" i="1" s="1"/>
  <c r="AD220" i="1"/>
  <c r="AE220" i="1" s="1"/>
  <c r="AF220" i="1" s="1"/>
  <c r="AD221" i="1"/>
  <c r="AE221" i="1" s="1"/>
  <c r="AF221" i="1" s="1"/>
  <c r="AD222" i="1"/>
  <c r="AE222" i="1" s="1"/>
  <c r="AF222" i="1" s="1"/>
  <c r="AD223" i="1"/>
  <c r="AE223" i="1" s="1"/>
  <c r="AF223" i="1" s="1"/>
  <c r="AD224" i="1"/>
  <c r="AE224" i="1" s="1"/>
  <c r="AF224" i="1" s="1"/>
  <c r="AD225" i="1"/>
  <c r="AE225" i="1" s="1"/>
  <c r="AF225" i="1" s="1"/>
  <c r="AD226" i="1"/>
  <c r="AE226" i="1" s="1"/>
  <c r="AF226" i="1" s="1"/>
  <c r="AD227" i="1"/>
  <c r="AE227" i="1" s="1"/>
  <c r="AF227" i="1" s="1"/>
  <c r="AD228" i="1"/>
  <c r="AE228" i="1" s="1"/>
  <c r="AF228" i="1" s="1"/>
  <c r="AD229" i="1"/>
  <c r="AE229" i="1" s="1"/>
  <c r="AF229" i="1" s="1"/>
  <c r="AD230" i="1"/>
  <c r="AE230" i="1" s="1"/>
  <c r="AF230" i="1" s="1"/>
  <c r="AD231" i="1"/>
  <c r="AE231" i="1" s="1"/>
  <c r="AF231" i="1" s="1"/>
  <c r="AD232" i="1"/>
  <c r="AE232" i="1" s="1"/>
  <c r="AF232" i="1" s="1"/>
  <c r="AD233" i="1"/>
  <c r="AE233" i="1" s="1"/>
  <c r="AF233" i="1" s="1"/>
  <c r="AD234" i="1"/>
  <c r="AE234" i="1" s="1"/>
  <c r="AF234" i="1" s="1"/>
  <c r="AD235" i="1"/>
  <c r="AE235" i="1" s="1"/>
  <c r="AF235" i="1" s="1"/>
  <c r="AD236" i="1"/>
  <c r="AE236" i="1" s="1"/>
  <c r="AF236" i="1" s="1"/>
  <c r="AD237" i="1"/>
  <c r="AE237" i="1" s="1"/>
  <c r="AF237" i="1" s="1"/>
  <c r="AD238" i="1"/>
  <c r="AE238" i="1" s="1"/>
  <c r="AF238" i="1" s="1"/>
  <c r="AD239" i="1"/>
  <c r="AE239" i="1" s="1"/>
  <c r="AF239" i="1" s="1"/>
  <c r="AD240" i="1"/>
  <c r="AE240" i="1" s="1"/>
  <c r="AF240" i="1" s="1"/>
  <c r="AD241" i="1"/>
  <c r="AE241" i="1" s="1"/>
  <c r="AF241" i="1" s="1"/>
  <c r="AD242" i="1"/>
  <c r="AE242" i="1" s="1"/>
  <c r="AF242" i="1" s="1"/>
  <c r="AD243" i="1"/>
  <c r="AE243" i="1" s="1"/>
  <c r="AF243" i="1" s="1"/>
  <c r="AD244" i="1"/>
  <c r="AE244" i="1" s="1"/>
  <c r="AF244" i="1" s="1"/>
  <c r="AD245" i="1"/>
  <c r="AE245" i="1" s="1"/>
  <c r="AF245" i="1" s="1"/>
  <c r="AD246" i="1"/>
  <c r="AE246" i="1" s="1"/>
  <c r="AF246" i="1" s="1"/>
  <c r="AD247" i="1"/>
  <c r="AE247" i="1" s="1"/>
  <c r="AF247" i="1" s="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J164" i="1"/>
  <c r="AS164" i="1" s="1"/>
  <c r="AJ165" i="1"/>
  <c r="AS165" i="1" s="1"/>
  <c r="AJ166" i="1"/>
  <c r="AS166" i="1" s="1"/>
  <c r="AJ167" i="1"/>
  <c r="AS167" i="1" s="1"/>
  <c r="AJ168" i="1"/>
  <c r="AS168" i="1" s="1"/>
  <c r="AJ169" i="1"/>
  <c r="AS169" i="1" s="1"/>
  <c r="AJ170" i="1"/>
  <c r="AS170" i="1" s="1"/>
  <c r="AJ171" i="1"/>
  <c r="AS171" i="1" s="1"/>
  <c r="AJ172" i="1"/>
  <c r="AS172" i="1" s="1"/>
  <c r="AJ173" i="1"/>
  <c r="AS173" i="1" s="1"/>
  <c r="AJ174" i="1"/>
  <c r="AS174" i="1" s="1"/>
  <c r="AJ175" i="1"/>
  <c r="AS175" i="1" s="1"/>
  <c r="AJ176" i="1"/>
  <c r="AS176" i="1" s="1"/>
  <c r="AJ177" i="1"/>
  <c r="AS177" i="1" s="1"/>
  <c r="AJ178" i="1"/>
  <c r="AS178" i="1" s="1"/>
  <c r="AJ179" i="1"/>
  <c r="AS179" i="1" s="1"/>
  <c r="AJ180" i="1"/>
  <c r="AS180" i="1" s="1"/>
  <c r="AJ181" i="1"/>
  <c r="AS181" i="1" s="1"/>
  <c r="AJ182" i="1"/>
  <c r="AS182" i="1" s="1"/>
  <c r="AJ183" i="1"/>
  <c r="AS183" i="1" s="1"/>
  <c r="AJ184" i="1"/>
  <c r="AS184" i="1" s="1"/>
  <c r="AJ185" i="1"/>
  <c r="AS185" i="1" s="1"/>
  <c r="AJ186" i="1"/>
  <c r="AS186" i="1" s="1"/>
  <c r="AJ187" i="1"/>
  <c r="AS187" i="1" s="1"/>
  <c r="AJ188" i="1"/>
  <c r="AS188" i="1" s="1"/>
  <c r="AJ189" i="1"/>
  <c r="AS189" i="1" s="1"/>
  <c r="AJ190" i="1"/>
  <c r="AS190" i="1" s="1"/>
  <c r="AJ191" i="1"/>
  <c r="AS191" i="1" s="1"/>
  <c r="AJ192" i="1"/>
  <c r="AS192" i="1" s="1"/>
  <c r="AJ193" i="1"/>
  <c r="AS193" i="1" s="1"/>
  <c r="AJ194" i="1"/>
  <c r="AS194" i="1" s="1"/>
  <c r="AJ195" i="1"/>
  <c r="AS195" i="1" s="1"/>
  <c r="AJ196" i="1"/>
  <c r="AS196" i="1" s="1"/>
  <c r="AJ197" i="1"/>
  <c r="AS197" i="1" s="1"/>
  <c r="AJ198" i="1"/>
  <c r="AS198" i="1" s="1"/>
  <c r="AJ199" i="1"/>
  <c r="AS199" i="1" s="1"/>
  <c r="AJ200" i="1"/>
  <c r="AS200" i="1" s="1"/>
  <c r="AJ201" i="1"/>
  <c r="AS201" i="1" s="1"/>
  <c r="AJ202" i="1"/>
  <c r="AS202" i="1" s="1"/>
  <c r="AJ203" i="1"/>
  <c r="AS203" i="1" s="1"/>
  <c r="AJ204" i="1"/>
  <c r="AS204" i="1" s="1"/>
  <c r="AJ205" i="1"/>
  <c r="AS205" i="1" s="1"/>
  <c r="AJ206" i="1"/>
  <c r="AS206" i="1" s="1"/>
  <c r="AJ207" i="1"/>
  <c r="AS207" i="1" s="1"/>
  <c r="AJ208" i="1"/>
  <c r="AS208" i="1" s="1"/>
  <c r="AJ209" i="1"/>
  <c r="AS209" i="1" s="1"/>
  <c r="AJ210" i="1"/>
  <c r="AS210" i="1" s="1"/>
  <c r="AJ211" i="1"/>
  <c r="AS211" i="1" s="1"/>
  <c r="AJ212" i="1"/>
  <c r="AS212" i="1" s="1"/>
  <c r="AJ213" i="1"/>
  <c r="AS213" i="1" s="1"/>
  <c r="AJ214" i="1"/>
  <c r="AS214" i="1" s="1"/>
  <c r="AJ215" i="1"/>
  <c r="AS215" i="1" s="1"/>
  <c r="AJ216" i="1"/>
  <c r="AS216" i="1" s="1"/>
  <c r="AJ217" i="1"/>
  <c r="AS217" i="1" s="1"/>
  <c r="AJ218" i="1"/>
  <c r="AS218" i="1" s="1"/>
  <c r="AJ219" i="1"/>
  <c r="AS219" i="1" s="1"/>
  <c r="AJ220" i="1"/>
  <c r="AS220" i="1" s="1"/>
  <c r="AJ221" i="1"/>
  <c r="AS221" i="1" s="1"/>
  <c r="AJ222" i="1"/>
  <c r="AS222" i="1" s="1"/>
  <c r="AJ223" i="1"/>
  <c r="AS223" i="1" s="1"/>
  <c r="AJ224" i="1"/>
  <c r="AS224" i="1" s="1"/>
  <c r="AJ225" i="1"/>
  <c r="AS225" i="1" s="1"/>
  <c r="AJ226" i="1"/>
  <c r="AS226" i="1" s="1"/>
  <c r="AJ227" i="1"/>
  <c r="AS227" i="1" s="1"/>
  <c r="AJ228" i="1"/>
  <c r="AS228" i="1" s="1"/>
  <c r="AJ229" i="1"/>
  <c r="AS229" i="1" s="1"/>
  <c r="AJ230" i="1"/>
  <c r="AS230" i="1" s="1"/>
  <c r="AJ231" i="1"/>
  <c r="AS231" i="1" s="1"/>
  <c r="AJ232" i="1"/>
  <c r="AS232" i="1" s="1"/>
  <c r="AJ233" i="1"/>
  <c r="AS233" i="1" s="1"/>
  <c r="AJ234" i="1"/>
  <c r="AS234" i="1" s="1"/>
  <c r="AJ235" i="1"/>
  <c r="AS235" i="1" s="1"/>
  <c r="AJ236" i="1"/>
  <c r="AS236" i="1" s="1"/>
  <c r="AJ237" i="1"/>
  <c r="AS237" i="1" s="1"/>
  <c r="AJ238" i="1"/>
  <c r="AS238" i="1" s="1"/>
  <c r="AJ239" i="1"/>
  <c r="AS239" i="1" s="1"/>
  <c r="AJ240" i="1"/>
  <c r="AS240" i="1" s="1"/>
  <c r="AJ241" i="1"/>
  <c r="AS241" i="1" s="1"/>
  <c r="AJ242" i="1"/>
  <c r="AS242" i="1" s="1"/>
  <c r="AJ243" i="1"/>
  <c r="AS243" i="1" s="1"/>
  <c r="AJ244" i="1"/>
  <c r="AS244" i="1" s="1"/>
  <c r="AJ245" i="1"/>
  <c r="AS245" i="1" s="1"/>
  <c r="AJ246" i="1"/>
  <c r="AS246" i="1" s="1"/>
  <c r="AJ247" i="1"/>
  <c r="AS247" i="1" s="1"/>
  <c r="AL164" i="1"/>
  <c r="AL166" i="1"/>
  <c r="AL168" i="1"/>
  <c r="AL170" i="1"/>
  <c r="AL171" i="1"/>
  <c r="AL172" i="1"/>
  <c r="AL173" i="1"/>
  <c r="AL175" i="1"/>
  <c r="AL176" i="1"/>
  <c r="AL177" i="1"/>
  <c r="AL178" i="1"/>
  <c r="AL179" i="1"/>
  <c r="AL180" i="1"/>
  <c r="AL181" i="1"/>
  <c r="AL182" i="1"/>
  <c r="AL184" i="1"/>
  <c r="AL185" i="1"/>
  <c r="AL186" i="1"/>
  <c r="AL187" i="1"/>
  <c r="AL188" i="1"/>
  <c r="AL189" i="1"/>
  <c r="AL190" i="1"/>
  <c r="AL191" i="1"/>
  <c r="AL192"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5" i="1"/>
  <c r="AL236" i="1"/>
  <c r="AL239" i="1"/>
  <c r="AL240" i="1"/>
  <c r="AL241" i="1"/>
  <c r="AL242" i="1"/>
  <c r="AL243" i="1"/>
  <c r="AL244" i="1"/>
  <c r="AL245" i="1"/>
  <c r="AL246" i="1"/>
  <c r="AL247" i="1"/>
  <c r="AM164" i="1"/>
  <c r="AM166" i="1"/>
  <c r="AM168" i="1"/>
  <c r="AM170" i="1"/>
  <c r="AN170" i="1" s="1"/>
  <c r="AM171" i="1"/>
  <c r="AM172" i="1"/>
  <c r="AM173" i="1"/>
  <c r="AM175" i="1"/>
  <c r="AM176" i="1"/>
  <c r="AN176" i="1" s="1"/>
  <c r="AM177" i="1"/>
  <c r="AM178" i="1"/>
  <c r="AM179" i="1"/>
  <c r="AM180" i="1"/>
  <c r="AM181" i="1"/>
  <c r="AN181" i="1" s="1"/>
  <c r="AM182" i="1"/>
  <c r="AN182" i="1" s="1"/>
  <c r="AM184" i="1"/>
  <c r="AM185" i="1"/>
  <c r="AM186" i="1"/>
  <c r="AM187" i="1"/>
  <c r="AM188" i="1"/>
  <c r="AM189" i="1"/>
  <c r="AN190" i="1"/>
  <c r="AM191" i="1"/>
  <c r="AM192" i="1"/>
  <c r="AM194" i="1"/>
  <c r="AN194" i="1" s="1"/>
  <c r="AM203" i="1"/>
  <c r="AN203" i="1" s="1"/>
  <c r="AM204" i="1"/>
  <c r="AM205" i="1"/>
  <c r="AM206" i="1"/>
  <c r="AM207" i="1"/>
  <c r="AM208" i="1"/>
  <c r="AM209" i="1"/>
  <c r="AM210" i="1"/>
  <c r="AM211" i="1"/>
  <c r="AN214" i="1"/>
  <c r="AM215" i="1"/>
  <c r="AM216" i="1"/>
  <c r="AN216" i="1" s="1"/>
  <c r="AM217" i="1"/>
  <c r="AM218" i="1"/>
  <c r="AM219" i="1"/>
  <c r="AM220" i="1"/>
  <c r="AM221" i="1"/>
  <c r="AM222" i="1"/>
  <c r="AM223" i="1"/>
  <c r="AM224" i="1"/>
  <c r="AM225" i="1"/>
  <c r="AM227" i="1"/>
  <c r="AM228" i="1"/>
  <c r="AM229" i="1"/>
  <c r="AN229" i="1" s="1"/>
  <c r="AM230" i="1"/>
  <c r="AM232" i="1"/>
  <c r="AN232" i="1" s="1"/>
  <c r="AM233" i="1"/>
  <c r="AM235" i="1"/>
  <c r="AM236" i="1"/>
  <c r="AM239" i="1"/>
  <c r="AN239" i="1" s="1"/>
  <c r="AM240" i="1"/>
  <c r="AM241" i="1"/>
  <c r="AN241" i="1" s="1"/>
  <c r="AM242" i="1"/>
  <c r="AM243" i="1"/>
  <c r="AM244" i="1"/>
  <c r="AM245" i="1"/>
  <c r="AN245" i="1" s="1"/>
  <c r="AM246" i="1"/>
  <c r="AM247" i="1"/>
  <c r="AN164" i="1"/>
  <c r="AN165" i="1"/>
  <c r="AN166" i="1"/>
  <c r="AN167" i="1"/>
  <c r="AN168" i="1"/>
  <c r="AN169" i="1"/>
  <c r="AN171" i="1"/>
  <c r="AN172" i="1"/>
  <c r="AN173" i="1"/>
  <c r="AN174" i="1"/>
  <c r="AN175" i="1"/>
  <c r="AN177" i="1"/>
  <c r="AN178" i="1"/>
  <c r="AN179" i="1"/>
  <c r="AN180" i="1"/>
  <c r="AN183" i="1"/>
  <c r="AN184" i="1"/>
  <c r="AN185" i="1"/>
  <c r="AN186" i="1"/>
  <c r="AN187" i="1"/>
  <c r="AN188" i="1"/>
  <c r="AN189" i="1"/>
  <c r="AN191" i="1"/>
  <c r="AN192" i="1"/>
  <c r="AN193" i="1"/>
  <c r="AN195" i="1"/>
  <c r="AN196" i="1"/>
  <c r="AN197" i="1"/>
  <c r="AN198" i="1"/>
  <c r="AN199" i="1"/>
  <c r="AN200" i="1"/>
  <c r="AN201" i="1"/>
  <c r="AN202" i="1"/>
  <c r="AN204" i="1"/>
  <c r="AN205" i="1"/>
  <c r="AN206" i="1"/>
  <c r="AN207" i="1"/>
  <c r="AN208" i="1"/>
  <c r="AN209" i="1"/>
  <c r="AN210" i="1"/>
  <c r="AN211" i="1"/>
  <c r="AN212" i="1"/>
  <c r="AN213" i="1"/>
  <c r="AN215" i="1"/>
  <c r="AN217" i="1"/>
  <c r="AN218" i="1"/>
  <c r="AN219" i="1"/>
  <c r="AN220" i="1"/>
  <c r="AN221" i="1"/>
  <c r="AN222" i="1"/>
  <c r="AN223" i="1"/>
  <c r="AN224" i="1"/>
  <c r="AN225" i="1"/>
  <c r="AN226" i="1"/>
  <c r="AN227" i="1"/>
  <c r="AN228" i="1"/>
  <c r="AN230" i="1"/>
  <c r="AN231" i="1"/>
  <c r="AN233" i="1"/>
  <c r="AN234" i="1"/>
  <c r="AN235" i="1"/>
  <c r="AN236" i="1"/>
  <c r="AN237" i="1"/>
  <c r="AN238" i="1"/>
  <c r="AN240" i="1"/>
  <c r="AN242" i="1"/>
  <c r="AN243" i="1"/>
  <c r="AN244" i="1"/>
  <c r="AN246" i="1"/>
  <c r="AN247" i="1"/>
  <c r="AO164" i="1"/>
  <c r="AP164" i="1" s="1"/>
  <c r="AO165" i="1"/>
  <c r="AP165" i="1" s="1"/>
  <c r="AO166" i="1"/>
  <c r="AP166" i="1" s="1"/>
  <c r="AO167" i="1"/>
  <c r="AP167" i="1" s="1"/>
  <c r="AO168" i="1"/>
  <c r="AP168" i="1" s="1"/>
  <c r="AO169" i="1"/>
  <c r="AP169" i="1" s="1"/>
  <c r="AO170" i="1"/>
  <c r="AP170" i="1" s="1"/>
  <c r="AO171" i="1"/>
  <c r="AP171" i="1" s="1"/>
  <c r="AO172" i="1"/>
  <c r="AP172" i="1" s="1"/>
  <c r="AO173" i="1"/>
  <c r="AP173" i="1" s="1"/>
  <c r="AO174" i="1"/>
  <c r="AP174" i="1" s="1"/>
  <c r="AO175" i="1"/>
  <c r="AP175" i="1" s="1"/>
  <c r="AO176" i="1"/>
  <c r="AP176" i="1" s="1"/>
  <c r="AO177" i="1"/>
  <c r="AP177" i="1" s="1"/>
  <c r="AO178" i="1"/>
  <c r="AP178" i="1" s="1"/>
  <c r="AO179" i="1"/>
  <c r="AP179" i="1" s="1"/>
  <c r="AO180" i="1"/>
  <c r="AP180" i="1" s="1"/>
  <c r="AO181" i="1"/>
  <c r="AP181" i="1" s="1"/>
  <c r="AO182" i="1"/>
  <c r="AP182" i="1" s="1"/>
  <c r="AO183" i="1"/>
  <c r="AP183" i="1" s="1"/>
  <c r="AO184" i="1"/>
  <c r="AP184" i="1" s="1"/>
  <c r="AO185" i="1"/>
  <c r="AP185" i="1" s="1"/>
  <c r="AO186" i="1"/>
  <c r="AP186" i="1" s="1"/>
  <c r="AO187" i="1"/>
  <c r="AP187" i="1" s="1"/>
  <c r="AO188" i="1"/>
  <c r="AP188" i="1" s="1"/>
  <c r="AO189" i="1"/>
  <c r="AP189" i="1" s="1"/>
  <c r="AO190" i="1"/>
  <c r="AP190" i="1" s="1"/>
  <c r="AO191" i="1"/>
  <c r="AP191" i="1" s="1"/>
  <c r="AO192" i="1"/>
  <c r="AP192" i="1" s="1"/>
  <c r="AO193" i="1"/>
  <c r="AP193" i="1" s="1"/>
  <c r="AO194" i="1"/>
  <c r="AP194" i="1" s="1"/>
  <c r="AO195" i="1"/>
  <c r="AP195" i="1" s="1"/>
  <c r="AO196" i="1"/>
  <c r="AP196" i="1" s="1"/>
  <c r="AO197" i="1"/>
  <c r="AP197" i="1" s="1"/>
  <c r="AO198" i="1"/>
  <c r="AP198" i="1" s="1"/>
  <c r="AO199" i="1"/>
  <c r="AP199" i="1" s="1"/>
  <c r="AO200" i="1"/>
  <c r="AP200" i="1" s="1"/>
  <c r="AO201" i="1"/>
  <c r="AP201" i="1" s="1"/>
  <c r="AO202" i="1"/>
  <c r="AP202" i="1" s="1"/>
  <c r="AO203" i="1"/>
  <c r="AP203" i="1" s="1"/>
  <c r="AO204" i="1"/>
  <c r="AP204" i="1" s="1"/>
  <c r="AO205" i="1"/>
  <c r="AP205" i="1" s="1"/>
  <c r="AO206" i="1"/>
  <c r="AP206" i="1" s="1"/>
  <c r="AO207" i="1"/>
  <c r="AP207" i="1" s="1"/>
  <c r="AO208" i="1"/>
  <c r="AP208" i="1" s="1"/>
  <c r="AO209" i="1"/>
  <c r="AP209" i="1" s="1"/>
  <c r="AO210" i="1"/>
  <c r="AP210" i="1" s="1"/>
  <c r="AO211" i="1"/>
  <c r="AP211" i="1" s="1"/>
  <c r="AO212" i="1"/>
  <c r="AP212" i="1" s="1"/>
  <c r="AO213" i="1"/>
  <c r="AP213" i="1" s="1"/>
  <c r="AO214" i="1"/>
  <c r="AP214" i="1" s="1"/>
  <c r="AO215" i="1"/>
  <c r="AP215" i="1" s="1"/>
  <c r="AO216" i="1"/>
  <c r="AP216" i="1" s="1"/>
  <c r="AO217" i="1"/>
  <c r="AP217" i="1" s="1"/>
  <c r="AO218" i="1"/>
  <c r="AP218" i="1" s="1"/>
  <c r="AO219" i="1"/>
  <c r="AP219" i="1" s="1"/>
  <c r="AO220" i="1"/>
  <c r="AP220" i="1" s="1"/>
  <c r="AO221" i="1"/>
  <c r="AP221" i="1" s="1"/>
  <c r="AO222" i="1"/>
  <c r="AP222" i="1" s="1"/>
  <c r="AO223" i="1"/>
  <c r="AP223" i="1" s="1"/>
  <c r="AO224" i="1"/>
  <c r="AP224" i="1" s="1"/>
  <c r="AO225" i="1"/>
  <c r="AP225" i="1" s="1"/>
  <c r="AO226" i="1"/>
  <c r="AP226" i="1" s="1"/>
  <c r="AO227" i="1"/>
  <c r="AP227" i="1" s="1"/>
  <c r="AO228" i="1"/>
  <c r="AP228" i="1" s="1"/>
  <c r="AO229" i="1"/>
  <c r="AP229" i="1" s="1"/>
  <c r="AO230" i="1"/>
  <c r="AP230" i="1" s="1"/>
  <c r="AO231" i="1"/>
  <c r="AP231" i="1" s="1"/>
  <c r="AO232" i="1"/>
  <c r="AP232" i="1" s="1"/>
  <c r="AO233" i="1"/>
  <c r="AP233" i="1" s="1"/>
  <c r="AO234" i="1"/>
  <c r="AP234" i="1" s="1"/>
  <c r="AO235" i="1"/>
  <c r="AP235" i="1" s="1"/>
  <c r="AO236" i="1"/>
  <c r="AP236" i="1" s="1"/>
  <c r="AO237" i="1"/>
  <c r="AP237" i="1" s="1"/>
  <c r="AO238" i="1"/>
  <c r="AP238" i="1" s="1"/>
  <c r="AO239" i="1"/>
  <c r="AP239" i="1" s="1"/>
  <c r="AO240" i="1"/>
  <c r="AP240" i="1" s="1"/>
  <c r="AO241" i="1"/>
  <c r="AP241" i="1" s="1"/>
  <c r="AO242" i="1"/>
  <c r="AP242" i="1" s="1"/>
  <c r="AO243" i="1"/>
  <c r="AP243" i="1" s="1"/>
  <c r="AO244" i="1"/>
  <c r="AP244" i="1" s="1"/>
  <c r="AO245" i="1"/>
  <c r="AP245" i="1" s="1"/>
  <c r="AO246" i="1"/>
  <c r="AP246" i="1" s="1"/>
  <c r="AO247" i="1"/>
  <c r="AP247" i="1" s="1"/>
  <c r="R162" i="1"/>
  <c r="R163" i="1"/>
  <c r="P163" i="1" s="1"/>
  <c r="S162" i="1"/>
  <c r="T162" i="1" s="1"/>
  <c r="S163" i="1"/>
  <c r="T163" i="1" s="1"/>
  <c r="V162" i="1"/>
  <c r="W162" i="1" s="1"/>
  <c r="V163" i="1"/>
  <c r="X163" i="1" s="1"/>
  <c r="Y162" i="1"/>
  <c r="Z162" i="1" s="1"/>
  <c r="Y163" i="1"/>
  <c r="Z163" i="1" s="1"/>
  <c r="AD162" i="1"/>
  <c r="AE162" i="1" s="1"/>
  <c r="AF162" i="1" s="1"/>
  <c r="AD163" i="1"/>
  <c r="AE163" i="1" s="1"/>
  <c r="AF163" i="1" s="1"/>
  <c r="AG162" i="1"/>
  <c r="AG163" i="1"/>
  <c r="AI162" i="1"/>
  <c r="AI163" i="1"/>
  <c r="AJ162" i="1"/>
  <c r="AS162" i="1" s="1"/>
  <c r="AJ163" i="1"/>
  <c r="AS163" i="1" s="1"/>
  <c r="AL162" i="1"/>
  <c r="AM162" i="1"/>
  <c r="AN162" i="1"/>
  <c r="AN163" i="1"/>
  <c r="AO162" i="1"/>
  <c r="AP162" i="1" s="1"/>
  <c r="AO163" i="1"/>
  <c r="AP163" i="1" s="1"/>
  <c r="R161" i="1"/>
  <c r="P161" i="1" s="1"/>
  <c r="S161" i="1"/>
  <c r="U161" i="1" s="1"/>
  <c r="V161" i="1"/>
  <c r="X161" i="1" s="1"/>
  <c r="Y161" i="1"/>
  <c r="Z161" i="1" s="1"/>
  <c r="AD161" i="1"/>
  <c r="AE161" i="1" s="1"/>
  <c r="AF161" i="1" s="1"/>
  <c r="AG161" i="1"/>
  <c r="AI161" i="1"/>
  <c r="AJ161" i="1"/>
  <c r="AS161" i="1" s="1"/>
  <c r="AL161" i="1"/>
  <c r="AM161" i="1"/>
  <c r="AN161" i="1"/>
  <c r="AO161" i="1"/>
  <c r="AP161" i="1" s="1"/>
  <c r="R160" i="1"/>
  <c r="Q160" i="1" s="1"/>
  <c r="S160" i="1"/>
  <c r="U160" i="1" s="1"/>
  <c r="V160" i="1"/>
  <c r="X160" i="1" s="1"/>
  <c r="Y160" i="1"/>
  <c r="Z160" i="1" s="1"/>
  <c r="AD160" i="1"/>
  <c r="AE160" i="1" s="1"/>
  <c r="AF160" i="1" s="1"/>
  <c r="AG160" i="1"/>
  <c r="AI160" i="1"/>
  <c r="AJ160" i="1"/>
  <c r="AS160" i="1" s="1"/>
  <c r="AL160" i="1"/>
  <c r="AM160" i="1"/>
  <c r="AN160" i="1"/>
  <c r="AO160" i="1"/>
  <c r="AP160" i="1" s="1"/>
  <c r="R159" i="1"/>
  <c r="P159" i="1" s="1"/>
  <c r="S159" i="1"/>
  <c r="V159" i="1"/>
  <c r="W159" i="1" s="1"/>
  <c r="Y159" i="1"/>
  <c r="Z159" i="1" s="1"/>
  <c r="AD159" i="1"/>
  <c r="AE159" i="1" s="1"/>
  <c r="AF159" i="1" s="1"/>
  <c r="AG159" i="1"/>
  <c r="AI159" i="1"/>
  <c r="AJ159" i="1"/>
  <c r="AS159" i="1" s="1"/>
  <c r="AL159" i="1"/>
  <c r="AM159" i="1"/>
  <c r="AN159" i="1"/>
  <c r="AO159" i="1"/>
  <c r="AP159" i="1" s="1"/>
  <c r="R158" i="1"/>
  <c r="Q158" i="1" s="1"/>
  <c r="S158" i="1"/>
  <c r="U158" i="1" s="1"/>
  <c r="V158" i="1"/>
  <c r="W158" i="1" s="1"/>
  <c r="Y158" i="1"/>
  <c r="Z158" i="1" s="1"/>
  <c r="AD158" i="1"/>
  <c r="AE158" i="1" s="1"/>
  <c r="AF158" i="1" s="1"/>
  <c r="AG158" i="1"/>
  <c r="AI158" i="1"/>
  <c r="AJ158" i="1"/>
  <c r="AS158" i="1" s="1"/>
  <c r="AL158" i="1"/>
  <c r="AM158" i="1"/>
  <c r="AN158" i="1" s="1"/>
  <c r="AO158" i="1"/>
  <c r="AP158" i="1" s="1"/>
  <c r="R151" i="1"/>
  <c r="Q151" i="1" s="1"/>
  <c r="R152" i="1"/>
  <c r="R153" i="1"/>
  <c r="Q153" i="1" s="1"/>
  <c r="R154" i="1"/>
  <c r="Q154" i="1" s="1"/>
  <c r="R155" i="1"/>
  <c r="R156" i="1"/>
  <c r="AA156" i="1" s="1"/>
  <c r="R157" i="1"/>
  <c r="AA157" i="1" s="1"/>
  <c r="S151" i="1"/>
  <c r="U151" i="1" s="1"/>
  <c r="S152" i="1"/>
  <c r="U152" i="1" s="1"/>
  <c r="S153" i="1"/>
  <c r="T153" i="1" s="1"/>
  <c r="S154" i="1"/>
  <c r="U154" i="1" s="1"/>
  <c r="S155" i="1"/>
  <c r="U155" i="1" s="1"/>
  <c r="S156" i="1"/>
  <c r="U156" i="1" s="1"/>
  <c r="S157" i="1"/>
  <c r="T157" i="1" s="1"/>
  <c r="V151" i="1"/>
  <c r="W151" i="1" s="1"/>
  <c r="V152" i="1"/>
  <c r="V153" i="1"/>
  <c r="X153" i="1" s="1"/>
  <c r="V154" i="1"/>
  <c r="X154" i="1" s="1"/>
  <c r="V155" i="1"/>
  <c r="W155" i="1" s="1"/>
  <c r="V156" i="1"/>
  <c r="W156" i="1" s="1"/>
  <c r="V157" i="1"/>
  <c r="X157" i="1" s="1"/>
  <c r="Y151" i="1"/>
  <c r="Z151" i="1" s="1"/>
  <c r="Y152" i="1"/>
  <c r="Z152" i="1" s="1"/>
  <c r="Y153" i="1"/>
  <c r="Z153" i="1" s="1"/>
  <c r="Y154" i="1"/>
  <c r="Z154" i="1" s="1"/>
  <c r="Y155" i="1"/>
  <c r="Z155" i="1" s="1"/>
  <c r="Y156" i="1"/>
  <c r="Z156" i="1" s="1"/>
  <c r="Y157" i="1"/>
  <c r="Z157" i="1" s="1"/>
  <c r="AD151" i="1"/>
  <c r="AE151" i="1" s="1"/>
  <c r="AF151" i="1" s="1"/>
  <c r="AD152" i="1"/>
  <c r="AE152" i="1" s="1"/>
  <c r="AF152" i="1" s="1"/>
  <c r="AD153" i="1"/>
  <c r="AE153" i="1" s="1"/>
  <c r="AF153" i="1" s="1"/>
  <c r="AD154" i="1"/>
  <c r="AE154" i="1" s="1"/>
  <c r="AF154" i="1" s="1"/>
  <c r="AD155" i="1"/>
  <c r="AE155" i="1" s="1"/>
  <c r="AF155" i="1" s="1"/>
  <c r="AD156" i="1"/>
  <c r="AE156" i="1" s="1"/>
  <c r="AF156" i="1" s="1"/>
  <c r="AD157" i="1"/>
  <c r="AE157" i="1" s="1"/>
  <c r="AF157" i="1" s="1"/>
  <c r="AG151" i="1"/>
  <c r="AG152" i="1"/>
  <c r="AG153" i="1"/>
  <c r="AG154" i="1"/>
  <c r="AG155" i="1"/>
  <c r="AG156" i="1"/>
  <c r="AG157" i="1"/>
  <c r="AI151" i="1"/>
  <c r="AI152" i="1"/>
  <c r="AI153" i="1"/>
  <c r="AI154" i="1"/>
  <c r="AI155" i="1"/>
  <c r="AI156" i="1"/>
  <c r="AI157" i="1"/>
  <c r="AJ151" i="1"/>
  <c r="AS151" i="1" s="1"/>
  <c r="AJ152" i="1"/>
  <c r="AS152" i="1" s="1"/>
  <c r="AJ153" i="1"/>
  <c r="AS153" i="1" s="1"/>
  <c r="AJ154" i="1"/>
  <c r="AS154" i="1" s="1"/>
  <c r="AJ155" i="1"/>
  <c r="AS155" i="1" s="1"/>
  <c r="AJ156" i="1"/>
  <c r="AS156" i="1" s="1"/>
  <c r="AJ157" i="1"/>
  <c r="AS157" i="1" s="1"/>
  <c r="AL151" i="1"/>
  <c r="AL152" i="1"/>
  <c r="AL154" i="1"/>
  <c r="AL156" i="1"/>
  <c r="AL157" i="1"/>
  <c r="AM151" i="1"/>
  <c r="AM152" i="1"/>
  <c r="AM154" i="1"/>
  <c r="AM156" i="1"/>
  <c r="AM157" i="1"/>
  <c r="AN151" i="1"/>
  <c r="AN152" i="1"/>
  <c r="AN153" i="1"/>
  <c r="AN154" i="1"/>
  <c r="AN155" i="1"/>
  <c r="AN156" i="1"/>
  <c r="AN157" i="1"/>
  <c r="AO151" i="1"/>
  <c r="AP151" i="1" s="1"/>
  <c r="AO152" i="1"/>
  <c r="AP152" i="1" s="1"/>
  <c r="AO153" i="1"/>
  <c r="AP153" i="1" s="1"/>
  <c r="AO154" i="1"/>
  <c r="AP154" i="1" s="1"/>
  <c r="AO155" i="1"/>
  <c r="AP155" i="1" s="1"/>
  <c r="AO156" i="1"/>
  <c r="AP156" i="1" s="1"/>
  <c r="AO157" i="1"/>
  <c r="AP157" i="1" s="1"/>
  <c r="R149" i="1"/>
  <c r="AA149" i="1" s="1"/>
  <c r="AB149" i="1" s="1"/>
  <c r="R150" i="1"/>
  <c r="Q150" i="1" s="1"/>
  <c r="S149" i="1"/>
  <c r="T149" i="1" s="1"/>
  <c r="S150" i="1"/>
  <c r="T150" i="1" s="1"/>
  <c r="V149" i="1"/>
  <c r="W149" i="1" s="1"/>
  <c r="V150" i="1"/>
  <c r="Y149" i="1"/>
  <c r="Z149" i="1" s="1"/>
  <c r="Y150" i="1"/>
  <c r="Z150" i="1" s="1"/>
  <c r="AD149" i="1"/>
  <c r="AE149" i="1" s="1"/>
  <c r="AF149" i="1" s="1"/>
  <c r="AD150" i="1"/>
  <c r="AE150" i="1" s="1"/>
  <c r="AF150" i="1" s="1"/>
  <c r="AG149" i="1"/>
  <c r="AG150" i="1"/>
  <c r="AI149" i="1"/>
  <c r="AI150" i="1"/>
  <c r="AJ149" i="1"/>
  <c r="AS149" i="1" s="1"/>
  <c r="AJ150" i="1"/>
  <c r="AS150" i="1" s="1"/>
  <c r="AL150" i="1"/>
  <c r="AM150" i="1"/>
  <c r="AN149" i="1"/>
  <c r="AN150" i="1"/>
  <c r="AO149" i="1"/>
  <c r="AP149" i="1" s="1"/>
  <c r="AO150" i="1"/>
  <c r="AP150" i="1" s="1"/>
  <c r="R146" i="1"/>
  <c r="P146" i="1" s="1"/>
  <c r="R147" i="1"/>
  <c r="P147" i="1" s="1"/>
  <c r="R148" i="1"/>
  <c r="P148" i="1" s="1"/>
  <c r="S146" i="1"/>
  <c r="S147" i="1"/>
  <c r="S148" i="1"/>
  <c r="U148" i="1" s="1"/>
  <c r="V146" i="1"/>
  <c r="W146" i="1" s="1"/>
  <c r="V147" i="1"/>
  <c r="X147" i="1" s="1"/>
  <c r="V148" i="1"/>
  <c r="Y146" i="1"/>
  <c r="Z146" i="1" s="1"/>
  <c r="Y147" i="1"/>
  <c r="Z147" i="1" s="1"/>
  <c r="Y148" i="1"/>
  <c r="Z148" i="1" s="1"/>
  <c r="AD146" i="1"/>
  <c r="AE146" i="1" s="1"/>
  <c r="AF146" i="1" s="1"/>
  <c r="AD147" i="1"/>
  <c r="AE147" i="1" s="1"/>
  <c r="AF147" i="1" s="1"/>
  <c r="AD148" i="1"/>
  <c r="AE148" i="1" s="1"/>
  <c r="AF148" i="1" s="1"/>
  <c r="AG146" i="1"/>
  <c r="AG147" i="1"/>
  <c r="AG148" i="1"/>
  <c r="AI146" i="1"/>
  <c r="AI147" i="1"/>
  <c r="AI148" i="1"/>
  <c r="AJ146" i="1"/>
  <c r="AS146" i="1" s="1"/>
  <c r="AJ147" i="1"/>
  <c r="AS147" i="1" s="1"/>
  <c r="AJ148" i="1"/>
  <c r="AS148" i="1" s="1"/>
  <c r="AL146" i="1"/>
  <c r="AL147" i="1"/>
  <c r="AL148" i="1"/>
  <c r="AM146" i="1"/>
  <c r="AM147" i="1"/>
  <c r="AM148" i="1"/>
  <c r="AN146" i="1"/>
  <c r="AN147" i="1"/>
  <c r="AN148" i="1"/>
  <c r="AO146" i="1"/>
  <c r="AP146" i="1" s="1"/>
  <c r="AO147" i="1"/>
  <c r="AP147" i="1" s="1"/>
  <c r="AO148" i="1"/>
  <c r="AP148" i="1" s="1"/>
  <c r="R143" i="1"/>
  <c r="R144" i="1"/>
  <c r="P144" i="1" s="1"/>
  <c r="R145" i="1"/>
  <c r="P145" i="1" s="1"/>
  <c r="S143" i="1"/>
  <c r="T143" i="1" s="1"/>
  <c r="S144" i="1"/>
  <c r="T144" i="1" s="1"/>
  <c r="S145" i="1"/>
  <c r="U145" i="1" s="1"/>
  <c r="V143" i="1"/>
  <c r="W143" i="1" s="1"/>
  <c r="V144" i="1"/>
  <c r="X144" i="1" s="1"/>
  <c r="V145" i="1"/>
  <c r="X145" i="1" s="1"/>
  <c r="Y143" i="1"/>
  <c r="Z143" i="1" s="1"/>
  <c r="Y144" i="1"/>
  <c r="Z144" i="1" s="1"/>
  <c r="Y145" i="1"/>
  <c r="Z145" i="1" s="1"/>
  <c r="AD143" i="1"/>
  <c r="AE143" i="1" s="1"/>
  <c r="AF143" i="1" s="1"/>
  <c r="AD144" i="1"/>
  <c r="AE144" i="1" s="1"/>
  <c r="AF144" i="1" s="1"/>
  <c r="AD145" i="1"/>
  <c r="AE145" i="1" s="1"/>
  <c r="AF145" i="1" s="1"/>
  <c r="AG143" i="1"/>
  <c r="AG144" i="1"/>
  <c r="AG145" i="1"/>
  <c r="AI143" i="1"/>
  <c r="AI144" i="1"/>
  <c r="AI145" i="1"/>
  <c r="AJ143" i="1"/>
  <c r="AS143" i="1" s="1"/>
  <c r="AJ144" i="1"/>
  <c r="AS144" i="1" s="1"/>
  <c r="AJ145" i="1"/>
  <c r="AS145" i="1" s="1"/>
  <c r="AL143" i="1"/>
  <c r="AL144" i="1"/>
  <c r="AM143" i="1"/>
  <c r="AM144" i="1"/>
  <c r="AN143" i="1"/>
  <c r="AN144" i="1"/>
  <c r="AN145" i="1"/>
  <c r="AO143" i="1"/>
  <c r="AP143" i="1" s="1"/>
  <c r="AO144" i="1"/>
  <c r="AP144" i="1" s="1"/>
  <c r="AO145" i="1"/>
  <c r="AP145" i="1" s="1"/>
  <c r="R136" i="1"/>
  <c r="AA136" i="1" s="1"/>
  <c r="AC136" i="1" s="1"/>
  <c r="R137" i="1"/>
  <c r="Q137" i="1" s="1"/>
  <c r="R138" i="1"/>
  <c r="Q138" i="1" s="1"/>
  <c r="R139" i="1"/>
  <c r="P139" i="1" s="1"/>
  <c r="R140" i="1"/>
  <c r="Q140" i="1" s="1"/>
  <c r="R141" i="1"/>
  <c r="R142" i="1"/>
  <c r="AA142" i="1" s="1"/>
  <c r="AC142" i="1" s="1"/>
  <c r="S136" i="1"/>
  <c r="U136" i="1" s="1"/>
  <c r="S137" i="1"/>
  <c r="U137" i="1" s="1"/>
  <c r="S138" i="1"/>
  <c r="U138" i="1" s="1"/>
  <c r="S139" i="1"/>
  <c r="U139" i="1" s="1"/>
  <c r="S140" i="1"/>
  <c r="T140" i="1" s="1"/>
  <c r="S141" i="1"/>
  <c r="T141" i="1" s="1"/>
  <c r="S142" i="1"/>
  <c r="T142" i="1" s="1"/>
  <c r="V136" i="1"/>
  <c r="W136" i="1" s="1"/>
  <c r="V137" i="1"/>
  <c r="V138" i="1"/>
  <c r="V139" i="1"/>
  <c r="X139" i="1" s="1"/>
  <c r="V140" i="1"/>
  <c r="W140" i="1" s="1"/>
  <c r="V141" i="1"/>
  <c r="X141" i="1" s="1"/>
  <c r="V142" i="1"/>
  <c r="X142" i="1" s="1"/>
  <c r="Y136" i="1"/>
  <c r="Z136" i="1" s="1"/>
  <c r="Y137" i="1"/>
  <c r="Z137" i="1" s="1"/>
  <c r="Y138" i="1"/>
  <c r="Z138" i="1" s="1"/>
  <c r="Y139" i="1"/>
  <c r="Z139" i="1" s="1"/>
  <c r="Y140" i="1"/>
  <c r="Z140" i="1" s="1"/>
  <c r="Y141" i="1"/>
  <c r="Z141" i="1" s="1"/>
  <c r="Y142" i="1"/>
  <c r="Z142" i="1" s="1"/>
  <c r="AD136" i="1"/>
  <c r="AE136" i="1" s="1"/>
  <c r="AF136" i="1" s="1"/>
  <c r="AD137" i="1"/>
  <c r="AE137" i="1" s="1"/>
  <c r="AF137" i="1" s="1"/>
  <c r="AD138" i="1"/>
  <c r="AE138" i="1" s="1"/>
  <c r="AF138" i="1" s="1"/>
  <c r="AD139" i="1"/>
  <c r="AE139" i="1" s="1"/>
  <c r="AF139" i="1" s="1"/>
  <c r="AD140" i="1"/>
  <c r="AE140" i="1" s="1"/>
  <c r="AF140" i="1" s="1"/>
  <c r="AD141" i="1"/>
  <c r="AE141" i="1" s="1"/>
  <c r="AF141" i="1" s="1"/>
  <c r="AD142" i="1"/>
  <c r="AE142" i="1" s="1"/>
  <c r="AF142" i="1" s="1"/>
  <c r="AG136" i="1"/>
  <c r="AG137" i="1"/>
  <c r="AG138" i="1"/>
  <c r="AG139" i="1"/>
  <c r="AG140" i="1"/>
  <c r="AG141" i="1"/>
  <c r="AG142" i="1"/>
  <c r="AI136" i="1"/>
  <c r="AI137" i="1"/>
  <c r="AI138" i="1"/>
  <c r="AI139" i="1"/>
  <c r="AI140" i="1"/>
  <c r="AI141" i="1"/>
  <c r="AI142" i="1"/>
  <c r="AJ136" i="1"/>
  <c r="AS136" i="1" s="1"/>
  <c r="AJ137" i="1"/>
  <c r="AS137" i="1" s="1"/>
  <c r="AJ138" i="1"/>
  <c r="AS138" i="1" s="1"/>
  <c r="AJ139" i="1"/>
  <c r="AS139" i="1" s="1"/>
  <c r="AJ140" i="1"/>
  <c r="AS140" i="1" s="1"/>
  <c r="AJ141" i="1"/>
  <c r="AS141" i="1" s="1"/>
  <c r="AJ142" i="1"/>
  <c r="AS142" i="1" s="1"/>
  <c r="AL136" i="1"/>
  <c r="AL137" i="1"/>
  <c r="AL138" i="1"/>
  <c r="AL139" i="1"/>
  <c r="AL140" i="1"/>
  <c r="AL141" i="1"/>
  <c r="AL142" i="1"/>
  <c r="AM136" i="1"/>
  <c r="AM137" i="1"/>
  <c r="AN137" i="1" s="1"/>
  <c r="AM138" i="1"/>
  <c r="AM141" i="1"/>
  <c r="AN142" i="1"/>
  <c r="AN136" i="1"/>
  <c r="AN138" i="1"/>
  <c r="AN139" i="1"/>
  <c r="AN140" i="1"/>
  <c r="AN141" i="1"/>
  <c r="AO136" i="1"/>
  <c r="AP136" i="1" s="1"/>
  <c r="AO137" i="1"/>
  <c r="AP137" i="1" s="1"/>
  <c r="AO138" i="1"/>
  <c r="AP138" i="1" s="1"/>
  <c r="AO139" i="1"/>
  <c r="AP139" i="1" s="1"/>
  <c r="AO140" i="1"/>
  <c r="AP140" i="1" s="1"/>
  <c r="AO141" i="1"/>
  <c r="AP141" i="1" s="1"/>
  <c r="AO142" i="1"/>
  <c r="AP142" i="1" s="1"/>
  <c r="R135" i="1"/>
  <c r="S135" i="1"/>
  <c r="U135" i="1" s="1"/>
  <c r="V135" i="1"/>
  <c r="W135" i="1" s="1"/>
  <c r="Y135" i="1"/>
  <c r="Z135" i="1" s="1"/>
  <c r="AD135" i="1"/>
  <c r="AE135" i="1" s="1"/>
  <c r="AF135" i="1" s="1"/>
  <c r="AG135" i="1"/>
  <c r="AI135" i="1"/>
  <c r="AJ135" i="1"/>
  <c r="AS135" i="1" s="1"/>
  <c r="AL135" i="1"/>
  <c r="AM135" i="1"/>
  <c r="AN135" i="1" s="1"/>
  <c r="AO135" i="1"/>
  <c r="AP135" i="1" s="1"/>
  <c r="R125" i="1"/>
  <c r="R126" i="1"/>
  <c r="P126" i="1" s="1"/>
  <c r="R127" i="1"/>
  <c r="P127" i="1" s="1"/>
  <c r="R128" i="1"/>
  <c r="R129" i="1"/>
  <c r="AA129" i="1" s="1"/>
  <c r="R130" i="1"/>
  <c r="Q130" i="1" s="1"/>
  <c r="R131" i="1"/>
  <c r="AA131" i="1" s="1"/>
  <c r="AC131" i="1" s="1"/>
  <c r="R132" i="1"/>
  <c r="Q132" i="1" s="1"/>
  <c r="R133" i="1"/>
  <c r="Q133" i="1" s="1"/>
  <c r="R134" i="1"/>
  <c r="P134" i="1" s="1"/>
  <c r="S125" i="1"/>
  <c r="U125" i="1" s="1"/>
  <c r="S126" i="1"/>
  <c r="T126" i="1" s="1"/>
  <c r="S127" i="1"/>
  <c r="T127" i="1" s="1"/>
  <c r="S128" i="1"/>
  <c r="T128" i="1" s="1"/>
  <c r="S129" i="1"/>
  <c r="S130" i="1"/>
  <c r="T130" i="1" s="1"/>
  <c r="S131" i="1"/>
  <c r="S132" i="1"/>
  <c r="U132" i="1" s="1"/>
  <c r="S133" i="1"/>
  <c r="U133" i="1" s="1"/>
  <c r="S134" i="1"/>
  <c r="T134" i="1" s="1"/>
  <c r="V125" i="1"/>
  <c r="X125" i="1" s="1"/>
  <c r="V126" i="1"/>
  <c r="X126" i="1" s="1"/>
  <c r="V127" i="1"/>
  <c r="X127" i="1" s="1"/>
  <c r="V128" i="1"/>
  <c r="W128" i="1" s="1"/>
  <c r="V129" i="1"/>
  <c r="W129" i="1" s="1"/>
  <c r="V130" i="1"/>
  <c r="W130" i="1" s="1"/>
  <c r="V131" i="1"/>
  <c r="W131" i="1" s="1"/>
  <c r="V132" i="1"/>
  <c r="W132" i="1" s="1"/>
  <c r="V133" i="1"/>
  <c r="W133" i="1" s="1"/>
  <c r="V134" i="1"/>
  <c r="X134" i="1" s="1"/>
  <c r="Y125" i="1"/>
  <c r="Z125" i="1" s="1"/>
  <c r="Y126" i="1"/>
  <c r="Z126" i="1" s="1"/>
  <c r="Y127" i="1"/>
  <c r="Z127" i="1" s="1"/>
  <c r="Y128" i="1"/>
  <c r="Z128" i="1" s="1"/>
  <c r="Y129" i="1"/>
  <c r="Z129" i="1" s="1"/>
  <c r="Y130" i="1"/>
  <c r="Z130" i="1" s="1"/>
  <c r="Y131" i="1"/>
  <c r="Z131" i="1" s="1"/>
  <c r="Y132" i="1"/>
  <c r="Z132" i="1" s="1"/>
  <c r="Y133" i="1"/>
  <c r="Z133" i="1" s="1"/>
  <c r="Y134" i="1"/>
  <c r="Z134" i="1" s="1"/>
  <c r="AD125" i="1"/>
  <c r="AE125" i="1" s="1"/>
  <c r="AF125" i="1" s="1"/>
  <c r="AD126" i="1"/>
  <c r="AE126" i="1" s="1"/>
  <c r="AF126" i="1" s="1"/>
  <c r="AD127" i="1"/>
  <c r="AE127" i="1" s="1"/>
  <c r="AF127" i="1" s="1"/>
  <c r="AD128" i="1"/>
  <c r="AE128" i="1" s="1"/>
  <c r="AF128" i="1" s="1"/>
  <c r="AD129" i="1"/>
  <c r="AE129" i="1" s="1"/>
  <c r="AF129" i="1" s="1"/>
  <c r="AD130" i="1"/>
  <c r="AE130" i="1" s="1"/>
  <c r="AF130" i="1" s="1"/>
  <c r="AD131" i="1"/>
  <c r="AE131" i="1" s="1"/>
  <c r="AF131" i="1" s="1"/>
  <c r="AD132" i="1"/>
  <c r="AE132" i="1" s="1"/>
  <c r="AF132" i="1" s="1"/>
  <c r="AD133" i="1"/>
  <c r="AE133" i="1" s="1"/>
  <c r="AF133" i="1" s="1"/>
  <c r="AD134" i="1"/>
  <c r="AE134" i="1" s="1"/>
  <c r="AF134" i="1" s="1"/>
  <c r="AG125" i="1"/>
  <c r="AG126" i="1"/>
  <c r="AG127" i="1"/>
  <c r="AG128" i="1"/>
  <c r="AG129" i="1"/>
  <c r="AG130" i="1"/>
  <c r="AG131" i="1"/>
  <c r="AG132" i="1"/>
  <c r="AG133" i="1"/>
  <c r="AG134" i="1"/>
  <c r="AI125" i="1"/>
  <c r="AI126" i="1"/>
  <c r="AI127" i="1"/>
  <c r="AI128" i="1"/>
  <c r="AI129" i="1"/>
  <c r="AI130" i="1"/>
  <c r="AI131" i="1"/>
  <c r="AI132" i="1"/>
  <c r="AI133" i="1"/>
  <c r="AI134" i="1"/>
  <c r="AJ125" i="1"/>
  <c r="AS125" i="1" s="1"/>
  <c r="AJ126" i="1"/>
  <c r="AS126" i="1" s="1"/>
  <c r="AJ127" i="1"/>
  <c r="AS127" i="1" s="1"/>
  <c r="AJ128" i="1"/>
  <c r="AS128" i="1" s="1"/>
  <c r="AJ129" i="1"/>
  <c r="AS129" i="1" s="1"/>
  <c r="AJ130" i="1"/>
  <c r="AS130" i="1" s="1"/>
  <c r="AJ131" i="1"/>
  <c r="AS131" i="1" s="1"/>
  <c r="AJ132" i="1"/>
  <c r="AS132" i="1" s="1"/>
  <c r="AJ133" i="1"/>
  <c r="AS133" i="1" s="1"/>
  <c r="AJ134" i="1"/>
  <c r="AS134" i="1" s="1"/>
  <c r="AL125" i="1"/>
  <c r="AL126" i="1"/>
  <c r="AL127" i="1"/>
  <c r="AL128" i="1"/>
  <c r="AL129" i="1"/>
  <c r="AL130" i="1"/>
  <c r="AL131" i="1"/>
  <c r="AL132" i="1"/>
  <c r="AL133" i="1"/>
  <c r="AL134" i="1"/>
  <c r="AM125" i="1"/>
  <c r="AN125" i="1" s="1"/>
  <c r="AM127" i="1"/>
  <c r="AM128" i="1"/>
  <c r="AN128" i="1" s="1"/>
  <c r="AN130" i="1"/>
  <c r="AM133" i="1"/>
  <c r="AN126" i="1"/>
  <c r="AN127" i="1"/>
  <c r="AN129" i="1"/>
  <c r="AN131" i="1"/>
  <c r="AN132" i="1"/>
  <c r="AN133" i="1"/>
  <c r="AN134" i="1"/>
  <c r="AO125" i="1"/>
  <c r="AP125" i="1" s="1"/>
  <c r="AQ125" i="1" s="1"/>
  <c r="AK125" i="1" s="1"/>
  <c r="AO126" i="1"/>
  <c r="AP126" i="1" s="1"/>
  <c r="AO127" i="1"/>
  <c r="AP127" i="1" s="1"/>
  <c r="AO128" i="1"/>
  <c r="AP128" i="1" s="1"/>
  <c r="AO129" i="1"/>
  <c r="AP129" i="1" s="1"/>
  <c r="AO130" i="1"/>
  <c r="AP130" i="1" s="1"/>
  <c r="AO131" i="1"/>
  <c r="AP131" i="1" s="1"/>
  <c r="AO132" i="1"/>
  <c r="AP132" i="1" s="1"/>
  <c r="AO133" i="1"/>
  <c r="AP133" i="1" s="1"/>
  <c r="AQ133" i="1" s="1"/>
  <c r="AK133" i="1" s="1"/>
  <c r="AO134" i="1"/>
  <c r="AP134" i="1" s="1"/>
  <c r="R123" i="1"/>
  <c r="P123" i="1" s="1"/>
  <c r="R124" i="1"/>
  <c r="S123" i="1"/>
  <c r="T123" i="1" s="1"/>
  <c r="S124" i="1"/>
  <c r="T124" i="1" s="1"/>
  <c r="V123" i="1"/>
  <c r="X123" i="1" s="1"/>
  <c r="V124" i="1"/>
  <c r="X124" i="1" s="1"/>
  <c r="Y123" i="1"/>
  <c r="Z123" i="1" s="1"/>
  <c r="Y124" i="1"/>
  <c r="Z124" i="1" s="1"/>
  <c r="AD123" i="1"/>
  <c r="AE123" i="1" s="1"/>
  <c r="AF123" i="1" s="1"/>
  <c r="AD124" i="1"/>
  <c r="AE124" i="1" s="1"/>
  <c r="AF124" i="1" s="1"/>
  <c r="AG123" i="1"/>
  <c r="AG124" i="1"/>
  <c r="AI123" i="1"/>
  <c r="AI124" i="1"/>
  <c r="AJ123" i="1"/>
  <c r="AS123" i="1" s="1"/>
  <c r="AJ124" i="1"/>
  <c r="AS124" i="1" s="1"/>
  <c r="AL123" i="1"/>
  <c r="AL124" i="1"/>
  <c r="AM123" i="1"/>
  <c r="AN123" i="1"/>
  <c r="AN124" i="1"/>
  <c r="AO123" i="1"/>
  <c r="AP123" i="1" s="1"/>
  <c r="AO124" i="1"/>
  <c r="AP124" i="1" s="1"/>
  <c r="R122" i="1"/>
  <c r="S122" i="1"/>
  <c r="U122" i="1" s="1"/>
  <c r="V122" i="1"/>
  <c r="W122" i="1" s="1"/>
  <c r="Y122" i="1"/>
  <c r="Z122" i="1" s="1"/>
  <c r="AD122" i="1"/>
  <c r="AE122" i="1" s="1"/>
  <c r="AF122" i="1" s="1"/>
  <c r="AG122" i="1"/>
  <c r="AI122" i="1"/>
  <c r="AJ122" i="1"/>
  <c r="AS122" i="1" s="1"/>
  <c r="AL122" i="1"/>
  <c r="AM122" i="1"/>
  <c r="AN122" i="1"/>
  <c r="AO122" i="1"/>
  <c r="AP122" i="1" s="1"/>
  <c r="R117" i="1"/>
  <c r="P117" i="1" s="1"/>
  <c r="R118" i="1"/>
  <c r="R119" i="1"/>
  <c r="AA119" i="1" s="1"/>
  <c r="AC119" i="1" s="1"/>
  <c r="R120" i="1"/>
  <c r="Q120" i="1" s="1"/>
  <c r="R121" i="1"/>
  <c r="P121" i="1" s="1"/>
  <c r="S117" i="1"/>
  <c r="U117" i="1" s="1"/>
  <c r="S118" i="1"/>
  <c r="U118" i="1" s="1"/>
  <c r="S119" i="1"/>
  <c r="U119" i="1" s="1"/>
  <c r="S120" i="1"/>
  <c r="T120" i="1" s="1"/>
  <c r="S121" i="1"/>
  <c r="U121" i="1" s="1"/>
  <c r="V117" i="1"/>
  <c r="V118" i="1"/>
  <c r="X118" i="1" s="1"/>
  <c r="V119" i="1"/>
  <c r="X119" i="1" s="1"/>
  <c r="V120" i="1"/>
  <c r="X120" i="1" s="1"/>
  <c r="V121" i="1"/>
  <c r="W121" i="1" s="1"/>
  <c r="Y117" i="1"/>
  <c r="Z117" i="1" s="1"/>
  <c r="Y118" i="1"/>
  <c r="Z118" i="1" s="1"/>
  <c r="Y119" i="1"/>
  <c r="Z119" i="1" s="1"/>
  <c r="Y120" i="1"/>
  <c r="Z120" i="1" s="1"/>
  <c r="Y121" i="1"/>
  <c r="Z121" i="1" s="1"/>
  <c r="AD117" i="1"/>
  <c r="AE117" i="1" s="1"/>
  <c r="AF117" i="1" s="1"/>
  <c r="AD118" i="1"/>
  <c r="AE118" i="1" s="1"/>
  <c r="AF118" i="1" s="1"/>
  <c r="AD119" i="1"/>
  <c r="AE119" i="1" s="1"/>
  <c r="AF119" i="1" s="1"/>
  <c r="AD120" i="1"/>
  <c r="AE120" i="1" s="1"/>
  <c r="AF120" i="1" s="1"/>
  <c r="AD121" i="1"/>
  <c r="AE121" i="1" s="1"/>
  <c r="AF121" i="1" s="1"/>
  <c r="AG117" i="1"/>
  <c r="AG118" i="1"/>
  <c r="AG119" i="1"/>
  <c r="AG120" i="1"/>
  <c r="AG121" i="1"/>
  <c r="AI117" i="1"/>
  <c r="AI118" i="1"/>
  <c r="AI119" i="1"/>
  <c r="AI120" i="1"/>
  <c r="AI121" i="1"/>
  <c r="AJ117" i="1"/>
  <c r="AS117" i="1" s="1"/>
  <c r="AJ118" i="1"/>
  <c r="AS118" i="1" s="1"/>
  <c r="AJ119" i="1"/>
  <c r="AS119" i="1" s="1"/>
  <c r="AJ120" i="1"/>
  <c r="AS120" i="1" s="1"/>
  <c r="AJ121" i="1"/>
  <c r="AS121" i="1" s="1"/>
  <c r="AL117" i="1"/>
  <c r="AL118" i="1"/>
  <c r="AL119" i="1"/>
  <c r="AL120" i="1"/>
  <c r="AL121" i="1"/>
  <c r="AM117" i="1"/>
  <c r="AM118" i="1"/>
  <c r="AN118" i="1" s="1"/>
  <c r="AM119" i="1"/>
  <c r="AN119" i="1" s="1"/>
  <c r="AM120" i="1"/>
  <c r="AM121" i="1"/>
  <c r="AN117" i="1"/>
  <c r="AN120" i="1"/>
  <c r="AN121" i="1"/>
  <c r="AO117" i="1"/>
  <c r="AP117" i="1" s="1"/>
  <c r="AO118" i="1"/>
  <c r="AP118" i="1" s="1"/>
  <c r="AO119" i="1"/>
  <c r="AP119" i="1" s="1"/>
  <c r="AO120" i="1"/>
  <c r="AP120" i="1" s="1"/>
  <c r="AO121" i="1"/>
  <c r="AP121" i="1" s="1"/>
  <c r="R115" i="1"/>
  <c r="R116" i="1"/>
  <c r="P116" i="1" s="1"/>
  <c r="S115" i="1"/>
  <c r="T115" i="1" s="1"/>
  <c r="S116" i="1"/>
  <c r="U116" i="1" s="1"/>
  <c r="V115" i="1"/>
  <c r="V116" i="1"/>
  <c r="X116" i="1" s="1"/>
  <c r="Y115" i="1"/>
  <c r="Z115" i="1" s="1"/>
  <c r="Y116" i="1"/>
  <c r="Z116" i="1" s="1"/>
  <c r="AD115" i="1"/>
  <c r="AE115" i="1" s="1"/>
  <c r="AF115" i="1" s="1"/>
  <c r="AD116" i="1"/>
  <c r="AE116" i="1" s="1"/>
  <c r="AF116" i="1" s="1"/>
  <c r="AG115" i="1"/>
  <c r="AG116" i="1"/>
  <c r="AI115" i="1"/>
  <c r="AI116" i="1"/>
  <c r="AJ115" i="1"/>
  <c r="AS115" i="1" s="1"/>
  <c r="AJ116" i="1"/>
  <c r="AS116" i="1" s="1"/>
  <c r="AL115" i="1"/>
  <c r="AL116" i="1"/>
  <c r="AM115" i="1"/>
  <c r="AM116" i="1"/>
  <c r="AN115" i="1"/>
  <c r="AN116" i="1"/>
  <c r="AO115" i="1"/>
  <c r="AP115" i="1" s="1"/>
  <c r="AO116" i="1"/>
  <c r="AP116" i="1" s="1"/>
  <c r="R114" i="1"/>
  <c r="AA114" i="1" s="1"/>
  <c r="AB114" i="1" s="1"/>
  <c r="S114" i="1"/>
  <c r="T114" i="1" s="1"/>
  <c r="V114" i="1"/>
  <c r="W114" i="1" s="1"/>
  <c r="Y114" i="1"/>
  <c r="Z114" i="1" s="1"/>
  <c r="AD114" i="1"/>
  <c r="AE114" i="1" s="1"/>
  <c r="AF114" i="1" s="1"/>
  <c r="AG114" i="1"/>
  <c r="AI114" i="1"/>
  <c r="AJ114" i="1"/>
  <c r="AS114" i="1" s="1"/>
  <c r="AL114" i="1"/>
  <c r="AM114" i="1"/>
  <c r="AN114" i="1"/>
  <c r="AO114" i="1"/>
  <c r="AP114" i="1" s="1"/>
  <c r="R111" i="1"/>
  <c r="P111" i="1" s="1"/>
  <c r="R112" i="1"/>
  <c r="P112" i="1" s="1"/>
  <c r="R113" i="1"/>
  <c r="P113" i="1" s="1"/>
  <c r="S111" i="1"/>
  <c r="S112" i="1"/>
  <c r="S113" i="1"/>
  <c r="U113" i="1" s="1"/>
  <c r="V111" i="1"/>
  <c r="W111" i="1" s="1"/>
  <c r="V112" i="1"/>
  <c r="X112" i="1" s="1"/>
  <c r="V113" i="1"/>
  <c r="Y111" i="1"/>
  <c r="Z111" i="1" s="1"/>
  <c r="Y112" i="1"/>
  <c r="Z112" i="1" s="1"/>
  <c r="Y113" i="1"/>
  <c r="Z113" i="1" s="1"/>
  <c r="AD111" i="1"/>
  <c r="AE111" i="1" s="1"/>
  <c r="AF111" i="1" s="1"/>
  <c r="AD112" i="1"/>
  <c r="AE112" i="1" s="1"/>
  <c r="AF112" i="1" s="1"/>
  <c r="AD113" i="1"/>
  <c r="AE113" i="1" s="1"/>
  <c r="AF113" i="1" s="1"/>
  <c r="AG111" i="1"/>
  <c r="AG112" i="1"/>
  <c r="AG113" i="1"/>
  <c r="AI111" i="1"/>
  <c r="AI112" i="1"/>
  <c r="AI113" i="1"/>
  <c r="AJ111" i="1"/>
  <c r="AS111" i="1" s="1"/>
  <c r="AJ112" i="1"/>
  <c r="AS112" i="1" s="1"/>
  <c r="AJ113" i="1"/>
  <c r="AS113" i="1" s="1"/>
  <c r="AL111" i="1"/>
  <c r="AL112" i="1"/>
  <c r="AL113" i="1"/>
  <c r="AM112" i="1"/>
  <c r="AM113" i="1"/>
  <c r="AN113" i="1" s="1"/>
  <c r="AN111" i="1"/>
  <c r="AN112" i="1"/>
  <c r="AO111" i="1"/>
  <c r="AP111" i="1" s="1"/>
  <c r="AO112" i="1"/>
  <c r="AP112" i="1" s="1"/>
  <c r="AO113" i="1"/>
  <c r="AP113" i="1" s="1"/>
  <c r="R103" i="1"/>
  <c r="P103" i="1" s="1"/>
  <c r="R104" i="1"/>
  <c r="P104" i="1" s="1"/>
  <c r="R105" i="1"/>
  <c r="P105" i="1" s="1"/>
  <c r="R106" i="1"/>
  <c r="P106" i="1" s="1"/>
  <c r="R107" i="1"/>
  <c r="P107" i="1" s="1"/>
  <c r="R108" i="1"/>
  <c r="P108" i="1" s="1"/>
  <c r="R109" i="1"/>
  <c r="P109" i="1" s="1"/>
  <c r="R110" i="1"/>
  <c r="AA110" i="1" s="1"/>
  <c r="S103" i="1"/>
  <c r="U103" i="1" s="1"/>
  <c r="S104" i="1"/>
  <c r="U104" i="1" s="1"/>
  <c r="S105" i="1"/>
  <c r="U105" i="1" s="1"/>
  <c r="S106" i="1"/>
  <c r="U106" i="1" s="1"/>
  <c r="S107" i="1"/>
  <c r="U107" i="1" s="1"/>
  <c r="S108" i="1"/>
  <c r="U108" i="1" s="1"/>
  <c r="S109" i="1"/>
  <c r="U109" i="1" s="1"/>
  <c r="S110" i="1"/>
  <c r="U110" i="1" s="1"/>
  <c r="T103" i="1"/>
  <c r="T104" i="1"/>
  <c r="T105" i="1"/>
  <c r="T106" i="1"/>
  <c r="V103" i="1"/>
  <c r="W103" i="1" s="1"/>
  <c r="V104" i="1"/>
  <c r="W104" i="1" s="1"/>
  <c r="V105" i="1"/>
  <c r="W105" i="1" s="1"/>
  <c r="V106" i="1"/>
  <c r="X106" i="1" s="1"/>
  <c r="V107" i="1"/>
  <c r="W107" i="1" s="1"/>
  <c r="V108" i="1"/>
  <c r="X108" i="1" s="1"/>
  <c r="V109" i="1"/>
  <c r="W109" i="1" s="1"/>
  <c r="V110" i="1"/>
  <c r="X110" i="1" s="1"/>
  <c r="Y103" i="1"/>
  <c r="Y104" i="1"/>
  <c r="Y105" i="1"/>
  <c r="Y106" i="1"/>
  <c r="Y107" i="1"/>
  <c r="Z107" i="1" s="1"/>
  <c r="Y108" i="1"/>
  <c r="Y109" i="1"/>
  <c r="Y110" i="1"/>
  <c r="Z110" i="1" s="1"/>
  <c r="Z103" i="1"/>
  <c r="Z104" i="1"/>
  <c r="Z105" i="1"/>
  <c r="Z106" i="1"/>
  <c r="Z108" i="1"/>
  <c r="Z109" i="1"/>
  <c r="AD103" i="1"/>
  <c r="AD104" i="1"/>
  <c r="AE104" i="1" s="1"/>
  <c r="AF104" i="1" s="1"/>
  <c r="AD105" i="1"/>
  <c r="AE105" i="1" s="1"/>
  <c r="AF105" i="1" s="1"/>
  <c r="AD106" i="1"/>
  <c r="AE106" i="1" s="1"/>
  <c r="AF106" i="1" s="1"/>
  <c r="AD107" i="1"/>
  <c r="AE107" i="1" s="1"/>
  <c r="AF107" i="1" s="1"/>
  <c r="AD108" i="1"/>
  <c r="AE108" i="1" s="1"/>
  <c r="AF108" i="1" s="1"/>
  <c r="AD109" i="1"/>
  <c r="AE109" i="1" s="1"/>
  <c r="AF109" i="1" s="1"/>
  <c r="AD110" i="1"/>
  <c r="AE110" i="1" s="1"/>
  <c r="AF110" i="1" s="1"/>
  <c r="AE103" i="1"/>
  <c r="AF103" i="1" s="1"/>
  <c r="AG103" i="1"/>
  <c r="AG104" i="1"/>
  <c r="AG105" i="1"/>
  <c r="AG106" i="1"/>
  <c r="AG107" i="1"/>
  <c r="AG108" i="1"/>
  <c r="AG109" i="1"/>
  <c r="AG110" i="1"/>
  <c r="AI103" i="1"/>
  <c r="AI104" i="1"/>
  <c r="AI105" i="1"/>
  <c r="AI106" i="1"/>
  <c r="AI107" i="1"/>
  <c r="AI108" i="1"/>
  <c r="AI109" i="1"/>
  <c r="AI110" i="1"/>
  <c r="AJ103" i="1"/>
  <c r="AS103" i="1" s="1"/>
  <c r="AJ104" i="1"/>
  <c r="AS104" i="1" s="1"/>
  <c r="AJ105" i="1"/>
  <c r="AS105" i="1" s="1"/>
  <c r="AJ106" i="1"/>
  <c r="AS106" i="1" s="1"/>
  <c r="AJ107" i="1"/>
  <c r="AS107" i="1" s="1"/>
  <c r="AJ108" i="1"/>
  <c r="AS108" i="1" s="1"/>
  <c r="AJ109" i="1"/>
  <c r="AS109" i="1" s="1"/>
  <c r="AJ110" i="1"/>
  <c r="AS110" i="1" s="1"/>
  <c r="AL103" i="1"/>
  <c r="AL104" i="1"/>
  <c r="AL105" i="1"/>
  <c r="AL106" i="1"/>
  <c r="AL107" i="1"/>
  <c r="AL108" i="1"/>
  <c r="AL109" i="1"/>
  <c r="AL110" i="1"/>
  <c r="AN103" i="1"/>
  <c r="AN104" i="1"/>
  <c r="AM107" i="1"/>
  <c r="AN107" i="1" s="1"/>
  <c r="AM109" i="1"/>
  <c r="AN109" i="1" s="1"/>
  <c r="AN105" i="1"/>
  <c r="AN106" i="1"/>
  <c r="AN108" i="1"/>
  <c r="AN110" i="1"/>
  <c r="AO103" i="1"/>
  <c r="AP103" i="1" s="1"/>
  <c r="AO104" i="1"/>
  <c r="AP104" i="1" s="1"/>
  <c r="AO105" i="1"/>
  <c r="AP105" i="1" s="1"/>
  <c r="AO106" i="1"/>
  <c r="AP106" i="1" s="1"/>
  <c r="AO107" i="1"/>
  <c r="AP107" i="1" s="1"/>
  <c r="AO108" i="1"/>
  <c r="AP108" i="1" s="1"/>
  <c r="AO109" i="1"/>
  <c r="AP109" i="1" s="1"/>
  <c r="AO110" i="1"/>
  <c r="AP110" i="1" s="1"/>
  <c r="R95" i="1"/>
  <c r="R96" i="1"/>
  <c r="P96" i="1" s="1"/>
  <c r="R97" i="1"/>
  <c r="R98" i="1"/>
  <c r="R99" i="1"/>
  <c r="P99" i="1" s="1"/>
  <c r="R100" i="1"/>
  <c r="P100" i="1" s="1"/>
  <c r="R101" i="1"/>
  <c r="P101" i="1" s="1"/>
  <c r="R102" i="1"/>
  <c r="AA102" i="1" s="1"/>
  <c r="S95" i="1"/>
  <c r="T95" i="1" s="1"/>
  <c r="S96" i="1"/>
  <c r="T96" i="1" s="1"/>
  <c r="S97" i="1"/>
  <c r="S98" i="1"/>
  <c r="T98" i="1" s="1"/>
  <c r="S99" i="1"/>
  <c r="U99" i="1" s="1"/>
  <c r="S100" i="1"/>
  <c r="U100" i="1" s="1"/>
  <c r="S101" i="1"/>
  <c r="U101" i="1" s="1"/>
  <c r="S102" i="1"/>
  <c r="U102" i="1" s="1"/>
  <c r="V95" i="1"/>
  <c r="X95" i="1" s="1"/>
  <c r="V96" i="1"/>
  <c r="X96" i="1" s="1"/>
  <c r="V97" i="1"/>
  <c r="X97" i="1" s="1"/>
  <c r="V98" i="1"/>
  <c r="X98" i="1" s="1"/>
  <c r="V99" i="1"/>
  <c r="X99" i="1" s="1"/>
  <c r="V100" i="1"/>
  <c r="X100" i="1" s="1"/>
  <c r="V101" i="1"/>
  <c r="X101" i="1" s="1"/>
  <c r="V102" i="1"/>
  <c r="W102" i="1" s="1"/>
  <c r="Y95" i="1"/>
  <c r="Y96" i="1"/>
  <c r="Y97" i="1"/>
  <c r="Y98" i="1"/>
  <c r="Z98" i="1" s="1"/>
  <c r="Y99" i="1"/>
  <c r="Z99" i="1" s="1"/>
  <c r="Y100" i="1"/>
  <c r="Z100" i="1" s="1"/>
  <c r="Y101" i="1"/>
  <c r="Z101" i="1" s="1"/>
  <c r="Y102" i="1"/>
  <c r="Z102" i="1" s="1"/>
  <c r="Z95" i="1"/>
  <c r="Z96" i="1"/>
  <c r="Z97" i="1"/>
  <c r="AD95" i="1"/>
  <c r="AD96" i="1"/>
  <c r="AE96" i="1" s="1"/>
  <c r="AF96" i="1" s="1"/>
  <c r="AD97" i="1"/>
  <c r="AE97" i="1" s="1"/>
  <c r="AF97" i="1" s="1"/>
  <c r="AD98" i="1"/>
  <c r="AE98" i="1" s="1"/>
  <c r="AF98" i="1" s="1"/>
  <c r="AD99" i="1"/>
  <c r="AE99" i="1" s="1"/>
  <c r="AF99" i="1" s="1"/>
  <c r="AD100" i="1"/>
  <c r="AE100" i="1" s="1"/>
  <c r="AF100" i="1" s="1"/>
  <c r="AD101" i="1"/>
  <c r="AE101" i="1" s="1"/>
  <c r="AF101" i="1" s="1"/>
  <c r="AD102" i="1"/>
  <c r="AE102" i="1" s="1"/>
  <c r="AF102" i="1" s="1"/>
  <c r="AE95" i="1"/>
  <c r="AF95" i="1" s="1"/>
  <c r="AG95" i="1"/>
  <c r="AG96" i="1"/>
  <c r="AG97" i="1"/>
  <c r="AG98" i="1"/>
  <c r="AG99" i="1"/>
  <c r="AG100" i="1"/>
  <c r="AG101" i="1"/>
  <c r="AG102" i="1"/>
  <c r="AI95" i="1"/>
  <c r="AI96" i="1"/>
  <c r="AI97" i="1"/>
  <c r="AI98" i="1"/>
  <c r="AI99" i="1"/>
  <c r="AI100" i="1"/>
  <c r="AI101" i="1"/>
  <c r="AI102" i="1"/>
  <c r="AJ95" i="1"/>
  <c r="AS95" i="1" s="1"/>
  <c r="AJ96" i="1"/>
  <c r="AS96" i="1" s="1"/>
  <c r="AJ97" i="1"/>
  <c r="AS97" i="1" s="1"/>
  <c r="AJ98" i="1"/>
  <c r="AS98" i="1" s="1"/>
  <c r="AJ99" i="1"/>
  <c r="AS99" i="1" s="1"/>
  <c r="AJ100" i="1"/>
  <c r="AS100" i="1" s="1"/>
  <c r="AJ101" i="1"/>
  <c r="AS101" i="1" s="1"/>
  <c r="AJ102" i="1"/>
  <c r="AS102" i="1" s="1"/>
  <c r="AL95" i="1"/>
  <c r="AL96" i="1"/>
  <c r="AL97" i="1"/>
  <c r="AL98" i="1"/>
  <c r="AL99" i="1"/>
  <c r="AL100" i="1"/>
  <c r="AL101" i="1"/>
  <c r="AL102" i="1"/>
  <c r="AN95" i="1"/>
  <c r="AN96" i="1"/>
  <c r="AN97" i="1"/>
  <c r="AN98" i="1"/>
  <c r="AN99" i="1"/>
  <c r="AN100" i="1"/>
  <c r="AN101" i="1"/>
  <c r="AN102" i="1"/>
  <c r="AO95" i="1"/>
  <c r="AP95" i="1" s="1"/>
  <c r="AO96" i="1"/>
  <c r="AP96" i="1" s="1"/>
  <c r="AQ96" i="1" s="1"/>
  <c r="AO97" i="1"/>
  <c r="AP97" i="1" s="1"/>
  <c r="AO98" i="1"/>
  <c r="AP98" i="1" s="1"/>
  <c r="AO99" i="1"/>
  <c r="AP99" i="1" s="1"/>
  <c r="AO100" i="1"/>
  <c r="AP100" i="1" s="1"/>
  <c r="AQ100" i="1" s="1"/>
  <c r="AK100" i="1" s="1"/>
  <c r="AO101" i="1"/>
  <c r="AP101" i="1" s="1"/>
  <c r="AQ101" i="1" s="1"/>
  <c r="AK101" i="1" s="1"/>
  <c r="AO102" i="1"/>
  <c r="AP102" i="1" s="1"/>
  <c r="AQ102" i="1" s="1"/>
  <c r="AK102" i="1" s="1"/>
  <c r="R87" i="1"/>
  <c r="P87" i="1" s="1"/>
  <c r="R88" i="1"/>
  <c r="R89" i="1"/>
  <c r="P89" i="1" s="1"/>
  <c r="R90" i="1"/>
  <c r="P90" i="1" s="1"/>
  <c r="R91" i="1"/>
  <c r="P91" i="1" s="1"/>
  <c r="R92" i="1"/>
  <c r="P92" i="1" s="1"/>
  <c r="R93" i="1"/>
  <c r="P93" i="1" s="1"/>
  <c r="R94" i="1"/>
  <c r="P94" i="1" s="1"/>
  <c r="S87" i="1"/>
  <c r="U87" i="1" s="1"/>
  <c r="S88" i="1"/>
  <c r="U88" i="1" s="1"/>
  <c r="S89" i="1"/>
  <c r="U89" i="1" s="1"/>
  <c r="S90" i="1"/>
  <c r="U90" i="1" s="1"/>
  <c r="S91" i="1"/>
  <c r="T91" i="1" s="1"/>
  <c r="S92" i="1"/>
  <c r="U92" i="1" s="1"/>
  <c r="S93" i="1"/>
  <c r="U93" i="1" s="1"/>
  <c r="S94" i="1"/>
  <c r="T94" i="1" s="1"/>
  <c r="V87" i="1"/>
  <c r="X87" i="1" s="1"/>
  <c r="V88" i="1"/>
  <c r="X88" i="1" s="1"/>
  <c r="V89" i="1"/>
  <c r="X89" i="1" s="1"/>
  <c r="V90" i="1"/>
  <c r="X90" i="1" s="1"/>
  <c r="V91" i="1"/>
  <c r="W91" i="1" s="1"/>
  <c r="V92" i="1"/>
  <c r="W92" i="1" s="1"/>
  <c r="V93" i="1"/>
  <c r="W93" i="1" s="1"/>
  <c r="V94" i="1"/>
  <c r="X94" i="1" s="1"/>
  <c r="W87" i="1"/>
  <c r="W88" i="1"/>
  <c r="Y87" i="1"/>
  <c r="Y88" i="1"/>
  <c r="Z88" i="1" s="1"/>
  <c r="Y89" i="1"/>
  <c r="Z89" i="1" s="1"/>
  <c r="Y90" i="1"/>
  <c r="Z90" i="1" s="1"/>
  <c r="Y91" i="1"/>
  <c r="Z91" i="1" s="1"/>
  <c r="Y92" i="1"/>
  <c r="Z92" i="1" s="1"/>
  <c r="Y93" i="1"/>
  <c r="Z93" i="1" s="1"/>
  <c r="Y94" i="1"/>
  <c r="Z94" i="1" s="1"/>
  <c r="Z87" i="1"/>
  <c r="AD87" i="1"/>
  <c r="AD88" i="1"/>
  <c r="AE88" i="1" s="1"/>
  <c r="AF88" i="1" s="1"/>
  <c r="AD89" i="1"/>
  <c r="AE89" i="1" s="1"/>
  <c r="AF89" i="1" s="1"/>
  <c r="AD90" i="1"/>
  <c r="AE90" i="1" s="1"/>
  <c r="AF90" i="1" s="1"/>
  <c r="AD91" i="1"/>
  <c r="AE91" i="1" s="1"/>
  <c r="AF91" i="1" s="1"/>
  <c r="AD92" i="1"/>
  <c r="AE92" i="1" s="1"/>
  <c r="AF92" i="1" s="1"/>
  <c r="AD93" i="1"/>
  <c r="AE93" i="1" s="1"/>
  <c r="AF93" i="1" s="1"/>
  <c r="AD94" i="1"/>
  <c r="AE94" i="1" s="1"/>
  <c r="AF94" i="1" s="1"/>
  <c r="AE87" i="1"/>
  <c r="AF87" i="1" s="1"/>
  <c r="AG87" i="1"/>
  <c r="AG88" i="1"/>
  <c r="AG89" i="1"/>
  <c r="AG90" i="1"/>
  <c r="AG91" i="1"/>
  <c r="AG92" i="1"/>
  <c r="AG93" i="1"/>
  <c r="AG94" i="1"/>
  <c r="AI87" i="1"/>
  <c r="AI88" i="1"/>
  <c r="AI89" i="1"/>
  <c r="AI90" i="1"/>
  <c r="AI91" i="1"/>
  <c r="AI92" i="1"/>
  <c r="AI93" i="1"/>
  <c r="AI94" i="1"/>
  <c r="AJ87" i="1"/>
  <c r="AS87" i="1" s="1"/>
  <c r="AJ88" i="1"/>
  <c r="AS88" i="1" s="1"/>
  <c r="AJ89" i="1"/>
  <c r="AS89" i="1" s="1"/>
  <c r="AJ90" i="1"/>
  <c r="AS90" i="1" s="1"/>
  <c r="AJ91" i="1"/>
  <c r="AS91" i="1" s="1"/>
  <c r="AJ92" i="1"/>
  <c r="AS92" i="1" s="1"/>
  <c r="AJ93" i="1"/>
  <c r="AS93" i="1" s="1"/>
  <c r="AJ94" i="1"/>
  <c r="AS94" i="1" s="1"/>
  <c r="AL87" i="1"/>
  <c r="AL88" i="1"/>
  <c r="AL89" i="1"/>
  <c r="AL90" i="1"/>
  <c r="AL91" i="1"/>
  <c r="AL92" i="1"/>
  <c r="AL93" i="1"/>
  <c r="AL94" i="1"/>
  <c r="AM87" i="1"/>
  <c r="AM88" i="1"/>
  <c r="AM91" i="1"/>
  <c r="AN91" i="1" s="1"/>
  <c r="AM93" i="1"/>
  <c r="AN87" i="1"/>
  <c r="AN88" i="1"/>
  <c r="AN89" i="1"/>
  <c r="AN90" i="1"/>
  <c r="AN92" i="1"/>
  <c r="AN93" i="1"/>
  <c r="AN94" i="1"/>
  <c r="AO87" i="1"/>
  <c r="AP87" i="1" s="1"/>
  <c r="AO88" i="1"/>
  <c r="AP88" i="1" s="1"/>
  <c r="AO89" i="1"/>
  <c r="AP89" i="1" s="1"/>
  <c r="AO90" i="1"/>
  <c r="AP90" i="1" s="1"/>
  <c r="AO91" i="1"/>
  <c r="AP91" i="1" s="1"/>
  <c r="AO92" i="1"/>
  <c r="AP92" i="1" s="1"/>
  <c r="AO93" i="1"/>
  <c r="AP93" i="1" s="1"/>
  <c r="AO94" i="1"/>
  <c r="AP94" i="1" s="1"/>
  <c r="R80" i="1"/>
  <c r="P80" i="1" s="1"/>
  <c r="R81" i="1"/>
  <c r="Q81" i="1" s="1"/>
  <c r="R82" i="1"/>
  <c r="Q82" i="1" s="1"/>
  <c r="R83" i="1"/>
  <c r="Q83" i="1" s="1"/>
  <c r="R84" i="1"/>
  <c r="Q84" i="1" s="1"/>
  <c r="R85" i="1"/>
  <c r="Q85" i="1" s="1"/>
  <c r="R86" i="1"/>
  <c r="Q86" i="1" s="1"/>
  <c r="S80" i="1"/>
  <c r="T80" i="1" s="1"/>
  <c r="S81" i="1"/>
  <c r="T81" i="1" s="1"/>
  <c r="S82" i="1"/>
  <c r="U82" i="1" s="1"/>
  <c r="S83" i="1"/>
  <c r="U83" i="1" s="1"/>
  <c r="S84" i="1"/>
  <c r="T84" i="1" s="1"/>
  <c r="S85" i="1"/>
  <c r="U85" i="1" s="1"/>
  <c r="S86" i="1"/>
  <c r="U86" i="1" s="1"/>
  <c r="V80" i="1"/>
  <c r="X80" i="1" s="1"/>
  <c r="V81" i="1"/>
  <c r="W81" i="1" s="1"/>
  <c r="V82" i="1"/>
  <c r="X82" i="1" s="1"/>
  <c r="V83" i="1"/>
  <c r="X83" i="1" s="1"/>
  <c r="V84" i="1"/>
  <c r="X84" i="1" s="1"/>
  <c r="V85" i="1"/>
  <c r="X85" i="1" s="1"/>
  <c r="V86" i="1"/>
  <c r="W86" i="1" s="1"/>
  <c r="Y80" i="1"/>
  <c r="Z80" i="1" s="1"/>
  <c r="Y81" i="1"/>
  <c r="Z81" i="1" s="1"/>
  <c r="Y82" i="1"/>
  <c r="Z82" i="1" s="1"/>
  <c r="Y83" i="1"/>
  <c r="Z83" i="1" s="1"/>
  <c r="Y84" i="1"/>
  <c r="Z84" i="1" s="1"/>
  <c r="Y85" i="1"/>
  <c r="Z85" i="1" s="1"/>
  <c r="Y86" i="1"/>
  <c r="Z86" i="1" s="1"/>
  <c r="AD80" i="1"/>
  <c r="AE80" i="1" s="1"/>
  <c r="AF80" i="1" s="1"/>
  <c r="AD81" i="1"/>
  <c r="AE81" i="1" s="1"/>
  <c r="AF81" i="1" s="1"/>
  <c r="AD82" i="1"/>
  <c r="AE82" i="1" s="1"/>
  <c r="AF82" i="1" s="1"/>
  <c r="AD83" i="1"/>
  <c r="AE83" i="1" s="1"/>
  <c r="AF83" i="1" s="1"/>
  <c r="AD84" i="1"/>
  <c r="AE84" i="1" s="1"/>
  <c r="AF84" i="1" s="1"/>
  <c r="AD85" i="1"/>
  <c r="AE85" i="1" s="1"/>
  <c r="AF85" i="1" s="1"/>
  <c r="AD86" i="1"/>
  <c r="AE86" i="1" s="1"/>
  <c r="AF86" i="1" s="1"/>
  <c r="AG80" i="1"/>
  <c r="AG81" i="1"/>
  <c r="AG82" i="1"/>
  <c r="AG83" i="1"/>
  <c r="AG84" i="1"/>
  <c r="AG85" i="1"/>
  <c r="AG86" i="1"/>
  <c r="AI80" i="1"/>
  <c r="AI81" i="1"/>
  <c r="AI82" i="1"/>
  <c r="AI83" i="1"/>
  <c r="AI84" i="1"/>
  <c r="AI85" i="1"/>
  <c r="AI86" i="1"/>
  <c r="AJ80" i="1"/>
  <c r="AS80" i="1" s="1"/>
  <c r="AJ81" i="1"/>
  <c r="AS81" i="1" s="1"/>
  <c r="AJ82" i="1"/>
  <c r="AS82" i="1" s="1"/>
  <c r="AJ83" i="1"/>
  <c r="AS83" i="1" s="1"/>
  <c r="AJ84" i="1"/>
  <c r="AS84" i="1" s="1"/>
  <c r="AJ85" i="1"/>
  <c r="AS85" i="1" s="1"/>
  <c r="AJ86" i="1"/>
  <c r="AS86" i="1" s="1"/>
  <c r="AL80" i="1"/>
  <c r="AL81" i="1"/>
  <c r="AL82" i="1"/>
  <c r="AL83" i="1"/>
  <c r="AL84" i="1"/>
  <c r="AL86" i="1"/>
  <c r="AM81" i="1"/>
  <c r="AN81" i="1" s="1"/>
  <c r="AM82" i="1"/>
  <c r="AM84" i="1"/>
  <c r="AN80" i="1"/>
  <c r="AN82" i="1"/>
  <c r="AN83" i="1"/>
  <c r="AN84" i="1"/>
  <c r="AN85" i="1"/>
  <c r="AN86" i="1"/>
  <c r="AO80" i="1"/>
  <c r="AP80" i="1" s="1"/>
  <c r="AO81" i="1"/>
  <c r="AP81" i="1" s="1"/>
  <c r="AO82" i="1"/>
  <c r="AP82" i="1" s="1"/>
  <c r="AO83" i="1"/>
  <c r="AP83" i="1" s="1"/>
  <c r="AO84" i="1"/>
  <c r="AP84" i="1" s="1"/>
  <c r="AO85" i="1"/>
  <c r="AP85" i="1" s="1"/>
  <c r="AO86" i="1"/>
  <c r="AP86" i="1" s="1"/>
  <c r="R64" i="1"/>
  <c r="P64" i="1" s="1"/>
  <c r="R65" i="1"/>
  <c r="P65" i="1" s="1"/>
  <c r="R66" i="1"/>
  <c r="P66" i="1" s="1"/>
  <c r="R67" i="1"/>
  <c r="P67" i="1" s="1"/>
  <c r="R68" i="1"/>
  <c r="P68" i="1" s="1"/>
  <c r="R69" i="1"/>
  <c r="R70" i="1"/>
  <c r="R71" i="1"/>
  <c r="P71" i="1" s="1"/>
  <c r="R72" i="1"/>
  <c r="P72" i="1" s="1"/>
  <c r="R73" i="1"/>
  <c r="P73" i="1" s="1"/>
  <c r="R74" i="1"/>
  <c r="P74" i="1" s="1"/>
  <c r="R75" i="1"/>
  <c r="P75" i="1" s="1"/>
  <c r="R76" i="1"/>
  <c r="P76" i="1" s="1"/>
  <c r="R77" i="1"/>
  <c r="R78" i="1"/>
  <c r="R79" i="1"/>
  <c r="P79" i="1" s="1"/>
  <c r="S64" i="1"/>
  <c r="U64" i="1" s="1"/>
  <c r="S65" i="1"/>
  <c r="U65" i="1" s="1"/>
  <c r="S66" i="1"/>
  <c r="U66" i="1" s="1"/>
  <c r="S67" i="1"/>
  <c r="U67" i="1" s="1"/>
  <c r="S68" i="1"/>
  <c r="U68" i="1" s="1"/>
  <c r="S69" i="1"/>
  <c r="T69" i="1" s="1"/>
  <c r="S70" i="1"/>
  <c r="T70" i="1" s="1"/>
  <c r="S71" i="1"/>
  <c r="T71" i="1" s="1"/>
  <c r="S72" i="1"/>
  <c r="T72" i="1" s="1"/>
  <c r="S73" i="1"/>
  <c r="T73" i="1" s="1"/>
  <c r="S74" i="1"/>
  <c r="T74" i="1" s="1"/>
  <c r="S75" i="1"/>
  <c r="T75" i="1" s="1"/>
  <c r="S76" i="1"/>
  <c r="T76" i="1" s="1"/>
  <c r="S77" i="1"/>
  <c r="T77" i="1" s="1"/>
  <c r="S78" i="1"/>
  <c r="T78" i="1" s="1"/>
  <c r="S79" i="1"/>
  <c r="T79" i="1" s="1"/>
  <c r="V64" i="1"/>
  <c r="X64" i="1" s="1"/>
  <c r="V65" i="1"/>
  <c r="X65" i="1" s="1"/>
  <c r="V66" i="1"/>
  <c r="X66" i="1" s="1"/>
  <c r="V67" i="1"/>
  <c r="X67" i="1" s="1"/>
  <c r="V68" i="1"/>
  <c r="X68" i="1" s="1"/>
  <c r="V69" i="1"/>
  <c r="X69" i="1" s="1"/>
  <c r="V70" i="1"/>
  <c r="W70" i="1" s="1"/>
  <c r="V71" i="1"/>
  <c r="W71" i="1" s="1"/>
  <c r="V72" i="1"/>
  <c r="X72" i="1" s="1"/>
  <c r="V73" i="1"/>
  <c r="X73" i="1" s="1"/>
  <c r="V74" i="1"/>
  <c r="W74" i="1" s="1"/>
  <c r="V75" i="1"/>
  <c r="W75" i="1" s="1"/>
  <c r="V76" i="1"/>
  <c r="W76" i="1" s="1"/>
  <c r="V77" i="1"/>
  <c r="W77" i="1" s="1"/>
  <c r="V78" i="1"/>
  <c r="X78" i="1" s="1"/>
  <c r="V79" i="1"/>
  <c r="X79" i="1" s="1"/>
  <c r="W64" i="1"/>
  <c r="W65" i="1"/>
  <c r="Y64" i="1"/>
  <c r="Z64" i="1" s="1"/>
  <c r="Y65" i="1"/>
  <c r="Z65" i="1" s="1"/>
  <c r="Y66" i="1"/>
  <c r="Z66" i="1" s="1"/>
  <c r="Y67" i="1"/>
  <c r="Z67" i="1" s="1"/>
  <c r="Y68" i="1"/>
  <c r="Z68" i="1" s="1"/>
  <c r="Y69" i="1"/>
  <c r="Z69" i="1" s="1"/>
  <c r="Y70" i="1"/>
  <c r="Z70" i="1" s="1"/>
  <c r="Y71" i="1"/>
  <c r="Z71" i="1" s="1"/>
  <c r="Y72" i="1"/>
  <c r="Z72" i="1" s="1"/>
  <c r="Y73" i="1"/>
  <c r="Z73" i="1" s="1"/>
  <c r="Y74" i="1"/>
  <c r="Z74" i="1" s="1"/>
  <c r="Y75" i="1"/>
  <c r="Z75" i="1" s="1"/>
  <c r="Y76" i="1"/>
  <c r="Z76" i="1" s="1"/>
  <c r="Y77" i="1"/>
  <c r="Z77" i="1" s="1"/>
  <c r="Y78" i="1"/>
  <c r="Z78" i="1" s="1"/>
  <c r="Y79" i="1"/>
  <c r="Z79" i="1" s="1"/>
  <c r="AD64" i="1"/>
  <c r="AD65" i="1"/>
  <c r="AD66" i="1"/>
  <c r="AD67" i="1"/>
  <c r="AE67" i="1" s="1"/>
  <c r="AF67" i="1" s="1"/>
  <c r="AD68" i="1"/>
  <c r="AE68" i="1" s="1"/>
  <c r="AF68" i="1" s="1"/>
  <c r="AD69" i="1"/>
  <c r="AE69" i="1" s="1"/>
  <c r="AF69" i="1" s="1"/>
  <c r="AD70" i="1"/>
  <c r="AE70" i="1" s="1"/>
  <c r="AF70" i="1" s="1"/>
  <c r="AD71" i="1"/>
  <c r="AE71" i="1" s="1"/>
  <c r="AF71" i="1" s="1"/>
  <c r="AD72" i="1"/>
  <c r="AE72" i="1" s="1"/>
  <c r="AF72" i="1" s="1"/>
  <c r="AD73" i="1"/>
  <c r="AE73" i="1" s="1"/>
  <c r="AF73" i="1" s="1"/>
  <c r="AD74" i="1"/>
  <c r="AE74" i="1" s="1"/>
  <c r="AF74" i="1" s="1"/>
  <c r="AD75" i="1"/>
  <c r="AE75" i="1" s="1"/>
  <c r="AF75" i="1" s="1"/>
  <c r="AD76" i="1"/>
  <c r="AE76" i="1" s="1"/>
  <c r="AF76" i="1" s="1"/>
  <c r="AD77" i="1"/>
  <c r="AE77" i="1" s="1"/>
  <c r="AF77" i="1" s="1"/>
  <c r="AD78" i="1"/>
  <c r="AE78" i="1" s="1"/>
  <c r="AF78" i="1" s="1"/>
  <c r="AD79" i="1"/>
  <c r="AE79" i="1" s="1"/>
  <c r="AF79" i="1" s="1"/>
  <c r="AE64" i="1"/>
  <c r="AF64" i="1" s="1"/>
  <c r="AE65" i="1"/>
  <c r="AF65" i="1" s="1"/>
  <c r="AE66" i="1"/>
  <c r="AF66" i="1" s="1"/>
  <c r="AG64" i="1"/>
  <c r="AG65" i="1"/>
  <c r="AG66" i="1"/>
  <c r="AG67" i="1"/>
  <c r="AG68" i="1"/>
  <c r="AG69" i="1"/>
  <c r="AG70" i="1"/>
  <c r="AG71" i="1"/>
  <c r="AG72" i="1"/>
  <c r="AG73" i="1"/>
  <c r="AG74" i="1"/>
  <c r="AG75" i="1"/>
  <c r="AG76" i="1"/>
  <c r="AG77" i="1"/>
  <c r="AG78" i="1"/>
  <c r="AG79" i="1"/>
  <c r="AI64" i="1"/>
  <c r="AI65" i="1"/>
  <c r="AI66" i="1"/>
  <c r="AI67" i="1"/>
  <c r="AI68" i="1"/>
  <c r="AI69" i="1"/>
  <c r="AI70" i="1"/>
  <c r="AI71" i="1"/>
  <c r="AI72" i="1"/>
  <c r="AI73" i="1"/>
  <c r="AI74" i="1"/>
  <c r="AI75" i="1"/>
  <c r="AI76" i="1"/>
  <c r="AI77" i="1"/>
  <c r="AI78" i="1"/>
  <c r="AI79" i="1"/>
  <c r="AJ64" i="1"/>
  <c r="AS64" i="1" s="1"/>
  <c r="AJ65" i="1"/>
  <c r="AS65" i="1" s="1"/>
  <c r="AJ66" i="1"/>
  <c r="AS66" i="1" s="1"/>
  <c r="AJ67" i="1"/>
  <c r="AS67" i="1" s="1"/>
  <c r="AJ68" i="1"/>
  <c r="AS68" i="1" s="1"/>
  <c r="AJ69" i="1"/>
  <c r="AS69" i="1" s="1"/>
  <c r="AJ70" i="1"/>
  <c r="AS70" i="1" s="1"/>
  <c r="AJ71" i="1"/>
  <c r="AS71" i="1" s="1"/>
  <c r="AJ72" i="1"/>
  <c r="AS72" i="1" s="1"/>
  <c r="AJ73" i="1"/>
  <c r="AS73" i="1" s="1"/>
  <c r="AJ74" i="1"/>
  <c r="AS74" i="1" s="1"/>
  <c r="AJ75" i="1"/>
  <c r="AS75" i="1" s="1"/>
  <c r="AJ76" i="1"/>
  <c r="AS76" i="1" s="1"/>
  <c r="AJ77" i="1"/>
  <c r="AS77" i="1" s="1"/>
  <c r="AJ78" i="1"/>
  <c r="AS78" i="1" s="1"/>
  <c r="AJ79" i="1"/>
  <c r="AS79" i="1" s="1"/>
  <c r="AL64" i="1"/>
  <c r="AL66" i="1"/>
  <c r="AL67" i="1"/>
  <c r="AL68" i="1"/>
  <c r="AL69" i="1"/>
  <c r="AL71" i="1"/>
  <c r="AL72" i="1"/>
  <c r="AL75" i="1"/>
  <c r="AL76" i="1"/>
  <c r="AL78" i="1"/>
  <c r="AL79" i="1"/>
  <c r="AM64" i="1"/>
  <c r="AM66" i="1"/>
  <c r="AM67" i="1"/>
  <c r="AM69" i="1"/>
  <c r="AN72" i="1"/>
  <c r="AM76" i="1"/>
  <c r="AN76" i="1" s="1"/>
  <c r="AM78" i="1"/>
  <c r="AM79" i="1"/>
  <c r="AN79" i="1" s="1"/>
  <c r="AN64" i="1"/>
  <c r="AN65" i="1"/>
  <c r="AN66" i="1"/>
  <c r="AN67" i="1"/>
  <c r="AN68" i="1"/>
  <c r="AN69" i="1"/>
  <c r="AN70" i="1"/>
  <c r="AN71" i="1"/>
  <c r="AN73" i="1"/>
  <c r="AN74" i="1"/>
  <c r="AN75" i="1"/>
  <c r="AN77" i="1"/>
  <c r="AN78" i="1"/>
  <c r="AO64" i="1"/>
  <c r="AO65" i="1"/>
  <c r="AO66" i="1"/>
  <c r="AO67" i="1"/>
  <c r="AO68" i="1"/>
  <c r="AP68" i="1" s="1"/>
  <c r="AO69" i="1"/>
  <c r="AP69" i="1" s="1"/>
  <c r="AO70" i="1"/>
  <c r="AP70" i="1" s="1"/>
  <c r="AO71" i="1"/>
  <c r="AP71" i="1" s="1"/>
  <c r="AO72" i="1"/>
  <c r="AP72" i="1" s="1"/>
  <c r="AO73" i="1"/>
  <c r="AP73" i="1" s="1"/>
  <c r="AO74" i="1"/>
  <c r="AP74" i="1" s="1"/>
  <c r="AO75" i="1"/>
  <c r="AP75" i="1" s="1"/>
  <c r="AO76" i="1"/>
  <c r="AP76" i="1" s="1"/>
  <c r="AO77" i="1"/>
  <c r="AP77" i="1" s="1"/>
  <c r="AO78" i="1"/>
  <c r="AP78" i="1" s="1"/>
  <c r="AO79" i="1"/>
  <c r="AP79" i="1" s="1"/>
  <c r="AP64" i="1"/>
  <c r="AP65" i="1"/>
  <c r="AP66" i="1"/>
  <c r="AP67" i="1"/>
  <c r="R60" i="1"/>
  <c r="P60" i="1" s="1"/>
  <c r="R61" i="1"/>
  <c r="P61" i="1" s="1"/>
  <c r="R62" i="1"/>
  <c r="P62" i="1" s="1"/>
  <c r="R63" i="1"/>
  <c r="S60" i="1"/>
  <c r="T60" i="1" s="1"/>
  <c r="S61" i="1"/>
  <c r="T61" i="1" s="1"/>
  <c r="S62" i="1"/>
  <c r="U62" i="1" s="1"/>
  <c r="S63" i="1"/>
  <c r="T63" i="1" s="1"/>
  <c r="V60" i="1"/>
  <c r="X60" i="1" s="1"/>
  <c r="V61" i="1"/>
  <c r="W61" i="1" s="1"/>
  <c r="V62" i="1"/>
  <c r="W62" i="1" s="1"/>
  <c r="V63" i="1"/>
  <c r="W63" i="1" s="1"/>
  <c r="Y60" i="1"/>
  <c r="Z60" i="1" s="1"/>
  <c r="Y61" i="1"/>
  <c r="Z61" i="1" s="1"/>
  <c r="Y62" i="1"/>
  <c r="Z62" i="1" s="1"/>
  <c r="Y63" i="1"/>
  <c r="Z63" i="1" s="1"/>
  <c r="AD60" i="1"/>
  <c r="AE60" i="1" s="1"/>
  <c r="AF60" i="1" s="1"/>
  <c r="AD61" i="1"/>
  <c r="AE61" i="1" s="1"/>
  <c r="AF61" i="1" s="1"/>
  <c r="AD62" i="1"/>
  <c r="AE62" i="1" s="1"/>
  <c r="AF62" i="1" s="1"/>
  <c r="AD63" i="1"/>
  <c r="AE63" i="1" s="1"/>
  <c r="AF63" i="1" s="1"/>
  <c r="AG60" i="1"/>
  <c r="AG61" i="1"/>
  <c r="AG62" i="1"/>
  <c r="AG63" i="1"/>
  <c r="AI60" i="1"/>
  <c r="AI61" i="1"/>
  <c r="AI62" i="1"/>
  <c r="AI63" i="1"/>
  <c r="AJ60" i="1"/>
  <c r="AS60" i="1" s="1"/>
  <c r="AJ61" i="1"/>
  <c r="AS61" i="1" s="1"/>
  <c r="AJ62" i="1"/>
  <c r="AS62" i="1" s="1"/>
  <c r="AJ63" i="1"/>
  <c r="AS63" i="1" s="1"/>
  <c r="AL60" i="1"/>
  <c r="AL63" i="1"/>
  <c r="AM60" i="1"/>
  <c r="AM63" i="1"/>
  <c r="AN60" i="1"/>
  <c r="AN61" i="1"/>
  <c r="AN62" i="1"/>
  <c r="AN63" i="1"/>
  <c r="AO60" i="1"/>
  <c r="AP60" i="1" s="1"/>
  <c r="AO61" i="1"/>
  <c r="AP61" i="1" s="1"/>
  <c r="AO62" i="1"/>
  <c r="AP62" i="1" s="1"/>
  <c r="AO63" i="1"/>
  <c r="AP63" i="1" s="1"/>
  <c r="R54" i="1"/>
  <c r="P54" i="1" s="1"/>
  <c r="R55" i="1"/>
  <c r="P55" i="1" s="1"/>
  <c r="R56" i="1"/>
  <c r="Q56" i="1" s="1"/>
  <c r="R57" i="1"/>
  <c r="Q57" i="1" s="1"/>
  <c r="R58" i="1"/>
  <c r="Q58" i="1" s="1"/>
  <c r="R59" i="1"/>
  <c r="Q59" i="1" s="1"/>
  <c r="S54" i="1"/>
  <c r="T54" i="1" s="1"/>
  <c r="S55" i="1"/>
  <c r="T55" i="1" s="1"/>
  <c r="S56" i="1"/>
  <c r="U56" i="1" s="1"/>
  <c r="S57" i="1"/>
  <c r="T57" i="1" s="1"/>
  <c r="S58" i="1"/>
  <c r="U58" i="1" s="1"/>
  <c r="S59" i="1"/>
  <c r="U59" i="1" s="1"/>
  <c r="V54" i="1"/>
  <c r="X54" i="1" s="1"/>
  <c r="V55" i="1"/>
  <c r="W55" i="1" s="1"/>
  <c r="V56" i="1"/>
  <c r="X56" i="1" s="1"/>
  <c r="V57" i="1"/>
  <c r="X57" i="1" s="1"/>
  <c r="V58" i="1"/>
  <c r="X58" i="1" s="1"/>
  <c r="V59" i="1"/>
  <c r="X59" i="1" s="1"/>
  <c r="Y54" i="1"/>
  <c r="Z54" i="1" s="1"/>
  <c r="Y55" i="1"/>
  <c r="Z55" i="1" s="1"/>
  <c r="Y56" i="1"/>
  <c r="Z56" i="1" s="1"/>
  <c r="Y57" i="1"/>
  <c r="Z57" i="1" s="1"/>
  <c r="Y58" i="1"/>
  <c r="Z58" i="1" s="1"/>
  <c r="Y59" i="1"/>
  <c r="Z59" i="1" s="1"/>
  <c r="AD54" i="1"/>
  <c r="AE54" i="1" s="1"/>
  <c r="AF54" i="1" s="1"/>
  <c r="AD55" i="1"/>
  <c r="AE55" i="1" s="1"/>
  <c r="AF55" i="1" s="1"/>
  <c r="AD56" i="1"/>
  <c r="AE56" i="1" s="1"/>
  <c r="AF56" i="1" s="1"/>
  <c r="AD57" i="1"/>
  <c r="AE57" i="1" s="1"/>
  <c r="AF57" i="1" s="1"/>
  <c r="AD58" i="1"/>
  <c r="AE58" i="1" s="1"/>
  <c r="AF58" i="1" s="1"/>
  <c r="AD59" i="1"/>
  <c r="AE59" i="1" s="1"/>
  <c r="AF59" i="1" s="1"/>
  <c r="AG54" i="1"/>
  <c r="AG55" i="1"/>
  <c r="AG56" i="1"/>
  <c r="AG57" i="1"/>
  <c r="AG58" i="1"/>
  <c r="AG59" i="1"/>
  <c r="AI54" i="1"/>
  <c r="AI55" i="1"/>
  <c r="AI56" i="1"/>
  <c r="AI57" i="1"/>
  <c r="AI58" i="1"/>
  <c r="AI59" i="1"/>
  <c r="AJ54" i="1"/>
  <c r="AS54" i="1" s="1"/>
  <c r="AJ55" i="1"/>
  <c r="AS55" i="1" s="1"/>
  <c r="AJ56" i="1"/>
  <c r="AS56" i="1" s="1"/>
  <c r="AJ57" i="1"/>
  <c r="AS57" i="1" s="1"/>
  <c r="AJ58" i="1"/>
  <c r="AS58" i="1" s="1"/>
  <c r="AJ59" i="1"/>
  <c r="AS59" i="1" s="1"/>
  <c r="AL54" i="1"/>
  <c r="AL55" i="1"/>
  <c r="AL58" i="1"/>
  <c r="AL59" i="1"/>
  <c r="AM54" i="1"/>
  <c r="AM55" i="1"/>
  <c r="AM58" i="1"/>
  <c r="AM59" i="1"/>
  <c r="AN54" i="1"/>
  <c r="AN55" i="1"/>
  <c r="AN56" i="1"/>
  <c r="AN57" i="1"/>
  <c r="AN58" i="1"/>
  <c r="AN59" i="1"/>
  <c r="AO54" i="1"/>
  <c r="AP54" i="1" s="1"/>
  <c r="AO55" i="1"/>
  <c r="AP55" i="1" s="1"/>
  <c r="AO56" i="1"/>
  <c r="AP56" i="1" s="1"/>
  <c r="AO57" i="1"/>
  <c r="AP57" i="1" s="1"/>
  <c r="AO58" i="1"/>
  <c r="AP58" i="1" s="1"/>
  <c r="AO59" i="1"/>
  <c r="AP59" i="1" s="1"/>
  <c r="R50" i="1"/>
  <c r="P50" i="1" s="1"/>
  <c r="R51" i="1"/>
  <c r="P51" i="1" s="1"/>
  <c r="R52" i="1"/>
  <c r="P52" i="1" s="1"/>
  <c r="R53" i="1"/>
  <c r="P53" i="1" s="1"/>
  <c r="S50" i="1"/>
  <c r="T50" i="1" s="1"/>
  <c r="S51" i="1"/>
  <c r="T51" i="1" s="1"/>
  <c r="S52" i="1"/>
  <c r="T52" i="1" s="1"/>
  <c r="S53" i="1"/>
  <c r="T53" i="1" s="1"/>
  <c r="V50" i="1"/>
  <c r="W50" i="1" s="1"/>
  <c r="V51" i="1"/>
  <c r="W51" i="1" s="1"/>
  <c r="V52" i="1"/>
  <c r="W52" i="1" s="1"/>
  <c r="V53" i="1"/>
  <c r="W53" i="1" s="1"/>
  <c r="Y50" i="1"/>
  <c r="Z50" i="1" s="1"/>
  <c r="Y51" i="1"/>
  <c r="Z51" i="1" s="1"/>
  <c r="Y52" i="1"/>
  <c r="Z52" i="1" s="1"/>
  <c r="Y53" i="1"/>
  <c r="Z53" i="1" s="1"/>
  <c r="AD50" i="1"/>
  <c r="AE50" i="1" s="1"/>
  <c r="AF50" i="1" s="1"/>
  <c r="AD51" i="1"/>
  <c r="AE51" i="1" s="1"/>
  <c r="AF51" i="1" s="1"/>
  <c r="AD52" i="1"/>
  <c r="AE52" i="1" s="1"/>
  <c r="AF52" i="1" s="1"/>
  <c r="AD53" i="1"/>
  <c r="AE53" i="1" s="1"/>
  <c r="AF53" i="1" s="1"/>
  <c r="AG50" i="1"/>
  <c r="AG51" i="1"/>
  <c r="AG52" i="1"/>
  <c r="AG53" i="1"/>
  <c r="AI50" i="1"/>
  <c r="AI51" i="1"/>
  <c r="AI52" i="1"/>
  <c r="AI53" i="1"/>
  <c r="AJ50" i="1"/>
  <c r="AS50" i="1" s="1"/>
  <c r="AJ51" i="1"/>
  <c r="AS51" i="1" s="1"/>
  <c r="AJ52" i="1"/>
  <c r="AS52" i="1" s="1"/>
  <c r="AJ53" i="1"/>
  <c r="AS53" i="1" s="1"/>
  <c r="AL50" i="1"/>
  <c r="AL51" i="1"/>
  <c r="AL52" i="1"/>
  <c r="AL53" i="1"/>
  <c r="AM50" i="1"/>
  <c r="AM51" i="1"/>
  <c r="AM52" i="1"/>
  <c r="AM53" i="1"/>
  <c r="AN50" i="1"/>
  <c r="AN51" i="1"/>
  <c r="AN52" i="1"/>
  <c r="AN53" i="1"/>
  <c r="AO50" i="1"/>
  <c r="AP50" i="1" s="1"/>
  <c r="AQ50" i="1" s="1"/>
  <c r="AK50" i="1" s="1"/>
  <c r="AO51" i="1"/>
  <c r="AP51" i="1" s="1"/>
  <c r="AQ51" i="1" s="1"/>
  <c r="AK51" i="1" s="1"/>
  <c r="AO52" i="1"/>
  <c r="AP52" i="1" s="1"/>
  <c r="AQ52" i="1" s="1"/>
  <c r="AK52" i="1" s="1"/>
  <c r="AO53" i="1"/>
  <c r="AP53" i="1" s="1"/>
  <c r="AQ53" i="1" s="1"/>
  <c r="AK53" i="1" s="1"/>
  <c r="R48" i="1"/>
  <c r="P48" i="1" s="1"/>
  <c r="R49" i="1"/>
  <c r="Q49" i="1" s="1"/>
  <c r="S48" i="1"/>
  <c r="T48" i="1" s="1"/>
  <c r="S49" i="1"/>
  <c r="T49" i="1" s="1"/>
  <c r="V48" i="1"/>
  <c r="W48" i="1" s="1"/>
  <c r="V49" i="1"/>
  <c r="W49" i="1" s="1"/>
  <c r="Y48" i="1"/>
  <c r="Z48" i="1" s="1"/>
  <c r="Y49" i="1"/>
  <c r="Z49" i="1" s="1"/>
  <c r="AD48" i="1"/>
  <c r="AE48" i="1" s="1"/>
  <c r="AF48" i="1" s="1"/>
  <c r="AD49" i="1"/>
  <c r="AE49" i="1" s="1"/>
  <c r="AF49" i="1" s="1"/>
  <c r="AG48" i="1"/>
  <c r="AG49" i="1"/>
  <c r="AI48" i="1"/>
  <c r="AI49" i="1"/>
  <c r="AJ48" i="1"/>
  <c r="AS48" i="1" s="1"/>
  <c r="AJ49" i="1"/>
  <c r="AS49" i="1" s="1"/>
  <c r="AL48" i="1"/>
  <c r="AL49" i="1"/>
  <c r="AM48" i="1"/>
  <c r="AM49" i="1"/>
  <c r="AN48" i="1"/>
  <c r="AN49" i="1"/>
  <c r="AO48" i="1"/>
  <c r="AP48" i="1" s="1"/>
  <c r="AQ48" i="1" s="1"/>
  <c r="AK48" i="1" s="1"/>
  <c r="AO49" i="1"/>
  <c r="AP49" i="1" s="1"/>
  <c r="R47" i="1"/>
  <c r="P47" i="1" s="1"/>
  <c r="S47" i="1"/>
  <c r="T47" i="1" s="1"/>
  <c r="V47" i="1"/>
  <c r="X47" i="1" s="1"/>
  <c r="Y47" i="1"/>
  <c r="Z47" i="1" s="1"/>
  <c r="AD47" i="1"/>
  <c r="AE47" i="1" s="1"/>
  <c r="AF47" i="1" s="1"/>
  <c r="AG47" i="1"/>
  <c r="AI47" i="1"/>
  <c r="AJ47" i="1"/>
  <c r="AS47" i="1" s="1"/>
  <c r="AL47" i="1"/>
  <c r="AN47" i="1"/>
  <c r="AO47" i="1"/>
  <c r="AP47" i="1" s="1"/>
  <c r="R43" i="1"/>
  <c r="P43" i="1" s="1"/>
  <c r="R44" i="1"/>
  <c r="P44" i="1" s="1"/>
  <c r="R45" i="1"/>
  <c r="P45" i="1" s="1"/>
  <c r="R46" i="1"/>
  <c r="P46" i="1" s="1"/>
  <c r="S43" i="1"/>
  <c r="T43" i="1" s="1"/>
  <c r="S44" i="1"/>
  <c r="U44" i="1" s="1"/>
  <c r="S45" i="1"/>
  <c r="T45" i="1" s="1"/>
  <c r="S46" i="1"/>
  <c r="U46" i="1" s="1"/>
  <c r="V43" i="1"/>
  <c r="W43" i="1" s="1"/>
  <c r="V44" i="1"/>
  <c r="W44" i="1" s="1"/>
  <c r="V45" i="1"/>
  <c r="W45" i="1" s="1"/>
  <c r="V46" i="1"/>
  <c r="W46" i="1" s="1"/>
  <c r="Y43" i="1"/>
  <c r="Z43" i="1" s="1"/>
  <c r="Y44" i="1"/>
  <c r="Z44" i="1" s="1"/>
  <c r="Y45" i="1"/>
  <c r="Z45" i="1" s="1"/>
  <c r="Y46" i="1"/>
  <c r="Z46" i="1" s="1"/>
  <c r="AD43" i="1"/>
  <c r="AE43" i="1" s="1"/>
  <c r="AF43" i="1" s="1"/>
  <c r="AD44" i="1"/>
  <c r="AE44" i="1" s="1"/>
  <c r="AF44" i="1" s="1"/>
  <c r="AD45" i="1"/>
  <c r="AE45" i="1" s="1"/>
  <c r="AF45" i="1" s="1"/>
  <c r="AD46" i="1"/>
  <c r="AE46" i="1" s="1"/>
  <c r="AF46" i="1" s="1"/>
  <c r="AG43" i="1"/>
  <c r="AG44" i="1"/>
  <c r="AG45" i="1"/>
  <c r="AG46" i="1"/>
  <c r="AI43" i="1"/>
  <c r="AI44" i="1"/>
  <c r="AI45" i="1"/>
  <c r="AI46" i="1"/>
  <c r="AJ43" i="1"/>
  <c r="AS43" i="1" s="1"/>
  <c r="AJ44" i="1"/>
  <c r="AS44" i="1" s="1"/>
  <c r="AJ45" i="1"/>
  <c r="AS45" i="1" s="1"/>
  <c r="AJ46" i="1"/>
  <c r="AS46" i="1" s="1"/>
  <c r="AL43" i="1"/>
  <c r="AL44" i="1"/>
  <c r="AL45" i="1"/>
  <c r="AL46" i="1"/>
  <c r="AM43" i="1"/>
  <c r="AM44" i="1"/>
  <c r="AM45" i="1"/>
  <c r="AM46" i="1"/>
  <c r="AN43" i="1"/>
  <c r="AN44" i="1"/>
  <c r="AN45" i="1"/>
  <c r="AN46" i="1"/>
  <c r="AO43" i="1"/>
  <c r="AP43" i="1" s="1"/>
  <c r="AQ43" i="1" s="1"/>
  <c r="AK43" i="1" s="1"/>
  <c r="AO44" i="1"/>
  <c r="AP44" i="1" s="1"/>
  <c r="AQ44" i="1" s="1"/>
  <c r="AK44" i="1" s="1"/>
  <c r="AO45" i="1"/>
  <c r="AP45" i="1" s="1"/>
  <c r="AQ45" i="1" s="1"/>
  <c r="AK45" i="1" s="1"/>
  <c r="AO46" i="1"/>
  <c r="AP46" i="1" s="1"/>
  <c r="AQ46" i="1" s="1"/>
  <c r="AK46" i="1" s="1"/>
  <c r="R32" i="1"/>
  <c r="P32" i="1" s="1"/>
  <c r="R33" i="1"/>
  <c r="P33" i="1" s="1"/>
  <c r="R34" i="1"/>
  <c r="P34" i="1" s="1"/>
  <c r="R35" i="1"/>
  <c r="P35" i="1" s="1"/>
  <c r="R36" i="1"/>
  <c r="P36" i="1" s="1"/>
  <c r="R37" i="1"/>
  <c r="R38" i="1"/>
  <c r="Q38" i="1" s="1"/>
  <c r="R39" i="1"/>
  <c r="Q39" i="1" s="1"/>
  <c r="R40" i="1"/>
  <c r="P40" i="1" s="1"/>
  <c r="R41" i="1"/>
  <c r="P41" i="1" s="1"/>
  <c r="R42" i="1"/>
  <c r="P42" i="1" s="1"/>
  <c r="S32" i="1"/>
  <c r="T32" i="1" s="1"/>
  <c r="S33" i="1"/>
  <c r="T33" i="1" s="1"/>
  <c r="S34" i="1"/>
  <c r="S35" i="1"/>
  <c r="T35" i="1" s="1"/>
  <c r="S36" i="1"/>
  <c r="U36" i="1" s="1"/>
  <c r="S37" i="1"/>
  <c r="T37" i="1" s="1"/>
  <c r="S38" i="1"/>
  <c r="T38" i="1" s="1"/>
  <c r="S39" i="1"/>
  <c r="T39" i="1" s="1"/>
  <c r="S40" i="1"/>
  <c r="U40" i="1" s="1"/>
  <c r="S41" i="1"/>
  <c r="T41" i="1" s="1"/>
  <c r="S42" i="1"/>
  <c r="U35" i="1"/>
  <c r="V32" i="1"/>
  <c r="W32" i="1" s="1"/>
  <c r="V33" i="1"/>
  <c r="V34" i="1"/>
  <c r="V35" i="1"/>
  <c r="W35" i="1" s="1"/>
  <c r="V36" i="1"/>
  <c r="W36" i="1" s="1"/>
  <c r="V37" i="1"/>
  <c r="W37" i="1" s="1"/>
  <c r="V38" i="1"/>
  <c r="W38" i="1" s="1"/>
  <c r="V39" i="1"/>
  <c r="W39" i="1" s="1"/>
  <c r="V40" i="1"/>
  <c r="W40" i="1" s="1"/>
  <c r="V41" i="1"/>
  <c r="W41" i="1" s="1"/>
  <c r="V42" i="1"/>
  <c r="W42" i="1" s="1"/>
  <c r="Y32" i="1"/>
  <c r="Z32" i="1" s="1"/>
  <c r="Y33" i="1"/>
  <c r="Z33" i="1" s="1"/>
  <c r="Y34" i="1"/>
  <c r="Z34" i="1" s="1"/>
  <c r="Y35" i="1"/>
  <c r="Z35" i="1" s="1"/>
  <c r="Y36" i="1"/>
  <c r="Z36" i="1" s="1"/>
  <c r="Y37" i="1"/>
  <c r="Z37" i="1" s="1"/>
  <c r="Y38" i="1"/>
  <c r="Z38" i="1" s="1"/>
  <c r="Y39" i="1"/>
  <c r="Z39" i="1" s="1"/>
  <c r="Y40" i="1"/>
  <c r="Z40" i="1" s="1"/>
  <c r="Y41" i="1"/>
  <c r="Z41" i="1" s="1"/>
  <c r="Y42" i="1"/>
  <c r="Z42" i="1" s="1"/>
  <c r="AA37" i="1"/>
  <c r="AB37" i="1" s="1"/>
  <c r="AD32" i="1"/>
  <c r="AE32" i="1" s="1"/>
  <c r="AF32" i="1" s="1"/>
  <c r="AD33" i="1"/>
  <c r="AE33" i="1" s="1"/>
  <c r="AF33" i="1" s="1"/>
  <c r="AD34" i="1"/>
  <c r="AE34" i="1" s="1"/>
  <c r="AF34" i="1" s="1"/>
  <c r="AD35" i="1"/>
  <c r="AD36" i="1"/>
  <c r="AE36" i="1" s="1"/>
  <c r="AF36" i="1" s="1"/>
  <c r="AD37" i="1"/>
  <c r="AE37" i="1" s="1"/>
  <c r="AF37" i="1" s="1"/>
  <c r="AD38" i="1"/>
  <c r="AE38" i="1" s="1"/>
  <c r="AF38" i="1" s="1"/>
  <c r="AD39" i="1"/>
  <c r="AE39" i="1" s="1"/>
  <c r="AF39" i="1" s="1"/>
  <c r="AD40" i="1"/>
  <c r="AE40" i="1" s="1"/>
  <c r="AF40" i="1" s="1"/>
  <c r="AD41" i="1"/>
  <c r="AE41" i="1" s="1"/>
  <c r="AF41" i="1" s="1"/>
  <c r="AD42" i="1"/>
  <c r="AE42" i="1" s="1"/>
  <c r="AF42" i="1" s="1"/>
  <c r="AE35" i="1"/>
  <c r="AF35" i="1" s="1"/>
  <c r="AG32" i="1"/>
  <c r="AG33" i="1"/>
  <c r="AG34" i="1"/>
  <c r="AG35" i="1"/>
  <c r="AG36" i="1"/>
  <c r="AG37" i="1"/>
  <c r="AG38" i="1"/>
  <c r="AG39" i="1"/>
  <c r="AG40" i="1"/>
  <c r="AG41" i="1"/>
  <c r="AG42" i="1"/>
  <c r="AI32" i="1"/>
  <c r="AI33" i="1"/>
  <c r="AI34" i="1"/>
  <c r="AI35" i="1"/>
  <c r="AI36" i="1"/>
  <c r="AI37" i="1"/>
  <c r="AI38" i="1"/>
  <c r="AI39" i="1"/>
  <c r="AI40" i="1"/>
  <c r="AI41" i="1"/>
  <c r="AI42" i="1"/>
  <c r="AJ32" i="1"/>
  <c r="AS32" i="1" s="1"/>
  <c r="AJ33" i="1"/>
  <c r="AS33" i="1" s="1"/>
  <c r="AJ34" i="1"/>
  <c r="AS34" i="1" s="1"/>
  <c r="AJ35" i="1"/>
  <c r="AS35" i="1" s="1"/>
  <c r="AJ36" i="1"/>
  <c r="AS36" i="1" s="1"/>
  <c r="AJ37" i="1"/>
  <c r="AS37" i="1" s="1"/>
  <c r="AJ38" i="1"/>
  <c r="AS38" i="1" s="1"/>
  <c r="AJ39" i="1"/>
  <c r="AS39" i="1" s="1"/>
  <c r="AJ40" i="1"/>
  <c r="AS40" i="1" s="1"/>
  <c r="AJ41" i="1"/>
  <c r="AS41" i="1" s="1"/>
  <c r="AJ42" i="1"/>
  <c r="AS42" i="1" s="1"/>
  <c r="AL32" i="1"/>
  <c r="AL33" i="1"/>
  <c r="AL34" i="1"/>
  <c r="AL35" i="1"/>
  <c r="AL36" i="1"/>
  <c r="AL37" i="1"/>
  <c r="AL38" i="1"/>
  <c r="AL39" i="1"/>
  <c r="AL40" i="1"/>
  <c r="AL41" i="1"/>
  <c r="AL42" i="1"/>
  <c r="AM32" i="1"/>
  <c r="AM33" i="1"/>
  <c r="AM34" i="1"/>
  <c r="AM35" i="1"/>
  <c r="AM36" i="1"/>
  <c r="AM37" i="1"/>
  <c r="AN37" i="1" s="1"/>
  <c r="AM38" i="1"/>
  <c r="AM39" i="1"/>
  <c r="AM40" i="1"/>
  <c r="AM41" i="1"/>
  <c r="AM42" i="1"/>
  <c r="AN32" i="1"/>
  <c r="AN33" i="1"/>
  <c r="AN34" i="1"/>
  <c r="AN35" i="1"/>
  <c r="AN36" i="1"/>
  <c r="AN38" i="1"/>
  <c r="AN39" i="1"/>
  <c r="AN40" i="1"/>
  <c r="AN41" i="1"/>
  <c r="AN42" i="1"/>
  <c r="AO32" i="1"/>
  <c r="AP32" i="1" s="1"/>
  <c r="AO33" i="1"/>
  <c r="AP33" i="1" s="1"/>
  <c r="AO34" i="1"/>
  <c r="AP34" i="1" s="1"/>
  <c r="AO35" i="1"/>
  <c r="AP35" i="1" s="1"/>
  <c r="AO36" i="1"/>
  <c r="AP36" i="1" s="1"/>
  <c r="AO37" i="1"/>
  <c r="AP37" i="1" s="1"/>
  <c r="AO38" i="1"/>
  <c r="AP38" i="1" s="1"/>
  <c r="AO39" i="1"/>
  <c r="AP39" i="1" s="1"/>
  <c r="AO40" i="1"/>
  <c r="AP40" i="1" s="1"/>
  <c r="AO41" i="1"/>
  <c r="AP41" i="1" s="1"/>
  <c r="AO42" i="1"/>
  <c r="AP42" i="1" s="1"/>
  <c r="R21" i="1"/>
  <c r="P21" i="1" s="1"/>
  <c r="R22" i="1"/>
  <c r="P22" i="1" s="1"/>
  <c r="R23" i="1"/>
  <c r="P23" i="1" s="1"/>
  <c r="R24" i="1"/>
  <c r="P24" i="1" s="1"/>
  <c r="R25" i="1"/>
  <c r="Q25" i="1" s="1"/>
  <c r="R26" i="1"/>
  <c r="Q26" i="1" s="1"/>
  <c r="R27" i="1"/>
  <c r="Q27" i="1" s="1"/>
  <c r="R28" i="1"/>
  <c r="AA28" i="1" s="1"/>
  <c r="R29" i="1"/>
  <c r="P29" i="1" s="1"/>
  <c r="R30" i="1"/>
  <c r="P30" i="1" s="1"/>
  <c r="R31" i="1"/>
  <c r="P31" i="1" s="1"/>
  <c r="S21" i="1"/>
  <c r="T21" i="1" s="1"/>
  <c r="S22" i="1"/>
  <c r="T22" i="1" s="1"/>
  <c r="S23" i="1"/>
  <c r="U23" i="1" s="1"/>
  <c r="S24" i="1"/>
  <c r="U24" i="1" s="1"/>
  <c r="S25" i="1"/>
  <c r="T25" i="1" s="1"/>
  <c r="S26" i="1"/>
  <c r="T26" i="1" s="1"/>
  <c r="S27" i="1"/>
  <c r="T27" i="1" s="1"/>
  <c r="S28" i="1"/>
  <c r="T28" i="1" s="1"/>
  <c r="S29" i="1"/>
  <c r="U29" i="1" s="1"/>
  <c r="S30" i="1"/>
  <c r="U30" i="1" s="1"/>
  <c r="S31" i="1"/>
  <c r="T31" i="1" s="1"/>
  <c r="V21" i="1"/>
  <c r="W21" i="1" s="1"/>
  <c r="V22" i="1"/>
  <c r="X22" i="1" s="1"/>
  <c r="V23" i="1"/>
  <c r="X23" i="1" s="1"/>
  <c r="V24" i="1"/>
  <c r="W24" i="1" s="1"/>
  <c r="V25" i="1"/>
  <c r="W25" i="1" s="1"/>
  <c r="V26" i="1"/>
  <c r="W26" i="1" s="1"/>
  <c r="V27" i="1"/>
  <c r="W27" i="1" s="1"/>
  <c r="V28" i="1"/>
  <c r="W28" i="1" s="1"/>
  <c r="V29" i="1"/>
  <c r="W29" i="1" s="1"/>
  <c r="V30" i="1"/>
  <c r="W30" i="1" s="1"/>
  <c r="V31" i="1"/>
  <c r="X31" i="1" s="1"/>
  <c r="Y21" i="1"/>
  <c r="Z21" i="1" s="1"/>
  <c r="Y22" i="1"/>
  <c r="Z22" i="1" s="1"/>
  <c r="Y23" i="1"/>
  <c r="Z23" i="1" s="1"/>
  <c r="Y24" i="1"/>
  <c r="Z24" i="1" s="1"/>
  <c r="Y25" i="1"/>
  <c r="Z25" i="1" s="1"/>
  <c r="Y26" i="1"/>
  <c r="Z26" i="1" s="1"/>
  <c r="Y27" i="1"/>
  <c r="Z27" i="1" s="1"/>
  <c r="Y28" i="1"/>
  <c r="Z28" i="1" s="1"/>
  <c r="Y29" i="1"/>
  <c r="Z29" i="1" s="1"/>
  <c r="Y30" i="1"/>
  <c r="Z30" i="1" s="1"/>
  <c r="Y31" i="1"/>
  <c r="Z31" i="1" s="1"/>
  <c r="AD21" i="1"/>
  <c r="AE21" i="1" s="1"/>
  <c r="AF21" i="1" s="1"/>
  <c r="AD22" i="1"/>
  <c r="AE22" i="1" s="1"/>
  <c r="AF22" i="1" s="1"/>
  <c r="AD23" i="1"/>
  <c r="AE23" i="1" s="1"/>
  <c r="AF23" i="1" s="1"/>
  <c r="AD24" i="1"/>
  <c r="AE24" i="1" s="1"/>
  <c r="AF24" i="1" s="1"/>
  <c r="AD25" i="1"/>
  <c r="AE25" i="1" s="1"/>
  <c r="AF25" i="1" s="1"/>
  <c r="AD26" i="1"/>
  <c r="AE26" i="1" s="1"/>
  <c r="AF26" i="1" s="1"/>
  <c r="AD27" i="1"/>
  <c r="AE27" i="1" s="1"/>
  <c r="AF27" i="1" s="1"/>
  <c r="AD28" i="1"/>
  <c r="AE28" i="1" s="1"/>
  <c r="AF28" i="1" s="1"/>
  <c r="AD29" i="1"/>
  <c r="AE29" i="1" s="1"/>
  <c r="AF29" i="1" s="1"/>
  <c r="AD30" i="1"/>
  <c r="AE30" i="1" s="1"/>
  <c r="AF30" i="1" s="1"/>
  <c r="AD31" i="1"/>
  <c r="AE31" i="1" s="1"/>
  <c r="AF31" i="1" s="1"/>
  <c r="AG21" i="1"/>
  <c r="AG22" i="1"/>
  <c r="AG23" i="1"/>
  <c r="AG24" i="1"/>
  <c r="AG25" i="1"/>
  <c r="AG26" i="1"/>
  <c r="AG27" i="1"/>
  <c r="AG28" i="1"/>
  <c r="AG29" i="1"/>
  <c r="AG30" i="1"/>
  <c r="AG31" i="1"/>
  <c r="AI21" i="1"/>
  <c r="AI22" i="1"/>
  <c r="AI23" i="1"/>
  <c r="AI24" i="1"/>
  <c r="AI25" i="1"/>
  <c r="AI26" i="1"/>
  <c r="AI27" i="1"/>
  <c r="AI28" i="1"/>
  <c r="AI29" i="1"/>
  <c r="AI30" i="1"/>
  <c r="AI31" i="1"/>
  <c r="AJ21" i="1"/>
  <c r="AS21" i="1" s="1"/>
  <c r="AJ22" i="1"/>
  <c r="AS22" i="1" s="1"/>
  <c r="AJ23" i="1"/>
  <c r="AS23" i="1" s="1"/>
  <c r="AJ24" i="1"/>
  <c r="AS24" i="1" s="1"/>
  <c r="AJ25" i="1"/>
  <c r="AS25" i="1" s="1"/>
  <c r="AJ26" i="1"/>
  <c r="AS26" i="1" s="1"/>
  <c r="AJ27" i="1"/>
  <c r="AS27" i="1" s="1"/>
  <c r="AJ28" i="1"/>
  <c r="AS28" i="1" s="1"/>
  <c r="AJ29" i="1"/>
  <c r="AS29" i="1" s="1"/>
  <c r="AJ30" i="1"/>
  <c r="AS30" i="1" s="1"/>
  <c r="AJ31" i="1"/>
  <c r="AS31" i="1" s="1"/>
  <c r="AL23" i="1"/>
  <c r="AL24" i="1"/>
  <c r="AL25" i="1"/>
  <c r="AL26" i="1"/>
  <c r="AL27" i="1"/>
  <c r="AL28" i="1"/>
  <c r="AL29" i="1"/>
  <c r="AL30" i="1"/>
  <c r="AL31" i="1"/>
  <c r="AM21" i="1"/>
  <c r="AN21" i="1" s="1"/>
  <c r="AM22" i="1"/>
  <c r="AN22" i="1" s="1"/>
  <c r="AM23" i="1"/>
  <c r="AM24" i="1"/>
  <c r="AM25" i="1"/>
  <c r="AM26" i="1"/>
  <c r="AM27" i="1"/>
  <c r="AM28" i="1"/>
  <c r="AM29" i="1"/>
  <c r="AM30" i="1"/>
  <c r="AM31" i="1"/>
  <c r="AN31" i="1" s="1"/>
  <c r="AN23" i="1"/>
  <c r="AN24" i="1"/>
  <c r="AN25" i="1"/>
  <c r="AN26" i="1"/>
  <c r="AN27" i="1"/>
  <c r="AN28" i="1"/>
  <c r="AN29" i="1"/>
  <c r="AN30" i="1"/>
  <c r="AO21" i="1"/>
  <c r="AP21" i="1" s="1"/>
  <c r="AO22" i="1"/>
  <c r="AP22" i="1" s="1"/>
  <c r="AO23" i="1"/>
  <c r="AP23" i="1" s="1"/>
  <c r="AO24" i="1"/>
  <c r="AP24" i="1" s="1"/>
  <c r="AO25" i="1"/>
  <c r="AP25" i="1" s="1"/>
  <c r="AO26" i="1"/>
  <c r="AP26" i="1" s="1"/>
  <c r="AO27" i="1"/>
  <c r="AP27" i="1" s="1"/>
  <c r="AO28" i="1"/>
  <c r="AP28" i="1" s="1"/>
  <c r="AO29" i="1"/>
  <c r="AP29" i="1" s="1"/>
  <c r="AO30" i="1"/>
  <c r="AP30" i="1" s="1"/>
  <c r="AO31" i="1"/>
  <c r="AP31" i="1" s="1"/>
  <c r="R20" i="1"/>
  <c r="Q20" i="1" s="1"/>
  <c r="S20" i="1"/>
  <c r="T20" i="1" s="1"/>
  <c r="V20" i="1"/>
  <c r="X20" i="1" s="1"/>
  <c r="Y20" i="1"/>
  <c r="Z20" i="1" s="1"/>
  <c r="AD20" i="1"/>
  <c r="AE20" i="1" s="1"/>
  <c r="AF20" i="1" s="1"/>
  <c r="AG20" i="1"/>
  <c r="AI20" i="1"/>
  <c r="AJ20" i="1"/>
  <c r="AS20" i="1" s="1"/>
  <c r="AM20" i="1"/>
  <c r="AN20" i="1" s="1"/>
  <c r="AO20" i="1"/>
  <c r="AP20" i="1" s="1"/>
  <c r="R2" i="1"/>
  <c r="P2" i="1" s="1"/>
  <c r="R3" i="1"/>
  <c r="P3" i="1" s="1"/>
  <c r="R4" i="1"/>
  <c r="P4" i="1" s="1"/>
  <c r="R5" i="1"/>
  <c r="AA5" i="1" s="1"/>
  <c r="R6" i="1"/>
  <c r="Q6" i="1" s="1"/>
  <c r="R7" i="1"/>
  <c r="Q7" i="1" s="1"/>
  <c r="R8" i="1"/>
  <c r="Q8" i="1" s="1"/>
  <c r="R9" i="1"/>
  <c r="Q9" i="1" s="1"/>
  <c r="R10" i="1"/>
  <c r="P10" i="1" s="1"/>
  <c r="R11" i="1"/>
  <c r="P11" i="1" s="1"/>
  <c r="R12" i="1"/>
  <c r="P12" i="1" s="1"/>
  <c r="R13" i="1"/>
  <c r="AA13" i="1" s="1"/>
  <c r="R14" i="1"/>
  <c r="Q14" i="1" s="1"/>
  <c r="R15" i="1"/>
  <c r="P15" i="1" s="1"/>
  <c r="R16" i="1"/>
  <c r="Q16" i="1" s="1"/>
  <c r="R17" i="1"/>
  <c r="AA17" i="1" s="1"/>
  <c r="AC17" i="1" s="1"/>
  <c r="R18" i="1"/>
  <c r="P18" i="1" s="1"/>
  <c r="R19" i="1"/>
  <c r="P19" i="1" s="1"/>
  <c r="S2" i="1"/>
  <c r="T2" i="1" s="1"/>
  <c r="S3" i="1"/>
  <c r="T3" i="1" s="1"/>
  <c r="S4" i="1"/>
  <c r="U4" i="1" s="1"/>
  <c r="S5" i="1"/>
  <c r="T5" i="1" s="1"/>
  <c r="S6" i="1"/>
  <c r="T6" i="1" s="1"/>
  <c r="S7" i="1"/>
  <c r="U7" i="1" s="1"/>
  <c r="S8" i="1"/>
  <c r="T8" i="1" s="1"/>
  <c r="S9" i="1"/>
  <c r="U9" i="1" s="1"/>
  <c r="S10" i="1"/>
  <c r="U10" i="1" s="1"/>
  <c r="S11" i="1"/>
  <c r="T11" i="1" s="1"/>
  <c r="S12" i="1"/>
  <c r="U12" i="1" s="1"/>
  <c r="S13" i="1"/>
  <c r="T13" i="1" s="1"/>
  <c r="S14" i="1"/>
  <c r="T14" i="1" s="1"/>
  <c r="S15" i="1"/>
  <c r="T15" i="1" s="1"/>
  <c r="S16" i="1"/>
  <c r="T16" i="1" s="1"/>
  <c r="S17" i="1"/>
  <c r="U17" i="1" s="1"/>
  <c r="S18" i="1"/>
  <c r="T18" i="1" s="1"/>
  <c r="S19" i="1"/>
  <c r="T19" i="1" s="1"/>
  <c r="V2" i="1"/>
  <c r="W2" i="1" s="1"/>
  <c r="V3" i="1"/>
  <c r="X3" i="1" s="1"/>
  <c r="V4" i="1"/>
  <c r="X4" i="1" s="1"/>
  <c r="V5" i="1"/>
  <c r="W5" i="1" s="1"/>
  <c r="V6" i="1"/>
  <c r="W6" i="1" s="1"/>
  <c r="V7" i="1"/>
  <c r="W7" i="1" s="1"/>
  <c r="V8" i="1"/>
  <c r="W8" i="1" s="1"/>
  <c r="V9" i="1"/>
  <c r="W9" i="1" s="1"/>
  <c r="V10" i="1"/>
  <c r="W10" i="1" s="1"/>
  <c r="V11" i="1"/>
  <c r="X11" i="1" s="1"/>
  <c r="V12" i="1"/>
  <c r="W12" i="1" s="1"/>
  <c r="V13" i="1"/>
  <c r="W13" i="1" s="1"/>
  <c r="V14" i="1"/>
  <c r="W14" i="1" s="1"/>
  <c r="V15" i="1"/>
  <c r="W15" i="1" s="1"/>
  <c r="V16" i="1"/>
  <c r="X16" i="1" s="1"/>
  <c r="V17" i="1"/>
  <c r="X17" i="1" s="1"/>
  <c r="V18" i="1"/>
  <c r="W18" i="1" s="1"/>
  <c r="V19" i="1"/>
  <c r="X19" i="1" s="1"/>
  <c r="W4" i="1"/>
  <c r="Y2" i="1"/>
  <c r="Z2" i="1" s="1"/>
  <c r="Y3" i="1"/>
  <c r="Z3" i="1" s="1"/>
  <c r="Y4" i="1"/>
  <c r="Z4" i="1" s="1"/>
  <c r="Y5" i="1"/>
  <c r="Z5" i="1" s="1"/>
  <c r="Y6" i="1"/>
  <c r="Z6" i="1" s="1"/>
  <c r="Y7" i="1"/>
  <c r="Z7" i="1" s="1"/>
  <c r="Y8" i="1"/>
  <c r="Z8" i="1" s="1"/>
  <c r="Y9" i="1"/>
  <c r="Z9" i="1" s="1"/>
  <c r="Y10" i="1"/>
  <c r="Z10" i="1" s="1"/>
  <c r="Y11" i="1"/>
  <c r="Z11" i="1" s="1"/>
  <c r="Y12" i="1"/>
  <c r="Z12" i="1" s="1"/>
  <c r="Y13" i="1"/>
  <c r="Z13" i="1" s="1"/>
  <c r="Y14" i="1"/>
  <c r="Z14" i="1" s="1"/>
  <c r="Y15" i="1"/>
  <c r="Z15" i="1" s="1"/>
  <c r="Y16" i="1"/>
  <c r="Z16" i="1" s="1"/>
  <c r="Y17" i="1"/>
  <c r="Z17" i="1" s="1"/>
  <c r="Y18" i="1"/>
  <c r="Z18" i="1" s="1"/>
  <c r="Y19" i="1"/>
  <c r="Z19" i="1" s="1"/>
  <c r="AD2" i="1"/>
  <c r="AE2" i="1" s="1"/>
  <c r="AF2" i="1" s="1"/>
  <c r="AD3" i="1"/>
  <c r="AE3" i="1" s="1"/>
  <c r="AF3" i="1" s="1"/>
  <c r="AD4" i="1"/>
  <c r="AD5" i="1"/>
  <c r="AE5" i="1" s="1"/>
  <c r="AF5" i="1" s="1"/>
  <c r="AD6" i="1"/>
  <c r="AE6" i="1" s="1"/>
  <c r="AF6" i="1" s="1"/>
  <c r="AD7" i="1"/>
  <c r="AE7" i="1" s="1"/>
  <c r="AF7" i="1" s="1"/>
  <c r="AD8" i="1"/>
  <c r="AE8" i="1" s="1"/>
  <c r="AF8" i="1" s="1"/>
  <c r="AD9" i="1"/>
  <c r="AE9" i="1" s="1"/>
  <c r="AF9" i="1" s="1"/>
  <c r="AD10" i="1"/>
  <c r="AE10" i="1" s="1"/>
  <c r="AF10" i="1" s="1"/>
  <c r="AD11" i="1"/>
  <c r="AE11" i="1" s="1"/>
  <c r="AF11" i="1" s="1"/>
  <c r="AD12" i="1"/>
  <c r="AE12" i="1" s="1"/>
  <c r="AF12" i="1" s="1"/>
  <c r="AD13" i="1"/>
  <c r="AE13" i="1" s="1"/>
  <c r="AF13" i="1" s="1"/>
  <c r="AD14" i="1"/>
  <c r="AE14" i="1" s="1"/>
  <c r="AF14" i="1" s="1"/>
  <c r="AD15" i="1"/>
  <c r="AE15" i="1" s="1"/>
  <c r="AF15" i="1" s="1"/>
  <c r="AD16" i="1"/>
  <c r="AE16" i="1" s="1"/>
  <c r="AF16" i="1" s="1"/>
  <c r="AD17" i="1"/>
  <c r="AE17" i="1" s="1"/>
  <c r="AF17" i="1" s="1"/>
  <c r="AD18" i="1"/>
  <c r="AE18" i="1" s="1"/>
  <c r="AF18" i="1" s="1"/>
  <c r="AD19" i="1"/>
  <c r="AE19" i="1" s="1"/>
  <c r="AF19" i="1" s="1"/>
  <c r="AE4" i="1"/>
  <c r="AF4" i="1" s="1"/>
  <c r="AG2" i="1"/>
  <c r="AG3" i="1"/>
  <c r="AG4" i="1"/>
  <c r="AG5" i="1"/>
  <c r="AG6" i="1"/>
  <c r="AG7" i="1"/>
  <c r="AG8" i="1"/>
  <c r="AG9" i="1"/>
  <c r="AG10" i="1"/>
  <c r="AG11" i="1"/>
  <c r="AG12" i="1"/>
  <c r="AG13" i="1"/>
  <c r="AG14" i="1"/>
  <c r="AG15" i="1"/>
  <c r="AG16" i="1"/>
  <c r="AG17" i="1"/>
  <c r="AG18" i="1"/>
  <c r="AG19" i="1"/>
  <c r="AI2" i="1"/>
  <c r="AI3" i="1"/>
  <c r="AI4" i="1"/>
  <c r="AI5" i="1"/>
  <c r="AI6" i="1"/>
  <c r="AI7" i="1"/>
  <c r="AI8" i="1"/>
  <c r="AI9" i="1"/>
  <c r="AI10" i="1"/>
  <c r="AI11" i="1"/>
  <c r="AI12" i="1"/>
  <c r="AI13" i="1"/>
  <c r="AI14" i="1"/>
  <c r="AI15" i="1"/>
  <c r="AI16" i="1"/>
  <c r="AI17" i="1"/>
  <c r="AI18" i="1"/>
  <c r="AI19" i="1"/>
  <c r="AJ2" i="1"/>
  <c r="AS2" i="1" s="1"/>
  <c r="AJ3" i="1"/>
  <c r="AS3" i="1" s="1"/>
  <c r="AJ4" i="1"/>
  <c r="AS4" i="1" s="1"/>
  <c r="AJ5" i="1"/>
  <c r="AS5" i="1" s="1"/>
  <c r="AJ6" i="1"/>
  <c r="AS6" i="1" s="1"/>
  <c r="AJ7" i="1"/>
  <c r="AS7" i="1" s="1"/>
  <c r="AJ8" i="1"/>
  <c r="AS8" i="1" s="1"/>
  <c r="AJ9" i="1"/>
  <c r="AS9" i="1" s="1"/>
  <c r="AJ10" i="1"/>
  <c r="AS10" i="1" s="1"/>
  <c r="AJ11" i="1"/>
  <c r="AS11" i="1" s="1"/>
  <c r="AJ12" i="1"/>
  <c r="AS12" i="1" s="1"/>
  <c r="AJ13" i="1"/>
  <c r="AS13" i="1" s="1"/>
  <c r="AJ14" i="1"/>
  <c r="AS14" i="1" s="1"/>
  <c r="AJ15" i="1"/>
  <c r="AS15" i="1" s="1"/>
  <c r="AJ16" i="1"/>
  <c r="AS16" i="1" s="1"/>
  <c r="AJ17" i="1"/>
  <c r="AS17" i="1" s="1"/>
  <c r="AJ18" i="1"/>
  <c r="AS18" i="1" s="1"/>
  <c r="AJ19" i="1"/>
  <c r="AS19" i="1" s="1"/>
  <c r="AN3" i="1"/>
  <c r="AN6" i="1"/>
  <c r="AN10" i="1"/>
  <c r="AN14" i="1"/>
  <c r="AN2" i="1"/>
  <c r="AN4" i="1"/>
  <c r="AN5" i="1"/>
  <c r="AN7" i="1"/>
  <c r="AN8" i="1"/>
  <c r="AN9" i="1"/>
  <c r="AN11" i="1"/>
  <c r="AN12" i="1"/>
  <c r="AN13" i="1"/>
  <c r="AN15" i="1"/>
  <c r="AN16" i="1"/>
  <c r="AN17" i="1"/>
  <c r="AN18" i="1"/>
  <c r="AN19" i="1"/>
  <c r="AO2" i="1"/>
  <c r="AP2" i="1" s="1"/>
  <c r="AO3" i="1"/>
  <c r="AP3" i="1" s="1"/>
  <c r="AO4" i="1"/>
  <c r="AP4" i="1" s="1"/>
  <c r="AO5" i="1"/>
  <c r="AP5" i="1" s="1"/>
  <c r="AO6" i="1"/>
  <c r="AP6" i="1" s="1"/>
  <c r="AO7" i="1"/>
  <c r="AP7" i="1" s="1"/>
  <c r="AO8" i="1"/>
  <c r="AP8" i="1" s="1"/>
  <c r="AO9" i="1"/>
  <c r="AP9" i="1" s="1"/>
  <c r="AO10" i="1"/>
  <c r="AP10" i="1" s="1"/>
  <c r="AO11" i="1"/>
  <c r="AP11" i="1" s="1"/>
  <c r="AO12" i="1"/>
  <c r="AP12" i="1" s="1"/>
  <c r="AO13" i="1"/>
  <c r="AP13" i="1" s="1"/>
  <c r="AO14" i="1"/>
  <c r="AP14" i="1" s="1"/>
  <c r="AO15" i="1"/>
  <c r="AP15" i="1" s="1"/>
  <c r="AO16" i="1"/>
  <c r="AP16" i="1" s="1"/>
  <c r="AO17" i="1"/>
  <c r="AP17" i="1" s="1"/>
  <c r="AO18" i="1"/>
  <c r="AP18" i="1" s="1"/>
  <c r="AO19" i="1"/>
  <c r="AP19" i="1" s="1"/>
  <c r="Y4" i="15"/>
  <c r="AK3" i="15"/>
  <c r="T852" i="1" l="1"/>
  <c r="W867" i="1"/>
  <c r="T396" i="1"/>
  <c r="W857" i="1"/>
  <c r="W476" i="1"/>
  <c r="U545" i="1"/>
  <c r="T107" i="1"/>
  <c r="W856" i="1"/>
  <c r="W855" i="1"/>
  <c r="W858" i="1"/>
  <c r="W854" i="1"/>
  <c r="AK96" i="1"/>
  <c r="AR96" i="1" s="1"/>
  <c r="AT96" i="1" s="1"/>
  <c r="AK1037" i="1"/>
  <c r="AR1037" i="1" s="1"/>
  <c r="AT1037" i="1" s="1"/>
  <c r="AK1031" i="1"/>
  <c r="AR1031" i="1" s="1"/>
  <c r="T66" i="1"/>
  <c r="T65" i="1"/>
  <c r="T2626" i="1"/>
  <c r="AR101" i="1"/>
  <c r="AT101" i="1" s="1"/>
  <c r="T1025" i="1"/>
  <c r="T67" i="1"/>
  <c r="T1024" i="1"/>
  <c r="T68" i="1"/>
  <c r="T1026" i="1"/>
  <c r="T1023" i="1"/>
  <c r="T64" i="1"/>
  <c r="AC2529" i="1"/>
  <c r="T399" i="1"/>
  <c r="T413" i="1"/>
  <c r="T398" i="1"/>
  <c r="AA2334" i="1"/>
  <c r="AC2334" i="1" s="1"/>
  <c r="T1028" i="1"/>
  <c r="AB2526" i="1"/>
  <c r="T397" i="1"/>
  <c r="W1026" i="1"/>
  <c r="AA2286" i="1"/>
  <c r="AC2286" i="1" s="1"/>
  <c r="AA2182" i="1"/>
  <c r="AC2182" i="1" s="1"/>
  <c r="X1024" i="1"/>
  <c r="W1038" i="1"/>
  <c r="T555" i="1"/>
  <c r="W1034" i="1"/>
  <c r="T110" i="1"/>
  <c r="U272" i="1"/>
  <c r="U561" i="1"/>
  <c r="T553" i="1"/>
  <c r="W1032" i="1"/>
  <c r="W1030" i="1"/>
  <c r="AQ2621" i="1"/>
  <c r="U552" i="1"/>
  <c r="X1025" i="1"/>
  <c r="W1029" i="1"/>
  <c r="W67" i="1"/>
  <c r="T109" i="1"/>
  <c r="U792" i="1"/>
  <c r="AA272" i="1"/>
  <c r="AB272" i="1" s="1"/>
  <c r="T629" i="1"/>
  <c r="U790" i="1"/>
  <c r="W1037" i="1"/>
  <c r="U784" i="1"/>
  <c r="T1038" i="1"/>
  <c r="W1033" i="1"/>
  <c r="U252" i="1"/>
  <c r="W1031" i="1"/>
  <c r="T276" i="1"/>
  <c r="U551" i="1"/>
  <c r="T631" i="1"/>
  <c r="U1037" i="1"/>
  <c r="U563" i="1"/>
  <c r="U547" i="1"/>
  <c r="T789" i="1"/>
  <c r="T788" i="1"/>
  <c r="W1036" i="1"/>
  <c r="W1028" i="1"/>
  <c r="U560" i="1"/>
  <c r="U544" i="1"/>
  <c r="W1035" i="1"/>
  <c r="W1027" i="1"/>
  <c r="U559" i="1"/>
  <c r="U543" i="1"/>
  <c r="X1902" i="1"/>
  <c r="T542" i="1"/>
  <c r="T787" i="1"/>
  <c r="AB2527" i="1"/>
  <c r="U558" i="1"/>
  <c r="U550" i="1"/>
  <c r="T541" i="1"/>
  <c r="T786" i="1"/>
  <c r="T108" i="1"/>
  <c r="U557" i="1"/>
  <c r="U549" i="1"/>
  <c r="T793" i="1"/>
  <c r="T785" i="1"/>
  <c r="T260" i="1"/>
  <c r="X303" i="1"/>
  <c r="AA260" i="1"/>
  <c r="AB260" i="1" s="1"/>
  <c r="U556" i="1"/>
  <c r="U548" i="1"/>
  <c r="U540" i="1"/>
  <c r="AA793" i="1"/>
  <c r="AC793" i="1" s="1"/>
  <c r="U1030" i="1"/>
  <c r="AA276" i="1"/>
  <c r="AC276" i="1" s="1"/>
  <c r="AA252" i="1"/>
  <c r="AB252" i="1" s="1"/>
  <c r="T546" i="1"/>
  <c r="T791" i="1"/>
  <c r="U867" i="1"/>
  <c r="U562" i="1"/>
  <c r="U554" i="1"/>
  <c r="U268" i="1"/>
  <c r="AB2525" i="1"/>
  <c r="T857" i="1"/>
  <c r="U1029" i="1"/>
  <c r="U275" i="1"/>
  <c r="T783" i="1"/>
  <c r="T635" i="1"/>
  <c r="AA266" i="1"/>
  <c r="T634" i="1"/>
  <c r="AC2524" i="1"/>
  <c r="AQ2617" i="1"/>
  <c r="AQ2521" i="1"/>
  <c r="AC2523" i="1"/>
  <c r="AQ2616" i="1"/>
  <c r="AK2616" i="1" s="1"/>
  <c r="W302" i="1"/>
  <c r="AA264" i="1"/>
  <c r="AB264" i="1" s="1"/>
  <c r="U264" i="1"/>
  <c r="T266" i="1"/>
  <c r="T632" i="1"/>
  <c r="AA2264" i="1"/>
  <c r="AB2264" i="1" s="1"/>
  <c r="AQ2615" i="1"/>
  <c r="AK2615" i="1" s="1"/>
  <c r="T633" i="1"/>
  <c r="W1754" i="1"/>
  <c r="T854" i="1"/>
  <c r="U259" i="1"/>
  <c r="W99" i="1"/>
  <c r="AA256" i="1"/>
  <c r="AB256" i="1" s="1"/>
  <c r="U258" i="1"/>
  <c r="T630" i="1"/>
  <c r="U861" i="1"/>
  <c r="T1033" i="1"/>
  <c r="AC2528" i="1"/>
  <c r="T1027" i="1"/>
  <c r="T256" i="1"/>
  <c r="W648" i="1"/>
  <c r="AA248" i="1"/>
  <c r="AC248" i="1" s="1"/>
  <c r="T636" i="1"/>
  <c r="T628" i="1"/>
  <c r="T627" i="1"/>
  <c r="U864" i="1"/>
  <c r="T859" i="1"/>
  <c r="U1031" i="1"/>
  <c r="AA2270" i="1"/>
  <c r="AB2270" i="1" s="1"/>
  <c r="AA2126" i="1"/>
  <c r="AB2126" i="1" s="1"/>
  <c r="U1032" i="1"/>
  <c r="AA258" i="1"/>
  <c r="U250" i="1"/>
  <c r="W641" i="1"/>
  <c r="T858" i="1"/>
  <c r="W1757" i="1"/>
  <c r="AA2086" i="1"/>
  <c r="AC2086" i="1" s="1"/>
  <c r="T860" i="1"/>
  <c r="W1756" i="1"/>
  <c r="AA2238" i="1"/>
  <c r="W646" i="1"/>
  <c r="U261" i="1"/>
  <c r="T856" i="1"/>
  <c r="U1036" i="1"/>
  <c r="AA2454" i="1"/>
  <c r="AB2454" i="1" s="1"/>
  <c r="AA2222" i="1"/>
  <c r="AC2222" i="1" s="1"/>
  <c r="W68" i="1"/>
  <c r="T639" i="1"/>
  <c r="U1035" i="1"/>
  <c r="AA2406" i="1"/>
  <c r="T87" i="1"/>
  <c r="W647" i="1"/>
  <c r="T90" i="1"/>
  <c r="AA268" i="1"/>
  <c r="AC268" i="1" s="1"/>
  <c r="T866" i="1"/>
  <c r="U1034" i="1"/>
  <c r="AA2350" i="1"/>
  <c r="AB2350" i="1" s="1"/>
  <c r="T855" i="1"/>
  <c r="AA267" i="1"/>
  <c r="AC267" i="1" s="1"/>
  <c r="AA253" i="1"/>
  <c r="AB253" i="1" s="1"/>
  <c r="U274" i="1"/>
  <c r="T267" i="1"/>
  <c r="T253" i="1"/>
  <c r="W1755" i="1"/>
  <c r="AQ254" i="1"/>
  <c r="AK254" i="1" s="1"/>
  <c r="AR254" i="1" s="1"/>
  <c r="AA277" i="1"/>
  <c r="AB277" i="1" s="1"/>
  <c r="T277" i="1"/>
  <c r="W96" i="1"/>
  <c r="AA251" i="1"/>
  <c r="AC251" i="1" s="1"/>
  <c r="U269" i="1"/>
  <c r="T251" i="1"/>
  <c r="W1753" i="1"/>
  <c r="AA275" i="1"/>
  <c r="AC275" i="1" s="1"/>
  <c r="AA261" i="1"/>
  <c r="AB261" i="1" s="1"/>
  <c r="AA250" i="1"/>
  <c r="AC250" i="1" s="1"/>
  <c r="T4" i="1"/>
  <c r="W66" i="1"/>
  <c r="AQ262" i="1"/>
  <c r="AK262" i="1" s="1"/>
  <c r="AR262" i="1" s="1"/>
  <c r="AT262" i="1" s="1"/>
  <c r="AA274" i="1"/>
  <c r="AC274" i="1" s="1"/>
  <c r="T640" i="1"/>
  <c r="AQ270" i="1"/>
  <c r="AK270" i="1" s="1"/>
  <c r="AR270" i="1" s="1"/>
  <c r="AT270" i="1" s="1"/>
  <c r="AA259" i="1"/>
  <c r="AC259" i="1" s="1"/>
  <c r="W1758" i="1"/>
  <c r="AQ248" i="1"/>
  <c r="AK248" i="1" s="1"/>
  <c r="AR248" i="1" s="1"/>
  <c r="AT248" i="1" s="1"/>
  <c r="AA269" i="1"/>
  <c r="AC269" i="1" s="1"/>
  <c r="AQ279" i="1"/>
  <c r="AA273" i="1"/>
  <c r="AC273" i="1" s="1"/>
  <c r="AA265" i="1"/>
  <c r="AC265" i="1" s="1"/>
  <c r="AA257" i="1"/>
  <c r="AC257" i="1" s="1"/>
  <c r="AA249" i="1"/>
  <c r="AC249" i="1" s="1"/>
  <c r="U273" i="1"/>
  <c r="U265" i="1"/>
  <c r="U257" i="1"/>
  <c r="X635" i="1"/>
  <c r="T865" i="1"/>
  <c r="AQ2008" i="1"/>
  <c r="AK2008" i="1" s="1"/>
  <c r="W98" i="1"/>
  <c r="AA279" i="1"/>
  <c r="AB279" i="1" s="1"/>
  <c r="AA271" i="1"/>
  <c r="AB271" i="1" s="1"/>
  <c r="AA263" i="1"/>
  <c r="AB263" i="1" s="1"/>
  <c r="AA255" i="1"/>
  <c r="AB255" i="1" s="1"/>
  <c r="U279" i="1"/>
  <c r="U271" i="1"/>
  <c r="U263" i="1"/>
  <c r="U255" i="1"/>
  <c r="T863" i="1"/>
  <c r="W97" i="1"/>
  <c r="AA278" i="1"/>
  <c r="AC278" i="1" s="1"/>
  <c r="AA270" i="1"/>
  <c r="AB270" i="1" s="1"/>
  <c r="AA262" i="1"/>
  <c r="AB262" i="1" s="1"/>
  <c r="AA254" i="1"/>
  <c r="AB254" i="1" s="1"/>
  <c r="U278" i="1"/>
  <c r="U270" i="1"/>
  <c r="U262" i="1"/>
  <c r="U254" i="1"/>
  <c r="AA1027" i="1"/>
  <c r="AC1027" i="1" s="1"/>
  <c r="T641" i="1"/>
  <c r="W1752" i="1"/>
  <c r="AQ1359" i="1"/>
  <c r="AK1359" i="1" s="1"/>
  <c r="W643" i="1"/>
  <c r="T88" i="1"/>
  <c r="W627" i="1"/>
  <c r="W95" i="1"/>
  <c r="U862" i="1"/>
  <c r="AQ1707" i="1"/>
  <c r="AQ1699" i="1"/>
  <c r="AQ1691" i="1"/>
  <c r="AK1691" i="1" s="1"/>
  <c r="AQ1683" i="1"/>
  <c r="AK1683" i="1" s="1"/>
  <c r="AR1683" i="1" s="1"/>
  <c r="AT1683" i="1" s="1"/>
  <c r="AQ1675" i="1"/>
  <c r="AK1675" i="1" s="1"/>
  <c r="AR1675" i="1" s="1"/>
  <c r="AT1675" i="1" s="1"/>
  <c r="AQ1667" i="1"/>
  <c r="AK1667" i="1" s="1"/>
  <c r="AQ1659" i="1"/>
  <c r="AK1659" i="1" s="1"/>
  <c r="AR1659" i="1" s="1"/>
  <c r="AT1659" i="1" s="1"/>
  <c r="AQ1651" i="1"/>
  <c r="AK1651" i="1" s="1"/>
  <c r="T89" i="1"/>
  <c r="T644" i="1"/>
  <c r="W644" i="1"/>
  <c r="T642" i="1"/>
  <c r="X866" i="1"/>
  <c r="T638" i="1"/>
  <c r="X625" i="1"/>
  <c r="T643" i="1"/>
  <c r="W636" i="1"/>
  <c r="AQ1065" i="1"/>
  <c r="W628" i="1"/>
  <c r="T637" i="1"/>
  <c r="U72" i="1"/>
  <c r="AA735" i="1"/>
  <c r="AB735" i="1" s="1"/>
  <c r="U75" i="1"/>
  <c r="T880" i="1"/>
  <c r="W90" i="1"/>
  <c r="X633" i="1"/>
  <c r="X864" i="1"/>
  <c r="X862" i="1"/>
  <c r="W110" i="1"/>
  <c r="X859" i="1"/>
  <c r="X642" i="1"/>
  <c r="X634" i="1"/>
  <c r="X626" i="1"/>
  <c r="W652" i="1"/>
  <c r="X865" i="1"/>
  <c r="AQ2520" i="1"/>
  <c r="AQ2609" i="1"/>
  <c r="AK2609" i="1" s="1"/>
  <c r="AQ2601" i="1"/>
  <c r="AQ2593" i="1"/>
  <c r="AQ2577" i="1"/>
  <c r="AK2577" i="1" s="1"/>
  <c r="AR2577" i="1" s="1"/>
  <c r="AT2577" i="1" s="1"/>
  <c r="U71" i="1"/>
  <c r="X104" i="1"/>
  <c r="AA434" i="1"/>
  <c r="AB434" i="1" s="1"/>
  <c r="U69" i="1"/>
  <c r="X640" i="1"/>
  <c r="X632" i="1"/>
  <c r="X624" i="1"/>
  <c r="X863" i="1"/>
  <c r="X639" i="1"/>
  <c r="X631" i="1"/>
  <c r="T414" i="1"/>
  <c r="X638" i="1"/>
  <c r="X630" i="1"/>
  <c r="X861" i="1"/>
  <c r="U2228" i="1"/>
  <c r="U79" i="1"/>
  <c r="X357" i="1"/>
  <c r="AA629" i="1"/>
  <c r="AB629" i="1" s="1"/>
  <c r="X645" i="1"/>
  <c r="X637" i="1"/>
  <c r="X629" i="1"/>
  <c r="X860" i="1"/>
  <c r="AA1031" i="1"/>
  <c r="AC1031" i="1" s="1"/>
  <c r="U5" i="1"/>
  <c r="U77" i="1"/>
  <c r="AA1542" i="1"/>
  <c r="AC1542" i="1" s="1"/>
  <c r="AA2141" i="1"/>
  <c r="U76" i="1"/>
  <c r="W650" i="1"/>
  <c r="AA2620" i="1"/>
  <c r="AC2620" i="1" s="1"/>
  <c r="U74" i="1"/>
  <c r="AA1607" i="1"/>
  <c r="AB1607" i="1" s="1"/>
  <c r="U73" i="1"/>
  <c r="W108" i="1"/>
  <c r="AQ1708" i="1"/>
  <c r="AQ1700" i="1"/>
  <c r="AQ1692" i="1"/>
  <c r="AK1692" i="1" s="1"/>
  <c r="AQ1684" i="1"/>
  <c r="AK1684" i="1" s="1"/>
  <c r="AQ1676" i="1"/>
  <c r="AQ1668" i="1"/>
  <c r="AQ1660" i="1"/>
  <c r="AK1660" i="1" s="1"/>
  <c r="AR1660" i="1" s="1"/>
  <c r="AT1660" i="1" s="1"/>
  <c r="AQ1652" i="1"/>
  <c r="AQ1644" i="1"/>
  <c r="AQ1636" i="1"/>
  <c r="AK1636" i="1" s="1"/>
  <c r="AQ1628" i="1"/>
  <c r="AK1628" i="1" s="1"/>
  <c r="AQ1620" i="1"/>
  <c r="AK1620" i="1" s="1"/>
  <c r="AQ1612" i="1"/>
  <c r="AQ1604" i="1"/>
  <c r="AK1604" i="1" s="1"/>
  <c r="AQ1596" i="1"/>
  <c r="AK1596" i="1" s="1"/>
  <c r="AR1596" i="1" s="1"/>
  <c r="AT1596" i="1" s="1"/>
  <c r="AQ1588" i="1"/>
  <c r="AK1588" i="1" s="1"/>
  <c r="AR1588" i="1" s="1"/>
  <c r="AQ1580" i="1"/>
  <c r="AK1580" i="1" s="1"/>
  <c r="AQ1572" i="1"/>
  <c r="AK1572" i="1" s="1"/>
  <c r="AR1572" i="1" s="1"/>
  <c r="AQ1564" i="1"/>
  <c r="AQ1556" i="1"/>
  <c r="AK1556" i="1" s="1"/>
  <c r="AQ1548" i="1"/>
  <c r="AQ1540" i="1"/>
  <c r="AK1540" i="1" s="1"/>
  <c r="AR1540" i="1" s="1"/>
  <c r="AT1540" i="1" s="1"/>
  <c r="AQ1532" i="1"/>
  <c r="AK1532" i="1" s="1"/>
  <c r="AR1532" i="1" s="1"/>
  <c r="AT1532" i="1" s="1"/>
  <c r="AA1472" i="1"/>
  <c r="AB1472" i="1" s="1"/>
  <c r="U78" i="1"/>
  <c r="U70" i="1"/>
  <c r="AA1471" i="1"/>
  <c r="AC1471" i="1" s="1"/>
  <c r="AA1066" i="1"/>
  <c r="AB1066" i="1" s="1"/>
  <c r="W106" i="1"/>
  <c r="AA121" i="1"/>
  <c r="AC121" i="1" s="1"/>
  <c r="AQ619" i="1"/>
  <c r="AQ783" i="1"/>
  <c r="AA107" i="1"/>
  <c r="AC107" i="1" s="1"/>
  <c r="AQ1687" i="1"/>
  <c r="AQ1671" i="1"/>
  <c r="AK1671" i="1" s="1"/>
  <c r="AQ1639" i="1"/>
  <c r="AK1639" i="1" s="1"/>
  <c r="AQ1607" i="1"/>
  <c r="AK1607" i="1" s="1"/>
  <c r="AR1607" i="1" s="1"/>
  <c r="AT1607" i="1" s="1"/>
  <c r="AQ1575" i="1"/>
  <c r="AK1575" i="1" s="1"/>
  <c r="AR1575" i="1" s="1"/>
  <c r="AT1575" i="1" s="1"/>
  <c r="AQ1543" i="1"/>
  <c r="AK1543" i="1" s="1"/>
  <c r="AQ1535" i="1"/>
  <c r="AQ1527" i="1"/>
  <c r="AK1527" i="1" s="1"/>
  <c r="AQ1519" i="1"/>
  <c r="AQ1495" i="1"/>
  <c r="AQ1487" i="1"/>
  <c r="AQ1463" i="1"/>
  <c r="AK1463" i="1" s="1"/>
  <c r="AR1463" i="1" s="1"/>
  <c r="AT1463" i="1" s="1"/>
  <c r="AQ1455" i="1"/>
  <c r="AQ1447" i="1"/>
  <c r="AK1447" i="1" s="1"/>
  <c r="AR1447" i="1" s="1"/>
  <c r="AT1447" i="1" s="1"/>
  <c r="AQ1423" i="1"/>
  <c r="AQ1415" i="1"/>
  <c r="AK1415" i="1" s="1"/>
  <c r="AQ1391" i="1"/>
  <c r="AQ1383" i="1"/>
  <c r="AK1383" i="1" s="1"/>
  <c r="AQ1351" i="1"/>
  <c r="AQ1327" i="1"/>
  <c r="AQ1311" i="1"/>
  <c r="AK1311" i="1" s="1"/>
  <c r="AR1311" i="1" s="1"/>
  <c r="AT1311" i="1" s="1"/>
  <c r="AQ1303" i="1"/>
  <c r="AQ1287" i="1"/>
  <c r="AQ1279" i="1"/>
  <c r="AK1279" i="1" s="1"/>
  <c r="AQ1247" i="1"/>
  <c r="AK1247" i="1" s="1"/>
  <c r="AR1247" i="1" s="1"/>
  <c r="AT1247" i="1" s="1"/>
  <c r="AQ1702" i="1"/>
  <c r="AQ1694" i="1"/>
  <c r="AK1694" i="1" s="1"/>
  <c r="AQ1686" i="1"/>
  <c r="AK1686" i="1" s="1"/>
  <c r="AR1686" i="1" s="1"/>
  <c r="AT1686" i="1" s="1"/>
  <c r="AQ1678" i="1"/>
  <c r="AK1678" i="1" s="1"/>
  <c r="AR1678" i="1" s="1"/>
  <c r="AT1678" i="1" s="1"/>
  <c r="AQ1670" i="1"/>
  <c r="AQ1662" i="1"/>
  <c r="AQ1654" i="1"/>
  <c r="AK1654" i="1" s="1"/>
  <c r="AQ1646" i="1"/>
  <c r="AQ1638" i="1"/>
  <c r="AK1638" i="1" s="1"/>
  <c r="AQ1630" i="1"/>
  <c r="AK1630" i="1" s="1"/>
  <c r="AQ1622" i="1"/>
  <c r="AK1622" i="1" s="1"/>
  <c r="AR1622" i="1" s="1"/>
  <c r="AT1622" i="1" s="1"/>
  <c r="AQ1614" i="1"/>
  <c r="AK1614" i="1" s="1"/>
  <c r="AR1614" i="1" s="1"/>
  <c r="AT1614" i="1" s="1"/>
  <c r="AB2004" i="1"/>
  <c r="AA2398" i="1"/>
  <c r="AB2398" i="1" s="1"/>
  <c r="AA2342" i="1"/>
  <c r="AB2342" i="1" s="1"/>
  <c r="AA2278" i="1"/>
  <c r="AB2278" i="1" s="1"/>
  <c r="AA2230" i="1"/>
  <c r="AA2190" i="1"/>
  <c r="AB2190" i="1" s="1"/>
  <c r="AA2134" i="1"/>
  <c r="AC2134" i="1" s="1"/>
  <c r="AA2078" i="1"/>
  <c r="AB2078" i="1" s="1"/>
  <c r="AA2044" i="1"/>
  <c r="AB2044" i="1" s="1"/>
  <c r="AQ2614" i="1"/>
  <c r="AA2390" i="1"/>
  <c r="AC2390" i="1" s="1"/>
  <c r="AA2326" i="1"/>
  <c r="AC2326" i="1" s="1"/>
  <c r="AA2174" i="1"/>
  <c r="AB2174" i="1" s="1"/>
  <c r="AA2118" i="1"/>
  <c r="AB2118" i="1" s="1"/>
  <c r="AA2070" i="1"/>
  <c r="AB2070" i="1" s="1"/>
  <c r="AA2382" i="1"/>
  <c r="AC2382" i="1" s="1"/>
  <c r="AA2318" i="1"/>
  <c r="AC2318" i="1" s="1"/>
  <c r="AA2262" i="1"/>
  <c r="AB2262" i="1" s="1"/>
  <c r="AA2214" i="1"/>
  <c r="AA2166" i="1"/>
  <c r="AC2166" i="1" s="1"/>
  <c r="AA2110" i="1"/>
  <c r="AC2110" i="1" s="1"/>
  <c r="AQ1606" i="1"/>
  <c r="AQ1598" i="1"/>
  <c r="AK1598" i="1" s="1"/>
  <c r="AR1598" i="1" s="1"/>
  <c r="AT1598" i="1" s="1"/>
  <c r="AQ1590" i="1"/>
  <c r="AK1590" i="1" s="1"/>
  <c r="AR1590" i="1" s="1"/>
  <c r="AT1590" i="1" s="1"/>
  <c r="AQ1582" i="1"/>
  <c r="AQ1574" i="1"/>
  <c r="AK1574" i="1" s="1"/>
  <c r="AR1574" i="1" s="1"/>
  <c r="AT1574" i="1" s="1"/>
  <c r="AQ1566" i="1"/>
  <c r="AQ1558" i="1"/>
  <c r="AK1558" i="1" s="1"/>
  <c r="AR1558" i="1" s="1"/>
  <c r="AT1558" i="1" s="1"/>
  <c r="AQ1550" i="1"/>
  <c r="AQ1542" i="1"/>
  <c r="AK1542" i="1" s="1"/>
  <c r="AQ1534" i="1"/>
  <c r="AK1534" i="1" s="1"/>
  <c r="AR1534" i="1" s="1"/>
  <c r="AQ1526" i="1"/>
  <c r="AQ1518" i="1"/>
  <c r="AQ1510" i="1"/>
  <c r="AK1510" i="1" s="1"/>
  <c r="AR1510" i="1" s="1"/>
  <c r="AT1510" i="1" s="1"/>
  <c r="AQ1502" i="1"/>
  <c r="AQ1494" i="1"/>
  <c r="AQ1486" i="1"/>
  <c r="AQ1478" i="1"/>
  <c r="AK1478" i="1" s="1"/>
  <c r="AQ1470" i="1"/>
  <c r="AK1470" i="1" s="1"/>
  <c r="AQ1462" i="1"/>
  <c r="AK1462" i="1" s="1"/>
  <c r="AR1462" i="1" s="1"/>
  <c r="AT1462" i="1" s="1"/>
  <c r="AQ1454" i="1"/>
  <c r="AK1454" i="1" s="1"/>
  <c r="AR1454" i="1" s="1"/>
  <c r="AT1454" i="1" s="1"/>
  <c r="AQ1446" i="1"/>
  <c r="AK1446" i="1" s="1"/>
  <c r="AR1446" i="1" s="1"/>
  <c r="AT1446" i="1" s="1"/>
  <c r="AQ1438" i="1"/>
  <c r="AK1438" i="1" s="1"/>
  <c r="AR1438" i="1" s="1"/>
  <c r="AT1438" i="1" s="1"/>
  <c r="AQ1430" i="1"/>
  <c r="AK1430" i="1" s="1"/>
  <c r="AR1430" i="1" s="1"/>
  <c r="AT1430" i="1" s="1"/>
  <c r="AQ1422" i="1"/>
  <c r="AQ1414" i="1"/>
  <c r="AK1414" i="1" s="1"/>
  <c r="AQ1406" i="1"/>
  <c r="AK1406" i="1" s="1"/>
  <c r="AQ1398" i="1"/>
  <c r="AQ1390" i="1"/>
  <c r="AK1390" i="1" s="1"/>
  <c r="AR1390" i="1" s="1"/>
  <c r="AT1390" i="1" s="1"/>
  <c r="AQ1382" i="1"/>
  <c r="AK1382" i="1" s="1"/>
  <c r="AR1382" i="1" s="1"/>
  <c r="AT1382" i="1" s="1"/>
  <c r="AQ1374" i="1"/>
  <c r="AK1374" i="1" s="1"/>
  <c r="AQ1366" i="1"/>
  <c r="AQ1358" i="1"/>
  <c r="AQ1350" i="1"/>
  <c r="AQ1342" i="1"/>
  <c r="AK1342" i="1" s="1"/>
  <c r="AR1342" i="1" s="1"/>
  <c r="AT1342" i="1" s="1"/>
  <c r="AQ1334" i="1"/>
  <c r="AK1334" i="1" s="1"/>
  <c r="AQ1326" i="1"/>
  <c r="AK1326" i="1" s="1"/>
  <c r="AQ1318" i="1"/>
  <c r="AK1318" i="1" s="1"/>
  <c r="AR1318" i="1" s="1"/>
  <c r="AT1318" i="1" s="1"/>
  <c r="AQ1310" i="1"/>
  <c r="AQ1302" i="1"/>
  <c r="AK1302" i="1" s="1"/>
  <c r="AQ1294" i="1"/>
  <c r="AK1294" i="1" s="1"/>
  <c r="AQ1286" i="1"/>
  <c r="AQ1278" i="1"/>
  <c r="AK1278" i="1" s="1"/>
  <c r="AR1278" i="1" s="1"/>
  <c r="AQ1270" i="1"/>
  <c r="AK1270" i="1" s="1"/>
  <c r="AR1270" i="1" s="1"/>
  <c r="AT1270" i="1" s="1"/>
  <c r="AQ1262" i="1"/>
  <c r="AK1262" i="1" s="1"/>
  <c r="AR1262" i="1" s="1"/>
  <c r="AT1262" i="1" s="1"/>
  <c r="AQ1254" i="1"/>
  <c r="AK1254" i="1" s="1"/>
  <c r="AQ1246" i="1"/>
  <c r="AK1246" i="1" s="1"/>
  <c r="AR1246" i="1" s="1"/>
  <c r="AT1246" i="1" s="1"/>
  <c r="AQ1238" i="1"/>
  <c r="AK1238" i="1" s="1"/>
  <c r="AR1238" i="1" s="1"/>
  <c r="AQ1230" i="1"/>
  <c r="AK1230" i="1" s="1"/>
  <c r="AA2374" i="1"/>
  <c r="AB2374" i="1" s="1"/>
  <c r="AA2310" i="1"/>
  <c r="AC2310" i="1" s="1"/>
  <c r="AA2158" i="1"/>
  <c r="AC2158" i="1" s="1"/>
  <c r="AA2102" i="1"/>
  <c r="AC2102" i="1" s="1"/>
  <c r="AA2366" i="1"/>
  <c r="AC2366" i="1" s="1"/>
  <c r="AA2302" i="1"/>
  <c r="AA2254" i="1"/>
  <c r="AB2254" i="1" s="1"/>
  <c r="AA2206" i="1"/>
  <c r="AB2206" i="1" s="1"/>
  <c r="AA2150" i="1"/>
  <c r="AB2150" i="1" s="1"/>
  <c r="AA2094" i="1"/>
  <c r="AB2094" i="1" s="1"/>
  <c r="AQ1524" i="1"/>
  <c r="AQ1516" i="1"/>
  <c r="AK1516" i="1" s="1"/>
  <c r="AQ1508" i="1"/>
  <c r="AQ1500" i="1"/>
  <c r="AK1500" i="1" s="1"/>
  <c r="AQ1492" i="1"/>
  <c r="AQ1484" i="1"/>
  <c r="AQ1476" i="1"/>
  <c r="AQ1468" i="1"/>
  <c r="AK1468" i="1" s="1"/>
  <c r="AR1468" i="1" s="1"/>
  <c r="AT1468" i="1" s="1"/>
  <c r="AQ1460" i="1"/>
  <c r="AQ1452" i="1"/>
  <c r="AQ1444" i="1"/>
  <c r="AQ1436" i="1"/>
  <c r="AK1436" i="1" s="1"/>
  <c r="AQ1428" i="1"/>
  <c r="AQ1420" i="1"/>
  <c r="AQ1412" i="1"/>
  <c r="AQ1404" i="1"/>
  <c r="AK1404" i="1" s="1"/>
  <c r="AR1404" i="1" s="1"/>
  <c r="AT1404" i="1" s="1"/>
  <c r="AQ1396" i="1"/>
  <c r="AQ1388" i="1"/>
  <c r="AQ1380" i="1"/>
  <c r="AK1380" i="1" s="1"/>
  <c r="AR1380" i="1" s="1"/>
  <c r="AT1380" i="1" s="1"/>
  <c r="AQ1372" i="1"/>
  <c r="AK1372" i="1" s="1"/>
  <c r="AR1372" i="1" s="1"/>
  <c r="AT1372" i="1" s="1"/>
  <c r="AQ1364" i="1"/>
  <c r="AK1364" i="1" s="1"/>
  <c r="AR1364" i="1" s="1"/>
  <c r="AT1364" i="1" s="1"/>
  <c r="AQ1356" i="1"/>
  <c r="AQ1340" i="1"/>
  <c r="AQ1332" i="1"/>
  <c r="AK1332" i="1" s="1"/>
  <c r="AR1332" i="1" s="1"/>
  <c r="AT1332" i="1" s="1"/>
  <c r="AQ1324" i="1"/>
  <c r="AK1324" i="1" s="1"/>
  <c r="AR1324" i="1" s="1"/>
  <c r="AQ1316" i="1"/>
  <c r="AK1316" i="1" s="1"/>
  <c r="AR1316" i="1" s="1"/>
  <c r="AT1316" i="1" s="1"/>
  <c r="AQ1308" i="1"/>
  <c r="AK1308" i="1" s="1"/>
  <c r="AR1308" i="1" s="1"/>
  <c r="AT1308" i="1" s="1"/>
  <c r="AQ1300" i="1"/>
  <c r="AK1300" i="1" s="1"/>
  <c r="AQ1292" i="1"/>
  <c r="AQ1276" i="1"/>
  <c r="AQ1268" i="1"/>
  <c r="AQ1260" i="1"/>
  <c r="AQ1236" i="1"/>
  <c r="AK1236" i="1" s="1"/>
  <c r="AR1236" i="1" s="1"/>
  <c r="AT1236" i="1" s="1"/>
  <c r="AQ1710" i="1"/>
  <c r="AK1710" i="1" s="1"/>
  <c r="AR1710" i="1" s="1"/>
  <c r="AA2478" i="1"/>
  <c r="AB2478" i="1" s="1"/>
  <c r="AA2414" i="1"/>
  <c r="AB2414" i="1" s="1"/>
  <c r="AA2358" i="1"/>
  <c r="AB2358" i="1" s="1"/>
  <c r="AA2294" i="1"/>
  <c r="AB2294" i="1" s="1"/>
  <c r="AA2246" i="1"/>
  <c r="AA2198" i="1"/>
  <c r="AC2198" i="1" s="1"/>
  <c r="AA2142" i="1"/>
  <c r="AB2142" i="1" s="1"/>
  <c r="T2624" i="1"/>
  <c r="W651" i="1"/>
  <c r="AA1037" i="1"/>
  <c r="AB1037" i="1" s="1"/>
  <c r="AA2245" i="1"/>
  <c r="AC2245" i="1" s="1"/>
  <c r="AQ778" i="1"/>
  <c r="AA2277" i="1"/>
  <c r="X74" i="1"/>
  <c r="AQ560" i="1"/>
  <c r="AQ552" i="1"/>
  <c r="AK552" i="1" s="1"/>
  <c r="AR552" i="1" s="1"/>
  <c r="AT552" i="1" s="1"/>
  <c r="AA1029" i="1"/>
  <c r="AC1029" i="1" s="1"/>
  <c r="P2293" i="1"/>
  <c r="AA2293" i="1"/>
  <c r="AC2293" i="1" s="1"/>
  <c r="P2285" i="1"/>
  <c r="AA2285" i="1"/>
  <c r="P2253" i="1"/>
  <c r="AA2253" i="1"/>
  <c r="AC2253" i="1" s="1"/>
  <c r="P2237" i="1"/>
  <c r="AA2237" i="1"/>
  <c r="AC2237" i="1" s="1"/>
  <c r="AA458" i="1"/>
  <c r="AC458" i="1" s="1"/>
  <c r="AA1023" i="1"/>
  <c r="W73" i="1"/>
  <c r="T616" i="1"/>
  <c r="W72" i="1"/>
  <c r="T613" i="1"/>
  <c r="X103" i="1"/>
  <c r="AA2173" i="1"/>
  <c r="AC2173" i="1" s="1"/>
  <c r="AA2101" i="1"/>
  <c r="AC2101" i="1" s="1"/>
  <c r="AA2045" i="1"/>
  <c r="AC2045" i="1" s="1"/>
  <c r="AA2021" i="1"/>
  <c r="AB2021" i="1" s="1"/>
  <c r="AQ2518" i="1"/>
  <c r="AA2205" i="1"/>
  <c r="AC2205" i="1" s="1"/>
  <c r="AA2133" i="1"/>
  <c r="AC2133" i="1" s="1"/>
  <c r="AA2069" i="1"/>
  <c r="AC2069" i="1" s="1"/>
  <c r="AA2165" i="1"/>
  <c r="AC2165" i="1" s="1"/>
  <c r="AA2093" i="1"/>
  <c r="AC2093" i="1" s="1"/>
  <c r="AA2013" i="1"/>
  <c r="AC2013" i="1" s="1"/>
  <c r="U2128" i="1"/>
  <c r="AQ1643" i="1"/>
  <c r="AK1643" i="1" s="1"/>
  <c r="AQ1635" i="1"/>
  <c r="AK1635" i="1" s="1"/>
  <c r="AR1635" i="1" s="1"/>
  <c r="AT1635" i="1" s="1"/>
  <c r="AQ1627" i="1"/>
  <c r="AQ1619" i="1"/>
  <c r="AK1619" i="1" s="1"/>
  <c r="AR1619" i="1" s="1"/>
  <c r="AT1619" i="1" s="1"/>
  <c r="AQ1611" i="1"/>
  <c r="AQ1603" i="1"/>
  <c r="AQ1595" i="1"/>
  <c r="AK1595" i="1" s="1"/>
  <c r="AR1595" i="1" s="1"/>
  <c r="AT1595" i="1" s="1"/>
  <c r="AQ1587" i="1"/>
  <c r="AQ1579" i="1"/>
  <c r="AQ1571" i="1"/>
  <c r="AK1571" i="1" s="1"/>
  <c r="AR1571" i="1" s="1"/>
  <c r="AT1571" i="1" s="1"/>
  <c r="AQ1563" i="1"/>
  <c r="AK1563" i="1" s="1"/>
  <c r="AR1563" i="1" s="1"/>
  <c r="AT1563" i="1" s="1"/>
  <c r="AQ1547" i="1"/>
  <c r="AK1547" i="1" s="1"/>
  <c r="AR1547" i="1" s="1"/>
  <c r="AQ1523" i="1"/>
  <c r="AQ1515" i="1"/>
  <c r="AQ1507" i="1"/>
  <c r="AQ1499" i="1"/>
  <c r="AQ1491" i="1"/>
  <c r="AK1491" i="1" s="1"/>
  <c r="AQ1483" i="1"/>
  <c r="AQ1459" i="1"/>
  <c r="AK1459" i="1" s="1"/>
  <c r="AQ1451" i="1"/>
  <c r="AK1451" i="1" s="1"/>
  <c r="AR1451" i="1" s="1"/>
  <c r="AQ1427" i="1"/>
  <c r="AQ1411" i="1"/>
  <c r="AK1411" i="1" s="1"/>
  <c r="AR1411" i="1" s="1"/>
  <c r="AT1411" i="1" s="1"/>
  <c r="AQ1403" i="1"/>
  <c r="AK1403" i="1" s="1"/>
  <c r="AR1403" i="1" s="1"/>
  <c r="AQ1379" i="1"/>
  <c r="AQ1371" i="1"/>
  <c r="AK1371" i="1" s="1"/>
  <c r="AQ1363" i="1"/>
  <c r="AK1363" i="1" s="1"/>
  <c r="AR1363" i="1" s="1"/>
  <c r="AQ1355" i="1"/>
  <c r="AQ1339" i="1"/>
  <c r="AK1339" i="1" s="1"/>
  <c r="AQ1331" i="1"/>
  <c r="AQ1323" i="1"/>
  <c r="AK1323" i="1" s="1"/>
  <c r="AR1323" i="1" s="1"/>
  <c r="AT1323" i="1" s="1"/>
  <c r="AQ1299" i="1"/>
  <c r="AK1299" i="1" s="1"/>
  <c r="AR1299" i="1" s="1"/>
  <c r="AT1299" i="1" s="1"/>
  <c r="AQ1275" i="1"/>
  <c r="AQ1267" i="1"/>
  <c r="AQ1259" i="1"/>
  <c r="AQ1243" i="1"/>
  <c r="AC1609" i="1"/>
  <c r="AQ1750" i="1"/>
  <c r="AK1750" i="1" s="1"/>
  <c r="AR1750" i="1" s="1"/>
  <c r="AA2125" i="1"/>
  <c r="AB2125" i="1" s="1"/>
  <c r="W2288" i="1"/>
  <c r="AA2157" i="1"/>
  <c r="W1953" i="1"/>
  <c r="AQ2429" i="1"/>
  <c r="AK2429" i="1" s="1"/>
  <c r="AR2429" i="1" s="1"/>
  <c r="AT2429" i="1" s="1"/>
  <c r="AQ2405" i="1"/>
  <c r="AK2405" i="1" s="1"/>
  <c r="AR2405" i="1" s="1"/>
  <c r="AT2405" i="1" s="1"/>
  <c r="AQ2397" i="1"/>
  <c r="AQ2373" i="1"/>
  <c r="AQ2365" i="1"/>
  <c r="AQ2349" i="1"/>
  <c r="AQ2341" i="1"/>
  <c r="AK2341" i="1" s="1"/>
  <c r="AQ2333" i="1"/>
  <c r="AQ2309" i="1"/>
  <c r="AK2309" i="1" s="1"/>
  <c r="AR2309" i="1" s="1"/>
  <c r="AT2309" i="1" s="1"/>
  <c r="AQ2301" i="1"/>
  <c r="AQ2285" i="1"/>
  <c r="AK2285" i="1" s="1"/>
  <c r="AR2285" i="1" s="1"/>
  <c r="AT2285" i="1" s="1"/>
  <c r="AQ2269" i="1"/>
  <c r="AK2269" i="1" s="1"/>
  <c r="AR2269" i="1" s="1"/>
  <c r="AT2269" i="1" s="1"/>
  <c r="AQ2245" i="1"/>
  <c r="AK2245" i="1" s="1"/>
  <c r="AQ2237" i="1"/>
  <c r="AK2237" i="1" s="1"/>
  <c r="AQ2221" i="1"/>
  <c r="AK2221" i="1" s="1"/>
  <c r="AQ2205" i="1"/>
  <c r="AQ2197" i="1"/>
  <c r="AK2197" i="1" s="1"/>
  <c r="AR2197" i="1" s="1"/>
  <c r="AT2197" i="1" s="1"/>
  <c r="AQ2173" i="1"/>
  <c r="AQ2141" i="1"/>
  <c r="AQ2101" i="1"/>
  <c r="AK2101" i="1" s="1"/>
  <c r="AR2101" i="1" s="1"/>
  <c r="AT2101" i="1" s="1"/>
  <c r="AQ2077" i="1"/>
  <c r="AK2077" i="1" s="1"/>
  <c r="AQ2069" i="1"/>
  <c r="AQ2045" i="1"/>
  <c r="AK2045" i="1" s="1"/>
  <c r="AA2189" i="1"/>
  <c r="AC2189" i="1" s="1"/>
  <c r="AA2117" i="1"/>
  <c r="AC2117" i="1" s="1"/>
  <c r="AA2085" i="1"/>
  <c r="AB2085" i="1" s="1"/>
  <c r="AA2053" i="1"/>
  <c r="AC2053" i="1" s="1"/>
  <c r="AA2213" i="1"/>
  <c r="AC2213" i="1" s="1"/>
  <c r="U15" i="1"/>
  <c r="AQ63" i="1"/>
  <c r="AK63" i="1" s="1"/>
  <c r="AQ79" i="1"/>
  <c r="AQ71" i="1"/>
  <c r="X107" i="1"/>
  <c r="AA450" i="1"/>
  <c r="AC450" i="1" s="1"/>
  <c r="AQ618" i="1"/>
  <c r="AK618" i="1" s="1"/>
  <c r="AA1024" i="1"/>
  <c r="T1079" i="1"/>
  <c r="AQ54" i="1"/>
  <c r="AQ62" i="1"/>
  <c r="AK62" i="1" s="1"/>
  <c r="AQ319" i="1"/>
  <c r="AK319" i="1" s="1"/>
  <c r="AR319" i="1" s="1"/>
  <c r="W2087" i="1"/>
  <c r="W69" i="1"/>
  <c r="AQ61" i="1"/>
  <c r="AK61" i="1" s="1"/>
  <c r="AR61" i="1" s="1"/>
  <c r="AT61" i="1" s="1"/>
  <c r="X105" i="1"/>
  <c r="AQ393" i="1"/>
  <c r="AA442" i="1"/>
  <c r="AC442" i="1" s="1"/>
  <c r="AQ590" i="1"/>
  <c r="AK590" i="1" s="1"/>
  <c r="W653" i="1"/>
  <c r="AA686" i="1"/>
  <c r="AC686" i="1" s="1"/>
  <c r="AQ1218" i="1"/>
  <c r="AQ1210" i="1"/>
  <c r="AQ392" i="1"/>
  <c r="AK392" i="1" s="1"/>
  <c r="AQ437" i="1"/>
  <c r="T889" i="1"/>
  <c r="AA1035" i="1"/>
  <c r="AB1035" i="1" s="1"/>
  <c r="AQ1058" i="1"/>
  <c r="AQ1050" i="1"/>
  <c r="AR1516" i="1"/>
  <c r="AT1516" i="1" s="1"/>
  <c r="AA1543" i="1"/>
  <c r="AC1543" i="1" s="1"/>
  <c r="U1582" i="1"/>
  <c r="AQ2511" i="1"/>
  <c r="AQ2503" i="1"/>
  <c r="AK2503" i="1" s="1"/>
  <c r="AQ2495" i="1"/>
  <c r="AK2495" i="1" s="1"/>
  <c r="AQ2487" i="1"/>
  <c r="AQ2479" i="1"/>
  <c r="AQ2471" i="1"/>
  <c r="AQ2463" i="1"/>
  <c r="AQ2455" i="1"/>
  <c r="AQ2447" i="1"/>
  <c r="AQ2439" i="1"/>
  <c r="AK2439" i="1" s="1"/>
  <c r="AQ2431" i="1"/>
  <c r="AK2431" i="1" s="1"/>
  <c r="AQ2423" i="1"/>
  <c r="AQ2415" i="1"/>
  <c r="AQ2175" i="1"/>
  <c r="W89" i="1"/>
  <c r="T618" i="1"/>
  <c r="AA1032" i="1"/>
  <c r="AC1032" i="1" s="1"/>
  <c r="AA1524" i="1"/>
  <c r="AB1524" i="1" s="1"/>
  <c r="X109" i="1"/>
  <c r="AQ249" i="1"/>
  <c r="AQ439" i="1"/>
  <c r="AK439" i="1" s="1"/>
  <c r="AR439" i="1" s="1"/>
  <c r="T614" i="1"/>
  <c r="AQ553" i="1"/>
  <c r="AQ545" i="1"/>
  <c r="AQ781" i="1"/>
  <c r="AA1036" i="1"/>
  <c r="AB1036" i="1" s="1"/>
  <c r="AA1028" i="1"/>
  <c r="AC1028" i="1" s="1"/>
  <c r="X1491" i="1"/>
  <c r="AQ285" i="1"/>
  <c r="AA1034" i="1"/>
  <c r="AC1034" i="1" s="1"/>
  <c r="AA1026" i="1"/>
  <c r="AC1026" i="1" s="1"/>
  <c r="AA2351" i="1"/>
  <c r="AB2351" i="1" s="1"/>
  <c r="AQ2620" i="1"/>
  <c r="T612" i="1"/>
  <c r="X649" i="1"/>
  <c r="AQ59" i="1"/>
  <c r="AA104" i="1"/>
  <c r="AC104" i="1" s="1"/>
  <c r="T898" i="1"/>
  <c r="AA1033" i="1"/>
  <c r="AC1033" i="1" s="1"/>
  <c r="AA1025" i="1"/>
  <c r="AQ2478" i="1"/>
  <c r="AQ2454" i="1"/>
  <c r="AK2454" i="1" s="1"/>
  <c r="T1078" i="1"/>
  <c r="AA106" i="1"/>
  <c r="AB106" i="1" s="1"/>
  <c r="AQ588" i="1"/>
  <c r="AK588" i="1" s="1"/>
  <c r="AA866" i="1"/>
  <c r="AC866" i="1" s="1"/>
  <c r="AQ1069" i="1"/>
  <c r="AQ123" i="1"/>
  <c r="AK123" i="1" s="1"/>
  <c r="AQ391" i="1"/>
  <c r="AK391" i="1" s="1"/>
  <c r="AQ436" i="1"/>
  <c r="AK436" i="1" s="1"/>
  <c r="AQ595" i="1"/>
  <c r="AQ587" i="1"/>
  <c r="T617" i="1"/>
  <c r="T652" i="1"/>
  <c r="AQ784" i="1"/>
  <c r="AQ1021" i="1"/>
  <c r="AQ1013" i="1"/>
  <c r="AQ1005" i="1"/>
  <c r="AK1005" i="1" s="1"/>
  <c r="AQ997" i="1"/>
  <c r="AQ989" i="1"/>
  <c r="AQ1755" i="1"/>
  <c r="AA2431" i="1"/>
  <c r="AB2431" i="1" s="1"/>
  <c r="AQ150" i="1"/>
  <c r="AQ286" i="1"/>
  <c r="AK286" i="1" s="1"/>
  <c r="AA105" i="1"/>
  <c r="AC105" i="1" s="1"/>
  <c r="AQ241" i="1"/>
  <c r="AK241" i="1" s="1"/>
  <c r="AQ233" i="1"/>
  <c r="AQ217" i="1"/>
  <c r="AQ209" i="1"/>
  <c r="AQ201" i="1"/>
  <c r="AK201" i="1" s="1"/>
  <c r="AQ185" i="1"/>
  <c r="AQ169" i="1"/>
  <c r="AK169" i="1" s="1"/>
  <c r="AQ594" i="1"/>
  <c r="AK594" i="1" s="1"/>
  <c r="AQ586" i="1"/>
  <c r="AK586" i="1" s="1"/>
  <c r="AQ639" i="1"/>
  <c r="AQ631" i="1"/>
  <c r="T651" i="1"/>
  <c r="AA1038" i="1"/>
  <c r="AB1038" i="1" s="1"/>
  <c r="AA1030" i="1"/>
  <c r="AC1030" i="1" s="1"/>
  <c r="X1997" i="1"/>
  <c r="AA103" i="1"/>
  <c r="AB103" i="1" s="1"/>
  <c r="AQ149" i="1"/>
  <c r="AK149" i="1" s="1"/>
  <c r="AQ284" i="1"/>
  <c r="AQ310" i="1"/>
  <c r="AA865" i="1"/>
  <c r="AC865" i="1" s="1"/>
  <c r="AA1463" i="1"/>
  <c r="AB1463" i="1" s="1"/>
  <c r="U2116" i="1"/>
  <c r="AQ2612" i="1"/>
  <c r="AQ2622" i="1"/>
  <c r="AQ60" i="1"/>
  <c r="AQ162" i="1"/>
  <c r="AQ283" i="1"/>
  <c r="AK283" i="1" s="1"/>
  <c r="AQ779" i="1"/>
  <c r="AA864" i="1"/>
  <c r="AQ1080" i="1"/>
  <c r="AK1080" i="1" s="1"/>
  <c r="AC1295" i="1"/>
  <c r="AA1527" i="1"/>
  <c r="AC1527" i="1" s="1"/>
  <c r="AQ57" i="1"/>
  <c r="AK57" i="1" s="1"/>
  <c r="AA109" i="1"/>
  <c r="AB109" i="1" s="1"/>
  <c r="AQ183" i="1"/>
  <c r="AK183" i="1" s="1"/>
  <c r="AQ252" i="1"/>
  <c r="AA341" i="1"/>
  <c r="AB341" i="1" s="1"/>
  <c r="AQ390" i="1"/>
  <c r="AK390" i="1" s="1"/>
  <c r="AQ435" i="1"/>
  <c r="AK435" i="1" s="1"/>
  <c r="AR435" i="1" s="1"/>
  <c r="AA858" i="1"/>
  <c r="AC858" i="1" s="1"/>
  <c r="U973" i="1"/>
  <c r="X1127" i="1"/>
  <c r="AC1271" i="1"/>
  <c r="AA1583" i="1"/>
  <c r="AB1583" i="1" s="1"/>
  <c r="AA1431" i="1"/>
  <c r="AC1431" i="1" s="1"/>
  <c r="U16" i="1"/>
  <c r="AQ56" i="1"/>
  <c r="AK56" i="1" s="1"/>
  <c r="AQ93" i="1"/>
  <c r="AA108" i="1"/>
  <c r="AB108" i="1" s="1"/>
  <c r="AQ267" i="1"/>
  <c r="AQ259" i="1"/>
  <c r="AK259" i="1" s="1"/>
  <c r="AQ251" i="1"/>
  <c r="AQ317" i="1"/>
  <c r="AK317" i="1" s="1"/>
  <c r="AQ434" i="1"/>
  <c r="AK434" i="1" s="1"/>
  <c r="AQ597" i="1"/>
  <c r="AK597" i="1" s="1"/>
  <c r="AQ785" i="1"/>
  <c r="AA857" i="1"/>
  <c r="AC857" i="1" s="1"/>
  <c r="AA971" i="1"/>
  <c r="AC971" i="1" s="1"/>
  <c r="T899" i="1"/>
  <c r="AQ1102" i="1"/>
  <c r="AA1671" i="1"/>
  <c r="AB1671" i="1" s="1"/>
  <c r="AA1582" i="1"/>
  <c r="AB1582" i="1" s="1"/>
  <c r="AA1511" i="1"/>
  <c r="AC1511" i="1" s="1"/>
  <c r="AQ1731" i="1"/>
  <c r="AK1731" i="1" s="1"/>
  <c r="AQ2064" i="1"/>
  <c r="AQ2522" i="1"/>
  <c r="AQ55" i="1"/>
  <c r="AQ250" i="1"/>
  <c r="AQ376" i="1"/>
  <c r="AK376" i="1" s="1"/>
  <c r="AQ468" i="1"/>
  <c r="AK468" i="1" s="1"/>
  <c r="AR468" i="1" s="1"/>
  <c r="AT468" i="1" s="1"/>
  <c r="AA454" i="1"/>
  <c r="AC454" i="1" s="1"/>
  <c r="AQ593" i="1"/>
  <c r="AQ585" i="1"/>
  <c r="AK585" i="1" s="1"/>
  <c r="AQ867" i="1"/>
  <c r="AK867" i="1" s="1"/>
  <c r="AR867" i="1" s="1"/>
  <c r="AT867" i="1" s="1"/>
  <c r="AQ859" i="1"/>
  <c r="AA856" i="1"/>
  <c r="AC856" i="1" s="1"/>
  <c r="AA947" i="1"/>
  <c r="AB947" i="1" s="1"/>
  <c r="AA1487" i="1"/>
  <c r="AB1487" i="1" s="1"/>
  <c r="AA1310" i="1"/>
  <c r="AC1310" i="1" s="1"/>
  <c r="AQ1759" i="1"/>
  <c r="AK1759" i="1" s="1"/>
  <c r="AQ2529" i="1"/>
  <c r="AQ2618" i="1"/>
  <c r="X335" i="1"/>
  <c r="AA452" i="1"/>
  <c r="AC452" i="1" s="1"/>
  <c r="AQ592" i="1"/>
  <c r="AQ584" i="1"/>
  <c r="AK584" i="1" s="1"/>
  <c r="AQ641" i="1"/>
  <c r="AQ633" i="1"/>
  <c r="AQ646" i="1"/>
  <c r="U720" i="1"/>
  <c r="AA899" i="1"/>
  <c r="AC899" i="1" s="1"/>
  <c r="AQ1093" i="1"/>
  <c r="AK1093" i="1" s="1"/>
  <c r="AR1093" i="1" s="1"/>
  <c r="AT1093" i="1" s="1"/>
  <c r="AA1647" i="1"/>
  <c r="AB1647" i="1" s="1"/>
  <c r="AA1567" i="1"/>
  <c r="AB1567" i="1" s="1"/>
  <c r="AA1486" i="1"/>
  <c r="AB1486" i="1" s="1"/>
  <c r="AA1956" i="1"/>
  <c r="T615" i="1"/>
  <c r="AA1623" i="1"/>
  <c r="AB1623" i="1" s="1"/>
  <c r="AA1559" i="1"/>
  <c r="AB1559" i="1" s="1"/>
  <c r="U1260" i="1"/>
  <c r="AQ1751" i="1"/>
  <c r="AK1751" i="1" s="1"/>
  <c r="X2198" i="1"/>
  <c r="AC859" i="1"/>
  <c r="AB859" i="1"/>
  <c r="W79" i="1"/>
  <c r="U829" i="1"/>
  <c r="AA913" i="1"/>
  <c r="AC913" i="1" s="1"/>
  <c r="P1552" i="1"/>
  <c r="AA1552" i="1"/>
  <c r="AB1552" i="1" s="1"/>
  <c r="P1536" i="1"/>
  <c r="AA1536" i="1"/>
  <c r="AB1536" i="1" s="1"/>
  <c r="P1528" i="1"/>
  <c r="AA1528" i="1"/>
  <c r="AB1528" i="1" s="1"/>
  <c r="P1512" i="1"/>
  <c r="AA1512" i="1"/>
  <c r="AB1512" i="1" s="1"/>
  <c r="P1504" i="1"/>
  <c r="AA1504" i="1"/>
  <c r="AB1504" i="1" s="1"/>
  <c r="P1488" i="1"/>
  <c r="AA1488" i="1"/>
  <c r="AB1488" i="1" s="1"/>
  <c r="P1480" i="1"/>
  <c r="AA1480" i="1"/>
  <c r="AB1480" i="1" s="1"/>
  <c r="P1432" i="1"/>
  <c r="AA1432" i="1"/>
  <c r="AB1432" i="1" s="1"/>
  <c r="P1408" i="1"/>
  <c r="AA1408" i="1"/>
  <c r="AB1408" i="1" s="1"/>
  <c r="P1400" i="1"/>
  <c r="AA1400" i="1"/>
  <c r="AB1400" i="1" s="1"/>
  <c r="AQ1085" i="1"/>
  <c r="AA1176" i="1"/>
  <c r="AC1176" i="1" s="1"/>
  <c r="AR1628" i="1"/>
  <c r="AT1628" i="1" s="1"/>
  <c r="AA1464" i="1"/>
  <c r="AB1464" i="1" s="1"/>
  <c r="AA1416" i="1"/>
  <c r="AB1416" i="1" s="1"/>
  <c r="AQ637" i="1"/>
  <c r="T647" i="1"/>
  <c r="AQ110" i="1"/>
  <c r="AK110" i="1" s="1"/>
  <c r="AR110" i="1" s="1"/>
  <c r="AT110" i="1" s="1"/>
  <c r="AA472" i="1"/>
  <c r="AB472" i="1" s="1"/>
  <c r="AQ636" i="1"/>
  <c r="AQ653" i="1"/>
  <c r="AA862" i="1"/>
  <c r="AC862" i="1" s="1"/>
  <c r="AA854" i="1"/>
  <c r="AC854" i="1" s="1"/>
  <c r="AA1520" i="1"/>
  <c r="AB1520" i="1" s="1"/>
  <c r="P1694" i="1"/>
  <c r="AA1694" i="1"/>
  <c r="AB1694" i="1" s="1"/>
  <c r="P1686" i="1"/>
  <c r="AA1686" i="1"/>
  <c r="AB1686" i="1" s="1"/>
  <c r="P1670" i="1"/>
  <c r="AA1670" i="1"/>
  <c r="AC1670" i="1" s="1"/>
  <c r="P1646" i="1"/>
  <c r="AA1646" i="1"/>
  <c r="AB1646" i="1" s="1"/>
  <c r="P1590" i="1"/>
  <c r="AA1590" i="1"/>
  <c r="AB1590" i="1" s="1"/>
  <c r="P1566" i="1"/>
  <c r="AA1566" i="1"/>
  <c r="AB1566" i="1" s="1"/>
  <c r="P1550" i="1"/>
  <c r="AA1550" i="1"/>
  <c r="AB1550" i="1" s="1"/>
  <c r="P1526" i="1"/>
  <c r="AA1526" i="1"/>
  <c r="AC1526" i="1" s="1"/>
  <c r="P1470" i="1"/>
  <c r="AA1470" i="1"/>
  <c r="AC1470" i="1" s="1"/>
  <c r="P1462" i="1"/>
  <c r="AA1462" i="1"/>
  <c r="AC1462" i="1" s="1"/>
  <c r="P1454" i="1"/>
  <c r="AA1454" i="1"/>
  <c r="AB1454" i="1" s="1"/>
  <c r="P1446" i="1"/>
  <c r="AA1446" i="1"/>
  <c r="P1422" i="1"/>
  <c r="AA1422" i="1"/>
  <c r="AC1422" i="1" s="1"/>
  <c r="P1414" i="1"/>
  <c r="AA1414" i="1"/>
  <c r="AB1414" i="1" s="1"/>
  <c r="P1390" i="1"/>
  <c r="AA1390" i="1"/>
  <c r="AC1390" i="1" s="1"/>
  <c r="P1382" i="1"/>
  <c r="AA1382" i="1"/>
  <c r="P1350" i="1"/>
  <c r="AA1350" i="1"/>
  <c r="AB1350" i="1" s="1"/>
  <c r="P1326" i="1"/>
  <c r="AA1326" i="1"/>
  <c r="AC1326" i="1" s="1"/>
  <c r="P1294" i="1"/>
  <c r="AA1294" i="1"/>
  <c r="P1286" i="1"/>
  <c r="AA1286" i="1"/>
  <c r="AC1286" i="1" s="1"/>
  <c r="P1270" i="1"/>
  <c r="AA1270" i="1"/>
  <c r="AC1270" i="1" s="1"/>
  <c r="P1238" i="1"/>
  <c r="AA1238" i="1"/>
  <c r="AC1238" i="1" s="1"/>
  <c r="AB2179" i="1"/>
  <c r="AC2179" i="1"/>
  <c r="X71" i="1"/>
  <c r="W78" i="1"/>
  <c r="AA855" i="1"/>
  <c r="X77" i="1"/>
  <c r="X76" i="1"/>
  <c r="AQ309" i="1"/>
  <c r="AQ301" i="1"/>
  <c r="AQ321" i="1"/>
  <c r="Q358" i="1"/>
  <c r="AA471" i="1"/>
  <c r="AB471" i="1" s="1"/>
  <c r="AA449" i="1"/>
  <c r="AA554" i="1"/>
  <c r="AB554" i="1" s="1"/>
  <c r="W614" i="1"/>
  <c r="AQ643" i="1"/>
  <c r="AQ635" i="1"/>
  <c r="AA861" i="1"/>
  <c r="AC861" i="1" s="1"/>
  <c r="AA853" i="1"/>
  <c r="T875" i="1"/>
  <c r="AA1456" i="1"/>
  <c r="AB1456" i="1" s="1"/>
  <c r="AQ377" i="1"/>
  <c r="AQ780" i="1"/>
  <c r="AA863" i="1"/>
  <c r="AC863" i="1" s="1"/>
  <c r="X91" i="1"/>
  <c r="X75" i="1"/>
  <c r="AQ247" i="1"/>
  <c r="AQ308" i="1"/>
  <c r="AQ300" i="1"/>
  <c r="AK300" i="1" s="1"/>
  <c r="AA470" i="1"/>
  <c r="AC470" i="1" s="1"/>
  <c r="AA448" i="1"/>
  <c r="AC448" i="1" s="1"/>
  <c r="AQ523" i="1"/>
  <c r="AK523" i="1" s="1"/>
  <c r="AQ642" i="1"/>
  <c r="AQ634" i="1"/>
  <c r="AQ718" i="1"/>
  <c r="AK718" i="1" s="1"/>
  <c r="AQ710" i="1"/>
  <c r="AQ694" i="1"/>
  <c r="AQ686" i="1"/>
  <c r="U712" i="1"/>
  <c r="AA860" i="1"/>
  <c r="AC860" i="1" s="1"/>
  <c r="AA852" i="1"/>
  <c r="AC852" i="1" s="1"/>
  <c r="AA985" i="1"/>
  <c r="AB985" i="1" s="1"/>
  <c r="AQ1034" i="1"/>
  <c r="AA1558" i="1"/>
  <c r="AC1558" i="1" s="1"/>
  <c r="AA1496" i="1"/>
  <c r="AB1496" i="1" s="1"/>
  <c r="AA1448" i="1"/>
  <c r="AB1448" i="1" s="1"/>
  <c r="X70" i="1"/>
  <c r="AQ629" i="1"/>
  <c r="AQ441" i="1"/>
  <c r="AA466" i="1"/>
  <c r="AB466" i="1" s="1"/>
  <c r="AA447" i="1"/>
  <c r="AQ563" i="1"/>
  <c r="AQ555" i="1"/>
  <c r="AK555" i="1" s="1"/>
  <c r="AR555" i="1" s="1"/>
  <c r="AT555" i="1" s="1"/>
  <c r="AQ547" i="1"/>
  <c r="AK547" i="1" s="1"/>
  <c r="AR547" i="1" s="1"/>
  <c r="AA867" i="1"/>
  <c r="AB867" i="1" s="1"/>
  <c r="AA984" i="1"/>
  <c r="AC984" i="1" s="1"/>
  <c r="AQ1070" i="1"/>
  <c r="AQ1320" i="1"/>
  <c r="AA1544" i="1"/>
  <c r="AB1544" i="1" s="1"/>
  <c r="AB1917" i="1"/>
  <c r="AC1917" i="1"/>
  <c r="AQ645" i="1"/>
  <c r="AQ472" i="1"/>
  <c r="AQ464" i="1"/>
  <c r="AQ448" i="1"/>
  <c r="AA464" i="1"/>
  <c r="AB464" i="1" s="1"/>
  <c r="AA446" i="1"/>
  <c r="AC446" i="1" s="1"/>
  <c r="AA1440" i="1"/>
  <c r="AB1440" i="1" s="1"/>
  <c r="AR2221" i="1"/>
  <c r="AQ1229" i="1"/>
  <c r="AK1229" i="1" s="1"/>
  <c r="AQ1701" i="1"/>
  <c r="AQ1669" i="1"/>
  <c r="AK1669" i="1" s="1"/>
  <c r="AQ1653" i="1"/>
  <c r="AK1653" i="1" s="1"/>
  <c r="AR1653" i="1" s="1"/>
  <c r="AT1653" i="1" s="1"/>
  <c r="AQ1645" i="1"/>
  <c r="AK1645" i="1" s="1"/>
  <c r="AR1645" i="1" s="1"/>
  <c r="AT1645" i="1" s="1"/>
  <c r="AQ1637" i="1"/>
  <c r="AQ1629" i="1"/>
  <c r="AK1629" i="1" s="1"/>
  <c r="AQ1621" i="1"/>
  <c r="AQ1613" i="1"/>
  <c r="AK1613" i="1" s="1"/>
  <c r="AQ1605" i="1"/>
  <c r="AK1605" i="1" s="1"/>
  <c r="AR1605" i="1" s="1"/>
  <c r="AQ1597" i="1"/>
  <c r="AQ1589" i="1"/>
  <c r="AQ1581" i="1"/>
  <c r="AK1581" i="1" s="1"/>
  <c r="AQ1573" i="1"/>
  <c r="AK1573" i="1" s="1"/>
  <c r="AR1573" i="1" s="1"/>
  <c r="AT1573" i="1" s="1"/>
  <c r="AQ1565" i="1"/>
  <c r="AQ1557" i="1"/>
  <c r="AQ1549" i="1"/>
  <c r="AQ1541" i="1"/>
  <c r="AQ1533" i="1"/>
  <c r="AQ1525" i="1"/>
  <c r="AQ1517" i="1"/>
  <c r="AQ1509" i="1"/>
  <c r="AQ1501" i="1"/>
  <c r="AK1501" i="1" s="1"/>
  <c r="AQ1493" i="1"/>
  <c r="AQ1485" i="1"/>
  <c r="AQ1477" i="1"/>
  <c r="AQ1469" i="1"/>
  <c r="AQ1461" i="1"/>
  <c r="AQ1453" i="1"/>
  <c r="AQ1445" i="1"/>
  <c r="AQ1437" i="1"/>
  <c r="AK1437" i="1" s="1"/>
  <c r="AQ1429" i="1"/>
  <c r="AQ1421" i="1"/>
  <c r="AQ1413" i="1"/>
  <c r="AK1413" i="1" s="1"/>
  <c r="AR1413" i="1" s="1"/>
  <c r="AT1413" i="1" s="1"/>
  <c r="AQ1405" i="1"/>
  <c r="AQ1397" i="1"/>
  <c r="AQ1389" i="1"/>
  <c r="AQ1381" i="1"/>
  <c r="AK1381" i="1" s="1"/>
  <c r="AR1381" i="1" s="1"/>
  <c r="AT1381" i="1" s="1"/>
  <c r="AQ1373" i="1"/>
  <c r="AK1373" i="1" s="1"/>
  <c r="AQ1365" i="1"/>
  <c r="AK1365" i="1" s="1"/>
  <c r="AQ1357" i="1"/>
  <c r="AQ1349" i="1"/>
  <c r="AQ1341" i="1"/>
  <c r="AK1341" i="1" s="1"/>
  <c r="AQ1333" i="1"/>
  <c r="AQ1325" i="1"/>
  <c r="AQ1309" i="1"/>
  <c r="AQ1293" i="1"/>
  <c r="AQ1285" i="1"/>
  <c r="AQ1277" i="1"/>
  <c r="AQ1269" i="1"/>
  <c r="AQ1261" i="1"/>
  <c r="AQ1253" i="1"/>
  <c r="AK1253" i="1" s="1"/>
  <c r="AQ1245" i="1"/>
  <c r="AK1245" i="1" s="1"/>
  <c r="AR1245" i="1" s="1"/>
  <c r="AT1245" i="1" s="1"/>
  <c r="AQ1237" i="1"/>
  <c r="U1943" i="1"/>
  <c r="U2479" i="1"/>
  <c r="T2479" i="1"/>
  <c r="T2247" i="1"/>
  <c r="U2247" i="1"/>
  <c r="AB2083" i="1"/>
  <c r="AC2083" i="1"/>
  <c r="AQ1998" i="1"/>
  <c r="AK1998" i="1" s="1"/>
  <c r="AQ1982" i="1"/>
  <c r="AK1982" i="1" s="1"/>
  <c r="AQ1698" i="1"/>
  <c r="AQ1690" i="1"/>
  <c r="AQ1674" i="1"/>
  <c r="AK1674" i="1" s="1"/>
  <c r="AR1674" i="1" s="1"/>
  <c r="AT1674" i="1" s="1"/>
  <c r="AQ1658" i="1"/>
  <c r="AK1658" i="1" s="1"/>
  <c r="AR1658" i="1" s="1"/>
  <c r="AQ1650" i="1"/>
  <c r="AK1650" i="1" s="1"/>
  <c r="AR1650" i="1" s="1"/>
  <c r="AQ1634" i="1"/>
  <c r="AQ1626" i="1"/>
  <c r="AQ1618" i="1"/>
  <c r="AK1618" i="1" s="1"/>
  <c r="AQ1610" i="1"/>
  <c r="AQ1586" i="1"/>
  <c r="AQ1578" i="1"/>
  <c r="AK1578" i="1" s="1"/>
  <c r="AR1578" i="1" s="1"/>
  <c r="AT1578" i="1" s="1"/>
  <c r="AQ1570" i="1"/>
  <c r="AK1570" i="1" s="1"/>
  <c r="AR1570" i="1" s="1"/>
  <c r="AQ1554" i="1"/>
  <c r="AK1554" i="1" s="1"/>
  <c r="AR1554" i="1" s="1"/>
  <c r="AQ1546" i="1"/>
  <c r="U1660" i="1"/>
  <c r="U1995" i="1"/>
  <c r="AA2567" i="1"/>
  <c r="AC2567" i="1" s="1"/>
  <c r="X2491" i="1"/>
  <c r="AQ2513" i="1"/>
  <c r="AQ2505" i="1"/>
  <c r="AQ2497" i="1"/>
  <c r="AQ2489" i="1"/>
  <c r="AQ2481" i="1"/>
  <c r="AQ2473" i="1"/>
  <c r="AQ2465" i="1"/>
  <c r="AQ2457" i="1"/>
  <c r="AQ2449" i="1"/>
  <c r="AQ2441" i="1"/>
  <c r="AQ2433" i="1"/>
  <c r="AQ2425" i="1"/>
  <c r="AQ2417" i="1"/>
  <c r="AQ2409" i="1"/>
  <c r="AK2409" i="1" s="1"/>
  <c r="AQ2401" i="1"/>
  <c r="AQ2393" i="1"/>
  <c r="AK2393" i="1" s="1"/>
  <c r="AR2393" i="1" s="1"/>
  <c r="AT2393" i="1" s="1"/>
  <c r="AQ2385" i="1"/>
  <c r="AQ2377" i="1"/>
  <c r="AK2377" i="1" s="1"/>
  <c r="AQ2369" i="1"/>
  <c r="AK2369" i="1" s="1"/>
  <c r="AR2369" i="1" s="1"/>
  <c r="AT2369" i="1" s="1"/>
  <c r="AQ2361" i="1"/>
  <c r="AK2361" i="1" s="1"/>
  <c r="AR2361" i="1" s="1"/>
  <c r="AT2361" i="1" s="1"/>
  <c r="AQ2353" i="1"/>
  <c r="AK2353" i="1" s="1"/>
  <c r="AQ2345" i="1"/>
  <c r="AK2345" i="1" s="1"/>
  <c r="AQ2337" i="1"/>
  <c r="AQ2329" i="1"/>
  <c r="AQ2321" i="1"/>
  <c r="AQ2313" i="1"/>
  <c r="AK2313" i="1" s="1"/>
  <c r="AQ2305" i="1"/>
  <c r="AK2305" i="1" s="1"/>
  <c r="AQ2297" i="1"/>
  <c r="AK2297" i="1" s="1"/>
  <c r="AR2297" i="1" s="1"/>
  <c r="AT2297" i="1" s="1"/>
  <c r="AQ2289" i="1"/>
  <c r="AK2289" i="1" s="1"/>
  <c r="AQ2281" i="1"/>
  <c r="AK2281" i="1" s="1"/>
  <c r="AQ2273" i="1"/>
  <c r="AQ2265" i="1"/>
  <c r="AK2265" i="1" s="1"/>
  <c r="AQ2257" i="1"/>
  <c r="AK2257" i="1" s="1"/>
  <c r="AR2257" i="1" s="1"/>
  <c r="AT2257" i="1" s="1"/>
  <c r="AQ2249" i="1"/>
  <c r="AK2249" i="1" s="1"/>
  <c r="AQ2241" i="1"/>
  <c r="AK2241" i="1" s="1"/>
  <c r="AR2241" i="1" s="1"/>
  <c r="AT2241" i="1" s="1"/>
  <c r="AQ2233" i="1"/>
  <c r="AK2233" i="1" s="1"/>
  <c r="AR2233" i="1" s="1"/>
  <c r="AT2233" i="1" s="1"/>
  <c r="AQ2225" i="1"/>
  <c r="AQ2217" i="1"/>
  <c r="AK2217" i="1" s="1"/>
  <c r="AQ2209" i="1"/>
  <c r="AK2209" i="1" s="1"/>
  <c r="AQ2201" i="1"/>
  <c r="AK2201" i="1" s="1"/>
  <c r="AR2201" i="1" s="1"/>
  <c r="AT2201" i="1" s="1"/>
  <c r="AQ2193" i="1"/>
  <c r="AK2193" i="1" s="1"/>
  <c r="AR2193" i="1" s="1"/>
  <c r="AT2193" i="1" s="1"/>
  <c r="AQ2185" i="1"/>
  <c r="AQ2177" i="1"/>
  <c r="AQ2169" i="1"/>
  <c r="AQ2161" i="1"/>
  <c r="AQ2153" i="1"/>
  <c r="AK2153" i="1" s="1"/>
  <c r="AQ2145" i="1"/>
  <c r="AQ2137" i="1"/>
  <c r="AQ2129" i="1"/>
  <c r="AK2129" i="1" s="1"/>
  <c r="AR2129" i="1" s="1"/>
  <c r="AT2129" i="1" s="1"/>
  <c r="AQ2121" i="1"/>
  <c r="AQ2113" i="1"/>
  <c r="AK2113" i="1" s="1"/>
  <c r="AR2113" i="1" s="1"/>
  <c r="AT2113" i="1" s="1"/>
  <c r="AQ2105" i="1"/>
  <c r="AK2105" i="1" s="1"/>
  <c r="AQ2097" i="1"/>
  <c r="AK2097" i="1" s="1"/>
  <c r="AQ2089" i="1"/>
  <c r="AK2089" i="1" s="1"/>
  <c r="AQ2081" i="1"/>
  <c r="AK2081" i="1" s="1"/>
  <c r="AQ2073" i="1"/>
  <c r="AK2073" i="1" s="1"/>
  <c r="AR2073" i="1" s="1"/>
  <c r="AT2073" i="1" s="1"/>
  <c r="AQ2065" i="1"/>
  <c r="AK2065" i="1" s="1"/>
  <c r="AR2065" i="1" s="1"/>
  <c r="AT2065" i="1" s="1"/>
  <c r="AQ2057" i="1"/>
  <c r="AK2057" i="1" s="1"/>
  <c r="AQ2049" i="1"/>
  <c r="AQ2041" i="1"/>
  <c r="AK2041" i="1" s="1"/>
  <c r="AR2041" i="1" s="1"/>
  <c r="AT2041" i="1" s="1"/>
  <c r="AQ2033" i="1"/>
  <c r="AQ2025" i="1"/>
  <c r="AK2025" i="1" s="1"/>
  <c r="AQ2017" i="1"/>
  <c r="AK2017" i="1" s="1"/>
  <c r="AQ2009" i="1"/>
  <c r="AK2009" i="1" s="1"/>
  <c r="AR2009" i="1" s="1"/>
  <c r="AT2009" i="1" s="1"/>
  <c r="AQ2001" i="1"/>
  <c r="AK2001" i="1" s="1"/>
  <c r="W1079" i="1"/>
  <c r="AQ27" i="1"/>
  <c r="AK27" i="1" s="1"/>
  <c r="AR27" i="1" s="1"/>
  <c r="AT27" i="1" s="1"/>
  <c r="AQ67" i="1"/>
  <c r="AA378" i="1"/>
  <c r="AC378" i="1" s="1"/>
  <c r="AQ400" i="1"/>
  <c r="AK400" i="1" s="1"/>
  <c r="P1645" i="1"/>
  <c r="AA1645" i="1"/>
  <c r="AB1645" i="1" s="1"/>
  <c r="P1269" i="1"/>
  <c r="AA1269" i="1"/>
  <c r="AC1269" i="1" s="1"/>
  <c r="AA2028" i="1"/>
  <c r="AB2028" i="1" s="1"/>
  <c r="Q2610" i="1"/>
  <c r="AA2610" i="1"/>
  <c r="AC2610" i="1" s="1"/>
  <c r="AQ2611" i="1"/>
  <c r="X92" i="1"/>
  <c r="X1443" i="1"/>
  <c r="W1443" i="1"/>
  <c r="X1371" i="1"/>
  <c r="W1371" i="1"/>
  <c r="X1355" i="1"/>
  <c r="W1355" i="1"/>
  <c r="P1540" i="1"/>
  <c r="AA1540" i="1"/>
  <c r="AB1540" i="1" s="1"/>
  <c r="AC2260" i="1"/>
  <c r="AB2260" i="1"/>
  <c r="AQ131" i="1"/>
  <c r="AQ470" i="1"/>
  <c r="AA468" i="1"/>
  <c r="AB468" i="1" s="1"/>
  <c r="AA624" i="1"/>
  <c r="AB624" i="1" s="1"/>
  <c r="AQ768" i="1"/>
  <c r="AK768" i="1" s="1"/>
  <c r="X889" i="1"/>
  <c r="T1050" i="1"/>
  <c r="AQ1224" i="1"/>
  <c r="AQ1216" i="1"/>
  <c r="AK1216" i="1" s="1"/>
  <c r="AQ1208" i="1"/>
  <c r="P1507" i="1"/>
  <c r="AA1507" i="1"/>
  <c r="P1483" i="1"/>
  <c r="AA1483" i="1"/>
  <c r="AB1483" i="1" s="1"/>
  <c r="AA2476" i="1"/>
  <c r="AQ245" i="1"/>
  <c r="AQ221" i="1"/>
  <c r="AQ213" i="1"/>
  <c r="AK213" i="1" s="1"/>
  <c r="AR213" i="1" s="1"/>
  <c r="AT213" i="1" s="1"/>
  <c r="AQ189" i="1"/>
  <c r="AQ445" i="1"/>
  <c r="W881" i="1"/>
  <c r="U965" i="1"/>
  <c r="T1912" i="1"/>
  <c r="U1912" i="1"/>
  <c r="U14" i="1"/>
  <c r="AQ73" i="1"/>
  <c r="AK73" i="1" s="1"/>
  <c r="AR73" i="1" s="1"/>
  <c r="AT73" i="1" s="1"/>
  <c r="W175" i="1"/>
  <c r="AQ572" i="1"/>
  <c r="AQ1019" i="1"/>
  <c r="AK1019" i="1" s="1"/>
  <c r="AQ1011" i="1"/>
  <c r="AQ1003" i="1"/>
  <c r="AQ995" i="1"/>
  <c r="AQ987" i="1"/>
  <c r="AQ979" i="1"/>
  <c r="AQ971" i="1"/>
  <c r="AQ963" i="1"/>
  <c r="AQ955" i="1"/>
  <c r="AK955" i="1" s="1"/>
  <c r="AQ947" i="1"/>
  <c r="AK947" i="1" s="1"/>
  <c r="AQ939" i="1"/>
  <c r="AQ931" i="1"/>
  <c r="AK931" i="1" s="1"/>
  <c r="AR931" i="1" s="1"/>
  <c r="AQ923" i="1"/>
  <c r="AQ915" i="1"/>
  <c r="AQ907" i="1"/>
  <c r="AQ899" i="1"/>
  <c r="AK899" i="1" s="1"/>
  <c r="AQ891" i="1"/>
  <c r="AK891" i="1" s="1"/>
  <c r="AQ883" i="1"/>
  <c r="AQ875" i="1"/>
  <c r="T1871" i="1"/>
  <c r="U1871" i="1"/>
  <c r="AB2211" i="1"/>
  <c r="AC2211" i="1"/>
  <c r="AQ227" i="1"/>
  <c r="AQ219" i="1"/>
  <c r="AQ211" i="1"/>
  <c r="AK211" i="1" s="1"/>
  <c r="AQ187" i="1"/>
  <c r="AQ179" i="1"/>
  <c r="AB444" i="1"/>
  <c r="AA462" i="1"/>
  <c r="W615" i="1"/>
  <c r="AQ728" i="1"/>
  <c r="AK728" i="1" s="1"/>
  <c r="AQ720" i="1"/>
  <c r="AK720" i="1" s="1"/>
  <c r="AQ712" i="1"/>
  <c r="AQ704" i="1"/>
  <c r="AQ696" i="1"/>
  <c r="AQ688" i="1"/>
  <c r="AQ672" i="1"/>
  <c r="AQ664" i="1"/>
  <c r="AA1468" i="1"/>
  <c r="AB1468" i="1" s="1"/>
  <c r="X1626" i="1"/>
  <c r="AQ19" i="1"/>
  <c r="AK19" i="1" s="1"/>
  <c r="AQ11" i="1"/>
  <c r="AK11" i="1" s="1"/>
  <c r="AQ3" i="1"/>
  <c r="AA460" i="1"/>
  <c r="AQ1017" i="1"/>
  <c r="AQ1009" i="1"/>
  <c r="AQ1001" i="1"/>
  <c r="AQ993" i="1"/>
  <c r="AQ985" i="1"/>
  <c r="AQ977" i="1"/>
  <c r="AQ969" i="1"/>
  <c r="AQ961" i="1"/>
  <c r="AQ953" i="1"/>
  <c r="AK953" i="1" s="1"/>
  <c r="AR953" i="1" s="1"/>
  <c r="AT953" i="1" s="1"/>
  <c r="AQ945" i="1"/>
  <c r="AQ937" i="1"/>
  <c r="AK937" i="1" s="1"/>
  <c r="AQ929" i="1"/>
  <c r="AQ913" i="1"/>
  <c r="AQ905" i="1"/>
  <c r="AQ889" i="1"/>
  <c r="AK889" i="1" s="1"/>
  <c r="AR889" i="1" s="1"/>
  <c r="AT889" i="1" s="1"/>
  <c r="AQ881" i="1"/>
  <c r="AC1565" i="1"/>
  <c r="X1562" i="1"/>
  <c r="T1744" i="1"/>
  <c r="U1744" i="1"/>
  <c r="W2397" i="1"/>
  <c r="X2397" i="1"/>
  <c r="W2229" i="1"/>
  <c r="X2229" i="1"/>
  <c r="W2141" i="1"/>
  <c r="X2141" i="1"/>
  <c r="P2508" i="1"/>
  <c r="AA2508" i="1"/>
  <c r="AC2508" i="1" s="1"/>
  <c r="P2500" i="1"/>
  <c r="AA2500" i="1"/>
  <c r="AC2500" i="1" s="1"/>
  <c r="P2492" i="1"/>
  <c r="AA2492" i="1"/>
  <c r="AC2492" i="1" s="1"/>
  <c r="P2484" i="1"/>
  <c r="AA2484" i="1"/>
  <c r="AC2484" i="1" s="1"/>
  <c r="P2468" i="1"/>
  <c r="AA2468" i="1"/>
  <c r="AB2468" i="1" s="1"/>
  <c r="P2460" i="1"/>
  <c r="AA2460" i="1"/>
  <c r="AC2460" i="1" s="1"/>
  <c r="P2452" i="1"/>
  <c r="AA2452" i="1"/>
  <c r="AC2452" i="1" s="1"/>
  <c r="P2444" i="1"/>
  <c r="AA2444" i="1"/>
  <c r="AC2444" i="1" s="1"/>
  <c r="P2436" i="1"/>
  <c r="AA2436" i="1"/>
  <c r="AB2436" i="1" s="1"/>
  <c r="P2428" i="1"/>
  <c r="AA2428" i="1"/>
  <c r="AC2428" i="1" s="1"/>
  <c r="P2420" i="1"/>
  <c r="AA2420" i="1"/>
  <c r="AB2420" i="1" s="1"/>
  <c r="P2412" i="1"/>
  <c r="AA2412" i="1"/>
  <c r="AC2412" i="1" s="1"/>
  <c r="AC2100" i="1"/>
  <c r="AB2100" i="1"/>
  <c r="AR2077" i="1"/>
  <c r="AQ2608" i="1"/>
  <c r="AQ2600" i="1"/>
  <c r="AQ2584" i="1"/>
  <c r="AQ2576" i="1"/>
  <c r="AK2576" i="1" s="1"/>
  <c r="AR2576" i="1" s="1"/>
  <c r="AT2576" i="1" s="1"/>
  <c r="AA1940" i="1"/>
  <c r="AB1940" i="1" s="1"/>
  <c r="U1396" i="1"/>
  <c r="AQ2606" i="1"/>
  <c r="AQ2598" i="1"/>
  <c r="AQ2590" i="1"/>
  <c r="AQ2582" i="1"/>
  <c r="AQ2574" i="1"/>
  <c r="AK2574" i="1" s="1"/>
  <c r="AR2574" i="1" s="1"/>
  <c r="AT2574" i="1" s="1"/>
  <c r="AR1500" i="1"/>
  <c r="U1992" i="1"/>
  <c r="AB2331" i="1"/>
  <c r="AA2098" i="1"/>
  <c r="AC2098" i="1" s="1"/>
  <c r="AQ1859" i="1"/>
  <c r="AQ1843" i="1"/>
  <c r="AK1843" i="1" s="1"/>
  <c r="AQ1835" i="1"/>
  <c r="AK1835" i="1" s="1"/>
  <c r="AR1835" i="1" s="1"/>
  <c r="AT1835" i="1" s="1"/>
  <c r="AQ1827" i="1"/>
  <c r="AQ1530" i="1"/>
  <c r="AQ1522" i="1"/>
  <c r="AK1522" i="1" s="1"/>
  <c r="AQ1514" i="1"/>
  <c r="AK1514" i="1" s="1"/>
  <c r="AQ1506" i="1"/>
  <c r="AQ1498" i="1"/>
  <c r="AQ1490" i="1"/>
  <c r="AQ1482" i="1"/>
  <c r="AK1482" i="1" s="1"/>
  <c r="AQ1474" i="1"/>
  <c r="AK1474" i="1" s="1"/>
  <c r="AR1474" i="1" s="1"/>
  <c r="AQ1466" i="1"/>
  <c r="AK1466" i="1" s="1"/>
  <c r="AR1466" i="1" s="1"/>
  <c r="AT1466" i="1" s="1"/>
  <c r="AQ1458" i="1"/>
  <c r="AQ1450" i="1"/>
  <c r="AQ1442" i="1"/>
  <c r="AK1442" i="1" s="1"/>
  <c r="AQ1434" i="1"/>
  <c r="AQ1426" i="1"/>
  <c r="AK1426" i="1" s="1"/>
  <c r="AR1426" i="1" s="1"/>
  <c r="AQ1418" i="1"/>
  <c r="AK1418" i="1" s="1"/>
  <c r="AR1418" i="1" s="1"/>
  <c r="AQ1410" i="1"/>
  <c r="AK1410" i="1" s="1"/>
  <c r="AR1410" i="1" s="1"/>
  <c r="AT1410" i="1" s="1"/>
  <c r="AQ1402" i="1"/>
  <c r="AK1402" i="1" s="1"/>
  <c r="AR1402" i="1" s="1"/>
  <c r="AT1402" i="1" s="1"/>
  <c r="AQ1394" i="1"/>
  <c r="AK1394" i="1" s="1"/>
  <c r="AQ1386" i="1"/>
  <c r="AQ1378" i="1"/>
  <c r="AQ1362" i="1"/>
  <c r="AK1362" i="1" s="1"/>
  <c r="AQ1354" i="1"/>
  <c r="AQ1346" i="1"/>
  <c r="AK1346" i="1" s="1"/>
  <c r="AR1346" i="1" s="1"/>
  <c r="AT1346" i="1" s="1"/>
  <c r="AQ1338" i="1"/>
  <c r="AQ1330" i="1"/>
  <c r="AK1330" i="1" s="1"/>
  <c r="AQ1322" i="1"/>
  <c r="AQ1314" i="1"/>
  <c r="AQ1306" i="1"/>
  <c r="AQ1298" i="1"/>
  <c r="AQ1290" i="1"/>
  <c r="AQ1282" i="1"/>
  <c r="AQ1266" i="1"/>
  <c r="AQ1258" i="1"/>
  <c r="AQ1250" i="1"/>
  <c r="AQ1242" i="1"/>
  <c r="AQ1234" i="1"/>
  <c r="AK1234" i="1" s="1"/>
  <c r="AQ1226" i="1"/>
  <c r="AQ1866" i="1"/>
  <c r="AQ1858" i="1"/>
  <c r="AQ1850" i="1"/>
  <c r="AK1850" i="1" s="1"/>
  <c r="AR1850" i="1" s="1"/>
  <c r="AQ1826" i="1"/>
  <c r="AQ72" i="1"/>
  <c r="AK72" i="1" s="1"/>
  <c r="AQ318" i="1"/>
  <c r="X613" i="1"/>
  <c r="W613" i="1"/>
  <c r="U650" i="1"/>
  <c r="T650" i="1"/>
  <c r="AQ407" i="1"/>
  <c r="AK407" i="1" s="1"/>
  <c r="AR407" i="1" s="1"/>
  <c r="AQ399" i="1"/>
  <c r="AA519" i="1"/>
  <c r="AB519" i="1" s="1"/>
  <c r="AQ559" i="1"/>
  <c r="AQ551" i="1"/>
  <c r="AQ543" i="1"/>
  <c r="AQ535" i="1"/>
  <c r="P633" i="1"/>
  <c r="AA633" i="1"/>
  <c r="AB633" i="1" s="1"/>
  <c r="P625" i="1"/>
  <c r="AA625" i="1"/>
  <c r="AC625" i="1" s="1"/>
  <c r="AA457" i="1"/>
  <c r="AA151" i="1"/>
  <c r="AC151" i="1" s="1"/>
  <c r="AQ405" i="1"/>
  <c r="AK405" i="1" s="1"/>
  <c r="AQ397" i="1"/>
  <c r="AA456" i="1"/>
  <c r="AQ583" i="1"/>
  <c r="AQ575" i="1"/>
  <c r="AQ567" i="1"/>
  <c r="AA465" i="1"/>
  <c r="AC465" i="1" s="1"/>
  <c r="AA455" i="1"/>
  <c r="P469" i="1"/>
  <c r="AA469" i="1"/>
  <c r="AB469" i="1" s="1"/>
  <c r="P461" i="1"/>
  <c r="AA461" i="1"/>
  <c r="P453" i="1"/>
  <c r="AA453" i="1"/>
  <c r="P445" i="1"/>
  <c r="AA445" i="1"/>
  <c r="P546" i="1"/>
  <c r="AA546" i="1"/>
  <c r="AB546" i="1" s="1"/>
  <c r="X616" i="1"/>
  <c r="W616" i="1"/>
  <c r="AQ74" i="1"/>
  <c r="AQ92" i="1"/>
  <c r="AK92" i="1" s="1"/>
  <c r="AR92" i="1" s="1"/>
  <c r="AQ320" i="1"/>
  <c r="AQ410" i="1"/>
  <c r="AQ402" i="1"/>
  <c r="AK402" i="1" s="1"/>
  <c r="AR402" i="1" s="1"/>
  <c r="AT402" i="1" s="1"/>
  <c r="P415" i="1"/>
  <c r="AA415" i="1"/>
  <c r="AC415" i="1" s="1"/>
  <c r="U429" i="1"/>
  <c r="AA463" i="1"/>
  <c r="AA441" i="1"/>
  <c r="X515" i="1"/>
  <c r="W515" i="1"/>
  <c r="X26" i="1"/>
  <c r="AA71" i="1"/>
  <c r="AC71" i="1" s="1"/>
  <c r="W490" i="1"/>
  <c r="X490" i="1"/>
  <c r="AQ538" i="1"/>
  <c r="AA628" i="1"/>
  <c r="AB628" i="1" s="1"/>
  <c r="T653" i="1"/>
  <c r="T753" i="1"/>
  <c r="W1001" i="1"/>
  <c r="AQ1036" i="1"/>
  <c r="AK1036" i="1" s="1"/>
  <c r="AR1036" i="1" s="1"/>
  <c r="AB1247" i="1"/>
  <c r="AC1247" i="1"/>
  <c r="X1937" i="1"/>
  <c r="W1937" i="1"/>
  <c r="AQ649" i="1"/>
  <c r="AQ698" i="1"/>
  <c r="AK698" i="1" s="1"/>
  <c r="AQ682" i="1"/>
  <c r="AQ674" i="1"/>
  <c r="AQ658" i="1"/>
  <c r="W896" i="1"/>
  <c r="AA1046" i="1"/>
  <c r="AC1046" i="1" s="1"/>
  <c r="P1659" i="1"/>
  <c r="AA1659" i="1"/>
  <c r="AC1659" i="1" s="1"/>
  <c r="P1539" i="1"/>
  <c r="AA1539" i="1"/>
  <c r="AC1539" i="1" s="1"/>
  <c r="P1379" i="1"/>
  <c r="AA1379" i="1"/>
  <c r="AB1379" i="1" s="1"/>
  <c r="P1283" i="1"/>
  <c r="AA1283" i="1"/>
  <c r="AB1283" i="1" s="1"/>
  <c r="P1259" i="1"/>
  <c r="AA1259" i="1"/>
  <c r="AB1259" i="1" s="1"/>
  <c r="P1243" i="1"/>
  <c r="AA1243" i="1"/>
  <c r="AB1243" i="1" s="1"/>
  <c r="P1227" i="1"/>
  <c r="AA1227" i="1"/>
  <c r="AC1227" i="1" s="1"/>
  <c r="U1794" i="1"/>
  <c r="T1794" i="1"/>
  <c r="U1770" i="1"/>
  <c r="T1770" i="1"/>
  <c r="Q1777" i="1"/>
  <c r="AA1777" i="1"/>
  <c r="AC1777" i="1" s="1"/>
  <c r="X2276" i="1"/>
  <c r="W2276" i="1"/>
  <c r="AR1436" i="1"/>
  <c r="AT1436" i="1" s="1"/>
  <c r="AA1643" i="1"/>
  <c r="AB1643" i="1" s="1"/>
  <c r="AA1589" i="1"/>
  <c r="AA1349" i="1"/>
  <c r="AQ621" i="1"/>
  <c r="W880" i="1"/>
  <c r="AQ1244" i="1"/>
  <c r="AA1421" i="1"/>
  <c r="AB1421" i="1" s="1"/>
  <c r="W1415" i="1"/>
  <c r="X1415" i="1"/>
  <c r="W1335" i="1"/>
  <c r="X1335" i="1"/>
  <c r="AQ322" i="1"/>
  <c r="AQ404" i="1"/>
  <c r="AQ396" i="1"/>
  <c r="AK396" i="1" s="1"/>
  <c r="AQ531" i="1"/>
  <c r="AK531" i="1" s="1"/>
  <c r="AR531" i="1" s="1"/>
  <c r="AQ483" i="1"/>
  <c r="AK483" i="1" s="1"/>
  <c r="AR483" i="1" s="1"/>
  <c r="AQ558" i="1"/>
  <c r="AQ570" i="1"/>
  <c r="AQ647" i="1"/>
  <c r="T649" i="1"/>
  <c r="W745" i="1"/>
  <c r="AQ766" i="1"/>
  <c r="X850" i="1"/>
  <c r="AA923" i="1"/>
  <c r="AB923" i="1" s="1"/>
  <c r="X1000" i="1"/>
  <c r="T949" i="1"/>
  <c r="W1048" i="1"/>
  <c r="AQ1083" i="1"/>
  <c r="AQ1222" i="1"/>
  <c r="AK1222" i="1" s="1"/>
  <c r="AR1222" i="1" s="1"/>
  <c r="AQ1214" i="1"/>
  <c r="AK1214" i="1" s="1"/>
  <c r="AR1214" i="1" s="1"/>
  <c r="AQ848" i="1"/>
  <c r="AK848" i="1" s="1"/>
  <c r="AR848" i="1" s="1"/>
  <c r="AQ840" i="1"/>
  <c r="AQ832" i="1"/>
  <c r="AK832" i="1" s="1"/>
  <c r="AR832" i="1" s="1"/>
  <c r="AQ824" i="1"/>
  <c r="AQ816" i="1"/>
  <c r="AK816" i="1" s="1"/>
  <c r="AQ808" i="1"/>
  <c r="AQ800" i="1"/>
  <c r="X929" i="1"/>
  <c r="AQ1053" i="1"/>
  <c r="AA1661" i="1"/>
  <c r="AC1661" i="1" s="1"/>
  <c r="AQ394" i="1"/>
  <c r="AK394" i="1" s="1"/>
  <c r="AR394" i="1" s="1"/>
  <c r="AA467" i="1"/>
  <c r="AC467" i="1" s="1"/>
  <c r="AA459" i="1"/>
  <c r="AA451" i="1"/>
  <c r="AA443" i="1"/>
  <c r="AQ782" i="1"/>
  <c r="AA907" i="1"/>
  <c r="AB907" i="1" s="1"/>
  <c r="X928" i="1"/>
  <c r="AQ1038" i="1"/>
  <c r="AK1038" i="1" s="1"/>
  <c r="AQ1030" i="1"/>
  <c r="AK1030" i="1" s="1"/>
  <c r="AA1177" i="1"/>
  <c r="AC1177" i="1" s="1"/>
  <c r="AQ846" i="1"/>
  <c r="AQ838" i="1"/>
  <c r="AK838" i="1" s="1"/>
  <c r="AQ830" i="1"/>
  <c r="AQ822" i="1"/>
  <c r="AK822" i="1" s="1"/>
  <c r="AR822" i="1" s="1"/>
  <c r="AQ814" i="1"/>
  <c r="AK814" i="1" s="1"/>
  <c r="AR814" i="1" s="1"/>
  <c r="AQ806" i="1"/>
  <c r="AQ798" i="1"/>
  <c r="U1674" i="1"/>
  <c r="T1674" i="1"/>
  <c r="P1629" i="1"/>
  <c r="AA1629" i="1"/>
  <c r="AB1629" i="1" s="1"/>
  <c r="P1525" i="1"/>
  <c r="AA1525" i="1"/>
  <c r="AB1525" i="1" s="1"/>
  <c r="P1493" i="1"/>
  <c r="AA1493" i="1"/>
  <c r="AC1493" i="1" s="1"/>
  <c r="P1405" i="1"/>
  <c r="AA1405" i="1"/>
  <c r="AB1405" i="1" s="1"/>
  <c r="P1381" i="1"/>
  <c r="AA1381" i="1"/>
  <c r="AC1381" i="1" s="1"/>
  <c r="P1333" i="1"/>
  <c r="AA1333" i="1"/>
  <c r="AB1333" i="1" s="1"/>
  <c r="P1301" i="1"/>
  <c r="AA1301" i="1"/>
  <c r="AC1301" i="1" s="1"/>
  <c r="P1261" i="1"/>
  <c r="AA1261" i="1"/>
  <c r="AC1261" i="1" s="1"/>
  <c r="P1245" i="1"/>
  <c r="AA1245" i="1"/>
  <c r="AC1245" i="1" s="1"/>
  <c r="AA2290" i="1"/>
  <c r="AC2290" i="1" s="1"/>
  <c r="AA2242" i="1"/>
  <c r="AB2242" i="1" s="1"/>
  <c r="U2324" i="1"/>
  <c r="T2244" i="1"/>
  <c r="AA1687" i="1"/>
  <c r="AB1687" i="1" s="1"/>
  <c r="AA1663" i="1"/>
  <c r="AB1663" i="1" s="1"/>
  <c r="AA1615" i="1"/>
  <c r="AB1615" i="1" s="1"/>
  <c r="U1388" i="1"/>
  <c r="AQ1815" i="1"/>
  <c r="AQ1807" i="1"/>
  <c r="AA1948" i="1"/>
  <c r="AC1948" i="1" s="1"/>
  <c r="U1951" i="1"/>
  <c r="AB2419" i="1"/>
  <c r="X2410" i="1"/>
  <c r="T2172" i="1"/>
  <c r="W2188" i="1"/>
  <c r="X2188" i="1"/>
  <c r="X2068" i="1"/>
  <c r="W2068" i="1"/>
  <c r="W2060" i="1"/>
  <c r="X2060" i="1"/>
  <c r="U2046" i="1"/>
  <c r="T2046" i="1"/>
  <c r="Q2362" i="1"/>
  <c r="AA2362" i="1"/>
  <c r="AB2362" i="1" s="1"/>
  <c r="Q2162" i="1"/>
  <c r="AA2162" i="1"/>
  <c r="AC2162" i="1" s="1"/>
  <c r="Q2050" i="1"/>
  <c r="AA2050" i="1"/>
  <c r="AC2050" i="1" s="1"/>
  <c r="AA1679" i="1"/>
  <c r="AB1679" i="1" s="1"/>
  <c r="AA1639" i="1"/>
  <c r="AB1639" i="1" s="1"/>
  <c r="AA1439" i="1"/>
  <c r="AB1439" i="1" s="1"/>
  <c r="X1417" i="1"/>
  <c r="T1975" i="1"/>
  <c r="AQ2512" i="1"/>
  <c r="AQ2504" i="1"/>
  <c r="AK2504" i="1" s="1"/>
  <c r="AR2504" i="1" s="1"/>
  <c r="AT2504" i="1" s="1"/>
  <c r="AQ2496" i="1"/>
  <c r="AK2496" i="1" s="1"/>
  <c r="AQ2488" i="1"/>
  <c r="AA2298" i="1"/>
  <c r="AC2298" i="1" s="1"/>
  <c r="AB2219" i="1"/>
  <c r="AC2219" i="1"/>
  <c r="T2060" i="1"/>
  <c r="AA1678" i="1"/>
  <c r="AB1678" i="1" s="1"/>
  <c r="AA1655" i="1"/>
  <c r="AB1655" i="1" s="1"/>
  <c r="AA1638" i="1"/>
  <c r="AC1638" i="1" s="1"/>
  <c r="AA1575" i="1"/>
  <c r="AB1575" i="1" s="1"/>
  <c r="AA1519" i="1"/>
  <c r="AB1519" i="1" s="1"/>
  <c r="AA1495" i="1"/>
  <c r="AB1495" i="1" s="1"/>
  <c r="AA1478" i="1"/>
  <c r="AB1478" i="1" s="1"/>
  <c r="AA1438" i="1"/>
  <c r="AC1438" i="1" s="1"/>
  <c r="AA1398" i="1"/>
  <c r="AB1398" i="1" s="1"/>
  <c r="AA1342" i="1"/>
  <c r="AB1342" i="1" s="1"/>
  <c r="AA1262" i="1"/>
  <c r="AC1262" i="1" s="1"/>
  <c r="T1460" i="1"/>
  <c r="AQ1728" i="1"/>
  <c r="AQ1857" i="1"/>
  <c r="AQ1841" i="1"/>
  <c r="AK1841" i="1" s="1"/>
  <c r="AR1841" i="1" s="1"/>
  <c r="AT1841" i="1" s="1"/>
  <c r="AQ1833" i="1"/>
  <c r="AQ1825" i="1"/>
  <c r="AQ1917" i="1"/>
  <c r="T1959" i="1"/>
  <c r="W2306" i="1"/>
  <c r="X2306" i="1"/>
  <c r="X2298" i="1"/>
  <c r="W2298" i="1"/>
  <c r="W2234" i="1"/>
  <c r="X2234" i="1"/>
  <c r="X2226" i="1"/>
  <c r="W2226" i="1"/>
  <c r="W2106" i="1"/>
  <c r="X2106" i="1"/>
  <c r="U2404" i="1"/>
  <c r="T2404" i="1"/>
  <c r="T2388" i="1"/>
  <c r="U2388" i="1"/>
  <c r="U2372" i="1"/>
  <c r="T2372" i="1"/>
  <c r="T2364" i="1"/>
  <c r="U2364" i="1"/>
  <c r="T2340" i="1"/>
  <c r="U2340" i="1"/>
  <c r="U2332" i="1"/>
  <c r="T2332" i="1"/>
  <c r="T2308" i="1"/>
  <c r="U2308" i="1"/>
  <c r="T2292" i="1"/>
  <c r="U2292" i="1"/>
  <c r="T2284" i="1"/>
  <c r="U2284" i="1"/>
  <c r="U2276" i="1"/>
  <c r="T2276" i="1"/>
  <c r="T2268" i="1"/>
  <c r="U2268" i="1"/>
  <c r="T2252" i="1"/>
  <c r="U2252" i="1"/>
  <c r="T2236" i="1"/>
  <c r="U2236" i="1"/>
  <c r="T2204" i="1"/>
  <c r="U2204" i="1"/>
  <c r="U2188" i="1"/>
  <c r="T2188" i="1"/>
  <c r="T2180" i="1"/>
  <c r="U2180" i="1"/>
  <c r="U2164" i="1"/>
  <c r="T2164" i="1"/>
  <c r="U2124" i="1"/>
  <c r="T2124" i="1"/>
  <c r="T2108" i="1"/>
  <c r="U2108" i="1"/>
  <c r="U2084" i="1"/>
  <c r="T2084" i="1"/>
  <c r="T2076" i="1"/>
  <c r="U2076" i="1"/>
  <c r="T2068" i="1"/>
  <c r="U2068" i="1"/>
  <c r="T2052" i="1"/>
  <c r="U2052" i="1"/>
  <c r="T2020" i="1"/>
  <c r="U2020" i="1"/>
  <c r="T2004" i="1"/>
  <c r="U2004" i="1"/>
  <c r="P2496" i="1"/>
  <c r="AA2496" i="1"/>
  <c r="AB2496" i="1" s="1"/>
  <c r="P2472" i="1"/>
  <c r="AA2472" i="1"/>
  <c r="AC2472" i="1" s="1"/>
  <c r="P2432" i="1"/>
  <c r="AA2432" i="1"/>
  <c r="AC2432" i="1" s="1"/>
  <c r="P2392" i="1"/>
  <c r="AA2392" i="1"/>
  <c r="AB2392" i="1" s="1"/>
  <c r="P2328" i="1"/>
  <c r="AA2328" i="1"/>
  <c r="AB2328" i="1" s="1"/>
  <c r="P2304" i="1"/>
  <c r="AA2304" i="1"/>
  <c r="AC2304" i="1" s="1"/>
  <c r="AB2064" i="1"/>
  <c r="AC2064" i="1"/>
  <c r="AA1703" i="1"/>
  <c r="AB1703" i="1" s="1"/>
  <c r="AA1654" i="1"/>
  <c r="AC1654" i="1" s="1"/>
  <c r="AA1631" i="1"/>
  <c r="AB1631" i="1" s="1"/>
  <c r="AA1599" i="1"/>
  <c r="AB1599" i="1" s="1"/>
  <c r="AA1574" i="1"/>
  <c r="AB1574" i="1" s="1"/>
  <c r="AA1551" i="1"/>
  <c r="AB1551" i="1" s="1"/>
  <c r="AA1534" i="1"/>
  <c r="AB1534" i="1" s="1"/>
  <c r="AA1518" i="1"/>
  <c r="AB1518" i="1" s="1"/>
  <c r="AA1494" i="1"/>
  <c r="AB1494" i="1" s="1"/>
  <c r="AA1455" i="1"/>
  <c r="AC1455" i="1" s="1"/>
  <c r="AA1436" i="1"/>
  <c r="AB1436" i="1" s="1"/>
  <c r="AA1415" i="1"/>
  <c r="AB1415" i="1" s="1"/>
  <c r="AA1318" i="1"/>
  <c r="AB1318" i="1" s="1"/>
  <c r="X1339" i="1"/>
  <c r="T1427" i="1"/>
  <c r="AQ1743" i="1"/>
  <c r="AK1743" i="1" s="1"/>
  <c r="AR1743" i="1" s="1"/>
  <c r="AQ1735" i="1"/>
  <c r="AQ1856" i="1"/>
  <c r="AQ1848" i="1"/>
  <c r="AK1848" i="1" s="1"/>
  <c r="AR1848" i="1" s="1"/>
  <c r="AT1848" i="1" s="1"/>
  <c r="AQ1840" i="1"/>
  <c r="AQ1832" i="1"/>
  <c r="AQ1824" i="1"/>
  <c r="AK1824" i="1" s="1"/>
  <c r="AA1972" i="1"/>
  <c r="AB1972" i="1" s="1"/>
  <c r="T1935" i="1"/>
  <c r="AC2244" i="1"/>
  <c r="AA2234" i="1"/>
  <c r="AB2234" i="1" s="1"/>
  <c r="AA2170" i="1"/>
  <c r="AB2170" i="1" s="1"/>
  <c r="AA2106" i="1"/>
  <c r="AC2106" i="1" s="1"/>
  <c r="X2178" i="1"/>
  <c r="U2100" i="1"/>
  <c r="AA2330" i="1"/>
  <c r="AC2330" i="1" s="1"/>
  <c r="X1681" i="1"/>
  <c r="AQ1763" i="1"/>
  <c r="AK1763" i="1" s="1"/>
  <c r="AQ1817" i="1"/>
  <c r="AK1817" i="1" s="1"/>
  <c r="AR1817" i="1" s="1"/>
  <c r="AQ1809" i="1"/>
  <c r="AQ1801" i="1"/>
  <c r="AK1801" i="1" s="1"/>
  <c r="AB2276" i="1"/>
  <c r="AC2276" i="1"/>
  <c r="AB2024" i="1"/>
  <c r="AC2024" i="1"/>
  <c r="X2042" i="1"/>
  <c r="U2356" i="1"/>
  <c r="T2380" i="1"/>
  <c r="X2581" i="1"/>
  <c r="AA2176" i="1"/>
  <c r="AC2176" i="1" s="1"/>
  <c r="AC2107" i="1"/>
  <c r="AA2200" i="1"/>
  <c r="AB2200" i="1" s="1"/>
  <c r="X2135" i="1"/>
  <c r="AQ2480" i="1"/>
  <c r="AQ2472" i="1"/>
  <c r="AQ2464" i="1"/>
  <c r="AQ2456" i="1"/>
  <c r="AK2456" i="1" s="1"/>
  <c r="AR2456" i="1" s="1"/>
  <c r="AQ2448" i="1"/>
  <c r="AK2448" i="1" s="1"/>
  <c r="AR2448" i="1" s="1"/>
  <c r="AQ2440" i="1"/>
  <c r="AQ2432" i="1"/>
  <c r="AK2432" i="1" s="1"/>
  <c r="AQ2424" i="1"/>
  <c r="AK2424" i="1" s="1"/>
  <c r="AR2424" i="1" s="1"/>
  <c r="AT2424" i="1" s="1"/>
  <c r="AQ2416" i="1"/>
  <c r="AQ2408" i="1"/>
  <c r="AK2408" i="1" s="1"/>
  <c r="AR2408" i="1" s="1"/>
  <c r="AT2408" i="1" s="1"/>
  <c r="AQ2400" i="1"/>
  <c r="AQ2392" i="1"/>
  <c r="AQ2384" i="1"/>
  <c r="AK2384" i="1" s="1"/>
  <c r="AR2384" i="1" s="1"/>
  <c r="AQ2376" i="1"/>
  <c r="AK2376" i="1" s="1"/>
  <c r="AQ2368" i="1"/>
  <c r="AK2368" i="1" s="1"/>
  <c r="AQ2360" i="1"/>
  <c r="AQ2352" i="1"/>
  <c r="AQ2344" i="1"/>
  <c r="AQ2336" i="1"/>
  <c r="AQ2328" i="1"/>
  <c r="AK2328" i="1" s="1"/>
  <c r="AR2328" i="1" s="1"/>
  <c r="AQ2320" i="1"/>
  <c r="AK2320" i="1" s="1"/>
  <c r="AR2320" i="1" s="1"/>
  <c r="AT2320" i="1" s="1"/>
  <c r="AQ2312" i="1"/>
  <c r="AK2312" i="1" s="1"/>
  <c r="AQ2304" i="1"/>
  <c r="AK2304" i="1" s="1"/>
  <c r="AQ2296" i="1"/>
  <c r="AQ2288" i="1"/>
  <c r="AK2288" i="1" s="1"/>
  <c r="AQ2280" i="1"/>
  <c r="AK2280" i="1" s="1"/>
  <c r="AR2280" i="1" s="1"/>
  <c r="AQ2272" i="1"/>
  <c r="AQ2264" i="1"/>
  <c r="AK2264" i="1" s="1"/>
  <c r="AR2264" i="1" s="1"/>
  <c r="AT2264" i="1" s="1"/>
  <c r="AQ2256" i="1"/>
  <c r="AK2256" i="1" s="1"/>
  <c r="AQ2248" i="1"/>
  <c r="AK2248" i="1" s="1"/>
  <c r="AQ2240" i="1"/>
  <c r="AK2240" i="1" s="1"/>
  <c r="AQ2232" i="1"/>
  <c r="AQ2224" i="1"/>
  <c r="AK2224" i="1" s="1"/>
  <c r="AQ2216" i="1"/>
  <c r="AK2216" i="1" s="1"/>
  <c r="AR2216" i="1" s="1"/>
  <c r="AT2216" i="1" s="1"/>
  <c r="AQ2208" i="1"/>
  <c r="AQ2200" i="1"/>
  <c r="AQ2192" i="1"/>
  <c r="AK2192" i="1" s="1"/>
  <c r="AR2192" i="1" s="1"/>
  <c r="AT2192" i="1" s="1"/>
  <c r="AQ2184" i="1"/>
  <c r="AK2184" i="1" s="1"/>
  <c r="AQ2176" i="1"/>
  <c r="AQ2168" i="1"/>
  <c r="AQ2160" i="1"/>
  <c r="AQ2152" i="1"/>
  <c r="AQ2144" i="1"/>
  <c r="AQ2136" i="1"/>
  <c r="AQ2128" i="1"/>
  <c r="AK2128" i="1" s="1"/>
  <c r="AR2128" i="1" s="1"/>
  <c r="AQ2120" i="1"/>
  <c r="AQ2112" i="1"/>
  <c r="AK2112" i="1" s="1"/>
  <c r="AQ2104" i="1"/>
  <c r="AK2104" i="1" s="1"/>
  <c r="AR2104" i="1" s="1"/>
  <c r="AT2104" i="1" s="1"/>
  <c r="AQ2096" i="1"/>
  <c r="AQ2088" i="1"/>
  <c r="AK2088" i="1" s="1"/>
  <c r="AR2088" i="1" s="1"/>
  <c r="AT2088" i="1" s="1"/>
  <c r="AQ2080" i="1"/>
  <c r="AQ2072" i="1"/>
  <c r="AK2072" i="1" s="1"/>
  <c r="AR2072" i="1" s="1"/>
  <c r="AT2072" i="1" s="1"/>
  <c r="AQ2056" i="1"/>
  <c r="AK2056" i="1" s="1"/>
  <c r="AR2056" i="1" s="1"/>
  <c r="AT2056" i="1" s="1"/>
  <c r="AQ2048" i="1"/>
  <c r="AK2048" i="1" s="1"/>
  <c r="AQ2040" i="1"/>
  <c r="AK2040" i="1" s="1"/>
  <c r="AQ2032" i="1"/>
  <c r="AQ2024" i="1"/>
  <c r="AQ2016" i="1"/>
  <c r="AK2016" i="1" s="1"/>
  <c r="AR2016" i="1" s="1"/>
  <c r="AT2016" i="1" s="1"/>
  <c r="AQ2000" i="1"/>
  <c r="AA2136" i="1"/>
  <c r="AB2136" i="1" s="1"/>
  <c r="X2063" i="1"/>
  <c r="W2071" i="1"/>
  <c r="AB2005" i="1"/>
  <c r="AA2088" i="1"/>
  <c r="AC2088" i="1" s="1"/>
  <c r="AQ444" i="1"/>
  <c r="AB1239" i="1"/>
  <c r="AC1239" i="1"/>
  <c r="U648" i="1"/>
  <c r="U80" i="1"/>
  <c r="AQ134" i="1"/>
  <c r="AK134" i="1" s="1"/>
  <c r="AQ126" i="1"/>
  <c r="AK126" i="1" s="1"/>
  <c r="X132" i="1"/>
  <c r="AQ224" i="1"/>
  <c r="Q318" i="1"/>
  <c r="AQ709" i="1"/>
  <c r="AQ845" i="1"/>
  <c r="AK845" i="1" s="1"/>
  <c r="AR845" i="1" s="1"/>
  <c r="AQ837" i="1"/>
  <c r="AK837" i="1" s="1"/>
  <c r="AQ829" i="1"/>
  <c r="AK829" i="1" s="1"/>
  <c r="AQ821" i="1"/>
  <c r="AQ813" i="1"/>
  <c r="AQ805" i="1"/>
  <c r="AK805" i="1" s="1"/>
  <c r="AQ797" i="1"/>
  <c r="X912" i="1"/>
  <c r="U1102" i="1"/>
  <c r="AA1160" i="1"/>
  <c r="AC1160" i="1" s="1"/>
  <c r="W1167" i="1"/>
  <c r="U1163" i="1"/>
  <c r="AQ1221" i="1"/>
  <c r="AQ1213" i="1"/>
  <c r="AK1213" i="1" s="1"/>
  <c r="AB1228" i="1"/>
  <c r="AA559" i="1"/>
  <c r="AC559" i="1" s="1"/>
  <c r="AQ611" i="1"/>
  <c r="AQ603" i="1"/>
  <c r="AQ906" i="1"/>
  <c r="AK906" i="1" s="1"/>
  <c r="W1045" i="1"/>
  <c r="AA1136" i="1"/>
  <c r="AC1136" i="1" s="1"/>
  <c r="W1159" i="1"/>
  <c r="U1155" i="1"/>
  <c r="AB1604" i="1"/>
  <c r="AC1604" i="1"/>
  <c r="AQ4" i="1"/>
  <c r="AQ12" i="1"/>
  <c r="AK12" i="1" s="1"/>
  <c r="AQ215" i="1"/>
  <c r="AQ261" i="1"/>
  <c r="AQ292" i="1"/>
  <c r="AQ315" i="1"/>
  <c r="AK315" i="1" s="1"/>
  <c r="T361" i="1"/>
  <c r="AQ421" i="1"/>
  <c r="AQ527" i="1"/>
  <c r="AK527" i="1" s="1"/>
  <c r="AQ519" i="1"/>
  <c r="AK519" i="1" s="1"/>
  <c r="AQ511" i="1"/>
  <c r="AQ503" i="1"/>
  <c r="AQ495" i="1"/>
  <c r="AQ487" i="1"/>
  <c r="AK487" i="1" s="1"/>
  <c r="AR487" i="1" s="1"/>
  <c r="AT487" i="1" s="1"/>
  <c r="AQ479" i="1"/>
  <c r="AK479" i="1" s="1"/>
  <c r="AR479" i="1" s="1"/>
  <c r="AQ731" i="1"/>
  <c r="AQ715" i="1"/>
  <c r="AQ707" i="1"/>
  <c r="AQ699" i="1"/>
  <c r="AQ683" i="1"/>
  <c r="AQ675" i="1"/>
  <c r="AQ667" i="1"/>
  <c r="AK667" i="1" s="1"/>
  <c r="AR667" i="1" s="1"/>
  <c r="AQ659" i="1"/>
  <c r="AA820" i="1"/>
  <c r="AC820" i="1" s="1"/>
  <c r="X829" i="1"/>
  <c r="X985" i="1"/>
  <c r="X888" i="1"/>
  <c r="W873" i="1"/>
  <c r="AA1120" i="1"/>
  <c r="AB1120" i="1" s="1"/>
  <c r="U1138" i="1"/>
  <c r="X247" i="1"/>
  <c r="X390" i="1"/>
  <c r="AQ1016" i="1"/>
  <c r="AK1016" i="1" s="1"/>
  <c r="AQ1008" i="1"/>
  <c r="AQ1000" i="1"/>
  <c r="AK1000" i="1" s="1"/>
  <c r="AQ992" i="1"/>
  <c r="AK992" i="1" s="1"/>
  <c r="AQ984" i="1"/>
  <c r="AK984" i="1" s="1"/>
  <c r="AQ976" i="1"/>
  <c r="AQ968" i="1"/>
  <c r="AQ960" i="1"/>
  <c r="AK960" i="1" s="1"/>
  <c r="AQ952" i="1"/>
  <c r="AK952" i="1" s="1"/>
  <c r="AQ944" i="1"/>
  <c r="AQ936" i="1"/>
  <c r="AQ928" i="1"/>
  <c r="AK928" i="1" s="1"/>
  <c r="AR928" i="1" s="1"/>
  <c r="AT928" i="1" s="1"/>
  <c r="AQ920" i="1"/>
  <c r="AK920" i="1" s="1"/>
  <c r="AQ904" i="1"/>
  <c r="AQ896" i="1"/>
  <c r="AQ888" i="1"/>
  <c r="AK888" i="1" s="1"/>
  <c r="AR888" i="1" s="1"/>
  <c r="AQ880" i="1"/>
  <c r="AK880" i="1" s="1"/>
  <c r="X984" i="1"/>
  <c r="U1131" i="1"/>
  <c r="AB1284" i="1"/>
  <c r="AC1284" i="1"/>
  <c r="T1513" i="1"/>
  <c r="U1513" i="1"/>
  <c r="T1393" i="1"/>
  <c r="U1393" i="1"/>
  <c r="T1281" i="1"/>
  <c r="U1281" i="1"/>
  <c r="T1273" i="1"/>
  <c r="U1273" i="1"/>
  <c r="T1249" i="1"/>
  <c r="U1249" i="1"/>
  <c r="T1233" i="1"/>
  <c r="U1233" i="1"/>
  <c r="P1548" i="1"/>
  <c r="AA1548" i="1"/>
  <c r="P1532" i="1"/>
  <c r="AA1532" i="1"/>
  <c r="AB1532" i="1" s="1"/>
  <c r="P1516" i="1"/>
  <c r="AA1516" i="1"/>
  <c r="AB1516" i="1" s="1"/>
  <c r="P1500" i="1"/>
  <c r="AA1500" i="1"/>
  <c r="AB1500" i="1" s="1"/>
  <c r="P1492" i="1"/>
  <c r="AA1492" i="1"/>
  <c r="P1484" i="1"/>
  <c r="AA1484" i="1"/>
  <c r="AC1484" i="1" s="1"/>
  <c r="P1476" i="1"/>
  <c r="AA1476" i="1"/>
  <c r="AB1476" i="1" s="1"/>
  <c r="P1460" i="1"/>
  <c r="AA1460" i="1"/>
  <c r="AB1460" i="1" s="1"/>
  <c r="P1444" i="1"/>
  <c r="AA1444" i="1"/>
  <c r="AB1444" i="1" s="1"/>
  <c r="P1428" i="1"/>
  <c r="AA1428" i="1"/>
  <c r="AC1428" i="1" s="1"/>
  <c r="AB1412" i="1"/>
  <c r="AC1412" i="1"/>
  <c r="AB1372" i="1"/>
  <c r="AC1372" i="1"/>
  <c r="AC1308" i="1"/>
  <c r="AB1308" i="1"/>
  <c r="AB1276" i="1"/>
  <c r="AC1276" i="1"/>
  <c r="X240" i="1"/>
  <c r="AQ380" i="1"/>
  <c r="X559" i="1"/>
  <c r="AQ608" i="1"/>
  <c r="AQ600" i="1"/>
  <c r="AA645" i="1"/>
  <c r="AB645" i="1" s="1"/>
  <c r="AQ764" i="1"/>
  <c r="AK764" i="1" s="1"/>
  <c r="AR764" i="1" s="1"/>
  <c r="AA796" i="1"/>
  <c r="AB796" i="1" s="1"/>
  <c r="AA888" i="1"/>
  <c r="AC888" i="1" s="1"/>
  <c r="X976" i="1"/>
  <c r="AQ1057" i="1"/>
  <c r="AQ1049" i="1"/>
  <c r="AA1054" i="1"/>
  <c r="AC1054" i="1" s="1"/>
  <c r="U1052" i="1"/>
  <c r="AA1098" i="1"/>
  <c r="AB1098" i="1" s="1"/>
  <c r="AQ1101" i="1"/>
  <c r="U1115" i="1"/>
  <c r="AQ1217" i="1"/>
  <c r="AK1217" i="1" s="1"/>
  <c r="AR1217" i="1" s="1"/>
  <c r="AQ1209" i="1"/>
  <c r="AK1209" i="1" s="1"/>
  <c r="AR1209" i="1" s="1"/>
  <c r="AT1209" i="1" s="1"/>
  <c r="AB1644" i="1"/>
  <c r="W612" i="1"/>
  <c r="U50" i="1"/>
  <c r="X239" i="1"/>
  <c r="AQ297" i="1"/>
  <c r="AK297" i="1" s="1"/>
  <c r="AQ289" i="1"/>
  <c r="AA510" i="1"/>
  <c r="AC510" i="1" s="1"/>
  <c r="X968" i="1"/>
  <c r="AA1192" i="1"/>
  <c r="AC1192" i="1" s="1"/>
  <c r="AB1396" i="1"/>
  <c r="AC1396" i="1"/>
  <c r="AQ128" i="1"/>
  <c r="AQ242" i="1"/>
  <c r="AQ234" i="1"/>
  <c r="AQ226" i="1"/>
  <c r="AQ218" i="1"/>
  <c r="AQ210" i="1"/>
  <c r="AQ202" i="1"/>
  <c r="AQ194" i="1"/>
  <c r="AQ186" i="1"/>
  <c r="AQ178" i="1"/>
  <c r="AQ170" i="1"/>
  <c r="W373" i="1"/>
  <c r="AQ378" i="1"/>
  <c r="AK378" i="1" s="1"/>
  <c r="AA392" i="1"/>
  <c r="AB392" i="1" s="1"/>
  <c r="AA593" i="1"/>
  <c r="AB593" i="1" s="1"/>
  <c r="AA630" i="1"/>
  <c r="U794" i="1"/>
  <c r="W952" i="1"/>
  <c r="X1143" i="1"/>
  <c r="T1123" i="1"/>
  <c r="AA1508" i="1"/>
  <c r="AB1508" i="1" s="1"/>
  <c r="AA1452" i="1"/>
  <c r="AB1452" i="1" s="1"/>
  <c r="AB2131" i="1"/>
  <c r="AC2131" i="1"/>
  <c r="AB2056" i="1"/>
  <c r="AC2056" i="1"/>
  <c r="AB2032" i="1"/>
  <c r="AC2032" i="1"/>
  <c r="AQ1718" i="1"/>
  <c r="AQ1816" i="1"/>
  <c r="U1853" i="1"/>
  <c r="AA2295" i="1"/>
  <c r="AB2295" i="1" s="1"/>
  <c r="X2408" i="1"/>
  <c r="W2408" i="1"/>
  <c r="W2352" i="1"/>
  <c r="X2352" i="1"/>
  <c r="W2320" i="1"/>
  <c r="X2320" i="1"/>
  <c r="X2176" i="1"/>
  <c r="W2176" i="1"/>
  <c r="W2144" i="1"/>
  <c r="X2144" i="1"/>
  <c r="W2128" i="1"/>
  <c r="X2128" i="1"/>
  <c r="X2104" i="1"/>
  <c r="W2104" i="1"/>
  <c r="W2096" i="1"/>
  <c r="X2096" i="1"/>
  <c r="AB1555" i="1"/>
  <c r="AA1621" i="1"/>
  <c r="AC1621" i="1" s="1"/>
  <c r="AA1357" i="1"/>
  <c r="AC1357" i="1" s="1"/>
  <c r="X1599" i="1"/>
  <c r="W1639" i="1"/>
  <c r="T1371" i="1"/>
  <c r="AQ1714" i="1"/>
  <c r="AQ1748" i="1"/>
  <c r="AQ1740" i="1"/>
  <c r="AK1740" i="1" s="1"/>
  <c r="AQ1863" i="1"/>
  <c r="AK1863" i="1" s="1"/>
  <c r="AR1863" i="1" s="1"/>
  <c r="AQ1926" i="1"/>
  <c r="AQ1918" i="1"/>
  <c r="AQ1910" i="1"/>
  <c r="AK1910" i="1" s="1"/>
  <c r="AR1910" i="1" s="1"/>
  <c r="Q1978" i="1"/>
  <c r="T2459" i="1"/>
  <c r="U2459" i="1"/>
  <c r="T2331" i="1"/>
  <c r="U2331" i="1"/>
  <c r="T2227" i="1"/>
  <c r="U2227" i="1"/>
  <c r="T2219" i="1"/>
  <c r="U2219" i="1"/>
  <c r="T2171" i="1"/>
  <c r="U2171" i="1"/>
  <c r="T2163" i="1"/>
  <c r="U2163" i="1"/>
  <c r="T2147" i="1"/>
  <c r="U2147" i="1"/>
  <c r="T2059" i="1"/>
  <c r="U2059" i="1"/>
  <c r="T2043" i="1"/>
  <c r="U2043" i="1"/>
  <c r="P2495" i="1"/>
  <c r="AA2495" i="1"/>
  <c r="AB2495" i="1" s="1"/>
  <c r="P2391" i="1"/>
  <c r="AA2391" i="1"/>
  <c r="AB2391" i="1" s="1"/>
  <c r="P2383" i="1"/>
  <c r="AA2383" i="1"/>
  <c r="AB2383" i="1" s="1"/>
  <c r="P2375" i="1"/>
  <c r="AA2375" i="1"/>
  <c r="AB2375" i="1" s="1"/>
  <c r="P2367" i="1"/>
  <c r="AA2367" i="1"/>
  <c r="AB2367" i="1" s="1"/>
  <c r="P2359" i="1"/>
  <c r="AA2359" i="1"/>
  <c r="AB2359" i="1" s="1"/>
  <c r="P2343" i="1"/>
  <c r="AA2343" i="1"/>
  <c r="AB2343" i="1" s="1"/>
  <c r="P2335" i="1"/>
  <c r="AA2335" i="1"/>
  <c r="AB2335" i="1" s="1"/>
  <c r="P2327" i="1"/>
  <c r="AA2327" i="1"/>
  <c r="AC2327" i="1" s="1"/>
  <c r="P2319" i="1"/>
  <c r="AA2319" i="1"/>
  <c r="AB2319" i="1" s="1"/>
  <c r="P2311" i="1"/>
  <c r="AA2311" i="1"/>
  <c r="AB2311" i="1" s="1"/>
  <c r="P2303" i="1"/>
  <c r="AA2303" i="1"/>
  <c r="AB2303" i="1" s="1"/>
  <c r="P2279" i="1"/>
  <c r="AA2279" i="1"/>
  <c r="AB2279" i="1" s="1"/>
  <c r="P2271" i="1"/>
  <c r="AA2271" i="1"/>
  <c r="AB2271" i="1" s="1"/>
  <c r="P2263" i="1"/>
  <c r="AA2263" i="1"/>
  <c r="AB2263" i="1" s="1"/>
  <c r="P2255" i="1"/>
  <c r="AA2255" i="1"/>
  <c r="AB2255" i="1" s="1"/>
  <c r="P2247" i="1"/>
  <c r="AA2247" i="1"/>
  <c r="AB2247" i="1" s="1"/>
  <c r="P2239" i="1"/>
  <c r="AA2239" i="1"/>
  <c r="AB2239" i="1" s="1"/>
  <c r="AB2063" i="1"/>
  <c r="AC2063" i="1"/>
  <c r="AA1597" i="1"/>
  <c r="AB1597" i="1" s="1"/>
  <c r="AA1581" i="1"/>
  <c r="AB1581" i="1" s="1"/>
  <c r="AA1475" i="1"/>
  <c r="AC1475" i="1" s="1"/>
  <c r="AA1461" i="1"/>
  <c r="AB1461" i="1" s="1"/>
  <c r="AA1403" i="1"/>
  <c r="AB1403" i="1" s="1"/>
  <c r="AA1325" i="1"/>
  <c r="AC1325" i="1" s="1"/>
  <c r="AA1293" i="1"/>
  <c r="AC1293" i="1" s="1"/>
  <c r="AA1237" i="1"/>
  <c r="AB1237" i="1" s="1"/>
  <c r="W1592" i="1"/>
  <c r="T1336" i="1"/>
  <c r="AA1822" i="1"/>
  <c r="AC1822" i="1" s="1"/>
  <c r="W1810" i="1"/>
  <c r="AQ1854" i="1"/>
  <c r="AK1854" i="1" s="1"/>
  <c r="AR1854" i="1" s="1"/>
  <c r="AQ1846" i="1"/>
  <c r="AK1846" i="1" s="1"/>
  <c r="AR1846" i="1" s="1"/>
  <c r="AQ1838" i="1"/>
  <c r="AQ1830" i="1"/>
  <c r="X1961" i="1"/>
  <c r="T2131" i="1"/>
  <c r="AA1702" i="1"/>
  <c r="AC1702" i="1" s="1"/>
  <c r="AA1685" i="1"/>
  <c r="AB1685" i="1" s="1"/>
  <c r="AA1531" i="1"/>
  <c r="AB1531" i="1" s="1"/>
  <c r="AA1501" i="1"/>
  <c r="AC1501" i="1" s="1"/>
  <c r="AA1427" i="1"/>
  <c r="AB1427" i="1" s="1"/>
  <c r="AA1413" i="1"/>
  <c r="AB1413" i="1" s="1"/>
  <c r="AA1339" i="1"/>
  <c r="AB1339" i="1" s="1"/>
  <c r="AA1277" i="1"/>
  <c r="AB1277" i="1" s="1"/>
  <c r="W1591" i="1"/>
  <c r="AQ1712" i="1"/>
  <c r="AK1712" i="1" s="1"/>
  <c r="AR1712" i="1" s="1"/>
  <c r="AT1712" i="1" s="1"/>
  <c r="AQ1861" i="1"/>
  <c r="AK1861" i="1" s="1"/>
  <c r="Q1940" i="1"/>
  <c r="AA1635" i="1"/>
  <c r="AA1235" i="1"/>
  <c r="AC1235" i="1" s="1"/>
  <c r="X1447" i="1"/>
  <c r="AQ1819" i="1"/>
  <c r="AQ1811" i="1"/>
  <c r="AQ1803" i="1"/>
  <c r="AK1803" i="1" s="1"/>
  <c r="AR1803" i="1" s="1"/>
  <c r="AB2499" i="1"/>
  <c r="AC2499" i="1"/>
  <c r="AA1699" i="1"/>
  <c r="AB1699" i="1" s="1"/>
  <c r="AA1683" i="1"/>
  <c r="AC1683" i="1" s="1"/>
  <c r="AA1611" i="1"/>
  <c r="AB1611" i="1" s="1"/>
  <c r="AA1411" i="1"/>
  <c r="AB1411" i="1" s="1"/>
  <c r="AQ1818" i="1"/>
  <c r="AK1818" i="1" s="1"/>
  <c r="AQ1810" i="1"/>
  <c r="AK1810" i="1" s="1"/>
  <c r="AQ1802" i="1"/>
  <c r="T2443" i="1"/>
  <c r="AA2559" i="1"/>
  <c r="AC2559" i="1" s="1"/>
  <c r="AQ2610" i="1"/>
  <c r="U2226" i="1"/>
  <c r="AA2535" i="1"/>
  <c r="AC2535" i="1" s="1"/>
  <c r="X2111" i="1"/>
  <c r="X2039" i="1"/>
  <c r="W2031" i="1"/>
  <c r="AB2235" i="1"/>
  <c r="X2459" i="1"/>
  <c r="X2173" i="1"/>
  <c r="W2167" i="1"/>
  <c r="AQ2514" i="1"/>
  <c r="AQ2506" i="1"/>
  <c r="AQ2498" i="1"/>
  <c r="AQ2490" i="1"/>
  <c r="AQ2482" i="1"/>
  <c r="AQ2474" i="1"/>
  <c r="AK2474" i="1" s="1"/>
  <c r="AR2474" i="1" s="1"/>
  <c r="AT2474" i="1" s="1"/>
  <c r="AQ2466" i="1"/>
  <c r="AQ2458" i="1"/>
  <c r="AK2458" i="1" s="1"/>
  <c r="AQ2450" i="1"/>
  <c r="AQ2442" i="1"/>
  <c r="AK2442" i="1" s="1"/>
  <c r="AQ2434" i="1"/>
  <c r="AQ2426" i="1"/>
  <c r="AQ2418" i="1"/>
  <c r="AQ2410" i="1"/>
  <c r="AK2410" i="1" s="1"/>
  <c r="AR2410" i="1" s="1"/>
  <c r="AT2410" i="1" s="1"/>
  <c r="AQ2402" i="1"/>
  <c r="AQ2394" i="1"/>
  <c r="AQ2386" i="1"/>
  <c r="AQ2378" i="1"/>
  <c r="AQ2370" i="1"/>
  <c r="AQ2362" i="1"/>
  <c r="AQ2354" i="1"/>
  <c r="AQ2346" i="1"/>
  <c r="AQ2338" i="1"/>
  <c r="AQ2330" i="1"/>
  <c r="AQ2322" i="1"/>
  <c r="AQ2314" i="1"/>
  <c r="AQ2306" i="1"/>
  <c r="AQ2298" i="1"/>
  <c r="AQ2290" i="1"/>
  <c r="AK2290" i="1" s="1"/>
  <c r="AR2290" i="1" s="1"/>
  <c r="AT2290" i="1" s="1"/>
  <c r="AQ2282" i="1"/>
  <c r="AQ2274" i="1"/>
  <c r="AQ2266" i="1"/>
  <c r="AK2266" i="1" s="1"/>
  <c r="AR2266" i="1" s="1"/>
  <c r="AT2266" i="1" s="1"/>
  <c r="AQ2258" i="1"/>
  <c r="AK2258" i="1" s="1"/>
  <c r="AR2258" i="1" s="1"/>
  <c r="AT2258" i="1" s="1"/>
  <c r="AQ2250" i="1"/>
  <c r="AQ2242" i="1"/>
  <c r="AQ2234" i="1"/>
  <c r="AQ2226" i="1"/>
  <c r="AQ2218" i="1"/>
  <c r="AQ2210" i="1"/>
  <c r="AQ2202" i="1"/>
  <c r="AK2202" i="1" s="1"/>
  <c r="AQ2194" i="1"/>
  <c r="AQ2186" i="1"/>
  <c r="AQ2178" i="1"/>
  <c r="AQ2170" i="1"/>
  <c r="AQ2162" i="1"/>
  <c r="AQ2154" i="1"/>
  <c r="AQ2146" i="1"/>
  <c r="AQ2138" i="1"/>
  <c r="AQ2130" i="1"/>
  <c r="AQ2122" i="1"/>
  <c r="AQ2114" i="1"/>
  <c r="AQ2106" i="1"/>
  <c r="AQ2098" i="1"/>
  <c r="AK2098" i="1" s="1"/>
  <c r="AR2098" i="1" s="1"/>
  <c r="AT2098" i="1" s="1"/>
  <c r="AQ2090" i="1"/>
  <c r="AK2090" i="1" s="1"/>
  <c r="AR2090" i="1" s="1"/>
  <c r="AT2090" i="1" s="1"/>
  <c r="AQ2082" i="1"/>
  <c r="AQ2074" i="1"/>
  <c r="AK2074" i="1" s="1"/>
  <c r="AR2074" i="1" s="1"/>
  <c r="AT2074" i="1" s="1"/>
  <c r="AQ2066" i="1"/>
  <c r="AQ2058" i="1"/>
  <c r="AK2058" i="1" s="1"/>
  <c r="AQ2050" i="1"/>
  <c r="AQ2042" i="1"/>
  <c r="AQ2034" i="1"/>
  <c r="AQ2026" i="1"/>
  <c r="AQ2018" i="1"/>
  <c r="AQ2010" i="1"/>
  <c r="AK2010" i="1" s="1"/>
  <c r="AQ2002" i="1"/>
  <c r="AK2002" i="1" s="1"/>
  <c r="AR2002" i="1" s="1"/>
  <c r="AT2002" i="1" s="1"/>
  <c r="X2421" i="1"/>
  <c r="X2159" i="1"/>
  <c r="AC2459" i="1"/>
  <c r="AB2123" i="1"/>
  <c r="AA2261" i="1"/>
  <c r="AC2261" i="1" s="1"/>
  <c r="X2239" i="1"/>
  <c r="X2149" i="1"/>
  <c r="X2095" i="1"/>
  <c r="T2298" i="1"/>
  <c r="T2040" i="1"/>
  <c r="AC2403" i="1"/>
  <c r="AC2008" i="1"/>
  <c r="AA2269" i="1"/>
  <c r="AC2269" i="1" s="1"/>
  <c r="U2088" i="1"/>
  <c r="U2220" i="1"/>
  <c r="X2175" i="1"/>
  <c r="AQ17" i="1"/>
  <c r="AQ9" i="1"/>
  <c r="U206" i="1"/>
  <c r="AQ652" i="1"/>
  <c r="AQ851" i="1"/>
  <c r="AK851" i="1" s="1"/>
  <c r="AR851" i="1" s="1"/>
  <c r="AQ843" i="1"/>
  <c r="AK843" i="1" s="1"/>
  <c r="AQ835" i="1"/>
  <c r="AQ827" i="1"/>
  <c r="AQ819" i="1"/>
  <c r="AQ811" i="1"/>
  <c r="AK811" i="1" s="1"/>
  <c r="AR811" i="1" s="1"/>
  <c r="AQ803" i="1"/>
  <c r="AK803" i="1" s="1"/>
  <c r="AR803" i="1" s="1"/>
  <c r="AQ795" i="1"/>
  <c r="W842" i="1"/>
  <c r="T1005" i="1"/>
  <c r="AQ1061" i="1"/>
  <c r="AQ1045" i="1"/>
  <c r="AQ16" i="1"/>
  <c r="AK16" i="1" s="1"/>
  <c r="AQ8" i="1"/>
  <c r="AK8" i="1" s="1"/>
  <c r="AA67" i="1"/>
  <c r="AC67" i="1" s="1"/>
  <c r="W161" i="1"/>
  <c r="AA225" i="1"/>
  <c r="AC225" i="1" s="1"/>
  <c r="W200" i="1"/>
  <c r="U176" i="1"/>
  <c r="AQ277" i="1"/>
  <c r="AA285" i="1"/>
  <c r="AB285" i="1" s="1"/>
  <c r="AQ294" i="1"/>
  <c r="AQ302" i="1"/>
  <c r="X350" i="1"/>
  <c r="AQ379" i="1"/>
  <c r="AQ447" i="1"/>
  <c r="AK447" i="1" s="1"/>
  <c r="AA553" i="1"/>
  <c r="AB553" i="1" s="1"/>
  <c r="AQ651" i="1"/>
  <c r="AQ732" i="1"/>
  <c r="AK732" i="1" s="1"/>
  <c r="AQ716" i="1"/>
  <c r="AQ708" i="1"/>
  <c r="AQ692" i="1"/>
  <c r="AQ660" i="1"/>
  <c r="AQ850" i="1"/>
  <c r="AK850" i="1" s="1"/>
  <c r="AQ842" i="1"/>
  <c r="AK842" i="1" s="1"/>
  <c r="AQ834" i="1"/>
  <c r="AQ826" i="1"/>
  <c r="AQ818" i="1"/>
  <c r="AQ810" i="1"/>
  <c r="AQ802" i="1"/>
  <c r="AK802" i="1" s="1"/>
  <c r="AR802" i="1" s="1"/>
  <c r="AQ794" i="1"/>
  <c r="AK794" i="1" s="1"/>
  <c r="AR794" i="1" s="1"/>
  <c r="W818" i="1"/>
  <c r="T1013" i="1"/>
  <c r="U1013" i="1"/>
  <c r="Q987" i="1"/>
  <c r="AA987" i="1"/>
  <c r="AB987" i="1" s="1"/>
  <c r="Q963" i="1"/>
  <c r="AA963" i="1"/>
  <c r="AB963" i="1" s="1"/>
  <c r="Q883" i="1"/>
  <c r="AA883" i="1"/>
  <c r="AB883" i="1" s="1"/>
  <c r="AQ65" i="1"/>
  <c r="AK65" i="1" s="1"/>
  <c r="AQ113" i="1"/>
  <c r="AQ129" i="1"/>
  <c r="AK129" i="1" s="1"/>
  <c r="AA210" i="1"/>
  <c r="AB210" i="1" s="1"/>
  <c r="U174" i="1"/>
  <c r="AQ293" i="1"/>
  <c r="U380" i="1"/>
  <c r="W482" i="1"/>
  <c r="AQ578" i="1"/>
  <c r="AK578" i="1" s="1"/>
  <c r="AA592" i="1"/>
  <c r="AB592" i="1" s="1"/>
  <c r="AQ609" i="1"/>
  <c r="AK609" i="1" s="1"/>
  <c r="AQ601" i="1"/>
  <c r="AQ767" i="1"/>
  <c r="AQ1020" i="1"/>
  <c r="AQ1012" i="1"/>
  <c r="AQ996" i="1"/>
  <c r="AQ980" i="1"/>
  <c r="AQ972" i="1"/>
  <c r="AQ964" i="1"/>
  <c r="AK964" i="1" s="1"/>
  <c r="AQ956" i="1"/>
  <c r="AQ948" i="1"/>
  <c r="AQ940" i="1"/>
  <c r="AQ932" i="1"/>
  <c r="AK932" i="1" s="1"/>
  <c r="AQ924" i="1"/>
  <c r="AQ916" i="1"/>
  <c r="AQ900" i="1"/>
  <c r="AQ892" i="1"/>
  <c r="AQ884" i="1"/>
  <c r="AQ876" i="1"/>
  <c r="AK876" i="1" s="1"/>
  <c r="AR876" i="1" s="1"/>
  <c r="W897" i="1"/>
  <c r="T917" i="1"/>
  <c r="AQ14" i="1"/>
  <c r="AK14" i="1" s="1"/>
  <c r="AQ6" i="1"/>
  <c r="Q156" i="1"/>
  <c r="AQ244" i="1"/>
  <c r="AQ228" i="1"/>
  <c r="AQ220" i="1"/>
  <c r="AQ212" i="1"/>
  <c r="AK212" i="1" s="1"/>
  <c r="AR212" i="1" s="1"/>
  <c r="AT212" i="1" s="1"/>
  <c r="AQ188" i="1"/>
  <c r="AQ180" i="1"/>
  <c r="AQ172" i="1"/>
  <c r="AQ164" i="1"/>
  <c r="T190" i="1"/>
  <c r="P1061" i="1"/>
  <c r="AA1061" i="1"/>
  <c r="AB1061" i="1" s="1"/>
  <c r="AQ13" i="1"/>
  <c r="AK13" i="1" s="1"/>
  <c r="AR13" i="1" s="1"/>
  <c r="AQ5" i="1"/>
  <c r="AK5" i="1" s="1"/>
  <c r="AA15" i="1"/>
  <c r="AB15" i="1" s="1"/>
  <c r="AQ127" i="1"/>
  <c r="AK127" i="1" s="1"/>
  <c r="AA193" i="1"/>
  <c r="AC193" i="1" s="1"/>
  <c r="AQ291" i="1"/>
  <c r="AK291" i="1" s="1"/>
  <c r="AA290" i="1"/>
  <c r="AB290" i="1" s="1"/>
  <c r="U296" i="1"/>
  <c r="AQ307" i="1"/>
  <c r="AQ299" i="1"/>
  <c r="U332" i="1"/>
  <c r="X543" i="1"/>
  <c r="P596" i="1"/>
  <c r="AA626" i="1"/>
  <c r="AC626" i="1" s="1"/>
  <c r="AQ650" i="1"/>
  <c r="AQ729" i="1"/>
  <c r="AK729" i="1" s="1"/>
  <c r="AR729" i="1" s="1"/>
  <c r="AT729" i="1" s="1"/>
  <c r="AQ721" i="1"/>
  <c r="AQ713" i="1"/>
  <c r="AQ705" i="1"/>
  <c r="AK705" i="1" s="1"/>
  <c r="AQ697" i="1"/>
  <c r="AK697" i="1" s="1"/>
  <c r="AQ689" i="1"/>
  <c r="AK689" i="1" s="1"/>
  <c r="AQ681" i="1"/>
  <c r="AQ673" i="1"/>
  <c r="AQ665" i="1"/>
  <c r="AQ657" i="1"/>
  <c r="AQ765" i="1"/>
  <c r="AA836" i="1"/>
  <c r="AB836" i="1" s="1"/>
  <c r="U842" i="1"/>
  <c r="X1009" i="1"/>
  <c r="W1009" i="1"/>
  <c r="W913" i="1"/>
  <c r="X913" i="1"/>
  <c r="T906" i="1"/>
  <c r="U906" i="1"/>
  <c r="P912" i="1"/>
  <c r="AA912" i="1"/>
  <c r="AC912" i="1" s="1"/>
  <c r="AQ1048" i="1"/>
  <c r="AQ1090" i="1"/>
  <c r="AQ305" i="1"/>
  <c r="AQ382" i="1"/>
  <c r="AK382" i="1" s="1"/>
  <c r="AR382" i="1" s="1"/>
  <c r="X506" i="1"/>
  <c r="AQ539" i="1"/>
  <c r="U1051" i="1"/>
  <c r="AQ1082" i="1"/>
  <c r="Q22" i="1"/>
  <c r="X162" i="1"/>
  <c r="X208" i="1"/>
  <c r="AQ304" i="1"/>
  <c r="AQ316" i="1"/>
  <c r="AK316" i="1" s="1"/>
  <c r="AR316" i="1" s="1"/>
  <c r="AQ381" i="1"/>
  <c r="AQ422" i="1"/>
  <c r="AK422" i="1" s="1"/>
  <c r="AA425" i="1"/>
  <c r="AC425" i="1" s="1"/>
  <c r="X497" i="1"/>
  <c r="U507" i="1"/>
  <c r="AQ534" i="1"/>
  <c r="X589" i="1"/>
  <c r="AQ604" i="1"/>
  <c r="AK604" i="1" s="1"/>
  <c r="AR604" i="1" s="1"/>
  <c r="AT604" i="1" s="1"/>
  <c r="AA634" i="1"/>
  <c r="AC634" i="1" s="1"/>
  <c r="AA622" i="1"/>
  <c r="AB622" i="1" s="1"/>
  <c r="X786" i="1"/>
  <c r="AQ844" i="1"/>
  <c r="AK844" i="1" s="1"/>
  <c r="AR844" i="1" s="1"/>
  <c r="AT844" i="1" s="1"/>
  <c r="AQ836" i="1"/>
  <c r="AQ828" i="1"/>
  <c r="AQ820" i="1"/>
  <c r="AQ812" i="1"/>
  <c r="AQ804" i="1"/>
  <c r="AK804" i="1" s="1"/>
  <c r="AQ796" i="1"/>
  <c r="AA804" i="1"/>
  <c r="AC804" i="1" s="1"/>
  <c r="X794" i="1"/>
  <c r="AQ975" i="1"/>
  <c r="AQ967" i="1"/>
  <c r="AQ911" i="1"/>
  <c r="AK911" i="1" s="1"/>
  <c r="AR911" i="1" s="1"/>
  <c r="U941" i="1"/>
  <c r="U1104" i="1"/>
  <c r="T1104" i="1"/>
  <c r="AQ1055" i="1"/>
  <c r="AQ1047" i="1"/>
  <c r="AQ1067" i="1"/>
  <c r="AQ1084" i="1"/>
  <c r="AQ1092" i="1"/>
  <c r="AQ1140" i="1"/>
  <c r="AC1118" i="1"/>
  <c r="X1151" i="1"/>
  <c r="W1135" i="1"/>
  <c r="AQ1223" i="1"/>
  <c r="AK1223" i="1" s="1"/>
  <c r="AR1223" i="1" s="1"/>
  <c r="AQ1215" i="1"/>
  <c r="AQ1207" i="1"/>
  <c r="AR1580" i="1"/>
  <c r="X1623" i="1"/>
  <c r="X1427" i="1"/>
  <c r="X1243" i="1"/>
  <c r="W1440" i="1"/>
  <c r="AQ1717" i="1"/>
  <c r="AK1717" i="1" s="1"/>
  <c r="AA1814" i="1"/>
  <c r="AB1814" i="1" s="1"/>
  <c r="AA1928" i="1"/>
  <c r="AC1928" i="1" s="1"/>
  <c r="X1921" i="1"/>
  <c r="W1649" i="1"/>
  <c r="X1649" i="1"/>
  <c r="U1664" i="1"/>
  <c r="X1818" i="1"/>
  <c r="X1672" i="1"/>
  <c r="W1672" i="1"/>
  <c r="X1456" i="1"/>
  <c r="W1456" i="1"/>
  <c r="X1368" i="1"/>
  <c r="W1368" i="1"/>
  <c r="P1794" i="1"/>
  <c r="AA1794" i="1"/>
  <c r="AC1794" i="1" s="1"/>
  <c r="AQ1089" i="1"/>
  <c r="AQ1105" i="1"/>
  <c r="X1119" i="1"/>
  <c r="AC1708" i="1"/>
  <c r="AC1303" i="1"/>
  <c r="X1560" i="1"/>
  <c r="W1312" i="1"/>
  <c r="W1583" i="1"/>
  <c r="X1583" i="1"/>
  <c r="W1511" i="1"/>
  <c r="X1511" i="1"/>
  <c r="W1431" i="1"/>
  <c r="X1431" i="1"/>
  <c r="W1319" i="1"/>
  <c r="X1319" i="1"/>
  <c r="U1452" i="1"/>
  <c r="T1452" i="1"/>
  <c r="P1695" i="1"/>
  <c r="AA1695" i="1"/>
  <c r="AB1695" i="1" s="1"/>
  <c r="P1591" i="1"/>
  <c r="AA1591" i="1"/>
  <c r="AB1591" i="1" s="1"/>
  <c r="P1535" i="1"/>
  <c r="AA1535" i="1"/>
  <c r="AB1535" i="1" s="1"/>
  <c r="P1503" i="1"/>
  <c r="AA1503" i="1"/>
  <c r="AB1503" i="1" s="1"/>
  <c r="P1479" i="1"/>
  <c r="AA1479" i="1"/>
  <c r="AB1479" i="1" s="1"/>
  <c r="P1423" i="1"/>
  <c r="AA1423" i="1"/>
  <c r="AQ981" i="1"/>
  <c r="AQ973" i="1"/>
  <c r="AQ965" i="1"/>
  <c r="AK965" i="1" s="1"/>
  <c r="AR965" i="1" s="1"/>
  <c r="AQ957" i="1"/>
  <c r="AQ949" i="1"/>
  <c r="AK949" i="1" s="1"/>
  <c r="AR949" i="1" s="1"/>
  <c r="AQ941" i="1"/>
  <c r="AK941" i="1" s="1"/>
  <c r="AR941" i="1" s="1"/>
  <c r="AQ933" i="1"/>
  <c r="AQ925" i="1"/>
  <c r="AK925" i="1" s="1"/>
  <c r="AR925" i="1" s="1"/>
  <c r="AQ917" i="1"/>
  <c r="AQ901" i="1"/>
  <c r="AQ893" i="1"/>
  <c r="AQ885" i="1"/>
  <c r="AK885" i="1" s="1"/>
  <c r="AQ877" i="1"/>
  <c r="AK877" i="1" s="1"/>
  <c r="AR877" i="1" s="1"/>
  <c r="AQ1071" i="1"/>
  <c r="AK1071" i="1" s="1"/>
  <c r="AR1071" i="1" s="1"/>
  <c r="AQ1096" i="1"/>
  <c r="AQ1088" i="1"/>
  <c r="AK1088" i="1" s="1"/>
  <c r="AR1088" i="1" s="1"/>
  <c r="AQ1104" i="1"/>
  <c r="AA1175" i="1"/>
  <c r="AC1175" i="1" s="1"/>
  <c r="X1199" i="1"/>
  <c r="X1111" i="1"/>
  <c r="T1162" i="1"/>
  <c r="AQ1219" i="1"/>
  <c r="AQ1211" i="1"/>
  <c r="AC1660" i="1"/>
  <c r="X1527" i="1"/>
  <c r="X1337" i="1"/>
  <c r="W1291" i="1"/>
  <c r="P1662" i="1"/>
  <c r="AA1662" i="1"/>
  <c r="AB1662" i="1" s="1"/>
  <c r="P1630" i="1"/>
  <c r="AA1630" i="1"/>
  <c r="AB1630" i="1" s="1"/>
  <c r="P1622" i="1"/>
  <c r="AA1622" i="1"/>
  <c r="AB1622" i="1" s="1"/>
  <c r="P1614" i="1"/>
  <c r="AA1614" i="1"/>
  <c r="P1606" i="1"/>
  <c r="AA1606" i="1"/>
  <c r="AC1606" i="1" s="1"/>
  <c r="P1598" i="1"/>
  <c r="AA1598" i="1"/>
  <c r="P1510" i="1"/>
  <c r="AA1510" i="1"/>
  <c r="AC1510" i="1" s="1"/>
  <c r="P1430" i="1"/>
  <c r="AA1430" i="1"/>
  <c r="AB1430" i="1" s="1"/>
  <c r="P1406" i="1"/>
  <c r="AA1406" i="1"/>
  <c r="AB1406" i="1" s="1"/>
  <c r="P1374" i="1"/>
  <c r="AA1374" i="1"/>
  <c r="AB1374" i="1" s="1"/>
  <c r="P1366" i="1"/>
  <c r="AA1366" i="1"/>
  <c r="AB1366" i="1" s="1"/>
  <c r="P1358" i="1"/>
  <c r="AA1358" i="1"/>
  <c r="AC1358" i="1" s="1"/>
  <c r="P1334" i="1"/>
  <c r="AA1334" i="1"/>
  <c r="AC1334" i="1" s="1"/>
  <c r="P1302" i="1"/>
  <c r="AA1302" i="1"/>
  <c r="AC1302" i="1" s="1"/>
  <c r="P1254" i="1"/>
  <c r="AA1254" i="1"/>
  <c r="AB1254" i="1" s="1"/>
  <c r="P1246" i="1"/>
  <c r="AA1246" i="1"/>
  <c r="AB1246" i="1" s="1"/>
  <c r="AQ1711" i="1"/>
  <c r="AQ1721" i="1"/>
  <c r="AQ1794" i="1"/>
  <c r="AK1794" i="1" s="1"/>
  <c r="AR1794" i="1" s="1"/>
  <c r="AT1794" i="1" s="1"/>
  <c r="AQ1786" i="1"/>
  <c r="AK1786" i="1" s="1"/>
  <c r="AR1786" i="1" s="1"/>
  <c r="AT1786" i="1" s="1"/>
  <c r="AQ1778" i="1"/>
  <c r="AK1778" i="1" s="1"/>
  <c r="AQ1770" i="1"/>
  <c r="AK1770" i="1" s="1"/>
  <c r="AR1770" i="1" s="1"/>
  <c r="X1835" i="1"/>
  <c r="W1835" i="1"/>
  <c r="AQ1974" i="1"/>
  <c r="AK1974" i="1" s="1"/>
  <c r="AQ1966" i="1"/>
  <c r="AK1966" i="1" s="1"/>
  <c r="AR1966" i="1" s="1"/>
  <c r="AQ1958" i="1"/>
  <c r="AQ1950" i="1"/>
  <c r="AQ1942" i="1"/>
  <c r="AQ1934" i="1"/>
  <c r="X1191" i="1"/>
  <c r="W1175" i="1"/>
  <c r="AB1638" i="1"/>
  <c r="AB1263" i="1"/>
  <c r="W1536" i="1"/>
  <c r="W1232" i="1"/>
  <c r="P1677" i="1"/>
  <c r="AA1677" i="1"/>
  <c r="AB1677" i="1" s="1"/>
  <c r="P1669" i="1"/>
  <c r="AA1669" i="1"/>
  <c r="AC1669" i="1" s="1"/>
  <c r="P1541" i="1"/>
  <c r="AA1541" i="1"/>
  <c r="AB1541" i="1" s="1"/>
  <c r="P1517" i="1"/>
  <c r="AA1517" i="1"/>
  <c r="AB1517" i="1" s="1"/>
  <c r="P1485" i="1"/>
  <c r="AA1485" i="1"/>
  <c r="AC1485" i="1" s="1"/>
  <c r="P1437" i="1"/>
  <c r="AA1437" i="1"/>
  <c r="AB1437" i="1" s="1"/>
  <c r="P1309" i="1"/>
  <c r="AA1309" i="1"/>
  <c r="AQ1730" i="1"/>
  <c r="W1797" i="1"/>
  <c r="P1767" i="1"/>
  <c r="AA1767" i="1"/>
  <c r="AC1767" i="1" s="1"/>
  <c r="AQ1813" i="1"/>
  <c r="T1896" i="1"/>
  <c r="U1896" i="1"/>
  <c r="X1935" i="1"/>
  <c r="W1935" i="1"/>
  <c r="T1130" i="1"/>
  <c r="X1655" i="1"/>
  <c r="X1481" i="1"/>
  <c r="X1299" i="1"/>
  <c r="W1509" i="1"/>
  <c r="T1614" i="1"/>
  <c r="T1936" i="1"/>
  <c r="U1936" i="1"/>
  <c r="T1994" i="1"/>
  <c r="U1994" i="1"/>
  <c r="AA1135" i="1"/>
  <c r="AB1135" i="1" s="1"/>
  <c r="X1296" i="1"/>
  <c r="X1283" i="1"/>
  <c r="W1283" i="1"/>
  <c r="U1264" i="1"/>
  <c r="T1264" i="1"/>
  <c r="P1691" i="1"/>
  <c r="AA1691" i="1"/>
  <c r="AC1691" i="1" s="1"/>
  <c r="P1651" i="1"/>
  <c r="AA1651" i="1"/>
  <c r="AB1651" i="1" s="1"/>
  <c r="P1587" i="1"/>
  <c r="AA1587" i="1"/>
  <c r="AB1587" i="1" s="1"/>
  <c r="P1563" i="1"/>
  <c r="AA1563" i="1"/>
  <c r="AB1563" i="1" s="1"/>
  <c r="P1347" i="1"/>
  <c r="AA1347" i="1"/>
  <c r="AB1347" i="1" s="1"/>
  <c r="P1315" i="1"/>
  <c r="AA1315" i="1"/>
  <c r="AC1315" i="1" s="1"/>
  <c r="P1291" i="1"/>
  <c r="AA1291" i="1"/>
  <c r="AC1291" i="1" s="1"/>
  <c r="P1786" i="1"/>
  <c r="W1802" i="1"/>
  <c r="X1802" i="1"/>
  <c r="AB2038" i="1"/>
  <c r="AC2038" i="1"/>
  <c r="AQ1725" i="1"/>
  <c r="AQ1762" i="1"/>
  <c r="X1900" i="1"/>
  <c r="AA1966" i="1"/>
  <c r="AC1966" i="1" s="1"/>
  <c r="Q1994" i="1"/>
  <c r="AA2305" i="1"/>
  <c r="AB2305" i="1" s="1"/>
  <c r="AB2048" i="1"/>
  <c r="AC2048" i="1"/>
  <c r="AA1994" i="1"/>
  <c r="AB1994" i="1" s="1"/>
  <c r="P1999" i="1"/>
  <c r="AC2395" i="1"/>
  <c r="AB2395" i="1"/>
  <c r="W2161" i="1"/>
  <c r="AA1986" i="1"/>
  <c r="AC1986" i="1" s="1"/>
  <c r="AR2045" i="1"/>
  <c r="AT2045" i="1" s="1"/>
  <c r="AQ2500" i="1"/>
  <c r="AK2500" i="1" s="1"/>
  <c r="AR2500" i="1" s="1"/>
  <c r="AT2500" i="1" s="1"/>
  <c r="AQ2476" i="1"/>
  <c r="AQ2436" i="1"/>
  <c r="AQ2412" i="1"/>
  <c r="AQ2404" i="1"/>
  <c r="AQ2396" i="1"/>
  <c r="AQ2388" i="1"/>
  <c r="AQ2380" i="1"/>
  <c r="AQ2372" i="1"/>
  <c r="AQ2364" i="1"/>
  <c r="AQ2356" i="1"/>
  <c r="AQ2348" i="1"/>
  <c r="AQ2340" i="1"/>
  <c r="AQ2332" i="1"/>
  <c r="AQ2324" i="1"/>
  <c r="AQ2316" i="1"/>
  <c r="AQ2308" i="1"/>
  <c r="AQ2300" i="1"/>
  <c r="AQ2292" i="1"/>
  <c r="AQ2284" i="1"/>
  <c r="AQ2276" i="1"/>
  <c r="AQ2268" i="1"/>
  <c r="AK2268" i="1" s="1"/>
  <c r="AR2268" i="1" s="1"/>
  <c r="AT2268" i="1" s="1"/>
  <c r="AQ2260" i="1"/>
  <c r="AQ2252" i="1"/>
  <c r="AQ2244" i="1"/>
  <c r="AQ2236" i="1"/>
  <c r="AQ2228" i="1"/>
  <c r="AQ2220" i="1"/>
  <c r="AQ2212" i="1"/>
  <c r="AQ2204" i="1"/>
  <c r="AK2204" i="1" s="1"/>
  <c r="AR2204" i="1" s="1"/>
  <c r="AT2204" i="1" s="1"/>
  <c r="AQ2196" i="1"/>
  <c r="AQ2188" i="1"/>
  <c r="AQ2180" i="1"/>
  <c r="AQ2172" i="1"/>
  <c r="AQ2164" i="1"/>
  <c r="AQ2156" i="1"/>
  <c r="AQ2148" i="1"/>
  <c r="AQ2140" i="1"/>
  <c r="AQ2132" i="1"/>
  <c r="AQ2124" i="1"/>
  <c r="AQ2116" i="1"/>
  <c r="AK2116" i="1" s="1"/>
  <c r="AR2116" i="1" s="1"/>
  <c r="AQ2108" i="1"/>
  <c r="AK2108" i="1" s="1"/>
  <c r="AQ2100" i="1"/>
  <c r="AQ2092" i="1"/>
  <c r="AQ2084" i="1"/>
  <c r="AK2084" i="1" s="1"/>
  <c r="AR2084" i="1" s="1"/>
  <c r="AT2084" i="1" s="1"/>
  <c r="AQ2076" i="1"/>
  <c r="AK2076" i="1" s="1"/>
  <c r="AR2076" i="1" s="1"/>
  <c r="AT2076" i="1" s="1"/>
  <c r="AQ2068" i="1"/>
  <c r="AK2068" i="1" s="1"/>
  <c r="AA2425" i="1"/>
  <c r="AB2425" i="1" s="1"/>
  <c r="AC2155" i="1"/>
  <c r="AB2155" i="1"/>
  <c r="AQ1719" i="1"/>
  <c r="AQ1745" i="1"/>
  <c r="AQ1737" i="1"/>
  <c r="AK1737" i="1" s="1"/>
  <c r="AR1737" i="1" s="1"/>
  <c r="AT1737" i="1" s="1"/>
  <c r="AQ1896" i="1"/>
  <c r="AQ1888" i="1"/>
  <c r="AQ1872" i="1"/>
  <c r="AA1946" i="1"/>
  <c r="AB1946" i="1" s="1"/>
  <c r="AA1978" i="1"/>
  <c r="AC1978" i="1" s="1"/>
  <c r="AQ2515" i="1"/>
  <c r="AQ2507" i="1"/>
  <c r="AQ2499" i="1"/>
  <c r="AQ2491" i="1"/>
  <c r="AQ2483" i="1"/>
  <c r="AQ2475" i="1"/>
  <c r="AQ2467" i="1"/>
  <c r="AQ2459" i="1"/>
  <c r="AQ2451" i="1"/>
  <c r="AQ2443" i="1"/>
  <c r="AQ2435" i="1"/>
  <c r="AQ2427" i="1"/>
  <c r="AK2427" i="1" s="1"/>
  <c r="AR2427" i="1" s="1"/>
  <c r="AT2427" i="1" s="1"/>
  <c r="AQ2419" i="1"/>
  <c r="AK2419" i="1" s="1"/>
  <c r="AQ2411" i="1"/>
  <c r="AQ2403" i="1"/>
  <c r="AQ2395" i="1"/>
  <c r="AQ2387" i="1"/>
  <c r="AK2387" i="1" s="1"/>
  <c r="AR2387" i="1" s="1"/>
  <c r="AQ2379" i="1"/>
  <c r="AK2379" i="1" s="1"/>
  <c r="AR2379" i="1" s="1"/>
  <c r="AT2379" i="1" s="1"/>
  <c r="AQ2371" i="1"/>
  <c r="AQ2363" i="1"/>
  <c r="AK2363" i="1" s="1"/>
  <c r="AR2363" i="1" s="1"/>
  <c r="AT2363" i="1" s="1"/>
  <c r="AQ2355" i="1"/>
  <c r="AK2355" i="1" s="1"/>
  <c r="AQ2347" i="1"/>
  <c r="AQ2339" i="1"/>
  <c r="AQ2331" i="1"/>
  <c r="AQ2323" i="1"/>
  <c r="AK2323" i="1" s="1"/>
  <c r="AR2323" i="1" s="1"/>
  <c r="AT2323" i="1" s="1"/>
  <c r="AQ2315" i="1"/>
  <c r="AK2315" i="1" s="1"/>
  <c r="AR2315" i="1" s="1"/>
  <c r="AT2315" i="1" s="1"/>
  <c r="AQ2307" i="1"/>
  <c r="AQ2299" i="1"/>
  <c r="AQ2291" i="1"/>
  <c r="AK2291" i="1" s="1"/>
  <c r="AQ2283" i="1"/>
  <c r="AK2283" i="1" s="1"/>
  <c r="AQ2275" i="1"/>
  <c r="AQ2267" i="1"/>
  <c r="AQ2259" i="1"/>
  <c r="AQ2251" i="1"/>
  <c r="AK2251" i="1" s="1"/>
  <c r="AR2251" i="1" s="1"/>
  <c r="AT2251" i="1" s="1"/>
  <c r="AQ2243" i="1"/>
  <c r="AQ2235" i="1"/>
  <c r="AK2235" i="1" s="1"/>
  <c r="AR2235" i="1" s="1"/>
  <c r="AA2345" i="1"/>
  <c r="X2201" i="1"/>
  <c r="AB2355" i="1"/>
  <c r="AC2355" i="1"/>
  <c r="AB2115" i="1"/>
  <c r="AC2115" i="1"/>
  <c r="AC2029" i="1"/>
  <c r="AB2029" i="1"/>
  <c r="W2185" i="1"/>
  <c r="X2185" i="1"/>
  <c r="T2501" i="1"/>
  <c r="U2501" i="1"/>
  <c r="T2045" i="1"/>
  <c r="U2045" i="1"/>
  <c r="Q2489" i="1"/>
  <c r="AA2489" i="1"/>
  <c r="AC2489" i="1" s="1"/>
  <c r="Q2457" i="1"/>
  <c r="AA2457" i="1"/>
  <c r="AC2457" i="1" s="1"/>
  <c r="P2409" i="1"/>
  <c r="AA2409" i="1"/>
  <c r="AB2409" i="1" s="1"/>
  <c r="P2369" i="1"/>
  <c r="AA2369" i="1"/>
  <c r="AB2369" i="1" s="1"/>
  <c r="Q2361" i="1"/>
  <c r="AA2361" i="1"/>
  <c r="AB2361" i="1" s="1"/>
  <c r="P2281" i="1"/>
  <c r="AA2281" i="1"/>
  <c r="AC2281" i="1" s="1"/>
  <c r="P2241" i="1"/>
  <c r="AA2241" i="1"/>
  <c r="AB2241" i="1" s="1"/>
  <c r="P2217" i="1"/>
  <c r="AA2217" i="1"/>
  <c r="AB2217" i="1" s="1"/>
  <c r="P2177" i="1"/>
  <c r="AA2177" i="1"/>
  <c r="AC2177" i="1" s="1"/>
  <c r="P2153" i="1"/>
  <c r="AA2153" i="1"/>
  <c r="AC2153" i="1" s="1"/>
  <c r="P2089" i="1"/>
  <c r="AA2089" i="1"/>
  <c r="AB2089" i="1" s="1"/>
  <c r="P2049" i="1"/>
  <c r="AA2049" i="1"/>
  <c r="AB2049" i="1" s="1"/>
  <c r="P2041" i="1"/>
  <c r="AA2041" i="1"/>
  <c r="AC2041" i="1" s="1"/>
  <c r="AC2467" i="1"/>
  <c r="AC2228" i="1"/>
  <c r="AC2059" i="1"/>
  <c r="AA2394" i="1"/>
  <c r="AB2394" i="1" s="1"/>
  <c r="AA2354" i="1"/>
  <c r="AC2354" i="1" s="1"/>
  <c r="AA2221" i="1"/>
  <c r="AC2221" i="1" s="1"/>
  <c r="AA2181" i="1"/>
  <c r="AC2181" i="1" s="1"/>
  <c r="AA2114" i="1"/>
  <c r="AB2114" i="1" s="1"/>
  <c r="AA2077" i="1"/>
  <c r="AB2077" i="1" s="1"/>
  <c r="AA2037" i="1"/>
  <c r="X2499" i="1"/>
  <c r="X2373" i="1"/>
  <c r="X2199" i="1"/>
  <c r="X2170" i="1"/>
  <c r="X2119" i="1"/>
  <c r="X2015" i="1"/>
  <c r="W2261" i="1"/>
  <c r="W2047" i="1"/>
  <c r="U2275" i="1"/>
  <c r="AA2543" i="1"/>
  <c r="AC2543" i="1" s="1"/>
  <c r="AA2229" i="1"/>
  <c r="AC2229" i="1" s="1"/>
  <c r="X2370" i="1"/>
  <c r="X2165" i="1"/>
  <c r="X2117" i="1"/>
  <c r="W2245" i="1"/>
  <c r="U2502" i="1"/>
  <c r="AC2435" i="1"/>
  <c r="AC2108" i="1"/>
  <c r="X2365" i="1"/>
  <c r="X2197" i="1"/>
  <c r="X2114" i="1"/>
  <c r="W2402" i="1"/>
  <c r="W2133" i="1"/>
  <c r="W2034" i="1"/>
  <c r="U2539" i="1"/>
  <c r="T2568" i="1"/>
  <c r="Q2559" i="1"/>
  <c r="AA2589" i="1"/>
  <c r="AB2589" i="1" s="1"/>
  <c r="AQ2227" i="1"/>
  <c r="AK2227" i="1" s="1"/>
  <c r="AR2227" i="1" s="1"/>
  <c r="AT2227" i="1" s="1"/>
  <c r="AQ2219" i="1"/>
  <c r="AK2219" i="1" s="1"/>
  <c r="AQ2211" i="1"/>
  <c r="AQ2203" i="1"/>
  <c r="AK2203" i="1" s="1"/>
  <c r="AQ2195" i="1"/>
  <c r="AK2195" i="1" s="1"/>
  <c r="AR2195" i="1" s="1"/>
  <c r="AT2195" i="1" s="1"/>
  <c r="AQ2187" i="1"/>
  <c r="AQ2179" i="1"/>
  <c r="AQ2171" i="1"/>
  <c r="AQ2163" i="1"/>
  <c r="AQ2155" i="1"/>
  <c r="AQ2147" i="1"/>
  <c r="AQ2139" i="1"/>
  <c r="AQ2131" i="1"/>
  <c r="AQ2123" i="1"/>
  <c r="AQ2115" i="1"/>
  <c r="AQ2107" i="1"/>
  <c r="AQ2099" i="1"/>
  <c r="AK2099" i="1" s="1"/>
  <c r="AR2099" i="1" s="1"/>
  <c r="AT2099" i="1" s="1"/>
  <c r="AQ2091" i="1"/>
  <c r="AK2091" i="1" s="1"/>
  <c r="AR2091" i="1" s="1"/>
  <c r="AT2091" i="1" s="1"/>
  <c r="AQ2083" i="1"/>
  <c r="AQ2075" i="1"/>
  <c r="AK2075" i="1" s="1"/>
  <c r="AQ2067" i="1"/>
  <c r="AQ2059" i="1"/>
  <c r="AQ2051" i="1"/>
  <c r="AQ2043" i="1"/>
  <c r="AQ2035" i="1"/>
  <c r="AK2035" i="1" s="1"/>
  <c r="AQ2027" i="1"/>
  <c r="AK2027" i="1" s="1"/>
  <c r="AR2027" i="1" s="1"/>
  <c r="AT2027" i="1" s="1"/>
  <c r="AQ2019" i="1"/>
  <c r="AQ2011" i="1"/>
  <c r="AQ2003" i="1"/>
  <c r="AK2003" i="1" s="1"/>
  <c r="AR2003" i="1" s="1"/>
  <c r="AT2003" i="1" s="1"/>
  <c r="AC2171" i="1"/>
  <c r="AB2371" i="1"/>
  <c r="AA2226" i="1"/>
  <c r="AC2226" i="1" s="1"/>
  <c r="AA2197" i="1"/>
  <c r="AC2197" i="1" s="1"/>
  <c r="AA2149" i="1"/>
  <c r="AC2149" i="1" s="1"/>
  <c r="AA2109" i="1"/>
  <c r="AA2061" i="1"/>
  <c r="AB2061" i="1" s="1"/>
  <c r="AA2042" i="1"/>
  <c r="AC2042" i="1" s="1"/>
  <c r="X2419" i="1"/>
  <c r="X2325" i="1"/>
  <c r="X2231" i="1"/>
  <c r="X2109" i="1"/>
  <c r="X2050" i="1"/>
  <c r="W2349" i="1"/>
  <c r="W2207" i="1"/>
  <c r="T2203" i="1"/>
  <c r="T2544" i="1"/>
  <c r="AA2579" i="1"/>
  <c r="AC2579" i="1" s="1"/>
  <c r="X2594" i="1"/>
  <c r="U2411" i="1"/>
  <c r="X2205" i="1"/>
  <c r="T145" i="1"/>
  <c r="X149" i="1"/>
  <c r="AA234" i="1"/>
  <c r="AC234" i="1" s="1"/>
  <c r="X232" i="1"/>
  <c r="U202" i="1"/>
  <c r="T166" i="1"/>
  <c r="AQ442" i="1"/>
  <c r="AA494" i="1"/>
  <c r="AB494" i="1" s="1"/>
  <c r="W508" i="1"/>
  <c r="T515" i="1"/>
  <c r="AQ536" i="1"/>
  <c r="X551" i="1"/>
  <c r="X587" i="1"/>
  <c r="Q600" i="1"/>
  <c r="X619" i="1"/>
  <c r="AA635" i="1"/>
  <c r="AB635" i="1" s="1"/>
  <c r="AA627" i="1"/>
  <c r="AB627" i="1" s="1"/>
  <c r="AA789" i="1"/>
  <c r="AB789" i="1" s="1"/>
  <c r="W834" i="1"/>
  <c r="U843" i="1"/>
  <c r="P821" i="1"/>
  <c r="Q1006" i="1"/>
  <c r="AA1006" i="1"/>
  <c r="AB1006" i="1" s="1"/>
  <c r="AA16" i="1"/>
  <c r="AB16" i="1" s="1"/>
  <c r="X216" i="1"/>
  <c r="T407" i="1"/>
  <c r="W826" i="1"/>
  <c r="AA953" i="1"/>
  <c r="AC953" i="1" s="1"/>
  <c r="X1010" i="1"/>
  <c r="W1010" i="1"/>
  <c r="T986" i="1"/>
  <c r="U1044" i="1"/>
  <c r="T1044" i="1"/>
  <c r="U27" i="1"/>
  <c r="U51" i="1"/>
  <c r="AA79" i="1"/>
  <c r="AC79" i="1" s="1"/>
  <c r="AQ88" i="1"/>
  <c r="W192" i="1"/>
  <c r="U246" i="1"/>
  <c r="T235" i="1"/>
  <c r="AQ253" i="1"/>
  <c r="AC261" i="1"/>
  <c r="W293" i="1"/>
  <c r="AA351" i="1"/>
  <c r="AC351" i="1" s="1"/>
  <c r="X326" i="1"/>
  <c r="Q341" i="1"/>
  <c r="T357" i="1"/>
  <c r="U598" i="1"/>
  <c r="AA632" i="1"/>
  <c r="AB632" i="1" s="1"/>
  <c r="AQ648" i="1"/>
  <c r="W810" i="1"/>
  <c r="W1017" i="1"/>
  <c r="X1017" i="1"/>
  <c r="W953" i="1"/>
  <c r="X953" i="1"/>
  <c r="T1043" i="1"/>
  <c r="U1043" i="1"/>
  <c r="U1057" i="1"/>
  <c r="T1057" i="1"/>
  <c r="Q1059" i="1"/>
  <c r="AA1059" i="1"/>
  <c r="AB1059" i="1" s="1"/>
  <c r="AQ1066" i="1"/>
  <c r="AA72" i="1"/>
  <c r="AB72" i="1" s="1"/>
  <c r="W142" i="1"/>
  <c r="AA199" i="1"/>
  <c r="AB199" i="1" s="1"/>
  <c r="W176" i="1"/>
  <c r="U243" i="1"/>
  <c r="T227" i="1"/>
  <c r="AA343" i="1"/>
  <c r="AB343" i="1" s="1"/>
  <c r="W432" i="1"/>
  <c r="AA545" i="1"/>
  <c r="AB545" i="1" s="1"/>
  <c r="AA631" i="1"/>
  <c r="AA623" i="1"/>
  <c r="AC623" i="1" s="1"/>
  <c r="W802" i="1"/>
  <c r="AA1016" i="1"/>
  <c r="AC1016" i="1" s="1"/>
  <c r="X961" i="1"/>
  <c r="W1002" i="1"/>
  <c r="W1016" i="1"/>
  <c r="X1016" i="1"/>
  <c r="X944" i="1"/>
  <c r="W944" i="1"/>
  <c r="W936" i="1"/>
  <c r="X936" i="1"/>
  <c r="W1059" i="1"/>
  <c r="X1059" i="1"/>
  <c r="X29" i="1"/>
  <c r="X184" i="1"/>
  <c r="U238" i="1"/>
  <c r="T214" i="1"/>
  <c r="W516" i="1"/>
  <c r="X560" i="1"/>
  <c r="AA815" i="1"/>
  <c r="AC815" i="1" s="1"/>
  <c r="T963" i="1"/>
  <c r="U963" i="1"/>
  <c r="U915" i="1"/>
  <c r="T915" i="1"/>
  <c r="AQ413" i="1"/>
  <c r="AK413" i="1" s="1"/>
  <c r="AR413" i="1" s="1"/>
  <c r="X759" i="1"/>
  <c r="U930" i="1"/>
  <c r="T930" i="1"/>
  <c r="W22" i="1"/>
  <c r="U61" i="1"/>
  <c r="AA65" i="1"/>
  <c r="AC65" i="1" s="1"/>
  <c r="W101" i="1"/>
  <c r="AA246" i="1"/>
  <c r="AC246" i="1" s="1"/>
  <c r="U203" i="1"/>
  <c r="T187" i="1"/>
  <c r="X383" i="1"/>
  <c r="X424" i="1"/>
  <c r="AQ443" i="1"/>
  <c r="AQ466" i="1"/>
  <c r="AA502" i="1"/>
  <c r="AC502" i="1" s="1"/>
  <c r="W509" i="1"/>
  <c r="U483" i="1"/>
  <c r="X552" i="1"/>
  <c r="AA636" i="1"/>
  <c r="AC636" i="1" s="1"/>
  <c r="T1786" i="1"/>
  <c r="Q1791" i="1"/>
  <c r="AQ1944" i="1"/>
  <c r="P1964" i="1"/>
  <c r="Q1964" i="1"/>
  <c r="Q1983" i="1"/>
  <c r="AA1983" i="1"/>
  <c r="AC1983" i="1" s="1"/>
  <c r="AC1380" i="1"/>
  <c r="X1674" i="1"/>
  <c r="X1234" i="1"/>
  <c r="W1636" i="1"/>
  <c r="W1546" i="1"/>
  <c r="W1298" i="1"/>
  <c r="U1505" i="1"/>
  <c r="U1910" i="1"/>
  <c r="P1928" i="1"/>
  <c r="X1936" i="1"/>
  <c r="AA1152" i="1"/>
  <c r="AC1152" i="1" s="1"/>
  <c r="T1187" i="1"/>
  <c r="AC1693" i="1"/>
  <c r="X1666" i="1"/>
  <c r="X1618" i="1"/>
  <c r="X1306" i="1"/>
  <c r="W1706" i="1"/>
  <c r="W1539" i="1"/>
  <c r="W1435" i="1"/>
  <c r="U1481" i="1"/>
  <c r="U1363" i="1"/>
  <c r="T1506" i="1"/>
  <c r="U1719" i="1"/>
  <c r="X1851" i="1"/>
  <c r="U1868" i="1"/>
  <c r="X1901" i="1"/>
  <c r="T1929" i="1"/>
  <c r="W1975" i="1"/>
  <c r="P1954" i="1"/>
  <c r="AA1954" i="1"/>
  <c r="AC1954" i="1" s="1"/>
  <c r="Q1972" i="1"/>
  <c r="AQ1200" i="1"/>
  <c r="AQ1192" i="1"/>
  <c r="AK1192" i="1" s="1"/>
  <c r="AQ1184" i="1"/>
  <c r="AQ1176" i="1"/>
  <c r="AQ1168" i="1"/>
  <c r="AK1168" i="1" s="1"/>
  <c r="AR1168" i="1" s="1"/>
  <c r="AT1168" i="1" s="1"/>
  <c r="AQ1160" i="1"/>
  <c r="AQ1152" i="1"/>
  <c r="AK1152" i="1" s="1"/>
  <c r="AQ1144" i="1"/>
  <c r="AQ1136" i="1"/>
  <c r="AQ1128" i="1"/>
  <c r="AQ1120" i="1"/>
  <c r="AQ1112" i="1"/>
  <c r="AA1145" i="1"/>
  <c r="AB1145" i="1" s="1"/>
  <c r="W1148" i="1"/>
  <c r="T1179" i="1"/>
  <c r="X1658" i="1"/>
  <c r="X1602" i="1"/>
  <c r="W1690" i="1"/>
  <c r="W1418" i="1"/>
  <c r="W1290" i="1"/>
  <c r="U1465" i="1"/>
  <c r="U1355" i="1"/>
  <c r="U1259" i="1"/>
  <c r="T1251" i="1"/>
  <c r="U1718" i="1"/>
  <c r="T1748" i="1"/>
  <c r="W1778" i="1"/>
  <c r="U1792" i="1"/>
  <c r="U1993" i="1"/>
  <c r="P1992" i="1"/>
  <c r="AA1003" i="1"/>
  <c r="AB1003" i="1" s="1"/>
  <c r="AA939" i="1"/>
  <c r="AC939" i="1" s="1"/>
  <c r="U1060" i="1"/>
  <c r="AA1144" i="1"/>
  <c r="AC1144" i="1" s="1"/>
  <c r="X1132" i="1"/>
  <c r="U1171" i="1"/>
  <c r="T1172" i="1"/>
  <c r="AQ1703" i="1"/>
  <c r="AK1703" i="1" s="1"/>
  <c r="AR1703" i="1" s="1"/>
  <c r="AT1703" i="1" s="1"/>
  <c r="AQ1559" i="1"/>
  <c r="AQ1407" i="1"/>
  <c r="AC1332" i="1"/>
  <c r="X1370" i="1"/>
  <c r="W1515" i="1"/>
  <c r="W1402" i="1"/>
  <c r="U1561" i="1"/>
  <c r="U1449" i="1"/>
  <c r="U1345" i="1"/>
  <c r="T1235" i="1"/>
  <c r="AA1721" i="1"/>
  <c r="AC1721" i="1" s="1"/>
  <c r="T1740" i="1"/>
  <c r="U1778" i="1"/>
  <c r="W1798" i="1"/>
  <c r="T1800" i="1"/>
  <c r="AB1340" i="1"/>
  <c r="X1703" i="1"/>
  <c r="X1650" i="1"/>
  <c r="X1594" i="1"/>
  <c r="U1560" i="1"/>
  <c r="U1441" i="1"/>
  <c r="U1339" i="1"/>
  <c r="T1443" i="1"/>
  <c r="AA1717" i="1"/>
  <c r="AB1717" i="1" s="1"/>
  <c r="U1776" i="1"/>
  <c r="AQ1928" i="1"/>
  <c r="AQ1920" i="1"/>
  <c r="AQ1912" i="1"/>
  <c r="AQ1959" i="1"/>
  <c r="AA1932" i="1"/>
  <c r="W1951" i="1"/>
  <c r="U1967" i="1"/>
  <c r="Q1932" i="1"/>
  <c r="U1987" i="1"/>
  <c r="T1987" i="1"/>
  <c r="AC1230" i="1"/>
  <c r="X1698" i="1"/>
  <c r="X1274" i="1"/>
  <c r="W1498" i="1"/>
  <c r="U1545" i="1"/>
  <c r="U1425" i="1"/>
  <c r="U1337" i="1"/>
  <c r="AQ1988" i="1"/>
  <c r="AA1991" i="1"/>
  <c r="AB1991" i="1" s="1"/>
  <c r="U1979" i="1"/>
  <c r="AC2011" i="1"/>
  <c r="AB2011" i="1"/>
  <c r="AR1300" i="1"/>
  <c r="AC1580" i="1"/>
  <c r="X1682" i="1"/>
  <c r="X1634" i="1"/>
  <c r="X1570" i="1"/>
  <c r="X1434" i="1"/>
  <c r="X1266" i="1"/>
  <c r="W1642" i="1"/>
  <c r="W1578" i="1"/>
  <c r="U1537" i="1"/>
  <c r="U1321" i="1"/>
  <c r="T1683" i="1"/>
  <c r="T1379" i="1"/>
  <c r="X1925" i="1"/>
  <c r="W1960" i="1"/>
  <c r="X1960" i="1"/>
  <c r="X1944" i="1"/>
  <c r="W1944" i="1"/>
  <c r="AB2195" i="1"/>
  <c r="X2503" i="1"/>
  <c r="X2310" i="1"/>
  <c r="W2439" i="1"/>
  <c r="T2495" i="1"/>
  <c r="AB2180" i="1"/>
  <c r="AA2481" i="1"/>
  <c r="AC2481" i="1" s="1"/>
  <c r="X2238" i="1"/>
  <c r="X2030" i="1"/>
  <c r="W2294" i="1"/>
  <c r="U2429" i="1"/>
  <c r="X2586" i="1"/>
  <c r="AA2614" i="1"/>
  <c r="AC2614" i="1" s="1"/>
  <c r="AQ2623" i="1"/>
  <c r="AC2515" i="1"/>
  <c r="AC2140" i="1"/>
  <c r="AB2040" i="1"/>
  <c r="X2094" i="1"/>
  <c r="X2054" i="1"/>
  <c r="X2022" i="1"/>
  <c r="U2413" i="1"/>
  <c r="X2547" i="1"/>
  <c r="X2578" i="1"/>
  <c r="AC2494" i="1"/>
  <c r="AC2323" i="1"/>
  <c r="AC2204" i="1"/>
  <c r="AC2003" i="1"/>
  <c r="AB2132" i="1"/>
  <c r="AA2386" i="1"/>
  <c r="AB2386" i="1" s="1"/>
  <c r="AA2322" i="1"/>
  <c r="AC2322" i="1" s="1"/>
  <c r="AA2057" i="1"/>
  <c r="AB2057" i="1" s="1"/>
  <c r="X2457" i="1"/>
  <c r="X2338" i="1"/>
  <c r="X2279" i="1"/>
  <c r="X2230" i="1"/>
  <c r="X2168" i="1"/>
  <c r="X2136" i="1"/>
  <c r="X2110" i="1"/>
  <c r="X2086" i="1"/>
  <c r="X2006" i="1"/>
  <c r="W2378" i="1"/>
  <c r="W2166" i="1"/>
  <c r="W2098" i="1"/>
  <c r="W2023" i="1"/>
  <c r="U2477" i="1"/>
  <c r="U2399" i="1"/>
  <c r="U2101" i="1"/>
  <c r="W2571" i="1"/>
  <c r="AQ2603" i="1"/>
  <c r="AK2603" i="1" s="1"/>
  <c r="AQ2595" i="1"/>
  <c r="AQ2587" i="1"/>
  <c r="W2602" i="1"/>
  <c r="AC2283" i="1"/>
  <c r="AA2513" i="1"/>
  <c r="AC2513" i="1" s="1"/>
  <c r="AA2449" i="1"/>
  <c r="AC2449" i="1" s="1"/>
  <c r="X2447" i="1"/>
  <c r="X2078" i="1"/>
  <c r="W2511" i="1"/>
  <c r="U2462" i="1"/>
  <c r="U2037" i="1"/>
  <c r="T2250" i="1"/>
  <c r="U2575" i="1"/>
  <c r="AB2451" i="1"/>
  <c r="X2433" i="1"/>
  <c r="X2384" i="1"/>
  <c r="X2223" i="1"/>
  <c r="W2487" i="1"/>
  <c r="W2335" i="1"/>
  <c r="T2607" i="1"/>
  <c r="AC2275" i="1"/>
  <c r="AC2164" i="1"/>
  <c r="X2427" i="1"/>
  <c r="X2376" i="1"/>
  <c r="X2312" i="1"/>
  <c r="X2247" i="1"/>
  <c r="X2212" i="1"/>
  <c r="X2182" i="1"/>
  <c r="X2160" i="1"/>
  <c r="X2127" i="1"/>
  <c r="X2102" i="1"/>
  <c r="X2064" i="1"/>
  <c r="X2038" i="1"/>
  <c r="W2449" i="1"/>
  <c r="W2311" i="1"/>
  <c r="U2446" i="1"/>
  <c r="U2154" i="1"/>
  <c r="AR259" i="1"/>
  <c r="AT2077" i="1"/>
  <c r="AQ457" i="1"/>
  <c r="X151" i="1"/>
  <c r="U153" i="1"/>
  <c r="W234" i="1"/>
  <c r="W429" i="1"/>
  <c r="X429" i="1"/>
  <c r="AQ544" i="1"/>
  <c r="W595" i="1"/>
  <c r="X595" i="1"/>
  <c r="T737" i="1"/>
  <c r="U737" i="1"/>
  <c r="T1008" i="1"/>
  <c r="U1008" i="1"/>
  <c r="T944" i="1"/>
  <c r="U944" i="1"/>
  <c r="Q910" i="1"/>
  <c r="AA910" i="1"/>
  <c r="AB910" i="1" s="1"/>
  <c r="AQ1078" i="1"/>
  <c r="U1205" i="1"/>
  <c r="T1205" i="1"/>
  <c r="AA46" i="1"/>
  <c r="AB46" i="1" s="1"/>
  <c r="AQ64" i="1"/>
  <c r="AA64" i="1"/>
  <c r="AA80" i="1"/>
  <c r="AC80" i="1" s="1"/>
  <c r="U81" i="1"/>
  <c r="AA100" i="1"/>
  <c r="AC100" i="1" s="1"/>
  <c r="T219" i="1"/>
  <c r="U219" i="1"/>
  <c r="U211" i="1"/>
  <c r="T211" i="1"/>
  <c r="T179" i="1"/>
  <c r="U179" i="1"/>
  <c r="P247" i="1"/>
  <c r="AA247" i="1"/>
  <c r="AB247" i="1" s="1"/>
  <c r="Q247" i="1"/>
  <c r="P231" i="1"/>
  <c r="AA231" i="1"/>
  <c r="AB231" i="1" s="1"/>
  <c r="P223" i="1"/>
  <c r="AA223" i="1"/>
  <c r="P215" i="1"/>
  <c r="AA215" i="1"/>
  <c r="AB215" i="1" s="1"/>
  <c r="P207" i="1"/>
  <c r="Q207" i="1"/>
  <c r="P191" i="1"/>
  <c r="AA191" i="1"/>
  <c r="AB191" i="1" s="1"/>
  <c r="P183" i="1"/>
  <c r="AA183" i="1"/>
  <c r="AB183" i="1" s="1"/>
  <c r="P175" i="1"/>
  <c r="AA175" i="1"/>
  <c r="AB175" i="1" s="1"/>
  <c r="Q175" i="1"/>
  <c r="AA323" i="1"/>
  <c r="AB323" i="1" s="1"/>
  <c r="T366" i="1"/>
  <c r="U366" i="1"/>
  <c r="U358" i="1"/>
  <c r="T358" i="1"/>
  <c r="P361" i="1"/>
  <c r="Q361" i="1"/>
  <c r="U606" i="1"/>
  <c r="T606" i="1"/>
  <c r="W758" i="1"/>
  <c r="X758" i="1"/>
  <c r="U999" i="1"/>
  <c r="T999" i="1"/>
  <c r="U903" i="1"/>
  <c r="T903" i="1"/>
  <c r="Q1005" i="1"/>
  <c r="AA1005" i="1"/>
  <c r="AB1005" i="1" s="1"/>
  <c r="W1063" i="1"/>
  <c r="X1063" i="1"/>
  <c r="AQ85" i="1"/>
  <c r="AK85" i="1" s="1"/>
  <c r="AR85" i="1" s="1"/>
  <c r="AT85" i="1" s="1"/>
  <c r="W94" i="1"/>
  <c r="U140" i="1"/>
  <c r="T152" i="1"/>
  <c r="P151" i="1"/>
  <c r="T210" i="1"/>
  <c r="U210" i="1"/>
  <c r="U194" i="1"/>
  <c r="T194" i="1"/>
  <c r="P182" i="1"/>
  <c r="AA182" i="1"/>
  <c r="AC182" i="1" s="1"/>
  <c r="W416" i="1"/>
  <c r="X416" i="1"/>
  <c r="T920" i="1"/>
  <c r="W100" i="1"/>
  <c r="P331" i="1"/>
  <c r="AA331" i="1"/>
  <c r="AB331" i="1" s="1"/>
  <c r="X12" i="1"/>
  <c r="U31" i="1"/>
  <c r="AA75" i="1"/>
  <c r="AQ159" i="1"/>
  <c r="AA239" i="1"/>
  <c r="AA174" i="1"/>
  <c r="AB174" i="1" s="1"/>
  <c r="U195" i="1"/>
  <c r="T171" i="1"/>
  <c r="U570" i="1"/>
  <c r="T570" i="1"/>
  <c r="T682" i="1"/>
  <c r="U682" i="1"/>
  <c r="P711" i="1"/>
  <c r="X916" i="1"/>
  <c r="W916" i="1"/>
  <c r="X892" i="1"/>
  <c r="W892" i="1"/>
  <c r="Q1042" i="1"/>
  <c r="AA1042" i="1"/>
  <c r="AQ449" i="1"/>
  <c r="U645" i="1"/>
  <c r="U1206" i="1"/>
  <c r="T1206" i="1"/>
  <c r="U28" i="1"/>
  <c r="X55" i="1"/>
  <c r="AA73" i="1"/>
  <c r="AC73" i="1" s="1"/>
  <c r="AA238" i="1"/>
  <c r="AB238" i="1" s="1"/>
  <c r="AA167" i="1"/>
  <c r="AB167" i="1" s="1"/>
  <c r="AA293" i="1"/>
  <c r="AB293" i="1" s="1"/>
  <c r="X297" i="1"/>
  <c r="W297" i="1"/>
  <c r="W374" i="1"/>
  <c r="X374" i="1"/>
  <c r="W379" i="1"/>
  <c r="X379" i="1"/>
  <c r="P581" i="1"/>
  <c r="AA581" i="1"/>
  <c r="AC581" i="1" s="1"/>
  <c r="X728" i="1"/>
  <c r="Q719" i="1"/>
  <c r="AA719" i="1"/>
  <c r="AC719" i="1" s="1"/>
  <c r="AQ465" i="1"/>
  <c r="W177" i="1"/>
  <c r="T377" i="1"/>
  <c r="U377" i="1"/>
  <c r="W704" i="1"/>
  <c r="X704" i="1"/>
  <c r="W672" i="1"/>
  <c r="X672" i="1"/>
  <c r="W664" i="1"/>
  <c r="X664" i="1"/>
  <c r="T23" i="1"/>
  <c r="W202" i="1"/>
  <c r="X202" i="1"/>
  <c r="X395" i="1"/>
  <c r="AQ562" i="1"/>
  <c r="AQ554" i="1"/>
  <c r="AQ546" i="1"/>
  <c r="Q1070" i="1"/>
  <c r="AA1070" i="1"/>
  <c r="AB1070" i="1" s="1"/>
  <c r="AQ1433" i="1"/>
  <c r="AQ1329" i="1"/>
  <c r="AQ1257" i="1"/>
  <c r="U1092" i="1"/>
  <c r="T1092" i="1"/>
  <c r="W1188" i="1"/>
  <c r="X1188" i="1"/>
  <c r="T1140" i="1"/>
  <c r="AQ1497" i="1"/>
  <c r="AQ263" i="1"/>
  <c r="T348" i="1"/>
  <c r="AA572" i="1"/>
  <c r="AB572" i="1" s="1"/>
  <c r="AA616" i="1"/>
  <c r="AB616" i="1" s="1"/>
  <c r="AA670" i="1"/>
  <c r="AC670" i="1" s="1"/>
  <c r="T696" i="1"/>
  <c r="X757" i="1"/>
  <c r="X1008" i="1"/>
  <c r="X920" i="1"/>
  <c r="W992" i="1"/>
  <c r="X1061" i="1"/>
  <c r="U1091" i="1"/>
  <c r="T1091" i="1"/>
  <c r="X1164" i="1"/>
  <c r="W1180" i="1"/>
  <c r="X1147" i="1"/>
  <c r="W1147" i="1"/>
  <c r="AC1359" i="1"/>
  <c r="U308" i="1"/>
  <c r="AQ389" i="1"/>
  <c r="AA386" i="1"/>
  <c r="AB386" i="1" s="1"/>
  <c r="X389" i="1"/>
  <c r="Q406" i="1"/>
  <c r="W414" i="1"/>
  <c r="AQ471" i="1"/>
  <c r="W522" i="1"/>
  <c r="X579" i="1"/>
  <c r="W760" i="1"/>
  <c r="X789" i="1"/>
  <c r="T826" i="1"/>
  <c r="X960" i="1"/>
  <c r="T901" i="1"/>
  <c r="P1170" i="1"/>
  <c r="AA1170" i="1"/>
  <c r="AC1170" i="1" s="1"/>
  <c r="P1122" i="1"/>
  <c r="AA1122" i="1"/>
  <c r="AC1122" i="1" s="1"/>
  <c r="P1114" i="1"/>
  <c r="AA1114" i="1"/>
  <c r="AC1114" i="1" s="1"/>
  <c r="AB1311" i="1"/>
  <c r="AC1311" i="1"/>
  <c r="U1663" i="1"/>
  <c r="T1663" i="1"/>
  <c r="AB1426" i="1"/>
  <c r="AC1426" i="1"/>
  <c r="W204" i="1"/>
  <c r="X353" i="1"/>
  <c r="AA406" i="1"/>
  <c r="AB406" i="1" s="1"/>
  <c r="X571" i="1"/>
  <c r="U592" i="1"/>
  <c r="P1201" i="1"/>
  <c r="Q1201" i="1"/>
  <c r="P1193" i="1"/>
  <c r="AA1193" i="1"/>
  <c r="AB1193" i="1" s="1"/>
  <c r="P1153" i="1"/>
  <c r="AA1153" i="1"/>
  <c r="AB1153" i="1" s="1"/>
  <c r="AQ369" i="1"/>
  <c r="AK369" i="1" s="1"/>
  <c r="AR369" i="1" s="1"/>
  <c r="AQ361" i="1"/>
  <c r="AQ530" i="1"/>
  <c r="AQ522" i="1"/>
  <c r="AQ514" i="1"/>
  <c r="AQ506" i="1"/>
  <c r="AQ498" i="1"/>
  <c r="AQ490" i="1"/>
  <c r="AQ482" i="1"/>
  <c r="AQ474" i="1"/>
  <c r="U589" i="1"/>
  <c r="X774" i="1"/>
  <c r="AA889" i="1"/>
  <c r="X904" i="1"/>
  <c r="U931" i="1"/>
  <c r="W1053" i="1"/>
  <c r="T1203" i="1"/>
  <c r="U1203" i="1"/>
  <c r="AC1684" i="1"/>
  <c r="AB1684" i="1"/>
  <c r="T245" i="1"/>
  <c r="AA416" i="1"/>
  <c r="AB416" i="1" s="1"/>
  <c r="Q423" i="1"/>
  <c r="X525" i="1"/>
  <c r="W514" i="1"/>
  <c r="Q593" i="1"/>
  <c r="AA828" i="1"/>
  <c r="AC828" i="1" s="1"/>
  <c r="AA1017" i="1"/>
  <c r="AB1017" i="1" s="1"/>
  <c r="AA977" i="1"/>
  <c r="AC977" i="1" s="1"/>
  <c r="AA921" i="1"/>
  <c r="AB921" i="1" s="1"/>
  <c r="U997" i="1"/>
  <c r="T925" i="1"/>
  <c r="P1104" i="1"/>
  <c r="Q1104" i="1"/>
  <c r="AQ1425" i="1"/>
  <c r="W1401" i="1"/>
  <c r="X1401" i="1"/>
  <c r="W1369" i="1"/>
  <c r="X1369" i="1"/>
  <c r="U1917" i="1"/>
  <c r="T1917" i="1"/>
  <c r="AQ1503" i="1"/>
  <c r="AC1404" i="1"/>
  <c r="AC1279" i="1"/>
  <c r="X1475" i="1"/>
  <c r="X1227" i="1"/>
  <c r="W1419" i="1"/>
  <c r="W1331" i="1"/>
  <c r="W1275" i="1"/>
  <c r="Q1744" i="1"/>
  <c r="AA1744" i="1"/>
  <c r="AC1744" i="1" s="1"/>
  <c r="P1736" i="1"/>
  <c r="AA1736" i="1"/>
  <c r="AC1736" i="1" s="1"/>
  <c r="AB1779" i="1"/>
  <c r="AC1779" i="1"/>
  <c r="U1139" i="1"/>
  <c r="W1219" i="1"/>
  <c r="AQ1321" i="1"/>
  <c r="AC1620" i="1"/>
  <c r="AC1335" i="1"/>
  <c r="AB1596" i="1"/>
  <c r="AA1707" i="1"/>
  <c r="AB1707" i="1" s="1"/>
  <c r="X1668" i="1"/>
  <c r="X1451" i="1"/>
  <c r="X1403" i="1"/>
  <c r="W1499" i="1"/>
  <c r="W1321" i="1"/>
  <c r="W1259" i="1"/>
  <c r="U1658" i="1"/>
  <c r="AQ1241" i="1"/>
  <c r="AQ1697" i="1"/>
  <c r="AQ1689" i="1"/>
  <c r="AQ1681" i="1"/>
  <c r="AK1681" i="1" s="1"/>
  <c r="AR1681" i="1" s="1"/>
  <c r="AQ1673" i="1"/>
  <c r="AQ1665" i="1"/>
  <c r="AQ1657" i="1"/>
  <c r="AK1657" i="1" s="1"/>
  <c r="AQ1649" i="1"/>
  <c r="AK1649" i="1" s="1"/>
  <c r="AR1649" i="1" s="1"/>
  <c r="AT1649" i="1" s="1"/>
  <c r="AQ1641" i="1"/>
  <c r="AK1641" i="1" s="1"/>
  <c r="AR1641" i="1" s="1"/>
  <c r="AQ1633" i="1"/>
  <c r="AQ1625" i="1"/>
  <c r="AQ1617" i="1"/>
  <c r="AQ1609" i="1"/>
  <c r="AQ1601" i="1"/>
  <c r="AQ1593" i="1"/>
  <c r="AK1593" i="1" s="1"/>
  <c r="AQ1585" i="1"/>
  <c r="AK1585" i="1" s="1"/>
  <c r="AR1585" i="1" s="1"/>
  <c r="AT1585" i="1" s="1"/>
  <c r="AQ1577" i="1"/>
  <c r="AQ1561" i="1"/>
  <c r="AQ1545" i="1"/>
  <c r="AQ1537" i="1"/>
  <c r="AQ1521" i="1"/>
  <c r="AQ1481" i="1"/>
  <c r="AQ1473" i="1"/>
  <c r="AQ1465" i="1"/>
  <c r="AQ1449" i="1"/>
  <c r="AQ1417" i="1"/>
  <c r="AQ1409" i="1"/>
  <c r="AQ1393" i="1"/>
  <c r="AQ1385" i="1"/>
  <c r="AQ1377" i="1"/>
  <c r="AQ1369" i="1"/>
  <c r="AQ1361" i="1"/>
  <c r="AQ1353" i="1"/>
  <c r="AQ1337" i="1"/>
  <c r="AQ1313" i="1"/>
  <c r="AQ1305" i="1"/>
  <c r="AQ1297" i="1"/>
  <c r="AQ1289" i="1"/>
  <c r="AQ1281" i="1"/>
  <c r="AQ1273" i="1"/>
  <c r="AQ1265" i="1"/>
  <c r="AQ1249" i="1"/>
  <c r="AQ1233" i="1"/>
  <c r="AB1367" i="1"/>
  <c r="AC1367" i="1"/>
  <c r="X1547" i="1"/>
  <c r="X1395" i="1"/>
  <c r="X1267" i="1"/>
  <c r="W1561" i="1"/>
  <c r="W1411" i="1"/>
  <c r="W1235" i="1"/>
  <c r="W1686" i="1"/>
  <c r="X1686" i="1"/>
  <c r="U1632" i="1"/>
  <c r="U1902" i="1"/>
  <c r="T1902" i="1"/>
  <c r="T1894" i="1"/>
  <c r="U1894" i="1"/>
  <c r="T1870" i="1"/>
  <c r="U1870" i="1"/>
  <c r="AC1901" i="1"/>
  <c r="AB1901" i="1"/>
  <c r="X1531" i="1"/>
  <c r="X1379" i="1"/>
  <c r="X1307" i="1"/>
  <c r="W1689" i="1"/>
  <c r="U1504" i="1"/>
  <c r="U1392" i="1"/>
  <c r="T1594" i="1"/>
  <c r="U1594" i="1"/>
  <c r="P1653" i="1"/>
  <c r="AA1653" i="1"/>
  <c r="P1613" i="1"/>
  <c r="AA1613" i="1"/>
  <c r="AC1613" i="1" s="1"/>
  <c r="P1605" i="1"/>
  <c r="AA1605" i="1"/>
  <c r="P1557" i="1"/>
  <c r="AA1557" i="1"/>
  <c r="AB1557" i="1" s="1"/>
  <c r="P1533" i="1"/>
  <c r="AA1533" i="1"/>
  <c r="P1509" i="1"/>
  <c r="AA1509" i="1"/>
  <c r="P1477" i="1"/>
  <c r="AA1477" i="1"/>
  <c r="P1469" i="1"/>
  <c r="AA1469" i="1"/>
  <c r="P1453" i="1"/>
  <c r="AA1453" i="1"/>
  <c r="AC1453" i="1" s="1"/>
  <c r="P1445" i="1"/>
  <c r="AA1445" i="1"/>
  <c r="AC1445" i="1" s="1"/>
  <c r="P1429" i="1"/>
  <c r="AA1429" i="1"/>
  <c r="AB1429" i="1" s="1"/>
  <c r="P1397" i="1"/>
  <c r="AA1397" i="1"/>
  <c r="AC1397" i="1" s="1"/>
  <c r="P1389" i="1"/>
  <c r="AA1389" i="1"/>
  <c r="P1373" i="1"/>
  <c r="AA1373" i="1"/>
  <c r="AC1373" i="1" s="1"/>
  <c r="P1365" i="1"/>
  <c r="AA1365" i="1"/>
  <c r="AB1365" i="1" s="1"/>
  <c r="P1341" i="1"/>
  <c r="AA1341" i="1"/>
  <c r="AB1341" i="1" s="1"/>
  <c r="P1317" i="1"/>
  <c r="AA1317" i="1"/>
  <c r="AB1317" i="1" s="1"/>
  <c r="P1285" i="1"/>
  <c r="AA1285" i="1"/>
  <c r="AC1285" i="1" s="1"/>
  <c r="P1253" i="1"/>
  <c r="AA1253" i="1"/>
  <c r="AB1253" i="1" s="1"/>
  <c r="P1229" i="1"/>
  <c r="AA1229" i="1"/>
  <c r="AB1229" i="1" s="1"/>
  <c r="AQ1201" i="1"/>
  <c r="AQ1193" i="1"/>
  <c r="AQ1185" i="1"/>
  <c r="AQ1177" i="1"/>
  <c r="AQ1169" i="1"/>
  <c r="AK1169" i="1" s="1"/>
  <c r="AQ1161" i="1"/>
  <c r="AQ1153" i="1"/>
  <c r="AK1153" i="1" s="1"/>
  <c r="AR1153" i="1" s="1"/>
  <c r="AT1153" i="1" s="1"/>
  <c r="AQ1145" i="1"/>
  <c r="AQ1137" i="1"/>
  <c r="AQ1129" i="1"/>
  <c r="AQ1121" i="1"/>
  <c r="AQ1113" i="1"/>
  <c r="AA1200" i="1"/>
  <c r="AC1200" i="1" s="1"/>
  <c r="AB1231" i="1"/>
  <c r="AC1231" i="1"/>
  <c r="W1387" i="1"/>
  <c r="W1596" i="1"/>
  <c r="X1596" i="1"/>
  <c r="U1568" i="1"/>
  <c r="X1257" i="1"/>
  <c r="W1673" i="1"/>
  <c r="W1555" i="1"/>
  <c r="X1555" i="1"/>
  <c r="W1523" i="1"/>
  <c r="X1523" i="1"/>
  <c r="W1507" i="1"/>
  <c r="X1507" i="1"/>
  <c r="X1483" i="1"/>
  <c r="W1483" i="1"/>
  <c r="W1467" i="1"/>
  <c r="X1467" i="1"/>
  <c r="X1363" i="1"/>
  <c r="W1363" i="1"/>
  <c r="X1347" i="1"/>
  <c r="W1347" i="1"/>
  <c r="X1323" i="1"/>
  <c r="W1323" i="1"/>
  <c r="W1315" i="1"/>
  <c r="X1315" i="1"/>
  <c r="W1251" i="1"/>
  <c r="X1251" i="1"/>
  <c r="T1696" i="1"/>
  <c r="U1696" i="1"/>
  <c r="T1688" i="1"/>
  <c r="U1688" i="1"/>
  <c r="T1608" i="1"/>
  <c r="U1608" i="1"/>
  <c r="T1592" i="1"/>
  <c r="U1592" i="1"/>
  <c r="U1552" i="1"/>
  <c r="T1552" i="1"/>
  <c r="U1528" i="1"/>
  <c r="T1528" i="1"/>
  <c r="T1512" i="1"/>
  <c r="U1512" i="1"/>
  <c r="T1464" i="1"/>
  <c r="U1464" i="1"/>
  <c r="T1368" i="1"/>
  <c r="U1368" i="1"/>
  <c r="U1320" i="1"/>
  <c r="T1320" i="1"/>
  <c r="T1248" i="1"/>
  <c r="U1248" i="1"/>
  <c r="U1240" i="1"/>
  <c r="T1240" i="1"/>
  <c r="P1675" i="1"/>
  <c r="AA1675" i="1"/>
  <c r="AB1675" i="1" s="1"/>
  <c r="P1667" i="1"/>
  <c r="AA1667" i="1"/>
  <c r="AB1667" i="1" s="1"/>
  <c r="P1627" i="1"/>
  <c r="AA1627" i="1"/>
  <c r="P1619" i="1"/>
  <c r="AA1619" i="1"/>
  <c r="AC1619" i="1" s="1"/>
  <c r="P1603" i="1"/>
  <c r="AA1603" i="1"/>
  <c r="AC1603" i="1" s="1"/>
  <c r="P1595" i="1"/>
  <c r="AA1595" i="1"/>
  <c r="P1579" i="1"/>
  <c r="AA1579" i="1"/>
  <c r="AB1579" i="1" s="1"/>
  <c r="P1571" i="1"/>
  <c r="AA1571" i="1"/>
  <c r="AB1571" i="1" s="1"/>
  <c r="P1491" i="1"/>
  <c r="AA1491" i="1"/>
  <c r="P1467" i="1"/>
  <c r="AA1467" i="1"/>
  <c r="P1443" i="1"/>
  <c r="AA1443" i="1"/>
  <c r="AC1443" i="1" s="1"/>
  <c r="P1419" i="1"/>
  <c r="AA1419" i="1"/>
  <c r="AC1419" i="1" s="1"/>
  <c r="P1363" i="1"/>
  <c r="AA1363" i="1"/>
  <c r="P1355" i="1"/>
  <c r="AA1355" i="1"/>
  <c r="AB1355" i="1" s="1"/>
  <c r="P1299" i="1"/>
  <c r="AA1299" i="1"/>
  <c r="AC1299" i="1" s="1"/>
  <c r="P1275" i="1"/>
  <c r="AA1275" i="1"/>
  <c r="X1777" i="1"/>
  <c r="W1777" i="1"/>
  <c r="X1769" i="1"/>
  <c r="W1769" i="1"/>
  <c r="W1822" i="1"/>
  <c r="X1822" i="1"/>
  <c r="W1806" i="1"/>
  <c r="X1806" i="1"/>
  <c r="X1824" i="1"/>
  <c r="W1824" i="1"/>
  <c r="T1961" i="1"/>
  <c r="U1961" i="1"/>
  <c r="T1953" i="1"/>
  <c r="U1953" i="1"/>
  <c r="P1950" i="1"/>
  <c r="AA1950" i="1"/>
  <c r="AC1950" i="1" s="1"/>
  <c r="P1934" i="1"/>
  <c r="AA1934" i="1"/>
  <c r="X1746" i="1"/>
  <c r="P1770" i="1"/>
  <c r="W1866" i="1"/>
  <c r="W1309" i="1"/>
  <c r="U1539" i="1"/>
  <c r="U1497" i="1"/>
  <c r="U1433" i="1"/>
  <c r="U1369" i="1"/>
  <c r="U1329" i="1"/>
  <c r="U1257" i="1"/>
  <c r="T1428" i="1"/>
  <c r="AA1786" i="1"/>
  <c r="AB1786" i="1" s="1"/>
  <c r="W1770" i="1"/>
  <c r="T1787" i="1"/>
  <c r="P1824" i="1"/>
  <c r="AQ1905" i="1"/>
  <c r="AQ1897" i="1"/>
  <c r="AQ1889" i="1"/>
  <c r="AQ1881" i="1"/>
  <c r="X1876" i="1"/>
  <c r="P1912" i="1"/>
  <c r="AA1933" i="1"/>
  <c r="AC1933" i="1" s="1"/>
  <c r="AA1992" i="1"/>
  <c r="AC1992" i="1" s="1"/>
  <c r="X1999" i="1"/>
  <c r="U1795" i="1"/>
  <c r="X1873" i="1"/>
  <c r="U1529" i="1"/>
  <c r="U1475" i="1"/>
  <c r="U1417" i="1"/>
  <c r="U1297" i="1"/>
  <c r="T1549" i="1"/>
  <c r="AC1890" i="1"/>
  <c r="W1897" i="1"/>
  <c r="AQ1992" i="1"/>
  <c r="AQ1984" i="1"/>
  <c r="AK1984" i="1" s="1"/>
  <c r="AR1984" i="1" s="1"/>
  <c r="X1989" i="1"/>
  <c r="U1996" i="1"/>
  <c r="U1681" i="1"/>
  <c r="U1525" i="1"/>
  <c r="U1473" i="1"/>
  <c r="U1401" i="1"/>
  <c r="U1361" i="1"/>
  <c r="U1289" i="1"/>
  <c r="Q1717" i="1"/>
  <c r="U1779" i="1"/>
  <c r="T1771" i="1"/>
  <c r="Q1794" i="1"/>
  <c r="AQ1886" i="1"/>
  <c r="W1889" i="1"/>
  <c r="X1924" i="1"/>
  <c r="W1968" i="1"/>
  <c r="T1957" i="1"/>
  <c r="AA1984" i="1"/>
  <c r="AC1984" i="1" s="1"/>
  <c r="W1718" i="1"/>
  <c r="AA1770" i="1"/>
  <c r="W1808" i="1"/>
  <c r="AQ1900" i="1"/>
  <c r="AK1900" i="1" s="1"/>
  <c r="AR1900" i="1" s="1"/>
  <c r="AT1900" i="1" s="1"/>
  <c r="W1916" i="1"/>
  <c r="AQ1968" i="1"/>
  <c r="AQ1960" i="1"/>
  <c r="AQ1952" i="1"/>
  <c r="AQ1936" i="1"/>
  <c r="AC2163" i="1"/>
  <c r="X2476" i="1"/>
  <c r="X2324" i="1"/>
  <c r="AC2507" i="1"/>
  <c r="AC2443" i="1"/>
  <c r="AB2483" i="1"/>
  <c r="X2468" i="1"/>
  <c r="X2396" i="1"/>
  <c r="X2351" i="1"/>
  <c r="X2260" i="1"/>
  <c r="W2364" i="1"/>
  <c r="W2191" i="1"/>
  <c r="W2100" i="1"/>
  <c r="W2360" i="1"/>
  <c r="X2360" i="1"/>
  <c r="W2048" i="1"/>
  <c r="X2048" i="1"/>
  <c r="U2385" i="1"/>
  <c r="T2493" i="1"/>
  <c r="U2493" i="1"/>
  <c r="T2309" i="1"/>
  <c r="U2309" i="1"/>
  <c r="T2133" i="1"/>
  <c r="U2133" i="1"/>
  <c r="T2061" i="1"/>
  <c r="U2061" i="1"/>
  <c r="T2029" i="1"/>
  <c r="U2029" i="1"/>
  <c r="Q2393" i="1"/>
  <c r="P2393" i="1"/>
  <c r="P2065" i="1"/>
  <c r="Q2065" i="1"/>
  <c r="X2348" i="1"/>
  <c r="X2316" i="1"/>
  <c r="X2284" i="1"/>
  <c r="X2252" i="1"/>
  <c r="W2356" i="1"/>
  <c r="AC2427" i="1"/>
  <c r="AC2347" i="1"/>
  <c r="AC2203" i="1"/>
  <c r="AC2075" i="1"/>
  <c r="AB2315" i="1"/>
  <c r="X2343" i="1"/>
  <c r="W2500" i="1"/>
  <c r="W2431" i="1"/>
  <c r="W2172" i="1"/>
  <c r="W2148" i="1"/>
  <c r="W2020" i="1"/>
  <c r="W2270" i="1"/>
  <c r="X2270" i="1"/>
  <c r="X2206" i="1"/>
  <c r="W2206" i="1"/>
  <c r="W2126" i="1"/>
  <c r="X2126" i="1"/>
  <c r="T2299" i="1"/>
  <c r="U2299" i="1"/>
  <c r="T2123" i="1"/>
  <c r="U2123" i="1"/>
  <c r="P2231" i="1"/>
  <c r="AA2231" i="1"/>
  <c r="AB2231" i="1" s="1"/>
  <c r="P2215" i="1"/>
  <c r="AA2215" i="1"/>
  <c r="AB2215" i="1" s="1"/>
  <c r="P2207" i="1"/>
  <c r="AA2207" i="1"/>
  <c r="AB2207" i="1" s="1"/>
  <c r="P2199" i="1"/>
  <c r="AA2199" i="1"/>
  <c r="AB2199" i="1" s="1"/>
  <c r="P2191" i="1"/>
  <c r="AA2191" i="1"/>
  <c r="AB2191" i="1" s="1"/>
  <c r="P2183" i="1"/>
  <c r="AA2183" i="1"/>
  <c r="AB2183" i="1" s="1"/>
  <c r="P2175" i="1"/>
  <c r="AA2175" i="1"/>
  <c r="AB2175" i="1" s="1"/>
  <c r="P2167" i="1"/>
  <c r="AA2167" i="1"/>
  <c r="AB2167" i="1" s="1"/>
  <c r="P2159" i="1"/>
  <c r="AA2159" i="1"/>
  <c r="P2151" i="1"/>
  <c r="AA2151" i="1"/>
  <c r="AB2151" i="1" s="1"/>
  <c r="P2143" i="1"/>
  <c r="AA2143" i="1"/>
  <c r="P2127" i="1"/>
  <c r="AA2127" i="1"/>
  <c r="AB2127" i="1" s="1"/>
  <c r="P2119" i="1"/>
  <c r="AA2119" i="1"/>
  <c r="AB2119" i="1" s="1"/>
  <c r="P2111" i="1"/>
  <c r="AA2111" i="1"/>
  <c r="AB2111" i="1" s="1"/>
  <c r="P2103" i="1"/>
  <c r="AA2103" i="1"/>
  <c r="P2095" i="1"/>
  <c r="AA2095" i="1"/>
  <c r="AB2095" i="1" s="1"/>
  <c r="P2087" i="1"/>
  <c r="AA2087" i="1"/>
  <c r="AB2087" i="1" s="1"/>
  <c r="P2079" i="1"/>
  <c r="AA2079" i="1"/>
  <c r="AB2079" i="1" s="1"/>
  <c r="P2071" i="1"/>
  <c r="AA2071" i="1"/>
  <c r="AB2071" i="1" s="1"/>
  <c r="P2055" i="1"/>
  <c r="AA2055" i="1"/>
  <c r="AB2055" i="1" s="1"/>
  <c r="P2047" i="1"/>
  <c r="AA2047" i="1"/>
  <c r="AB2047" i="1" s="1"/>
  <c r="P2039" i="1"/>
  <c r="AA2039" i="1"/>
  <c r="P2031" i="1"/>
  <c r="AA2031" i="1"/>
  <c r="AB2031" i="1" s="1"/>
  <c r="P2023" i="1"/>
  <c r="AA2023" i="1"/>
  <c r="AB2023" i="1" s="1"/>
  <c r="Q2369" i="1"/>
  <c r="X2520" i="1"/>
  <c r="W2520" i="1"/>
  <c r="AC2491" i="1"/>
  <c r="AC2411" i="1"/>
  <c r="AC2259" i="1"/>
  <c r="AC2196" i="1"/>
  <c r="AC2072" i="1"/>
  <c r="AB2139" i="1"/>
  <c r="AB2099" i="1"/>
  <c r="AA2509" i="1"/>
  <c r="AC2509" i="1" s="1"/>
  <c r="AA2501" i="1"/>
  <c r="AC2501" i="1" s="1"/>
  <c r="AA2493" i="1"/>
  <c r="AB2493" i="1" s="1"/>
  <c r="AA2485" i="1"/>
  <c r="AC2485" i="1" s="1"/>
  <c r="AA2477" i="1"/>
  <c r="AB2477" i="1" s="1"/>
  <c r="AA2469" i="1"/>
  <c r="AC2469" i="1" s="1"/>
  <c r="AA2461" i="1"/>
  <c r="AC2461" i="1" s="1"/>
  <c r="AA2453" i="1"/>
  <c r="AA2445" i="1"/>
  <c r="AB2445" i="1" s="1"/>
  <c r="AA2437" i="1"/>
  <c r="AC2437" i="1" s="1"/>
  <c r="AA2429" i="1"/>
  <c r="AB2429" i="1" s="1"/>
  <c r="AA2421" i="1"/>
  <c r="AB2421" i="1" s="1"/>
  <c r="AA2413" i="1"/>
  <c r="AC2413" i="1" s="1"/>
  <c r="AA2405" i="1"/>
  <c r="AC2405" i="1" s="1"/>
  <c r="AA2397" i="1"/>
  <c r="AC2397" i="1" s="1"/>
  <c r="AA2389" i="1"/>
  <c r="AC2389" i="1" s="1"/>
  <c r="AA2381" i="1"/>
  <c r="AC2381" i="1" s="1"/>
  <c r="AA2373" i="1"/>
  <c r="AC2373" i="1" s="1"/>
  <c r="AA2365" i="1"/>
  <c r="AC2365" i="1" s="1"/>
  <c r="AA2357" i="1"/>
  <c r="AC2357" i="1" s="1"/>
  <c r="AA2349" i="1"/>
  <c r="AC2349" i="1" s="1"/>
  <c r="AA2341" i="1"/>
  <c r="AC2341" i="1" s="1"/>
  <c r="AA2333" i="1"/>
  <c r="AB2333" i="1" s="1"/>
  <c r="AA2325" i="1"/>
  <c r="AC2325" i="1" s="1"/>
  <c r="AA2317" i="1"/>
  <c r="AC2317" i="1" s="1"/>
  <c r="AA2309" i="1"/>
  <c r="AC2309" i="1" s="1"/>
  <c r="AA2301" i="1"/>
  <c r="AC2301" i="1" s="1"/>
  <c r="X2495" i="1"/>
  <c r="X2455" i="1"/>
  <c r="X2415" i="1"/>
  <c r="X2340" i="1"/>
  <c r="X2278" i="1"/>
  <c r="X2244" i="1"/>
  <c r="X2215" i="1"/>
  <c r="X2190" i="1"/>
  <c r="X2062" i="1"/>
  <c r="W2497" i="1"/>
  <c r="W2428" i="1"/>
  <c r="W2287" i="1"/>
  <c r="W2228" i="1"/>
  <c r="W2140" i="1"/>
  <c r="W2014" i="1"/>
  <c r="U2415" i="1"/>
  <c r="U2273" i="1"/>
  <c r="T2018" i="1"/>
  <c r="U2018" i="1"/>
  <c r="Q2571" i="1"/>
  <c r="AA2571" i="1"/>
  <c r="AC2571" i="1" s="1"/>
  <c r="Q2563" i="1"/>
  <c r="AA2563" i="1"/>
  <c r="AC2563" i="1" s="1"/>
  <c r="Q2555" i="1"/>
  <c r="AA2555" i="1"/>
  <c r="AB2555" i="1" s="1"/>
  <c r="X2412" i="1"/>
  <c r="W2412" i="1"/>
  <c r="W2076" i="1"/>
  <c r="X2076" i="1"/>
  <c r="AC2396" i="1"/>
  <c r="AC2316" i="1"/>
  <c r="X2484" i="1"/>
  <c r="X2444" i="1"/>
  <c r="X2263" i="1"/>
  <c r="W2471" i="1"/>
  <c r="W2327" i="1"/>
  <c r="W2271" i="1"/>
  <c r="W2467" i="1"/>
  <c r="X2467" i="1"/>
  <c r="U2467" i="1"/>
  <c r="W2558" i="1"/>
  <c r="AC2387" i="1"/>
  <c r="AC2307" i="1"/>
  <c r="AC2227" i="1"/>
  <c r="AC2035" i="1"/>
  <c r="X2479" i="1"/>
  <c r="X2295" i="1"/>
  <c r="X2262" i="1"/>
  <c r="X2204" i="1"/>
  <c r="X2183" i="1"/>
  <c r="W2460" i="1"/>
  <c r="W2220" i="1"/>
  <c r="W2164" i="1"/>
  <c r="X2346" i="1"/>
  <c r="W2346" i="1"/>
  <c r="X2290" i="1"/>
  <c r="W2290" i="1"/>
  <c r="W2242" i="1"/>
  <c r="X2242" i="1"/>
  <c r="X2162" i="1"/>
  <c r="W2162" i="1"/>
  <c r="T2475" i="1"/>
  <c r="U2431" i="1"/>
  <c r="T2431" i="1"/>
  <c r="U2564" i="1"/>
  <c r="X2103" i="1"/>
  <c r="W2007" i="1"/>
  <c r="U2438" i="1"/>
  <c r="T2516" i="1"/>
  <c r="AQ2526" i="1"/>
  <c r="AQ2534" i="1"/>
  <c r="AA2530" i="1"/>
  <c r="AC2530" i="1" s="1"/>
  <c r="X2580" i="1"/>
  <c r="X2620" i="1"/>
  <c r="U2520" i="1"/>
  <c r="U2621" i="1"/>
  <c r="X2563" i="1"/>
  <c r="AQ2605" i="1"/>
  <c r="X2604" i="1"/>
  <c r="U2581" i="1"/>
  <c r="W2624" i="1"/>
  <c r="AQ2571" i="1"/>
  <c r="AQ2563" i="1"/>
  <c r="AQ2555" i="1"/>
  <c r="AA2539" i="1"/>
  <c r="AB2539" i="1" s="1"/>
  <c r="X2626" i="1"/>
  <c r="AR1618" i="1"/>
  <c r="AR447" i="1"/>
  <c r="AT447" i="1" s="1"/>
  <c r="AR201" i="1"/>
  <c r="AR169" i="1"/>
  <c r="AT169" i="1" s="1"/>
  <c r="AR864" i="1"/>
  <c r="AR1691" i="1"/>
  <c r="AT1691" i="1" s="1"/>
  <c r="AR1667" i="1"/>
  <c r="AT1667" i="1" s="1"/>
  <c r="AR1651" i="1"/>
  <c r="AT1651" i="1" s="1"/>
  <c r="AR1643" i="1"/>
  <c r="AT1643" i="1" s="1"/>
  <c r="AR1491" i="1"/>
  <c r="AR1459" i="1"/>
  <c r="AT1459" i="1" s="1"/>
  <c r="AR1371" i="1"/>
  <c r="AR1339" i="1"/>
  <c r="AR72" i="1"/>
  <c r="AR125" i="1"/>
  <c r="AT125" i="1" s="1"/>
  <c r="AR100" i="1"/>
  <c r="AT100" i="1" s="1"/>
  <c r="AR46" i="1"/>
  <c r="AT46" i="1" s="1"/>
  <c r="AR45" i="1"/>
  <c r="AT45" i="1" s="1"/>
  <c r="T112" i="1"/>
  <c r="U112" i="1"/>
  <c r="AQ192" i="1"/>
  <c r="AQ446" i="1"/>
  <c r="AQ561" i="1"/>
  <c r="AQ537" i="1"/>
  <c r="X557" i="1"/>
  <c r="W557" i="1"/>
  <c r="W549" i="1"/>
  <c r="X549" i="1"/>
  <c r="X541" i="1"/>
  <c r="W541" i="1"/>
  <c r="P557" i="1"/>
  <c r="AA557" i="1"/>
  <c r="AB557" i="1" s="1"/>
  <c r="P549" i="1"/>
  <c r="AA549" i="1"/>
  <c r="AC549" i="1" s="1"/>
  <c r="P541" i="1"/>
  <c r="AA541" i="1"/>
  <c r="P533" i="1"/>
  <c r="AA533" i="1"/>
  <c r="AB533" i="1" s="1"/>
  <c r="X654" i="1"/>
  <c r="W654" i="1"/>
  <c r="P63" i="1"/>
  <c r="AA63" i="1"/>
  <c r="AB63" i="1" s="1"/>
  <c r="X137" i="1"/>
  <c r="W137" i="1"/>
  <c r="X423" i="1"/>
  <c r="W423" i="1"/>
  <c r="W34" i="1"/>
  <c r="X34" i="1"/>
  <c r="P88" i="1"/>
  <c r="AA88" i="1"/>
  <c r="P98" i="1"/>
  <c r="AA98" i="1"/>
  <c r="AC98" i="1" s="1"/>
  <c r="AQ264" i="1"/>
  <c r="AQ256" i="1"/>
  <c r="X347" i="1"/>
  <c r="W347" i="1"/>
  <c r="W33" i="1"/>
  <c r="X33" i="1"/>
  <c r="AQ66" i="1"/>
  <c r="U97" i="1"/>
  <c r="T97" i="1"/>
  <c r="P97" i="1"/>
  <c r="AA97" i="1"/>
  <c r="AC97" i="1" s="1"/>
  <c r="U240" i="1"/>
  <c r="T240" i="1"/>
  <c r="U200" i="1"/>
  <c r="T200" i="1"/>
  <c r="T192" i="1"/>
  <c r="U192" i="1"/>
  <c r="U184" i="1"/>
  <c r="T184" i="1"/>
  <c r="P228" i="1"/>
  <c r="AA228" i="1"/>
  <c r="AB228" i="1" s="1"/>
  <c r="P220" i="1"/>
  <c r="AA220" i="1"/>
  <c r="P204" i="1"/>
  <c r="AA204" i="1"/>
  <c r="AC204" i="1" s="1"/>
  <c r="W494" i="1"/>
  <c r="X494" i="1"/>
  <c r="P78" i="1"/>
  <c r="AA78" i="1"/>
  <c r="AC78" i="1" s="1"/>
  <c r="P70" i="1"/>
  <c r="AA70" i="1"/>
  <c r="W117" i="1"/>
  <c r="X117" i="1"/>
  <c r="T353" i="1"/>
  <c r="U353" i="1"/>
  <c r="U329" i="1"/>
  <c r="T329" i="1"/>
  <c r="Q354" i="1"/>
  <c r="AA354" i="1"/>
  <c r="AC354" i="1" s="1"/>
  <c r="Q330" i="1"/>
  <c r="P330" i="1"/>
  <c r="U409" i="1"/>
  <c r="T409" i="1"/>
  <c r="U401" i="1"/>
  <c r="T401" i="1"/>
  <c r="P411" i="1"/>
  <c r="AA411" i="1"/>
  <c r="AB411" i="1" s="1"/>
  <c r="X526" i="1"/>
  <c r="U530" i="1"/>
  <c r="T530" i="1"/>
  <c r="T506" i="1"/>
  <c r="U506" i="1"/>
  <c r="T498" i="1"/>
  <c r="U498" i="1"/>
  <c r="U482" i="1"/>
  <c r="T482" i="1"/>
  <c r="P525" i="1"/>
  <c r="AA525" i="1"/>
  <c r="AC525" i="1" s="1"/>
  <c r="AQ557" i="1"/>
  <c r="AQ549" i="1"/>
  <c r="AQ541" i="1"/>
  <c r="AQ533" i="1"/>
  <c r="W602" i="1"/>
  <c r="X602" i="1"/>
  <c r="AQ193" i="1"/>
  <c r="AA21" i="1"/>
  <c r="AC21" i="1" s="1"/>
  <c r="P77" i="1"/>
  <c r="AA77" i="1"/>
  <c r="P69" i="1"/>
  <c r="AA69" i="1"/>
  <c r="U98" i="1"/>
  <c r="Q118" i="1"/>
  <c r="P118" i="1"/>
  <c r="T337" i="1"/>
  <c r="U581" i="1"/>
  <c r="T581" i="1"/>
  <c r="U573" i="1"/>
  <c r="T573" i="1"/>
  <c r="U565" i="1"/>
  <c r="T565" i="1"/>
  <c r="Q577" i="1"/>
  <c r="AA577" i="1"/>
  <c r="AC577" i="1" s="1"/>
  <c r="Q569" i="1"/>
  <c r="AA569" i="1"/>
  <c r="AB569" i="1" s="1"/>
  <c r="P767" i="1"/>
  <c r="AA767" i="1"/>
  <c r="AB767" i="1" s="1"/>
  <c r="X10" i="1"/>
  <c r="T42" i="1"/>
  <c r="U42" i="1"/>
  <c r="T34" i="1"/>
  <c r="U34" i="1"/>
  <c r="P37" i="1"/>
  <c r="Q37" i="1"/>
  <c r="X408" i="1"/>
  <c r="W408" i="1"/>
  <c r="W727" i="1"/>
  <c r="X727" i="1"/>
  <c r="W711" i="1"/>
  <c r="X711" i="1"/>
  <c r="X695" i="1"/>
  <c r="W695" i="1"/>
  <c r="U851" i="1"/>
  <c r="W871" i="1"/>
  <c r="X871" i="1"/>
  <c r="AQ914" i="1"/>
  <c r="U1063" i="1"/>
  <c r="T1086" i="1"/>
  <c r="U1086" i="1"/>
  <c r="U344" i="1"/>
  <c r="W368" i="1"/>
  <c r="AQ475" i="1"/>
  <c r="AA526" i="1"/>
  <c r="AB526" i="1" s="1"/>
  <c r="AA487" i="1"/>
  <c r="AB487" i="1" s="1"/>
  <c r="X474" i="1"/>
  <c r="AQ542" i="1"/>
  <c r="AA537" i="1"/>
  <c r="X550" i="1"/>
  <c r="W556" i="1"/>
  <c r="AA584" i="1"/>
  <c r="AC584" i="1" s="1"/>
  <c r="W848" i="1"/>
  <c r="X848" i="1"/>
  <c r="W808" i="1"/>
  <c r="X808" i="1"/>
  <c r="W800" i="1"/>
  <c r="X800" i="1"/>
  <c r="T835" i="1"/>
  <c r="U835" i="1"/>
  <c r="T827" i="1"/>
  <c r="U827" i="1"/>
  <c r="T811" i="1"/>
  <c r="U811" i="1"/>
  <c r="Q845" i="1"/>
  <c r="P845" i="1"/>
  <c r="P837" i="1"/>
  <c r="Q837" i="1"/>
  <c r="AA837" i="1"/>
  <c r="AC837" i="1" s="1"/>
  <c r="Q829" i="1"/>
  <c r="AA829" i="1"/>
  <c r="Q813" i="1"/>
  <c r="P813" i="1"/>
  <c r="P805" i="1"/>
  <c r="AA805" i="1"/>
  <c r="AB805" i="1" s="1"/>
  <c r="Q797" i="1"/>
  <c r="AA797" i="1"/>
  <c r="AB797" i="1" s="1"/>
  <c r="X1200" i="1"/>
  <c r="W1200" i="1"/>
  <c r="W1192" i="1"/>
  <c r="X1192" i="1"/>
  <c r="X1176" i="1"/>
  <c r="W1176" i="1"/>
  <c r="X1144" i="1"/>
  <c r="W1144" i="1"/>
  <c r="X1136" i="1"/>
  <c r="W1136" i="1"/>
  <c r="U94" i="1"/>
  <c r="X135" i="1"/>
  <c r="T161" i="1"/>
  <c r="U198" i="1"/>
  <c r="AQ255" i="1"/>
  <c r="P287" i="1"/>
  <c r="X308" i="1"/>
  <c r="AQ340" i="1"/>
  <c r="AK340" i="1" s="1"/>
  <c r="AR340" i="1" s="1"/>
  <c r="AT340" i="1" s="1"/>
  <c r="U341" i="1"/>
  <c r="AQ419" i="1"/>
  <c r="AQ432" i="1"/>
  <c r="AQ459" i="1"/>
  <c r="AQ526" i="1"/>
  <c r="AA486" i="1"/>
  <c r="W530" i="1"/>
  <c r="U491" i="1"/>
  <c r="T499" i="1"/>
  <c r="AQ550" i="1"/>
  <c r="AQ532" i="1"/>
  <c r="AA535" i="1"/>
  <c r="X564" i="1"/>
  <c r="AA596" i="1"/>
  <c r="AB596" i="1" s="1"/>
  <c r="X605" i="1"/>
  <c r="AA599" i="1"/>
  <c r="AB599" i="1" s="1"/>
  <c r="Q599" i="1"/>
  <c r="P612" i="1"/>
  <c r="AA612" i="1"/>
  <c r="AC612" i="1" s="1"/>
  <c r="T728" i="1"/>
  <c r="U665" i="1"/>
  <c r="T665" i="1"/>
  <c r="Q663" i="1"/>
  <c r="AA663" i="1"/>
  <c r="AC663" i="1" s="1"/>
  <c r="P686" i="1"/>
  <c r="Q871" i="1"/>
  <c r="AA871" i="1"/>
  <c r="AC871" i="1" s="1"/>
  <c r="W1022" i="1"/>
  <c r="X1022" i="1"/>
  <c r="X918" i="1"/>
  <c r="W918" i="1"/>
  <c r="T954" i="1"/>
  <c r="U954" i="1"/>
  <c r="U946" i="1"/>
  <c r="T946" i="1"/>
  <c r="T938" i="1"/>
  <c r="U938" i="1"/>
  <c r="T922" i="1"/>
  <c r="U922" i="1"/>
  <c r="P1000" i="1"/>
  <c r="AA1000" i="1"/>
  <c r="AC1000" i="1" s="1"/>
  <c r="Q992" i="1"/>
  <c r="AA992" i="1"/>
  <c r="AC992" i="1" s="1"/>
  <c r="P976" i="1"/>
  <c r="AA976" i="1"/>
  <c r="AC976" i="1" s="1"/>
  <c r="P960" i="1"/>
  <c r="AA960" i="1"/>
  <c r="AC960" i="1" s="1"/>
  <c r="Q952" i="1"/>
  <c r="AA952" i="1"/>
  <c r="AB952" i="1" s="1"/>
  <c r="P936" i="1"/>
  <c r="AA936" i="1"/>
  <c r="AC936" i="1" s="1"/>
  <c r="Q928" i="1"/>
  <c r="P928" i="1"/>
  <c r="AA928" i="1"/>
  <c r="AB928" i="1" s="1"/>
  <c r="P920" i="1"/>
  <c r="AA920" i="1"/>
  <c r="AC920" i="1" s="1"/>
  <c r="Q896" i="1"/>
  <c r="AA896" i="1"/>
  <c r="AC896" i="1" s="1"/>
  <c r="Q888" i="1"/>
  <c r="W1085" i="1"/>
  <c r="X1085" i="1"/>
  <c r="AA76" i="1"/>
  <c r="AB76" i="1" s="1"/>
  <c r="AA68" i="1"/>
  <c r="AC68" i="1" s="1"/>
  <c r="AA94" i="1"/>
  <c r="AC94" i="1" s="1"/>
  <c r="AQ140" i="1"/>
  <c r="AQ151" i="1"/>
  <c r="AA202" i="1"/>
  <c r="AA178" i="1"/>
  <c r="U222" i="1"/>
  <c r="AQ271" i="1"/>
  <c r="AB401" i="1"/>
  <c r="W406" i="1"/>
  <c r="AQ418" i="1"/>
  <c r="AA484" i="1"/>
  <c r="AB484" i="1" s="1"/>
  <c r="W501" i="1"/>
  <c r="AQ540" i="1"/>
  <c r="W580" i="1"/>
  <c r="AR588" i="1"/>
  <c r="X671" i="1"/>
  <c r="T672" i="1"/>
  <c r="U672" i="1"/>
  <c r="T664" i="1"/>
  <c r="U664" i="1"/>
  <c r="Q726" i="1"/>
  <c r="AA726" i="1"/>
  <c r="AB726" i="1" s="1"/>
  <c r="Q718" i="1"/>
  <c r="AA718" i="1"/>
  <c r="AB718" i="1" s="1"/>
  <c r="P718" i="1"/>
  <c r="Q702" i="1"/>
  <c r="AA702" i="1"/>
  <c r="Q694" i="1"/>
  <c r="AA694" i="1"/>
  <c r="AC694" i="1" s="1"/>
  <c r="Q662" i="1"/>
  <c r="AA662" i="1"/>
  <c r="AC662" i="1" s="1"/>
  <c r="U754" i="1"/>
  <c r="T754" i="1"/>
  <c r="Q757" i="1"/>
  <c r="P757" i="1"/>
  <c r="AA757" i="1"/>
  <c r="AB757" i="1" s="1"/>
  <c r="P791" i="1"/>
  <c r="AA791" i="1"/>
  <c r="AB791" i="1" s="1"/>
  <c r="AA845" i="1"/>
  <c r="X824" i="1"/>
  <c r="T1017" i="1"/>
  <c r="U1017" i="1"/>
  <c r="T953" i="1"/>
  <c r="U953" i="1"/>
  <c r="U937" i="1"/>
  <c r="T937" i="1"/>
  <c r="T921" i="1"/>
  <c r="U921" i="1"/>
  <c r="P952" i="1"/>
  <c r="AB1031" i="1"/>
  <c r="AQ38" i="1"/>
  <c r="X93" i="1"/>
  <c r="T92" i="1"/>
  <c r="T133" i="1"/>
  <c r="AA242" i="1"/>
  <c r="AC242" i="1" s="1"/>
  <c r="AA200" i="1"/>
  <c r="AB200" i="1" s="1"/>
  <c r="X224" i="1"/>
  <c r="T181" i="1"/>
  <c r="AC277" i="1"/>
  <c r="AR300" i="1"/>
  <c r="X300" i="1"/>
  <c r="AQ372" i="1"/>
  <c r="AK372" i="1" s="1"/>
  <c r="AR372" i="1" s="1"/>
  <c r="AT372" i="1" s="1"/>
  <c r="AQ364" i="1"/>
  <c r="AQ356" i="1"/>
  <c r="AK356" i="1" s="1"/>
  <c r="AR356" i="1" s="1"/>
  <c r="AT356" i="1" s="1"/>
  <c r="X366" i="1"/>
  <c r="Q378" i="1"/>
  <c r="T422" i="1"/>
  <c r="AA518" i="1"/>
  <c r="AA478" i="1"/>
  <c r="AB478" i="1" s="1"/>
  <c r="X498" i="1"/>
  <c r="W517" i="1"/>
  <c r="U475" i="1"/>
  <c r="Q526" i="1"/>
  <c r="AQ548" i="1"/>
  <c r="AA551" i="1"/>
  <c r="X542" i="1"/>
  <c r="X600" i="1"/>
  <c r="U602" i="1"/>
  <c r="T680" i="1"/>
  <c r="U819" i="1"/>
  <c r="AQ856" i="1"/>
  <c r="AQ28" i="1"/>
  <c r="AA74" i="1"/>
  <c r="AC74" i="1" s="1"/>
  <c r="AA66" i="1"/>
  <c r="AC66" i="1" s="1"/>
  <c r="AQ80" i="1"/>
  <c r="T122" i="1"/>
  <c r="AA127" i="1"/>
  <c r="AB127" i="1" s="1"/>
  <c r="AA154" i="1"/>
  <c r="AC154" i="1" s="1"/>
  <c r="AA240" i="1"/>
  <c r="AC240" i="1" s="1"/>
  <c r="X170" i="1"/>
  <c r="U182" i="1"/>
  <c r="X298" i="1"/>
  <c r="Q309" i="1"/>
  <c r="U312" i="1"/>
  <c r="Q315" i="1"/>
  <c r="T349" i="1"/>
  <c r="AA360" i="1"/>
  <c r="AB360" i="1" s="1"/>
  <c r="X365" i="1"/>
  <c r="U373" i="1"/>
  <c r="AQ416" i="1"/>
  <c r="X419" i="1"/>
  <c r="AA429" i="1"/>
  <c r="AB429" i="1" s="1"/>
  <c r="X439" i="1"/>
  <c r="AA516" i="1"/>
  <c r="AC516" i="1" s="1"/>
  <c r="U531" i="1"/>
  <c r="Q478" i="1"/>
  <c r="AQ556" i="1"/>
  <c r="X596" i="1"/>
  <c r="W611" i="1"/>
  <c r="U803" i="1"/>
  <c r="Q805" i="1"/>
  <c r="AA1093" i="1"/>
  <c r="AB1093" i="1" s="1"/>
  <c r="Q1093" i="1"/>
  <c r="X1109" i="1"/>
  <c r="W1109" i="1"/>
  <c r="AA218" i="1"/>
  <c r="AB218" i="1" s="1"/>
  <c r="AA194" i="1"/>
  <c r="AA170" i="1"/>
  <c r="AB170" i="1" s="1"/>
  <c r="X215" i="1"/>
  <c r="T230" i="1"/>
  <c r="T196" i="1"/>
  <c r="X315" i="1"/>
  <c r="W343" i="1"/>
  <c r="X360" i="1"/>
  <c r="W485" i="1"/>
  <c r="T751" i="1"/>
  <c r="U751" i="1"/>
  <c r="AA821" i="1"/>
  <c r="AC821" i="1" s="1"/>
  <c r="U795" i="1"/>
  <c r="P829" i="1"/>
  <c r="AC947" i="1"/>
  <c r="T993" i="1"/>
  <c r="T1090" i="1"/>
  <c r="U1090" i="1"/>
  <c r="T1107" i="1"/>
  <c r="U1107" i="1"/>
  <c r="T1197" i="1"/>
  <c r="W752" i="1"/>
  <c r="AQ787" i="1"/>
  <c r="X993" i="1"/>
  <c r="W977" i="1"/>
  <c r="W937" i="1"/>
  <c r="W905" i="1"/>
  <c r="T1049" i="1"/>
  <c r="AA1138" i="1"/>
  <c r="AC1138" i="1" s="1"/>
  <c r="W1129" i="1"/>
  <c r="X1129" i="1"/>
  <c r="U1141" i="1"/>
  <c r="T1133" i="1"/>
  <c r="Q1178" i="1"/>
  <c r="AB1348" i="1"/>
  <c r="AC1348" i="1"/>
  <c r="AB1338" i="1"/>
  <c r="AC1338" i="1"/>
  <c r="T1189" i="1"/>
  <c r="U1189" i="1"/>
  <c r="T1181" i="1"/>
  <c r="U1181" i="1"/>
  <c r="U1173" i="1"/>
  <c r="T1173" i="1"/>
  <c r="U1149" i="1"/>
  <c r="T1149" i="1"/>
  <c r="P1202" i="1"/>
  <c r="AA1202" i="1"/>
  <c r="P1186" i="1"/>
  <c r="AA1186" i="1"/>
  <c r="AC1186" i="1" s="1"/>
  <c r="P1162" i="1"/>
  <c r="AA1162" i="1"/>
  <c r="Q1162" i="1"/>
  <c r="P1130" i="1"/>
  <c r="AA1130" i="1"/>
  <c r="AB1130" i="1" s="1"/>
  <c r="AQ1576" i="1"/>
  <c r="U1695" i="1"/>
  <c r="T1695" i="1"/>
  <c r="T1679" i="1"/>
  <c r="U1679" i="1"/>
  <c r="U1647" i="1"/>
  <c r="T1647" i="1"/>
  <c r="T1639" i="1"/>
  <c r="U1639" i="1"/>
  <c r="U1599" i="1"/>
  <c r="T1599" i="1"/>
  <c r="T1559" i="1"/>
  <c r="U1559" i="1"/>
  <c r="T1543" i="1"/>
  <c r="U1543" i="1"/>
  <c r="T1415" i="1"/>
  <c r="U1415" i="1"/>
  <c r="T1271" i="1"/>
  <c r="U1271" i="1"/>
  <c r="AB1706" i="1"/>
  <c r="AC1706" i="1"/>
  <c r="AC1682" i="1"/>
  <c r="AB1682" i="1"/>
  <c r="AB1650" i="1"/>
  <c r="AC1650" i="1"/>
  <c r="AC1642" i="1"/>
  <c r="AB1642" i="1"/>
  <c r="AC1626" i="1"/>
  <c r="AB1626" i="1"/>
  <c r="AC1586" i="1"/>
  <c r="AB1586" i="1"/>
  <c r="AB1578" i="1"/>
  <c r="AC1578" i="1"/>
  <c r="AB1482" i="1"/>
  <c r="AC1482" i="1"/>
  <c r="AB1442" i="1"/>
  <c r="AC1442" i="1"/>
  <c r="P1402" i="1"/>
  <c r="AA1402" i="1"/>
  <c r="AB1386" i="1"/>
  <c r="AC1386" i="1"/>
  <c r="AB1322" i="1"/>
  <c r="AC1322" i="1"/>
  <c r="AB1298" i="1"/>
  <c r="AC1298" i="1"/>
  <c r="AB1274" i="1"/>
  <c r="AC1274" i="1"/>
  <c r="AB1258" i="1"/>
  <c r="AC1258" i="1"/>
  <c r="T1749" i="1"/>
  <c r="U1749" i="1"/>
  <c r="T1741" i="1"/>
  <c r="U1741" i="1"/>
  <c r="T1725" i="1"/>
  <c r="U1725" i="1"/>
  <c r="Q1743" i="1"/>
  <c r="AA1743" i="1"/>
  <c r="AB1743" i="1" s="1"/>
  <c r="P1735" i="1"/>
  <c r="AA1735" i="1"/>
  <c r="AB1735" i="1" s="1"/>
  <c r="AQ763" i="1"/>
  <c r="X945" i="1"/>
  <c r="W921" i="1"/>
  <c r="P942" i="1"/>
  <c r="AQ1528" i="1"/>
  <c r="AQ1496" i="1"/>
  <c r="AQ1384" i="1"/>
  <c r="AQ1304" i="1"/>
  <c r="AQ1280" i="1"/>
  <c r="AQ1248" i="1"/>
  <c r="AQ1255" i="1"/>
  <c r="AQ756" i="1"/>
  <c r="AK756" i="1" s="1"/>
  <c r="AR756" i="1" s="1"/>
  <c r="X804" i="1"/>
  <c r="T837" i="1"/>
  <c r="X872" i="1"/>
  <c r="P1063" i="1"/>
  <c r="AR1279" i="1"/>
  <c r="AA771" i="1"/>
  <c r="AB771" i="1" s="1"/>
  <c r="AQ872" i="1"/>
  <c r="AQ1025" i="1"/>
  <c r="AQ1110" i="1"/>
  <c r="AA1178" i="1"/>
  <c r="AC1178" i="1" s="1"/>
  <c r="AA1146" i="1"/>
  <c r="AB1146" i="1" s="1"/>
  <c r="U1117" i="1"/>
  <c r="T1157" i="1"/>
  <c r="AR1639" i="1"/>
  <c r="AT1639" i="1" s="1"/>
  <c r="AC1618" i="1"/>
  <c r="AA652" i="1"/>
  <c r="AB652" i="1" s="1"/>
  <c r="T805" i="1"/>
  <c r="W1044" i="1"/>
  <c r="T1103" i="1"/>
  <c r="AC1362" i="1"/>
  <c r="W1704" i="1"/>
  <c r="X1704" i="1"/>
  <c r="W1696" i="1"/>
  <c r="X1696" i="1"/>
  <c r="W1688" i="1"/>
  <c r="X1688" i="1"/>
  <c r="W1664" i="1"/>
  <c r="X1664" i="1"/>
  <c r="W1648" i="1"/>
  <c r="X1648" i="1"/>
  <c r="W1528" i="1"/>
  <c r="X1528" i="1"/>
  <c r="X1512" i="1"/>
  <c r="W1512" i="1"/>
  <c r="W1496" i="1"/>
  <c r="X1496" i="1"/>
  <c r="X1464" i="1"/>
  <c r="W1464" i="1"/>
  <c r="X1408" i="1"/>
  <c r="W1408" i="1"/>
  <c r="AQ1672" i="1"/>
  <c r="AQ1600" i="1"/>
  <c r="AQ1448" i="1"/>
  <c r="AQ1416" i="1"/>
  <c r="X1552" i="1"/>
  <c r="W1971" i="1"/>
  <c r="X1971" i="1"/>
  <c r="W1955" i="1"/>
  <c r="X1955" i="1"/>
  <c r="W1939" i="1"/>
  <c r="X1939" i="1"/>
  <c r="W1931" i="1"/>
  <c r="X1931" i="1"/>
  <c r="Q1122" i="1"/>
  <c r="AR1671" i="1"/>
  <c r="AT1671" i="1" s="1"/>
  <c r="AQ1344" i="1"/>
  <c r="W1670" i="1"/>
  <c r="X1670" i="1"/>
  <c r="X1654" i="1"/>
  <c r="W1654" i="1"/>
  <c r="X1947" i="1"/>
  <c r="Q1114" i="1"/>
  <c r="AQ1343" i="1"/>
  <c r="AQ1624" i="1"/>
  <c r="AQ1591" i="1"/>
  <c r="AQ1512" i="1"/>
  <c r="AQ1480" i="1"/>
  <c r="AQ1439" i="1"/>
  <c r="AQ1376" i="1"/>
  <c r="AQ1319" i="1"/>
  <c r="AK1319" i="1" s="1"/>
  <c r="AR1319" i="1" s="1"/>
  <c r="AT1319" i="1" s="1"/>
  <c r="AQ1296" i="1"/>
  <c r="AQ1272" i="1"/>
  <c r="AQ1240" i="1"/>
  <c r="AQ1704" i="1"/>
  <c r="AQ1696" i="1"/>
  <c r="AQ1688" i="1"/>
  <c r="AQ1680" i="1"/>
  <c r="AQ1664" i="1"/>
  <c r="AQ1656" i="1"/>
  <c r="AQ1648" i="1"/>
  <c r="AQ1632" i="1"/>
  <c r="AQ1616" i="1"/>
  <c r="AQ1608" i="1"/>
  <c r="AQ1568" i="1"/>
  <c r="AQ1560" i="1"/>
  <c r="AQ1552" i="1"/>
  <c r="AQ1536" i="1"/>
  <c r="AQ1520" i="1"/>
  <c r="AQ1504" i="1"/>
  <c r="AQ1488" i="1"/>
  <c r="AQ1472" i="1"/>
  <c r="AQ1456" i="1"/>
  <c r="AQ1440" i="1"/>
  <c r="AQ1424" i="1"/>
  <c r="AQ1408" i="1"/>
  <c r="AQ1368" i="1"/>
  <c r="AK1368" i="1" s="1"/>
  <c r="AR1368" i="1" s="1"/>
  <c r="AT1368" i="1" s="1"/>
  <c r="AQ1352" i="1"/>
  <c r="AQ1336" i="1"/>
  <c r="AQ1232" i="1"/>
  <c r="X1624" i="1"/>
  <c r="X1590" i="1"/>
  <c r="X1261" i="1"/>
  <c r="W1261" i="1"/>
  <c r="X1183" i="1"/>
  <c r="T1180" i="1"/>
  <c r="P1160" i="1"/>
  <c r="W1215" i="1"/>
  <c r="AQ1623" i="1"/>
  <c r="AQ1551" i="1"/>
  <c r="AQ1511" i="1"/>
  <c r="AQ1479" i="1"/>
  <c r="AQ1432" i="1"/>
  <c r="AQ1400" i="1"/>
  <c r="AQ1375" i="1"/>
  <c r="AQ1335" i="1"/>
  <c r="AQ1295" i="1"/>
  <c r="AK1295" i="1" s="1"/>
  <c r="AR1295" i="1" s="1"/>
  <c r="AT1295" i="1" s="1"/>
  <c r="AQ1264" i="1"/>
  <c r="AQ1239" i="1"/>
  <c r="AK1239" i="1" s="1"/>
  <c r="AR1239" i="1" s="1"/>
  <c r="AT1239" i="1" s="1"/>
  <c r="AQ1695" i="1"/>
  <c r="AQ1679" i="1"/>
  <c r="AQ1663" i="1"/>
  <c r="AQ1647" i="1"/>
  <c r="AQ1631" i="1"/>
  <c r="AQ1615" i="1"/>
  <c r="AQ1599" i="1"/>
  <c r="AQ1583" i="1"/>
  <c r="AQ1567" i="1"/>
  <c r="AQ1271" i="1"/>
  <c r="P1710" i="1"/>
  <c r="Q1710" i="1"/>
  <c r="X1789" i="1"/>
  <c r="W1789" i="1"/>
  <c r="X1781" i="1"/>
  <c r="W1781" i="1"/>
  <c r="X1773" i="1"/>
  <c r="W1773" i="1"/>
  <c r="P1136" i="1"/>
  <c r="AQ1655" i="1"/>
  <c r="AQ1544" i="1"/>
  <c r="AQ1471" i="1"/>
  <c r="AQ1431" i="1"/>
  <c r="AQ1399" i="1"/>
  <c r="AQ1367" i="1"/>
  <c r="AK1367" i="1" s="1"/>
  <c r="AR1367" i="1" s="1"/>
  <c r="AT1367" i="1" s="1"/>
  <c r="AQ1288" i="1"/>
  <c r="AQ1263" i="1"/>
  <c r="AQ1231" i="1"/>
  <c r="AK1231" i="1" s="1"/>
  <c r="AR1231" i="1" s="1"/>
  <c r="AT1231" i="1" s="1"/>
  <c r="X1622" i="1"/>
  <c r="AR1501" i="1"/>
  <c r="AT1501" i="1" s="1"/>
  <c r="AR1365" i="1"/>
  <c r="AT1365" i="1" s="1"/>
  <c r="AQ1464" i="1"/>
  <c r="AQ1392" i="1"/>
  <c r="AQ1360" i="1"/>
  <c r="AQ1328" i="1"/>
  <c r="AQ1312" i="1"/>
  <c r="AQ1256" i="1"/>
  <c r="AB1316" i="1"/>
  <c r="AC1316" i="1"/>
  <c r="AB1252" i="1"/>
  <c r="AC1252" i="1"/>
  <c r="X1617" i="1"/>
  <c r="X1466" i="1"/>
  <c r="X1289" i="1"/>
  <c r="W1663" i="1"/>
  <c r="W1625" i="1"/>
  <c r="W1482" i="1"/>
  <c r="W1263" i="1"/>
  <c r="U1680" i="1"/>
  <c r="U1656" i="1"/>
  <c r="U1627" i="1"/>
  <c r="U1586" i="1"/>
  <c r="U1555" i="1"/>
  <c r="U1496" i="1"/>
  <c r="U1459" i="1"/>
  <c r="U1385" i="1"/>
  <c r="U1353" i="1"/>
  <c r="U1313" i="1"/>
  <c r="U1268" i="1"/>
  <c r="U1241" i="1"/>
  <c r="T1424" i="1"/>
  <c r="T1315" i="1"/>
  <c r="T1232" i="1"/>
  <c r="Q1229" i="1"/>
  <c r="W1741" i="1"/>
  <c r="X1751" i="1"/>
  <c r="U1761" i="1"/>
  <c r="AA1774" i="1"/>
  <c r="AB1774" i="1" s="1"/>
  <c r="P1778" i="1"/>
  <c r="Q1778" i="1"/>
  <c r="P1774" i="1"/>
  <c r="U1846" i="1"/>
  <c r="T1904" i="1"/>
  <c r="U1904" i="1"/>
  <c r="T1880" i="1"/>
  <c r="U1880" i="1"/>
  <c r="T1872" i="1"/>
  <c r="U1872" i="1"/>
  <c r="P1903" i="1"/>
  <c r="AA1903" i="1"/>
  <c r="AC1903" i="1" s="1"/>
  <c r="P1895" i="1"/>
  <c r="Q1895" i="1"/>
  <c r="Q1887" i="1"/>
  <c r="AA1887" i="1"/>
  <c r="AB1887" i="1" s="1"/>
  <c r="Q1879" i="1"/>
  <c r="AA1879" i="1"/>
  <c r="AB1879" i="1" s="1"/>
  <c r="P1871" i="1"/>
  <c r="AA1871" i="1"/>
  <c r="AB1871" i="1" s="1"/>
  <c r="X1610" i="1"/>
  <c r="X1575" i="1"/>
  <c r="X1458" i="1"/>
  <c r="X1426" i="1"/>
  <c r="X1394" i="1"/>
  <c r="X1352" i="1"/>
  <c r="X1280" i="1"/>
  <c r="X1249" i="1"/>
  <c r="W1695" i="1"/>
  <c r="W1567" i="1"/>
  <c r="W1530" i="1"/>
  <c r="W1384" i="1"/>
  <c r="W1336" i="1"/>
  <c r="U1651" i="1"/>
  <c r="U1626" i="1"/>
  <c r="U1584" i="1"/>
  <c r="U1553" i="1"/>
  <c r="U1523" i="1"/>
  <c r="U1489" i="1"/>
  <c r="U1457" i="1"/>
  <c r="U1409" i="1"/>
  <c r="U1377" i="1"/>
  <c r="U1352" i="1"/>
  <c r="U1312" i="1"/>
  <c r="U1265" i="1"/>
  <c r="T1635" i="1"/>
  <c r="T1400" i="1"/>
  <c r="T1227" i="1"/>
  <c r="AA1728" i="1"/>
  <c r="AB1728" i="1" s="1"/>
  <c r="W1739" i="1"/>
  <c r="U1726" i="1"/>
  <c r="X1790" i="1"/>
  <c r="U1783" i="1"/>
  <c r="T1837" i="1"/>
  <c r="Q1860" i="1"/>
  <c r="AA1860" i="1"/>
  <c r="AB1860" i="1" s="1"/>
  <c r="P1860" i="1"/>
  <c r="AA1852" i="1"/>
  <c r="P1852" i="1"/>
  <c r="AA1844" i="1"/>
  <c r="AC1844" i="1" s="1"/>
  <c r="P1844" i="1"/>
  <c r="AA1836" i="1"/>
  <c r="AC1836" i="1" s="1"/>
  <c r="P1836" i="1"/>
  <c r="Q1836" i="1"/>
  <c r="Q1828" i="1"/>
  <c r="P1828" i="1"/>
  <c r="T1903" i="1"/>
  <c r="U1903" i="1"/>
  <c r="U1895" i="1"/>
  <c r="T1895" i="1"/>
  <c r="T1887" i="1"/>
  <c r="U1887" i="1"/>
  <c r="T1879" i="1"/>
  <c r="U1879" i="1"/>
  <c r="P1902" i="1"/>
  <c r="Q1902" i="1"/>
  <c r="P1886" i="1"/>
  <c r="Q1886" i="1"/>
  <c r="P1878" i="1"/>
  <c r="AA1878" i="1"/>
  <c r="AB1878" i="1" s="1"/>
  <c r="X1495" i="1"/>
  <c r="X1383" i="1"/>
  <c r="W1657" i="1"/>
  <c r="W1609" i="1"/>
  <c r="U1650" i="1"/>
  <c r="U1624" i="1"/>
  <c r="U1521" i="1"/>
  <c r="U1483" i="1"/>
  <c r="U1456" i="1"/>
  <c r="U1408" i="1"/>
  <c r="U1370" i="1"/>
  <c r="U1347" i="1"/>
  <c r="U1305" i="1"/>
  <c r="T1467" i="1"/>
  <c r="T1395" i="1"/>
  <c r="T1288" i="1"/>
  <c r="AQ1752" i="1"/>
  <c r="AA1791" i="1"/>
  <c r="AB1791" i="1" s="1"/>
  <c r="X1785" i="1"/>
  <c r="W1786" i="1"/>
  <c r="X1786" i="1"/>
  <c r="U1782" i="1"/>
  <c r="AQ1798" i="1"/>
  <c r="T1845" i="1"/>
  <c r="U1845" i="1"/>
  <c r="P1867" i="1"/>
  <c r="Q1867" i="1"/>
  <c r="AA1867" i="1"/>
  <c r="AB1867" i="1" s="1"/>
  <c r="W1256" i="1"/>
  <c r="U1698" i="1"/>
  <c r="U1666" i="1"/>
  <c r="U1648" i="1"/>
  <c r="U1616" i="1"/>
  <c r="U1576" i="1"/>
  <c r="T1280" i="1"/>
  <c r="W1715" i="1"/>
  <c r="P1744" i="1"/>
  <c r="AQ1797" i="1"/>
  <c r="AQ1789" i="1"/>
  <c r="AQ1781" i="1"/>
  <c r="AK1781" i="1" s="1"/>
  <c r="AC1783" i="1"/>
  <c r="U1820" i="1"/>
  <c r="T1820" i="1"/>
  <c r="P1810" i="1"/>
  <c r="Q1810" i="1"/>
  <c r="W1320" i="1"/>
  <c r="U1640" i="1"/>
  <c r="U1600" i="1"/>
  <c r="T1360" i="1"/>
  <c r="P1760" i="1"/>
  <c r="U1798" i="1"/>
  <c r="T1798" i="1"/>
  <c r="W1820" i="1"/>
  <c r="X1820" i="1"/>
  <c r="U1810" i="1"/>
  <c r="T1810" i="1"/>
  <c r="AQ1907" i="1"/>
  <c r="W1904" i="1"/>
  <c r="W1920" i="1"/>
  <c r="X1920" i="1"/>
  <c r="AB1960" i="1"/>
  <c r="AC1960" i="1"/>
  <c r="AB1952" i="1"/>
  <c r="AC1952" i="1"/>
  <c r="AB1944" i="1"/>
  <c r="AC1944" i="1"/>
  <c r="X1804" i="1"/>
  <c r="P1998" i="1"/>
  <c r="AA1998" i="1"/>
  <c r="AC1998" i="1" s="1"/>
  <c r="Q1982" i="1"/>
  <c r="AA1982" i="1"/>
  <c r="AB1982" i="1" s="1"/>
  <c r="AC2404" i="1"/>
  <c r="AC2364" i="1"/>
  <c r="AC2324" i="1"/>
  <c r="AB2356" i="1"/>
  <c r="AC2236" i="1"/>
  <c r="AC2084" i="1"/>
  <c r="AB2332" i="1"/>
  <c r="AB2268" i="1"/>
  <c r="AB2076" i="1"/>
  <c r="W2507" i="1"/>
  <c r="X2507" i="1"/>
  <c r="T2016" i="1"/>
  <c r="AB2020" i="1"/>
  <c r="AC2020" i="1"/>
  <c r="X1827" i="1"/>
  <c r="U1886" i="1"/>
  <c r="T1941" i="1"/>
  <c r="W1994" i="1"/>
  <c r="U1977" i="1"/>
  <c r="P1991" i="1"/>
  <c r="AC2388" i="1"/>
  <c r="AC2348" i="1"/>
  <c r="AC2308" i="1"/>
  <c r="AC2188" i="1"/>
  <c r="AC2156" i="1"/>
  <c r="AC2124" i="1"/>
  <c r="AC2060" i="1"/>
  <c r="AB2116" i="1"/>
  <c r="AB2092" i="1"/>
  <c r="AC2291" i="1"/>
  <c r="AB2291" i="1"/>
  <c r="AC2091" i="1"/>
  <c r="AB2091" i="1"/>
  <c r="X2336" i="1"/>
  <c r="W2309" i="1"/>
  <c r="W2224" i="1"/>
  <c r="U2352" i="1"/>
  <c r="W1799" i="1"/>
  <c r="X1814" i="1"/>
  <c r="U1816" i="1"/>
  <c r="U1836" i="1"/>
  <c r="AQ1899" i="1"/>
  <c r="AQ1891" i="1"/>
  <c r="AQ1883" i="1"/>
  <c r="AQ1875" i="1"/>
  <c r="X1881" i="1"/>
  <c r="U1883" i="1"/>
  <c r="AQ1922" i="1"/>
  <c r="AQ1914" i="1"/>
  <c r="W1978" i="1"/>
  <c r="AR2419" i="1"/>
  <c r="AC2220" i="1"/>
  <c r="AC2016" i="1"/>
  <c r="W2488" i="1"/>
  <c r="X2488" i="1"/>
  <c r="W2400" i="1"/>
  <c r="X2400" i="1"/>
  <c r="W2392" i="1"/>
  <c r="X2392" i="1"/>
  <c r="W2368" i="1"/>
  <c r="X2368" i="1"/>
  <c r="X2344" i="1"/>
  <c r="W2344" i="1"/>
  <c r="W2328" i="1"/>
  <c r="X2328" i="1"/>
  <c r="W2304" i="1"/>
  <c r="X2304" i="1"/>
  <c r="X2296" i="1"/>
  <c r="W2296" i="1"/>
  <c r="W2280" i="1"/>
  <c r="X2280" i="1"/>
  <c r="X2272" i="1"/>
  <c r="W2272" i="1"/>
  <c r="W2264" i="1"/>
  <c r="X2264" i="1"/>
  <c r="W2256" i="1"/>
  <c r="X2256" i="1"/>
  <c r="W2248" i="1"/>
  <c r="X2248" i="1"/>
  <c r="X2240" i="1"/>
  <c r="W2240" i="1"/>
  <c r="W2232" i="1"/>
  <c r="X2232" i="1"/>
  <c r="W2216" i="1"/>
  <c r="X2216" i="1"/>
  <c r="W2208" i="1"/>
  <c r="X2208" i="1"/>
  <c r="W2200" i="1"/>
  <c r="X2200" i="1"/>
  <c r="W2192" i="1"/>
  <c r="X2192" i="1"/>
  <c r="W2184" i="1"/>
  <c r="X2184" i="1"/>
  <c r="W2152" i="1"/>
  <c r="X2152" i="1"/>
  <c r="W2120" i="1"/>
  <c r="X2120" i="1"/>
  <c r="W2112" i="1"/>
  <c r="X2112" i="1"/>
  <c r="X2088" i="1"/>
  <c r="W2088" i="1"/>
  <c r="W2080" i="1"/>
  <c r="X2080" i="1"/>
  <c r="W2072" i="1"/>
  <c r="X2072" i="1"/>
  <c r="W2056" i="1"/>
  <c r="X2056" i="1"/>
  <c r="W2040" i="1"/>
  <c r="X2040" i="1"/>
  <c r="X2032" i="1"/>
  <c r="W2032" i="1"/>
  <c r="W2024" i="1"/>
  <c r="X2024" i="1"/>
  <c r="W2016" i="1"/>
  <c r="X2016" i="1"/>
  <c r="W2008" i="1"/>
  <c r="X2008" i="1"/>
  <c r="W2000" i="1"/>
  <c r="X2000" i="1"/>
  <c r="U2400" i="1"/>
  <c r="AQ1929" i="1"/>
  <c r="AQ1921" i="1"/>
  <c r="AQ1913" i="1"/>
  <c r="AK1913" i="1" s="1"/>
  <c r="U1926" i="1"/>
  <c r="U1960" i="1"/>
  <c r="P1948" i="1"/>
  <c r="AR2202" i="1"/>
  <c r="AT2202" i="1" s="1"/>
  <c r="AR2058" i="1"/>
  <c r="AT2058" i="1" s="1"/>
  <c r="AR2010" i="1"/>
  <c r="AT2010" i="1" s="1"/>
  <c r="AC2380" i="1"/>
  <c r="AC2340" i="1"/>
  <c r="AC2300" i="1"/>
  <c r="AC2148" i="1"/>
  <c r="AC2036" i="1"/>
  <c r="AB2372" i="1"/>
  <c r="AB2052" i="1"/>
  <c r="AC2009" i="1"/>
  <c r="AB2009" i="1"/>
  <c r="W1843" i="1"/>
  <c r="AC2292" i="1"/>
  <c r="AC2212" i="1"/>
  <c r="AC2172" i="1"/>
  <c r="AC2012" i="1"/>
  <c r="AB2000" i="1"/>
  <c r="AC2000" i="1"/>
  <c r="T2488" i="1"/>
  <c r="U2488" i="1"/>
  <c r="U2392" i="1"/>
  <c r="T2392" i="1"/>
  <c r="T2368" i="1"/>
  <c r="U2368" i="1"/>
  <c r="U2344" i="1"/>
  <c r="T2344" i="1"/>
  <c r="T2336" i="1"/>
  <c r="U2336" i="1"/>
  <c r="T2320" i="1"/>
  <c r="U2320" i="1"/>
  <c r="T2304" i="1"/>
  <c r="U2304" i="1"/>
  <c r="T2296" i="1"/>
  <c r="U2296" i="1"/>
  <c r="T2280" i="1"/>
  <c r="U2280" i="1"/>
  <c r="U2272" i="1"/>
  <c r="T2272" i="1"/>
  <c r="T2264" i="1"/>
  <c r="U2264" i="1"/>
  <c r="U2240" i="1"/>
  <c r="T2240" i="1"/>
  <c r="T2224" i="1"/>
  <c r="U2224" i="1"/>
  <c r="T2216" i="1"/>
  <c r="U2216" i="1"/>
  <c r="T2200" i="1"/>
  <c r="U2200" i="1"/>
  <c r="T2192" i="1"/>
  <c r="U2192" i="1"/>
  <c r="T2184" i="1"/>
  <c r="U2184" i="1"/>
  <c r="T2176" i="1"/>
  <c r="U2176" i="1"/>
  <c r="T2144" i="1"/>
  <c r="U2144" i="1"/>
  <c r="U2112" i="1"/>
  <c r="T2112" i="1"/>
  <c r="T2072" i="1"/>
  <c r="U2072" i="1"/>
  <c r="U2064" i="1"/>
  <c r="T2064" i="1"/>
  <c r="U2032" i="1"/>
  <c r="T2032" i="1"/>
  <c r="T2024" i="1"/>
  <c r="U2024" i="1"/>
  <c r="T2008" i="1"/>
  <c r="U2008" i="1"/>
  <c r="U1899" i="1"/>
  <c r="AQ1930" i="1"/>
  <c r="AC2284" i="1"/>
  <c r="AC2252" i="1"/>
  <c r="AC2068" i="1"/>
  <c r="W2405" i="1"/>
  <c r="X2405" i="1"/>
  <c r="W2389" i="1"/>
  <c r="X2389" i="1"/>
  <c r="W2381" i="1"/>
  <c r="X2381" i="1"/>
  <c r="W2357" i="1"/>
  <c r="X2357" i="1"/>
  <c r="W2341" i="1"/>
  <c r="X2341" i="1"/>
  <c r="W2317" i="1"/>
  <c r="X2317" i="1"/>
  <c r="X2293" i="1"/>
  <c r="W2293" i="1"/>
  <c r="W2285" i="1"/>
  <c r="X2285" i="1"/>
  <c r="X2253" i="1"/>
  <c r="W2253" i="1"/>
  <c r="W2213" i="1"/>
  <c r="X2213" i="1"/>
  <c r="X2189" i="1"/>
  <c r="W2189" i="1"/>
  <c r="W2157" i="1"/>
  <c r="X2157" i="1"/>
  <c r="X2125" i="1"/>
  <c r="W2125" i="1"/>
  <c r="X2101" i="1"/>
  <c r="W2101" i="1"/>
  <c r="X2085" i="1"/>
  <c r="W2085" i="1"/>
  <c r="W2077" i="1"/>
  <c r="X2077" i="1"/>
  <c r="W2053" i="1"/>
  <c r="X2053" i="1"/>
  <c r="W2045" i="1"/>
  <c r="X2045" i="1"/>
  <c r="W2021" i="1"/>
  <c r="X2021" i="1"/>
  <c r="W2473" i="1"/>
  <c r="W2372" i="1"/>
  <c r="X2372" i="1"/>
  <c r="W2180" i="1"/>
  <c r="X2180" i="1"/>
  <c r="W2116" i="1"/>
  <c r="X2116" i="1"/>
  <c r="X2052" i="1"/>
  <c r="W2052" i="1"/>
  <c r="U2427" i="1"/>
  <c r="U2347" i="1"/>
  <c r="T2507" i="1"/>
  <c r="U2460" i="1"/>
  <c r="T2460" i="1"/>
  <c r="T2452" i="1"/>
  <c r="U2452" i="1"/>
  <c r="T2348" i="1"/>
  <c r="U2348" i="1"/>
  <c r="T2316" i="1"/>
  <c r="U2316" i="1"/>
  <c r="T2300" i="1"/>
  <c r="U2300" i="1"/>
  <c r="T2212" i="1"/>
  <c r="U2212" i="1"/>
  <c r="T2196" i="1"/>
  <c r="U2196" i="1"/>
  <c r="T2156" i="1"/>
  <c r="U2156" i="1"/>
  <c r="T2044" i="1"/>
  <c r="U2044" i="1"/>
  <c r="T2518" i="1"/>
  <c r="U2518" i="1"/>
  <c r="X2533" i="1"/>
  <c r="W2533" i="1"/>
  <c r="T2499" i="1"/>
  <c r="U2499" i="1"/>
  <c r="T2483" i="1"/>
  <c r="U2483" i="1"/>
  <c r="T2419" i="1"/>
  <c r="U2419" i="1"/>
  <c r="T2291" i="1"/>
  <c r="U2291" i="1"/>
  <c r="T2235" i="1"/>
  <c r="U2235" i="1"/>
  <c r="T2099" i="1"/>
  <c r="U2099" i="1"/>
  <c r="X2451" i="1"/>
  <c r="X2423" i="1"/>
  <c r="X2375" i="1"/>
  <c r="X2359" i="1"/>
  <c r="X2143" i="1"/>
  <c r="X2108" i="1"/>
  <c r="X2092" i="1"/>
  <c r="X2036" i="1"/>
  <c r="X2017" i="1"/>
  <c r="W2508" i="1"/>
  <c r="W2463" i="1"/>
  <c r="W2425" i="1"/>
  <c r="W2367" i="1"/>
  <c r="W2124" i="1"/>
  <c r="W2028" i="1"/>
  <c r="U2491" i="1"/>
  <c r="U2451" i="1"/>
  <c r="U2260" i="1"/>
  <c r="U2191" i="1"/>
  <c r="U2155" i="1"/>
  <c r="U2115" i="1"/>
  <c r="U2067" i="1"/>
  <c r="U2023" i="1"/>
  <c r="T2132" i="1"/>
  <c r="T2051" i="1"/>
  <c r="Q2200" i="1"/>
  <c r="W2073" i="1"/>
  <c r="X2073" i="1"/>
  <c r="T2377" i="1"/>
  <c r="U2377" i="1"/>
  <c r="U2321" i="1"/>
  <c r="T2321" i="1"/>
  <c r="Q2527" i="1"/>
  <c r="P2527" i="1"/>
  <c r="X2465" i="1"/>
  <c r="X2257" i="1"/>
  <c r="W2308" i="1"/>
  <c r="W2319" i="1"/>
  <c r="X2319" i="1"/>
  <c r="W2303" i="1"/>
  <c r="X2303" i="1"/>
  <c r="X2151" i="1"/>
  <c r="W2151" i="1"/>
  <c r="W2055" i="1"/>
  <c r="X2055" i="1"/>
  <c r="U2515" i="1"/>
  <c r="U2283" i="1"/>
  <c r="U2243" i="1"/>
  <c r="U2179" i="1"/>
  <c r="T2511" i="1"/>
  <c r="U2511" i="1"/>
  <c r="T2471" i="1"/>
  <c r="U2471" i="1"/>
  <c r="T2391" i="1"/>
  <c r="U2391" i="1"/>
  <c r="T2111" i="1"/>
  <c r="U2111" i="1"/>
  <c r="AQ2517" i="1"/>
  <c r="X2436" i="1"/>
  <c r="X2388" i="1"/>
  <c r="X2292" i="1"/>
  <c r="X2255" i="1"/>
  <c r="X2132" i="1"/>
  <c r="X2079" i="1"/>
  <c r="U2435" i="1"/>
  <c r="U2396" i="1"/>
  <c r="U2355" i="1"/>
  <c r="U2239" i="1"/>
  <c r="U2207" i="1"/>
  <c r="U2091" i="1"/>
  <c r="U2007" i="1"/>
  <c r="T2187" i="1"/>
  <c r="T2092" i="1"/>
  <c r="T2028" i="1"/>
  <c r="Q2281" i="1"/>
  <c r="X2536" i="1"/>
  <c r="W2544" i="1"/>
  <c r="T2540" i="1"/>
  <c r="P2563" i="1"/>
  <c r="AQ2585" i="1"/>
  <c r="W2605" i="1"/>
  <c r="T2591" i="1"/>
  <c r="AA2621" i="1"/>
  <c r="AB2621" i="1" s="1"/>
  <c r="X2619" i="1"/>
  <c r="W2603" i="1"/>
  <c r="W2568" i="1"/>
  <c r="U2560" i="1"/>
  <c r="T2580" i="1"/>
  <c r="AA2617" i="1"/>
  <c r="AB2617" i="1" s="1"/>
  <c r="W2566" i="1"/>
  <c r="U2556" i="1"/>
  <c r="AQ2607" i="1"/>
  <c r="AQ2599" i="1"/>
  <c r="AQ2591" i="1"/>
  <c r="AQ2583" i="1"/>
  <c r="AQ2575" i="1"/>
  <c r="AK2575" i="1" s="1"/>
  <c r="AR2575" i="1" s="1"/>
  <c r="AT2575" i="1" s="1"/>
  <c r="AA2605" i="1"/>
  <c r="AC2605" i="1" s="1"/>
  <c r="W2596" i="1"/>
  <c r="U2362" i="1"/>
  <c r="T2221" i="1"/>
  <c r="W2530" i="1"/>
  <c r="Q2530" i="1"/>
  <c r="AA2597" i="1"/>
  <c r="AB2597" i="1" s="1"/>
  <c r="X2552" i="1"/>
  <c r="W2587" i="1"/>
  <c r="Q2589" i="1"/>
  <c r="W2613" i="1"/>
  <c r="X2550" i="1"/>
  <c r="AA2581" i="1"/>
  <c r="AQ98" i="1"/>
  <c r="W127" i="1"/>
  <c r="X299" i="1"/>
  <c r="W299" i="1"/>
  <c r="X481" i="1"/>
  <c r="W481" i="1"/>
  <c r="U493" i="1"/>
  <c r="T493" i="1"/>
  <c r="Q488" i="1"/>
  <c r="P488" i="1"/>
  <c r="P563" i="1"/>
  <c r="AA563" i="1"/>
  <c r="AB563" i="1" s="1"/>
  <c r="T564" i="1"/>
  <c r="U564" i="1"/>
  <c r="AQ1666" i="1"/>
  <c r="U1821" i="1"/>
  <c r="T1821" i="1"/>
  <c r="P1819" i="1"/>
  <c r="AA1819" i="1"/>
  <c r="AB1819" i="1" s="1"/>
  <c r="Q1819" i="1"/>
  <c r="T93" i="1"/>
  <c r="Q121" i="1"/>
  <c r="AQ124" i="1"/>
  <c r="AA123" i="1"/>
  <c r="AB123" i="1" s="1"/>
  <c r="Q131" i="1"/>
  <c r="Q136" i="1"/>
  <c r="AA241" i="1"/>
  <c r="AC241" i="1" s="1"/>
  <c r="AA192" i="1"/>
  <c r="AC192" i="1" s="1"/>
  <c r="X183" i="1"/>
  <c r="W201" i="1"/>
  <c r="U221" i="1"/>
  <c r="T229" i="1"/>
  <c r="T165" i="1"/>
  <c r="Q282" i="1"/>
  <c r="T283" i="1"/>
  <c r="AA355" i="1"/>
  <c r="AB355" i="1" s="1"/>
  <c r="X334" i="1"/>
  <c r="T338" i="1"/>
  <c r="P403" i="1"/>
  <c r="Q403" i="1"/>
  <c r="P395" i="1"/>
  <c r="Q395" i="1"/>
  <c r="P437" i="1"/>
  <c r="Q437" i="1"/>
  <c r="AA529" i="1"/>
  <c r="AC529" i="1" s="1"/>
  <c r="W528" i="1"/>
  <c r="X528" i="1"/>
  <c r="W512" i="1"/>
  <c r="X512" i="1"/>
  <c r="X496" i="1"/>
  <c r="W496" i="1"/>
  <c r="T580" i="1"/>
  <c r="T571" i="1"/>
  <c r="U571" i="1"/>
  <c r="AQ623" i="1"/>
  <c r="W988" i="1"/>
  <c r="X988" i="1"/>
  <c r="W972" i="1"/>
  <c r="X972" i="1"/>
  <c r="W964" i="1"/>
  <c r="X964" i="1"/>
  <c r="X924" i="1"/>
  <c r="W924" i="1"/>
  <c r="W908" i="1"/>
  <c r="X908" i="1"/>
  <c r="W900" i="1"/>
  <c r="X900" i="1"/>
  <c r="W884" i="1"/>
  <c r="X884" i="1"/>
  <c r="AC1701" i="1"/>
  <c r="AB1701" i="1"/>
  <c r="AB1668" i="1"/>
  <c r="AC1668" i="1"/>
  <c r="AB1636" i="1"/>
  <c r="AC1636" i="1"/>
  <c r="AB1594" i="1"/>
  <c r="AC1594" i="1"/>
  <c r="AB1549" i="1"/>
  <c r="AC1549" i="1"/>
  <c r="AB1539" i="1"/>
  <c r="AB1399" i="1"/>
  <c r="AC1399" i="1"/>
  <c r="AC1375" i="1"/>
  <c r="AB1375" i="1"/>
  <c r="AB1343" i="1"/>
  <c r="AC1343" i="1"/>
  <c r="AC1278" i="1"/>
  <c r="AB1278" i="1"/>
  <c r="P555" i="1"/>
  <c r="AA555" i="1"/>
  <c r="X21" i="1"/>
  <c r="AQ181" i="1"/>
  <c r="P642" i="1"/>
  <c r="AA642" i="1"/>
  <c r="AC642" i="1" s="1"/>
  <c r="P765" i="1"/>
  <c r="AA765" i="1"/>
  <c r="AB765" i="1" s="1"/>
  <c r="AQ825" i="1"/>
  <c r="AC1020" i="1"/>
  <c r="AB1020" i="1"/>
  <c r="AB964" i="1"/>
  <c r="AC964" i="1"/>
  <c r="AC956" i="1"/>
  <c r="AB956" i="1"/>
  <c r="AB884" i="1"/>
  <c r="AC884" i="1"/>
  <c r="W1096" i="1"/>
  <c r="X1096" i="1"/>
  <c r="U1087" i="1"/>
  <c r="T1087" i="1"/>
  <c r="P1089" i="1"/>
  <c r="Q1089" i="1"/>
  <c r="AQ1706" i="1"/>
  <c r="AQ1602" i="1"/>
  <c r="AA93" i="1"/>
  <c r="AC93" i="1" s="1"/>
  <c r="AA173" i="1"/>
  <c r="AC173" i="1" s="1"/>
  <c r="U6" i="1"/>
  <c r="X52" i="1"/>
  <c r="AQ76" i="1"/>
  <c r="AA86" i="1"/>
  <c r="AB86" i="1" s="1"/>
  <c r="AA89" i="1"/>
  <c r="AA99" i="1"/>
  <c r="AC99" i="1" s="1"/>
  <c r="AQ105" i="1"/>
  <c r="U130" i="1"/>
  <c r="AQ177" i="1"/>
  <c r="AA185" i="1"/>
  <c r="AB185" i="1" s="1"/>
  <c r="AA172" i="1"/>
  <c r="W223" i="1"/>
  <c r="W196" i="1"/>
  <c r="U213" i="1"/>
  <c r="U197" i="1"/>
  <c r="U168" i="1"/>
  <c r="T224" i="1"/>
  <c r="Q223" i="1"/>
  <c r="AQ269" i="1"/>
  <c r="AQ260" i="1"/>
  <c r="W280" i="1"/>
  <c r="Q284" i="1"/>
  <c r="U300" i="1"/>
  <c r="U313" i="1"/>
  <c r="T313" i="1"/>
  <c r="T345" i="1"/>
  <c r="U345" i="1"/>
  <c r="Q346" i="1"/>
  <c r="AA346" i="1"/>
  <c r="AC346" i="1" s="1"/>
  <c r="U374" i="1"/>
  <c r="T374" i="1"/>
  <c r="T387" i="1"/>
  <c r="U387" i="1"/>
  <c r="AA395" i="1"/>
  <c r="AB395" i="1" s="1"/>
  <c r="W403" i="1"/>
  <c r="Q411" i="1"/>
  <c r="T427" i="1"/>
  <c r="U427" i="1"/>
  <c r="Q426" i="1"/>
  <c r="AA426" i="1"/>
  <c r="AB426" i="1" s="1"/>
  <c r="AR436" i="1"/>
  <c r="W513" i="1"/>
  <c r="X608" i="1"/>
  <c r="W608" i="1"/>
  <c r="AQ614" i="1"/>
  <c r="W709" i="1"/>
  <c r="X709" i="1"/>
  <c r="X701" i="1"/>
  <c r="W701" i="1"/>
  <c r="W685" i="1"/>
  <c r="X685" i="1"/>
  <c r="W677" i="1"/>
  <c r="X677" i="1"/>
  <c r="X669" i="1"/>
  <c r="W669" i="1"/>
  <c r="AQ791" i="1"/>
  <c r="U1084" i="1"/>
  <c r="T1084" i="1"/>
  <c r="U525" i="1"/>
  <c r="T525" i="1"/>
  <c r="U485" i="1"/>
  <c r="T485" i="1"/>
  <c r="Q504" i="1"/>
  <c r="AA504" i="1"/>
  <c r="AC504" i="1" s="1"/>
  <c r="Q576" i="1"/>
  <c r="AA576" i="1"/>
  <c r="AQ1419" i="1"/>
  <c r="U354" i="1"/>
  <c r="T354" i="1"/>
  <c r="W431" i="1"/>
  <c r="X431" i="1"/>
  <c r="T594" i="1"/>
  <c r="U594" i="1"/>
  <c r="W710" i="1"/>
  <c r="X710" i="1"/>
  <c r="AQ26" i="1"/>
  <c r="T29" i="1"/>
  <c r="AQ103" i="1"/>
  <c r="X133" i="1"/>
  <c r="P150" i="1"/>
  <c r="AQ268" i="1"/>
  <c r="AQ274" i="1"/>
  <c r="X283" i="1"/>
  <c r="W307" i="1"/>
  <c r="AA347" i="1"/>
  <c r="AB347" i="1" s="1"/>
  <c r="W351" i="1"/>
  <c r="X351" i="1"/>
  <c r="Q329" i="1"/>
  <c r="P329" i="1"/>
  <c r="U365" i="1"/>
  <c r="T365" i="1"/>
  <c r="U426" i="1"/>
  <c r="T426" i="1"/>
  <c r="AQ518" i="1"/>
  <c r="AQ494" i="1"/>
  <c r="AQ486" i="1"/>
  <c r="AQ478" i="1"/>
  <c r="AQ613" i="1"/>
  <c r="U654" i="1"/>
  <c r="AB684" i="1"/>
  <c r="AC684" i="1"/>
  <c r="AQ909" i="1"/>
  <c r="Q528" i="1"/>
  <c r="AA528" i="1"/>
  <c r="AB528" i="1" s="1"/>
  <c r="Q603" i="1"/>
  <c r="AA603" i="1"/>
  <c r="AC603" i="1" s="1"/>
  <c r="AQ1562" i="1"/>
  <c r="AQ1443" i="1"/>
  <c r="P1811" i="1"/>
  <c r="Q1811" i="1"/>
  <c r="P136" i="1"/>
  <c r="T586" i="1"/>
  <c r="U586" i="1"/>
  <c r="AR12" i="1"/>
  <c r="AT12" i="1" s="1"/>
  <c r="T7" i="1"/>
  <c r="AQ41" i="1"/>
  <c r="AQ33" i="1"/>
  <c r="X32" i="1"/>
  <c r="U57" i="1"/>
  <c r="X61" i="1"/>
  <c r="U60" i="1"/>
  <c r="AQ108" i="1"/>
  <c r="X156" i="1"/>
  <c r="AA237" i="1"/>
  <c r="AB237" i="1" s="1"/>
  <c r="AA169" i="1"/>
  <c r="AC169" i="1" s="1"/>
  <c r="W191" i="1"/>
  <c r="U237" i="1"/>
  <c r="T173" i="1"/>
  <c r="AQ258" i="1"/>
  <c r="AC272" i="1"/>
  <c r="T328" i="1"/>
  <c r="AA372" i="1"/>
  <c r="AC372" i="1" s="1"/>
  <c r="U359" i="1"/>
  <c r="W392" i="1"/>
  <c r="X582" i="1"/>
  <c r="W582" i="1"/>
  <c r="X566" i="1"/>
  <c r="W566" i="1"/>
  <c r="W618" i="1"/>
  <c r="X618" i="1"/>
  <c r="AQ724" i="1"/>
  <c r="AQ676" i="1"/>
  <c r="Q480" i="1"/>
  <c r="AA480" i="1"/>
  <c r="AB480" i="1" s="1"/>
  <c r="AQ1539" i="1"/>
  <c r="T1813" i="1"/>
  <c r="U1813" i="1"/>
  <c r="U1805" i="1"/>
  <c r="T1805" i="1"/>
  <c r="AR127" i="1"/>
  <c r="T137" i="1"/>
  <c r="U20" i="1"/>
  <c r="P26" i="1"/>
  <c r="AQ40" i="1"/>
  <c r="AQ32" i="1"/>
  <c r="AA35" i="1"/>
  <c r="AB35" i="1" s="1"/>
  <c r="W47" i="1"/>
  <c r="X49" i="1"/>
  <c r="AA50" i="1"/>
  <c r="AC50" i="1" s="1"/>
  <c r="U55" i="1"/>
  <c r="X86" i="1"/>
  <c r="T101" i="1"/>
  <c r="AA132" i="1"/>
  <c r="AC132" i="1" s="1"/>
  <c r="X131" i="1"/>
  <c r="AA139" i="1"/>
  <c r="AC139" i="1" s="1"/>
  <c r="X155" i="1"/>
  <c r="AQ225" i="1"/>
  <c r="AA236" i="1"/>
  <c r="AC236" i="1" s="1"/>
  <c r="AA196" i="1"/>
  <c r="AC196" i="1" s="1"/>
  <c r="W207" i="1"/>
  <c r="W185" i="1"/>
  <c r="T208" i="1"/>
  <c r="T172" i="1"/>
  <c r="AQ266" i="1"/>
  <c r="AQ257" i="1"/>
  <c r="AA284" i="1"/>
  <c r="AB284" i="1" s="1"/>
  <c r="U287" i="1"/>
  <c r="X290" i="1"/>
  <c r="T292" i="1"/>
  <c r="AA309" i="1"/>
  <c r="AB309" i="1" s="1"/>
  <c r="Q304" i="1"/>
  <c r="AA304" i="1"/>
  <c r="AQ347" i="1"/>
  <c r="AQ339" i="1"/>
  <c r="AK339" i="1" s="1"/>
  <c r="AQ323" i="1"/>
  <c r="AK323" i="1" s="1"/>
  <c r="AR323" i="1" s="1"/>
  <c r="AT323" i="1" s="1"/>
  <c r="W327" i="1"/>
  <c r="AA369" i="1"/>
  <c r="U384" i="1"/>
  <c r="T384" i="1"/>
  <c r="P383" i="1"/>
  <c r="Q383" i="1"/>
  <c r="T390" i="1"/>
  <c r="U390" i="1"/>
  <c r="X411" i="1"/>
  <c r="U418" i="1"/>
  <c r="X581" i="1"/>
  <c r="W581" i="1"/>
  <c r="X592" i="1"/>
  <c r="W592" i="1"/>
  <c r="W584" i="1"/>
  <c r="X584" i="1"/>
  <c r="AQ723" i="1"/>
  <c r="AQ691" i="1"/>
  <c r="AC668" i="1"/>
  <c r="P722" i="1"/>
  <c r="Q722" i="1"/>
  <c r="P690" i="1"/>
  <c r="AA690" i="1"/>
  <c r="AC690" i="1" s="1"/>
  <c r="P666" i="1"/>
  <c r="AA666" i="1"/>
  <c r="AB666" i="1" s="1"/>
  <c r="X847" i="1"/>
  <c r="W847" i="1"/>
  <c r="W839" i="1"/>
  <c r="X839" i="1"/>
  <c r="W823" i="1"/>
  <c r="X823" i="1"/>
  <c r="W815" i="1"/>
  <c r="X815" i="1"/>
  <c r="X799" i="1"/>
  <c r="W799" i="1"/>
  <c r="AQ862" i="1"/>
  <c r="P870" i="1"/>
  <c r="Q870" i="1"/>
  <c r="X521" i="1"/>
  <c r="W521" i="1"/>
  <c r="AQ624" i="1"/>
  <c r="AQ1642" i="1"/>
  <c r="AQ1531" i="1"/>
  <c r="AQ1475" i="1"/>
  <c r="Q1803" i="1"/>
  <c r="AA1803" i="1"/>
  <c r="AC1803" i="1" s="1"/>
  <c r="P131" i="1"/>
  <c r="AA382" i="1"/>
  <c r="AC382" i="1" s="1"/>
  <c r="AA496" i="1"/>
  <c r="AB496" i="1" s="1"/>
  <c r="AA8" i="1"/>
  <c r="AB8" i="1" s="1"/>
  <c r="U18" i="1"/>
  <c r="AQ39" i="1"/>
  <c r="X48" i="1"/>
  <c r="W60" i="1"/>
  <c r="X81" i="1"/>
  <c r="T100" i="1"/>
  <c r="AA130" i="1"/>
  <c r="AB130" i="1" s="1"/>
  <c r="X136" i="1"/>
  <c r="AA148" i="1"/>
  <c r="AC148" i="1" s="1"/>
  <c r="T148" i="1"/>
  <c r="AQ154" i="1"/>
  <c r="AA212" i="1"/>
  <c r="AA177" i="1"/>
  <c r="AC177" i="1" s="1"/>
  <c r="X226" i="1"/>
  <c r="W241" i="1"/>
  <c r="U205" i="1"/>
  <c r="AQ265" i="1"/>
  <c r="X289" i="1"/>
  <c r="T291" i="1"/>
  <c r="AA301" i="1"/>
  <c r="AC301" i="1" s="1"/>
  <c r="AA339" i="1"/>
  <c r="AB339" i="1" s="1"/>
  <c r="X342" i="1"/>
  <c r="AA361" i="1"/>
  <c r="AB361" i="1" s="1"/>
  <c r="W358" i="1"/>
  <c r="X358" i="1"/>
  <c r="W393" i="1"/>
  <c r="X393" i="1"/>
  <c r="P393" i="1"/>
  <c r="AA393" i="1"/>
  <c r="AC393" i="1" s="1"/>
  <c r="AA414" i="1"/>
  <c r="W426" i="1"/>
  <c r="AQ462" i="1"/>
  <c r="AQ454" i="1"/>
  <c r="AA512" i="1"/>
  <c r="AB512" i="1" s="1"/>
  <c r="T518" i="1"/>
  <c r="U518" i="1"/>
  <c r="T510" i="1"/>
  <c r="U510" i="1"/>
  <c r="T494" i="1"/>
  <c r="U494" i="1"/>
  <c r="U486" i="1"/>
  <c r="T486" i="1"/>
  <c r="Q505" i="1"/>
  <c r="AA505" i="1"/>
  <c r="AC505" i="1" s="1"/>
  <c r="AQ668" i="1"/>
  <c r="AK668" i="1" s="1"/>
  <c r="AR668" i="1" s="1"/>
  <c r="U723" i="1"/>
  <c r="T723" i="1"/>
  <c r="T707" i="1"/>
  <c r="U707" i="1"/>
  <c r="U675" i="1"/>
  <c r="T675" i="1"/>
  <c r="P729" i="1"/>
  <c r="Q729" i="1"/>
  <c r="P721" i="1"/>
  <c r="AA721" i="1"/>
  <c r="AB721" i="1" s="1"/>
  <c r="P705" i="1"/>
  <c r="AA705" i="1"/>
  <c r="AC705" i="1" s="1"/>
  <c r="P689" i="1"/>
  <c r="AA689" i="1"/>
  <c r="AC689" i="1" s="1"/>
  <c r="P665" i="1"/>
  <c r="Q665" i="1"/>
  <c r="W740" i="1"/>
  <c r="X740" i="1"/>
  <c r="AA1218" i="1"/>
  <c r="AC1218" i="1" s="1"/>
  <c r="Q1218" i="1"/>
  <c r="AA1210" i="1"/>
  <c r="AC1210" i="1" s="1"/>
  <c r="Q1210" i="1"/>
  <c r="AA493" i="1"/>
  <c r="AC493" i="1" s="1"/>
  <c r="T474" i="1"/>
  <c r="Q525" i="1"/>
  <c r="P510" i="1"/>
  <c r="X688" i="1"/>
  <c r="AA750" i="1"/>
  <c r="AC750" i="1" s="1"/>
  <c r="P750" i="1"/>
  <c r="AQ790" i="1"/>
  <c r="P782" i="1"/>
  <c r="AA782" i="1"/>
  <c r="AB782" i="1" s="1"/>
  <c r="W813" i="1"/>
  <c r="X813" i="1"/>
  <c r="W797" i="1"/>
  <c r="X797" i="1"/>
  <c r="AA869" i="1"/>
  <c r="AC869" i="1" s="1"/>
  <c r="Q869" i="1"/>
  <c r="AR947" i="1"/>
  <c r="AT947" i="1" s="1"/>
  <c r="AR899" i="1"/>
  <c r="AA950" i="1"/>
  <c r="AB950" i="1" s="1"/>
  <c r="W942" i="1"/>
  <c r="U888" i="1"/>
  <c r="T976" i="1"/>
  <c r="AA1199" i="1"/>
  <c r="AC1199" i="1" s="1"/>
  <c r="AA1111" i="1"/>
  <c r="AB1111" i="1" s="1"/>
  <c r="T1186" i="1"/>
  <c r="T1154" i="1"/>
  <c r="X1211" i="1"/>
  <c r="W1211" i="1"/>
  <c r="AQ510" i="1"/>
  <c r="X493" i="1"/>
  <c r="U522" i="1"/>
  <c r="Q502" i="1"/>
  <c r="P494" i="1"/>
  <c r="AA544" i="1"/>
  <c r="T568" i="1"/>
  <c r="W594" i="1"/>
  <c r="AA604" i="1"/>
  <c r="AB604" i="1" s="1"/>
  <c r="X617" i="1"/>
  <c r="AQ627" i="1"/>
  <c r="AA734" i="1"/>
  <c r="AB734" i="1" s="1"/>
  <c r="AA710" i="1"/>
  <c r="X720" i="1"/>
  <c r="W680" i="1"/>
  <c r="U704" i="1"/>
  <c r="T740" i="1"/>
  <c r="AQ757" i="1"/>
  <c r="AK757" i="1" s="1"/>
  <c r="AR757" i="1" s="1"/>
  <c r="T750" i="1"/>
  <c r="P781" i="1"/>
  <c r="AA781" i="1"/>
  <c r="AB781" i="1" s="1"/>
  <c r="AA973" i="1"/>
  <c r="AC973" i="1" s="1"/>
  <c r="W974" i="1"/>
  <c r="T975" i="1"/>
  <c r="AA1063" i="1"/>
  <c r="AB1063" i="1" s="1"/>
  <c r="X1156" i="1"/>
  <c r="U1170" i="1"/>
  <c r="Q501" i="1"/>
  <c r="X712" i="1"/>
  <c r="P788" i="1"/>
  <c r="AA788" i="1"/>
  <c r="AC788" i="1" s="1"/>
  <c r="AA942" i="1"/>
  <c r="AB942" i="1" s="1"/>
  <c r="T928" i="1"/>
  <c r="P878" i="1"/>
  <c r="Q1065" i="1"/>
  <c r="P1065" i="1"/>
  <c r="U1072" i="1"/>
  <c r="W1081" i="1"/>
  <c r="U1099" i="1"/>
  <c r="T1099" i="1"/>
  <c r="AA315" i="1"/>
  <c r="AB315" i="1" s="1"/>
  <c r="AQ428" i="1"/>
  <c r="AK428" i="1" s="1"/>
  <c r="AA485" i="1"/>
  <c r="AC485" i="1" s="1"/>
  <c r="X507" i="1"/>
  <c r="AA552" i="1"/>
  <c r="AR584" i="1"/>
  <c r="AA595" i="1"/>
  <c r="AB595" i="1" s="1"/>
  <c r="U588" i="1"/>
  <c r="X610" i="1"/>
  <c r="U601" i="1"/>
  <c r="AC724" i="1"/>
  <c r="U688" i="1"/>
  <c r="AQ755" i="1"/>
  <c r="AQ747" i="1"/>
  <c r="W743" i="1"/>
  <c r="X743" i="1"/>
  <c r="X773" i="1"/>
  <c r="AA886" i="1"/>
  <c r="AB886" i="1" s="1"/>
  <c r="P1078" i="1"/>
  <c r="AA1078" i="1"/>
  <c r="AB1078" i="1" s="1"/>
  <c r="T1194" i="1"/>
  <c r="U1194" i="1"/>
  <c r="U1178" i="1"/>
  <c r="T1178" i="1"/>
  <c r="U1122" i="1"/>
  <c r="T1122" i="1"/>
  <c r="P1191" i="1"/>
  <c r="AA1191" i="1"/>
  <c r="AC1191" i="1" s="1"/>
  <c r="P1167" i="1"/>
  <c r="AA1167" i="1"/>
  <c r="AB1167" i="1" s="1"/>
  <c r="P1159" i="1"/>
  <c r="AA1159" i="1"/>
  <c r="AC1159" i="1" s="1"/>
  <c r="P1143" i="1"/>
  <c r="AA1143" i="1"/>
  <c r="P1119" i="1"/>
  <c r="AA1119" i="1"/>
  <c r="AQ383" i="1"/>
  <c r="AQ427" i="1"/>
  <c r="AK427" i="1" s="1"/>
  <c r="AR434" i="1"/>
  <c r="AA501" i="1"/>
  <c r="AC501" i="1" s="1"/>
  <c r="T514" i="1"/>
  <c r="AA536" i="1"/>
  <c r="AB536" i="1" s="1"/>
  <c r="AA639" i="1"/>
  <c r="AC639" i="1" s="1"/>
  <c r="U743" i="1"/>
  <c r="T743" i="1"/>
  <c r="P754" i="1"/>
  <c r="AA754" i="1"/>
  <c r="P746" i="1"/>
  <c r="Q746" i="1"/>
  <c r="X1014" i="1"/>
  <c r="W1014" i="1"/>
  <c r="X1006" i="1"/>
  <c r="W1006" i="1"/>
  <c r="X998" i="1"/>
  <c r="W998" i="1"/>
  <c r="X902" i="1"/>
  <c r="W902" i="1"/>
  <c r="W886" i="1"/>
  <c r="X886" i="1"/>
  <c r="U1016" i="1"/>
  <c r="T1016" i="1"/>
  <c r="T992" i="1"/>
  <c r="U992" i="1"/>
  <c r="T984" i="1"/>
  <c r="U984" i="1"/>
  <c r="U968" i="1"/>
  <c r="T968" i="1"/>
  <c r="T960" i="1"/>
  <c r="U960" i="1"/>
  <c r="U936" i="1"/>
  <c r="T936" i="1"/>
  <c r="T912" i="1"/>
  <c r="U912" i="1"/>
  <c r="U904" i="1"/>
  <c r="T904" i="1"/>
  <c r="U896" i="1"/>
  <c r="T896" i="1"/>
  <c r="Q1022" i="1"/>
  <c r="AA1022" i="1"/>
  <c r="AB1022" i="1" s="1"/>
  <c r="Q1014" i="1"/>
  <c r="AA1014" i="1"/>
  <c r="AB1014" i="1" s="1"/>
  <c r="Q998" i="1"/>
  <c r="AA998" i="1"/>
  <c r="AB998" i="1" s="1"/>
  <c r="P998" i="1"/>
  <c r="Q990" i="1"/>
  <c r="AA990" i="1"/>
  <c r="AB990" i="1" s="1"/>
  <c r="P990" i="1"/>
  <c r="Q982" i="1"/>
  <c r="AA982" i="1"/>
  <c r="AB982" i="1" s="1"/>
  <c r="Q974" i="1"/>
  <c r="AA974" i="1"/>
  <c r="AB974" i="1" s="1"/>
  <c r="P974" i="1"/>
  <c r="Q966" i="1"/>
  <c r="P966" i="1"/>
  <c r="Q958" i="1"/>
  <c r="AA958" i="1"/>
  <c r="AB958" i="1" s="1"/>
  <c r="Q934" i="1"/>
  <c r="AA934" i="1"/>
  <c r="AB934" i="1" s="1"/>
  <c r="P934" i="1"/>
  <c r="Q926" i="1"/>
  <c r="P926" i="1"/>
  <c r="Q918" i="1"/>
  <c r="AA918" i="1"/>
  <c r="Q902" i="1"/>
  <c r="P902" i="1"/>
  <c r="Q894" i="1"/>
  <c r="AA894" i="1"/>
  <c r="AB894" i="1" s="1"/>
  <c r="P1006" i="1"/>
  <c r="U1070" i="1"/>
  <c r="T1070" i="1"/>
  <c r="P1068" i="1"/>
  <c r="Q1068" i="1"/>
  <c r="AA1072" i="1"/>
  <c r="AB1072" i="1" s="1"/>
  <c r="P1072" i="1"/>
  <c r="Q1072" i="1"/>
  <c r="W1106" i="1"/>
  <c r="X1106" i="1"/>
  <c r="U1202" i="1"/>
  <c r="P433" i="1"/>
  <c r="AA517" i="1"/>
  <c r="AC517" i="1" s="1"/>
  <c r="W491" i="1"/>
  <c r="Q477" i="1"/>
  <c r="AA560" i="1"/>
  <c r="AA550" i="1"/>
  <c r="W558" i="1"/>
  <c r="X572" i="1"/>
  <c r="T609" i="1"/>
  <c r="AA615" i="1"/>
  <c r="AB615" i="1" s="1"/>
  <c r="AA678" i="1"/>
  <c r="AC678" i="1" s="1"/>
  <c r="X744" i="1"/>
  <c r="T759" i="1"/>
  <c r="AA773" i="1"/>
  <c r="AB773" i="1" s="1"/>
  <c r="AR850" i="1"/>
  <c r="AR842" i="1"/>
  <c r="AT842" i="1" s="1"/>
  <c r="U808" i="1"/>
  <c r="T808" i="1"/>
  <c r="U800" i="1"/>
  <c r="T800" i="1"/>
  <c r="AB834" i="1"/>
  <c r="AC834" i="1"/>
  <c r="Q802" i="1"/>
  <c r="AA802" i="1"/>
  <c r="AC802" i="1" s="1"/>
  <c r="P802" i="1"/>
  <c r="AA878" i="1"/>
  <c r="W894" i="1"/>
  <c r="T952" i="1"/>
  <c r="T983" i="1"/>
  <c r="U983" i="1"/>
  <c r="T959" i="1"/>
  <c r="U959" i="1"/>
  <c r="T879" i="1"/>
  <c r="U879" i="1"/>
  <c r="Q877" i="1"/>
  <c r="AA877" i="1"/>
  <c r="AB877" i="1" s="1"/>
  <c r="P958" i="1"/>
  <c r="P1056" i="1"/>
  <c r="AA1056" i="1"/>
  <c r="AB1056" i="1" s="1"/>
  <c r="P1067" i="1"/>
  <c r="Q1067" i="1"/>
  <c r="AA1151" i="1"/>
  <c r="AB1151" i="1" s="1"/>
  <c r="X1196" i="1"/>
  <c r="W1196" i="1"/>
  <c r="X1172" i="1"/>
  <c r="W1172" i="1"/>
  <c r="X1140" i="1"/>
  <c r="W1140" i="1"/>
  <c r="W1116" i="1"/>
  <c r="X1116" i="1"/>
  <c r="U1114" i="1"/>
  <c r="T1144" i="1"/>
  <c r="U1144" i="1"/>
  <c r="Q1165" i="1"/>
  <c r="AA1165" i="1"/>
  <c r="AC1165" i="1" s="1"/>
  <c r="Q1125" i="1"/>
  <c r="AA1125" i="1"/>
  <c r="AC1125" i="1" s="1"/>
  <c r="U1217" i="1"/>
  <c r="T1217" i="1"/>
  <c r="AQ1395" i="1"/>
  <c r="AQ1347" i="1"/>
  <c r="AQ1307" i="1"/>
  <c r="AR1630" i="1"/>
  <c r="AT1630" i="1" s="1"/>
  <c r="AQ1569" i="1"/>
  <c r="AK1569" i="1" s="1"/>
  <c r="AR1569" i="1" s="1"/>
  <c r="AQ1538" i="1"/>
  <c r="AQ1370" i="1"/>
  <c r="AQ1274" i="1"/>
  <c r="X1748" i="1"/>
  <c r="W1748" i="1"/>
  <c r="X1740" i="1"/>
  <c r="W1740" i="1"/>
  <c r="W1725" i="1"/>
  <c r="X1725" i="1"/>
  <c r="AR1527" i="1"/>
  <c r="AT1527" i="1" s="1"/>
  <c r="AQ1640" i="1"/>
  <c r="AQ1592" i="1"/>
  <c r="AQ1584" i="1"/>
  <c r="AQ1553" i="1"/>
  <c r="AQ1529" i="1"/>
  <c r="AQ1513" i="1"/>
  <c r="AQ1505" i="1"/>
  <c r="AQ1489" i="1"/>
  <c r="AQ1457" i="1"/>
  <c r="AQ1441" i="1"/>
  <c r="AQ1401" i="1"/>
  <c r="AQ1345" i="1"/>
  <c r="AQ774" i="1"/>
  <c r="AA769" i="1"/>
  <c r="AB769" i="1" s="1"/>
  <c r="AA979" i="1"/>
  <c r="AC979" i="1" s="1"/>
  <c r="AA875" i="1"/>
  <c r="AB875" i="1" s="1"/>
  <c r="U909" i="1"/>
  <c r="U877" i="1"/>
  <c r="AQ1039" i="1"/>
  <c r="AA1085" i="1"/>
  <c r="AB1085" i="1" s="1"/>
  <c r="AQ773" i="1"/>
  <c r="W820" i="1"/>
  <c r="AQ869" i="1"/>
  <c r="AK869" i="1" s="1"/>
  <c r="AR869" i="1" s="1"/>
  <c r="AR952" i="1"/>
  <c r="AA995" i="1"/>
  <c r="AC995" i="1" s="1"/>
  <c r="AA915" i="1"/>
  <c r="T989" i="1"/>
  <c r="T957" i="1"/>
  <c r="P984" i="1"/>
  <c r="T1058" i="1"/>
  <c r="P1064" i="1"/>
  <c r="AQ1073" i="1"/>
  <c r="AA1076" i="1"/>
  <c r="AC1076" i="1" s="1"/>
  <c r="Q1086" i="1"/>
  <c r="P1106" i="1"/>
  <c r="AQ1198" i="1"/>
  <c r="AQ1190" i="1"/>
  <c r="AQ1182" i="1"/>
  <c r="AQ1174" i="1"/>
  <c r="AK1174" i="1" s="1"/>
  <c r="AR1174" i="1" s="1"/>
  <c r="AT1174" i="1" s="1"/>
  <c r="AQ1166" i="1"/>
  <c r="AK1166" i="1" s="1"/>
  <c r="AQ1158" i="1"/>
  <c r="AQ1150" i="1"/>
  <c r="AQ1142" i="1"/>
  <c r="AK1142" i="1" s="1"/>
  <c r="AQ1134" i="1"/>
  <c r="AQ1126" i="1"/>
  <c r="AK1126" i="1" s="1"/>
  <c r="AQ1118" i="1"/>
  <c r="X1203" i="1"/>
  <c r="W1187" i="1"/>
  <c r="Q1154" i="1"/>
  <c r="X812" i="1"/>
  <c r="X796" i="1"/>
  <c r="P797" i="1"/>
  <c r="AA931" i="1"/>
  <c r="AB931" i="1" s="1"/>
  <c r="W923" i="1"/>
  <c r="U981" i="1"/>
  <c r="T933" i="1"/>
  <c r="Q944" i="1"/>
  <c r="AB1034" i="1"/>
  <c r="P1059" i="1"/>
  <c r="W1093" i="1"/>
  <c r="AA1106" i="1"/>
  <c r="AB1106" i="1" s="1"/>
  <c r="X1171" i="1"/>
  <c r="W1185" i="1"/>
  <c r="Q1138" i="1"/>
  <c r="AQ1315" i="1"/>
  <c r="AR1654" i="1"/>
  <c r="AT1654" i="1" s="1"/>
  <c r="Q769" i="1"/>
  <c r="AQ789" i="1"/>
  <c r="AA779" i="1"/>
  <c r="AC779" i="1" s="1"/>
  <c r="AA1011" i="1"/>
  <c r="AB1011" i="1" s="1"/>
  <c r="T885" i="1"/>
  <c r="P896" i="1"/>
  <c r="X1062" i="1"/>
  <c r="P1046" i="1"/>
  <c r="W1066" i="1"/>
  <c r="AA1104" i="1"/>
  <c r="AC1104" i="1" s="1"/>
  <c r="X1103" i="1"/>
  <c r="X1193" i="1"/>
  <c r="X1137" i="1"/>
  <c r="X1115" i="1"/>
  <c r="T1188" i="1"/>
  <c r="Q1130" i="1"/>
  <c r="P1223" i="1"/>
  <c r="AQ1705" i="1"/>
  <c r="X1588" i="1"/>
  <c r="W1588" i="1"/>
  <c r="X1493" i="1"/>
  <c r="W1493" i="1"/>
  <c r="X1461" i="1"/>
  <c r="W1461" i="1"/>
  <c r="X1341" i="1"/>
  <c r="W1341" i="1"/>
  <c r="W1333" i="1"/>
  <c r="X1333" i="1"/>
  <c r="X1237" i="1"/>
  <c r="W1237" i="1"/>
  <c r="T1689" i="1"/>
  <c r="U1689" i="1"/>
  <c r="U1665" i="1"/>
  <c r="T1665" i="1"/>
  <c r="T1633" i="1"/>
  <c r="U1633" i="1"/>
  <c r="U1609" i="1"/>
  <c r="T1609" i="1"/>
  <c r="T1593" i="1"/>
  <c r="U1593" i="1"/>
  <c r="T1569" i="1"/>
  <c r="U1569" i="1"/>
  <c r="T1554" i="1"/>
  <c r="U1554" i="1"/>
  <c r="T1546" i="1"/>
  <c r="U1546" i="1"/>
  <c r="T1514" i="1"/>
  <c r="U1514" i="1"/>
  <c r="T1490" i="1"/>
  <c r="U1490" i="1"/>
  <c r="T1482" i="1"/>
  <c r="U1482" i="1"/>
  <c r="U1442" i="1"/>
  <c r="T1442" i="1"/>
  <c r="U1434" i="1"/>
  <c r="T1434" i="1"/>
  <c r="T1418" i="1"/>
  <c r="U1418" i="1"/>
  <c r="U1346" i="1"/>
  <c r="T1346" i="1"/>
  <c r="T1338" i="1"/>
  <c r="U1338" i="1"/>
  <c r="T1306" i="1"/>
  <c r="U1306" i="1"/>
  <c r="U1282" i="1"/>
  <c r="T1282" i="1"/>
  <c r="P1502" i="1"/>
  <c r="Q1502" i="1"/>
  <c r="AC1407" i="1"/>
  <c r="W1760" i="1"/>
  <c r="X1760" i="1"/>
  <c r="P1799" i="1"/>
  <c r="AA1799" i="1"/>
  <c r="AB1799" i="1" s="1"/>
  <c r="T1842" i="1"/>
  <c r="U1842" i="1"/>
  <c r="AR1684" i="1"/>
  <c r="AT1684" i="1" s="1"/>
  <c r="AC1676" i="1"/>
  <c r="X1702" i="1"/>
  <c r="X1638" i="1"/>
  <c r="X1558" i="1"/>
  <c r="X1367" i="1"/>
  <c r="X1305" i="1"/>
  <c r="U1426" i="1"/>
  <c r="U1394" i="1"/>
  <c r="T1703" i="1"/>
  <c r="U1703" i="1"/>
  <c r="U1687" i="1"/>
  <c r="T1687" i="1"/>
  <c r="T1671" i="1"/>
  <c r="U1671" i="1"/>
  <c r="U1655" i="1"/>
  <c r="T1655" i="1"/>
  <c r="U1631" i="1"/>
  <c r="T1631" i="1"/>
  <c r="T1623" i="1"/>
  <c r="U1623" i="1"/>
  <c r="T1615" i="1"/>
  <c r="U1615" i="1"/>
  <c r="T1607" i="1"/>
  <c r="U1607" i="1"/>
  <c r="U1591" i="1"/>
  <c r="T1591" i="1"/>
  <c r="T1583" i="1"/>
  <c r="U1583" i="1"/>
  <c r="T1575" i="1"/>
  <c r="U1575" i="1"/>
  <c r="T1567" i="1"/>
  <c r="U1567" i="1"/>
  <c r="AR1543" i="1"/>
  <c r="AT1543" i="1" s="1"/>
  <c r="AR1415" i="1"/>
  <c r="AT1415" i="1" s="1"/>
  <c r="X1680" i="1"/>
  <c r="X1656" i="1"/>
  <c r="X1513" i="1"/>
  <c r="X1385" i="1"/>
  <c r="X1329" i="1"/>
  <c r="X1273" i="1"/>
  <c r="X1241" i="1"/>
  <c r="U1298" i="1"/>
  <c r="P1745" i="1"/>
  <c r="AA1745" i="1"/>
  <c r="AB1745" i="1" s="1"/>
  <c r="W1795" i="1"/>
  <c r="X1795" i="1"/>
  <c r="W1779" i="1"/>
  <c r="X1779" i="1"/>
  <c r="AR1636" i="1"/>
  <c r="AT1636" i="1" s="1"/>
  <c r="AR1373" i="1"/>
  <c r="AT1373" i="1" s="1"/>
  <c r="AR1383" i="1"/>
  <c r="AT1383" i="1" s="1"/>
  <c r="AR1229" i="1"/>
  <c r="AT1229" i="1" s="1"/>
  <c r="AR1669" i="1"/>
  <c r="AT1669" i="1" s="1"/>
  <c r="AR1629" i="1"/>
  <c r="AT1629" i="1" s="1"/>
  <c r="AR1613" i="1"/>
  <c r="AT1613" i="1" s="1"/>
  <c r="AR1581" i="1"/>
  <c r="AR1542" i="1"/>
  <c r="AT1542" i="1" s="1"/>
  <c r="AR1478" i="1"/>
  <c r="AR1470" i="1"/>
  <c r="AT1470" i="1" s="1"/>
  <c r="AR1374" i="1"/>
  <c r="AT1374" i="1" s="1"/>
  <c r="AR1326" i="1"/>
  <c r="AT1326" i="1" s="1"/>
  <c r="AR1302" i="1"/>
  <c r="AT1302" i="1" s="1"/>
  <c r="AR1254" i="1"/>
  <c r="AT1254" i="1" s="1"/>
  <c r="AR1230" i="1"/>
  <c r="AT1230" i="1" s="1"/>
  <c r="W1357" i="1"/>
  <c r="X1545" i="1"/>
  <c r="W1545" i="1"/>
  <c r="X1529" i="1"/>
  <c r="W1529" i="1"/>
  <c r="W1449" i="1"/>
  <c r="X1449" i="1"/>
  <c r="W1409" i="1"/>
  <c r="X1409" i="1"/>
  <c r="W1281" i="1"/>
  <c r="X1281" i="1"/>
  <c r="W1265" i="1"/>
  <c r="X1265" i="1"/>
  <c r="U1705" i="1"/>
  <c r="U1362" i="1"/>
  <c r="T1226" i="1"/>
  <c r="U1302" i="1"/>
  <c r="T1302" i="1"/>
  <c r="AR1694" i="1"/>
  <c r="AT1694" i="1" s="1"/>
  <c r="AR1638" i="1"/>
  <c r="AT1638" i="1" s="1"/>
  <c r="AR1620" i="1"/>
  <c r="AT1620" i="1" s="1"/>
  <c r="AR1556" i="1"/>
  <c r="AT1556" i="1" s="1"/>
  <c r="AR1341" i="1"/>
  <c r="AR1253" i="1"/>
  <c r="AT1253" i="1" s="1"/>
  <c r="AC1268" i="1"/>
  <c r="X1632" i="1"/>
  <c r="X1604" i="1"/>
  <c r="X1477" i="1"/>
  <c r="X1441" i="1"/>
  <c r="W1608" i="1"/>
  <c r="U1673" i="1"/>
  <c r="T1585" i="1"/>
  <c r="AR1692" i="1"/>
  <c r="AT1692" i="1" s="1"/>
  <c r="AR1604" i="1"/>
  <c r="AT1604" i="1" s="1"/>
  <c r="AR1437" i="1"/>
  <c r="AT1437" i="1" s="1"/>
  <c r="AR1359" i="1"/>
  <c r="AT1359" i="1" s="1"/>
  <c r="AC1666" i="1"/>
  <c r="X1377" i="1"/>
  <c r="X1313" i="1"/>
  <c r="W1640" i="1"/>
  <c r="W1465" i="1"/>
  <c r="W1381" i="1"/>
  <c r="W1353" i="1"/>
  <c r="W1606" i="1"/>
  <c r="X1606" i="1"/>
  <c r="W1574" i="1"/>
  <c r="X1574" i="1"/>
  <c r="W1543" i="1"/>
  <c r="X1543" i="1"/>
  <c r="W1479" i="1"/>
  <c r="X1479" i="1"/>
  <c r="W1463" i="1"/>
  <c r="X1463" i="1"/>
  <c r="W1399" i="1"/>
  <c r="X1399" i="1"/>
  <c r="W1351" i="1"/>
  <c r="X1351" i="1"/>
  <c r="X1343" i="1"/>
  <c r="W1343" i="1"/>
  <c r="W1287" i="1"/>
  <c r="X1287" i="1"/>
  <c r="W1255" i="1"/>
  <c r="X1255" i="1"/>
  <c r="U1617" i="1"/>
  <c r="U1322" i="1"/>
  <c r="Q1766" i="1"/>
  <c r="AA1766" i="1"/>
  <c r="AC1766" i="1" s="1"/>
  <c r="Q1784" i="1"/>
  <c r="AA1784" i="1"/>
  <c r="AB1784" i="1" s="1"/>
  <c r="U1662" i="1"/>
  <c r="U1463" i="1"/>
  <c r="U1440" i="1"/>
  <c r="U1416" i="1"/>
  <c r="T1551" i="1"/>
  <c r="T1376" i="1"/>
  <c r="T1328" i="1"/>
  <c r="T1722" i="1"/>
  <c r="AA1726" i="1"/>
  <c r="AB1726" i="1" s="1"/>
  <c r="P1729" i="1"/>
  <c r="T1760" i="1"/>
  <c r="AQ1785" i="1"/>
  <c r="AA1778" i="1"/>
  <c r="AC1778" i="1" s="1"/>
  <c r="U1767" i="1"/>
  <c r="T1775" i="1"/>
  <c r="P1782" i="1"/>
  <c r="AQ1906" i="1"/>
  <c r="AQ1898" i="1"/>
  <c r="AQ1890" i="1"/>
  <c r="AQ1882" i="1"/>
  <c r="AQ1874" i="1"/>
  <c r="AQ1915" i="1"/>
  <c r="P1728" i="1"/>
  <c r="Q1790" i="1"/>
  <c r="P1790" i="1"/>
  <c r="P1779" i="1"/>
  <c r="U1809" i="1"/>
  <c r="T1811" i="1"/>
  <c r="U1811" i="1"/>
  <c r="AQ1851" i="1"/>
  <c r="AB1828" i="1"/>
  <c r="AC1828" i="1"/>
  <c r="W1863" i="1"/>
  <c r="T1838" i="1"/>
  <c r="AQ1935" i="1"/>
  <c r="AB1964" i="1"/>
  <c r="AC1964" i="1"/>
  <c r="U1544" i="1"/>
  <c r="U1480" i="1"/>
  <c r="U1432" i="1"/>
  <c r="U1304" i="1"/>
  <c r="T1448" i="1"/>
  <c r="T1272" i="1"/>
  <c r="X1856" i="1"/>
  <c r="W1856" i="1"/>
  <c r="W1848" i="1"/>
  <c r="X1848" i="1"/>
  <c r="X1832" i="1"/>
  <c r="W1832" i="1"/>
  <c r="AQ1760" i="1"/>
  <c r="Q1815" i="1"/>
  <c r="AA1815" i="1"/>
  <c r="AB1815" i="1" s="1"/>
  <c r="U1861" i="1"/>
  <c r="T1861" i="1"/>
  <c r="U1854" i="1"/>
  <c r="T1854" i="1"/>
  <c r="T1830" i="1"/>
  <c r="U1830" i="1"/>
  <c r="P1853" i="1"/>
  <c r="AA1853" i="1"/>
  <c r="AB1853" i="1" s="1"/>
  <c r="Q1853" i="1"/>
  <c r="AA1837" i="1"/>
  <c r="Q1837" i="1"/>
  <c r="P1837" i="1"/>
  <c r="AB1976" i="1"/>
  <c r="AC1976" i="1"/>
  <c r="U1520" i="1"/>
  <c r="U1384" i="1"/>
  <c r="U1344" i="1"/>
  <c r="T1472" i="1"/>
  <c r="T1256" i="1"/>
  <c r="AR1740" i="1"/>
  <c r="AT1740" i="1" s="1"/>
  <c r="T1789" i="1"/>
  <c r="P1904" i="1"/>
  <c r="Q1904" i="1"/>
  <c r="AC1888" i="1"/>
  <c r="AB1888" i="1"/>
  <c r="U1654" i="1"/>
  <c r="U1296" i="1"/>
  <c r="T1519" i="1"/>
  <c r="Q1413" i="1"/>
  <c r="AA1756" i="1"/>
  <c r="AB1756" i="1" s="1"/>
  <c r="X1762" i="1"/>
  <c r="U1764" i="1"/>
  <c r="Q1763" i="1"/>
  <c r="AQ1772" i="1"/>
  <c r="W1784" i="1"/>
  <c r="AA1816" i="1"/>
  <c r="AB1816" i="1" s="1"/>
  <c r="T1801" i="1"/>
  <c r="Q1801" i="1"/>
  <c r="X1840" i="1"/>
  <c r="U1824" i="1"/>
  <c r="X1888" i="1"/>
  <c r="W1888" i="1"/>
  <c r="X1872" i="1"/>
  <c r="W1872" i="1"/>
  <c r="T1925" i="1"/>
  <c r="U1925" i="1"/>
  <c r="AQ1971" i="1"/>
  <c r="U1950" i="1"/>
  <c r="T1950" i="1"/>
  <c r="U1536" i="1"/>
  <c r="U1488" i="1"/>
  <c r="U1359" i="1"/>
  <c r="U1295" i="1"/>
  <c r="U1269" i="1"/>
  <c r="Q1389" i="1"/>
  <c r="AQ1746" i="1"/>
  <c r="AQ1738" i="1"/>
  <c r="AA1733" i="1"/>
  <c r="AB1733" i="1" s="1"/>
  <c r="X1731" i="1"/>
  <c r="U1733" i="1"/>
  <c r="Q1749" i="1"/>
  <c r="P1751" i="1"/>
  <c r="AA1755" i="1"/>
  <c r="X1761" i="1"/>
  <c r="U1762" i="1"/>
  <c r="P1762" i="1"/>
  <c r="AQ1795" i="1"/>
  <c r="AQ1787" i="1"/>
  <c r="AQ1771" i="1"/>
  <c r="X1794" i="1"/>
  <c r="W1782" i="1"/>
  <c r="U1791" i="1"/>
  <c r="AQ1814" i="1"/>
  <c r="W1815" i="1"/>
  <c r="X1815" i="1"/>
  <c r="U1818" i="1"/>
  <c r="P1808" i="1"/>
  <c r="U1784" i="1"/>
  <c r="U1768" i="1"/>
  <c r="Q1767" i="1"/>
  <c r="X1800" i="1"/>
  <c r="P1822" i="1"/>
  <c r="AA1835" i="1"/>
  <c r="AB1835" i="1" s="1"/>
  <c r="W1837" i="1"/>
  <c r="AB1869" i="1"/>
  <c r="AA1886" i="1"/>
  <c r="AA1870" i="1"/>
  <c r="U1878" i="1"/>
  <c r="Q1878" i="1"/>
  <c r="X1917" i="1"/>
  <c r="T1913" i="1"/>
  <c r="AC1972" i="1"/>
  <c r="AA1958" i="1"/>
  <c r="X1969" i="1"/>
  <c r="X1945" i="1"/>
  <c r="W1967" i="1"/>
  <c r="W1943" i="1"/>
  <c r="U1952" i="1"/>
  <c r="T1968" i="1"/>
  <c r="Q1973" i="1"/>
  <c r="Q1944" i="1"/>
  <c r="P1946" i="1"/>
  <c r="W1976" i="1"/>
  <c r="AA1990" i="1"/>
  <c r="AB1990" i="1" s="1"/>
  <c r="X1988" i="1"/>
  <c r="Q1998" i="1"/>
  <c r="P1983" i="1"/>
  <c r="Q1824" i="1"/>
  <c r="AQ1892" i="1"/>
  <c r="AQ1884" i="1"/>
  <c r="AQ1876" i="1"/>
  <c r="AK1876" i="1" s="1"/>
  <c r="AR1876" i="1" s="1"/>
  <c r="AT1876" i="1" s="1"/>
  <c r="U1875" i="1"/>
  <c r="T1891" i="1"/>
  <c r="Q1870" i="1"/>
  <c r="U1921" i="1"/>
  <c r="T1911" i="1"/>
  <c r="AC1970" i="1"/>
  <c r="AA1957" i="1"/>
  <c r="AA1941" i="1"/>
  <c r="AC1941" i="1" s="1"/>
  <c r="T1945" i="1"/>
  <c r="AA1806" i="1"/>
  <c r="AB1806" i="1" s="1"/>
  <c r="U1808" i="1"/>
  <c r="P1806" i="1"/>
  <c r="AC1874" i="1"/>
  <c r="AA1902" i="1"/>
  <c r="AC1902" i="1" s="1"/>
  <c r="W1899" i="1"/>
  <c r="P1906" i="1"/>
  <c r="AQ1909" i="1"/>
  <c r="AK1909" i="1" s="1"/>
  <c r="AR1909" i="1" s="1"/>
  <c r="AA1920" i="1"/>
  <c r="X1909" i="1"/>
  <c r="Q1920" i="1"/>
  <c r="AA1973" i="1"/>
  <c r="U1969" i="1"/>
  <c r="Q1966" i="1"/>
  <c r="Q1933" i="1"/>
  <c r="T1976" i="1"/>
  <c r="W1996" i="1"/>
  <c r="Q1986" i="1"/>
  <c r="AR2458" i="1"/>
  <c r="AT2458" i="1" s="1"/>
  <c r="AR2442" i="1"/>
  <c r="AT2442" i="1" s="1"/>
  <c r="AR2355" i="1"/>
  <c r="AT2355" i="1" s="1"/>
  <c r="AR2291" i="1"/>
  <c r="AR2283" i="1"/>
  <c r="AT2283" i="1" s="1"/>
  <c r="AB2286" i="1"/>
  <c r="U1907" i="1"/>
  <c r="X1908" i="1"/>
  <c r="AQ1975" i="1"/>
  <c r="AQ1967" i="1"/>
  <c r="AQ1951" i="1"/>
  <c r="AQ1943" i="1"/>
  <c r="AQ1963" i="1"/>
  <c r="AQ1955" i="1"/>
  <c r="U1944" i="1"/>
  <c r="AQ1999" i="1"/>
  <c r="AQ1991" i="1"/>
  <c r="AQ1983" i="1"/>
  <c r="AK1983" i="1" s="1"/>
  <c r="AR1983" i="1" s="1"/>
  <c r="AQ1995" i="1"/>
  <c r="AQ1979" i="1"/>
  <c r="AR1824" i="1"/>
  <c r="W1892" i="1"/>
  <c r="AQ1925" i="1"/>
  <c r="AA1912" i="1"/>
  <c r="AC1912" i="1" s="1"/>
  <c r="W1952" i="1"/>
  <c r="Q1958" i="1"/>
  <c r="W1986" i="1"/>
  <c r="AC2406" i="1"/>
  <c r="AB2406" i="1"/>
  <c r="AC2302" i="1"/>
  <c r="AB2302" i="1"/>
  <c r="AC2294" i="1"/>
  <c r="AC2262" i="1"/>
  <c r="AC2246" i="1"/>
  <c r="AB2246" i="1"/>
  <c r="AC2238" i="1"/>
  <c r="AB2238" i="1"/>
  <c r="AB2062" i="1"/>
  <c r="AC2062" i="1"/>
  <c r="AB2054" i="1"/>
  <c r="AC2054" i="1"/>
  <c r="AC2046" i="1"/>
  <c r="AB2046" i="1"/>
  <c r="AB2030" i="1"/>
  <c r="AC2030" i="1"/>
  <c r="AB2022" i="1"/>
  <c r="AC2022" i="1"/>
  <c r="AB2006" i="1"/>
  <c r="AC2006" i="1"/>
  <c r="AQ1923" i="1"/>
  <c r="Q1957" i="1"/>
  <c r="AQ1985" i="1"/>
  <c r="U1852" i="1"/>
  <c r="U1827" i="1"/>
  <c r="P1848" i="1"/>
  <c r="AC1898" i="1"/>
  <c r="AA1892" i="1"/>
  <c r="AC1892" i="1" s="1"/>
  <c r="P1874" i="1"/>
  <c r="AA1965" i="1"/>
  <c r="AC1965" i="1" s="1"/>
  <c r="AA1949" i="1"/>
  <c r="Q1956" i="1"/>
  <c r="AC2051" i="1"/>
  <c r="AC2027" i="1"/>
  <c r="AB2418" i="1"/>
  <c r="AB2339" i="1"/>
  <c r="AB2147" i="1"/>
  <c r="AB2067" i="1"/>
  <c r="AB2019" i="1"/>
  <c r="X2501" i="1"/>
  <c r="X2424" i="1"/>
  <c r="X2369" i="1"/>
  <c r="X2265" i="1"/>
  <c r="X2241" i="1"/>
  <c r="X2025" i="1"/>
  <c r="W2326" i="1"/>
  <c r="W2233" i="1"/>
  <c r="U2465" i="1"/>
  <c r="U2386" i="1"/>
  <c r="U2290" i="1"/>
  <c r="U2269" i="1"/>
  <c r="U2117" i="1"/>
  <c r="W2521" i="1"/>
  <c r="X2521" i="1"/>
  <c r="AC2299" i="1"/>
  <c r="AC2251" i="1"/>
  <c r="AB2363" i="1"/>
  <c r="X2480" i="1"/>
  <c r="X2440" i="1"/>
  <c r="X2353" i="1"/>
  <c r="X2321" i="1"/>
  <c r="X2225" i="1"/>
  <c r="X2081" i="1"/>
  <c r="X2009" i="1"/>
  <c r="W2432" i="1"/>
  <c r="W2193" i="1"/>
  <c r="W2169" i="1"/>
  <c r="W2461" i="1"/>
  <c r="X2461" i="1"/>
  <c r="W2406" i="1"/>
  <c r="X2406" i="1"/>
  <c r="W2286" i="1"/>
  <c r="X2286" i="1"/>
  <c r="W2254" i="1"/>
  <c r="X2254" i="1"/>
  <c r="W2246" i="1"/>
  <c r="X2246" i="1"/>
  <c r="W2222" i="1"/>
  <c r="X2222" i="1"/>
  <c r="W2214" i="1"/>
  <c r="X2214" i="1"/>
  <c r="W2174" i="1"/>
  <c r="X2174" i="1"/>
  <c r="W2158" i="1"/>
  <c r="X2158" i="1"/>
  <c r="W2150" i="1"/>
  <c r="X2150" i="1"/>
  <c r="X2142" i="1"/>
  <c r="W2142" i="1"/>
  <c r="W2134" i="1"/>
  <c r="X2134" i="1"/>
  <c r="W2118" i="1"/>
  <c r="X2118" i="1"/>
  <c r="W2070" i="1"/>
  <c r="X2070" i="1"/>
  <c r="W2046" i="1"/>
  <c r="X2046" i="1"/>
  <c r="U2513" i="1"/>
  <c r="U2433" i="1"/>
  <c r="U2405" i="1"/>
  <c r="U2325" i="1"/>
  <c r="U2301" i="1"/>
  <c r="U2146" i="1"/>
  <c r="U2098" i="1"/>
  <c r="U2010" i="1"/>
  <c r="T2285" i="1"/>
  <c r="T2229" i="1"/>
  <c r="T2173" i="1"/>
  <c r="T2053" i="1"/>
  <c r="X2516" i="1"/>
  <c r="W2516" i="1"/>
  <c r="X2305" i="1"/>
  <c r="X2249" i="1"/>
  <c r="X2153" i="1"/>
  <c r="X2065" i="1"/>
  <c r="W2217" i="1"/>
  <c r="U2534" i="1"/>
  <c r="T2534" i="1"/>
  <c r="AQ2060" i="1"/>
  <c r="AQ2052" i="1"/>
  <c r="AK2052" i="1" s="1"/>
  <c r="AQ2044" i="1"/>
  <c r="AQ2036" i="1"/>
  <c r="AQ2028" i="1"/>
  <c r="AQ2020" i="1"/>
  <c r="AQ2012" i="1"/>
  <c r="AQ2004" i="1"/>
  <c r="AC2407" i="1"/>
  <c r="AC2007" i="1"/>
  <c r="AB2379" i="1"/>
  <c r="W2496" i="1"/>
  <c r="W2385" i="1"/>
  <c r="U2282" i="1"/>
  <c r="U2114" i="1"/>
  <c r="T2481" i="1"/>
  <c r="T2002" i="1"/>
  <c r="U2508" i="1"/>
  <c r="T2508" i="1"/>
  <c r="T2500" i="1"/>
  <c r="U2500" i="1"/>
  <c r="T2492" i="1"/>
  <c r="U2492" i="1"/>
  <c r="T2484" i="1"/>
  <c r="U2484" i="1"/>
  <c r="T2476" i="1"/>
  <c r="U2476" i="1"/>
  <c r="T2468" i="1"/>
  <c r="U2468" i="1"/>
  <c r="T2444" i="1"/>
  <c r="U2444" i="1"/>
  <c r="T2436" i="1"/>
  <c r="U2436" i="1"/>
  <c r="U2428" i="1"/>
  <c r="T2428" i="1"/>
  <c r="U2412" i="1"/>
  <c r="T2412" i="1"/>
  <c r="T2397" i="1"/>
  <c r="U2397" i="1"/>
  <c r="T2389" i="1"/>
  <c r="U2389" i="1"/>
  <c r="U2381" i="1"/>
  <c r="T2381" i="1"/>
  <c r="T2373" i="1"/>
  <c r="U2373" i="1"/>
  <c r="T2357" i="1"/>
  <c r="U2357" i="1"/>
  <c r="T2349" i="1"/>
  <c r="U2349" i="1"/>
  <c r="T2341" i="1"/>
  <c r="U2341" i="1"/>
  <c r="U2333" i="1"/>
  <c r="T2333" i="1"/>
  <c r="U2293" i="1"/>
  <c r="T2293" i="1"/>
  <c r="U2277" i="1"/>
  <c r="T2277" i="1"/>
  <c r="U2245" i="1"/>
  <c r="T2245" i="1"/>
  <c r="T2237" i="1"/>
  <c r="U2237" i="1"/>
  <c r="T2213" i="1"/>
  <c r="U2213" i="1"/>
  <c r="T2205" i="1"/>
  <c r="U2205" i="1"/>
  <c r="U2189" i="1"/>
  <c r="T2189" i="1"/>
  <c r="T2181" i="1"/>
  <c r="U2181" i="1"/>
  <c r="T2157" i="1"/>
  <c r="U2157" i="1"/>
  <c r="U2141" i="1"/>
  <c r="T2141" i="1"/>
  <c r="T2125" i="1"/>
  <c r="U2125" i="1"/>
  <c r="T2109" i="1"/>
  <c r="U2109" i="1"/>
  <c r="T2093" i="1"/>
  <c r="U2093" i="1"/>
  <c r="T2085" i="1"/>
  <c r="U2085" i="1"/>
  <c r="T2069" i="1"/>
  <c r="U2069" i="1"/>
  <c r="T2021" i="1"/>
  <c r="U2021" i="1"/>
  <c r="T2013" i="1"/>
  <c r="U2013" i="1"/>
  <c r="T2005" i="1"/>
  <c r="U2005" i="1"/>
  <c r="Q2034" i="1"/>
  <c r="P2034" i="1"/>
  <c r="AR2219" i="1"/>
  <c r="AT2219" i="1" s="1"/>
  <c r="AR2203" i="1"/>
  <c r="AT2203" i="1" s="1"/>
  <c r="AR2075" i="1"/>
  <c r="AT2075" i="1" s="1"/>
  <c r="AR2035" i="1"/>
  <c r="AC2430" i="1"/>
  <c r="AC2267" i="1"/>
  <c r="AC2223" i="1"/>
  <c r="AC2187" i="1"/>
  <c r="AC2043" i="1"/>
  <c r="AB2442" i="1"/>
  <c r="AB2243" i="1"/>
  <c r="X2512" i="1"/>
  <c r="X2456" i="1"/>
  <c r="X2329" i="1"/>
  <c r="X2273" i="1"/>
  <c r="X2105" i="1"/>
  <c r="X2033" i="1"/>
  <c r="U2420" i="1"/>
  <c r="U2317" i="1"/>
  <c r="U2253" i="1"/>
  <c r="U2082" i="1"/>
  <c r="T2417" i="1"/>
  <c r="T2314" i="1"/>
  <c r="X2469" i="1"/>
  <c r="X2393" i="1"/>
  <c r="X2361" i="1"/>
  <c r="X2302" i="1"/>
  <c r="X2089" i="1"/>
  <c r="W2289" i="1"/>
  <c r="W2113" i="1"/>
  <c r="U2210" i="1"/>
  <c r="U2077" i="1"/>
  <c r="T2365" i="1"/>
  <c r="T2261" i="1"/>
  <c r="T2197" i="1"/>
  <c r="T2149" i="1"/>
  <c r="AQ2165" i="1"/>
  <c r="AQ2133" i="1"/>
  <c r="AQ2109" i="1"/>
  <c r="AQ2037" i="1"/>
  <c r="AQ2013" i="1"/>
  <c r="AQ2005" i="1"/>
  <c r="W2504" i="1"/>
  <c r="X2504" i="1"/>
  <c r="W2472" i="1"/>
  <c r="X2472" i="1"/>
  <c r="W2464" i="1"/>
  <c r="X2464" i="1"/>
  <c r="W2448" i="1"/>
  <c r="X2448" i="1"/>
  <c r="W2416" i="1"/>
  <c r="X2416" i="1"/>
  <c r="W2409" i="1"/>
  <c r="X2409" i="1"/>
  <c r="X2401" i="1"/>
  <c r="W2401" i="1"/>
  <c r="W2377" i="1"/>
  <c r="X2377" i="1"/>
  <c r="W2345" i="1"/>
  <c r="X2345" i="1"/>
  <c r="X2337" i="1"/>
  <c r="W2337" i="1"/>
  <c r="X2313" i="1"/>
  <c r="W2313" i="1"/>
  <c r="W2297" i="1"/>
  <c r="X2297" i="1"/>
  <c r="X2281" i="1"/>
  <c r="W2281" i="1"/>
  <c r="W2209" i="1"/>
  <c r="X2209" i="1"/>
  <c r="X2177" i="1"/>
  <c r="W2177" i="1"/>
  <c r="W2145" i="1"/>
  <c r="X2145" i="1"/>
  <c r="W2137" i="1"/>
  <c r="X2137" i="1"/>
  <c r="X2129" i="1"/>
  <c r="W2129" i="1"/>
  <c r="W2121" i="1"/>
  <c r="X2121" i="1"/>
  <c r="W2097" i="1"/>
  <c r="X2097" i="1"/>
  <c r="W2057" i="1"/>
  <c r="X2057" i="1"/>
  <c r="X2049" i="1"/>
  <c r="W2049" i="1"/>
  <c r="W2041" i="1"/>
  <c r="X2041" i="1"/>
  <c r="W2001" i="1"/>
  <c r="X2001" i="1"/>
  <c r="U2505" i="1"/>
  <c r="T2505" i="1"/>
  <c r="T2497" i="1"/>
  <c r="U2497" i="1"/>
  <c r="T2489" i="1"/>
  <c r="U2489" i="1"/>
  <c r="T2473" i="1"/>
  <c r="U2473" i="1"/>
  <c r="U2457" i="1"/>
  <c r="T2457" i="1"/>
  <c r="U2449" i="1"/>
  <c r="T2449" i="1"/>
  <c r="U2441" i="1"/>
  <c r="T2441" i="1"/>
  <c r="U2425" i="1"/>
  <c r="T2425" i="1"/>
  <c r="T2410" i="1"/>
  <c r="U2410" i="1"/>
  <c r="T2402" i="1"/>
  <c r="U2402" i="1"/>
  <c r="T2394" i="1"/>
  <c r="U2394" i="1"/>
  <c r="T2378" i="1"/>
  <c r="U2378" i="1"/>
  <c r="T2370" i="1"/>
  <c r="U2370" i="1"/>
  <c r="U2354" i="1"/>
  <c r="T2354" i="1"/>
  <c r="T2346" i="1"/>
  <c r="U2346" i="1"/>
  <c r="T2338" i="1"/>
  <c r="U2338" i="1"/>
  <c r="T2330" i="1"/>
  <c r="U2330" i="1"/>
  <c r="T2322" i="1"/>
  <c r="U2322" i="1"/>
  <c r="T2306" i="1"/>
  <c r="U2306" i="1"/>
  <c r="T2274" i="1"/>
  <c r="U2274" i="1"/>
  <c r="T2266" i="1"/>
  <c r="U2266" i="1"/>
  <c r="T2258" i="1"/>
  <c r="U2258" i="1"/>
  <c r="T2242" i="1"/>
  <c r="U2242" i="1"/>
  <c r="T2234" i="1"/>
  <c r="U2234" i="1"/>
  <c r="U2218" i="1"/>
  <c r="T2218" i="1"/>
  <c r="T2202" i="1"/>
  <c r="U2202" i="1"/>
  <c r="U2194" i="1"/>
  <c r="T2194" i="1"/>
  <c r="U2186" i="1"/>
  <c r="T2186" i="1"/>
  <c r="T2178" i="1"/>
  <c r="U2178" i="1"/>
  <c r="T2170" i="1"/>
  <c r="U2170" i="1"/>
  <c r="T2162" i="1"/>
  <c r="U2162" i="1"/>
  <c r="T2138" i="1"/>
  <c r="U2138" i="1"/>
  <c r="T2130" i="1"/>
  <c r="U2130" i="1"/>
  <c r="T2122" i="1"/>
  <c r="U2122" i="1"/>
  <c r="T2106" i="1"/>
  <c r="U2106" i="1"/>
  <c r="U2090" i="1"/>
  <c r="T2090" i="1"/>
  <c r="U2074" i="1"/>
  <c r="T2074" i="1"/>
  <c r="T2066" i="1"/>
  <c r="U2066" i="1"/>
  <c r="T2058" i="1"/>
  <c r="U2058" i="1"/>
  <c r="T2050" i="1"/>
  <c r="U2050" i="1"/>
  <c r="U2042" i="1"/>
  <c r="T2042" i="1"/>
  <c r="T2034" i="1"/>
  <c r="U2034" i="1"/>
  <c r="U2026" i="1"/>
  <c r="T2026" i="1"/>
  <c r="P2287" i="1"/>
  <c r="Q2287" i="1"/>
  <c r="P2223" i="1"/>
  <c r="Q2223" i="1"/>
  <c r="P2135" i="1"/>
  <c r="Q2135" i="1"/>
  <c r="Q2454" i="1"/>
  <c r="X2492" i="1"/>
  <c r="X2277" i="1"/>
  <c r="X2093" i="1"/>
  <c r="X2037" i="1"/>
  <c r="W2269" i="1"/>
  <c r="W2221" i="1"/>
  <c r="U2376" i="1"/>
  <c r="U2359" i="1"/>
  <c r="U2080" i="1"/>
  <c r="T2256" i="1"/>
  <c r="X2333" i="1"/>
  <c r="X2069" i="1"/>
  <c r="X2013" i="1"/>
  <c r="W2005" i="1"/>
  <c r="U2447" i="1"/>
  <c r="U2328" i="1"/>
  <c r="U2312" i="1"/>
  <c r="U2271" i="1"/>
  <c r="U2079" i="1"/>
  <c r="T2463" i="1"/>
  <c r="T2168" i="1"/>
  <c r="T2339" i="1"/>
  <c r="U2339" i="1"/>
  <c r="T2011" i="1"/>
  <c r="U2011" i="1"/>
  <c r="U2541" i="1"/>
  <c r="T2541" i="1"/>
  <c r="Q2556" i="1"/>
  <c r="P2556" i="1"/>
  <c r="P2540" i="1"/>
  <c r="AA2540" i="1"/>
  <c r="AC2540" i="1" s="1"/>
  <c r="T2153" i="1"/>
  <c r="U2153" i="1"/>
  <c r="Q2522" i="1"/>
  <c r="P2522" i="1"/>
  <c r="AQ2553" i="1"/>
  <c r="AQ2545" i="1"/>
  <c r="T2423" i="1"/>
  <c r="U2423" i="1"/>
  <c r="T2248" i="1"/>
  <c r="U2248" i="1"/>
  <c r="T2208" i="1"/>
  <c r="U2208" i="1"/>
  <c r="T2510" i="1"/>
  <c r="U2510" i="1"/>
  <c r="T2367" i="1"/>
  <c r="U2367" i="1"/>
  <c r="T2327" i="1"/>
  <c r="U2327" i="1"/>
  <c r="T2263" i="1"/>
  <c r="U2263" i="1"/>
  <c r="T2135" i="1"/>
  <c r="U2135" i="1"/>
  <c r="X2452" i="1"/>
  <c r="X2420" i="1"/>
  <c r="X2301" i="1"/>
  <c r="X2237" i="1"/>
  <c r="X2181" i="1"/>
  <c r="X2061" i="1"/>
  <c r="X2029" i="1"/>
  <c r="U2439" i="1"/>
  <c r="U2408" i="1"/>
  <c r="U2319" i="1"/>
  <c r="U2303" i="1"/>
  <c r="U2136" i="1"/>
  <c r="U2120" i="1"/>
  <c r="U2055" i="1"/>
  <c r="T2152" i="1"/>
  <c r="T2437" i="1"/>
  <c r="U2437" i="1"/>
  <c r="U2070" i="1"/>
  <c r="T2070" i="1"/>
  <c r="T2521" i="1"/>
  <c r="U2521" i="1"/>
  <c r="P2520" i="1"/>
  <c r="Q2528" i="1"/>
  <c r="X2573" i="1"/>
  <c r="W2557" i="1"/>
  <c r="T2563" i="1"/>
  <c r="Q2535" i="1"/>
  <c r="X2622" i="1"/>
  <c r="T2620" i="1"/>
  <c r="X2541" i="1"/>
  <c r="U2552" i="1"/>
  <c r="U2612" i="1"/>
  <c r="Q2611" i="1"/>
  <c r="Q2153" i="1"/>
  <c r="AA2517" i="1"/>
  <c r="AB2517" i="1" s="1"/>
  <c r="P2534" i="1"/>
  <c r="U2548" i="1"/>
  <c r="T2617" i="1"/>
  <c r="P2625" i="1"/>
  <c r="AR2516" i="1"/>
  <c r="AQ2530" i="1"/>
  <c r="AA2551" i="1"/>
  <c r="AB2551" i="1" s="1"/>
  <c r="P2555" i="1"/>
  <c r="W2585" i="1"/>
  <c r="X2616" i="1"/>
  <c r="AA2624" i="1"/>
  <c r="AB2624" i="1" s="1"/>
  <c r="AQ2625" i="1"/>
  <c r="T2611" i="1"/>
  <c r="X2615" i="1"/>
  <c r="AA2520" i="1"/>
  <c r="AB2520" i="1" s="1"/>
  <c r="U2532" i="1"/>
  <c r="U2536" i="1"/>
  <c r="Q2573" i="1"/>
  <c r="U2583" i="1"/>
  <c r="Q2618" i="1"/>
  <c r="Q2567" i="1"/>
  <c r="W2597" i="1"/>
  <c r="AA2611" i="1"/>
  <c r="AB2611" i="1" s="1"/>
  <c r="U2615" i="1"/>
  <c r="W2625" i="1"/>
  <c r="AQ395" i="1"/>
  <c r="AQ91" i="1"/>
  <c r="AC156" i="1"/>
  <c r="AB156" i="1"/>
  <c r="AQ235" i="1"/>
  <c r="W198" i="1"/>
  <c r="X198" i="1"/>
  <c r="AA776" i="1"/>
  <c r="AB776" i="1" s="1"/>
  <c r="P776" i="1"/>
  <c r="X2494" i="1"/>
  <c r="W2494" i="1"/>
  <c r="W2438" i="1"/>
  <c r="X2438" i="1"/>
  <c r="W2407" i="1"/>
  <c r="X2407" i="1"/>
  <c r="AA92" i="1"/>
  <c r="AC92" i="1" s="1"/>
  <c r="T356" i="1"/>
  <c r="U356" i="1"/>
  <c r="U420" i="1"/>
  <c r="T420" i="1"/>
  <c r="X438" i="1"/>
  <c r="W438" i="1"/>
  <c r="AA14" i="1"/>
  <c r="X2" i="1"/>
  <c r="U32" i="1"/>
  <c r="Q47" i="1"/>
  <c r="P49" i="1"/>
  <c r="AQ69" i="1"/>
  <c r="AA91" i="1"/>
  <c r="U91" i="1"/>
  <c r="AQ97" i="1"/>
  <c r="Q114" i="1"/>
  <c r="X140" i="1"/>
  <c r="U144" i="1"/>
  <c r="AQ243" i="1"/>
  <c r="AQ204" i="1"/>
  <c r="X230" i="1"/>
  <c r="X189" i="1"/>
  <c r="X166" i="1"/>
  <c r="AB278" i="1"/>
  <c r="T285" i="1"/>
  <c r="U285" i="1"/>
  <c r="AA306" i="1"/>
  <c r="AQ385" i="1"/>
  <c r="W391" i="1"/>
  <c r="AQ403" i="1"/>
  <c r="U419" i="1"/>
  <c r="T419" i="1"/>
  <c r="P420" i="1"/>
  <c r="AA420" i="1"/>
  <c r="AB420" i="1" s="1"/>
  <c r="P412" i="1"/>
  <c r="AA412" i="1"/>
  <c r="AC437" i="1"/>
  <c r="X434" i="1"/>
  <c r="AB497" i="1"/>
  <c r="AC497" i="1"/>
  <c r="AQ786" i="1"/>
  <c r="P14" i="1"/>
  <c r="W246" i="1"/>
  <c r="X246" i="1"/>
  <c r="W206" i="1"/>
  <c r="X206" i="1"/>
  <c r="W333" i="1"/>
  <c r="X333" i="1"/>
  <c r="X2470" i="1"/>
  <c r="W2470" i="1"/>
  <c r="X2422" i="1"/>
  <c r="W2422" i="1"/>
  <c r="W2399" i="1"/>
  <c r="X2399" i="1"/>
  <c r="AQ70" i="1"/>
  <c r="X190" i="1"/>
  <c r="W325" i="1"/>
  <c r="AA12" i="1"/>
  <c r="AB12" i="1" s="1"/>
  <c r="W17" i="1"/>
  <c r="U2" i="1"/>
  <c r="U43" i="1"/>
  <c r="AR53" i="1"/>
  <c r="AA59" i="1"/>
  <c r="AC59" i="1" s="1"/>
  <c r="AQ68" i="1"/>
  <c r="AQ75" i="1"/>
  <c r="AQ84" i="1"/>
  <c r="AA90" i="1"/>
  <c r="AQ95" i="1"/>
  <c r="U96" i="1"/>
  <c r="P114" i="1"/>
  <c r="X130" i="1"/>
  <c r="U128" i="1"/>
  <c r="P132" i="1"/>
  <c r="T135" i="1"/>
  <c r="X143" i="1"/>
  <c r="U143" i="1"/>
  <c r="U157" i="1"/>
  <c r="AQ203" i="1"/>
  <c r="AQ171" i="1"/>
  <c r="X229" i="1"/>
  <c r="X205" i="1"/>
  <c r="X165" i="1"/>
  <c r="W197" i="1"/>
  <c r="T244" i="1"/>
  <c r="U244" i="1"/>
  <c r="U236" i="1"/>
  <c r="T236" i="1"/>
  <c r="T228" i="1"/>
  <c r="U228" i="1"/>
  <c r="U212" i="1"/>
  <c r="T212" i="1"/>
  <c r="T180" i="1"/>
  <c r="U180" i="1"/>
  <c r="T164" i="1"/>
  <c r="U164" i="1"/>
  <c r="Q216" i="1"/>
  <c r="AA216" i="1"/>
  <c r="Q176" i="1"/>
  <c r="AA176" i="1"/>
  <c r="AQ276" i="1"/>
  <c r="W286" i="1"/>
  <c r="U309" i="1"/>
  <c r="P314" i="1"/>
  <c r="Q314" i="1"/>
  <c r="W349" i="1"/>
  <c r="X356" i="1"/>
  <c r="T364" i="1"/>
  <c r="AR400" i="1"/>
  <c r="AT400" i="1" s="1"/>
  <c r="T406" i="1"/>
  <c r="U406" i="1"/>
  <c r="Q408" i="1"/>
  <c r="AA408" i="1"/>
  <c r="AC408" i="1" s="1"/>
  <c r="Q400" i="1"/>
  <c r="AA400" i="1"/>
  <c r="AC400" i="1" s="1"/>
  <c r="Q419" i="1"/>
  <c r="AA419" i="1"/>
  <c r="P419" i="1"/>
  <c r="T432" i="1"/>
  <c r="U432" i="1"/>
  <c r="W433" i="1"/>
  <c r="X433" i="1"/>
  <c r="T434" i="1"/>
  <c r="U434" i="1"/>
  <c r="T481" i="1"/>
  <c r="U481" i="1"/>
  <c r="P643" i="1"/>
  <c r="AA643" i="1"/>
  <c r="AC643" i="1" s="1"/>
  <c r="AQ670" i="1"/>
  <c r="T698" i="1"/>
  <c r="AQ793" i="1"/>
  <c r="AA739" i="1"/>
  <c r="AC739" i="1" s="1"/>
  <c r="Q739" i="1"/>
  <c r="W2478" i="1"/>
  <c r="X2478" i="1"/>
  <c r="W2430" i="1"/>
  <c r="X2430" i="1"/>
  <c r="AQ625" i="1"/>
  <c r="W16" i="1"/>
  <c r="T12" i="1"/>
  <c r="AQ20" i="1"/>
  <c r="AA20" i="1"/>
  <c r="AB20" i="1" s="1"/>
  <c r="AQ37" i="1"/>
  <c r="T40" i="1"/>
  <c r="T44" i="1"/>
  <c r="AA49" i="1"/>
  <c r="AB49" i="1" s="1"/>
  <c r="AR52" i="1"/>
  <c r="AT52" i="1" s="1"/>
  <c r="AA53" i="1"/>
  <c r="AB53" i="1" s="1"/>
  <c r="AA58" i="1"/>
  <c r="AC58" i="1" s="1"/>
  <c r="X63" i="1"/>
  <c r="AQ78" i="1"/>
  <c r="U84" i="1"/>
  <c r="AQ106" i="1"/>
  <c r="W145" i="1"/>
  <c r="X146" i="1"/>
  <c r="AQ157" i="1"/>
  <c r="AA158" i="1"/>
  <c r="AB158" i="1" s="1"/>
  <c r="AQ236" i="1"/>
  <c r="AQ196" i="1"/>
  <c r="AK196" i="1" s="1"/>
  <c r="AR196" i="1" s="1"/>
  <c r="AT196" i="1" s="1"/>
  <c r="W218" i="1"/>
  <c r="X218" i="1"/>
  <c r="W210" i="1"/>
  <c r="X210" i="1"/>
  <c r="W194" i="1"/>
  <c r="X194" i="1"/>
  <c r="W186" i="1"/>
  <c r="X186" i="1"/>
  <c r="U204" i="1"/>
  <c r="U280" i="1"/>
  <c r="T280" i="1"/>
  <c r="W287" i="1"/>
  <c r="X287" i="1"/>
  <c r="Q302" i="1"/>
  <c r="AA302" i="1"/>
  <c r="X312" i="1"/>
  <c r="W312" i="1"/>
  <c r="P313" i="1"/>
  <c r="Q313" i="1"/>
  <c r="AQ352" i="1"/>
  <c r="AQ344" i="1"/>
  <c r="AQ336" i="1"/>
  <c r="AQ328" i="1"/>
  <c r="U405" i="1"/>
  <c r="T405" i="1"/>
  <c r="P399" i="1"/>
  <c r="Q399" i="1"/>
  <c r="AQ420" i="1"/>
  <c r="AQ412" i="1"/>
  <c r="X418" i="1"/>
  <c r="W418" i="1"/>
  <c r="U423" i="1"/>
  <c r="T423" i="1"/>
  <c r="W436" i="1"/>
  <c r="X436" i="1"/>
  <c r="W563" i="1"/>
  <c r="X563" i="1"/>
  <c r="W555" i="1"/>
  <c r="X555" i="1"/>
  <c r="X547" i="1"/>
  <c r="W547" i="1"/>
  <c r="P547" i="1"/>
  <c r="AA547" i="1"/>
  <c r="P539" i="1"/>
  <c r="AA539" i="1"/>
  <c r="AQ569" i="1"/>
  <c r="AK569" i="1" s="1"/>
  <c r="AR569" i="1" s="1"/>
  <c r="X575" i="1"/>
  <c r="W575" i="1"/>
  <c r="Q605" i="1"/>
  <c r="P605" i="1"/>
  <c r="AQ693" i="1"/>
  <c r="AQ841" i="1"/>
  <c r="AQ833" i="1"/>
  <c r="AQ817" i="1"/>
  <c r="AQ809" i="1"/>
  <c r="AQ801" i="1"/>
  <c r="AQ411" i="1"/>
  <c r="Q776" i="1"/>
  <c r="X2510" i="1"/>
  <c r="W2510" i="1"/>
  <c r="X2454" i="1"/>
  <c r="W2454" i="1"/>
  <c r="W2414" i="1"/>
  <c r="X2414" i="1"/>
  <c r="X214" i="1"/>
  <c r="W245" i="1"/>
  <c r="X245" i="1"/>
  <c r="W213" i="1"/>
  <c r="X213" i="1"/>
  <c r="W181" i="1"/>
  <c r="X181" i="1"/>
  <c r="AQ577" i="1"/>
  <c r="AA6" i="1"/>
  <c r="U13" i="1"/>
  <c r="T10" i="1"/>
  <c r="Q13" i="1"/>
  <c r="T30" i="1"/>
  <c r="AQ36" i="1"/>
  <c r="X45" i="1"/>
  <c r="AA48" i="1"/>
  <c r="AB48" i="1" s="1"/>
  <c r="AR51" i="1"/>
  <c r="W59" i="1"/>
  <c r="AR63" i="1"/>
  <c r="AT63" i="1" s="1"/>
  <c r="AQ77" i="1"/>
  <c r="AQ82" i="1"/>
  <c r="AQ86" i="1"/>
  <c r="AA85" i="1"/>
  <c r="AB85" i="1" s="1"/>
  <c r="AQ111" i="1"/>
  <c r="AK111" i="1" s="1"/>
  <c r="AR111" i="1" s="1"/>
  <c r="AQ114" i="1"/>
  <c r="AQ117" i="1"/>
  <c r="X121" i="1"/>
  <c r="T121" i="1"/>
  <c r="P130" i="1"/>
  <c r="AQ139" i="1"/>
  <c r="AK139" i="1" s="1"/>
  <c r="AR139" i="1" s="1"/>
  <c r="AQ145" i="1"/>
  <c r="W144" i="1"/>
  <c r="Q145" i="1"/>
  <c r="W147" i="1"/>
  <c r="AA150" i="1"/>
  <c r="AB150" i="1" s="1"/>
  <c r="W160" i="1"/>
  <c r="AQ195" i="1"/>
  <c r="AK195" i="1" s="1"/>
  <c r="AR183" i="1"/>
  <c r="X242" i="1"/>
  <c r="X178" i="1"/>
  <c r="W174" i="1"/>
  <c r="U220" i="1"/>
  <c r="P286" i="1"/>
  <c r="AA286" i="1"/>
  <c r="W301" i="1"/>
  <c r="U317" i="1"/>
  <c r="T317" i="1"/>
  <c r="AQ343" i="1"/>
  <c r="X337" i="1"/>
  <c r="T340" i="1"/>
  <c r="U340" i="1"/>
  <c r="P349" i="1"/>
  <c r="AA349" i="1"/>
  <c r="Q349" i="1"/>
  <c r="P333" i="1"/>
  <c r="AA333" i="1"/>
  <c r="AB333" i="1" s="1"/>
  <c r="P325" i="1"/>
  <c r="AA325" i="1"/>
  <c r="AQ423" i="1"/>
  <c r="AA423" i="1"/>
  <c r="AC423" i="1" s="1"/>
  <c r="T424" i="1"/>
  <c r="T430" i="1"/>
  <c r="U430" i="1"/>
  <c r="P438" i="1"/>
  <c r="AA438" i="1"/>
  <c r="AC438" i="1" s="1"/>
  <c r="AQ509" i="1"/>
  <c r="W562" i="1"/>
  <c r="X562" i="1"/>
  <c r="W546" i="1"/>
  <c r="X546" i="1"/>
  <c r="X538" i="1"/>
  <c r="W538" i="1"/>
  <c r="P562" i="1"/>
  <c r="AA562" i="1"/>
  <c r="P538" i="1"/>
  <c r="AA538" i="1"/>
  <c r="W620" i="1"/>
  <c r="X620" i="1"/>
  <c r="X656" i="1"/>
  <c r="W656" i="1"/>
  <c r="X732" i="1"/>
  <c r="W732" i="1"/>
  <c r="W182" i="1"/>
  <c r="X182" i="1"/>
  <c r="W2486" i="1"/>
  <c r="X2486" i="1"/>
  <c r="X2446" i="1"/>
  <c r="W2446" i="1"/>
  <c r="W2383" i="1"/>
  <c r="X2383" i="1"/>
  <c r="AQ90" i="1"/>
  <c r="AC106" i="1"/>
  <c r="P156" i="1"/>
  <c r="Q161" i="1"/>
  <c r="X173" i="1"/>
  <c r="W173" i="1"/>
  <c r="AQ278" i="1"/>
  <c r="U293" i="1"/>
  <c r="X364" i="1"/>
  <c r="W364" i="1"/>
  <c r="T372" i="1"/>
  <c r="U372" i="1"/>
  <c r="P359" i="1"/>
  <c r="AA359" i="1"/>
  <c r="AB359" i="1" s="1"/>
  <c r="AA4" i="1"/>
  <c r="AB4" i="1" s="1"/>
  <c r="Q5" i="1"/>
  <c r="W20" i="1"/>
  <c r="AA26" i="1"/>
  <c r="AC26" i="1" s="1"/>
  <c r="X40" i="1"/>
  <c r="Q35" i="1"/>
  <c r="Q46" i="1"/>
  <c r="W58" i="1"/>
  <c r="AR62" i="1"/>
  <c r="AT62" i="1" s="1"/>
  <c r="AQ81" i="1"/>
  <c r="AA83" i="1"/>
  <c r="AA87" i="1"/>
  <c r="Q92" i="1"/>
  <c r="AQ99" i="1"/>
  <c r="T99" i="1"/>
  <c r="U115" i="1"/>
  <c r="AA118" i="1"/>
  <c r="T118" i="1"/>
  <c r="X122" i="1"/>
  <c r="AQ142" i="1"/>
  <c r="U141" i="1"/>
  <c r="AQ155" i="1"/>
  <c r="X222" i="1"/>
  <c r="U193" i="1"/>
  <c r="T193" i="1"/>
  <c r="AR283" i="1"/>
  <c r="T288" i="1"/>
  <c r="U288" i="1"/>
  <c r="X306" i="1"/>
  <c r="T367" i="1"/>
  <c r="U367" i="1"/>
  <c r="X378" i="1"/>
  <c r="W378" i="1"/>
  <c r="T389" i="1"/>
  <c r="U389" i="1"/>
  <c r="Q388" i="1"/>
  <c r="AA388" i="1"/>
  <c r="P435" i="1"/>
  <c r="AA435" i="1"/>
  <c r="AB435" i="1" s="1"/>
  <c r="AQ460" i="1"/>
  <c r="AQ452" i="1"/>
  <c r="AQ484" i="1"/>
  <c r="W539" i="1"/>
  <c r="AQ580" i="1"/>
  <c r="T579" i="1"/>
  <c r="U579" i="1"/>
  <c r="T730" i="1"/>
  <c r="U730" i="1"/>
  <c r="U722" i="1"/>
  <c r="T722" i="1"/>
  <c r="T714" i="1"/>
  <c r="U714" i="1"/>
  <c r="T706" i="1"/>
  <c r="U706" i="1"/>
  <c r="T690" i="1"/>
  <c r="U690" i="1"/>
  <c r="T674" i="1"/>
  <c r="U674" i="1"/>
  <c r="T666" i="1"/>
  <c r="U666" i="1"/>
  <c r="T658" i="1"/>
  <c r="U658" i="1"/>
  <c r="Q728" i="1"/>
  <c r="P728" i="1"/>
  <c r="AA728" i="1"/>
  <c r="AC728" i="1" s="1"/>
  <c r="Q720" i="1"/>
  <c r="P720" i="1"/>
  <c r="AA720" i="1"/>
  <c r="Q712" i="1"/>
  <c r="AA712" i="1"/>
  <c r="AA704" i="1"/>
  <c r="P704" i="1"/>
  <c r="Q704" i="1"/>
  <c r="P696" i="1"/>
  <c r="Q696" i="1"/>
  <c r="AA696" i="1"/>
  <c r="P688" i="1"/>
  <c r="Q688" i="1"/>
  <c r="AA688" i="1"/>
  <c r="P680" i="1"/>
  <c r="Q680" i="1"/>
  <c r="Q672" i="1"/>
  <c r="P672" i="1"/>
  <c r="AA672" i="1"/>
  <c r="AC672" i="1" s="1"/>
  <c r="Q664" i="1"/>
  <c r="P664" i="1"/>
  <c r="AQ861" i="1"/>
  <c r="W238" i="1"/>
  <c r="X238" i="1"/>
  <c r="X341" i="1"/>
  <c r="W341" i="1"/>
  <c r="Q430" i="1"/>
  <c r="P430" i="1"/>
  <c r="X2502" i="1"/>
  <c r="W2502" i="1"/>
  <c r="W2462" i="1"/>
  <c r="X2462" i="1"/>
  <c r="X2391" i="1"/>
  <c r="W2391" i="1"/>
  <c r="W221" i="1"/>
  <c r="X221" i="1"/>
  <c r="W590" i="1"/>
  <c r="X590" i="1"/>
  <c r="Q4" i="1"/>
  <c r="AA25" i="1"/>
  <c r="AB25" i="1" s="1"/>
  <c r="X27" i="1"/>
  <c r="Q30" i="1"/>
  <c r="X35" i="1"/>
  <c r="Q45" i="1"/>
  <c r="U47" i="1"/>
  <c r="AA60" i="1"/>
  <c r="T62" i="1"/>
  <c r="W119" i="1"/>
  <c r="AR133" i="1"/>
  <c r="AT133" i="1" s="1"/>
  <c r="AA133" i="1"/>
  <c r="AC133" i="1" s="1"/>
  <c r="Q157" i="1"/>
  <c r="T158" i="1"/>
  <c r="T160" i="1"/>
  <c r="AQ197" i="1"/>
  <c r="W237" i="1"/>
  <c r="X231" i="1"/>
  <c r="W231" i="1"/>
  <c r="W199" i="1"/>
  <c r="X199" i="1"/>
  <c r="X167" i="1"/>
  <c r="W167" i="1"/>
  <c r="U201" i="1"/>
  <c r="T232" i="1"/>
  <c r="U232" i="1"/>
  <c r="T216" i="1"/>
  <c r="U216" i="1"/>
  <c r="P244" i="1"/>
  <c r="AA244" i="1"/>
  <c r="P188" i="1"/>
  <c r="AA188" i="1"/>
  <c r="P180" i="1"/>
  <c r="AA180" i="1"/>
  <c r="P164" i="1"/>
  <c r="AA164" i="1"/>
  <c r="AC164" i="1" s="1"/>
  <c r="W288" i="1"/>
  <c r="X288" i="1"/>
  <c r="X309" i="1"/>
  <c r="W309" i="1"/>
  <c r="T302" i="1"/>
  <c r="U318" i="1"/>
  <c r="U346" i="1"/>
  <c r="T346" i="1"/>
  <c r="U330" i="1"/>
  <c r="T330" i="1"/>
  <c r="AA375" i="1"/>
  <c r="AB375" i="1" s="1"/>
  <c r="T378" i="1"/>
  <c r="U378" i="1"/>
  <c r="AA396" i="1"/>
  <c r="AB396" i="1" s="1"/>
  <c r="Q396" i="1"/>
  <c r="W430" i="1"/>
  <c r="T436" i="1"/>
  <c r="AQ467" i="1"/>
  <c r="AQ451" i="1"/>
  <c r="X520" i="1"/>
  <c r="W520" i="1"/>
  <c r="W504" i="1"/>
  <c r="X504" i="1"/>
  <c r="X488" i="1"/>
  <c r="W488" i="1"/>
  <c r="W480" i="1"/>
  <c r="X480" i="1"/>
  <c r="T578" i="1"/>
  <c r="U578" i="1"/>
  <c r="P574" i="1"/>
  <c r="AA574" i="1"/>
  <c r="AB574" i="1" s="1"/>
  <c r="P566" i="1"/>
  <c r="AA566" i="1"/>
  <c r="P646" i="1"/>
  <c r="AA646" i="1"/>
  <c r="AC646" i="1" s="1"/>
  <c r="AB680" i="1"/>
  <c r="AC680" i="1"/>
  <c r="T729" i="1"/>
  <c r="U729" i="1"/>
  <c r="T721" i="1"/>
  <c r="U721" i="1"/>
  <c r="T705" i="1"/>
  <c r="U705" i="1"/>
  <c r="U673" i="1"/>
  <c r="T673" i="1"/>
  <c r="U657" i="1"/>
  <c r="T657" i="1"/>
  <c r="Q727" i="1"/>
  <c r="AA727" i="1"/>
  <c r="AC727" i="1" s="1"/>
  <c r="Q703" i="1"/>
  <c r="AA703" i="1"/>
  <c r="AC703" i="1" s="1"/>
  <c r="Q695" i="1"/>
  <c r="P695" i="1"/>
  <c r="Q687" i="1"/>
  <c r="AA687" i="1"/>
  <c r="P687" i="1"/>
  <c r="Q671" i="1"/>
  <c r="AA671" i="1"/>
  <c r="Q740" i="1"/>
  <c r="P740" i="1"/>
  <c r="AA740" i="1"/>
  <c r="AQ1079" i="1"/>
  <c r="AR519" i="1"/>
  <c r="AC519" i="1"/>
  <c r="AA527" i="1"/>
  <c r="AA495" i="1"/>
  <c r="T500" i="1"/>
  <c r="T566" i="1"/>
  <c r="U577" i="1"/>
  <c r="T577" i="1"/>
  <c r="Q588" i="1"/>
  <c r="AA588" i="1"/>
  <c r="U605" i="1"/>
  <c r="T605" i="1"/>
  <c r="AA647" i="1"/>
  <c r="U655" i="1"/>
  <c r="AQ700" i="1"/>
  <c r="AQ684" i="1"/>
  <c r="AB716" i="1"/>
  <c r="AC716" i="1"/>
  <c r="T659" i="1"/>
  <c r="W741" i="1"/>
  <c r="U741" i="1"/>
  <c r="T741" i="1"/>
  <c r="T766" i="1"/>
  <c r="U766" i="1"/>
  <c r="W791" i="1"/>
  <c r="X791" i="1"/>
  <c r="P783" i="1"/>
  <c r="AA783" i="1"/>
  <c r="T830" i="1"/>
  <c r="AA209" i="1"/>
  <c r="AB209" i="1" s="1"/>
  <c r="U189" i="1"/>
  <c r="Q239" i="1"/>
  <c r="AA280" i="1"/>
  <c r="AB280" i="1" s="1"/>
  <c r="U305" i="1"/>
  <c r="X322" i="1"/>
  <c r="AQ350" i="1"/>
  <c r="AQ326" i="1"/>
  <c r="AA334" i="1"/>
  <c r="AC334" i="1" s="1"/>
  <c r="T350" i="1"/>
  <c r="AQ371" i="1"/>
  <c r="AQ363" i="1"/>
  <c r="AA368" i="1"/>
  <c r="AB368" i="1" s="1"/>
  <c r="W387" i="1"/>
  <c r="Q392" i="1"/>
  <c r="X407" i="1"/>
  <c r="AQ414" i="1"/>
  <c r="AQ425" i="1"/>
  <c r="X437" i="1"/>
  <c r="AA509" i="1"/>
  <c r="AB509" i="1" s="1"/>
  <c r="AA477" i="1"/>
  <c r="AC477" i="1" s="1"/>
  <c r="X523" i="1"/>
  <c r="X505" i="1"/>
  <c r="W489" i="1"/>
  <c r="W475" i="1"/>
  <c r="U519" i="1"/>
  <c r="U476" i="1"/>
  <c r="T517" i="1"/>
  <c r="Q493" i="1"/>
  <c r="AA561" i="1"/>
  <c r="AA543" i="1"/>
  <c r="AA534" i="1"/>
  <c r="T582" i="1"/>
  <c r="AR585" i="1"/>
  <c r="AA600" i="1"/>
  <c r="W607" i="1"/>
  <c r="AQ630" i="1"/>
  <c r="AQ622" i="1"/>
  <c r="AC732" i="1"/>
  <c r="AB660" i="1"/>
  <c r="AC660" i="1"/>
  <c r="X702" i="1"/>
  <c r="U671" i="1"/>
  <c r="T671" i="1"/>
  <c r="Q685" i="1"/>
  <c r="AA685" i="1"/>
  <c r="AB685" i="1" s="1"/>
  <c r="X736" i="1"/>
  <c r="Q737" i="1"/>
  <c r="P737" i="1"/>
  <c r="AA755" i="1"/>
  <c r="AB755" i="1" s="1"/>
  <c r="W749" i="1"/>
  <c r="X749" i="1"/>
  <c r="U752" i="1"/>
  <c r="T746" i="1"/>
  <c r="U746" i="1"/>
  <c r="Q749" i="1"/>
  <c r="AA749" i="1"/>
  <c r="AB749" i="1" s="1"/>
  <c r="P749" i="1"/>
  <c r="W790" i="1"/>
  <c r="X790" i="1"/>
  <c r="P790" i="1"/>
  <c r="AA790" i="1"/>
  <c r="AC790" i="1" s="1"/>
  <c r="Q800" i="1"/>
  <c r="P871" i="1"/>
  <c r="Q1110" i="1"/>
  <c r="AA1110" i="1"/>
  <c r="AB1110" i="1" s="1"/>
  <c r="P1110" i="1"/>
  <c r="AQ351" i="1"/>
  <c r="AQ353" i="1"/>
  <c r="AQ345" i="1"/>
  <c r="AQ337" i="1"/>
  <c r="AQ329" i="1"/>
  <c r="Q345" i="1"/>
  <c r="AQ491" i="1"/>
  <c r="AQ525" i="1"/>
  <c r="AQ517" i="1"/>
  <c r="W531" i="1"/>
  <c r="U492" i="1"/>
  <c r="AA542" i="1"/>
  <c r="AA570" i="1"/>
  <c r="W573" i="1"/>
  <c r="P571" i="1"/>
  <c r="W604" i="1"/>
  <c r="AQ615" i="1"/>
  <c r="AQ738" i="1"/>
  <c r="T745" i="1"/>
  <c r="U745" i="1"/>
  <c r="AA762" i="1"/>
  <c r="AB762" i="1" s="1"/>
  <c r="P762" i="1"/>
  <c r="P768" i="1"/>
  <c r="Q768" i="1"/>
  <c r="U806" i="1"/>
  <c r="W870" i="1"/>
  <c r="X870" i="1"/>
  <c r="AQ1056" i="1"/>
  <c r="T1046" i="1"/>
  <c r="U1047" i="1"/>
  <c r="T1047" i="1"/>
  <c r="P1057" i="1"/>
  <c r="AA1057" i="1"/>
  <c r="X1198" i="1"/>
  <c r="W1198" i="1"/>
  <c r="W1190" i="1"/>
  <c r="X1190" i="1"/>
  <c r="W1182" i="1"/>
  <c r="X1182" i="1"/>
  <c r="W1174" i="1"/>
  <c r="X1174" i="1"/>
  <c r="W1150" i="1"/>
  <c r="X1150" i="1"/>
  <c r="X1142" i="1"/>
  <c r="W1142" i="1"/>
  <c r="W1134" i="1"/>
  <c r="X1134" i="1"/>
  <c r="W1126" i="1"/>
  <c r="X1126" i="1"/>
  <c r="X1118" i="1"/>
  <c r="W1118" i="1"/>
  <c r="AQ456" i="1"/>
  <c r="AQ524" i="1"/>
  <c r="AQ516" i="1"/>
  <c r="AQ508" i="1"/>
  <c r="AQ500" i="1"/>
  <c r="AQ492" i="1"/>
  <c r="AQ476" i="1"/>
  <c r="AQ520" i="1"/>
  <c r="AQ496" i="1"/>
  <c r="Q578" i="1"/>
  <c r="AA578" i="1"/>
  <c r="U610" i="1"/>
  <c r="T610" i="1"/>
  <c r="P608" i="1"/>
  <c r="AA608" i="1"/>
  <c r="AC608" i="1" s="1"/>
  <c r="AQ644" i="1"/>
  <c r="AQ628" i="1"/>
  <c r="P649" i="1"/>
  <c r="AA649" i="1"/>
  <c r="AC649" i="1" s="1"/>
  <c r="W735" i="1"/>
  <c r="X735" i="1"/>
  <c r="U760" i="1"/>
  <c r="T760" i="1"/>
  <c r="T744" i="1"/>
  <c r="U744" i="1"/>
  <c r="P747" i="1"/>
  <c r="AA747" i="1"/>
  <c r="AB747" i="1" s="1"/>
  <c r="T846" i="1"/>
  <c r="U846" i="1"/>
  <c r="U838" i="1"/>
  <c r="T838" i="1"/>
  <c r="U822" i="1"/>
  <c r="T822" i="1"/>
  <c r="U814" i="1"/>
  <c r="T814" i="1"/>
  <c r="P848" i="1"/>
  <c r="AA848" i="1"/>
  <c r="P824" i="1"/>
  <c r="AA824" i="1"/>
  <c r="P808" i="1"/>
  <c r="Q808" i="1"/>
  <c r="AQ912" i="1"/>
  <c r="U1054" i="1"/>
  <c r="T1054" i="1"/>
  <c r="P1048" i="1"/>
  <c r="AA1048" i="1"/>
  <c r="AB1048" i="1" s="1"/>
  <c r="AA217" i="1"/>
  <c r="Q199" i="1"/>
  <c r="AQ272" i="1"/>
  <c r="AR286" i="1"/>
  <c r="AT286" i="1" s="1"/>
  <c r="T295" i="1"/>
  <c r="U299" i="1"/>
  <c r="AA310" i="1"/>
  <c r="AB310" i="1" s="1"/>
  <c r="AQ335" i="1"/>
  <c r="P350" i="1"/>
  <c r="P372" i="1"/>
  <c r="AQ387" i="1"/>
  <c r="AA385" i="1"/>
  <c r="AC385" i="1" s="1"/>
  <c r="U386" i="1"/>
  <c r="AR390" i="1"/>
  <c r="AT390" i="1" s="1"/>
  <c r="AQ426" i="1"/>
  <c r="X427" i="1"/>
  <c r="AQ502" i="1"/>
  <c r="AQ515" i="1"/>
  <c r="AQ507" i="1"/>
  <c r="X499" i="1"/>
  <c r="W484" i="1"/>
  <c r="U490" i="1"/>
  <c r="P529" i="1"/>
  <c r="P486" i="1"/>
  <c r="AA558" i="1"/>
  <c r="AA568" i="1"/>
  <c r="AB568" i="1" s="1"/>
  <c r="W565" i="1"/>
  <c r="W577" i="1"/>
  <c r="X577" i="1"/>
  <c r="W569" i="1"/>
  <c r="X569" i="1"/>
  <c r="T574" i="1"/>
  <c r="AR590" i="1"/>
  <c r="AT590" i="1" s="1"/>
  <c r="T584" i="1"/>
  <c r="X603" i="1"/>
  <c r="W603" i="1"/>
  <c r="W762" i="1"/>
  <c r="X762" i="1"/>
  <c r="AQ777" i="1"/>
  <c r="AQ769" i="1"/>
  <c r="U798" i="1"/>
  <c r="T845" i="1"/>
  <c r="U845" i="1"/>
  <c r="T821" i="1"/>
  <c r="U821" i="1"/>
  <c r="U813" i="1"/>
  <c r="T813" i="1"/>
  <c r="U797" i="1"/>
  <c r="T797" i="1"/>
  <c r="AC839" i="1"/>
  <c r="AB839" i="1"/>
  <c r="P831" i="1"/>
  <c r="Q831" i="1"/>
  <c r="AA831" i="1"/>
  <c r="AC831" i="1" s="1"/>
  <c r="AA823" i="1"/>
  <c r="AC823" i="1" s="1"/>
  <c r="Q823" i="1"/>
  <c r="P823" i="1"/>
  <c r="P807" i="1"/>
  <c r="AA807" i="1"/>
  <c r="AC807" i="1" s="1"/>
  <c r="Q799" i="1"/>
  <c r="P799" i="1"/>
  <c r="AQ863" i="1"/>
  <c r="AQ855" i="1"/>
  <c r="AR926" i="1"/>
  <c r="AQ1029" i="1"/>
  <c r="X1056" i="1"/>
  <c r="W1056" i="1"/>
  <c r="AA233" i="1"/>
  <c r="AA201" i="1"/>
  <c r="AC201" i="1" s="1"/>
  <c r="Q183" i="1"/>
  <c r="AQ327" i="1"/>
  <c r="AA345" i="1"/>
  <c r="X338" i="1"/>
  <c r="U391" i="1"/>
  <c r="AQ499" i="1"/>
  <c r="AK499" i="1" s="1"/>
  <c r="X483" i="1"/>
  <c r="U484" i="1"/>
  <c r="T508" i="1"/>
  <c r="Q509" i="1"/>
  <c r="P528" i="1"/>
  <c r="P480" i="1"/>
  <c r="T572" i="1"/>
  <c r="U572" i="1"/>
  <c r="Q591" i="1"/>
  <c r="P591" i="1"/>
  <c r="AQ612" i="1"/>
  <c r="P619" i="1"/>
  <c r="AQ626" i="1"/>
  <c r="X725" i="1"/>
  <c r="W725" i="1"/>
  <c r="X717" i="1"/>
  <c r="W717" i="1"/>
  <c r="X693" i="1"/>
  <c r="W693" i="1"/>
  <c r="W661" i="1"/>
  <c r="X661" i="1"/>
  <c r="T715" i="1"/>
  <c r="U715" i="1"/>
  <c r="T691" i="1"/>
  <c r="U691" i="1"/>
  <c r="P697" i="1"/>
  <c r="Q697" i="1"/>
  <c r="P681" i="1"/>
  <c r="AA681" i="1"/>
  <c r="AB681" i="1" s="1"/>
  <c r="P673" i="1"/>
  <c r="AA673" i="1"/>
  <c r="P657" i="1"/>
  <c r="AA657" i="1"/>
  <c r="AB657" i="1" s="1"/>
  <c r="W765" i="1"/>
  <c r="X765" i="1"/>
  <c r="AQ770" i="1"/>
  <c r="AK770" i="1" s="1"/>
  <c r="T776" i="1"/>
  <c r="U776" i="1"/>
  <c r="Q777" i="1"/>
  <c r="AA777" i="1"/>
  <c r="AC777" i="1" s="1"/>
  <c r="P777" i="1"/>
  <c r="AA816" i="1"/>
  <c r="AB816" i="1" s="1"/>
  <c r="AQ854" i="1"/>
  <c r="W1098" i="1"/>
  <c r="X1098" i="1"/>
  <c r="X1189" i="1"/>
  <c r="W1189" i="1"/>
  <c r="U1210" i="1"/>
  <c r="W1743" i="1"/>
  <c r="X1743" i="1"/>
  <c r="W1728" i="1"/>
  <c r="X1728" i="1"/>
  <c r="T1015" i="1"/>
  <c r="U1015" i="1"/>
  <c r="U991" i="1"/>
  <c r="T991" i="1"/>
  <c r="T943" i="1"/>
  <c r="U943" i="1"/>
  <c r="T935" i="1"/>
  <c r="U935" i="1"/>
  <c r="T927" i="1"/>
  <c r="U927" i="1"/>
  <c r="U919" i="1"/>
  <c r="T919" i="1"/>
  <c r="T911" i="1"/>
  <c r="U911" i="1"/>
  <c r="T895" i="1"/>
  <c r="U895" i="1"/>
  <c r="U887" i="1"/>
  <c r="T887" i="1"/>
  <c r="Q1021" i="1"/>
  <c r="AA1021" i="1"/>
  <c r="AB1021" i="1" s="1"/>
  <c r="Q1013" i="1"/>
  <c r="AA1013" i="1"/>
  <c r="Q997" i="1"/>
  <c r="AA997" i="1"/>
  <c r="Q989" i="1"/>
  <c r="AA989" i="1"/>
  <c r="Q981" i="1"/>
  <c r="AA981" i="1"/>
  <c r="Q957" i="1"/>
  <c r="AA957" i="1"/>
  <c r="Q949" i="1"/>
  <c r="AA949" i="1"/>
  <c r="Q933" i="1"/>
  <c r="AA933" i="1"/>
  <c r="Q925" i="1"/>
  <c r="AA925" i="1"/>
  <c r="Q917" i="1"/>
  <c r="AA917" i="1"/>
  <c r="Q893" i="1"/>
  <c r="AA893" i="1"/>
  <c r="Q885" i="1"/>
  <c r="AA885" i="1"/>
  <c r="AQ1028" i="1"/>
  <c r="T1042" i="1"/>
  <c r="U1042" i="1"/>
  <c r="AB1220" i="1"/>
  <c r="AC1220" i="1"/>
  <c r="Q1212" i="1"/>
  <c r="P1212" i="1"/>
  <c r="AA730" i="1"/>
  <c r="AC730" i="1" s="1"/>
  <c r="P710" i="1"/>
  <c r="P670" i="1"/>
  <c r="AQ758" i="1"/>
  <c r="W751" i="1"/>
  <c r="T763" i="1"/>
  <c r="AQ771" i="1"/>
  <c r="AA778" i="1"/>
  <c r="AA794" i="1"/>
  <c r="AB794" i="1" s="1"/>
  <c r="W836" i="1"/>
  <c r="U824" i="1"/>
  <c r="AQ868" i="1"/>
  <c r="AK868" i="1" s="1"/>
  <c r="AR868" i="1" s="1"/>
  <c r="U869" i="1"/>
  <c r="AR902" i="1"/>
  <c r="W990" i="1"/>
  <c r="X990" i="1"/>
  <c r="W966" i="1"/>
  <c r="X966" i="1"/>
  <c r="X958" i="1"/>
  <c r="W958" i="1"/>
  <c r="W950" i="1"/>
  <c r="X950" i="1"/>
  <c r="W926" i="1"/>
  <c r="X926" i="1"/>
  <c r="W878" i="1"/>
  <c r="X878" i="1"/>
  <c r="T967" i="1"/>
  <c r="U966" i="1"/>
  <c r="T966" i="1"/>
  <c r="U934" i="1"/>
  <c r="T934" i="1"/>
  <c r="U918" i="1"/>
  <c r="T918" i="1"/>
  <c r="U902" i="1"/>
  <c r="T902" i="1"/>
  <c r="U878" i="1"/>
  <c r="T878" i="1"/>
  <c r="AC988" i="1"/>
  <c r="AB988" i="1"/>
  <c r="AB924" i="1"/>
  <c r="AC924" i="1"/>
  <c r="AC916" i="1"/>
  <c r="AB916" i="1"/>
  <c r="AC876" i="1"/>
  <c r="AB876" i="1"/>
  <c r="W1043" i="1"/>
  <c r="X1043" i="1"/>
  <c r="W1068" i="1"/>
  <c r="X1068" i="1"/>
  <c r="AA1096" i="1"/>
  <c r="AB1096" i="1" s="1"/>
  <c r="P1092" i="1"/>
  <c r="Q1092" i="1"/>
  <c r="X1108" i="1"/>
  <c r="T1168" i="1"/>
  <c r="U1168" i="1"/>
  <c r="T1160" i="1"/>
  <c r="U1160" i="1"/>
  <c r="T1120" i="1"/>
  <c r="U1120" i="1"/>
  <c r="Q1197" i="1"/>
  <c r="AA1197" i="1"/>
  <c r="AC1197" i="1" s="1"/>
  <c r="Q1189" i="1"/>
  <c r="AA1189" i="1"/>
  <c r="AC1189" i="1" s="1"/>
  <c r="Q1173" i="1"/>
  <c r="AA1173" i="1"/>
  <c r="AC1173" i="1" s="1"/>
  <c r="Q1157" i="1"/>
  <c r="AA1157" i="1"/>
  <c r="AC1157" i="1" s="1"/>
  <c r="Q1141" i="1"/>
  <c r="AA1141" i="1"/>
  <c r="AB1141" i="1" s="1"/>
  <c r="Q1133" i="1"/>
  <c r="AA1133" i="1"/>
  <c r="AB1133" i="1" s="1"/>
  <c r="X1220" i="1"/>
  <c r="W1220" i="1"/>
  <c r="X1212" i="1"/>
  <c r="W1212" i="1"/>
  <c r="AR768" i="1"/>
  <c r="AT768" i="1" s="1"/>
  <c r="T767" i="1"/>
  <c r="W793" i="1"/>
  <c r="AC813" i="1"/>
  <c r="X816" i="1"/>
  <c r="P794" i="1"/>
  <c r="AA965" i="1"/>
  <c r="AA909" i="1"/>
  <c r="W1042" i="1"/>
  <c r="X1042" i="1"/>
  <c r="W1060" i="1"/>
  <c r="X1060" i="1"/>
  <c r="W1052" i="1"/>
  <c r="X1052" i="1"/>
  <c r="P1053" i="1"/>
  <c r="AA1053" i="1"/>
  <c r="AB1053" i="1" s="1"/>
  <c r="P1045" i="1"/>
  <c r="AA1045" i="1"/>
  <c r="AB1045" i="1" s="1"/>
  <c r="AQ1075" i="1"/>
  <c r="AB1092" i="1"/>
  <c r="AC1092" i="1"/>
  <c r="U1097" i="1"/>
  <c r="T1097" i="1"/>
  <c r="AQ1173" i="1"/>
  <c r="T1119" i="1"/>
  <c r="U1119" i="1"/>
  <c r="AB1530" i="1"/>
  <c r="AC1530" i="1"/>
  <c r="AB1226" i="1"/>
  <c r="AC1226" i="1"/>
  <c r="Q658" i="1"/>
  <c r="P702" i="1"/>
  <c r="X737" i="1"/>
  <c r="AQ759" i="1"/>
  <c r="AQ743" i="1"/>
  <c r="X768" i="1"/>
  <c r="T848" i="1"/>
  <c r="T816" i="1"/>
  <c r="AQ988" i="1"/>
  <c r="AQ908" i="1"/>
  <c r="AA941" i="1"/>
  <c r="AB941" i="1" s="1"/>
  <c r="W934" i="1"/>
  <c r="U951" i="1"/>
  <c r="AQ1033" i="1"/>
  <c r="AB1042" i="1"/>
  <c r="AC1042" i="1"/>
  <c r="W1051" i="1"/>
  <c r="X1051" i="1"/>
  <c r="U1059" i="1"/>
  <c r="U1066" i="1"/>
  <c r="T1066" i="1"/>
  <c r="AQ1074" i="1"/>
  <c r="T1082" i="1"/>
  <c r="U1082" i="1"/>
  <c r="W1095" i="1"/>
  <c r="X1095" i="1"/>
  <c r="W1087" i="1"/>
  <c r="X1087" i="1"/>
  <c r="AQ1172" i="1"/>
  <c r="U1184" i="1"/>
  <c r="U1204" i="1"/>
  <c r="T1204" i="1"/>
  <c r="AC1602" i="1"/>
  <c r="AB1602" i="1"/>
  <c r="AB1593" i="1"/>
  <c r="AC1593" i="1"/>
  <c r="AB1548" i="1"/>
  <c r="AC1548" i="1"/>
  <c r="AB1319" i="1"/>
  <c r="AC1319" i="1"/>
  <c r="AB1255" i="1"/>
  <c r="AC1255" i="1"/>
  <c r="AB1244" i="1"/>
  <c r="AC1244" i="1"/>
  <c r="AB1234" i="1"/>
  <c r="AC1234" i="1"/>
  <c r="Q604" i="1"/>
  <c r="AR728" i="1"/>
  <c r="AR720" i="1"/>
  <c r="X663" i="1"/>
  <c r="P734" i="1"/>
  <c r="AQ737" i="1"/>
  <c r="AQ776" i="1"/>
  <c r="X776" i="1"/>
  <c r="T772" i="1"/>
  <c r="W821" i="1"/>
  <c r="X821" i="1"/>
  <c r="AQ865" i="1"/>
  <c r="AQ857" i="1"/>
  <c r="W910" i="1"/>
  <c r="X915" i="1"/>
  <c r="W915" i="1"/>
  <c r="X899" i="1"/>
  <c r="W899" i="1"/>
  <c r="X891" i="1"/>
  <c r="W891" i="1"/>
  <c r="W883" i="1"/>
  <c r="X883" i="1"/>
  <c r="W875" i="1"/>
  <c r="X875" i="1"/>
  <c r="T1007" i="1"/>
  <c r="T995" i="1"/>
  <c r="U995" i="1"/>
  <c r="U955" i="1"/>
  <c r="T955" i="1"/>
  <c r="U907" i="1"/>
  <c r="T907" i="1"/>
  <c r="P1009" i="1"/>
  <c r="AA1009" i="1"/>
  <c r="AC1009" i="1" s="1"/>
  <c r="P1001" i="1"/>
  <c r="AA1001" i="1"/>
  <c r="AB1001" i="1" s="1"/>
  <c r="P993" i="1"/>
  <c r="AA993" i="1"/>
  <c r="AB993" i="1" s="1"/>
  <c r="P969" i="1"/>
  <c r="AA969" i="1"/>
  <c r="AB969" i="1" s="1"/>
  <c r="P961" i="1"/>
  <c r="AA961" i="1"/>
  <c r="AB961" i="1" s="1"/>
  <c r="P945" i="1"/>
  <c r="AA945" i="1"/>
  <c r="AB945" i="1" s="1"/>
  <c r="P937" i="1"/>
  <c r="AA937" i="1"/>
  <c r="AB937" i="1" s="1"/>
  <c r="P929" i="1"/>
  <c r="AA929" i="1"/>
  <c r="P905" i="1"/>
  <c r="AA905" i="1"/>
  <c r="AB905" i="1" s="1"/>
  <c r="P897" i="1"/>
  <c r="AA897" i="1"/>
  <c r="P881" i="1"/>
  <c r="AA881" i="1"/>
  <c r="AB881" i="1" s="1"/>
  <c r="P873" i="1"/>
  <c r="AA873" i="1"/>
  <c r="AC873" i="1" s="1"/>
  <c r="Q1044" i="1"/>
  <c r="U1067" i="1"/>
  <c r="W1084" i="1"/>
  <c r="X1084" i="1"/>
  <c r="U1094" i="1"/>
  <c r="W1100" i="1"/>
  <c r="W1101" i="1"/>
  <c r="X1101" i="1"/>
  <c r="P1206" i="1"/>
  <c r="Q1206" i="1"/>
  <c r="AT1580" i="1"/>
  <c r="AQ750" i="1"/>
  <c r="U840" i="1"/>
  <c r="T840" i="1"/>
  <c r="AR906" i="1"/>
  <c r="AA901" i="1"/>
  <c r="AB901" i="1" s="1"/>
  <c r="P1075" i="1"/>
  <c r="AA1075" i="1"/>
  <c r="X1083" i="1"/>
  <c r="W1083" i="1"/>
  <c r="P1088" i="1"/>
  <c r="AA1088" i="1"/>
  <c r="AB1088" i="1" s="1"/>
  <c r="W1204" i="1"/>
  <c r="X1204" i="1"/>
  <c r="AQ1693" i="1"/>
  <c r="AQ1685" i="1"/>
  <c r="AQ1677" i="1"/>
  <c r="AQ1661" i="1"/>
  <c r="AQ898" i="1"/>
  <c r="U962" i="1"/>
  <c r="Q920" i="1"/>
  <c r="P992" i="1"/>
  <c r="AA1089" i="1"/>
  <c r="U1093" i="1"/>
  <c r="X1105" i="1"/>
  <c r="AA1121" i="1"/>
  <c r="AB1121" i="1" s="1"/>
  <c r="T1156" i="1"/>
  <c r="P1128" i="1"/>
  <c r="AQ1317" i="1"/>
  <c r="AQ1301" i="1"/>
  <c r="AB1657" i="1"/>
  <c r="AC1657" i="1"/>
  <c r="AB1556" i="1"/>
  <c r="AC1556" i="1"/>
  <c r="AC1492" i="1"/>
  <c r="AB1492" i="1"/>
  <c r="AB1383" i="1"/>
  <c r="AC1383" i="1"/>
  <c r="T1342" i="1"/>
  <c r="X946" i="1"/>
  <c r="U994" i="1"/>
  <c r="U890" i="1"/>
  <c r="U874" i="1"/>
  <c r="T1002" i="1"/>
  <c r="Q912" i="1"/>
  <c r="AQ1026" i="1"/>
  <c r="AQ1100" i="1"/>
  <c r="AQ1164" i="1"/>
  <c r="AQ1124" i="1"/>
  <c r="AA1201" i="1"/>
  <c r="AA1161" i="1"/>
  <c r="AB1161" i="1" s="1"/>
  <c r="U1195" i="1"/>
  <c r="T1116" i="1"/>
  <c r="Q1170" i="1"/>
  <c r="Q1121" i="1"/>
  <c r="AA1219" i="1"/>
  <c r="AB1219" i="1" s="1"/>
  <c r="AR1442" i="1"/>
  <c r="AT1442" i="1" s="1"/>
  <c r="AQ1348" i="1"/>
  <c r="AQ1284" i="1"/>
  <c r="AQ1252" i="1"/>
  <c r="AQ1228" i="1"/>
  <c r="AB1502" i="1"/>
  <c r="AC1502" i="1"/>
  <c r="AB1447" i="1"/>
  <c r="AC1447" i="1"/>
  <c r="AB1382" i="1"/>
  <c r="AC1382" i="1"/>
  <c r="AB1446" i="1"/>
  <c r="AC1446" i="1"/>
  <c r="AC1327" i="1"/>
  <c r="AB1327" i="1"/>
  <c r="T1478" i="1"/>
  <c r="T1414" i="1"/>
  <c r="Q880" i="1"/>
  <c r="P1042" i="1"/>
  <c r="Q1052" i="1"/>
  <c r="P1086" i="1"/>
  <c r="T1095" i="1"/>
  <c r="AQ1188" i="1"/>
  <c r="AA1185" i="1"/>
  <c r="AA1129" i="1"/>
  <c r="T1148" i="1"/>
  <c r="P1192" i="1"/>
  <c r="AR1657" i="1"/>
  <c r="AR1593" i="1"/>
  <c r="AR1522" i="1"/>
  <c r="AR1514" i="1"/>
  <c r="AR1482" i="1"/>
  <c r="AR1394" i="1"/>
  <c r="AT1394" i="1" s="1"/>
  <c r="AR1362" i="1"/>
  <c r="AT1362" i="1" s="1"/>
  <c r="AR1330" i="1"/>
  <c r="AT1330" i="1" s="1"/>
  <c r="AC1564" i="1"/>
  <c r="AB1564" i="1"/>
  <c r="AC1391" i="1"/>
  <c r="AB1391" i="1"/>
  <c r="AC1292" i="1"/>
  <c r="AB1292" i="1"/>
  <c r="AB1282" i="1"/>
  <c r="AC1282" i="1"/>
  <c r="AA1008" i="1"/>
  <c r="AC1008" i="1" s="1"/>
  <c r="AA944" i="1"/>
  <c r="AC944" i="1" s="1"/>
  <c r="AA880" i="1"/>
  <c r="AC880" i="1" s="1"/>
  <c r="X876" i="1"/>
  <c r="U970" i="1"/>
  <c r="Q976" i="1"/>
  <c r="AQ1023" i="1"/>
  <c r="P1062" i="1"/>
  <c r="AA1084" i="1"/>
  <c r="AC1135" i="1"/>
  <c r="AA1184" i="1"/>
  <c r="AC1184" i="1" s="1"/>
  <c r="AA1169" i="1"/>
  <c r="AB1169" i="1" s="1"/>
  <c r="AA1128" i="1"/>
  <c r="AA1113" i="1"/>
  <c r="AB1113" i="1" s="1"/>
  <c r="X1163" i="1"/>
  <c r="U1147" i="1"/>
  <c r="T1165" i="1"/>
  <c r="Q1153" i="1"/>
  <c r="P1184" i="1"/>
  <c r="AA1211" i="1"/>
  <c r="AB1211" i="1" s="1"/>
  <c r="AC1628" i="1"/>
  <c r="AB1628" i="1"/>
  <c r="AC1573" i="1"/>
  <c r="AB1573" i="1"/>
  <c r="AC1356" i="1"/>
  <c r="AB1356" i="1"/>
  <c r="AB1346" i="1"/>
  <c r="AC1346" i="1"/>
  <c r="AB1690" i="1"/>
  <c r="AC1690" i="1"/>
  <c r="AB1562" i="1"/>
  <c r="AC1562" i="1"/>
  <c r="AC1818" i="1"/>
  <c r="AB1818" i="1"/>
  <c r="AA1019" i="1"/>
  <c r="AA968" i="1"/>
  <c r="AC968" i="1" s="1"/>
  <c r="AA955" i="1"/>
  <c r="AA904" i="1"/>
  <c r="AC904" i="1" s="1"/>
  <c r="AA891" i="1"/>
  <c r="AB891" i="1" s="1"/>
  <c r="X938" i="1"/>
  <c r="X901" i="1"/>
  <c r="W965" i="1"/>
  <c r="W925" i="1"/>
  <c r="U1018" i="1"/>
  <c r="U985" i="1"/>
  <c r="T977" i="1"/>
  <c r="T905" i="1"/>
  <c r="Q960" i="1"/>
  <c r="P1016" i="1"/>
  <c r="P910" i="1"/>
  <c r="U1039" i="1"/>
  <c r="AA1051" i="1"/>
  <c r="AC1051" i="1" s="1"/>
  <c r="X1046" i="1"/>
  <c r="P1060" i="1"/>
  <c r="AA1065" i="1"/>
  <c r="AB1065" i="1" s="1"/>
  <c r="AA1073" i="1"/>
  <c r="AC1073" i="1" s="1"/>
  <c r="AQ1202" i="1"/>
  <c r="AQ1194" i="1"/>
  <c r="AQ1186" i="1"/>
  <c r="AQ1178" i="1"/>
  <c r="AQ1170" i="1"/>
  <c r="AQ1162" i="1"/>
  <c r="AK1162" i="1" s="1"/>
  <c r="AR1162" i="1" s="1"/>
  <c r="AQ1154" i="1"/>
  <c r="AQ1146" i="1"/>
  <c r="AQ1138" i="1"/>
  <c r="AK1138" i="1" s="1"/>
  <c r="AR1138" i="1" s="1"/>
  <c r="AT1138" i="1" s="1"/>
  <c r="AQ1130" i="1"/>
  <c r="AQ1122" i="1"/>
  <c r="AQ1114" i="1"/>
  <c r="AA1194" i="1"/>
  <c r="AA1183" i="1"/>
  <c r="AA1168" i="1"/>
  <c r="AC1168" i="1" s="1"/>
  <c r="AA1154" i="1"/>
  <c r="AC1154" i="1" s="1"/>
  <c r="AA1127" i="1"/>
  <c r="AB1127" i="1" s="1"/>
  <c r="AA1112" i="1"/>
  <c r="AB1112" i="1" s="1"/>
  <c r="X1160" i="1"/>
  <c r="W1124" i="1"/>
  <c r="U1146" i="1"/>
  <c r="U1125" i="1"/>
  <c r="Q1202" i="1"/>
  <c r="Q1146" i="1"/>
  <c r="P1168" i="1"/>
  <c r="U1213" i="1"/>
  <c r="Q1223" i="1"/>
  <c r="AC1692" i="1"/>
  <c r="AB1692" i="1"/>
  <c r="AC1637" i="1"/>
  <c r="AB1637" i="1"/>
  <c r="AB1466" i="1"/>
  <c r="AC1466" i="1"/>
  <c r="AB1420" i="1"/>
  <c r="AC1420" i="1"/>
  <c r="AC1300" i="1"/>
  <c r="AB1300" i="1"/>
  <c r="U1701" i="1"/>
  <c r="T1701" i="1"/>
  <c r="U1669" i="1"/>
  <c r="T1669" i="1"/>
  <c r="U1661" i="1"/>
  <c r="T1661" i="1"/>
  <c r="U1653" i="1"/>
  <c r="T1653" i="1"/>
  <c r="U1645" i="1"/>
  <c r="T1645" i="1"/>
  <c r="U1637" i="1"/>
  <c r="T1637" i="1"/>
  <c r="U1605" i="1"/>
  <c r="T1605" i="1"/>
  <c r="U1597" i="1"/>
  <c r="T1597" i="1"/>
  <c r="U1589" i="1"/>
  <c r="T1589" i="1"/>
  <c r="U1581" i="1"/>
  <c r="T1581" i="1"/>
  <c r="U1573" i="1"/>
  <c r="T1573" i="1"/>
  <c r="U1542" i="1"/>
  <c r="T1542" i="1"/>
  <c r="U1534" i="1"/>
  <c r="T1534" i="1"/>
  <c r="U1526" i="1"/>
  <c r="T1526" i="1"/>
  <c r="U1518" i="1"/>
  <c r="T1518" i="1"/>
  <c r="U1510" i="1"/>
  <c r="T1510" i="1"/>
  <c r="U1470" i="1"/>
  <c r="T1470" i="1"/>
  <c r="U1462" i="1"/>
  <c r="T1462" i="1"/>
  <c r="U1454" i="1"/>
  <c r="T1454" i="1"/>
  <c r="U1446" i="1"/>
  <c r="T1446" i="1"/>
  <c r="U1406" i="1"/>
  <c r="T1406" i="1"/>
  <c r="U1398" i="1"/>
  <c r="T1398" i="1"/>
  <c r="U1374" i="1"/>
  <c r="T1374" i="1"/>
  <c r="U1366" i="1"/>
  <c r="T1366" i="1"/>
  <c r="U1334" i="1"/>
  <c r="T1334" i="1"/>
  <c r="U1310" i="1"/>
  <c r="T1310" i="1"/>
  <c r="U1278" i="1"/>
  <c r="T1278" i="1"/>
  <c r="U1270" i="1"/>
  <c r="T1270" i="1"/>
  <c r="U1246" i="1"/>
  <c r="T1246" i="1"/>
  <c r="U1238" i="1"/>
  <c r="T1238" i="1"/>
  <c r="AB1705" i="1"/>
  <c r="AC1705" i="1"/>
  <c r="AB1697" i="1"/>
  <c r="AC1697" i="1"/>
  <c r="AB1681" i="1"/>
  <c r="AC1681" i="1"/>
  <c r="AB1673" i="1"/>
  <c r="AC1673" i="1"/>
  <c r="AB1649" i="1"/>
  <c r="AC1649" i="1"/>
  <c r="AB1641" i="1"/>
  <c r="AC1641" i="1"/>
  <c r="AB1633" i="1"/>
  <c r="AC1633" i="1"/>
  <c r="AB1617" i="1"/>
  <c r="AC1617" i="1"/>
  <c r="AB1585" i="1"/>
  <c r="AC1585" i="1"/>
  <c r="AB1577" i="1"/>
  <c r="AC1577" i="1"/>
  <c r="AB1569" i="1"/>
  <c r="AC1569" i="1"/>
  <c r="AB1554" i="1"/>
  <c r="AC1554" i="1"/>
  <c r="AB1546" i="1"/>
  <c r="AC1546" i="1"/>
  <c r="AB1522" i="1"/>
  <c r="AC1522" i="1"/>
  <c r="AB1514" i="1"/>
  <c r="AC1514" i="1"/>
  <c r="AB1506" i="1"/>
  <c r="AC1506" i="1"/>
  <c r="AB1490" i="1"/>
  <c r="AC1490" i="1"/>
  <c r="AB1458" i="1"/>
  <c r="AC1458" i="1"/>
  <c r="AB1450" i="1"/>
  <c r="AC1450" i="1"/>
  <c r="AB1418" i="1"/>
  <c r="AC1418" i="1"/>
  <c r="AB1394" i="1"/>
  <c r="AC1394" i="1"/>
  <c r="AB1378" i="1"/>
  <c r="AC1378" i="1"/>
  <c r="AB1370" i="1"/>
  <c r="AC1370" i="1"/>
  <c r="AB1354" i="1"/>
  <c r="AC1354" i="1"/>
  <c r="AB1330" i="1"/>
  <c r="AC1330" i="1"/>
  <c r="AB1314" i="1"/>
  <c r="AC1314" i="1"/>
  <c r="AB1306" i="1"/>
  <c r="AC1306" i="1"/>
  <c r="AB1290" i="1"/>
  <c r="AC1290" i="1"/>
  <c r="AB1266" i="1"/>
  <c r="AC1266" i="1"/>
  <c r="AB1250" i="1"/>
  <c r="AC1250" i="1"/>
  <c r="AB1242" i="1"/>
  <c r="AC1242" i="1"/>
  <c r="AQ1765" i="1"/>
  <c r="X1652" i="1"/>
  <c r="W1652" i="1"/>
  <c r="W1628" i="1"/>
  <c r="X1628" i="1"/>
  <c r="X1525" i="1"/>
  <c r="W1525" i="1"/>
  <c r="W1501" i="1"/>
  <c r="X1501" i="1"/>
  <c r="W1469" i="1"/>
  <c r="X1469" i="1"/>
  <c r="W1437" i="1"/>
  <c r="X1437" i="1"/>
  <c r="W1405" i="1"/>
  <c r="X1405" i="1"/>
  <c r="X1397" i="1"/>
  <c r="W1397" i="1"/>
  <c r="W1349" i="1"/>
  <c r="X1349" i="1"/>
  <c r="X1325" i="1"/>
  <c r="W1325" i="1"/>
  <c r="W1317" i="1"/>
  <c r="X1317" i="1"/>
  <c r="W1301" i="1"/>
  <c r="X1301" i="1"/>
  <c r="W1293" i="1"/>
  <c r="X1293" i="1"/>
  <c r="W1285" i="1"/>
  <c r="X1285" i="1"/>
  <c r="W1277" i="1"/>
  <c r="X1277" i="1"/>
  <c r="X1229" i="1"/>
  <c r="W1229" i="1"/>
  <c r="AQ1764" i="1"/>
  <c r="AB1883" i="1"/>
  <c r="AC1883" i="1"/>
  <c r="AC1924" i="1"/>
  <c r="AB1924" i="1"/>
  <c r="AR1234" i="1"/>
  <c r="AT1234" i="1" s="1"/>
  <c r="AC1630" i="1"/>
  <c r="AC1463" i="1"/>
  <c r="AB1527" i="1"/>
  <c r="AA1499" i="1"/>
  <c r="AA1435" i="1"/>
  <c r="AA1371" i="1"/>
  <c r="AA1307" i="1"/>
  <c r="X1615" i="1"/>
  <c r="X1520" i="1"/>
  <c r="W1684" i="1"/>
  <c r="W1556" i="1"/>
  <c r="W1429" i="1"/>
  <c r="W1253" i="1"/>
  <c r="U1678" i="1"/>
  <c r="U1574" i="1"/>
  <c r="U1479" i="1"/>
  <c r="U1351" i="1"/>
  <c r="U1335" i="1"/>
  <c r="T1407" i="1"/>
  <c r="U1690" i="1"/>
  <c r="T1690" i="1"/>
  <c r="T1682" i="1"/>
  <c r="U1682" i="1"/>
  <c r="U1642" i="1"/>
  <c r="T1642" i="1"/>
  <c r="U1634" i="1"/>
  <c r="T1634" i="1"/>
  <c r="U1618" i="1"/>
  <c r="T1618" i="1"/>
  <c r="T1610" i="1"/>
  <c r="U1610" i="1"/>
  <c r="T1578" i="1"/>
  <c r="U1578" i="1"/>
  <c r="U1570" i="1"/>
  <c r="T1570" i="1"/>
  <c r="U1562" i="1"/>
  <c r="T1562" i="1"/>
  <c r="T1531" i="1"/>
  <c r="U1531" i="1"/>
  <c r="T1515" i="1"/>
  <c r="U1515" i="1"/>
  <c r="T1507" i="1"/>
  <c r="U1507" i="1"/>
  <c r="T1499" i="1"/>
  <c r="U1499" i="1"/>
  <c r="U1491" i="1"/>
  <c r="T1491" i="1"/>
  <c r="P1754" i="1"/>
  <c r="AA1754" i="1"/>
  <c r="AC1754" i="1" s="1"/>
  <c r="U1763" i="1"/>
  <c r="T1763" i="1"/>
  <c r="AA1761" i="1"/>
  <c r="P1761" i="1"/>
  <c r="Q1761" i="1"/>
  <c r="AA1899" i="1"/>
  <c r="AC1880" i="1"/>
  <c r="AB1880" i="1"/>
  <c r="P1899" i="1"/>
  <c r="AC1700" i="1"/>
  <c r="AC1658" i="1"/>
  <c r="AC1572" i="1"/>
  <c r="AC1557" i="1"/>
  <c r="X1631" i="1"/>
  <c r="X1564" i="1"/>
  <c r="X1541" i="1"/>
  <c r="X1413" i="1"/>
  <c r="X1328" i="1"/>
  <c r="X1288" i="1"/>
  <c r="X1245" i="1"/>
  <c r="W1448" i="1"/>
  <c r="W1400" i="1"/>
  <c r="W1373" i="1"/>
  <c r="W1272" i="1"/>
  <c r="U1694" i="1"/>
  <c r="U1606" i="1"/>
  <c r="T1720" i="1"/>
  <c r="U1720" i="1"/>
  <c r="P1718" i="1"/>
  <c r="Q1718" i="1"/>
  <c r="AA1718" i="1"/>
  <c r="AB1718" i="1" s="1"/>
  <c r="AQ1757" i="1"/>
  <c r="U1900" i="1"/>
  <c r="T1900" i="1"/>
  <c r="T1892" i="1"/>
  <c r="U1892" i="1"/>
  <c r="T1884" i="1"/>
  <c r="U1884" i="1"/>
  <c r="T1876" i="1"/>
  <c r="U1876" i="1"/>
  <c r="AA1907" i="1"/>
  <c r="P1907" i="1"/>
  <c r="Q1907" i="1"/>
  <c r="P1891" i="1"/>
  <c r="AA1891" i="1"/>
  <c r="Q1891" i="1"/>
  <c r="P1883" i="1"/>
  <c r="Q1883" i="1"/>
  <c r="AA1875" i="1"/>
  <c r="Q1875" i="1"/>
  <c r="P1875" i="1"/>
  <c r="AA1515" i="1"/>
  <c r="AA1451" i="1"/>
  <c r="AA1387" i="1"/>
  <c r="AA1323" i="1"/>
  <c r="X1607" i="1"/>
  <c r="W1700" i="1"/>
  <c r="W1572" i="1"/>
  <c r="W1472" i="1"/>
  <c r="W1445" i="1"/>
  <c r="W1269" i="1"/>
  <c r="X1705" i="1"/>
  <c r="W1705" i="1"/>
  <c r="X1641" i="1"/>
  <c r="W1641" i="1"/>
  <c r="X1593" i="1"/>
  <c r="W1593" i="1"/>
  <c r="W1585" i="1"/>
  <c r="X1585" i="1"/>
  <c r="X1577" i="1"/>
  <c r="W1577" i="1"/>
  <c r="W1554" i="1"/>
  <c r="X1554" i="1"/>
  <c r="W1522" i="1"/>
  <c r="X1522" i="1"/>
  <c r="X1514" i="1"/>
  <c r="W1514" i="1"/>
  <c r="W1490" i="1"/>
  <c r="X1490" i="1"/>
  <c r="X1450" i="1"/>
  <c r="W1450" i="1"/>
  <c r="X1386" i="1"/>
  <c r="W1386" i="1"/>
  <c r="W1362" i="1"/>
  <c r="X1362" i="1"/>
  <c r="X1354" i="1"/>
  <c r="W1354" i="1"/>
  <c r="W1338" i="1"/>
  <c r="X1338" i="1"/>
  <c r="W1330" i="1"/>
  <c r="X1330" i="1"/>
  <c r="X1250" i="1"/>
  <c r="W1250" i="1"/>
  <c r="W1242" i="1"/>
  <c r="X1242" i="1"/>
  <c r="X1226" i="1"/>
  <c r="W1226" i="1"/>
  <c r="U1622" i="1"/>
  <c r="U1602" i="1"/>
  <c r="AC1612" i="1"/>
  <c r="AA1523" i="1"/>
  <c r="AA1459" i="1"/>
  <c r="AA1395" i="1"/>
  <c r="AA1331" i="1"/>
  <c r="AA1267" i="1"/>
  <c r="X1692" i="1"/>
  <c r="X1679" i="1"/>
  <c r="X1660" i="1"/>
  <c r="X1647" i="1"/>
  <c r="X1533" i="1"/>
  <c r="X1365" i="1"/>
  <c r="X1304" i="1"/>
  <c r="W1392" i="1"/>
  <c r="W1616" i="1"/>
  <c r="X1616" i="1"/>
  <c r="W1600" i="1"/>
  <c r="X1600" i="1"/>
  <c r="W1584" i="1"/>
  <c r="X1584" i="1"/>
  <c r="X1576" i="1"/>
  <c r="W1576" i="1"/>
  <c r="W1568" i="1"/>
  <c r="X1568" i="1"/>
  <c r="W1553" i="1"/>
  <c r="X1553" i="1"/>
  <c r="W1537" i="1"/>
  <c r="X1537" i="1"/>
  <c r="W1521" i="1"/>
  <c r="X1521" i="1"/>
  <c r="W1505" i="1"/>
  <c r="X1505" i="1"/>
  <c r="W1497" i="1"/>
  <c r="X1497" i="1"/>
  <c r="W1489" i="1"/>
  <c r="X1489" i="1"/>
  <c r="W1473" i="1"/>
  <c r="X1473" i="1"/>
  <c r="W1457" i="1"/>
  <c r="X1457" i="1"/>
  <c r="X1433" i="1"/>
  <c r="W1433" i="1"/>
  <c r="W1425" i="1"/>
  <c r="X1425" i="1"/>
  <c r="W1393" i="1"/>
  <c r="X1393" i="1"/>
  <c r="W1361" i="1"/>
  <c r="X1361" i="1"/>
  <c r="W1345" i="1"/>
  <c r="X1345" i="1"/>
  <c r="W1297" i="1"/>
  <c r="X1297" i="1"/>
  <c r="W1233" i="1"/>
  <c r="X1233" i="1"/>
  <c r="U1706" i="1"/>
  <c r="U1547" i="1"/>
  <c r="U1535" i="1"/>
  <c r="U1327" i="1"/>
  <c r="T1487" i="1"/>
  <c r="T1713" i="1"/>
  <c r="U1713" i="1"/>
  <c r="P1711" i="1"/>
  <c r="AA1711" i="1"/>
  <c r="AC1711" i="1" s="1"/>
  <c r="Q1711" i="1"/>
  <c r="T1799" i="1"/>
  <c r="U1799" i="1"/>
  <c r="W1620" i="1"/>
  <c r="X1687" i="1"/>
  <c r="W1687" i="1"/>
  <c r="X1671" i="1"/>
  <c r="W1671" i="1"/>
  <c r="X1559" i="1"/>
  <c r="W1559" i="1"/>
  <c r="X1544" i="1"/>
  <c r="W1544" i="1"/>
  <c r="W1504" i="1"/>
  <c r="X1504" i="1"/>
  <c r="X1488" i="1"/>
  <c r="W1488" i="1"/>
  <c r="W1480" i="1"/>
  <c r="X1480" i="1"/>
  <c r="X1432" i="1"/>
  <c r="W1432" i="1"/>
  <c r="W1424" i="1"/>
  <c r="X1424" i="1"/>
  <c r="X1416" i="1"/>
  <c r="W1416" i="1"/>
  <c r="W1376" i="1"/>
  <c r="X1376" i="1"/>
  <c r="W1360" i="1"/>
  <c r="X1360" i="1"/>
  <c r="X1344" i="1"/>
  <c r="W1344" i="1"/>
  <c r="X1264" i="1"/>
  <c r="W1264" i="1"/>
  <c r="W1248" i="1"/>
  <c r="X1248" i="1"/>
  <c r="W1240" i="1"/>
  <c r="X1240" i="1"/>
  <c r="T1702" i="1"/>
  <c r="U1702" i="1"/>
  <c r="T1686" i="1"/>
  <c r="U1686" i="1"/>
  <c r="T1670" i="1"/>
  <c r="U1670" i="1"/>
  <c r="T1646" i="1"/>
  <c r="U1646" i="1"/>
  <c r="T1638" i="1"/>
  <c r="U1638" i="1"/>
  <c r="T1630" i="1"/>
  <c r="U1630" i="1"/>
  <c r="T1598" i="1"/>
  <c r="U1598" i="1"/>
  <c r="U1590" i="1"/>
  <c r="T1590" i="1"/>
  <c r="T1566" i="1"/>
  <c r="U1566" i="1"/>
  <c r="T1558" i="1"/>
  <c r="U1558" i="1"/>
  <c r="T1527" i="1"/>
  <c r="U1527" i="1"/>
  <c r="T1511" i="1"/>
  <c r="U1511" i="1"/>
  <c r="T1503" i="1"/>
  <c r="U1503" i="1"/>
  <c r="T1495" i="1"/>
  <c r="U1495" i="1"/>
  <c r="T1471" i="1"/>
  <c r="U1471" i="1"/>
  <c r="T1455" i="1"/>
  <c r="U1455" i="1"/>
  <c r="T1447" i="1"/>
  <c r="U1447" i="1"/>
  <c r="T1439" i="1"/>
  <c r="U1439" i="1"/>
  <c r="T1431" i="1"/>
  <c r="U1431" i="1"/>
  <c r="T1423" i="1"/>
  <c r="U1423" i="1"/>
  <c r="T1399" i="1"/>
  <c r="U1399" i="1"/>
  <c r="T1391" i="1"/>
  <c r="U1391" i="1"/>
  <c r="T1383" i="1"/>
  <c r="U1383" i="1"/>
  <c r="T1375" i="1"/>
  <c r="U1375" i="1"/>
  <c r="T1367" i="1"/>
  <c r="U1367" i="1"/>
  <c r="T1343" i="1"/>
  <c r="U1343" i="1"/>
  <c r="T1319" i="1"/>
  <c r="U1319" i="1"/>
  <c r="T1311" i="1"/>
  <c r="U1311" i="1"/>
  <c r="T1303" i="1"/>
  <c r="U1303" i="1"/>
  <c r="T1287" i="1"/>
  <c r="U1287" i="1"/>
  <c r="T1279" i="1"/>
  <c r="U1279" i="1"/>
  <c r="T1263" i="1"/>
  <c r="U1263" i="1"/>
  <c r="T1255" i="1"/>
  <c r="U1255" i="1"/>
  <c r="T1247" i="1"/>
  <c r="U1247" i="1"/>
  <c r="T1239" i="1"/>
  <c r="U1239" i="1"/>
  <c r="T1231" i="1"/>
  <c r="U1231" i="1"/>
  <c r="P1251" i="1"/>
  <c r="Q1251" i="1"/>
  <c r="AA1251" i="1"/>
  <c r="AC1251" i="1" s="1"/>
  <c r="T1747" i="1"/>
  <c r="U1747" i="1"/>
  <c r="T1732" i="1"/>
  <c r="U1732" i="1"/>
  <c r="AQ1860" i="1"/>
  <c r="AQ1852" i="1"/>
  <c r="U1657" i="1"/>
  <c r="U1522" i="1"/>
  <c r="U1474" i="1"/>
  <c r="U1435" i="1"/>
  <c r="U1234" i="1"/>
  <c r="T1498" i="1"/>
  <c r="T1451" i="1"/>
  <c r="T1275" i="1"/>
  <c r="Q1629" i="1"/>
  <c r="AQ1754" i="1"/>
  <c r="AC1769" i="1"/>
  <c r="AB1769" i="1"/>
  <c r="AA1800" i="1"/>
  <c r="AB1800" i="1" s="1"/>
  <c r="Q1800" i="1"/>
  <c r="P1800" i="1"/>
  <c r="AC1804" i="1"/>
  <c r="AB1804" i="1"/>
  <c r="AA1866" i="1"/>
  <c r="W1850" i="1"/>
  <c r="X1850" i="1"/>
  <c r="W1834" i="1"/>
  <c r="X1834" i="1"/>
  <c r="T1862" i="1"/>
  <c r="U1862" i="1"/>
  <c r="U1855" i="1"/>
  <c r="T1855" i="1"/>
  <c r="U1847" i="1"/>
  <c r="T1847" i="1"/>
  <c r="T1823" i="1"/>
  <c r="U1823" i="1"/>
  <c r="P1861" i="1"/>
  <c r="AA1861" i="1"/>
  <c r="AC1861" i="1" s="1"/>
  <c r="P1854" i="1"/>
  <c r="Q1854" i="1"/>
  <c r="AA1854" i="1"/>
  <c r="AB1854" i="1" s="1"/>
  <c r="P1838" i="1"/>
  <c r="Q1838" i="1"/>
  <c r="AA1838" i="1"/>
  <c r="AB1838" i="1" s="1"/>
  <c r="P1830" i="1"/>
  <c r="AA1830" i="1"/>
  <c r="AB1830" i="1" s="1"/>
  <c r="AQ1878" i="1"/>
  <c r="AQ1919" i="1"/>
  <c r="AQ1911" i="1"/>
  <c r="U1641" i="1"/>
  <c r="U1419" i="1"/>
  <c r="U1314" i="1"/>
  <c r="U1299" i="1"/>
  <c r="U1283" i="1"/>
  <c r="U1266" i="1"/>
  <c r="U1250" i="1"/>
  <c r="T1649" i="1"/>
  <c r="T1601" i="1"/>
  <c r="T1577" i="1"/>
  <c r="U1710" i="1"/>
  <c r="T1710" i="1"/>
  <c r="AA1730" i="1"/>
  <c r="AB1730" i="1" s="1"/>
  <c r="T1727" i="1"/>
  <c r="T1729" i="1"/>
  <c r="U1729" i="1"/>
  <c r="AR1763" i="1"/>
  <c r="AT1763" i="1" s="1"/>
  <c r="X1792" i="1"/>
  <c r="W1792" i="1"/>
  <c r="X1776" i="1"/>
  <c r="W1776" i="1"/>
  <c r="X1768" i="1"/>
  <c r="W1768" i="1"/>
  <c r="Q1792" i="1"/>
  <c r="AA1792" i="1"/>
  <c r="AB1792" i="1" s="1"/>
  <c r="Q1776" i="1"/>
  <c r="AA1776" i="1"/>
  <c r="Q1768" i="1"/>
  <c r="AA1768" i="1"/>
  <c r="AB1768" i="1" s="1"/>
  <c r="AA1827" i="1"/>
  <c r="T1403" i="1"/>
  <c r="U1403" i="1"/>
  <c r="T1387" i="1"/>
  <c r="U1387" i="1"/>
  <c r="T1331" i="1"/>
  <c r="U1331" i="1"/>
  <c r="T1267" i="1"/>
  <c r="U1267" i="1"/>
  <c r="U1243" i="1"/>
  <c r="T1243" i="1"/>
  <c r="P1447" i="1"/>
  <c r="Q1447" i="1"/>
  <c r="U1716" i="1"/>
  <c r="T1716" i="1"/>
  <c r="Q1723" i="1"/>
  <c r="AA1723" i="1"/>
  <c r="AB1723" i="1" s="1"/>
  <c r="AQ1747" i="1"/>
  <c r="AQ1739" i="1"/>
  <c r="AQ1732" i="1"/>
  <c r="P1757" i="1"/>
  <c r="AA1757" i="1"/>
  <c r="X1766" i="1"/>
  <c r="W1766" i="1"/>
  <c r="AR1778" i="1"/>
  <c r="AT1778" i="1" s="1"/>
  <c r="AQ1796" i="1"/>
  <c r="AQ1788" i="1"/>
  <c r="AQ1780" i="1"/>
  <c r="X1817" i="1"/>
  <c r="W1817" i="1"/>
  <c r="X1801" i="1"/>
  <c r="W1801" i="1"/>
  <c r="T1812" i="1"/>
  <c r="U1812" i="1"/>
  <c r="P1818" i="1"/>
  <c r="Q1818" i="1"/>
  <c r="P1802" i="1"/>
  <c r="Q1802" i="1"/>
  <c r="AQ1844" i="1"/>
  <c r="AQ1828" i="1"/>
  <c r="X1830" i="1"/>
  <c r="U1844" i="1"/>
  <c r="Q1861" i="1"/>
  <c r="T1411" i="1"/>
  <c r="T1323" i="1"/>
  <c r="T1697" i="1"/>
  <c r="U1697" i="1"/>
  <c r="T1625" i="1"/>
  <c r="U1625" i="1"/>
  <c r="T1530" i="1"/>
  <c r="U1530" i="1"/>
  <c r="T1466" i="1"/>
  <c r="U1466" i="1"/>
  <c r="U1458" i="1"/>
  <c r="T1458" i="1"/>
  <c r="T1450" i="1"/>
  <c r="U1450" i="1"/>
  <c r="U1402" i="1"/>
  <c r="T1402" i="1"/>
  <c r="T1386" i="1"/>
  <c r="U1386" i="1"/>
  <c r="U1378" i="1"/>
  <c r="T1378" i="1"/>
  <c r="U1354" i="1"/>
  <c r="T1354" i="1"/>
  <c r="U1330" i="1"/>
  <c r="T1330" i="1"/>
  <c r="U1290" i="1"/>
  <c r="T1290" i="1"/>
  <c r="T1274" i="1"/>
  <c r="U1274" i="1"/>
  <c r="P1701" i="1"/>
  <c r="Q1701" i="1"/>
  <c r="P1693" i="1"/>
  <c r="Q1693" i="1"/>
  <c r="P1637" i="1"/>
  <c r="Q1637" i="1"/>
  <c r="P1573" i="1"/>
  <c r="Q1573" i="1"/>
  <c r="P1565" i="1"/>
  <c r="Q1565" i="1"/>
  <c r="W1747" i="1"/>
  <c r="X1747" i="1"/>
  <c r="W1732" i="1"/>
  <c r="X1732" i="1"/>
  <c r="W1724" i="1"/>
  <c r="X1724" i="1"/>
  <c r="U1742" i="1"/>
  <c r="T1742" i="1"/>
  <c r="Q1737" i="1"/>
  <c r="T1803" i="1"/>
  <c r="U1803" i="1"/>
  <c r="P1817" i="1"/>
  <c r="AA1817" i="1"/>
  <c r="AC1817" i="1" s="1"/>
  <c r="P1809" i="1"/>
  <c r="AA1809" i="1"/>
  <c r="AC1809" i="1" s="1"/>
  <c r="Q1809" i="1"/>
  <c r="T1860" i="1"/>
  <c r="U1860" i="1"/>
  <c r="T1828" i="1"/>
  <c r="U1828" i="1"/>
  <c r="Q1859" i="1"/>
  <c r="AA1859" i="1"/>
  <c r="Q1843" i="1"/>
  <c r="AA1843" i="1"/>
  <c r="W1586" i="1"/>
  <c r="X1586" i="1"/>
  <c r="W1459" i="1"/>
  <c r="X1459" i="1"/>
  <c r="U1307" i="1"/>
  <c r="U1242" i="1"/>
  <c r="T1538" i="1"/>
  <c r="T1410" i="1"/>
  <c r="T1291" i="1"/>
  <c r="T1258" i="1"/>
  <c r="T1704" i="1"/>
  <c r="U1704" i="1"/>
  <c r="T1672" i="1"/>
  <c r="U1672" i="1"/>
  <c r="X1721" i="1"/>
  <c r="W1721" i="1"/>
  <c r="P1723" i="1"/>
  <c r="AQ1821" i="1"/>
  <c r="AQ1805" i="1"/>
  <c r="T1819" i="1"/>
  <c r="W1861" i="1"/>
  <c r="X1861" i="1"/>
  <c r="W1846" i="1"/>
  <c r="X1846" i="1"/>
  <c r="Q1270" i="1"/>
  <c r="AQ1724" i="1"/>
  <c r="P1741" i="1"/>
  <c r="AA1741" i="1"/>
  <c r="AQ1753" i="1"/>
  <c r="AR1801" i="1"/>
  <c r="AQ1867" i="1"/>
  <c r="AQ1836" i="1"/>
  <c r="U1835" i="1"/>
  <c r="T1835" i="1"/>
  <c r="T1970" i="1"/>
  <c r="U1970" i="1"/>
  <c r="U1998" i="1"/>
  <c r="T1998" i="1"/>
  <c r="U1990" i="1"/>
  <c r="T1990" i="1"/>
  <c r="P1997" i="1"/>
  <c r="Q1997" i="1"/>
  <c r="AA1997" i="1"/>
  <c r="P1989" i="1"/>
  <c r="Q1989" i="1"/>
  <c r="Q1981" i="1"/>
  <c r="AA1981" i="1"/>
  <c r="T1516" i="1"/>
  <c r="U1516" i="1"/>
  <c r="P1715" i="1"/>
  <c r="AA1715" i="1"/>
  <c r="AC1715" i="1" s="1"/>
  <c r="U1717" i="1"/>
  <c r="T1717" i="1"/>
  <c r="AA1753" i="1"/>
  <c r="W1787" i="1"/>
  <c r="X1787" i="1"/>
  <c r="AA1795" i="1"/>
  <c r="Q1795" i="1"/>
  <c r="AA1787" i="1"/>
  <c r="P1787" i="1"/>
  <c r="AA1771" i="1"/>
  <c r="Q1771" i="1"/>
  <c r="P1771" i="1"/>
  <c r="Q1779" i="1"/>
  <c r="W1812" i="1"/>
  <c r="X1812" i="1"/>
  <c r="T1893" i="1"/>
  <c r="U1893" i="1"/>
  <c r="T1885" i="1"/>
  <c r="U1885" i="1"/>
  <c r="T1877" i="1"/>
  <c r="U1877" i="1"/>
  <c r="T1869" i="1"/>
  <c r="U1869" i="1"/>
  <c r="P1900" i="1"/>
  <c r="Q1900" i="1"/>
  <c r="AA1900" i="1"/>
  <c r="AB1900" i="1" s="1"/>
  <c r="P1884" i="1"/>
  <c r="AA1884" i="1"/>
  <c r="AC1884" i="1" s="1"/>
  <c r="Q1884" i="1"/>
  <c r="P1876" i="1"/>
  <c r="AA1876" i="1"/>
  <c r="AC1876" i="1" s="1"/>
  <c r="Q1876" i="1"/>
  <c r="AQ1927" i="1"/>
  <c r="P1278" i="1"/>
  <c r="Q1278" i="1"/>
  <c r="P1230" i="1"/>
  <c r="Q1230" i="1"/>
  <c r="Q1510" i="1"/>
  <c r="X1793" i="1"/>
  <c r="W1793" i="1"/>
  <c r="Q1793" i="1"/>
  <c r="AA1793" i="1"/>
  <c r="Q1785" i="1"/>
  <c r="P1785" i="1"/>
  <c r="AA1785" i="1"/>
  <c r="Q1769" i="1"/>
  <c r="P1769" i="1"/>
  <c r="P1777" i="1"/>
  <c r="X1829" i="1"/>
  <c r="W1829" i="1"/>
  <c r="U1843" i="1"/>
  <c r="T1901" i="1"/>
  <c r="AR2454" i="1"/>
  <c r="U1524" i="1"/>
  <c r="T1316" i="1"/>
  <c r="Q1446" i="1"/>
  <c r="Q1722" i="1"/>
  <c r="P1722" i="1"/>
  <c r="Q1733" i="1"/>
  <c r="AQ1779" i="1"/>
  <c r="AQ1769" i="1"/>
  <c r="X1771" i="1"/>
  <c r="P1783" i="1"/>
  <c r="Q1783" i="1"/>
  <c r="P1775" i="1"/>
  <c r="AA1775" i="1"/>
  <c r="Q1775" i="1"/>
  <c r="P1795" i="1"/>
  <c r="X1816" i="1"/>
  <c r="W1816" i="1"/>
  <c r="W1845" i="1"/>
  <c r="W1859" i="1"/>
  <c r="X1859" i="1"/>
  <c r="AA1868" i="1"/>
  <c r="P1868" i="1"/>
  <c r="P1845" i="1"/>
  <c r="AA1845" i="1"/>
  <c r="AB1845" i="1" s="1"/>
  <c r="P1829" i="1"/>
  <c r="AA1829" i="1"/>
  <c r="AQ1894" i="1"/>
  <c r="W1894" i="1"/>
  <c r="X1894" i="1"/>
  <c r="W1886" i="1"/>
  <c r="X1886" i="1"/>
  <c r="W1878" i="1"/>
  <c r="X1878" i="1"/>
  <c r="W1870" i="1"/>
  <c r="X1870" i="1"/>
  <c r="U1881" i="1"/>
  <c r="T1881" i="1"/>
  <c r="Q1892" i="1"/>
  <c r="P1743" i="1"/>
  <c r="Q1762" i="1"/>
  <c r="AA1782" i="1"/>
  <c r="W1774" i="1"/>
  <c r="W1807" i="1"/>
  <c r="P1803" i="1"/>
  <c r="X1849" i="1"/>
  <c r="X1825" i="1"/>
  <c r="W1841" i="1"/>
  <c r="Q1863" i="1"/>
  <c r="Q1848" i="1"/>
  <c r="P1856" i="1"/>
  <c r="X1893" i="1"/>
  <c r="W1893" i="1"/>
  <c r="X1885" i="1"/>
  <c r="W1885" i="1"/>
  <c r="X1869" i="1"/>
  <c r="W1869" i="1"/>
  <c r="AQ2111" i="1"/>
  <c r="AQ2047" i="1"/>
  <c r="W1906" i="1"/>
  <c r="X1906" i="1"/>
  <c r="W1898" i="1"/>
  <c r="X1898" i="1"/>
  <c r="W1882" i="1"/>
  <c r="X1882" i="1"/>
  <c r="W1874" i="1"/>
  <c r="X1874" i="1"/>
  <c r="Q1293" i="1"/>
  <c r="AA1713" i="1"/>
  <c r="AC1713" i="1" s="1"/>
  <c r="W1711" i="1"/>
  <c r="Q1736" i="1"/>
  <c r="U1802" i="1"/>
  <c r="P1815" i="1"/>
  <c r="AR1861" i="1"/>
  <c r="X1857" i="1"/>
  <c r="AA1832" i="1"/>
  <c r="AC1832" i="1" s="1"/>
  <c r="P1832" i="1"/>
  <c r="Q1856" i="1"/>
  <c r="Q1840" i="1"/>
  <c r="AQ1902" i="1"/>
  <c r="AQ1873" i="1"/>
  <c r="X1974" i="1"/>
  <c r="W1974" i="1"/>
  <c r="X1966" i="1"/>
  <c r="W1966" i="1"/>
  <c r="X1958" i="1"/>
  <c r="W1958" i="1"/>
  <c r="X1950" i="1"/>
  <c r="W1950" i="1"/>
  <c r="X1942" i="1"/>
  <c r="W1942" i="1"/>
  <c r="X1934" i="1"/>
  <c r="W1934" i="1"/>
  <c r="AQ1749" i="1"/>
  <c r="AQ1741" i="1"/>
  <c r="AQ1733" i="1"/>
  <c r="AK1733" i="1" s="1"/>
  <c r="AQ1726" i="1"/>
  <c r="Q1735" i="1"/>
  <c r="Q1760" i="1"/>
  <c r="AR1781" i="1"/>
  <c r="AQ1773" i="1"/>
  <c r="AQ1799" i="1"/>
  <c r="Q1799" i="1"/>
  <c r="AA1808" i="1"/>
  <c r="AB1808" i="1" s="1"/>
  <c r="Q1816" i="1"/>
  <c r="AQ1849" i="1"/>
  <c r="P1863" i="1"/>
  <c r="P1840" i="1"/>
  <c r="AQ1870" i="1"/>
  <c r="X1890" i="1"/>
  <c r="X1973" i="1"/>
  <c r="W1973" i="1"/>
  <c r="X1965" i="1"/>
  <c r="W1965" i="1"/>
  <c r="X1957" i="1"/>
  <c r="W1957" i="1"/>
  <c r="X1941" i="1"/>
  <c r="W1941" i="1"/>
  <c r="W1933" i="1"/>
  <c r="X1933" i="1"/>
  <c r="AQ2406" i="1"/>
  <c r="Q1903" i="1"/>
  <c r="Q1890" i="1"/>
  <c r="P1894" i="1"/>
  <c r="T1918" i="1"/>
  <c r="U1918" i="1"/>
  <c r="AA1925" i="1"/>
  <c r="Q1925" i="1"/>
  <c r="AA1909" i="1"/>
  <c r="Q1909" i="1"/>
  <c r="AQ1941" i="1"/>
  <c r="AB1956" i="1"/>
  <c r="AC1956" i="1"/>
  <c r="P1947" i="1"/>
  <c r="X1982" i="1"/>
  <c r="W1991" i="1"/>
  <c r="X1991" i="1"/>
  <c r="W1983" i="1"/>
  <c r="X1983" i="1"/>
  <c r="AQ2453" i="1"/>
  <c r="AQ2278" i="1"/>
  <c r="Q1872" i="1"/>
  <c r="T1909" i="1"/>
  <c r="U1909" i="1"/>
  <c r="Q1924" i="1"/>
  <c r="P1924" i="1"/>
  <c r="AA1916" i="1"/>
  <c r="P1916" i="1"/>
  <c r="AB1938" i="1"/>
  <c r="AC1938" i="1"/>
  <c r="AQ1989" i="1"/>
  <c r="T1988" i="1"/>
  <c r="U1988" i="1"/>
  <c r="AA1987" i="1"/>
  <c r="AC1987" i="1" s="1"/>
  <c r="P1987" i="1"/>
  <c r="Q1987" i="1"/>
  <c r="P1979" i="1"/>
  <c r="Q1979" i="1"/>
  <c r="AQ2327" i="1"/>
  <c r="AQ2302" i="1"/>
  <c r="AB2161" i="1"/>
  <c r="AC2161" i="1"/>
  <c r="AB2065" i="1"/>
  <c r="AC2065" i="1"/>
  <c r="W1929" i="1"/>
  <c r="X1929" i="1"/>
  <c r="W1913" i="1"/>
  <c r="X1913" i="1"/>
  <c r="AQ1949" i="1"/>
  <c r="AQ1933" i="1"/>
  <c r="U1974" i="1"/>
  <c r="T1974" i="1"/>
  <c r="U1958" i="1"/>
  <c r="T1958" i="1"/>
  <c r="U1934" i="1"/>
  <c r="T1934" i="1"/>
  <c r="AA1971" i="1"/>
  <c r="AC1971" i="1" s="1"/>
  <c r="Q1971" i="1"/>
  <c r="P1955" i="1"/>
  <c r="Q1955" i="1"/>
  <c r="P1939" i="1"/>
  <c r="Q1939" i="1"/>
  <c r="AA1939" i="1"/>
  <c r="AC1939" i="1" s="1"/>
  <c r="P1971" i="1"/>
  <c r="AQ1996" i="1"/>
  <c r="W1998" i="1"/>
  <c r="AQ2509" i="1"/>
  <c r="AQ2326" i="1"/>
  <c r="AQ2174" i="1"/>
  <c r="AC2479" i="1"/>
  <c r="AB2479" i="1"/>
  <c r="AC2463" i="1"/>
  <c r="AB2463" i="1"/>
  <c r="AC2431" i="1"/>
  <c r="AB2415" i="1"/>
  <c r="AC2415" i="1"/>
  <c r="AB2408" i="1"/>
  <c r="AC2408" i="1"/>
  <c r="AB2376" i="1"/>
  <c r="AC2376" i="1"/>
  <c r="AB2368" i="1"/>
  <c r="AC2368" i="1"/>
  <c r="AB2360" i="1"/>
  <c r="AC2360" i="1"/>
  <c r="AC2352" i="1"/>
  <c r="AB2352" i="1"/>
  <c r="AC2336" i="1"/>
  <c r="AB2336" i="1"/>
  <c r="AC2312" i="1"/>
  <c r="AB2312" i="1"/>
  <c r="AB2288" i="1"/>
  <c r="AC2288" i="1"/>
  <c r="AB2280" i="1"/>
  <c r="AC2280" i="1"/>
  <c r="AC2256" i="1"/>
  <c r="AB2256" i="1"/>
  <c r="AB2248" i="1"/>
  <c r="AC2248" i="1"/>
  <c r="AC2240" i="1"/>
  <c r="AB2240" i="1"/>
  <c r="AB2232" i="1"/>
  <c r="AC2232" i="1"/>
  <c r="AC2216" i="1"/>
  <c r="AB2216" i="1"/>
  <c r="AC2192" i="1"/>
  <c r="AB2192" i="1"/>
  <c r="AB2160" i="1"/>
  <c r="AC2160" i="1"/>
  <c r="AB2152" i="1"/>
  <c r="AC2152" i="1"/>
  <c r="AC2120" i="1"/>
  <c r="AB2120" i="1"/>
  <c r="AB2112" i="1"/>
  <c r="AC2112" i="1"/>
  <c r="AB2104" i="1"/>
  <c r="AC2104" i="1"/>
  <c r="AB2096" i="1"/>
  <c r="AC2096" i="1"/>
  <c r="AB2080" i="1"/>
  <c r="AC2080" i="1"/>
  <c r="AA1908" i="1"/>
  <c r="W1912" i="1"/>
  <c r="X1912" i="1"/>
  <c r="AQ1957" i="1"/>
  <c r="AQ1972" i="1"/>
  <c r="AQ1964" i="1"/>
  <c r="T1966" i="1"/>
  <c r="U1973" i="1"/>
  <c r="T1973" i="1"/>
  <c r="U1965" i="1"/>
  <c r="T1965" i="1"/>
  <c r="U1949" i="1"/>
  <c r="T1949" i="1"/>
  <c r="U1933" i="1"/>
  <c r="T1933" i="1"/>
  <c r="Q1970" i="1"/>
  <c r="P1970" i="1"/>
  <c r="Q1962" i="1"/>
  <c r="AA1962" i="1"/>
  <c r="AB1962" i="1" s="1"/>
  <c r="P1938" i="1"/>
  <c r="Q1938" i="1"/>
  <c r="Q1947" i="1"/>
  <c r="AQ1987" i="1"/>
  <c r="W1980" i="1"/>
  <c r="X1980" i="1"/>
  <c r="T1986" i="1"/>
  <c r="U1986" i="1"/>
  <c r="T1978" i="1"/>
  <c r="U1978" i="1"/>
  <c r="AQ2054" i="1"/>
  <c r="W1907" i="1"/>
  <c r="W1930" i="1"/>
  <c r="T1930" i="1"/>
  <c r="U1930" i="1"/>
  <c r="T1922" i="1"/>
  <c r="U1922" i="1"/>
  <c r="T1914" i="1"/>
  <c r="U1914" i="1"/>
  <c r="AA1929" i="1"/>
  <c r="Q1929" i="1"/>
  <c r="AA1921" i="1"/>
  <c r="Q1921" i="1"/>
  <c r="AA1913" i="1"/>
  <c r="P1913" i="1"/>
  <c r="Q1913" i="1"/>
  <c r="T1948" i="1"/>
  <c r="U1948" i="1"/>
  <c r="Q1953" i="1"/>
  <c r="P1953" i="1"/>
  <c r="AA1953" i="1"/>
  <c r="P1963" i="1"/>
  <c r="AR1998" i="1"/>
  <c r="AT1998" i="1" s="1"/>
  <c r="AR1982" i="1"/>
  <c r="AT1982" i="1" s="1"/>
  <c r="AQ2382" i="1"/>
  <c r="AA1904" i="1"/>
  <c r="AC1904" i="1" s="1"/>
  <c r="AA1894" i="1"/>
  <c r="AA1872" i="1"/>
  <c r="AC1872" i="1" s="1"/>
  <c r="X1905" i="1"/>
  <c r="W1891" i="1"/>
  <c r="W1875" i="1"/>
  <c r="U1888" i="1"/>
  <c r="Q1882" i="1"/>
  <c r="W1928" i="1"/>
  <c r="Q1916" i="1"/>
  <c r="P1908" i="1"/>
  <c r="AQ1973" i="1"/>
  <c r="AQ1965" i="1"/>
  <c r="AA1963" i="1"/>
  <c r="AB1963" i="1" s="1"/>
  <c r="AA1931" i="1"/>
  <c r="AC1931" i="1" s="1"/>
  <c r="T1942" i="1"/>
  <c r="P1962" i="1"/>
  <c r="P1931" i="1"/>
  <c r="AQ1997" i="1"/>
  <c r="AQ1993" i="1"/>
  <c r="X1990" i="1"/>
  <c r="U1980" i="1"/>
  <c r="Q1995" i="1"/>
  <c r="AQ2255" i="1"/>
  <c r="AQ2118" i="1"/>
  <c r="AR2304" i="1"/>
  <c r="AQ2477" i="1"/>
  <c r="AQ2350" i="1"/>
  <c r="AQ2223" i="1"/>
  <c r="AQ2199" i="1"/>
  <c r="AQ2468" i="1"/>
  <c r="AQ1939" i="1"/>
  <c r="Q1941" i="1"/>
  <c r="AQ2446" i="1"/>
  <c r="AQ2422" i="1"/>
  <c r="AQ2319" i="1"/>
  <c r="AQ2246" i="1"/>
  <c r="AQ2222" i="1"/>
  <c r="AQ2198" i="1"/>
  <c r="AQ2071" i="1"/>
  <c r="AR2503" i="1"/>
  <c r="AT2503" i="1" s="1"/>
  <c r="AR2439" i="1"/>
  <c r="AR2431" i="1"/>
  <c r="AR2312" i="1"/>
  <c r="AT2312" i="1" s="1"/>
  <c r="AQ2445" i="1"/>
  <c r="AQ2391" i="1"/>
  <c r="AQ2318" i="1"/>
  <c r="AQ2102" i="1"/>
  <c r="AK2102" i="1" s="1"/>
  <c r="AR2102" i="1" s="1"/>
  <c r="AQ2046" i="1"/>
  <c r="T1927" i="1"/>
  <c r="AQ1969" i="1"/>
  <c r="AQ1961" i="1"/>
  <c r="AQ1953" i="1"/>
  <c r="AQ1937" i="1"/>
  <c r="Q1965" i="1"/>
  <c r="Q1950" i="1"/>
  <c r="X1981" i="1"/>
  <c r="Q1984" i="1"/>
  <c r="AR2495" i="1"/>
  <c r="AT2495" i="1" s="1"/>
  <c r="AQ2469" i="1"/>
  <c r="AQ2390" i="1"/>
  <c r="AR2368" i="1"/>
  <c r="AT2368" i="1" s="1"/>
  <c r="AQ2342" i="1"/>
  <c r="AQ2287" i="1"/>
  <c r="AQ2263" i="1"/>
  <c r="AQ2191" i="1"/>
  <c r="AQ2127" i="1"/>
  <c r="Q1949" i="1"/>
  <c r="P1968" i="1"/>
  <c r="AR2184" i="1"/>
  <c r="AQ2493" i="1"/>
  <c r="AQ2413" i="1"/>
  <c r="AQ2366" i="1"/>
  <c r="AQ2310" i="1"/>
  <c r="AQ2286" i="1"/>
  <c r="AQ2262" i="1"/>
  <c r="AQ2238" i="1"/>
  <c r="AQ2214" i="1"/>
  <c r="AQ2151" i="1"/>
  <c r="AQ2063" i="1"/>
  <c r="AQ1947" i="1"/>
  <c r="X1963" i="1"/>
  <c r="Q1934" i="1"/>
  <c r="P1936" i="1"/>
  <c r="AQ1981" i="1"/>
  <c r="AQ2510" i="1"/>
  <c r="AQ2383" i="1"/>
  <c r="AQ2150" i="1"/>
  <c r="AR2376" i="1"/>
  <c r="AT2376" i="1" s="1"/>
  <c r="AR2288" i="1"/>
  <c r="AT2288" i="1" s="1"/>
  <c r="AR2256" i="1"/>
  <c r="AR2248" i="1"/>
  <c r="AT2248" i="1" s="1"/>
  <c r="AR2240" i="1"/>
  <c r="AR2224" i="1"/>
  <c r="AT2224" i="1" s="1"/>
  <c r="AR2048" i="1"/>
  <c r="AT2048" i="1" s="1"/>
  <c r="AB2510" i="1"/>
  <c r="AC2510" i="1"/>
  <c r="W2509" i="1"/>
  <c r="X2509" i="1"/>
  <c r="W2493" i="1"/>
  <c r="X2493" i="1"/>
  <c r="W2485" i="1"/>
  <c r="X2485" i="1"/>
  <c r="W2477" i="1"/>
  <c r="X2477" i="1"/>
  <c r="W2453" i="1"/>
  <c r="X2453" i="1"/>
  <c r="W2445" i="1"/>
  <c r="X2445" i="1"/>
  <c r="W2437" i="1"/>
  <c r="X2437" i="1"/>
  <c r="W2429" i="1"/>
  <c r="X2429" i="1"/>
  <c r="X2413" i="1"/>
  <c r="W2413" i="1"/>
  <c r="X2334" i="1"/>
  <c r="W2334" i="1"/>
  <c r="W2532" i="1"/>
  <c r="X2532" i="1"/>
  <c r="AR2112" i="1"/>
  <c r="AT2112" i="1" s="1"/>
  <c r="AQ2508" i="1"/>
  <c r="AQ2485" i="1"/>
  <c r="AQ2444" i="1"/>
  <c r="AQ2421" i="1"/>
  <c r="AQ2381" i="1"/>
  <c r="AQ2358" i="1"/>
  <c r="AQ2317" i="1"/>
  <c r="AQ2295" i="1"/>
  <c r="AQ2277" i="1"/>
  <c r="AQ2254" i="1"/>
  <c r="AQ2231" i="1"/>
  <c r="AQ2213" i="1"/>
  <c r="AQ2190" i="1"/>
  <c r="AQ2135" i="1"/>
  <c r="AQ2062" i="1"/>
  <c r="AQ2038" i="1"/>
  <c r="AR2008" i="1"/>
  <c r="AT2008" i="1" s="1"/>
  <c r="AQ2502" i="1"/>
  <c r="AQ2494" i="1"/>
  <c r="AQ2486" i="1"/>
  <c r="AQ2470" i="1"/>
  <c r="AQ2462" i="1"/>
  <c r="AQ2438" i="1"/>
  <c r="AQ2430" i="1"/>
  <c r="AQ2407" i="1"/>
  <c r="AQ2399" i="1"/>
  <c r="AQ2375" i="1"/>
  <c r="AQ2367" i="1"/>
  <c r="AQ2359" i="1"/>
  <c r="AQ2343" i="1"/>
  <c r="AQ2335" i="1"/>
  <c r="AK2335" i="1" s="1"/>
  <c r="AR2335" i="1" s="1"/>
  <c r="AQ2311" i="1"/>
  <c r="AQ2303" i="1"/>
  <c r="AQ2087" i="1"/>
  <c r="AQ2031" i="1"/>
  <c r="AQ2015" i="1"/>
  <c r="AC2254" i="1"/>
  <c r="AB2230" i="1"/>
  <c r="AC2230" i="1"/>
  <c r="AB2214" i="1"/>
  <c r="AC2214" i="1"/>
  <c r="AC2014" i="1"/>
  <c r="AB2014" i="1"/>
  <c r="U2217" i="1"/>
  <c r="P2516" i="1"/>
  <c r="AA2516" i="1"/>
  <c r="AB2516" i="1" s="1"/>
  <c r="AQ2461" i="1"/>
  <c r="AQ2398" i="1"/>
  <c r="AK2398" i="1" s="1"/>
  <c r="AQ2334" i="1"/>
  <c r="AQ2294" i="1"/>
  <c r="AK2294" i="1" s="1"/>
  <c r="AR2294" i="1" s="1"/>
  <c r="AQ2253" i="1"/>
  <c r="AQ2230" i="1"/>
  <c r="AQ2134" i="1"/>
  <c r="AQ2110" i="1"/>
  <c r="AQ2078" i="1"/>
  <c r="AQ2006" i="1"/>
  <c r="T2512" i="1"/>
  <c r="U2512" i="1"/>
  <c r="T2504" i="1"/>
  <c r="U2504" i="1"/>
  <c r="U2496" i="1"/>
  <c r="T2496" i="1"/>
  <c r="T2480" i="1"/>
  <c r="U2480" i="1"/>
  <c r="T2464" i="1"/>
  <c r="U2464" i="1"/>
  <c r="T2456" i="1"/>
  <c r="U2456" i="1"/>
  <c r="U2440" i="1"/>
  <c r="T2440" i="1"/>
  <c r="U2432" i="1"/>
  <c r="T2432" i="1"/>
  <c r="T2424" i="1"/>
  <c r="U2424" i="1"/>
  <c r="U2416" i="1"/>
  <c r="T2416" i="1"/>
  <c r="T2401" i="1"/>
  <c r="U2401" i="1"/>
  <c r="T2393" i="1"/>
  <c r="U2393" i="1"/>
  <c r="T2369" i="1"/>
  <c r="U2369" i="1"/>
  <c r="T2353" i="1"/>
  <c r="U2353" i="1"/>
  <c r="T2345" i="1"/>
  <c r="U2345" i="1"/>
  <c r="T2337" i="1"/>
  <c r="U2337" i="1"/>
  <c r="T2313" i="1"/>
  <c r="U2313" i="1"/>
  <c r="U2305" i="1"/>
  <c r="T2305" i="1"/>
  <c r="U2289" i="1"/>
  <c r="T2289" i="1"/>
  <c r="T2281" i="1"/>
  <c r="U2281" i="1"/>
  <c r="T2265" i="1"/>
  <c r="U2265" i="1"/>
  <c r="T2257" i="1"/>
  <c r="U2257" i="1"/>
  <c r="T2249" i="1"/>
  <c r="U2249" i="1"/>
  <c r="U2241" i="1"/>
  <c r="T2241" i="1"/>
  <c r="T2225" i="1"/>
  <c r="U2225" i="1"/>
  <c r="T2209" i="1"/>
  <c r="U2209" i="1"/>
  <c r="T2201" i="1"/>
  <c r="U2201" i="1"/>
  <c r="T2193" i="1"/>
  <c r="U2193" i="1"/>
  <c r="T2185" i="1"/>
  <c r="U2185" i="1"/>
  <c r="U2177" i="1"/>
  <c r="T2177" i="1"/>
  <c r="U2169" i="1"/>
  <c r="T2169" i="1"/>
  <c r="T2161" i="1"/>
  <c r="U2161" i="1"/>
  <c r="T2145" i="1"/>
  <c r="U2145" i="1"/>
  <c r="T2137" i="1"/>
  <c r="U2137" i="1"/>
  <c r="U2129" i="1"/>
  <c r="T2129" i="1"/>
  <c r="T2121" i="1"/>
  <c r="U2121" i="1"/>
  <c r="U2113" i="1"/>
  <c r="T2113" i="1"/>
  <c r="T2089" i="1"/>
  <c r="U2089" i="1"/>
  <c r="T2081" i="1"/>
  <c r="U2081" i="1"/>
  <c r="T2073" i="1"/>
  <c r="U2073" i="1"/>
  <c r="T2065" i="1"/>
  <c r="U2065" i="1"/>
  <c r="T2057" i="1"/>
  <c r="U2057" i="1"/>
  <c r="U2049" i="1"/>
  <c r="T2049" i="1"/>
  <c r="U2041" i="1"/>
  <c r="T2041" i="1"/>
  <c r="T2033" i="1"/>
  <c r="U2033" i="1"/>
  <c r="T2025" i="1"/>
  <c r="U2025" i="1"/>
  <c r="T2017" i="1"/>
  <c r="U2017" i="1"/>
  <c r="U2009" i="1"/>
  <c r="T2009" i="1"/>
  <c r="T2001" i="1"/>
  <c r="U2001" i="1"/>
  <c r="Q2516" i="1"/>
  <c r="AQ2501" i="1"/>
  <c r="AQ2437" i="1"/>
  <c r="AQ2414" i="1"/>
  <c r="AQ2374" i="1"/>
  <c r="AQ2351" i="1"/>
  <c r="AQ2270" i="1"/>
  <c r="AK2270" i="1" s="1"/>
  <c r="AQ2206" i="1"/>
  <c r="AQ2182" i="1"/>
  <c r="AQ2030" i="1"/>
  <c r="AQ2492" i="1"/>
  <c r="AQ2484" i="1"/>
  <c r="AQ2460" i="1"/>
  <c r="AQ2452" i="1"/>
  <c r="AQ2428" i="1"/>
  <c r="AK2428" i="1" s="1"/>
  <c r="AR2428" i="1" s="1"/>
  <c r="AT2428" i="1" s="1"/>
  <c r="AQ2420" i="1"/>
  <c r="AQ2389" i="1"/>
  <c r="AQ2357" i="1"/>
  <c r="AQ2325" i="1"/>
  <c r="AQ2293" i="1"/>
  <c r="AK2293" i="1" s="1"/>
  <c r="AR2293" i="1" s="1"/>
  <c r="AT2293" i="1" s="1"/>
  <c r="AQ2261" i="1"/>
  <c r="AK2261" i="1" s="1"/>
  <c r="AR2261" i="1" s="1"/>
  <c r="AT2261" i="1" s="1"/>
  <c r="AQ2229" i="1"/>
  <c r="AK2229" i="1" s="1"/>
  <c r="AQ2189" i="1"/>
  <c r="AQ2181" i="1"/>
  <c r="AQ2157" i="1"/>
  <c r="AQ2149" i="1"/>
  <c r="AQ2125" i="1"/>
  <c r="AQ2117" i="1"/>
  <c r="AQ2093" i="1"/>
  <c r="AQ2085" i="1"/>
  <c r="AK2085" i="1" s="1"/>
  <c r="AQ2061" i="1"/>
  <c r="AQ2053" i="1"/>
  <c r="AQ2029" i="1"/>
  <c r="AQ2021" i="1"/>
  <c r="U2448" i="1"/>
  <c r="U2329" i="1"/>
  <c r="U2409" i="1"/>
  <c r="U2097" i="1"/>
  <c r="U2375" i="1"/>
  <c r="U2215" i="1"/>
  <c r="P2526" i="1"/>
  <c r="Q2526" i="1"/>
  <c r="AQ2567" i="1"/>
  <c r="AQ2559" i="1"/>
  <c r="AQ2551" i="1"/>
  <c r="T2494" i="1"/>
  <c r="U2494" i="1"/>
  <c r="T2486" i="1"/>
  <c r="U2486" i="1"/>
  <c r="T2454" i="1"/>
  <c r="U2454" i="1"/>
  <c r="T2422" i="1"/>
  <c r="U2422" i="1"/>
  <c r="T2414" i="1"/>
  <c r="U2414" i="1"/>
  <c r="T2383" i="1"/>
  <c r="U2383" i="1"/>
  <c r="T2351" i="1"/>
  <c r="U2351" i="1"/>
  <c r="T2343" i="1"/>
  <c r="U2343" i="1"/>
  <c r="T2335" i="1"/>
  <c r="U2335" i="1"/>
  <c r="T2295" i="1"/>
  <c r="U2295" i="1"/>
  <c r="T2287" i="1"/>
  <c r="U2287" i="1"/>
  <c r="T2279" i="1"/>
  <c r="U2279" i="1"/>
  <c r="T2231" i="1"/>
  <c r="U2231" i="1"/>
  <c r="T2223" i="1"/>
  <c r="U2223" i="1"/>
  <c r="T2183" i="1"/>
  <c r="U2183" i="1"/>
  <c r="T2175" i="1"/>
  <c r="U2175" i="1"/>
  <c r="T2167" i="1"/>
  <c r="U2167" i="1"/>
  <c r="T2159" i="1"/>
  <c r="U2159" i="1"/>
  <c r="T2151" i="1"/>
  <c r="U2151" i="1"/>
  <c r="T2127" i="1"/>
  <c r="U2127" i="1"/>
  <c r="T2119" i="1"/>
  <c r="U2119" i="1"/>
  <c r="T2103" i="1"/>
  <c r="U2103" i="1"/>
  <c r="T2095" i="1"/>
  <c r="U2095" i="1"/>
  <c r="T2071" i="1"/>
  <c r="U2071" i="1"/>
  <c r="T2063" i="1"/>
  <c r="U2063" i="1"/>
  <c r="T2047" i="1"/>
  <c r="U2047" i="1"/>
  <c r="T2039" i="1"/>
  <c r="U2039" i="1"/>
  <c r="T2031" i="1"/>
  <c r="U2031" i="1"/>
  <c r="T2015" i="1"/>
  <c r="U2015" i="1"/>
  <c r="P2004" i="1"/>
  <c r="Q2004" i="1"/>
  <c r="AQ2542" i="1"/>
  <c r="AQ2525" i="1"/>
  <c r="AC2438" i="1"/>
  <c r="AC2287" i="1"/>
  <c r="AC2015" i="1"/>
  <c r="X2475" i="1"/>
  <c r="X2435" i="1"/>
  <c r="X2300" i="1"/>
  <c r="X2044" i="1"/>
  <c r="W2268" i="1"/>
  <c r="W2012" i="1"/>
  <c r="U2470" i="1"/>
  <c r="U2430" i="1"/>
  <c r="X2515" i="1"/>
  <c r="X2404" i="1"/>
  <c r="X2380" i="1"/>
  <c r="X2332" i="1"/>
  <c r="X2196" i="1"/>
  <c r="X2156" i="1"/>
  <c r="X2084" i="1"/>
  <c r="W2236" i="1"/>
  <c r="U2407" i="1"/>
  <c r="U2199" i="1"/>
  <c r="X2483" i="1"/>
  <c r="X2443" i="1"/>
  <c r="X2411" i="1"/>
  <c r="U2478" i="1"/>
  <c r="U2311" i="1"/>
  <c r="U2255" i="1"/>
  <c r="U2143" i="1"/>
  <c r="U2087" i="1"/>
  <c r="T2363" i="1"/>
  <c r="U2363" i="1"/>
  <c r="T2323" i="1"/>
  <c r="U2323" i="1"/>
  <c r="T2315" i="1"/>
  <c r="U2315" i="1"/>
  <c r="U2307" i="1"/>
  <c r="T2307" i="1"/>
  <c r="T2267" i="1"/>
  <c r="U2267" i="1"/>
  <c r="T2259" i="1"/>
  <c r="U2259" i="1"/>
  <c r="T2251" i="1"/>
  <c r="U2251" i="1"/>
  <c r="T2211" i="1"/>
  <c r="U2211" i="1"/>
  <c r="T2195" i="1"/>
  <c r="U2195" i="1"/>
  <c r="U2139" i="1"/>
  <c r="T2139" i="1"/>
  <c r="T2107" i="1"/>
  <c r="U2107" i="1"/>
  <c r="U2083" i="1"/>
  <c r="T2083" i="1"/>
  <c r="U2075" i="1"/>
  <c r="T2075" i="1"/>
  <c r="T2035" i="1"/>
  <c r="U2035" i="1"/>
  <c r="T2027" i="1"/>
  <c r="U2027" i="1"/>
  <c r="T2019" i="1"/>
  <c r="U2019" i="1"/>
  <c r="T2003" i="1"/>
  <c r="U2003" i="1"/>
  <c r="P2455" i="1"/>
  <c r="Q2455" i="1"/>
  <c r="P2368" i="1"/>
  <c r="Q2368" i="1"/>
  <c r="P2240" i="1"/>
  <c r="Q2240" i="1"/>
  <c r="P2112" i="1"/>
  <c r="Q2112" i="1"/>
  <c r="P2064" i="1"/>
  <c r="Q2064" i="1"/>
  <c r="W2519" i="1"/>
  <c r="X2519" i="1"/>
  <c r="AQ2524" i="1"/>
  <c r="T2048" i="1"/>
  <c r="U2048" i="1"/>
  <c r="T2000" i="1"/>
  <c r="U2000" i="1"/>
  <c r="P2029" i="1"/>
  <c r="Q2029" i="1"/>
  <c r="U2487" i="1"/>
  <c r="U2455" i="1"/>
  <c r="U2384" i="1"/>
  <c r="U2288" i="1"/>
  <c r="U2232" i="1"/>
  <c r="U2096" i="1"/>
  <c r="T2140" i="1"/>
  <c r="T2104" i="1"/>
  <c r="T2517" i="1"/>
  <c r="U2517" i="1"/>
  <c r="AQ2566" i="1"/>
  <c r="AQ2558" i="1"/>
  <c r="AQ2550" i="1"/>
  <c r="T2056" i="1"/>
  <c r="P2519" i="1"/>
  <c r="Q2519" i="1"/>
  <c r="U2503" i="1"/>
  <c r="U2360" i="1"/>
  <c r="U2160" i="1"/>
  <c r="T2148" i="1"/>
  <c r="U2148" i="1"/>
  <c r="T2036" i="1"/>
  <c r="U2036" i="1"/>
  <c r="P2113" i="1"/>
  <c r="Q2113" i="1"/>
  <c r="P2361" i="1"/>
  <c r="W2518" i="1"/>
  <c r="P2518" i="1"/>
  <c r="AA2518" i="1"/>
  <c r="AA2557" i="1"/>
  <c r="AC2557" i="1" s="1"/>
  <c r="Q2557" i="1"/>
  <c r="AA2541" i="1"/>
  <c r="AC2541" i="1" s="1"/>
  <c r="Q2541" i="1"/>
  <c r="P2579" i="1"/>
  <c r="Q2351" i="1"/>
  <c r="Q2199" i="1"/>
  <c r="Q2521" i="1"/>
  <c r="AQ2573" i="1"/>
  <c r="AQ2597" i="1"/>
  <c r="AR2603" i="1"/>
  <c r="AT2603" i="1" s="1"/>
  <c r="AA2603" i="1"/>
  <c r="AC2603" i="1" s="1"/>
  <c r="U2605" i="1"/>
  <c r="Q2327" i="1"/>
  <c r="Q2159" i="1"/>
  <c r="AA2521" i="1"/>
  <c r="Q2524" i="1"/>
  <c r="U2599" i="1"/>
  <c r="W2614" i="1"/>
  <c r="AA2556" i="1"/>
  <c r="AC2556" i="1" s="1"/>
  <c r="U2572" i="1"/>
  <c r="Q2551" i="1"/>
  <c r="P2547" i="1"/>
  <c r="AQ2589" i="1"/>
  <c r="AA2595" i="1"/>
  <c r="W2589" i="1"/>
  <c r="U2597" i="1"/>
  <c r="P2610" i="1"/>
  <c r="AA2618" i="1"/>
  <c r="AA2626" i="1"/>
  <c r="AB2626" i="1" s="1"/>
  <c r="W2588" i="1"/>
  <c r="P2605" i="1"/>
  <c r="Q2263" i="1"/>
  <c r="P2042" i="1"/>
  <c r="AQ2579" i="1"/>
  <c r="AA2587" i="1"/>
  <c r="AC2587" i="1" s="1"/>
  <c r="U2589" i="1"/>
  <c r="P2595" i="1"/>
  <c r="AR2615" i="1"/>
  <c r="AA2625" i="1"/>
  <c r="AA2531" i="1"/>
  <c r="AB2531" i="1" s="1"/>
  <c r="AA2547" i="1"/>
  <c r="AB2547" i="1" s="1"/>
  <c r="P2571" i="1"/>
  <c r="T2587" i="1"/>
  <c r="AA2613" i="1"/>
  <c r="AC2613" i="1" s="1"/>
  <c r="X2618" i="1"/>
  <c r="Q2624" i="1"/>
  <c r="AR964" i="1"/>
  <c r="AT964" i="1" s="1"/>
  <c r="AR656" i="1"/>
  <c r="AT656" i="1" s="1"/>
  <c r="AQ94" i="1"/>
  <c r="Q141" i="1"/>
  <c r="AA141" i="1"/>
  <c r="P141" i="1"/>
  <c r="P162" i="1"/>
  <c r="AA162" i="1"/>
  <c r="AB162" i="1" s="1"/>
  <c r="W219" i="1"/>
  <c r="X219" i="1"/>
  <c r="W195" i="1"/>
  <c r="X195" i="1"/>
  <c r="W187" i="1"/>
  <c r="X187" i="1"/>
  <c r="W179" i="1"/>
  <c r="X179" i="1"/>
  <c r="W171" i="1"/>
  <c r="X171" i="1"/>
  <c r="W284" i="1"/>
  <c r="X284" i="1"/>
  <c r="W304" i="1"/>
  <c r="X304" i="1"/>
  <c r="U370" i="1"/>
  <c r="T370" i="1"/>
  <c r="T362" i="1"/>
  <c r="U362" i="1"/>
  <c r="P373" i="1"/>
  <c r="Q373" i="1"/>
  <c r="P365" i="1"/>
  <c r="Q365" i="1"/>
  <c r="AA365" i="1"/>
  <c r="P357" i="1"/>
  <c r="AA357" i="1"/>
  <c r="Q357" i="1"/>
  <c r="AQ375" i="1"/>
  <c r="W211" i="1"/>
  <c r="X211" i="1"/>
  <c r="AR19" i="1"/>
  <c r="AT19" i="1" s="1"/>
  <c r="AR11" i="1"/>
  <c r="AT11" i="1" s="1"/>
  <c r="AA2" i="1"/>
  <c r="Q17" i="1"/>
  <c r="P17" i="1"/>
  <c r="AA24" i="1"/>
  <c r="AC24" i="1" s="1"/>
  <c r="X25" i="1"/>
  <c r="W83" i="1"/>
  <c r="T86" i="1"/>
  <c r="U95" i="1"/>
  <c r="P102" i="1"/>
  <c r="AA111" i="1"/>
  <c r="Q111" i="1"/>
  <c r="T116" i="1"/>
  <c r="W123" i="1"/>
  <c r="AB142" i="1"/>
  <c r="X152" i="1"/>
  <c r="W152" i="1"/>
  <c r="U159" i="1"/>
  <c r="T159" i="1"/>
  <c r="AQ160" i="1"/>
  <c r="T282" i="1"/>
  <c r="U282" i="1"/>
  <c r="X310" i="1"/>
  <c r="W310" i="1"/>
  <c r="AQ342" i="1"/>
  <c r="AQ334" i="1"/>
  <c r="T381" i="1"/>
  <c r="U381" i="1"/>
  <c r="P379" i="1"/>
  <c r="Q379" i="1"/>
  <c r="AA379" i="1"/>
  <c r="AC605" i="1"/>
  <c r="AB605" i="1"/>
  <c r="AC799" i="1"/>
  <c r="AB799" i="1"/>
  <c r="Q135" i="1"/>
  <c r="P135" i="1"/>
  <c r="X9" i="1"/>
  <c r="Q15" i="1"/>
  <c r="AQ25" i="1"/>
  <c r="AA23" i="1"/>
  <c r="U26" i="1"/>
  <c r="P25" i="1"/>
  <c r="X42" i="1"/>
  <c r="U33" i="1"/>
  <c r="Q36" i="1"/>
  <c r="AA45" i="1"/>
  <c r="AA52" i="1"/>
  <c r="AA55" i="1"/>
  <c r="U54" i="1"/>
  <c r="Q55" i="1"/>
  <c r="AA62" i="1"/>
  <c r="Q79" i="1"/>
  <c r="T85" i="1"/>
  <c r="AQ89" i="1"/>
  <c r="AQ107" i="1"/>
  <c r="Q117" i="1"/>
  <c r="AQ132" i="1"/>
  <c r="W148" i="1"/>
  <c r="X148" i="1"/>
  <c r="W150" i="1"/>
  <c r="X150" i="1"/>
  <c r="AA159" i="1"/>
  <c r="AB159" i="1" s="1"/>
  <c r="Q159" i="1"/>
  <c r="U294" i="1"/>
  <c r="T294" i="1"/>
  <c r="Q296" i="1"/>
  <c r="P296" i="1"/>
  <c r="AA296" i="1"/>
  <c r="Q288" i="1"/>
  <c r="P288" i="1"/>
  <c r="AA288" i="1"/>
  <c r="Q321" i="1"/>
  <c r="P321" i="1"/>
  <c r="AA321" i="1"/>
  <c r="W363" i="1"/>
  <c r="AQ574" i="1"/>
  <c r="AQ638" i="1"/>
  <c r="W235" i="1"/>
  <c r="X235" i="1"/>
  <c r="AA10" i="1"/>
  <c r="X8" i="1"/>
  <c r="AQ24" i="1"/>
  <c r="X41" i="1"/>
  <c r="AA44" i="1"/>
  <c r="X46" i="1"/>
  <c r="AA51" i="1"/>
  <c r="X53" i="1"/>
  <c r="Q53" i="1"/>
  <c r="Q54" i="1"/>
  <c r="AA61" i="1"/>
  <c r="Q63" i="1"/>
  <c r="W80" i="1"/>
  <c r="U120" i="1"/>
  <c r="U131" i="1"/>
  <c r="T131" i="1"/>
  <c r="Q125" i="1"/>
  <c r="P125" i="1"/>
  <c r="U142" i="1"/>
  <c r="Q155" i="1"/>
  <c r="P155" i="1"/>
  <c r="AQ161" i="1"/>
  <c r="AQ240" i="1"/>
  <c r="AQ232" i="1"/>
  <c r="AQ216" i="1"/>
  <c r="AQ208" i="1"/>
  <c r="AQ200" i="1"/>
  <c r="AQ184" i="1"/>
  <c r="AQ176" i="1"/>
  <c r="AQ168" i="1"/>
  <c r="W346" i="1"/>
  <c r="T431" i="1"/>
  <c r="U431" i="1"/>
  <c r="P95" i="1"/>
  <c r="AA95" i="1"/>
  <c r="W203" i="1"/>
  <c r="X203" i="1"/>
  <c r="AA9" i="1"/>
  <c r="AC9" i="1" s="1"/>
  <c r="X18" i="1"/>
  <c r="X7" i="1"/>
  <c r="Q12" i="1"/>
  <c r="P9" i="1"/>
  <c r="AQ31" i="1"/>
  <c r="AQ23" i="1"/>
  <c r="X30" i="1"/>
  <c r="U22" i="1"/>
  <c r="Q31" i="1"/>
  <c r="U41" i="1"/>
  <c r="P39" i="1"/>
  <c r="AR44" i="1"/>
  <c r="AT44" i="1" s="1"/>
  <c r="AA43" i="1"/>
  <c r="AR50" i="1"/>
  <c r="Q52" i="1"/>
  <c r="P58" i="1"/>
  <c r="X62" i="1"/>
  <c r="Q61" i="1"/>
  <c r="AA84" i="1"/>
  <c r="T83" i="1"/>
  <c r="AQ87" i="1"/>
  <c r="AQ109" i="1"/>
  <c r="AA117" i="1"/>
  <c r="AC117" i="1" s="1"/>
  <c r="Q122" i="1"/>
  <c r="P122" i="1"/>
  <c r="AA125" i="1"/>
  <c r="AQ239" i="1"/>
  <c r="AQ231" i="1"/>
  <c r="AQ223" i="1"/>
  <c r="AQ207" i="1"/>
  <c r="AQ199" i="1"/>
  <c r="AQ191" i="1"/>
  <c r="AQ175" i="1"/>
  <c r="AQ167" i="1"/>
  <c r="T241" i="1"/>
  <c r="U241" i="1"/>
  <c r="T233" i="1"/>
  <c r="U233" i="1"/>
  <c r="T225" i="1"/>
  <c r="U225" i="1"/>
  <c r="T217" i="1"/>
  <c r="U217" i="1"/>
  <c r="T209" i="1"/>
  <c r="U209" i="1"/>
  <c r="T185" i="1"/>
  <c r="U185" i="1"/>
  <c r="T177" i="1"/>
  <c r="U177" i="1"/>
  <c r="T169" i="1"/>
  <c r="U169" i="1"/>
  <c r="P245" i="1"/>
  <c r="AA245" i="1"/>
  <c r="P229" i="1"/>
  <c r="AA229" i="1"/>
  <c r="P221" i="1"/>
  <c r="AA221" i="1"/>
  <c r="P213" i="1"/>
  <c r="AA213" i="1"/>
  <c r="P205" i="1"/>
  <c r="AA205" i="1"/>
  <c r="P197" i="1"/>
  <c r="AA197" i="1"/>
  <c r="P189" i="1"/>
  <c r="AA189" i="1"/>
  <c r="P181" i="1"/>
  <c r="AA181" i="1"/>
  <c r="P165" i="1"/>
  <c r="AA165" i="1"/>
  <c r="AQ311" i="1"/>
  <c r="AQ355" i="1"/>
  <c r="X415" i="1"/>
  <c r="W415" i="1"/>
  <c r="X593" i="1"/>
  <c r="W593" i="1"/>
  <c r="W585" i="1"/>
  <c r="X585" i="1"/>
  <c r="T590" i="1"/>
  <c r="U590" i="1"/>
  <c r="P594" i="1"/>
  <c r="Q594" i="1"/>
  <c r="AA594" i="1"/>
  <c r="P586" i="1"/>
  <c r="Q586" i="1"/>
  <c r="W243" i="1"/>
  <c r="X243" i="1"/>
  <c r="AA18" i="1"/>
  <c r="P7" i="1"/>
  <c r="AA31" i="1"/>
  <c r="U21" i="1"/>
  <c r="AA39" i="1"/>
  <c r="X39" i="1"/>
  <c r="P38" i="1"/>
  <c r="AR43" i="1"/>
  <c r="X44" i="1"/>
  <c r="U45" i="1"/>
  <c r="AQ49" i="1"/>
  <c r="X51" i="1"/>
  <c r="U53" i="1"/>
  <c r="Q80" i="1"/>
  <c r="AQ104" i="1"/>
  <c r="Q115" i="1"/>
  <c r="P115" i="1"/>
  <c r="AA115" i="1"/>
  <c r="AQ118" i="1"/>
  <c r="AR129" i="1"/>
  <c r="U129" i="1"/>
  <c r="T129" i="1"/>
  <c r="P133" i="1"/>
  <c r="AQ147" i="1"/>
  <c r="AA155" i="1"/>
  <c r="P160" i="1"/>
  <c r="AQ163" i="1"/>
  <c r="AC266" i="1"/>
  <c r="AB266" i="1"/>
  <c r="AC258" i="1"/>
  <c r="AB258" i="1"/>
  <c r="W281" i="1"/>
  <c r="X281" i="1"/>
  <c r="T286" i="1"/>
  <c r="U286" i="1"/>
  <c r="AA373" i="1"/>
  <c r="W375" i="1"/>
  <c r="X375" i="1"/>
  <c r="AA586" i="1"/>
  <c r="AB746" i="1"/>
  <c r="AC746" i="1"/>
  <c r="AR16" i="1"/>
  <c r="AR8" i="1"/>
  <c r="AA7" i="1"/>
  <c r="U8" i="1"/>
  <c r="P6" i="1"/>
  <c r="P20" i="1"/>
  <c r="AA29" i="1"/>
  <c r="X28" i="1"/>
  <c r="AA38" i="1"/>
  <c r="AB38" i="1" s="1"/>
  <c r="X38" i="1"/>
  <c r="U39" i="1"/>
  <c r="T36" i="1"/>
  <c r="X43" i="1"/>
  <c r="U48" i="1"/>
  <c r="X50" i="1"/>
  <c r="U52" i="1"/>
  <c r="AQ58" i="1"/>
  <c r="AR57" i="1"/>
  <c r="AT57" i="1" s="1"/>
  <c r="AQ83" i="1"/>
  <c r="AA82" i="1"/>
  <c r="AC82" i="1" s="1"/>
  <c r="AA101" i="1"/>
  <c r="AQ112" i="1"/>
  <c r="X111" i="1"/>
  <c r="T111" i="1"/>
  <c r="U111" i="1"/>
  <c r="X114" i="1"/>
  <c r="P119" i="1"/>
  <c r="Q119" i="1"/>
  <c r="P124" i="1"/>
  <c r="AA124" i="1"/>
  <c r="AB124" i="1" s="1"/>
  <c r="AB131" i="1"/>
  <c r="Q139" i="1"/>
  <c r="P152" i="1"/>
  <c r="Q152" i="1"/>
  <c r="AA152" i="1"/>
  <c r="AA163" i="1"/>
  <c r="AB163" i="1" s="1"/>
  <c r="AQ237" i="1"/>
  <c r="AQ229" i="1"/>
  <c r="AQ205" i="1"/>
  <c r="AQ173" i="1"/>
  <c r="AQ165" i="1"/>
  <c r="T303" i="1"/>
  <c r="U303" i="1"/>
  <c r="P307" i="1"/>
  <c r="AA307" i="1"/>
  <c r="AB307" i="1" s="1"/>
  <c r="Q307" i="1"/>
  <c r="P299" i="1"/>
  <c r="Q299" i="1"/>
  <c r="AA299" i="1"/>
  <c r="X354" i="1"/>
  <c r="W354" i="1"/>
  <c r="X330" i="1"/>
  <c r="W330" i="1"/>
  <c r="W409" i="1"/>
  <c r="X409" i="1"/>
  <c r="W401" i="1"/>
  <c r="X401" i="1"/>
  <c r="P436" i="1"/>
  <c r="AA436" i="1"/>
  <c r="P648" i="1"/>
  <c r="AA648" i="1"/>
  <c r="AA128" i="1"/>
  <c r="AC128" i="1" s="1"/>
  <c r="Q128" i="1"/>
  <c r="W138" i="1"/>
  <c r="X138" i="1"/>
  <c r="T146" i="1"/>
  <c r="U146" i="1"/>
  <c r="W227" i="1"/>
  <c r="X227" i="1"/>
  <c r="X15" i="1"/>
  <c r="Q23" i="1"/>
  <c r="W113" i="1"/>
  <c r="X113" i="1"/>
  <c r="W115" i="1"/>
  <c r="X115" i="1"/>
  <c r="P142" i="1"/>
  <c r="Q142" i="1"/>
  <c r="P143" i="1"/>
  <c r="AA143" i="1"/>
  <c r="T147" i="1"/>
  <c r="U147" i="1"/>
  <c r="P149" i="1"/>
  <c r="Q149" i="1"/>
  <c r="T156" i="1"/>
  <c r="X158" i="1"/>
  <c r="AQ275" i="1"/>
  <c r="AQ290" i="1"/>
  <c r="W295" i="1"/>
  <c r="X295" i="1"/>
  <c r="X371" i="1"/>
  <c r="W371" i="1"/>
  <c r="AQ121" i="1"/>
  <c r="W125" i="1"/>
  <c r="AQ135" i="1"/>
  <c r="AQ141" i="1"/>
  <c r="AQ146" i="1"/>
  <c r="T155" i="1"/>
  <c r="W163" i="1"/>
  <c r="AQ246" i="1"/>
  <c r="AQ238" i="1"/>
  <c r="AQ230" i="1"/>
  <c r="AQ222" i="1"/>
  <c r="AQ214" i="1"/>
  <c r="AQ206" i="1"/>
  <c r="AQ198" i="1"/>
  <c r="AQ190" i="1"/>
  <c r="AQ182" i="1"/>
  <c r="AQ174" i="1"/>
  <c r="AQ166" i="1"/>
  <c r="AA226" i="1"/>
  <c r="AA208" i="1"/>
  <c r="AA190" i="1"/>
  <c r="X244" i="1"/>
  <c r="X236" i="1"/>
  <c r="X228" i="1"/>
  <c r="X220" i="1"/>
  <c r="X212" i="1"/>
  <c r="X188" i="1"/>
  <c r="X180" i="1"/>
  <c r="X172" i="1"/>
  <c r="X164" i="1"/>
  <c r="W193" i="1"/>
  <c r="U218" i="1"/>
  <c r="Q191" i="1"/>
  <c r="AA283" i="1"/>
  <c r="X285" i="1"/>
  <c r="AR297" i="1"/>
  <c r="AT297" i="1" s="1"/>
  <c r="AA289" i="1"/>
  <c r="AB289" i="1" s="1"/>
  <c r="W296" i="1"/>
  <c r="Q297" i="1"/>
  <c r="AA300" i="1"/>
  <c r="U306" i="1"/>
  <c r="U298" i="1"/>
  <c r="AQ314" i="1"/>
  <c r="AR339" i="1"/>
  <c r="AA353" i="1"/>
  <c r="AA342" i="1"/>
  <c r="W331" i="1"/>
  <c r="P326" i="1"/>
  <c r="W361" i="1"/>
  <c r="U379" i="1"/>
  <c r="AQ408" i="1"/>
  <c r="Q418" i="1"/>
  <c r="P418" i="1"/>
  <c r="AA418" i="1"/>
  <c r="U421" i="1"/>
  <c r="T421" i="1"/>
  <c r="AQ429" i="1"/>
  <c r="AQ528" i="1"/>
  <c r="AQ488" i="1"/>
  <c r="AQ480" i="1"/>
  <c r="AQ581" i="1"/>
  <c r="AQ565" i="1"/>
  <c r="W578" i="1"/>
  <c r="X578" i="1"/>
  <c r="W570" i="1"/>
  <c r="X570" i="1"/>
  <c r="P613" i="1"/>
  <c r="AA613" i="1"/>
  <c r="AQ620" i="1"/>
  <c r="AQ680" i="1"/>
  <c r="AQ736" i="1"/>
  <c r="W1065" i="1"/>
  <c r="X1065" i="1"/>
  <c r="AR211" i="1"/>
  <c r="AA198" i="1"/>
  <c r="U226" i="1"/>
  <c r="AC285" i="1"/>
  <c r="Q294" i="1"/>
  <c r="AQ306" i="1"/>
  <c r="AQ303" i="1"/>
  <c r="Q312" i="1"/>
  <c r="X321" i="1"/>
  <c r="W355" i="1"/>
  <c r="U352" i="1"/>
  <c r="T336" i="1"/>
  <c r="Q337" i="1"/>
  <c r="AQ368" i="1"/>
  <c r="W372" i="1"/>
  <c r="Q374" i="1"/>
  <c r="AQ438" i="1"/>
  <c r="AQ463" i="1"/>
  <c r="AQ455" i="1"/>
  <c r="AQ504" i="1"/>
  <c r="T521" i="1"/>
  <c r="U521" i="1"/>
  <c r="T513" i="1"/>
  <c r="U513" i="1"/>
  <c r="T505" i="1"/>
  <c r="U505" i="1"/>
  <c r="U489" i="1"/>
  <c r="T489" i="1"/>
  <c r="P524" i="1"/>
  <c r="AA524" i="1"/>
  <c r="P508" i="1"/>
  <c r="AA508" i="1"/>
  <c r="P500" i="1"/>
  <c r="AA500" i="1"/>
  <c r="P492" i="1"/>
  <c r="AA492" i="1"/>
  <c r="P476" i="1"/>
  <c r="AA476" i="1"/>
  <c r="AQ564" i="1"/>
  <c r="P583" i="1"/>
  <c r="AA583" i="1"/>
  <c r="Q583" i="1"/>
  <c r="P575" i="1"/>
  <c r="Q575" i="1"/>
  <c r="AA575" i="1"/>
  <c r="P567" i="1"/>
  <c r="Q567" i="1"/>
  <c r="AA567" i="1"/>
  <c r="AA96" i="1"/>
  <c r="AQ119" i="1"/>
  <c r="AQ153" i="1"/>
  <c r="X159" i="1"/>
  <c r="AR241" i="1"/>
  <c r="AA224" i="1"/>
  <c r="AA206" i="1"/>
  <c r="W209" i="1"/>
  <c r="U234" i="1"/>
  <c r="U188" i="1"/>
  <c r="U170" i="1"/>
  <c r="AQ273" i="1"/>
  <c r="P263" i="1"/>
  <c r="X282" i="1"/>
  <c r="Q293" i="1"/>
  <c r="AA308" i="1"/>
  <c r="AA298" i="1"/>
  <c r="X305" i="1"/>
  <c r="U304" i="1"/>
  <c r="X319" i="1"/>
  <c r="AQ354" i="1"/>
  <c r="AK354" i="1" s="1"/>
  <c r="AR354" i="1" s="1"/>
  <c r="AQ346" i="1"/>
  <c r="AQ338" i="1"/>
  <c r="AQ330" i="1"/>
  <c r="AB330" i="1"/>
  <c r="AA350" i="1"/>
  <c r="AA329" i="1"/>
  <c r="T334" i="1"/>
  <c r="Q333" i="1"/>
  <c r="P342" i="1"/>
  <c r="AQ360" i="1"/>
  <c r="AA356" i="1"/>
  <c r="T369" i="1"/>
  <c r="P369" i="1"/>
  <c r="AQ386" i="1"/>
  <c r="AA399" i="1"/>
  <c r="X400" i="1"/>
  <c r="AA413" i="1"/>
  <c r="X420" i="1"/>
  <c r="W420" i="1"/>
  <c r="X412" i="1"/>
  <c r="W412" i="1"/>
  <c r="T417" i="1"/>
  <c r="U415" i="1"/>
  <c r="T415" i="1"/>
  <c r="AR427" i="1"/>
  <c r="AR428" i="1"/>
  <c r="AT428" i="1" s="1"/>
  <c r="X425" i="1"/>
  <c r="W425" i="1"/>
  <c r="AQ433" i="1"/>
  <c r="AR527" i="1"/>
  <c r="AT527" i="1" s="1"/>
  <c r="AA556" i="1"/>
  <c r="AA548" i="1"/>
  <c r="AA540" i="1"/>
  <c r="AA532" i="1"/>
  <c r="AQ573" i="1"/>
  <c r="P620" i="1"/>
  <c r="AA620" i="1"/>
  <c r="AB620" i="1" s="1"/>
  <c r="Q653" i="1"/>
  <c r="AA653" i="1"/>
  <c r="P653" i="1"/>
  <c r="U761" i="1"/>
  <c r="T761" i="1"/>
  <c r="Q756" i="1"/>
  <c r="P756" i="1"/>
  <c r="AA756" i="1"/>
  <c r="AB756" i="1" s="1"/>
  <c r="Q748" i="1"/>
  <c r="AA748" i="1"/>
  <c r="AB748" i="1" s="1"/>
  <c r="P748" i="1"/>
  <c r="U777" i="1"/>
  <c r="T777" i="1"/>
  <c r="T769" i="1"/>
  <c r="U769" i="1"/>
  <c r="Q770" i="1"/>
  <c r="AA770" i="1"/>
  <c r="AB770" i="1" s="1"/>
  <c r="P770" i="1"/>
  <c r="P110" i="1"/>
  <c r="AQ116" i="1"/>
  <c r="W124" i="1"/>
  <c r="Q123" i="1"/>
  <c r="T125" i="1"/>
  <c r="AQ138" i="1"/>
  <c r="AA140" i="1"/>
  <c r="AQ143" i="1"/>
  <c r="AA232" i="1"/>
  <c r="AA214" i="1"/>
  <c r="AA186" i="1"/>
  <c r="AA168" i="1"/>
  <c r="X233" i="1"/>
  <c r="X225" i="1"/>
  <c r="X217" i="1"/>
  <c r="X169" i="1"/>
  <c r="U242" i="1"/>
  <c r="U178" i="1"/>
  <c r="Q231" i="1"/>
  <c r="Q167" i="1"/>
  <c r="AB273" i="1"/>
  <c r="AB265" i="1"/>
  <c r="U284" i="1"/>
  <c r="AA297" i="1"/>
  <c r="AB297" i="1" s="1"/>
  <c r="X294" i="1"/>
  <c r="Q289" i="1"/>
  <c r="AQ298" i="1"/>
  <c r="Q301" i="1"/>
  <c r="AA314" i="1"/>
  <c r="AC314" i="1" s="1"/>
  <c r="AR317" i="1"/>
  <c r="AA322" i="1"/>
  <c r="AB322" i="1" s="1"/>
  <c r="U321" i="1"/>
  <c r="AQ331" i="1"/>
  <c r="AQ348" i="1"/>
  <c r="AQ324" i="1"/>
  <c r="AA338" i="1"/>
  <c r="AA327" i="1"/>
  <c r="AB327" i="1" s="1"/>
  <c r="X345" i="1"/>
  <c r="W339" i="1"/>
  <c r="T333" i="1"/>
  <c r="P338" i="1"/>
  <c r="AQ367" i="1"/>
  <c r="AK367" i="1" s="1"/>
  <c r="AQ359" i="1"/>
  <c r="AA367" i="1"/>
  <c r="W369" i="1"/>
  <c r="P364" i="1"/>
  <c r="AQ388" i="1"/>
  <c r="X385" i="1"/>
  <c r="AA390" i="1"/>
  <c r="X399" i="1"/>
  <c r="Q409" i="1"/>
  <c r="AA409" i="1"/>
  <c r="Q401" i="1"/>
  <c r="P401" i="1"/>
  <c r="P409" i="1"/>
  <c r="X417" i="1"/>
  <c r="X421" i="1"/>
  <c r="P421" i="1"/>
  <c r="AQ424" i="1"/>
  <c r="AQ469" i="1"/>
  <c r="AQ461" i="1"/>
  <c r="AQ453" i="1"/>
  <c r="AQ501" i="1"/>
  <c r="AQ493" i="1"/>
  <c r="AQ477" i="1"/>
  <c r="W529" i="1"/>
  <c r="X529" i="1"/>
  <c r="W473" i="1"/>
  <c r="X473" i="1"/>
  <c r="U473" i="1"/>
  <c r="T478" i="1"/>
  <c r="T527" i="1"/>
  <c r="U527" i="1"/>
  <c r="X583" i="1"/>
  <c r="W583" i="1"/>
  <c r="W567" i="1"/>
  <c r="X567" i="1"/>
  <c r="AC607" i="1"/>
  <c r="AB607" i="1"/>
  <c r="AQ616" i="1"/>
  <c r="AA618" i="1"/>
  <c r="AB618" i="1" s="1"/>
  <c r="P618" i="1"/>
  <c r="P644" i="1"/>
  <c r="AA644" i="1"/>
  <c r="W766" i="1"/>
  <c r="X766" i="1"/>
  <c r="AQ1032" i="1"/>
  <c r="AB1039" i="1"/>
  <c r="AC1039" i="1"/>
  <c r="AA222" i="1"/>
  <c r="U186" i="1"/>
  <c r="AR291" i="1"/>
  <c r="AA312" i="1"/>
  <c r="U315" i="1"/>
  <c r="AA337" i="1"/>
  <c r="AA326" i="1"/>
  <c r="T342" i="1"/>
  <c r="Q325" i="1"/>
  <c r="AQ374" i="1"/>
  <c r="AQ366" i="1"/>
  <c r="AQ358" i="1"/>
  <c r="Q366" i="1"/>
  <c r="X377" i="1"/>
  <c r="X384" i="1"/>
  <c r="T388" i="1"/>
  <c r="AR392" i="1"/>
  <c r="AT392" i="1" s="1"/>
  <c r="X398" i="1"/>
  <c r="P408" i="1"/>
  <c r="AC430" i="1"/>
  <c r="U433" i="1"/>
  <c r="T433" i="1"/>
  <c r="W435" i="1"/>
  <c r="X435" i="1"/>
  <c r="U435" i="1"/>
  <c r="T435" i="1"/>
  <c r="Q439" i="1"/>
  <c r="P439" i="1"/>
  <c r="AA439" i="1"/>
  <c r="AB439" i="1" s="1"/>
  <c r="U440" i="1"/>
  <c r="T497" i="1"/>
  <c r="U526" i="1"/>
  <c r="T526" i="1"/>
  <c r="T502" i="1"/>
  <c r="U502" i="1"/>
  <c r="Q521" i="1"/>
  <c r="AA521" i="1"/>
  <c r="P521" i="1"/>
  <c r="Q513" i="1"/>
  <c r="AA513" i="1"/>
  <c r="Q497" i="1"/>
  <c r="P497" i="1"/>
  <c r="Q489" i="1"/>
  <c r="AA489" i="1"/>
  <c r="P489" i="1"/>
  <c r="Q481" i="1"/>
  <c r="P481" i="1"/>
  <c r="AA481" i="1"/>
  <c r="Q473" i="1"/>
  <c r="P473" i="1"/>
  <c r="P505" i="1"/>
  <c r="U576" i="1"/>
  <c r="T576" i="1"/>
  <c r="P580" i="1"/>
  <c r="AA580" i="1"/>
  <c r="P564" i="1"/>
  <c r="AA564" i="1"/>
  <c r="W588" i="1"/>
  <c r="X588" i="1"/>
  <c r="T593" i="1"/>
  <c r="U593" i="1"/>
  <c r="T585" i="1"/>
  <c r="U585" i="1"/>
  <c r="AQ606" i="1"/>
  <c r="AQ598" i="1"/>
  <c r="T608" i="1"/>
  <c r="U608" i="1"/>
  <c r="T600" i="1"/>
  <c r="U600" i="1"/>
  <c r="Q654" i="1"/>
  <c r="P654" i="1"/>
  <c r="AA654" i="1"/>
  <c r="AR718" i="1"/>
  <c r="T727" i="1"/>
  <c r="U727" i="1"/>
  <c r="T719" i="1"/>
  <c r="U719" i="1"/>
  <c r="T711" i="1"/>
  <c r="U711" i="1"/>
  <c r="T703" i="1"/>
  <c r="U703" i="1"/>
  <c r="T695" i="1"/>
  <c r="U695" i="1"/>
  <c r="T687" i="1"/>
  <c r="U687" i="1"/>
  <c r="T679" i="1"/>
  <c r="U679" i="1"/>
  <c r="T663" i="1"/>
  <c r="U663" i="1"/>
  <c r="Q733" i="1"/>
  <c r="AA733" i="1"/>
  <c r="Q725" i="1"/>
  <c r="AA725" i="1"/>
  <c r="Q717" i="1"/>
  <c r="AA717" i="1"/>
  <c r="AC717" i="1" s="1"/>
  <c r="Q709" i="1"/>
  <c r="AA709" i="1"/>
  <c r="AC709" i="1" s="1"/>
  <c r="Q701" i="1"/>
  <c r="AA701" i="1"/>
  <c r="AC701" i="1" s="1"/>
  <c r="Q693" i="1"/>
  <c r="AA693" i="1"/>
  <c r="AC693" i="1" s="1"/>
  <c r="Q677" i="1"/>
  <c r="AA677" i="1"/>
  <c r="AC677" i="1" s="1"/>
  <c r="Q669" i="1"/>
  <c r="AA669" i="1"/>
  <c r="AB669" i="1" s="1"/>
  <c r="Q661" i="1"/>
  <c r="AA661" i="1"/>
  <c r="AB661" i="1" s="1"/>
  <c r="P736" i="1"/>
  <c r="AA736" i="1"/>
  <c r="AB736" i="1" s="1"/>
  <c r="T739" i="1"/>
  <c r="U739" i="1"/>
  <c r="AC847" i="1"/>
  <c r="AB847" i="1"/>
  <c r="AQ1109" i="1"/>
  <c r="AQ120" i="1"/>
  <c r="AQ122" i="1"/>
  <c r="AQ136" i="1"/>
  <c r="AA138" i="1"/>
  <c r="AC138" i="1" s="1"/>
  <c r="T139" i="1"/>
  <c r="AQ156" i="1"/>
  <c r="P158" i="1"/>
  <c r="AR195" i="1"/>
  <c r="AA230" i="1"/>
  <c r="AA184" i="1"/>
  <c r="AA166" i="1"/>
  <c r="Q215" i="1"/>
  <c r="AA281" i="1"/>
  <c r="AB281" i="1" s="1"/>
  <c r="Q287" i="1"/>
  <c r="AA294" i="1"/>
  <c r="P295" i="1"/>
  <c r="U301" i="1"/>
  <c r="P303" i="1"/>
  <c r="AA319" i="1"/>
  <c r="AC319" i="1" s="1"/>
  <c r="P322" i="1"/>
  <c r="AQ332" i="1"/>
  <c r="AA335" i="1"/>
  <c r="AB335" i="1" s="1"/>
  <c r="X329" i="1"/>
  <c r="W323" i="1"/>
  <c r="Q353" i="1"/>
  <c r="P354" i="1"/>
  <c r="P334" i="1"/>
  <c r="AA364" i="1"/>
  <c r="P356" i="1"/>
  <c r="AR378" i="1"/>
  <c r="AT378" i="1" s="1"/>
  <c r="W382" i="1"/>
  <c r="AA387" i="1"/>
  <c r="P391" i="1"/>
  <c r="Q391" i="1"/>
  <c r="AA391" i="1"/>
  <c r="P407" i="1"/>
  <c r="AA407" i="1"/>
  <c r="T412" i="1"/>
  <c r="U412" i="1"/>
  <c r="AB473" i="1"/>
  <c r="AC473" i="1"/>
  <c r="X548" i="1"/>
  <c r="W548" i="1"/>
  <c r="X540" i="1"/>
  <c r="W540" i="1"/>
  <c r="AQ576" i="1"/>
  <c r="AQ568" i="1"/>
  <c r="W606" i="1"/>
  <c r="X606" i="1"/>
  <c r="W598" i="1"/>
  <c r="X598" i="1"/>
  <c r="X621" i="1"/>
  <c r="W621" i="1"/>
  <c r="AQ640" i="1"/>
  <c r="AQ632" i="1"/>
  <c r="W729" i="1"/>
  <c r="X729" i="1"/>
  <c r="W721" i="1"/>
  <c r="X721" i="1"/>
  <c r="W705" i="1"/>
  <c r="X705" i="1"/>
  <c r="W697" i="1"/>
  <c r="X697" i="1"/>
  <c r="W689" i="1"/>
  <c r="X689" i="1"/>
  <c r="W681" i="1"/>
  <c r="X681" i="1"/>
  <c r="W673" i="1"/>
  <c r="X673" i="1"/>
  <c r="W665" i="1"/>
  <c r="X665" i="1"/>
  <c r="W657" i="1"/>
  <c r="X657" i="1"/>
  <c r="AB826" i="1"/>
  <c r="AC826" i="1"/>
  <c r="P389" i="1"/>
  <c r="AA389" i="1"/>
  <c r="Q389" i="1"/>
  <c r="T404" i="1"/>
  <c r="U404" i="1"/>
  <c r="P398" i="1"/>
  <c r="Q398" i="1"/>
  <c r="AA398" i="1"/>
  <c r="Q404" i="1"/>
  <c r="P400" i="1"/>
  <c r="AA421" i="1"/>
  <c r="T428" i="1"/>
  <c r="U428" i="1"/>
  <c r="Q427" i="1"/>
  <c r="AA427" i="1"/>
  <c r="Q440" i="1"/>
  <c r="P440" i="1"/>
  <c r="AQ458" i="1"/>
  <c r="AQ450" i="1"/>
  <c r="AQ512" i="1"/>
  <c r="W510" i="1"/>
  <c r="X510" i="1"/>
  <c r="W502" i="1"/>
  <c r="X502" i="1"/>
  <c r="W478" i="1"/>
  <c r="X478" i="1"/>
  <c r="U529" i="1"/>
  <c r="P641" i="1"/>
  <c r="AA641" i="1"/>
  <c r="X713" i="1"/>
  <c r="U847" i="1"/>
  <c r="T847" i="1"/>
  <c r="U839" i="1"/>
  <c r="T839" i="1"/>
  <c r="U823" i="1"/>
  <c r="T823" i="1"/>
  <c r="U815" i="1"/>
  <c r="T815" i="1"/>
  <c r="U807" i="1"/>
  <c r="T807" i="1"/>
  <c r="U799" i="1"/>
  <c r="T799" i="1"/>
  <c r="AB2441" i="1"/>
  <c r="AC2441" i="1"/>
  <c r="AB2433" i="1"/>
  <c r="AC2433" i="1"/>
  <c r="AC2417" i="1"/>
  <c r="AB2417" i="1"/>
  <c r="AC2410" i="1"/>
  <c r="AB2410" i="1"/>
  <c r="AB2402" i="1"/>
  <c r="AC2402" i="1"/>
  <c r="AB2378" i="1"/>
  <c r="AC2378" i="1"/>
  <c r="AB2370" i="1"/>
  <c r="AC2370" i="1"/>
  <c r="AB2346" i="1"/>
  <c r="AC2346" i="1"/>
  <c r="AB2338" i="1"/>
  <c r="AC2338" i="1"/>
  <c r="AB2314" i="1"/>
  <c r="AC2314" i="1"/>
  <c r="AB2306" i="1"/>
  <c r="AC2306" i="1"/>
  <c r="AC2282" i="1"/>
  <c r="AB2282" i="1"/>
  <c r="AB2274" i="1"/>
  <c r="AC2274" i="1"/>
  <c r="AB2266" i="1"/>
  <c r="AC2266" i="1"/>
  <c r="AC2258" i="1"/>
  <c r="AB2258" i="1"/>
  <c r="AB2250" i="1"/>
  <c r="AC2250" i="1"/>
  <c r="AC2218" i="1"/>
  <c r="AB2218" i="1"/>
  <c r="AB2210" i="1"/>
  <c r="AC2210" i="1"/>
  <c r="AC2202" i="1"/>
  <c r="AB2202" i="1"/>
  <c r="AB2194" i="1"/>
  <c r="AC2194" i="1"/>
  <c r="AC2186" i="1"/>
  <c r="AB2186" i="1"/>
  <c r="AB2178" i="1"/>
  <c r="AC2178" i="1"/>
  <c r="AC2154" i="1"/>
  <c r="AB2154" i="1"/>
  <c r="AB2146" i="1"/>
  <c r="AC2146" i="1"/>
  <c r="AB2138" i="1"/>
  <c r="AC2138" i="1"/>
  <c r="AB2130" i="1"/>
  <c r="AC2130" i="1"/>
  <c r="AC2122" i="1"/>
  <c r="AB2122" i="1"/>
  <c r="AC2090" i="1"/>
  <c r="AB2090" i="1"/>
  <c r="AC2082" i="1"/>
  <c r="AB2082" i="1"/>
  <c r="AB2074" i="1"/>
  <c r="AC2074" i="1"/>
  <c r="AC2066" i="1"/>
  <c r="AB2066" i="1"/>
  <c r="AB2058" i="1"/>
  <c r="AC2058" i="1"/>
  <c r="AB2034" i="1"/>
  <c r="AC2034" i="1"/>
  <c r="AB2026" i="1"/>
  <c r="AC2026" i="1"/>
  <c r="AC2018" i="1"/>
  <c r="AB2018" i="1"/>
  <c r="AB2010" i="1"/>
  <c r="AC2010" i="1"/>
  <c r="AB2002" i="1"/>
  <c r="AC2002" i="1"/>
  <c r="AQ485" i="1"/>
  <c r="W500" i="1"/>
  <c r="W477" i="1"/>
  <c r="T509" i="1"/>
  <c r="T477" i="1"/>
  <c r="P512" i="1"/>
  <c r="X554" i="1"/>
  <c r="X544" i="1"/>
  <c r="AQ582" i="1"/>
  <c r="W574" i="1"/>
  <c r="AR594" i="1"/>
  <c r="AT594" i="1" s="1"/>
  <c r="AA585" i="1"/>
  <c r="X591" i="1"/>
  <c r="U591" i="1"/>
  <c r="Q587" i="1"/>
  <c r="AQ596" i="1"/>
  <c r="U604" i="1"/>
  <c r="T607" i="1"/>
  <c r="P607" i="1"/>
  <c r="AA614" i="1"/>
  <c r="AA621" i="1"/>
  <c r="AB621" i="1" s="1"/>
  <c r="AQ727" i="1"/>
  <c r="AQ719" i="1"/>
  <c r="AQ711" i="1"/>
  <c r="AQ703" i="1"/>
  <c r="AQ695" i="1"/>
  <c r="AQ687" i="1"/>
  <c r="AQ679" i="1"/>
  <c r="AQ671" i="1"/>
  <c r="AQ663" i="1"/>
  <c r="AB664" i="1"/>
  <c r="AA729" i="1"/>
  <c r="AA711" i="1"/>
  <c r="AA674" i="1"/>
  <c r="AA665" i="1"/>
  <c r="X726" i="1"/>
  <c r="X687" i="1"/>
  <c r="X662" i="1"/>
  <c r="W694" i="1"/>
  <c r="W678" i="1"/>
  <c r="U731" i="1"/>
  <c r="U681" i="1"/>
  <c r="U667" i="1"/>
  <c r="Q721" i="1"/>
  <c r="Q698" i="1"/>
  <c r="Q657" i="1"/>
  <c r="P712" i="1"/>
  <c r="P694" i="1"/>
  <c r="P671" i="1"/>
  <c r="AC737" i="1"/>
  <c r="Q738" i="1"/>
  <c r="AA745" i="1"/>
  <c r="U758" i="1"/>
  <c r="Q753" i="1"/>
  <c r="W764" i="1"/>
  <c r="T762" i="1"/>
  <c r="X767" i="1"/>
  <c r="X769" i="1"/>
  <c r="AA787" i="1"/>
  <c r="X785" i="1"/>
  <c r="AQ849" i="1"/>
  <c r="X837" i="1"/>
  <c r="U834" i="1"/>
  <c r="AQ1004" i="1"/>
  <c r="AQ591" i="1"/>
  <c r="Q619" i="1"/>
  <c r="AA682" i="1"/>
  <c r="X686" i="1"/>
  <c r="Q674" i="1"/>
  <c r="X753" i="1"/>
  <c r="W761" i="1"/>
  <c r="Q747" i="1"/>
  <c r="W777" i="1"/>
  <c r="U771" i="1"/>
  <c r="P773" i="1"/>
  <c r="AA786" i="1"/>
  <c r="W840" i="1"/>
  <c r="X840" i="1"/>
  <c r="W832" i="1"/>
  <c r="X832" i="1"/>
  <c r="U850" i="1"/>
  <c r="U832" i="1"/>
  <c r="P847" i="1"/>
  <c r="Q847" i="1"/>
  <c r="Q839" i="1"/>
  <c r="P839" i="1"/>
  <c r="P815" i="1"/>
  <c r="Q859" i="1"/>
  <c r="P859" i="1"/>
  <c r="P867" i="1"/>
  <c r="AB1012" i="1"/>
  <c r="AC1012" i="1"/>
  <c r="AB1004" i="1"/>
  <c r="AC1004" i="1"/>
  <c r="AC996" i="1"/>
  <c r="AB996" i="1"/>
  <c r="AC980" i="1"/>
  <c r="AB980" i="1"/>
  <c r="AB972" i="1"/>
  <c r="AC972" i="1"/>
  <c r="AB948" i="1"/>
  <c r="AC948" i="1"/>
  <c r="AC940" i="1"/>
  <c r="AB940" i="1"/>
  <c r="AB932" i="1"/>
  <c r="AC932" i="1"/>
  <c r="AB908" i="1"/>
  <c r="AC908" i="1"/>
  <c r="AC900" i="1"/>
  <c r="AB900" i="1"/>
  <c r="AB892" i="1"/>
  <c r="AC892" i="1"/>
  <c r="Q1080" i="1"/>
  <c r="X1094" i="1"/>
  <c r="W1094" i="1"/>
  <c r="P1195" i="1"/>
  <c r="T1223" i="1"/>
  <c r="U1223" i="1"/>
  <c r="U1215" i="1"/>
  <c r="T1215" i="1"/>
  <c r="T1207" i="1"/>
  <c r="U1207" i="1"/>
  <c r="Q1217" i="1"/>
  <c r="P1217" i="1"/>
  <c r="AA1217" i="1"/>
  <c r="Q1209" i="1"/>
  <c r="AA1209" i="1"/>
  <c r="P1209" i="1"/>
  <c r="Q714" i="1"/>
  <c r="AR804" i="1"/>
  <c r="AQ1002" i="1"/>
  <c r="AQ994" i="1"/>
  <c r="AQ986" i="1"/>
  <c r="AQ978" i="1"/>
  <c r="AQ970" i="1"/>
  <c r="AQ962" i="1"/>
  <c r="AQ946" i="1"/>
  <c r="AQ938" i="1"/>
  <c r="AQ922" i="1"/>
  <c r="AQ890" i="1"/>
  <c r="AQ882" i="1"/>
  <c r="AQ874" i="1"/>
  <c r="X1021" i="1"/>
  <c r="W1021" i="1"/>
  <c r="X1013" i="1"/>
  <c r="W1013" i="1"/>
  <c r="X1005" i="1"/>
  <c r="W1005" i="1"/>
  <c r="X997" i="1"/>
  <c r="W997" i="1"/>
  <c r="X989" i="1"/>
  <c r="W989" i="1"/>
  <c r="X981" i="1"/>
  <c r="W981" i="1"/>
  <c r="X973" i="1"/>
  <c r="W973" i="1"/>
  <c r="X957" i="1"/>
  <c r="W957" i="1"/>
  <c r="X949" i="1"/>
  <c r="W949" i="1"/>
  <c r="X941" i="1"/>
  <c r="W941" i="1"/>
  <c r="X933" i="1"/>
  <c r="W933" i="1"/>
  <c r="X917" i="1"/>
  <c r="W917" i="1"/>
  <c r="W893" i="1"/>
  <c r="X893" i="1"/>
  <c r="X885" i="1"/>
  <c r="W885" i="1"/>
  <c r="X877" i="1"/>
  <c r="W877" i="1"/>
  <c r="AC1060" i="1"/>
  <c r="AB1060" i="1"/>
  <c r="Q1109" i="1"/>
  <c r="AA1109" i="1"/>
  <c r="AB1109" i="1" s="1"/>
  <c r="P1109" i="1"/>
  <c r="AQ431" i="1"/>
  <c r="AA503" i="1"/>
  <c r="U516" i="1"/>
  <c r="P504" i="1"/>
  <c r="AR578" i="1"/>
  <c r="AT578" i="1" s="1"/>
  <c r="X576" i="1"/>
  <c r="X568" i="1"/>
  <c r="AQ589" i="1"/>
  <c r="AQ605" i="1"/>
  <c r="X599" i="1"/>
  <c r="AQ617" i="1"/>
  <c r="U619" i="1"/>
  <c r="AB634" i="1"/>
  <c r="AA698" i="1"/>
  <c r="X734" i="1"/>
  <c r="X670" i="1"/>
  <c r="W719" i="1"/>
  <c r="W703" i="1"/>
  <c r="U689" i="1"/>
  <c r="Q713" i="1"/>
  <c r="Q690" i="1"/>
  <c r="P727" i="1"/>
  <c r="P663" i="1"/>
  <c r="AQ741" i="1"/>
  <c r="AQ749" i="1"/>
  <c r="AQ751" i="1"/>
  <c r="AA753" i="1"/>
  <c r="Q745" i="1"/>
  <c r="AQ762" i="1"/>
  <c r="U765" i="1"/>
  <c r="AQ775" i="1"/>
  <c r="AA775" i="1"/>
  <c r="AB775" i="1" s="1"/>
  <c r="Q775" i="1"/>
  <c r="W788" i="1"/>
  <c r="AR838" i="1"/>
  <c r="AQ860" i="1"/>
  <c r="AQ852" i="1"/>
  <c r="T871" i="1"/>
  <c r="U871" i="1"/>
  <c r="P868" i="1"/>
  <c r="AA868" i="1"/>
  <c r="AC868" i="1" s="1"/>
  <c r="AQ954" i="1"/>
  <c r="AQ873" i="1"/>
  <c r="P1018" i="1"/>
  <c r="AA1018" i="1"/>
  <c r="AB1018" i="1" s="1"/>
  <c r="P1010" i="1"/>
  <c r="AA1010" i="1"/>
  <c r="AC1010" i="1" s="1"/>
  <c r="Q1010" i="1"/>
  <c r="P1002" i="1"/>
  <c r="AA1002" i="1"/>
  <c r="AB1002" i="1" s="1"/>
  <c r="P994" i="1"/>
  <c r="AA994" i="1"/>
  <c r="P986" i="1"/>
  <c r="AA986" i="1"/>
  <c r="AB986" i="1" s="1"/>
  <c r="P978" i="1"/>
  <c r="AA978" i="1"/>
  <c r="AB978" i="1" s="1"/>
  <c r="P970" i="1"/>
  <c r="AA970" i="1"/>
  <c r="AB970" i="1" s="1"/>
  <c r="P962" i="1"/>
  <c r="AA962" i="1"/>
  <c r="AC962" i="1" s="1"/>
  <c r="P954" i="1"/>
  <c r="AA954" i="1"/>
  <c r="AB954" i="1" s="1"/>
  <c r="P946" i="1"/>
  <c r="AA946" i="1"/>
  <c r="AB946" i="1" s="1"/>
  <c r="Q946" i="1"/>
  <c r="P938" i="1"/>
  <c r="AA938" i="1"/>
  <c r="AB938" i="1" s="1"/>
  <c r="P930" i="1"/>
  <c r="AA930" i="1"/>
  <c r="AB930" i="1" s="1"/>
  <c r="P922" i="1"/>
  <c r="AA922" i="1"/>
  <c r="AB922" i="1" s="1"/>
  <c r="P914" i="1"/>
  <c r="AA914" i="1"/>
  <c r="AB914" i="1" s="1"/>
  <c r="Q914" i="1"/>
  <c r="P906" i="1"/>
  <c r="AA906" i="1"/>
  <c r="AB906" i="1" s="1"/>
  <c r="P898" i="1"/>
  <c r="AA898" i="1"/>
  <c r="AC898" i="1" s="1"/>
  <c r="P890" i="1"/>
  <c r="AA890" i="1"/>
  <c r="AB890" i="1" s="1"/>
  <c r="P882" i="1"/>
  <c r="Q882" i="1"/>
  <c r="AA882" i="1"/>
  <c r="AB882" i="1" s="1"/>
  <c r="P874" i="1"/>
  <c r="AA874" i="1"/>
  <c r="AB874" i="1" s="1"/>
  <c r="Q874" i="1"/>
  <c r="P1083" i="1"/>
  <c r="Q1083" i="1"/>
  <c r="AA1083" i="1"/>
  <c r="AQ566" i="1"/>
  <c r="AQ579" i="1"/>
  <c r="AQ571" i="1"/>
  <c r="U569" i="1"/>
  <c r="AR586" i="1"/>
  <c r="U595" i="1"/>
  <c r="AA611" i="1"/>
  <c r="AC611" i="1" s="1"/>
  <c r="U599" i="1"/>
  <c r="Q607" i="1"/>
  <c r="AA640" i="1"/>
  <c r="AQ734" i="1"/>
  <c r="AA706" i="1"/>
  <c r="AA697" i="1"/>
  <c r="AA679" i="1"/>
  <c r="X733" i="1"/>
  <c r="W718" i="1"/>
  <c r="U713" i="1"/>
  <c r="U699" i="1"/>
  <c r="Q730" i="1"/>
  <c r="Q689" i="1"/>
  <c r="Q666" i="1"/>
  <c r="P726" i="1"/>
  <c r="P703" i="1"/>
  <c r="P662" i="1"/>
  <c r="AQ735" i="1"/>
  <c r="AQ742" i="1"/>
  <c r="AQ740" i="1"/>
  <c r="AA738" i="1"/>
  <c r="AC738" i="1" s="1"/>
  <c r="AQ748" i="1"/>
  <c r="X750" i="1"/>
  <c r="P758" i="1"/>
  <c r="AA768" i="1"/>
  <c r="AB768" i="1" s="1"/>
  <c r="AQ792" i="1"/>
  <c r="W787" i="1"/>
  <c r="W845" i="1"/>
  <c r="X845" i="1"/>
  <c r="W805" i="1"/>
  <c r="X805" i="1"/>
  <c r="T818" i="1"/>
  <c r="U818" i="1"/>
  <c r="U810" i="1"/>
  <c r="T810" i="1"/>
  <c r="T802" i="1"/>
  <c r="U802" i="1"/>
  <c r="P844" i="1"/>
  <c r="AA844" i="1"/>
  <c r="AC844" i="1" s="1"/>
  <c r="AQ853" i="1"/>
  <c r="AR1000" i="1"/>
  <c r="AT1000" i="1" s="1"/>
  <c r="AR1016" i="1"/>
  <c r="AR984" i="1"/>
  <c r="AR920" i="1"/>
  <c r="AQ1035" i="1"/>
  <c r="AQ1027" i="1"/>
  <c r="U1068" i="1"/>
  <c r="T1068" i="1"/>
  <c r="AQ1108" i="1"/>
  <c r="T1101" i="1"/>
  <c r="U1101" i="1"/>
  <c r="Q1195" i="1"/>
  <c r="AR391" i="1"/>
  <c r="AT391" i="1" s="1"/>
  <c r="AQ417" i="1"/>
  <c r="AA428" i="1"/>
  <c r="W440" i="1"/>
  <c r="AA511" i="1"/>
  <c r="AB511" i="1" s="1"/>
  <c r="AA479" i="1"/>
  <c r="AB479" i="1" s="1"/>
  <c r="U524" i="1"/>
  <c r="Q518" i="1"/>
  <c r="P520" i="1"/>
  <c r="AA565" i="1"/>
  <c r="X586" i="1"/>
  <c r="Q595" i="1"/>
  <c r="AA617" i="1"/>
  <c r="AA656" i="1"/>
  <c r="AB656" i="1" s="1"/>
  <c r="AQ722" i="1"/>
  <c r="AQ730" i="1"/>
  <c r="AQ714" i="1"/>
  <c r="AQ706" i="1"/>
  <c r="AQ690" i="1"/>
  <c r="AQ666" i="1"/>
  <c r="AA714" i="1"/>
  <c r="Q706" i="1"/>
  <c r="P679" i="1"/>
  <c r="AQ739" i="1"/>
  <c r="Q761" i="1"/>
  <c r="Q772" i="1"/>
  <c r="Q785" i="1"/>
  <c r="P785" i="1"/>
  <c r="P793" i="1"/>
  <c r="AR816" i="1"/>
  <c r="AQ866" i="1"/>
  <c r="AQ858" i="1"/>
  <c r="AQ1018" i="1"/>
  <c r="AQ930" i="1"/>
  <c r="AR937" i="1"/>
  <c r="AT937" i="1" s="1"/>
  <c r="AQ1015" i="1"/>
  <c r="AQ1007" i="1"/>
  <c r="AQ999" i="1"/>
  <c r="AQ991" i="1"/>
  <c r="AQ983" i="1"/>
  <c r="AQ959" i="1"/>
  <c r="AQ951" i="1"/>
  <c r="AQ943" i="1"/>
  <c r="AQ935" i="1"/>
  <c r="AQ927" i="1"/>
  <c r="AQ919" i="1"/>
  <c r="AQ903" i="1"/>
  <c r="AQ895" i="1"/>
  <c r="AQ887" i="1"/>
  <c r="AQ879" i="1"/>
  <c r="P1041" i="1"/>
  <c r="Q1041" i="1"/>
  <c r="U1198" i="1"/>
  <c r="T1198" i="1"/>
  <c r="T1190" i="1"/>
  <c r="U1190" i="1"/>
  <c r="U1182" i="1"/>
  <c r="T1182" i="1"/>
  <c r="U1174" i="1"/>
  <c r="T1174" i="1"/>
  <c r="T1166" i="1"/>
  <c r="U1166" i="1"/>
  <c r="T1158" i="1"/>
  <c r="U1158" i="1"/>
  <c r="T1150" i="1"/>
  <c r="U1150" i="1"/>
  <c r="U1142" i="1"/>
  <c r="T1142" i="1"/>
  <c r="U1134" i="1"/>
  <c r="T1134" i="1"/>
  <c r="U1126" i="1"/>
  <c r="T1126" i="1"/>
  <c r="T1118" i="1"/>
  <c r="U1118" i="1"/>
  <c r="P1203" i="1"/>
  <c r="AA1203" i="1"/>
  <c r="Q1203" i="1"/>
  <c r="Q1187" i="1"/>
  <c r="AA1187" i="1"/>
  <c r="P1187" i="1"/>
  <c r="P1179" i="1"/>
  <c r="Q1179" i="1"/>
  <c r="AA1179" i="1"/>
  <c r="AB1179" i="1" s="1"/>
  <c r="P1171" i="1"/>
  <c r="AA1171" i="1"/>
  <c r="Q1171" i="1"/>
  <c r="Q1163" i="1"/>
  <c r="AA1163" i="1"/>
  <c r="AB1163" i="1" s="1"/>
  <c r="P1163" i="1"/>
  <c r="Q1155" i="1"/>
  <c r="P1155" i="1"/>
  <c r="AA1155" i="1"/>
  <c r="P1147" i="1"/>
  <c r="AA1147" i="1"/>
  <c r="AB1147" i="1" s="1"/>
  <c r="Q1147" i="1"/>
  <c r="P1139" i="1"/>
  <c r="AA1139" i="1"/>
  <c r="Q1139" i="1"/>
  <c r="Q1131" i="1"/>
  <c r="P1131" i="1"/>
  <c r="AA1131" i="1"/>
  <c r="Q1123" i="1"/>
  <c r="AA1123" i="1"/>
  <c r="P1123" i="1"/>
  <c r="AA1115" i="1"/>
  <c r="P1115" i="1"/>
  <c r="Q1115" i="1"/>
  <c r="X1205" i="1"/>
  <c r="W1205" i="1"/>
  <c r="AQ440" i="1"/>
  <c r="AA520" i="1"/>
  <c r="AB520" i="1" s="1"/>
  <c r="AA488" i="1"/>
  <c r="AB488" i="1" s="1"/>
  <c r="W524" i="1"/>
  <c r="W492" i="1"/>
  <c r="U523" i="1"/>
  <c r="T501" i="1"/>
  <c r="Q517" i="1"/>
  <c r="Q485" i="1"/>
  <c r="P496" i="1"/>
  <c r="AA582" i="1"/>
  <c r="AA573" i="1"/>
  <c r="U583" i="1"/>
  <c r="U575" i="1"/>
  <c r="U567" i="1"/>
  <c r="P579" i="1"/>
  <c r="AA587" i="1"/>
  <c r="AA638" i="1"/>
  <c r="P629" i="1"/>
  <c r="AA650" i="1"/>
  <c r="AC700" i="1"/>
  <c r="AA722" i="1"/>
  <c r="AA713" i="1"/>
  <c r="AA695" i="1"/>
  <c r="AA658" i="1"/>
  <c r="U697" i="1"/>
  <c r="U683" i="1"/>
  <c r="Q705" i="1"/>
  <c r="Q682" i="1"/>
  <c r="P719" i="1"/>
  <c r="P678" i="1"/>
  <c r="W742" i="1"/>
  <c r="U742" i="1"/>
  <c r="AA761" i="1"/>
  <c r="Q755" i="1"/>
  <c r="AA766" i="1"/>
  <c r="AQ788" i="1"/>
  <c r="AA780" i="1"/>
  <c r="W792" i="1"/>
  <c r="X792" i="1"/>
  <c r="Q850" i="1"/>
  <c r="AA850" i="1"/>
  <c r="P850" i="1"/>
  <c r="Q842" i="1"/>
  <c r="AA842" i="1"/>
  <c r="Q834" i="1"/>
  <c r="P834" i="1"/>
  <c r="Q826" i="1"/>
  <c r="P826" i="1"/>
  <c r="Q818" i="1"/>
  <c r="AA818" i="1"/>
  <c r="P818" i="1"/>
  <c r="Q810" i="1"/>
  <c r="P810" i="1"/>
  <c r="AA810" i="1"/>
  <c r="AQ1010" i="1"/>
  <c r="Q978" i="1"/>
  <c r="W1071" i="1"/>
  <c r="X1071" i="1"/>
  <c r="Q1094" i="1"/>
  <c r="AA1094" i="1"/>
  <c r="P1094" i="1"/>
  <c r="P1097" i="1"/>
  <c r="AA1097" i="1"/>
  <c r="AR880" i="1"/>
  <c r="X962" i="1"/>
  <c r="T945" i="1"/>
  <c r="Q1049" i="1"/>
  <c r="X1072" i="1"/>
  <c r="X1086" i="1"/>
  <c r="W1097" i="1"/>
  <c r="W1110" i="1"/>
  <c r="W1201" i="1"/>
  <c r="X1201" i="1"/>
  <c r="W1177" i="1"/>
  <c r="X1177" i="1"/>
  <c r="W1161" i="1"/>
  <c r="X1161" i="1"/>
  <c r="W1153" i="1"/>
  <c r="X1153" i="1"/>
  <c r="W1145" i="1"/>
  <c r="X1145" i="1"/>
  <c r="W1121" i="1"/>
  <c r="X1121" i="1"/>
  <c r="Q824" i="1"/>
  <c r="AQ871" i="1"/>
  <c r="U870" i="1"/>
  <c r="AB899" i="1"/>
  <c r="AA1015" i="1"/>
  <c r="AC1015" i="1" s="1"/>
  <c r="AA1007" i="1"/>
  <c r="AB1007" i="1" s="1"/>
  <c r="AA999" i="1"/>
  <c r="AC999" i="1" s="1"/>
  <c r="AA991" i="1"/>
  <c r="AA983" i="1"/>
  <c r="AC983" i="1" s="1"/>
  <c r="AA975" i="1"/>
  <c r="AC975" i="1" s="1"/>
  <c r="AA967" i="1"/>
  <c r="AC967" i="1" s="1"/>
  <c r="AA959" i="1"/>
  <c r="AA951" i="1"/>
  <c r="AA943" i="1"/>
  <c r="AA935" i="1"/>
  <c r="AA927" i="1"/>
  <c r="AA919" i="1"/>
  <c r="AA911" i="1"/>
  <c r="AA903" i="1"/>
  <c r="AA895" i="1"/>
  <c r="AA887" i="1"/>
  <c r="AA879" i="1"/>
  <c r="X1012" i="1"/>
  <c r="X986" i="1"/>
  <c r="X948" i="1"/>
  <c r="X922" i="1"/>
  <c r="X898" i="1"/>
  <c r="X890" i="1"/>
  <c r="X882" i="1"/>
  <c r="X874" i="1"/>
  <c r="W879" i="1"/>
  <c r="U1003" i="1"/>
  <c r="U971" i="1"/>
  <c r="U961" i="1"/>
  <c r="U939" i="1"/>
  <c r="U929" i="1"/>
  <c r="U897" i="1"/>
  <c r="T926" i="1"/>
  <c r="Q968" i="1"/>
  <c r="U1040" i="1"/>
  <c r="X1049" i="1"/>
  <c r="W1054" i="1"/>
  <c r="T1055" i="1"/>
  <c r="T1064" i="1"/>
  <c r="AQ1068" i="1"/>
  <c r="AA1074" i="1"/>
  <c r="Q1085" i="1"/>
  <c r="AA1108" i="1"/>
  <c r="AB1108" i="1" s="1"/>
  <c r="P1101" i="1"/>
  <c r="Q1101" i="1"/>
  <c r="AQ1141" i="1"/>
  <c r="W1168" i="1"/>
  <c r="X1168" i="1"/>
  <c r="W1128" i="1"/>
  <c r="X1128" i="1"/>
  <c r="W1112" i="1"/>
  <c r="X1112" i="1"/>
  <c r="AC1215" i="1"/>
  <c r="T1221" i="1"/>
  <c r="U1221" i="1"/>
  <c r="AB1223" i="1"/>
  <c r="AC1223" i="1"/>
  <c r="P1215" i="1"/>
  <c r="Q1215" i="1"/>
  <c r="AA1207" i="1"/>
  <c r="Q1207" i="1"/>
  <c r="P1038" i="1"/>
  <c r="P1071" i="1"/>
  <c r="AB1191" i="1"/>
  <c r="T1220" i="1"/>
  <c r="U1220" i="1"/>
  <c r="Q1222" i="1"/>
  <c r="AA1222" i="1"/>
  <c r="AC1222" i="1" s="1"/>
  <c r="Q1214" i="1"/>
  <c r="P1214" i="1"/>
  <c r="AA812" i="1"/>
  <c r="AB812" i="1" s="1"/>
  <c r="X807" i="1"/>
  <c r="W831" i="1"/>
  <c r="Q840" i="1"/>
  <c r="AA870" i="1"/>
  <c r="AR910" i="1"/>
  <c r="AQ897" i="1"/>
  <c r="AR1005" i="1"/>
  <c r="AT1005" i="1" s="1"/>
  <c r="AR1022" i="1"/>
  <c r="AR1014" i="1"/>
  <c r="AT1014" i="1" s="1"/>
  <c r="AR1006" i="1"/>
  <c r="AR998" i="1"/>
  <c r="AR990" i="1"/>
  <c r="AT990" i="1" s="1"/>
  <c r="AR982" i="1"/>
  <c r="AT982" i="1" s="1"/>
  <c r="AR974" i="1"/>
  <c r="AR966" i="1"/>
  <c r="AT966" i="1" s="1"/>
  <c r="AR958" i="1"/>
  <c r="AT958" i="1" s="1"/>
  <c r="AR950" i="1"/>
  <c r="AR942" i="1"/>
  <c r="AR934" i="1"/>
  <c r="AR918" i="1"/>
  <c r="AR894" i="1"/>
  <c r="AR886" i="1"/>
  <c r="AR878" i="1"/>
  <c r="AC902" i="1"/>
  <c r="X996" i="1"/>
  <c r="X970" i="1"/>
  <c r="X932" i="1"/>
  <c r="X906" i="1"/>
  <c r="W887" i="1"/>
  <c r="U1011" i="1"/>
  <c r="U1001" i="1"/>
  <c r="U979" i="1"/>
  <c r="U969" i="1"/>
  <c r="U947" i="1"/>
  <c r="U883" i="1"/>
  <c r="U873" i="1"/>
  <c r="T982" i="1"/>
  <c r="T942" i="1"/>
  <c r="T923" i="1"/>
  <c r="T914" i="1"/>
  <c r="Q1008" i="1"/>
  <c r="Q904" i="1"/>
  <c r="P1014" i="1"/>
  <c r="P982" i="1"/>
  <c r="P950" i="1"/>
  <c r="P918" i="1"/>
  <c r="P886" i="1"/>
  <c r="AQ1024" i="1"/>
  <c r="P1030" i="1"/>
  <c r="AQ1041" i="1"/>
  <c r="X1039" i="1"/>
  <c r="Q1039" i="1"/>
  <c r="AQ1063" i="1"/>
  <c r="AQ1077" i="1"/>
  <c r="AQ1081" i="1"/>
  <c r="Q1081" i="1"/>
  <c r="AA1082" i="1"/>
  <c r="P1093" i="1"/>
  <c r="T1106" i="1"/>
  <c r="AQ1133" i="1"/>
  <c r="AK1133" i="1" s="1"/>
  <c r="AR1133" i="1" s="1"/>
  <c r="AR1192" i="1"/>
  <c r="AT1192" i="1" s="1"/>
  <c r="AR1152" i="1"/>
  <c r="AT1152" i="1" s="1"/>
  <c r="X1214" i="1"/>
  <c r="W1207" i="1"/>
  <c r="W1209" i="1"/>
  <c r="X1209" i="1"/>
  <c r="X1225" i="1"/>
  <c r="W1225" i="1"/>
  <c r="AA792" i="1"/>
  <c r="AA784" i="1"/>
  <c r="AA832" i="1"/>
  <c r="AA800" i="1"/>
  <c r="X844" i="1"/>
  <c r="W828" i="1"/>
  <c r="Q816" i="1"/>
  <c r="AQ921" i="1"/>
  <c r="AR885" i="1"/>
  <c r="AT885" i="1" s="1"/>
  <c r="X1020" i="1"/>
  <c r="X994" i="1"/>
  <c r="X982" i="1"/>
  <c r="X969" i="1"/>
  <c r="X956" i="1"/>
  <c r="X930" i="1"/>
  <c r="X895" i="1"/>
  <c r="W919" i="1"/>
  <c r="U1021" i="1"/>
  <c r="U1010" i="1"/>
  <c r="U1000" i="1"/>
  <c r="U978" i="1"/>
  <c r="U893" i="1"/>
  <c r="U882" i="1"/>
  <c r="T913" i="1"/>
  <c r="Q1000" i="1"/>
  <c r="W1041" i="1"/>
  <c r="P1039" i="1"/>
  <c r="AQ1044" i="1"/>
  <c r="AA1062" i="1"/>
  <c r="AA1052" i="1"/>
  <c r="X1057" i="1"/>
  <c r="T1062" i="1"/>
  <c r="P1054" i="1"/>
  <c r="AA1071" i="1"/>
  <c r="AC1071" i="1" s="1"/>
  <c r="AQ1076" i="1"/>
  <c r="AA1079" i="1"/>
  <c r="AA1081" i="1"/>
  <c r="AB1081" i="1" s="1"/>
  <c r="X1092" i="1"/>
  <c r="W1088" i="1"/>
  <c r="U1089" i="1"/>
  <c r="AQ1103" i="1"/>
  <c r="AA1101" i="1"/>
  <c r="AB1101" i="1" s="1"/>
  <c r="X1099" i="1"/>
  <c r="AQ1165" i="1"/>
  <c r="AK1165" i="1" s="1"/>
  <c r="AQ1132" i="1"/>
  <c r="Q1174" i="1"/>
  <c r="P1174" i="1"/>
  <c r="AC1166" i="1"/>
  <c r="AB1166" i="1"/>
  <c r="AC1150" i="1"/>
  <c r="AB1150" i="1"/>
  <c r="AC1142" i="1"/>
  <c r="AB1142" i="1"/>
  <c r="AB1134" i="1"/>
  <c r="AC1134" i="1"/>
  <c r="AB1126" i="1"/>
  <c r="AC1126" i="1"/>
  <c r="T1212" i="1"/>
  <c r="U1225" i="1"/>
  <c r="T1225" i="1"/>
  <c r="AR992" i="1"/>
  <c r="AR960" i="1"/>
  <c r="AR932" i="1"/>
  <c r="AT932" i="1" s="1"/>
  <c r="AC966" i="1"/>
  <c r="AC926" i="1"/>
  <c r="X1018" i="1"/>
  <c r="X980" i="1"/>
  <c r="X954" i="1"/>
  <c r="U1019" i="1"/>
  <c r="U1009" i="1"/>
  <c r="U987" i="1"/>
  <c r="U891" i="1"/>
  <c r="U881" i="1"/>
  <c r="Q1060" i="1"/>
  <c r="X1064" i="1"/>
  <c r="X1082" i="1"/>
  <c r="U1083" i="1"/>
  <c r="AQ1091" i="1"/>
  <c r="X1091" i="1"/>
  <c r="AA1100" i="1"/>
  <c r="AB1100" i="1" s="1"/>
  <c r="W1104" i="1"/>
  <c r="X1104" i="1"/>
  <c r="U1105" i="1"/>
  <c r="P1105" i="1"/>
  <c r="AA1105" i="1"/>
  <c r="AQ1197" i="1"/>
  <c r="X1169" i="1"/>
  <c r="W1223" i="1"/>
  <c r="X1223" i="1"/>
  <c r="AA1225" i="1"/>
  <c r="AB1225" i="1" s="1"/>
  <c r="P1225" i="1"/>
  <c r="Q1225" i="1"/>
  <c r="AA840" i="1"/>
  <c r="AA808" i="1"/>
  <c r="Q832" i="1"/>
  <c r="AR1019" i="1"/>
  <c r="AR955" i="1"/>
  <c r="AR891" i="1"/>
  <c r="X1004" i="1"/>
  <c r="X978" i="1"/>
  <c r="X940" i="1"/>
  <c r="X914" i="1"/>
  <c r="T998" i="1"/>
  <c r="Q936" i="1"/>
  <c r="AQ1042" i="1"/>
  <c r="AA1049" i="1"/>
  <c r="Q1057" i="1"/>
  <c r="P1051" i="1"/>
  <c r="AA1068" i="1"/>
  <c r="AA1077" i="1"/>
  <c r="X1107" i="1"/>
  <c r="AQ1196" i="1"/>
  <c r="AQ1156" i="1"/>
  <c r="AQ1189" i="1"/>
  <c r="AQ1157" i="1"/>
  <c r="AQ1125" i="1"/>
  <c r="X1113" i="1"/>
  <c r="W1195" i="1"/>
  <c r="X1195" i="1"/>
  <c r="W1179" i="1"/>
  <c r="X1179" i="1"/>
  <c r="W1155" i="1"/>
  <c r="X1155" i="1"/>
  <c r="W1139" i="1"/>
  <c r="X1139" i="1"/>
  <c r="X1131" i="1"/>
  <c r="W1131" i="1"/>
  <c r="X1123" i="1"/>
  <c r="W1123" i="1"/>
  <c r="AQ1204" i="1"/>
  <c r="X1206" i="1"/>
  <c r="W1206" i="1"/>
  <c r="W1222" i="1"/>
  <c r="X1222" i="1"/>
  <c r="P1222" i="1"/>
  <c r="AC1698" i="1"/>
  <c r="AB1698" i="1"/>
  <c r="AB1689" i="1"/>
  <c r="AC1689" i="1"/>
  <c r="AB1670" i="1"/>
  <c r="AB1652" i="1"/>
  <c r="AC1652" i="1"/>
  <c r="AC1634" i="1"/>
  <c r="AB1634" i="1"/>
  <c r="AB1625" i="1"/>
  <c r="AC1625" i="1"/>
  <c r="AB1588" i="1"/>
  <c r="AC1588" i="1"/>
  <c r="AC1570" i="1"/>
  <c r="AB1570" i="1"/>
  <c r="AB1561" i="1"/>
  <c r="AC1561" i="1"/>
  <c r="AB1507" i="1"/>
  <c r="AC1507" i="1"/>
  <c r="AB1498" i="1"/>
  <c r="AC1498" i="1"/>
  <c r="AC1479" i="1"/>
  <c r="AB1434" i="1"/>
  <c r="AC1434" i="1"/>
  <c r="AB1388" i="1"/>
  <c r="AC1388" i="1"/>
  <c r="AB1324" i="1"/>
  <c r="AC1324" i="1"/>
  <c r="AB1287" i="1"/>
  <c r="AC1287" i="1"/>
  <c r="AB1260" i="1"/>
  <c r="AC1260" i="1"/>
  <c r="X1819" i="1"/>
  <c r="W1819" i="1"/>
  <c r="X1811" i="1"/>
  <c r="W1811" i="1"/>
  <c r="X1803" i="1"/>
  <c r="W1803" i="1"/>
  <c r="AQ1682" i="1"/>
  <c r="AQ1594" i="1"/>
  <c r="AQ1555" i="1"/>
  <c r="AQ1467" i="1"/>
  <c r="AQ1435" i="1"/>
  <c r="AQ1387" i="1"/>
  <c r="AQ1291" i="1"/>
  <c r="AQ1283" i="1"/>
  <c r="AQ1251" i="1"/>
  <c r="AQ1235" i="1"/>
  <c r="AQ1227" i="1"/>
  <c r="AQ1792" i="1"/>
  <c r="AQ1784" i="1"/>
  <c r="AQ1776" i="1"/>
  <c r="AQ1768" i="1"/>
  <c r="AQ1199" i="1"/>
  <c r="AQ1191" i="1"/>
  <c r="AQ1183" i="1"/>
  <c r="AQ1175" i="1"/>
  <c r="AQ1167" i="1"/>
  <c r="AQ1159" i="1"/>
  <c r="AQ1151" i="1"/>
  <c r="AQ1143" i="1"/>
  <c r="AQ1135" i="1"/>
  <c r="AQ1127" i="1"/>
  <c r="AQ1119" i="1"/>
  <c r="AQ1111" i="1"/>
  <c r="X1158" i="1"/>
  <c r="U1192" i="1"/>
  <c r="U1128" i="1"/>
  <c r="Q1194" i="1"/>
  <c r="Q1169" i="1"/>
  <c r="P1152" i="1"/>
  <c r="P1120" i="1"/>
  <c r="AA1212" i="1"/>
  <c r="Q1220" i="1"/>
  <c r="P1220" i="1"/>
  <c r="U1152" i="1"/>
  <c r="P1176" i="1"/>
  <c r="AR1294" i="1"/>
  <c r="AT1294" i="1" s="1"/>
  <c r="AQ1181" i="1"/>
  <c r="AQ1149" i="1"/>
  <c r="AK1149" i="1" s="1"/>
  <c r="AR1149" i="1" s="1"/>
  <c r="AQ1117" i="1"/>
  <c r="AA1117" i="1"/>
  <c r="AC1117" i="1" s="1"/>
  <c r="X1166" i="1"/>
  <c r="U1176" i="1"/>
  <c r="T1124" i="1"/>
  <c r="Q1137" i="1"/>
  <c r="P1144" i="1"/>
  <c r="P1112" i="1"/>
  <c r="AR1213" i="1"/>
  <c r="U1218" i="1"/>
  <c r="AR1414" i="1"/>
  <c r="AT1414" i="1" s="1"/>
  <c r="AR1334" i="1"/>
  <c r="AT1334" i="1" s="1"/>
  <c r="AQ1180" i="1"/>
  <c r="AQ1148" i="1"/>
  <c r="AQ1116" i="1"/>
  <c r="AA1181" i="1"/>
  <c r="AC1181" i="1" s="1"/>
  <c r="AA1149" i="1"/>
  <c r="AC1149" i="1" s="1"/>
  <c r="U1200" i="1"/>
  <c r="U1136" i="1"/>
  <c r="U1112" i="1"/>
  <c r="Q1185" i="1"/>
  <c r="P1200" i="1"/>
  <c r="AB1351" i="1"/>
  <c r="T1708" i="1"/>
  <c r="U1708" i="1"/>
  <c r="T1700" i="1"/>
  <c r="U1700" i="1"/>
  <c r="U1692" i="1"/>
  <c r="T1692" i="1"/>
  <c r="T1684" i="1"/>
  <c r="U1684" i="1"/>
  <c r="T1676" i="1"/>
  <c r="U1676" i="1"/>
  <c r="T1668" i="1"/>
  <c r="U1668" i="1"/>
  <c r="T1652" i="1"/>
  <c r="U1652" i="1"/>
  <c r="U1644" i="1"/>
  <c r="T1644" i="1"/>
  <c r="T1636" i="1"/>
  <c r="U1636" i="1"/>
  <c r="U1628" i="1"/>
  <c r="T1628" i="1"/>
  <c r="U1620" i="1"/>
  <c r="T1620" i="1"/>
  <c r="T1612" i="1"/>
  <c r="U1612" i="1"/>
  <c r="T1604" i="1"/>
  <c r="U1604" i="1"/>
  <c r="T1596" i="1"/>
  <c r="U1596" i="1"/>
  <c r="T1588" i="1"/>
  <c r="U1588" i="1"/>
  <c r="U1580" i="1"/>
  <c r="T1580" i="1"/>
  <c r="U1572" i="1"/>
  <c r="T1572" i="1"/>
  <c r="T1564" i="1"/>
  <c r="U1564" i="1"/>
  <c r="U1556" i="1"/>
  <c r="T1556" i="1"/>
  <c r="U1541" i="1"/>
  <c r="T1541" i="1"/>
  <c r="T1533" i="1"/>
  <c r="U1533" i="1"/>
  <c r="U1517" i="1"/>
  <c r="T1517" i="1"/>
  <c r="U1509" i="1"/>
  <c r="T1509" i="1"/>
  <c r="U1501" i="1"/>
  <c r="T1501" i="1"/>
  <c r="T1493" i="1"/>
  <c r="U1493" i="1"/>
  <c r="T1485" i="1"/>
  <c r="U1485" i="1"/>
  <c r="T1477" i="1"/>
  <c r="U1477" i="1"/>
  <c r="T1461" i="1"/>
  <c r="U1461" i="1"/>
  <c r="T1453" i="1"/>
  <c r="U1453" i="1"/>
  <c r="U1445" i="1"/>
  <c r="T1445" i="1"/>
  <c r="U1437" i="1"/>
  <c r="T1437" i="1"/>
  <c r="T1429" i="1"/>
  <c r="U1429" i="1"/>
  <c r="T1421" i="1"/>
  <c r="U1421" i="1"/>
  <c r="T1413" i="1"/>
  <c r="U1413" i="1"/>
  <c r="T1405" i="1"/>
  <c r="U1405" i="1"/>
  <c r="U1389" i="1"/>
  <c r="T1389" i="1"/>
  <c r="U1381" i="1"/>
  <c r="T1381" i="1"/>
  <c r="U1373" i="1"/>
  <c r="T1373" i="1"/>
  <c r="T1365" i="1"/>
  <c r="U1365" i="1"/>
  <c r="T1357" i="1"/>
  <c r="U1357" i="1"/>
  <c r="U1349" i="1"/>
  <c r="T1349" i="1"/>
  <c r="T1341" i="1"/>
  <c r="U1341" i="1"/>
  <c r="T1333" i="1"/>
  <c r="U1333" i="1"/>
  <c r="U1325" i="1"/>
  <c r="T1325" i="1"/>
  <c r="T1317" i="1"/>
  <c r="U1317" i="1"/>
  <c r="T1309" i="1"/>
  <c r="U1309" i="1"/>
  <c r="U1301" i="1"/>
  <c r="T1301" i="1"/>
  <c r="U1293" i="1"/>
  <c r="T1293" i="1"/>
  <c r="T1285" i="1"/>
  <c r="U1285" i="1"/>
  <c r="T1277" i="1"/>
  <c r="U1277" i="1"/>
  <c r="U1261" i="1"/>
  <c r="T1261" i="1"/>
  <c r="U1253" i="1"/>
  <c r="T1253" i="1"/>
  <c r="U1245" i="1"/>
  <c r="T1245" i="1"/>
  <c r="T1237" i="1"/>
  <c r="U1237" i="1"/>
  <c r="T1229" i="1"/>
  <c r="U1229" i="1"/>
  <c r="Q1704" i="1"/>
  <c r="AA1704" i="1"/>
  <c r="P1696" i="1"/>
  <c r="AA1696" i="1"/>
  <c r="P1688" i="1"/>
  <c r="AA1688" i="1"/>
  <c r="P1680" i="1"/>
  <c r="AA1680" i="1"/>
  <c r="Q1672" i="1"/>
  <c r="P1672" i="1"/>
  <c r="AA1672" i="1"/>
  <c r="Q1664" i="1"/>
  <c r="AA1664" i="1"/>
  <c r="Q1656" i="1"/>
  <c r="AA1656" i="1"/>
  <c r="Q1648" i="1"/>
  <c r="AA1648" i="1"/>
  <c r="Q1640" i="1"/>
  <c r="AA1640" i="1"/>
  <c r="P1632" i="1"/>
  <c r="AA1632" i="1"/>
  <c r="P1624" i="1"/>
  <c r="AA1624" i="1"/>
  <c r="P1616" i="1"/>
  <c r="AA1616" i="1"/>
  <c r="Q1608" i="1"/>
  <c r="P1608" i="1"/>
  <c r="AA1608" i="1"/>
  <c r="Q1600" i="1"/>
  <c r="AA1600" i="1"/>
  <c r="Q1592" i="1"/>
  <c r="AA1592" i="1"/>
  <c r="Q1584" i="1"/>
  <c r="AA1584" i="1"/>
  <c r="Q1576" i="1"/>
  <c r="AA1576" i="1"/>
  <c r="P1568" i="1"/>
  <c r="AA1568" i="1"/>
  <c r="P1560" i="1"/>
  <c r="AA1560" i="1"/>
  <c r="P1553" i="1"/>
  <c r="AA1553" i="1"/>
  <c r="Q1545" i="1"/>
  <c r="P1545" i="1"/>
  <c r="AA1545" i="1"/>
  <c r="Q1537" i="1"/>
  <c r="AA1537" i="1"/>
  <c r="Q1529" i="1"/>
  <c r="AA1529" i="1"/>
  <c r="Q1521" i="1"/>
  <c r="AA1521" i="1"/>
  <c r="Q1513" i="1"/>
  <c r="AA1513" i="1"/>
  <c r="P1505" i="1"/>
  <c r="AA1505" i="1"/>
  <c r="P1497" i="1"/>
  <c r="AA1497" i="1"/>
  <c r="P1489" i="1"/>
  <c r="AA1489" i="1"/>
  <c r="Q1481" i="1"/>
  <c r="P1481" i="1"/>
  <c r="AA1481" i="1"/>
  <c r="Q1473" i="1"/>
  <c r="AA1473" i="1"/>
  <c r="Q1465" i="1"/>
  <c r="AA1465" i="1"/>
  <c r="Q1457" i="1"/>
  <c r="AA1457" i="1"/>
  <c r="Q1449" i="1"/>
  <c r="AA1449" i="1"/>
  <c r="P1441" i="1"/>
  <c r="AA1441" i="1"/>
  <c r="P1433" i="1"/>
  <c r="AA1433" i="1"/>
  <c r="P1425" i="1"/>
  <c r="AA1425" i="1"/>
  <c r="Q1417" i="1"/>
  <c r="AA1417" i="1"/>
  <c r="P1417" i="1"/>
  <c r="Q1409" i="1"/>
  <c r="AA1409" i="1"/>
  <c r="P1401" i="1"/>
  <c r="AA1401" i="1"/>
  <c r="Q1393" i="1"/>
  <c r="AA1393" i="1"/>
  <c r="P1385" i="1"/>
  <c r="AA1385" i="1"/>
  <c r="Q1377" i="1"/>
  <c r="AA1377" i="1"/>
  <c r="P1369" i="1"/>
  <c r="AA1369" i="1"/>
  <c r="P1361" i="1"/>
  <c r="AA1361" i="1"/>
  <c r="Q1353" i="1"/>
  <c r="P1353" i="1"/>
  <c r="AA1353" i="1"/>
  <c r="Q1345" i="1"/>
  <c r="AA1345" i="1"/>
  <c r="Q1337" i="1"/>
  <c r="AA1337" i="1"/>
  <c r="Q1329" i="1"/>
  <c r="AA1329" i="1"/>
  <c r="Q1321" i="1"/>
  <c r="AA1321" i="1"/>
  <c r="Q1313" i="1"/>
  <c r="AA1313" i="1"/>
  <c r="Q1305" i="1"/>
  <c r="AA1305" i="1"/>
  <c r="Q1297" i="1"/>
  <c r="AA1297" i="1"/>
  <c r="Q1289" i="1"/>
  <c r="P1289" i="1"/>
  <c r="AA1289" i="1"/>
  <c r="Q1281" i="1"/>
  <c r="AA1281" i="1"/>
  <c r="Q1273" i="1"/>
  <c r="AA1273" i="1"/>
  <c r="Q1265" i="1"/>
  <c r="AA1265" i="1"/>
  <c r="Q1257" i="1"/>
  <c r="AA1257" i="1"/>
  <c r="Q1249" i="1"/>
  <c r="AA1249" i="1"/>
  <c r="Q1241" i="1"/>
  <c r="AA1241" i="1"/>
  <c r="Q1233" i="1"/>
  <c r="P1233" i="1"/>
  <c r="AA1233" i="1"/>
  <c r="AQ1791" i="1"/>
  <c r="AQ1783" i="1"/>
  <c r="AQ1775" i="1"/>
  <c r="AQ1767" i="1"/>
  <c r="T1906" i="1"/>
  <c r="U1906" i="1"/>
  <c r="T1898" i="1"/>
  <c r="U1898" i="1"/>
  <c r="U1890" i="1"/>
  <c r="T1890" i="1"/>
  <c r="T1882" i="1"/>
  <c r="U1882" i="1"/>
  <c r="T1874" i="1"/>
  <c r="U1874" i="1"/>
  <c r="Q1905" i="1"/>
  <c r="AA1905" i="1"/>
  <c r="P1905" i="1"/>
  <c r="AA1897" i="1"/>
  <c r="P1897" i="1"/>
  <c r="Q1897" i="1"/>
  <c r="AA1889" i="1"/>
  <c r="Q1889" i="1"/>
  <c r="P1889" i="1"/>
  <c r="AA1881" i="1"/>
  <c r="P1881" i="1"/>
  <c r="Q1881" i="1"/>
  <c r="AA1873" i="1"/>
  <c r="P1873" i="1"/>
  <c r="Q1873" i="1"/>
  <c r="AB1732" i="1"/>
  <c r="AC1732" i="1"/>
  <c r="AB1674" i="1"/>
  <c r="AB1610" i="1"/>
  <c r="AB1547" i="1"/>
  <c r="U1397" i="1"/>
  <c r="X1765" i="1"/>
  <c r="W1765" i="1"/>
  <c r="AB1683" i="1"/>
  <c r="X1694" i="1"/>
  <c r="W1694" i="1"/>
  <c r="W1678" i="1"/>
  <c r="X1678" i="1"/>
  <c r="X1662" i="1"/>
  <c r="W1662" i="1"/>
  <c r="W1646" i="1"/>
  <c r="X1646" i="1"/>
  <c r="X1630" i="1"/>
  <c r="W1630" i="1"/>
  <c r="W1614" i="1"/>
  <c r="X1614" i="1"/>
  <c r="X1598" i="1"/>
  <c r="W1598" i="1"/>
  <c r="W1582" i="1"/>
  <c r="X1582" i="1"/>
  <c r="X1566" i="1"/>
  <c r="W1566" i="1"/>
  <c r="W1551" i="1"/>
  <c r="X1551" i="1"/>
  <c r="X1535" i="1"/>
  <c r="W1535" i="1"/>
  <c r="W1519" i="1"/>
  <c r="X1519" i="1"/>
  <c r="X1503" i="1"/>
  <c r="W1503" i="1"/>
  <c r="W1487" i="1"/>
  <c r="X1487" i="1"/>
  <c r="X1471" i="1"/>
  <c r="W1471" i="1"/>
  <c r="W1455" i="1"/>
  <c r="X1455" i="1"/>
  <c r="X1439" i="1"/>
  <c r="W1439" i="1"/>
  <c r="W1423" i="1"/>
  <c r="X1423" i="1"/>
  <c r="X1407" i="1"/>
  <c r="W1407" i="1"/>
  <c r="W1391" i="1"/>
  <c r="X1391" i="1"/>
  <c r="X1375" i="1"/>
  <c r="W1375" i="1"/>
  <c r="W1359" i="1"/>
  <c r="X1359" i="1"/>
  <c r="W1327" i="1"/>
  <c r="X1327" i="1"/>
  <c r="W1311" i="1"/>
  <c r="X1311" i="1"/>
  <c r="W1303" i="1"/>
  <c r="X1303" i="1"/>
  <c r="X1295" i="1"/>
  <c r="W1295" i="1"/>
  <c r="X1279" i="1"/>
  <c r="W1279" i="1"/>
  <c r="X1271" i="1"/>
  <c r="W1271" i="1"/>
  <c r="X1247" i="1"/>
  <c r="W1247" i="1"/>
  <c r="W1231" i="1"/>
  <c r="X1231" i="1"/>
  <c r="T1469" i="1"/>
  <c r="T1790" i="1"/>
  <c r="U1790" i="1"/>
  <c r="U1774" i="1"/>
  <c r="T1774" i="1"/>
  <c r="Q1797" i="1"/>
  <c r="P1797" i="1"/>
  <c r="AA1797" i="1"/>
  <c r="Q1789" i="1"/>
  <c r="P1789" i="1"/>
  <c r="AA1789" i="1"/>
  <c r="Q1781" i="1"/>
  <c r="P1781" i="1"/>
  <c r="AA1781" i="1"/>
  <c r="Q1773" i="1"/>
  <c r="P1773" i="1"/>
  <c r="AA1773" i="1"/>
  <c r="AR1406" i="1"/>
  <c r="AT1406" i="1" s="1"/>
  <c r="W1722" i="1"/>
  <c r="X1722" i="1"/>
  <c r="AQ1766" i="1"/>
  <c r="AC1665" i="1"/>
  <c r="AC1646" i="1"/>
  <c r="AC1601" i="1"/>
  <c r="AC1582" i="1"/>
  <c r="AC1538" i="1"/>
  <c r="AC1474" i="1"/>
  <c r="AC1410" i="1"/>
  <c r="AC1364" i="1"/>
  <c r="AC1236" i="1"/>
  <c r="W1239" i="1"/>
  <c r="W1713" i="1"/>
  <c r="X1713" i="1"/>
  <c r="W1282" i="1"/>
  <c r="T1675" i="1"/>
  <c r="U1675" i="1"/>
  <c r="T1667" i="1"/>
  <c r="U1667" i="1"/>
  <c r="T1659" i="1"/>
  <c r="U1659" i="1"/>
  <c r="U1619" i="1"/>
  <c r="T1619" i="1"/>
  <c r="T1603" i="1"/>
  <c r="U1603" i="1"/>
  <c r="T1595" i="1"/>
  <c r="U1595" i="1"/>
  <c r="U1571" i="1"/>
  <c r="T1571" i="1"/>
  <c r="T1563" i="1"/>
  <c r="U1563" i="1"/>
  <c r="U1548" i="1"/>
  <c r="T1548" i="1"/>
  <c r="U1508" i="1"/>
  <c r="T1508" i="1"/>
  <c r="T1492" i="1"/>
  <c r="U1492" i="1"/>
  <c r="T1484" i="1"/>
  <c r="U1484" i="1"/>
  <c r="T1476" i="1"/>
  <c r="U1476" i="1"/>
  <c r="T1468" i="1"/>
  <c r="U1468" i="1"/>
  <c r="U1444" i="1"/>
  <c r="T1444" i="1"/>
  <c r="U1436" i="1"/>
  <c r="T1436" i="1"/>
  <c r="T1420" i="1"/>
  <c r="U1420" i="1"/>
  <c r="T1412" i="1"/>
  <c r="U1412" i="1"/>
  <c r="T1404" i="1"/>
  <c r="U1404" i="1"/>
  <c r="U1380" i="1"/>
  <c r="T1380" i="1"/>
  <c r="U1372" i="1"/>
  <c r="T1372" i="1"/>
  <c r="T1356" i="1"/>
  <c r="U1356" i="1"/>
  <c r="U1348" i="1"/>
  <c r="T1348" i="1"/>
  <c r="T1308" i="1"/>
  <c r="U1308" i="1"/>
  <c r="U1300" i="1"/>
  <c r="T1300" i="1"/>
  <c r="T1284" i="1"/>
  <c r="U1284" i="1"/>
  <c r="T1276" i="1"/>
  <c r="U1276" i="1"/>
  <c r="U1252" i="1"/>
  <c r="T1252" i="1"/>
  <c r="U1244" i="1"/>
  <c r="T1244" i="1"/>
  <c r="T1228" i="1"/>
  <c r="U1228" i="1"/>
  <c r="W1716" i="1"/>
  <c r="X1716" i="1"/>
  <c r="U1736" i="1"/>
  <c r="T1736" i="1"/>
  <c r="Q1747" i="1"/>
  <c r="P1747" i="1"/>
  <c r="AA1747" i="1"/>
  <c r="Q1739" i="1"/>
  <c r="AA1739" i="1"/>
  <c r="P1739" i="1"/>
  <c r="Q1732" i="1"/>
  <c r="P1732" i="1"/>
  <c r="Q1724" i="1"/>
  <c r="AA1724" i="1"/>
  <c r="P1724" i="1"/>
  <c r="X1764" i="1"/>
  <c r="W1764" i="1"/>
  <c r="X1796" i="1"/>
  <c r="W1796" i="1"/>
  <c r="X1788" i="1"/>
  <c r="W1788" i="1"/>
  <c r="X1780" i="1"/>
  <c r="W1780" i="1"/>
  <c r="X1772" i="1"/>
  <c r="W1772" i="1"/>
  <c r="U1797" i="1"/>
  <c r="T1797" i="1"/>
  <c r="U1781" i="1"/>
  <c r="T1781" i="1"/>
  <c r="U1773" i="1"/>
  <c r="T1773" i="1"/>
  <c r="P1796" i="1"/>
  <c r="Q1796" i="1"/>
  <c r="AA1796" i="1"/>
  <c r="P1788" i="1"/>
  <c r="Q1788" i="1"/>
  <c r="AA1788" i="1"/>
  <c r="P1780" i="1"/>
  <c r="Q1780" i="1"/>
  <c r="P1772" i="1"/>
  <c r="Q1772" i="1"/>
  <c r="W1258" i="1"/>
  <c r="T1364" i="1"/>
  <c r="T1236" i="1"/>
  <c r="AQ1709" i="1"/>
  <c r="Q1746" i="1"/>
  <c r="P1746" i="1"/>
  <c r="AA1746" i="1"/>
  <c r="AB1746" i="1" s="1"/>
  <c r="Q1738" i="1"/>
  <c r="AA1738" i="1"/>
  <c r="AB1738" i="1" s="1"/>
  <c r="P1738" i="1"/>
  <c r="Q1731" i="1"/>
  <c r="P1731" i="1"/>
  <c r="AA1731" i="1"/>
  <c r="AB1731" i="1" s="1"/>
  <c r="AR1759" i="1"/>
  <c r="Q1759" i="1"/>
  <c r="AC1772" i="1"/>
  <c r="AB1772" i="1"/>
  <c r="AC1865" i="1"/>
  <c r="AB1865" i="1"/>
  <c r="X1708" i="1"/>
  <c r="X1697" i="1"/>
  <c r="X1676" i="1"/>
  <c r="X1665" i="1"/>
  <c r="X1644" i="1"/>
  <c r="X1633" i="1"/>
  <c r="X1612" i="1"/>
  <c r="X1601" i="1"/>
  <c r="X1580" i="1"/>
  <c r="X1569" i="1"/>
  <c r="X1549" i="1"/>
  <c r="X1538" i="1"/>
  <c r="X1517" i="1"/>
  <c r="X1506" i="1"/>
  <c r="X1485" i="1"/>
  <c r="X1474" i="1"/>
  <c r="X1453" i="1"/>
  <c r="X1442" i="1"/>
  <c r="X1421" i="1"/>
  <c r="X1410" i="1"/>
  <c r="X1389" i="1"/>
  <c r="X1378" i="1"/>
  <c r="X1346" i="1"/>
  <c r="X1314" i="1"/>
  <c r="U1691" i="1"/>
  <c r="U1579" i="1"/>
  <c r="U1324" i="1"/>
  <c r="T1611" i="1"/>
  <c r="T1532" i="1"/>
  <c r="X1735" i="1"/>
  <c r="W1735" i="1"/>
  <c r="AQ1758" i="1"/>
  <c r="P1758" i="1"/>
  <c r="AA1758" i="1"/>
  <c r="Q1765" i="1"/>
  <c r="P1765" i="1"/>
  <c r="AA1765" i="1"/>
  <c r="U1865" i="1"/>
  <c r="T1865" i="1"/>
  <c r="T1858" i="1"/>
  <c r="U1858" i="1"/>
  <c r="T1850" i="1"/>
  <c r="U1850" i="1"/>
  <c r="T1834" i="1"/>
  <c r="U1834" i="1"/>
  <c r="U1826" i="1"/>
  <c r="T1826" i="1"/>
  <c r="P1864" i="1"/>
  <c r="Q1864" i="1"/>
  <c r="AA1864" i="1"/>
  <c r="AC1864" i="1" s="1"/>
  <c r="P1857" i="1"/>
  <c r="AA1857" i="1"/>
  <c r="AC1857" i="1" s="1"/>
  <c r="Q1857" i="1"/>
  <c r="P1849" i="1"/>
  <c r="Q1849" i="1"/>
  <c r="AA1849" i="1"/>
  <c r="AC1849" i="1" s="1"/>
  <c r="P1841" i="1"/>
  <c r="AA1841" i="1"/>
  <c r="AC1841" i="1" s="1"/>
  <c r="Q1841" i="1"/>
  <c r="P1833" i="1"/>
  <c r="AA1833" i="1"/>
  <c r="AC1833" i="1" s="1"/>
  <c r="Q1833" i="1"/>
  <c r="P1825" i="1"/>
  <c r="AA1825" i="1"/>
  <c r="AC1825" i="1" s="1"/>
  <c r="Q1825" i="1"/>
  <c r="AC1729" i="1"/>
  <c r="AB1729" i="1"/>
  <c r="U1766" i="1"/>
  <c r="T1766" i="1"/>
  <c r="Q1764" i="1"/>
  <c r="P1764" i="1"/>
  <c r="AA1764" i="1"/>
  <c r="AC1790" i="1"/>
  <c r="AB1790" i="1"/>
  <c r="AC1780" i="1"/>
  <c r="AB1780" i="1"/>
  <c r="X1322" i="1"/>
  <c r="U1699" i="1"/>
  <c r="U1643" i="1"/>
  <c r="U1587" i="1"/>
  <c r="U1332" i="1"/>
  <c r="U1709" i="1"/>
  <c r="T1709" i="1"/>
  <c r="AQ1761" i="1"/>
  <c r="AC1762" i="1"/>
  <c r="AQ1868" i="1"/>
  <c r="AQ1853" i="1"/>
  <c r="AQ1845" i="1"/>
  <c r="AQ1837" i="1"/>
  <c r="AQ1829" i="1"/>
  <c r="U1707" i="1"/>
  <c r="T1540" i="1"/>
  <c r="T1500" i="1"/>
  <c r="T1340" i="1"/>
  <c r="T1292" i="1"/>
  <c r="Q1714" i="1"/>
  <c r="AA1714" i="1"/>
  <c r="AC1714" i="1" s="1"/>
  <c r="P1714" i="1"/>
  <c r="AB1760" i="1"/>
  <c r="AC1760" i="1"/>
  <c r="T1815" i="1"/>
  <c r="U1815" i="1"/>
  <c r="T1807" i="1"/>
  <c r="U1807" i="1"/>
  <c r="P1821" i="1"/>
  <c r="AA1821" i="1"/>
  <c r="Q1821" i="1"/>
  <c r="Q1813" i="1"/>
  <c r="AA1813" i="1"/>
  <c r="P1805" i="1"/>
  <c r="AA1805" i="1"/>
  <c r="Q1805" i="1"/>
  <c r="Q1685" i="1"/>
  <c r="Q1621" i="1"/>
  <c r="Q1557" i="1"/>
  <c r="Q1494" i="1"/>
  <c r="Q1439" i="1"/>
  <c r="Q1373" i="1"/>
  <c r="X1714" i="1"/>
  <c r="P1713" i="1"/>
  <c r="W1717" i="1"/>
  <c r="Q1745" i="1"/>
  <c r="Q1730" i="1"/>
  <c r="AQ1777" i="1"/>
  <c r="AQ1790" i="1"/>
  <c r="AQ1782" i="1"/>
  <c r="AQ1774" i="1"/>
  <c r="U1796" i="1"/>
  <c r="T1796" i="1"/>
  <c r="U1788" i="1"/>
  <c r="T1788" i="1"/>
  <c r="U1780" i="1"/>
  <c r="T1780" i="1"/>
  <c r="U1772" i="1"/>
  <c r="T1772" i="1"/>
  <c r="AA1798" i="1"/>
  <c r="P1798" i="1"/>
  <c r="Q1798" i="1"/>
  <c r="X1862" i="1"/>
  <c r="W1862" i="1"/>
  <c r="X1855" i="1"/>
  <c r="W1855" i="1"/>
  <c r="W1839" i="1"/>
  <c r="X1839" i="1"/>
  <c r="X1831" i="1"/>
  <c r="W1831" i="1"/>
  <c r="X1823" i="1"/>
  <c r="W1823" i="1"/>
  <c r="AQ1903" i="1"/>
  <c r="AQ1895" i="1"/>
  <c r="AQ1887" i="1"/>
  <c r="AQ1879" i="1"/>
  <c r="AQ1871" i="1"/>
  <c r="AQ1924" i="1"/>
  <c r="AQ1908" i="1"/>
  <c r="AC1915" i="1"/>
  <c r="AB1915" i="1"/>
  <c r="Q1677" i="1"/>
  <c r="Q1613" i="1"/>
  <c r="Q1550" i="1"/>
  <c r="Q1486" i="1"/>
  <c r="Q1438" i="1"/>
  <c r="Q1357" i="1"/>
  <c r="AQ1723" i="1"/>
  <c r="Q1729" i="1"/>
  <c r="AA1751" i="1"/>
  <c r="AB1751" i="1" s="1"/>
  <c r="AA1752" i="1"/>
  <c r="P1766" i="1"/>
  <c r="U1856" i="1"/>
  <c r="T1856" i="1"/>
  <c r="T1848" i="1"/>
  <c r="U1848" i="1"/>
  <c r="T1840" i="1"/>
  <c r="U1840" i="1"/>
  <c r="T1832" i="1"/>
  <c r="U1832" i="1"/>
  <c r="Q1862" i="1"/>
  <c r="AA1862" i="1"/>
  <c r="P1862" i="1"/>
  <c r="Q1855" i="1"/>
  <c r="P1855" i="1"/>
  <c r="AA1855" i="1"/>
  <c r="Q1847" i="1"/>
  <c r="AA1847" i="1"/>
  <c r="P1847" i="1"/>
  <c r="Q1839" i="1"/>
  <c r="P1839" i="1"/>
  <c r="AA1839" i="1"/>
  <c r="AA1831" i="1"/>
  <c r="Q1831" i="1"/>
  <c r="P1831" i="1"/>
  <c r="AA1823" i="1"/>
  <c r="Q1823" i="1"/>
  <c r="P1823" i="1"/>
  <c r="AB1895" i="1"/>
  <c r="AC1895" i="1"/>
  <c r="AC1885" i="1"/>
  <c r="AB1885" i="1"/>
  <c r="Q1669" i="1"/>
  <c r="Q1605" i="1"/>
  <c r="Q1542" i="1"/>
  <c r="Q1478" i="1"/>
  <c r="Q1431" i="1"/>
  <c r="Q1334" i="1"/>
  <c r="T1715" i="1"/>
  <c r="X1723" i="1"/>
  <c r="AA1749" i="1"/>
  <c r="X1738" i="1"/>
  <c r="W1749" i="1"/>
  <c r="W1733" i="1"/>
  <c r="U1739" i="1"/>
  <c r="U1724" i="1"/>
  <c r="T1734" i="1"/>
  <c r="T1750" i="1"/>
  <c r="AQ1756" i="1"/>
  <c r="AA1763" i="1"/>
  <c r="W1763" i="1"/>
  <c r="T1765" i="1"/>
  <c r="AQ1793" i="1"/>
  <c r="Q1787" i="1"/>
  <c r="AQ1804" i="1"/>
  <c r="AR1843" i="1"/>
  <c r="AT1843" i="1" s="1"/>
  <c r="U1863" i="1"/>
  <c r="Q1661" i="1"/>
  <c r="Q1597" i="1"/>
  <c r="Q1534" i="1"/>
  <c r="Q1470" i="1"/>
  <c r="Q1430" i="1"/>
  <c r="Q1315" i="1"/>
  <c r="AR1733" i="1"/>
  <c r="AA1737" i="1"/>
  <c r="AB1737" i="1" s="1"/>
  <c r="Q1741" i="1"/>
  <c r="Q1726" i="1"/>
  <c r="U1793" i="1"/>
  <c r="T1793" i="1"/>
  <c r="U1785" i="1"/>
  <c r="T1785" i="1"/>
  <c r="AQ1820" i="1"/>
  <c r="AQ1808" i="1"/>
  <c r="AQ1864" i="1"/>
  <c r="AC1893" i="1"/>
  <c r="AB1893" i="1"/>
  <c r="X1903" i="1"/>
  <c r="W1903" i="1"/>
  <c r="X1895" i="1"/>
  <c r="W1895" i="1"/>
  <c r="X1887" i="1"/>
  <c r="W1887" i="1"/>
  <c r="X1879" i="1"/>
  <c r="W1879" i="1"/>
  <c r="X1871" i="1"/>
  <c r="W1871" i="1"/>
  <c r="AQ1916" i="1"/>
  <c r="Q1653" i="1"/>
  <c r="Q1589" i="1"/>
  <c r="Q1526" i="1"/>
  <c r="Q1462" i="1"/>
  <c r="Q1423" i="1"/>
  <c r="AR1717" i="1"/>
  <c r="X1791" i="1"/>
  <c r="W1791" i="1"/>
  <c r="X1783" i="1"/>
  <c r="W1783" i="1"/>
  <c r="X1775" i="1"/>
  <c r="W1775" i="1"/>
  <c r="X1767" i="1"/>
  <c r="W1767" i="1"/>
  <c r="X1847" i="1"/>
  <c r="AB1918" i="1"/>
  <c r="AC1918" i="1"/>
  <c r="U1928" i="1"/>
  <c r="T1928" i="1"/>
  <c r="U1920" i="1"/>
  <c r="T1920" i="1"/>
  <c r="Q1927" i="1"/>
  <c r="P1927" i="1"/>
  <c r="AA1927" i="1"/>
  <c r="Q1919" i="1"/>
  <c r="P1919" i="1"/>
  <c r="AA1919" i="1"/>
  <c r="Q1911" i="1"/>
  <c r="P1911" i="1"/>
  <c r="AA1911" i="1"/>
  <c r="Q1645" i="1"/>
  <c r="Q1581" i="1"/>
  <c r="Q1518" i="1"/>
  <c r="Q1454" i="1"/>
  <c r="Q1422" i="1"/>
  <c r="AQ1716" i="1"/>
  <c r="AR1800" i="1"/>
  <c r="AQ1822" i="1"/>
  <c r="AQ1806" i="1"/>
  <c r="X1821" i="1"/>
  <c r="W1821" i="1"/>
  <c r="X1813" i="1"/>
  <c r="W1813" i="1"/>
  <c r="X1805" i="1"/>
  <c r="W1805" i="1"/>
  <c r="U1817" i="1"/>
  <c r="T1817" i="1"/>
  <c r="P1807" i="1"/>
  <c r="AA1807" i="1"/>
  <c r="Q1807" i="1"/>
  <c r="W1923" i="1"/>
  <c r="X1923" i="1"/>
  <c r="X1915" i="1"/>
  <c r="W1915" i="1"/>
  <c r="P1792" i="1"/>
  <c r="P1784" i="1"/>
  <c r="P1776" i="1"/>
  <c r="P1768" i="1"/>
  <c r="AA1811" i="1"/>
  <c r="AA1802" i="1"/>
  <c r="X1809" i="1"/>
  <c r="Q1817" i="1"/>
  <c r="W1865" i="1"/>
  <c r="W1833" i="1"/>
  <c r="U1851" i="1"/>
  <c r="T1839" i="1"/>
  <c r="U1839" i="1"/>
  <c r="T1831" i="1"/>
  <c r="U1831" i="1"/>
  <c r="P1846" i="1"/>
  <c r="AA1846" i="1"/>
  <c r="Q1830" i="1"/>
  <c r="AB1877" i="1"/>
  <c r="W1896" i="1"/>
  <c r="W1883" i="1"/>
  <c r="W1922" i="1"/>
  <c r="U1919" i="1"/>
  <c r="T1919" i="1"/>
  <c r="P1926" i="1"/>
  <c r="Q1926" i="1"/>
  <c r="P1918" i="1"/>
  <c r="Q1918" i="1"/>
  <c r="P1910" i="1"/>
  <c r="AA1910" i="1"/>
  <c r="AA1810" i="1"/>
  <c r="AA1801" i="1"/>
  <c r="U1804" i="1"/>
  <c r="W1864" i="1"/>
  <c r="Q1901" i="1"/>
  <c r="P1901" i="1"/>
  <c r="Q1893" i="1"/>
  <c r="P1893" i="1"/>
  <c r="Q1885" i="1"/>
  <c r="P1885" i="1"/>
  <c r="Q1877" i="1"/>
  <c r="P1877" i="1"/>
  <c r="Q1869" i="1"/>
  <c r="P1869" i="1"/>
  <c r="X1927" i="1"/>
  <c r="W1927" i="1"/>
  <c r="X1919" i="1"/>
  <c r="W1919" i="1"/>
  <c r="X1911" i="1"/>
  <c r="W1911" i="1"/>
  <c r="T1916" i="1"/>
  <c r="AQ1834" i="1"/>
  <c r="W1858" i="1"/>
  <c r="X1858" i="1"/>
  <c r="W1880" i="1"/>
  <c r="U1905" i="1"/>
  <c r="U1897" i="1"/>
  <c r="U1889" i="1"/>
  <c r="T1873" i="1"/>
  <c r="T1777" i="1"/>
  <c r="T1769" i="1"/>
  <c r="Q1814" i="1"/>
  <c r="AB1926" i="1"/>
  <c r="AC1926" i="1"/>
  <c r="U1908" i="1"/>
  <c r="T1908" i="1"/>
  <c r="Q1923" i="1"/>
  <c r="AA1923" i="1"/>
  <c r="P1923" i="1"/>
  <c r="Q1915" i="1"/>
  <c r="P1915" i="1"/>
  <c r="AR1818" i="1"/>
  <c r="AR1810" i="1"/>
  <c r="AB1826" i="1"/>
  <c r="W1842" i="1"/>
  <c r="W1826" i="1"/>
  <c r="T1866" i="1"/>
  <c r="U1866" i="1"/>
  <c r="T1859" i="1"/>
  <c r="U1859" i="1"/>
  <c r="Q1865" i="1"/>
  <c r="P1865" i="1"/>
  <c r="Q1858" i="1"/>
  <c r="P1858" i="1"/>
  <c r="Q1850" i="1"/>
  <c r="AA1850" i="1"/>
  <c r="AC1850" i="1" s="1"/>
  <c r="P1850" i="1"/>
  <c r="Q1842" i="1"/>
  <c r="P1842" i="1"/>
  <c r="AA1842" i="1"/>
  <c r="AC1842" i="1" s="1"/>
  <c r="Q1834" i="1"/>
  <c r="P1834" i="1"/>
  <c r="AA1834" i="1"/>
  <c r="Q1826" i="1"/>
  <c r="P1826" i="1"/>
  <c r="AQ1976" i="1"/>
  <c r="AQ1812" i="1"/>
  <c r="X1854" i="1"/>
  <c r="W1854" i="1"/>
  <c r="W1838" i="1"/>
  <c r="X1838" i="1"/>
  <c r="AQ1904" i="1"/>
  <c r="AQ1880" i="1"/>
  <c r="AB1896" i="1"/>
  <c r="P1896" i="1"/>
  <c r="Q1896" i="1"/>
  <c r="P1888" i="1"/>
  <c r="Q1888" i="1"/>
  <c r="P1880" i="1"/>
  <c r="Q1880" i="1"/>
  <c r="X1914" i="1"/>
  <c r="W1914" i="1"/>
  <c r="T1924" i="1"/>
  <c r="Q1874" i="1"/>
  <c r="P1890" i="1"/>
  <c r="P1909" i="1"/>
  <c r="AQ1970" i="1"/>
  <c r="AQ1938" i="1"/>
  <c r="AQ1956" i="1"/>
  <c r="AQ1948" i="1"/>
  <c r="AQ1940" i="1"/>
  <c r="AQ1932" i="1"/>
  <c r="W1995" i="1"/>
  <c r="X1995" i="1"/>
  <c r="X1987" i="1"/>
  <c r="W1987" i="1"/>
  <c r="X1979" i="1"/>
  <c r="W1979" i="1"/>
  <c r="AQ1954" i="1"/>
  <c r="AQ1946" i="1"/>
  <c r="T1972" i="1"/>
  <c r="U1972" i="1"/>
  <c r="U1964" i="1"/>
  <c r="T1964" i="1"/>
  <c r="U1956" i="1"/>
  <c r="T1956" i="1"/>
  <c r="T1940" i="1"/>
  <c r="U1940" i="1"/>
  <c r="T1932" i="1"/>
  <c r="U1932" i="1"/>
  <c r="Q1969" i="1"/>
  <c r="P1969" i="1"/>
  <c r="AA1969" i="1"/>
  <c r="Q1961" i="1"/>
  <c r="P1961" i="1"/>
  <c r="AA1961" i="1"/>
  <c r="Q1945" i="1"/>
  <c r="P1945" i="1"/>
  <c r="AA1945" i="1"/>
  <c r="Q1937" i="1"/>
  <c r="P1937" i="1"/>
  <c r="AA1937" i="1"/>
  <c r="U1867" i="1"/>
  <c r="P1866" i="1"/>
  <c r="P1859" i="1"/>
  <c r="P1851" i="1"/>
  <c r="P1843" i="1"/>
  <c r="P1835" i="1"/>
  <c r="P1827" i="1"/>
  <c r="Q1898" i="1"/>
  <c r="Q1871" i="1"/>
  <c r="P1898" i="1"/>
  <c r="X1926" i="1"/>
  <c r="W1926" i="1"/>
  <c r="X1918" i="1"/>
  <c r="W1918" i="1"/>
  <c r="X1910" i="1"/>
  <c r="W1910" i="1"/>
  <c r="U1923" i="1"/>
  <c r="T1923" i="1"/>
  <c r="U1915" i="1"/>
  <c r="T1915" i="1"/>
  <c r="AA1930" i="1"/>
  <c r="P1930" i="1"/>
  <c r="AA1922" i="1"/>
  <c r="P1922" i="1"/>
  <c r="AA1914" i="1"/>
  <c r="P1914" i="1"/>
  <c r="P1917" i="1"/>
  <c r="AQ1945" i="1"/>
  <c r="W1970" i="1"/>
  <c r="X1970" i="1"/>
  <c r="X1962" i="1"/>
  <c r="W1962" i="1"/>
  <c r="X1954" i="1"/>
  <c r="W1954" i="1"/>
  <c r="W1938" i="1"/>
  <c r="X1938" i="1"/>
  <c r="AA1851" i="1"/>
  <c r="W1868" i="1"/>
  <c r="AQ1901" i="1"/>
  <c r="AQ1893" i="1"/>
  <c r="AQ1885" i="1"/>
  <c r="AQ1877" i="1"/>
  <c r="AQ1869" i="1"/>
  <c r="AA1906" i="1"/>
  <c r="AA1882" i="1"/>
  <c r="AR1913" i="1"/>
  <c r="Q1917" i="1"/>
  <c r="AQ1962" i="1"/>
  <c r="AR1974" i="1"/>
  <c r="X1946" i="1"/>
  <c r="U1946" i="1"/>
  <c r="U1971" i="1"/>
  <c r="T1971" i="1"/>
  <c r="U1963" i="1"/>
  <c r="T1963" i="1"/>
  <c r="U1955" i="1"/>
  <c r="T1955" i="1"/>
  <c r="U1947" i="1"/>
  <c r="T1947" i="1"/>
  <c r="U1939" i="1"/>
  <c r="T1939" i="1"/>
  <c r="U1931" i="1"/>
  <c r="T1931" i="1"/>
  <c r="Q1960" i="1"/>
  <c r="P1952" i="1"/>
  <c r="AQ1980" i="1"/>
  <c r="W1993" i="1"/>
  <c r="U1991" i="1"/>
  <c r="P1990" i="1"/>
  <c r="AC2512" i="1"/>
  <c r="AB2512" i="1"/>
  <c r="AB2504" i="1"/>
  <c r="AC2504" i="1"/>
  <c r="AB2488" i="1"/>
  <c r="AC2488" i="1"/>
  <c r="AC2480" i="1"/>
  <c r="AB2480" i="1"/>
  <c r="AC2464" i="1"/>
  <c r="AB2464" i="1"/>
  <c r="AC2456" i="1"/>
  <c r="AB2456" i="1"/>
  <c r="AC2448" i="1"/>
  <c r="AB2448" i="1"/>
  <c r="AB2440" i="1"/>
  <c r="AC2440" i="1"/>
  <c r="AB2424" i="1"/>
  <c r="AC2424" i="1"/>
  <c r="AB2416" i="1"/>
  <c r="AC2416" i="1"/>
  <c r="AB2401" i="1"/>
  <c r="AC2401" i="1"/>
  <c r="AB2385" i="1"/>
  <c r="AC2385" i="1"/>
  <c r="AB2377" i="1"/>
  <c r="AC2377" i="1"/>
  <c r="AB2345" i="1"/>
  <c r="AC2345" i="1"/>
  <c r="AB2337" i="1"/>
  <c r="AC2337" i="1"/>
  <c r="AB2329" i="1"/>
  <c r="AC2329" i="1"/>
  <c r="AC2321" i="1"/>
  <c r="AB2321" i="1"/>
  <c r="AB2313" i="1"/>
  <c r="AC2313" i="1"/>
  <c r="AB2289" i="1"/>
  <c r="AC2289" i="1"/>
  <c r="AB2281" i="1"/>
  <c r="AB2273" i="1"/>
  <c r="AC2273" i="1"/>
  <c r="AB2265" i="1"/>
  <c r="AC2265" i="1"/>
  <c r="AB2249" i="1"/>
  <c r="AC2249" i="1"/>
  <c r="AB2233" i="1"/>
  <c r="AC2233" i="1"/>
  <c r="AC2225" i="1"/>
  <c r="AB2225" i="1"/>
  <c r="AB2209" i="1"/>
  <c r="AC2209" i="1"/>
  <c r="AB2201" i="1"/>
  <c r="AC2201" i="1"/>
  <c r="AB2193" i="1"/>
  <c r="AC2193" i="1"/>
  <c r="AB2185" i="1"/>
  <c r="AC2185" i="1"/>
  <c r="AB2169" i="1"/>
  <c r="AC2169" i="1"/>
  <c r="AB2153" i="1"/>
  <c r="AB2145" i="1"/>
  <c r="AC2145" i="1"/>
  <c r="AC2137" i="1"/>
  <c r="AB2137" i="1"/>
  <c r="AB2129" i="1"/>
  <c r="AC2129" i="1"/>
  <c r="AB2121" i="1"/>
  <c r="AC2121" i="1"/>
  <c r="AB2113" i="1"/>
  <c r="AC2113" i="1"/>
  <c r="AB2105" i="1"/>
  <c r="AC2105" i="1"/>
  <c r="AB2097" i="1"/>
  <c r="AC2097" i="1"/>
  <c r="AB2081" i="1"/>
  <c r="AC2081" i="1"/>
  <c r="AB2073" i="1"/>
  <c r="AC2073" i="1"/>
  <c r="AB2033" i="1"/>
  <c r="AC2033" i="1"/>
  <c r="AB2025" i="1"/>
  <c r="AC2025" i="1"/>
  <c r="AB2017" i="1"/>
  <c r="AC2017" i="1"/>
  <c r="AB2001" i="1"/>
  <c r="AC2001" i="1"/>
  <c r="Q1975" i="1"/>
  <c r="AA1975" i="1"/>
  <c r="P1975" i="1"/>
  <c r="Q1967" i="1"/>
  <c r="AA1967" i="1"/>
  <c r="P1967" i="1"/>
  <c r="Q1959" i="1"/>
  <c r="AA1959" i="1"/>
  <c r="P1959" i="1"/>
  <c r="Q1951" i="1"/>
  <c r="AA1951" i="1"/>
  <c r="P1951" i="1"/>
  <c r="Q1943" i="1"/>
  <c r="AA1943" i="1"/>
  <c r="P1943" i="1"/>
  <c r="Q1935" i="1"/>
  <c r="AA1935" i="1"/>
  <c r="P1935" i="1"/>
  <c r="AB2257" i="1"/>
  <c r="AQ1931" i="1"/>
  <c r="AC1968" i="1"/>
  <c r="Q1968" i="1"/>
  <c r="Q1936" i="1"/>
  <c r="P1960" i="1"/>
  <c r="AQ1986" i="1"/>
  <c r="W1977" i="1"/>
  <c r="X1992" i="1"/>
  <c r="W1992" i="1"/>
  <c r="X1984" i="1"/>
  <c r="W1984" i="1"/>
  <c r="U1999" i="1"/>
  <c r="AB2297" i="1"/>
  <c r="AC1947" i="1"/>
  <c r="AB1947" i="1"/>
  <c r="U1954" i="1"/>
  <c r="AQ1977" i="1"/>
  <c r="U1997" i="1"/>
  <c r="T1997" i="1"/>
  <c r="U1989" i="1"/>
  <c r="T1989" i="1"/>
  <c r="U1981" i="1"/>
  <c r="T1981" i="1"/>
  <c r="P1996" i="1"/>
  <c r="AA1996" i="1"/>
  <c r="P1988" i="1"/>
  <c r="AA1988" i="1"/>
  <c r="P1980" i="1"/>
  <c r="AA1980" i="1"/>
  <c r="AB2393" i="1"/>
  <c r="AB2353" i="1"/>
  <c r="AC1955" i="1"/>
  <c r="AB1955" i="1"/>
  <c r="X1949" i="1"/>
  <c r="W1959" i="1"/>
  <c r="X1972" i="1"/>
  <c r="W1972" i="1"/>
  <c r="X1964" i="1"/>
  <c r="W1964" i="1"/>
  <c r="X1956" i="1"/>
  <c r="W1956" i="1"/>
  <c r="X1948" i="1"/>
  <c r="W1948" i="1"/>
  <c r="X1940" i="1"/>
  <c r="W1940" i="1"/>
  <c r="X1932" i="1"/>
  <c r="W1932" i="1"/>
  <c r="U1938" i="1"/>
  <c r="Q1942" i="1"/>
  <c r="AA1989" i="1"/>
  <c r="W1985" i="1"/>
  <c r="T1983" i="1"/>
  <c r="Q1988" i="1"/>
  <c r="P1982" i="1"/>
  <c r="AC1936" i="1"/>
  <c r="AA1974" i="1"/>
  <c r="AA1942" i="1"/>
  <c r="U1962" i="1"/>
  <c r="U1937" i="1"/>
  <c r="Q1974" i="1"/>
  <c r="Q1952" i="1"/>
  <c r="P1944" i="1"/>
  <c r="P1976" i="1"/>
  <c r="Q1976" i="1"/>
  <c r="AQ1994" i="1"/>
  <c r="AQ1978" i="1"/>
  <c r="AQ1990" i="1"/>
  <c r="AA1999" i="1"/>
  <c r="T1982" i="1"/>
  <c r="P1981" i="1"/>
  <c r="AT2221" i="1"/>
  <c r="AA1995" i="1"/>
  <c r="AA1979" i="1"/>
  <c r="AA1993" i="1"/>
  <c r="AC1993" i="1" s="1"/>
  <c r="AA1985" i="1"/>
  <c r="AC1985" i="1" s="1"/>
  <c r="AA1977" i="1"/>
  <c r="AC1977" i="1" s="1"/>
  <c r="AR2040" i="1"/>
  <c r="AT2040" i="1" s="1"/>
  <c r="AR2237" i="1"/>
  <c r="AT2237" i="1" s="1"/>
  <c r="AR2398" i="1"/>
  <c r="AT2398" i="1" s="1"/>
  <c r="AR2270" i="1"/>
  <c r="AR2341" i="1"/>
  <c r="AT2341" i="1" s="1"/>
  <c r="AQ2279" i="1"/>
  <c r="AQ2271" i="1"/>
  <c r="AQ2247" i="1"/>
  <c r="AQ2239" i="1"/>
  <c r="AQ2215" i="1"/>
  <c r="AQ2207" i="1"/>
  <c r="AQ2183" i="1"/>
  <c r="AQ2167" i="1"/>
  <c r="AQ2159" i="1"/>
  <c r="AQ2143" i="1"/>
  <c r="AQ2119" i="1"/>
  <c r="AQ2103" i="1"/>
  <c r="AQ2095" i="1"/>
  <c r="AQ2079" i="1"/>
  <c r="AQ2055" i="1"/>
  <c r="AQ2039" i="1"/>
  <c r="AQ2023" i="1"/>
  <c r="AQ2007" i="1"/>
  <c r="AQ2166" i="1"/>
  <c r="AQ2094" i="1"/>
  <c r="AQ2022" i="1"/>
  <c r="AC2384" i="1"/>
  <c r="AC2128" i="1"/>
  <c r="AB2400" i="1"/>
  <c r="AB2144" i="1"/>
  <c r="AB2462" i="1"/>
  <c r="AC2462" i="1"/>
  <c r="AB2135" i="1"/>
  <c r="AC2135" i="1"/>
  <c r="AR2229" i="1"/>
  <c r="AT2229" i="1" s="1"/>
  <c r="AR2085" i="1"/>
  <c r="AT2085" i="1" s="1"/>
  <c r="AC2503" i="1"/>
  <c r="AC2447" i="1"/>
  <c r="AC2344" i="1"/>
  <c r="AC2296" i="1"/>
  <c r="AC2168" i="1"/>
  <c r="AB2511" i="1"/>
  <c r="AB2455" i="1"/>
  <c r="AB2320" i="1"/>
  <c r="AB2184" i="1"/>
  <c r="AR2108" i="1"/>
  <c r="AT2108" i="1" s="1"/>
  <c r="AR2068" i="1"/>
  <c r="AT2068" i="1" s="1"/>
  <c r="AR2052" i="1"/>
  <c r="AT2052" i="1" s="1"/>
  <c r="AC2502" i="1"/>
  <c r="AC2446" i="1"/>
  <c r="AC2423" i="1"/>
  <c r="AB2471" i="1"/>
  <c r="AB2224" i="1"/>
  <c r="AB2208" i="1"/>
  <c r="AR2245" i="1"/>
  <c r="AT2245" i="1" s="1"/>
  <c r="AQ2158" i="1"/>
  <c r="AQ2142" i="1"/>
  <c r="AQ2126" i="1"/>
  <c r="AQ2070" i="1"/>
  <c r="AC2486" i="1"/>
  <c r="AC2422" i="1"/>
  <c r="AB2487" i="1"/>
  <c r="AB2439" i="1"/>
  <c r="AQ2086" i="1"/>
  <c r="AQ2014" i="1"/>
  <c r="AC2470" i="1"/>
  <c r="AC2399" i="1"/>
  <c r="AB2272" i="1"/>
  <c r="AB2519" i="1"/>
  <c r="AC2519" i="1"/>
  <c r="AC2475" i="1"/>
  <c r="Q2523" i="1"/>
  <c r="P2523" i="1"/>
  <c r="X2513" i="1"/>
  <c r="W2513" i="1"/>
  <c r="X2505" i="1"/>
  <c r="W2505" i="1"/>
  <c r="W2489" i="1"/>
  <c r="X2489" i="1"/>
  <c r="W2481" i="1"/>
  <c r="X2481" i="1"/>
  <c r="W2441" i="1"/>
  <c r="X2441" i="1"/>
  <c r="W2417" i="1"/>
  <c r="X2417" i="1"/>
  <c r="X2394" i="1"/>
  <c r="W2394" i="1"/>
  <c r="X2386" i="1"/>
  <c r="W2386" i="1"/>
  <c r="X2362" i="1"/>
  <c r="W2362" i="1"/>
  <c r="X2354" i="1"/>
  <c r="W2354" i="1"/>
  <c r="W2330" i="1"/>
  <c r="X2330" i="1"/>
  <c r="W2322" i="1"/>
  <c r="X2322" i="1"/>
  <c r="W2314" i="1"/>
  <c r="X2314" i="1"/>
  <c r="W2282" i="1"/>
  <c r="X2282" i="1"/>
  <c r="W2274" i="1"/>
  <c r="X2274" i="1"/>
  <c r="W2266" i="1"/>
  <c r="X2266" i="1"/>
  <c r="W2258" i="1"/>
  <c r="X2258" i="1"/>
  <c r="W2250" i="1"/>
  <c r="X2250" i="1"/>
  <c r="W2218" i="1"/>
  <c r="X2218" i="1"/>
  <c r="W2210" i="1"/>
  <c r="X2210" i="1"/>
  <c r="W2202" i="1"/>
  <c r="X2202" i="1"/>
  <c r="W2194" i="1"/>
  <c r="X2194" i="1"/>
  <c r="W2186" i="1"/>
  <c r="X2186" i="1"/>
  <c r="W2154" i="1"/>
  <c r="X2154" i="1"/>
  <c r="W2146" i="1"/>
  <c r="X2146" i="1"/>
  <c r="W2138" i="1"/>
  <c r="X2138" i="1"/>
  <c r="W2130" i="1"/>
  <c r="X2130" i="1"/>
  <c r="W2122" i="1"/>
  <c r="X2122" i="1"/>
  <c r="W2090" i="1"/>
  <c r="X2090" i="1"/>
  <c r="W2082" i="1"/>
  <c r="X2082" i="1"/>
  <c r="W2074" i="1"/>
  <c r="X2074" i="1"/>
  <c r="W2066" i="1"/>
  <c r="X2066" i="1"/>
  <c r="W2058" i="1"/>
  <c r="X2058" i="1"/>
  <c r="W2026" i="1"/>
  <c r="X2026" i="1"/>
  <c r="W2018" i="1"/>
  <c r="X2018" i="1"/>
  <c r="W2010" i="1"/>
  <c r="X2010" i="1"/>
  <c r="W2002" i="1"/>
  <c r="X2002" i="1"/>
  <c r="P2512" i="1"/>
  <c r="Q2512" i="1"/>
  <c r="P2504" i="1"/>
  <c r="Q2504" i="1"/>
  <c r="P2488" i="1"/>
  <c r="Q2488" i="1"/>
  <c r="P2480" i="1"/>
  <c r="Q2480" i="1"/>
  <c r="P2464" i="1"/>
  <c r="Q2464" i="1"/>
  <c r="Q2456" i="1"/>
  <c r="P2456" i="1"/>
  <c r="P2448" i="1"/>
  <c r="Q2448" i="1"/>
  <c r="P2440" i="1"/>
  <c r="Q2440" i="1"/>
  <c r="P2424" i="1"/>
  <c r="Q2424" i="1"/>
  <c r="P2416" i="1"/>
  <c r="Q2416" i="1"/>
  <c r="P2401" i="1"/>
  <c r="Q2401" i="1"/>
  <c r="P2385" i="1"/>
  <c r="Q2385" i="1"/>
  <c r="P2377" i="1"/>
  <c r="Q2377" i="1"/>
  <c r="P2353" i="1"/>
  <c r="Q2353" i="1"/>
  <c r="P2337" i="1"/>
  <c r="Q2337" i="1"/>
  <c r="Q2329" i="1"/>
  <c r="P2329" i="1"/>
  <c r="P2321" i="1"/>
  <c r="Q2321" i="1"/>
  <c r="P2313" i="1"/>
  <c r="Q2313" i="1"/>
  <c r="P2297" i="1"/>
  <c r="Q2297" i="1"/>
  <c r="P2289" i="1"/>
  <c r="Q2289" i="1"/>
  <c r="P2273" i="1"/>
  <c r="Q2273" i="1"/>
  <c r="P2265" i="1"/>
  <c r="Q2265" i="1"/>
  <c r="P2257" i="1"/>
  <c r="Q2257" i="1"/>
  <c r="P2249" i="1"/>
  <c r="Q2249" i="1"/>
  <c r="P2233" i="1"/>
  <c r="Q2233" i="1"/>
  <c r="P2225" i="1"/>
  <c r="Q2225" i="1"/>
  <c r="P2209" i="1"/>
  <c r="Q2209" i="1"/>
  <c r="P2201" i="1"/>
  <c r="Q2201" i="1"/>
  <c r="P2193" i="1"/>
  <c r="Q2193" i="1"/>
  <c r="P2185" i="1"/>
  <c r="Q2185" i="1"/>
  <c r="P2169" i="1"/>
  <c r="Q2169" i="1"/>
  <c r="P2161" i="1"/>
  <c r="Q2161" i="1"/>
  <c r="P2145" i="1"/>
  <c r="Q2145" i="1"/>
  <c r="P2137" i="1"/>
  <c r="Q2137" i="1"/>
  <c r="P2129" i="1"/>
  <c r="Q2129" i="1"/>
  <c r="P2121" i="1"/>
  <c r="Q2121" i="1"/>
  <c r="P2105" i="1"/>
  <c r="Q2105" i="1"/>
  <c r="P2097" i="1"/>
  <c r="Q2097" i="1"/>
  <c r="P2081" i="1"/>
  <c r="Q2081" i="1"/>
  <c r="P2073" i="1"/>
  <c r="Q2073" i="1"/>
  <c r="Q2432" i="1"/>
  <c r="Q2264" i="1"/>
  <c r="Q2177" i="1"/>
  <c r="Q2089" i="1"/>
  <c r="AQ2528" i="1"/>
  <c r="U2531" i="1"/>
  <c r="W2567" i="1"/>
  <c r="X2567" i="1"/>
  <c r="W2559" i="1"/>
  <c r="X2559" i="1"/>
  <c r="W2551" i="1"/>
  <c r="X2551" i="1"/>
  <c r="W2543" i="1"/>
  <c r="X2543" i="1"/>
  <c r="W2535" i="1"/>
  <c r="X2535" i="1"/>
  <c r="P2511" i="1"/>
  <c r="Q2511" i="1"/>
  <c r="P2503" i="1"/>
  <c r="Q2503" i="1"/>
  <c r="P2487" i="1"/>
  <c r="Q2487" i="1"/>
  <c r="P2479" i="1"/>
  <c r="Q2479" i="1"/>
  <c r="P2471" i="1"/>
  <c r="Q2471" i="1"/>
  <c r="P2463" i="1"/>
  <c r="Q2463" i="1"/>
  <c r="P2447" i="1"/>
  <c r="Q2447" i="1"/>
  <c r="P2439" i="1"/>
  <c r="Q2439" i="1"/>
  <c r="P2423" i="1"/>
  <c r="Q2423" i="1"/>
  <c r="P2415" i="1"/>
  <c r="Q2415" i="1"/>
  <c r="P2408" i="1"/>
  <c r="Q2408" i="1"/>
  <c r="P2400" i="1"/>
  <c r="Q2400" i="1"/>
  <c r="P2384" i="1"/>
  <c r="Q2384" i="1"/>
  <c r="P2376" i="1"/>
  <c r="Q2376" i="1"/>
  <c r="P2360" i="1"/>
  <c r="Q2360" i="1"/>
  <c r="P2352" i="1"/>
  <c r="Q2352" i="1"/>
  <c r="P2344" i="1"/>
  <c r="Q2344" i="1"/>
  <c r="P2336" i="1"/>
  <c r="Q2336" i="1"/>
  <c r="P2320" i="1"/>
  <c r="Q2320" i="1"/>
  <c r="P2312" i="1"/>
  <c r="Q2312" i="1"/>
  <c r="P2296" i="1"/>
  <c r="Q2296" i="1"/>
  <c r="P2288" i="1"/>
  <c r="Q2288" i="1"/>
  <c r="P2280" i="1"/>
  <c r="Q2280" i="1"/>
  <c r="P2272" i="1"/>
  <c r="Q2272" i="1"/>
  <c r="P2256" i="1"/>
  <c r="Q2256" i="1"/>
  <c r="P2248" i="1"/>
  <c r="Q2248" i="1"/>
  <c r="P2232" i="1"/>
  <c r="Q2232" i="1"/>
  <c r="P2224" i="1"/>
  <c r="Q2224" i="1"/>
  <c r="P2216" i="1"/>
  <c r="Q2216" i="1"/>
  <c r="P2208" i="1"/>
  <c r="Q2208" i="1"/>
  <c r="P2192" i="1"/>
  <c r="Q2192" i="1"/>
  <c r="P2184" i="1"/>
  <c r="Q2184" i="1"/>
  <c r="P2168" i="1"/>
  <c r="Q2168" i="1"/>
  <c r="P2160" i="1"/>
  <c r="Q2160" i="1"/>
  <c r="P2152" i="1"/>
  <c r="Q2152" i="1"/>
  <c r="P2144" i="1"/>
  <c r="Q2144" i="1"/>
  <c r="P2128" i="1"/>
  <c r="Q2128" i="1"/>
  <c r="P2120" i="1"/>
  <c r="Q2120" i="1"/>
  <c r="P2104" i="1"/>
  <c r="Q2104" i="1"/>
  <c r="P2096" i="1"/>
  <c r="Q2096" i="1"/>
  <c r="P2080" i="1"/>
  <c r="Q2080" i="1"/>
  <c r="P2072" i="1"/>
  <c r="Q2072" i="1"/>
  <c r="P2056" i="1"/>
  <c r="Q2056" i="1"/>
  <c r="Q2431" i="1"/>
  <c r="Q2345" i="1"/>
  <c r="Q2176" i="1"/>
  <c r="Q2088" i="1"/>
  <c r="AQ2527" i="1"/>
  <c r="W2534" i="1"/>
  <c r="X2534" i="1"/>
  <c r="W2342" i="1"/>
  <c r="P2510" i="1"/>
  <c r="Q2510" i="1"/>
  <c r="P2502" i="1"/>
  <c r="Q2502" i="1"/>
  <c r="P2494" i="1"/>
  <c r="Q2494" i="1"/>
  <c r="P2486" i="1"/>
  <c r="Q2486" i="1"/>
  <c r="P2470" i="1"/>
  <c r="Q2470" i="1"/>
  <c r="P2462" i="1"/>
  <c r="Q2462" i="1"/>
  <c r="P2446" i="1"/>
  <c r="Q2446" i="1"/>
  <c r="P2438" i="1"/>
  <c r="Q2438" i="1"/>
  <c r="P2430" i="1"/>
  <c r="Q2430" i="1"/>
  <c r="P2422" i="1"/>
  <c r="Q2422" i="1"/>
  <c r="P2407" i="1"/>
  <c r="Q2407" i="1"/>
  <c r="P2399" i="1"/>
  <c r="Q2399" i="1"/>
  <c r="Q2496" i="1"/>
  <c r="Q2414" i="1"/>
  <c r="Q2328" i="1"/>
  <c r="Q2241" i="1"/>
  <c r="T2571" i="1"/>
  <c r="U2571" i="1"/>
  <c r="U2555" i="1"/>
  <c r="T2555" i="1"/>
  <c r="Q2562" i="1"/>
  <c r="AA2562" i="1"/>
  <c r="Q2554" i="1"/>
  <c r="AA2554" i="1"/>
  <c r="Q2546" i="1"/>
  <c r="AA2546" i="1"/>
  <c r="Q2538" i="1"/>
  <c r="AA2538" i="1"/>
  <c r="Q2495" i="1"/>
  <c r="Q2409" i="1"/>
  <c r="T2570" i="1"/>
  <c r="U2570" i="1"/>
  <c r="T2562" i="1"/>
  <c r="U2562" i="1"/>
  <c r="T2554" i="1"/>
  <c r="U2554" i="1"/>
  <c r="T2546" i="1"/>
  <c r="U2546" i="1"/>
  <c r="T2538" i="1"/>
  <c r="U2538" i="1"/>
  <c r="Q2569" i="1"/>
  <c r="AA2569" i="1"/>
  <c r="Q2561" i="1"/>
  <c r="AA2561" i="1"/>
  <c r="AB2561" i="1" s="1"/>
  <c r="Q2553" i="1"/>
  <c r="AA2553" i="1"/>
  <c r="Q2545" i="1"/>
  <c r="AA2545" i="1"/>
  <c r="Q2537" i="1"/>
  <c r="AA2537" i="1"/>
  <c r="W2382" i="1"/>
  <c r="T2361" i="1"/>
  <c r="T2297" i="1"/>
  <c r="T2233" i="1"/>
  <c r="Q2478" i="1"/>
  <c r="Q2392" i="1"/>
  <c r="Q2305" i="1"/>
  <c r="Q2136" i="1"/>
  <c r="T2547" i="1"/>
  <c r="W2358" i="1"/>
  <c r="U2472" i="1"/>
  <c r="U2105" i="1"/>
  <c r="Q2472" i="1"/>
  <c r="Q2391" i="1"/>
  <c r="Q2304" i="1"/>
  <c r="Q2217" i="1"/>
  <c r="AQ2541" i="1"/>
  <c r="AA2570" i="1"/>
  <c r="P2063" i="1"/>
  <c r="Q2063" i="1"/>
  <c r="Q2367" i="1"/>
  <c r="Q2303" i="1"/>
  <c r="Q2239" i="1"/>
  <c r="Q2175" i="1"/>
  <c r="Q2111" i="1"/>
  <c r="Q2087" i="1"/>
  <c r="P2513" i="1"/>
  <c r="P2330" i="1"/>
  <c r="W2565" i="1"/>
  <c r="X2565" i="1"/>
  <c r="W2549" i="1"/>
  <c r="X2549" i="1"/>
  <c r="T2569" i="1"/>
  <c r="U2569" i="1"/>
  <c r="T2553" i="1"/>
  <c r="U2553" i="1"/>
  <c r="T2545" i="1"/>
  <c r="U2545" i="1"/>
  <c r="T2537" i="1"/>
  <c r="U2537" i="1"/>
  <c r="Q2343" i="1"/>
  <c r="Q2279" i="1"/>
  <c r="Q2215" i="1"/>
  <c r="Q2151" i="1"/>
  <c r="Q2055" i="1"/>
  <c r="P2489" i="1"/>
  <c r="P2525" i="1"/>
  <c r="T2533" i="1"/>
  <c r="AQ2565" i="1"/>
  <c r="AQ2557" i="1"/>
  <c r="AQ2549" i="1"/>
  <c r="AQ2602" i="1"/>
  <c r="P2005" i="1"/>
  <c r="Q2005" i="1"/>
  <c r="Q2383" i="1"/>
  <c r="Q2319" i="1"/>
  <c r="Q2255" i="1"/>
  <c r="Q2191" i="1"/>
  <c r="Q2127" i="1"/>
  <c r="Q2103" i="1"/>
  <c r="Q2079" i="1"/>
  <c r="Q2053" i="1"/>
  <c r="W2517" i="1"/>
  <c r="AQ2532" i="1"/>
  <c r="AQ2572" i="1"/>
  <c r="AQ2564" i="1"/>
  <c r="AQ2556" i="1"/>
  <c r="AQ2548" i="1"/>
  <c r="AQ2540" i="1"/>
  <c r="AQ2561" i="1"/>
  <c r="AQ2537" i="1"/>
  <c r="W2555" i="1"/>
  <c r="X2555" i="1"/>
  <c r="W2539" i="1"/>
  <c r="X2539" i="1"/>
  <c r="U2549" i="1"/>
  <c r="Q2540" i="1"/>
  <c r="Q2359" i="1"/>
  <c r="Q2295" i="1"/>
  <c r="Q2231" i="1"/>
  <c r="Q2167" i="1"/>
  <c r="Q2045" i="1"/>
  <c r="P2242" i="1"/>
  <c r="AQ2519" i="1"/>
  <c r="AQ2539" i="1"/>
  <c r="AQ2592" i="1"/>
  <c r="Q2335" i="1"/>
  <c r="Q2271" i="1"/>
  <c r="Q2207" i="1"/>
  <c r="Q2143" i="1"/>
  <c r="Q2044" i="1"/>
  <c r="P2449" i="1"/>
  <c r="P2226" i="1"/>
  <c r="AQ2543" i="1"/>
  <c r="U2573" i="1"/>
  <c r="T2573" i="1"/>
  <c r="T2557" i="1"/>
  <c r="U2557" i="1"/>
  <c r="Q2572" i="1"/>
  <c r="P2572" i="1"/>
  <c r="P2564" i="1"/>
  <c r="AA2564" i="1"/>
  <c r="AC2564" i="1" s="1"/>
  <c r="AA2548" i="1"/>
  <c r="AC2548" i="1" s="1"/>
  <c r="P2548" i="1"/>
  <c r="Q2564" i="1"/>
  <c r="Q2417" i="1"/>
  <c r="P2417" i="1"/>
  <c r="Q2178" i="1"/>
  <c r="P2178" i="1"/>
  <c r="Q2375" i="1"/>
  <c r="Q2311" i="1"/>
  <c r="Q2247" i="1"/>
  <c r="Q2183" i="1"/>
  <c r="Q2119" i="1"/>
  <c r="Q2095" i="1"/>
  <c r="Q2071" i="1"/>
  <c r="Q2031" i="1"/>
  <c r="P2098" i="1"/>
  <c r="Q2517" i="1"/>
  <c r="U2519" i="1"/>
  <c r="AQ2523" i="1"/>
  <c r="AA2534" i="1"/>
  <c r="Q2532" i="1"/>
  <c r="U2561" i="1"/>
  <c r="T2565" i="1"/>
  <c r="AB2604" i="1"/>
  <c r="AC2604" i="1"/>
  <c r="AC2588" i="1"/>
  <c r="AB2588" i="1"/>
  <c r="AA2602" i="1"/>
  <c r="AC2602" i="1" s="1"/>
  <c r="AA2586" i="1"/>
  <c r="AC2586" i="1" s="1"/>
  <c r="U2604" i="1"/>
  <c r="U2588" i="1"/>
  <c r="T2606" i="1"/>
  <c r="T2590" i="1"/>
  <c r="Q2604" i="1"/>
  <c r="Q2588" i="1"/>
  <c r="P2594" i="1"/>
  <c r="AA2623" i="1"/>
  <c r="AB2623" i="1" s="1"/>
  <c r="AA2627" i="1"/>
  <c r="AB2627" i="1" s="1"/>
  <c r="W2627" i="1"/>
  <c r="AQ2547" i="1"/>
  <c r="X2610" i="1"/>
  <c r="X2595" i="1"/>
  <c r="X2579" i="1"/>
  <c r="T2574" i="1"/>
  <c r="W2611" i="1"/>
  <c r="AQ2619" i="1"/>
  <c r="U2625" i="1"/>
  <c r="AA2596" i="1"/>
  <c r="AA2580" i="1"/>
  <c r="U2598" i="1"/>
  <c r="U2582" i="1"/>
  <c r="Q2598" i="1"/>
  <c r="Q2582" i="1"/>
  <c r="P2604" i="1"/>
  <c r="P2588" i="1"/>
  <c r="W2621" i="1"/>
  <c r="U2619" i="1"/>
  <c r="AQ2569" i="1"/>
  <c r="AQ2568" i="1"/>
  <c r="AQ2552" i="1"/>
  <c r="AQ2536" i="1"/>
  <c r="Q2549" i="1"/>
  <c r="AQ2578" i="1"/>
  <c r="Q2597" i="1"/>
  <c r="Q2581" i="1"/>
  <c r="P2603" i="1"/>
  <c r="P2587" i="1"/>
  <c r="AQ2613" i="1"/>
  <c r="Q2622" i="1"/>
  <c r="AQ2626" i="1"/>
  <c r="AQ2581" i="1"/>
  <c r="AA2594" i="1"/>
  <c r="AB2594" i="1" s="1"/>
  <c r="AA2578" i="1"/>
  <c r="AB2578" i="1" s="1"/>
  <c r="U2596" i="1"/>
  <c r="Q2596" i="1"/>
  <c r="Q2580" i="1"/>
  <c r="P2602" i="1"/>
  <c r="P2586" i="1"/>
  <c r="AA2616" i="1"/>
  <c r="X2617" i="1"/>
  <c r="U2618" i="1"/>
  <c r="AQ2535" i="1"/>
  <c r="X2560" i="1"/>
  <c r="Q2565" i="1"/>
  <c r="Q2543" i="1"/>
  <c r="P2539" i="1"/>
  <c r="AR2616" i="1"/>
  <c r="AT2616" i="1" s="1"/>
  <c r="AA2622" i="1"/>
  <c r="Q2616" i="1"/>
  <c r="W2623" i="1"/>
  <c r="W2577" i="1"/>
  <c r="Q2606" i="1"/>
  <c r="Q2590" i="1"/>
  <c r="Q2574" i="1"/>
  <c r="AA2615" i="1"/>
  <c r="U2622" i="1"/>
  <c r="U2616" i="1"/>
  <c r="AR2627" i="1"/>
  <c r="U2627" i="1"/>
  <c r="Q2627" i="1"/>
  <c r="Q2626" i="1"/>
  <c r="AQ2624" i="1"/>
  <c r="U2623" i="1"/>
  <c r="Q2623" i="1"/>
  <c r="P2619" i="1"/>
  <c r="Q2621" i="1"/>
  <c r="Q2620" i="1"/>
  <c r="Q2615" i="1"/>
  <c r="P2617" i="1"/>
  <c r="AA2619" i="1"/>
  <c r="AB2614" i="1"/>
  <c r="AA2612" i="1"/>
  <c r="W2612" i="1"/>
  <c r="T2614" i="1"/>
  <c r="P2614" i="1"/>
  <c r="T2613" i="1"/>
  <c r="P2613" i="1"/>
  <c r="P2612" i="1"/>
  <c r="AR2609" i="1"/>
  <c r="AT2609" i="1" s="1"/>
  <c r="AC2577" i="1"/>
  <c r="AB2577" i="1"/>
  <c r="Q2609" i="1"/>
  <c r="P2609" i="1"/>
  <c r="Q2601" i="1"/>
  <c r="P2601" i="1"/>
  <c r="Q2593" i="1"/>
  <c r="P2593" i="1"/>
  <c r="Q2585" i="1"/>
  <c r="P2585" i="1"/>
  <c r="Q2577" i="1"/>
  <c r="P2577" i="1"/>
  <c r="AA2601" i="1"/>
  <c r="W2601" i="1"/>
  <c r="T2610" i="1"/>
  <c r="U2602" i="1"/>
  <c r="T2602" i="1"/>
  <c r="U2594" i="1"/>
  <c r="T2594" i="1"/>
  <c r="U2586" i="1"/>
  <c r="T2586" i="1"/>
  <c r="U2578" i="1"/>
  <c r="T2578" i="1"/>
  <c r="Q2608" i="1"/>
  <c r="P2608" i="1"/>
  <c r="AA2608" i="1"/>
  <c r="Q2600" i="1"/>
  <c r="P2600" i="1"/>
  <c r="AA2600" i="1"/>
  <c r="Q2592" i="1"/>
  <c r="P2592" i="1"/>
  <c r="AA2592" i="1"/>
  <c r="Q2584" i="1"/>
  <c r="P2584" i="1"/>
  <c r="AA2584" i="1"/>
  <c r="Q2576" i="1"/>
  <c r="P2576" i="1"/>
  <c r="AA2576" i="1"/>
  <c r="AQ2586" i="1"/>
  <c r="U2609" i="1"/>
  <c r="T2609" i="1"/>
  <c r="U2601" i="1"/>
  <c r="T2601" i="1"/>
  <c r="U2593" i="1"/>
  <c r="T2593" i="1"/>
  <c r="U2585" i="1"/>
  <c r="T2585" i="1"/>
  <c r="U2577" i="1"/>
  <c r="T2577" i="1"/>
  <c r="P2607" i="1"/>
  <c r="AA2607" i="1"/>
  <c r="P2599" i="1"/>
  <c r="AA2599" i="1"/>
  <c r="P2591" i="1"/>
  <c r="AA2591" i="1"/>
  <c r="P2583" i="1"/>
  <c r="AA2583" i="1"/>
  <c r="P2575" i="1"/>
  <c r="AA2575" i="1"/>
  <c r="AA2585" i="1"/>
  <c r="T2595" i="1"/>
  <c r="AQ2604" i="1"/>
  <c r="AQ2596" i="1"/>
  <c r="AQ2588" i="1"/>
  <c r="AQ2580" i="1"/>
  <c r="AA2609" i="1"/>
  <c r="W2609" i="1"/>
  <c r="X2608" i="1"/>
  <c r="W2608" i="1"/>
  <c r="X2600" i="1"/>
  <c r="W2600" i="1"/>
  <c r="X2592" i="1"/>
  <c r="W2592" i="1"/>
  <c r="X2584" i="1"/>
  <c r="W2584" i="1"/>
  <c r="X2576" i="1"/>
  <c r="W2576" i="1"/>
  <c r="Q2607" i="1"/>
  <c r="AQ2594" i="1"/>
  <c r="X2607" i="1"/>
  <c r="W2607" i="1"/>
  <c r="X2599" i="1"/>
  <c r="W2599" i="1"/>
  <c r="X2591" i="1"/>
  <c r="W2591" i="1"/>
  <c r="X2583" i="1"/>
  <c r="W2583" i="1"/>
  <c r="X2575" i="1"/>
  <c r="W2575" i="1"/>
  <c r="T2579" i="1"/>
  <c r="AA2593" i="1"/>
  <c r="W2593" i="1"/>
  <c r="T2603" i="1"/>
  <c r="P2578" i="1"/>
  <c r="AA2606" i="1"/>
  <c r="AA2598" i="1"/>
  <c r="AA2590" i="1"/>
  <c r="AA2582" i="1"/>
  <c r="AA2574" i="1"/>
  <c r="W2606" i="1"/>
  <c r="W2598" i="1"/>
  <c r="W2590" i="1"/>
  <c r="W2582" i="1"/>
  <c r="W2574" i="1"/>
  <c r="T2608" i="1"/>
  <c r="T2600" i="1"/>
  <c r="T2592" i="1"/>
  <c r="T2584" i="1"/>
  <c r="T2576" i="1"/>
  <c r="AQ2560" i="1"/>
  <c r="AQ2544" i="1"/>
  <c r="X2564" i="1"/>
  <c r="Q2568" i="1"/>
  <c r="P2568" i="1"/>
  <c r="AA2568" i="1"/>
  <c r="Q2560" i="1"/>
  <c r="P2560" i="1"/>
  <c r="AA2560" i="1"/>
  <c r="Q2552" i="1"/>
  <c r="P2552" i="1"/>
  <c r="AA2552" i="1"/>
  <c r="Q2544" i="1"/>
  <c r="P2544" i="1"/>
  <c r="AA2544" i="1"/>
  <c r="Q2536" i="1"/>
  <c r="P2536" i="1"/>
  <c r="AA2536" i="1"/>
  <c r="X2570" i="1"/>
  <c r="W2570" i="1"/>
  <c r="X2562" i="1"/>
  <c r="W2562" i="1"/>
  <c r="X2554" i="1"/>
  <c r="W2554" i="1"/>
  <c r="X2546" i="1"/>
  <c r="W2546" i="1"/>
  <c r="X2538" i="1"/>
  <c r="W2538" i="1"/>
  <c r="X2572" i="1"/>
  <c r="X2540" i="1"/>
  <c r="U2567" i="1"/>
  <c r="T2567" i="1"/>
  <c r="U2559" i="1"/>
  <c r="T2559" i="1"/>
  <c r="U2551" i="1"/>
  <c r="T2551" i="1"/>
  <c r="U2543" i="1"/>
  <c r="T2543" i="1"/>
  <c r="U2535" i="1"/>
  <c r="T2535" i="1"/>
  <c r="AA2566" i="1"/>
  <c r="Q2566" i="1"/>
  <c r="AA2558" i="1"/>
  <c r="Q2558" i="1"/>
  <c r="AA2550" i="1"/>
  <c r="Q2550" i="1"/>
  <c r="AA2542" i="1"/>
  <c r="Q2542" i="1"/>
  <c r="AC2573" i="1"/>
  <c r="AB2573" i="1"/>
  <c r="AC2565" i="1"/>
  <c r="AB2565" i="1"/>
  <c r="AC2549" i="1"/>
  <c r="AB2549" i="1"/>
  <c r="P2566" i="1"/>
  <c r="X2548" i="1"/>
  <c r="AQ2570" i="1"/>
  <c r="AQ2562" i="1"/>
  <c r="AQ2554" i="1"/>
  <c r="AQ2546" i="1"/>
  <c r="AQ2538" i="1"/>
  <c r="X2556" i="1"/>
  <c r="P2573" i="1"/>
  <c r="P2565" i="1"/>
  <c r="P2557" i="1"/>
  <c r="P2549" i="1"/>
  <c r="P2541" i="1"/>
  <c r="W2569" i="1"/>
  <c r="W2561" i="1"/>
  <c r="W2553" i="1"/>
  <c r="W2545" i="1"/>
  <c r="W2537" i="1"/>
  <c r="T2566" i="1"/>
  <c r="T2558" i="1"/>
  <c r="T2550" i="1"/>
  <c r="T2542" i="1"/>
  <c r="P2570" i="1"/>
  <c r="P2562" i="1"/>
  <c r="P2554" i="1"/>
  <c r="P2546" i="1"/>
  <c r="P2538" i="1"/>
  <c r="P2569" i="1"/>
  <c r="P2561" i="1"/>
  <c r="P2553" i="1"/>
  <c r="P2545" i="1"/>
  <c r="P2537" i="1"/>
  <c r="AB2572" i="1"/>
  <c r="AB1812" i="1"/>
  <c r="AB1820" i="1"/>
  <c r="W1853" i="1"/>
  <c r="U1864" i="1"/>
  <c r="T1864" i="1"/>
  <c r="U1857" i="1"/>
  <c r="T1857" i="1"/>
  <c r="U1849" i="1"/>
  <c r="T1849" i="1"/>
  <c r="U1841" i="1"/>
  <c r="T1841" i="1"/>
  <c r="U1833" i="1"/>
  <c r="T1833" i="1"/>
  <c r="U1825" i="1"/>
  <c r="T1825" i="1"/>
  <c r="AC1863" i="1"/>
  <c r="AB1863" i="1"/>
  <c r="AC1856" i="1"/>
  <c r="AB1856" i="1"/>
  <c r="AC1848" i="1"/>
  <c r="AB1848" i="1"/>
  <c r="AC1840" i="1"/>
  <c r="AB1840" i="1"/>
  <c r="AC1824" i="1"/>
  <c r="AB1824" i="1"/>
  <c r="P1820" i="1"/>
  <c r="P1812" i="1"/>
  <c r="P1804" i="1"/>
  <c r="Q1820" i="1"/>
  <c r="Q1812" i="1"/>
  <c r="Q1804" i="1"/>
  <c r="AQ1842" i="1"/>
  <c r="AB1858" i="1"/>
  <c r="X1867" i="1"/>
  <c r="W1867" i="1"/>
  <c r="X1860" i="1"/>
  <c r="W1860" i="1"/>
  <c r="X1852" i="1"/>
  <c r="W1852" i="1"/>
  <c r="X1844" i="1"/>
  <c r="W1844" i="1"/>
  <c r="X1836" i="1"/>
  <c r="W1836" i="1"/>
  <c r="X1828" i="1"/>
  <c r="W1828" i="1"/>
  <c r="U1822" i="1"/>
  <c r="U1814" i="1"/>
  <c r="U1806" i="1"/>
  <c r="AQ1865" i="1"/>
  <c r="AQ1862" i="1"/>
  <c r="AQ1855" i="1"/>
  <c r="AQ1847" i="1"/>
  <c r="AQ1839" i="1"/>
  <c r="AQ1831" i="1"/>
  <c r="AQ1823" i="1"/>
  <c r="AR2496" i="1"/>
  <c r="AT2496" i="1" s="1"/>
  <c r="AC2532" i="1"/>
  <c r="AB2532" i="1"/>
  <c r="AR2081" i="1"/>
  <c r="AT2081" i="1" s="1"/>
  <c r="AC2514" i="1"/>
  <c r="AB2514" i="1"/>
  <c r="AC2506" i="1"/>
  <c r="AB2506" i="1"/>
  <c r="AC2498" i="1"/>
  <c r="AB2498" i="1"/>
  <c r="AC2490" i="1"/>
  <c r="AB2490" i="1"/>
  <c r="AC2482" i="1"/>
  <c r="AB2482" i="1"/>
  <c r="AC2474" i="1"/>
  <c r="AB2474" i="1"/>
  <c r="AC2466" i="1"/>
  <c r="AB2466" i="1"/>
  <c r="AC2458" i="1"/>
  <c r="AB2458" i="1"/>
  <c r="AC2450" i="1"/>
  <c r="AB2450" i="1"/>
  <c r="AC2434" i="1"/>
  <c r="AB2434" i="1"/>
  <c r="AC2426" i="1"/>
  <c r="AB2426" i="1"/>
  <c r="P1993" i="1"/>
  <c r="P1985" i="1"/>
  <c r="P1977" i="1"/>
  <c r="AR2305" i="1"/>
  <c r="AT2305" i="1" s="1"/>
  <c r="AR2017" i="1"/>
  <c r="AT2017" i="1" s="1"/>
  <c r="AC2476" i="1"/>
  <c r="AB2476" i="1"/>
  <c r="AC2436" i="1"/>
  <c r="AB2365" i="1"/>
  <c r="AC2285" i="1"/>
  <c r="AB2285" i="1"/>
  <c r="AC2277" i="1"/>
  <c r="AB2277" i="1"/>
  <c r="AC2157" i="1"/>
  <c r="AB2157" i="1"/>
  <c r="AC2141" i="1"/>
  <c r="AB2141" i="1"/>
  <c r="AC2125" i="1"/>
  <c r="AR2409" i="1"/>
  <c r="AT2409" i="1" s="1"/>
  <c r="AR2377" i="1"/>
  <c r="AT2377" i="1" s="1"/>
  <c r="AR2345" i="1"/>
  <c r="AT2345" i="1" s="1"/>
  <c r="AR2313" i="1"/>
  <c r="AT2313" i="1" s="1"/>
  <c r="AR2281" i="1"/>
  <c r="AT2281" i="1" s="1"/>
  <c r="AR2249" i="1"/>
  <c r="AT2249" i="1" s="1"/>
  <c r="AR2217" i="1"/>
  <c r="AT2217" i="1" s="1"/>
  <c r="AR2153" i="1"/>
  <c r="AT2153" i="1" s="1"/>
  <c r="AR2089" i="1"/>
  <c r="AT2089" i="1" s="1"/>
  <c r="AR2057" i="1"/>
  <c r="AT2057" i="1" s="1"/>
  <c r="AR2025" i="1"/>
  <c r="AT2025" i="1" s="1"/>
  <c r="AR2353" i="1"/>
  <c r="AT2353" i="1" s="1"/>
  <c r="AR2289" i="1"/>
  <c r="AT2289" i="1" s="1"/>
  <c r="AR2097" i="1"/>
  <c r="AT2097" i="1" s="1"/>
  <c r="AR2001" i="1"/>
  <c r="AT2001" i="1" s="1"/>
  <c r="AR2265" i="1"/>
  <c r="AT2265" i="1" s="1"/>
  <c r="AR2105" i="1"/>
  <c r="AT2105" i="1" s="1"/>
  <c r="AR2432" i="1"/>
  <c r="AT2432" i="1" s="1"/>
  <c r="AR2209" i="1"/>
  <c r="AT2209" i="1" s="1"/>
  <c r="AC2505" i="1"/>
  <c r="AB2505" i="1"/>
  <c r="AC2497" i="1"/>
  <c r="AB2497" i="1"/>
  <c r="AC2473" i="1"/>
  <c r="AB2473" i="1"/>
  <c r="AC2465" i="1"/>
  <c r="AB2465" i="1"/>
  <c r="AB2457" i="1"/>
  <c r="W2390" i="1"/>
  <c r="W2350" i="1"/>
  <c r="W2398" i="1"/>
  <c r="W2366" i="1"/>
  <c r="W2374" i="1"/>
  <c r="W2318" i="1"/>
  <c r="W2514" i="1"/>
  <c r="X2514" i="1"/>
  <c r="W2506" i="1"/>
  <c r="X2506" i="1"/>
  <c r="W2498" i="1"/>
  <c r="X2498" i="1"/>
  <c r="W2490" i="1"/>
  <c r="X2490" i="1"/>
  <c r="W2482" i="1"/>
  <c r="X2482" i="1"/>
  <c r="W2474" i="1"/>
  <c r="X2474" i="1"/>
  <c r="W2466" i="1"/>
  <c r="X2466" i="1"/>
  <c r="W2458" i="1"/>
  <c r="X2458" i="1"/>
  <c r="W2450" i="1"/>
  <c r="X2450" i="1"/>
  <c r="W2442" i="1"/>
  <c r="X2442" i="1"/>
  <c r="W2434" i="1"/>
  <c r="X2434" i="1"/>
  <c r="W2426" i="1"/>
  <c r="X2426" i="1"/>
  <c r="W2418" i="1"/>
  <c r="X2418" i="1"/>
  <c r="W2403" i="1"/>
  <c r="X2403" i="1"/>
  <c r="W2395" i="1"/>
  <c r="X2395" i="1"/>
  <c r="W2387" i="1"/>
  <c r="X2387" i="1"/>
  <c r="W2379" i="1"/>
  <c r="X2379" i="1"/>
  <c r="W2371" i="1"/>
  <c r="X2371" i="1"/>
  <c r="W2363" i="1"/>
  <c r="X2363" i="1"/>
  <c r="W2355" i="1"/>
  <c r="X2355" i="1"/>
  <c r="W2347" i="1"/>
  <c r="X2347" i="1"/>
  <c r="W2339" i="1"/>
  <c r="X2339" i="1"/>
  <c r="W2331" i="1"/>
  <c r="X2331" i="1"/>
  <c r="W2323" i="1"/>
  <c r="X2323" i="1"/>
  <c r="W2315" i="1"/>
  <c r="X2315" i="1"/>
  <c r="X2307" i="1"/>
  <c r="X2299" i="1"/>
  <c r="X2291" i="1"/>
  <c r="X2283" i="1"/>
  <c r="X2275" i="1"/>
  <c r="X2267" i="1"/>
  <c r="X2259" i="1"/>
  <c r="X2251" i="1"/>
  <c r="X2243" i="1"/>
  <c r="X2235" i="1"/>
  <c r="X2227" i="1"/>
  <c r="X2219" i="1"/>
  <c r="X2211" i="1"/>
  <c r="X2203" i="1"/>
  <c r="X2195" i="1"/>
  <c r="X2187" i="1"/>
  <c r="X2179" i="1"/>
  <c r="X2171" i="1"/>
  <c r="X2163" i="1"/>
  <c r="X2155" i="1"/>
  <c r="X2147" i="1"/>
  <c r="X2139" i="1"/>
  <c r="X2131" i="1"/>
  <c r="X2123" i="1"/>
  <c r="X2115" i="1"/>
  <c r="X2107" i="1"/>
  <c r="X2099" i="1"/>
  <c r="X2091" i="1"/>
  <c r="X2083" i="1"/>
  <c r="X2075" i="1"/>
  <c r="X2067" i="1"/>
  <c r="X2059" i="1"/>
  <c r="X2051" i="1"/>
  <c r="X2043" i="1"/>
  <c r="X2035" i="1"/>
  <c r="X2027" i="1"/>
  <c r="X2019" i="1"/>
  <c r="X2011" i="1"/>
  <c r="X2003" i="1"/>
  <c r="U2485" i="1"/>
  <c r="U2421" i="1"/>
  <c r="T2382" i="1"/>
  <c r="U2382" i="1"/>
  <c r="T2374" i="1"/>
  <c r="U2374" i="1"/>
  <c r="T2366" i="1"/>
  <c r="U2366" i="1"/>
  <c r="T2358" i="1"/>
  <c r="U2358" i="1"/>
  <c r="T2350" i="1"/>
  <c r="U2350" i="1"/>
  <c r="T2342" i="1"/>
  <c r="U2342" i="1"/>
  <c r="T2334" i="1"/>
  <c r="U2334" i="1"/>
  <c r="T2326" i="1"/>
  <c r="U2326" i="1"/>
  <c r="T2318" i="1"/>
  <c r="U2318" i="1"/>
  <c r="T2310" i="1"/>
  <c r="U2310" i="1"/>
  <c r="T2302" i="1"/>
  <c r="U2302" i="1"/>
  <c r="T2294" i="1"/>
  <c r="U2294" i="1"/>
  <c r="T2286" i="1"/>
  <c r="U2286" i="1"/>
  <c r="T2278" i="1"/>
  <c r="U2278" i="1"/>
  <c r="T2270" i="1"/>
  <c r="U2270" i="1"/>
  <c r="T2262" i="1"/>
  <c r="U2262" i="1"/>
  <c r="T2254" i="1"/>
  <c r="U2254" i="1"/>
  <c r="T2246" i="1"/>
  <c r="U2246" i="1"/>
  <c r="T2238" i="1"/>
  <c r="U2238" i="1"/>
  <c r="T2230" i="1"/>
  <c r="U2230" i="1"/>
  <c r="T2222" i="1"/>
  <c r="U2222" i="1"/>
  <c r="T2214" i="1"/>
  <c r="U2214" i="1"/>
  <c r="T2206" i="1"/>
  <c r="U2206" i="1"/>
  <c r="T2198" i="1"/>
  <c r="U2198" i="1"/>
  <c r="T2190" i="1"/>
  <c r="U2190" i="1"/>
  <c r="T2182" i="1"/>
  <c r="U2182" i="1"/>
  <c r="T2174" i="1"/>
  <c r="U2174" i="1"/>
  <c r="T2166" i="1"/>
  <c r="U2166" i="1"/>
  <c r="T2158" i="1"/>
  <c r="U2158" i="1"/>
  <c r="T2150" i="1"/>
  <c r="U2150" i="1"/>
  <c r="T2142" i="1"/>
  <c r="U2142" i="1"/>
  <c r="T2134" i="1"/>
  <c r="U2134" i="1"/>
  <c r="T2126" i="1"/>
  <c r="U2126" i="1"/>
  <c r="T2118" i="1"/>
  <c r="U2118" i="1"/>
  <c r="T2110" i="1"/>
  <c r="U2110" i="1"/>
  <c r="T2102" i="1"/>
  <c r="U2102" i="1"/>
  <c r="T2094" i="1"/>
  <c r="U2094" i="1"/>
  <c r="T2086" i="1"/>
  <c r="U2086" i="1"/>
  <c r="T2078" i="1"/>
  <c r="U2078" i="1"/>
  <c r="T2054" i="1"/>
  <c r="U2054" i="1"/>
  <c r="T2038" i="1"/>
  <c r="U2038" i="1"/>
  <c r="T2030" i="1"/>
  <c r="U2030" i="1"/>
  <c r="T2022" i="1"/>
  <c r="U2022" i="1"/>
  <c r="T2014" i="1"/>
  <c r="U2014" i="1"/>
  <c r="P2514" i="1"/>
  <c r="Q2514" i="1"/>
  <c r="P2506" i="1"/>
  <c r="Q2506" i="1"/>
  <c r="P2498" i="1"/>
  <c r="Q2498" i="1"/>
  <c r="P2490" i="1"/>
  <c r="Q2490" i="1"/>
  <c r="P2482" i="1"/>
  <c r="Q2482" i="1"/>
  <c r="P2474" i="1"/>
  <c r="Q2474" i="1"/>
  <c r="P2466" i="1"/>
  <c r="Q2466" i="1"/>
  <c r="P2458" i="1"/>
  <c r="Q2458" i="1"/>
  <c r="P2450" i="1"/>
  <c r="Q2450" i="1"/>
  <c r="P2442" i="1"/>
  <c r="Q2442" i="1"/>
  <c r="P2434" i="1"/>
  <c r="Q2434" i="1"/>
  <c r="P2426" i="1"/>
  <c r="Q2426" i="1"/>
  <c r="P2418" i="1"/>
  <c r="Q2418" i="1"/>
  <c r="P2403" i="1"/>
  <c r="Q2403" i="1"/>
  <c r="P2395" i="1"/>
  <c r="Q2395" i="1"/>
  <c r="P2387" i="1"/>
  <c r="Q2387" i="1"/>
  <c r="P2379" i="1"/>
  <c r="Q2379" i="1"/>
  <c r="P2371" i="1"/>
  <c r="Q2371" i="1"/>
  <c r="P2363" i="1"/>
  <c r="Q2363" i="1"/>
  <c r="P2355" i="1"/>
  <c r="Q2355" i="1"/>
  <c r="P2347" i="1"/>
  <c r="Q2347" i="1"/>
  <c r="P2339" i="1"/>
  <c r="Q2339" i="1"/>
  <c r="P2331" i="1"/>
  <c r="Q2331" i="1"/>
  <c r="P2323" i="1"/>
  <c r="Q2323" i="1"/>
  <c r="P2315" i="1"/>
  <c r="Q2315" i="1"/>
  <c r="P2307" i="1"/>
  <c r="Q2307" i="1"/>
  <c r="P2299" i="1"/>
  <c r="Q2299" i="1"/>
  <c r="P2291" i="1"/>
  <c r="Q2291" i="1"/>
  <c r="P2283" i="1"/>
  <c r="Q2283" i="1"/>
  <c r="P2275" i="1"/>
  <c r="Q2275" i="1"/>
  <c r="P2267" i="1"/>
  <c r="Q2267" i="1"/>
  <c r="P2259" i="1"/>
  <c r="Q2259" i="1"/>
  <c r="P2251" i="1"/>
  <c r="Q2251" i="1"/>
  <c r="P2243" i="1"/>
  <c r="Q2243" i="1"/>
  <c r="P2235" i="1"/>
  <c r="Q2235" i="1"/>
  <c r="P2227" i="1"/>
  <c r="Q2227" i="1"/>
  <c r="P2219" i="1"/>
  <c r="Q2219" i="1"/>
  <c r="P2211" i="1"/>
  <c r="Q2211" i="1"/>
  <c r="P2203" i="1"/>
  <c r="Q2203" i="1"/>
  <c r="P2195" i="1"/>
  <c r="Q2195" i="1"/>
  <c r="P2187" i="1"/>
  <c r="Q2187" i="1"/>
  <c r="P2179" i="1"/>
  <c r="Q2179" i="1"/>
  <c r="P2171" i="1"/>
  <c r="Q2171" i="1"/>
  <c r="P2163" i="1"/>
  <c r="Q2163" i="1"/>
  <c r="P2155" i="1"/>
  <c r="Q2155" i="1"/>
  <c r="P2147" i="1"/>
  <c r="Q2147" i="1"/>
  <c r="P2139" i="1"/>
  <c r="Q2139" i="1"/>
  <c r="P2131" i="1"/>
  <c r="Q2131" i="1"/>
  <c r="P2123" i="1"/>
  <c r="Q2123" i="1"/>
  <c r="P2115" i="1"/>
  <c r="Q2115" i="1"/>
  <c r="P2107" i="1"/>
  <c r="Q2107" i="1"/>
  <c r="P2099" i="1"/>
  <c r="Q2099" i="1"/>
  <c r="P2091" i="1"/>
  <c r="Q2091" i="1"/>
  <c r="P2083" i="1"/>
  <c r="Q2083" i="1"/>
  <c r="P2075" i="1"/>
  <c r="Q2075" i="1"/>
  <c r="P2067" i="1"/>
  <c r="Q2067" i="1"/>
  <c r="P2059" i="1"/>
  <c r="Q2059" i="1"/>
  <c r="P2051" i="1"/>
  <c r="Q2051" i="1"/>
  <c r="P2043" i="1"/>
  <c r="Q2043" i="1"/>
  <c r="P2035" i="1"/>
  <c r="Q2035" i="1"/>
  <c r="Q2027" i="1"/>
  <c r="P2027" i="1"/>
  <c r="Q2019" i="1"/>
  <c r="P2019" i="1"/>
  <c r="Q2011" i="1"/>
  <c r="P2011" i="1"/>
  <c r="Q2003" i="1"/>
  <c r="P2003" i="1"/>
  <c r="U2509" i="1"/>
  <c r="U2445" i="1"/>
  <c r="U2453" i="1"/>
  <c r="U2390" i="1"/>
  <c r="U2461" i="1"/>
  <c r="U2398" i="1"/>
  <c r="T2062" i="1"/>
  <c r="U2514" i="1"/>
  <c r="T2514" i="1"/>
  <c r="U2506" i="1"/>
  <c r="T2506" i="1"/>
  <c r="U2498" i="1"/>
  <c r="T2498" i="1"/>
  <c r="U2490" i="1"/>
  <c r="T2490" i="1"/>
  <c r="U2482" i="1"/>
  <c r="T2482" i="1"/>
  <c r="U2474" i="1"/>
  <c r="T2474" i="1"/>
  <c r="U2466" i="1"/>
  <c r="T2466" i="1"/>
  <c r="U2458" i="1"/>
  <c r="T2458" i="1"/>
  <c r="U2450" i="1"/>
  <c r="T2450" i="1"/>
  <c r="U2442" i="1"/>
  <c r="T2442" i="1"/>
  <c r="U2434" i="1"/>
  <c r="T2434" i="1"/>
  <c r="U2426" i="1"/>
  <c r="T2426" i="1"/>
  <c r="U2418" i="1"/>
  <c r="T2418" i="1"/>
  <c r="U2403" i="1"/>
  <c r="T2403" i="1"/>
  <c r="U2395" i="1"/>
  <c r="T2395" i="1"/>
  <c r="U2387" i="1"/>
  <c r="T2387" i="1"/>
  <c r="U2379" i="1"/>
  <c r="T2379" i="1"/>
  <c r="U2371" i="1"/>
  <c r="T2371" i="1"/>
  <c r="U2469" i="1"/>
  <c r="U2406" i="1"/>
  <c r="T2006" i="1"/>
  <c r="Q2505" i="1"/>
  <c r="P2505" i="1"/>
  <c r="Q2497" i="1"/>
  <c r="P2497" i="1"/>
  <c r="Q2473" i="1"/>
  <c r="P2473" i="1"/>
  <c r="Q2465" i="1"/>
  <c r="P2465" i="1"/>
  <c r="Q2441" i="1"/>
  <c r="P2441" i="1"/>
  <c r="Q2433" i="1"/>
  <c r="P2433" i="1"/>
  <c r="Q2410" i="1"/>
  <c r="P2410" i="1"/>
  <c r="Q2402" i="1"/>
  <c r="P2402" i="1"/>
  <c r="Q2378" i="1"/>
  <c r="P2378" i="1"/>
  <c r="Q2370" i="1"/>
  <c r="P2370" i="1"/>
  <c r="Q2346" i="1"/>
  <c r="P2346" i="1"/>
  <c r="Q2338" i="1"/>
  <c r="P2338" i="1"/>
  <c r="Q2314" i="1"/>
  <c r="P2314" i="1"/>
  <c r="Q2306" i="1"/>
  <c r="P2306" i="1"/>
  <c r="Q2282" i="1"/>
  <c r="P2282" i="1"/>
  <c r="Q2274" i="1"/>
  <c r="P2274" i="1"/>
  <c r="Q2266" i="1"/>
  <c r="P2266" i="1"/>
  <c r="Q2258" i="1"/>
  <c r="P2258" i="1"/>
  <c r="P2250" i="1"/>
  <c r="Q2250" i="1"/>
  <c r="Q2218" i="1"/>
  <c r="P2218" i="1"/>
  <c r="Q2210" i="1"/>
  <c r="P2210" i="1"/>
  <c r="Q2202" i="1"/>
  <c r="P2202" i="1"/>
  <c r="Q2194" i="1"/>
  <c r="P2194" i="1"/>
  <c r="P2186" i="1"/>
  <c r="Q2186" i="1"/>
  <c r="Q2154" i="1"/>
  <c r="P2154" i="1"/>
  <c r="Q2146" i="1"/>
  <c r="P2146" i="1"/>
  <c r="Q2138" i="1"/>
  <c r="P2138" i="1"/>
  <c r="Q2130" i="1"/>
  <c r="P2130" i="1"/>
  <c r="P2122" i="1"/>
  <c r="Q2122" i="1"/>
  <c r="Q2090" i="1"/>
  <c r="P2090" i="1"/>
  <c r="Q2082" i="1"/>
  <c r="P2082" i="1"/>
  <c r="Q2074" i="1"/>
  <c r="P2074" i="1"/>
  <c r="Q2066" i="1"/>
  <c r="P2066" i="1"/>
  <c r="P2058" i="1"/>
  <c r="Q2058" i="1"/>
  <c r="Q2026" i="1"/>
  <c r="P2026" i="1"/>
  <c r="Q2018" i="1"/>
  <c r="P2018" i="1"/>
  <c r="Q2010" i="1"/>
  <c r="P2010" i="1"/>
  <c r="Q2002" i="1"/>
  <c r="P2002" i="1"/>
  <c r="P2425" i="1"/>
  <c r="P2354" i="1"/>
  <c r="P2234" i="1"/>
  <c r="P2050" i="1"/>
  <c r="AQ2531" i="1"/>
  <c r="Q2533" i="1"/>
  <c r="AA2533" i="1"/>
  <c r="P2533" i="1"/>
  <c r="P2394" i="1"/>
  <c r="P2322" i="1"/>
  <c r="P2170" i="1"/>
  <c r="P2481" i="1"/>
  <c r="P2298" i="1"/>
  <c r="P2162" i="1"/>
  <c r="P2457" i="1"/>
  <c r="P2386" i="1"/>
  <c r="P2114" i="1"/>
  <c r="P2515" i="1"/>
  <c r="Q2515" i="1"/>
  <c r="P2507" i="1"/>
  <c r="Q2507" i="1"/>
  <c r="P2499" i="1"/>
  <c r="Q2499" i="1"/>
  <c r="P2491" i="1"/>
  <c r="Q2491" i="1"/>
  <c r="P2483" i="1"/>
  <c r="Q2483" i="1"/>
  <c r="P2475" i="1"/>
  <c r="Q2475" i="1"/>
  <c r="P2467" i="1"/>
  <c r="Q2467" i="1"/>
  <c r="P2459" i="1"/>
  <c r="Q2459" i="1"/>
  <c r="P2451" i="1"/>
  <c r="Q2451" i="1"/>
  <c r="P2443" i="1"/>
  <c r="Q2443" i="1"/>
  <c r="P2435" i="1"/>
  <c r="Q2435" i="1"/>
  <c r="P2427" i="1"/>
  <c r="Q2427" i="1"/>
  <c r="P2419" i="1"/>
  <c r="Q2419" i="1"/>
  <c r="P2411" i="1"/>
  <c r="Q2411" i="1"/>
  <c r="P2404" i="1"/>
  <c r="Q2404" i="1"/>
  <c r="P2396" i="1"/>
  <c r="Q2396" i="1"/>
  <c r="P2388" i="1"/>
  <c r="Q2388" i="1"/>
  <c r="P2380" i="1"/>
  <c r="Q2380" i="1"/>
  <c r="P2372" i="1"/>
  <c r="Q2372" i="1"/>
  <c r="P2364" i="1"/>
  <c r="Q2364" i="1"/>
  <c r="P2356" i="1"/>
  <c r="Q2356" i="1"/>
  <c r="P2348" i="1"/>
  <c r="Q2348" i="1"/>
  <c r="P2340" i="1"/>
  <c r="Q2340" i="1"/>
  <c r="P2332" i="1"/>
  <c r="Q2332" i="1"/>
  <c r="P2324" i="1"/>
  <c r="Q2324" i="1"/>
  <c r="P2316" i="1"/>
  <c r="Q2316" i="1"/>
  <c r="P2308" i="1"/>
  <c r="Q2308" i="1"/>
  <c r="P2300" i="1"/>
  <c r="Q2300" i="1"/>
  <c r="P2292" i="1"/>
  <c r="Q2292" i="1"/>
  <c r="P2284" i="1"/>
  <c r="Q2284" i="1"/>
  <c r="P2276" i="1"/>
  <c r="Q2276" i="1"/>
  <c r="P2268" i="1"/>
  <c r="Q2268" i="1"/>
  <c r="P2260" i="1"/>
  <c r="Q2260" i="1"/>
  <c r="P2252" i="1"/>
  <c r="Q2252" i="1"/>
  <c r="P2244" i="1"/>
  <c r="Q2244" i="1"/>
  <c r="P2236" i="1"/>
  <c r="Q2236" i="1"/>
  <c r="P2228" i="1"/>
  <c r="Q2228" i="1"/>
  <c r="P2220" i="1"/>
  <c r="Q2220" i="1"/>
  <c r="P2212" i="1"/>
  <c r="Q2212" i="1"/>
  <c r="P2204" i="1"/>
  <c r="Q2204" i="1"/>
  <c r="P2196" i="1"/>
  <c r="Q2196" i="1"/>
  <c r="P2188" i="1"/>
  <c r="Q2188" i="1"/>
  <c r="P2180" i="1"/>
  <c r="Q2180" i="1"/>
  <c r="P2172" i="1"/>
  <c r="Q2172" i="1"/>
  <c r="P2164" i="1"/>
  <c r="Q2164" i="1"/>
  <c r="P2156" i="1"/>
  <c r="Q2156" i="1"/>
  <c r="P2148" i="1"/>
  <c r="Q2148" i="1"/>
  <c r="P2140" i="1"/>
  <c r="Q2140" i="1"/>
  <c r="P2132" i="1"/>
  <c r="Q2132" i="1"/>
  <c r="P2124" i="1"/>
  <c r="Q2124" i="1"/>
  <c r="P2116" i="1"/>
  <c r="Q2116" i="1"/>
  <c r="P2108" i="1"/>
  <c r="Q2108" i="1"/>
  <c r="P2100" i="1"/>
  <c r="Q2100" i="1"/>
  <c r="P2092" i="1"/>
  <c r="Q2092" i="1"/>
  <c r="P2084" i="1"/>
  <c r="Q2084" i="1"/>
  <c r="P2076" i="1"/>
  <c r="Q2076" i="1"/>
  <c r="P2068" i="1"/>
  <c r="Q2068" i="1"/>
  <c r="P2060" i="1"/>
  <c r="Q2060" i="1"/>
  <c r="P2052" i="1"/>
  <c r="Q2052" i="1"/>
  <c r="P2036" i="1"/>
  <c r="Q2036" i="1"/>
  <c r="P2020" i="1"/>
  <c r="Q2020" i="1"/>
  <c r="P2012" i="1"/>
  <c r="Q2012" i="1"/>
  <c r="Q2028" i="1"/>
  <c r="P2362" i="1"/>
  <c r="P2290" i="1"/>
  <c r="P2106" i="1"/>
  <c r="Q2033" i="1"/>
  <c r="P2033" i="1"/>
  <c r="Q2025" i="1"/>
  <c r="P2025" i="1"/>
  <c r="Q2017" i="1"/>
  <c r="P2017" i="1"/>
  <c r="Q2009" i="1"/>
  <c r="P2009" i="1"/>
  <c r="Q2001" i="1"/>
  <c r="P2001" i="1"/>
  <c r="Q2509" i="1"/>
  <c r="Q2501" i="1"/>
  <c r="Q2493" i="1"/>
  <c r="Q2485" i="1"/>
  <c r="Q2477" i="1"/>
  <c r="Q2469" i="1"/>
  <c r="Q2461" i="1"/>
  <c r="Q2453" i="1"/>
  <c r="Q2445" i="1"/>
  <c r="Q2437" i="1"/>
  <c r="Q2429" i="1"/>
  <c r="Q2421" i="1"/>
  <c r="Q2413" i="1"/>
  <c r="Q2406" i="1"/>
  <c r="Q2398" i="1"/>
  <c r="Q2390" i="1"/>
  <c r="Q2382" i="1"/>
  <c r="Q2374" i="1"/>
  <c r="Q2366" i="1"/>
  <c r="Q2358" i="1"/>
  <c r="Q2350" i="1"/>
  <c r="Q2342" i="1"/>
  <c r="Q2334" i="1"/>
  <c r="Q2326" i="1"/>
  <c r="Q2318" i="1"/>
  <c r="Q2310" i="1"/>
  <c r="Q2302" i="1"/>
  <c r="Q2294" i="1"/>
  <c r="Q2286" i="1"/>
  <c r="Q2278" i="1"/>
  <c r="Q2270" i="1"/>
  <c r="Q2262" i="1"/>
  <c r="Q2254" i="1"/>
  <c r="Q2246" i="1"/>
  <c r="Q2238" i="1"/>
  <c r="Q2230" i="1"/>
  <c r="Q2222" i="1"/>
  <c r="Q2214" i="1"/>
  <c r="Q2206" i="1"/>
  <c r="Q2198" i="1"/>
  <c r="Q2190" i="1"/>
  <c r="Q2182" i="1"/>
  <c r="Q2174" i="1"/>
  <c r="Q2166" i="1"/>
  <c r="Q2158" i="1"/>
  <c r="Q2150" i="1"/>
  <c r="Q2142" i="1"/>
  <c r="Q2134" i="1"/>
  <c r="Q2126" i="1"/>
  <c r="Q2118" i="1"/>
  <c r="Q2110" i="1"/>
  <c r="Q2102" i="1"/>
  <c r="Q2094" i="1"/>
  <c r="Q2086" i="1"/>
  <c r="Q2078" i="1"/>
  <c r="Q2070" i="1"/>
  <c r="Q2061" i="1"/>
  <c r="Q2041" i="1"/>
  <c r="Q2023" i="1"/>
  <c r="Q2048" i="1"/>
  <c r="P2048" i="1"/>
  <c r="Q2040" i="1"/>
  <c r="P2040" i="1"/>
  <c r="Q2032" i="1"/>
  <c r="P2032" i="1"/>
  <c r="Q2024" i="1"/>
  <c r="P2024" i="1"/>
  <c r="Q2016" i="1"/>
  <c r="P2016" i="1"/>
  <c r="Q2008" i="1"/>
  <c r="P2008" i="1"/>
  <c r="Q2000" i="1"/>
  <c r="P2000" i="1"/>
  <c r="Q2508" i="1"/>
  <c r="Q2500" i="1"/>
  <c r="Q2492" i="1"/>
  <c r="Q2484" i="1"/>
  <c r="Q2476" i="1"/>
  <c r="Q2468" i="1"/>
  <c r="Q2460" i="1"/>
  <c r="Q2452" i="1"/>
  <c r="Q2444" i="1"/>
  <c r="Q2436" i="1"/>
  <c r="Q2428" i="1"/>
  <c r="Q2420" i="1"/>
  <c r="Q2412" i="1"/>
  <c r="Q2405" i="1"/>
  <c r="Q2397" i="1"/>
  <c r="Q2389" i="1"/>
  <c r="Q2381" i="1"/>
  <c r="Q2373" i="1"/>
  <c r="Q2365" i="1"/>
  <c r="Q2357" i="1"/>
  <c r="Q2349" i="1"/>
  <c r="Q2341" i="1"/>
  <c r="Q2333" i="1"/>
  <c r="Q2325" i="1"/>
  <c r="Q2317" i="1"/>
  <c r="Q2309" i="1"/>
  <c r="Q2301" i="1"/>
  <c r="Q2293" i="1"/>
  <c r="Q2285" i="1"/>
  <c r="Q2277" i="1"/>
  <c r="Q2269" i="1"/>
  <c r="Q2261" i="1"/>
  <c r="Q2253" i="1"/>
  <c r="Q2245" i="1"/>
  <c r="Q2237" i="1"/>
  <c r="Q2229" i="1"/>
  <c r="Q2221" i="1"/>
  <c r="Q2213" i="1"/>
  <c r="Q2205" i="1"/>
  <c r="Q2197" i="1"/>
  <c r="Q2189" i="1"/>
  <c r="Q2181" i="1"/>
  <c r="Q2173" i="1"/>
  <c r="Q2165" i="1"/>
  <c r="Q2157" i="1"/>
  <c r="Q2149" i="1"/>
  <c r="Q2141" i="1"/>
  <c r="Q2133" i="1"/>
  <c r="Q2125" i="1"/>
  <c r="Q2117" i="1"/>
  <c r="Q2109" i="1"/>
  <c r="Q2101" i="1"/>
  <c r="Q2093" i="1"/>
  <c r="Q2085" i="1"/>
  <c r="Q2077" i="1"/>
  <c r="Q2069" i="1"/>
  <c r="Q2039" i="1"/>
  <c r="Q2021" i="1"/>
  <c r="P2015" i="1"/>
  <c r="Q2015" i="1"/>
  <c r="P2007" i="1"/>
  <c r="Q2007" i="1"/>
  <c r="Q2037" i="1"/>
  <c r="P2062" i="1"/>
  <c r="Q2062" i="1"/>
  <c r="P2054" i="1"/>
  <c r="Q2054" i="1"/>
  <c r="P2046" i="1"/>
  <c r="Q2046" i="1"/>
  <c r="P2038" i="1"/>
  <c r="Q2038" i="1"/>
  <c r="P2030" i="1"/>
  <c r="Q2030" i="1"/>
  <c r="P2022" i="1"/>
  <c r="Q2022" i="1"/>
  <c r="P2014" i="1"/>
  <c r="Q2014" i="1"/>
  <c r="P2006" i="1"/>
  <c r="Q2006" i="1"/>
  <c r="Q2049" i="1"/>
  <c r="Q2013" i="1"/>
  <c r="Q2057" i="1"/>
  <c r="Q2047" i="1"/>
  <c r="AQ2533" i="1"/>
  <c r="Q2531" i="1"/>
  <c r="Q2529" i="1"/>
  <c r="W2531" i="1"/>
  <c r="T2530" i="1"/>
  <c r="P2532" i="1"/>
  <c r="AC1759" i="1"/>
  <c r="AB1759" i="1"/>
  <c r="P1759" i="1"/>
  <c r="Q1758" i="1"/>
  <c r="T1759" i="1"/>
  <c r="Q1757" i="1"/>
  <c r="Q1756" i="1"/>
  <c r="Q1755" i="1"/>
  <c r="W1759" i="1"/>
  <c r="Q1754" i="1"/>
  <c r="Q1753" i="1"/>
  <c r="Q1752" i="1"/>
  <c r="AR1751" i="1"/>
  <c r="AA1750" i="1"/>
  <c r="W1750" i="1"/>
  <c r="U1751" i="1"/>
  <c r="Q1750" i="1"/>
  <c r="AR1731" i="1"/>
  <c r="AQ1744" i="1"/>
  <c r="AQ1736" i="1"/>
  <c r="AQ1729" i="1"/>
  <c r="X1745" i="1"/>
  <c r="X1737" i="1"/>
  <c r="X1730" i="1"/>
  <c r="U1746" i="1"/>
  <c r="U1738" i="1"/>
  <c r="U1731" i="1"/>
  <c r="Q1742" i="1"/>
  <c r="Q1734" i="1"/>
  <c r="Q1727" i="1"/>
  <c r="X1744" i="1"/>
  <c r="X1736" i="1"/>
  <c r="X1729" i="1"/>
  <c r="U1745" i="1"/>
  <c r="U1737" i="1"/>
  <c r="U1730" i="1"/>
  <c r="AQ1742" i="1"/>
  <c r="AQ1734" i="1"/>
  <c r="AQ1727" i="1"/>
  <c r="AA1742" i="1"/>
  <c r="AA1734" i="1"/>
  <c r="AA1727" i="1"/>
  <c r="Q1748" i="1"/>
  <c r="Q1740" i="1"/>
  <c r="Q1725" i="1"/>
  <c r="X1742" i="1"/>
  <c r="X1734" i="1"/>
  <c r="X1727" i="1"/>
  <c r="U1743" i="1"/>
  <c r="U1735" i="1"/>
  <c r="U1728" i="1"/>
  <c r="AA1748" i="1"/>
  <c r="AA1740" i="1"/>
  <c r="AA1725" i="1"/>
  <c r="AQ1722" i="1"/>
  <c r="AA1722" i="1"/>
  <c r="U1723" i="1"/>
  <c r="AQ1720" i="1"/>
  <c r="AA1720" i="1"/>
  <c r="W1720" i="1"/>
  <c r="Q1716" i="1"/>
  <c r="AA1719" i="1"/>
  <c r="W1719" i="1"/>
  <c r="T1721" i="1"/>
  <c r="P1721" i="1"/>
  <c r="P1720" i="1"/>
  <c r="P1719" i="1"/>
  <c r="AA1716" i="1"/>
  <c r="AQ1715" i="1"/>
  <c r="AQ1713" i="1"/>
  <c r="Q1709" i="1"/>
  <c r="AA1712" i="1"/>
  <c r="W1712" i="1"/>
  <c r="T1714" i="1"/>
  <c r="AA1710" i="1"/>
  <c r="W1710" i="1"/>
  <c r="T1712" i="1"/>
  <c r="P1712" i="1"/>
  <c r="AA1709" i="1"/>
  <c r="W1709" i="1"/>
  <c r="T1711" i="1"/>
  <c r="AC1591" i="1"/>
  <c r="AC1544" i="1"/>
  <c r="AC1528" i="1"/>
  <c r="AC1520" i="1"/>
  <c r="AC1496" i="1"/>
  <c r="AC1440" i="1"/>
  <c r="AC1424" i="1"/>
  <c r="AC1392" i="1"/>
  <c r="AC1384" i="1"/>
  <c r="AC1376" i="1"/>
  <c r="AC1368" i="1"/>
  <c r="AC1360" i="1"/>
  <c r="AC1352" i="1"/>
  <c r="AC1344" i="1"/>
  <c r="AC1336" i="1"/>
  <c r="AC1328" i="1"/>
  <c r="AC1320" i="1"/>
  <c r="AC1312" i="1"/>
  <c r="AC1304" i="1"/>
  <c r="AC1296" i="1"/>
  <c r="AC1288" i="1"/>
  <c r="AC1280" i="1"/>
  <c r="AC1272" i="1"/>
  <c r="AC1264" i="1"/>
  <c r="AC1256" i="1"/>
  <c r="AC1248" i="1"/>
  <c r="AC1240" i="1"/>
  <c r="AC1232" i="1"/>
  <c r="W1707" i="1"/>
  <c r="X1707" i="1"/>
  <c r="W1699" i="1"/>
  <c r="X1699" i="1"/>
  <c r="W1691" i="1"/>
  <c r="X1691" i="1"/>
  <c r="W1683" i="1"/>
  <c r="X1683" i="1"/>
  <c r="W1675" i="1"/>
  <c r="X1675" i="1"/>
  <c r="W1667" i="1"/>
  <c r="X1667" i="1"/>
  <c r="W1659" i="1"/>
  <c r="X1659" i="1"/>
  <c r="W1651" i="1"/>
  <c r="X1651" i="1"/>
  <c r="W1643" i="1"/>
  <c r="X1643" i="1"/>
  <c r="W1635" i="1"/>
  <c r="X1635" i="1"/>
  <c r="W1627" i="1"/>
  <c r="X1627" i="1"/>
  <c r="W1619" i="1"/>
  <c r="X1619" i="1"/>
  <c r="W1611" i="1"/>
  <c r="X1611" i="1"/>
  <c r="W1603" i="1"/>
  <c r="X1603" i="1"/>
  <c r="W1595" i="1"/>
  <c r="X1595" i="1"/>
  <c r="W1587" i="1"/>
  <c r="X1587" i="1"/>
  <c r="W1579" i="1"/>
  <c r="X1579" i="1"/>
  <c r="W1571" i="1"/>
  <c r="X1571" i="1"/>
  <c r="W1563" i="1"/>
  <c r="X1563" i="1"/>
  <c r="W1548" i="1"/>
  <c r="X1548" i="1"/>
  <c r="W1540" i="1"/>
  <c r="X1540" i="1"/>
  <c r="W1532" i="1"/>
  <c r="X1532" i="1"/>
  <c r="W1524" i="1"/>
  <c r="X1524" i="1"/>
  <c r="W1516" i="1"/>
  <c r="X1516" i="1"/>
  <c r="W1508" i="1"/>
  <c r="X1508" i="1"/>
  <c r="W1500" i="1"/>
  <c r="X1500" i="1"/>
  <c r="W1492" i="1"/>
  <c r="X1492" i="1"/>
  <c r="W1484" i="1"/>
  <c r="X1484" i="1"/>
  <c r="W1476" i="1"/>
  <c r="X1476" i="1"/>
  <c r="W1468" i="1"/>
  <c r="X1468" i="1"/>
  <c r="W1460" i="1"/>
  <c r="X1460" i="1"/>
  <c r="W1452" i="1"/>
  <c r="X1452" i="1"/>
  <c r="W1444" i="1"/>
  <c r="X1444" i="1"/>
  <c r="W1436" i="1"/>
  <c r="X1436" i="1"/>
  <c r="W1428" i="1"/>
  <c r="X1428" i="1"/>
  <c r="W1420" i="1"/>
  <c r="X1420" i="1"/>
  <c r="W1412" i="1"/>
  <c r="X1412" i="1"/>
  <c r="W1404" i="1"/>
  <c r="X1404" i="1"/>
  <c r="W1396" i="1"/>
  <c r="X1396" i="1"/>
  <c r="W1388" i="1"/>
  <c r="X1388" i="1"/>
  <c r="W1380" i="1"/>
  <c r="X1380" i="1"/>
  <c r="W1372" i="1"/>
  <c r="X1372" i="1"/>
  <c r="W1364" i="1"/>
  <c r="X1364" i="1"/>
  <c r="W1356" i="1"/>
  <c r="X1356" i="1"/>
  <c r="W1348" i="1"/>
  <c r="X1348" i="1"/>
  <c r="W1340" i="1"/>
  <c r="X1340" i="1"/>
  <c r="W1332" i="1"/>
  <c r="X1332" i="1"/>
  <c r="W1324" i="1"/>
  <c r="X1324" i="1"/>
  <c r="W1316" i="1"/>
  <c r="X1316" i="1"/>
  <c r="W1308" i="1"/>
  <c r="X1308" i="1"/>
  <c r="W1300" i="1"/>
  <c r="X1300" i="1"/>
  <c r="W1292" i="1"/>
  <c r="X1292" i="1"/>
  <c r="W1284" i="1"/>
  <c r="X1284" i="1"/>
  <c r="W1276" i="1"/>
  <c r="X1276" i="1"/>
  <c r="W1268" i="1"/>
  <c r="X1268" i="1"/>
  <c r="W1252" i="1"/>
  <c r="X1252" i="1"/>
  <c r="W1244" i="1"/>
  <c r="X1244" i="1"/>
  <c r="W1236" i="1"/>
  <c r="X1236" i="1"/>
  <c r="W1228" i="1"/>
  <c r="X1228" i="1"/>
  <c r="W1260" i="1"/>
  <c r="W1701" i="1"/>
  <c r="W1693" i="1"/>
  <c r="W1685" i="1"/>
  <c r="W1677" i="1"/>
  <c r="W1669" i="1"/>
  <c r="W1661" i="1"/>
  <c r="W1653" i="1"/>
  <c r="W1645" i="1"/>
  <c r="W1637" i="1"/>
  <c r="W1629" i="1"/>
  <c r="W1621" i="1"/>
  <c r="W1613" i="1"/>
  <c r="W1605" i="1"/>
  <c r="W1597" i="1"/>
  <c r="W1589" i="1"/>
  <c r="W1581" i="1"/>
  <c r="W1573" i="1"/>
  <c r="W1565" i="1"/>
  <c r="W1557" i="1"/>
  <c r="W1550" i="1"/>
  <c r="W1542" i="1"/>
  <c r="W1534" i="1"/>
  <c r="W1526" i="1"/>
  <c r="W1518" i="1"/>
  <c r="W1510" i="1"/>
  <c r="W1502" i="1"/>
  <c r="W1494" i="1"/>
  <c r="W1486" i="1"/>
  <c r="W1478" i="1"/>
  <c r="W1470" i="1"/>
  <c r="W1462" i="1"/>
  <c r="W1454" i="1"/>
  <c r="W1446" i="1"/>
  <c r="W1438" i="1"/>
  <c r="W1430" i="1"/>
  <c r="W1422" i="1"/>
  <c r="W1414" i="1"/>
  <c r="W1406" i="1"/>
  <c r="W1398" i="1"/>
  <c r="W1390" i="1"/>
  <c r="W1382" i="1"/>
  <c r="W1374" i="1"/>
  <c r="W1366" i="1"/>
  <c r="W1358" i="1"/>
  <c r="W1350" i="1"/>
  <c r="W1342" i="1"/>
  <c r="W1334" i="1"/>
  <c r="W1326" i="1"/>
  <c r="W1318" i="1"/>
  <c r="W1310" i="1"/>
  <c r="W1302" i="1"/>
  <c r="X1294" i="1"/>
  <c r="X1286" i="1"/>
  <c r="X1278" i="1"/>
  <c r="X1270" i="1"/>
  <c r="X1262" i="1"/>
  <c r="X1254" i="1"/>
  <c r="X1246" i="1"/>
  <c r="X1238" i="1"/>
  <c r="X1230" i="1"/>
  <c r="P1706" i="1"/>
  <c r="Q1706" i="1"/>
  <c r="P1698" i="1"/>
  <c r="Q1698" i="1"/>
  <c r="P1690" i="1"/>
  <c r="Q1690" i="1"/>
  <c r="P1682" i="1"/>
  <c r="Q1682" i="1"/>
  <c r="P1674" i="1"/>
  <c r="Q1674" i="1"/>
  <c r="P1666" i="1"/>
  <c r="Q1666" i="1"/>
  <c r="P1658" i="1"/>
  <c r="Q1658" i="1"/>
  <c r="P1650" i="1"/>
  <c r="Q1650" i="1"/>
  <c r="P1642" i="1"/>
  <c r="Q1642" i="1"/>
  <c r="P1634" i="1"/>
  <c r="Q1634" i="1"/>
  <c r="P1626" i="1"/>
  <c r="Q1626" i="1"/>
  <c r="P1618" i="1"/>
  <c r="Q1618" i="1"/>
  <c r="P1610" i="1"/>
  <c r="Q1610" i="1"/>
  <c r="P1602" i="1"/>
  <c r="Q1602" i="1"/>
  <c r="P1594" i="1"/>
  <c r="Q1594" i="1"/>
  <c r="P1586" i="1"/>
  <c r="Q1586" i="1"/>
  <c r="P1578" i="1"/>
  <c r="Q1578" i="1"/>
  <c r="P1570" i="1"/>
  <c r="Q1570" i="1"/>
  <c r="P1562" i="1"/>
  <c r="Q1562" i="1"/>
  <c r="P1555" i="1"/>
  <c r="Q1555" i="1"/>
  <c r="P1547" i="1"/>
  <c r="Q1547" i="1"/>
  <c r="Q1705" i="1"/>
  <c r="P1705" i="1"/>
  <c r="P1697" i="1"/>
  <c r="Q1697" i="1"/>
  <c r="P1689" i="1"/>
  <c r="Q1689" i="1"/>
  <c r="P1681" i="1"/>
  <c r="Q1681" i="1"/>
  <c r="P1673" i="1"/>
  <c r="Q1673" i="1"/>
  <c r="P1665" i="1"/>
  <c r="Q1665" i="1"/>
  <c r="P1657" i="1"/>
  <c r="Q1657" i="1"/>
  <c r="P1649" i="1"/>
  <c r="Q1649" i="1"/>
  <c r="P1641" i="1"/>
  <c r="Q1641" i="1"/>
  <c r="P1633" i="1"/>
  <c r="Q1633" i="1"/>
  <c r="P1625" i="1"/>
  <c r="Q1625" i="1"/>
  <c r="P1617" i="1"/>
  <c r="Q1617" i="1"/>
  <c r="P1609" i="1"/>
  <c r="Q1609" i="1"/>
  <c r="P1601" i="1"/>
  <c r="Q1601" i="1"/>
  <c r="P1593" i="1"/>
  <c r="Q1593" i="1"/>
  <c r="P1585" i="1"/>
  <c r="Q1585" i="1"/>
  <c r="P1577" i="1"/>
  <c r="Q1577" i="1"/>
  <c r="P1569" i="1"/>
  <c r="Q1569" i="1"/>
  <c r="P1561" i="1"/>
  <c r="Q1561" i="1"/>
  <c r="P1554" i="1"/>
  <c r="Q1554" i="1"/>
  <c r="P1546" i="1"/>
  <c r="Q1546" i="1"/>
  <c r="P1538" i="1"/>
  <c r="Q1538" i="1"/>
  <c r="P1530" i="1"/>
  <c r="Q1530" i="1"/>
  <c r="P1522" i="1"/>
  <c r="Q1522" i="1"/>
  <c r="P1514" i="1"/>
  <c r="Q1514" i="1"/>
  <c r="P1506" i="1"/>
  <c r="Q1506" i="1"/>
  <c r="P1498" i="1"/>
  <c r="Q1498" i="1"/>
  <c r="P1490" i="1"/>
  <c r="Q1490" i="1"/>
  <c r="P1482" i="1"/>
  <c r="Q1482" i="1"/>
  <c r="P1474" i="1"/>
  <c r="Q1474" i="1"/>
  <c r="P1466" i="1"/>
  <c r="Q1466" i="1"/>
  <c r="P1458" i="1"/>
  <c r="Q1458" i="1"/>
  <c r="P1450" i="1"/>
  <c r="Q1450" i="1"/>
  <c r="P1442" i="1"/>
  <c r="Q1442" i="1"/>
  <c r="P1434" i="1"/>
  <c r="Q1434" i="1"/>
  <c r="P1426" i="1"/>
  <c r="Q1426" i="1"/>
  <c r="P1418" i="1"/>
  <c r="Q1418" i="1"/>
  <c r="P1410" i="1"/>
  <c r="Q1410" i="1"/>
  <c r="P1394" i="1"/>
  <c r="Q1394" i="1"/>
  <c r="P1386" i="1"/>
  <c r="Q1386" i="1"/>
  <c r="P1378" i="1"/>
  <c r="Q1378" i="1"/>
  <c r="P1370" i="1"/>
  <c r="Q1370" i="1"/>
  <c r="P1362" i="1"/>
  <c r="Q1362" i="1"/>
  <c r="P1354" i="1"/>
  <c r="Q1354" i="1"/>
  <c r="P1346" i="1"/>
  <c r="Q1346" i="1"/>
  <c r="P1338" i="1"/>
  <c r="Q1338" i="1"/>
  <c r="P1330" i="1"/>
  <c r="Q1330" i="1"/>
  <c r="P1322" i="1"/>
  <c r="Q1322" i="1"/>
  <c r="P1314" i="1"/>
  <c r="Q1314" i="1"/>
  <c r="P1306" i="1"/>
  <c r="Q1306" i="1"/>
  <c r="P1298" i="1"/>
  <c r="Q1298" i="1"/>
  <c r="P1290" i="1"/>
  <c r="Q1290" i="1"/>
  <c r="P1282" i="1"/>
  <c r="Q1282" i="1"/>
  <c r="P1274" i="1"/>
  <c r="Q1274" i="1"/>
  <c r="P1266" i="1"/>
  <c r="Q1266" i="1"/>
  <c r="P1258" i="1"/>
  <c r="Q1258" i="1"/>
  <c r="P1250" i="1"/>
  <c r="Q1250" i="1"/>
  <c r="P1242" i="1"/>
  <c r="Q1242" i="1"/>
  <c r="P1234" i="1"/>
  <c r="Q1234" i="1"/>
  <c r="P1226" i="1"/>
  <c r="Q1226" i="1"/>
  <c r="U1693" i="1"/>
  <c r="U1685" i="1"/>
  <c r="U1677" i="1"/>
  <c r="U1629" i="1"/>
  <c r="U1621" i="1"/>
  <c r="U1613" i="1"/>
  <c r="U1565" i="1"/>
  <c r="U1557" i="1"/>
  <c r="U1550" i="1"/>
  <c r="U1502" i="1"/>
  <c r="U1494" i="1"/>
  <c r="U1486" i="1"/>
  <c r="U1438" i="1"/>
  <c r="U1430" i="1"/>
  <c r="U1422" i="1"/>
  <c r="U1390" i="1"/>
  <c r="U1382" i="1"/>
  <c r="U1358" i="1"/>
  <c r="U1350" i="1"/>
  <c r="U1326" i="1"/>
  <c r="U1318" i="1"/>
  <c r="U1294" i="1"/>
  <c r="U1286" i="1"/>
  <c r="U1262" i="1"/>
  <c r="U1254" i="1"/>
  <c r="U1230" i="1"/>
  <c r="Q1402" i="1"/>
  <c r="P1708" i="1"/>
  <c r="Q1708" i="1"/>
  <c r="P1700" i="1"/>
  <c r="Q1700" i="1"/>
  <c r="P1692" i="1"/>
  <c r="Q1692" i="1"/>
  <c r="P1684" i="1"/>
  <c r="Q1684" i="1"/>
  <c r="P1676" i="1"/>
  <c r="Q1676" i="1"/>
  <c r="P1668" i="1"/>
  <c r="Q1668" i="1"/>
  <c r="P1660" i="1"/>
  <c r="Q1660" i="1"/>
  <c r="P1652" i="1"/>
  <c r="Q1652" i="1"/>
  <c r="P1644" i="1"/>
  <c r="Q1644" i="1"/>
  <c r="P1636" i="1"/>
  <c r="Q1636" i="1"/>
  <c r="P1628" i="1"/>
  <c r="Q1628" i="1"/>
  <c r="P1620" i="1"/>
  <c r="Q1620" i="1"/>
  <c r="P1612" i="1"/>
  <c r="Q1612" i="1"/>
  <c r="P1604" i="1"/>
  <c r="Q1604" i="1"/>
  <c r="P1596" i="1"/>
  <c r="Q1596" i="1"/>
  <c r="P1588" i="1"/>
  <c r="Q1588" i="1"/>
  <c r="P1580" i="1"/>
  <c r="Q1580" i="1"/>
  <c r="P1572" i="1"/>
  <c r="Q1572" i="1"/>
  <c r="P1564" i="1"/>
  <c r="Q1564" i="1"/>
  <c r="P1556" i="1"/>
  <c r="Q1556" i="1"/>
  <c r="P1549" i="1"/>
  <c r="Q1549" i="1"/>
  <c r="Q1541" i="1"/>
  <c r="Q1533" i="1"/>
  <c r="Q1525" i="1"/>
  <c r="Q1517" i="1"/>
  <c r="Q1509" i="1"/>
  <c r="Q1501" i="1"/>
  <c r="Q1493" i="1"/>
  <c r="Q1485" i="1"/>
  <c r="Q1477" i="1"/>
  <c r="Q1469" i="1"/>
  <c r="Q1461" i="1"/>
  <c r="Q1453" i="1"/>
  <c r="Q1445" i="1"/>
  <c r="Q1437" i="1"/>
  <c r="Q1429" i="1"/>
  <c r="Q1421" i="1"/>
  <c r="Q1411" i="1"/>
  <c r="Q1401" i="1"/>
  <c r="Q1387" i="1"/>
  <c r="Q1371" i="1"/>
  <c r="Q1355" i="1"/>
  <c r="Q1333" i="1"/>
  <c r="Q1310" i="1"/>
  <c r="Q1291" i="1"/>
  <c r="Q1269" i="1"/>
  <c r="Q1246" i="1"/>
  <c r="Q1227" i="1"/>
  <c r="P1664" i="1"/>
  <c r="P1600" i="1"/>
  <c r="P1537" i="1"/>
  <c r="P1473" i="1"/>
  <c r="P1409" i="1"/>
  <c r="P1345" i="1"/>
  <c r="P1281" i="1"/>
  <c r="Q1392" i="1"/>
  <c r="P1392" i="1"/>
  <c r="Q1384" i="1"/>
  <c r="P1384" i="1"/>
  <c r="Q1376" i="1"/>
  <c r="P1376" i="1"/>
  <c r="Q1368" i="1"/>
  <c r="P1368" i="1"/>
  <c r="Q1360" i="1"/>
  <c r="P1360" i="1"/>
  <c r="Q1352" i="1"/>
  <c r="P1352" i="1"/>
  <c r="Q1344" i="1"/>
  <c r="P1344" i="1"/>
  <c r="Q1336" i="1"/>
  <c r="P1336" i="1"/>
  <c r="Q1328" i="1"/>
  <c r="P1328" i="1"/>
  <c r="Q1320" i="1"/>
  <c r="P1320" i="1"/>
  <c r="Q1312" i="1"/>
  <c r="P1312" i="1"/>
  <c r="Q1304" i="1"/>
  <c r="P1304" i="1"/>
  <c r="Q1296" i="1"/>
  <c r="P1296" i="1"/>
  <c r="Q1288" i="1"/>
  <c r="P1288" i="1"/>
  <c r="Q1280" i="1"/>
  <c r="P1280" i="1"/>
  <c r="Q1272" i="1"/>
  <c r="P1272" i="1"/>
  <c r="Q1264" i="1"/>
  <c r="P1264" i="1"/>
  <c r="Q1256" i="1"/>
  <c r="P1256" i="1"/>
  <c r="Q1248" i="1"/>
  <c r="P1248" i="1"/>
  <c r="Q1240" i="1"/>
  <c r="P1240" i="1"/>
  <c r="Q1232" i="1"/>
  <c r="P1232" i="1"/>
  <c r="Q1707" i="1"/>
  <c r="Q1699" i="1"/>
  <c r="Q1691" i="1"/>
  <c r="Q1683" i="1"/>
  <c r="Q1675" i="1"/>
  <c r="Q1667" i="1"/>
  <c r="Q1659" i="1"/>
  <c r="Q1651" i="1"/>
  <c r="Q1643" i="1"/>
  <c r="Q1635" i="1"/>
  <c r="Q1627" i="1"/>
  <c r="Q1619" i="1"/>
  <c r="Q1611" i="1"/>
  <c r="Q1603" i="1"/>
  <c r="Q1595" i="1"/>
  <c r="Q1587" i="1"/>
  <c r="Q1579" i="1"/>
  <c r="Q1571" i="1"/>
  <c r="Q1563" i="1"/>
  <c r="Q1548" i="1"/>
  <c r="Q1540" i="1"/>
  <c r="Q1532" i="1"/>
  <c r="Q1524" i="1"/>
  <c r="Q1516" i="1"/>
  <c r="Q1508" i="1"/>
  <c r="Q1500" i="1"/>
  <c r="Q1492" i="1"/>
  <c r="Q1484" i="1"/>
  <c r="Q1476" i="1"/>
  <c r="Q1468" i="1"/>
  <c r="Q1460" i="1"/>
  <c r="Q1452" i="1"/>
  <c r="Q1444" i="1"/>
  <c r="Q1436" i="1"/>
  <c r="Q1428" i="1"/>
  <c r="Q1419" i="1"/>
  <c r="Q1400" i="1"/>
  <c r="Q1385" i="1"/>
  <c r="Q1369" i="1"/>
  <c r="Q1350" i="1"/>
  <c r="Q1331" i="1"/>
  <c r="Q1309" i="1"/>
  <c r="Q1286" i="1"/>
  <c r="Q1267" i="1"/>
  <c r="Q1245" i="1"/>
  <c r="P1656" i="1"/>
  <c r="P1592" i="1"/>
  <c r="P1529" i="1"/>
  <c r="P1465" i="1"/>
  <c r="P1337" i="1"/>
  <c r="P1273" i="1"/>
  <c r="Q1407" i="1"/>
  <c r="P1407" i="1"/>
  <c r="Q1399" i="1"/>
  <c r="P1399" i="1"/>
  <c r="Q1391" i="1"/>
  <c r="P1391" i="1"/>
  <c r="Q1383" i="1"/>
  <c r="P1383" i="1"/>
  <c r="Q1375" i="1"/>
  <c r="P1375" i="1"/>
  <c r="Q1367" i="1"/>
  <c r="P1367" i="1"/>
  <c r="Q1359" i="1"/>
  <c r="P1359" i="1"/>
  <c r="Q1351" i="1"/>
  <c r="P1351" i="1"/>
  <c r="Q1343" i="1"/>
  <c r="P1343" i="1"/>
  <c r="Q1335" i="1"/>
  <c r="P1335" i="1"/>
  <c r="Q1327" i="1"/>
  <c r="P1327" i="1"/>
  <c r="Q1319" i="1"/>
  <c r="P1319" i="1"/>
  <c r="Q1311" i="1"/>
  <c r="P1311" i="1"/>
  <c r="Q1303" i="1"/>
  <c r="P1303" i="1"/>
  <c r="Q1295" i="1"/>
  <c r="P1295" i="1"/>
  <c r="Q1287" i="1"/>
  <c r="P1287" i="1"/>
  <c r="Q1279" i="1"/>
  <c r="P1279" i="1"/>
  <c r="Q1271" i="1"/>
  <c r="P1271" i="1"/>
  <c r="Q1263" i="1"/>
  <c r="P1263" i="1"/>
  <c r="Q1255" i="1"/>
  <c r="P1255" i="1"/>
  <c r="Q1247" i="1"/>
  <c r="P1247" i="1"/>
  <c r="Q1239" i="1"/>
  <c r="P1239" i="1"/>
  <c r="Q1231" i="1"/>
  <c r="P1231" i="1"/>
  <c r="Q1539" i="1"/>
  <c r="Q1531" i="1"/>
  <c r="Q1523" i="1"/>
  <c r="Q1515" i="1"/>
  <c r="Q1507" i="1"/>
  <c r="Q1499" i="1"/>
  <c r="Q1491" i="1"/>
  <c r="Q1483" i="1"/>
  <c r="Q1475" i="1"/>
  <c r="Q1467" i="1"/>
  <c r="Q1459" i="1"/>
  <c r="Q1451" i="1"/>
  <c r="Q1443" i="1"/>
  <c r="Q1435" i="1"/>
  <c r="Q1427" i="1"/>
  <c r="Q1398" i="1"/>
  <c r="Q1382" i="1"/>
  <c r="Q1366" i="1"/>
  <c r="Q1349" i="1"/>
  <c r="Q1326" i="1"/>
  <c r="Q1307" i="1"/>
  <c r="Q1285" i="1"/>
  <c r="Q1262" i="1"/>
  <c r="Q1243" i="1"/>
  <c r="P1704" i="1"/>
  <c r="P1648" i="1"/>
  <c r="P1584" i="1"/>
  <c r="P1521" i="1"/>
  <c r="P1457" i="1"/>
  <c r="P1393" i="1"/>
  <c r="P1329" i="1"/>
  <c r="P1265" i="1"/>
  <c r="Q1408" i="1"/>
  <c r="Q1397" i="1"/>
  <c r="Q1381" i="1"/>
  <c r="Q1365" i="1"/>
  <c r="Q1347" i="1"/>
  <c r="Q1325" i="1"/>
  <c r="Q1302" i="1"/>
  <c r="Q1283" i="1"/>
  <c r="Q1261" i="1"/>
  <c r="Q1238" i="1"/>
  <c r="P1702" i="1"/>
  <c r="P1640" i="1"/>
  <c r="P1576" i="1"/>
  <c r="P1513" i="1"/>
  <c r="P1449" i="1"/>
  <c r="P1321" i="1"/>
  <c r="P1257" i="1"/>
  <c r="Q1696" i="1"/>
  <c r="Q1688" i="1"/>
  <c r="Q1680" i="1"/>
  <c r="Q1632" i="1"/>
  <c r="Q1624" i="1"/>
  <c r="Q1616" i="1"/>
  <c r="Q1568" i="1"/>
  <c r="Q1560" i="1"/>
  <c r="Q1553" i="1"/>
  <c r="Q1505" i="1"/>
  <c r="Q1497" i="1"/>
  <c r="Q1489" i="1"/>
  <c r="Q1441" i="1"/>
  <c r="Q1433" i="1"/>
  <c r="Q1425" i="1"/>
  <c r="Q1416" i="1"/>
  <c r="Q1406" i="1"/>
  <c r="Q1395" i="1"/>
  <c r="Q1379" i="1"/>
  <c r="Q1363" i="1"/>
  <c r="Q1342" i="1"/>
  <c r="Q1323" i="1"/>
  <c r="Q1301" i="1"/>
  <c r="Q1259" i="1"/>
  <c r="Q1237" i="1"/>
  <c r="P1377" i="1"/>
  <c r="P1313" i="1"/>
  <c r="P1249" i="1"/>
  <c r="P1420" i="1"/>
  <c r="Q1420" i="1"/>
  <c r="P1412" i="1"/>
  <c r="Q1412" i="1"/>
  <c r="P1404" i="1"/>
  <c r="Q1404" i="1"/>
  <c r="P1396" i="1"/>
  <c r="Q1396" i="1"/>
  <c r="P1388" i="1"/>
  <c r="Q1388" i="1"/>
  <c r="P1380" i="1"/>
  <c r="Q1380" i="1"/>
  <c r="P1372" i="1"/>
  <c r="Q1372" i="1"/>
  <c r="P1364" i="1"/>
  <c r="Q1364" i="1"/>
  <c r="P1356" i="1"/>
  <c r="Q1356" i="1"/>
  <c r="P1348" i="1"/>
  <c r="Q1348" i="1"/>
  <c r="P1340" i="1"/>
  <c r="Q1340" i="1"/>
  <c r="P1332" i="1"/>
  <c r="Q1332" i="1"/>
  <c r="P1324" i="1"/>
  <c r="Q1324" i="1"/>
  <c r="P1316" i="1"/>
  <c r="Q1316" i="1"/>
  <c r="P1308" i="1"/>
  <c r="Q1308" i="1"/>
  <c r="P1300" i="1"/>
  <c r="Q1300" i="1"/>
  <c r="P1292" i="1"/>
  <c r="Q1292" i="1"/>
  <c r="P1284" i="1"/>
  <c r="Q1284" i="1"/>
  <c r="P1276" i="1"/>
  <c r="Q1276" i="1"/>
  <c r="P1268" i="1"/>
  <c r="Q1268" i="1"/>
  <c r="P1260" i="1"/>
  <c r="Q1260" i="1"/>
  <c r="P1252" i="1"/>
  <c r="Q1252" i="1"/>
  <c r="P1244" i="1"/>
  <c r="Q1244" i="1"/>
  <c r="P1236" i="1"/>
  <c r="Q1236" i="1"/>
  <c r="P1228" i="1"/>
  <c r="Q1228" i="1"/>
  <c r="Q1703" i="1"/>
  <c r="Q1695" i="1"/>
  <c r="Q1687" i="1"/>
  <c r="Q1679" i="1"/>
  <c r="Q1671" i="1"/>
  <c r="Q1663" i="1"/>
  <c r="Q1655" i="1"/>
  <c r="Q1647" i="1"/>
  <c r="Q1639" i="1"/>
  <c r="Q1631" i="1"/>
  <c r="Q1623" i="1"/>
  <c r="Q1615" i="1"/>
  <c r="Q1607" i="1"/>
  <c r="Q1599" i="1"/>
  <c r="Q1591" i="1"/>
  <c r="Q1583" i="1"/>
  <c r="Q1575" i="1"/>
  <c r="Q1567" i="1"/>
  <c r="Q1559" i="1"/>
  <c r="Q1552" i="1"/>
  <c r="Q1544" i="1"/>
  <c r="Q1536" i="1"/>
  <c r="Q1528" i="1"/>
  <c r="Q1520" i="1"/>
  <c r="Q1512" i="1"/>
  <c r="Q1504" i="1"/>
  <c r="Q1496" i="1"/>
  <c r="Q1488" i="1"/>
  <c r="Q1480" i="1"/>
  <c r="Q1472" i="1"/>
  <c r="Q1464" i="1"/>
  <c r="Q1456" i="1"/>
  <c r="Q1448" i="1"/>
  <c r="Q1440" i="1"/>
  <c r="Q1432" i="1"/>
  <c r="Q1424" i="1"/>
  <c r="Q1415" i="1"/>
  <c r="Q1405" i="1"/>
  <c r="Q1361" i="1"/>
  <c r="Q1341" i="1"/>
  <c r="Q1318" i="1"/>
  <c r="Q1299" i="1"/>
  <c r="Q1277" i="1"/>
  <c r="Q1254" i="1"/>
  <c r="Q1235" i="1"/>
  <c r="P1305" i="1"/>
  <c r="P1241" i="1"/>
  <c r="Q1694" i="1"/>
  <c r="Q1686" i="1"/>
  <c r="Q1678" i="1"/>
  <c r="Q1670" i="1"/>
  <c r="Q1662" i="1"/>
  <c r="Q1654" i="1"/>
  <c r="Q1646" i="1"/>
  <c r="Q1638" i="1"/>
  <c r="Q1630" i="1"/>
  <c r="Q1622" i="1"/>
  <c r="Q1614" i="1"/>
  <c r="Q1606" i="1"/>
  <c r="Q1598" i="1"/>
  <c r="Q1590" i="1"/>
  <c r="Q1582" i="1"/>
  <c r="Q1574" i="1"/>
  <c r="Q1566" i="1"/>
  <c r="Q1558" i="1"/>
  <c r="Q1551" i="1"/>
  <c r="Q1543" i="1"/>
  <c r="Q1535" i="1"/>
  <c r="Q1527" i="1"/>
  <c r="Q1519" i="1"/>
  <c r="Q1511" i="1"/>
  <c r="Q1503" i="1"/>
  <c r="Q1495" i="1"/>
  <c r="Q1487" i="1"/>
  <c r="Q1479" i="1"/>
  <c r="Q1471" i="1"/>
  <c r="Q1463" i="1"/>
  <c r="Q1455" i="1"/>
  <c r="Q1414" i="1"/>
  <c r="Q1403" i="1"/>
  <c r="Q1390" i="1"/>
  <c r="Q1374" i="1"/>
  <c r="Q1358" i="1"/>
  <c r="Q1339" i="1"/>
  <c r="Q1317" i="1"/>
  <c r="Q1294" i="1"/>
  <c r="Q1275" i="1"/>
  <c r="Q1253" i="1"/>
  <c r="P1297" i="1"/>
  <c r="AQ1225" i="1"/>
  <c r="AQ1220" i="1"/>
  <c r="AQ1212" i="1"/>
  <c r="AR1216" i="1"/>
  <c r="AB1214" i="1"/>
  <c r="AA1224" i="1"/>
  <c r="AA1216" i="1"/>
  <c r="AA1208" i="1"/>
  <c r="W1224" i="1"/>
  <c r="W1216" i="1"/>
  <c r="W1208" i="1"/>
  <c r="T1222" i="1"/>
  <c r="T1214" i="1"/>
  <c r="X1221" i="1"/>
  <c r="X1213" i="1"/>
  <c r="U1219" i="1"/>
  <c r="U1211" i="1"/>
  <c r="Q1219" i="1"/>
  <c r="Q1211" i="1"/>
  <c r="P1221" i="1"/>
  <c r="P1213" i="1"/>
  <c r="AA1221" i="1"/>
  <c r="AA1213" i="1"/>
  <c r="X1218" i="1"/>
  <c r="X1210" i="1"/>
  <c r="U1224" i="1"/>
  <c r="U1216" i="1"/>
  <c r="U1208" i="1"/>
  <c r="Q1224" i="1"/>
  <c r="Q1216" i="1"/>
  <c r="Q1208" i="1"/>
  <c r="P1218" i="1"/>
  <c r="P1210" i="1"/>
  <c r="Q1205" i="1"/>
  <c r="AQ1206" i="1"/>
  <c r="AA1206" i="1"/>
  <c r="Q1204" i="1"/>
  <c r="AQ1205" i="1"/>
  <c r="AA1205" i="1"/>
  <c r="AA1204" i="1"/>
  <c r="AR1166" i="1"/>
  <c r="AR1142" i="1"/>
  <c r="AT1142" i="1" s="1"/>
  <c r="AR1126" i="1"/>
  <c r="AQ1203" i="1"/>
  <c r="AQ1195" i="1"/>
  <c r="AQ1187" i="1"/>
  <c r="AQ1179" i="1"/>
  <c r="AQ1171" i="1"/>
  <c r="AQ1163" i="1"/>
  <c r="AQ1155" i="1"/>
  <c r="AQ1147" i="1"/>
  <c r="AQ1139" i="1"/>
  <c r="AQ1131" i="1"/>
  <c r="AQ1123" i="1"/>
  <c r="AQ1115" i="1"/>
  <c r="AR1165" i="1"/>
  <c r="AR1169" i="1"/>
  <c r="AT1169" i="1" s="1"/>
  <c r="U1183" i="1"/>
  <c r="U1199" i="1"/>
  <c r="T1199" i="1"/>
  <c r="T1191" i="1"/>
  <c r="U1191" i="1"/>
  <c r="U1175" i="1"/>
  <c r="T1175" i="1"/>
  <c r="U1167" i="1"/>
  <c r="T1167" i="1"/>
  <c r="T1159" i="1"/>
  <c r="U1159" i="1"/>
  <c r="U1143" i="1"/>
  <c r="T1143" i="1"/>
  <c r="U1135" i="1"/>
  <c r="T1135" i="1"/>
  <c r="T1127" i="1"/>
  <c r="U1127" i="1"/>
  <c r="U1111" i="1"/>
  <c r="T1111" i="1"/>
  <c r="Q1196" i="1"/>
  <c r="P1196" i="1"/>
  <c r="AA1196" i="1"/>
  <c r="Q1188" i="1"/>
  <c r="P1188" i="1"/>
  <c r="AA1188" i="1"/>
  <c r="Q1180" i="1"/>
  <c r="P1180" i="1"/>
  <c r="AA1180" i="1"/>
  <c r="Q1172" i="1"/>
  <c r="P1172" i="1"/>
  <c r="AA1172" i="1"/>
  <c r="Q1164" i="1"/>
  <c r="P1164" i="1"/>
  <c r="AA1164" i="1"/>
  <c r="Q1156" i="1"/>
  <c r="P1156" i="1"/>
  <c r="AA1156" i="1"/>
  <c r="Q1148" i="1"/>
  <c r="P1148" i="1"/>
  <c r="AA1148" i="1"/>
  <c r="Q1140" i="1"/>
  <c r="P1140" i="1"/>
  <c r="AA1140" i="1"/>
  <c r="Q1132" i="1"/>
  <c r="P1132" i="1"/>
  <c r="AA1132" i="1"/>
  <c r="Q1124" i="1"/>
  <c r="P1124" i="1"/>
  <c r="AA1124" i="1"/>
  <c r="Q1116" i="1"/>
  <c r="P1116" i="1"/>
  <c r="AA1116" i="1"/>
  <c r="AC1195" i="1"/>
  <c r="U1151" i="1"/>
  <c r="AA1137" i="1"/>
  <c r="W1197" i="1"/>
  <c r="W1157" i="1"/>
  <c r="W1125" i="1"/>
  <c r="Q1198" i="1"/>
  <c r="Q1182" i="1"/>
  <c r="Q1166" i="1"/>
  <c r="Q1150" i="1"/>
  <c r="Q1134" i="1"/>
  <c r="Q1118" i="1"/>
  <c r="P1150" i="1"/>
  <c r="P1190" i="1"/>
  <c r="P1126" i="1"/>
  <c r="W1165" i="1"/>
  <c r="W1133" i="1"/>
  <c r="P1166" i="1"/>
  <c r="X1184" i="1"/>
  <c r="X1152" i="1"/>
  <c r="X1120" i="1"/>
  <c r="T1196" i="1"/>
  <c r="T1164" i="1"/>
  <c r="T1132" i="1"/>
  <c r="Q1193" i="1"/>
  <c r="Q1177" i="1"/>
  <c r="Q1161" i="1"/>
  <c r="Q1145" i="1"/>
  <c r="Q1129" i="1"/>
  <c r="Q1113" i="1"/>
  <c r="P1142" i="1"/>
  <c r="AA1198" i="1"/>
  <c r="AA1190" i="1"/>
  <c r="AA1182" i="1"/>
  <c r="AA1174" i="1"/>
  <c r="AA1158" i="1"/>
  <c r="W1173" i="1"/>
  <c r="W1141" i="1"/>
  <c r="X1202" i="1"/>
  <c r="W1202" i="1"/>
  <c r="X1194" i="1"/>
  <c r="W1194" i="1"/>
  <c r="X1186" i="1"/>
  <c r="W1186" i="1"/>
  <c r="X1178" i="1"/>
  <c r="W1178" i="1"/>
  <c r="X1170" i="1"/>
  <c r="W1170" i="1"/>
  <c r="X1162" i="1"/>
  <c r="W1162" i="1"/>
  <c r="X1154" i="1"/>
  <c r="W1154" i="1"/>
  <c r="X1146" i="1"/>
  <c r="W1146" i="1"/>
  <c r="X1138" i="1"/>
  <c r="W1138" i="1"/>
  <c r="X1130" i="1"/>
  <c r="W1130" i="1"/>
  <c r="X1122" i="1"/>
  <c r="W1122" i="1"/>
  <c r="X1114" i="1"/>
  <c r="W1114" i="1"/>
  <c r="Q1158" i="1"/>
  <c r="Q1142" i="1"/>
  <c r="Q1126" i="1"/>
  <c r="P1118" i="1"/>
  <c r="U1201" i="1"/>
  <c r="T1201" i="1"/>
  <c r="U1193" i="1"/>
  <c r="T1193" i="1"/>
  <c r="U1185" i="1"/>
  <c r="T1185" i="1"/>
  <c r="U1177" i="1"/>
  <c r="T1177" i="1"/>
  <c r="U1169" i="1"/>
  <c r="T1169" i="1"/>
  <c r="U1161" i="1"/>
  <c r="T1161" i="1"/>
  <c r="U1153" i="1"/>
  <c r="T1153" i="1"/>
  <c r="U1145" i="1"/>
  <c r="T1145" i="1"/>
  <c r="U1137" i="1"/>
  <c r="T1137" i="1"/>
  <c r="U1129" i="1"/>
  <c r="T1129" i="1"/>
  <c r="U1121" i="1"/>
  <c r="T1121" i="1"/>
  <c r="U1113" i="1"/>
  <c r="T1113" i="1"/>
  <c r="W1181" i="1"/>
  <c r="W1149" i="1"/>
  <c r="W1117" i="1"/>
  <c r="P1134" i="1"/>
  <c r="P1197" i="1"/>
  <c r="P1189" i="1"/>
  <c r="P1181" i="1"/>
  <c r="P1173" i="1"/>
  <c r="P1165" i="1"/>
  <c r="P1157" i="1"/>
  <c r="P1149" i="1"/>
  <c r="P1141" i="1"/>
  <c r="P1133" i="1"/>
  <c r="P1125" i="1"/>
  <c r="P1117" i="1"/>
  <c r="Q1199" i="1"/>
  <c r="Q1191" i="1"/>
  <c r="Q1183" i="1"/>
  <c r="Q1175" i="1"/>
  <c r="Q1167" i="1"/>
  <c r="Q1159" i="1"/>
  <c r="Q1151" i="1"/>
  <c r="Q1143" i="1"/>
  <c r="Q1135" i="1"/>
  <c r="Q1127" i="1"/>
  <c r="Q1119" i="1"/>
  <c r="Q1111" i="1"/>
  <c r="U1110" i="1"/>
  <c r="U1109" i="1"/>
  <c r="AB1102" i="1"/>
  <c r="AC1102" i="1"/>
  <c r="AB1103" i="1"/>
  <c r="AC1103" i="1"/>
  <c r="AQ1107" i="1"/>
  <c r="AQ1099" i="1"/>
  <c r="AA1107" i="1"/>
  <c r="AA1099" i="1"/>
  <c r="Q1103" i="1"/>
  <c r="AQ1106" i="1"/>
  <c r="Q1102" i="1"/>
  <c r="P1103" i="1"/>
  <c r="X1102" i="1"/>
  <c r="U1108" i="1"/>
  <c r="U1100" i="1"/>
  <c r="Q1108" i="1"/>
  <c r="Q1100" i="1"/>
  <c r="P1102" i="1"/>
  <c r="Q1107" i="1"/>
  <c r="Q1099" i="1"/>
  <c r="AR1098" i="1"/>
  <c r="AR1097" i="1"/>
  <c r="U1098" i="1"/>
  <c r="Q1098" i="1"/>
  <c r="Q1097" i="1"/>
  <c r="AB1091" i="1"/>
  <c r="AC1091" i="1"/>
  <c r="AB1090" i="1"/>
  <c r="AC1090" i="1"/>
  <c r="AQ1095" i="1"/>
  <c r="AQ1087" i="1"/>
  <c r="AA1095" i="1"/>
  <c r="AA1087" i="1"/>
  <c r="Q1091" i="1"/>
  <c r="AQ1094" i="1"/>
  <c r="Q1090" i="1"/>
  <c r="P1091" i="1"/>
  <c r="X1090" i="1"/>
  <c r="U1096" i="1"/>
  <c r="U1088" i="1"/>
  <c r="Q1096" i="1"/>
  <c r="Q1088" i="1"/>
  <c r="P1090" i="1"/>
  <c r="Q1095" i="1"/>
  <c r="Q1087" i="1"/>
  <c r="AQ1086" i="1"/>
  <c r="AB1086" i="1"/>
  <c r="AC1086" i="1"/>
  <c r="Q1084" i="1"/>
  <c r="AC1085" i="1"/>
  <c r="Q1082" i="1"/>
  <c r="T1085" i="1"/>
  <c r="U1081" i="1"/>
  <c r="AR1080" i="1"/>
  <c r="AB1080" i="1"/>
  <c r="AC1080" i="1"/>
  <c r="P1080" i="1"/>
  <c r="X1080" i="1"/>
  <c r="Q1079" i="1"/>
  <c r="Q1078" i="1"/>
  <c r="Q1077" i="1"/>
  <c r="Q1076" i="1"/>
  <c r="T1080" i="1"/>
  <c r="Q1075" i="1"/>
  <c r="Q1074" i="1"/>
  <c r="Q1073" i="1"/>
  <c r="AQ1072" i="1"/>
  <c r="AC1066" i="1"/>
  <c r="W1070" i="1"/>
  <c r="Q1066" i="1"/>
  <c r="AA1069" i="1"/>
  <c r="W1069" i="1"/>
  <c r="T1071" i="1"/>
  <c r="P1070" i="1"/>
  <c r="AA1067" i="1"/>
  <c r="W1067" i="1"/>
  <c r="T1069" i="1"/>
  <c r="P1069" i="1"/>
  <c r="AQ1064" i="1"/>
  <c r="AA1064" i="1"/>
  <c r="U1065" i="1"/>
  <c r="AQ1060" i="1"/>
  <c r="AQ1052" i="1"/>
  <c r="AB1055" i="1"/>
  <c r="AC1055" i="1"/>
  <c r="AB1047" i="1"/>
  <c r="AC1047" i="1"/>
  <c r="AB1058" i="1"/>
  <c r="AC1058" i="1"/>
  <c r="AB1050" i="1"/>
  <c r="AC1050" i="1"/>
  <c r="AQ1062" i="1"/>
  <c r="AQ1054" i="1"/>
  <c r="AQ1046" i="1"/>
  <c r="Q1058" i="1"/>
  <c r="Q1050" i="1"/>
  <c r="X1058" i="1"/>
  <c r="X1050" i="1"/>
  <c r="U1056" i="1"/>
  <c r="U1048" i="1"/>
  <c r="Q1056" i="1"/>
  <c r="Q1048" i="1"/>
  <c r="P1058" i="1"/>
  <c r="P1050" i="1"/>
  <c r="AQ1059" i="1"/>
  <c r="AQ1051" i="1"/>
  <c r="Q1055" i="1"/>
  <c r="Q1047" i="1"/>
  <c r="X1055" i="1"/>
  <c r="X1047" i="1"/>
  <c r="U1061" i="1"/>
  <c r="U1053" i="1"/>
  <c r="U1045" i="1"/>
  <c r="Q1061" i="1"/>
  <c r="Q1053" i="1"/>
  <c r="Q1045" i="1"/>
  <c r="P1055" i="1"/>
  <c r="P1047" i="1"/>
  <c r="Q1043" i="1"/>
  <c r="AA1044" i="1"/>
  <c r="AQ1043" i="1"/>
  <c r="AA1043" i="1"/>
  <c r="W1040" i="1"/>
  <c r="T1041" i="1"/>
  <c r="Q1040" i="1"/>
  <c r="AA1041" i="1"/>
  <c r="AQ1040" i="1"/>
  <c r="AA1040" i="1"/>
  <c r="AR1038" i="1"/>
  <c r="AT1038" i="1" s="1"/>
  <c r="AR1030" i="1"/>
  <c r="AT1030" i="1" s="1"/>
  <c r="Q1037" i="1"/>
  <c r="Q1029" i="1"/>
  <c r="Q1036" i="1"/>
  <c r="Q1028" i="1"/>
  <c r="Q1035" i="1"/>
  <c r="Q1027" i="1"/>
  <c r="AC1038" i="1"/>
  <c r="Q1034" i="1"/>
  <c r="Q1026" i="1"/>
  <c r="Q1033" i="1"/>
  <c r="Q1025" i="1"/>
  <c r="Q1032" i="1"/>
  <c r="Q1024" i="1"/>
  <c r="Q1031" i="1"/>
  <c r="Q1023" i="1"/>
  <c r="AC910" i="1"/>
  <c r="AB912" i="1"/>
  <c r="X1015" i="1"/>
  <c r="W1015" i="1"/>
  <c r="X1007" i="1"/>
  <c r="W1007" i="1"/>
  <c r="X999" i="1"/>
  <c r="W999" i="1"/>
  <c r="X991" i="1"/>
  <c r="W991" i="1"/>
  <c r="X983" i="1"/>
  <c r="W983" i="1"/>
  <c r="X975" i="1"/>
  <c r="W975" i="1"/>
  <c r="X967" i="1"/>
  <c r="W967" i="1"/>
  <c r="X959" i="1"/>
  <c r="W959" i="1"/>
  <c r="X951" i="1"/>
  <c r="W951" i="1"/>
  <c r="X943" i="1"/>
  <c r="W943" i="1"/>
  <c r="X935" i="1"/>
  <c r="W935" i="1"/>
  <c r="X927" i="1"/>
  <c r="W927" i="1"/>
  <c r="W911" i="1"/>
  <c r="X911" i="1"/>
  <c r="W903" i="1"/>
  <c r="X903" i="1"/>
  <c r="X1019" i="1"/>
  <c r="X1011" i="1"/>
  <c r="X1003" i="1"/>
  <c r="X995" i="1"/>
  <c r="X987" i="1"/>
  <c r="X979" i="1"/>
  <c r="X971" i="1"/>
  <c r="X963" i="1"/>
  <c r="X955" i="1"/>
  <c r="X947" i="1"/>
  <c r="X939" i="1"/>
  <c r="X931" i="1"/>
  <c r="X907" i="1"/>
  <c r="W909" i="1"/>
  <c r="T974" i="1"/>
  <c r="T910" i="1"/>
  <c r="Q1020" i="1"/>
  <c r="P1020" i="1"/>
  <c r="Q1012" i="1"/>
  <c r="P1012" i="1"/>
  <c r="Q1004" i="1"/>
  <c r="P1004" i="1"/>
  <c r="Q996" i="1"/>
  <c r="P996" i="1"/>
  <c r="Q988" i="1"/>
  <c r="P988" i="1"/>
  <c r="Q980" i="1"/>
  <c r="P980" i="1"/>
  <c r="Q972" i="1"/>
  <c r="P972" i="1"/>
  <c r="Q964" i="1"/>
  <c r="P964" i="1"/>
  <c r="Q956" i="1"/>
  <c r="P956" i="1"/>
  <c r="Q948" i="1"/>
  <c r="P948" i="1"/>
  <c r="Q940" i="1"/>
  <c r="P940" i="1"/>
  <c r="Q932" i="1"/>
  <c r="P932" i="1"/>
  <c r="Q924" i="1"/>
  <c r="P924" i="1"/>
  <c r="Q916" i="1"/>
  <c r="P916" i="1"/>
  <c r="Q908" i="1"/>
  <c r="P908" i="1"/>
  <c r="Q900" i="1"/>
  <c r="P900" i="1"/>
  <c r="Q892" i="1"/>
  <c r="P892" i="1"/>
  <c r="Q884" i="1"/>
  <c r="P884" i="1"/>
  <c r="Q876" i="1"/>
  <c r="P876" i="1"/>
  <c r="Q1002" i="1"/>
  <c r="Q970" i="1"/>
  <c r="Q938" i="1"/>
  <c r="Q906" i="1"/>
  <c r="T990" i="1"/>
  <c r="U1020" i="1"/>
  <c r="T1020" i="1"/>
  <c r="U1012" i="1"/>
  <c r="T1012" i="1"/>
  <c r="U1004" i="1"/>
  <c r="T1004" i="1"/>
  <c r="U996" i="1"/>
  <c r="T996" i="1"/>
  <c r="U988" i="1"/>
  <c r="T988" i="1"/>
  <c r="U980" i="1"/>
  <c r="T980" i="1"/>
  <c r="U972" i="1"/>
  <c r="T972" i="1"/>
  <c r="U964" i="1"/>
  <c r="T964" i="1"/>
  <c r="U956" i="1"/>
  <c r="T956" i="1"/>
  <c r="U948" i="1"/>
  <c r="T948" i="1"/>
  <c r="U940" i="1"/>
  <c r="T940" i="1"/>
  <c r="U932" i="1"/>
  <c r="T932" i="1"/>
  <c r="U924" i="1"/>
  <c r="T924" i="1"/>
  <c r="U916" i="1"/>
  <c r="T916" i="1"/>
  <c r="U908" i="1"/>
  <c r="T908" i="1"/>
  <c r="U900" i="1"/>
  <c r="T900" i="1"/>
  <c r="U892" i="1"/>
  <c r="T892" i="1"/>
  <c r="U884" i="1"/>
  <c r="T884" i="1"/>
  <c r="U876" i="1"/>
  <c r="T876" i="1"/>
  <c r="Q994" i="1"/>
  <c r="Q962" i="1"/>
  <c r="Q930" i="1"/>
  <c r="Q898" i="1"/>
  <c r="T1006" i="1"/>
  <c r="T1014" i="1"/>
  <c r="T950" i="1"/>
  <c r="T886" i="1"/>
  <c r="Q1018" i="1"/>
  <c r="Q986" i="1"/>
  <c r="Q954" i="1"/>
  <c r="Q922" i="1"/>
  <c r="Q890" i="1"/>
  <c r="T1022" i="1"/>
  <c r="T958" i="1"/>
  <c r="T894" i="1"/>
  <c r="Q1017" i="1"/>
  <c r="Q1009" i="1"/>
  <c r="Q1001" i="1"/>
  <c r="Q993" i="1"/>
  <c r="Q985" i="1"/>
  <c r="Q977" i="1"/>
  <c r="Q969" i="1"/>
  <c r="Q961" i="1"/>
  <c r="Q953" i="1"/>
  <c r="Q945" i="1"/>
  <c r="Q937" i="1"/>
  <c r="Q929" i="1"/>
  <c r="Q921" i="1"/>
  <c r="Q913" i="1"/>
  <c r="Q905" i="1"/>
  <c r="Q897" i="1"/>
  <c r="Q889" i="1"/>
  <c r="Q881" i="1"/>
  <c r="Q873" i="1"/>
  <c r="P1015" i="1"/>
  <c r="P1007" i="1"/>
  <c r="P999" i="1"/>
  <c r="P991" i="1"/>
  <c r="P983" i="1"/>
  <c r="P975" i="1"/>
  <c r="P967" i="1"/>
  <c r="P959" i="1"/>
  <c r="P951" i="1"/>
  <c r="P943" i="1"/>
  <c r="P935" i="1"/>
  <c r="P927" i="1"/>
  <c r="P919" i="1"/>
  <c r="P911" i="1"/>
  <c r="P903" i="1"/>
  <c r="P895" i="1"/>
  <c r="P887" i="1"/>
  <c r="P879" i="1"/>
  <c r="P1021" i="1"/>
  <c r="P1013" i="1"/>
  <c r="P1005" i="1"/>
  <c r="P997" i="1"/>
  <c r="P989" i="1"/>
  <c r="P981" i="1"/>
  <c r="P973" i="1"/>
  <c r="P965" i="1"/>
  <c r="P957" i="1"/>
  <c r="P949" i="1"/>
  <c r="P941" i="1"/>
  <c r="P933" i="1"/>
  <c r="P925" i="1"/>
  <c r="P917" i="1"/>
  <c r="P909" i="1"/>
  <c r="P901" i="1"/>
  <c r="P893" i="1"/>
  <c r="P885" i="1"/>
  <c r="P877" i="1"/>
  <c r="P1019" i="1"/>
  <c r="P1011" i="1"/>
  <c r="P1003" i="1"/>
  <c r="P995" i="1"/>
  <c r="P987" i="1"/>
  <c r="P979" i="1"/>
  <c r="P971" i="1"/>
  <c r="P963" i="1"/>
  <c r="P955" i="1"/>
  <c r="P947" i="1"/>
  <c r="P939" i="1"/>
  <c r="P931" i="1"/>
  <c r="P923" i="1"/>
  <c r="P915" i="1"/>
  <c r="P907" i="1"/>
  <c r="P899" i="1"/>
  <c r="P891" i="1"/>
  <c r="P883" i="1"/>
  <c r="P875" i="1"/>
  <c r="AQ870" i="1"/>
  <c r="U872" i="1"/>
  <c r="Q868" i="1"/>
  <c r="W869" i="1"/>
  <c r="T868" i="1"/>
  <c r="P872" i="1"/>
  <c r="AA872" i="1"/>
  <c r="W868" i="1"/>
  <c r="P869" i="1"/>
  <c r="Q866" i="1"/>
  <c r="Q858" i="1"/>
  <c r="Q865" i="1"/>
  <c r="Q857" i="1"/>
  <c r="Q864" i="1"/>
  <c r="Q856" i="1"/>
  <c r="Q863" i="1"/>
  <c r="Q855" i="1"/>
  <c r="Q862" i="1"/>
  <c r="Q854" i="1"/>
  <c r="Q861" i="1"/>
  <c r="Q853" i="1"/>
  <c r="Q860" i="1"/>
  <c r="Q852" i="1"/>
  <c r="AR837" i="1"/>
  <c r="AR829" i="1"/>
  <c r="AT829" i="1" s="1"/>
  <c r="AR805" i="1"/>
  <c r="AT805" i="1" s="1"/>
  <c r="AQ847" i="1"/>
  <c r="AQ839" i="1"/>
  <c r="AQ831" i="1"/>
  <c r="AQ823" i="1"/>
  <c r="AQ815" i="1"/>
  <c r="AQ807" i="1"/>
  <c r="AQ799" i="1"/>
  <c r="AR843" i="1"/>
  <c r="AC833" i="1"/>
  <c r="AB833" i="1"/>
  <c r="AC801" i="1"/>
  <c r="AB801" i="1"/>
  <c r="T844" i="1"/>
  <c r="U844" i="1"/>
  <c r="T836" i="1"/>
  <c r="U836" i="1"/>
  <c r="T828" i="1"/>
  <c r="U828" i="1"/>
  <c r="T820" i="1"/>
  <c r="U820" i="1"/>
  <c r="T812" i="1"/>
  <c r="U812" i="1"/>
  <c r="T804" i="1"/>
  <c r="U804" i="1"/>
  <c r="T796" i="1"/>
  <c r="U796" i="1"/>
  <c r="AA846" i="1"/>
  <c r="P846" i="1"/>
  <c r="Q846" i="1"/>
  <c r="AA838" i="1"/>
  <c r="P838" i="1"/>
  <c r="Q838" i="1"/>
  <c r="AA830" i="1"/>
  <c r="P830" i="1"/>
  <c r="Q830" i="1"/>
  <c r="AA822" i="1"/>
  <c r="P822" i="1"/>
  <c r="Q822" i="1"/>
  <c r="AA814" i="1"/>
  <c r="P814" i="1"/>
  <c r="Q814" i="1"/>
  <c r="AA806" i="1"/>
  <c r="P806" i="1"/>
  <c r="Q806" i="1"/>
  <c r="AA798" i="1"/>
  <c r="P798" i="1"/>
  <c r="Q798" i="1"/>
  <c r="T831" i="1"/>
  <c r="AC841" i="1"/>
  <c r="AB841" i="1"/>
  <c r="AC809" i="1"/>
  <c r="AB809" i="1"/>
  <c r="W849" i="1"/>
  <c r="W833" i="1"/>
  <c r="W817" i="1"/>
  <c r="W801" i="1"/>
  <c r="W846" i="1"/>
  <c r="X846" i="1"/>
  <c r="W838" i="1"/>
  <c r="X838" i="1"/>
  <c r="W830" i="1"/>
  <c r="X830" i="1"/>
  <c r="W822" i="1"/>
  <c r="X822" i="1"/>
  <c r="W814" i="1"/>
  <c r="X814" i="1"/>
  <c r="W806" i="1"/>
  <c r="X806" i="1"/>
  <c r="W798" i="1"/>
  <c r="X798" i="1"/>
  <c r="U849" i="1"/>
  <c r="T849" i="1"/>
  <c r="U841" i="1"/>
  <c r="T841" i="1"/>
  <c r="U833" i="1"/>
  <c r="T833" i="1"/>
  <c r="U825" i="1"/>
  <c r="T825" i="1"/>
  <c r="U817" i="1"/>
  <c r="T817" i="1"/>
  <c r="U809" i="1"/>
  <c r="T809" i="1"/>
  <c r="U801" i="1"/>
  <c r="T801" i="1"/>
  <c r="P851" i="1"/>
  <c r="AA851" i="1"/>
  <c r="P843" i="1"/>
  <c r="AA843" i="1"/>
  <c r="P835" i="1"/>
  <c r="AA835" i="1"/>
  <c r="P827" i="1"/>
  <c r="AA827" i="1"/>
  <c r="P819" i="1"/>
  <c r="AA819" i="1"/>
  <c r="P811" i="1"/>
  <c r="AA811" i="1"/>
  <c r="P803" i="1"/>
  <c r="AA803" i="1"/>
  <c r="P795" i="1"/>
  <c r="AA795" i="1"/>
  <c r="AC849" i="1"/>
  <c r="AB849" i="1"/>
  <c r="AC817" i="1"/>
  <c r="AB817" i="1"/>
  <c r="Q849" i="1"/>
  <c r="P849" i="1"/>
  <c r="Q841" i="1"/>
  <c r="P841" i="1"/>
  <c r="Q833" i="1"/>
  <c r="P833" i="1"/>
  <c r="Q825" i="1"/>
  <c r="P825" i="1"/>
  <c r="Q817" i="1"/>
  <c r="P817" i="1"/>
  <c r="Q809" i="1"/>
  <c r="P809" i="1"/>
  <c r="Q801" i="1"/>
  <c r="P801" i="1"/>
  <c r="Q851" i="1"/>
  <c r="Q835" i="1"/>
  <c r="Q819" i="1"/>
  <c r="Q803" i="1"/>
  <c r="AC825" i="1"/>
  <c r="AB825" i="1"/>
  <c r="W841" i="1"/>
  <c r="W825" i="1"/>
  <c r="W809" i="1"/>
  <c r="X851" i="1"/>
  <c r="W851" i="1"/>
  <c r="X843" i="1"/>
  <c r="W843" i="1"/>
  <c r="X835" i="1"/>
  <c r="W835" i="1"/>
  <c r="X827" i="1"/>
  <c r="W827" i="1"/>
  <c r="X819" i="1"/>
  <c r="W819" i="1"/>
  <c r="X811" i="1"/>
  <c r="W811" i="1"/>
  <c r="X803" i="1"/>
  <c r="W803" i="1"/>
  <c r="X795" i="1"/>
  <c r="W795" i="1"/>
  <c r="Q844" i="1"/>
  <c r="Q836" i="1"/>
  <c r="Q828" i="1"/>
  <c r="Q820" i="1"/>
  <c r="Q812" i="1"/>
  <c r="Q804" i="1"/>
  <c r="Q796" i="1"/>
  <c r="Q792" i="1"/>
  <c r="Q784" i="1"/>
  <c r="AC785" i="1"/>
  <c r="Q791" i="1"/>
  <c r="Q783" i="1"/>
  <c r="Q790" i="1"/>
  <c r="Q782" i="1"/>
  <c r="AB793" i="1"/>
  <c r="Q789" i="1"/>
  <c r="Q781" i="1"/>
  <c r="Q788" i="1"/>
  <c r="Q780" i="1"/>
  <c r="Q787" i="1"/>
  <c r="Q779" i="1"/>
  <c r="Q786" i="1"/>
  <c r="Q778" i="1"/>
  <c r="AR770" i="1"/>
  <c r="AB774" i="1"/>
  <c r="AC774" i="1"/>
  <c r="AQ772" i="1"/>
  <c r="AA772" i="1"/>
  <c r="X775" i="1"/>
  <c r="U770" i="1"/>
  <c r="Q774" i="1"/>
  <c r="P774" i="1"/>
  <c r="X772" i="1"/>
  <c r="U775" i="1"/>
  <c r="Q771" i="1"/>
  <c r="X771" i="1"/>
  <c r="U774" i="1"/>
  <c r="X770" i="1"/>
  <c r="U773" i="1"/>
  <c r="Q767" i="1"/>
  <c r="Q766" i="1"/>
  <c r="Q765" i="1"/>
  <c r="T768" i="1"/>
  <c r="W763" i="1"/>
  <c r="T764" i="1"/>
  <c r="Q764" i="1"/>
  <c r="Q763" i="1"/>
  <c r="AA764" i="1"/>
  <c r="AA763" i="1"/>
  <c r="AB758" i="1"/>
  <c r="AC758" i="1"/>
  <c r="X756" i="1"/>
  <c r="X748" i="1"/>
  <c r="U757" i="1"/>
  <c r="U749" i="1"/>
  <c r="AQ754" i="1"/>
  <c r="AQ746" i="1"/>
  <c r="X755" i="1"/>
  <c r="X747" i="1"/>
  <c r="U756" i="1"/>
  <c r="U748" i="1"/>
  <c r="Q760" i="1"/>
  <c r="Q752" i="1"/>
  <c r="Q744" i="1"/>
  <c r="AQ761" i="1"/>
  <c r="AQ753" i="1"/>
  <c r="AQ745" i="1"/>
  <c r="X754" i="1"/>
  <c r="X746" i="1"/>
  <c r="U755" i="1"/>
  <c r="U747" i="1"/>
  <c r="Q759" i="1"/>
  <c r="Q751" i="1"/>
  <c r="Q743" i="1"/>
  <c r="AQ760" i="1"/>
  <c r="AQ752" i="1"/>
  <c r="AQ744" i="1"/>
  <c r="AA760" i="1"/>
  <c r="AA752" i="1"/>
  <c r="AA744" i="1"/>
  <c r="Q758" i="1"/>
  <c r="Q750" i="1"/>
  <c r="AA759" i="1"/>
  <c r="AA751" i="1"/>
  <c r="AA743" i="1"/>
  <c r="W739" i="1"/>
  <c r="T738" i="1"/>
  <c r="P742" i="1"/>
  <c r="AA742" i="1"/>
  <c r="W738" i="1"/>
  <c r="P741" i="1"/>
  <c r="AA741" i="1"/>
  <c r="P739" i="1"/>
  <c r="U736" i="1"/>
  <c r="Q736" i="1"/>
  <c r="U735" i="1"/>
  <c r="Q735" i="1"/>
  <c r="AR698" i="1"/>
  <c r="AT698" i="1" s="1"/>
  <c r="X731" i="1"/>
  <c r="W731" i="1"/>
  <c r="X723" i="1"/>
  <c r="W723" i="1"/>
  <c r="X715" i="1"/>
  <c r="W715" i="1"/>
  <c r="X707" i="1"/>
  <c r="W707" i="1"/>
  <c r="X699" i="1"/>
  <c r="W699" i="1"/>
  <c r="X691" i="1"/>
  <c r="W691" i="1"/>
  <c r="X683" i="1"/>
  <c r="W683" i="1"/>
  <c r="X675" i="1"/>
  <c r="W675" i="1"/>
  <c r="X667" i="1"/>
  <c r="W667" i="1"/>
  <c r="X659" i="1"/>
  <c r="W659" i="1"/>
  <c r="AQ733" i="1"/>
  <c r="AQ669" i="1"/>
  <c r="AR705" i="1"/>
  <c r="AT705" i="1" s="1"/>
  <c r="AR697" i="1"/>
  <c r="AT697" i="1" s="1"/>
  <c r="AR689" i="1"/>
  <c r="AT689" i="1" s="1"/>
  <c r="AQ717" i="1"/>
  <c r="AQ678" i="1"/>
  <c r="AQ702" i="1"/>
  <c r="AQ677" i="1"/>
  <c r="AQ726" i="1"/>
  <c r="AQ701" i="1"/>
  <c r="AQ662" i="1"/>
  <c r="AQ725" i="1"/>
  <c r="AQ661" i="1"/>
  <c r="AB708" i="1"/>
  <c r="AC708" i="1"/>
  <c r="AQ685" i="1"/>
  <c r="AR732" i="1"/>
  <c r="AC676" i="1"/>
  <c r="U734" i="1"/>
  <c r="T734" i="1"/>
  <c r="U726" i="1"/>
  <c r="T726" i="1"/>
  <c r="U718" i="1"/>
  <c r="T718" i="1"/>
  <c r="U710" i="1"/>
  <c r="T710" i="1"/>
  <c r="U702" i="1"/>
  <c r="T702" i="1"/>
  <c r="U694" i="1"/>
  <c r="T694" i="1"/>
  <c r="U686" i="1"/>
  <c r="T686" i="1"/>
  <c r="U678" i="1"/>
  <c r="T678" i="1"/>
  <c r="U670" i="1"/>
  <c r="T670" i="1"/>
  <c r="U662" i="1"/>
  <c r="T662" i="1"/>
  <c r="Q732" i="1"/>
  <c r="P732" i="1"/>
  <c r="Q724" i="1"/>
  <c r="P724" i="1"/>
  <c r="Q716" i="1"/>
  <c r="P716" i="1"/>
  <c r="Q708" i="1"/>
  <c r="P708" i="1"/>
  <c r="Q700" i="1"/>
  <c r="P700" i="1"/>
  <c r="Q692" i="1"/>
  <c r="P692" i="1"/>
  <c r="Q684" i="1"/>
  <c r="P684" i="1"/>
  <c r="Q676" i="1"/>
  <c r="P676" i="1"/>
  <c r="Q668" i="1"/>
  <c r="P668" i="1"/>
  <c r="Q660" i="1"/>
  <c r="P660" i="1"/>
  <c r="U733" i="1"/>
  <c r="T733" i="1"/>
  <c r="U725" i="1"/>
  <c r="T725" i="1"/>
  <c r="U717" i="1"/>
  <c r="T717" i="1"/>
  <c r="U709" i="1"/>
  <c r="T709" i="1"/>
  <c r="U701" i="1"/>
  <c r="T701" i="1"/>
  <c r="U693" i="1"/>
  <c r="T693" i="1"/>
  <c r="U685" i="1"/>
  <c r="T685" i="1"/>
  <c r="U677" i="1"/>
  <c r="T677" i="1"/>
  <c r="U669" i="1"/>
  <c r="T669" i="1"/>
  <c r="U661" i="1"/>
  <c r="T661" i="1"/>
  <c r="Q731" i="1"/>
  <c r="P731" i="1"/>
  <c r="AA731" i="1"/>
  <c r="Q723" i="1"/>
  <c r="P723" i="1"/>
  <c r="AA723" i="1"/>
  <c r="Q715" i="1"/>
  <c r="P715" i="1"/>
  <c r="AA715" i="1"/>
  <c r="Q707" i="1"/>
  <c r="P707" i="1"/>
  <c r="AA707" i="1"/>
  <c r="Q699" i="1"/>
  <c r="P699" i="1"/>
  <c r="AA699" i="1"/>
  <c r="Q691" i="1"/>
  <c r="P691" i="1"/>
  <c r="AA691" i="1"/>
  <c r="Q683" i="1"/>
  <c r="P683" i="1"/>
  <c r="AA683" i="1"/>
  <c r="Q675" i="1"/>
  <c r="P675" i="1"/>
  <c r="AA675" i="1"/>
  <c r="Q667" i="1"/>
  <c r="P667" i="1"/>
  <c r="AA667" i="1"/>
  <c r="Q659" i="1"/>
  <c r="P659" i="1"/>
  <c r="AA659" i="1"/>
  <c r="AC692" i="1"/>
  <c r="X724" i="1"/>
  <c r="W724" i="1"/>
  <c r="X716" i="1"/>
  <c r="W716" i="1"/>
  <c r="X708" i="1"/>
  <c r="W708" i="1"/>
  <c r="X700" i="1"/>
  <c r="W700" i="1"/>
  <c r="X692" i="1"/>
  <c r="W692" i="1"/>
  <c r="X684" i="1"/>
  <c r="W684" i="1"/>
  <c r="X676" i="1"/>
  <c r="W676" i="1"/>
  <c r="X668" i="1"/>
  <c r="W668" i="1"/>
  <c r="X660" i="1"/>
  <c r="W660" i="1"/>
  <c r="P733" i="1"/>
  <c r="P725" i="1"/>
  <c r="P717" i="1"/>
  <c r="P709" i="1"/>
  <c r="P701" i="1"/>
  <c r="P693" i="1"/>
  <c r="P685" i="1"/>
  <c r="P677" i="1"/>
  <c r="P669" i="1"/>
  <c r="P661" i="1"/>
  <c r="W730" i="1"/>
  <c r="W722" i="1"/>
  <c r="W714" i="1"/>
  <c r="W706" i="1"/>
  <c r="W698" i="1"/>
  <c r="W690" i="1"/>
  <c r="W682" i="1"/>
  <c r="W674" i="1"/>
  <c r="W666" i="1"/>
  <c r="W658" i="1"/>
  <c r="T732" i="1"/>
  <c r="T724" i="1"/>
  <c r="T716" i="1"/>
  <c r="T708" i="1"/>
  <c r="T700" i="1"/>
  <c r="T692" i="1"/>
  <c r="T684" i="1"/>
  <c r="T676" i="1"/>
  <c r="T668" i="1"/>
  <c r="T660" i="1"/>
  <c r="AR655" i="1"/>
  <c r="AT655" i="1" s="1"/>
  <c r="AA655" i="1"/>
  <c r="W655" i="1"/>
  <c r="U656" i="1"/>
  <c r="Q656" i="1"/>
  <c r="Q655" i="1"/>
  <c r="AQ654" i="1"/>
  <c r="Q652" i="1"/>
  <c r="AA651" i="1"/>
  <c r="P651" i="1"/>
  <c r="Q650" i="1"/>
  <c r="Q649" i="1"/>
  <c r="Q648" i="1"/>
  <c r="Q647" i="1"/>
  <c r="Q646" i="1"/>
  <c r="Q644" i="1"/>
  <c r="Q636" i="1"/>
  <c r="Q628" i="1"/>
  <c r="Q643" i="1"/>
  <c r="Q635" i="1"/>
  <c r="Q627" i="1"/>
  <c r="Q645" i="1"/>
  <c r="Q642" i="1"/>
  <c r="Q634" i="1"/>
  <c r="Q626" i="1"/>
  <c r="P637" i="1"/>
  <c r="Q641" i="1"/>
  <c r="Q633" i="1"/>
  <c r="Q625" i="1"/>
  <c r="AA637" i="1"/>
  <c r="Q640" i="1"/>
  <c r="Q632" i="1"/>
  <c r="Q624" i="1"/>
  <c r="Q639" i="1"/>
  <c r="Q631" i="1"/>
  <c r="Q623" i="1"/>
  <c r="Q638" i="1"/>
  <c r="Q630" i="1"/>
  <c r="Q622" i="1"/>
  <c r="U621" i="1"/>
  <c r="Q621" i="1"/>
  <c r="U620" i="1"/>
  <c r="Q620" i="1"/>
  <c r="AR618" i="1"/>
  <c r="Q618" i="1"/>
  <c r="Q617" i="1"/>
  <c r="Q616" i="1"/>
  <c r="Q615" i="1"/>
  <c r="Q614" i="1"/>
  <c r="AC619" i="1"/>
  <c r="Q613" i="1"/>
  <c r="Q612" i="1"/>
  <c r="AR609" i="1"/>
  <c r="AT609" i="1" s="1"/>
  <c r="AQ607" i="1"/>
  <c r="AQ599" i="1"/>
  <c r="AQ610" i="1"/>
  <c r="AQ602" i="1"/>
  <c r="AA610" i="1"/>
  <c r="AA602" i="1"/>
  <c r="Q606" i="1"/>
  <c r="Q598" i="1"/>
  <c r="AA609" i="1"/>
  <c r="AA601" i="1"/>
  <c r="W609" i="1"/>
  <c r="W601" i="1"/>
  <c r="T611" i="1"/>
  <c r="T603" i="1"/>
  <c r="P611" i="1"/>
  <c r="P603" i="1"/>
  <c r="P610" i="1"/>
  <c r="P602" i="1"/>
  <c r="P609" i="1"/>
  <c r="P601" i="1"/>
  <c r="AA606" i="1"/>
  <c r="AA598" i="1"/>
  <c r="AR597" i="1"/>
  <c r="AT597" i="1" s="1"/>
  <c r="AA597" i="1"/>
  <c r="W597" i="1"/>
  <c r="U597" i="1"/>
  <c r="Q597" i="1"/>
  <c r="U596" i="1"/>
  <c r="P590" i="1"/>
  <c r="Q585" i="1"/>
  <c r="P589" i="1"/>
  <c r="Q592" i="1"/>
  <c r="Q584" i="1"/>
  <c r="P588" i="1"/>
  <c r="U587" i="1"/>
  <c r="AA591" i="1"/>
  <c r="AA590" i="1"/>
  <c r="AA589" i="1"/>
  <c r="Q582" i="1"/>
  <c r="Q574" i="1"/>
  <c r="Q566" i="1"/>
  <c r="P578" i="1"/>
  <c r="P570" i="1"/>
  <c r="Q581" i="1"/>
  <c r="Q573" i="1"/>
  <c r="Q565" i="1"/>
  <c r="P577" i="1"/>
  <c r="P569" i="1"/>
  <c r="Q580" i="1"/>
  <c r="Q572" i="1"/>
  <c r="Q564" i="1"/>
  <c r="P576" i="1"/>
  <c r="P568" i="1"/>
  <c r="AA579" i="1"/>
  <c r="AA571" i="1"/>
  <c r="Q563" i="1"/>
  <c r="Q555" i="1"/>
  <c r="Q547" i="1"/>
  <c r="Q539" i="1"/>
  <c r="Q562" i="1"/>
  <c r="Q554" i="1"/>
  <c r="Q546" i="1"/>
  <c r="Q538" i="1"/>
  <c r="X561" i="1"/>
  <c r="X553" i="1"/>
  <c r="X545" i="1"/>
  <c r="X537" i="1"/>
  <c r="Q561" i="1"/>
  <c r="Q553" i="1"/>
  <c r="Q545" i="1"/>
  <c r="Q537" i="1"/>
  <c r="Q560" i="1"/>
  <c r="Q552" i="1"/>
  <c r="Q544" i="1"/>
  <c r="Q536" i="1"/>
  <c r="Q559" i="1"/>
  <c r="Q551" i="1"/>
  <c r="Q543" i="1"/>
  <c r="Q535" i="1"/>
  <c r="Q558" i="1"/>
  <c r="Q550" i="1"/>
  <c r="Q542" i="1"/>
  <c r="Q534" i="1"/>
  <c r="Q557" i="1"/>
  <c r="Q549" i="1"/>
  <c r="Q541" i="1"/>
  <c r="Q533" i="1"/>
  <c r="Q556" i="1"/>
  <c r="Q548" i="1"/>
  <c r="Q540" i="1"/>
  <c r="Q532" i="1"/>
  <c r="AR523" i="1"/>
  <c r="AT523" i="1" s="1"/>
  <c r="AR499" i="1"/>
  <c r="AT499" i="1" s="1"/>
  <c r="W527" i="1"/>
  <c r="X527" i="1"/>
  <c r="W519" i="1"/>
  <c r="X519" i="1"/>
  <c r="W511" i="1"/>
  <c r="X511" i="1"/>
  <c r="W503" i="1"/>
  <c r="X503" i="1"/>
  <c r="W495" i="1"/>
  <c r="X495" i="1"/>
  <c r="W487" i="1"/>
  <c r="X487" i="1"/>
  <c r="W479" i="1"/>
  <c r="X479" i="1"/>
  <c r="T511" i="1"/>
  <c r="U511" i="1"/>
  <c r="T503" i="1"/>
  <c r="U503" i="1"/>
  <c r="T495" i="1"/>
  <c r="U495" i="1"/>
  <c r="T487" i="1"/>
  <c r="U487" i="1"/>
  <c r="T479" i="1"/>
  <c r="U479" i="1"/>
  <c r="P530" i="1"/>
  <c r="AA530" i="1"/>
  <c r="Q530" i="1"/>
  <c r="P522" i="1"/>
  <c r="AA522" i="1"/>
  <c r="Q522" i="1"/>
  <c r="P514" i="1"/>
  <c r="AA514" i="1"/>
  <c r="Q514" i="1"/>
  <c r="P506" i="1"/>
  <c r="AA506" i="1"/>
  <c r="Q506" i="1"/>
  <c r="P498" i="1"/>
  <c r="AA498" i="1"/>
  <c r="Q498" i="1"/>
  <c r="P490" i="1"/>
  <c r="AA490" i="1"/>
  <c r="Q490" i="1"/>
  <c r="P482" i="1"/>
  <c r="AA482" i="1"/>
  <c r="Q482" i="1"/>
  <c r="P474" i="1"/>
  <c r="AA474" i="1"/>
  <c r="Q474" i="1"/>
  <c r="AQ529" i="1"/>
  <c r="AQ521" i="1"/>
  <c r="AQ513" i="1"/>
  <c r="AQ505" i="1"/>
  <c r="AQ497" i="1"/>
  <c r="AQ489" i="1"/>
  <c r="AQ481" i="1"/>
  <c r="AQ473" i="1"/>
  <c r="AB504" i="1"/>
  <c r="X518" i="1"/>
  <c r="X486" i="1"/>
  <c r="U528" i="1"/>
  <c r="U520" i="1"/>
  <c r="U512" i="1"/>
  <c r="U504" i="1"/>
  <c r="U496" i="1"/>
  <c r="U488" i="1"/>
  <c r="U480" i="1"/>
  <c r="Q524" i="1"/>
  <c r="Q516" i="1"/>
  <c r="Q508" i="1"/>
  <c r="Q500" i="1"/>
  <c r="Q492" i="1"/>
  <c r="Q484" i="1"/>
  <c r="Q476" i="1"/>
  <c r="P527" i="1"/>
  <c r="P519" i="1"/>
  <c r="P511" i="1"/>
  <c r="P503" i="1"/>
  <c r="P495" i="1"/>
  <c r="P487" i="1"/>
  <c r="P479" i="1"/>
  <c r="Q531" i="1"/>
  <c r="Q523" i="1"/>
  <c r="Q515" i="1"/>
  <c r="Q507" i="1"/>
  <c r="Q499" i="1"/>
  <c r="Q491" i="1"/>
  <c r="Q483" i="1"/>
  <c r="Q475" i="1"/>
  <c r="AA531" i="1"/>
  <c r="AA523" i="1"/>
  <c r="AA515" i="1"/>
  <c r="AA507" i="1"/>
  <c r="AA499" i="1"/>
  <c r="AA491" i="1"/>
  <c r="AA483" i="1"/>
  <c r="AA475" i="1"/>
  <c r="P456" i="1"/>
  <c r="Q471" i="1"/>
  <c r="Q463" i="1"/>
  <c r="Q455" i="1"/>
  <c r="Q447" i="1"/>
  <c r="P448" i="1"/>
  <c r="Q470" i="1"/>
  <c r="Q462" i="1"/>
  <c r="Q454" i="1"/>
  <c r="Q446" i="1"/>
  <c r="P464" i="1"/>
  <c r="Q469" i="1"/>
  <c r="Q461" i="1"/>
  <c r="Q453" i="1"/>
  <c r="Q445" i="1"/>
  <c r="Q468" i="1"/>
  <c r="Q460" i="1"/>
  <c r="Q452" i="1"/>
  <c r="Q444" i="1"/>
  <c r="Q472" i="1"/>
  <c r="Q467" i="1"/>
  <c r="Q459" i="1"/>
  <c r="Q451" i="1"/>
  <c r="Q443" i="1"/>
  <c r="Q466" i="1"/>
  <c r="Q458" i="1"/>
  <c r="Q450" i="1"/>
  <c r="Q442" i="1"/>
  <c r="Q465" i="1"/>
  <c r="Q457" i="1"/>
  <c r="Q449" i="1"/>
  <c r="Q441" i="1"/>
  <c r="AA440" i="1"/>
  <c r="U439" i="1"/>
  <c r="U438" i="1"/>
  <c r="Q438" i="1"/>
  <c r="Q436" i="1"/>
  <c r="Q435" i="1"/>
  <c r="U437" i="1"/>
  <c r="Q434" i="1"/>
  <c r="AA433" i="1"/>
  <c r="AQ430" i="1"/>
  <c r="Q432" i="1"/>
  <c r="Q431" i="1"/>
  <c r="AA432" i="1"/>
  <c r="AA431" i="1"/>
  <c r="AB425" i="1"/>
  <c r="AA424" i="1"/>
  <c r="W428" i="1"/>
  <c r="T425" i="1"/>
  <c r="P429" i="1"/>
  <c r="P428" i="1"/>
  <c r="P427" i="1"/>
  <c r="P426" i="1"/>
  <c r="P425" i="1"/>
  <c r="P424" i="1"/>
  <c r="AR422" i="1"/>
  <c r="AT422" i="1" s="1"/>
  <c r="AA422" i="1"/>
  <c r="W422" i="1"/>
  <c r="Q422" i="1"/>
  <c r="AB417" i="1"/>
  <c r="AC417" i="1"/>
  <c r="AQ415" i="1"/>
  <c r="Q417" i="1"/>
  <c r="Q416" i="1"/>
  <c r="P417" i="1"/>
  <c r="Q415" i="1"/>
  <c r="Q414" i="1"/>
  <c r="Q413" i="1"/>
  <c r="X413" i="1"/>
  <c r="U416" i="1"/>
  <c r="Q420" i="1"/>
  <c r="Q412" i="1"/>
  <c r="AR405" i="1"/>
  <c r="AT405" i="1" s="1"/>
  <c r="AB405" i="1"/>
  <c r="AC405" i="1"/>
  <c r="AB397" i="1"/>
  <c r="AC397" i="1"/>
  <c r="AR396" i="1"/>
  <c r="AT396" i="1" s="1"/>
  <c r="AQ406" i="1"/>
  <c r="AQ398" i="1"/>
  <c r="AB404" i="1"/>
  <c r="AC404" i="1"/>
  <c r="AA410" i="1"/>
  <c r="AA402" i="1"/>
  <c r="AA394" i="1"/>
  <c r="W410" i="1"/>
  <c r="W402" i="1"/>
  <c r="W394" i="1"/>
  <c r="T408" i="1"/>
  <c r="T400" i="1"/>
  <c r="AQ409" i="1"/>
  <c r="AQ401" i="1"/>
  <c r="Q405" i="1"/>
  <c r="Q397" i="1"/>
  <c r="AC403" i="1"/>
  <c r="X405" i="1"/>
  <c r="X397" i="1"/>
  <c r="U411" i="1"/>
  <c r="U403" i="1"/>
  <c r="U395" i="1"/>
  <c r="P405" i="1"/>
  <c r="P397" i="1"/>
  <c r="X404" i="1"/>
  <c r="X396" i="1"/>
  <c r="U410" i="1"/>
  <c r="U402" i="1"/>
  <c r="U394" i="1"/>
  <c r="Q410" i="1"/>
  <c r="Q402" i="1"/>
  <c r="Q394" i="1"/>
  <c r="P404" i="1"/>
  <c r="P396" i="1"/>
  <c r="U393" i="1"/>
  <c r="Q390" i="1"/>
  <c r="T392" i="1"/>
  <c r="AQ384" i="1"/>
  <c r="AA384" i="1"/>
  <c r="W388" i="1"/>
  <c r="T385" i="1"/>
  <c r="AB383" i="1"/>
  <c r="W386" i="1"/>
  <c r="T383" i="1"/>
  <c r="P387" i="1"/>
  <c r="P386" i="1"/>
  <c r="P385" i="1"/>
  <c r="P384" i="1"/>
  <c r="AA381" i="1"/>
  <c r="W381" i="1"/>
  <c r="Q377" i="1"/>
  <c r="AA380" i="1"/>
  <c r="W380" i="1"/>
  <c r="T382" i="1"/>
  <c r="P382" i="1"/>
  <c r="P381" i="1"/>
  <c r="P380" i="1"/>
  <c r="AA377" i="1"/>
  <c r="AR376" i="1"/>
  <c r="AA376" i="1"/>
  <c r="W376" i="1"/>
  <c r="U376" i="1"/>
  <c r="Q376" i="1"/>
  <c r="U375" i="1"/>
  <c r="Q375" i="1"/>
  <c r="AB371" i="1"/>
  <c r="AC371" i="1"/>
  <c r="AB363" i="1"/>
  <c r="AC363" i="1"/>
  <c r="AR367" i="1"/>
  <c r="AQ370" i="1"/>
  <c r="AQ362" i="1"/>
  <c r="AA370" i="1"/>
  <c r="AA362" i="1"/>
  <c r="Q368" i="1"/>
  <c r="Q360" i="1"/>
  <c r="P371" i="1"/>
  <c r="P363" i="1"/>
  <c r="X370" i="1"/>
  <c r="X362" i="1"/>
  <c r="U371" i="1"/>
  <c r="U363" i="1"/>
  <c r="Q367" i="1"/>
  <c r="Q359" i="1"/>
  <c r="P370" i="1"/>
  <c r="P362" i="1"/>
  <c r="AA374" i="1"/>
  <c r="AA366" i="1"/>
  <c r="AA358" i="1"/>
  <c r="X367" i="1"/>
  <c r="X359" i="1"/>
  <c r="U368" i="1"/>
  <c r="U360" i="1"/>
  <c r="AQ373" i="1"/>
  <c r="AQ365" i="1"/>
  <c r="AQ357" i="1"/>
  <c r="Q371" i="1"/>
  <c r="Q363" i="1"/>
  <c r="W348" i="1"/>
  <c r="X348" i="1"/>
  <c r="W340" i="1"/>
  <c r="X340" i="1"/>
  <c r="W332" i="1"/>
  <c r="X332" i="1"/>
  <c r="W324" i="1"/>
  <c r="X324" i="1"/>
  <c r="T351" i="1"/>
  <c r="U351" i="1"/>
  <c r="T343" i="1"/>
  <c r="U343" i="1"/>
  <c r="T335" i="1"/>
  <c r="U335" i="1"/>
  <c r="T327" i="1"/>
  <c r="U327" i="1"/>
  <c r="AA352" i="1"/>
  <c r="Q352" i="1"/>
  <c r="P352" i="1"/>
  <c r="AA344" i="1"/>
  <c r="Q344" i="1"/>
  <c r="P344" i="1"/>
  <c r="AA336" i="1"/>
  <c r="Q336" i="1"/>
  <c r="P336" i="1"/>
  <c r="AA328" i="1"/>
  <c r="Q328" i="1"/>
  <c r="P328" i="1"/>
  <c r="AQ349" i="1"/>
  <c r="AQ341" i="1"/>
  <c r="AQ333" i="1"/>
  <c r="AQ325" i="1"/>
  <c r="X352" i="1"/>
  <c r="X344" i="1"/>
  <c r="X336" i="1"/>
  <c r="X328" i="1"/>
  <c r="U355" i="1"/>
  <c r="U347" i="1"/>
  <c r="U339" i="1"/>
  <c r="U331" i="1"/>
  <c r="U323" i="1"/>
  <c r="Q351" i="1"/>
  <c r="Q343" i="1"/>
  <c r="Q335" i="1"/>
  <c r="Q327" i="1"/>
  <c r="AA348" i="1"/>
  <c r="AA340" i="1"/>
  <c r="AA332" i="1"/>
  <c r="AA324" i="1"/>
  <c r="Q348" i="1"/>
  <c r="Q340" i="1"/>
  <c r="Q332" i="1"/>
  <c r="Q324" i="1"/>
  <c r="Q355" i="1"/>
  <c r="Q347" i="1"/>
  <c r="Q339" i="1"/>
  <c r="Q331" i="1"/>
  <c r="Q323" i="1"/>
  <c r="Q317" i="1"/>
  <c r="AA320" i="1"/>
  <c r="AA318" i="1"/>
  <c r="X320" i="1"/>
  <c r="W318" i="1"/>
  <c r="U322" i="1"/>
  <c r="T320" i="1"/>
  <c r="P320" i="1"/>
  <c r="AA317" i="1"/>
  <c r="W317" i="1"/>
  <c r="T319" i="1"/>
  <c r="P319" i="1"/>
  <c r="AR315" i="1"/>
  <c r="AT315" i="1" s="1"/>
  <c r="AA316" i="1"/>
  <c r="W316" i="1"/>
  <c r="U316" i="1"/>
  <c r="Q316" i="1"/>
  <c r="W314" i="1"/>
  <c r="W313" i="1"/>
  <c r="T314" i="1"/>
  <c r="AQ313" i="1"/>
  <c r="AA313" i="1"/>
  <c r="AQ312" i="1"/>
  <c r="AA311" i="1"/>
  <c r="W311" i="1"/>
  <c r="U311" i="1"/>
  <c r="Q311" i="1"/>
  <c r="U310" i="1"/>
  <c r="Q310" i="1"/>
  <c r="P305" i="1"/>
  <c r="Q308" i="1"/>
  <c r="Q300" i="1"/>
  <c r="P304" i="1"/>
  <c r="Q306" i="1"/>
  <c r="Q298" i="1"/>
  <c r="P302" i="1"/>
  <c r="AA305" i="1"/>
  <c r="U307" i="1"/>
  <c r="AA303" i="1"/>
  <c r="AB292" i="1"/>
  <c r="AC292" i="1"/>
  <c r="AB291" i="1"/>
  <c r="AC291" i="1"/>
  <c r="AQ296" i="1"/>
  <c r="AQ288" i="1"/>
  <c r="Q292" i="1"/>
  <c r="AQ295" i="1"/>
  <c r="AA295" i="1"/>
  <c r="Q291" i="1"/>
  <c r="X292" i="1"/>
  <c r="U290" i="1"/>
  <c r="Q290" i="1"/>
  <c r="P292" i="1"/>
  <c r="X291" i="1"/>
  <c r="U297" i="1"/>
  <c r="U289" i="1"/>
  <c r="P291" i="1"/>
  <c r="AQ287" i="1"/>
  <c r="AB287" i="1"/>
  <c r="AC287" i="1"/>
  <c r="Q285" i="1"/>
  <c r="Q283" i="1"/>
  <c r="AQ282" i="1"/>
  <c r="AA282" i="1"/>
  <c r="AR281" i="1"/>
  <c r="AR280" i="1"/>
  <c r="AT280" i="1" s="1"/>
  <c r="U281" i="1"/>
  <c r="Q281" i="1"/>
  <c r="Q280" i="1"/>
  <c r="P255" i="1"/>
  <c r="P262" i="1"/>
  <c r="Q277" i="1"/>
  <c r="Q269" i="1"/>
  <c r="Q261" i="1"/>
  <c r="Q253" i="1"/>
  <c r="P270" i="1"/>
  <c r="Q276" i="1"/>
  <c r="Q268" i="1"/>
  <c r="Q260" i="1"/>
  <c r="Q252" i="1"/>
  <c r="P279" i="1"/>
  <c r="Q278" i="1"/>
  <c r="P254" i="1"/>
  <c r="Q275" i="1"/>
  <c r="Q267" i="1"/>
  <c r="Q259" i="1"/>
  <c r="Q251" i="1"/>
  <c r="Q274" i="1"/>
  <c r="Q266" i="1"/>
  <c r="Q258" i="1"/>
  <c r="Q250" i="1"/>
  <c r="P271" i="1"/>
  <c r="Q273" i="1"/>
  <c r="Q265" i="1"/>
  <c r="Q257" i="1"/>
  <c r="Q249" i="1"/>
  <c r="Q272" i="1"/>
  <c r="Q264" i="1"/>
  <c r="Q256" i="1"/>
  <c r="Q248" i="1"/>
  <c r="Q243" i="1"/>
  <c r="AA243" i="1"/>
  <c r="Q235" i="1"/>
  <c r="AA235" i="1"/>
  <c r="Q227" i="1"/>
  <c r="AA227" i="1"/>
  <c r="Q219" i="1"/>
  <c r="AA219" i="1"/>
  <c r="Q211" i="1"/>
  <c r="AA211" i="1"/>
  <c r="Q203" i="1"/>
  <c r="AA203" i="1"/>
  <c r="Q195" i="1"/>
  <c r="AA195" i="1"/>
  <c r="Q187" i="1"/>
  <c r="AA187" i="1"/>
  <c r="Q179" i="1"/>
  <c r="AA179" i="1"/>
  <c r="Q171" i="1"/>
  <c r="AA171" i="1"/>
  <c r="P203" i="1"/>
  <c r="P195" i="1"/>
  <c r="AC207" i="1"/>
  <c r="P187" i="1"/>
  <c r="U247" i="1"/>
  <c r="U239" i="1"/>
  <c r="U231" i="1"/>
  <c r="U223" i="1"/>
  <c r="U215" i="1"/>
  <c r="U207" i="1"/>
  <c r="U199" i="1"/>
  <c r="U191" i="1"/>
  <c r="U183" i="1"/>
  <c r="U175" i="1"/>
  <c r="U167" i="1"/>
  <c r="P243" i="1"/>
  <c r="P179" i="1"/>
  <c r="P235" i="1"/>
  <c r="P171" i="1"/>
  <c r="Q246" i="1"/>
  <c r="Q238" i="1"/>
  <c r="Q230" i="1"/>
  <c r="Q222" i="1"/>
  <c r="Q214" i="1"/>
  <c r="Q206" i="1"/>
  <c r="Q198" i="1"/>
  <c r="Q190" i="1"/>
  <c r="Q182" i="1"/>
  <c r="Q174" i="1"/>
  <c r="Q166" i="1"/>
  <c r="P242" i="1"/>
  <c r="P234" i="1"/>
  <c r="P226" i="1"/>
  <c r="P218" i="1"/>
  <c r="P210" i="1"/>
  <c r="P202" i="1"/>
  <c r="P194" i="1"/>
  <c r="P186" i="1"/>
  <c r="P178" i="1"/>
  <c r="P170" i="1"/>
  <c r="Q245" i="1"/>
  <c r="Q237" i="1"/>
  <c r="Q229" i="1"/>
  <c r="Q221" i="1"/>
  <c r="Q213" i="1"/>
  <c r="Q205" i="1"/>
  <c r="Q197" i="1"/>
  <c r="Q189" i="1"/>
  <c r="Q181" i="1"/>
  <c r="Q173" i="1"/>
  <c r="Q165" i="1"/>
  <c r="P241" i="1"/>
  <c r="P233" i="1"/>
  <c r="P225" i="1"/>
  <c r="P217" i="1"/>
  <c r="P209" i="1"/>
  <c r="P201" i="1"/>
  <c r="P193" i="1"/>
  <c r="P185" i="1"/>
  <c r="P177" i="1"/>
  <c r="P169" i="1"/>
  <c r="Q244" i="1"/>
  <c r="Q236" i="1"/>
  <c r="Q228" i="1"/>
  <c r="Q220" i="1"/>
  <c r="Q212" i="1"/>
  <c r="Q204" i="1"/>
  <c r="Q196" i="1"/>
  <c r="Q188" i="1"/>
  <c r="Q180" i="1"/>
  <c r="Q172" i="1"/>
  <c r="Q164" i="1"/>
  <c r="P240" i="1"/>
  <c r="P232" i="1"/>
  <c r="P224" i="1"/>
  <c r="P216" i="1"/>
  <c r="P208" i="1"/>
  <c r="P200" i="1"/>
  <c r="P192" i="1"/>
  <c r="P184" i="1"/>
  <c r="P176" i="1"/>
  <c r="P168" i="1"/>
  <c r="U163" i="1"/>
  <c r="Q163" i="1"/>
  <c r="U162" i="1"/>
  <c r="Q162" i="1"/>
  <c r="AA161" i="1"/>
  <c r="AA160" i="1"/>
  <c r="AQ158" i="1"/>
  <c r="AC157" i="1"/>
  <c r="AB157" i="1"/>
  <c r="AA153" i="1"/>
  <c r="W157" i="1"/>
  <c r="T154" i="1"/>
  <c r="AQ152" i="1"/>
  <c r="P157" i="1"/>
  <c r="AB151" i="1"/>
  <c r="W154" i="1"/>
  <c r="T151" i="1"/>
  <c r="W153" i="1"/>
  <c r="P154" i="1"/>
  <c r="P153" i="1"/>
  <c r="AR149" i="1"/>
  <c r="AT149" i="1" s="1"/>
  <c r="U150" i="1"/>
  <c r="AC149" i="1"/>
  <c r="U149" i="1"/>
  <c r="Q148" i="1"/>
  <c r="Q147" i="1"/>
  <c r="AQ148" i="1"/>
  <c r="Q146" i="1"/>
  <c r="AA147" i="1"/>
  <c r="AA146" i="1"/>
  <c r="Q144" i="1"/>
  <c r="AA145" i="1"/>
  <c r="Q143" i="1"/>
  <c r="AQ144" i="1"/>
  <c r="AA144" i="1"/>
  <c r="AQ137" i="1"/>
  <c r="AA137" i="1"/>
  <c r="W141" i="1"/>
  <c r="T138" i="1"/>
  <c r="AB136" i="1"/>
  <c r="W139" i="1"/>
  <c r="T136" i="1"/>
  <c r="P140" i="1"/>
  <c r="P138" i="1"/>
  <c r="P137" i="1"/>
  <c r="AA135" i="1"/>
  <c r="AQ130" i="1"/>
  <c r="AB129" i="1"/>
  <c r="AC129" i="1"/>
  <c r="AR134" i="1"/>
  <c r="AR126" i="1"/>
  <c r="AT126" i="1" s="1"/>
  <c r="AA134" i="1"/>
  <c r="AA126" i="1"/>
  <c r="W134" i="1"/>
  <c r="W126" i="1"/>
  <c r="T132" i="1"/>
  <c r="Q129" i="1"/>
  <c r="X129" i="1"/>
  <c r="U127" i="1"/>
  <c r="Q127" i="1"/>
  <c r="P129" i="1"/>
  <c r="X128" i="1"/>
  <c r="U134" i="1"/>
  <c r="U126" i="1"/>
  <c r="Q134" i="1"/>
  <c r="Q126" i="1"/>
  <c r="P128" i="1"/>
  <c r="AR123" i="1"/>
  <c r="AT123" i="1" s="1"/>
  <c r="U124" i="1"/>
  <c r="Q124" i="1"/>
  <c r="AC123" i="1"/>
  <c r="U123" i="1"/>
  <c r="AA122" i="1"/>
  <c r="AB119" i="1"/>
  <c r="W120" i="1"/>
  <c r="T119" i="1"/>
  <c r="W118" i="1"/>
  <c r="T117" i="1"/>
  <c r="P120" i="1"/>
  <c r="AA120" i="1"/>
  <c r="AA116" i="1"/>
  <c r="W116" i="1"/>
  <c r="AQ115" i="1"/>
  <c r="Q116" i="1"/>
  <c r="AC114" i="1"/>
  <c r="U114" i="1"/>
  <c r="W112" i="1"/>
  <c r="T113" i="1"/>
  <c r="Q113" i="1"/>
  <c r="Q112" i="1"/>
  <c r="AA113" i="1"/>
  <c r="AA112" i="1"/>
  <c r="AC110" i="1"/>
  <c r="AB110" i="1"/>
  <c r="Q109" i="1"/>
  <c r="Q110" i="1"/>
  <c r="Q108" i="1"/>
  <c r="Q107" i="1"/>
  <c r="Q106" i="1"/>
  <c r="Q105" i="1"/>
  <c r="Q104" i="1"/>
  <c r="Q103" i="1"/>
  <c r="AR102" i="1"/>
  <c r="AB102" i="1"/>
  <c r="AC102" i="1"/>
  <c r="Q101" i="1"/>
  <c r="Q102" i="1"/>
  <c r="Q100" i="1"/>
  <c r="Q99" i="1"/>
  <c r="X102" i="1"/>
  <c r="T102" i="1"/>
  <c r="Q98" i="1"/>
  <c r="Q97" i="1"/>
  <c r="Q96" i="1"/>
  <c r="Q95" i="1"/>
  <c r="Q94" i="1"/>
  <c r="Q93" i="1"/>
  <c r="Q91" i="1"/>
  <c r="Q90" i="1"/>
  <c r="Q89" i="1"/>
  <c r="Q88" i="1"/>
  <c r="Q87" i="1"/>
  <c r="AA81" i="1"/>
  <c r="W85" i="1"/>
  <c r="T82" i="1"/>
  <c r="P86" i="1"/>
  <c r="W84" i="1"/>
  <c r="P85" i="1"/>
  <c r="P84" i="1"/>
  <c r="W82" i="1"/>
  <c r="P83" i="1"/>
  <c r="P82" i="1"/>
  <c r="P81" i="1"/>
  <c r="AR65" i="1"/>
  <c r="AT65" i="1" s="1"/>
  <c r="Q78" i="1"/>
  <c r="Q70" i="1"/>
  <c r="Q71" i="1"/>
  <c r="Q77" i="1"/>
  <c r="Q69" i="1"/>
  <c r="Q76" i="1"/>
  <c r="Q68" i="1"/>
  <c r="Q75" i="1"/>
  <c r="Q67" i="1"/>
  <c r="Q74" i="1"/>
  <c r="Q66" i="1"/>
  <c r="Q73" i="1"/>
  <c r="Q65" i="1"/>
  <c r="Q72" i="1"/>
  <c r="Q64" i="1"/>
  <c r="Q62" i="1"/>
  <c r="U63" i="1"/>
  <c r="Q60" i="1"/>
  <c r="AR56" i="1"/>
  <c r="AT56" i="1" s="1"/>
  <c r="AA57" i="1"/>
  <c r="W57" i="1"/>
  <c r="T59" i="1"/>
  <c r="P59" i="1"/>
  <c r="AA56" i="1"/>
  <c r="W56" i="1"/>
  <c r="T58" i="1"/>
  <c r="P57" i="1"/>
  <c r="AA54" i="1"/>
  <c r="W54" i="1"/>
  <c r="T56" i="1"/>
  <c r="P56" i="1"/>
  <c r="Q51" i="1"/>
  <c r="Q50" i="1"/>
  <c r="AR48" i="1"/>
  <c r="U49" i="1"/>
  <c r="Q48" i="1"/>
  <c r="AQ47" i="1"/>
  <c r="AA47" i="1"/>
  <c r="Q44" i="1"/>
  <c r="Q43" i="1"/>
  <c r="T46" i="1"/>
  <c r="AA36" i="1"/>
  <c r="X37" i="1"/>
  <c r="U38" i="1"/>
  <c r="Q42" i="1"/>
  <c r="Q34" i="1"/>
  <c r="AQ35" i="1"/>
  <c r="AC37" i="1"/>
  <c r="X36" i="1"/>
  <c r="U37" i="1"/>
  <c r="Q41" i="1"/>
  <c r="Q33" i="1"/>
  <c r="AQ42" i="1"/>
  <c r="AQ34" i="1"/>
  <c r="AA42" i="1"/>
  <c r="AA34" i="1"/>
  <c r="Q40" i="1"/>
  <c r="Q32" i="1"/>
  <c r="AA41" i="1"/>
  <c r="AA33" i="1"/>
  <c r="AA40" i="1"/>
  <c r="AA32" i="1"/>
  <c r="AB28" i="1"/>
  <c r="AC28" i="1"/>
  <c r="AA27" i="1"/>
  <c r="W31" i="1"/>
  <c r="W23" i="1"/>
  <c r="T24" i="1"/>
  <c r="P28" i="1"/>
  <c r="Q24" i="1"/>
  <c r="P27" i="1"/>
  <c r="X24" i="1"/>
  <c r="U25" i="1"/>
  <c r="Q29" i="1"/>
  <c r="Q21" i="1"/>
  <c r="AQ30" i="1"/>
  <c r="AQ22" i="1"/>
  <c r="AA30" i="1"/>
  <c r="AA22" i="1"/>
  <c r="Q28" i="1"/>
  <c r="AQ29" i="1"/>
  <c r="AQ21" i="1"/>
  <c r="AR5" i="1"/>
  <c r="AT5" i="1" s="1"/>
  <c r="AQ15" i="1"/>
  <c r="AQ7" i="1"/>
  <c r="AR3" i="1"/>
  <c r="AC13" i="1"/>
  <c r="AB13" i="1"/>
  <c r="AB5" i="1"/>
  <c r="AC5" i="1"/>
  <c r="AR14" i="1"/>
  <c r="AB17" i="1"/>
  <c r="AA19" i="1"/>
  <c r="AA11" i="1"/>
  <c r="AA3" i="1"/>
  <c r="W19" i="1"/>
  <c r="W11" i="1"/>
  <c r="W3" i="1"/>
  <c r="T17" i="1"/>
  <c r="T9" i="1"/>
  <c r="AQ18" i="1"/>
  <c r="AQ10" i="1"/>
  <c r="AQ2" i="1"/>
  <c r="AR2" i="1" s="1"/>
  <c r="AT2" i="1" s="1"/>
  <c r="P16" i="1"/>
  <c r="P8" i="1"/>
  <c r="X14" i="1"/>
  <c r="X6" i="1"/>
  <c r="X13" i="1"/>
  <c r="X5" i="1"/>
  <c r="U19" i="1"/>
  <c r="U11" i="1"/>
  <c r="U3" i="1"/>
  <c r="Q19" i="1"/>
  <c r="Q11" i="1"/>
  <c r="Q3" i="1"/>
  <c r="P13" i="1"/>
  <c r="P5" i="1"/>
  <c r="Q18" i="1"/>
  <c r="Q10" i="1"/>
  <c r="Q2" i="1"/>
  <c r="AB896" i="1" l="1"/>
  <c r="AC1695" i="1"/>
  <c r="AC1333" i="1"/>
  <c r="AC2217" i="1"/>
  <c r="AC1444" i="1"/>
  <c r="AB2205" i="1"/>
  <c r="AC2049" i="1"/>
  <c r="AC2369" i="1"/>
  <c r="AB267" i="1"/>
  <c r="AC923" i="1"/>
  <c r="AB2221" i="1"/>
  <c r="AC1516" i="1"/>
  <c r="AC2374" i="1"/>
  <c r="AC1525" i="1"/>
  <c r="AC2070" i="1"/>
  <c r="AB1302" i="1"/>
  <c r="AC1003" i="1"/>
  <c r="AC2391" i="1"/>
  <c r="AC1014" i="1"/>
  <c r="AC1374" i="1"/>
  <c r="AB820" i="1"/>
  <c r="AC2454" i="1"/>
  <c r="AB1501" i="1"/>
  <c r="AC2295" i="1"/>
  <c r="AC2028" i="1"/>
  <c r="AB1358" i="1"/>
  <c r="AC2335" i="1"/>
  <c r="AC1081" i="1"/>
  <c r="AC1096" i="1"/>
  <c r="AC1583" i="1"/>
  <c r="AB2133" i="1"/>
  <c r="AB2432" i="1"/>
  <c r="AB913" i="1"/>
  <c r="AB2088" i="1"/>
  <c r="AC1518" i="1"/>
  <c r="AC797" i="1"/>
  <c r="AC629" i="1"/>
  <c r="AB2182" i="1"/>
  <c r="AB2253" i="1"/>
  <c r="AB485" i="1"/>
  <c r="AC2255" i="1"/>
  <c r="AB2382" i="1"/>
  <c r="AC1243" i="1"/>
  <c r="AC1615" i="1"/>
  <c r="AB2042" i="1"/>
  <c r="AC2078" i="1"/>
  <c r="AB1122" i="1"/>
  <c r="AC1480" i="1"/>
  <c r="AB2334" i="1"/>
  <c r="AC2398" i="1"/>
  <c r="AB1777" i="1"/>
  <c r="AC263" i="1"/>
  <c r="AB686" i="1"/>
  <c r="AT1031" i="1"/>
  <c r="AB625" i="1"/>
  <c r="AC1488" i="1"/>
  <c r="AC2420" i="1"/>
  <c r="AC2136" i="1"/>
  <c r="AC355" i="1"/>
  <c r="AB2452" i="1"/>
  <c r="AT241" i="1"/>
  <c r="AK1155" i="1"/>
  <c r="AR1155" i="1" s="1"/>
  <c r="AK1206" i="1"/>
  <c r="AR1206" i="1" s="1"/>
  <c r="AT1206" i="1" s="1"/>
  <c r="AK10" i="1"/>
  <c r="AR10" i="1" s="1"/>
  <c r="AT10" i="1" s="1"/>
  <c r="AK799" i="1"/>
  <c r="AR799" i="1" s="1"/>
  <c r="AT799" i="1" s="1"/>
  <c r="AK1051" i="1"/>
  <c r="AR1051" i="1" s="1"/>
  <c r="AK1060" i="1"/>
  <c r="AR1060" i="1" s="1"/>
  <c r="AT1060" i="1" s="1"/>
  <c r="AK357" i="1"/>
  <c r="AR357" i="1" s="1"/>
  <c r="AT357" i="1" s="1"/>
  <c r="AK760" i="1"/>
  <c r="AR760" i="1" s="1"/>
  <c r="AT760" i="1" s="1"/>
  <c r="AK685" i="1"/>
  <c r="AR685" i="1" s="1"/>
  <c r="AK677" i="1"/>
  <c r="AR677" i="1" s="1"/>
  <c r="AT677" i="1" s="1"/>
  <c r="AK669" i="1"/>
  <c r="AR669" i="1" s="1"/>
  <c r="AT669" i="1" s="1"/>
  <c r="AK513" i="1"/>
  <c r="AR513" i="1" s="1"/>
  <c r="AT513" i="1" s="1"/>
  <c r="AK610" i="1"/>
  <c r="AR610" i="1" s="1"/>
  <c r="AT610" i="1" s="1"/>
  <c r="AK2011" i="1"/>
  <c r="AR2011" i="1" s="1"/>
  <c r="AT2011" i="1" s="1"/>
  <c r="AK2139" i="1"/>
  <c r="AR2139" i="1" s="1"/>
  <c r="AT2139" i="1" s="1"/>
  <c r="AK2267" i="1"/>
  <c r="AR2267" i="1" s="1"/>
  <c r="AT2267" i="1" s="1"/>
  <c r="AK2331" i="1"/>
  <c r="AR2331" i="1" s="1"/>
  <c r="AT2331" i="1" s="1"/>
  <c r="AK2395" i="1"/>
  <c r="AR2395" i="1" s="1"/>
  <c r="AT2395" i="1" s="1"/>
  <c r="AK2459" i="1"/>
  <c r="AR2459" i="1" s="1"/>
  <c r="AT2459" i="1" s="1"/>
  <c r="AK2172" i="1"/>
  <c r="AR2172" i="1" s="1"/>
  <c r="AK2236" i="1"/>
  <c r="AR2236" i="1" s="1"/>
  <c r="AK2300" i="1"/>
  <c r="AR2300" i="1" s="1"/>
  <c r="AT2300" i="1" s="1"/>
  <c r="AK2364" i="1"/>
  <c r="AR2364" i="1" s="1"/>
  <c r="AT2364" i="1" s="1"/>
  <c r="AK2476" i="1"/>
  <c r="AR2476" i="1" s="1"/>
  <c r="AT2476" i="1" s="1"/>
  <c r="AK1934" i="1"/>
  <c r="AR1934" i="1" s="1"/>
  <c r="AK901" i="1"/>
  <c r="AR901" i="1" s="1"/>
  <c r="AK973" i="1"/>
  <c r="AR973" i="1" s="1"/>
  <c r="AT973" i="1" s="1"/>
  <c r="AK1105" i="1"/>
  <c r="AR1105" i="1" s="1"/>
  <c r="AK1067" i="1"/>
  <c r="AR1067" i="1" s="1"/>
  <c r="AK975" i="1"/>
  <c r="AR975" i="1" s="1"/>
  <c r="AT975" i="1" s="1"/>
  <c r="AK836" i="1"/>
  <c r="AR836" i="1" s="1"/>
  <c r="AT836" i="1" s="1"/>
  <c r="AK305" i="1"/>
  <c r="AR305" i="1" s="1"/>
  <c r="AK673" i="1"/>
  <c r="AR673" i="1" s="1"/>
  <c r="AT673" i="1" s="1"/>
  <c r="AK650" i="1"/>
  <c r="AR650" i="1" s="1"/>
  <c r="AT650" i="1" s="1"/>
  <c r="AK188" i="1"/>
  <c r="AR188" i="1" s="1"/>
  <c r="AT188" i="1" s="1"/>
  <c r="AK1012" i="1"/>
  <c r="AR1012" i="1" s="1"/>
  <c r="AT1012" i="1" s="1"/>
  <c r="AK2018" i="1"/>
  <c r="AR2018" i="1" s="1"/>
  <c r="AK2082" i="1"/>
  <c r="AR2082" i="1" s="1"/>
  <c r="AT2082" i="1" s="1"/>
  <c r="AK2146" i="1"/>
  <c r="AR2146" i="1" s="1"/>
  <c r="AT2146" i="1" s="1"/>
  <c r="AK2210" i="1"/>
  <c r="AR2210" i="1" s="1"/>
  <c r="AT2210" i="1" s="1"/>
  <c r="AK2274" i="1"/>
  <c r="AR2274" i="1" s="1"/>
  <c r="AK2338" i="1"/>
  <c r="AR2338" i="1" s="1"/>
  <c r="AT2338" i="1" s="1"/>
  <c r="AK2402" i="1"/>
  <c r="AR2402" i="1" s="1"/>
  <c r="AK2466" i="1"/>
  <c r="AR2466" i="1" s="1"/>
  <c r="AT2466" i="1" s="1"/>
  <c r="AK2610" i="1"/>
  <c r="AR2610" i="1" s="1"/>
  <c r="AK1830" i="1"/>
  <c r="AR1830" i="1" s="1"/>
  <c r="AT1830" i="1" s="1"/>
  <c r="AK1714" i="1"/>
  <c r="AR1714" i="1" s="1"/>
  <c r="AT1714" i="1" s="1"/>
  <c r="AK218" i="1"/>
  <c r="AR218" i="1" s="1"/>
  <c r="AK289" i="1"/>
  <c r="AR289" i="1" s="1"/>
  <c r="AK380" i="1"/>
  <c r="AR380" i="1" s="1"/>
  <c r="AT380" i="1" s="1"/>
  <c r="AK896" i="1"/>
  <c r="AR896" i="1" s="1"/>
  <c r="AT896" i="1" s="1"/>
  <c r="AK968" i="1"/>
  <c r="AR968" i="1" s="1"/>
  <c r="AK731" i="1"/>
  <c r="AR731" i="1" s="1"/>
  <c r="AK4" i="1"/>
  <c r="AR4" i="1" s="1"/>
  <c r="AT4" i="1" s="1"/>
  <c r="AK2000" i="1"/>
  <c r="AR2000" i="1" s="1"/>
  <c r="AK2080" i="1"/>
  <c r="AR2080" i="1" s="1"/>
  <c r="AT2080" i="1" s="1"/>
  <c r="AK2144" i="1"/>
  <c r="AR2144" i="1" s="1"/>
  <c r="AT2144" i="1" s="1"/>
  <c r="AK2208" i="1"/>
  <c r="AR2208" i="1" s="1"/>
  <c r="AT2208" i="1" s="1"/>
  <c r="AK2272" i="1"/>
  <c r="AR2272" i="1" s="1"/>
  <c r="AT2272" i="1" s="1"/>
  <c r="AK2336" i="1"/>
  <c r="AR2336" i="1" s="1"/>
  <c r="AT2336" i="1" s="1"/>
  <c r="AK2400" i="1"/>
  <c r="AR2400" i="1" s="1"/>
  <c r="AK2464" i="1"/>
  <c r="AR2464" i="1" s="1"/>
  <c r="AT2464" i="1" s="1"/>
  <c r="AK1833" i="1"/>
  <c r="AR1833" i="1" s="1"/>
  <c r="AT1833" i="1" s="1"/>
  <c r="AK846" i="1"/>
  <c r="AR846" i="1" s="1"/>
  <c r="AK800" i="1"/>
  <c r="AR800" i="1" s="1"/>
  <c r="AK1083" i="1"/>
  <c r="AR1083" i="1" s="1"/>
  <c r="AT1083" i="1" s="1"/>
  <c r="AK404" i="1"/>
  <c r="AR404" i="1" s="1"/>
  <c r="AT404" i="1" s="1"/>
  <c r="AK658" i="1"/>
  <c r="AR658" i="1" s="1"/>
  <c r="AT658" i="1" s="1"/>
  <c r="AK583" i="1"/>
  <c r="AR583" i="1" s="1"/>
  <c r="AT583" i="1" s="1"/>
  <c r="AK399" i="1"/>
  <c r="AR399" i="1" s="1"/>
  <c r="AT399" i="1" s="1"/>
  <c r="AK318" i="1"/>
  <c r="AR318" i="1" s="1"/>
  <c r="AT318" i="1" s="1"/>
  <c r="AK1306" i="1"/>
  <c r="AR1306" i="1" s="1"/>
  <c r="AT1306" i="1" s="1"/>
  <c r="AK1378" i="1"/>
  <c r="AR1378" i="1" s="1"/>
  <c r="AK1506" i="1"/>
  <c r="AR1506" i="1" s="1"/>
  <c r="AK1859" i="1"/>
  <c r="AR1859" i="1" s="1"/>
  <c r="AT1859" i="1" s="1"/>
  <c r="AK969" i="1"/>
  <c r="AR969" i="1" s="1"/>
  <c r="AT969" i="1" s="1"/>
  <c r="AK696" i="1"/>
  <c r="AR696" i="1" s="1"/>
  <c r="AK179" i="1"/>
  <c r="AR179" i="1" s="1"/>
  <c r="AT179" i="1" s="1"/>
  <c r="AK995" i="1"/>
  <c r="AR995" i="1" s="1"/>
  <c r="AT995" i="1" s="1"/>
  <c r="AK221" i="1"/>
  <c r="AR221" i="1" s="1"/>
  <c r="AT221" i="1" s="1"/>
  <c r="AK1208" i="1"/>
  <c r="AR1208" i="1" s="1"/>
  <c r="AK470" i="1"/>
  <c r="AR470" i="1" s="1"/>
  <c r="AT470" i="1" s="1"/>
  <c r="AK2611" i="1"/>
  <c r="AR2611" i="1" s="1"/>
  <c r="AT2611" i="1" s="1"/>
  <c r="AK2137" i="1"/>
  <c r="AR2137" i="1" s="1"/>
  <c r="AT2137" i="1" s="1"/>
  <c r="AK2329" i="1"/>
  <c r="AR2329" i="1" s="1"/>
  <c r="AK2457" i="1"/>
  <c r="AR2457" i="1" s="1"/>
  <c r="AT2457" i="1" s="1"/>
  <c r="AK1237" i="1"/>
  <c r="AR1237" i="1" s="1"/>
  <c r="AT1237" i="1" s="1"/>
  <c r="AK1309" i="1"/>
  <c r="AR1309" i="1" s="1"/>
  <c r="AK1445" i="1"/>
  <c r="AR1445" i="1" s="1"/>
  <c r="AK1509" i="1"/>
  <c r="AR1509" i="1" s="1"/>
  <c r="AT1509" i="1" s="1"/>
  <c r="AK1637" i="1"/>
  <c r="AR1637" i="1" s="1"/>
  <c r="AT1637" i="1" s="1"/>
  <c r="AK472" i="1"/>
  <c r="AR472" i="1" s="1"/>
  <c r="AT472" i="1" s="1"/>
  <c r="AK629" i="1"/>
  <c r="AR629" i="1" s="1"/>
  <c r="AK710" i="1"/>
  <c r="AR710" i="1" s="1"/>
  <c r="AT710" i="1" s="1"/>
  <c r="AK308" i="1"/>
  <c r="AR308" i="1" s="1"/>
  <c r="AT308" i="1" s="1"/>
  <c r="AK641" i="1"/>
  <c r="AR641" i="1" s="1"/>
  <c r="AT641" i="1" s="1"/>
  <c r="AK2522" i="1"/>
  <c r="AR2522" i="1" s="1"/>
  <c r="AK267" i="1"/>
  <c r="AR267" i="1" s="1"/>
  <c r="AT267" i="1" s="1"/>
  <c r="AK2612" i="1"/>
  <c r="AR2612" i="1" s="1"/>
  <c r="AT2612" i="1" s="1"/>
  <c r="AK284" i="1"/>
  <c r="AR284" i="1" s="1"/>
  <c r="AK639" i="1"/>
  <c r="AR639" i="1" s="1"/>
  <c r="AK233" i="1"/>
  <c r="AR233" i="1" s="1"/>
  <c r="AT233" i="1" s="1"/>
  <c r="AK59" i="1"/>
  <c r="AR59" i="1" s="1"/>
  <c r="AT59" i="1" s="1"/>
  <c r="AK2415" i="1"/>
  <c r="AR2415" i="1" s="1"/>
  <c r="AT2415" i="1" s="1"/>
  <c r="AK2479" i="1"/>
  <c r="AR2479" i="1" s="1"/>
  <c r="AT2479" i="1" s="1"/>
  <c r="AK2173" i="1"/>
  <c r="AR2173" i="1" s="1"/>
  <c r="AT2173" i="1" s="1"/>
  <c r="AK2301" i="1"/>
  <c r="AR2301" i="1" s="1"/>
  <c r="AT2301" i="1" s="1"/>
  <c r="AK1515" i="1"/>
  <c r="AR1515" i="1" s="1"/>
  <c r="AT1515" i="1" s="1"/>
  <c r="AK1603" i="1"/>
  <c r="AR1603" i="1" s="1"/>
  <c r="AT1603" i="1" s="1"/>
  <c r="AK2518" i="1"/>
  <c r="AR2518" i="1" s="1"/>
  <c r="AT2518" i="1" s="1"/>
  <c r="AK1444" i="1"/>
  <c r="AR1444" i="1" s="1"/>
  <c r="AT1444" i="1" s="1"/>
  <c r="AK1508" i="1"/>
  <c r="AR1508" i="1" s="1"/>
  <c r="AT1508" i="1" s="1"/>
  <c r="AK1310" i="1"/>
  <c r="AR1310" i="1" s="1"/>
  <c r="AT1310" i="1" s="1"/>
  <c r="AK1502" i="1"/>
  <c r="AR1502" i="1" s="1"/>
  <c r="AT1502" i="1" s="1"/>
  <c r="AK1566" i="1"/>
  <c r="AR1566" i="1" s="1"/>
  <c r="AT1566" i="1" s="1"/>
  <c r="AK1646" i="1"/>
  <c r="AR1646" i="1" s="1"/>
  <c r="AT1646" i="1" s="1"/>
  <c r="AK1327" i="1"/>
  <c r="AR1327" i="1" s="1"/>
  <c r="AT1327" i="1" s="1"/>
  <c r="AK783" i="1"/>
  <c r="AR783" i="1" s="1"/>
  <c r="AT783" i="1" s="1"/>
  <c r="AK1652" i="1"/>
  <c r="AR1652" i="1" s="1"/>
  <c r="AT1652" i="1" s="1"/>
  <c r="AK2601" i="1"/>
  <c r="AR2601" i="1" s="1"/>
  <c r="AT2601" i="1" s="1"/>
  <c r="AK1065" i="1"/>
  <c r="AR1065" i="1" s="1"/>
  <c r="AT1065" i="1" s="1"/>
  <c r="AK2535" i="1"/>
  <c r="AR2535" i="1" s="1"/>
  <c r="AT2535" i="1" s="1"/>
  <c r="AK2540" i="1"/>
  <c r="AR2540" i="1" s="1"/>
  <c r="AT2540" i="1" s="1"/>
  <c r="AK2279" i="1"/>
  <c r="AR2279" i="1" s="1"/>
  <c r="AT2279" i="1" s="1"/>
  <c r="AK703" i="1"/>
  <c r="AR703" i="1" s="1"/>
  <c r="AT703" i="1" s="1"/>
  <c r="AK314" i="1"/>
  <c r="AR314" i="1" s="1"/>
  <c r="AT314" i="1" s="1"/>
  <c r="AK191" i="1"/>
  <c r="AR191" i="1" s="1"/>
  <c r="AT191" i="1" s="1"/>
  <c r="AK184" i="1"/>
  <c r="AR184" i="1" s="1"/>
  <c r="AT184" i="1" s="1"/>
  <c r="AK2492" i="1"/>
  <c r="AR2492" i="1" s="1"/>
  <c r="AT2492" i="1" s="1"/>
  <c r="AK2367" i="1"/>
  <c r="AR2367" i="1" s="1"/>
  <c r="AK1178" i="1"/>
  <c r="AR1178" i="1" s="1"/>
  <c r="AT1178" i="1" s="1"/>
  <c r="AK1023" i="1"/>
  <c r="AR1023" i="1" s="1"/>
  <c r="AT1023" i="1" s="1"/>
  <c r="AK1317" i="1"/>
  <c r="AR1317" i="1" s="1"/>
  <c r="AT1317" i="1" s="1"/>
  <c r="AK326" i="1"/>
  <c r="AR326" i="1" s="1"/>
  <c r="AT326" i="1" s="1"/>
  <c r="AK2020" i="1"/>
  <c r="AR2020" i="1" s="1"/>
  <c r="AT2020" i="1" s="1"/>
  <c r="AK1906" i="1"/>
  <c r="AR1906" i="1" s="1"/>
  <c r="AT1906" i="1" s="1"/>
  <c r="AK1441" i="1"/>
  <c r="AR1441" i="1" s="1"/>
  <c r="AT1441" i="1" s="1"/>
  <c r="AK624" i="1"/>
  <c r="AR624" i="1" s="1"/>
  <c r="AT624" i="1" s="1"/>
  <c r="AK18" i="1"/>
  <c r="AR18" i="1" s="1"/>
  <c r="AT18" i="1" s="1"/>
  <c r="AK7" i="1"/>
  <c r="AR7" i="1" s="1"/>
  <c r="AT7" i="1" s="1"/>
  <c r="AK287" i="1"/>
  <c r="AR287" i="1" s="1"/>
  <c r="AK325" i="1"/>
  <c r="AR325" i="1" s="1"/>
  <c r="AT325" i="1" s="1"/>
  <c r="AK365" i="1"/>
  <c r="AR365" i="1" s="1"/>
  <c r="AT365" i="1" s="1"/>
  <c r="AK362" i="1"/>
  <c r="AR362" i="1" s="1"/>
  <c r="AT362" i="1" s="1"/>
  <c r="AK398" i="1"/>
  <c r="AR398" i="1" s="1"/>
  <c r="AT398" i="1" s="1"/>
  <c r="AK521" i="1"/>
  <c r="AR521" i="1" s="1"/>
  <c r="AT521" i="1" s="1"/>
  <c r="AK702" i="1"/>
  <c r="AR702" i="1" s="1"/>
  <c r="AT702" i="1" s="1"/>
  <c r="AK733" i="1"/>
  <c r="AR733" i="1" s="1"/>
  <c r="AT733" i="1" s="1"/>
  <c r="AK745" i="1"/>
  <c r="AR745" i="1" s="1"/>
  <c r="AT745" i="1" s="1"/>
  <c r="AK772" i="1"/>
  <c r="AR772" i="1" s="1"/>
  <c r="AT772" i="1" s="1"/>
  <c r="AK807" i="1"/>
  <c r="AR807" i="1" s="1"/>
  <c r="AT807" i="1" s="1"/>
  <c r="AK1043" i="1"/>
  <c r="AR1043" i="1" s="1"/>
  <c r="AT1043" i="1" s="1"/>
  <c r="AK1059" i="1"/>
  <c r="AR1059" i="1" s="1"/>
  <c r="AK1094" i="1"/>
  <c r="AR1094" i="1" s="1"/>
  <c r="AT1094" i="1" s="1"/>
  <c r="AK1163" i="1"/>
  <c r="AR1163" i="1" s="1"/>
  <c r="AK1212" i="1"/>
  <c r="AR1212" i="1" s="1"/>
  <c r="AT1212" i="1" s="1"/>
  <c r="AK1715" i="1"/>
  <c r="AR1715" i="1" s="1"/>
  <c r="AK1862" i="1"/>
  <c r="AR1862" i="1" s="1"/>
  <c r="AT1862" i="1" s="1"/>
  <c r="AK2562" i="1"/>
  <c r="AR2562" i="1" s="1"/>
  <c r="AT2562" i="1" s="1"/>
  <c r="AK2568" i="1"/>
  <c r="AR2568" i="1" s="1"/>
  <c r="AT2568" i="1" s="1"/>
  <c r="AK2519" i="1"/>
  <c r="AR2519" i="1" s="1"/>
  <c r="AK2548" i="1"/>
  <c r="AR2548" i="1" s="1"/>
  <c r="AT2548" i="1" s="1"/>
  <c r="AK2039" i="1"/>
  <c r="AR2039" i="1" s="1"/>
  <c r="AT2039" i="1" s="1"/>
  <c r="AK2167" i="1"/>
  <c r="AR2167" i="1" s="1"/>
  <c r="AT2167" i="1" s="1"/>
  <c r="AK1994" i="1"/>
  <c r="AR1994" i="1" s="1"/>
  <c r="AK1986" i="1"/>
  <c r="AR1986" i="1" s="1"/>
  <c r="AT1986" i="1" s="1"/>
  <c r="AK1938" i="1"/>
  <c r="AR1938" i="1" s="1"/>
  <c r="AT1938" i="1" s="1"/>
  <c r="AK1756" i="1"/>
  <c r="AR1756" i="1" s="1"/>
  <c r="AT1756" i="1" s="1"/>
  <c r="AK1895" i="1"/>
  <c r="AR1895" i="1" s="1"/>
  <c r="AK1774" i="1"/>
  <c r="AR1774" i="1" s="1"/>
  <c r="AT1774" i="1" s="1"/>
  <c r="AK1829" i="1"/>
  <c r="AR1829" i="1" s="1"/>
  <c r="AT1829" i="1" s="1"/>
  <c r="AK1117" i="1"/>
  <c r="AR1117" i="1" s="1"/>
  <c r="AT1117" i="1" s="1"/>
  <c r="AK1159" i="1"/>
  <c r="AR1159" i="1" s="1"/>
  <c r="AT1159" i="1" s="1"/>
  <c r="AK1291" i="1"/>
  <c r="AR1291" i="1" s="1"/>
  <c r="AK1125" i="1"/>
  <c r="AR1125" i="1" s="1"/>
  <c r="AT1125" i="1" s="1"/>
  <c r="AK1197" i="1"/>
  <c r="AR1197" i="1" s="1"/>
  <c r="AT1197" i="1" s="1"/>
  <c r="AK959" i="1"/>
  <c r="AR959" i="1" s="1"/>
  <c r="AK999" i="1"/>
  <c r="AR999" i="1" s="1"/>
  <c r="AT999" i="1" s="1"/>
  <c r="AK1018" i="1"/>
  <c r="AR1018" i="1" s="1"/>
  <c r="AT1018" i="1" s="1"/>
  <c r="AK690" i="1"/>
  <c r="AR690" i="1" s="1"/>
  <c r="AK1108" i="1"/>
  <c r="AR1108" i="1" s="1"/>
  <c r="AK740" i="1"/>
  <c r="AR740" i="1" s="1"/>
  <c r="AT740" i="1" s="1"/>
  <c r="AK749" i="1"/>
  <c r="AR749" i="1" s="1"/>
  <c r="AT749" i="1" s="1"/>
  <c r="AK605" i="1"/>
  <c r="AR605" i="1" s="1"/>
  <c r="AT605" i="1" s="1"/>
  <c r="AK431" i="1"/>
  <c r="AR431" i="1" s="1"/>
  <c r="AK970" i="1"/>
  <c r="AR970" i="1" s="1"/>
  <c r="AT970" i="1" s="1"/>
  <c r="AK1002" i="1"/>
  <c r="AR1002" i="1" s="1"/>
  <c r="AT1002" i="1" s="1"/>
  <c r="AK711" i="1"/>
  <c r="AR711" i="1" s="1"/>
  <c r="AT711" i="1" s="1"/>
  <c r="AK582" i="1"/>
  <c r="AR582" i="1" s="1"/>
  <c r="AK512" i="1"/>
  <c r="AR512" i="1" s="1"/>
  <c r="AT512" i="1" s="1"/>
  <c r="AK576" i="1"/>
  <c r="AR576" i="1" s="1"/>
  <c r="AT576" i="1" s="1"/>
  <c r="AK1109" i="1"/>
  <c r="AR1109" i="1" s="1"/>
  <c r="AT1109" i="1" s="1"/>
  <c r="AK358" i="1"/>
  <c r="AR358" i="1" s="1"/>
  <c r="AK1032" i="1"/>
  <c r="AR1032" i="1" s="1"/>
  <c r="AT1032" i="1" s="1"/>
  <c r="AK477" i="1"/>
  <c r="AR477" i="1" s="1"/>
  <c r="AT477" i="1" s="1"/>
  <c r="AK348" i="1"/>
  <c r="AR348" i="1" s="1"/>
  <c r="AT348" i="1" s="1"/>
  <c r="AK116" i="1"/>
  <c r="AR116" i="1" s="1"/>
  <c r="AT116" i="1" s="1"/>
  <c r="AK573" i="1"/>
  <c r="AR573" i="1" s="1"/>
  <c r="AT573" i="1" s="1"/>
  <c r="AK433" i="1"/>
  <c r="AR433" i="1" s="1"/>
  <c r="AT433" i="1" s="1"/>
  <c r="AK386" i="1"/>
  <c r="AR386" i="1" s="1"/>
  <c r="AT386" i="1" s="1"/>
  <c r="AK273" i="1"/>
  <c r="AR273" i="1" s="1"/>
  <c r="AT273" i="1" s="1"/>
  <c r="AK620" i="1"/>
  <c r="AR620" i="1" s="1"/>
  <c r="AT620" i="1" s="1"/>
  <c r="AK222" i="1"/>
  <c r="AR222" i="1" s="1"/>
  <c r="AT222" i="1" s="1"/>
  <c r="AK135" i="1"/>
  <c r="AR135" i="1" s="1"/>
  <c r="AT135" i="1" s="1"/>
  <c r="AK275" i="1"/>
  <c r="AR275" i="1" s="1"/>
  <c r="AK205" i="1"/>
  <c r="AR205" i="1" s="1"/>
  <c r="AT205" i="1" s="1"/>
  <c r="AK147" i="1"/>
  <c r="AR147" i="1" s="1"/>
  <c r="AK355" i="1"/>
  <c r="AR355" i="1" s="1"/>
  <c r="AT355" i="1" s="1"/>
  <c r="AK199" i="1"/>
  <c r="AR199" i="1" s="1"/>
  <c r="AT199" i="1" s="1"/>
  <c r="AK239" i="1"/>
  <c r="AR239" i="1" s="1"/>
  <c r="AT239" i="1" s="1"/>
  <c r="AK107" i="1"/>
  <c r="AR107" i="1" s="1"/>
  <c r="AT107" i="1" s="1"/>
  <c r="AK342" i="1"/>
  <c r="AR342" i="1" s="1"/>
  <c r="AT342" i="1" s="1"/>
  <c r="AK2550" i="1"/>
  <c r="AR2550" i="1" s="1"/>
  <c r="AK2021" i="1"/>
  <c r="AR2021" i="1" s="1"/>
  <c r="AT2021" i="1" s="1"/>
  <c r="AK2149" i="1"/>
  <c r="AR2149" i="1" s="1"/>
  <c r="AK2357" i="1"/>
  <c r="AR2357" i="1" s="1"/>
  <c r="AT2357" i="1" s="1"/>
  <c r="AK2030" i="1"/>
  <c r="AR2030" i="1" s="1"/>
  <c r="AK2437" i="1"/>
  <c r="AR2437" i="1" s="1"/>
  <c r="AT2437" i="1" s="1"/>
  <c r="AK2110" i="1"/>
  <c r="AR2110" i="1" s="1"/>
  <c r="AT2110" i="1" s="1"/>
  <c r="AK2031" i="1"/>
  <c r="AR2031" i="1" s="1"/>
  <c r="AT2031" i="1" s="1"/>
  <c r="AK2375" i="1"/>
  <c r="AR2375" i="1" s="1"/>
  <c r="AK2494" i="1"/>
  <c r="AR2494" i="1" s="1"/>
  <c r="AT2494" i="1" s="1"/>
  <c r="AK2231" i="1"/>
  <c r="AR2231" i="1" s="1"/>
  <c r="AK2444" i="1"/>
  <c r="AR2444" i="1" s="1"/>
  <c r="AT2444" i="1" s="1"/>
  <c r="AK1947" i="1"/>
  <c r="AR1947" i="1" s="1"/>
  <c r="AK2366" i="1"/>
  <c r="AR2366" i="1" s="1"/>
  <c r="AT2366" i="1" s="1"/>
  <c r="AK2263" i="1"/>
  <c r="AR2263" i="1" s="1"/>
  <c r="AT2263" i="1" s="1"/>
  <c r="AK2046" i="1"/>
  <c r="AR2046" i="1" s="1"/>
  <c r="AT2046" i="1" s="1"/>
  <c r="AK2422" i="1"/>
  <c r="AR2422" i="1" s="1"/>
  <c r="AK2350" i="1"/>
  <c r="AR2350" i="1" s="1"/>
  <c r="AT2350" i="1" s="1"/>
  <c r="AK1993" i="1"/>
  <c r="AR1993" i="1" s="1"/>
  <c r="AK1973" i="1"/>
  <c r="AR1973" i="1" s="1"/>
  <c r="AT1973" i="1" s="1"/>
  <c r="AK1964" i="1"/>
  <c r="AR1964" i="1" s="1"/>
  <c r="AT1964" i="1" s="1"/>
  <c r="AK2453" i="1"/>
  <c r="AR2453" i="1" s="1"/>
  <c r="AT2453" i="1" s="1"/>
  <c r="AK1799" i="1"/>
  <c r="AR1799" i="1" s="1"/>
  <c r="AT1799" i="1" s="1"/>
  <c r="AK1749" i="1"/>
  <c r="AR1749" i="1" s="1"/>
  <c r="AT1749" i="1" s="1"/>
  <c r="AK1769" i="1"/>
  <c r="AR1769" i="1" s="1"/>
  <c r="AK1780" i="1"/>
  <c r="AR1780" i="1" s="1"/>
  <c r="AT1780" i="1" s="1"/>
  <c r="AK1860" i="1"/>
  <c r="AR1860" i="1" s="1"/>
  <c r="AT1860" i="1" s="1"/>
  <c r="AK1765" i="1"/>
  <c r="AR1765" i="1" s="1"/>
  <c r="AT1765" i="1" s="1"/>
  <c r="AK1122" i="1"/>
  <c r="AR1122" i="1" s="1"/>
  <c r="AT1122" i="1" s="1"/>
  <c r="AK1186" i="1"/>
  <c r="AR1186" i="1" s="1"/>
  <c r="AT1186" i="1" s="1"/>
  <c r="AK1284" i="1"/>
  <c r="AR1284" i="1" s="1"/>
  <c r="AT1284" i="1" s="1"/>
  <c r="AK857" i="1"/>
  <c r="AR857" i="1" s="1"/>
  <c r="AT857" i="1" s="1"/>
  <c r="AK737" i="1"/>
  <c r="AR737" i="1" s="1"/>
  <c r="AT737" i="1" s="1"/>
  <c r="AK988" i="1"/>
  <c r="AR988" i="1" s="1"/>
  <c r="AK1173" i="1"/>
  <c r="AR1173" i="1" s="1"/>
  <c r="AT1173" i="1" s="1"/>
  <c r="AK863" i="1"/>
  <c r="AR863" i="1" s="1"/>
  <c r="AT863" i="1" s="1"/>
  <c r="AK769" i="1"/>
  <c r="AR769" i="1" s="1"/>
  <c r="AK515" i="1"/>
  <c r="AR515" i="1" s="1"/>
  <c r="AT515" i="1" s="1"/>
  <c r="AK912" i="1"/>
  <c r="AR912" i="1" s="1"/>
  <c r="AT912" i="1" s="1"/>
  <c r="AK516" i="1"/>
  <c r="AR516" i="1" s="1"/>
  <c r="AT516" i="1" s="1"/>
  <c r="AK615" i="1"/>
  <c r="AR615" i="1" s="1"/>
  <c r="AT615" i="1" s="1"/>
  <c r="AK517" i="1"/>
  <c r="AR517" i="1" s="1"/>
  <c r="AT517" i="1" s="1"/>
  <c r="AK351" i="1"/>
  <c r="AR351" i="1" s="1"/>
  <c r="AT351" i="1" s="1"/>
  <c r="AK630" i="1"/>
  <c r="AR630" i="1" s="1"/>
  <c r="AT630" i="1" s="1"/>
  <c r="AK350" i="1"/>
  <c r="AR350" i="1" s="1"/>
  <c r="AK81" i="1"/>
  <c r="AR81" i="1" s="1"/>
  <c r="AT81" i="1" s="1"/>
  <c r="AK90" i="1"/>
  <c r="AR90" i="1" s="1"/>
  <c r="AT90" i="1" s="1"/>
  <c r="AK77" i="1"/>
  <c r="AR77" i="1" s="1"/>
  <c r="AT77" i="1" s="1"/>
  <c r="AK809" i="1"/>
  <c r="AR809" i="1" s="1"/>
  <c r="AK157" i="1"/>
  <c r="AR157" i="1" s="1"/>
  <c r="AT157" i="1" s="1"/>
  <c r="AK793" i="1"/>
  <c r="AR793" i="1" s="1"/>
  <c r="AT793" i="1" s="1"/>
  <c r="AK171" i="1"/>
  <c r="AR171" i="1" s="1"/>
  <c r="AT171" i="1" s="1"/>
  <c r="AK204" i="1"/>
  <c r="AR204" i="1" s="1"/>
  <c r="AT204" i="1" s="1"/>
  <c r="AK2005" i="1"/>
  <c r="AR2005" i="1" s="1"/>
  <c r="AT2005" i="1" s="1"/>
  <c r="AK2028" i="1"/>
  <c r="AR2028" i="1" s="1"/>
  <c r="AT2028" i="1" s="1"/>
  <c r="AK1963" i="1"/>
  <c r="AR1963" i="1" s="1"/>
  <c r="AT1963" i="1" s="1"/>
  <c r="AK1795" i="1"/>
  <c r="AR1795" i="1" s="1"/>
  <c r="AT1795" i="1" s="1"/>
  <c r="AK1073" i="1"/>
  <c r="AR1073" i="1" s="1"/>
  <c r="AT1073" i="1" s="1"/>
  <c r="AK1457" i="1"/>
  <c r="AR1457" i="1" s="1"/>
  <c r="AK1640" i="1"/>
  <c r="AR1640" i="1" s="1"/>
  <c r="AT1640" i="1" s="1"/>
  <c r="AK510" i="1"/>
  <c r="AR510" i="1" s="1"/>
  <c r="AK691" i="1"/>
  <c r="AR691" i="1" s="1"/>
  <c r="AT691" i="1" s="1"/>
  <c r="AK257" i="1"/>
  <c r="AR257" i="1" s="1"/>
  <c r="AT257" i="1" s="1"/>
  <c r="AK225" i="1"/>
  <c r="AR225" i="1" s="1"/>
  <c r="AT225" i="1" s="1"/>
  <c r="AK1539" i="1"/>
  <c r="AR1539" i="1" s="1"/>
  <c r="AT1539" i="1" s="1"/>
  <c r="AK676" i="1"/>
  <c r="AR676" i="1" s="1"/>
  <c r="AT676" i="1" s="1"/>
  <c r="AK258" i="1"/>
  <c r="AR258" i="1" s="1"/>
  <c r="AT258" i="1" s="1"/>
  <c r="AK108" i="1"/>
  <c r="AR108" i="1" s="1"/>
  <c r="AT108" i="1" s="1"/>
  <c r="AK1443" i="1"/>
  <c r="AR1443" i="1" s="1"/>
  <c r="AK613" i="1"/>
  <c r="AR613" i="1" s="1"/>
  <c r="AT613" i="1" s="1"/>
  <c r="AK518" i="1"/>
  <c r="AR518" i="1" s="1"/>
  <c r="AT518" i="1" s="1"/>
  <c r="AK105" i="1"/>
  <c r="AR105" i="1" s="1"/>
  <c r="AT105" i="1" s="1"/>
  <c r="AK1922" i="1"/>
  <c r="AR1922" i="1" s="1"/>
  <c r="AK1328" i="1"/>
  <c r="AR1328" i="1" s="1"/>
  <c r="AT1328" i="1" s="1"/>
  <c r="AK1544" i="1"/>
  <c r="AR1544" i="1" s="1"/>
  <c r="AT1544" i="1" s="1"/>
  <c r="AK1615" i="1"/>
  <c r="AR1615" i="1" s="1"/>
  <c r="AT1615" i="1" s="1"/>
  <c r="AK1623" i="1"/>
  <c r="AR1623" i="1" s="1"/>
  <c r="AK1440" i="1"/>
  <c r="AR1440" i="1" s="1"/>
  <c r="AT1440" i="1" s="1"/>
  <c r="AK1560" i="1"/>
  <c r="AR1560" i="1" s="1"/>
  <c r="AT1560" i="1" s="1"/>
  <c r="AK1680" i="1"/>
  <c r="AR1680" i="1" s="1"/>
  <c r="AT1680" i="1" s="1"/>
  <c r="AK1376" i="1"/>
  <c r="AR1376" i="1" s="1"/>
  <c r="AK872" i="1"/>
  <c r="AR872" i="1" s="1"/>
  <c r="AT872" i="1" s="1"/>
  <c r="AK1496" i="1"/>
  <c r="AR1496" i="1" s="1"/>
  <c r="AT1496" i="1" s="1"/>
  <c r="AK1576" i="1"/>
  <c r="AR1576" i="1" s="1"/>
  <c r="AK787" i="1"/>
  <c r="AR787" i="1" s="1"/>
  <c r="AT787" i="1" s="1"/>
  <c r="AK418" i="1"/>
  <c r="AR418" i="1" s="1"/>
  <c r="AT418" i="1" s="1"/>
  <c r="AK151" i="1"/>
  <c r="AR151" i="1" s="1"/>
  <c r="AT151" i="1" s="1"/>
  <c r="AK532" i="1"/>
  <c r="AR532" i="1" s="1"/>
  <c r="AT532" i="1" s="1"/>
  <c r="AK432" i="1"/>
  <c r="AR432" i="1" s="1"/>
  <c r="AK914" i="1"/>
  <c r="AR914" i="1" s="1"/>
  <c r="AT914" i="1" s="1"/>
  <c r="AK533" i="1"/>
  <c r="AR533" i="1" s="1"/>
  <c r="AT533" i="1" s="1"/>
  <c r="AK1952" i="1"/>
  <c r="AR1952" i="1" s="1"/>
  <c r="AT1952" i="1" s="1"/>
  <c r="AK1905" i="1"/>
  <c r="AR1905" i="1" s="1"/>
  <c r="AC1439" i="1"/>
  <c r="AK1161" i="1"/>
  <c r="AR1161" i="1" s="1"/>
  <c r="AT1161" i="1" s="1"/>
  <c r="AK1281" i="1"/>
  <c r="AR1281" i="1" s="1"/>
  <c r="AK1369" i="1"/>
  <c r="AR1369" i="1" s="1"/>
  <c r="AT1369" i="1" s="1"/>
  <c r="AK1473" i="1"/>
  <c r="AR1473" i="1" s="1"/>
  <c r="AK530" i="1"/>
  <c r="AR530" i="1" s="1"/>
  <c r="AT530" i="1" s="1"/>
  <c r="AK546" i="1"/>
  <c r="AR546" i="1" s="1"/>
  <c r="AT546" i="1" s="1"/>
  <c r="AK1912" i="1"/>
  <c r="AR1912" i="1" s="1"/>
  <c r="AT1912" i="1" s="1"/>
  <c r="AK1120" i="1"/>
  <c r="AR1120" i="1" s="1"/>
  <c r="AT1120" i="1" s="1"/>
  <c r="AK1184" i="1"/>
  <c r="AR1184" i="1" s="1"/>
  <c r="AT1184" i="1" s="1"/>
  <c r="AK2019" i="1"/>
  <c r="AR2019" i="1" s="1"/>
  <c r="AT2019" i="1" s="1"/>
  <c r="AK2083" i="1"/>
  <c r="AR2083" i="1" s="1"/>
  <c r="AT2083" i="1" s="1"/>
  <c r="AK2147" i="1"/>
  <c r="AR2147" i="1" s="1"/>
  <c r="AT2147" i="1" s="1"/>
  <c r="AK2211" i="1"/>
  <c r="AR2211" i="1" s="1"/>
  <c r="AT2211" i="1" s="1"/>
  <c r="AK2275" i="1"/>
  <c r="AR2275" i="1" s="1"/>
  <c r="AK2339" i="1"/>
  <c r="AR2339" i="1" s="1"/>
  <c r="AT2339" i="1" s="1"/>
  <c r="AK2403" i="1"/>
  <c r="AR2403" i="1" s="1"/>
  <c r="AT2403" i="1" s="1"/>
  <c r="AK2467" i="1"/>
  <c r="AR2467" i="1" s="1"/>
  <c r="AT2467" i="1" s="1"/>
  <c r="AK2180" i="1"/>
  <c r="AR2180" i="1" s="1"/>
  <c r="AT2180" i="1" s="1"/>
  <c r="AK2244" i="1"/>
  <c r="AR2244" i="1" s="1"/>
  <c r="AT2244" i="1" s="1"/>
  <c r="AK2308" i="1"/>
  <c r="AR2308" i="1" s="1"/>
  <c r="AT2308" i="1" s="1"/>
  <c r="AK2372" i="1"/>
  <c r="AR2372" i="1" s="1"/>
  <c r="AT2372" i="1" s="1"/>
  <c r="AK1942" i="1"/>
  <c r="AR1942" i="1" s="1"/>
  <c r="AR1104" i="1"/>
  <c r="AT1104" i="1" s="1"/>
  <c r="AK1104" i="1"/>
  <c r="AK917" i="1"/>
  <c r="AR917" i="1" s="1"/>
  <c r="AK981" i="1"/>
  <c r="AR981" i="1" s="1"/>
  <c r="AT981" i="1" s="1"/>
  <c r="AK1089" i="1"/>
  <c r="AR1089" i="1" s="1"/>
  <c r="AT1089" i="1" s="1"/>
  <c r="AK1047" i="1"/>
  <c r="AR1047" i="1" s="1"/>
  <c r="AT1047" i="1" s="1"/>
  <c r="AK1090" i="1"/>
  <c r="AR1090" i="1" s="1"/>
  <c r="AK681" i="1"/>
  <c r="AR681" i="1" s="1"/>
  <c r="AT681" i="1" s="1"/>
  <c r="AK940" i="1"/>
  <c r="AR940" i="1" s="1"/>
  <c r="AK1020" i="1"/>
  <c r="AR1020" i="1" s="1"/>
  <c r="AT1020" i="1" s="1"/>
  <c r="AK293" i="1"/>
  <c r="AR293" i="1" s="1"/>
  <c r="AT293" i="1" s="1"/>
  <c r="AK660" i="1"/>
  <c r="AR660" i="1" s="1"/>
  <c r="AT660" i="1" s="1"/>
  <c r="AK379" i="1"/>
  <c r="AR379" i="1" s="1"/>
  <c r="AK2026" i="1"/>
  <c r="AR2026" i="1" s="1"/>
  <c r="AT2026" i="1" s="1"/>
  <c r="AK2154" i="1"/>
  <c r="AR2154" i="1" s="1"/>
  <c r="AT2154" i="1" s="1"/>
  <c r="AK2218" i="1"/>
  <c r="AR2218" i="1" s="1"/>
  <c r="AK2282" i="1"/>
  <c r="AR2282" i="1" s="1"/>
  <c r="AT2282" i="1" s="1"/>
  <c r="AK2346" i="1"/>
  <c r="AR2346" i="1" s="1"/>
  <c r="AT2346" i="1" s="1"/>
  <c r="AK1838" i="1"/>
  <c r="AR1838" i="1" s="1"/>
  <c r="AT1838" i="1" s="1"/>
  <c r="AK1816" i="1"/>
  <c r="AR1816" i="1" s="1"/>
  <c r="AK226" i="1"/>
  <c r="AR226" i="1" s="1"/>
  <c r="AT226" i="1" s="1"/>
  <c r="AK1101" i="1"/>
  <c r="AR1101" i="1" s="1"/>
  <c r="AT1101" i="1" s="1"/>
  <c r="AK904" i="1"/>
  <c r="AR904" i="1" s="1"/>
  <c r="AT904" i="1" s="1"/>
  <c r="AK976" i="1"/>
  <c r="AR976" i="1" s="1"/>
  <c r="AK659" i="1"/>
  <c r="AR659" i="1" s="1"/>
  <c r="AT659" i="1" s="1"/>
  <c r="AK421" i="1"/>
  <c r="AR421" i="1" s="1"/>
  <c r="AT421" i="1" s="1"/>
  <c r="AB866" i="1"/>
  <c r="AK603" i="1"/>
  <c r="AR603" i="1" s="1"/>
  <c r="AK224" i="1"/>
  <c r="AR224" i="1" s="1"/>
  <c r="AK444" i="1"/>
  <c r="AR444" i="1" s="1"/>
  <c r="AT444" i="1" s="1"/>
  <c r="AK2152" i="1"/>
  <c r="AR2152" i="1" s="1"/>
  <c r="AK2344" i="1"/>
  <c r="AR2344" i="1" s="1"/>
  <c r="AT2344" i="1" s="1"/>
  <c r="AK2472" i="1"/>
  <c r="AR2472" i="1" s="1"/>
  <c r="AT2472" i="1" s="1"/>
  <c r="AK1856" i="1"/>
  <c r="AR1856" i="1" s="1"/>
  <c r="AT1856" i="1" s="1"/>
  <c r="AK1807" i="1"/>
  <c r="AR1807" i="1" s="1"/>
  <c r="AT1807" i="1" s="1"/>
  <c r="AK808" i="1"/>
  <c r="AR808" i="1" s="1"/>
  <c r="AK322" i="1"/>
  <c r="AR322" i="1" s="1"/>
  <c r="AT322" i="1" s="1"/>
  <c r="AK674" i="1"/>
  <c r="AR674" i="1" s="1"/>
  <c r="AT674" i="1" s="1"/>
  <c r="AK1242" i="1"/>
  <c r="AR1242" i="1" s="1"/>
  <c r="AT1242" i="1" s="1"/>
  <c r="AK1314" i="1"/>
  <c r="AR1314" i="1" s="1"/>
  <c r="AT1314" i="1" s="1"/>
  <c r="AK1386" i="1"/>
  <c r="AR1386" i="1" s="1"/>
  <c r="AT1386" i="1" s="1"/>
  <c r="AK1450" i="1"/>
  <c r="AR1450" i="1" s="1"/>
  <c r="AT1450" i="1" s="1"/>
  <c r="AK2582" i="1"/>
  <c r="AR2582" i="1" s="1"/>
  <c r="AT2582" i="1" s="1"/>
  <c r="AK905" i="1"/>
  <c r="AR905" i="1" s="1"/>
  <c r="AT905" i="1" s="1"/>
  <c r="AK977" i="1"/>
  <c r="AR977" i="1" s="1"/>
  <c r="AT977" i="1" s="1"/>
  <c r="AK704" i="1"/>
  <c r="AR704" i="1" s="1"/>
  <c r="AT704" i="1" s="1"/>
  <c r="AK187" i="1"/>
  <c r="AR187" i="1" s="1"/>
  <c r="AK875" i="1"/>
  <c r="AR875" i="1" s="1"/>
  <c r="AT875" i="1" s="1"/>
  <c r="AK939" i="1"/>
  <c r="AR939" i="1" s="1"/>
  <c r="AT939" i="1" s="1"/>
  <c r="AK1003" i="1"/>
  <c r="AR1003" i="1" s="1"/>
  <c r="AT1003" i="1" s="1"/>
  <c r="AK245" i="1"/>
  <c r="AR245" i="1" s="1"/>
  <c r="AT245" i="1" s="1"/>
  <c r="AK2145" i="1"/>
  <c r="AR2145" i="1" s="1"/>
  <c r="AT2145" i="1" s="1"/>
  <c r="AK2273" i="1"/>
  <c r="AR2273" i="1" s="1"/>
  <c r="AT2273" i="1" s="1"/>
  <c r="AK2337" i="1"/>
  <c r="AR2337" i="1" s="1"/>
  <c r="AT2337" i="1" s="1"/>
  <c r="AK2401" i="1"/>
  <c r="AR2401" i="1" s="1"/>
  <c r="AK2465" i="1"/>
  <c r="AR2465" i="1" s="1"/>
  <c r="AT2465" i="1" s="1"/>
  <c r="AK1325" i="1"/>
  <c r="AR1325" i="1" s="1"/>
  <c r="AT1325" i="1" s="1"/>
  <c r="AK1389" i="1"/>
  <c r="AR1389" i="1" s="1"/>
  <c r="AT1389" i="1" s="1"/>
  <c r="AK1453" i="1"/>
  <c r="AR1453" i="1" s="1"/>
  <c r="AT1453" i="1" s="1"/>
  <c r="AK1517" i="1"/>
  <c r="AR1517" i="1" s="1"/>
  <c r="AT1517" i="1" s="1"/>
  <c r="AK645" i="1"/>
  <c r="AR645" i="1" s="1"/>
  <c r="AK1034" i="1"/>
  <c r="AR1034" i="1" s="1"/>
  <c r="AT1034" i="1" s="1"/>
  <c r="AK247" i="1"/>
  <c r="AR247" i="1" s="1"/>
  <c r="AK2064" i="1"/>
  <c r="AR2064" i="1" s="1"/>
  <c r="AT2064" i="1" s="1"/>
  <c r="AK989" i="1"/>
  <c r="AR989" i="1" s="1"/>
  <c r="AT989" i="1" s="1"/>
  <c r="AK587" i="1"/>
  <c r="AR587" i="1" s="1"/>
  <c r="AK1069" i="1"/>
  <c r="AR1069" i="1" s="1"/>
  <c r="AT1069" i="1" s="1"/>
  <c r="AK249" i="1"/>
  <c r="AR249" i="1" s="1"/>
  <c r="AT249" i="1" s="1"/>
  <c r="AK2423" i="1"/>
  <c r="AR2423" i="1" s="1"/>
  <c r="AK2487" i="1"/>
  <c r="AR2487" i="1" s="1"/>
  <c r="AT2487" i="1" s="1"/>
  <c r="AK437" i="1"/>
  <c r="AR437" i="1" s="1"/>
  <c r="AK71" i="1"/>
  <c r="AR71" i="1" s="1"/>
  <c r="AT71" i="1" s="1"/>
  <c r="AK1331" i="1"/>
  <c r="AR1331" i="1" s="1"/>
  <c r="AT1331" i="1" s="1"/>
  <c r="AK1427" i="1"/>
  <c r="AR1427" i="1" s="1"/>
  <c r="AT1427" i="1" s="1"/>
  <c r="AK1523" i="1"/>
  <c r="AR1523" i="1" s="1"/>
  <c r="AT1523" i="1" s="1"/>
  <c r="AK1611" i="1"/>
  <c r="AR1611" i="1" s="1"/>
  <c r="AK1388" i="1"/>
  <c r="AR1388" i="1" s="1"/>
  <c r="AK1452" i="1"/>
  <c r="AR1452" i="1" s="1"/>
  <c r="AT1452" i="1" s="1"/>
  <c r="AK1351" i="1"/>
  <c r="AR1351" i="1" s="1"/>
  <c r="AK1487" i="1"/>
  <c r="AR1487" i="1" s="1"/>
  <c r="AT1487" i="1" s="1"/>
  <c r="AK619" i="1"/>
  <c r="AR619" i="1" s="1"/>
  <c r="AT619" i="1" s="1"/>
  <c r="AK2533" i="1"/>
  <c r="AR2533" i="1" s="1"/>
  <c r="AT2533" i="1" s="1"/>
  <c r="AK2552" i="1"/>
  <c r="AR2552" i="1" s="1"/>
  <c r="AT2552" i="1" s="1"/>
  <c r="AK1956" i="1"/>
  <c r="AR1956" i="1" s="1"/>
  <c r="AT1956" i="1" s="1"/>
  <c r="AK1761" i="1"/>
  <c r="AR1761" i="1" s="1"/>
  <c r="AK1791" i="1"/>
  <c r="AR1791" i="1" s="1"/>
  <c r="AT1791" i="1" s="1"/>
  <c r="AK1151" i="1"/>
  <c r="AR1151" i="1" s="1"/>
  <c r="AK751" i="1"/>
  <c r="AR751" i="1" s="1"/>
  <c r="AK616" i="1"/>
  <c r="AR616" i="1" s="1"/>
  <c r="AT616" i="1" s="1"/>
  <c r="AK298" i="1"/>
  <c r="AR298" i="1" s="1"/>
  <c r="AT298" i="1" s="1"/>
  <c r="AK438" i="1"/>
  <c r="AR438" i="1" s="1"/>
  <c r="AT438" i="1" s="1"/>
  <c r="AK24" i="1"/>
  <c r="AR24" i="1" s="1"/>
  <c r="AT24" i="1" s="1"/>
  <c r="AK41" i="1"/>
  <c r="AR41" i="1" s="1"/>
  <c r="AT41" i="1" s="1"/>
  <c r="AK1471" i="1"/>
  <c r="AR1471" i="1" s="1"/>
  <c r="AT1471" i="1" s="1"/>
  <c r="AK1424" i="1"/>
  <c r="AR1424" i="1" s="1"/>
  <c r="AT1424" i="1" s="1"/>
  <c r="AK1025" i="1"/>
  <c r="AR1025" i="1" s="1"/>
  <c r="AT1025" i="1" s="1"/>
  <c r="AK459" i="1"/>
  <c r="AR459" i="1" s="1"/>
  <c r="AT459" i="1" s="1"/>
  <c r="AK66" i="1"/>
  <c r="AR66" i="1" s="1"/>
  <c r="AT66" i="1" s="1"/>
  <c r="AK1273" i="1"/>
  <c r="AR1273" i="1" s="1"/>
  <c r="AT1273" i="1" s="1"/>
  <c r="AK2623" i="1"/>
  <c r="AR2623" i="1" s="1"/>
  <c r="AK430" i="1"/>
  <c r="AR430" i="1" s="1"/>
  <c r="AK1106" i="1"/>
  <c r="AR1106" i="1" s="1"/>
  <c r="AT1106" i="1" s="1"/>
  <c r="AK1220" i="1"/>
  <c r="AR1220" i="1" s="1"/>
  <c r="AK1727" i="1"/>
  <c r="AR1727" i="1" s="1"/>
  <c r="AK1865" i="1"/>
  <c r="AR1865" i="1" s="1"/>
  <c r="AT1865" i="1" s="1"/>
  <c r="AK2569" i="1"/>
  <c r="AR2569" i="1" s="1"/>
  <c r="AT2569" i="1" s="1"/>
  <c r="AK2556" i="1"/>
  <c r="AR2556" i="1" s="1"/>
  <c r="AT2556" i="1" s="1"/>
  <c r="AK2602" i="1"/>
  <c r="AR2602" i="1" s="1"/>
  <c r="AK2055" i="1"/>
  <c r="AR2055" i="1" s="1"/>
  <c r="AK2183" i="1"/>
  <c r="AR2183" i="1" s="1"/>
  <c r="AT2183" i="1" s="1"/>
  <c r="AK1980" i="1"/>
  <c r="AR1980" i="1" s="1"/>
  <c r="AK1945" i="1"/>
  <c r="AR1945" i="1" s="1"/>
  <c r="AT1945" i="1" s="1"/>
  <c r="AK1970" i="1"/>
  <c r="AR1970" i="1" s="1"/>
  <c r="AT1970" i="1" s="1"/>
  <c r="AK1834" i="1"/>
  <c r="AR1834" i="1" s="1"/>
  <c r="AT1834" i="1" s="1"/>
  <c r="AK1916" i="1"/>
  <c r="AR1916" i="1" s="1"/>
  <c r="AT1916" i="1" s="1"/>
  <c r="AK1820" i="1"/>
  <c r="AR1820" i="1" s="1"/>
  <c r="AK1782" i="1"/>
  <c r="AR1782" i="1" s="1"/>
  <c r="AT1782" i="1" s="1"/>
  <c r="AK1767" i="1"/>
  <c r="AR1767" i="1" s="1"/>
  <c r="AT1767" i="1" s="1"/>
  <c r="AK1167" i="1"/>
  <c r="AR1167" i="1" s="1"/>
  <c r="AK1784" i="1"/>
  <c r="AR1784" i="1" s="1"/>
  <c r="AT1784" i="1" s="1"/>
  <c r="AK1387" i="1"/>
  <c r="AR1387" i="1" s="1"/>
  <c r="AT1387" i="1" s="1"/>
  <c r="AK1157" i="1"/>
  <c r="AR1157" i="1" s="1"/>
  <c r="AK1091" i="1"/>
  <c r="AR1091" i="1" s="1"/>
  <c r="AT1091" i="1" s="1"/>
  <c r="AK1103" i="1"/>
  <c r="AR1103" i="1" s="1"/>
  <c r="AK1041" i="1"/>
  <c r="AR1041" i="1" s="1"/>
  <c r="AK871" i="1"/>
  <c r="AR871" i="1" s="1"/>
  <c r="AT871" i="1" s="1"/>
  <c r="AK887" i="1"/>
  <c r="AR887" i="1" s="1"/>
  <c r="AK927" i="1"/>
  <c r="AR927" i="1" s="1"/>
  <c r="AT927" i="1" s="1"/>
  <c r="AK858" i="1"/>
  <c r="AR858" i="1" s="1"/>
  <c r="AT858" i="1" s="1"/>
  <c r="AK706" i="1"/>
  <c r="AR706" i="1" s="1"/>
  <c r="AT706" i="1" s="1"/>
  <c r="AK792" i="1"/>
  <c r="AR792" i="1" s="1"/>
  <c r="AT792" i="1" s="1"/>
  <c r="AK742" i="1"/>
  <c r="AR742" i="1" s="1"/>
  <c r="AK734" i="1"/>
  <c r="AR734" i="1" s="1"/>
  <c r="AK741" i="1"/>
  <c r="AR741" i="1" s="1"/>
  <c r="AT741" i="1" s="1"/>
  <c r="AK589" i="1"/>
  <c r="AR589" i="1" s="1"/>
  <c r="AK719" i="1"/>
  <c r="AR719" i="1" s="1"/>
  <c r="AT719" i="1" s="1"/>
  <c r="AK596" i="1"/>
  <c r="AR596" i="1" s="1"/>
  <c r="AT596" i="1" s="1"/>
  <c r="AK485" i="1"/>
  <c r="AR485" i="1" s="1"/>
  <c r="AK450" i="1"/>
  <c r="AR450" i="1" s="1"/>
  <c r="AT450" i="1" s="1"/>
  <c r="AK366" i="1"/>
  <c r="AR366" i="1" s="1"/>
  <c r="AK493" i="1"/>
  <c r="AR493" i="1" s="1"/>
  <c r="AK331" i="1"/>
  <c r="AR331" i="1" s="1"/>
  <c r="AT331" i="1" s="1"/>
  <c r="AK153" i="1"/>
  <c r="AR153" i="1" s="1"/>
  <c r="AT153" i="1" s="1"/>
  <c r="AK581" i="1"/>
  <c r="AR581" i="1" s="1"/>
  <c r="AT581" i="1" s="1"/>
  <c r="AK166" i="1"/>
  <c r="AR166" i="1" s="1"/>
  <c r="AT166" i="1" s="1"/>
  <c r="AK230" i="1"/>
  <c r="AR230" i="1" s="1"/>
  <c r="AT230" i="1" s="1"/>
  <c r="AK229" i="1"/>
  <c r="AR229" i="1" s="1"/>
  <c r="AT229" i="1" s="1"/>
  <c r="AK112" i="1"/>
  <c r="AR112" i="1" s="1"/>
  <c r="AK311" i="1"/>
  <c r="AR311" i="1" s="1"/>
  <c r="AK109" i="1"/>
  <c r="AR109" i="1" s="1"/>
  <c r="AT109" i="1" s="1"/>
  <c r="AK200" i="1"/>
  <c r="AR200" i="1" s="1"/>
  <c r="AK240" i="1"/>
  <c r="AR240" i="1" s="1"/>
  <c r="AT240" i="1" s="1"/>
  <c r="AK25" i="1"/>
  <c r="AR25" i="1" s="1"/>
  <c r="AT25" i="1" s="1"/>
  <c r="AK375" i="1"/>
  <c r="AR375" i="1" s="1"/>
  <c r="AT375" i="1" s="1"/>
  <c r="AK94" i="1"/>
  <c r="AR94" i="1" s="1"/>
  <c r="AT94" i="1" s="1"/>
  <c r="AK2558" i="1"/>
  <c r="AR2558" i="1" s="1"/>
  <c r="AK2525" i="1"/>
  <c r="AR2525" i="1" s="1"/>
  <c r="AT2525" i="1" s="1"/>
  <c r="AK2029" i="1"/>
  <c r="AR2029" i="1" s="1"/>
  <c r="AT2029" i="1" s="1"/>
  <c r="AK2157" i="1"/>
  <c r="AR2157" i="1" s="1"/>
  <c r="AT2157" i="1" s="1"/>
  <c r="AK2389" i="1"/>
  <c r="AR2389" i="1" s="1"/>
  <c r="AT2389" i="1" s="1"/>
  <c r="AK2501" i="1"/>
  <c r="AR2501" i="1" s="1"/>
  <c r="AT2501" i="1" s="1"/>
  <c r="AK2134" i="1"/>
  <c r="AR2134" i="1" s="1"/>
  <c r="AT2134" i="1" s="1"/>
  <c r="AK2087" i="1"/>
  <c r="AR2087" i="1" s="1"/>
  <c r="AT2087" i="1" s="1"/>
  <c r="AK2399" i="1"/>
  <c r="AR2399" i="1" s="1"/>
  <c r="AK2502" i="1"/>
  <c r="AR2502" i="1" s="1"/>
  <c r="AK2254" i="1"/>
  <c r="AR2254" i="1" s="1"/>
  <c r="AT2254" i="1" s="1"/>
  <c r="AK2485" i="1"/>
  <c r="AR2485" i="1" s="1"/>
  <c r="AK2150" i="1"/>
  <c r="AR2150" i="1" s="1"/>
  <c r="AT2150" i="1" s="1"/>
  <c r="AK2063" i="1"/>
  <c r="AR2063" i="1" s="1"/>
  <c r="AT2063" i="1" s="1"/>
  <c r="AK2413" i="1"/>
  <c r="AR2413" i="1" s="1"/>
  <c r="AT2413" i="1" s="1"/>
  <c r="AK2287" i="1"/>
  <c r="AR2287" i="1" s="1"/>
  <c r="AT2287" i="1" s="1"/>
  <c r="AK2446" i="1"/>
  <c r="AR2446" i="1" s="1"/>
  <c r="AK2477" i="1"/>
  <c r="AR2477" i="1" s="1"/>
  <c r="AK1997" i="1"/>
  <c r="AR1997" i="1" s="1"/>
  <c r="AT1997" i="1" s="1"/>
  <c r="AK1972" i="1"/>
  <c r="AR1972" i="1" s="1"/>
  <c r="AT1972" i="1" s="1"/>
  <c r="AK2302" i="1"/>
  <c r="AR2302" i="1" s="1"/>
  <c r="AT2302" i="1" s="1"/>
  <c r="AK1941" i="1"/>
  <c r="AR1941" i="1" s="1"/>
  <c r="AT1941" i="1" s="1"/>
  <c r="AK1870" i="1"/>
  <c r="AR1870" i="1" s="1"/>
  <c r="AT1870" i="1" s="1"/>
  <c r="AK1773" i="1"/>
  <c r="AR1773" i="1" s="1"/>
  <c r="AT1773" i="1" s="1"/>
  <c r="AK1788" i="1"/>
  <c r="AR1788" i="1" s="1"/>
  <c r="AK1732" i="1"/>
  <c r="AR1732" i="1" s="1"/>
  <c r="AK1919" i="1"/>
  <c r="AR1919" i="1" s="1"/>
  <c r="AT1919" i="1" s="1"/>
  <c r="AK1130" i="1"/>
  <c r="AR1130" i="1" s="1"/>
  <c r="AK1194" i="1"/>
  <c r="AR1194" i="1" s="1"/>
  <c r="AT1194" i="1" s="1"/>
  <c r="AK1348" i="1"/>
  <c r="AR1348" i="1" s="1"/>
  <c r="AT1348" i="1" s="1"/>
  <c r="AK865" i="1"/>
  <c r="AR865" i="1" s="1"/>
  <c r="AT865" i="1" s="1"/>
  <c r="AK1172" i="1"/>
  <c r="AR1172" i="1" s="1"/>
  <c r="AT1172" i="1" s="1"/>
  <c r="AK771" i="1"/>
  <c r="AR771" i="1" s="1"/>
  <c r="AK502" i="1"/>
  <c r="AR502" i="1" s="1"/>
  <c r="AK628" i="1"/>
  <c r="AR628" i="1" s="1"/>
  <c r="AT628" i="1" s="1"/>
  <c r="AK524" i="1"/>
  <c r="AR524" i="1" s="1"/>
  <c r="AK525" i="1"/>
  <c r="AR525" i="1" s="1"/>
  <c r="AT525" i="1" s="1"/>
  <c r="AK684" i="1"/>
  <c r="AR684" i="1" s="1"/>
  <c r="AT684" i="1" s="1"/>
  <c r="AK343" i="1"/>
  <c r="AR343" i="1" s="1"/>
  <c r="AT343" i="1" s="1"/>
  <c r="AK117" i="1"/>
  <c r="AR117" i="1" s="1"/>
  <c r="AT117" i="1" s="1"/>
  <c r="AK817" i="1"/>
  <c r="AR817" i="1" s="1"/>
  <c r="AT817" i="1" s="1"/>
  <c r="AK20" i="1"/>
  <c r="AR20" i="1" s="1"/>
  <c r="AT20" i="1" s="1"/>
  <c r="AK203" i="1"/>
  <c r="AR203" i="1" s="1"/>
  <c r="AT203" i="1" s="1"/>
  <c r="AK84" i="1"/>
  <c r="AR84" i="1" s="1"/>
  <c r="AT84" i="1" s="1"/>
  <c r="AK243" i="1"/>
  <c r="AR243" i="1" s="1"/>
  <c r="AT243" i="1" s="1"/>
  <c r="AK2625" i="1"/>
  <c r="AR2625" i="1" s="1"/>
  <c r="AT2625" i="1" s="1"/>
  <c r="AK2013" i="1"/>
  <c r="AR2013" i="1" s="1"/>
  <c r="AT2013" i="1" s="1"/>
  <c r="AK2036" i="1"/>
  <c r="AR2036" i="1" s="1"/>
  <c r="AT2036" i="1" s="1"/>
  <c r="AK1979" i="1"/>
  <c r="AR1979" i="1" s="1"/>
  <c r="AK1943" i="1"/>
  <c r="AR1943" i="1" s="1"/>
  <c r="AK1814" i="1"/>
  <c r="AR1814" i="1" s="1"/>
  <c r="AT1814" i="1" s="1"/>
  <c r="AK1935" i="1"/>
  <c r="AR1935" i="1" s="1"/>
  <c r="AK1851" i="1"/>
  <c r="AR1851" i="1" s="1"/>
  <c r="AT1851" i="1" s="1"/>
  <c r="AK1489" i="1"/>
  <c r="AR1489" i="1" s="1"/>
  <c r="AT1489" i="1" s="1"/>
  <c r="AK1274" i="1"/>
  <c r="AR1274" i="1" s="1"/>
  <c r="AT1274" i="1" s="1"/>
  <c r="AK1538" i="1"/>
  <c r="AR1538" i="1" s="1"/>
  <c r="AT1538" i="1" s="1"/>
  <c r="AK790" i="1"/>
  <c r="AR790" i="1" s="1"/>
  <c r="AK266" i="1"/>
  <c r="AR266" i="1" s="1"/>
  <c r="AK103" i="1"/>
  <c r="AR103" i="1" s="1"/>
  <c r="AT103" i="1" s="1"/>
  <c r="AK181" i="1"/>
  <c r="AR181" i="1" s="1"/>
  <c r="AK623" i="1"/>
  <c r="AR623" i="1" s="1"/>
  <c r="AT623" i="1" s="1"/>
  <c r="AK1360" i="1"/>
  <c r="AR1360" i="1" s="1"/>
  <c r="AT1360" i="1" s="1"/>
  <c r="AK1655" i="1"/>
  <c r="AR1655" i="1" s="1"/>
  <c r="AT1655" i="1" s="1"/>
  <c r="AK1631" i="1"/>
  <c r="AR1631" i="1" s="1"/>
  <c r="AT1631" i="1" s="1"/>
  <c r="AK1335" i="1"/>
  <c r="AR1335" i="1" s="1"/>
  <c r="AT1335" i="1" s="1"/>
  <c r="AK1456" i="1"/>
  <c r="AR1456" i="1" s="1"/>
  <c r="AK1568" i="1"/>
  <c r="AR1568" i="1" s="1"/>
  <c r="AT1568" i="1" s="1"/>
  <c r="AK1688" i="1"/>
  <c r="AR1688" i="1" s="1"/>
  <c r="AK1439" i="1"/>
  <c r="AR1439" i="1" s="1"/>
  <c r="AT1439" i="1" s="1"/>
  <c r="AK1528" i="1"/>
  <c r="AR1528" i="1" s="1"/>
  <c r="AT1528" i="1" s="1"/>
  <c r="AK140" i="1"/>
  <c r="AR140" i="1" s="1"/>
  <c r="AK550" i="1"/>
  <c r="AR550" i="1" s="1"/>
  <c r="AT550" i="1" s="1"/>
  <c r="AK419" i="1"/>
  <c r="AR419" i="1" s="1"/>
  <c r="AK475" i="1"/>
  <c r="AR475" i="1" s="1"/>
  <c r="AK541" i="1"/>
  <c r="AR541" i="1" s="1"/>
  <c r="AT541" i="1" s="1"/>
  <c r="AK264" i="1"/>
  <c r="AR264" i="1" s="1"/>
  <c r="AK537" i="1"/>
  <c r="AR537" i="1" s="1"/>
  <c r="AK2534" i="1"/>
  <c r="AR2534" i="1" s="1"/>
  <c r="AT2534" i="1" s="1"/>
  <c r="AK1960" i="1"/>
  <c r="AR1960" i="1" s="1"/>
  <c r="AT1960" i="1" s="1"/>
  <c r="AK1289" i="1"/>
  <c r="AR1289" i="1" s="1"/>
  <c r="AT1289" i="1" s="1"/>
  <c r="AK1377" i="1"/>
  <c r="AR1377" i="1" s="1"/>
  <c r="AT1377" i="1" s="1"/>
  <c r="AK1481" i="1"/>
  <c r="AR1481" i="1" s="1"/>
  <c r="AK1601" i="1"/>
  <c r="AR1601" i="1" s="1"/>
  <c r="AT1601" i="1" s="1"/>
  <c r="AK1665" i="1"/>
  <c r="AR1665" i="1" s="1"/>
  <c r="AK474" i="1"/>
  <c r="AR474" i="1" s="1"/>
  <c r="AT474" i="1" s="1"/>
  <c r="AK361" i="1"/>
  <c r="AR361" i="1" s="1"/>
  <c r="AT361" i="1" s="1"/>
  <c r="AK554" i="1"/>
  <c r="AR554" i="1" s="1"/>
  <c r="AT554" i="1" s="1"/>
  <c r="AK457" i="1"/>
  <c r="AR457" i="1" s="1"/>
  <c r="AT457" i="1" s="1"/>
  <c r="AK1988" i="1"/>
  <c r="AR1988" i="1" s="1"/>
  <c r="AT1988" i="1" s="1"/>
  <c r="AK1920" i="1"/>
  <c r="AR1920" i="1" s="1"/>
  <c r="AK1128" i="1"/>
  <c r="AR1128" i="1" s="1"/>
  <c r="AT1128" i="1" s="1"/>
  <c r="AK1944" i="1"/>
  <c r="AR1944" i="1" s="1"/>
  <c r="AK466" i="1"/>
  <c r="AR466" i="1" s="1"/>
  <c r="AT466" i="1" s="1"/>
  <c r="AK2155" i="1"/>
  <c r="AR2155" i="1" s="1"/>
  <c r="AT2155" i="1" s="1"/>
  <c r="AK2347" i="1"/>
  <c r="AR2347" i="1" s="1"/>
  <c r="AT2347" i="1" s="1"/>
  <c r="AK2411" i="1"/>
  <c r="AR2411" i="1" s="1"/>
  <c r="AT2411" i="1" s="1"/>
  <c r="AK2475" i="1"/>
  <c r="AR2475" i="1" s="1"/>
  <c r="AK1872" i="1"/>
  <c r="AR1872" i="1" s="1"/>
  <c r="AK2124" i="1"/>
  <c r="AR2124" i="1" s="1"/>
  <c r="AT2124" i="1" s="1"/>
  <c r="AK2188" i="1"/>
  <c r="AR2188" i="1" s="1"/>
  <c r="AK2252" i="1"/>
  <c r="AR2252" i="1" s="1"/>
  <c r="AT2252" i="1" s="1"/>
  <c r="AK2316" i="1"/>
  <c r="AR2316" i="1" s="1"/>
  <c r="AT2316" i="1" s="1"/>
  <c r="AK2380" i="1"/>
  <c r="AR2380" i="1" s="1"/>
  <c r="AK1950" i="1"/>
  <c r="AR1950" i="1" s="1"/>
  <c r="AT1950" i="1" s="1"/>
  <c r="AK1055" i="1"/>
  <c r="AR1055" i="1" s="1"/>
  <c r="AK1048" i="1"/>
  <c r="AR1048" i="1" s="1"/>
  <c r="AK220" i="1"/>
  <c r="AR220" i="1" s="1"/>
  <c r="AT220" i="1" s="1"/>
  <c r="AK948" i="1"/>
  <c r="AR948" i="1" s="1"/>
  <c r="AK767" i="1"/>
  <c r="AR767" i="1" s="1"/>
  <c r="AT767" i="1" s="1"/>
  <c r="AK692" i="1"/>
  <c r="AR692" i="1" s="1"/>
  <c r="AT692" i="1" s="1"/>
  <c r="AK795" i="1"/>
  <c r="AR795" i="1" s="1"/>
  <c r="AT795" i="1" s="1"/>
  <c r="AK652" i="1"/>
  <c r="AR652" i="1" s="1"/>
  <c r="AK2034" i="1"/>
  <c r="AR2034" i="1" s="1"/>
  <c r="AT2034" i="1" s="1"/>
  <c r="AK2162" i="1"/>
  <c r="AR2162" i="1" s="1"/>
  <c r="AT2162" i="1" s="1"/>
  <c r="AK2226" i="1"/>
  <c r="AR2226" i="1" s="1"/>
  <c r="AT2226" i="1" s="1"/>
  <c r="AK2354" i="1"/>
  <c r="AR2354" i="1" s="1"/>
  <c r="AT2354" i="1" s="1"/>
  <c r="AK2418" i="1"/>
  <c r="AR2418" i="1" s="1"/>
  <c r="AK2482" i="1"/>
  <c r="AR2482" i="1" s="1"/>
  <c r="AT2482" i="1" s="1"/>
  <c r="AK1718" i="1"/>
  <c r="AR1718" i="1" s="1"/>
  <c r="AT1718" i="1" s="1"/>
  <c r="AK170" i="1"/>
  <c r="AR170" i="1" s="1"/>
  <c r="AT170" i="1" s="1"/>
  <c r="AK234" i="1"/>
  <c r="AR234" i="1" s="1"/>
  <c r="AT234" i="1" s="1"/>
  <c r="AK611" i="1"/>
  <c r="AR611" i="1" s="1"/>
  <c r="AK2024" i="1"/>
  <c r="AR2024" i="1" s="1"/>
  <c r="AT2024" i="1" s="1"/>
  <c r="AK2096" i="1"/>
  <c r="AR2096" i="1" s="1"/>
  <c r="AK2160" i="1"/>
  <c r="AR2160" i="1" s="1"/>
  <c r="AT2160" i="1" s="1"/>
  <c r="AK2352" i="1"/>
  <c r="AR2352" i="1" s="1"/>
  <c r="AT2352" i="1" s="1"/>
  <c r="AK2416" i="1"/>
  <c r="AR2416" i="1" s="1"/>
  <c r="AT2416" i="1" s="1"/>
  <c r="AK2480" i="1"/>
  <c r="AR2480" i="1" s="1"/>
  <c r="AT2480" i="1" s="1"/>
  <c r="AK1809" i="1"/>
  <c r="AR1809" i="1" s="1"/>
  <c r="AK1735" i="1"/>
  <c r="AR1735" i="1" s="1"/>
  <c r="AK1857" i="1"/>
  <c r="AR1857" i="1" s="1"/>
  <c r="AT1857" i="1" s="1"/>
  <c r="AK1815" i="1"/>
  <c r="AR1815" i="1" s="1"/>
  <c r="AK798" i="1"/>
  <c r="AR798" i="1" s="1"/>
  <c r="AT798" i="1" s="1"/>
  <c r="AK647" i="1"/>
  <c r="AR647" i="1" s="1"/>
  <c r="AT647" i="1" s="1"/>
  <c r="AK682" i="1"/>
  <c r="AR682" i="1" s="1"/>
  <c r="AT682" i="1" s="1"/>
  <c r="AK397" i="1"/>
  <c r="AR397" i="1" s="1"/>
  <c r="AT397" i="1" s="1"/>
  <c r="AK535" i="1"/>
  <c r="AR535" i="1" s="1"/>
  <c r="AT535" i="1" s="1"/>
  <c r="AK1250" i="1"/>
  <c r="AR1250" i="1" s="1"/>
  <c r="AT1250" i="1" s="1"/>
  <c r="AK1322" i="1"/>
  <c r="AR1322" i="1" s="1"/>
  <c r="AT1322" i="1" s="1"/>
  <c r="AK1458" i="1"/>
  <c r="AR1458" i="1" s="1"/>
  <c r="AT1458" i="1" s="1"/>
  <c r="AK2590" i="1"/>
  <c r="AR2590" i="1" s="1"/>
  <c r="AT2590" i="1" s="1"/>
  <c r="AK2584" i="1"/>
  <c r="AR2584" i="1" s="1"/>
  <c r="AT2584" i="1" s="1"/>
  <c r="AK913" i="1"/>
  <c r="AR913" i="1" s="1"/>
  <c r="AT913" i="1" s="1"/>
  <c r="AK985" i="1"/>
  <c r="AR985" i="1" s="1"/>
  <c r="AT985" i="1" s="1"/>
  <c r="AK712" i="1"/>
  <c r="AR712" i="1" s="1"/>
  <c r="AT712" i="1" s="1"/>
  <c r="AK883" i="1"/>
  <c r="AR883" i="1" s="1"/>
  <c r="AK1011" i="1"/>
  <c r="AR1011" i="1" s="1"/>
  <c r="AT1011" i="1" s="1"/>
  <c r="AK1224" i="1"/>
  <c r="AR1224" i="1" s="1"/>
  <c r="AK131" i="1"/>
  <c r="AR131" i="1" s="1"/>
  <c r="AT131" i="1" s="1"/>
  <c r="AK2473" i="1"/>
  <c r="AR2473" i="1" s="1"/>
  <c r="AT2473" i="1" s="1"/>
  <c r="AK1586" i="1"/>
  <c r="AR1586" i="1" s="1"/>
  <c r="AT1586" i="1" s="1"/>
  <c r="AK1690" i="1"/>
  <c r="AR1690" i="1" s="1"/>
  <c r="AT1690" i="1" s="1"/>
  <c r="AK1333" i="1"/>
  <c r="AR1333" i="1" s="1"/>
  <c r="AT1333" i="1" s="1"/>
  <c r="AK1397" i="1"/>
  <c r="AR1397" i="1" s="1"/>
  <c r="AT1397" i="1" s="1"/>
  <c r="AK1461" i="1"/>
  <c r="AR1461" i="1" s="1"/>
  <c r="AT1461" i="1" s="1"/>
  <c r="AK1525" i="1"/>
  <c r="AR1525" i="1" s="1"/>
  <c r="AK1589" i="1"/>
  <c r="AR1589" i="1" s="1"/>
  <c r="AT1589" i="1" s="1"/>
  <c r="AK634" i="1"/>
  <c r="AR634" i="1" s="1"/>
  <c r="AK637" i="1"/>
  <c r="AR637" i="1" s="1"/>
  <c r="AK592" i="1"/>
  <c r="AR592" i="1" s="1"/>
  <c r="AT592" i="1" s="1"/>
  <c r="AK593" i="1"/>
  <c r="AR593" i="1" s="1"/>
  <c r="AK785" i="1"/>
  <c r="AR785" i="1" s="1"/>
  <c r="AK93" i="1"/>
  <c r="AR93" i="1" s="1"/>
  <c r="AT93" i="1" s="1"/>
  <c r="AK997" i="1"/>
  <c r="AR997" i="1" s="1"/>
  <c r="AK595" i="1"/>
  <c r="AR595" i="1" s="1"/>
  <c r="AT595" i="1" s="1"/>
  <c r="AK285" i="1"/>
  <c r="AR285" i="1" s="1"/>
  <c r="AT285" i="1" s="1"/>
  <c r="AK79" i="1"/>
  <c r="AR79" i="1" s="1"/>
  <c r="AT79" i="1" s="1"/>
  <c r="AK2205" i="1"/>
  <c r="AR2205" i="1" s="1"/>
  <c r="AT2205" i="1" s="1"/>
  <c r="AK2333" i="1"/>
  <c r="AR2333" i="1" s="1"/>
  <c r="AT2333" i="1" s="1"/>
  <c r="AK560" i="1"/>
  <c r="AR560" i="1" s="1"/>
  <c r="AT560" i="1" s="1"/>
  <c r="AK1396" i="1"/>
  <c r="AR1396" i="1" s="1"/>
  <c r="AT1396" i="1" s="1"/>
  <c r="AK1460" i="1"/>
  <c r="AR1460" i="1" s="1"/>
  <c r="AT1460" i="1" s="1"/>
  <c r="AK1524" i="1"/>
  <c r="AR1524" i="1" s="1"/>
  <c r="AT1524" i="1" s="1"/>
  <c r="AK1518" i="1"/>
  <c r="AR1518" i="1" s="1"/>
  <c r="AT1518" i="1" s="1"/>
  <c r="AK1582" i="1"/>
  <c r="AR1582" i="1" s="1"/>
  <c r="AT1582" i="1" s="1"/>
  <c r="AK2614" i="1"/>
  <c r="AR2614" i="1" s="1"/>
  <c r="AT2614" i="1" s="1"/>
  <c r="AK1662" i="1"/>
  <c r="AR1662" i="1" s="1"/>
  <c r="AK1495" i="1"/>
  <c r="AR1495" i="1" s="1"/>
  <c r="AK1668" i="1"/>
  <c r="AR1668" i="1" s="1"/>
  <c r="AT1668" i="1" s="1"/>
  <c r="AK2520" i="1"/>
  <c r="AR2520" i="1" s="1"/>
  <c r="AK1887" i="1"/>
  <c r="AR1887" i="1" s="1"/>
  <c r="AK1776" i="1"/>
  <c r="AR1776" i="1" s="1"/>
  <c r="AT1776" i="1" s="1"/>
  <c r="AK788" i="1"/>
  <c r="AR788" i="1" s="1"/>
  <c r="AT788" i="1" s="1"/>
  <c r="AK666" i="1"/>
  <c r="AR666" i="1" s="1"/>
  <c r="AT666" i="1" s="1"/>
  <c r="AK890" i="1"/>
  <c r="AR890" i="1" s="1"/>
  <c r="AK359" i="1"/>
  <c r="AR359" i="1" s="1"/>
  <c r="AK214" i="1"/>
  <c r="AR214" i="1" s="1"/>
  <c r="AT214" i="1" s="1"/>
  <c r="AK2486" i="1"/>
  <c r="AR2486" i="1" s="1"/>
  <c r="AK1965" i="1"/>
  <c r="AR1965" i="1" s="1"/>
  <c r="AT1965" i="1" s="1"/>
  <c r="AK1996" i="1"/>
  <c r="AR1996" i="1" s="1"/>
  <c r="AT1996" i="1" s="1"/>
  <c r="AK2278" i="1"/>
  <c r="AR2278" i="1" s="1"/>
  <c r="AT2278" i="1" s="1"/>
  <c r="AK1741" i="1"/>
  <c r="AR1741" i="1" s="1"/>
  <c r="AT1741" i="1" s="1"/>
  <c r="AK1852" i="1"/>
  <c r="AR1852" i="1" s="1"/>
  <c r="AK1028" i="1"/>
  <c r="AR1028" i="1" s="1"/>
  <c r="AK387" i="1"/>
  <c r="AR387" i="1" s="1"/>
  <c r="AT387" i="1" s="1"/>
  <c r="AK622" i="1"/>
  <c r="AR622" i="1" s="1"/>
  <c r="AT622" i="1" s="1"/>
  <c r="AK484" i="1"/>
  <c r="AR484" i="1" s="1"/>
  <c r="AT484" i="1" s="1"/>
  <c r="AK95" i="1"/>
  <c r="AR95" i="1" s="1"/>
  <c r="AT95" i="1" s="1"/>
  <c r="AK1592" i="1"/>
  <c r="AR1592" i="1" s="1"/>
  <c r="AK1419" i="1"/>
  <c r="AR1419" i="1" s="1"/>
  <c r="AT1419" i="1" s="1"/>
  <c r="AK1599" i="1"/>
  <c r="AR1599" i="1" s="1"/>
  <c r="AK1664" i="1"/>
  <c r="AR1664" i="1" s="1"/>
  <c r="AK1361" i="1"/>
  <c r="AR1361" i="1" s="1"/>
  <c r="AT1361" i="1" s="1"/>
  <c r="AK522" i="1"/>
  <c r="AR522" i="1" s="1"/>
  <c r="AT522" i="1" s="1"/>
  <c r="AK389" i="1"/>
  <c r="AR389" i="1" s="1"/>
  <c r="AT389" i="1" s="1"/>
  <c r="AK1257" i="1"/>
  <c r="AR1257" i="1" s="1"/>
  <c r="AT1257" i="1" s="1"/>
  <c r="AK1078" i="1"/>
  <c r="AR1078" i="1" s="1"/>
  <c r="AT1078" i="1" s="1"/>
  <c r="AK1176" i="1"/>
  <c r="AR1176" i="1" s="1"/>
  <c r="AT1176" i="1" s="1"/>
  <c r="AK1066" i="1"/>
  <c r="AR1066" i="1" s="1"/>
  <c r="AK158" i="1"/>
  <c r="AR158" i="1" s="1"/>
  <c r="AK370" i="1"/>
  <c r="AR370" i="1" s="1"/>
  <c r="AT370" i="1" s="1"/>
  <c r="AK529" i="1"/>
  <c r="AR529" i="1" s="1"/>
  <c r="AK753" i="1"/>
  <c r="AR753" i="1" s="1"/>
  <c r="AT753" i="1" s="1"/>
  <c r="AK30" i="1"/>
  <c r="AR30" i="1" s="1"/>
  <c r="AT30" i="1" s="1"/>
  <c r="AK35" i="1"/>
  <c r="AR35" i="1" s="1"/>
  <c r="AT35" i="1" s="1"/>
  <c r="AK137" i="1"/>
  <c r="AR137" i="1" s="1"/>
  <c r="AT137" i="1" s="1"/>
  <c r="AK152" i="1"/>
  <c r="AR152" i="1" s="1"/>
  <c r="AK341" i="1"/>
  <c r="AR341" i="1" s="1"/>
  <c r="AT341" i="1" s="1"/>
  <c r="AK473" i="1"/>
  <c r="AR473" i="1" s="1"/>
  <c r="AT473" i="1" s="1"/>
  <c r="AK599" i="1"/>
  <c r="AR599" i="1" s="1"/>
  <c r="AK654" i="1"/>
  <c r="AR654" i="1" s="1"/>
  <c r="AK661" i="1"/>
  <c r="AR661" i="1" s="1"/>
  <c r="AK717" i="1"/>
  <c r="AR717" i="1" s="1"/>
  <c r="AT717" i="1" s="1"/>
  <c r="AK761" i="1"/>
  <c r="AR761" i="1" s="1"/>
  <c r="AT761" i="1" s="1"/>
  <c r="AK746" i="1"/>
  <c r="AR746" i="1" s="1"/>
  <c r="AK823" i="1"/>
  <c r="AR823" i="1" s="1"/>
  <c r="AK870" i="1"/>
  <c r="AR870" i="1" s="1"/>
  <c r="AT870" i="1" s="1"/>
  <c r="AK1040" i="1"/>
  <c r="AR1040" i="1" s="1"/>
  <c r="AT1040" i="1" s="1"/>
  <c r="AK1064" i="1"/>
  <c r="AR1064" i="1" s="1"/>
  <c r="AT1064" i="1" s="1"/>
  <c r="AK1115" i="1"/>
  <c r="AR1115" i="1" s="1"/>
  <c r="AT1115" i="1" s="1"/>
  <c r="AK1179" i="1"/>
  <c r="AR1179" i="1" s="1"/>
  <c r="AT1179" i="1" s="1"/>
  <c r="AK1225" i="1"/>
  <c r="AR1225" i="1" s="1"/>
  <c r="AT1225" i="1" s="1"/>
  <c r="AK1734" i="1"/>
  <c r="AR1734" i="1" s="1"/>
  <c r="AK2538" i="1"/>
  <c r="AR2538" i="1" s="1"/>
  <c r="AK2570" i="1"/>
  <c r="AR2570" i="1" s="1"/>
  <c r="AT2570" i="1" s="1"/>
  <c r="AK2581" i="1"/>
  <c r="AR2581" i="1" s="1"/>
  <c r="AK2564" i="1"/>
  <c r="AR2564" i="1" s="1"/>
  <c r="AT2564" i="1" s="1"/>
  <c r="AK2079" i="1"/>
  <c r="AR2079" i="1" s="1"/>
  <c r="AT2079" i="1" s="1"/>
  <c r="AK2207" i="1"/>
  <c r="AR2207" i="1" s="1"/>
  <c r="AT2207" i="1" s="1"/>
  <c r="AK1869" i="1"/>
  <c r="AR1869" i="1" s="1"/>
  <c r="AT1869" i="1" s="1"/>
  <c r="AK1880" i="1"/>
  <c r="AR1880" i="1" s="1"/>
  <c r="AK1806" i="1"/>
  <c r="AR1806" i="1" s="1"/>
  <c r="AK1804" i="1"/>
  <c r="AR1804" i="1" s="1"/>
  <c r="AT1804" i="1" s="1"/>
  <c r="AK1924" i="1"/>
  <c r="AR1924" i="1" s="1"/>
  <c r="AK1903" i="1"/>
  <c r="AR1903" i="1" s="1"/>
  <c r="AT1903" i="1" s="1"/>
  <c r="AK1790" i="1"/>
  <c r="AR1790" i="1" s="1"/>
  <c r="AT1790" i="1" s="1"/>
  <c r="AK1837" i="1"/>
  <c r="AR1837" i="1" s="1"/>
  <c r="AT1837" i="1" s="1"/>
  <c r="AK1116" i="1"/>
  <c r="AR1116" i="1" s="1"/>
  <c r="AT1116" i="1" s="1"/>
  <c r="AK1181" i="1"/>
  <c r="AR1181" i="1" s="1"/>
  <c r="AK1111" i="1"/>
  <c r="AR1111" i="1" s="1"/>
  <c r="AK1175" i="1"/>
  <c r="AR1175" i="1" s="1"/>
  <c r="AT1175" i="1" s="1"/>
  <c r="AK1792" i="1"/>
  <c r="AR1792" i="1" s="1"/>
  <c r="AT1792" i="1" s="1"/>
  <c r="AK1435" i="1"/>
  <c r="AR1435" i="1" s="1"/>
  <c r="AT1435" i="1" s="1"/>
  <c r="AK1204" i="1"/>
  <c r="AR1204" i="1" s="1"/>
  <c r="AT1204" i="1" s="1"/>
  <c r="AK1189" i="1"/>
  <c r="AR1189" i="1" s="1"/>
  <c r="AT1189" i="1" s="1"/>
  <c r="AK1141" i="1"/>
  <c r="AR1141" i="1" s="1"/>
  <c r="AT1141" i="1" s="1"/>
  <c r="AK1068" i="1"/>
  <c r="AR1068" i="1" s="1"/>
  <c r="AT1068" i="1" s="1"/>
  <c r="AK1007" i="1"/>
  <c r="AR1007" i="1" s="1"/>
  <c r="AT1007" i="1" s="1"/>
  <c r="AK714" i="1"/>
  <c r="AR714" i="1" s="1"/>
  <c r="AT714" i="1" s="1"/>
  <c r="AK417" i="1"/>
  <c r="AR417" i="1" s="1"/>
  <c r="AT417" i="1" s="1"/>
  <c r="AK735" i="1"/>
  <c r="AR735" i="1" s="1"/>
  <c r="AT735" i="1" s="1"/>
  <c r="AK571" i="1"/>
  <c r="AR571" i="1" s="1"/>
  <c r="AT571" i="1" s="1"/>
  <c r="AK852" i="1"/>
  <c r="AR852" i="1" s="1"/>
  <c r="AT852" i="1" s="1"/>
  <c r="AK775" i="1"/>
  <c r="AR775" i="1" s="1"/>
  <c r="AT775" i="1" s="1"/>
  <c r="AK922" i="1"/>
  <c r="AR922" i="1" s="1"/>
  <c r="AT922" i="1" s="1"/>
  <c r="AK591" i="1"/>
  <c r="AR591" i="1" s="1"/>
  <c r="AT591" i="1" s="1"/>
  <c r="AK849" i="1"/>
  <c r="AR849" i="1" s="1"/>
  <c r="AT849" i="1" s="1"/>
  <c r="AK663" i="1"/>
  <c r="AR663" i="1" s="1"/>
  <c r="AT663" i="1" s="1"/>
  <c r="AK727" i="1"/>
  <c r="AR727" i="1" s="1"/>
  <c r="AT727" i="1" s="1"/>
  <c r="AK458" i="1"/>
  <c r="AR458" i="1" s="1"/>
  <c r="AT458" i="1" s="1"/>
  <c r="AK332" i="1"/>
  <c r="AR332" i="1" s="1"/>
  <c r="AT332" i="1" s="1"/>
  <c r="AK156" i="1"/>
  <c r="AR156" i="1" s="1"/>
  <c r="AT156" i="1" s="1"/>
  <c r="AK598" i="1"/>
  <c r="AR598" i="1" s="1"/>
  <c r="AT598" i="1" s="1"/>
  <c r="AK374" i="1"/>
  <c r="AR374" i="1" s="1"/>
  <c r="AT374" i="1" s="1"/>
  <c r="AK501" i="1"/>
  <c r="AR501" i="1" s="1"/>
  <c r="AT501" i="1" s="1"/>
  <c r="AK388" i="1"/>
  <c r="AR388" i="1" s="1"/>
  <c r="AT388" i="1" s="1"/>
  <c r="AK143" i="1"/>
  <c r="AR143" i="1" s="1"/>
  <c r="AT143" i="1" s="1"/>
  <c r="AK119" i="1"/>
  <c r="AR119" i="1" s="1"/>
  <c r="AT119" i="1" s="1"/>
  <c r="AK736" i="1"/>
  <c r="AR736" i="1" s="1"/>
  <c r="AK480" i="1"/>
  <c r="AR480" i="1" s="1"/>
  <c r="AT480" i="1" s="1"/>
  <c r="AK174" i="1"/>
  <c r="AR174" i="1" s="1"/>
  <c r="AT174" i="1" s="1"/>
  <c r="AK238" i="1"/>
  <c r="AR238" i="1" s="1"/>
  <c r="AT238" i="1" s="1"/>
  <c r="AK121" i="1"/>
  <c r="AR121" i="1" s="1"/>
  <c r="AT121" i="1" s="1"/>
  <c r="AK237" i="1"/>
  <c r="AR237" i="1" s="1"/>
  <c r="AT237" i="1" s="1"/>
  <c r="AK104" i="1"/>
  <c r="AR104" i="1" s="1"/>
  <c r="AT104" i="1" s="1"/>
  <c r="AK207" i="1"/>
  <c r="AR207" i="1" s="1"/>
  <c r="AT207" i="1" s="1"/>
  <c r="AK87" i="1"/>
  <c r="AR87" i="1" s="1"/>
  <c r="AT87" i="1" s="1"/>
  <c r="AK23" i="1"/>
  <c r="AR23" i="1" s="1"/>
  <c r="AT23" i="1" s="1"/>
  <c r="AK168" i="1"/>
  <c r="AR168" i="1" s="1"/>
  <c r="AT168" i="1" s="1"/>
  <c r="AK208" i="1"/>
  <c r="AR208" i="1" s="1"/>
  <c r="AT208" i="1" s="1"/>
  <c r="AK89" i="1"/>
  <c r="AR89" i="1" s="1"/>
  <c r="AT89" i="1" s="1"/>
  <c r="AK2579" i="1"/>
  <c r="AR2579" i="1" s="1"/>
  <c r="AT2579" i="1" s="1"/>
  <c r="AK2566" i="1"/>
  <c r="AR2566" i="1" s="1"/>
  <c r="AT2566" i="1" s="1"/>
  <c r="AK2542" i="1"/>
  <c r="AR2542" i="1" s="1"/>
  <c r="AT2542" i="1" s="1"/>
  <c r="AK2551" i="1"/>
  <c r="AR2551" i="1" s="1"/>
  <c r="AT2551" i="1" s="1"/>
  <c r="AK2053" i="1"/>
  <c r="AR2053" i="1" s="1"/>
  <c r="AT2053" i="1" s="1"/>
  <c r="AK2181" i="1"/>
  <c r="AR2181" i="1" s="1"/>
  <c r="AT2181" i="1" s="1"/>
  <c r="AK2420" i="1"/>
  <c r="AR2420" i="1" s="1"/>
  <c r="AT2420" i="1" s="1"/>
  <c r="AK2182" i="1"/>
  <c r="AR2182" i="1" s="1"/>
  <c r="AT2182" i="1" s="1"/>
  <c r="AK2230" i="1"/>
  <c r="AR2230" i="1" s="1"/>
  <c r="AT2230" i="1" s="1"/>
  <c r="AK2303" i="1"/>
  <c r="AR2303" i="1" s="1"/>
  <c r="AT2303" i="1" s="1"/>
  <c r="AK2407" i="1"/>
  <c r="AR2407" i="1" s="1"/>
  <c r="AT2407" i="1" s="1"/>
  <c r="AK2277" i="1"/>
  <c r="AR2277" i="1" s="1"/>
  <c r="AT2277" i="1" s="1"/>
  <c r="AK2508" i="1"/>
  <c r="AR2508" i="1" s="1"/>
  <c r="AT2508" i="1" s="1"/>
  <c r="AK2383" i="1"/>
  <c r="AR2383" i="1" s="1"/>
  <c r="AT2383" i="1" s="1"/>
  <c r="AK2151" i="1"/>
  <c r="AR2151" i="1" s="1"/>
  <c r="AT2151" i="1" s="1"/>
  <c r="AK2493" i="1"/>
  <c r="AR2493" i="1" s="1"/>
  <c r="AT2493" i="1" s="1"/>
  <c r="AK2342" i="1"/>
  <c r="AR2342" i="1" s="1"/>
  <c r="AT2342" i="1" s="1"/>
  <c r="AK2318" i="1"/>
  <c r="AR2318" i="1" s="1"/>
  <c r="AT2318" i="1" s="1"/>
  <c r="AK1957" i="1"/>
  <c r="AR1957" i="1" s="1"/>
  <c r="AT1957" i="1" s="1"/>
  <c r="AK2327" i="1"/>
  <c r="AR2327" i="1" s="1"/>
  <c r="AK1836" i="1"/>
  <c r="AR1836" i="1" s="1"/>
  <c r="AT1836" i="1" s="1"/>
  <c r="AK1724" i="1"/>
  <c r="AR1724" i="1" s="1"/>
  <c r="AT1724" i="1" s="1"/>
  <c r="AK1805" i="1"/>
  <c r="AR1805" i="1" s="1"/>
  <c r="AT1805" i="1" s="1"/>
  <c r="AK1796" i="1"/>
  <c r="AR1796" i="1" s="1"/>
  <c r="AK1754" i="1"/>
  <c r="AR1754" i="1" s="1"/>
  <c r="AT1754" i="1" s="1"/>
  <c r="AK1757" i="1"/>
  <c r="AR1757" i="1" s="1"/>
  <c r="AT1757" i="1" s="1"/>
  <c r="AK1202" i="1"/>
  <c r="AR1202" i="1" s="1"/>
  <c r="AT1202" i="1" s="1"/>
  <c r="AK1124" i="1"/>
  <c r="AR1124" i="1" s="1"/>
  <c r="AK898" i="1"/>
  <c r="AR898" i="1" s="1"/>
  <c r="AT898" i="1" s="1"/>
  <c r="AK1074" i="1"/>
  <c r="AR1074" i="1" s="1"/>
  <c r="AT1074" i="1" s="1"/>
  <c r="AK1033" i="1"/>
  <c r="AR1033" i="1" s="1"/>
  <c r="AT1033" i="1" s="1"/>
  <c r="AK777" i="1"/>
  <c r="AR777" i="1" s="1"/>
  <c r="AT777" i="1" s="1"/>
  <c r="AK335" i="1"/>
  <c r="AR335" i="1" s="1"/>
  <c r="AK496" i="1"/>
  <c r="AR496" i="1" s="1"/>
  <c r="AT496" i="1" s="1"/>
  <c r="AK456" i="1"/>
  <c r="AR456" i="1" s="1"/>
  <c r="AT456" i="1" s="1"/>
  <c r="AK1056" i="1"/>
  <c r="AR1056" i="1" s="1"/>
  <c r="AT1056" i="1" s="1"/>
  <c r="AK491" i="1"/>
  <c r="AR491" i="1" s="1"/>
  <c r="AT491" i="1" s="1"/>
  <c r="AK700" i="1"/>
  <c r="AR700" i="1" s="1"/>
  <c r="AT700" i="1" s="1"/>
  <c r="AK451" i="1"/>
  <c r="AR451" i="1" s="1"/>
  <c r="AT451" i="1" s="1"/>
  <c r="AK278" i="1"/>
  <c r="AR278" i="1" s="1"/>
  <c r="AT278" i="1" s="1"/>
  <c r="AK114" i="1"/>
  <c r="AR114" i="1" s="1"/>
  <c r="AT114" i="1" s="1"/>
  <c r="AK693" i="1"/>
  <c r="AR693" i="1" s="1"/>
  <c r="AK75" i="1"/>
  <c r="AR75" i="1" s="1"/>
  <c r="AT75" i="1" s="1"/>
  <c r="AK403" i="1"/>
  <c r="AR403" i="1" s="1"/>
  <c r="AT403" i="1" s="1"/>
  <c r="AK69" i="1"/>
  <c r="AR69" i="1" s="1"/>
  <c r="AT69" i="1" s="1"/>
  <c r="AK2037" i="1"/>
  <c r="AR2037" i="1" s="1"/>
  <c r="AT2037" i="1" s="1"/>
  <c r="AK2044" i="1"/>
  <c r="AR2044" i="1" s="1"/>
  <c r="AT2044" i="1" s="1"/>
  <c r="AK1995" i="1"/>
  <c r="AR1995" i="1" s="1"/>
  <c r="AT1995" i="1" s="1"/>
  <c r="AK1951" i="1"/>
  <c r="AR1951" i="1" s="1"/>
  <c r="AT1951" i="1" s="1"/>
  <c r="AK1738" i="1"/>
  <c r="AR1738" i="1" s="1"/>
  <c r="AT1738" i="1" s="1"/>
  <c r="AK1760" i="1"/>
  <c r="AR1760" i="1" s="1"/>
  <c r="AT1760" i="1" s="1"/>
  <c r="AK1915" i="1"/>
  <c r="AR1915" i="1" s="1"/>
  <c r="AK1118" i="1"/>
  <c r="AR1118" i="1" s="1"/>
  <c r="AT1118" i="1" s="1"/>
  <c r="AK1182" i="1"/>
  <c r="AR1182" i="1" s="1"/>
  <c r="AT1182" i="1" s="1"/>
  <c r="AK1505" i="1"/>
  <c r="AR1505" i="1" s="1"/>
  <c r="AT1505" i="1" s="1"/>
  <c r="AK1370" i="1"/>
  <c r="AR1370" i="1" s="1"/>
  <c r="AT1370" i="1" s="1"/>
  <c r="AK747" i="1"/>
  <c r="AR747" i="1" s="1"/>
  <c r="AT747" i="1" s="1"/>
  <c r="AK723" i="1"/>
  <c r="AR723" i="1" s="1"/>
  <c r="AT723" i="1" s="1"/>
  <c r="AK724" i="1"/>
  <c r="AR724" i="1" s="1"/>
  <c r="AT724" i="1" s="1"/>
  <c r="AK1562" i="1"/>
  <c r="AR1562" i="1" s="1"/>
  <c r="AK478" i="1"/>
  <c r="AR478" i="1" s="1"/>
  <c r="AT478" i="1" s="1"/>
  <c r="AK791" i="1"/>
  <c r="AR791" i="1" s="1"/>
  <c r="AT791" i="1" s="1"/>
  <c r="AK260" i="1"/>
  <c r="AR260" i="1" s="1"/>
  <c r="AT260" i="1" s="1"/>
  <c r="AK98" i="1"/>
  <c r="AR98" i="1" s="1"/>
  <c r="AT98" i="1" s="1"/>
  <c r="AK2583" i="1"/>
  <c r="AR2583" i="1" s="1"/>
  <c r="AT2583" i="1" s="1"/>
  <c r="AK1392" i="1"/>
  <c r="AR1392" i="1" s="1"/>
  <c r="AT1392" i="1" s="1"/>
  <c r="AK1263" i="1"/>
  <c r="AR1263" i="1" s="1"/>
  <c r="AT1263" i="1" s="1"/>
  <c r="AK1647" i="1"/>
  <c r="AR1647" i="1" s="1"/>
  <c r="AT1647" i="1" s="1"/>
  <c r="AK1375" i="1"/>
  <c r="AR1375" i="1" s="1"/>
  <c r="AT1375" i="1" s="1"/>
  <c r="AK1232" i="1"/>
  <c r="AR1232" i="1" s="1"/>
  <c r="AT1232" i="1" s="1"/>
  <c r="AK1472" i="1"/>
  <c r="AR1472" i="1" s="1"/>
  <c r="AT1472" i="1" s="1"/>
  <c r="AK1608" i="1"/>
  <c r="AR1608" i="1" s="1"/>
  <c r="AT1608" i="1" s="1"/>
  <c r="AK1696" i="1"/>
  <c r="AR1696" i="1" s="1"/>
  <c r="AT1696" i="1" s="1"/>
  <c r="AK1480" i="1"/>
  <c r="AR1480" i="1" s="1"/>
  <c r="AT1480" i="1" s="1"/>
  <c r="AK856" i="1"/>
  <c r="AR856" i="1" s="1"/>
  <c r="AT856" i="1" s="1"/>
  <c r="AK193" i="1"/>
  <c r="AR193" i="1" s="1"/>
  <c r="AT193" i="1" s="1"/>
  <c r="AK561" i="1"/>
  <c r="AR561" i="1" s="1"/>
  <c r="AT561" i="1" s="1"/>
  <c r="AK2605" i="1"/>
  <c r="AR2605" i="1" s="1"/>
  <c r="AT2605" i="1" s="1"/>
  <c r="AK2526" i="1"/>
  <c r="AR2526" i="1" s="1"/>
  <c r="AT2526" i="1" s="1"/>
  <c r="AK1968" i="1"/>
  <c r="AR1968" i="1" s="1"/>
  <c r="AT1968" i="1" s="1"/>
  <c r="AK1113" i="1"/>
  <c r="AR1113" i="1" s="1"/>
  <c r="AT1113" i="1" s="1"/>
  <c r="AK1177" i="1"/>
  <c r="AR1177" i="1" s="1"/>
  <c r="AT1177" i="1" s="1"/>
  <c r="AK1297" i="1"/>
  <c r="AR1297" i="1" s="1"/>
  <c r="AT1297" i="1" s="1"/>
  <c r="AK1385" i="1"/>
  <c r="AR1385" i="1" s="1"/>
  <c r="AT1385" i="1" s="1"/>
  <c r="AK1521" i="1"/>
  <c r="AR1521" i="1" s="1"/>
  <c r="AT1521" i="1" s="1"/>
  <c r="AK1609" i="1"/>
  <c r="AR1609" i="1" s="1"/>
  <c r="AT1609" i="1" s="1"/>
  <c r="AK1673" i="1"/>
  <c r="AR1673" i="1" s="1"/>
  <c r="AT1673" i="1" s="1"/>
  <c r="AK1321" i="1"/>
  <c r="AR1321" i="1" s="1"/>
  <c r="AK1503" i="1"/>
  <c r="AR1503" i="1" s="1"/>
  <c r="AT1503" i="1" s="1"/>
  <c r="AK1425" i="1"/>
  <c r="AR1425" i="1" s="1"/>
  <c r="AT1425" i="1" s="1"/>
  <c r="AK482" i="1"/>
  <c r="AR482" i="1" s="1"/>
  <c r="AT482" i="1" s="1"/>
  <c r="AK471" i="1"/>
  <c r="AR471" i="1" s="1"/>
  <c r="AT471" i="1" s="1"/>
  <c r="AK562" i="1"/>
  <c r="AR562" i="1" s="1"/>
  <c r="AT562" i="1" s="1"/>
  <c r="AK544" i="1"/>
  <c r="AR544" i="1" s="1"/>
  <c r="AT544" i="1" s="1"/>
  <c r="AK2587" i="1"/>
  <c r="AR2587" i="1" s="1"/>
  <c r="AT2587" i="1" s="1"/>
  <c r="AK1928" i="1"/>
  <c r="AR1928" i="1" s="1"/>
  <c r="AT1928" i="1" s="1"/>
  <c r="AK1136" i="1"/>
  <c r="AR1136" i="1" s="1"/>
  <c r="AT1136" i="1" s="1"/>
  <c r="AK1200" i="1"/>
  <c r="AR1200" i="1" s="1"/>
  <c r="AT1200" i="1" s="1"/>
  <c r="AK443" i="1"/>
  <c r="AR443" i="1" s="1"/>
  <c r="AT443" i="1" s="1"/>
  <c r="AK88" i="1"/>
  <c r="AR88" i="1" s="1"/>
  <c r="AT88" i="1" s="1"/>
  <c r="AK442" i="1"/>
  <c r="AR442" i="1" s="1"/>
  <c r="AT442" i="1" s="1"/>
  <c r="AK2163" i="1"/>
  <c r="AR2163" i="1" s="1"/>
  <c r="AT2163" i="1" s="1"/>
  <c r="AK2483" i="1"/>
  <c r="AR2483" i="1" s="1"/>
  <c r="AT2483" i="1" s="1"/>
  <c r="AK1888" i="1"/>
  <c r="AR1888" i="1" s="1"/>
  <c r="AT1888" i="1" s="1"/>
  <c r="AK2132" i="1"/>
  <c r="AR2132" i="1" s="1"/>
  <c r="AT2132" i="1" s="1"/>
  <c r="AK2196" i="1"/>
  <c r="AR2196" i="1" s="1"/>
  <c r="AT2196" i="1" s="1"/>
  <c r="AK2260" i="1"/>
  <c r="AR2260" i="1" s="1"/>
  <c r="AT2260" i="1" s="1"/>
  <c r="AK2324" i="1"/>
  <c r="AR2324" i="1" s="1"/>
  <c r="AT2324" i="1" s="1"/>
  <c r="AK2388" i="1"/>
  <c r="AR2388" i="1" s="1"/>
  <c r="AT2388" i="1" s="1"/>
  <c r="AK1730" i="1"/>
  <c r="AR1730" i="1" s="1"/>
  <c r="AT1730" i="1" s="1"/>
  <c r="AK1958" i="1"/>
  <c r="AR1958" i="1" s="1"/>
  <c r="AT1958" i="1" s="1"/>
  <c r="AK1211" i="1"/>
  <c r="AR1211" i="1" s="1"/>
  <c r="AT1211" i="1" s="1"/>
  <c r="AK1096" i="1"/>
  <c r="AR1096" i="1" s="1"/>
  <c r="AT1096" i="1" s="1"/>
  <c r="AK933" i="1"/>
  <c r="AR933" i="1" s="1"/>
  <c r="AT933" i="1" s="1"/>
  <c r="AK796" i="1"/>
  <c r="AR796" i="1" s="1"/>
  <c r="AT796" i="1" s="1"/>
  <c r="AK1082" i="1"/>
  <c r="AR1082" i="1" s="1"/>
  <c r="AT1082" i="1" s="1"/>
  <c r="AK228" i="1"/>
  <c r="AR228" i="1" s="1"/>
  <c r="AT228" i="1" s="1"/>
  <c r="AK884" i="1"/>
  <c r="AR884" i="1" s="1"/>
  <c r="AT884" i="1" s="1"/>
  <c r="AK956" i="1"/>
  <c r="AR956" i="1" s="1"/>
  <c r="AT956" i="1" s="1"/>
  <c r="AK601" i="1"/>
  <c r="AR601" i="1" s="1"/>
  <c r="AT601" i="1" s="1"/>
  <c r="AK810" i="1"/>
  <c r="AR810" i="1" s="1"/>
  <c r="AT810" i="1" s="1"/>
  <c r="AK708" i="1"/>
  <c r="AR708" i="1" s="1"/>
  <c r="AT708" i="1" s="1"/>
  <c r="AK302" i="1"/>
  <c r="AR302" i="1" s="1"/>
  <c r="AT302" i="1" s="1"/>
  <c r="AK2042" i="1"/>
  <c r="AR2042" i="1" s="1"/>
  <c r="AT2042" i="1" s="1"/>
  <c r="AK2106" i="1"/>
  <c r="AR2106" i="1" s="1"/>
  <c r="AT2106" i="1" s="1"/>
  <c r="AK2170" i="1"/>
  <c r="AR2170" i="1" s="1"/>
  <c r="AT2170" i="1" s="1"/>
  <c r="AK2234" i="1"/>
  <c r="AR2234" i="1" s="1"/>
  <c r="AT2234" i="1" s="1"/>
  <c r="AK2298" i="1"/>
  <c r="AR2298" i="1" s="1"/>
  <c r="AT2298" i="1" s="1"/>
  <c r="AK2362" i="1"/>
  <c r="AR2362" i="1" s="1"/>
  <c r="AT2362" i="1" s="1"/>
  <c r="AK2426" i="1"/>
  <c r="AR2426" i="1" s="1"/>
  <c r="AT2426" i="1" s="1"/>
  <c r="AK2490" i="1"/>
  <c r="AR2490" i="1" s="1"/>
  <c r="AT2490" i="1" s="1"/>
  <c r="AK1802" i="1"/>
  <c r="AR1802" i="1" s="1"/>
  <c r="AT1802" i="1" s="1"/>
  <c r="AK1918" i="1"/>
  <c r="AR1918" i="1" s="1"/>
  <c r="AT1918" i="1" s="1"/>
  <c r="AC2142" i="1"/>
  <c r="AK178" i="1"/>
  <c r="AR178" i="1" s="1"/>
  <c r="AT178" i="1" s="1"/>
  <c r="AK242" i="1"/>
  <c r="AR242" i="1" s="1"/>
  <c r="AT242" i="1" s="1"/>
  <c r="AK675" i="1"/>
  <c r="AR675" i="1" s="1"/>
  <c r="AT675" i="1" s="1"/>
  <c r="AK2032" i="1"/>
  <c r="AR2032" i="1" s="1"/>
  <c r="AT2032" i="1" s="1"/>
  <c r="AK2168" i="1"/>
  <c r="AR2168" i="1" s="1"/>
  <c r="AT2168" i="1" s="1"/>
  <c r="AK2232" i="1"/>
  <c r="AR2232" i="1" s="1"/>
  <c r="AT2232" i="1" s="1"/>
  <c r="AK2296" i="1"/>
  <c r="AR2296" i="1" s="1"/>
  <c r="AT2296" i="1" s="1"/>
  <c r="AK2360" i="1"/>
  <c r="AR2360" i="1" s="1"/>
  <c r="AT2360" i="1" s="1"/>
  <c r="AK1728" i="1"/>
  <c r="AR1728" i="1" s="1"/>
  <c r="AT1728" i="1" s="1"/>
  <c r="AK806" i="1"/>
  <c r="AR806" i="1" s="1"/>
  <c r="AT806" i="1" s="1"/>
  <c r="AK824" i="1"/>
  <c r="AR824" i="1" s="1"/>
  <c r="AT824" i="1" s="1"/>
  <c r="AK570" i="1"/>
  <c r="AR570" i="1" s="1"/>
  <c r="AT570" i="1" s="1"/>
  <c r="AK621" i="1"/>
  <c r="AR621" i="1" s="1"/>
  <c r="AT621" i="1" s="1"/>
  <c r="AK543" i="1"/>
  <c r="AR543" i="1" s="1"/>
  <c r="AT543" i="1" s="1"/>
  <c r="AK1826" i="1"/>
  <c r="AR1826" i="1" s="1"/>
  <c r="AT1826" i="1" s="1"/>
  <c r="AK1258" i="1"/>
  <c r="AR1258" i="1" s="1"/>
  <c r="AT1258" i="1" s="1"/>
  <c r="AK1530" i="1"/>
  <c r="AR1530" i="1" s="1"/>
  <c r="AT1530" i="1" s="1"/>
  <c r="AK2598" i="1"/>
  <c r="AR2598" i="1" s="1"/>
  <c r="AT2598" i="1" s="1"/>
  <c r="AK2600" i="1"/>
  <c r="AR2600" i="1" s="1"/>
  <c r="AT2600" i="1" s="1"/>
  <c r="AK929" i="1"/>
  <c r="AR929" i="1" s="1"/>
  <c r="AT929" i="1" s="1"/>
  <c r="AK993" i="1"/>
  <c r="AR993" i="1" s="1"/>
  <c r="AT993" i="1" s="1"/>
  <c r="AK219" i="1"/>
  <c r="AR219" i="1" s="1"/>
  <c r="AT219" i="1" s="1"/>
  <c r="AK2033" i="1"/>
  <c r="AR2033" i="1" s="1"/>
  <c r="AT2033" i="1" s="1"/>
  <c r="AK2161" i="1"/>
  <c r="AR2161" i="1" s="1"/>
  <c r="AT2161" i="1" s="1"/>
  <c r="AK2225" i="1"/>
  <c r="AR2225" i="1" s="1"/>
  <c r="AT2225" i="1" s="1"/>
  <c r="AK2417" i="1"/>
  <c r="AR2417" i="1" s="1"/>
  <c r="AT2417" i="1" s="1"/>
  <c r="AK2481" i="1"/>
  <c r="AR2481" i="1" s="1"/>
  <c r="AT2481" i="1" s="1"/>
  <c r="AK1610" i="1"/>
  <c r="AR1610" i="1" s="1"/>
  <c r="AT1610" i="1" s="1"/>
  <c r="AK1698" i="1"/>
  <c r="AR1698" i="1" s="1"/>
  <c r="AT1698" i="1" s="1"/>
  <c r="AK1261" i="1"/>
  <c r="AR1261" i="1" s="1"/>
  <c r="AT1261" i="1" s="1"/>
  <c r="AK1405" i="1"/>
  <c r="AR1405" i="1" s="1"/>
  <c r="AT1405" i="1" s="1"/>
  <c r="AK1469" i="1"/>
  <c r="AR1469" i="1" s="1"/>
  <c r="AT1469" i="1" s="1"/>
  <c r="AK1533" i="1"/>
  <c r="AR1533" i="1" s="1"/>
  <c r="AT1533" i="1" s="1"/>
  <c r="AK1597" i="1"/>
  <c r="AR1597" i="1" s="1"/>
  <c r="AT1597" i="1" s="1"/>
  <c r="AK642" i="1"/>
  <c r="AR642" i="1" s="1"/>
  <c r="AT642" i="1" s="1"/>
  <c r="AK321" i="1"/>
  <c r="AR321" i="1" s="1"/>
  <c r="AT321" i="1" s="1"/>
  <c r="AK252" i="1"/>
  <c r="AR252" i="1" s="1"/>
  <c r="AT252" i="1" s="1"/>
  <c r="AK779" i="1"/>
  <c r="AR779" i="1" s="1"/>
  <c r="AT779" i="1" s="1"/>
  <c r="AK2620" i="1"/>
  <c r="AR2620" i="1" s="1"/>
  <c r="AT2620" i="1" s="1"/>
  <c r="AK781" i="1"/>
  <c r="AR781" i="1" s="1"/>
  <c r="AT781" i="1" s="1"/>
  <c r="AK1243" i="1"/>
  <c r="AR1243" i="1" s="1"/>
  <c r="AK1355" i="1"/>
  <c r="AR1355" i="1" s="1"/>
  <c r="AT1355" i="1" s="1"/>
  <c r="AK1627" i="1"/>
  <c r="AR1627" i="1" s="1"/>
  <c r="AT1627" i="1" s="1"/>
  <c r="AK1260" i="1"/>
  <c r="AR1260" i="1" s="1"/>
  <c r="AT1260" i="1" s="1"/>
  <c r="AK1398" i="1"/>
  <c r="AR1398" i="1" s="1"/>
  <c r="AT1398" i="1" s="1"/>
  <c r="AK1526" i="1"/>
  <c r="AR1526" i="1" s="1"/>
  <c r="AT1526" i="1" s="1"/>
  <c r="AK1670" i="1"/>
  <c r="AR1670" i="1" s="1"/>
  <c r="AT1670" i="1" s="1"/>
  <c r="AK1391" i="1"/>
  <c r="AR1391" i="1" s="1"/>
  <c r="AT1391" i="1" s="1"/>
  <c r="AK1519" i="1"/>
  <c r="AR1519" i="1" s="1"/>
  <c r="AT1519" i="1" s="1"/>
  <c r="AK1687" i="1"/>
  <c r="AR1687" i="1" s="1"/>
  <c r="AT1687" i="1" s="1"/>
  <c r="AK1548" i="1"/>
  <c r="AR1548" i="1" s="1"/>
  <c r="AT1548" i="1" s="1"/>
  <c r="AK1612" i="1"/>
  <c r="AR1612" i="1" s="1"/>
  <c r="AT1612" i="1" s="1"/>
  <c r="AK1676" i="1"/>
  <c r="AR1676" i="1" s="1"/>
  <c r="AT1676" i="1" s="1"/>
  <c r="AK1699" i="1"/>
  <c r="AR1699" i="1" s="1"/>
  <c r="AT1699" i="1" s="1"/>
  <c r="AK279" i="1"/>
  <c r="AR279" i="1" s="1"/>
  <c r="AT279" i="1" s="1"/>
  <c r="AK2619" i="1"/>
  <c r="AR2619" i="1" s="1"/>
  <c r="AT2619" i="1" s="1"/>
  <c r="AK1808" i="1"/>
  <c r="AR1808" i="1" s="1"/>
  <c r="AK1283" i="1"/>
  <c r="AR1283" i="1" s="1"/>
  <c r="AT1283" i="1" s="1"/>
  <c r="AK879" i="1"/>
  <c r="AR879" i="1" s="1"/>
  <c r="AT879" i="1" s="1"/>
  <c r="AK324" i="1"/>
  <c r="AR324" i="1" s="1"/>
  <c r="AT324" i="1" s="1"/>
  <c r="AK334" i="1"/>
  <c r="AR334" i="1" s="1"/>
  <c r="AK2125" i="1"/>
  <c r="AR2125" i="1" s="1"/>
  <c r="AT2125" i="1" s="1"/>
  <c r="AK1902" i="1"/>
  <c r="AR1902" i="1" s="1"/>
  <c r="AT1902" i="1" s="1"/>
  <c r="AK1114" i="1"/>
  <c r="AR1114" i="1" s="1"/>
  <c r="AT1114" i="1" s="1"/>
  <c r="AK776" i="1"/>
  <c r="AR776" i="1" s="1"/>
  <c r="AT776" i="1" s="1"/>
  <c r="AK507" i="1"/>
  <c r="AR507" i="1" s="1"/>
  <c r="AT507" i="1" s="1"/>
  <c r="AK508" i="1"/>
  <c r="AR508" i="1" s="1"/>
  <c r="AT508" i="1" s="1"/>
  <c r="AK861" i="1"/>
  <c r="AR861" i="1" s="1"/>
  <c r="AT861" i="1" s="1"/>
  <c r="AK395" i="1"/>
  <c r="AR395" i="1" s="1"/>
  <c r="AK124" i="1"/>
  <c r="AR124" i="1" s="1"/>
  <c r="AT124" i="1" s="1"/>
  <c r="AK1312" i="1"/>
  <c r="AR1312" i="1" s="1"/>
  <c r="AT1312" i="1" s="1"/>
  <c r="AK1264" i="1"/>
  <c r="AR1264" i="1" s="1"/>
  <c r="AT1264" i="1" s="1"/>
  <c r="AK28" i="1"/>
  <c r="AR28" i="1" s="1"/>
  <c r="AT28" i="1" s="1"/>
  <c r="AK256" i="1"/>
  <c r="AR256" i="1" s="1"/>
  <c r="AT256" i="1" s="1"/>
  <c r="AK1959" i="1"/>
  <c r="AR1959" i="1" s="1"/>
  <c r="AT1959" i="1" s="1"/>
  <c r="AK1171" i="1"/>
  <c r="AR1171" i="1" s="1"/>
  <c r="AT1171" i="1" s="1"/>
  <c r="AK34" i="1"/>
  <c r="AR34" i="1" s="1"/>
  <c r="AT34" i="1" s="1"/>
  <c r="AK148" i="1"/>
  <c r="AR148" i="1" s="1"/>
  <c r="AT148" i="1" s="1"/>
  <c r="AK282" i="1"/>
  <c r="AR282" i="1" s="1"/>
  <c r="AT282" i="1" s="1"/>
  <c r="AK295" i="1"/>
  <c r="AR295" i="1" s="1"/>
  <c r="AT295" i="1" s="1"/>
  <c r="AK349" i="1"/>
  <c r="AR349" i="1" s="1"/>
  <c r="AT349" i="1" s="1"/>
  <c r="AK415" i="1"/>
  <c r="AR415" i="1" s="1"/>
  <c r="AT415" i="1" s="1"/>
  <c r="AK481" i="1"/>
  <c r="AR481" i="1" s="1"/>
  <c r="AT481" i="1" s="1"/>
  <c r="AK607" i="1"/>
  <c r="AR607" i="1" s="1"/>
  <c r="AT607" i="1" s="1"/>
  <c r="AK725" i="1"/>
  <c r="AR725" i="1" s="1"/>
  <c r="AT725" i="1" s="1"/>
  <c r="AB738" i="1"/>
  <c r="AK754" i="1"/>
  <c r="AR754" i="1" s="1"/>
  <c r="AT754" i="1" s="1"/>
  <c r="AK831" i="1"/>
  <c r="AR831" i="1" s="1"/>
  <c r="AT831" i="1" s="1"/>
  <c r="AK1046" i="1"/>
  <c r="AR1046" i="1" s="1"/>
  <c r="AT1046" i="1" s="1"/>
  <c r="AK1123" i="1"/>
  <c r="AR1123" i="1" s="1"/>
  <c r="AT1123" i="1" s="1"/>
  <c r="AK1187" i="1"/>
  <c r="AR1187" i="1" s="1"/>
  <c r="AT1187" i="1" s="1"/>
  <c r="AK1720" i="1"/>
  <c r="AR1720" i="1" s="1"/>
  <c r="AT1720" i="1" s="1"/>
  <c r="AK1742" i="1"/>
  <c r="AR1742" i="1" s="1"/>
  <c r="AK2531" i="1"/>
  <c r="AR2531" i="1" s="1"/>
  <c r="AT2531" i="1" s="1"/>
  <c r="AK1823" i="1"/>
  <c r="AR1823" i="1" s="1"/>
  <c r="AT1823" i="1" s="1"/>
  <c r="AK1842" i="1"/>
  <c r="AR1842" i="1" s="1"/>
  <c r="AT1842" i="1" s="1"/>
  <c r="AK2580" i="1"/>
  <c r="AR2580" i="1" s="1"/>
  <c r="AT2580" i="1" s="1"/>
  <c r="AK2624" i="1"/>
  <c r="AR2624" i="1" s="1"/>
  <c r="AT2624" i="1" s="1"/>
  <c r="AK2626" i="1"/>
  <c r="AR2626" i="1" s="1"/>
  <c r="AK2578" i="1"/>
  <c r="AR2578" i="1" s="1"/>
  <c r="AT2578" i="1" s="1"/>
  <c r="AK2523" i="1"/>
  <c r="AR2523" i="1" s="1"/>
  <c r="AT2523" i="1" s="1"/>
  <c r="AK2572" i="1"/>
  <c r="AR2572" i="1" s="1"/>
  <c r="AT2572" i="1" s="1"/>
  <c r="AK2549" i="1"/>
  <c r="AR2549" i="1" s="1"/>
  <c r="AT2549" i="1" s="1"/>
  <c r="AK2070" i="1"/>
  <c r="AR2070" i="1" s="1"/>
  <c r="AK2022" i="1"/>
  <c r="AR2022" i="1" s="1"/>
  <c r="AT2022" i="1" s="1"/>
  <c r="AK2095" i="1"/>
  <c r="AR2095" i="1" s="1"/>
  <c r="AT2095" i="1" s="1"/>
  <c r="AK2215" i="1"/>
  <c r="AR2215" i="1" s="1"/>
  <c r="AT2215" i="1" s="1"/>
  <c r="AK1977" i="1"/>
  <c r="AR1977" i="1" s="1"/>
  <c r="AT1977" i="1" s="1"/>
  <c r="AK1877" i="1"/>
  <c r="AR1877" i="1" s="1"/>
  <c r="AT1877" i="1" s="1"/>
  <c r="AK1946" i="1"/>
  <c r="AR1946" i="1" s="1"/>
  <c r="AT1946" i="1" s="1"/>
  <c r="AK1812" i="1"/>
  <c r="AR1812" i="1" s="1"/>
  <c r="AT1812" i="1" s="1"/>
  <c r="AK1822" i="1"/>
  <c r="AR1822" i="1" s="1"/>
  <c r="AT1822" i="1" s="1"/>
  <c r="AK1777" i="1"/>
  <c r="AR1777" i="1" s="1"/>
  <c r="AT1777" i="1" s="1"/>
  <c r="AK1845" i="1"/>
  <c r="AR1845" i="1" s="1"/>
  <c r="AT1845" i="1" s="1"/>
  <c r="AK1758" i="1"/>
  <c r="AR1758" i="1" s="1"/>
  <c r="AT1758" i="1" s="1"/>
  <c r="AK1775" i="1"/>
  <c r="AR1775" i="1" s="1"/>
  <c r="AT1775" i="1" s="1"/>
  <c r="AK1148" i="1"/>
  <c r="AR1148" i="1" s="1"/>
  <c r="AT1148" i="1" s="1"/>
  <c r="AK1119" i="1"/>
  <c r="AR1119" i="1" s="1"/>
  <c r="AT1119" i="1" s="1"/>
  <c r="AK1183" i="1"/>
  <c r="AR1183" i="1" s="1"/>
  <c r="AT1183" i="1" s="1"/>
  <c r="AK1467" i="1"/>
  <c r="AR1467" i="1" s="1"/>
  <c r="AT1467" i="1" s="1"/>
  <c r="AK1156" i="1"/>
  <c r="AR1156" i="1" s="1"/>
  <c r="AT1156" i="1" s="1"/>
  <c r="AK1024" i="1"/>
  <c r="AR1024" i="1" s="1"/>
  <c r="AT1024" i="1" s="1"/>
  <c r="AK1010" i="1"/>
  <c r="AR1010" i="1" s="1"/>
  <c r="AT1010" i="1" s="1"/>
  <c r="AK440" i="1"/>
  <c r="AR440" i="1" s="1"/>
  <c r="AT440" i="1" s="1"/>
  <c r="AK895" i="1"/>
  <c r="AR895" i="1" s="1"/>
  <c r="AT895" i="1" s="1"/>
  <c r="AK935" i="1"/>
  <c r="AR935" i="1" s="1"/>
  <c r="AT935" i="1" s="1"/>
  <c r="AK1015" i="1"/>
  <c r="AR1015" i="1" s="1"/>
  <c r="AT1015" i="1" s="1"/>
  <c r="AK866" i="1"/>
  <c r="AR866" i="1" s="1"/>
  <c r="AT866" i="1" s="1"/>
  <c r="AK739" i="1"/>
  <c r="AR739" i="1" s="1"/>
  <c r="AT739" i="1" s="1"/>
  <c r="AK730" i="1"/>
  <c r="AR730" i="1" s="1"/>
  <c r="AT730" i="1" s="1"/>
  <c r="AK1027" i="1"/>
  <c r="AR1027" i="1" s="1"/>
  <c r="AT1027" i="1" s="1"/>
  <c r="AK853" i="1"/>
  <c r="AR853" i="1" s="1"/>
  <c r="AT853" i="1" s="1"/>
  <c r="AK579" i="1"/>
  <c r="AR579" i="1" s="1"/>
  <c r="AT579" i="1" s="1"/>
  <c r="AK860" i="1"/>
  <c r="AR860" i="1" s="1"/>
  <c r="AT860" i="1" s="1"/>
  <c r="AK978" i="1"/>
  <c r="AR978" i="1" s="1"/>
  <c r="AT978" i="1" s="1"/>
  <c r="AK671" i="1"/>
  <c r="AR671" i="1" s="1"/>
  <c r="AT671" i="1" s="1"/>
  <c r="AK606" i="1"/>
  <c r="AR606" i="1" s="1"/>
  <c r="AT606" i="1" s="1"/>
  <c r="AK453" i="1"/>
  <c r="AR453" i="1" s="1"/>
  <c r="AT453" i="1" s="1"/>
  <c r="AK330" i="1"/>
  <c r="AR330" i="1" s="1"/>
  <c r="AK504" i="1"/>
  <c r="AR504" i="1" s="1"/>
  <c r="AT504" i="1" s="1"/>
  <c r="AK680" i="1"/>
  <c r="AR680" i="1" s="1"/>
  <c r="AT680" i="1" s="1"/>
  <c r="AK182" i="1"/>
  <c r="AR182" i="1" s="1"/>
  <c r="AT182" i="1" s="1"/>
  <c r="AK246" i="1"/>
  <c r="AR246" i="1" s="1"/>
  <c r="AT246" i="1" s="1"/>
  <c r="AK31" i="1"/>
  <c r="AR31" i="1" s="1"/>
  <c r="AT31" i="1" s="1"/>
  <c r="AK161" i="1"/>
  <c r="AR161" i="1" s="1"/>
  <c r="AT161" i="1" s="1"/>
  <c r="AK2597" i="1"/>
  <c r="AR2597" i="1" s="1"/>
  <c r="AT2597" i="1" s="1"/>
  <c r="AK2061" i="1"/>
  <c r="AR2061" i="1" s="1"/>
  <c r="AK2189" i="1"/>
  <c r="AR2189" i="1" s="1"/>
  <c r="AT2189" i="1" s="1"/>
  <c r="AK2206" i="1"/>
  <c r="AR2206" i="1" s="1"/>
  <c r="AT2206" i="1" s="1"/>
  <c r="AK2253" i="1"/>
  <c r="AR2253" i="1" s="1"/>
  <c r="AT2253" i="1" s="1"/>
  <c r="AK2311" i="1"/>
  <c r="AR2311" i="1" s="1"/>
  <c r="AT2311" i="1" s="1"/>
  <c r="AK2430" i="1"/>
  <c r="AR2430" i="1" s="1"/>
  <c r="AT2430" i="1" s="1"/>
  <c r="AK2038" i="1"/>
  <c r="AR2038" i="1" s="1"/>
  <c r="AT2038" i="1" s="1"/>
  <c r="AK2295" i="1"/>
  <c r="AR2295" i="1" s="1"/>
  <c r="AT2295" i="1" s="1"/>
  <c r="AK2510" i="1"/>
  <c r="AR2510" i="1" s="1"/>
  <c r="AT2510" i="1" s="1"/>
  <c r="AK2214" i="1"/>
  <c r="AR2214" i="1" s="1"/>
  <c r="AT2214" i="1" s="1"/>
  <c r="AK1937" i="1"/>
  <c r="AR1937" i="1" s="1"/>
  <c r="AT1937" i="1" s="1"/>
  <c r="AK2391" i="1"/>
  <c r="AR2391" i="1" s="1"/>
  <c r="AT2391" i="1" s="1"/>
  <c r="AK2071" i="1"/>
  <c r="AR2071" i="1" s="1"/>
  <c r="AT2071" i="1" s="1"/>
  <c r="AK1939" i="1"/>
  <c r="AR1939" i="1" s="1"/>
  <c r="AT1939" i="1" s="1"/>
  <c r="AK2118" i="1"/>
  <c r="AR2118" i="1" s="1"/>
  <c r="AT2118" i="1" s="1"/>
  <c r="AK2174" i="1"/>
  <c r="AR2174" i="1" s="1"/>
  <c r="AT2174" i="1" s="1"/>
  <c r="AK1989" i="1"/>
  <c r="AR1989" i="1" s="1"/>
  <c r="AK2406" i="1"/>
  <c r="AR2406" i="1" s="1"/>
  <c r="AT2406" i="1" s="1"/>
  <c r="AK1779" i="1"/>
  <c r="AR1779" i="1" s="1"/>
  <c r="AT1779" i="1" s="1"/>
  <c r="AK1927" i="1"/>
  <c r="AR1927" i="1" s="1"/>
  <c r="AT1927" i="1" s="1"/>
  <c r="AK1867" i="1"/>
  <c r="AR1867" i="1" s="1"/>
  <c r="AT1867" i="1" s="1"/>
  <c r="AK1828" i="1"/>
  <c r="AR1828" i="1" s="1"/>
  <c r="AK1739" i="1"/>
  <c r="AR1739" i="1" s="1"/>
  <c r="AT1739" i="1" s="1"/>
  <c r="AK1878" i="1"/>
  <c r="AR1878" i="1" s="1"/>
  <c r="AT1878" i="1" s="1"/>
  <c r="AK1146" i="1"/>
  <c r="AR1146" i="1" s="1"/>
  <c r="AT1146" i="1" s="1"/>
  <c r="AK1164" i="1"/>
  <c r="AR1164" i="1" s="1"/>
  <c r="AT1164" i="1" s="1"/>
  <c r="AK1661" i="1"/>
  <c r="AR1661" i="1" s="1"/>
  <c r="AT1661" i="1" s="1"/>
  <c r="AK626" i="1"/>
  <c r="AR626" i="1" s="1"/>
  <c r="AT626" i="1" s="1"/>
  <c r="AK426" i="1"/>
  <c r="AR426" i="1" s="1"/>
  <c r="AT426" i="1" s="1"/>
  <c r="AK644" i="1"/>
  <c r="AR644" i="1" s="1"/>
  <c r="AK520" i="1"/>
  <c r="AR520" i="1" s="1"/>
  <c r="AT520" i="1" s="1"/>
  <c r="AK363" i="1"/>
  <c r="AR363" i="1" s="1"/>
  <c r="AT363" i="1" s="1"/>
  <c r="AK1079" i="1"/>
  <c r="AR1079" i="1" s="1"/>
  <c r="AT1079" i="1" s="1"/>
  <c r="AR580" i="1"/>
  <c r="AT580" i="1" s="1"/>
  <c r="AK580" i="1"/>
  <c r="AK452" i="1"/>
  <c r="AR452" i="1" s="1"/>
  <c r="AT452" i="1" s="1"/>
  <c r="AK833" i="1"/>
  <c r="AR833" i="1" s="1"/>
  <c r="AT833" i="1" s="1"/>
  <c r="AK328" i="1"/>
  <c r="AR328" i="1" s="1"/>
  <c r="AT328" i="1" s="1"/>
  <c r="AK236" i="1"/>
  <c r="AR236" i="1" s="1"/>
  <c r="AT236" i="1" s="1"/>
  <c r="AK670" i="1"/>
  <c r="AR670" i="1" s="1"/>
  <c r="AT670" i="1" s="1"/>
  <c r="AK276" i="1"/>
  <c r="AR276" i="1" s="1"/>
  <c r="AT276" i="1" s="1"/>
  <c r="AK68" i="1"/>
  <c r="AR68" i="1" s="1"/>
  <c r="AT68" i="1" s="1"/>
  <c r="AK235" i="1"/>
  <c r="AR235" i="1" s="1"/>
  <c r="AT235" i="1" s="1"/>
  <c r="AK2545" i="1"/>
  <c r="AR2545" i="1" s="1"/>
  <c r="AT2545" i="1" s="1"/>
  <c r="AK2109" i="1"/>
  <c r="AR2109" i="1" s="1"/>
  <c r="AT2109" i="1" s="1"/>
  <c r="AK1967" i="1"/>
  <c r="AR1967" i="1" s="1"/>
  <c r="AT1967" i="1" s="1"/>
  <c r="AK1884" i="1"/>
  <c r="AR1884" i="1" s="1"/>
  <c r="AT1884" i="1" s="1"/>
  <c r="AK1746" i="1"/>
  <c r="AR1746" i="1" s="1"/>
  <c r="AT1746" i="1" s="1"/>
  <c r="AK1874" i="1"/>
  <c r="AR1874" i="1" s="1"/>
  <c r="AT1874" i="1" s="1"/>
  <c r="AK1315" i="1"/>
  <c r="AR1315" i="1" s="1"/>
  <c r="AT1315" i="1" s="1"/>
  <c r="AK1190" i="1"/>
  <c r="AR1190" i="1" s="1"/>
  <c r="AT1190" i="1" s="1"/>
  <c r="AK773" i="1"/>
  <c r="AR773" i="1" s="1"/>
  <c r="AT773" i="1" s="1"/>
  <c r="AK1513" i="1"/>
  <c r="AR1513" i="1" s="1"/>
  <c r="AT1513" i="1" s="1"/>
  <c r="AK1307" i="1"/>
  <c r="AR1307" i="1" s="1"/>
  <c r="AT1307" i="1" s="1"/>
  <c r="AK755" i="1"/>
  <c r="AR755" i="1" s="1"/>
  <c r="AT755" i="1" s="1"/>
  <c r="AK1475" i="1"/>
  <c r="AR1475" i="1" s="1"/>
  <c r="AT1475" i="1" s="1"/>
  <c r="AK909" i="1"/>
  <c r="AR909" i="1" s="1"/>
  <c r="AT909" i="1" s="1"/>
  <c r="AK269" i="1"/>
  <c r="AR269" i="1" s="1"/>
  <c r="AT269" i="1" s="1"/>
  <c r="AK1602" i="1"/>
  <c r="AR1602" i="1" s="1"/>
  <c r="AT1602" i="1" s="1"/>
  <c r="AK825" i="1"/>
  <c r="AR825" i="1" s="1"/>
  <c r="AT825" i="1" s="1"/>
  <c r="AK1666" i="1"/>
  <c r="AR1666" i="1" s="1"/>
  <c r="AT1666" i="1" s="1"/>
  <c r="AK2591" i="1"/>
  <c r="AR2591" i="1" s="1"/>
  <c r="AT2591" i="1" s="1"/>
  <c r="AK2585" i="1"/>
  <c r="AR2585" i="1" s="1"/>
  <c r="AT2585" i="1" s="1"/>
  <c r="AK2517" i="1"/>
  <c r="AR2517" i="1" s="1"/>
  <c r="AT2517" i="1" s="1"/>
  <c r="AK1875" i="1"/>
  <c r="AR1875" i="1" s="1"/>
  <c r="AT1875" i="1" s="1"/>
  <c r="AK1464" i="1"/>
  <c r="AR1464" i="1" s="1"/>
  <c r="AT1464" i="1" s="1"/>
  <c r="AK1288" i="1"/>
  <c r="AR1288" i="1" s="1"/>
  <c r="AT1288" i="1" s="1"/>
  <c r="AK1663" i="1"/>
  <c r="AR1663" i="1" s="1"/>
  <c r="AT1663" i="1" s="1"/>
  <c r="AK1400" i="1"/>
  <c r="AR1400" i="1" s="1"/>
  <c r="AT1400" i="1" s="1"/>
  <c r="AK1336" i="1"/>
  <c r="AR1336" i="1" s="1"/>
  <c r="AT1336" i="1" s="1"/>
  <c r="AK1488" i="1"/>
  <c r="AR1488" i="1" s="1"/>
  <c r="AT1488" i="1" s="1"/>
  <c r="AK1616" i="1"/>
  <c r="AR1616" i="1" s="1"/>
  <c r="AT1616" i="1" s="1"/>
  <c r="AK1704" i="1"/>
  <c r="AR1704" i="1" s="1"/>
  <c r="AT1704" i="1" s="1"/>
  <c r="AK1512" i="1"/>
  <c r="AR1512" i="1" s="1"/>
  <c r="AT1512" i="1" s="1"/>
  <c r="AK1416" i="1"/>
  <c r="AR1416" i="1" s="1"/>
  <c r="AT1416" i="1" s="1"/>
  <c r="AK1255" i="1"/>
  <c r="AR1255" i="1" s="1"/>
  <c r="AT1255" i="1" s="1"/>
  <c r="AK416" i="1"/>
  <c r="AR416" i="1" s="1"/>
  <c r="AT416" i="1" s="1"/>
  <c r="AK548" i="1"/>
  <c r="AR548" i="1" s="1"/>
  <c r="AT548" i="1" s="1"/>
  <c r="AK271" i="1"/>
  <c r="AR271" i="1" s="1"/>
  <c r="AT271" i="1" s="1"/>
  <c r="AK549" i="1"/>
  <c r="AR549" i="1" s="1"/>
  <c r="AT549" i="1" s="1"/>
  <c r="AK446" i="1"/>
  <c r="AR446" i="1" s="1"/>
  <c r="AT446" i="1" s="1"/>
  <c r="AK1121" i="1"/>
  <c r="AR1121" i="1" s="1"/>
  <c r="AT1121" i="1" s="1"/>
  <c r="AK1185" i="1"/>
  <c r="AR1185" i="1" s="1"/>
  <c r="AK1305" i="1"/>
  <c r="AR1305" i="1" s="1"/>
  <c r="AT1305" i="1" s="1"/>
  <c r="AK1393" i="1"/>
  <c r="AR1393" i="1" s="1"/>
  <c r="AT1393" i="1" s="1"/>
  <c r="AK1537" i="1"/>
  <c r="AR1537" i="1" s="1"/>
  <c r="AT1537" i="1" s="1"/>
  <c r="AK1617" i="1"/>
  <c r="AR1617" i="1" s="1"/>
  <c r="AT1617" i="1" s="1"/>
  <c r="AK490" i="1"/>
  <c r="AR490" i="1" s="1"/>
  <c r="AT490" i="1" s="1"/>
  <c r="AK64" i="1"/>
  <c r="AR64" i="1" s="1"/>
  <c r="AT64" i="1" s="1"/>
  <c r="AK2595" i="1"/>
  <c r="AR2595" i="1" s="1"/>
  <c r="AT2595" i="1" s="1"/>
  <c r="AK1407" i="1"/>
  <c r="AR1407" i="1" s="1"/>
  <c r="AT1407" i="1" s="1"/>
  <c r="AK1144" i="1"/>
  <c r="AR1144" i="1" s="1"/>
  <c r="AT1144" i="1" s="1"/>
  <c r="AK648" i="1"/>
  <c r="AR648" i="1" s="1"/>
  <c r="AT648" i="1" s="1"/>
  <c r="AK2043" i="1"/>
  <c r="AR2043" i="1" s="1"/>
  <c r="AT2043" i="1" s="1"/>
  <c r="AK2107" i="1"/>
  <c r="AR2107" i="1" s="1"/>
  <c r="AT2107" i="1" s="1"/>
  <c r="AK2171" i="1"/>
  <c r="AR2171" i="1" s="1"/>
  <c r="AT2171" i="1" s="1"/>
  <c r="AK2299" i="1"/>
  <c r="AR2299" i="1" s="1"/>
  <c r="AT2299" i="1" s="1"/>
  <c r="AK2491" i="1"/>
  <c r="AR2491" i="1" s="1"/>
  <c r="AT2491" i="1" s="1"/>
  <c r="AK1896" i="1"/>
  <c r="AR1896" i="1" s="1"/>
  <c r="AT1896" i="1" s="1"/>
  <c r="AK2140" i="1"/>
  <c r="AR2140" i="1" s="1"/>
  <c r="AT2140" i="1" s="1"/>
  <c r="AK2332" i="1"/>
  <c r="AR2332" i="1" s="1"/>
  <c r="AT2332" i="1" s="1"/>
  <c r="AK2396" i="1"/>
  <c r="AR2396" i="1" s="1"/>
  <c r="AT2396" i="1" s="1"/>
  <c r="AK1762" i="1"/>
  <c r="AR1762" i="1" s="1"/>
  <c r="AT1762" i="1" s="1"/>
  <c r="AK1219" i="1"/>
  <c r="AR1219" i="1" s="1"/>
  <c r="AT1219" i="1" s="1"/>
  <c r="AK1140" i="1"/>
  <c r="AR1140" i="1" s="1"/>
  <c r="AT1140" i="1" s="1"/>
  <c r="AK381" i="1"/>
  <c r="AR381" i="1" s="1"/>
  <c r="AT381" i="1" s="1"/>
  <c r="AK244" i="1"/>
  <c r="AR244" i="1" s="1"/>
  <c r="AT244" i="1" s="1"/>
  <c r="AK892" i="1"/>
  <c r="AR892" i="1" s="1"/>
  <c r="AT892" i="1" s="1"/>
  <c r="AK818" i="1"/>
  <c r="AR818" i="1" s="1"/>
  <c r="AT818" i="1" s="1"/>
  <c r="AK716" i="1"/>
  <c r="AR716" i="1" s="1"/>
  <c r="AT716" i="1" s="1"/>
  <c r="AK294" i="1"/>
  <c r="AR294" i="1" s="1"/>
  <c r="AT294" i="1" s="1"/>
  <c r="AK9" i="1"/>
  <c r="AR9" i="1" s="1"/>
  <c r="AT9" i="1" s="1"/>
  <c r="AK2050" i="1"/>
  <c r="AR2050" i="1" s="1"/>
  <c r="AT2050" i="1" s="1"/>
  <c r="AK2114" i="1"/>
  <c r="AR2114" i="1" s="1"/>
  <c r="AT2114" i="1" s="1"/>
  <c r="AK2178" i="1"/>
  <c r="AR2178" i="1" s="1"/>
  <c r="AT2178" i="1" s="1"/>
  <c r="AK2242" i="1"/>
  <c r="AR2242" i="1" s="1"/>
  <c r="AT2242" i="1" s="1"/>
  <c r="AK2306" i="1"/>
  <c r="AR2306" i="1" s="1"/>
  <c r="AT2306" i="1" s="1"/>
  <c r="AK2370" i="1"/>
  <c r="AR2370" i="1" s="1"/>
  <c r="AT2370" i="1" s="1"/>
  <c r="AK2434" i="1"/>
  <c r="AR2434" i="1" s="1"/>
  <c r="AT2434" i="1" s="1"/>
  <c r="AK2498" i="1"/>
  <c r="AR2498" i="1" s="1"/>
  <c r="AT2498" i="1" s="1"/>
  <c r="AK1926" i="1"/>
  <c r="AR1926" i="1" s="1"/>
  <c r="AT1926" i="1" s="1"/>
  <c r="AK186" i="1"/>
  <c r="AR186" i="1" s="1"/>
  <c r="AT186" i="1" s="1"/>
  <c r="AK128" i="1"/>
  <c r="AR128" i="1" s="1"/>
  <c r="AT128" i="1" s="1"/>
  <c r="AK936" i="1"/>
  <c r="AR936" i="1" s="1"/>
  <c r="AT936" i="1" s="1"/>
  <c r="AK683" i="1"/>
  <c r="AR683" i="1" s="1"/>
  <c r="AT683" i="1" s="1"/>
  <c r="AK495" i="1"/>
  <c r="AR495" i="1" s="1"/>
  <c r="AT495" i="1" s="1"/>
  <c r="AK292" i="1"/>
  <c r="AR292" i="1" s="1"/>
  <c r="AT292" i="1" s="1"/>
  <c r="AK797" i="1"/>
  <c r="AR797" i="1" s="1"/>
  <c r="AT797" i="1" s="1"/>
  <c r="AK709" i="1"/>
  <c r="AR709" i="1" s="1"/>
  <c r="AT709" i="1" s="1"/>
  <c r="AK2176" i="1"/>
  <c r="AR2176" i="1" s="1"/>
  <c r="AT2176" i="1" s="1"/>
  <c r="AK2488" i="1"/>
  <c r="AR2488" i="1" s="1"/>
  <c r="AT2488" i="1" s="1"/>
  <c r="AK558" i="1"/>
  <c r="AR558" i="1" s="1"/>
  <c r="AT558" i="1" s="1"/>
  <c r="AK649" i="1"/>
  <c r="AR649" i="1" s="1"/>
  <c r="AT649" i="1" s="1"/>
  <c r="AK410" i="1"/>
  <c r="AR410" i="1" s="1"/>
  <c r="AT410" i="1" s="1"/>
  <c r="AK551" i="1"/>
  <c r="AR551" i="1" s="1"/>
  <c r="AT551" i="1" s="1"/>
  <c r="AK1266" i="1"/>
  <c r="AR1266" i="1" s="1"/>
  <c r="AT1266" i="1" s="1"/>
  <c r="AK1338" i="1"/>
  <c r="AR1338" i="1" s="1"/>
  <c r="AT1338" i="1" s="1"/>
  <c r="AK2606" i="1"/>
  <c r="AR2606" i="1" s="1"/>
  <c r="AT2606" i="1" s="1"/>
  <c r="AK2608" i="1"/>
  <c r="AR2608" i="1" s="1"/>
  <c r="AT2608" i="1" s="1"/>
  <c r="AK1001" i="1"/>
  <c r="AR1001" i="1" s="1"/>
  <c r="AT1001" i="1" s="1"/>
  <c r="AK227" i="1"/>
  <c r="AR227" i="1" s="1"/>
  <c r="AT227" i="1" s="1"/>
  <c r="AK963" i="1"/>
  <c r="AR963" i="1" s="1"/>
  <c r="AT963" i="1" s="1"/>
  <c r="AK572" i="1"/>
  <c r="AR572" i="1" s="1"/>
  <c r="AT572" i="1" s="1"/>
  <c r="AK67" i="1"/>
  <c r="AR67" i="1" s="1"/>
  <c r="AT67" i="1" s="1"/>
  <c r="AK2169" i="1"/>
  <c r="AR2169" i="1" s="1"/>
  <c r="AT2169" i="1" s="1"/>
  <c r="AK2425" i="1"/>
  <c r="AR2425" i="1" s="1"/>
  <c r="AT2425" i="1" s="1"/>
  <c r="AK2489" i="1"/>
  <c r="AR2489" i="1" s="1"/>
  <c r="AT2489" i="1" s="1"/>
  <c r="AK1269" i="1"/>
  <c r="AR1269" i="1" s="1"/>
  <c r="AT1269" i="1" s="1"/>
  <c r="AK1349" i="1"/>
  <c r="AR1349" i="1" s="1"/>
  <c r="AT1349" i="1" s="1"/>
  <c r="AK1477" i="1"/>
  <c r="AR1477" i="1" s="1"/>
  <c r="AT1477" i="1" s="1"/>
  <c r="AK1541" i="1"/>
  <c r="AR1541" i="1" s="1"/>
  <c r="AT1541" i="1" s="1"/>
  <c r="AK1701" i="1"/>
  <c r="AR1701" i="1" s="1"/>
  <c r="AT1701" i="1" s="1"/>
  <c r="AK563" i="1"/>
  <c r="AR563" i="1" s="1"/>
  <c r="AT563" i="1" s="1"/>
  <c r="AK635" i="1"/>
  <c r="AR635" i="1" s="1"/>
  <c r="AT635" i="1" s="1"/>
  <c r="AK301" i="1"/>
  <c r="AR301" i="1" s="1"/>
  <c r="AT301" i="1" s="1"/>
  <c r="AK653" i="1"/>
  <c r="AR653" i="1" s="1"/>
  <c r="AT653" i="1" s="1"/>
  <c r="AK185" i="1"/>
  <c r="AR185" i="1" s="1"/>
  <c r="AT185" i="1" s="1"/>
  <c r="AK1013" i="1"/>
  <c r="AR1013" i="1" s="1"/>
  <c r="AT1013" i="1" s="1"/>
  <c r="AK545" i="1"/>
  <c r="AR545" i="1" s="1"/>
  <c r="AT545" i="1" s="1"/>
  <c r="AK2447" i="1"/>
  <c r="AR2447" i="1" s="1"/>
  <c r="AT2447" i="1" s="1"/>
  <c r="AK2511" i="1"/>
  <c r="AR2511" i="1" s="1"/>
  <c r="AT2511" i="1" s="1"/>
  <c r="AK393" i="1"/>
  <c r="AR393" i="1" s="1"/>
  <c r="AT393" i="1" s="1"/>
  <c r="AK2069" i="1"/>
  <c r="AR2069" i="1" s="1"/>
  <c r="AT2069" i="1" s="1"/>
  <c r="AK2349" i="1"/>
  <c r="AR2349" i="1" s="1"/>
  <c r="AT2349" i="1" s="1"/>
  <c r="AK1259" i="1"/>
  <c r="AR1259" i="1" s="1"/>
  <c r="AT1259" i="1" s="1"/>
  <c r="AK1483" i="1"/>
  <c r="AR1483" i="1" s="1"/>
  <c r="AT1483" i="1" s="1"/>
  <c r="AK1268" i="1"/>
  <c r="AR1268" i="1" s="1"/>
  <c r="AT1268" i="1" s="1"/>
  <c r="AK1340" i="1"/>
  <c r="AR1340" i="1" s="1"/>
  <c r="AT1340" i="1" s="1"/>
  <c r="AK1412" i="1"/>
  <c r="AR1412" i="1" s="1"/>
  <c r="AT1412" i="1" s="1"/>
  <c r="AK1476" i="1"/>
  <c r="AR1476" i="1" s="1"/>
  <c r="AT1476" i="1" s="1"/>
  <c r="AK1707" i="1"/>
  <c r="AR1707" i="1" s="1"/>
  <c r="AT1707" i="1" s="1"/>
  <c r="AK2527" i="1"/>
  <c r="AR2527" i="1" s="1"/>
  <c r="AT2527" i="1" s="1"/>
  <c r="AK2023" i="1"/>
  <c r="AR2023" i="1" s="1"/>
  <c r="AT2023" i="1" s="1"/>
  <c r="AK897" i="1"/>
  <c r="AR897" i="1" s="1"/>
  <c r="AT897" i="1" s="1"/>
  <c r="AK173" i="1"/>
  <c r="AR173" i="1" s="1"/>
  <c r="AT173" i="1" s="1"/>
  <c r="AK2414" i="1"/>
  <c r="AR2414" i="1" s="1"/>
  <c r="AT2414" i="1" s="1"/>
  <c r="AK2461" i="1"/>
  <c r="AR2461" i="1" s="1"/>
  <c r="AT2461" i="1" s="1"/>
  <c r="AK2421" i="1"/>
  <c r="AR2421" i="1" s="1"/>
  <c r="AT2421" i="1" s="1"/>
  <c r="AK2223" i="1"/>
  <c r="AR2223" i="1" s="1"/>
  <c r="AT2223" i="1" s="1"/>
  <c r="AK1911" i="1"/>
  <c r="AR1911" i="1" s="1"/>
  <c r="AT1911" i="1" s="1"/>
  <c r="AK1252" i="1"/>
  <c r="AR1252" i="1" s="1"/>
  <c r="AT1252" i="1" s="1"/>
  <c r="AK347" i="1"/>
  <c r="AR347" i="1" s="1"/>
  <c r="AT347" i="1" s="1"/>
  <c r="AK22" i="1"/>
  <c r="AR22" i="1" s="1"/>
  <c r="AT22" i="1" s="1"/>
  <c r="AK333" i="1"/>
  <c r="AR333" i="1" s="1"/>
  <c r="AT333" i="1" s="1"/>
  <c r="AK312" i="1"/>
  <c r="AR312" i="1" s="1"/>
  <c r="AT312" i="1" s="1"/>
  <c r="AK384" i="1"/>
  <c r="AR384" i="1" s="1"/>
  <c r="AT384" i="1" s="1"/>
  <c r="AK401" i="1"/>
  <c r="AR401" i="1" s="1"/>
  <c r="AT401" i="1" s="1"/>
  <c r="AK489" i="1"/>
  <c r="AR489" i="1" s="1"/>
  <c r="AT489" i="1" s="1"/>
  <c r="AK662" i="1"/>
  <c r="AR662" i="1" s="1"/>
  <c r="AT662" i="1" s="1"/>
  <c r="AK839" i="1"/>
  <c r="AR839" i="1" s="1"/>
  <c r="AT839" i="1" s="1"/>
  <c r="AK1054" i="1"/>
  <c r="AR1054" i="1" s="1"/>
  <c r="AT1054" i="1" s="1"/>
  <c r="AK1086" i="1"/>
  <c r="AR1086" i="1" s="1"/>
  <c r="AT1086" i="1" s="1"/>
  <c r="AK1087" i="1"/>
  <c r="AR1087" i="1" s="1"/>
  <c r="AT1087" i="1" s="1"/>
  <c r="AK1131" i="1"/>
  <c r="AR1131" i="1" s="1"/>
  <c r="AT1131" i="1" s="1"/>
  <c r="AK1195" i="1"/>
  <c r="AR1195" i="1" s="1"/>
  <c r="AT1195" i="1" s="1"/>
  <c r="AK1205" i="1"/>
  <c r="AR1205" i="1" s="1"/>
  <c r="AT1205" i="1" s="1"/>
  <c r="AK1729" i="1"/>
  <c r="AR1729" i="1" s="1"/>
  <c r="AT1729" i="1" s="1"/>
  <c r="AK1831" i="1"/>
  <c r="AR1831" i="1" s="1"/>
  <c r="AT1831" i="1" s="1"/>
  <c r="AK2546" i="1"/>
  <c r="AR2546" i="1" s="1"/>
  <c r="AT2546" i="1" s="1"/>
  <c r="AK2544" i="1"/>
  <c r="AR2544" i="1" s="1"/>
  <c r="AT2544" i="1" s="1"/>
  <c r="AK2594" i="1"/>
  <c r="AR2594" i="1" s="1"/>
  <c r="AT2594" i="1" s="1"/>
  <c r="AK2588" i="1"/>
  <c r="AR2588" i="1" s="1"/>
  <c r="AT2588" i="1" s="1"/>
  <c r="AK2532" i="1"/>
  <c r="AR2532" i="1" s="1"/>
  <c r="AT2532" i="1" s="1"/>
  <c r="AK2557" i="1"/>
  <c r="AR2557" i="1" s="1"/>
  <c r="AT2557" i="1" s="1"/>
  <c r="AK2126" i="1"/>
  <c r="AR2126" i="1" s="1"/>
  <c r="AT2126" i="1" s="1"/>
  <c r="AK2094" i="1"/>
  <c r="AR2094" i="1" s="1"/>
  <c r="AT2094" i="1" s="1"/>
  <c r="AK2103" i="1"/>
  <c r="AR2103" i="1" s="1"/>
  <c r="AK2239" i="1"/>
  <c r="AR2239" i="1" s="1"/>
  <c r="AT2239" i="1" s="1"/>
  <c r="AK1962" i="1"/>
  <c r="AR1962" i="1" s="1"/>
  <c r="AT1962" i="1" s="1"/>
  <c r="AK1885" i="1"/>
  <c r="AR1885" i="1" s="1"/>
  <c r="AT1885" i="1" s="1"/>
  <c r="AK1954" i="1"/>
  <c r="AR1954" i="1" s="1"/>
  <c r="AT1954" i="1" s="1"/>
  <c r="AK1932" i="1"/>
  <c r="AR1932" i="1" s="1"/>
  <c r="AT1932" i="1" s="1"/>
  <c r="AK1976" i="1"/>
  <c r="AR1976" i="1" s="1"/>
  <c r="AT1976" i="1" s="1"/>
  <c r="AK1793" i="1"/>
  <c r="AR1793" i="1" s="1"/>
  <c r="AT1793" i="1" s="1"/>
  <c r="AK1871" i="1"/>
  <c r="AR1871" i="1" s="1"/>
  <c r="AT1871" i="1" s="1"/>
  <c r="AK1853" i="1"/>
  <c r="AR1853" i="1" s="1"/>
  <c r="AT1853" i="1" s="1"/>
  <c r="AK1180" i="1"/>
  <c r="AR1180" i="1" s="1"/>
  <c r="AT1180" i="1" s="1"/>
  <c r="AK1127" i="1"/>
  <c r="AR1127" i="1" s="1"/>
  <c r="AT1127" i="1" s="1"/>
  <c r="AK1191" i="1"/>
  <c r="AR1191" i="1" s="1"/>
  <c r="AT1191" i="1" s="1"/>
  <c r="AK1227" i="1"/>
  <c r="AR1227" i="1" s="1"/>
  <c r="AT1227" i="1" s="1"/>
  <c r="AK1555" i="1"/>
  <c r="AR1555" i="1" s="1"/>
  <c r="AT1555" i="1" s="1"/>
  <c r="AK1196" i="1"/>
  <c r="AR1196" i="1" s="1"/>
  <c r="AT1196" i="1" s="1"/>
  <c r="AK1042" i="1"/>
  <c r="AR1042" i="1" s="1"/>
  <c r="AT1042" i="1" s="1"/>
  <c r="AK1132" i="1"/>
  <c r="AR1132" i="1" s="1"/>
  <c r="AT1132" i="1" s="1"/>
  <c r="AK1081" i="1"/>
  <c r="AR1081" i="1" s="1"/>
  <c r="AT1081" i="1" s="1"/>
  <c r="AK983" i="1"/>
  <c r="AR983" i="1" s="1"/>
  <c r="AT983" i="1" s="1"/>
  <c r="AK722" i="1"/>
  <c r="AR722" i="1" s="1"/>
  <c r="AT722" i="1" s="1"/>
  <c r="AK566" i="1"/>
  <c r="AR566" i="1" s="1"/>
  <c r="AT566" i="1" s="1"/>
  <c r="AK873" i="1"/>
  <c r="AR873" i="1" s="1"/>
  <c r="AT873" i="1" s="1"/>
  <c r="AK762" i="1"/>
  <c r="AR762" i="1" s="1"/>
  <c r="AT762" i="1" s="1"/>
  <c r="AK874" i="1"/>
  <c r="AR874" i="1" s="1"/>
  <c r="AT874" i="1" s="1"/>
  <c r="AK938" i="1"/>
  <c r="AR938" i="1" s="1"/>
  <c r="AT938" i="1" s="1"/>
  <c r="AK986" i="1"/>
  <c r="AR986" i="1" s="1"/>
  <c r="AT986" i="1" s="1"/>
  <c r="AK679" i="1"/>
  <c r="AR679" i="1" s="1"/>
  <c r="AT679" i="1" s="1"/>
  <c r="AK632" i="1"/>
  <c r="AR632" i="1" s="1"/>
  <c r="AT632" i="1" s="1"/>
  <c r="AK461" i="1"/>
  <c r="AR461" i="1" s="1"/>
  <c r="AT461" i="1" s="1"/>
  <c r="AK138" i="1"/>
  <c r="AR138" i="1" s="1"/>
  <c r="AT138" i="1" s="1"/>
  <c r="AK360" i="1"/>
  <c r="AR360" i="1" s="1"/>
  <c r="AT360" i="1" s="1"/>
  <c r="AK338" i="1"/>
  <c r="AR338" i="1" s="1"/>
  <c r="AT338" i="1" s="1"/>
  <c r="AK455" i="1"/>
  <c r="AR455" i="1" s="1"/>
  <c r="AT455" i="1" s="1"/>
  <c r="AK303" i="1"/>
  <c r="AR303" i="1" s="1"/>
  <c r="AT303" i="1" s="1"/>
  <c r="AK488" i="1"/>
  <c r="AR488" i="1" s="1"/>
  <c r="AT488" i="1" s="1"/>
  <c r="AK190" i="1"/>
  <c r="AR190" i="1" s="1"/>
  <c r="AT190" i="1" s="1"/>
  <c r="AK83" i="1"/>
  <c r="AR83" i="1" s="1"/>
  <c r="AT83" i="1" s="1"/>
  <c r="AK167" i="1"/>
  <c r="AR167" i="1" s="1"/>
  <c r="AT167" i="1" s="1"/>
  <c r="AK223" i="1"/>
  <c r="AR223" i="1" s="1"/>
  <c r="AT223" i="1" s="1"/>
  <c r="AK216" i="1"/>
  <c r="AR216" i="1" s="1"/>
  <c r="AK638" i="1"/>
  <c r="AR638" i="1" s="1"/>
  <c r="AT638" i="1" s="1"/>
  <c r="AK132" i="1"/>
  <c r="AR132" i="1" s="1"/>
  <c r="AT132" i="1" s="1"/>
  <c r="AK2573" i="1"/>
  <c r="AR2573" i="1" s="1"/>
  <c r="AT2573" i="1" s="1"/>
  <c r="AK2559" i="1"/>
  <c r="AR2559" i="1" s="1"/>
  <c r="AT2559" i="1" s="1"/>
  <c r="AK2452" i="1"/>
  <c r="AR2452" i="1" s="1"/>
  <c r="AT2452" i="1" s="1"/>
  <c r="AK2438" i="1"/>
  <c r="AR2438" i="1" s="1"/>
  <c r="AT2438" i="1" s="1"/>
  <c r="AK2062" i="1"/>
  <c r="AR2062" i="1" s="1"/>
  <c r="AT2062" i="1" s="1"/>
  <c r="AK2317" i="1"/>
  <c r="AR2317" i="1" s="1"/>
  <c r="AT2317" i="1" s="1"/>
  <c r="AK1981" i="1"/>
  <c r="AR1981" i="1" s="1"/>
  <c r="AT1981" i="1" s="1"/>
  <c r="AK2238" i="1"/>
  <c r="AR2238" i="1" s="1"/>
  <c r="AT2238" i="1" s="1"/>
  <c r="AK2390" i="1"/>
  <c r="AR2390" i="1" s="1"/>
  <c r="AT2390" i="1" s="1"/>
  <c r="AK1953" i="1"/>
  <c r="AR1953" i="1" s="1"/>
  <c r="AT1953" i="1" s="1"/>
  <c r="AK2445" i="1"/>
  <c r="AR2445" i="1" s="1"/>
  <c r="AT2445" i="1" s="1"/>
  <c r="AK2198" i="1"/>
  <c r="AR2198" i="1" s="1"/>
  <c r="AT2198" i="1" s="1"/>
  <c r="AK2468" i="1"/>
  <c r="AR2468" i="1" s="1"/>
  <c r="AT2468" i="1" s="1"/>
  <c r="AK2255" i="1"/>
  <c r="AR2255" i="1" s="1"/>
  <c r="AT2255" i="1" s="1"/>
  <c r="AK1987" i="1"/>
  <c r="AR1987" i="1" s="1"/>
  <c r="AT1987" i="1" s="1"/>
  <c r="AK2326" i="1"/>
  <c r="AR2326" i="1" s="1"/>
  <c r="AT2326" i="1" s="1"/>
  <c r="AK1849" i="1"/>
  <c r="AR1849" i="1" s="1"/>
  <c r="AT1849" i="1" s="1"/>
  <c r="AK2047" i="1"/>
  <c r="AR2047" i="1" s="1"/>
  <c r="AT2047" i="1" s="1"/>
  <c r="AK1821" i="1"/>
  <c r="AR1821" i="1" s="1"/>
  <c r="AT1821" i="1" s="1"/>
  <c r="AK1844" i="1"/>
  <c r="AR1844" i="1" s="1"/>
  <c r="AT1844" i="1" s="1"/>
  <c r="AK1747" i="1"/>
  <c r="AR1747" i="1" s="1"/>
  <c r="AT1747" i="1" s="1"/>
  <c r="AK1154" i="1"/>
  <c r="AR1154" i="1" s="1"/>
  <c r="AT1154" i="1" s="1"/>
  <c r="AR1677" i="1"/>
  <c r="AT1677" i="1" s="1"/>
  <c r="AK1677" i="1"/>
  <c r="AK1029" i="1"/>
  <c r="AR1029" i="1" s="1"/>
  <c r="AT1029" i="1" s="1"/>
  <c r="AK476" i="1"/>
  <c r="AR476" i="1" s="1"/>
  <c r="AT476" i="1" s="1"/>
  <c r="AK329" i="1"/>
  <c r="AR329" i="1" s="1"/>
  <c r="AT329" i="1" s="1"/>
  <c r="AK371" i="1"/>
  <c r="AR371" i="1" s="1"/>
  <c r="AT371" i="1" s="1"/>
  <c r="AK467" i="1"/>
  <c r="AR467" i="1" s="1"/>
  <c r="AT467" i="1" s="1"/>
  <c r="AK197" i="1"/>
  <c r="AR197" i="1" s="1"/>
  <c r="AT197" i="1" s="1"/>
  <c r="AK460" i="1"/>
  <c r="AR460" i="1" s="1"/>
  <c r="AT460" i="1" s="1"/>
  <c r="AK155" i="1"/>
  <c r="AR155" i="1" s="1"/>
  <c r="AT155" i="1" s="1"/>
  <c r="AK99" i="1"/>
  <c r="AR99" i="1" s="1"/>
  <c r="AT99" i="1" s="1"/>
  <c r="AK509" i="1"/>
  <c r="AR509" i="1" s="1"/>
  <c r="AT509" i="1" s="1"/>
  <c r="AK423" i="1"/>
  <c r="AR423" i="1" s="1"/>
  <c r="AT423" i="1" s="1"/>
  <c r="AK145" i="1"/>
  <c r="AR145" i="1" s="1"/>
  <c r="AT145" i="1" s="1"/>
  <c r="AK577" i="1"/>
  <c r="AR577" i="1" s="1"/>
  <c r="AT577" i="1" s="1"/>
  <c r="AK411" i="1"/>
  <c r="AR411" i="1" s="1"/>
  <c r="AT411" i="1" s="1"/>
  <c r="AK412" i="1"/>
  <c r="AR412" i="1" s="1"/>
  <c r="AT412" i="1" s="1"/>
  <c r="AK336" i="1"/>
  <c r="AR336" i="1" s="1"/>
  <c r="AT336" i="1" s="1"/>
  <c r="AK106" i="1"/>
  <c r="AR106" i="1" s="1"/>
  <c r="AT106" i="1" s="1"/>
  <c r="AK625" i="1"/>
  <c r="AR625" i="1" s="1"/>
  <c r="AT625" i="1" s="1"/>
  <c r="AK70" i="1"/>
  <c r="AR70" i="1" s="1"/>
  <c r="AT70" i="1" s="1"/>
  <c r="AK2133" i="1"/>
  <c r="AR2133" i="1" s="1"/>
  <c r="AT2133" i="1" s="1"/>
  <c r="AK2060" i="1"/>
  <c r="AR2060" i="1" s="1"/>
  <c r="AT2060" i="1" s="1"/>
  <c r="AK1985" i="1"/>
  <c r="AR1985" i="1" s="1"/>
  <c r="AT1985" i="1" s="1"/>
  <c r="AK1991" i="1"/>
  <c r="AR1991" i="1" s="1"/>
  <c r="AT1991" i="1" s="1"/>
  <c r="AK1975" i="1"/>
  <c r="AR1975" i="1" s="1"/>
  <c r="AT1975" i="1" s="1"/>
  <c r="AK1892" i="1"/>
  <c r="AR1892" i="1" s="1"/>
  <c r="AT1892" i="1" s="1"/>
  <c r="AK1772" i="1"/>
  <c r="AR1772" i="1" s="1"/>
  <c r="AT1772" i="1" s="1"/>
  <c r="AK1882" i="1"/>
  <c r="AR1882" i="1" s="1"/>
  <c r="AT1882" i="1" s="1"/>
  <c r="AK1134" i="1"/>
  <c r="AR1134" i="1" s="1"/>
  <c r="AT1134" i="1" s="1"/>
  <c r="AK1198" i="1"/>
  <c r="AR1198" i="1" s="1"/>
  <c r="AT1198" i="1" s="1"/>
  <c r="AK774" i="1"/>
  <c r="AR774" i="1" s="1"/>
  <c r="AT774" i="1" s="1"/>
  <c r="AK1529" i="1"/>
  <c r="AR1529" i="1" s="1"/>
  <c r="AT1529" i="1" s="1"/>
  <c r="AK1347" i="1"/>
  <c r="AR1347" i="1" s="1"/>
  <c r="AT1347" i="1" s="1"/>
  <c r="AK383" i="1"/>
  <c r="AR383" i="1" s="1"/>
  <c r="AT383" i="1" s="1"/>
  <c r="AK1531" i="1"/>
  <c r="AR1531" i="1" s="1"/>
  <c r="AT1531" i="1" s="1"/>
  <c r="AK862" i="1"/>
  <c r="AR862" i="1" s="1"/>
  <c r="AT862" i="1" s="1"/>
  <c r="AK486" i="1"/>
  <c r="AR486" i="1" s="1"/>
  <c r="AT486" i="1" s="1"/>
  <c r="AK76" i="1"/>
  <c r="AR76" i="1" s="1"/>
  <c r="AT76" i="1" s="1"/>
  <c r="AK1706" i="1"/>
  <c r="AR1706" i="1" s="1"/>
  <c r="AT1706" i="1" s="1"/>
  <c r="AK2599" i="1"/>
  <c r="AR2599" i="1" s="1"/>
  <c r="AT2599" i="1" s="1"/>
  <c r="AK1930" i="1"/>
  <c r="AR1930" i="1" s="1"/>
  <c r="AT1930" i="1" s="1"/>
  <c r="AK1883" i="1"/>
  <c r="AR1883" i="1" s="1"/>
  <c r="AT1883" i="1" s="1"/>
  <c r="AK1752" i="1"/>
  <c r="AR1752" i="1" s="1"/>
  <c r="AT1752" i="1" s="1"/>
  <c r="AK1271" i="1"/>
  <c r="AR1271" i="1" s="1"/>
  <c r="AT1271" i="1" s="1"/>
  <c r="AK1679" i="1"/>
  <c r="AR1679" i="1" s="1"/>
  <c r="AT1679" i="1" s="1"/>
  <c r="AK1432" i="1"/>
  <c r="AR1432" i="1" s="1"/>
  <c r="AT1432" i="1" s="1"/>
  <c r="AK1352" i="1"/>
  <c r="AR1352" i="1" s="1"/>
  <c r="AT1352" i="1" s="1"/>
  <c r="AK1504" i="1"/>
  <c r="AR1504" i="1" s="1"/>
  <c r="AT1504" i="1" s="1"/>
  <c r="AK1632" i="1"/>
  <c r="AR1632" i="1" s="1"/>
  <c r="AT1632" i="1" s="1"/>
  <c r="AK1240" i="1"/>
  <c r="AR1240" i="1" s="1"/>
  <c r="AT1240" i="1" s="1"/>
  <c r="AK1591" i="1"/>
  <c r="AR1591" i="1" s="1"/>
  <c r="AT1591" i="1" s="1"/>
  <c r="AK1448" i="1"/>
  <c r="AR1448" i="1" s="1"/>
  <c r="AT1448" i="1" s="1"/>
  <c r="AK1248" i="1"/>
  <c r="AR1248" i="1" s="1"/>
  <c r="AT1248" i="1" s="1"/>
  <c r="AK556" i="1"/>
  <c r="AR556" i="1" s="1"/>
  <c r="AT556" i="1" s="1"/>
  <c r="AK80" i="1"/>
  <c r="AR80" i="1" s="1"/>
  <c r="AT80" i="1" s="1"/>
  <c r="AK542" i="1"/>
  <c r="AR542" i="1" s="1"/>
  <c r="AT542" i="1" s="1"/>
  <c r="AK2555" i="1"/>
  <c r="AR2555" i="1" s="1"/>
  <c r="AT2555" i="1" s="1"/>
  <c r="AK1992" i="1"/>
  <c r="AR1992" i="1" s="1"/>
  <c r="AT1992" i="1" s="1"/>
  <c r="AK1129" i="1"/>
  <c r="AR1129" i="1" s="1"/>
  <c r="AT1129" i="1" s="1"/>
  <c r="AK1193" i="1"/>
  <c r="AR1193" i="1" s="1"/>
  <c r="AT1193" i="1" s="1"/>
  <c r="AK1233" i="1"/>
  <c r="AR1233" i="1" s="1"/>
  <c r="AT1233" i="1" s="1"/>
  <c r="AK1313" i="1"/>
  <c r="AR1313" i="1" s="1"/>
  <c r="AT1313" i="1" s="1"/>
  <c r="AK1409" i="1"/>
  <c r="AR1409" i="1" s="1"/>
  <c r="AT1409" i="1" s="1"/>
  <c r="AK1545" i="1"/>
  <c r="AR1545" i="1" s="1"/>
  <c r="AK1625" i="1"/>
  <c r="AR1625" i="1" s="1"/>
  <c r="AT1625" i="1" s="1"/>
  <c r="AK1689" i="1"/>
  <c r="AR1689" i="1" s="1"/>
  <c r="AT1689" i="1" s="1"/>
  <c r="AK498" i="1"/>
  <c r="AR498" i="1" s="1"/>
  <c r="AT498" i="1" s="1"/>
  <c r="AK263" i="1"/>
  <c r="AR263" i="1" s="1"/>
  <c r="AT263" i="1" s="1"/>
  <c r="AK1329" i="1"/>
  <c r="AR1329" i="1" s="1"/>
  <c r="AT1329" i="1" s="1"/>
  <c r="AK1559" i="1"/>
  <c r="AR1559" i="1" s="1"/>
  <c r="AT1559" i="1" s="1"/>
  <c r="AK2051" i="1"/>
  <c r="AR2051" i="1" s="1"/>
  <c r="AT2051" i="1" s="1"/>
  <c r="AK2115" i="1"/>
  <c r="AR2115" i="1" s="1"/>
  <c r="AT2115" i="1" s="1"/>
  <c r="AK2179" i="1"/>
  <c r="AR2179" i="1" s="1"/>
  <c r="AT2179" i="1" s="1"/>
  <c r="AK2243" i="1"/>
  <c r="AR2243" i="1" s="1"/>
  <c r="AT2243" i="1" s="1"/>
  <c r="AK2307" i="1"/>
  <c r="AR2307" i="1" s="1"/>
  <c r="AT2307" i="1" s="1"/>
  <c r="AK2371" i="1"/>
  <c r="AR2371" i="1" s="1"/>
  <c r="AT2371" i="1" s="1"/>
  <c r="AK2435" i="1"/>
  <c r="AR2435" i="1" s="1"/>
  <c r="AT2435" i="1" s="1"/>
  <c r="AK2499" i="1"/>
  <c r="AR2499" i="1" s="1"/>
  <c r="AT2499" i="1" s="1"/>
  <c r="AK2148" i="1"/>
  <c r="AR2148" i="1" s="1"/>
  <c r="AT2148" i="1" s="1"/>
  <c r="AK2212" i="1"/>
  <c r="AR2212" i="1" s="1"/>
  <c r="AT2212" i="1" s="1"/>
  <c r="AK2276" i="1"/>
  <c r="AR2276" i="1" s="1"/>
  <c r="AT2276" i="1" s="1"/>
  <c r="AK2340" i="1"/>
  <c r="AR2340" i="1" s="1"/>
  <c r="AT2340" i="1" s="1"/>
  <c r="AK2404" i="1"/>
  <c r="AR2404" i="1" s="1"/>
  <c r="AT2404" i="1" s="1"/>
  <c r="AK1725" i="1"/>
  <c r="AR1725" i="1" s="1"/>
  <c r="AT1725" i="1" s="1"/>
  <c r="AK1721" i="1"/>
  <c r="AR1721" i="1" s="1"/>
  <c r="AT1721" i="1" s="1"/>
  <c r="AK812" i="1"/>
  <c r="AR812" i="1" s="1"/>
  <c r="AT812" i="1" s="1"/>
  <c r="AK539" i="1"/>
  <c r="AR539" i="1" s="1"/>
  <c r="AT539" i="1" s="1"/>
  <c r="AK765" i="1"/>
  <c r="AR765" i="1" s="1"/>
  <c r="AT765" i="1" s="1"/>
  <c r="AK713" i="1"/>
  <c r="AR713" i="1" s="1"/>
  <c r="AT713" i="1" s="1"/>
  <c r="AK299" i="1"/>
  <c r="AR299" i="1" s="1"/>
  <c r="AT299" i="1" s="1"/>
  <c r="AK164" i="1"/>
  <c r="AR164" i="1" s="1"/>
  <c r="AT164" i="1" s="1"/>
  <c r="AK900" i="1"/>
  <c r="AR900" i="1" s="1"/>
  <c r="AT900" i="1" s="1"/>
  <c r="AK972" i="1"/>
  <c r="AR972" i="1" s="1"/>
  <c r="AT972" i="1" s="1"/>
  <c r="AK113" i="1"/>
  <c r="AR113" i="1" s="1"/>
  <c r="AT113" i="1" s="1"/>
  <c r="AK826" i="1"/>
  <c r="AR826" i="1" s="1"/>
  <c r="AT826" i="1" s="1"/>
  <c r="AK819" i="1"/>
  <c r="AR819" i="1" s="1"/>
  <c r="AT819" i="1" s="1"/>
  <c r="AK17" i="1"/>
  <c r="AR17" i="1" s="1"/>
  <c r="AT17" i="1" s="1"/>
  <c r="AK2122" i="1"/>
  <c r="AR2122" i="1" s="1"/>
  <c r="AT2122" i="1" s="1"/>
  <c r="AK2186" i="1"/>
  <c r="AR2186" i="1" s="1"/>
  <c r="AT2186" i="1" s="1"/>
  <c r="AK2250" i="1"/>
  <c r="AR2250" i="1" s="1"/>
  <c r="AT2250" i="1" s="1"/>
  <c r="AK2314" i="1"/>
  <c r="AR2314" i="1" s="1"/>
  <c r="AT2314" i="1" s="1"/>
  <c r="AK2378" i="1"/>
  <c r="AR2378" i="1" s="1"/>
  <c r="AT2378" i="1" s="1"/>
  <c r="AK2506" i="1"/>
  <c r="AR2506" i="1" s="1"/>
  <c r="AT2506" i="1" s="1"/>
  <c r="AK1811" i="1"/>
  <c r="AR1811" i="1" s="1"/>
  <c r="AT1811" i="1" s="1"/>
  <c r="AB2045" i="1"/>
  <c r="AK194" i="1"/>
  <c r="AR194" i="1" s="1"/>
  <c r="AT194" i="1" s="1"/>
  <c r="AK1049" i="1"/>
  <c r="AR1049" i="1" s="1"/>
  <c r="AK600" i="1"/>
  <c r="AR600" i="1" s="1"/>
  <c r="AT600" i="1" s="1"/>
  <c r="AK944" i="1"/>
  <c r="AR944" i="1" s="1"/>
  <c r="AT944" i="1" s="1"/>
  <c r="AK1008" i="1"/>
  <c r="AR1008" i="1" s="1"/>
  <c r="AT1008" i="1" s="1"/>
  <c r="AK699" i="1"/>
  <c r="AR699" i="1" s="1"/>
  <c r="AT699" i="1" s="1"/>
  <c r="AK503" i="1"/>
  <c r="AR503" i="1" s="1"/>
  <c r="AT503" i="1" s="1"/>
  <c r="AK261" i="1"/>
  <c r="AR261" i="1" s="1"/>
  <c r="AT261" i="1" s="1"/>
  <c r="AK2120" i="1"/>
  <c r="AR2120" i="1" s="1"/>
  <c r="AT2120" i="1" s="1"/>
  <c r="AK2440" i="1"/>
  <c r="AR2440" i="1" s="1"/>
  <c r="AT2440" i="1" s="1"/>
  <c r="AK840" i="1"/>
  <c r="AR840" i="1" s="1"/>
  <c r="AT840" i="1" s="1"/>
  <c r="AK320" i="1"/>
  <c r="AR320" i="1" s="1"/>
  <c r="AT320" i="1" s="1"/>
  <c r="AK559" i="1"/>
  <c r="AR559" i="1" s="1"/>
  <c r="AK1858" i="1"/>
  <c r="AR1858" i="1" s="1"/>
  <c r="AT1858" i="1" s="1"/>
  <c r="AK1282" i="1"/>
  <c r="AR1282" i="1" s="1"/>
  <c r="AT1282" i="1" s="1"/>
  <c r="AK1827" i="1"/>
  <c r="AR1827" i="1" s="1"/>
  <c r="AT1827" i="1" s="1"/>
  <c r="AK945" i="1"/>
  <c r="AR945" i="1" s="1"/>
  <c r="AT945" i="1" s="1"/>
  <c r="AK1009" i="1"/>
  <c r="AR1009" i="1" s="1"/>
  <c r="AT1009" i="1" s="1"/>
  <c r="AK664" i="1"/>
  <c r="AR664" i="1" s="1"/>
  <c r="AT664" i="1" s="1"/>
  <c r="AK907" i="1"/>
  <c r="AR907" i="1" s="1"/>
  <c r="AT907" i="1" s="1"/>
  <c r="AK971" i="1"/>
  <c r="AR971" i="1" s="1"/>
  <c r="AT971" i="1" s="1"/>
  <c r="AK445" i="1"/>
  <c r="AR445" i="1" s="1"/>
  <c r="AT445" i="1" s="1"/>
  <c r="AK2049" i="1"/>
  <c r="AR2049" i="1" s="1"/>
  <c r="AT2049" i="1" s="1"/>
  <c r="AK2177" i="1"/>
  <c r="AR2177" i="1" s="1"/>
  <c r="AT2177" i="1" s="1"/>
  <c r="AK2433" i="1"/>
  <c r="AR2433" i="1" s="1"/>
  <c r="AT2433" i="1" s="1"/>
  <c r="AK2497" i="1"/>
  <c r="AR2497" i="1" s="1"/>
  <c r="AT2497" i="1" s="1"/>
  <c r="AK1626" i="1"/>
  <c r="AR1626" i="1" s="1"/>
  <c r="AT1626" i="1" s="1"/>
  <c r="AK1277" i="1"/>
  <c r="AR1277" i="1" s="1"/>
  <c r="AT1277" i="1" s="1"/>
  <c r="AK1357" i="1"/>
  <c r="AR1357" i="1" s="1"/>
  <c r="AT1357" i="1" s="1"/>
  <c r="AK1421" i="1"/>
  <c r="AR1421" i="1" s="1"/>
  <c r="AT1421" i="1" s="1"/>
  <c r="AK1485" i="1"/>
  <c r="AR1485" i="1" s="1"/>
  <c r="AT1485" i="1" s="1"/>
  <c r="AK1549" i="1"/>
  <c r="AR1549" i="1" s="1"/>
  <c r="AT1549" i="1" s="1"/>
  <c r="AR780" i="1"/>
  <c r="AT780" i="1" s="1"/>
  <c r="AK780" i="1"/>
  <c r="AK643" i="1"/>
  <c r="AR643" i="1" s="1"/>
  <c r="AK309" i="1"/>
  <c r="AR309" i="1" s="1"/>
  <c r="AT309" i="1" s="1"/>
  <c r="AK636" i="1"/>
  <c r="AR636" i="1" s="1"/>
  <c r="AT636" i="1" s="1"/>
  <c r="AK2618" i="1"/>
  <c r="AR2618" i="1" s="1"/>
  <c r="AT2618" i="1" s="1"/>
  <c r="AK162" i="1"/>
  <c r="AR162" i="1" s="1"/>
  <c r="AT162" i="1" s="1"/>
  <c r="AK150" i="1"/>
  <c r="AR150" i="1" s="1"/>
  <c r="AT150" i="1" s="1"/>
  <c r="AK1021" i="1"/>
  <c r="AR1021" i="1" s="1"/>
  <c r="AT1021" i="1" s="1"/>
  <c r="AK553" i="1"/>
  <c r="AR553" i="1" s="1"/>
  <c r="AT553" i="1" s="1"/>
  <c r="AK2455" i="1"/>
  <c r="AR2455" i="1" s="1"/>
  <c r="AT2455" i="1" s="1"/>
  <c r="AK1050" i="1"/>
  <c r="AR1050" i="1" s="1"/>
  <c r="AT1050" i="1" s="1"/>
  <c r="AK2365" i="1"/>
  <c r="AR2365" i="1" s="1"/>
  <c r="AT2365" i="1" s="1"/>
  <c r="AK1267" i="1"/>
  <c r="AR1267" i="1" s="1"/>
  <c r="AT1267" i="1" s="1"/>
  <c r="AK1579" i="1"/>
  <c r="AR1579" i="1" s="1"/>
  <c r="AT1579" i="1" s="1"/>
  <c r="AK778" i="1"/>
  <c r="AR778" i="1" s="1"/>
  <c r="AT778" i="1" s="1"/>
  <c r="AK1276" i="1"/>
  <c r="AR1276" i="1" s="1"/>
  <c r="AT1276" i="1" s="1"/>
  <c r="AK1356" i="1"/>
  <c r="AR1356" i="1" s="1"/>
  <c r="AT1356" i="1" s="1"/>
  <c r="AK1420" i="1"/>
  <c r="AR1420" i="1" s="1"/>
  <c r="AT1420" i="1" s="1"/>
  <c r="AK1484" i="1"/>
  <c r="AR1484" i="1" s="1"/>
  <c r="AT1484" i="1" s="1"/>
  <c r="AK1286" i="1"/>
  <c r="AR1286" i="1" s="1"/>
  <c r="AT1286" i="1" s="1"/>
  <c r="AK1350" i="1"/>
  <c r="AR1350" i="1" s="1"/>
  <c r="AT1350" i="1" s="1"/>
  <c r="AK1606" i="1"/>
  <c r="AR1606" i="1" s="1"/>
  <c r="AT1606" i="1" s="1"/>
  <c r="AK1287" i="1"/>
  <c r="AR1287" i="1" s="1"/>
  <c r="AT1287" i="1" s="1"/>
  <c r="AK1423" i="1"/>
  <c r="AR1423" i="1" s="1"/>
  <c r="AT1423" i="1" s="1"/>
  <c r="AK1535" i="1"/>
  <c r="AR1535" i="1" s="1"/>
  <c r="AT1535" i="1" s="1"/>
  <c r="AK1564" i="1"/>
  <c r="AR1564" i="1" s="1"/>
  <c r="AT1564" i="1" s="1"/>
  <c r="AK2521" i="1"/>
  <c r="AR2521" i="1" s="1"/>
  <c r="AT2521" i="1" s="1"/>
  <c r="AK1855" i="1"/>
  <c r="AR1855" i="1" s="1"/>
  <c r="AT1855" i="1" s="1"/>
  <c r="AK1978" i="1"/>
  <c r="AR1978" i="1" s="1"/>
  <c r="AT1978" i="1" s="1"/>
  <c r="AR919" i="1"/>
  <c r="AT919" i="1" s="1"/>
  <c r="AK919" i="1"/>
  <c r="AK120" i="1"/>
  <c r="AR120" i="1" s="1"/>
  <c r="AT120" i="1" s="1"/>
  <c r="AK429" i="1"/>
  <c r="AR429" i="1" s="1"/>
  <c r="AT429" i="1" s="1"/>
  <c r="AK290" i="1"/>
  <c r="AR290" i="1" s="1"/>
  <c r="AT290" i="1" s="1"/>
  <c r="AK2325" i="1"/>
  <c r="AR2325" i="1" s="1"/>
  <c r="AT2325" i="1" s="1"/>
  <c r="AK2078" i="1"/>
  <c r="AR2078" i="1" s="1"/>
  <c r="AT2078" i="1" s="1"/>
  <c r="AK2213" i="1"/>
  <c r="AR2213" i="1" s="1"/>
  <c r="AT2213" i="1" s="1"/>
  <c r="AR2191" i="1"/>
  <c r="AT2191" i="1" s="1"/>
  <c r="AK2191" i="1"/>
  <c r="AK789" i="1"/>
  <c r="AR789" i="1" s="1"/>
  <c r="AT789" i="1" s="1"/>
  <c r="AK1158" i="1"/>
  <c r="AR1158" i="1" s="1"/>
  <c r="AT1158" i="1" s="1"/>
  <c r="AK1914" i="1"/>
  <c r="AR1914" i="1" s="1"/>
  <c r="AT1914" i="1" s="1"/>
  <c r="AK1384" i="1"/>
  <c r="AR1384" i="1" s="1"/>
  <c r="AT1384" i="1" s="1"/>
  <c r="AK1897" i="1"/>
  <c r="AR1897" i="1" s="1"/>
  <c r="AT1897" i="1" s="1"/>
  <c r="AK1465" i="1"/>
  <c r="AR1465" i="1" s="1"/>
  <c r="AT1465" i="1" s="1"/>
  <c r="AK1112" i="1"/>
  <c r="AR1112" i="1" s="1"/>
  <c r="AT1112" i="1" s="1"/>
  <c r="AK406" i="1"/>
  <c r="AR406" i="1" s="1"/>
  <c r="AT406" i="1" s="1"/>
  <c r="AK42" i="1"/>
  <c r="AR42" i="1" s="1"/>
  <c r="AT42" i="1" s="1"/>
  <c r="AK29" i="1"/>
  <c r="AR29" i="1" s="1"/>
  <c r="AT29" i="1" s="1"/>
  <c r="AK130" i="1"/>
  <c r="AR130" i="1" s="1"/>
  <c r="AT130" i="1" s="1"/>
  <c r="AK288" i="1"/>
  <c r="AR288" i="1" s="1"/>
  <c r="AT288" i="1" s="1"/>
  <c r="AK409" i="1"/>
  <c r="AR409" i="1" s="1"/>
  <c r="AT409" i="1" s="1"/>
  <c r="AK497" i="1"/>
  <c r="AR497" i="1" s="1"/>
  <c r="AT497" i="1" s="1"/>
  <c r="AK701" i="1"/>
  <c r="AR701" i="1" s="1"/>
  <c r="AT701" i="1" s="1"/>
  <c r="AK744" i="1"/>
  <c r="AR744" i="1" s="1"/>
  <c r="AT744" i="1" s="1"/>
  <c r="AK847" i="1"/>
  <c r="AR847" i="1" s="1"/>
  <c r="AT847" i="1" s="1"/>
  <c r="AK1062" i="1"/>
  <c r="AR1062" i="1" s="1"/>
  <c r="AT1062" i="1" s="1"/>
  <c r="AK1095" i="1"/>
  <c r="AR1095" i="1" s="1"/>
  <c r="AT1095" i="1" s="1"/>
  <c r="AK1099" i="1"/>
  <c r="AR1099" i="1" s="1"/>
  <c r="AT1099" i="1" s="1"/>
  <c r="AK1139" i="1"/>
  <c r="AR1139" i="1" s="1"/>
  <c r="AT1139" i="1" s="1"/>
  <c r="AK1203" i="1"/>
  <c r="AR1203" i="1" s="1"/>
  <c r="AT1203" i="1" s="1"/>
  <c r="AK1736" i="1"/>
  <c r="AR1736" i="1" s="1"/>
  <c r="AT1736" i="1" s="1"/>
  <c r="AK1839" i="1"/>
  <c r="AR1839" i="1" s="1"/>
  <c r="AK2560" i="1"/>
  <c r="AR2560" i="1" s="1"/>
  <c r="AT2560" i="1" s="1"/>
  <c r="AK2596" i="1"/>
  <c r="AR2596" i="1" s="1"/>
  <c r="AT2596" i="1" s="1"/>
  <c r="AK2547" i="1"/>
  <c r="AR2547" i="1" s="1"/>
  <c r="AT2547" i="1" s="1"/>
  <c r="AK2537" i="1"/>
  <c r="AR2537" i="1" s="1"/>
  <c r="AT2537" i="1" s="1"/>
  <c r="AK2565" i="1"/>
  <c r="AR2565" i="1" s="1"/>
  <c r="AT2565" i="1" s="1"/>
  <c r="AK2541" i="1"/>
  <c r="AR2541" i="1" s="1"/>
  <c r="AT2541" i="1" s="1"/>
  <c r="AK2528" i="1"/>
  <c r="AR2528" i="1" s="1"/>
  <c r="AT2528" i="1" s="1"/>
  <c r="AK2014" i="1"/>
  <c r="AR2014" i="1" s="1"/>
  <c r="AT2014" i="1" s="1"/>
  <c r="AK2142" i="1"/>
  <c r="AR2142" i="1" s="1"/>
  <c r="AT2142" i="1" s="1"/>
  <c r="AK2166" i="1"/>
  <c r="AR2166" i="1" s="1"/>
  <c r="AT2166" i="1" s="1"/>
  <c r="AK2119" i="1"/>
  <c r="AR2119" i="1" s="1"/>
  <c r="AT2119" i="1" s="1"/>
  <c r="AK2247" i="1"/>
  <c r="AR2247" i="1" s="1"/>
  <c r="AT2247" i="1" s="1"/>
  <c r="AK1893" i="1"/>
  <c r="AR1893" i="1" s="1"/>
  <c r="AT1893" i="1" s="1"/>
  <c r="AK1940" i="1"/>
  <c r="AR1940" i="1" s="1"/>
  <c r="AT1940" i="1" s="1"/>
  <c r="AK1904" i="1"/>
  <c r="AR1904" i="1" s="1"/>
  <c r="AT1904" i="1" s="1"/>
  <c r="AK1716" i="1"/>
  <c r="AR1716" i="1" s="1"/>
  <c r="AT1716" i="1" s="1"/>
  <c r="AK1868" i="1"/>
  <c r="AR1868" i="1" s="1"/>
  <c r="AT1868" i="1" s="1"/>
  <c r="AK1709" i="1"/>
  <c r="AR1709" i="1" s="1"/>
  <c r="AT1709" i="1" s="1"/>
  <c r="AK1766" i="1"/>
  <c r="AR1766" i="1" s="1"/>
  <c r="AT1766" i="1" s="1"/>
  <c r="AK1783" i="1"/>
  <c r="AR1783" i="1" s="1"/>
  <c r="AT1783" i="1" s="1"/>
  <c r="AK1135" i="1"/>
  <c r="AR1135" i="1" s="1"/>
  <c r="AT1135" i="1" s="1"/>
  <c r="AK1199" i="1"/>
  <c r="AR1199" i="1" s="1"/>
  <c r="AT1199" i="1" s="1"/>
  <c r="AK1235" i="1"/>
  <c r="AR1235" i="1" s="1"/>
  <c r="AT1235" i="1" s="1"/>
  <c r="AK1594" i="1"/>
  <c r="AR1594" i="1" s="1"/>
  <c r="AT1594" i="1" s="1"/>
  <c r="AK1077" i="1"/>
  <c r="AR1077" i="1" s="1"/>
  <c r="AT1077" i="1" s="1"/>
  <c r="AK903" i="1"/>
  <c r="AR903" i="1" s="1"/>
  <c r="AT903" i="1" s="1"/>
  <c r="AK943" i="1"/>
  <c r="AR943" i="1" s="1"/>
  <c r="AT943" i="1" s="1"/>
  <c r="AK1035" i="1"/>
  <c r="AR1035" i="1" s="1"/>
  <c r="AT1035" i="1" s="1"/>
  <c r="AK954" i="1"/>
  <c r="AR954" i="1" s="1"/>
  <c r="AT954" i="1" s="1"/>
  <c r="AK882" i="1"/>
  <c r="AR882" i="1" s="1"/>
  <c r="AT882" i="1" s="1"/>
  <c r="AK946" i="1"/>
  <c r="AR946" i="1" s="1"/>
  <c r="AT946" i="1" s="1"/>
  <c r="AK687" i="1"/>
  <c r="AR687" i="1" s="1"/>
  <c r="AT687" i="1" s="1"/>
  <c r="AK640" i="1"/>
  <c r="AR640" i="1" s="1"/>
  <c r="AT640" i="1" s="1"/>
  <c r="AK136" i="1"/>
  <c r="AR136" i="1" s="1"/>
  <c r="AT136" i="1" s="1"/>
  <c r="AK469" i="1"/>
  <c r="AR469" i="1" s="1"/>
  <c r="AT469" i="1" s="1"/>
  <c r="AK346" i="1"/>
  <c r="AR346" i="1" s="1"/>
  <c r="AT346" i="1" s="1"/>
  <c r="AK463" i="1"/>
  <c r="AR463" i="1" s="1"/>
  <c r="AT463" i="1" s="1"/>
  <c r="AK368" i="1"/>
  <c r="AR368" i="1" s="1"/>
  <c r="AT368" i="1" s="1"/>
  <c r="AK306" i="1"/>
  <c r="AR306" i="1" s="1"/>
  <c r="AT306" i="1" s="1"/>
  <c r="AK408" i="1"/>
  <c r="AR408" i="1" s="1"/>
  <c r="AT408" i="1" s="1"/>
  <c r="AK198" i="1"/>
  <c r="AR198" i="1" s="1"/>
  <c r="AT198" i="1" s="1"/>
  <c r="AK163" i="1"/>
  <c r="AR163" i="1" s="1"/>
  <c r="AT163" i="1" s="1"/>
  <c r="AK176" i="1"/>
  <c r="AR176" i="1" s="1"/>
  <c r="AT176" i="1" s="1"/>
  <c r="AK574" i="1"/>
  <c r="AR574" i="1" s="1"/>
  <c r="AT574" i="1" s="1"/>
  <c r="AK2589" i="1"/>
  <c r="AR2589" i="1" s="1"/>
  <c r="AT2589" i="1" s="1"/>
  <c r="AK2524" i="1"/>
  <c r="AR2524" i="1" s="1"/>
  <c r="AT2524" i="1" s="1"/>
  <c r="AK2093" i="1"/>
  <c r="AR2093" i="1" s="1"/>
  <c r="AT2093" i="1" s="1"/>
  <c r="AK2460" i="1"/>
  <c r="AR2460" i="1" s="1"/>
  <c r="AT2460" i="1" s="1"/>
  <c r="AK2351" i="1"/>
  <c r="AR2351" i="1" s="1"/>
  <c r="AT2351" i="1" s="1"/>
  <c r="AK2334" i="1"/>
  <c r="AR2334" i="1" s="1"/>
  <c r="AT2334" i="1" s="1"/>
  <c r="AK2343" i="1"/>
  <c r="AR2343" i="1" s="1"/>
  <c r="AT2343" i="1" s="1"/>
  <c r="AK2462" i="1"/>
  <c r="AR2462" i="1" s="1"/>
  <c r="AT2462" i="1" s="1"/>
  <c r="AK2135" i="1"/>
  <c r="AR2135" i="1" s="1"/>
  <c r="AK2358" i="1"/>
  <c r="AR2358" i="1" s="1"/>
  <c r="AT2358" i="1" s="1"/>
  <c r="AK2262" i="1"/>
  <c r="AR2262" i="1" s="1"/>
  <c r="AT2262" i="1" s="1"/>
  <c r="AK2469" i="1"/>
  <c r="AR2469" i="1" s="1"/>
  <c r="AT2469" i="1" s="1"/>
  <c r="AK1961" i="1"/>
  <c r="AR1961" i="1" s="1"/>
  <c r="AT1961" i="1" s="1"/>
  <c r="AK2222" i="1"/>
  <c r="AR2222" i="1" s="1"/>
  <c r="AT2222" i="1" s="1"/>
  <c r="AK2382" i="1"/>
  <c r="AR2382" i="1" s="1"/>
  <c r="AT2382" i="1" s="1"/>
  <c r="AK2054" i="1"/>
  <c r="AR2054" i="1" s="1"/>
  <c r="AT2054" i="1" s="1"/>
  <c r="AK2509" i="1"/>
  <c r="AR2509" i="1" s="1"/>
  <c r="AT2509" i="1" s="1"/>
  <c r="AK1726" i="1"/>
  <c r="AR1726" i="1" s="1"/>
  <c r="AT1726" i="1" s="1"/>
  <c r="AK1894" i="1"/>
  <c r="AR1894" i="1" s="1"/>
  <c r="AT1894" i="1" s="1"/>
  <c r="AK1100" i="1"/>
  <c r="AR1100" i="1" s="1"/>
  <c r="AK1685" i="1"/>
  <c r="AR1685" i="1" s="1"/>
  <c r="AT1685" i="1" s="1"/>
  <c r="AK743" i="1"/>
  <c r="AR743" i="1" s="1"/>
  <c r="AT743" i="1" s="1"/>
  <c r="AK1075" i="1"/>
  <c r="AR1075" i="1" s="1"/>
  <c r="AT1075" i="1" s="1"/>
  <c r="AK758" i="1"/>
  <c r="AR758" i="1" s="1"/>
  <c r="AT758" i="1" s="1"/>
  <c r="AK612" i="1"/>
  <c r="AR612" i="1" s="1"/>
  <c r="AT612" i="1" s="1"/>
  <c r="AK327" i="1"/>
  <c r="AR327" i="1" s="1"/>
  <c r="AT327" i="1" s="1"/>
  <c r="AK492" i="1"/>
  <c r="AR492" i="1" s="1"/>
  <c r="AT492" i="1" s="1"/>
  <c r="AK738" i="1"/>
  <c r="AR738" i="1" s="1"/>
  <c r="AT738" i="1" s="1"/>
  <c r="AK337" i="1"/>
  <c r="AR337" i="1" s="1"/>
  <c r="AT337" i="1" s="1"/>
  <c r="AK425" i="1"/>
  <c r="AR425" i="1" s="1"/>
  <c r="AT425" i="1" s="1"/>
  <c r="AK86" i="1"/>
  <c r="AR86" i="1" s="1"/>
  <c r="AT86" i="1" s="1"/>
  <c r="AK841" i="1"/>
  <c r="AR841" i="1" s="1"/>
  <c r="AT841" i="1" s="1"/>
  <c r="AK420" i="1"/>
  <c r="AR420" i="1" s="1"/>
  <c r="AT420" i="1" s="1"/>
  <c r="AK344" i="1"/>
  <c r="AR344" i="1" s="1"/>
  <c r="AT344" i="1" s="1"/>
  <c r="AK385" i="1"/>
  <c r="AR385" i="1" s="1"/>
  <c r="AT385" i="1" s="1"/>
  <c r="AK2553" i="1"/>
  <c r="AR2553" i="1" s="1"/>
  <c r="AK2165" i="1"/>
  <c r="AR2165" i="1" s="1"/>
  <c r="AT2165" i="1" s="1"/>
  <c r="AK2004" i="1"/>
  <c r="AR2004" i="1" s="1"/>
  <c r="AT2004" i="1" s="1"/>
  <c r="AK1925" i="1"/>
  <c r="AR1925" i="1" s="1"/>
  <c r="AT1925" i="1" s="1"/>
  <c r="AK1999" i="1"/>
  <c r="AR1999" i="1" s="1"/>
  <c r="AT1999" i="1" s="1"/>
  <c r="AK1971" i="1"/>
  <c r="AR1971" i="1" s="1"/>
  <c r="AK1890" i="1"/>
  <c r="AR1890" i="1" s="1"/>
  <c r="AT1890" i="1" s="1"/>
  <c r="AK1039" i="1"/>
  <c r="AR1039" i="1" s="1"/>
  <c r="AT1039" i="1" s="1"/>
  <c r="AK1345" i="1"/>
  <c r="AR1345" i="1" s="1"/>
  <c r="AT1345" i="1" s="1"/>
  <c r="AK1553" i="1"/>
  <c r="AR1553" i="1" s="1"/>
  <c r="AK1395" i="1"/>
  <c r="AR1395" i="1" s="1"/>
  <c r="AT1395" i="1" s="1"/>
  <c r="AK454" i="1"/>
  <c r="AR454" i="1" s="1"/>
  <c r="AT454" i="1" s="1"/>
  <c r="AK1642" i="1"/>
  <c r="AR1642" i="1" s="1"/>
  <c r="AT1642" i="1" s="1"/>
  <c r="AK32" i="1"/>
  <c r="AR32" i="1" s="1"/>
  <c r="AT32" i="1" s="1"/>
  <c r="AK494" i="1"/>
  <c r="AR494" i="1" s="1"/>
  <c r="AT494" i="1" s="1"/>
  <c r="AK274" i="1"/>
  <c r="AR274" i="1" s="1"/>
  <c r="AT274" i="1" s="1"/>
  <c r="AK26" i="1"/>
  <c r="AR26" i="1" s="1"/>
  <c r="AK177" i="1"/>
  <c r="AR177" i="1" s="1"/>
  <c r="AT177" i="1" s="1"/>
  <c r="AK2607" i="1"/>
  <c r="AR2607" i="1" s="1"/>
  <c r="AT2607" i="1" s="1"/>
  <c r="AK1921" i="1"/>
  <c r="AR1921" i="1" s="1"/>
  <c r="AT1921" i="1" s="1"/>
  <c r="AK1891" i="1"/>
  <c r="AR1891" i="1" s="1"/>
  <c r="AT1891" i="1" s="1"/>
  <c r="AK1907" i="1"/>
  <c r="AR1907" i="1" s="1"/>
  <c r="AT1907" i="1" s="1"/>
  <c r="AK1789" i="1"/>
  <c r="AR1789" i="1" s="1"/>
  <c r="AT1789" i="1" s="1"/>
  <c r="AK1399" i="1"/>
  <c r="AR1399" i="1" s="1"/>
  <c r="AT1399" i="1" s="1"/>
  <c r="AK1567" i="1"/>
  <c r="AR1567" i="1" s="1"/>
  <c r="AT1567" i="1" s="1"/>
  <c r="AK1695" i="1"/>
  <c r="AR1695" i="1" s="1"/>
  <c r="AT1695" i="1" s="1"/>
  <c r="AK1479" i="1"/>
  <c r="AR1479" i="1" s="1"/>
  <c r="AT1479" i="1" s="1"/>
  <c r="AK1520" i="1"/>
  <c r="AR1520" i="1" s="1"/>
  <c r="AT1520" i="1" s="1"/>
  <c r="AK1648" i="1"/>
  <c r="AR1648" i="1" s="1"/>
  <c r="AT1648" i="1" s="1"/>
  <c r="AK1272" i="1"/>
  <c r="AR1272" i="1" s="1"/>
  <c r="AT1272" i="1" s="1"/>
  <c r="AK1624" i="1"/>
  <c r="AR1624" i="1" s="1"/>
  <c r="AT1624" i="1" s="1"/>
  <c r="AK1344" i="1"/>
  <c r="AR1344" i="1" s="1"/>
  <c r="AT1344" i="1" s="1"/>
  <c r="AK1600" i="1"/>
  <c r="AR1600" i="1" s="1"/>
  <c r="AK1280" i="1"/>
  <c r="AR1280" i="1" s="1"/>
  <c r="AT1280" i="1" s="1"/>
  <c r="AK763" i="1"/>
  <c r="AR763" i="1" s="1"/>
  <c r="AT763" i="1" s="1"/>
  <c r="AK38" i="1"/>
  <c r="AR38" i="1" s="1"/>
  <c r="AT38" i="1" s="1"/>
  <c r="AK540" i="1"/>
  <c r="AR540" i="1" s="1"/>
  <c r="AT540" i="1" s="1"/>
  <c r="AK557" i="1"/>
  <c r="AR557" i="1" s="1"/>
  <c r="AT557" i="1" s="1"/>
  <c r="AK2563" i="1"/>
  <c r="AR2563" i="1" s="1"/>
  <c r="AT2563" i="1" s="1"/>
  <c r="AK1886" i="1"/>
  <c r="AR1886" i="1" s="1"/>
  <c r="AT1886" i="1" s="1"/>
  <c r="AK1881" i="1"/>
  <c r="AR1881" i="1" s="1"/>
  <c r="AT1881" i="1" s="1"/>
  <c r="AK1137" i="1"/>
  <c r="AR1137" i="1" s="1"/>
  <c r="AK1201" i="1"/>
  <c r="AR1201" i="1" s="1"/>
  <c r="AT1201" i="1" s="1"/>
  <c r="AK1249" i="1"/>
  <c r="AR1249" i="1" s="1"/>
  <c r="AT1249" i="1" s="1"/>
  <c r="AK1337" i="1"/>
  <c r="AR1337" i="1" s="1"/>
  <c r="AT1337" i="1" s="1"/>
  <c r="AK1417" i="1"/>
  <c r="AR1417" i="1" s="1"/>
  <c r="AT1417" i="1" s="1"/>
  <c r="AK1561" i="1"/>
  <c r="AR1561" i="1" s="1"/>
  <c r="AT1561" i="1" s="1"/>
  <c r="AK1633" i="1"/>
  <c r="AR1633" i="1" s="1"/>
  <c r="AT1633" i="1" s="1"/>
  <c r="AK1697" i="1"/>
  <c r="AR1697" i="1" s="1"/>
  <c r="AK506" i="1"/>
  <c r="AR506" i="1" s="1"/>
  <c r="AT506" i="1" s="1"/>
  <c r="AK1497" i="1"/>
  <c r="AR1497" i="1" s="1"/>
  <c r="AT1497" i="1" s="1"/>
  <c r="AK465" i="1"/>
  <c r="AR465" i="1" s="1"/>
  <c r="AT465" i="1" s="1"/>
  <c r="AK449" i="1"/>
  <c r="AR449" i="1" s="1"/>
  <c r="AT449" i="1" s="1"/>
  <c r="AK159" i="1"/>
  <c r="AR159" i="1" s="1"/>
  <c r="AK1160" i="1"/>
  <c r="AR1160" i="1" s="1"/>
  <c r="AT1160" i="1" s="1"/>
  <c r="AK536" i="1"/>
  <c r="AR536" i="1" s="1"/>
  <c r="AT536" i="1" s="1"/>
  <c r="AK2059" i="1"/>
  <c r="AR2059" i="1" s="1"/>
  <c r="AT2059" i="1" s="1"/>
  <c r="AK2123" i="1"/>
  <c r="AR2123" i="1" s="1"/>
  <c r="AK2187" i="1"/>
  <c r="AR2187" i="1" s="1"/>
  <c r="AT2187" i="1" s="1"/>
  <c r="AK2443" i="1"/>
  <c r="AR2443" i="1" s="1"/>
  <c r="AT2443" i="1" s="1"/>
  <c r="AK2507" i="1"/>
  <c r="AR2507" i="1" s="1"/>
  <c r="AT2507" i="1" s="1"/>
  <c r="AK1745" i="1"/>
  <c r="AR1745" i="1" s="1"/>
  <c r="AT1745" i="1" s="1"/>
  <c r="AK2092" i="1"/>
  <c r="AR2092" i="1" s="1"/>
  <c r="AT2092" i="1" s="1"/>
  <c r="AK2156" i="1"/>
  <c r="AR2156" i="1" s="1"/>
  <c r="AT2156" i="1" s="1"/>
  <c r="AK2220" i="1"/>
  <c r="AR2220" i="1" s="1"/>
  <c r="AK2284" i="1"/>
  <c r="AR2284" i="1" s="1"/>
  <c r="AT2284" i="1" s="1"/>
  <c r="AK2348" i="1"/>
  <c r="AR2348" i="1" s="1"/>
  <c r="AT2348" i="1" s="1"/>
  <c r="AK2412" i="1"/>
  <c r="AR2412" i="1" s="1"/>
  <c r="AT2412" i="1" s="1"/>
  <c r="AK1711" i="1"/>
  <c r="AR1711" i="1" s="1"/>
  <c r="AT1711" i="1" s="1"/>
  <c r="AK957" i="1"/>
  <c r="AR957" i="1" s="1"/>
  <c r="AK1207" i="1"/>
  <c r="AR1207" i="1" s="1"/>
  <c r="AT1207" i="1" s="1"/>
  <c r="AK1092" i="1"/>
  <c r="AR1092" i="1" s="1"/>
  <c r="AT1092" i="1" s="1"/>
  <c r="AK820" i="1"/>
  <c r="AR820" i="1" s="1"/>
  <c r="AT820" i="1" s="1"/>
  <c r="AK304" i="1"/>
  <c r="AR304" i="1" s="1"/>
  <c r="AT304" i="1" s="1"/>
  <c r="AK657" i="1"/>
  <c r="AR657" i="1" s="1"/>
  <c r="AT657" i="1" s="1"/>
  <c r="AK721" i="1"/>
  <c r="AR721" i="1" s="1"/>
  <c r="AT721" i="1" s="1"/>
  <c r="AK307" i="1"/>
  <c r="AR307" i="1" s="1"/>
  <c r="AT307" i="1" s="1"/>
  <c r="AK172" i="1"/>
  <c r="AR172" i="1" s="1"/>
  <c r="AT172" i="1" s="1"/>
  <c r="AK6" i="1"/>
  <c r="AR6" i="1" s="1"/>
  <c r="AT6" i="1" s="1"/>
  <c r="AK916" i="1"/>
  <c r="AR916" i="1" s="1"/>
  <c r="AT916" i="1" s="1"/>
  <c r="AK980" i="1"/>
  <c r="AR980" i="1" s="1"/>
  <c r="AK834" i="1"/>
  <c r="AR834" i="1" s="1"/>
  <c r="AT834" i="1" s="1"/>
  <c r="AK651" i="1"/>
  <c r="AR651" i="1" s="1"/>
  <c r="AT651" i="1" s="1"/>
  <c r="AK277" i="1"/>
  <c r="AR277" i="1" s="1"/>
  <c r="AT277" i="1" s="1"/>
  <c r="AK1045" i="1"/>
  <c r="AR1045" i="1" s="1"/>
  <c r="AT1045" i="1" s="1"/>
  <c r="AK827" i="1"/>
  <c r="AR827" i="1" s="1"/>
  <c r="AT827" i="1" s="1"/>
  <c r="AK2066" i="1"/>
  <c r="AR2066" i="1" s="1"/>
  <c r="AT2066" i="1" s="1"/>
  <c r="AK2130" i="1"/>
  <c r="AR2130" i="1" s="1"/>
  <c r="AT2130" i="1" s="1"/>
  <c r="AK2194" i="1"/>
  <c r="AR2194" i="1" s="1"/>
  <c r="AT2194" i="1" s="1"/>
  <c r="AK2322" i="1"/>
  <c r="AR2322" i="1" s="1"/>
  <c r="AT2322" i="1" s="1"/>
  <c r="AK2386" i="1"/>
  <c r="AR2386" i="1" s="1"/>
  <c r="AT2386" i="1" s="1"/>
  <c r="AK2450" i="1"/>
  <c r="AR2450" i="1" s="1"/>
  <c r="AT2450" i="1" s="1"/>
  <c r="AK2514" i="1"/>
  <c r="AR2514" i="1" s="1"/>
  <c r="AT2514" i="1" s="1"/>
  <c r="AK1819" i="1"/>
  <c r="AR1819" i="1" s="1"/>
  <c r="AT1819" i="1" s="1"/>
  <c r="AK202" i="1"/>
  <c r="AR202" i="1" s="1"/>
  <c r="AT202" i="1" s="1"/>
  <c r="AK1057" i="1"/>
  <c r="AR1057" i="1" s="1"/>
  <c r="AT1057" i="1" s="1"/>
  <c r="AK608" i="1"/>
  <c r="AR608" i="1" s="1"/>
  <c r="AK707" i="1"/>
  <c r="AR707" i="1" s="1"/>
  <c r="AT707" i="1" s="1"/>
  <c r="AK511" i="1"/>
  <c r="AR511" i="1" s="1"/>
  <c r="AT511" i="1" s="1"/>
  <c r="AK215" i="1"/>
  <c r="AR215" i="1" s="1"/>
  <c r="AT215" i="1" s="1"/>
  <c r="AK1221" i="1"/>
  <c r="AR1221" i="1" s="1"/>
  <c r="AT1221" i="1" s="1"/>
  <c r="AK813" i="1"/>
  <c r="AR813" i="1" s="1"/>
  <c r="AT813" i="1" s="1"/>
  <c r="AK1832" i="1"/>
  <c r="AR1832" i="1" s="1"/>
  <c r="AT1832" i="1" s="1"/>
  <c r="AK1917" i="1"/>
  <c r="AR1917" i="1" s="1"/>
  <c r="AT1917" i="1" s="1"/>
  <c r="AK830" i="1"/>
  <c r="AR830" i="1" s="1"/>
  <c r="AT830" i="1" s="1"/>
  <c r="AK782" i="1"/>
  <c r="AR782" i="1" s="1"/>
  <c r="AT782" i="1" s="1"/>
  <c r="AK1053" i="1"/>
  <c r="AR1053" i="1" s="1"/>
  <c r="AT1053" i="1" s="1"/>
  <c r="AK538" i="1"/>
  <c r="AR538" i="1" s="1"/>
  <c r="AT538" i="1" s="1"/>
  <c r="AK567" i="1"/>
  <c r="AR567" i="1" s="1"/>
  <c r="AT567" i="1" s="1"/>
  <c r="AK1866" i="1"/>
  <c r="AR1866" i="1" s="1"/>
  <c r="AT1866" i="1" s="1"/>
  <c r="AK1290" i="1"/>
  <c r="AR1290" i="1" s="1"/>
  <c r="AT1290" i="1" s="1"/>
  <c r="AK1354" i="1"/>
  <c r="AR1354" i="1" s="1"/>
  <c r="AT1354" i="1" s="1"/>
  <c r="AK1490" i="1"/>
  <c r="AR1490" i="1" s="1"/>
  <c r="AK1017" i="1"/>
  <c r="AR1017" i="1" s="1"/>
  <c r="AT1017" i="1" s="1"/>
  <c r="AK672" i="1"/>
  <c r="AR672" i="1" s="1"/>
  <c r="AT672" i="1" s="1"/>
  <c r="AK915" i="1"/>
  <c r="AR915" i="1" s="1"/>
  <c r="AT915" i="1" s="1"/>
  <c r="AK979" i="1"/>
  <c r="AR979" i="1" s="1"/>
  <c r="AT979" i="1" s="1"/>
  <c r="AK189" i="1"/>
  <c r="AR189" i="1" s="1"/>
  <c r="AT189" i="1" s="1"/>
  <c r="AK2121" i="1"/>
  <c r="AR2121" i="1" s="1"/>
  <c r="AT2121" i="1" s="1"/>
  <c r="AK2185" i="1"/>
  <c r="AR2185" i="1" s="1"/>
  <c r="AT2185" i="1" s="1"/>
  <c r="AK2441" i="1"/>
  <c r="AR2441" i="1" s="1"/>
  <c r="AT2441" i="1" s="1"/>
  <c r="AK2505" i="1"/>
  <c r="AR2505" i="1" s="1"/>
  <c r="AT2505" i="1" s="1"/>
  <c r="AK1546" i="1"/>
  <c r="AR1546" i="1" s="1"/>
  <c r="AT1546" i="1" s="1"/>
  <c r="AK1634" i="1"/>
  <c r="AR1634" i="1" s="1"/>
  <c r="AT1634" i="1" s="1"/>
  <c r="AK1285" i="1"/>
  <c r="AR1285" i="1" s="1"/>
  <c r="AT1285" i="1" s="1"/>
  <c r="AK1429" i="1"/>
  <c r="AR1429" i="1" s="1"/>
  <c r="AT1429" i="1" s="1"/>
  <c r="AK1493" i="1"/>
  <c r="AR1493" i="1" s="1"/>
  <c r="AT1493" i="1" s="1"/>
  <c r="AK1557" i="1"/>
  <c r="AR1557" i="1" s="1"/>
  <c r="AT1557" i="1" s="1"/>
  <c r="AK1621" i="1"/>
  <c r="AR1621" i="1" s="1"/>
  <c r="AK448" i="1"/>
  <c r="AR448" i="1" s="1"/>
  <c r="AT448" i="1" s="1"/>
  <c r="AK1320" i="1"/>
  <c r="AR1320" i="1" s="1"/>
  <c r="AT1320" i="1" s="1"/>
  <c r="AK686" i="1"/>
  <c r="AR686" i="1" s="1"/>
  <c r="AT686" i="1" s="1"/>
  <c r="AK377" i="1"/>
  <c r="AR377" i="1" s="1"/>
  <c r="AT377" i="1" s="1"/>
  <c r="AK646" i="1"/>
  <c r="AR646" i="1" s="1"/>
  <c r="AT646" i="1" s="1"/>
  <c r="AK2529" i="1"/>
  <c r="AR2529" i="1" s="1"/>
  <c r="AT2529" i="1" s="1"/>
  <c r="AK250" i="1"/>
  <c r="AR250" i="1" s="1"/>
  <c r="AT250" i="1" s="1"/>
  <c r="AK1102" i="1"/>
  <c r="AR1102" i="1" s="1"/>
  <c r="AT1102" i="1" s="1"/>
  <c r="AK251" i="1"/>
  <c r="AR251" i="1" s="1"/>
  <c r="AT251" i="1" s="1"/>
  <c r="AK60" i="1"/>
  <c r="AR60" i="1" s="1"/>
  <c r="AT60" i="1" s="1"/>
  <c r="AK209" i="1"/>
  <c r="AR209" i="1" s="1"/>
  <c r="AT209" i="1" s="1"/>
  <c r="AK784" i="1"/>
  <c r="AR784" i="1" s="1"/>
  <c r="AT784" i="1" s="1"/>
  <c r="AK2463" i="1"/>
  <c r="AR2463" i="1" s="1"/>
  <c r="AK1058" i="1"/>
  <c r="AR1058" i="1" s="1"/>
  <c r="AT1058" i="1" s="1"/>
  <c r="AK1210" i="1"/>
  <c r="AR1210" i="1" s="1"/>
  <c r="AT1210" i="1" s="1"/>
  <c r="AK2373" i="1"/>
  <c r="AR2373" i="1" s="1"/>
  <c r="AK1275" i="1"/>
  <c r="AR1275" i="1" s="1"/>
  <c r="AT1275" i="1" s="1"/>
  <c r="AK1379" i="1"/>
  <c r="AR1379" i="1" s="1"/>
  <c r="AT1379" i="1" s="1"/>
  <c r="AK1499" i="1"/>
  <c r="AR1499" i="1" s="1"/>
  <c r="AT1499" i="1" s="1"/>
  <c r="AK1587" i="1"/>
  <c r="AR1587" i="1" s="1"/>
  <c r="AT1587" i="1" s="1"/>
  <c r="AK1292" i="1"/>
  <c r="AR1292" i="1" s="1"/>
  <c r="AT1292" i="1" s="1"/>
  <c r="AK1428" i="1"/>
  <c r="AR1428" i="1" s="1"/>
  <c r="AT1428" i="1" s="1"/>
  <c r="AK1492" i="1"/>
  <c r="AR1492" i="1" s="1"/>
  <c r="AT1492" i="1" s="1"/>
  <c r="AK1358" i="1"/>
  <c r="AR1358" i="1" s="1"/>
  <c r="AT1358" i="1" s="1"/>
  <c r="AK1422" i="1"/>
  <c r="AR1422" i="1" s="1"/>
  <c r="AT1422" i="1" s="1"/>
  <c r="AK1486" i="1"/>
  <c r="AR1486" i="1" s="1"/>
  <c r="AT1486" i="1" s="1"/>
  <c r="AK1550" i="1"/>
  <c r="AR1550" i="1" s="1"/>
  <c r="AT1550" i="1" s="1"/>
  <c r="AK1303" i="1"/>
  <c r="AR1303" i="1" s="1"/>
  <c r="AT1303" i="1" s="1"/>
  <c r="AK1700" i="1"/>
  <c r="AR1700" i="1" s="1"/>
  <c r="AT1700" i="1" s="1"/>
  <c r="AK2539" i="1"/>
  <c r="AR2539" i="1" s="1"/>
  <c r="AT2539" i="1" s="1"/>
  <c r="AK2159" i="1"/>
  <c r="AR2159" i="1" s="1"/>
  <c r="AT2159" i="1" s="1"/>
  <c r="AK1908" i="1"/>
  <c r="AR1908" i="1" s="1"/>
  <c r="AK1076" i="1"/>
  <c r="AR1076" i="1" s="1"/>
  <c r="AT1076" i="1" s="1"/>
  <c r="AK930" i="1"/>
  <c r="AR930" i="1" s="1"/>
  <c r="AT930" i="1" s="1"/>
  <c r="AK962" i="1"/>
  <c r="AR962" i="1" s="1"/>
  <c r="AT962" i="1" s="1"/>
  <c r="AK565" i="1"/>
  <c r="AR565" i="1" s="1"/>
  <c r="AT565" i="1" s="1"/>
  <c r="AK141" i="1"/>
  <c r="AR141" i="1" s="1"/>
  <c r="AK2015" i="1"/>
  <c r="AR2015" i="1" s="1"/>
  <c r="AT2015" i="1" s="1"/>
  <c r="AK2310" i="1"/>
  <c r="AR2310" i="1" s="1"/>
  <c r="AT2310" i="1" s="1"/>
  <c r="AK2319" i="1"/>
  <c r="AR2319" i="1" s="1"/>
  <c r="AT2319" i="1" s="1"/>
  <c r="AK1949" i="1"/>
  <c r="AR1949" i="1" s="1"/>
  <c r="AT1949" i="1" s="1"/>
  <c r="AK855" i="1"/>
  <c r="AR855" i="1" s="1"/>
  <c r="AT855" i="1" s="1"/>
  <c r="AK272" i="1"/>
  <c r="AR272" i="1" s="1"/>
  <c r="AT272" i="1" s="1"/>
  <c r="AK353" i="1"/>
  <c r="AR353" i="1" s="1"/>
  <c r="AT353" i="1" s="1"/>
  <c r="AK37" i="1"/>
  <c r="AR37" i="1" s="1"/>
  <c r="AT37" i="1" s="1"/>
  <c r="AK2530" i="1"/>
  <c r="AR2530" i="1" s="1"/>
  <c r="AT2530" i="1" s="1"/>
  <c r="AK1955" i="1"/>
  <c r="AR1955" i="1" s="1"/>
  <c r="AT1955" i="1" s="1"/>
  <c r="AK1787" i="1"/>
  <c r="AR1787" i="1" s="1"/>
  <c r="AT1787" i="1" s="1"/>
  <c r="AK1785" i="1"/>
  <c r="AR1785" i="1" s="1"/>
  <c r="AT1785" i="1" s="1"/>
  <c r="AK39" i="1"/>
  <c r="AR39" i="1" s="1"/>
  <c r="AT39" i="1" s="1"/>
  <c r="AK1551" i="1"/>
  <c r="AR1551" i="1" s="1"/>
  <c r="AT1551" i="1" s="1"/>
  <c r="AK1552" i="1"/>
  <c r="AR1552" i="1" s="1"/>
  <c r="AT1552" i="1" s="1"/>
  <c r="AK1936" i="1"/>
  <c r="AR1936" i="1" s="1"/>
  <c r="AK15" i="1"/>
  <c r="AR15" i="1" s="1"/>
  <c r="AT15" i="1" s="1"/>
  <c r="AK373" i="1"/>
  <c r="AR373" i="1" s="1"/>
  <c r="AT373" i="1" s="1"/>
  <c r="AK678" i="1"/>
  <c r="AR678" i="1" s="1"/>
  <c r="AK815" i="1"/>
  <c r="AR815" i="1" s="1"/>
  <c r="AT815" i="1" s="1"/>
  <c r="AK21" i="1"/>
  <c r="AR21" i="1" s="1"/>
  <c r="AT21" i="1" s="1"/>
  <c r="AK47" i="1"/>
  <c r="AR47" i="1" s="1"/>
  <c r="AT47" i="1" s="1"/>
  <c r="AK144" i="1"/>
  <c r="AR144" i="1" s="1"/>
  <c r="AT144" i="1" s="1"/>
  <c r="AK115" i="1"/>
  <c r="AR115" i="1" s="1"/>
  <c r="AT115" i="1" s="1"/>
  <c r="AK296" i="1"/>
  <c r="AR296" i="1" s="1"/>
  <c r="AT296" i="1" s="1"/>
  <c r="AK313" i="1"/>
  <c r="AR313" i="1" s="1"/>
  <c r="AT313" i="1" s="1"/>
  <c r="AK505" i="1"/>
  <c r="AR505" i="1" s="1"/>
  <c r="AT505" i="1" s="1"/>
  <c r="AK602" i="1"/>
  <c r="AR602" i="1" s="1"/>
  <c r="AT602" i="1" s="1"/>
  <c r="AK726" i="1"/>
  <c r="AR726" i="1" s="1"/>
  <c r="AT726" i="1" s="1"/>
  <c r="AK752" i="1"/>
  <c r="AR752" i="1" s="1"/>
  <c r="AT752" i="1" s="1"/>
  <c r="AK1052" i="1"/>
  <c r="AR1052" i="1" s="1"/>
  <c r="AT1052" i="1" s="1"/>
  <c r="AK1072" i="1"/>
  <c r="AR1072" i="1" s="1"/>
  <c r="AT1072" i="1" s="1"/>
  <c r="AK1107" i="1"/>
  <c r="AR1107" i="1" s="1"/>
  <c r="AT1107" i="1" s="1"/>
  <c r="AK1147" i="1"/>
  <c r="AR1147" i="1" s="1"/>
  <c r="AT1147" i="1" s="1"/>
  <c r="AK1713" i="1"/>
  <c r="AR1713" i="1" s="1"/>
  <c r="AT1713" i="1" s="1"/>
  <c r="AK1722" i="1"/>
  <c r="AR1722" i="1" s="1"/>
  <c r="AK1744" i="1"/>
  <c r="AR1744" i="1" s="1"/>
  <c r="AT1744" i="1" s="1"/>
  <c r="AK1847" i="1"/>
  <c r="AR1847" i="1" s="1"/>
  <c r="AT1847" i="1" s="1"/>
  <c r="AR2554" i="1"/>
  <c r="AT2554" i="1" s="1"/>
  <c r="AK2554" i="1"/>
  <c r="AK2604" i="1"/>
  <c r="AR2604" i="1" s="1"/>
  <c r="AT2604" i="1" s="1"/>
  <c r="AK2586" i="1"/>
  <c r="AR2586" i="1" s="1"/>
  <c r="AT2586" i="1" s="1"/>
  <c r="AK2613" i="1"/>
  <c r="AR2613" i="1" s="1"/>
  <c r="AT2613" i="1" s="1"/>
  <c r="AK2536" i="1"/>
  <c r="AR2536" i="1" s="1"/>
  <c r="AK2543" i="1"/>
  <c r="AR2543" i="1" s="1"/>
  <c r="AT2543" i="1" s="1"/>
  <c r="AK2592" i="1"/>
  <c r="AR2592" i="1" s="1"/>
  <c r="AT2592" i="1" s="1"/>
  <c r="AK2561" i="1"/>
  <c r="AR2561" i="1" s="1"/>
  <c r="AT2561" i="1" s="1"/>
  <c r="AK2086" i="1"/>
  <c r="AR2086" i="1" s="1"/>
  <c r="AT2086" i="1" s="1"/>
  <c r="AK2158" i="1"/>
  <c r="AR2158" i="1" s="1"/>
  <c r="AT2158" i="1" s="1"/>
  <c r="AK2007" i="1"/>
  <c r="AR2007" i="1" s="1"/>
  <c r="AT2007" i="1" s="1"/>
  <c r="AK2143" i="1"/>
  <c r="AR2143" i="1" s="1"/>
  <c r="AT2143" i="1" s="1"/>
  <c r="AK2271" i="1"/>
  <c r="AR2271" i="1" s="1"/>
  <c r="AT2271" i="1" s="1"/>
  <c r="AK1990" i="1"/>
  <c r="AR1990" i="1" s="1"/>
  <c r="AT1990" i="1" s="1"/>
  <c r="AK1931" i="1"/>
  <c r="AR1931" i="1" s="1"/>
  <c r="AT1931" i="1" s="1"/>
  <c r="AK1901" i="1"/>
  <c r="AR1901" i="1" s="1"/>
  <c r="AT1901" i="1" s="1"/>
  <c r="AK1948" i="1"/>
  <c r="AR1948" i="1" s="1"/>
  <c r="AT1948" i="1" s="1"/>
  <c r="AK1864" i="1"/>
  <c r="AR1864" i="1" s="1"/>
  <c r="AT1864" i="1" s="1"/>
  <c r="AK1723" i="1"/>
  <c r="AR1723" i="1" s="1"/>
  <c r="AT1723" i="1" s="1"/>
  <c r="AK1879" i="1"/>
  <c r="AR1879" i="1" s="1"/>
  <c r="AT1879" i="1" s="1"/>
  <c r="AK1143" i="1"/>
  <c r="AR1143" i="1" s="1"/>
  <c r="AT1143" i="1" s="1"/>
  <c r="AK1768" i="1"/>
  <c r="AR1768" i="1" s="1"/>
  <c r="AT1768" i="1" s="1"/>
  <c r="AK1251" i="1"/>
  <c r="AR1251" i="1" s="1"/>
  <c r="AT1251" i="1" s="1"/>
  <c r="AK1682" i="1"/>
  <c r="AR1682" i="1" s="1"/>
  <c r="AT1682" i="1" s="1"/>
  <c r="AK1044" i="1"/>
  <c r="AR1044" i="1" s="1"/>
  <c r="AK921" i="1"/>
  <c r="AR921" i="1" s="1"/>
  <c r="AT921" i="1" s="1"/>
  <c r="AK1063" i="1"/>
  <c r="AR1063" i="1" s="1"/>
  <c r="AT1063" i="1" s="1"/>
  <c r="AK951" i="1"/>
  <c r="AR951" i="1" s="1"/>
  <c r="AT951" i="1" s="1"/>
  <c r="AK991" i="1"/>
  <c r="AR991" i="1" s="1"/>
  <c r="AT991" i="1" s="1"/>
  <c r="AK748" i="1"/>
  <c r="AR748" i="1" s="1"/>
  <c r="AT748" i="1" s="1"/>
  <c r="AK617" i="1"/>
  <c r="AR617" i="1" s="1"/>
  <c r="AT617" i="1" s="1"/>
  <c r="AK994" i="1"/>
  <c r="AR994" i="1" s="1"/>
  <c r="AT994" i="1" s="1"/>
  <c r="AK1004" i="1"/>
  <c r="AR1004" i="1" s="1"/>
  <c r="AT1004" i="1" s="1"/>
  <c r="AK695" i="1"/>
  <c r="AR695" i="1" s="1"/>
  <c r="AT695" i="1" s="1"/>
  <c r="AK568" i="1"/>
  <c r="AR568" i="1" s="1"/>
  <c r="AT568" i="1" s="1"/>
  <c r="AK122" i="1"/>
  <c r="AR122" i="1" s="1"/>
  <c r="AT122" i="1" s="1"/>
  <c r="AK424" i="1"/>
  <c r="AR424" i="1" s="1"/>
  <c r="AT424" i="1" s="1"/>
  <c r="AK564" i="1"/>
  <c r="AR564" i="1" s="1"/>
  <c r="AT564" i="1" s="1"/>
  <c r="AK528" i="1"/>
  <c r="AR528" i="1" s="1"/>
  <c r="AT528" i="1" s="1"/>
  <c r="AK206" i="1"/>
  <c r="AR206" i="1" s="1"/>
  <c r="AT206" i="1" s="1"/>
  <c r="AK146" i="1"/>
  <c r="AR146" i="1" s="1"/>
  <c r="AK165" i="1"/>
  <c r="AR165" i="1" s="1"/>
  <c r="AT165" i="1" s="1"/>
  <c r="AK58" i="1"/>
  <c r="AR58" i="1" s="1"/>
  <c r="AT58" i="1" s="1"/>
  <c r="AK118" i="1"/>
  <c r="AR118" i="1" s="1"/>
  <c r="AT118" i="1" s="1"/>
  <c r="AK49" i="1"/>
  <c r="AR49" i="1" s="1"/>
  <c r="AT49" i="1" s="1"/>
  <c r="AK175" i="1"/>
  <c r="AR175" i="1" s="1"/>
  <c r="AK231" i="1"/>
  <c r="AR231" i="1" s="1"/>
  <c r="AT231" i="1" s="1"/>
  <c r="AK232" i="1"/>
  <c r="AR232" i="1" s="1"/>
  <c r="AT232" i="1" s="1"/>
  <c r="AK160" i="1"/>
  <c r="AR160" i="1" s="1"/>
  <c r="AT160" i="1" s="1"/>
  <c r="AK2567" i="1"/>
  <c r="AR2567" i="1" s="1"/>
  <c r="AT2567" i="1" s="1"/>
  <c r="AK2117" i="1"/>
  <c r="AR2117" i="1" s="1"/>
  <c r="AT2117" i="1" s="1"/>
  <c r="AK2484" i="1"/>
  <c r="AR2484" i="1" s="1"/>
  <c r="AT2484" i="1" s="1"/>
  <c r="AK2374" i="1"/>
  <c r="AR2374" i="1" s="1"/>
  <c r="AT2374" i="1" s="1"/>
  <c r="AK2006" i="1"/>
  <c r="AR2006" i="1" s="1"/>
  <c r="AT2006" i="1" s="1"/>
  <c r="AK2359" i="1"/>
  <c r="AR2359" i="1" s="1"/>
  <c r="AT2359" i="1" s="1"/>
  <c r="AK2470" i="1"/>
  <c r="AR2470" i="1" s="1"/>
  <c r="AT2470" i="1" s="1"/>
  <c r="AK2190" i="1"/>
  <c r="AR2190" i="1" s="1"/>
  <c r="AT2190" i="1" s="1"/>
  <c r="AK2381" i="1"/>
  <c r="AR2381" i="1" s="1"/>
  <c r="AT2381" i="1" s="1"/>
  <c r="AK2286" i="1"/>
  <c r="AR2286" i="1" s="1"/>
  <c r="AT2286" i="1" s="1"/>
  <c r="AK2127" i="1"/>
  <c r="AR2127" i="1" s="1"/>
  <c r="AT2127" i="1" s="1"/>
  <c r="AK1969" i="1"/>
  <c r="AR1969" i="1" s="1"/>
  <c r="AT1969" i="1" s="1"/>
  <c r="AK2246" i="1"/>
  <c r="AR2246" i="1" s="1"/>
  <c r="AT2246" i="1" s="1"/>
  <c r="AK2199" i="1"/>
  <c r="AR2199" i="1" s="1"/>
  <c r="AT2199" i="1" s="1"/>
  <c r="AK1933" i="1"/>
  <c r="AR1933" i="1" s="1"/>
  <c r="AT1933" i="1" s="1"/>
  <c r="AK1873" i="1"/>
  <c r="AR1873" i="1" s="1"/>
  <c r="AT1873" i="1" s="1"/>
  <c r="AK2111" i="1"/>
  <c r="AR2111" i="1" s="1"/>
  <c r="AT2111" i="1" s="1"/>
  <c r="AK1753" i="1"/>
  <c r="AR1753" i="1" s="1"/>
  <c r="AT1753" i="1" s="1"/>
  <c r="AK1764" i="1"/>
  <c r="AR1764" i="1" s="1"/>
  <c r="AT1764" i="1" s="1"/>
  <c r="AK1170" i="1"/>
  <c r="AR1170" i="1" s="1"/>
  <c r="AT1170" i="1" s="1"/>
  <c r="AK1188" i="1"/>
  <c r="AR1188" i="1" s="1"/>
  <c r="AT1188" i="1" s="1"/>
  <c r="AK1228" i="1"/>
  <c r="AR1228" i="1" s="1"/>
  <c r="AT1228" i="1" s="1"/>
  <c r="AK1026" i="1"/>
  <c r="AR1026" i="1" s="1"/>
  <c r="AT1026" i="1" s="1"/>
  <c r="AK1301" i="1"/>
  <c r="AR1301" i="1" s="1"/>
  <c r="AT1301" i="1" s="1"/>
  <c r="AK1693" i="1"/>
  <c r="AR1693" i="1" s="1"/>
  <c r="AT1693" i="1" s="1"/>
  <c r="AK750" i="1"/>
  <c r="AR750" i="1" s="1"/>
  <c r="AT750" i="1" s="1"/>
  <c r="AK908" i="1"/>
  <c r="AR908" i="1" s="1"/>
  <c r="AT908" i="1" s="1"/>
  <c r="AK759" i="1"/>
  <c r="AR759" i="1" s="1"/>
  <c r="AT759" i="1" s="1"/>
  <c r="AK854" i="1"/>
  <c r="AR854" i="1" s="1"/>
  <c r="AT854" i="1" s="1"/>
  <c r="AK500" i="1"/>
  <c r="AR500" i="1" s="1"/>
  <c r="AT500" i="1" s="1"/>
  <c r="AK345" i="1"/>
  <c r="AR345" i="1" s="1"/>
  <c r="AT345" i="1" s="1"/>
  <c r="AK414" i="1"/>
  <c r="AR414" i="1" s="1"/>
  <c r="AT414" i="1" s="1"/>
  <c r="AK142" i="1"/>
  <c r="AR142" i="1" s="1"/>
  <c r="AT142" i="1" s="1"/>
  <c r="AK82" i="1"/>
  <c r="AR82" i="1" s="1"/>
  <c r="AT82" i="1" s="1"/>
  <c r="AK36" i="1"/>
  <c r="AR36" i="1" s="1"/>
  <c r="AT36" i="1" s="1"/>
  <c r="AK801" i="1"/>
  <c r="AR801" i="1" s="1"/>
  <c r="AT801" i="1" s="1"/>
  <c r="AK352" i="1"/>
  <c r="AR352" i="1" s="1"/>
  <c r="AT352" i="1" s="1"/>
  <c r="AK78" i="1"/>
  <c r="AR78" i="1" s="1"/>
  <c r="AT78" i="1" s="1"/>
  <c r="AK786" i="1"/>
  <c r="AR786" i="1" s="1"/>
  <c r="AT786" i="1" s="1"/>
  <c r="AK97" i="1"/>
  <c r="AR97" i="1" s="1"/>
  <c r="AT97" i="1" s="1"/>
  <c r="AK91" i="1"/>
  <c r="AR91" i="1" s="1"/>
  <c r="AT91" i="1" s="1"/>
  <c r="AK2012" i="1"/>
  <c r="AR2012" i="1" s="1"/>
  <c r="AT2012" i="1" s="1"/>
  <c r="AK1923" i="1"/>
  <c r="AR1923" i="1" s="1"/>
  <c r="AT1923" i="1" s="1"/>
  <c r="AK1771" i="1"/>
  <c r="AR1771" i="1" s="1"/>
  <c r="AT1771" i="1" s="1"/>
  <c r="AK1898" i="1"/>
  <c r="AR1898" i="1" s="1"/>
  <c r="AT1898" i="1" s="1"/>
  <c r="AK1705" i="1"/>
  <c r="AR1705" i="1" s="1"/>
  <c r="AT1705" i="1" s="1"/>
  <c r="AK1150" i="1"/>
  <c r="AR1150" i="1" s="1"/>
  <c r="AT1150" i="1" s="1"/>
  <c r="AK1401" i="1"/>
  <c r="AR1401" i="1" s="1"/>
  <c r="AT1401" i="1" s="1"/>
  <c r="AK1584" i="1"/>
  <c r="AR1584" i="1" s="1"/>
  <c r="AT1584" i="1" s="1"/>
  <c r="AK627" i="1"/>
  <c r="AR627" i="1" s="1"/>
  <c r="AT627" i="1" s="1"/>
  <c r="AK462" i="1"/>
  <c r="AR462" i="1" s="1"/>
  <c r="AT462" i="1" s="1"/>
  <c r="AK265" i="1"/>
  <c r="AR265" i="1" s="1"/>
  <c r="AT265" i="1" s="1"/>
  <c r="AK154" i="1"/>
  <c r="AR154" i="1" s="1"/>
  <c r="AT154" i="1" s="1"/>
  <c r="AK40" i="1"/>
  <c r="AR40" i="1" s="1"/>
  <c r="AT40" i="1" s="1"/>
  <c r="AK33" i="1"/>
  <c r="AR33" i="1" s="1"/>
  <c r="AT33" i="1" s="1"/>
  <c r="AK268" i="1"/>
  <c r="AR268" i="1" s="1"/>
  <c r="AT268" i="1" s="1"/>
  <c r="AK614" i="1"/>
  <c r="AR614" i="1" s="1"/>
  <c r="AT614" i="1" s="1"/>
  <c r="AK1929" i="1"/>
  <c r="AR1929" i="1" s="1"/>
  <c r="AT1929" i="1" s="1"/>
  <c r="AK1899" i="1"/>
  <c r="AR1899" i="1" s="1"/>
  <c r="AT1899" i="1" s="1"/>
  <c r="AK1797" i="1"/>
  <c r="AR1797" i="1" s="1"/>
  <c r="AT1797" i="1" s="1"/>
  <c r="AK1798" i="1"/>
  <c r="AR1798" i="1" s="1"/>
  <c r="AT1798" i="1" s="1"/>
  <c r="AK1256" i="1"/>
  <c r="AR1256" i="1" s="1"/>
  <c r="AT1256" i="1" s="1"/>
  <c r="AK1431" i="1"/>
  <c r="AR1431" i="1" s="1"/>
  <c r="AT1431" i="1" s="1"/>
  <c r="AK1583" i="1"/>
  <c r="AR1583" i="1" s="1"/>
  <c r="AT1583" i="1" s="1"/>
  <c r="AK1511" i="1"/>
  <c r="AR1511" i="1" s="1"/>
  <c r="AT1511" i="1" s="1"/>
  <c r="AK1408" i="1"/>
  <c r="AR1408" i="1" s="1"/>
  <c r="AT1408" i="1" s="1"/>
  <c r="AK1536" i="1"/>
  <c r="AR1536" i="1" s="1"/>
  <c r="AT1536" i="1" s="1"/>
  <c r="AK1656" i="1"/>
  <c r="AR1656" i="1" s="1"/>
  <c r="AT1656" i="1" s="1"/>
  <c r="AK1296" i="1"/>
  <c r="AR1296" i="1" s="1"/>
  <c r="AT1296" i="1" s="1"/>
  <c r="AK1343" i="1"/>
  <c r="AR1343" i="1" s="1"/>
  <c r="AT1343" i="1" s="1"/>
  <c r="AK1672" i="1"/>
  <c r="AR1672" i="1" s="1"/>
  <c r="AT1672" i="1" s="1"/>
  <c r="AK1110" i="1"/>
  <c r="AR1110" i="1" s="1"/>
  <c r="AT1110" i="1" s="1"/>
  <c r="AK1304" i="1"/>
  <c r="AR1304" i="1" s="1"/>
  <c r="AT1304" i="1" s="1"/>
  <c r="AK364" i="1"/>
  <c r="AR364" i="1" s="1"/>
  <c r="AT364" i="1" s="1"/>
  <c r="AK526" i="1"/>
  <c r="AR526" i="1" s="1"/>
  <c r="AT526" i="1" s="1"/>
  <c r="AK255" i="1"/>
  <c r="AR255" i="1" s="1"/>
  <c r="AT255" i="1" s="1"/>
  <c r="AK192" i="1"/>
  <c r="AR192" i="1" s="1"/>
  <c r="AT192" i="1" s="1"/>
  <c r="AK2571" i="1"/>
  <c r="AR2571" i="1" s="1"/>
  <c r="AT2571" i="1" s="1"/>
  <c r="AK1889" i="1"/>
  <c r="AR1889" i="1" s="1"/>
  <c r="AT1889" i="1" s="1"/>
  <c r="AK1145" i="1"/>
  <c r="AR1145" i="1" s="1"/>
  <c r="AT1145" i="1" s="1"/>
  <c r="AK1265" i="1"/>
  <c r="AR1265" i="1" s="1"/>
  <c r="AT1265" i="1" s="1"/>
  <c r="AK1353" i="1"/>
  <c r="AR1353" i="1" s="1"/>
  <c r="AT1353" i="1" s="1"/>
  <c r="AK1449" i="1"/>
  <c r="AR1449" i="1" s="1"/>
  <c r="AT1449" i="1" s="1"/>
  <c r="AK1577" i="1"/>
  <c r="AR1577" i="1" s="1"/>
  <c r="AT1577" i="1" s="1"/>
  <c r="AK1241" i="1"/>
  <c r="AR1241" i="1" s="1"/>
  <c r="AT1241" i="1" s="1"/>
  <c r="AK514" i="1"/>
  <c r="AR514" i="1" s="1"/>
  <c r="AT514" i="1" s="1"/>
  <c r="AK1433" i="1"/>
  <c r="AR1433" i="1" s="1"/>
  <c r="AT1433" i="1" s="1"/>
  <c r="AK253" i="1"/>
  <c r="AR253" i="1" s="1"/>
  <c r="AT253" i="1" s="1"/>
  <c r="AK2067" i="1"/>
  <c r="AR2067" i="1" s="1"/>
  <c r="AT2067" i="1" s="1"/>
  <c r="AK2131" i="1"/>
  <c r="AR2131" i="1" s="1"/>
  <c r="AT2131" i="1" s="1"/>
  <c r="AK2259" i="1"/>
  <c r="AR2259" i="1" s="1"/>
  <c r="AT2259" i="1" s="1"/>
  <c r="AK2451" i="1"/>
  <c r="AR2451" i="1" s="1"/>
  <c r="AT2451" i="1" s="1"/>
  <c r="AK2515" i="1"/>
  <c r="AR2515" i="1" s="1"/>
  <c r="AT2515" i="1" s="1"/>
  <c r="AK1719" i="1"/>
  <c r="AR1719" i="1" s="1"/>
  <c r="AT1719" i="1" s="1"/>
  <c r="AK2100" i="1"/>
  <c r="AR2100" i="1" s="1"/>
  <c r="AT2100" i="1" s="1"/>
  <c r="AK2164" i="1"/>
  <c r="AR2164" i="1" s="1"/>
  <c r="AT2164" i="1" s="1"/>
  <c r="AK2228" i="1"/>
  <c r="AR2228" i="1" s="1"/>
  <c r="AT2228" i="1" s="1"/>
  <c r="AK2292" i="1"/>
  <c r="AR2292" i="1" s="1"/>
  <c r="AT2292" i="1" s="1"/>
  <c r="AK2356" i="1"/>
  <c r="AR2356" i="1" s="1"/>
  <c r="AT2356" i="1" s="1"/>
  <c r="AK2436" i="1"/>
  <c r="AR2436" i="1" s="1"/>
  <c r="AT2436" i="1" s="1"/>
  <c r="AK1813" i="1"/>
  <c r="AR1813" i="1" s="1"/>
  <c r="AT1813" i="1" s="1"/>
  <c r="AK893" i="1"/>
  <c r="AR893" i="1" s="1"/>
  <c r="AT893" i="1" s="1"/>
  <c r="AK1215" i="1"/>
  <c r="AR1215" i="1" s="1"/>
  <c r="AT1215" i="1" s="1"/>
  <c r="AK1084" i="1"/>
  <c r="AR1084" i="1" s="1"/>
  <c r="AT1084" i="1" s="1"/>
  <c r="AK967" i="1"/>
  <c r="AR967" i="1" s="1"/>
  <c r="AT967" i="1" s="1"/>
  <c r="AK828" i="1"/>
  <c r="AR828" i="1" s="1"/>
  <c r="AT828" i="1" s="1"/>
  <c r="AK534" i="1"/>
  <c r="AR534" i="1" s="1"/>
  <c r="AT534" i="1" s="1"/>
  <c r="AK665" i="1"/>
  <c r="AR665" i="1" s="1"/>
  <c r="AT665" i="1" s="1"/>
  <c r="AK180" i="1"/>
  <c r="AR180" i="1" s="1"/>
  <c r="AT180" i="1" s="1"/>
  <c r="AK924" i="1"/>
  <c r="AR924" i="1" s="1"/>
  <c r="AT924" i="1" s="1"/>
  <c r="AK996" i="1"/>
  <c r="AR996" i="1" s="1"/>
  <c r="AT996" i="1" s="1"/>
  <c r="AK1061" i="1"/>
  <c r="AR1061" i="1" s="1"/>
  <c r="AT1061" i="1" s="1"/>
  <c r="AK835" i="1"/>
  <c r="AR835" i="1" s="1"/>
  <c r="AT835" i="1" s="1"/>
  <c r="AK2138" i="1"/>
  <c r="AR2138" i="1" s="1"/>
  <c r="AT2138" i="1" s="1"/>
  <c r="AK2330" i="1"/>
  <c r="AR2330" i="1" s="1"/>
  <c r="AT2330" i="1" s="1"/>
  <c r="AK2394" i="1"/>
  <c r="AR2394" i="1" s="1"/>
  <c r="AT2394" i="1" s="1"/>
  <c r="AK1748" i="1"/>
  <c r="AR1748" i="1" s="1"/>
  <c r="AT1748" i="1" s="1"/>
  <c r="AK210" i="1"/>
  <c r="AR210" i="1" s="1"/>
  <c r="AT210" i="1" s="1"/>
  <c r="AK715" i="1"/>
  <c r="AR715" i="1" s="1"/>
  <c r="AT715" i="1" s="1"/>
  <c r="AK821" i="1"/>
  <c r="AR821" i="1" s="1"/>
  <c r="AT821" i="1" s="1"/>
  <c r="AK2136" i="1"/>
  <c r="AR2136" i="1" s="1"/>
  <c r="AT2136" i="1" s="1"/>
  <c r="AK2200" i="1"/>
  <c r="AR2200" i="1" s="1"/>
  <c r="AT2200" i="1" s="1"/>
  <c r="AK2392" i="1"/>
  <c r="AR2392" i="1" s="1"/>
  <c r="AT2392" i="1" s="1"/>
  <c r="AK1840" i="1"/>
  <c r="AR1840" i="1" s="1"/>
  <c r="AT1840" i="1" s="1"/>
  <c r="AK1825" i="1"/>
  <c r="AR1825" i="1" s="1"/>
  <c r="AT1825" i="1" s="1"/>
  <c r="AK2512" i="1"/>
  <c r="AR2512" i="1" s="1"/>
  <c r="AT2512" i="1" s="1"/>
  <c r="AK766" i="1"/>
  <c r="AR766" i="1" s="1"/>
  <c r="AT766" i="1" s="1"/>
  <c r="AK1244" i="1"/>
  <c r="AR1244" i="1" s="1"/>
  <c r="AT1244" i="1" s="1"/>
  <c r="AK74" i="1"/>
  <c r="AR74" i="1" s="1"/>
  <c r="AT74" i="1" s="1"/>
  <c r="AK575" i="1"/>
  <c r="AR575" i="1" s="1"/>
  <c r="AT575" i="1" s="1"/>
  <c r="AK1226" i="1"/>
  <c r="AR1226" i="1" s="1"/>
  <c r="AT1226" i="1" s="1"/>
  <c r="AK1298" i="1"/>
  <c r="AR1298" i="1" s="1"/>
  <c r="AT1298" i="1" s="1"/>
  <c r="AK1434" i="1"/>
  <c r="AR1434" i="1" s="1"/>
  <c r="AT1434" i="1" s="1"/>
  <c r="AK1498" i="1"/>
  <c r="AR1498" i="1" s="1"/>
  <c r="AT1498" i="1" s="1"/>
  <c r="AK881" i="1"/>
  <c r="AR881" i="1" s="1"/>
  <c r="AT881" i="1" s="1"/>
  <c r="AK961" i="1"/>
  <c r="AR961" i="1" s="1"/>
  <c r="AT961" i="1" s="1"/>
  <c r="AK688" i="1"/>
  <c r="AR688" i="1" s="1"/>
  <c r="AT688" i="1" s="1"/>
  <c r="AK923" i="1"/>
  <c r="AR923" i="1" s="1"/>
  <c r="AT923" i="1" s="1"/>
  <c r="AK987" i="1"/>
  <c r="AR987" i="1" s="1"/>
  <c r="AT987" i="1" s="1"/>
  <c r="AK2321" i="1"/>
  <c r="AR2321" i="1" s="1"/>
  <c r="AT2321" i="1" s="1"/>
  <c r="AK2385" i="1"/>
  <c r="AR2385" i="1" s="1"/>
  <c r="AT2385" i="1" s="1"/>
  <c r="AK2449" i="1"/>
  <c r="AR2449" i="1" s="1"/>
  <c r="AT2449" i="1" s="1"/>
  <c r="AK2513" i="1"/>
  <c r="AR2513" i="1" s="1"/>
  <c r="AT2513" i="1" s="1"/>
  <c r="AK1293" i="1"/>
  <c r="AR1293" i="1" s="1"/>
  <c r="AT1293" i="1" s="1"/>
  <c r="AK1565" i="1"/>
  <c r="AR1565" i="1" s="1"/>
  <c r="AT1565" i="1" s="1"/>
  <c r="AK464" i="1"/>
  <c r="AR464" i="1" s="1"/>
  <c r="AT464" i="1" s="1"/>
  <c r="AK1070" i="1"/>
  <c r="AR1070" i="1" s="1"/>
  <c r="AT1070" i="1" s="1"/>
  <c r="AK441" i="1"/>
  <c r="AR441" i="1" s="1"/>
  <c r="AT441" i="1" s="1"/>
  <c r="AK694" i="1"/>
  <c r="AR694" i="1" s="1"/>
  <c r="AT694" i="1" s="1"/>
  <c r="AK1085" i="1"/>
  <c r="AR1085" i="1" s="1"/>
  <c r="AT1085" i="1" s="1"/>
  <c r="AK633" i="1"/>
  <c r="AR633" i="1" s="1"/>
  <c r="AT633" i="1" s="1"/>
  <c r="AK859" i="1"/>
  <c r="AR859" i="1" s="1"/>
  <c r="AT859" i="1" s="1"/>
  <c r="AK55" i="1"/>
  <c r="AR55" i="1" s="1"/>
  <c r="AT55" i="1" s="1"/>
  <c r="AK2622" i="1"/>
  <c r="AR2622" i="1" s="1"/>
  <c r="AT2622" i="1" s="1"/>
  <c r="AK310" i="1"/>
  <c r="AR310" i="1" s="1"/>
  <c r="AT310" i="1" s="1"/>
  <c r="AK631" i="1"/>
  <c r="AR631" i="1" s="1"/>
  <c r="AT631" i="1" s="1"/>
  <c r="AK217" i="1"/>
  <c r="AR217" i="1" s="1"/>
  <c r="AT217" i="1" s="1"/>
  <c r="AK1755" i="1"/>
  <c r="AR1755" i="1" s="1"/>
  <c r="AT1755" i="1" s="1"/>
  <c r="AK2478" i="1"/>
  <c r="AR2478" i="1" s="1"/>
  <c r="AT2478" i="1" s="1"/>
  <c r="AK2175" i="1"/>
  <c r="AR2175" i="1" s="1"/>
  <c r="AT2175" i="1" s="1"/>
  <c r="AK2471" i="1"/>
  <c r="AR2471" i="1" s="1"/>
  <c r="AT2471" i="1" s="1"/>
  <c r="AK1218" i="1"/>
  <c r="AR1218" i="1" s="1"/>
  <c r="AT1218" i="1" s="1"/>
  <c r="AK54" i="1"/>
  <c r="AR54" i="1" s="1"/>
  <c r="AT54" i="1" s="1"/>
  <c r="AK2141" i="1"/>
  <c r="AR2141" i="1" s="1"/>
  <c r="AT2141" i="1" s="1"/>
  <c r="AK2397" i="1"/>
  <c r="AR2397" i="1" s="1"/>
  <c r="AT2397" i="1" s="1"/>
  <c r="AK1507" i="1"/>
  <c r="AR1507" i="1" s="1"/>
  <c r="AT1507" i="1" s="1"/>
  <c r="AK1366" i="1"/>
  <c r="AR1366" i="1" s="1"/>
  <c r="AT1366" i="1" s="1"/>
  <c r="AK1494" i="1"/>
  <c r="AR1494" i="1" s="1"/>
  <c r="AT1494" i="1" s="1"/>
  <c r="AK1702" i="1"/>
  <c r="AR1702" i="1" s="1"/>
  <c r="AT1702" i="1" s="1"/>
  <c r="AK1455" i="1"/>
  <c r="AR1455" i="1" s="1"/>
  <c r="AT1455" i="1" s="1"/>
  <c r="AK1644" i="1"/>
  <c r="AR1644" i="1" s="1"/>
  <c r="AT1644" i="1" s="1"/>
  <c r="AK1708" i="1"/>
  <c r="AR1708" i="1" s="1"/>
  <c r="AT1708" i="1" s="1"/>
  <c r="AK2593" i="1"/>
  <c r="AR2593" i="1" s="1"/>
  <c r="AT2593" i="1" s="1"/>
  <c r="AK2617" i="1"/>
  <c r="AR2617" i="1" s="1"/>
  <c r="AT2617" i="1" s="1"/>
  <c r="AK2621" i="1"/>
  <c r="AR2621" i="1" s="1"/>
  <c r="AT2621" i="1" s="1"/>
  <c r="AT785" i="1"/>
  <c r="AB2610" i="1"/>
  <c r="AC2362" i="1"/>
  <c r="AB415" i="1"/>
  <c r="AB984" i="1"/>
  <c r="AB973" i="1"/>
  <c r="AC1991" i="1"/>
  <c r="AB80" i="1"/>
  <c r="AC1400" i="1"/>
  <c r="AC1536" i="1"/>
  <c r="AC2085" i="1"/>
  <c r="AC411" i="1"/>
  <c r="AB1431" i="1"/>
  <c r="AB1026" i="1"/>
  <c r="AB275" i="1"/>
  <c r="AT1378" i="1"/>
  <c r="AT2061" i="1"/>
  <c r="AT2522" i="1"/>
  <c r="AT1732" i="1"/>
  <c r="AT894" i="1"/>
  <c r="AT1942" i="1"/>
  <c r="AT2448" i="1"/>
  <c r="AT50" i="1"/>
  <c r="AT1611" i="1"/>
  <c r="AT1500" i="1"/>
  <c r="AB1186" i="1"/>
  <c r="AC2234" i="1"/>
  <c r="AT2329" i="1"/>
  <c r="AT678" i="1"/>
  <c r="AB1543" i="1"/>
  <c r="AC1476" i="1"/>
  <c r="AB470" i="1"/>
  <c r="AT1936" i="1"/>
  <c r="AC256" i="1"/>
  <c r="AT2401" i="1"/>
  <c r="AC1946" i="1"/>
  <c r="AC1503" i="1"/>
  <c r="AC46" i="1"/>
  <c r="AC331" i="1"/>
  <c r="AT1185" i="1"/>
  <c r="AC2190" i="1"/>
  <c r="AC1350" i="1"/>
  <c r="AB2492" i="1"/>
  <c r="AC109" i="1"/>
  <c r="AC1130" i="1"/>
  <c r="AC1517" i="1"/>
  <c r="AC545" i="1"/>
  <c r="AC253" i="1"/>
  <c r="AB856" i="1"/>
  <c r="AC1464" i="1"/>
  <c r="AB2428" i="1"/>
  <c r="AC921" i="1"/>
  <c r="AB1983" i="1"/>
  <c r="AT358" i="1"/>
  <c r="AB268" i="1"/>
  <c r="AB1027" i="1"/>
  <c r="AC867" i="1"/>
  <c r="AB2189" i="1"/>
  <c r="AB1713" i="1"/>
  <c r="AC633" i="1"/>
  <c r="AT1599" i="1"/>
  <c r="AB269" i="1"/>
  <c r="AC1478" i="1"/>
  <c r="AB248" i="1"/>
  <c r="AC323" i="1"/>
  <c r="AB2500" i="1"/>
  <c r="AC1452" i="1"/>
  <c r="AC805" i="1"/>
  <c r="AB505" i="1"/>
  <c r="AB529" i="1"/>
  <c r="AB98" i="1"/>
  <c r="AT2423" i="1"/>
  <c r="AC1111" i="1"/>
  <c r="AC1647" i="1"/>
  <c r="AB301" i="1"/>
  <c r="AB1455" i="1"/>
  <c r="AC1339" i="1"/>
  <c r="AB2460" i="1"/>
  <c r="AB1987" i="1"/>
  <c r="AB1310" i="1"/>
  <c r="AC279" i="1"/>
  <c r="AC1559" i="1"/>
  <c r="AC2044" i="1"/>
  <c r="AC1229" i="1"/>
  <c r="AB1032" i="1"/>
  <c r="AB1397" i="1"/>
  <c r="AT639" i="1"/>
  <c r="AC341" i="1"/>
  <c r="AB2325" i="1"/>
  <c r="AB837" i="1"/>
  <c r="AB1526" i="1"/>
  <c r="AC2303" i="1"/>
  <c r="AC1430" i="1"/>
  <c r="AC471" i="1"/>
  <c r="AC1581" i="1"/>
  <c r="AB154" i="1"/>
  <c r="AB750" i="1"/>
  <c r="AC1631" i="1"/>
  <c r="AB2389" i="1"/>
  <c r="AB2508" i="1"/>
  <c r="AB2162" i="1"/>
  <c r="AC8" i="1"/>
  <c r="AC2621" i="1"/>
  <c r="AT1947" i="1"/>
  <c r="AC1341" i="1"/>
  <c r="AB354" i="1"/>
  <c r="AB1390" i="1"/>
  <c r="AB1286" i="1"/>
  <c r="AC252" i="1"/>
  <c r="AC2375" i="1"/>
  <c r="AC1246" i="1"/>
  <c r="AB378" i="1"/>
  <c r="AB2069" i="1"/>
  <c r="AT2475" i="1"/>
  <c r="AT1208" i="1"/>
  <c r="AB274" i="1"/>
  <c r="AB2318" i="1"/>
  <c r="AC1342" i="1"/>
  <c r="AT2172" i="1"/>
  <c r="AC53" i="1"/>
  <c r="AC1574" i="1"/>
  <c r="AC877" i="1"/>
  <c r="AB2117" i="1"/>
  <c r="AB1176" i="1"/>
  <c r="AC1655" i="1"/>
  <c r="AB2173" i="1"/>
  <c r="AC2264" i="1"/>
  <c r="AB920" i="1"/>
  <c r="AT2149" i="1"/>
  <c r="AC1318" i="1"/>
  <c r="AC1524" i="1"/>
  <c r="AB107" i="1"/>
  <c r="AC284" i="1"/>
  <c r="AC1663" i="1"/>
  <c r="AB2050" i="1"/>
  <c r="AC2350" i="1"/>
  <c r="AC1472" i="1"/>
  <c r="AB2567" i="1"/>
  <c r="AB2461" i="1"/>
  <c r="AC1726" i="1"/>
  <c r="AB2134" i="1"/>
  <c r="AC464" i="1"/>
  <c r="AT2218" i="1"/>
  <c r="AT2623" i="1"/>
  <c r="AC2061" i="1"/>
  <c r="AT1735" i="1"/>
  <c r="AC1728" i="1"/>
  <c r="AC907" i="1"/>
  <c r="AC2126" i="1"/>
  <c r="AB804" i="1"/>
  <c r="AB828" i="1"/>
  <c r="AT645" i="1"/>
  <c r="AC2342" i="1"/>
  <c r="AB971" i="1"/>
  <c r="AB251" i="1"/>
  <c r="AC735" i="1"/>
  <c r="AC557" i="1"/>
  <c r="AC290" i="1"/>
  <c r="AB393" i="1"/>
  <c r="AB2213" i="1"/>
  <c r="AB276" i="1"/>
  <c r="AC264" i="1"/>
  <c r="AC1494" i="1"/>
  <c r="AT537" i="1"/>
  <c r="AC1703" i="1"/>
  <c r="AB1992" i="1"/>
  <c r="AC262" i="1"/>
  <c r="AT1279" i="1"/>
  <c r="AB611" i="1"/>
  <c r="AT637" i="1"/>
  <c r="AC238" i="1"/>
  <c r="AB516" i="1"/>
  <c r="AT2463" i="1"/>
  <c r="AC618" i="1"/>
  <c r="AC260" i="1"/>
  <c r="AB50" i="1"/>
  <c r="AT2419" i="1"/>
  <c r="AC426" i="1"/>
  <c r="AB2261" i="1"/>
  <c r="AB2484" i="1"/>
  <c r="AB1033" i="1"/>
  <c r="AC270" i="1"/>
  <c r="AC2421" i="1"/>
  <c r="AB2357" i="1"/>
  <c r="AB2444" i="1"/>
  <c r="AC1733" i="1"/>
  <c r="AT948" i="1"/>
  <c r="AC2270" i="1"/>
  <c r="AB259" i="1"/>
  <c r="AC1283" i="1"/>
  <c r="AC466" i="1"/>
  <c r="AB1030" i="1"/>
  <c r="AB2269" i="1"/>
  <c r="AB1443" i="1"/>
  <c r="AB777" i="1"/>
  <c r="AC174" i="1"/>
  <c r="AC2206" i="1"/>
  <c r="AB250" i="1"/>
  <c r="AT732" i="1"/>
  <c r="AB1803" i="1"/>
  <c r="AC1579" i="1"/>
  <c r="AC1078" i="1"/>
  <c r="AB196" i="1"/>
  <c r="AB2326" i="1"/>
  <c r="AB1299" i="1"/>
  <c r="AC796" i="1"/>
  <c r="AB1218" i="1"/>
  <c r="AT2152" i="1"/>
  <c r="AC271" i="1"/>
  <c r="AC1045" i="1"/>
  <c r="AC1408" i="1"/>
  <c r="AC1504" i="1"/>
  <c r="AC2351" i="1"/>
  <c r="AB257" i="1"/>
  <c r="AB2086" i="1"/>
  <c r="AB2412" i="1"/>
  <c r="AB2293" i="1"/>
  <c r="AT931" i="1"/>
  <c r="AB465" i="1"/>
  <c r="AT43" i="1"/>
  <c r="AC1756" i="1"/>
  <c r="AC1070" i="1"/>
  <c r="AC2094" i="1"/>
  <c r="AB1794" i="1"/>
  <c r="AT1621" i="1"/>
  <c r="AT2373" i="1"/>
  <c r="AT1662" i="1"/>
  <c r="AC280" i="1"/>
  <c r="AT661" i="1"/>
  <c r="AB1978" i="1"/>
  <c r="AC1963" i="1"/>
  <c r="AC2118" i="1"/>
  <c r="AT2123" i="1"/>
  <c r="AB869" i="1"/>
  <c r="AB1177" i="1"/>
  <c r="AC1867" i="1"/>
  <c r="AB1326" i="1"/>
  <c r="AB1471" i="1"/>
  <c r="AC1717" i="1"/>
  <c r="AB450" i="1"/>
  <c r="AC150" i="1"/>
  <c r="AC718" i="1"/>
  <c r="AC1552" i="1"/>
  <c r="AB2341" i="1"/>
  <c r="AB1251" i="1"/>
  <c r="AC721" i="1"/>
  <c r="AB1954" i="1"/>
  <c r="AB1702" i="1"/>
  <c r="AC2278" i="1"/>
  <c r="AB1357" i="1"/>
  <c r="AB559" i="1"/>
  <c r="AC1686" i="1"/>
  <c r="AB2013" i="1"/>
  <c r="AC1061" i="1"/>
  <c r="AB2197" i="1"/>
  <c r="AB2245" i="1"/>
  <c r="AB1046" i="1"/>
  <c r="AC2358" i="1"/>
  <c r="AB236" i="1"/>
  <c r="AB2222" i="1"/>
  <c r="AT218" i="1"/>
  <c r="AC255" i="1"/>
  <c r="AT2018" i="1"/>
  <c r="AT1525" i="1"/>
  <c r="AT432" i="1"/>
  <c r="AT2439" i="1"/>
  <c r="AC108" i="1"/>
  <c r="AC254" i="1"/>
  <c r="AB2093" i="1"/>
  <c r="AC685" i="1"/>
  <c r="AB133" i="1"/>
  <c r="AB249" i="1"/>
  <c r="AT1761" i="1"/>
  <c r="AB164" i="1"/>
  <c r="AC1723" i="1"/>
  <c r="AC1792" i="1"/>
  <c r="AT2000" i="1"/>
  <c r="AB646" i="1"/>
  <c r="AT281" i="1"/>
  <c r="AC1495" i="1"/>
  <c r="AB1892" i="1"/>
  <c r="AT1291" i="1"/>
  <c r="AT942" i="1"/>
  <c r="AT1006" i="1"/>
  <c r="AC343" i="1"/>
  <c r="AC2305" i="1"/>
  <c r="AC1743" i="1"/>
  <c r="AC1093" i="1"/>
  <c r="AB1016" i="1"/>
  <c r="AB581" i="1"/>
  <c r="AT608" i="1"/>
  <c r="AT1324" i="1"/>
  <c r="AB1138" i="1"/>
  <c r="AB442" i="1"/>
  <c r="AT430" i="1"/>
  <c r="AB1144" i="1"/>
  <c r="AB173" i="1"/>
  <c r="AT720" i="1"/>
  <c r="AB1986" i="1"/>
  <c r="AB663" i="1"/>
  <c r="AC170" i="1"/>
  <c r="AB94" i="1"/>
  <c r="AC1193" i="1"/>
  <c r="AB865" i="1"/>
  <c r="AB857" i="1"/>
  <c r="AB408" i="1"/>
  <c r="AB643" i="1"/>
  <c r="AC185" i="1"/>
  <c r="AC2477" i="1"/>
  <c r="AC1427" i="1"/>
  <c r="AC396" i="1"/>
  <c r="AC1456" i="1"/>
  <c r="AB549" i="1"/>
  <c r="AC472" i="1"/>
  <c r="AC520" i="1"/>
  <c r="AB1015" i="1"/>
  <c r="AB1269" i="1"/>
  <c r="AC985" i="1"/>
  <c r="AC231" i="1"/>
  <c r="AC628" i="1"/>
  <c r="AC15" i="1"/>
  <c r="AC928" i="1"/>
  <c r="AT53" i="1"/>
  <c r="AC484" i="1"/>
  <c r="AB2166" i="1"/>
  <c r="AC1587" i="1"/>
  <c r="AB858" i="1"/>
  <c r="AB2237" i="1"/>
  <c r="AB2620" i="1"/>
  <c r="AC1900" i="1"/>
  <c r="AT146" i="1"/>
  <c r="AB1778" i="1"/>
  <c r="AB1235" i="1"/>
  <c r="AT187" i="1"/>
  <c r="AC1814" i="1"/>
  <c r="AC49" i="1"/>
  <c r="AC416" i="1"/>
  <c r="AC836" i="1"/>
  <c r="AC572" i="1"/>
  <c r="AB467" i="1"/>
  <c r="AC942" i="1"/>
  <c r="AT2184" i="1"/>
  <c r="AB510" i="1"/>
  <c r="AB2349" i="1"/>
  <c r="AB1291" i="1"/>
  <c r="AC1534" i="1"/>
  <c r="AC2394" i="1"/>
  <c r="AC494" i="1"/>
  <c r="AB104" i="1"/>
  <c r="AC2478" i="1"/>
  <c r="AB2310" i="1"/>
  <c r="AC669" i="1"/>
  <c r="AC1575" i="1"/>
  <c r="AB2559" i="1"/>
  <c r="AB2413" i="1"/>
  <c r="AC1607" i="1"/>
  <c r="AB694" i="1"/>
  <c r="AC1671" i="1"/>
  <c r="AC2468" i="1"/>
  <c r="AC76" i="1"/>
  <c r="AT1623" i="1"/>
  <c r="AC624" i="1"/>
  <c r="AC368" i="1"/>
  <c r="AC533" i="1"/>
  <c r="AT823" i="1"/>
  <c r="AC987" i="1"/>
  <c r="AB517" i="1"/>
  <c r="AC2624" i="1"/>
  <c r="AC2361" i="1"/>
  <c r="AT1934" i="1"/>
  <c r="AC1141" i="1"/>
  <c r="AC1017" i="1"/>
  <c r="AC1436" i="1"/>
  <c r="AB1428" i="1"/>
  <c r="AT926" i="1"/>
  <c r="AB1438" i="1"/>
  <c r="AB1903" i="1"/>
  <c r="AT950" i="1"/>
  <c r="AC2445" i="1"/>
  <c r="AT1309" i="1"/>
  <c r="AB2366" i="1"/>
  <c r="AB2317" i="1"/>
  <c r="AB2381" i="1"/>
  <c r="AB727" i="1"/>
  <c r="AC615" i="1"/>
  <c r="AB1711" i="1"/>
  <c r="AB730" i="1"/>
  <c r="AB97" i="1"/>
  <c r="AB2176" i="1"/>
  <c r="AC1403" i="1"/>
  <c r="AB1197" i="1"/>
  <c r="AC1685" i="1"/>
  <c r="AT2188" i="1"/>
  <c r="AT1048" i="1"/>
  <c r="AT559" i="1"/>
  <c r="AC1567" i="1"/>
  <c r="AB2405" i="1"/>
  <c r="AC2271" i="1"/>
  <c r="AB2603" i="1"/>
  <c r="AB2041" i="1"/>
  <c r="AB953" i="1"/>
  <c r="AC2319" i="1"/>
  <c r="AC1791" i="1"/>
  <c r="AC2359" i="1"/>
  <c r="AC2095" i="1"/>
  <c r="AC1448" i="1"/>
  <c r="AB2229" i="1"/>
  <c r="AB2177" i="1"/>
  <c r="AB1931" i="1"/>
  <c r="AT1181" i="1"/>
  <c r="AT886" i="1"/>
  <c r="AB1051" i="1"/>
  <c r="AB2106" i="1"/>
  <c r="AC16" i="1"/>
  <c r="AC627" i="1"/>
  <c r="AC2127" i="1"/>
  <c r="AB1691" i="1"/>
  <c r="AC1854" i="1"/>
  <c r="AC1845" i="1"/>
  <c r="AB1606" i="1"/>
  <c r="AC2414" i="1"/>
  <c r="AB1744" i="1"/>
  <c r="AC593" i="1"/>
  <c r="AC2167" i="1"/>
  <c r="AB2165" i="1"/>
  <c r="AT1090" i="1"/>
  <c r="AB939" i="1"/>
  <c r="AC934" i="1"/>
  <c r="AC2114" i="1"/>
  <c r="AB612" i="1"/>
  <c r="AC434" i="1"/>
  <c r="AB182" i="1"/>
  <c r="AC2023" i="1"/>
  <c r="AT1339" i="1"/>
  <c r="AB1325" i="1"/>
  <c r="AB1028" i="1"/>
  <c r="AC215" i="1"/>
  <c r="AB1165" i="1"/>
  <c r="AC2199" i="1"/>
  <c r="AC2055" i="1"/>
  <c r="AC767" i="1"/>
  <c r="AC175" i="1"/>
  <c r="AB454" i="1"/>
  <c r="AC127" i="1"/>
  <c r="AC1768" i="1"/>
  <c r="AC386" i="1"/>
  <c r="AC228" i="1"/>
  <c r="AC2239" i="1"/>
  <c r="AC1531" i="1"/>
  <c r="AB2469" i="1"/>
  <c r="AB2158" i="1"/>
  <c r="AC1037" i="1"/>
  <c r="AB1767" i="1"/>
  <c r="AC1169" i="1"/>
  <c r="AB458" i="1"/>
  <c r="AB717" i="1"/>
  <c r="AB807" i="1"/>
  <c r="AC191" i="1"/>
  <c r="AB977" i="1"/>
  <c r="AC2174" i="1"/>
  <c r="AC1662" i="1"/>
  <c r="AT955" i="1"/>
  <c r="AC765" i="1"/>
  <c r="AB204" i="1"/>
  <c r="AB1542" i="1"/>
  <c r="AB863" i="1"/>
  <c r="AB2110" i="1"/>
  <c r="AC2150" i="1"/>
  <c r="AT1478" i="1"/>
  <c r="AC478" i="1"/>
  <c r="AB121" i="1"/>
  <c r="AB2053" i="1"/>
  <c r="AC1550" i="1"/>
  <c r="AT957" i="1"/>
  <c r="AC568" i="1"/>
  <c r="AC1355" i="1"/>
  <c r="AB2509" i="1"/>
  <c r="AC1347" i="1"/>
  <c r="AC1036" i="1"/>
  <c r="AC1838" i="1"/>
  <c r="AC167" i="1"/>
  <c r="AT2275" i="1"/>
  <c r="AB1661" i="1"/>
  <c r="AB2449" i="1"/>
  <c r="AC1059" i="1"/>
  <c r="AB1912" i="1"/>
  <c r="AB1152" i="1"/>
  <c r="AT1341" i="1"/>
  <c r="AC218" i="1"/>
  <c r="AT771" i="1"/>
  <c r="AC635" i="1"/>
  <c r="AT1238" i="1"/>
  <c r="AT1403" i="1"/>
  <c r="AC1035" i="1"/>
  <c r="AC1277" i="1"/>
  <c r="AC103" i="1"/>
  <c r="AT1300" i="1"/>
  <c r="AB446" i="1"/>
  <c r="AB452" i="1"/>
  <c r="AC360" i="1"/>
  <c r="AT809" i="1"/>
  <c r="AC1366" i="1"/>
  <c r="AT2235" i="1"/>
  <c r="AB1928" i="1"/>
  <c r="AB1510" i="1"/>
  <c r="AB1261" i="1"/>
  <c r="AB860" i="1"/>
  <c r="AC1006" i="1"/>
  <c r="AT1051" i="1"/>
  <c r="AT1126" i="1"/>
  <c r="AB2298" i="1"/>
  <c r="AB1966" i="1"/>
  <c r="AT1418" i="1"/>
  <c r="AT254" i="1"/>
  <c r="AT1534" i="1"/>
  <c r="AT2274" i="1"/>
  <c r="AC645" i="1"/>
  <c r="AB2102" i="1"/>
  <c r="AT2387" i="1"/>
  <c r="AC1677" i="1"/>
  <c r="AT764" i="1"/>
  <c r="AB2101" i="1"/>
  <c r="AC1994" i="1"/>
  <c r="AT1966" i="1"/>
  <c r="AB2354" i="1"/>
  <c r="AB79" i="1"/>
  <c r="AT1861" i="1"/>
  <c r="AC1799" i="1"/>
  <c r="AB1485" i="1"/>
  <c r="AC1611" i="1"/>
  <c r="AT2035" i="1"/>
  <c r="AB2198" i="1"/>
  <c r="AB2390" i="1"/>
  <c r="AC1405" i="1"/>
  <c r="AB852" i="1"/>
  <c r="AC281" i="1"/>
  <c r="AT366" i="1"/>
  <c r="AB1948" i="1"/>
  <c r="AC2200" i="1"/>
  <c r="AT2291" i="1"/>
  <c r="AT1588" i="1"/>
  <c r="AC1571" i="1"/>
  <c r="AT1473" i="1"/>
  <c r="AT1915" i="1"/>
  <c r="AT2400" i="1"/>
  <c r="AT1243" i="1"/>
  <c r="AT1545" i="1"/>
  <c r="AT2236" i="1"/>
  <c r="AT1445" i="1"/>
  <c r="AB1475" i="1"/>
  <c r="AT2402" i="1"/>
  <c r="AT1281" i="1"/>
  <c r="AB1029" i="1"/>
  <c r="AC496" i="1"/>
  <c r="AB2481" i="1"/>
  <c r="AB2373" i="1"/>
  <c r="AB2543" i="1"/>
  <c r="AT1351" i="1"/>
  <c r="AB779" i="1"/>
  <c r="AC1365" i="1"/>
  <c r="AC950" i="1"/>
  <c r="AC1437" i="1"/>
  <c r="AC952" i="1"/>
  <c r="AB65" i="1"/>
  <c r="AT1581" i="1"/>
  <c r="AB1422" i="1"/>
  <c r="AC1237" i="1"/>
  <c r="AC395" i="1"/>
  <c r="AC1599" i="1"/>
  <c r="AB2149" i="1"/>
  <c r="AC2311" i="1"/>
  <c r="AC1483" i="1"/>
  <c r="AC1415" i="1"/>
  <c r="AT582" i="1"/>
  <c r="AB2098" i="1"/>
  <c r="AC2242" i="1"/>
  <c r="AC200" i="1"/>
  <c r="AB2563" i="1"/>
  <c r="AC2383" i="1"/>
  <c r="AC2328" i="1"/>
  <c r="AB193" i="1"/>
  <c r="AB2501" i="1"/>
  <c r="AC2021" i="1"/>
  <c r="AC554" i="1"/>
  <c r="AB1173" i="1"/>
  <c r="AT1994" i="1"/>
  <c r="AC1145" i="1"/>
  <c r="AB636" i="1"/>
  <c r="AT2328" i="1"/>
  <c r="AT2431" i="1"/>
  <c r="AT2304" i="1"/>
  <c r="AB1950" i="1"/>
  <c r="AT1426" i="1"/>
  <c r="AC210" i="1"/>
  <c r="AC1786" i="1"/>
  <c r="AC1540" i="1"/>
  <c r="AB1160" i="1"/>
  <c r="AB1270" i="1"/>
  <c r="AT837" i="1"/>
  <c r="AT2456" i="1"/>
  <c r="AC2263" i="1"/>
  <c r="AC2409" i="1"/>
  <c r="AT832" i="1"/>
  <c r="AC1429" i="1"/>
  <c r="AB2437" i="1"/>
  <c r="AT1605" i="1"/>
  <c r="AC1146" i="1"/>
  <c r="AB1262" i="1"/>
  <c r="AC1590" i="1"/>
  <c r="AC1023" i="1"/>
  <c r="AB1023" i="1"/>
  <c r="AC392" i="1"/>
  <c r="AT483" i="1"/>
  <c r="AT845" i="1"/>
  <c r="AB1210" i="1"/>
  <c r="AC1432" i="1"/>
  <c r="AC1623" i="1"/>
  <c r="AB1754" i="1"/>
  <c r="AB1419" i="1"/>
  <c r="AT667" i="1"/>
  <c r="AB1076" i="1"/>
  <c r="AB1159" i="1"/>
  <c r="AB105" i="1"/>
  <c r="AC2111" i="1"/>
  <c r="AC1694" i="1"/>
  <c r="AC1468" i="1"/>
  <c r="AB1470" i="1"/>
  <c r="AB71" i="1"/>
  <c r="AB477" i="1"/>
  <c r="AT1059" i="1"/>
  <c r="AB1721" i="1"/>
  <c r="AB2309" i="1"/>
  <c r="AB2535" i="1"/>
  <c r="AB1619" i="1"/>
  <c r="AC1707" i="1"/>
  <c r="AT800" i="1"/>
  <c r="AT2256" i="1"/>
  <c r="AC2183" i="1"/>
  <c r="AC2215" i="1"/>
  <c r="AB385" i="1"/>
  <c r="AC736" i="1"/>
  <c r="AC1098" i="1"/>
  <c r="AC1512" i="1"/>
  <c r="AC1639" i="1"/>
  <c r="AC1735" i="1"/>
  <c r="AC2617" i="1"/>
  <c r="AC2343" i="1"/>
  <c r="AC2496" i="1"/>
  <c r="AT888" i="1"/>
  <c r="AT757" i="1"/>
  <c r="AC2151" i="1"/>
  <c r="AC1253" i="1"/>
  <c r="AC2079" i="1"/>
  <c r="AT1572" i="1"/>
  <c r="AT634" i="1"/>
  <c r="AB138" i="1"/>
  <c r="AC755" i="1"/>
  <c r="AC901" i="1"/>
  <c r="AB995" i="1"/>
  <c r="AB678" i="1"/>
  <c r="AC20" i="1"/>
  <c r="AB1178" i="1"/>
  <c r="AT2220" i="1"/>
  <c r="AB92" i="1"/>
  <c r="AC1887" i="1"/>
  <c r="AT731" i="1"/>
  <c r="AB169" i="1"/>
  <c r="AT949" i="1"/>
  <c r="AT2553" i="1"/>
  <c r="AC1024" i="1"/>
  <c r="AB1024" i="1"/>
  <c r="AC1774" i="1"/>
  <c r="AT1641" i="1"/>
  <c r="AB502" i="1"/>
  <c r="AB1511" i="1"/>
  <c r="AT14" i="1"/>
  <c r="AB59" i="1"/>
  <c r="AT350" i="1"/>
  <c r="AC757" i="1"/>
  <c r="AC1022" i="1"/>
  <c r="AT992" i="1"/>
  <c r="AT997" i="1"/>
  <c r="AT291" i="1"/>
  <c r="AC406" i="1"/>
  <c r="AT1944" i="1"/>
  <c r="AC1025" i="1"/>
  <c r="AB1025" i="1"/>
  <c r="AT1751" i="1"/>
  <c r="AB2613" i="1"/>
  <c r="AC1113" i="1"/>
  <c r="AT1214" i="1"/>
  <c r="AB871" i="1"/>
  <c r="AT690" i="1"/>
  <c r="AC35" i="1"/>
  <c r="AT1130" i="1"/>
  <c r="AT1570" i="1"/>
  <c r="AT1664" i="1"/>
  <c r="AT808" i="1"/>
  <c r="AB862" i="1"/>
  <c r="AT1731" i="1"/>
  <c r="AC1800" i="1"/>
  <c r="AC1063" i="1"/>
  <c r="AC2386" i="1"/>
  <c r="AC509" i="1"/>
  <c r="AT211" i="1"/>
  <c r="AT2520" i="1"/>
  <c r="AB979" i="1"/>
  <c r="AB1104" i="1"/>
  <c r="AC782" i="1"/>
  <c r="AC604" i="1"/>
  <c r="AB246" i="1"/>
  <c r="AT1388" i="1"/>
  <c r="AC4" i="1"/>
  <c r="AC747" i="1"/>
  <c r="AB2489" i="1"/>
  <c r="AB1766" i="1"/>
  <c r="AC982" i="1"/>
  <c r="AC435" i="1"/>
  <c r="AT435" i="1"/>
  <c r="AC1784" i="1"/>
  <c r="AB1200" i="1"/>
  <c r="AT1815" i="1"/>
  <c r="AC882" i="1"/>
  <c r="AB2181" i="1"/>
  <c r="AB992" i="1"/>
  <c r="AC1011" i="1"/>
  <c r="AT934" i="1"/>
  <c r="AT1223" i="1"/>
  <c r="AC794" i="1"/>
  <c r="AC2425" i="1"/>
  <c r="AT195" i="1"/>
  <c r="AB642" i="1"/>
  <c r="AT339" i="1"/>
  <c r="AC734" i="1"/>
  <c r="AT1984" i="1"/>
  <c r="AT1593" i="1"/>
  <c r="AC1454" i="1"/>
  <c r="AB861" i="1"/>
  <c r="AB1125" i="1"/>
  <c r="AC1879" i="1"/>
  <c r="AB936" i="1"/>
  <c r="AT911" i="1"/>
  <c r="AT2367" i="1"/>
  <c r="AT1490" i="1"/>
  <c r="AT1451" i="1"/>
  <c r="AC1563" i="1"/>
  <c r="AB1998" i="1"/>
  <c r="AB2290" i="1"/>
  <c r="AB2330" i="1"/>
  <c r="AT2280" i="1"/>
  <c r="AT1846" i="1"/>
  <c r="AC1500" i="1"/>
  <c r="AB1170" i="1"/>
  <c r="AC883" i="1"/>
  <c r="AT51" i="1"/>
  <c r="AC2539" i="1"/>
  <c r="AC2031" i="1"/>
  <c r="AB1933" i="1"/>
  <c r="AC1487" i="1"/>
  <c r="AB854" i="1"/>
  <c r="AC1219" i="1"/>
  <c r="AC812" i="1"/>
  <c r="AC974" i="1"/>
  <c r="AC1056" i="1"/>
  <c r="AC2392" i="1"/>
  <c r="AC1112" i="1"/>
  <c r="AC771" i="1"/>
  <c r="AB493" i="1"/>
  <c r="AC315" i="1"/>
  <c r="AB139" i="1"/>
  <c r="AB148" i="1"/>
  <c r="AB2485" i="1"/>
  <c r="AT2384" i="1"/>
  <c r="AT1854" i="1"/>
  <c r="AB1301" i="1"/>
  <c r="AB1192" i="1"/>
  <c r="AB2605" i="1"/>
  <c r="AT1547" i="1"/>
  <c r="AC2555" i="1"/>
  <c r="AT1650" i="1"/>
  <c r="AC1486" i="1"/>
  <c r="AB739" i="1"/>
  <c r="AC1808" i="1"/>
  <c r="AT2116" i="1"/>
  <c r="AC998" i="1"/>
  <c r="AC894" i="1"/>
  <c r="AT814" i="1"/>
  <c r="AT1506" i="1"/>
  <c r="AB1493" i="1"/>
  <c r="AC875" i="1"/>
  <c r="AC652" i="1"/>
  <c r="AC1667" i="1"/>
  <c r="AT1658" i="1"/>
  <c r="AC1413" i="1"/>
  <c r="AB608" i="1"/>
  <c r="AC1120" i="1"/>
  <c r="AC1379" i="1"/>
  <c r="AT878" i="1"/>
  <c r="AT284" i="1"/>
  <c r="AB192" i="1"/>
  <c r="AC2207" i="1"/>
  <c r="AC2071" i="1"/>
  <c r="AT1809" i="1"/>
  <c r="AB448" i="1"/>
  <c r="AC25" i="1"/>
  <c r="AT439" i="1"/>
  <c r="AC1005" i="1"/>
  <c r="AC922" i="1"/>
  <c r="AC2551" i="1"/>
  <c r="AB1136" i="1"/>
  <c r="AT475" i="1"/>
  <c r="AT838" i="1"/>
  <c r="AC592" i="1"/>
  <c r="AC2170" i="1"/>
  <c r="AT247" i="1"/>
  <c r="AT1910" i="1"/>
  <c r="AT1770" i="1"/>
  <c r="AB177" i="1"/>
  <c r="AC1940" i="1"/>
  <c r="AB1558" i="1"/>
  <c r="AB1669" i="1"/>
  <c r="AB1621" i="1"/>
  <c r="AT1816" i="1"/>
  <c r="AC1072" i="1"/>
  <c r="AT1166" i="1"/>
  <c r="AC1597" i="1"/>
  <c r="AT2240" i="1"/>
  <c r="AB1654" i="1"/>
  <c r="AC2175" i="1"/>
  <c r="AC1699" i="1"/>
  <c r="AB1054" i="1"/>
  <c r="AB67" i="1"/>
  <c r="AT901" i="1"/>
  <c r="AC864" i="1"/>
  <c r="AB864" i="1"/>
  <c r="AB351" i="1"/>
  <c r="AB501" i="1"/>
  <c r="AB1010" i="1"/>
  <c r="AC1163" i="1"/>
  <c r="AC1679" i="1"/>
  <c r="AT1019" i="1"/>
  <c r="AT259" i="1"/>
  <c r="AT1474" i="1"/>
  <c r="AT1657" i="1"/>
  <c r="AC632" i="1"/>
  <c r="AC1460" i="1"/>
  <c r="AT2454" i="1"/>
  <c r="AT266" i="1"/>
  <c r="AT587" i="1"/>
  <c r="AB719" i="1"/>
  <c r="AC2493" i="1"/>
  <c r="AC1645" i="1"/>
  <c r="AC2429" i="1"/>
  <c r="AT584" i="1"/>
  <c r="AB1462" i="1"/>
  <c r="AC468" i="1"/>
  <c r="AT1697" i="1"/>
  <c r="AC1746" i="1"/>
  <c r="AC1751" i="1"/>
  <c r="AB2327" i="1"/>
  <c r="AC2089" i="1"/>
  <c r="AT941" i="1"/>
  <c r="AT965" i="1"/>
  <c r="AB2226" i="1"/>
  <c r="AT493" i="1"/>
  <c r="AB1844" i="1"/>
  <c r="AC1629" i="1"/>
  <c r="AT728" i="1"/>
  <c r="AB1238" i="1"/>
  <c r="AT1278" i="1"/>
  <c r="AC469" i="1"/>
  <c r="AT181" i="1"/>
  <c r="AC726" i="1"/>
  <c r="AB2301" i="1"/>
  <c r="AB2304" i="1"/>
  <c r="AT200" i="1"/>
  <c r="AT2096" i="1"/>
  <c r="AT1554" i="1"/>
  <c r="AC1106" i="1"/>
  <c r="AC72" i="1"/>
  <c r="AT201" i="1"/>
  <c r="AC1259" i="1"/>
  <c r="AC449" i="1"/>
  <c r="AB449" i="1"/>
  <c r="AC855" i="1"/>
  <c r="AB855" i="1"/>
  <c r="AC480" i="1"/>
  <c r="AC596" i="1"/>
  <c r="AC770" i="1"/>
  <c r="AT803" i="1"/>
  <c r="AC1110" i="1"/>
  <c r="AB1189" i="1"/>
  <c r="AC1416" i="1"/>
  <c r="AC2057" i="1"/>
  <c r="AT1743" i="1"/>
  <c r="AC1519" i="1"/>
  <c r="AC1643" i="1"/>
  <c r="AT1781" i="1"/>
  <c r="AB1245" i="1"/>
  <c r="AT1036" i="1"/>
  <c r="AC1414" i="1"/>
  <c r="AB132" i="1"/>
  <c r="AB976" i="1"/>
  <c r="AB1315" i="1"/>
  <c r="AC941" i="1"/>
  <c r="AT629" i="1"/>
  <c r="AC666" i="1"/>
  <c r="AC546" i="1"/>
  <c r="AT2418" i="1"/>
  <c r="AB623" i="1"/>
  <c r="AB1381" i="1"/>
  <c r="AT72" i="1"/>
  <c r="AT643" i="1"/>
  <c r="AT2380" i="1"/>
  <c r="AC447" i="1"/>
  <c r="AB447" i="1"/>
  <c r="AC853" i="1"/>
  <c r="AB853" i="1"/>
  <c r="AT413" i="1"/>
  <c r="AC375" i="1"/>
  <c r="AC511" i="1"/>
  <c r="AC978" i="1"/>
  <c r="AC1687" i="1"/>
  <c r="AB2530" i="1"/>
  <c r="AB1864" i="1"/>
  <c r="AC2597" i="1"/>
  <c r="AC2241" i="1"/>
  <c r="AB2472" i="1"/>
  <c r="AB1736" i="1"/>
  <c r="AC569" i="1"/>
  <c r="AB201" i="1"/>
  <c r="AC63" i="1"/>
  <c r="AC1317" i="1"/>
  <c r="AT696" i="1"/>
  <c r="AB1453" i="1"/>
  <c r="AB1659" i="1"/>
  <c r="AT1376" i="1"/>
  <c r="AB1294" i="1"/>
  <c r="AC1294" i="1"/>
  <c r="AC361" i="1"/>
  <c r="AT1909" i="1"/>
  <c r="AC1421" i="1"/>
  <c r="AC1566" i="1"/>
  <c r="AC1551" i="1"/>
  <c r="AB1071" i="1"/>
  <c r="AC1101" i="1"/>
  <c r="AT1733" i="1"/>
  <c r="AT593" i="1"/>
  <c r="AT283" i="1"/>
  <c r="AC1622" i="1"/>
  <c r="AC462" i="1"/>
  <c r="AB462" i="1"/>
  <c r="AC748" i="1"/>
  <c r="AC85" i="1"/>
  <c r="AC1860" i="1"/>
  <c r="AB1293" i="1"/>
  <c r="AC963" i="1"/>
  <c r="AC553" i="1"/>
  <c r="AB128" i="1"/>
  <c r="AC163" i="1"/>
  <c r="AT376" i="1"/>
  <c r="AB693" i="1"/>
  <c r="AC756" i="1"/>
  <c r="AB1157" i="1"/>
  <c r="AC993" i="1"/>
  <c r="AC937" i="1"/>
  <c r="AC881" i="1"/>
  <c r="AT317" i="1"/>
  <c r="AC2087" i="1"/>
  <c r="AB1902" i="1"/>
  <c r="AC1151" i="1"/>
  <c r="AC199" i="1"/>
  <c r="AT2128" i="1"/>
  <c r="AC1878" i="1"/>
  <c r="AC460" i="1"/>
  <c r="AB460" i="1"/>
  <c r="AB1149" i="1"/>
  <c r="AC1065" i="1"/>
  <c r="AC1816" i="1"/>
  <c r="AT1100" i="1"/>
  <c r="AC1001" i="1"/>
  <c r="AT305" i="1"/>
  <c r="AC1153" i="1"/>
  <c r="AT1495" i="1"/>
  <c r="AB626" i="1"/>
  <c r="AC1508" i="1"/>
  <c r="AB82" i="1"/>
  <c r="AC931" i="1"/>
  <c r="AC945" i="1"/>
  <c r="AC1254" i="1"/>
  <c r="AB1227" i="1"/>
  <c r="AT287" i="1"/>
  <c r="AC2611" i="1"/>
  <c r="AC2547" i="1"/>
  <c r="AC1819" i="1"/>
  <c r="AB790" i="1"/>
  <c r="AT2502" i="1"/>
  <c r="AB1175" i="1"/>
  <c r="AC1678" i="1"/>
  <c r="AT906" i="1"/>
  <c r="AB689" i="1"/>
  <c r="AT802" i="1"/>
  <c r="AT1710" i="1"/>
  <c r="AT2610" i="1"/>
  <c r="AC1398" i="1"/>
  <c r="AT1137" i="1"/>
  <c r="AT379" i="1"/>
  <c r="AT289" i="1"/>
  <c r="AT968" i="1"/>
  <c r="AT603" i="1"/>
  <c r="AC443" i="1"/>
  <c r="AB443" i="1"/>
  <c r="AC1589" i="1"/>
  <c r="AB1589" i="1"/>
  <c r="AB1872" i="1"/>
  <c r="AC1133" i="1"/>
  <c r="AB705" i="1"/>
  <c r="AT547" i="1"/>
  <c r="AT917" i="1"/>
  <c r="AT980" i="1"/>
  <c r="AT611" i="1"/>
  <c r="AC451" i="1"/>
  <c r="AB451" i="1"/>
  <c r="AC457" i="1"/>
  <c r="AB457" i="1"/>
  <c r="AB1850" i="1"/>
  <c r="AB1809" i="1"/>
  <c r="AT1576" i="1"/>
  <c r="AT1618" i="1"/>
  <c r="AC459" i="1"/>
  <c r="AB459" i="1"/>
  <c r="AC938" i="1"/>
  <c r="AC429" i="1"/>
  <c r="AT925" i="1"/>
  <c r="AB242" i="1"/>
  <c r="AC441" i="1"/>
  <c r="AB441" i="1"/>
  <c r="AC445" i="1"/>
  <c r="AB445" i="1"/>
  <c r="AC455" i="1"/>
  <c r="AB455" i="1"/>
  <c r="AT13" i="1"/>
  <c r="AB999" i="1"/>
  <c r="AT1103" i="1"/>
  <c r="AB1841" i="1"/>
  <c r="AC2623" i="1"/>
  <c r="AT431" i="1"/>
  <c r="AB670" i="1"/>
  <c r="AC1651" i="1"/>
  <c r="AT1481" i="1"/>
  <c r="AC1541" i="1"/>
  <c r="AC463" i="1"/>
  <c r="AB463" i="1"/>
  <c r="AC456" i="1"/>
  <c r="AB456" i="1"/>
  <c r="AC335" i="1"/>
  <c r="AC439" i="1"/>
  <c r="AC1109" i="1"/>
  <c r="AC1225" i="1"/>
  <c r="AT864" i="1"/>
  <c r="AC453" i="1"/>
  <c r="AB453" i="1"/>
  <c r="AC159" i="1"/>
  <c r="AC327" i="1"/>
  <c r="AB1857" i="1"/>
  <c r="AT127" i="1"/>
  <c r="AT790" i="1"/>
  <c r="AT369" i="1"/>
  <c r="AT1363" i="1"/>
  <c r="AC322" i="1"/>
  <c r="AC1147" i="1"/>
  <c r="AB1715" i="1"/>
  <c r="AT1592" i="1"/>
  <c r="AB1349" i="1"/>
  <c r="AC1349" i="1"/>
  <c r="AC461" i="1"/>
  <c r="AB461" i="1"/>
  <c r="AT300" i="1"/>
  <c r="AT1457" i="1"/>
  <c r="AT1920" i="1"/>
  <c r="AT1217" i="1"/>
  <c r="AT1514" i="1"/>
  <c r="AT140" i="1"/>
  <c r="AT2422" i="1"/>
  <c r="AT851" i="1"/>
  <c r="AB2397" i="1"/>
  <c r="AC2589" i="1"/>
  <c r="AC2520" i="1"/>
  <c r="AB1822" i="1"/>
  <c r="AT1022" i="1"/>
  <c r="AC183" i="1"/>
  <c r="AB788" i="1"/>
  <c r="AB100" i="1"/>
  <c r="AC2367" i="1"/>
  <c r="AT1922" i="1"/>
  <c r="AT1482" i="1"/>
  <c r="AC1167" i="1"/>
  <c r="AC789" i="1"/>
  <c r="AT502" i="1"/>
  <c r="AC536" i="1"/>
  <c r="AC1406" i="1"/>
  <c r="AB1603" i="1"/>
  <c r="AC630" i="1"/>
  <c r="AB630" i="1"/>
  <c r="AC2531" i="1"/>
  <c r="AT883" i="1"/>
  <c r="AB815" i="1"/>
  <c r="AT652" i="1"/>
  <c r="AB78" i="1"/>
  <c r="AC1411" i="1"/>
  <c r="AC2247" i="1"/>
  <c r="AC622" i="1"/>
  <c r="AT599" i="1"/>
  <c r="AB662" i="1"/>
  <c r="AT869" i="1"/>
  <c r="AC1048" i="1"/>
  <c r="AT1216" i="1"/>
  <c r="AC2333" i="1"/>
  <c r="AC1990" i="1"/>
  <c r="AB1939" i="1"/>
  <c r="AB1984" i="1"/>
  <c r="AT1810" i="1"/>
  <c r="AB1836" i="1"/>
  <c r="AT974" i="1"/>
  <c r="AC526" i="1"/>
  <c r="AT8" i="1"/>
  <c r="AB888" i="1"/>
  <c r="AB74" i="1"/>
  <c r="AB1334" i="1"/>
  <c r="AB1635" i="1"/>
  <c r="AC1635" i="1"/>
  <c r="AT48" i="1"/>
  <c r="AC528" i="1"/>
  <c r="AB975" i="1"/>
  <c r="AT1850" i="1"/>
  <c r="AC420" i="1"/>
  <c r="AT359" i="1"/>
  <c r="AT16" i="1"/>
  <c r="AB21" i="1"/>
  <c r="AT2135" i="1"/>
  <c r="AB1965" i="1"/>
  <c r="AC1675" i="1"/>
  <c r="AB690" i="1"/>
  <c r="AC791" i="1"/>
  <c r="AB99" i="1"/>
  <c r="AB709" i="1"/>
  <c r="AC773" i="1"/>
  <c r="AB2513" i="1"/>
  <c r="AB2579" i="1"/>
  <c r="AC1962" i="1"/>
  <c r="AC1461" i="1"/>
  <c r="AB904" i="1"/>
  <c r="AT918" i="1"/>
  <c r="AB2322" i="1"/>
  <c r="AB73" i="1"/>
  <c r="AB1484" i="1"/>
  <c r="AB372" i="1"/>
  <c r="AB225" i="1"/>
  <c r="AB525" i="1"/>
  <c r="AT1905" i="1"/>
  <c r="AC1535" i="1"/>
  <c r="AC1532" i="1"/>
  <c r="AB2556" i="1"/>
  <c r="AB234" i="1"/>
  <c r="AC307" i="1"/>
  <c r="AT102" i="1"/>
  <c r="AT531" i="1"/>
  <c r="AT770" i="1"/>
  <c r="AB1181" i="1"/>
  <c r="AB1833" i="1"/>
  <c r="AT2270" i="1"/>
  <c r="AB1114" i="1"/>
  <c r="AT794" i="1"/>
  <c r="AT2486" i="1"/>
  <c r="AC2495" i="1"/>
  <c r="AT1522" i="1"/>
  <c r="AT2516" i="1"/>
  <c r="AT1863" i="1"/>
  <c r="AC2077" i="1"/>
  <c r="AB319" i="1"/>
  <c r="AT1974" i="1"/>
  <c r="AC289" i="1"/>
  <c r="AT742" i="1"/>
  <c r="AT1165" i="1"/>
  <c r="AC1806" i="1"/>
  <c r="AT1808" i="1"/>
  <c r="AB1184" i="1"/>
  <c r="AC886" i="1"/>
  <c r="AT1016" i="1"/>
  <c r="AB1009" i="1"/>
  <c r="AB672" i="1"/>
  <c r="AB26" i="1"/>
  <c r="AT2375" i="1"/>
  <c r="AT2231" i="1"/>
  <c r="AT2327" i="1"/>
  <c r="AT902" i="1"/>
  <c r="AB802" i="1"/>
  <c r="AB240" i="1"/>
  <c r="AC2279" i="1"/>
  <c r="AT2558" i="1"/>
  <c r="AB2109" i="1"/>
  <c r="AC2109" i="1"/>
  <c r="AB1598" i="1"/>
  <c r="AC1598" i="1"/>
  <c r="AC2037" i="1"/>
  <c r="AB2037" i="1"/>
  <c r="AC1309" i="1"/>
  <c r="AB1309" i="1"/>
  <c r="AC1731" i="1"/>
  <c r="AB1614" i="1"/>
  <c r="AC1614" i="1"/>
  <c r="AB1423" i="1"/>
  <c r="AC1423" i="1"/>
  <c r="AT1852" i="1"/>
  <c r="AC2594" i="1"/>
  <c r="AT1371" i="1"/>
  <c r="AT1491" i="1"/>
  <c r="AB2564" i="1"/>
  <c r="AT1895" i="1"/>
  <c r="AT479" i="1"/>
  <c r="AT112" i="1"/>
  <c r="AT2550" i="1"/>
  <c r="AT524" i="1"/>
  <c r="AT436" i="1"/>
  <c r="AT588" i="1"/>
  <c r="AC631" i="1"/>
  <c r="AB631" i="1"/>
  <c r="AT1820" i="1"/>
  <c r="AT141" i="1"/>
  <c r="AT1769" i="1"/>
  <c r="AT1828" i="1"/>
  <c r="AT736" i="1"/>
  <c r="AB1932" i="1"/>
  <c r="AC1932" i="1"/>
  <c r="AT264" i="1"/>
  <c r="AT1321" i="1"/>
  <c r="AT1600" i="1"/>
  <c r="AT1456" i="1"/>
  <c r="AC162" i="1"/>
  <c r="AC1982" i="1"/>
  <c r="AB1904" i="1"/>
  <c r="AB1199" i="1"/>
  <c r="AT718" i="1"/>
  <c r="AT1971" i="1"/>
  <c r="AC1853" i="1"/>
  <c r="AB821" i="1"/>
  <c r="AC1770" i="1"/>
  <c r="AB1770" i="1"/>
  <c r="AB1467" i="1"/>
  <c r="AC1467" i="1"/>
  <c r="AB1595" i="1"/>
  <c r="AC1595" i="1"/>
  <c r="AC38" i="1"/>
  <c r="AT316" i="1"/>
  <c r="AB1008" i="1"/>
  <c r="AT1224" i="1"/>
  <c r="AT1750" i="1"/>
  <c r="AT1913" i="1"/>
  <c r="AC1815" i="1"/>
  <c r="AT1162" i="1"/>
  <c r="AT585" i="1"/>
  <c r="AB2571" i="1"/>
  <c r="AB1373" i="1"/>
  <c r="AB93" i="1"/>
  <c r="AB1445" i="1"/>
  <c r="AT510" i="1"/>
  <c r="AB66" i="1"/>
  <c r="AB68" i="1"/>
  <c r="AC1389" i="1"/>
  <c r="AB1389" i="1"/>
  <c r="AC1533" i="1"/>
  <c r="AB1533" i="1"/>
  <c r="AC1653" i="1"/>
  <c r="AB1653" i="1"/>
  <c r="AB2159" i="1"/>
  <c r="AC2159" i="1"/>
  <c r="AB1509" i="1"/>
  <c r="AC1509" i="1"/>
  <c r="AT134" i="1"/>
  <c r="AB382" i="1"/>
  <c r="AB823" i="1"/>
  <c r="AC1211" i="1"/>
  <c r="AT2335" i="1"/>
  <c r="AB1168" i="1"/>
  <c r="AB960" i="1"/>
  <c r="AT848" i="1"/>
  <c r="AC487" i="1"/>
  <c r="AC359" i="1"/>
  <c r="AC309" i="1"/>
  <c r="AC2119" i="1"/>
  <c r="AB1613" i="1"/>
  <c r="AB1285" i="1"/>
  <c r="AC1934" i="1"/>
  <c r="AB1934" i="1"/>
  <c r="AB1363" i="1"/>
  <c r="AC1363" i="1"/>
  <c r="AB1491" i="1"/>
  <c r="AC1491" i="1"/>
  <c r="AB75" i="1"/>
  <c r="AC75" i="1"/>
  <c r="AB223" i="1"/>
  <c r="AC223" i="1"/>
  <c r="AT92" i="1"/>
  <c r="AB117" i="1"/>
  <c r="AT367" i="1"/>
  <c r="AB423" i="1"/>
  <c r="AC1018" i="1"/>
  <c r="AT1097" i="1"/>
  <c r="AT998" i="1"/>
  <c r="AT910" i="1"/>
  <c r="AC599" i="1"/>
  <c r="AB1941" i="1"/>
  <c r="AC958" i="1"/>
  <c r="AT899" i="1"/>
  <c r="AC293" i="1"/>
  <c r="AC247" i="1"/>
  <c r="AT1553" i="1"/>
  <c r="AT1443" i="1"/>
  <c r="AB2103" i="1"/>
  <c r="AC2103" i="1"/>
  <c r="AB2143" i="1"/>
  <c r="AC2143" i="1"/>
  <c r="AB1469" i="1"/>
  <c r="AC1469" i="1"/>
  <c r="AC889" i="1"/>
  <c r="AB889" i="1"/>
  <c r="AT1098" i="1"/>
  <c r="AT1108" i="1"/>
  <c r="AT434" i="1"/>
  <c r="AB346" i="1"/>
  <c r="AC1835" i="1"/>
  <c r="AC2191" i="1"/>
  <c r="AB1275" i="1"/>
  <c r="AC1275" i="1"/>
  <c r="AB2453" i="1"/>
  <c r="AC2453" i="1"/>
  <c r="AC12" i="1"/>
  <c r="AC347" i="1"/>
  <c r="AC874" i="1"/>
  <c r="AB1832" i="1"/>
  <c r="AT1800" i="1"/>
  <c r="AT940" i="1"/>
  <c r="AT877" i="1"/>
  <c r="AT111" i="1"/>
  <c r="AC2047" i="1"/>
  <c r="AC1871" i="1"/>
  <c r="AC130" i="1"/>
  <c r="AC2231" i="1"/>
  <c r="AC616" i="1"/>
  <c r="AB2039" i="1"/>
  <c r="AC2039" i="1"/>
  <c r="AC1477" i="1"/>
  <c r="AB1477" i="1"/>
  <c r="AC1605" i="1"/>
  <c r="AB1605" i="1"/>
  <c r="AB239" i="1"/>
  <c r="AC239" i="1"/>
  <c r="AC64" i="1"/>
  <c r="AB64" i="1"/>
  <c r="AT685" i="1"/>
  <c r="AB967" i="1"/>
  <c r="AC930" i="1"/>
  <c r="AT1872" i="1"/>
  <c r="AT1803" i="1"/>
  <c r="AT1908" i="1"/>
  <c r="AT1887" i="1"/>
  <c r="AC86" i="1"/>
  <c r="AT952" i="1"/>
  <c r="AC1627" i="1"/>
  <c r="AB1627" i="1"/>
  <c r="AT1562" i="1"/>
  <c r="AT1124" i="1"/>
  <c r="AT1688" i="1"/>
  <c r="AB1852" i="1"/>
  <c r="AC1852" i="1"/>
  <c r="AB535" i="1"/>
  <c r="AC535" i="1"/>
  <c r="AB603" i="1"/>
  <c r="AC1179" i="1"/>
  <c r="AT1133" i="1"/>
  <c r="AC1745" i="1"/>
  <c r="AB1993" i="1"/>
  <c r="AT2519" i="1"/>
  <c r="AB873" i="1"/>
  <c r="AT850" i="1"/>
  <c r="AT1989" i="1"/>
  <c r="AT1569" i="1"/>
  <c r="AB639" i="1"/>
  <c r="AC990" i="1"/>
  <c r="AB178" i="1"/>
  <c r="AC178" i="1"/>
  <c r="AC70" i="1"/>
  <c r="AB70" i="1"/>
  <c r="AB220" i="1"/>
  <c r="AC220" i="1"/>
  <c r="AB983" i="1"/>
  <c r="AC2561" i="1"/>
  <c r="AT1993" i="1"/>
  <c r="AB1971" i="1"/>
  <c r="AT891" i="1"/>
  <c r="AT822" i="1"/>
  <c r="AC681" i="1"/>
  <c r="AT216" i="1"/>
  <c r="AB1162" i="1"/>
  <c r="AC1162" i="1"/>
  <c r="AC518" i="1"/>
  <c r="AB518" i="1"/>
  <c r="AC845" i="1"/>
  <c r="AB845" i="1"/>
  <c r="AB202" i="1"/>
  <c r="AC202" i="1"/>
  <c r="AC829" i="1"/>
  <c r="AB829" i="1"/>
  <c r="AC339" i="1"/>
  <c r="AC512" i="1"/>
  <c r="AB868" i="1"/>
  <c r="AB1884" i="1"/>
  <c r="AT1806" i="1"/>
  <c r="AB831" i="1"/>
  <c r="AT816" i="1"/>
  <c r="AT756" i="1"/>
  <c r="AC769" i="1"/>
  <c r="AT2615" i="1"/>
  <c r="AT1665" i="1"/>
  <c r="AT1088" i="1"/>
  <c r="AT1935" i="1"/>
  <c r="AC551" i="1"/>
  <c r="AB551" i="1"/>
  <c r="AC541" i="1"/>
  <c r="AB541" i="1"/>
  <c r="AC310" i="1"/>
  <c r="AB24" i="1"/>
  <c r="AB58" i="1"/>
  <c r="AT668" i="1"/>
  <c r="AC776" i="1"/>
  <c r="AT868" i="1"/>
  <c r="AC946" i="1"/>
  <c r="AT2294" i="1"/>
  <c r="AT960" i="1"/>
  <c r="AT880" i="1"/>
  <c r="AC333" i="1"/>
  <c r="AT224" i="1"/>
  <c r="AC237" i="1"/>
  <c r="AT1983" i="1"/>
  <c r="AT1817" i="1"/>
  <c r="AB1402" i="1"/>
  <c r="AC1402" i="1"/>
  <c r="AC69" i="1"/>
  <c r="AB69" i="1"/>
  <c r="AC88" i="1"/>
  <c r="AB88" i="1"/>
  <c r="AC595" i="1"/>
  <c r="AB677" i="1"/>
  <c r="AC749" i="1"/>
  <c r="AT811" i="1"/>
  <c r="AT2536" i="1"/>
  <c r="AT1151" i="1"/>
  <c r="AT437" i="1"/>
  <c r="AT846" i="1"/>
  <c r="AB584" i="1"/>
  <c r="AB577" i="1"/>
  <c r="AT311" i="1"/>
  <c r="AC209" i="1"/>
  <c r="AC2581" i="1"/>
  <c r="AB2581" i="1"/>
  <c r="AC194" i="1"/>
  <c r="AB194" i="1"/>
  <c r="AB537" i="1"/>
  <c r="AC537" i="1"/>
  <c r="AC48" i="1"/>
  <c r="AC890" i="1"/>
  <c r="AC1088" i="1"/>
  <c r="AB2540" i="1"/>
  <c r="AC2516" i="1"/>
  <c r="AB1861" i="1"/>
  <c r="AT1924" i="1"/>
  <c r="AT984" i="1"/>
  <c r="AT382" i="1"/>
  <c r="AC563" i="1"/>
  <c r="AC1202" i="1"/>
  <c r="AB1202" i="1"/>
  <c r="AC702" i="1"/>
  <c r="AB702" i="1"/>
  <c r="AC486" i="1"/>
  <c r="AB486" i="1"/>
  <c r="AB77" i="1"/>
  <c r="AC77" i="1"/>
  <c r="AB400" i="1"/>
  <c r="AT618" i="1"/>
  <c r="AT2627" i="1"/>
  <c r="AB2587" i="1"/>
  <c r="AC1161" i="1"/>
  <c r="AT1041" i="1"/>
  <c r="AB1000" i="1"/>
  <c r="AT769" i="1"/>
  <c r="AT2485" i="1"/>
  <c r="AT1824" i="1"/>
  <c r="AT988" i="1"/>
  <c r="AT319" i="1"/>
  <c r="AC781" i="1"/>
  <c r="AC550" i="1"/>
  <c r="AB550" i="1"/>
  <c r="AC172" i="1"/>
  <c r="AB172" i="1"/>
  <c r="AT1044" i="1"/>
  <c r="AB1842" i="1"/>
  <c r="AT2602" i="1"/>
  <c r="AC1021" i="1"/>
  <c r="AT1222" i="1"/>
  <c r="AC891" i="1"/>
  <c r="AT890" i="1"/>
  <c r="AT2030" i="1"/>
  <c r="AC1957" i="1"/>
  <c r="AB1957" i="1"/>
  <c r="AC1958" i="1"/>
  <c r="AB1958" i="1"/>
  <c r="AB560" i="1"/>
  <c r="AC560" i="1"/>
  <c r="AC1100" i="1"/>
  <c r="AT1049" i="1"/>
  <c r="AB544" i="1"/>
  <c r="AC544" i="1"/>
  <c r="AT394" i="1"/>
  <c r="AC768" i="1"/>
  <c r="AB844" i="1"/>
  <c r="AB962" i="1"/>
  <c r="AC1737" i="1"/>
  <c r="AB1985" i="1"/>
  <c r="AB2541" i="1"/>
  <c r="AT519" i="1"/>
  <c r="AC1973" i="1"/>
  <c r="AB1973" i="1"/>
  <c r="AC1870" i="1"/>
  <c r="AB1870" i="1"/>
  <c r="AC754" i="1"/>
  <c r="AB754" i="1"/>
  <c r="AC1119" i="1"/>
  <c r="AB1119" i="1"/>
  <c r="AC552" i="1"/>
  <c r="AB552" i="1"/>
  <c r="AB710" i="1"/>
  <c r="AC710" i="1"/>
  <c r="AC414" i="1"/>
  <c r="AB414" i="1"/>
  <c r="AC620" i="1"/>
  <c r="AC986" i="1"/>
  <c r="AC2626" i="1"/>
  <c r="AC961" i="1"/>
  <c r="AC657" i="1"/>
  <c r="AC1886" i="1"/>
  <c r="AB1886" i="1"/>
  <c r="AC915" i="1"/>
  <c r="AB915" i="1"/>
  <c r="AB304" i="1"/>
  <c r="AC304" i="1"/>
  <c r="AT3" i="1"/>
  <c r="AB314" i="1"/>
  <c r="AT1055" i="1"/>
  <c r="AT1839" i="1"/>
  <c r="AT1213" i="1"/>
  <c r="AT1111" i="1"/>
  <c r="AB703" i="1"/>
  <c r="AC816" i="1"/>
  <c r="AT1943" i="1"/>
  <c r="AT2446" i="1"/>
  <c r="AC1143" i="1"/>
  <c r="AB1143" i="1"/>
  <c r="AC212" i="1"/>
  <c r="AB212" i="1"/>
  <c r="AC89" i="1"/>
  <c r="AB89" i="1"/>
  <c r="AB555" i="1"/>
  <c r="AC555" i="1"/>
  <c r="AB898" i="1"/>
  <c r="AC906" i="1"/>
  <c r="AC954" i="1"/>
  <c r="AT1149" i="1"/>
  <c r="AB2602" i="1"/>
  <c r="AC905" i="1"/>
  <c r="AT1788" i="1"/>
  <c r="AB241" i="1"/>
  <c r="AC1949" i="1"/>
  <c r="AB1949" i="1"/>
  <c r="AC1837" i="1"/>
  <c r="AB1837" i="1"/>
  <c r="AB878" i="1"/>
  <c r="AC878" i="1"/>
  <c r="AT26" i="1"/>
  <c r="AB576" i="1"/>
  <c r="AC576" i="1"/>
  <c r="AT2102" i="1"/>
  <c r="AC775" i="1"/>
  <c r="AB1222" i="1"/>
  <c r="AC1738" i="1"/>
  <c r="AC2627" i="1"/>
  <c r="AT1818" i="1"/>
  <c r="AT1717" i="1"/>
  <c r="AT1071" i="1"/>
  <c r="AT1105" i="1"/>
  <c r="AT887" i="1"/>
  <c r="AC2517" i="1"/>
  <c r="AT1681" i="1"/>
  <c r="AB1920" i="1"/>
  <c r="AC1920" i="1"/>
  <c r="AC1755" i="1"/>
  <c r="AB1755" i="1"/>
  <c r="AB918" i="1"/>
  <c r="AC918" i="1"/>
  <c r="AC369" i="1"/>
  <c r="AB369" i="1"/>
  <c r="AB965" i="1"/>
  <c r="AC965" i="1"/>
  <c r="AB345" i="1"/>
  <c r="AC345" i="1"/>
  <c r="AB561" i="1"/>
  <c r="AC561" i="1"/>
  <c r="AC740" i="1"/>
  <c r="AB740" i="1"/>
  <c r="AT959" i="1"/>
  <c r="AC1908" i="1"/>
  <c r="AB1908" i="1"/>
  <c r="AB1925" i="1"/>
  <c r="AC1925" i="1"/>
  <c r="AB1827" i="1"/>
  <c r="AC1827" i="1"/>
  <c r="AB1523" i="1"/>
  <c r="AC1523" i="1"/>
  <c r="AB1307" i="1"/>
  <c r="AC1307" i="1"/>
  <c r="AC1084" i="1"/>
  <c r="AB1084" i="1"/>
  <c r="AB1129" i="1"/>
  <c r="AC1129" i="1"/>
  <c r="AB885" i="1"/>
  <c r="AC885" i="1"/>
  <c r="AB933" i="1"/>
  <c r="AC933" i="1"/>
  <c r="AB989" i="1"/>
  <c r="AC989" i="1"/>
  <c r="AC673" i="1"/>
  <c r="AB673" i="1"/>
  <c r="AC824" i="1"/>
  <c r="AB824" i="1"/>
  <c r="AB188" i="1"/>
  <c r="AC188" i="1"/>
  <c r="AB388" i="1"/>
  <c r="AC388" i="1"/>
  <c r="AB562" i="1"/>
  <c r="AC562" i="1"/>
  <c r="AC6" i="1"/>
  <c r="AB6" i="1"/>
  <c r="AC302" i="1"/>
  <c r="AB302" i="1"/>
  <c r="AC1953" i="1"/>
  <c r="AB1953" i="1"/>
  <c r="AC1916" i="1"/>
  <c r="AB1916" i="1"/>
  <c r="AB1997" i="1"/>
  <c r="AC1997" i="1"/>
  <c r="AB1117" i="1"/>
  <c r="AB1714" i="1"/>
  <c r="AB2586" i="1"/>
  <c r="AC1121" i="1"/>
  <c r="AC2518" i="1"/>
  <c r="AB2518" i="1"/>
  <c r="AT159" i="1"/>
  <c r="AC297" i="1"/>
  <c r="AC1127" i="1"/>
  <c r="AT1722" i="1"/>
  <c r="AT2055" i="1"/>
  <c r="AB880" i="1"/>
  <c r="AT876" i="1"/>
  <c r="AB1073" i="1"/>
  <c r="AT976" i="1"/>
  <c r="AC969" i="1"/>
  <c r="AT586" i="1"/>
  <c r="AT175" i="1"/>
  <c r="AC1929" i="1"/>
  <c r="AB1929" i="1"/>
  <c r="AB1787" i="1"/>
  <c r="AC1787" i="1"/>
  <c r="AC1753" i="1"/>
  <c r="AB1753" i="1"/>
  <c r="AB1891" i="1"/>
  <c r="AC1891" i="1"/>
  <c r="AB1371" i="1"/>
  <c r="AC1371" i="1"/>
  <c r="AC1019" i="1"/>
  <c r="AB1019" i="1"/>
  <c r="AB1185" i="1"/>
  <c r="AC1185" i="1"/>
  <c r="AC778" i="1"/>
  <c r="AB778" i="1"/>
  <c r="AC542" i="1"/>
  <c r="AB542" i="1"/>
  <c r="AC783" i="1"/>
  <c r="AB783" i="1"/>
  <c r="AB688" i="1"/>
  <c r="AC688" i="1"/>
  <c r="AC704" i="1"/>
  <c r="AB704" i="1"/>
  <c r="AC87" i="1"/>
  <c r="AB87" i="1"/>
  <c r="AC176" i="1"/>
  <c r="AB176" i="1"/>
  <c r="AB412" i="1"/>
  <c r="AC412" i="1"/>
  <c r="AB1771" i="1"/>
  <c r="AC1771" i="1"/>
  <c r="AT1167" i="1"/>
  <c r="AC661" i="1"/>
  <c r="AT139" i="1"/>
  <c r="AT589" i="1"/>
  <c r="AT654" i="1"/>
  <c r="AB701" i="1"/>
  <c r="AT843" i="1"/>
  <c r="AC914" i="1"/>
  <c r="AC970" i="1"/>
  <c r="AC1730" i="1"/>
  <c r="AB2557" i="1"/>
  <c r="AT2070" i="1"/>
  <c r="AB1876" i="1"/>
  <c r="AC1718" i="1"/>
  <c r="AT485" i="1"/>
  <c r="AC762" i="1"/>
  <c r="AB649" i="1"/>
  <c r="AB2521" i="1"/>
  <c r="AC2521" i="1"/>
  <c r="AC1793" i="1"/>
  <c r="AB1793" i="1"/>
  <c r="AC1843" i="1"/>
  <c r="AB1843" i="1"/>
  <c r="AB1323" i="1"/>
  <c r="AC1323" i="1"/>
  <c r="AB1899" i="1"/>
  <c r="AC1899" i="1"/>
  <c r="AB1435" i="1"/>
  <c r="AC1435" i="1"/>
  <c r="AC1183" i="1"/>
  <c r="AB1183" i="1"/>
  <c r="AB893" i="1"/>
  <c r="AC893" i="1"/>
  <c r="AB949" i="1"/>
  <c r="AC949" i="1"/>
  <c r="AB997" i="1"/>
  <c r="AC997" i="1"/>
  <c r="AT335" i="1"/>
  <c r="AB217" i="1"/>
  <c r="AC217" i="1"/>
  <c r="AB848" i="1"/>
  <c r="AC848" i="1"/>
  <c r="AB1057" i="1"/>
  <c r="AC1057" i="1"/>
  <c r="AB671" i="1"/>
  <c r="AC671" i="1"/>
  <c r="AC244" i="1"/>
  <c r="AB244" i="1"/>
  <c r="AB712" i="1"/>
  <c r="AC712" i="1"/>
  <c r="AB349" i="1"/>
  <c r="AC349" i="1"/>
  <c r="AB419" i="1"/>
  <c r="AC419" i="1"/>
  <c r="AB1894" i="1"/>
  <c r="AC1894" i="1"/>
  <c r="AB1785" i="1"/>
  <c r="AC1785" i="1"/>
  <c r="AC955" i="1"/>
  <c r="AB955" i="1"/>
  <c r="AT158" i="1"/>
  <c r="AC124" i="1"/>
  <c r="AB1825" i="1"/>
  <c r="AT1759" i="1"/>
  <c r="AB968" i="1"/>
  <c r="AC2595" i="1"/>
  <c r="AB2595" i="1"/>
  <c r="AB1795" i="1"/>
  <c r="AC1795" i="1"/>
  <c r="AB1981" i="1"/>
  <c r="AC1981" i="1"/>
  <c r="AB1741" i="1"/>
  <c r="AC1741" i="1"/>
  <c r="AB1387" i="1"/>
  <c r="AC1387" i="1"/>
  <c r="AC1761" i="1"/>
  <c r="AB1761" i="1"/>
  <c r="AB1499" i="1"/>
  <c r="AC1499" i="1"/>
  <c r="AB1194" i="1"/>
  <c r="AC1194" i="1"/>
  <c r="AB897" i="1"/>
  <c r="AC897" i="1"/>
  <c r="AT1028" i="1"/>
  <c r="AC558" i="1"/>
  <c r="AB558" i="1"/>
  <c r="AC578" i="1"/>
  <c r="AB578" i="1"/>
  <c r="AC588" i="1"/>
  <c r="AB588" i="1"/>
  <c r="AC60" i="1"/>
  <c r="AB60" i="1"/>
  <c r="AC118" i="1"/>
  <c r="AB118" i="1"/>
  <c r="AB83" i="1"/>
  <c r="AC83" i="1"/>
  <c r="AC216" i="1"/>
  <c r="AB216" i="1"/>
  <c r="AB14" i="1"/>
  <c r="AC14" i="1"/>
  <c r="AC479" i="1"/>
  <c r="AB944" i="1"/>
  <c r="AC1002" i="1"/>
  <c r="AT1067" i="1"/>
  <c r="AC1108" i="1"/>
  <c r="AC2578" i="1"/>
  <c r="AT2103" i="1"/>
  <c r="AT2399" i="1"/>
  <c r="AT920" i="1"/>
  <c r="AT734" i="1"/>
  <c r="AT751" i="1"/>
  <c r="AB728" i="1"/>
  <c r="AC158" i="1"/>
  <c r="AT395" i="1"/>
  <c r="AT183" i="1"/>
  <c r="AC1868" i="1"/>
  <c r="AB1868" i="1"/>
  <c r="AC1775" i="1"/>
  <c r="AB1775" i="1"/>
  <c r="AT1801" i="1"/>
  <c r="AB1859" i="1"/>
  <c r="AC1859" i="1"/>
  <c r="AB1776" i="1"/>
  <c r="AC1776" i="1"/>
  <c r="AB1267" i="1"/>
  <c r="AC1267" i="1"/>
  <c r="AB1451" i="1"/>
  <c r="AC1451" i="1"/>
  <c r="AB1128" i="1"/>
  <c r="AC1128" i="1"/>
  <c r="AB1089" i="1"/>
  <c r="AC1089" i="1"/>
  <c r="AB1075" i="1"/>
  <c r="AC1075" i="1"/>
  <c r="AB917" i="1"/>
  <c r="AC917" i="1"/>
  <c r="AB957" i="1"/>
  <c r="AC957" i="1"/>
  <c r="AB1013" i="1"/>
  <c r="AC1013" i="1"/>
  <c r="AB600" i="1"/>
  <c r="AC600" i="1"/>
  <c r="AC647" i="1"/>
  <c r="AB647" i="1"/>
  <c r="AC696" i="1"/>
  <c r="AB696" i="1"/>
  <c r="AB720" i="1"/>
  <c r="AC720" i="1"/>
  <c r="AC539" i="1"/>
  <c r="AB539" i="1"/>
  <c r="AB1921" i="1"/>
  <c r="AC1921" i="1"/>
  <c r="AB9" i="1"/>
  <c r="AC488" i="1"/>
  <c r="AC1007" i="1"/>
  <c r="AC1053" i="1"/>
  <c r="AT1080" i="1"/>
  <c r="AT1157" i="1"/>
  <c r="AB1849" i="1"/>
  <c r="AB2548" i="1"/>
  <c r="AB1154" i="1"/>
  <c r="AT1066" i="1"/>
  <c r="AC574" i="1"/>
  <c r="AT804" i="1"/>
  <c r="AB438" i="1"/>
  <c r="AB2618" i="1"/>
  <c r="AC2618" i="1"/>
  <c r="AB1913" i="1"/>
  <c r="AC1913" i="1"/>
  <c r="AC1782" i="1"/>
  <c r="AB1782" i="1"/>
  <c r="AC1757" i="1"/>
  <c r="AB1757" i="1"/>
  <c r="AB1331" i="1"/>
  <c r="AC1331" i="1"/>
  <c r="AB1515" i="1"/>
  <c r="AC1515" i="1"/>
  <c r="AB1875" i="1"/>
  <c r="AC1875" i="1"/>
  <c r="AB1907" i="1"/>
  <c r="AC1907" i="1"/>
  <c r="AB1201" i="1"/>
  <c r="AC1201" i="1"/>
  <c r="AT644" i="1"/>
  <c r="AB534" i="1"/>
  <c r="AC534" i="1"/>
  <c r="AB495" i="1"/>
  <c r="AC495" i="1"/>
  <c r="AC687" i="1"/>
  <c r="AB687" i="1"/>
  <c r="AB566" i="1"/>
  <c r="AC566" i="1"/>
  <c r="AC325" i="1"/>
  <c r="AB325" i="1"/>
  <c r="AC90" i="1"/>
  <c r="AB90" i="1"/>
  <c r="AC1829" i="1"/>
  <c r="AB1829" i="1"/>
  <c r="AC1459" i="1"/>
  <c r="AB1459" i="1"/>
  <c r="AC929" i="1"/>
  <c r="AB929" i="1"/>
  <c r="AB2625" i="1"/>
  <c r="AC2625" i="1"/>
  <c r="AT334" i="1"/>
  <c r="AC621" i="1"/>
  <c r="AC656" i="1"/>
  <c r="AT1727" i="1"/>
  <c r="AB1817" i="1"/>
  <c r="AB1977" i="1"/>
  <c r="AC1830" i="1"/>
  <c r="AT569" i="1"/>
  <c r="AB334" i="1"/>
  <c r="AC1909" i="1"/>
  <c r="AB1909" i="1"/>
  <c r="AT2477" i="1"/>
  <c r="AT1796" i="1"/>
  <c r="AC1866" i="1"/>
  <c r="AB1866" i="1"/>
  <c r="AC1395" i="1"/>
  <c r="AB1395" i="1"/>
  <c r="AB909" i="1"/>
  <c r="AC909" i="1"/>
  <c r="AB925" i="1"/>
  <c r="AC925" i="1"/>
  <c r="AB981" i="1"/>
  <c r="AC981" i="1"/>
  <c r="AC233" i="1"/>
  <c r="AB233" i="1"/>
  <c r="AC570" i="1"/>
  <c r="AB570" i="1"/>
  <c r="AB543" i="1"/>
  <c r="AC543" i="1"/>
  <c r="AB527" i="1"/>
  <c r="AC527" i="1"/>
  <c r="AC180" i="1"/>
  <c r="AB180" i="1"/>
  <c r="AC538" i="1"/>
  <c r="AB538" i="1"/>
  <c r="AB286" i="1"/>
  <c r="AC286" i="1"/>
  <c r="AT693" i="1"/>
  <c r="AC547" i="1"/>
  <c r="AB547" i="1"/>
  <c r="AT419" i="1"/>
  <c r="AB306" i="1"/>
  <c r="AC306" i="1"/>
  <c r="AC91" i="1"/>
  <c r="AB91" i="1"/>
  <c r="AB1959" i="1"/>
  <c r="AC1959" i="1"/>
  <c r="AB1922" i="1"/>
  <c r="AC1922" i="1"/>
  <c r="AB1747" i="1"/>
  <c r="AC1747" i="1"/>
  <c r="AC1789" i="1"/>
  <c r="AB1789" i="1"/>
  <c r="AC1889" i="1"/>
  <c r="AB1889" i="1"/>
  <c r="AC1313" i="1"/>
  <c r="AB1313" i="1"/>
  <c r="AB1345" i="1"/>
  <c r="AC1345" i="1"/>
  <c r="AB1433" i="1"/>
  <c r="AC1433" i="1"/>
  <c r="AB1465" i="1"/>
  <c r="AC1465" i="1"/>
  <c r="AB1553" i="1"/>
  <c r="AC1553" i="1"/>
  <c r="AB1584" i="1"/>
  <c r="AC1584" i="1"/>
  <c r="AC1704" i="1"/>
  <c r="AB1704" i="1"/>
  <c r="AB840" i="1"/>
  <c r="AC840" i="1"/>
  <c r="AB784" i="1"/>
  <c r="AC784" i="1"/>
  <c r="AB1082" i="1"/>
  <c r="AC1082" i="1"/>
  <c r="AC903" i="1"/>
  <c r="AB903" i="1"/>
  <c r="AC780" i="1"/>
  <c r="AB780" i="1"/>
  <c r="AB722" i="1"/>
  <c r="AC722" i="1"/>
  <c r="AB638" i="1"/>
  <c r="AC638" i="1"/>
  <c r="AB1155" i="1"/>
  <c r="AC1155" i="1"/>
  <c r="AB1203" i="1"/>
  <c r="AC1203" i="1"/>
  <c r="AB994" i="1"/>
  <c r="AC994" i="1"/>
  <c r="AC1209" i="1"/>
  <c r="AB1209" i="1"/>
  <c r="AB786" i="1"/>
  <c r="AC786" i="1"/>
  <c r="AC674" i="1"/>
  <c r="AB674" i="1"/>
  <c r="AB407" i="1"/>
  <c r="AC407" i="1"/>
  <c r="AB184" i="1"/>
  <c r="AC184" i="1"/>
  <c r="AB654" i="1"/>
  <c r="AC654" i="1"/>
  <c r="AC214" i="1"/>
  <c r="AB214" i="1"/>
  <c r="AT427" i="1"/>
  <c r="AB413" i="1"/>
  <c r="AC413" i="1"/>
  <c r="AC342" i="1"/>
  <c r="AB342" i="1"/>
  <c r="AB283" i="1"/>
  <c r="AC283" i="1"/>
  <c r="AC7" i="1"/>
  <c r="AB7" i="1"/>
  <c r="AC155" i="1"/>
  <c r="AB155" i="1"/>
  <c r="AB189" i="1"/>
  <c r="AC189" i="1"/>
  <c r="AC221" i="1"/>
  <c r="AB221" i="1"/>
  <c r="AB44" i="1"/>
  <c r="AC44" i="1"/>
  <c r="AB10" i="1"/>
  <c r="AC10" i="1"/>
  <c r="AC2" i="1"/>
  <c r="AB2" i="1"/>
  <c r="AC357" i="1"/>
  <c r="AB357" i="1"/>
  <c r="AB141" i="1"/>
  <c r="AC141" i="1"/>
  <c r="AT2626" i="1"/>
  <c r="AC2562" i="1"/>
  <c r="AB2562" i="1"/>
  <c r="AB1988" i="1"/>
  <c r="AC1988" i="1"/>
  <c r="AC1961" i="1"/>
  <c r="AB1961" i="1"/>
  <c r="AC1801" i="1"/>
  <c r="AB1801" i="1"/>
  <c r="AB1823" i="1"/>
  <c r="AC1823" i="1"/>
  <c r="AC1847" i="1"/>
  <c r="AB1847" i="1"/>
  <c r="AC1758" i="1"/>
  <c r="AB1758" i="1"/>
  <c r="AC1788" i="1"/>
  <c r="AB1788" i="1"/>
  <c r="AB1724" i="1"/>
  <c r="AC1724" i="1"/>
  <c r="AC1257" i="1"/>
  <c r="AB1257" i="1"/>
  <c r="AB1289" i="1"/>
  <c r="AC1289" i="1"/>
  <c r="AB1377" i="1"/>
  <c r="AC1377" i="1"/>
  <c r="AB1409" i="1"/>
  <c r="AC1409" i="1"/>
  <c r="AB1497" i="1"/>
  <c r="AC1497" i="1"/>
  <c r="AC1529" i="1"/>
  <c r="AB1529" i="1"/>
  <c r="AB1616" i="1"/>
  <c r="AC1616" i="1"/>
  <c r="AB1648" i="1"/>
  <c r="AC1648" i="1"/>
  <c r="AB792" i="1"/>
  <c r="AC792" i="1"/>
  <c r="AC1207" i="1"/>
  <c r="AB1207" i="1"/>
  <c r="AC911" i="1"/>
  <c r="AB911" i="1"/>
  <c r="AC1097" i="1"/>
  <c r="AB1097" i="1"/>
  <c r="AB818" i="1"/>
  <c r="AC818" i="1"/>
  <c r="AB766" i="1"/>
  <c r="AC766" i="1"/>
  <c r="AB573" i="1"/>
  <c r="AC573" i="1"/>
  <c r="AB711" i="1"/>
  <c r="AC711" i="1"/>
  <c r="AC421" i="1"/>
  <c r="AB421" i="1"/>
  <c r="AC230" i="1"/>
  <c r="AB230" i="1"/>
  <c r="AB312" i="1"/>
  <c r="AC312" i="1"/>
  <c r="AC644" i="1"/>
  <c r="AB644" i="1"/>
  <c r="AC232" i="1"/>
  <c r="AB232" i="1"/>
  <c r="AC329" i="1"/>
  <c r="AB329" i="1"/>
  <c r="AC298" i="1"/>
  <c r="AB298" i="1"/>
  <c r="AB206" i="1"/>
  <c r="AC206" i="1"/>
  <c r="AC508" i="1"/>
  <c r="AB508" i="1"/>
  <c r="AB198" i="1"/>
  <c r="AC198" i="1"/>
  <c r="AC353" i="1"/>
  <c r="AB353" i="1"/>
  <c r="AB190" i="1"/>
  <c r="AC190" i="1"/>
  <c r="AB594" i="1"/>
  <c r="AC594" i="1"/>
  <c r="AB52" i="1"/>
  <c r="AC52" i="1"/>
  <c r="AB1943" i="1"/>
  <c r="AC1943" i="1"/>
  <c r="AT1980" i="1"/>
  <c r="AB1882" i="1"/>
  <c r="AC1882" i="1"/>
  <c r="AC1851" i="1"/>
  <c r="AB1851" i="1"/>
  <c r="AB1930" i="1"/>
  <c r="AC1930" i="1"/>
  <c r="AC1923" i="1"/>
  <c r="AB1923" i="1"/>
  <c r="AC1810" i="1"/>
  <c r="AB1810" i="1"/>
  <c r="AB1802" i="1"/>
  <c r="AC1802" i="1"/>
  <c r="AC1919" i="1"/>
  <c r="AB1919" i="1"/>
  <c r="AB1821" i="1"/>
  <c r="AC1821" i="1"/>
  <c r="AC1764" i="1"/>
  <c r="AB1764" i="1"/>
  <c r="AC1773" i="1"/>
  <c r="AB1773" i="1"/>
  <c r="AC1873" i="1"/>
  <c r="AB1873" i="1"/>
  <c r="AC1233" i="1"/>
  <c r="AB1233" i="1"/>
  <c r="AB1321" i="1"/>
  <c r="AC1321" i="1"/>
  <c r="AB1353" i="1"/>
  <c r="AC1353" i="1"/>
  <c r="AC1441" i="1"/>
  <c r="AB1441" i="1"/>
  <c r="AB1473" i="1"/>
  <c r="AC1473" i="1"/>
  <c r="AC1560" i="1"/>
  <c r="AB1560" i="1"/>
  <c r="AC1592" i="1"/>
  <c r="AB1592" i="1"/>
  <c r="AB1680" i="1"/>
  <c r="AC1680" i="1"/>
  <c r="AC919" i="1"/>
  <c r="AB919" i="1"/>
  <c r="AC850" i="1"/>
  <c r="AB850" i="1"/>
  <c r="AB582" i="1"/>
  <c r="AC582" i="1"/>
  <c r="AC679" i="1"/>
  <c r="AB679" i="1"/>
  <c r="AC1217" i="1"/>
  <c r="AB1217" i="1"/>
  <c r="AC729" i="1"/>
  <c r="AB729" i="1"/>
  <c r="AB585" i="1"/>
  <c r="AC585" i="1"/>
  <c r="AB641" i="1"/>
  <c r="AC641" i="1"/>
  <c r="AB391" i="1"/>
  <c r="AC391" i="1"/>
  <c r="AC564" i="1"/>
  <c r="AB564" i="1"/>
  <c r="AC222" i="1"/>
  <c r="AB222" i="1"/>
  <c r="AB367" i="1"/>
  <c r="AC367" i="1"/>
  <c r="AC653" i="1"/>
  <c r="AB653" i="1"/>
  <c r="AB532" i="1"/>
  <c r="AC532" i="1"/>
  <c r="AC399" i="1"/>
  <c r="AB399" i="1"/>
  <c r="AC350" i="1"/>
  <c r="AB350" i="1"/>
  <c r="AB308" i="1"/>
  <c r="AC308" i="1"/>
  <c r="AC224" i="1"/>
  <c r="AB224" i="1"/>
  <c r="AB96" i="1"/>
  <c r="AC96" i="1"/>
  <c r="AB575" i="1"/>
  <c r="AC575" i="1"/>
  <c r="AC613" i="1"/>
  <c r="AB613" i="1"/>
  <c r="AB208" i="1"/>
  <c r="AC208" i="1"/>
  <c r="AC29" i="1"/>
  <c r="AB29" i="1"/>
  <c r="AB197" i="1"/>
  <c r="AC197" i="1"/>
  <c r="AB229" i="1"/>
  <c r="AC229" i="1"/>
  <c r="AC296" i="1"/>
  <c r="AB296" i="1"/>
  <c r="AB62" i="1"/>
  <c r="AC62" i="1"/>
  <c r="AB379" i="1"/>
  <c r="AC379" i="1"/>
  <c r="AC365" i="1"/>
  <c r="AB365" i="1"/>
  <c r="AT354" i="1"/>
  <c r="AT2581" i="1"/>
  <c r="AB2580" i="1"/>
  <c r="AC2580" i="1"/>
  <c r="AB2537" i="1"/>
  <c r="AC2537" i="1"/>
  <c r="AB2569" i="1"/>
  <c r="AC2569" i="1"/>
  <c r="AC2538" i="1"/>
  <c r="AB2538" i="1"/>
  <c r="AC1996" i="1"/>
  <c r="AB1996" i="1"/>
  <c r="AB1967" i="1"/>
  <c r="AC1967" i="1"/>
  <c r="AB1906" i="1"/>
  <c r="AC1906" i="1"/>
  <c r="AC1937" i="1"/>
  <c r="AB1937" i="1"/>
  <c r="AB1811" i="1"/>
  <c r="AC1811" i="1"/>
  <c r="AB1855" i="1"/>
  <c r="AC1855" i="1"/>
  <c r="AC1797" i="1"/>
  <c r="AB1797" i="1"/>
  <c r="AC1897" i="1"/>
  <c r="AB1897" i="1"/>
  <c r="AC1265" i="1"/>
  <c r="AB1265" i="1"/>
  <c r="AC1385" i="1"/>
  <c r="AB1385" i="1"/>
  <c r="AC1505" i="1"/>
  <c r="AB1505" i="1"/>
  <c r="AB1537" i="1"/>
  <c r="AC1537" i="1"/>
  <c r="AC1624" i="1"/>
  <c r="AB1624" i="1"/>
  <c r="AC1656" i="1"/>
  <c r="AB1656" i="1"/>
  <c r="AB1049" i="1"/>
  <c r="AC1049" i="1"/>
  <c r="AC927" i="1"/>
  <c r="AB927" i="1"/>
  <c r="AC991" i="1"/>
  <c r="AB991" i="1"/>
  <c r="AC650" i="1"/>
  <c r="AB650" i="1"/>
  <c r="AB587" i="1"/>
  <c r="AC587" i="1"/>
  <c r="AC1115" i="1"/>
  <c r="AB1115" i="1"/>
  <c r="AC1139" i="1"/>
  <c r="AB1139" i="1"/>
  <c r="AC565" i="1"/>
  <c r="AB565" i="1"/>
  <c r="AC428" i="1"/>
  <c r="AB428" i="1"/>
  <c r="AB697" i="1"/>
  <c r="AC697" i="1"/>
  <c r="AC787" i="1"/>
  <c r="AB787" i="1"/>
  <c r="AB427" i="1"/>
  <c r="AC427" i="1"/>
  <c r="AC389" i="1"/>
  <c r="AB389" i="1"/>
  <c r="AB725" i="1"/>
  <c r="AC725" i="1"/>
  <c r="AB481" i="1"/>
  <c r="AC481" i="1"/>
  <c r="AB513" i="1"/>
  <c r="AC513" i="1"/>
  <c r="AB338" i="1"/>
  <c r="AC338" i="1"/>
  <c r="AB540" i="1"/>
  <c r="AC540" i="1"/>
  <c r="AC356" i="1"/>
  <c r="AB356" i="1"/>
  <c r="AB476" i="1"/>
  <c r="AC476" i="1"/>
  <c r="AC524" i="1"/>
  <c r="AB524" i="1"/>
  <c r="AT407" i="1"/>
  <c r="AB226" i="1"/>
  <c r="AC226" i="1"/>
  <c r="AB648" i="1"/>
  <c r="AC648" i="1"/>
  <c r="AB299" i="1"/>
  <c r="AC299" i="1"/>
  <c r="AT147" i="1"/>
  <c r="AT129" i="1"/>
  <c r="AB18" i="1"/>
  <c r="AC18" i="1"/>
  <c r="AB51" i="1"/>
  <c r="AC51" i="1"/>
  <c r="AB2596" i="1"/>
  <c r="AC2596" i="1"/>
  <c r="AC2570" i="1"/>
  <c r="AB2570" i="1"/>
  <c r="AT1979" i="1"/>
  <c r="AB1969" i="1"/>
  <c r="AC1969" i="1"/>
  <c r="AT1880" i="1"/>
  <c r="AC1834" i="1"/>
  <c r="AB1834" i="1"/>
  <c r="AB1910" i="1"/>
  <c r="AC1910" i="1"/>
  <c r="AB1749" i="1"/>
  <c r="AC1749" i="1"/>
  <c r="AC1831" i="1"/>
  <c r="AB1831" i="1"/>
  <c r="AC1752" i="1"/>
  <c r="AB1752" i="1"/>
  <c r="AC1798" i="1"/>
  <c r="AB1798" i="1"/>
  <c r="AC1796" i="1"/>
  <c r="AB1796" i="1"/>
  <c r="AB1297" i="1"/>
  <c r="AC1297" i="1"/>
  <c r="AB1329" i="1"/>
  <c r="AC1329" i="1"/>
  <c r="AB1417" i="1"/>
  <c r="AC1417" i="1"/>
  <c r="AB1449" i="1"/>
  <c r="AC1449" i="1"/>
  <c r="AC1481" i="1"/>
  <c r="AB1481" i="1"/>
  <c r="AC1568" i="1"/>
  <c r="AB1568" i="1"/>
  <c r="AB1600" i="1"/>
  <c r="AC1600" i="1"/>
  <c r="AC1688" i="1"/>
  <c r="AB1688" i="1"/>
  <c r="AC1079" i="1"/>
  <c r="AB1079" i="1"/>
  <c r="AC935" i="1"/>
  <c r="AB935" i="1"/>
  <c r="AC1094" i="1"/>
  <c r="AB1094" i="1"/>
  <c r="AC761" i="1"/>
  <c r="AB761" i="1"/>
  <c r="AB617" i="1"/>
  <c r="AC617" i="1"/>
  <c r="AB706" i="1"/>
  <c r="AC706" i="1"/>
  <c r="AB682" i="1"/>
  <c r="AC682" i="1"/>
  <c r="AB745" i="1"/>
  <c r="AC745" i="1"/>
  <c r="AC398" i="1"/>
  <c r="AB398" i="1"/>
  <c r="AC364" i="1"/>
  <c r="AB364" i="1"/>
  <c r="AB580" i="1"/>
  <c r="AC580" i="1"/>
  <c r="AB390" i="1"/>
  <c r="AC390" i="1"/>
  <c r="AB548" i="1"/>
  <c r="AC548" i="1"/>
  <c r="AC418" i="1"/>
  <c r="AB418" i="1"/>
  <c r="AB300" i="1"/>
  <c r="AC300" i="1"/>
  <c r="AC373" i="1"/>
  <c r="AB373" i="1"/>
  <c r="AB39" i="1"/>
  <c r="AC39" i="1"/>
  <c r="AC165" i="1"/>
  <c r="AB165" i="1"/>
  <c r="AB205" i="1"/>
  <c r="AC205" i="1"/>
  <c r="AC245" i="1"/>
  <c r="AB245" i="1"/>
  <c r="AC43" i="1"/>
  <c r="AB43" i="1"/>
  <c r="AB321" i="1"/>
  <c r="AC321" i="1"/>
  <c r="AB45" i="1"/>
  <c r="AC45" i="1"/>
  <c r="AB2622" i="1"/>
  <c r="AC2622" i="1"/>
  <c r="AB2616" i="1"/>
  <c r="AC2616" i="1"/>
  <c r="AB2545" i="1"/>
  <c r="AC2545" i="1"/>
  <c r="AC2546" i="1"/>
  <c r="AB2546" i="1"/>
  <c r="AC1942" i="1"/>
  <c r="AB1942" i="1"/>
  <c r="AC1951" i="1"/>
  <c r="AB1951" i="1"/>
  <c r="AC1927" i="1"/>
  <c r="AB1927" i="1"/>
  <c r="AB1839" i="1"/>
  <c r="AC1839" i="1"/>
  <c r="AB1805" i="1"/>
  <c r="AC1805" i="1"/>
  <c r="AC1765" i="1"/>
  <c r="AB1765" i="1"/>
  <c r="AC1781" i="1"/>
  <c r="AB1781" i="1"/>
  <c r="AC1881" i="1"/>
  <c r="AB1881" i="1"/>
  <c r="AC1905" i="1"/>
  <c r="AB1905" i="1"/>
  <c r="AB1241" i="1"/>
  <c r="AC1241" i="1"/>
  <c r="AB1273" i="1"/>
  <c r="AC1273" i="1"/>
  <c r="AC1361" i="1"/>
  <c r="AB1361" i="1"/>
  <c r="AC1393" i="1"/>
  <c r="AB1393" i="1"/>
  <c r="AC1513" i="1"/>
  <c r="AB1513" i="1"/>
  <c r="AB1545" i="1"/>
  <c r="AC1545" i="1"/>
  <c r="AC1632" i="1"/>
  <c r="AB1632" i="1"/>
  <c r="AB1664" i="1"/>
  <c r="AC1664" i="1"/>
  <c r="AC1077" i="1"/>
  <c r="AB1077" i="1"/>
  <c r="AB870" i="1"/>
  <c r="AC870" i="1"/>
  <c r="AC879" i="1"/>
  <c r="AB879" i="1"/>
  <c r="AC943" i="1"/>
  <c r="AB943" i="1"/>
  <c r="AC810" i="1"/>
  <c r="AB810" i="1"/>
  <c r="AC658" i="1"/>
  <c r="AB658" i="1"/>
  <c r="AB1123" i="1"/>
  <c r="AC1123" i="1"/>
  <c r="AB1187" i="1"/>
  <c r="AC1187" i="1"/>
  <c r="AB640" i="1"/>
  <c r="AC640" i="1"/>
  <c r="AB698" i="1"/>
  <c r="AC698" i="1"/>
  <c r="AB387" i="1"/>
  <c r="AC387" i="1"/>
  <c r="AB733" i="1"/>
  <c r="AC733" i="1"/>
  <c r="AC326" i="1"/>
  <c r="AB326" i="1"/>
  <c r="AB556" i="1"/>
  <c r="AC556" i="1"/>
  <c r="AB492" i="1"/>
  <c r="AC492" i="1"/>
  <c r="AB143" i="1"/>
  <c r="AC143" i="1"/>
  <c r="AB436" i="1"/>
  <c r="AC436" i="1"/>
  <c r="AB152" i="1"/>
  <c r="AC152" i="1"/>
  <c r="AC115" i="1"/>
  <c r="AB115" i="1"/>
  <c r="AC125" i="1"/>
  <c r="AB125" i="1"/>
  <c r="AC23" i="1"/>
  <c r="AB23" i="1"/>
  <c r="AB111" i="1"/>
  <c r="AC111" i="1"/>
  <c r="AB1979" i="1"/>
  <c r="AC1979" i="1"/>
  <c r="AB1999" i="1"/>
  <c r="AC1999" i="1"/>
  <c r="AC1974" i="1"/>
  <c r="AB1974" i="1"/>
  <c r="AC1989" i="1"/>
  <c r="AB1989" i="1"/>
  <c r="AC1975" i="1"/>
  <c r="AB1975" i="1"/>
  <c r="AB1914" i="1"/>
  <c r="AC1914" i="1"/>
  <c r="AB1945" i="1"/>
  <c r="AC1945" i="1"/>
  <c r="AB1846" i="1"/>
  <c r="AC1846" i="1"/>
  <c r="AB1807" i="1"/>
  <c r="AC1807" i="1"/>
  <c r="AB1739" i="1"/>
  <c r="AC1739" i="1"/>
  <c r="AB1305" i="1"/>
  <c r="AC1305" i="1"/>
  <c r="AB1337" i="1"/>
  <c r="AC1337" i="1"/>
  <c r="AB1425" i="1"/>
  <c r="AC1425" i="1"/>
  <c r="AC1457" i="1"/>
  <c r="AB1457" i="1"/>
  <c r="AC1576" i="1"/>
  <c r="AB1576" i="1"/>
  <c r="AB1608" i="1"/>
  <c r="AC1608" i="1"/>
  <c r="AC1696" i="1"/>
  <c r="AB1696" i="1"/>
  <c r="AC1212" i="1"/>
  <c r="AB1212" i="1"/>
  <c r="AB1068" i="1"/>
  <c r="AC1068" i="1"/>
  <c r="AC1052" i="1"/>
  <c r="AB1052" i="1"/>
  <c r="AB800" i="1"/>
  <c r="AC800" i="1"/>
  <c r="AC1074" i="1"/>
  <c r="AB1074" i="1"/>
  <c r="AC887" i="1"/>
  <c r="AB887" i="1"/>
  <c r="AC951" i="1"/>
  <c r="AB951" i="1"/>
  <c r="AB695" i="1"/>
  <c r="AC695" i="1"/>
  <c r="AC714" i="1"/>
  <c r="AB714" i="1"/>
  <c r="AB1083" i="1"/>
  <c r="AC1083" i="1"/>
  <c r="AC753" i="1"/>
  <c r="AB753" i="1"/>
  <c r="AB503" i="1"/>
  <c r="AC503" i="1"/>
  <c r="AC614" i="1"/>
  <c r="AB614" i="1"/>
  <c r="AB521" i="1"/>
  <c r="AC521" i="1"/>
  <c r="AC337" i="1"/>
  <c r="AB337" i="1"/>
  <c r="AB168" i="1"/>
  <c r="AC168" i="1"/>
  <c r="AB583" i="1"/>
  <c r="AC583" i="1"/>
  <c r="AB586" i="1"/>
  <c r="AC586" i="1"/>
  <c r="AB181" i="1"/>
  <c r="AC181" i="1"/>
  <c r="AC213" i="1"/>
  <c r="AB213" i="1"/>
  <c r="AB95" i="1"/>
  <c r="AC95" i="1"/>
  <c r="AB61" i="1"/>
  <c r="AC61" i="1"/>
  <c r="AB55" i="1"/>
  <c r="AC55" i="1"/>
  <c r="AT1220" i="1"/>
  <c r="AC2615" i="1"/>
  <c r="AB2615" i="1"/>
  <c r="AB2534" i="1"/>
  <c r="AC2534" i="1"/>
  <c r="AB2553" i="1"/>
  <c r="AC2553" i="1"/>
  <c r="AC2554" i="1"/>
  <c r="AB2554" i="1"/>
  <c r="AC1995" i="1"/>
  <c r="AB1995" i="1"/>
  <c r="AB1980" i="1"/>
  <c r="AC1980" i="1"/>
  <c r="AB1935" i="1"/>
  <c r="AC1935" i="1"/>
  <c r="AC1911" i="1"/>
  <c r="AB1911" i="1"/>
  <c r="AB1763" i="1"/>
  <c r="AC1763" i="1"/>
  <c r="AC1862" i="1"/>
  <c r="AB1862" i="1"/>
  <c r="AC1813" i="1"/>
  <c r="AB1813" i="1"/>
  <c r="AB1249" i="1"/>
  <c r="AC1249" i="1"/>
  <c r="AB1281" i="1"/>
  <c r="AC1281" i="1"/>
  <c r="AB1369" i="1"/>
  <c r="AC1369" i="1"/>
  <c r="AB1401" i="1"/>
  <c r="AC1401" i="1"/>
  <c r="AB1489" i="1"/>
  <c r="AC1489" i="1"/>
  <c r="AB1521" i="1"/>
  <c r="AC1521" i="1"/>
  <c r="AC1640" i="1"/>
  <c r="AB1640" i="1"/>
  <c r="AB1672" i="1"/>
  <c r="AC1672" i="1"/>
  <c r="AB808" i="1"/>
  <c r="AC808" i="1"/>
  <c r="AB1105" i="1"/>
  <c r="AC1105" i="1"/>
  <c r="AC1062" i="1"/>
  <c r="AB1062" i="1"/>
  <c r="AB832" i="1"/>
  <c r="AC832" i="1"/>
  <c r="AC895" i="1"/>
  <c r="AB895" i="1"/>
  <c r="AC959" i="1"/>
  <c r="AB959" i="1"/>
  <c r="AB842" i="1"/>
  <c r="AC842" i="1"/>
  <c r="AC713" i="1"/>
  <c r="AB713" i="1"/>
  <c r="AB1131" i="1"/>
  <c r="AC1131" i="1"/>
  <c r="AB1171" i="1"/>
  <c r="AC1171" i="1"/>
  <c r="AC665" i="1"/>
  <c r="AB665" i="1"/>
  <c r="AC294" i="1"/>
  <c r="AB294" i="1"/>
  <c r="AC166" i="1"/>
  <c r="AB166" i="1"/>
  <c r="AC489" i="1"/>
  <c r="AB489" i="1"/>
  <c r="AC409" i="1"/>
  <c r="AB409" i="1"/>
  <c r="AB186" i="1"/>
  <c r="AC186" i="1"/>
  <c r="AC140" i="1"/>
  <c r="AB140" i="1"/>
  <c r="AB567" i="1"/>
  <c r="AC567" i="1"/>
  <c r="AC500" i="1"/>
  <c r="AB500" i="1"/>
  <c r="AT275" i="1"/>
  <c r="AC101" i="1"/>
  <c r="AB101" i="1"/>
  <c r="AC31" i="1"/>
  <c r="AB31" i="1"/>
  <c r="AC84" i="1"/>
  <c r="AB84" i="1"/>
  <c r="AC288" i="1"/>
  <c r="AB288" i="1"/>
  <c r="AC2619" i="1"/>
  <c r="AB2619" i="1"/>
  <c r="AC2612" i="1"/>
  <c r="AB2612" i="1"/>
  <c r="AB2590" i="1"/>
  <c r="AC2590" i="1"/>
  <c r="AC2584" i="1"/>
  <c r="AB2584" i="1"/>
  <c r="AC2601" i="1"/>
  <c r="AB2601" i="1"/>
  <c r="AB2598" i="1"/>
  <c r="AC2598" i="1"/>
  <c r="AC2585" i="1"/>
  <c r="AB2585" i="1"/>
  <c r="AB2591" i="1"/>
  <c r="AC2591" i="1"/>
  <c r="AC2608" i="1"/>
  <c r="AB2608" i="1"/>
  <c r="AB2606" i="1"/>
  <c r="AC2606" i="1"/>
  <c r="AC2609" i="1"/>
  <c r="AB2609" i="1"/>
  <c r="AB2599" i="1"/>
  <c r="AC2599" i="1"/>
  <c r="AC2592" i="1"/>
  <c r="AB2592" i="1"/>
  <c r="AB2575" i="1"/>
  <c r="AC2575" i="1"/>
  <c r="AB2607" i="1"/>
  <c r="AC2607" i="1"/>
  <c r="AC2576" i="1"/>
  <c r="AB2576" i="1"/>
  <c r="AB2574" i="1"/>
  <c r="AC2574" i="1"/>
  <c r="AC2593" i="1"/>
  <c r="AB2593" i="1"/>
  <c r="AC2600" i="1"/>
  <c r="AB2600" i="1"/>
  <c r="AB2582" i="1"/>
  <c r="AC2582" i="1"/>
  <c r="AB2583" i="1"/>
  <c r="AC2583" i="1"/>
  <c r="AC2566" i="1"/>
  <c r="AB2566" i="1"/>
  <c r="AC2544" i="1"/>
  <c r="AB2544" i="1"/>
  <c r="AC2568" i="1"/>
  <c r="AB2568" i="1"/>
  <c r="AC2542" i="1"/>
  <c r="AB2542" i="1"/>
  <c r="AC2552" i="1"/>
  <c r="AB2552" i="1"/>
  <c r="AC2550" i="1"/>
  <c r="AB2550" i="1"/>
  <c r="AC2536" i="1"/>
  <c r="AB2536" i="1"/>
  <c r="AC2558" i="1"/>
  <c r="AB2558" i="1"/>
  <c r="AC2560" i="1"/>
  <c r="AB2560" i="1"/>
  <c r="AT2538" i="1"/>
  <c r="AC2533" i="1"/>
  <c r="AB2533" i="1"/>
  <c r="AB1750" i="1"/>
  <c r="AC1750" i="1"/>
  <c r="AB1727" i="1"/>
  <c r="AC1727" i="1"/>
  <c r="AC1725" i="1"/>
  <c r="AB1725" i="1"/>
  <c r="AC1734" i="1"/>
  <c r="AB1734" i="1"/>
  <c r="AC1742" i="1"/>
  <c r="AB1742" i="1"/>
  <c r="AC1740" i="1"/>
  <c r="AB1740" i="1"/>
  <c r="AC1748" i="1"/>
  <c r="AB1748" i="1"/>
  <c r="AT1734" i="1"/>
  <c r="AT1742" i="1"/>
  <c r="AB1722" i="1"/>
  <c r="AC1722" i="1"/>
  <c r="AC1720" i="1"/>
  <c r="AB1720" i="1"/>
  <c r="AB1716" i="1"/>
  <c r="AC1716" i="1"/>
  <c r="AC1719" i="1"/>
  <c r="AB1719" i="1"/>
  <c r="AT1715" i="1"/>
  <c r="AB1709" i="1"/>
  <c r="AC1709" i="1"/>
  <c r="AC1712" i="1"/>
  <c r="AB1712" i="1"/>
  <c r="AB1710" i="1"/>
  <c r="AC1710" i="1"/>
  <c r="AC1213" i="1"/>
  <c r="AB1213" i="1"/>
  <c r="AB1224" i="1"/>
  <c r="AC1224" i="1"/>
  <c r="AC1221" i="1"/>
  <c r="AB1221" i="1"/>
  <c r="AB1208" i="1"/>
  <c r="AC1208" i="1"/>
  <c r="AB1216" i="1"/>
  <c r="AC1216" i="1"/>
  <c r="AC1205" i="1"/>
  <c r="AB1205" i="1"/>
  <c r="AC1206" i="1"/>
  <c r="AB1206" i="1"/>
  <c r="AB1204" i="1"/>
  <c r="AC1204" i="1"/>
  <c r="AC1164" i="1"/>
  <c r="AB1164" i="1"/>
  <c r="AC1158" i="1"/>
  <c r="AB1158" i="1"/>
  <c r="AC1124" i="1"/>
  <c r="AB1124" i="1"/>
  <c r="AC1188" i="1"/>
  <c r="AB1188" i="1"/>
  <c r="AC1140" i="1"/>
  <c r="AB1140" i="1"/>
  <c r="AC1174" i="1"/>
  <c r="AB1174" i="1"/>
  <c r="AC1148" i="1"/>
  <c r="AB1148" i="1"/>
  <c r="AC1182" i="1"/>
  <c r="AB1182" i="1"/>
  <c r="AB1137" i="1"/>
  <c r="AC1137" i="1"/>
  <c r="AC1172" i="1"/>
  <c r="AB1172" i="1"/>
  <c r="AC1190" i="1"/>
  <c r="AB1190" i="1"/>
  <c r="AC1132" i="1"/>
  <c r="AB1132" i="1"/>
  <c r="AC1196" i="1"/>
  <c r="AB1196" i="1"/>
  <c r="AT1155" i="1"/>
  <c r="AC1116" i="1"/>
  <c r="AB1116" i="1"/>
  <c r="AC1180" i="1"/>
  <c r="AB1180" i="1"/>
  <c r="AC1198" i="1"/>
  <c r="AB1198" i="1"/>
  <c r="AC1156" i="1"/>
  <c r="AB1156" i="1"/>
  <c r="AT1163" i="1"/>
  <c r="AB1099" i="1"/>
  <c r="AC1099" i="1"/>
  <c r="AB1107" i="1"/>
  <c r="AC1107" i="1"/>
  <c r="AB1087" i="1"/>
  <c r="AC1087" i="1"/>
  <c r="AB1095" i="1"/>
  <c r="AC1095" i="1"/>
  <c r="AC1069" i="1"/>
  <c r="AB1069" i="1"/>
  <c r="AB1067" i="1"/>
  <c r="AC1067" i="1"/>
  <c r="AB1064" i="1"/>
  <c r="AC1064" i="1"/>
  <c r="AC1043" i="1"/>
  <c r="AB1043" i="1"/>
  <c r="AC1044" i="1"/>
  <c r="AB1044" i="1"/>
  <c r="AC1040" i="1"/>
  <c r="AB1040" i="1"/>
  <c r="AC1041" i="1"/>
  <c r="AB1041" i="1"/>
  <c r="AB872" i="1"/>
  <c r="AC872" i="1"/>
  <c r="AB822" i="1"/>
  <c r="AC822" i="1"/>
  <c r="AB803" i="1"/>
  <c r="AC803" i="1"/>
  <c r="AB835" i="1"/>
  <c r="AC835" i="1"/>
  <c r="AB846" i="1"/>
  <c r="AC846" i="1"/>
  <c r="AB811" i="1"/>
  <c r="AC811" i="1"/>
  <c r="AB843" i="1"/>
  <c r="AC843" i="1"/>
  <c r="AB830" i="1"/>
  <c r="AC830" i="1"/>
  <c r="AB806" i="1"/>
  <c r="AC806" i="1"/>
  <c r="AB819" i="1"/>
  <c r="AC819" i="1"/>
  <c r="AB851" i="1"/>
  <c r="AC851" i="1"/>
  <c r="AB814" i="1"/>
  <c r="AC814" i="1"/>
  <c r="AB838" i="1"/>
  <c r="AC838" i="1"/>
  <c r="AB795" i="1"/>
  <c r="AC795" i="1"/>
  <c r="AB827" i="1"/>
  <c r="AC827" i="1"/>
  <c r="AB798" i="1"/>
  <c r="AC798" i="1"/>
  <c r="AC772" i="1"/>
  <c r="AB772" i="1"/>
  <c r="AC763" i="1"/>
  <c r="AB763" i="1"/>
  <c r="AC764" i="1"/>
  <c r="AB764" i="1"/>
  <c r="AC752" i="1"/>
  <c r="AB752" i="1"/>
  <c r="AC759" i="1"/>
  <c r="AB759" i="1"/>
  <c r="AC760" i="1"/>
  <c r="AB760" i="1"/>
  <c r="AT746" i="1"/>
  <c r="AB751" i="1"/>
  <c r="AC751" i="1"/>
  <c r="AC743" i="1"/>
  <c r="AB743" i="1"/>
  <c r="AC744" i="1"/>
  <c r="AB744" i="1"/>
  <c r="AC741" i="1"/>
  <c r="AB741" i="1"/>
  <c r="AB742" i="1"/>
  <c r="AC742" i="1"/>
  <c r="AB715" i="1"/>
  <c r="AC715" i="1"/>
  <c r="AB675" i="1"/>
  <c r="AC675" i="1"/>
  <c r="AB659" i="1"/>
  <c r="AC659" i="1"/>
  <c r="AB723" i="1"/>
  <c r="AC723" i="1"/>
  <c r="AB699" i="1"/>
  <c r="AC699" i="1"/>
  <c r="AB683" i="1"/>
  <c r="AC683" i="1"/>
  <c r="AB707" i="1"/>
  <c r="AC707" i="1"/>
  <c r="AB667" i="1"/>
  <c r="AC667" i="1"/>
  <c r="AB731" i="1"/>
  <c r="AC731" i="1"/>
  <c r="AB691" i="1"/>
  <c r="AC691" i="1"/>
  <c r="AB655" i="1"/>
  <c r="AC655" i="1"/>
  <c r="AB651" i="1"/>
  <c r="AC651" i="1"/>
  <c r="AB637" i="1"/>
  <c r="AC637" i="1"/>
  <c r="AC610" i="1"/>
  <c r="AB610" i="1"/>
  <c r="AB598" i="1"/>
  <c r="AC598" i="1"/>
  <c r="AC609" i="1"/>
  <c r="AB609" i="1"/>
  <c r="AC601" i="1"/>
  <c r="AB601" i="1"/>
  <c r="AB606" i="1"/>
  <c r="AC606" i="1"/>
  <c r="AC602" i="1"/>
  <c r="AB602" i="1"/>
  <c r="AB597" i="1"/>
  <c r="AC597" i="1"/>
  <c r="AC590" i="1"/>
  <c r="AB590" i="1"/>
  <c r="AC591" i="1"/>
  <c r="AB591" i="1"/>
  <c r="AC589" i="1"/>
  <c r="AB589" i="1"/>
  <c r="AB571" i="1"/>
  <c r="AC571" i="1"/>
  <c r="AC579" i="1"/>
  <c r="AB579" i="1"/>
  <c r="AB475" i="1"/>
  <c r="AC475" i="1"/>
  <c r="AB483" i="1"/>
  <c r="AC483" i="1"/>
  <c r="AC482" i="1"/>
  <c r="AB482" i="1"/>
  <c r="AB491" i="1"/>
  <c r="AC491" i="1"/>
  <c r="AB506" i="1"/>
  <c r="AC506" i="1"/>
  <c r="AB499" i="1"/>
  <c r="AC499" i="1"/>
  <c r="AB530" i="1"/>
  <c r="AC530" i="1"/>
  <c r="AB507" i="1"/>
  <c r="AC507" i="1"/>
  <c r="AT529" i="1"/>
  <c r="AC490" i="1"/>
  <c r="AB490" i="1"/>
  <c r="AB522" i="1"/>
  <c r="AC522" i="1"/>
  <c r="AB515" i="1"/>
  <c r="AC515" i="1"/>
  <c r="AB514" i="1"/>
  <c r="AC514" i="1"/>
  <c r="AB523" i="1"/>
  <c r="AC523" i="1"/>
  <c r="AC474" i="1"/>
  <c r="AB474" i="1"/>
  <c r="AB531" i="1"/>
  <c r="AC531" i="1"/>
  <c r="AB498" i="1"/>
  <c r="AC498" i="1"/>
  <c r="AB440" i="1"/>
  <c r="AC440" i="1"/>
  <c r="AB433" i="1"/>
  <c r="AC433" i="1"/>
  <c r="AC431" i="1"/>
  <c r="AB431" i="1"/>
  <c r="AC432" i="1"/>
  <c r="AB432" i="1"/>
  <c r="AC424" i="1"/>
  <c r="AB424" i="1"/>
  <c r="AB422" i="1"/>
  <c r="AC422" i="1"/>
  <c r="AB394" i="1"/>
  <c r="AC394" i="1"/>
  <c r="AB402" i="1"/>
  <c r="AC402" i="1"/>
  <c r="AB410" i="1"/>
  <c r="AC410" i="1"/>
  <c r="AB384" i="1"/>
  <c r="AC384" i="1"/>
  <c r="AC380" i="1"/>
  <c r="AB380" i="1"/>
  <c r="AB377" i="1"/>
  <c r="AC377" i="1"/>
  <c r="AC381" i="1"/>
  <c r="AB381" i="1"/>
  <c r="AB376" i="1"/>
  <c r="AC376" i="1"/>
  <c r="AC366" i="1"/>
  <c r="AB366" i="1"/>
  <c r="AC358" i="1"/>
  <c r="AB358" i="1"/>
  <c r="AC362" i="1"/>
  <c r="AB362" i="1"/>
  <c r="AC374" i="1"/>
  <c r="AB374" i="1"/>
  <c r="AB370" i="1"/>
  <c r="AC370" i="1"/>
  <c r="AB328" i="1"/>
  <c r="AC328" i="1"/>
  <c r="AB352" i="1"/>
  <c r="AC352" i="1"/>
  <c r="AT330" i="1"/>
  <c r="AB336" i="1"/>
  <c r="AC336" i="1"/>
  <c r="AC324" i="1"/>
  <c r="AB324" i="1"/>
  <c r="AB332" i="1"/>
  <c r="AC332" i="1"/>
  <c r="AC340" i="1"/>
  <c r="AB340" i="1"/>
  <c r="AB344" i="1"/>
  <c r="AC344" i="1"/>
  <c r="AC348" i="1"/>
  <c r="AB348" i="1"/>
  <c r="AB318" i="1"/>
  <c r="AC318" i="1"/>
  <c r="AB317" i="1"/>
  <c r="AC317" i="1"/>
  <c r="AC320" i="1"/>
  <c r="AB320" i="1"/>
  <c r="AB316" i="1"/>
  <c r="AC316" i="1"/>
  <c r="AC313" i="1"/>
  <c r="AB313" i="1"/>
  <c r="AB311" i="1"/>
  <c r="AC311" i="1"/>
  <c r="AC305" i="1"/>
  <c r="AB305" i="1"/>
  <c r="AC303" i="1"/>
  <c r="AB303" i="1"/>
  <c r="AC295" i="1"/>
  <c r="AB295" i="1"/>
  <c r="AC282" i="1"/>
  <c r="AB282" i="1"/>
  <c r="AC171" i="1"/>
  <c r="AB171" i="1"/>
  <c r="AC203" i="1"/>
  <c r="AB203" i="1"/>
  <c r="AC235" i="1"/>
  <c r="AB235" i="1"/>
  <c r="AC179" i="1"/>
  <c r="AB179" i="1"/>
  <c r="AC211" i="1"/>
  <c r="AB211" i="1"/>
  <c r="AC243" i="1"/>
  <c r="AB243" i="1"/>
  <c r="AC187" i="1"/>
  <c r="AB187" i="1"/>
  <c r="AC219" i="1"/>
  <c r="AB219" i="1"/>
  <c r="AC195" i="1"/>
  <c r="AB195" i="1"/>
  <c r="AC227" i="1"/>
  <c r="AB227" i="1"/>
  <c r="AB161" i="1"/>
  <c r="AC161" i="1"/>
  <c r="AB160" i="1"/>
  <c r="AC160" i="1"/>
  <c r="AT152" i="1"/>
  <c r="AC153" i="1"/>
  <c r="AB153" i="1"/>
  <c r="AC146" i="1"/>
  <c r="AB146" i="1"/>
  <c r="AC147" i="1"/>
  <c r="AB147" i="1"/>
  <c r="AC144" i="1"/>
  <c r="AB144" i="1"/>
  <c r="AC145" i="1"/>
  <c r="AB145" i="1"/>
  <c r="AC137" i="1"/>
  <c r="AB137" i="1"/>
  <c r="AB135" i="1"/>
  <c r="AC135" i="1"/>
  <c r="AB126" i="1"/>
  <c r="AC126" i="1"/>
  <c r="AB134" i="1"/>
  <c r="AC134" i="1"/>
  <c r="AB122" i="1"/>
  <c r="AC122" i="1"/>
  <c r="AC120" i="1"/>
  <c r="AB120" i="1"/>
  <c r="AB116" i="1"/>
  <c r="AC116" i="1"/>
  <c r="AC112" i="1"/>
  <c r="AB112" i="1"/>
  <c r="AC113" i="1"/>
  <c r="AB113" i="1"/>
  <c r="AC81" i="1"/>
  <c r="AB81" i="1"/>
  <c r="AC56" i="1"/>
  <c r="AB56" i="1"/>
  <c r="AB54" i="1"/>
  <c r="AC54" i="1"/>
  <c r="AC57" i="1"/>
  <c r="AB57" i="1"/>
  <c r="AB47" i="1"/>
  <c r="AC47" i="1"/>
  <c r="AB40" i="1"/>
  <c r="AC40" i="1"/>
  <c r="AC34" i="1"/>
  <c r="AB34" i="1"/>
  <c r="AC32" i="1"/>
  <c r="AB32" i="1"/>
  <c r="AB36" i="1"/>
  <c r="AC36" i="1"/>
  <c r="AC33" i="1"/>
  <c r="AB33" i="1"/>
  <c r="AC42" i="1"/>
  <c r="AB42" i="1"/>
  <c r="AC41" i="1"/>
  <c r="AB41" i="1"/>
  <c r="AC27" i="1"/>
  <c r="AB27" i="1"/>
  <c r="AC22" i="1"/>
  <c r="AB22" i="1"/>
  <c r="AC30" i="1"/>
  <c r="AB30" i="1"/>
  <c r="AB19" i="1"/>
  <c r="AC19" i="1"/>
  <c r="AB3" i="1"/>
  <c r="AC3" i="1"/>
  <c r="AB11" i="1"/>
  <c r="AC11" i="1"/>
  <c r="G4" i="15"/>
  <c r="S4" i="15"/>
  <c r="M4" i="15"/>
  <c r="AK4" i="15" l="1"/>
  <c r="Y5" i="15"/>
  <c r="S5" i="15"/>
  <c r="M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tc={FC923C8E-D697-400E-8E3A-2C95211EDA69}</author>
  </authors>
  <commentList>
    <comment ref="AM1" authorId="0" shapeId="0" xr:uid="{FC923C8E-D697-400E-8E3A-2C95211EDA69}">
      <text>
        <t>[Threaded comment]
Your version of Excel allows you to read this threaded comment; however, any edits to it will get removed if the file is opened in a newer version of Excel. Learn more: https://go.microsoft.com/fwlink/?linkid=870924
Comment:
    ARRASTRAR FÓRMULA
=VLOOKUP($E2;Invoicing!$A$1:$H$8;MATCH(TRACKER!$AE$1;Invoicing!$A$1:$H$1;0);FALSE)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1FC8F8-A81E-430A-A7A1-021A312BE58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E9D1402-7F4F-4CFD-B719-EA8645004F5B}" name="WorksheetConnection_KPIs2025-NL_PRUEBAMEJORA.xlsx!Table2" type="102" refreshedVersion="8" minRefreshableVersion="5">
    <extLst>
      <ext xmlns:x15="http://schemas.microsoft.com/office/spreadsheetml/2010/11/main" uri="{DE250136-89BD-433C-8126-D09CA5730AF9}">
        <x15:connection id="Table2" autoDelete="1">
          <x15:rangePr sourceName="_xlcn.WorksheetConnection_KPIs2025NL_PRUEBAMEJORA.xlsxTable21"/>
        </x15:connection>
      </ext>
    </extLst>
  </connection>
  <connection id="3" xr16:uid="{991F1337-0B27-445D-89DD-145646CE6917}" name="WorksheetConnection_MEDIAS!$A$1:$E$64" type="102" refreshedVersion="8" minRefreshableVersion="5">
    <extLst>
      <ext xmlns:x15="http://schemas.microsoft.com/office/spreadsheetml/2010/11/main" uri="{DE250136-89BD-433C-8126-D09CA5730AF9}">
        <x15:connection id="Range 9" autoDelete="1">
          <x15:rangePr sourceName="_xlcn.WorksheetConnection_MEDIASA1E641"/>
        </x15:connection>
      </ext>
    </extLst>
  </connection>
  <connection id="4" xr16:uid="{07FC6792-FC2B-47FA-AAFD-E30E2ED707B3}" name="WorksheetConnection_MEDIAS!$A$1:$J$66" type="102" refreshedVersion="8" minRefreshableVersion="5">
    <extLst>
      <ext xmlns:x15="http://schemas.microsoft.com/office/spreadsheetml/2010/11/main" uri="{DE250136-89BD-433C-8126-D09CA5730AF9}">
        <x15:connection id="Range 4" autoDelete="1">
          <x15:rangePr sourceName="_xlcn.WorksheetConnection_MEDIASA1J661"/>
        </x15:connection>
      </ext>
    </extLst>
  </connection>
  <connection id="5" xr16:uid="{9A3C6741-CCBE-41A1-BDF8-DB8224A6E413}" name="WorksheetConnection_MEDIAS!$A$1:$L$9" type="102" refreshedVersion="8" minRefreshableVersion="5">
    <extLst>
      <ext xmlns:x15="http://schemas.microsoft.com/office/spreadsheetml/2010/11/main" uri="{DE250136-89BD-433C-8126-D09CA5730AF9}">
        <x15:connection id="Range 2" autoDelete="1">
          <x15:rangePr sourceName="_xlcn.WorksheetConnection_MEDIASA1L91"/>
        </x15:connection>
      </ext>
    </extLst>
  </connection>
  <connection id="6" xr16:uid="{C96E621B-942C-4727-8EB9-95E0F81A8840}" name="WorksheetConnection_TRACKER!$E$1:$P$3057" type="102" refreshedVersion="7" minRefreshableVersion="5">
    <extLst>
      <ext xmlns:x15="http://schemas.microsoft.com/office/spreadsheetml/2010/11/main" uri="{DE250136-89BD-433C-8126-D09CA5730AF9}">
        <x15:connection id="Range 6" autoDelete="1">
          <x15:rangePr sourceName="_xlcn.WorksheetConnection_TRACKERE1P30571"/>
        </x15:connection>
      </ext>
    </extLst>
  </connection>
  <connection id="7" xr16:uid="{5D3F544C-9B1A-4CE6-9FF3-561C79EE847C}" name="WorksheetConnection_TRACKER!$E:$P" type="102" refreshedVersion="8" minRefreshableVersion="5">
    <extLst>
      <ext xmlns:x15="http://schemas.microsoft.com/office/spreadsheetml/2010/11/main" uri="{DE250136-89BD-433C-8126-D09CA5730AF9}">
        <x15:connection id="Range 5" autoDelete="1">
          <x15:rangePr sourceName="_xlcn.WorksheetConnection_TRACKEREP1"/>
        </x15:connection>
      </ext>
    </extLst>
  </connection>
  <connection id="8" xr16:uid="{BF01BDD1-2860-4253-80E9-0D979AEB1222}" name="WorksheetConnection_TRANSPORTISTA!$E$1:$G$7" type="102" refreshedVersion="8" minRefreshableVersion="5" saveData="1">
    <extLst>
      <ext xmlns:x15="http://schemas.microsoft.com/office/spreadsheetml/2010/11/main" uri="{DE250136-89BD-433C-8126-D09CA5730AF9}">
        <x15:connection id="Range 1">
          <x15:rangePr sourceName="_xlcn.WorksheetConnection_TRANSPORTISTAE1G71"/>
        </x15:connection>
      </ext>
    </extLst>
  </connection>
</connections>
</file>

<file path=xl/sharedStrings.xml><?xml version="1.0" encoding="utf-8"?>
<sst xmlns="http://schemas.openxmlformats.org/spreadsheetml/2006/main" count="23849" uniqueCount="2822">
  <si>
    <t>VESSEL</t>
  </si>
  <si>
    <t>PORT</t>
  </si>
  <si>
    <t>ATA</t>
  </si>
  <si>
    <t>ETA</t>
  </si>
  <si>
    <t>HAULER</t>
  </si>
  <si>
    <t>CARRIER</t>
  </si>
  <si>
    <t>CONTAINER</t>
  </si>
  <si>
    <t>WAREHOUSE</t>
  </si>
  <si>
    <t>DELIVERY AVAILABLE SINCE</t>
  </si>
  <si>
    <t>TRUCK SHOW UP</t>
  </si>
  <si>
    <t>TIMESLOT</t>
  </si>
  <si>
    <t>DC start date</t>
  </si>
  <si>
    <t>BARGE</t>
  </si>
  <si>
    <t>CLEANING</t>
  </si>
  <si>
    <t>EXTRA STOP</t>
  </si>
  <si>
    <t>WEEK</t>
  </si>
  <si>
    <t>MONTH</t>
  </si>
  <si>
    <t>HORA DE LLEGADA CONT</t>
  </si>
  <si>
    <t>ETA A OFRECIMIENTO</t>
  </si>
  <si>
    <t>DEL. AVAILABLE A SLOT</t>
  </si>
  <si>
    <t xml:space="preserve">TIMESLOT MENOS DE 24H </t>
  </si>
  <si>
    <t>ETA A TIMESLOT</t>
  </si>
  <si>
    <t>ATA TO UNLOADING</t>
  </si>
  <si>
    <t>HOUR</t>
  </si>
  <si>
    <t>NIGHT</t>
  </si>
  <si>
    <t>VENDOR</t>
  </si>
  <si>
    <t>COST</t>
  </si>
  <si>
    <t>E.S. COST</t>
  </si>
  <si>
    <t>EXTRA STOP TOTAL</t>
  </si>
  <si>
    <t>WEEKDAY</t>
  </si>
  <si>
    <t>DELIVERED AT</t>
  </si>
  <si>
    <t>VENDOR+BASECOST</t>
  </si>
  <si>
    <t>TOTAL COST</t>
  </si>
  <si>
    <t>ADMIN FEE</t>
  </si>
  <si>
    <t>TOTAL SELL</t>
  </si>
  <si>
    <t>WAITING TIMES</t>
  </si>
  <si>
    <t>MANAGEMENT FEE</t>
  </si>
  <si>
    <t>MILAN MAERSK</t>
  </si>
  <si>
    <t>Rotterdam</t>
  </si>
  <si>
    <t>AZOIA LOGISTICS</t>
  </si>
  <si>
    <t>MAERSK</t>
  </si>
  <si>
    <t>SIMEI LELYSTAD</t>
  </si>
  <si>
    <t>NO</t>
  </si>
  <si>
    <t>LOGIX</t>
  </si>
  <si>
    <t>MSI</t>
  </si>
  <si>
    <t>OM TRANSPORT</t>
  </si>
  <si>
    <t>XPO TALLER LELYSTAD</t>
  </si>
  <si>
    <t>SAN MARCO MAERSK</t>
  </si>
  <si>
    <t>MAREN MAERSK</t>
  </si>
  <si>
    <t>CTU FLEVOKUST BV</t>
  </si>
  <si>
    <t>YES</t>
  </si>
  <si>
    <t>MAERSK TUKANG</t>
  </si>
  <si>
    <t>MAERSK GUATEMALA</t>
  </si>
  <si>
    <t>MADRID MAERSK</t>
  </si>
  <si>
    <t>MAERSK GENOA</t>
  </si>
  <si>
    <t>MARGRETHE MAERSK</t>
  </si>
  <si>
    <t>MARCHEN MAERSK</t>
  </si>
  <si>
    <t>MAERSK GUAYAQUIL</t>
  </si>
  <si>
    <t>MURCIA MAERSK</t>
  </si>
  <si>
    <t>MAERSK GIBRALTAR</t>
  </si>
  <si>
    <t>MAASTRICHT MAERSK</t>
  </si>
  <si>
    <t>MAGLEBY MAERSK</t>
  </si>
  <si>
    <t>AZOIA LOGISTICSSUNDAY</t>
  </si>
  <si>
    <t>OM TRANSPORTSUNDAY</t>
  </si>
  <si>
    <t>CAP SAN VINCENT</t>
  </si>
  <si>
    <t>MARY MAERSK</t>
  </si>
  <si>
    <t>SUNDAY</t>
  </si>
  <si>
    <t>MOSCOW MAERSK</t>
  </si>
  <si>
    <t>SATURDAY</t>
  </si>
  <si>
    <t>EXTRA HOUR</t>
  </si>
  <si>
    <t>VENDOR RATES SUMMARISED</t>
  </si>
  <si>
    <t>(20:00-04:00)</t>
  </si>
  <si>
    <t>(20:00 - 04:00)</t>
  </si>
  <si>
    <t>MSIWEEK</t>
  </si>
  <si>
    <t>MSINIGHT</t>
  </si>
  <si>
    <t>MSISATURDAY</t>
  </si>
  <si>
    <t>MSISUNDAY</t>
  </si>
  <si>
    <t>OM TRANSPORTWEEK</t>
  </si>
  <si>
    <t>OM TRANSPORTNIGHT</t>
  </si>
  <si>
    <t>OM TRANSPORTSATURDAY</t>
  </si>
  <si>
    <t>LOGIXWEEK</t>
  </si>
  <si>
    <t>LOGIXNIGHT</t>
  </si>
  <si>
    <t>LOGIXSATURDAY</t>
  </si>
  <si>
    <t>LOGIXSUNDAY</t>
  </si>
  <si>
    <t>AZOIA LOGISTICSWEEK</t>
  </si>
  <si>
    <t>AZOIA LOGISTICSNIGHT</t>
  </si>
  <si>
    <t>AZOIA LOGISTICSSATURDAY</t>
  </si>
  <si>
    <t>Row Labels</t>
  </si>
  <si>
    <t>Grand Total</t>
  </si>
  <si>
    <t>MAERSK STRALSUND</t>
  </si>
  <si>
    <t>MUNICH MAERSK</t>
  </si>
  <si>
    <t>ANTONIA MAERSK</t>
  </si>
  <si>
    <t>PUNTUALIDAD 2</t>
  </si>
  <si>
    <t>CONTAINER4</t>
  </si>
  <si>
    <t>CLEANING5</t>
  </si>
  <si>
    <t>Count of CONTAINER</t>
  </si>
  <si>
    <t>Mar</t>
  </si>
  <si>
    <t>Number of Containers</t>
  </si>
  <si>
    <t>AVAILABILITY  -48H</t>
  </si>
  <si>
    <t>Availability to SLOT</t>
  </si>
  <si>
    <t>ETA to Availability</t>
  </si>
  <si>
    <t>ETA A OFRECIMIENTO 2</t>
  </si>
  <si>
    <t>Average of ETA A OFRECIMIENTO 2</t>
  </si>
  <si>
    <t>DEL. AVAILABLE A SLOT 2</t>
  </si>
  <si>
    <t>ETA A TIMESLOT 2</t>
  </si>
  <si>
    <t>PUNTUALIDAD 3</t>
  </si>
  <si>
    <t>PUNTUALIDAD (H)</t>
  </si>
  <si>
    <t>ATA TO UNLOADING 2</t>
  </si>
  <si>
    <t>Column Labels</t>
  </si>
  <si>
    <t>Average of DEL. AVAILABLE A SLOT 2</t>
  </si>
  <si>
    <t>ATA to UNLOADING</t>
  </si>
  <si>
    <t>Average of ATA TO UNLOADING 2</t>
  </si>
  <si>
    <t>Puntuality</t>
  </si>
  <si>
    <t>Average of PUNTUALIDAD 3</t>
  </si>
  <si>
    <t>TRANSPORT MODE</t>
  </si>
  <si>
    <t>TRUCK</t>
  </si>
  <si>
    <t>BIG NUMBERS</t>
  </si>
  <si>
    <t>ETA TO AV</t>
  </si>
  <si>
    <t>AVAIL TO SLOT</t>
  </si>
  <si>
    <t>ATA TO UNLOAD</t>
  </si>
  <si>
    <t>HAULER DELAY</t>
  </si>
  <si>
    <t>DELIVERED IN -48H</t>
  </si>
  <si>
    <t>&lt; 60:00H</t>
  </si>
  <si>
    <t>=&gt; 60:00H &amp; &lt;= 72:00H</t>
  </si>
  <si>
    <t>&gt; 72:00H</t>
  </si>
  <si>
    <t>&gt; 80%</t>
  </si>
  <si>
    <t>=&gt; 60% &amp; &lt;= 80%</t>
  </si>
  <si>
    <t>&lt; 60%</t>
  </si>
  <si>
    <t>&lt; 24:00H</t>
  </si>
  <si>
    <t>=&gt; 24:00H &amp; &lt;= 36:00H</t>
  </si>
  <si>
    <t>&gt; 36:00H</t>
  </si>
  <si>
    <t>=&lt; 00:40H</t>
  </si>
  <si>
    <t>&gt; 00:40H</t>
  </si>
  <si>
    <t>Transport Cost AVG.</t>
  </si>
  <si>
    <t>(All)</t>
  </si>
  <si>
    <t>Average of TOTAL SELL</t>
  </si>
  <si>
    <t>Waiting time cost AVG.</t>
  </si>
  <si>
    <t>MOGENS MAERSK</t>
  </si>
  <si>
    <t>SAN NICOLAS MAERSK</t>
  </si>
  <si>
    <t>Jan</t>
  </si>
  <si>
    <t>Feb</t>
  </si>
  <si>
    <t>MARSEILLE MAERSK</t>
  </si>
  <si>
    <t>MAEU9188452</t>
  </si>
  <si>
    <t>MSC</t>
  </si>
  <si>
    <t>MEDU9501074</t>
  </si>
  <si>
    <t>MEDU9501161</t>
  </si>
  <si>
    <t>MEDU9508700</t>
  </si>
  <si>
    <t>MEDU9556776</t>
  </si>
  <si>
    <t>MEDU9564719</t>
  </si>
  <si>
    <t>MSCU0191053</t>
  </si>
  <si>
    <t>MSDU8516138</t>
  </si>
  <si>
    <t>MSKU1059185</t>
  </si>
  <si>
    <t>MSKU4584696</t>
  </si>
  <si>
    <t>MSKU9494661</t>
  </si>
  <si>
    <t>PGMU9500661</t>
  </si>
  <si>
    <t>TCKU6853969</t>
  </si>
  <si>
    <t>TCNU1559431</t>
  </si>
  <si>
    <t>TCNU4551178</t>
  </si>
  <si>
    <t>TCNU8577289</t>
  </si>
  <si>
    <t>TEMU7443290</t>
  </si>
  <si>
    <t>TRHU6771262</t>
  </si>
  <si>
    <t>SANTA ROSA</t>
  </si>
  <si>
    <t>MAEU9243668</t>
  </si>
  <si>
    <t>MRKU2582060</t>
  </si>
  <si>
    <t>MRKU3531576</t>
  </si>
  <si>
    <t>MRKU3611877</t>
  </si>
  <si>
    <t>MRKU5082094</t>
  </si>
  <si>
    <t>MRKU5820691</t>
  </si>
  <si>
    <t>MRKU7472337</t>
  </si>
  <si>
    <t>MRKU9373694</t>
  </si>
  <si>
    <t>MRKU9470890</t>
  </si>
  <si>
    <t>MRSU3656642</t>
  </si>
  <si>
    <t>MRSU3827262</t>
  </si>
  <si>
    <t>MRSU4366735</t>
  </si>
  <si>
    <t>MRSU5868471</t>
  </si>
  <si>
    <t>MSKU0455319</t>
  </si>
  <si>
    <t>MSKU0575675</t>
  </si>
  <si>
    <t>MSKU0856076</t>
  </si>
  <si>
    <t>MSKU1579802</t>
  </si>
  <si>
    <t>MSKU4740762</t>
  </si>
  <si>
    <t>MSKU4777587</t>
  </si>
  <si>
    <t>MSKU4796709</t>
  </si>
  <si>
    <t>MSKU6969911</t>
  </si>
  <si>
    <t>MSKU9914954</t>
  </si>
  <si>
    <t>MSKU9966794</t>
  </si>
  <si>
    <t>SUDU8657454</t>
  </si>
  <si>
    <t>TCKU6636583</t>
  </si>
  <si>
    <t>TRHU4060049</t>
  </si>
  <si>
    <t>TRHU4128576</t>
  </si>
  <si>
    <t>GSL ELENI</t>
  </si>
  <si>
    <t>HASU4127221</t>
  </si>
  <si>
    <t>HASU5115122</t>
  </si>
  <si>
    <t>MAGU5442186</t>
  </si>
  <si>
    <t>MRKU2412382</t>
  </si>
  <si>
    <t>MRKU2478137</t>
  </si>
  <si>
    <t>MRKU2544305</t>
  </si>
  <si>
    <t>MRKU2952591</t>
  </si>
  <si>
    <t>MRKU4704824</t>
  </si>
  <si>
    <t>MRKU4773379</t>
  </si>
  <si>
    <t>MRKU7381664</t>
  </si>
  <si>
    <t>MRKU7425865</t>
  </si>
  <si>
    <t>MRKU8565373</t>
  </si>
  <si>
    <t>MRKU8946699</t>
  </si>
  <si>
    <t>MRSU3014426</t>
  </si>
  <si>
    <t>MRSU3145581</t>
  </si>
  <si>
    <t>MRSU3592527</t>
  </si>
  <si>
    <t>MRSU3796027</t>
  </si>
  <si>
    <t>MRSU5369596</t>
  </si>
  <si>
    <t>MSKU0333666</t>
  </si>
  <si>
    <t>MSKU0697117</t>
  </si>
  <si>
    <t>MSKU0753674</t>
  </si>
  <si>
    <t>MSKU1537582</t>
  </si>
  <si>
    <t>MSKU1658413</t>
  </si>
  <si>
    <t>MSKU1864029</t>
  </si>
  <si>
    <t>MSKU1960249</t>
  </si>
  <si>
    <t>MSKU1986496</t>
  </si>
  <si>
    <t>MSKU3446970</t>
  </si>
  <si>
    <t>MSKU5590728</t>
  </si>
  <si>
    <t>MSKU5780780</t>
  </si>
  <si>
    <t>MSKU9561651</t>
  </si>
  <si>
    <t>MSKU9633026</t>
  </si>
  <si>
    <t>SUDU5491689</t>
  </si>
  <si>
    <t>SUDU8793390</t>
  </si>
  <si>
    <t>TCKU6592654</t>
  </si>
  <si>
    <t>TCKU7484886</t>
  </si>
  <si>
    <t>TCKU7752253</t>
  </si>
  <si>
    <t>TCLU5959090</t>
  </si>
  <si>
    <t>TCNU1844953</t>
  </si>
  <si>
    <t>TLLU2277515</t>
  </si>
  <si>
    <t>TLLU5374247</t>
  </si>
  <si>
    <t>TTNU1055789</t>
  </si>
  <si>
    <t>UETU5480687</t>
  </si>
  <si>
    <t>MONACO MAERSK</t>
  </si>
  <si>
    <t>AMFU8846175</t>
  </si>
  <si>
    <t>BMOU6589456</t>
  </si>
  <si>
    <t>CAAU6535863</t>
  </si>
  <si>
    <t>CARU9774161</t>
  </si>
  <si>
    <t>CIPU5078626</t>
  </si>
  <si>
    <t>DFSU7126102</t>
  </si>
  <si>
    <t>FFAU4047924</t>
  </si>
  <si>
    <t>HASU4476706</t>
  </si>
  <si>
    <t>HASU4664175</t>
  </si>
  <si>
    <t>MAEU9262082</t>
  </si>
  <si>
    <t>MEDU9508309</t>
  </si>
  <si>
    <t>MEDU9515191</t>
  </si>
  <si>
    <t>MEDU9523216</t>
  </si>
  <si>
    <t>MEDU9527823</t>
  </si>
  <si>
    <t>MRKU6055811</t>
  </si>
  <si>
    <t>MRKU7472255</t>
  </si>
  <si>
    <t>MRSU3539543</t>
  </si>
  <si>
    <t>MSKU9154790</t>
  </si>
  <si>
    <t>MSMU7554633</t>
  </si>
  <si>
    <t>MTSU9622406</t>
  </si>
  <si>
    <t>PGMU9519076</t>
  </si>
  <si>
    <t>TCLU5460352</t>
  </si>
  <si>
    <t>MANILA MAERSK</t>
  </si>
  <si>
    <t>MAEU9219569</t>
  </si>
  <si>
    <t>MEDU7743952</t>
  </si>
  <si>
    <t>MEDU9557860</t>
  </si>
  <si>
    <t>MEDU9566590</t>
  </si>
  <si>
    <t>MRKU2381532</t>
  </si>
  <si>
    <t>MRKU3152844</t>
  </si>
  <si>
    <t>MRKU6170559</t>
  </si>
  <si>
    <t>MRSU3985777</t>
  </si>
  <si>
    <t>MSDU7621653</t>
  </si>
  <si>
    <t>MSKU4816615</t>
  </si>
  <si>
    <t>PGMU9518784</t>
  </si>
  <si>
    <t>TCNU1933027</t>
  </si>
  <si>
    <t>TLLU5880184</t>
  </si>
  <si>
    <t>UETU5694842</t>
  </si>
  <si>
    <t>METTE MAERSK</t>
  </si>
  <si>
    <t>MAEU9208224</t>
  </si>
  <si>
    <t>MAEU9257888</t>
  </si>
  <si>
    <t>MEDU9509408</t>
  </si>
  <si>
    <t>MEDU9524017</t>
  </si>
  <si>
    <t>MEDU9536810</t>
  </si>
  <si>
    <t>MEDU9537903</t>
  </si>
  <si>
    <t>MEDU9549150</t>
  </si>
  <si>
    <t>MRKU0101782</t>
  </si>
  <si>
    <t>MRKU4908807</t>
  </si>
  <si>
    <t>MRSU5314274</t>
  </si>
  <si>
    <t>MSKU4581906</t>
  </si>
  <si>
    <t>MSMU7548707</t>
  </si>
  <si>
    <t>MSMU8315021</t>
  </si>
  <si>
    <t>PGMU9519498</t>
  </si>
  <si>
    <t>PONU7882462</t>
  </si>
  <si>
    <t>SUDU5402212</t>
  </si>
  <si>
    <t>TGBU8045861</t>
  </si>
  <si>
    <t>TLLU7855067</t>
  </si>
  <si>
    <t>SANTA INES</t>
  </si>
  <si>
    <t>BSIU8083689</t>
  </si>
  <si>
    <t>CAAU5487499</t>
  </si>
  <si>
    <t>HASU4319369</t>
  </si>
  <si>
    <t>MRKU3464713</t>
  </si>
  <si>
    <t>MRKU3568050</t>
  </si>
  <si>
    <t>MRKU4520961</t>
  </si>
  <si>
    <t>MRKU5092765</t>
  </si>
  <si>
    <t>MRKU5525891</t>
  </si>
  <si>
    <t>MRKU6059592</t>
  </si>
  <si>
    <t>MRKU6129447</t>
  </si>
  <si>
    <t>MRKU6294307</t>
  </si>
  <si>
    <t>MRKU8273638</t>
  </si>
  <si>
    <t>MRSU3305571</t>
  </si>
  <si>
    <t>MRSU3407892</t>
  </si>
  <si>
    <t>MRSU4658260</t>
  </si>
  <si>
    <t>MRSU5280805</t>
  </si>
  <si>
    <t>MRSU5580649</t>
  </si>
  <si>
    <t>MRSU5877555</t>
  </si>
  <si>
    <t>MSKU0538080</t>
  </si>
  <si>
    <t>MSKU5773190</t>
  </si>
  <si>
    <t>SUDU1446001</t>
  </si>
  <si>
    <t>TGBU9372072</t>
  </si>
  <si>
    <t>TLLU2225126</t>
  </si>
  <si>
    <t>W KYRENIA</t>
  </si>
  <si>
    <t>BEAU5749977</t>
  </si>
  <si>
    <t>CAIU2462360</t>
  </si>
  <si>
    <t>HASU1358103</t>
  </si>
  <si>
    <t>HASU4509409</t>
  </si>
  <si>
    <t>INKU6373512</t>
  </si>
  <si>
    <t>MRKU2824420</t>
  </si>
  <si>
    <t>MRKU3255694</t>
  </si>
  <si>
    <t>MRKU3652080</t>
  </si>
  <si>
    <t>MRKU4143298</t>
  </si>
  <si>
    <t>MRKU5179628</t>
  </si>
  <si>
    <t>MRKU5465745</t>
  </si>
  <si>
    <t>MRKU6187320</t>
  </si>
  <si>
    <t>MRKU6270476</t>
  </si>
  <si>
    <t>MRKU8207533</t>
  </si>
  <si>
    <t>MRSU3707903</t>
  </si>
  <si>
    <t>MRSU3888925</t>
  </si>
  <si>
    <t>MRSU4491505</t>
  </si>
  <si>
    <t>MRSU4956290</t>
  </si>
  <si>
    <t>MSKU0207673</t>
  </si>
  <si>
    <t>MSKU3564123</t>
  </si>
  <si>
    <t>MSKU8561805</t>
  </si>
  <si>
    <t>PONU7388207</t>
  </si>
  <si>
    <t>PONU8106606</t>
  </si>
  <si>
    <t>SUDU6564856</t>
  </si>
  <si>
    <t>SUDU6592082</t>
  </si>
  <si>
    <t>SUDU8603843</t>
  </si>
  <si>
    <t>TCKU7019462</t>
  </si>
  <si>
    <t>TCKU7733593</t>
  </si>
  <si>
    <t>TCNU6123034</t>
  </si>
  <si>
    <t>HASU1340845</t>
  </si>
  <si>
    <t>MAEU9176852</t>
  </si>
  <si>
    <t>MAEU9196761</t>
  </si>
  <si>
    <t>MEDU4177846</t>
  </si>
  <si>
    <t>MIEU0038566</t>
  </si>
  <si>
    <t>MRKU6142834</t>
  </si>
  <si>
    <t>MSKU4785978</t>
  </si>
  <si>
    <t>TLLU5837660</t>
  </si>
  <si>
    <t>MERETE MAERSK</t>
  </si>
  <si>
    <t>MAEU9178644</t>
  </si>
  <si>
    <t>MRKU0466610</t>
  </si>
  <si>
    <t>MRKU1017634</t>
  </si>
  <si>
    <t>MRSU0459634</t>
  </si>
  <si>
    <t>MRSU0493813</t>
  </si>
  <si>
    <t>MRSU5995943</t>
  </si>
  <si>
    <t>MSKU4761195</t>
  </si>
  <si>
    <t>TCLU3247878</t>
  </si>
  <si>
    <t>SANTA CATARINA</t>
  </si>
  <si>
    <t>CIPU5057243</t>
  </si>
  <si>
    <t>GCXU5793759</t>
  </si>
  <si>
    <t>HASU1340594</t>
  </si>
  <si>
    <t>MAEU9162376</t>
  </si>
  <si>
    <t>MAEU9190613</t>
  </si>
  <si>
    <t>MAEU9193227</t>
  </si>
  <si>
    <t>MRKU2897302</t>
  </si>
  <si>
    <t>MRKU3227624</t>
  </si>
  <si>
    <t>MRKU3248165</t>
  </si>
  <si>
    <t>MRKU3351759</t>
  </si>
  <si>
    <t>MRKU3719687</t>
  </si>
  <si>
    <t>MRKU3911405</t>
  </si>
  <si>
    <t>MRKU4321548</t>
  </si>
  <si>
    <t>MRKU6366304</t>
  </si>
  <si>
    <t>MRKU7120486</t>
  </si>
  <si>
    <t>MRKU8714395</t>
  </si>
  <si>
    <t>MRSU0231665</t>
  </si>
  <si>
    <t>MRSU3209480</t>
  </si>
  <si>
    <t>MRSU4234615</t>
  </si>
  <si>
    <t>MRSU4825808</t>
  </si>
  <si>
    <t>MRSU4835426</t>
  </si>
  <si>
    <t>MRSU4918325</t>
  </si>
  <si>
    <t>MRSU6245440</t>
  </si>
  <si>
    <t>MRSU6309631</t>
  </si>
  <si>
    <t>MSKU0118935</t>
  </si>
  <si>
    <t>MSKU0961390</t>
  </si>
  <si>
    <t>MSKU1193229</t>
  </si>
  <si>
    <t>MSKU1384879</t>
  </si>
  <si>
    <t>MSKU1944401</t>
  </si>
  <si>
    <t>MSKU3883434</t>
  </si>
  <si>
    <t>MSKU4577594</t>
  </si>
  <si>
    <t>MSKU4608334</t>
  </si>
  <si>
    <t>MSKU4624510</t>
  </si>
  <si>
    <t>MSKU4628480</t>
  </si>
  <si>
    <t>MSKU4645699</t>
  </si>
  <si>
    <t>MSKU4714681</t>
  </si>
  <si>
    <t>MSKU5846888</t>
  </si>
  <si>
    <t>MSKU9346197</t>
  </si>
  <si>
    <t>MSKU9889070</t>
  </si>
  <si>
    <t>SUDU7655523</t>
  </si>
  <si>
    <t>SUDU8748256</t>
  </si>
  <si>
    <t>TCKU7908454</t>
  </si>
  <si>
    <t>TCLU1811253</t>
  </si>
  <si>
    <t>TGBU6802800</t>
  </si>
  <si>
    <t>UETU5698494</t>
  </si>
  <si>
    <t>BEAU5751038</t>
  </si>
  <si>
    <t>MRKU0686698</t>
  </si>
  <si>
    <t>MRKU9655980</t>
  </si>
  <si>
    <t>MRSU0264592</t>
  </si>
  <si>
    <t>MRSU5477395</t>
  </si>
  <si>
    <t>MSKU1042407</t>
  </si>
  <si>
    <t>TRHU4813353</t>
  </si>
  <si>
    <t>FSCU8278131</t>
  </si>
  <si>
    <t>HASU5104257</t>
  </si>
  <si>
    <t>MRKU0737291</t>
  </si>
  <si>
    <t>MRKU1078748</t>
  </si>
  <si>
    <t>MRKU2279048</t>
  </si>
  <si>
    <t>MRKU3882797</t>
  </si>
  <si>
    <t>MRKU4352343</t>
  </si>
  <si>
    <t>MRSU5039547</t>
  </si>
  <si>
    <t>MSKU4696171</t>
  </si>
  <si>
    <t>MSKU4743490</t>
  </si>
  <si>
    <t>MSKU4788365</t>
  </si>
  <si>
    <t>PONU3067960</t>
  </si>
  <si>
    <t>TLLU2187704</t>
  </si>
  <si>
    <t>W KAMPALA</t>
  </si>
  <si>
    <t>CIPU5061665</t>
  </si>
  <si>
    <t>GCXU5592409</t>
  </si>
  <si>
    <t>HASU4055688</t>
  </si>
  <si>
    <t>HASU4129585</t>
  </si>
  <si>
    <t>HASU4944788</t>
  </si>
  <si>
    <t>MIEU2019333</t>
  </si>
  <si>
    <t>MRKU2282838</t>
  </si>
  <si>
    <t>MRKU3734784</t>
  </si>
  <si>
    <t>MRKU5218302</t>
  </si>
  <si>
    <t>MRKU8728608</t>
  </si>
  <si>
    <t>MRKU9735052</t>
  </si>
  <si>
    <t>MRSU3328371</t>
  </si>
  <si>
    <t>MRSU3417735</t>
  </si>
  <si>
    <t>MRSU3816680</t>
  </si>
  <si>
    <t>MRSU4426876</t>
  </si>
  <si>
    <t>MRSU4951771</t>
  </si>
  <si>
    <t>MRSU5525030</t>
  </si>
  <si>
    <t>MRSU6030966</t>
  </si>
  <si>
    <t>MSKU0769460</t>
  </si>
  <si>
    <t>MSKU5517115</t>
  </si>
  <si>
    <t>MSKU9869562</t>
  </si>
  <si>
    <t>SUDU5852499</t>
  </si>
  <si>
    <t>TCKU6965315</t>
  </si>
  <si>
    <t>TCNU2628120</t>
  </si>
  <si>
    <t>TGBU6321894</t>
  </si>
  <si>
    <t>CAP SAN SOUNIO</t>
  </si>
  <si>
    <t>GCXU5670862</t>
  </si>
  <si>
    <t>HASU4169470</t>
  </si>
  <si>
    <t>MRKU3893127</t>
  </si>
  <si>
    <t>MRKU4691178</t>
  </si>
  <si>
    <t>MRKU7420396</t>
  </si>
  <si>
    <t>MSKU0073002</t>
  </si>
  <si>
    <t>MSKU1813802</t>
  </si>
  <si>
    <t>CAAU6404647</t>
  </si>
  <si>
    <t>MRKU2164481</t>
  </si>
  <si>
    <t>MRKU5236570</t>
  </si>
  <si>
    <t>MRSU5072150</t>
  </si>
  <si>
    <t>MSKU4660414</t>
  </si>
  <si>
    <t>MSKU4737861</t>
  </si>
  <si>
    <t>MSKU4758740</t>
  </si>
  <si>
    <t>MSKU8461534</t>
  </si>
  <si>
    <t>SUDU7716110</t>
  </si>
  <si>
    <t>TCLU9985689</t>
  </si>
  <si>
    <t>TCNU9034162</t>
  </si>
  <si>
    <t>BEAU5110008</t>
  </si>
  <si>
    <t>GESU6782534</t>
  </si>
  <si>
    <t>HASU1133719</t>
  </si>
  <si>
    <t>HASU5041190</t>
  </si>
  <si>
    <t>MRKU0693085</t>
  </si>
  <si>
    <t>MRKU2573828</t>
  </si>
  <si>
    <t>MRKU2761980</t>
  </si>
  <si>
    <t>MRKU2901676</t>
  </si>
  <si>
    <t>MRKU2975473</t>
  </si>
  <si>
    <t>MRKU3242589</t>
  </si>
  <si>
    <t>MRKU3424449</t>
  </si>
  <si>
    <t>MRKU4294020</t>
  </si>
  <si>
    <t>MRKU4803920</t>
  </si>
  <si>
    <t>MRKU5000178</t>
  </si>
  <si>
    <t>MRKU5185153</t>
  </si>
  <si>
    <t>MRKU5384216</t>
  </si>
  <si>
    <t>MRKU5450128</t>
  </si>
  <si>
    <t>MRKU5668146</t>
  </si>
  <si>
    <t>MRKU5977438</t>
  </si>
  <si>
    <t>MRKU6296547</t>
  </si>
  <si>
    <t>MRKU7785985</t>
  </si>
  <si>
    <t>MRSU0572255</t>
  </si>
  <si>
    <t>MRSU0573992</t>
  </si>
  <si>
    <t>MRSU0574535</t>
  </si>
  <si>
    <t>MRSU3356352</t>
  </si>
  <si>
    <t>MRSU3748570</t>
  </si>
  <si>
    <t>MRSU4110321</t>
  </si>
  <si>
    <t>MRSU4491465</t>
  </si>
  <si>
    <t>MRSU4944725</t>
  </si>
  <si>
    <t>MRSU5705561</t>
  </si>
  <si>
    <t>MRSU5805405</t>
  </si>
  <si>
    <t>MSKU0024950</t>
  </si>
  <si>
    <t>MSKU0321496</t>
  </si>
  <si>
    <t>MSKU0790111</t>
  </si>
  <si>
    <t>MSKU1086724</t>
  </si>
  <si>
    <t>MSKU1420301</t>
  </si>
  <si>
    <t>MSKU1619715</t>
  </si>
  <si>
    <t>MTSU9623758</t>
  </si>
  <si>
    <t>SUDU5884515</t>
  </si>
  <si>
    <t>SUDU6716389</t>
  </si>
  <si>
    <t>SUDU6833169</t>
  </si>
  <si>
    <t>SUDU8780392</t>
  </si>
  <si>
    <t>TCKU7070187</t>
  </si>
  <si>
    <t>TCKU7104733</t>
  </si>
  <si>
    <t>TCKU7511718</t>
  </si>
  <si>
    <t>TCLU2395675</t>
  </si>
  <si>
    <t>TCLU6098382</t>
  </si>
  <si>
    <t>TCLU8030890</t>
  </si>
  <si>
    <t>TCNU7564820</t>
  </si>
  <si>
    <t>TCNU7749948</t>
  </si>
  <si>
    <t>TGBU6655382</t>
  </si>
  <si>
    <t>TLLU5125603</t>
  </si>
  <si>
    <t>TLLU5861630</t>
  </si>
  <si>
    <t>TLLU5934594</t>
  </si>
  <si>
    <t>TRLU9612473</t>
  </si>
  <si>
    <t>APL MEXICO CITY</t>
  </si>
  <si>
    <t>TGHU9147047</t>
  </si>
  <si>
    <t>MRKU0282654</t>
  </si>
  <si>
    <t>MRSU4713304</t>
  </si>
  <si>
    <t>MSKU6385796</t>
  </si>
  <si>
    <t>TCNU4525841</t>
  </si>
  <si>
    <t>TLLU6890130</t>
  </si>
  <si>
    <t>NORTHERN VALENCE</t>
  </si>
  <si>
    <t>HAPAG LLOYD</t>
  </si>
  <si>
    <t>BEAU4375131</t>
  </si>
  <si>
    <t>CAIU9131256</t>
  </si>
  <si>
    <t>W KITHIRA</t>
  </si>
  <si>
    <t>CAAU6682308</t>
  </si>
  <si>
    <t>GATU8367250</t>
  </si>
  <si>
    <t>GESU5937647</t>
  </si>
  <si>
    <t>HASU4377072</t>
  </si>
  <si>
    <t>INKU6505115</t>
  </si>
  <si>
    <t>MAGU5429158</t>
  </si>
  <si>
    <t>MIEU2008513</t>
  </si>
  <si>
    <t>MRKU2225191</t>
  </si>
  <si>
    <t>MRKU2855673</t>
  </si>
  <si>
    <t>MRKU3022901</t>
  </si>
  <si>
    <t>MRKU3078520</t>
  </si>
  <si>
    <t>MRKU5148822</t>
  </si>
  <si>
    <t>MRKU5611578</t>
  </si>
  <si>
    <t>MRKU5700968</t>
  </si>
  <si>
    <t>MRKU5764664</t>
  </si>
  <si>
    <t>MRKU6016883</t>
  </si>
  <si>
    <t>MRKU6204448</t>
  </si>
  <si>
    <t>MRSU0286945</t>
  </si>
  <si>
    <t>MRSU0572213</t>
  </si>
  <si>
    <t>MRSU0572260</t>
  </si>
  <si>
    <t>MRSU3497221</t>
  </si>
  <si>
    <t>MRSU3922681</t>
  </si>
  <si>
    <t>MRSU4899518</t>
  </si>
  <si>
    <t>MRSU4929588</t>
  </si>
  <si>
    <t>MRSU5412542</t>
  </si>
  <si>
    <t>MSKU0494721</t>
  </si>
  <si>
    <t>MSKU0769264</t>
  </si>
  <si>
    <t>MSKU0811981</t>
  </si>
  <si>
    <t>MSKU1232881</t>
  </si>
  <si>
    <t>MSKU1584080</t>
  </si>
  <si>
    <t>MSKU5965043</t>
  </si>
  <si>
    <t>MSKU6519154</t>
  </si>
  <si>
    <t>MSKU6747529</t>
  </si>
  <si>
    <t>MSKU7036757</t>
  </si>
  <si>
    <t>MSKU7665430</t>
  </si>
  <si>
    <t>MSKU8616744</t>
  </si>
  <si>
    <t>MSKU9452136</t>
  </si>
  <si>
    <t>MSKU9667366</t>
  </si>
  <si>
    <t>PONU0562600</t>
  </si>
  <si>
    <t>PONU7340986</t>
  </si>
  <si>
    <t>SUDU1943780</t>
  </si>
  <si>
    <t>SUDU8869920</t>
  </si>
  <si>
    <t>TCKU1134664</t>
  </si>
  <si>
    <t>TCNU1344140</t>
  </si>
  <si>
    <t>TGBU3777094</t>
  </si>
  <si>
    <t>TRHU5614968</t>
  </si>
  <si>
    <t>MATZ MAERSK</t>
  </si>
  <si>
    <t>CAAU6454972</t>
  </si>
  <si>
    <t>CAXU8221486</t>
  </si>
  <si>
    <t>MAEU9193361</t>
  </si>
  <si>
    <t>MRKU3381368</t>
  </si>
  <si>
    <t>MRKU3579306</t>
  </si>
  <si>
    <t>MRKU4175058</t>
  </si>
  <si>
    <t>MRSU0507861</t>
  </si>
  <si>
    <t>MRSU0512636</t>
  </si>
  <si>
    <t>MRSU0566442</t>
  </si>
  <si>
    <t>MRSU0599805</t>
  </si>
  <si>
    <t>MRSU5313576</t>
  </si>
  <si>
    <t>MSKU1695952</t>
  </si>
  <si>
    <t>MSKU5497322</t>
  </si>
  <si>
    <t>SEKU4729972</t>
  </si>
  <si>
    <t>SUDU6644463</t>
  </si>
  <si>
    <t>SUDU8779494</t>
  </si>
  <si>
    <t>TCLU9991830</t>
  </si>
  <si>
    <t>TLLU7679271</t>
  </si>
  <si>
    <t>HOLSATIA</t>
  </si>
  <si>
    <t>GCXU5741499</t>
  </si>
  <si>
    <t>HASU4465213</t>
  </si>
  <si>
    <t>MRKU2790530</t>
  </si>
  <si>
    <t>MRSU5056478</t>
  </si>
  <si>
    <t>MSKU0968203</t>
  </si>
  <si>
    <t>MSKU3401260</t>
  </si>
  <si>
    <t>MSKU5468047</t>
  </si>
  <si>
    <t>TRHU7950658</t>
  </si>
  <si>
    <t>CAAU5471888</t>
  </si>
  <si>
    <t>HASU4189590</t>
  </si>
  <si>
    <t>HASU4624737</t>
  </si>
  <si>
    <t>MRKU2760726</t>
  </si>
  <si>
    <t>MRKU2895866</t>
  </si>
  <si>
    <t>MRKU5169933</t>
  </si>
  <si>
    <t>MRKU7729934</t>
  </si>
  <si>
    <t>MRSU0508493</t>
  </si>
  <si>
    <t>MRSU0508560</t>
  </si>
  <si>
    <t>MRSU0513967</t>
  </si>
  <si>
    <t>MRSU0516821</t>
  </si>
  <si>
    <t>MRSU0522655</t>
  </si>
  <si>
    <t>MRSU0523800</t>
  </si>
  <si>
    <t>MRSU0528397</t>
  </si>
  <si>
    <t>MRSU0599092</t>
  </si>
  <si>
    <t>MRSU4001980</t>
  </si>
  <si>
    <t>MRSU4278172</t>
  </si>
  <si>
    <t>MRSU5420996</t>
  </si>
  <si>
    <t>MSKU0317520</t>
  </si>
  <si>
    <t>MSKU4669540</t>
  </si>
  <si>
    <t>MSKU4782515</t>
  </si>
  <si>
    <t>MSKU6429852</t>
  </si>
  <si>
    <t>MSKU9235655</t>
  </si>
  <si>
    <t>SUDU5722432</t>
  </si>
  <si>
    <t>SUDU5952965</t>
  </si>
  <si>
    <t>TCLU9149626</t>
  </si>
  <si>
    <t>TCNU1725168</t>
  </si>
  <si>
    <t>SHIJING</t>
  </si>
  <si>
    <t>MRKU4041824</t>
  </si>
  <si>
    <t>MRKU4141130</t>
  </si>
  <si>
    <t>MRKU5203581</t>
  </si>
  <si>
    <t>MSKU6182546</t>
  </si>
  <si>
    <t>MSKU6423411</t>
  </si>
  <si>
    <t>MSKU7956210</t>
  </si>
  <si>
    <t>MSKU9611705</t>
  </si>
  <si>
    <t>PONU1467187</t>
  </si>
  <si>
    <t>SUDU5972534</t>
  </si>
  <si>
    <t>COPIAPO</t>
  </si>
  <si>
    <t>FANU3593837</t>
  </si>
  <si>
    <t>FANU1229699</t>
  </si>
  <si>
    <t>TEMU6845084</t>
  </si>
  <si>
    <t>TCNU7101894</t>
  </si>
  <si>
    <t>FANU3522685</t>
  </si>
  <si>
    <t>HLBU2195225</t>
  </si>
  <si>
    <t>FANU3619994</t>
  </si>
  <si>
    <t>TCLU4151718</t>
  </si>
  <si>
    <t>BMOU5085722</t>
  </si>
  <si>
    <t>MAERSK UTAH</t>
  </si>
  <si>
    <t>MSKU1255594</t>
  </si>
  <si>
    <t>MRKU9819410</t>
  </si>
  <si>
    <t>CRSU9327650</t>
  </si>
  <si>
    <t>FCIU8369696</t>
  </si>
  <si>
    <t>HASU4216910</t>
  </si>
  <si>
    <t>MRKU3017628</t>
  </si>
  <si>
    <t>MRKU3517120</t>
  </si>
  <si>
    <t>MRKU5311919</t>
  </si>
  <si>
    <t>MRKU8646686</t>
  </si>
  <si>
    <t>MRSU0513571</t>
  </si>
  <si>
    <t>MRSU3936772</t>
  </si>
  <si>
    <t>MRSU6093373</t>
  </si>
  <si>
    <t>MSKU4617357</t>
  </si>
  <si>
    <t>MSKU4750122</t>
  </si>
  <si>
    <t>SUDU8596600</t>
  </si>
  <si>
    <t>TCLU5431415</t>
  </si>
  <si>
    <t>TCNU1475407</t>
  </si>
  <si>
    <t>TCNU3005383</t>
  </si>
  <si>
    <t>TRHU4413207</t>
  </si>
  <si>
    <t>CAAU5310899</t>
  </si>
  <si>
    <t>CAIU8344405</t>
  </si>
  <si>
    <t>CAIU9639226</t>
  </si>
  <si>
    <t>CIPU5092516</t>
  </si>
  <si>
    <t>CLHU9075698</t>
  </si>
  <si>
    <t>HASU4555256</t>
  </si>
  <si>
    <t>MRKU0727349</t>
  </si>
  <si>
    <t>MRKU1070285</t>
  </si>
  <si>
    <t>MRKU2202200</t>
  </si>
  <si>
    <t>MRKU2532243</t>
  </si>
  <si>
    <t>MRKU2849217</t>
  </si>
  <si>
    <t>MRKU2858939</t>
  </si>
  <si>
    <t>MRKU3264700</t>
  </si>
  <si>
    <t>MRKU3376778</t>
  </si>
  <si>
    <t>MRKU5733895</t>
  </si>
  <si>
    <t>MRKU5982959</t>
  </si>
  <si>
    <t>MRKU6096894</t>
  </si>
  <si>
    <t>MRSU0506680</t>
  </si>
  <si>
    <t>MRSU0522383</t>
  </si>
  <si>
    <t>MRSU0522423</t>
  </si>
  <si>
    <t>MRSU0523883</t>
  </si>
  <si>
    <t>MRSU0566231</t>
  </si>
  <si>
    <t>MRSU3586925</t>
  </si>
  <si>
    <t>MRSU5583191</t>
  </si>
  <si>
    <t>MRSU5808739</t>
  </si>
  <si>
    <t>MRSU6252921</t>
  </si>
  <si>
    <t>MSKU0820643</t>
  </si>
  <si>
    <t>MSKU1515665</t>
  </si>
  <si>
    <t>MSKU9378511</t>
  </si>
  <si>
    <t>MSKU9631358</t>
  </si>
  <si>
    <t>MSKU9637459</t>
  </si>
  <si>
    <t>SUDU5325374</t>
  </si>
  <si>
    <t>TCLU1726167</t>
  </si>
  <si>
    <t>TCNU2575458</t>
  </si>
  <si>
    <t>TCNU7271756</t>
  </si>
  <si>
    <t>TCNU7524392</t>
  </si>
  <si>
    <t>TCNU8590064</t>
  </si>
  <si>
    <t>TLLU5115755</t>
  </si>
  <si>
    <t>TLLU5362544</t>
  </si>
  <si>
    <t>TRHU2721319</t>
  </si>
  <si>
    <t>TRHU5212594</t>
  </si>
  <si>
    <t>MRKU4944640</t>
  </si>
  <si>
    <t>MSKU0199691</t>
  </si>
  <si>
    <t>CAP SAN LAZARO</t>
  </si>
  <si>
    <t>MRKU0687014</t>
  </si>
  <si>
    <t>MRKU1039382</t>
  </si>
  <si>
    <t>MRKU4432705</t>
  </si>
  <si>
    <t>TCLU8508193</t>
  </si>
  <si>
    <t>SEASPAN AMAZON</t>
  </si>
  <si>
    <t>HAMU1213690</t>
  </si>
  <si>
    <t>MORTEN MAERSK</t>
  </si>
  <si>
    <t>BEAU5736985</t>
  </si>
  <si>
    <t>CAAU6085405</t>
  </si>
  <si>
    <t>GCXU5774912</t>
  </si>
  <si>
    <t>HASU4195503</t>
  </si>
  <si>
    <t>HASU4886697</t>
  </si>
  <si>
    <t>MIEU2011081</t>
  </si>
  <si>
    <t>MRKU0860578</t>
  </si>
  <si>
    <t>MRKU2064116</t>
  </si>
  <si>
    <t>MRKU2257579</t>
  </si>
  <si>
    <t>MRKU2762441</t>
  </si>
  <si>
    <t>MRKU4126794</t>
  </si>
  <si>
    <t>MRKU4195429</t>
  </si>
  <si>
    <t>MRKU4467276</t>
  </si>
  <si>
    <t>MRKU4776819</t>
  </si>
  <si>
    <t>MRKU5014607</t>
  </si>
  <si>
    <t>MRKU5501591</t>
  </si>
  <si>
    <t>MRKU5572070</t>
  </si>
  <si>
    <t>MRKU6190679</t>
  </si>
  <si>
    <t>MRKU7093842</t>
  </si>
  <si>
    <t>MRSU0505093</t>
  </si>
  <si>
    <t>MRSU0527678</t>
  </si>
  <si>
    <t>MRSU0571710</t>
  </si>
  <si>
    <t>MRSU0585490</t>
  </si>
  <si>
    <t>MRSU0587532</t>
  </si>
  <si>
    <t>MRSU0587830</t>
  </si>
  <si>
    <t>MRSU0589290</t>
  </si>
  <si>
    <t>MRSU0603274</t>
  </si>
  <si>
    <t>MRSU0603905</t>
  </si>
  <si>
    <t>MRSU0605169</t>
  </si>
  <si>
    <t>MRSU3423980</t>
  </si>
  <si>
    <t>MRSU5135330</t>
  </si>
  <si>
    <t>MSKU1599711</t>
  </si>
  <si>
    <t>MSKU4614419</t>
  </si>
  <si>
    <t>MSKU9224394</t>
  </si>
  <si>
    <t>MSKU9859245</t>
  </si>
  <si>
    <t>MSKU9875800</t>
  </si>
  <si>
    <t>SEKU4595071</t>
  </si>
  <si>
    <t>SEKU4687476</t>
  </si>
  <si>
    <t>SEKU4728889</t>
  </si>
  <si>
    <t>SUDU5802754</t>
  </si>
  <si>
    <t>SUDU7480364</t>
  </si>
  <si>
    <t>SUDU8818965</t>
  </si>
  <si>
    <t>TCKU6927439</t>
  </si>
  <si>
    <t>TCLU5595743</t>
  </si>
  <si>
    <t>TGBU6852210</t>
  </si>
  <si>
    <t>TGBU9353616</t>
  </si>
  <si>
    <t>MRSU3605028</t>
  </si>
  <si>
    <t>MSKU1177552</t>
  </si>
  <si>
    <t>TRHU7741982</t>
  </si>
  <si>
    <t>NILEDUTCH LION</t>
  </si>
  <si>
    <t>FBIU0100501</t>
  </si>
  <si>
    <t>FCIU9213990</t>
  </si>
  <si>
    <t>TCLU8061926</t>
  </si>
  <si>
    <t>BSIU8061519</t>
  </si>
  <si>
    <t>CAAU6649193</t>
  </si>
  <si>
    <t>MAEU9284501</t>
  </si>
  <si>
    <t>MAGU5197540</t>
  </si>
  <si>
    <t>MRKU2017290</t>
  </si>
  <si>
    <t>MRKU3438885</t>
  </si>
  <si>
    <t>MRKU3519591</t>
  </si>
  <si>
    <t>MRKU4174513</t>
  </si>
  <si>
    <t>MRKU4631986</t>
  </si>
  <si>
    <t>MRKU5323289</t>
  </si>
  <si>
    <t>MRKU5622485</t>
  </si>
  <si>
    <t>MRKU5797293</t>
  </si>
  <si>
    <t>MRSU0572770</t>
  </si>
  <si>
    <t>MRSU0573307</t>
  </si>
  <si>
    <t>MRSU0582757</t>
  </si>
  <si>
    <t>MRSU0588122</t>
  </si>
  <si>
    <t>MRSU3358329</t>
  </si>
  <si>
    <t>MRSU3727807</t>
  </si>
  <si>
    <t>MRSU3787410</t>
  </si>
  <si>
    <t>MRSU3866757</t>
  </si>
  <si>
    <t>MRSU5694148</t>
  </si>
  <si>
    <t>MSKU0174749</t>
  </si>
  <si>
    <t>MSKU0765588</t>
  </si>
  <si>
    <t>MSKU1120325</t>
  </si>
  <si>
    <t>MSKU1572840</t>
  </si>
  <si>
    <t>MSKU1738273</t>
  </si>
  <si>
    <t>MSKU9168069</t>
  </si>
  <si>
    <t>PONU8120380</t>
  </si>
  <si>
    <t>TCKU1202732</t>
  </si>
  <si>
    <t>TCKU6939717</t>
  </si>
  <si>
    <t>TCNU1801988</t>
  </si>
  <si>
    <t>TGHU6777166</t>
  </si>
  <si>
    <t>TLLU4006410</t>
  </si>
  <si>
    <t>TLLU4898656</t>
  </si>
  <si>
    <t>TRHU4838074</t>
  </si>
  <si>
    <t>CAIU7560919</t>
  </si>
  <si>
    <t>MRKU9969282</t>
  </si>
  <si>
    <t>MRSU4864635</t>
  </si>
  <si>
    <t>MRSU5767882</t>
  </si>
  <si>
    <t>TCLU8675945</t>
  </si>
  <si>
    <t>GESU6233257</t>
  </si>
  <si>
    <t>MRSU5138508</t>
  </si>
  <si>
    <t>MRSU5254581</t>
  </si>
  <si>
    <t>MRSU6429133</t>
  </si>
  <si>
    <t>CIPU5218780</t>
  </si>
  <si>
    <t>HASU5005444</t>
  </si>
  <si>
    <t>HASU5159244</t>
  </si>
  <si>
    <t>MAEU9243992</t>
  </si>
  <si>
    <t>MIEU3070197</t>
  </si>
  <si>
    <t>MRKU2423725</t>
  </si>
  <si>
    <t>MRKU2529240</t>
  </si>
  <si>
    <t>MRKU2820960</t>
  </si>
  <si>
    <t>MRKU3053477</t>
  </si>
  <si>
    <t>MRKU3244072</t>
  </si>
  <si>
    <t>MRKU3747478</t>
  </si>
  <si>
    <t>MRKU4305526</t>
  </si>
  <si>
    <t>MRKU4961720</t>
  </si>
  <si>
    <t>MRKU8084444</t>
  </si>
  <si>
    <t>MRSU0581597</t>
  </si>
  <si>
    <t>MRSU0582660</t>
  </si>
  <si>
    <t>MRSU0596982</t>
  </si>
  <si>
    <t>MRSU3848434</t>
  </si>
  <si>
    <t>MRSU4034010</t>
  </si>
  <si>
    <t>MRSU4639681</t>
  </si>
  <si>
    <t>MRSU5249625</t>
  </si>
  <si>
    <t>MRSU5256650</t>
  </si>
  <si>
    <t>MRSU5503350</t>
  </si>
  <si>
    <t>MRSU5519844</t>
  </si>
  <si>
    <t>MRSU5706300</t>
  </si>
  <si>
    <t>MSKU0569820</t>
  </si>
  <si>
    <t>MSKU0579475</t>
  </si>
  <si>
    <t>MSKU0752575</t>
  </si>
  <si>
    <t>MSKU0772777</t>
  </si>
  <si>
    <t>MSKU1899067</t>
  </si>
  <si>
    <t>MSKU4708457</t>
  </si>
  <si>
    <t>SUDU6892541</t>
  </si>
  <si>
    <t>TRHU1585310</t>
  </si>
  <si>
    <t>ROTTERDAM</t>
  </si>
  <si>
    <t>MSKU1792741</t>
  </si>
  <si>
    <t>XINU1325589</t>
  </si>
  <si>
    <t>BEAU5111874</t>
  </si>
  <si>
    <t>CAAU6553403</t>
  </si>
  <si>
    <t>CAAU6583964</t>
  </si>
  <si>
    <t>FFAU5146325</t>
  </si>
  <si>
    <t>HASU4514025</t>
  </si>
  <si>
    <t>HASU4740249</t>
  </si>
  <si>
    <t>MRKU0996570</t>
  </si>
  <si>
    <t>MRKU3619712</t>
  </si>
  <si>
    <t>MRKU3818817</t>
  </si>
  <si>
    <t>MRKU4003911</t>
  </si>
  <si>
    <t>MRKU4262928</t>
  </si>
  <si>
    <t>MRKU4863960</t>
  </si>
  <si>
    <t>MRKU4894318</t>
  </si>
  <si>
    <t>MRKU5496936</t>
  </si>
  <si>
    <t>MRKU5528503</t>
  </si>
  <si>
    <t>MRKU5637103</t>
  </si>
  <si>
    <t>MRKU5795639</t>
  </si>
  <si>
    <t>MRKU5914867</t>
  </si>
  <si>
    <t>MRKU6039446</t>
  </si>
  <si>
    <t>MRKU6137165</t>
  </si>
  <si>
    <t>MRSU0603356</t>
  </si>
  <si>
    <t>MRSU3418705</t>
  </si>
  <si>
    <t>MRSU4306490</t>
  </si>
  <si>
    <t>MRSU6029820</t>
  </si>
  <si>
    <t>MRSU6278130</t>
  </si>
  <si>
    <t>MSKU0581889</t>
  </si>
  <si>
    <t>MSKU0595434</t>
  </si>
  <si>
    <t>MSKU7281230</t>
  </si>
  <si>
    <t>MSKU8905407</t>
  </si>
  <si>
    <t>PONU3045663</t>
  </si>
  <si>
    <t>TCKU7096746</t>
  </si>
  <si>
    <t>TCNU3697023</t>
  </si>
  <si>
    <t>TGBU5408665</t>
  </si>
  <si>
    <t>MRKU3412181</t>
  </si>
  <si>
    <t>MRSU4402236</t>
  </si>
  <si>
    <t>MRSU5296078</t>
  </si>
  <si>
    <t>MRSU5354699</t>
  </si>
  <si>
    <t>MRSU6211434</t>
  </si>
  <si>
    <t>HASU4652929</t>
  </si>
  <si>
    <t>MSC TURKIYE</t>
  </si>
  <si>
    <t>MRKU5524555</t>
  </si>
  <si>
    <t>MRKU8364790</t>
  </si>
  <si>
    <t>MSKU7859267</t>
  </si>
  <si>
    <t>CAAU2222177</t>
  </si>
  <si>
    <t>CAAU5696760</t>
  </si>
  <si>
    <t>CAAU6786827</t>
  </si>
  <si>
    <t>CRSU9107320</t>
  </si>
  <si>
    <t>HASU4582122</t>
  </si>
  <si>
    <t>HASU5058824</t>
  </si>
  <si>
    <t>HASU5158361</t>
  </si>
  <si>
    <t>MIEU3075183</t>
  </si>
  <si>
    <t>MRKU0111775</t>
  </si>
  <si>
    <t>MRKU2357515</t>
  </si>
  <si>
    <t>MRKU3608615</t>
  </si>
  <si>
    <t>MRKU4013191</t>
  </si>
  <si>
    <t>MRKU4452867</t>
  </si>
  <si>
    <t>MRKU5660470</t>
  </si>
  <si>
    <t>MRKU6361534</t>
  </si>
  <si>
    <t>MRSU0565868</t>
  </si>
  <si>
    <t>MRSU3922906</t>
  </si>
  <si>
    <t>MRSU4077136</t>
  </si>
  <si>
    <t>MRSU5420173</t>
  </si>
  <si>
    <t>MRSU5766989</t>
  </si>
  <si>
    <t>MRSU6063532</t>
  </si>
  <si>
    <t>MRSU6245373</t>
  </si>
  <si>
    <t>MSKU1624291</t>
  </si>
  <si>
    <t>MSKU5433992</t>
  </si>
  <si>
    <t>MSKU6532048</t>
  </si>
  <si>
    <t>MSKU6935439</t>
  </si>
  <si>
    <t>TCKU6927038</t>
  </si>
  <si>
    <t>TCKU7261223</t>
  </si>
  <si>
    <t>TCKU7618347</t>
  </si>
  <si>
    <t>TCNU1448783</t>
  </si>
  <si>
    <t>TCNU8951228</t>
  </si>
  <si>
    <t>TLLU5129532</t>
  </si>
  <si>
    <t>TLLU8290622</t>
  </si>
  <si>
    <t>CRSU1445661</t>
  </si>
  <si>
    <t>HASU4634289</t>
  </si>
  <si>
    <t>HASU4873339</t>
  </si>
  <si>
    <t>MRKU2277106</t>
  </si>
  <si>
    <t>MRKU3460148</t>
  </si>
  <si>
    <t>MRKU3572317</t>
  </si>
  <si>
    <t>MRKU5392211</t>
  </si>
  <si>
    <t>MRKU6087927</t>
  </si>
  <si>
    <t>MRKU8324102</t>
  </si>
  <si>
    <t>MRKU9475530</t>
  </si>
  <si>
    <t>MRSU0573415</t>
  </si>
  <si>
    <t>MRSU3030509</t>
  </si>
  <si>
    <t>MRSU3688892</t>
  </si>
  <si>
    <t>MRSU3979286</t>
  </si>
  <si>
    <t>MRSU3998202</t>
  </si>
  <si>
    <t>MRSU4315933</t>
  </si>
  <si>
    <t>MRSU4398558</t>
  </si>
  <si>
    <t>MRSU5602310</t>
  </si>
  <si>
    <t>MRSU5952474</t>
  </si>
  <si>
    <t>MRSU6114748</t>
  </si>
  <si>
    <t>MRSU6420060</t>
  </si>
  <si>
    <t>MRSU6513202</t>
  </si>
  <si>
    <t>MSKU0594715</t>
  </si>
  <si>
    <t>MSKU4629511</t>
  </si>
  <si>
    <t>MSKU4824760</t>
  </si>
  <si>
    <t>SUDU6894400</t>
  </si>
  <si>
    <t>SUDU7396973</t>
  </si>
  <si>
    <t>SUDU8847135</t>
  </si>
  <si>
    <t>TCLU4919637</t>
  </si>
  <si>
    <t>TLLU5836181</t>
  </si>
  <si>
    <t>CLHU4520044</t>
  </si>
  <si>
    <t>MRKU0499758</t>
  </si>
  <si>
    <t>MRKU0974457</t>
  </si>
  <si>
    <t>MRKU6230730</t>
  </si>
  <si>
    <t>MRKU7555679</t>
  </si>
  <si>
    <t>MRSU4933973</t>
  </si>
  <si>
    <t>MRSU5073372</t>
  </si>
  <si>
    <t>MRSU5906632</t>
  </si>
  <si>
    <t>MRSU6102120</t>
  </si>
  <si>
    <t>MSKU6748660</t>
  </si>
  <si>
    <t>MSKU6890801</t>
  </si>
  <si>
    <t>CAAU5259631</t>
  </si>
  <si>
    <t>HASU4577240</t>
  </si>
  <si>
    <t>MRKU0182779</t>
  </si>
  <si>
    <t>MRKU0853476</t>
  </si>
  <si>
    <t>MRKU9288205</t>
  </si>
  <si>
    <t>MRSU0125344</t>
  </si>
  <si>
    <t>MRSU3232006</t>
  </si>
  <si>
    <t>MRSU4267096</t>
  </si>
  <si>
    <t>MRSU6211938</t>
  </si>
  <si>
    <t>MSKU4598513</t>
  </si>
  <si>
    <t>MSKU4614698</t>
  </si>
  <si>
    <t>MSKU4697521</t>
  </si>
  <si>
    <t>MSKU5210392</t>
  </si>
  <si>
    <t>MSKU9689241</t>
  </si>
  <si>
    <t>TCKU7267915</t>
  </si>
  <si>
    <t>TRHU7599707</t>
  </si>
  <si>
    <t>BEAU5987276</t>
  </si>
  <si>
    <t>GCXU5766563</t>
  </si>
  <si>
    <t>HASU4244300</t>
  </si>
  <si>
    <t>MRKU9902083</t>
  </si>
  <si>
    <t>MRSU4578919</t>
  </si>
  <si>
    <t>MRSU6191908</t>
  </si>
  <si>
    <t>MRSU6417446</t>
  </si>
  <si>
    <t>MSKU8939623</t>
  </si>
  <si>
    <t>MAERSK IOWA</t>
  </si>
  <si>
    <t xml:space="preserve">CAAU5411153 </t>
  </si>
  <si>
    <t>MRSU6453680</t>
  </si>
  <si>
    <t>MRKU0803449</t>
  </si>
  <si>
    <t>MRSU4696911</t>
  </si>
  <si>
    <t>TGHU6748110</t>
  </si>
  <si>
    <t>MRSU4335694</t>
  </si>
  <si>
    <t>SUDU8858546</t>
  </si>
  <si>
    <t>MRSU3653520</t>
  </si>
  <si>
    <t>MRKU9993669</t>
  </si>
  <si>
    <t>MRKU0732284</t>
  </si>
  <si>
    <t>MRSU4672313</t>
  </si>
  <si>
    <t>MRKU3786345</t>
  </si>
  <si>
    <t>MRSU0111700</t>
  </si>
  <si>
    <t>MSKU1167702</t>
  </si>
  <si>
    <t>SUDU5981393</t>
  </si>
  <si>
    <t>MRSU4906237</t>
  </si>
  <si>
    <t>MRKU5882190</t>
  </si>
  <si>
    <t>TGHU9678125</t>
  </si>
  <si>
    <t>MSKU1398722</t>
  </si>
  <si>
    <t>MSKU6362091</t>
  </si>
  <si>
    <t>SUDU8929676</t>
  </si>
  <si>
    <t>HASU5122137</t>
  </si>
  <si>
    <t>SUDU5936624</t>
  </si>
  <si>
    <t>MRKU5488925</t>
  </si>
  <si>
    <t>MRKU5619049</t>
  </si>
  <si>
    <t>SUDU8955037</t>
  </si>
  <si>
    <t>MRKU4692256</t>
  </si>
  <si>
    <t>MRKU3767730</t>
  </si>
  <si>
    <t>TCNU4628515</t>
  </si>
  <si>
    <t>FFAU4639672</t>
  </si>
  <si>
    <t>HASU4110471</t>
  </si>
  <si>
    <t>SUDU8707299</t>
  </si>
  <si>
    <t>MSKU9218344</t>
  </si>
  <si>
    <t>MAEU9258800</t>
  </si>
  <si>
    <t>TCKU7128247</t>
  </si>
  <si>
    <t>MRSU4287240</t>
  </si>
  <si>
    <t>MRKU3075265</t>
  </si>
  <si>
    <t>HASU4063174</t>
  </si>
  <si>
    <t>MIEU0056657</t>
  </si>
  <si>
    <t>MRKU0288288</t>
  </si>
  <si>
    <t>MRSU6264500</t>
  </si>
  <si>
    <t>PONU7693263</t>
  </si>
  <si>
    <t>UASC ZAMZAM</t>
  </si>
  <si>
    <t>MRSU3141246</t>
  </si>
  <si>
    <t>MRSU5102547</t>
  </si>
  <si>
    <t>PONU8010905</t>
  </si>
  <si>
    <t>PONU0590849</t>
  </si>
  <si>
    <t>MRSU3741528</t>
  </si>
  <si>
    <t>MRSU5467838</t>
  </si>
  <si>
    <t>MRKU0969954</t>
  </si>
  <si>
    <t>MRKU0635432</t>
  </si>
  <si>
    <t>MRKU9690092</t>
  </si>
  <si>
    <t>MRSU5460052</t>
  </si>
  <si>
    <t>MRSU5747905</t>
  </si>
  <si>
    <t>MRKU6680275</t>
  </si>
  <si>
    <t>TRHU4751415</t>
  </si>
  <si>
    <t>MRKU7215827</t>
  </si>
  <si>
    <t>MRSU4672083</t>
  </si>
  <si>
    <t>MRSU5694852</t>
  </si>
  <si>
    <t>MSKU6554617</t>
  </si>
  <si>
    <t>MAEU9256500</t>
  </si>
  <si>
    <t>MAEU9271314</t>
  </si>
  <si>
    <t>MAEU9294048</t>
  </si>
  <si>
    <t>MRKU0266463</t>
  </si>
  <si>
    <t>MRKU4313840</t>
  </si>
  <si>
    <t>MSKU0885412</t>
  </si>
  <si>
    <t>MSKU1256348</t>
  </si>
  <si>
    <t>MSKU4234635</t>
  </si>
  <si>
    <t>MSKU4605417</t>
  </si>
  <si>
    <t>MSKU4613351</t>
  </si>
  <si>
    <t>SUDU8999591</t>
  </si>
  <si>
    <t>TIIU2071306</t>
  </si>
  <si>
    <t>MRSU5771814</t>
  </si>
  <si>
    <t>TRHU4827439</t>
  </si>
  <si>
    <t>BEAU5202594</t>
  </si>
  <si>
    <t>MSKU4803921</t>
  </si>
  <si>
    <t>MSKU6455281</t>
  </si>
  <si>
    <t>CAP SAN JUAN</t>
  </si>
  <si>
    <t>MRKU2535638</t>
  </si>
  <si>
    <t>MRKU8197918</t>
  </si>
  <si>
    <t>MSKU5487875</t>
  </si>
  <si>
    <t>PONU1734719</t>
  </si>
  <si>
    <t>MSC IDANIA</t>
  </si>
  <si>
    <t>GCXU5575192</t>
  </si>
  <si>
    <t>MAEU9231081</t>
  </si>
  <si>
    <t>MAEU9247180</t>
  </si>
  <si>
    <t>MRKU3658072</t>
  </si>
  <si>
    <t>MRKU5283334</t>
  </si>
  <si>
    <t>MRKU5788270</t>
  </si>
  <si>
    <t>MRKU7589508</t>
  </si>
  <si>
    <t>MRKU8576589</t>
  </si>
  <si>
    <t>MRSU3124172</t>
  </si>
  <si>
    <t>MSKU4593511</t>
  </si>
  <si>
    <t>MSKU4619318</t>
  </si>
  <si>
    <t>SEKU4450801</t>
  </si>
  <si>
    <t>SEKU4692718</t>
  </si>
  <si>
    <t>TCLU3258810</t>
  </si>
  <si>
    <t>TCNU4390303</t>
  </si>
  <si>
    <t>CAP SAN ARTEMISSIO</t>
  </si>
  <si>
    <t>MSKU9155101</t>
  </si>
  <si>
    <t>SUDU8913617</t>
  </si>
  <si>
    <t>CAAU5255889</t>
  </si>
  <si>
    <t>CAAU5951296</t>
  </si>
  <si>
    <t>CAIU8481028</t>
  </si>
  <si>
    <t>CIPU5039677</t>
  </si>
  <si>
    <t>CIPU5047986</t>
  </si>
  <si>
    <t>CIPU5231397</t>
  </si>
  <si>
    <t>CRSU9143971</t>
  </si>
  <si>
    <t>GCXU5546960</t>
  </si>
  <si>
    <t>HASU4663203</t>
  </si>
  <si>
    <t>HASU4702188</t>
  </si>
  <si>
    <t>MRKU0519094</t>
  </si>
  <si>
    <t>MRKU0790892</t>
  </si>
  <si>
    <t>MRKU2867545</t>
  </si>
  <si>
    <t>MRKU2919280</t>
  </si>
  <si>
    <t>MRSU4225552</t>
  </si>
  <si>
    <t>MRSU5788442</t>
  </si>
  <si>
    <t>MSKU7064506</t>
  </si>
  <si>
    <t>TCLU5586206</t>
  </si>
  <si>
    <t>TIIU2257688</t>
  </si>
  <si>
    <t>PONU1817454</t>
  </si>
  <si>
    <t>DIMITRA C</t>
  </si>
  <si>
    <t>TCNU2538665</t>
  </si>
  <si>
    <t>MAEU9199420</t>
  </si>
  <si>
    <t>MAEU9258570</t>
  </si>
  <si>
    <t>MRKU0534720</t>
  </si>
  <si>
    <t>MRKU3888814</t>
  </si>
  <si>
    <t>MRKU6357128</t>
  </si>
  <si>
    <t>MRSU4189711</t>
  </si>
  <si>
    <t>MRSU5104961</t>
  </si>
  <si>
    <t>MRSU5845331</t>
  </si>
  <si>
    <t>MRSU6230115</t>
  </si>
  <si>
    <t>MRSU6495367</t>
  </si>
  <si>
    <t>MSKU0684249</t>
  </si>
  <si>
    <t>MSKU1008383</t>
  </si>
  <si>
    <t>MSKU1056102</t>
  </si>
  <si>
    <t>PONU7929940</t>
  </si>
  <si>
    <t>SUDU8912164</t>
  </si>
  <si>
    <t>TCKU6936317</t>
  </si>
  <si>
    <t>TCNU3320195</t>
  </si>
  <si>
    <t>TIIU5299732</t>
  </si>
  <si>
    <t>TLLU5909246</t>
  </si>
  <si>
    <t>MRKU5273819</t>
  </si>
  <si>
    <t>MRKU6689230</t>
  </si>
  <si>
    <t>AXIU1448104</t>
  </si>
  <si>
    <t>CAAU5222545</t>
  </si>
  <si>
    <t>CAAU6595538</t>
  </si>
  <si>
    <t>CAIU7222594</t>
  </si>
  <si>
    <t>FFAU5505929</t>
  </si>
  <si>
    <t>GCXU5548520</t>
  </si>
  <si>
    <t>GESU6724883</t>
  </si>
  <si>
    <t>HASU4145781</t>
  </si>
  <si>
    <t>MRKU0176987</t>
  </si>
  <si>
    <t>MRKU2478311</t>
  </si>
  <si>
    <t>MRKU2957227</t>
  </si>
  <si>
    <t>MRKU3275068</t>
  </si>
  <si>
    <t>MRKU3836929</t>
  </si>
  <si>
    <t>MRKU4060070</t>
  </si>
  <si>
    <t>MRKU5016868</t>
  </si>
  <si>
    <t>MRKU5878230</t>
  </si>
  <si>
    <t>MRKU5879597</t>
  </si>
  <si>
    <t>MRKU8327396</t>
  </si>
  <si>
    <t>MRSU3903315</t>
  </si>
  <si>
    <t>MRSU4989864</t>
  </si>
  <si>
    <t>MRSU5437957</t>
  </si>
  <si>
    <t>MRSU5663804</t>
  </si>
  <si>
    <t>MRSU5930120</t>
  </si>
  <si>
    <t>MSKU0348922</t>
  </si>
  <si>
    <t>MSKU1176129</t>
  </si>
  <si>
    <t>MSKU1297352</t>
  </si>
  <si>
    <t>MSKU7622927</t>
  </si>
  <si>
    <t>MSKU8562442</t>
  </si>
  <si>
    <t>MSKU9269737</t>
  </si>
  <si>
    <t>SUDU5782431</t>
  </si>
  <si>
    <t>SUDU8697101</t>
  </si>
  <si>
    <t>TCKU6002552</t>
  </si>
  <si>
    <t>TCKU6627344</t>
  </si>
  <si>
    <t>TCLU8674846</t>
  </si>
  <si>
    <t>TLLU4603821</t>
  </si>
  <si>
    <t>MRKU0761240</t>
  </si>
  <si>
    <t>MRKU9109059</t>
  </si>
  <si>
    <t>MRSU6165200</t>
  </si>
  <si>
    <t>CAAU6632190</t>
  </si>
  <si>
    <t>TRHU4088318</t>
  </si>
  <si>
    <t>TCNU1347725</t>
  </si>
  <si>
    <t>MRSU5779775</t>
  </si>
  <si>
    <t>HASU4319672</t>
  </si>
  <si>
    <t>MRKU4317189</t>
  </si>
  <si>
    <t>TGBU6322740</t>
  </si>
  <si>
    <t>MSKU9609441</t>
  </si>
  <si>
    <t>MSKU4729531</t>
  </si>
  <si>
    <t>MSKU1490103</t>
  </si>
  <si>
    <t>MSKU8847194</t>
  </si>
  <si>
    <t>TCNU8952311</t>
  </si>
  <si>
    <t>TCKU6519479</t>
  </si>
  <si>
    <t>TLLU5984208</t>
  </si>
  <si>
    <t>MRKU4340430</t>
  </si>
  <si>
    <t>MRSU4852444</t>
  </si>
  <si>
    <t>MRKU3201975</t>
  </si>
  <si>
    <t>MRSU3797933</t>
  </si>
  <si>
    <t>MRSU4466441</t>
  </si>
  <si>
    <t>MSKU0977530</t>
  </si>
  <si>
    <t>BEAU5205320</t>
  </si>
  <si>
    <t>MRKU4506855</t>
  </si>
  <si>
    <t>MRSU4107122</t>
  </si>
  <si>
    <t>MRKU0172003</t>
  </si>
  <si>
    <t>MRSU3892735</t>
  </si>
  <si>
    <t>MSKU4653312</t>
  </si>
  <si>
    <t>HASU5178687</t>
  </si>
  <si>
    <t>MAEU9223810</t>
  </si>
  <si>
    <t>MSKU1612480</t>
  </si>
  <si>
    <t>TEMU6703310</t>
  </si>
  <si>
    <t>MRSU6401584</t>
  </si>
  <si>
    <t>MRKU5476293</t>
  </si>
  <si>
    <t>MRKU6223290</t>
  </si>
  <si>
    <t>MRKU6280978</t>
  </si>
  <si>
    <t>MRKU6430018</t>
  </si>
  <si>
    <t>MRSU0152925</t>
  </si>
  <si>
    <t>MRSU6248990</t>
  </si>
  <si>
    <t>TCLU5347644</t>
  </si>
  <si>
    <t>FFAU5507686</t>
  </si>
  <si>
    <t>FJKU6001370</t>
  </si>
  <si>
    <t>GAOU7187419</t>
  </si>
  <si>
    <t>MAEU9251262</t>
  </si>
  <si>
    <t>MRKU3062381</t>
  </si>
  <si>
    <t>MRKU3832693</t>
  </si>
  <si>
    <t>MRKU4173590</t>
  </si>
  <si>
    <t>MRKU5359949</t>
  </si>
  <si>
    <t>MRKU5516755</t>
  </si>
  <si>
    <t>MRKU5646764</t>
  </si>
  <si>
    <t>MRKU5652978</t>
  </si>
  <si>
    <t>MRKU8713399</t>
  </si>
  <si>
    <t>MRSU4957255</t>
  </si>
  <si>
    <t>MSKU1060735</t>
  </si>
  <si>
    <t>MSKU4637008</t>
  </si>
  <si>
    <t>MSKU4699587</t>
  </si>
  <si>
    <t>MSKU8384865</t>
  </si>
  <si>
    <t>MSKU9370510</t>
  </si>
  <si>
    <t>MSKU9514259</t>
  </si>
  <si>
    <t>MSKU9853099</t>
  </si>
  <si>
    <t>TCKU6923428</t>
  </si>
  <si>
    <t>TCNU2622204</t>
  </si>
  <si>
    <t>TCNU9758635</t>
  </si>
  <si>
    <t>TGHU9883921</t>
  </si>
  <si>
    <t>CIPU5224166</t>
  </si>
  <si>
    <t>HASU4327111</t>
  </si>
  <si>
    <t>HASU4441309</t>
  </si>
  <si>
    <t>HASU4629507</t>
  </si>
  <si>
    <t>MSKU7216147</t>
  </si>
  <si>
    <t>TEMU6323140</t>
  </si>
  <si>
    <t>GAOU7207921</t>
  </si>
  <si>
    <t>MAEU9194856</t>
  </si>
  <si>
    <t>MAEU9212184</t>
  </si>
  <si>
    <t>MAEU9232597</t>
  </si>
  <si>
    <t>MAEU9263710</t>
  </si>
  <si>
    <t>MRKU2300870</t>
  </si>
  <si>
    <t>MRKU2333051</t>
  </si>
  <si>
    <t>MRKU2511702</t>
  </si>
  <si>
    <t>MRKU4380427</t>
  </si>
  <si>
    <t>MRKU4460688</t>
  </si>
  <si>
    <t>MRKU4868509</t>
  </si>
  <si>
    <t>MRKU6007623</t>
  </si>
  <si>
    <t>MRKU7328401</t>
  </si>
  <si>
    <t>MRSU5630837</t>
  </si>
  <si>
    <t>MRSU6368341</t>
  </si>
  <si>
    <t>MSKU0337023</t>
  </si>
  <si>
    <t>MSKU0709820</t>
  </si>
  <si>
    <t>MSKU1687495</t>
  </si>
  <si>
    <t>MSKU4732730</t>
  </si>
  <si>
    <t>MSKU4744670</t>
  </si>
  <si>
    <t>MSKU4761240</t>
  </si>
  <si>
    <t>MSKU8918261</t>
  </si>
  <si>
    <t>MSKU9471007</t>
  </si>
  <si>
    <t>MSKU9532252</t>
  </si>
  <si>
    <t>SUDU8658677</t>
  </si>
  <si>
    <t>TCKU7002855</t>
  </si>
  <si>
    <t>TCNU1726204</t>
  </si>
  <si>
    <t>TRHU5899623</t>
  </si>
  <si>
    <t>TRHU8052735</t>
  </si>
  <si>
    <t>MSC GUERSNEY</t>
  </si>
  <si>
    <t>MEDU7047229</t>
  </si>
  <si>
    <t>MEDU9465167</t>
  </si>
  <si>
    <t>MSMU5681813</t>
  </si>
  <si>
    <t>MSMU6128274</t>
  </si>
  <si>
    <t>MSMU7514100</t>
  </si>
  <si>
    <t>TEMU8312551</t>
  </si>
  <si>
    <t>CMA CGM CONSTANZA</t>
  </si>
  <si>
    <t>CMA</t>
  </si>
  <si>
    <t>APHU7366889</t>
  </si>
  <si>
    <t>TCLU9605428</t>
  </si>
  <si>
    <t>MRKU4683850</t>
  </si>
  <si>
    <t>MRSU5515453</t>
  </si>
  <si>
    <t>MSKU3571971</t>
  </si>
  <si>
    <t>MSKU8976308</t>
  </si>
  <si>
    <t>MSKU9142399</t>
  </si>
  <si>
    <t>TCLU1812429</t>
  </si>
  <si>
    <t>BSIU9240268</t>
  </si>
  <si>
    <t>BSIU9844083</t>
  </si>
  <si>
    <t>CAAU6271903</t>
  </si>
  <si>
    <t>CAAU6426651</t>
  </si>
  <si>
    <t>CAAU6485715</t>
  </si>
  <si>
    <t>CAIU8428091</t>
  </si>
  <si>
    <t>GAOU6861162</t>
  </si>
  <si>
    <t>GCXU5577641</t>
  </si>
  <si>
    <t>GCXU6256796</t>
  </si>
  <si>
    <t>HASU4152501</t>
  </si>
  <si>
    <t>HASU4209401</t>
  </si>
  <si>
    <t>HASU4570604</t>
  </si>
  <si>
    <t>HASU4696090</t>
  </si>
  <si>
    <t>HASU5120670</t>
  </si>
  <si>
    <t>MAEU9198511</t>
  </si>
  <si>
    <t>MAEU9214401</t>
  </si>
  <si>
    <t>MAEU9236838</t>
  </si>
  <si>
    <t>MRKU2277868</t>
  </si>
  <si>
    <t>MRKU2425970</t>
  </si>
  <si>
    <t>MRKU2513393</t>
  </si>
  <si>
    <t>MRKU3897420</t>
  </si>
  <si>
    <t>MRKU4004923</t>
  </si>
  <si>
    <t>MRKU4076538</t>
  </si>
  <si>
    <t>MRKU5405751</t>
  </si>
  <si>
    <t>MRKU5611979</t>
  </si>
  <si>
    <t>MRKU6129093</t>
  </si>
  <si>
    <t>MRSU0146938</t>
  </si>
  <si>
    <t>MRSU3942245</t>
  </si>
  <si>
    <t>MRSU4813983</t>
  </si>
  <si>
    <t>MRSU5940149</t>
  </si>
  <si>
    <t>MRSU6390730</t>
  </si>
  <si>
    <t>MSKU0604330</t>
  </si>
  <si>
    <t>MSKU1124212</t>
  </si>
  <si>
    <t>MSKU1139573</t>
  </si>
  <si>
    <t>MSKU4595176</t>
  </si>
  <si>
    <t>MSKU4623771</t>
  </si>
  <si>
    <t>MSKU4785582</t>
  </si>
  <si>
    <t>MSKU5597240</t>
  </si>
  <si>
    <t>MSKU8937024</t>
  </si>
  <si>
    <t>MSKU9091835</t>
  </si>
  <si>
    <t>MSKU9249936</t>
  </si>
  <si>
    <t>MSKU9951069</t>
  </si>
  <si>
    <t>SUDU5964117</t>
  </si>
  <si>
    <t>SUDU6937610</t>
  </si>
  <si>
    <t>SUDU7657608</t>
  </si>
  <si>
    <t>SUDU8521431</t>
  </si>
  <si>
    <t>SUDU8611999</t>
  </si>
  <si>
    <t>TCKU6790705</t>
  </si>
  <si>
    <t>TCKU7511338</t>
  </si>
  <si>
    <t>TCLU2393538</t>
  </si>
  <si>
    <t>TCLU5704952</t>
  </si>
  <si>
    <t>TCNU1735124</t>
  </si>
  <si>
    <t>TGHU8348089</t>
  </si>
  <si>
    <t>TLLU4375758</t>
  </si>
  <si>
    <t>TLLU4894814</t>
  </si>
  <si>
    <t>TRHU6310208</t>
  </si>
  <si>
    <t>TRHU7670343</t>
  </si>
  <si>
    <t>GCXU5812490</t>
  </si>
  <si>
    <t>MRKU5480919</t>
  </si>
  <si>
    <t>MRSU4103596</t>
  </si>
  <si>
    <t>MSKU0553336</t>
  </si>
  <si>
    <t>MSKU1189255</t>
  </si>
  <si>
    <t>BEAU5730499</t>
  </si>
  <si>
    <t>CAAU5260925</t>
  </si>
  <si>
    <t>CAAU6746280</t>
  </si>
  <si>
    <t>CAIU4926795</t>
  </si>
  <si>
    <t>GCXU5787761</t>
  </si>
  <si>
    <t>GESU6488582</t>
  </si>
  <si>
    <t>HASU4026843</t>
  </si>
  <si>
    <t>HASU4692027</t>
  </si>
  <si>
    <t>HASU4835283</t>
  </si>
  <si>
    <t>HASU5070389</t>
  </si>
  <si>
    <t>MAEU9171362</t>
  </si>
  <si>
    <t>MAEU9221231</t>
  </si>
  <si>
    <t>MAEU9226819</t>
  </si>
  <si>
    <t>MAEU9270874</t>
  </si>
  <si>
    <t>MRKU0273478</t>
  </si>
  <si>
    <t>MRKU2344610</t>
  </si>
  <si>
    <t>MRKU2481866</t>
  </si>
  <si>
    <t>MRKU3607990</t>
  </si>
  <si>
    <t>MRKU5224352</t>
  </si>
  <si>
    <t>MRKU5363379</t>
  </si>
  <si>
    <t>MRKU5561883</t>
  </si>
  <si>
    <t>MRKU5638619</t>
  </si>
  <si>
    <t>MRKU5911174</t>
  </si>
  <si>
    <t>MRKU6108629</t>
  </si>
  <si>
    <t>MRKU9275213</t>
  </si>
  <si>
    <t>MRSU0237283</t>
  </si>
  <si>
    <t>MRSU4220946</t>
  </si>
  <si>
    <t>MRSU5131822</t>
  </si>
  <si>
    <t>MRSU5139783</t>
  </si>
  <si>
    <t>MRSU5797887</t>
  </si>
  <si>
    <t>MRSU6213627</t>
  </si>
  <si>
    <t>MRSU6494653</t>
  </si>
  <si>
    <t>MSKU0273546</t>
  </si>
  <si>
    <t>MSKU0409714</t>
  </si>
  <si>
    <t>MSKU1500259</t>
  </si>
  <si>
    <t>MSKU4596742</t>
  </si>
  <si>
    <t>MSKU4610157</t>
  </si>
  <si>
    <t>MSKU4643989</t>
  </si>
  <si>
    <t>MSKU4671996</t>
  </si>
  <si>
    <t>MSKU4738195</t>
  </si>
  <si>
    <t>MSKU4753348</t>
  </si>
  <si>
    <t>MSKU4811932</t>
  </si>
  <si>
    <t>MSKU9267420</t>
  </si>
  <si>
    <t>PONU1880360</t>
  </si>
  <si>
    <t>PONU8106571</t>
  </si>
  <si>
    <t>SEKU6987913</t>
  </si>
  <si>
    <t>SUDU6726160</t>
  </si>
  <si>
    <t>TCKU6785606</t>
  </si>
  <si>
    <t>TCLU7830219</t>
  </si>
  <si>
    <t>TCNU5933880</t>
  </si>
  <si>
    <t>TIIU2122928</t>
  </si>
  <si>
    <t>TRHU4516777</t>
  </si>
  <si>
    <t>UETU5695514</t>
  </si>
  <si>
    <t>MAEU9249429</t>
  </si>
  <si>
    <t>ARDU2355875</t>
  </si>
  <si>
    <t>CIPU5008790</t>
  </si>
  <si>
    <t>FFAU5157762</t>
  </si>
  <si>
    <t>MRKU6497449</t>
  </si>
  <si>
    <t>TRHU8488101</t>
  </si>
  <si>
    <t>GCXU5791946</t>
  </si>
  <si>
    <t>TGHU9657647</t>
  </si>
  <si>
    <t>HASU4896993</t>
  </si>
  <si>
    <t>GCXU6254535</t>
  </si>
  <si>
    <t>HASU4684612</t>
  </si>
  <si>
    <t>MAEU9287922</t>
  </si>
  <si>
    <t>GAOU7326772</t>
  </si>
  <si>
    <t>MRKU4111285</t>
  </si>
  <si>
    <t>PONU7857285</t>
  </si>
  <si>
    <t>SEKU6881650</t>
  </si>
  <si>
    <t>HASU5123318</t>
  </si>
  <si>
    <t>MAEU9170427</t>
  </si>
  <si>
    <t>MAEU9187902</t>
  </si>
  <si>
    <t>MAEU9246306</t>
  </si>
  <si>
    <t>MAEU9254596</t>
  </si>
  <si>
    <t>MAEU9287455</t>
  </si>
  <si>
    <t>MSKU0290395</t>
  </si>
  <si>
    <t>MRKU0155639</t>
  </si>
  <si>
    <t>MRKU2003002</t>
  </si>
  <si>
    <t>MRKU5159128</t>
  </si>
  <si>
    <t>MRKU5171566</t>
  </si>
  <si>
    <t>MRKU5468662</t>
  </si>
  <si>
    <t>MRKU5575790</t>
  </si>
  <si>
    <t>MRKU6417654</t>
  </si>
  <si>
    <t>TCNU8312633</t>
  </si>
  <si>
    <t>TCNU6869640</t>
  </si>
  <si>
    <t>MSKU0135022</t>
  </si>
  <si>
    <t>MSKU0611936</t>
  </si>
  <si>
    <t>MSKU4502738</t>
  </si>
  <si>
    <t>MSKU4594328</t>
  </si>
  <si>
    <t>MSKU4669387</t>
  </si>
  <si>
    <t>MSKU4709052</t>
  </si>
  <si>
    <t>MSKU4807001</t>
  </si>
  <si>
    <t>MSKU4820322</t>
  </si>
  <si>
    <t>SUDU6806965</t>
  </si>
  <si>
    <t>TCKU7009443</t>
  </si>
  <si>
    <t>TCNU2621569</t>
  </si>
  <si>
    <t>TCNU6082505</t>
  </si>
  <si>
    <t>GCXU5767390</t>
  </si>
  <si>
    <t>MRKU0467621</t>
  </si>
  <si>
    <t>MRKU0506836</t>
  </si>
  <si>
    <t>MRKU0922725</t>
  </si>
  <si>
    <t>MRKU8127844</t>
  </si>
  <si>
    <t>MRSU0570680</t>
  </si>
  <si>
    <t>MSKU4625537</t>
  </si>
  <si>
    <t>MSKU4660923</t>
  </si>
  <si>
    <t>MSKU4788473</t>
  </si>
  <si>
    <t>BEAU5012336</t>
  </si>
  <si>
    <t>CAAU6423360</t>
  </si>
  <si>
    <t>GAOU7132273</t>
  </si>
  <si>
    <t>HASU4036796</t>
  </si>
  <si>
    <t>MAEU9181951</t>
  </si>
  <si>
    <t>MRKU2137568</t>
  </si>
  <si>
    <t>MRKU2162370</t>
  </si>
  <si>
    <t>MRKU2195456</t>
  </si>
  <si>
    <t>MRKU2404833</t>
  </si>
  <si>
    <t>MRKU2501659</t>
  </si>
  <si>
    <t>MRKU2705380</t>
  </si>
  <si>
    <t>MRKU2707357</t>
  </si>
  <si>
    <t>MRKU3134162</t>
  </si>
  <si>
    <t>MRKU3826200</t>
  </si>
  <si>
    <t>MRKU3924969</t>
  </si>
  <si>
    <t>MRKU4341591</t>
  </si>
  <si>
    <t>MRKU4861736</t>
  </si>
  <si>
    <t>MRKU4877455</t>
  </si>
  <si>
    <t>MRKU5101424</t>
  </si>
  <si>
    <t>MRKU6458798</t>
  </si>
  <si>
    <t>MRSU3793809</t>
  </si>
  <si>
    <t>MRSU5578791</t>
  </si>
  <si>
    <t>MSKU0146412</t>
  </si>
  <si>
    <t>MSKU0351150</t>
  </si>
  <si>
    <t>MSKU0434804</t>
  </si>
  <si>
    <t>MSKU0873495</t>
  </si>
  <si>
    <t>MSKU0980220</t>
  </si>
  <si>
    <t>MSKU1127459</t>
  </si>
  <si>
    <t>MSKU1315224</t>
  </si>
  <si>
    <t>MSKU1537622</t>
  </si>
  <si>
    <t>MSKU1900194</t>
  </si>
  <si>
    <t>MSKU4646801</t>
  </si>
  <si>
    <t>MSKU4670808</t>
  </si>
  <si>
    <t>MSKU4690126</t>
  </si>
  <si>
    <t>MSKU4738997</t>
  </si>
  <si>
    <t>MSKU4760434</t>
  </si>
  <si>
    <t>MSKU4787610</t>
  </si>
  <si>
    <t>MSKU4810495</t>
  </si>
  <si>
    <t>MSKU4820195</t>
  </si>
  <si>
    <t>MSKU9089329</t>
  </si>
  <si>
    <t>MSKU9427431</t>
  </si>
  <si>
    <t>MSKU9672172</t>
  </si>
  <si>
    <t>MTSU9611274</t>
  </si>
  <si>
    <t>PONU3065850</t>
  </si>
  <si>
    <t>PONU8107515</t>
  </si>
  <si>
    <t>PONU8143092</t>
  </si>
  <si>
    <t>PONU8193350</t>
  </si>
  <si>
    <t>SUDU8864472</t>
  </si>
  <si>
    <t>SUDU8870346</t>
  </si>
  <si>
    <t>SUDU8911229</t>
  </si>
  <si>
    <t>TCKU6784092</t>
  </si>
  <si>
    <t>TCLU8378530</t>
  </si>
  <si>
    <t>TCNU1532195</t>
  </si>
  <si>
    <t>TEMU7730412</t>
  </si>
  <si>
    <t>TGBU5250688</t>
  </si>
  <si>
    <t>TRHU5026748</t>
  </si>
  <si>
    <t>WFHU5001499</t>
  </si>
  <si>
    <t>HASU4143650</t>
  </si>
  <si>
    <t>MRKU0771022</t>
  </si>
  <si>
    <t>MRSU3661675</t>
  </si>
  <si>
    <t>MRSU4525842</t>
  </si>
  <si>
    <t>MRSU6499700</t>
  </si>
  <si>
    <t>MSKU6513198</t>
  </si>
  <si>
    <t>SUDU7626607</t>
  </si>
  <si>
    <t>TCNU1484409</t>
  </si>
  <si>
    <t>CAAU7083686</t>
  </si>
  <si>
    <t>CAIU6313489</t>
  </si>
  <si>
    <t>GCXU5680520</t>
  </si>
  <si>
    <t>HASU4043199</t>
  </si>
  <si>
    <t>HASU4616346</t>
  </si>
  <si>
    <t>HASU5030215</t>
  </si>
  <si>
    <t>MAEU9182161</t>
  </si>
  <si>
    <t>MAEU9208395</t>
  </si>
  <si>
    <t>MAEU9218480</t>
  </si>
  <si>
    <t>MAEU9220277</t>
  </si>
  <si>
    <t>MAEU9228339</t>
  </si>
  <si>
    <t>MAEU9271757</t>
  </si>
  <si>
    <t>MRKU0442393</t>
  </si>
  <si>
    <t>MRKU2256567</t>
  </si>
  <si>
    <t>MRKU2383068</t>
  </si>
  <si>
    <t>MRKU2741109</t>
  </si>
  <si>
    <t>MRKU2842383</t>
  </si>
  <si>
    <t>MRKU2988104</t>
  </si>
  <si>
    <t>MRKU3073473</t>
  </si>
  <si>
    <t>MRKU3129865</t>
  </si>
  <si>
    <t>MRKU3153922</t>
  </si>
  <si>
    <t>MRKU3828327</t>
  </si>
  <si>
    <t>MRKU3935979</t>
  </si>
  <si>
    <t>MRKU3965700</t>
  </si>
  <si>
    <t>MRKU4053682</t>
  </si>
  <si>
    <t>MRKU4524458</t>
  </si>
  <si>
    <t>MRKU4598126</t>
  </si>
  <si>
    <t>MRKU4651703</t>
  </si>
  <si>
    <t>MRKU4771416</t>
  </si>
  <si>
    <t>MRKU5002627</t>
  </si>
  <si>
    <t>MRKU5027230</t>
  </si>
  <si>
    <t>MRKU5254193</t>
  </si>
  <si>
    <t>MRKU5379077</t>
  </si>
  <si>
    <t>MRKU5481659</t>
  </si>
  <si>
    <t>MRKU5485865</t>
  </si>
  <si>
    <t>MRKU5519060</t>
  </si>
  <si>
    <t>MRKU5790961</t>
  </si>
  <si>
    <t>MRKU5891545</t>
  </si>
  <si>
    <t>MRKU6024580</t>
  </si>
  <si>
    <t>MRKU6199378</t>
  </si>
  <si>
    <t>MRKU6433953</t>
  </si>
  <si>
    <t>MRKU6964029</t>
  </si>
  <si>
    <t>MRKU8780524</t>
  </si>
  <si>
    <t>MRSU3159477</t>
  </si>
  <si>
    <t>MRSU3819159</t>
  </si>
  <si>
    <t>MRSU4591762</t>
  </si>
  <si>
    <t>MRSU5115328</t>
  </si>
  <si>
    <t>MRSU5536841</t>
  </si>
  <si>
    <t>MRSU5664858</t>
  </si>
  <si>
    <t>MRSU5871990</t>
  </si>
  <si>
    <t>MRSU5951591</t>
  </si>
  <si>
    <t>MSKU0300847</t>
  </si>
  <si>
    <t>MSKU0356316</t>
  </si>
  <si>
    <t>MSKU0676407</t>
  </si>
  <si>
    <t>MSKU0793403</t>
  </si>
  <si>
    <t>MSKU0999673</t>
  </si>
  <si>
    <t>MSKU1063349</t>
  </si>
  <si>
    <t>MSKU1197688</t>
  </si>
  <si>
    <t>MSKU1700880</t>
  </si>
  <si>
    <t>MSKU1993983</t>
  </si>
  <si>
    <t>MSKU4279687</t>
  </si>
  <si>
    <t>MSKU4643187</t>
  </si>
  <si>
    <t>MSKU4650490</t>
  </si>
  <si>
    <t>MSKU4741239</t>
  </si>
  <si>
    <t>MSKU4784101</t>
  </si>
  <si>
    <t>MSKU4797140</t>
  </si>
  <si>
    <t>MSKU4808287</t>
  </si>
  <si>
    <t>MSKU4828690</t>
  </si>
  <si>
    <t>MSKU8576512</t>
  </si>
  <si>
    <t>MSKU8670278</t>
  </si>
  <si>
    <t>MSKU8878045</t>
  </si>
  <si>
    <t>MSKU9114566</t>
  </si>
  <si>
    <t>MSKU9174061</t>
  </si>
  <si>
    <t>MSKU9512195</t>
  </si>
  <si>
    <t>SEKU6949359</t>
  </si>
  <si>
    <t>SELU4090810</t>
  </si>
  <si>
    <t>SUDU6862697</t>
  </si>
  <si>
    <t>SUDU8943930</t>
  </si>
  <si>
    <t>TCLU5769038</t>
  </si>
  <si>
    <t>TCLU6617528</t>
  </si>
  <si>
    <t>TCLU7961097</t>
  </si>
  <si>
    <t>TCNU7067608</t>
  </si>
  <si>
    <t>TCNU8541938</t>
  </si>
  <si>
    <t>TEMU6882072</t>
  </si>
  <si>
    <t>TIIU4876613</t>
  </si>
  <si>
    <t>TRHU4341724</t>
  </si>
  <si>
    <t>TRHU4864073</t>
  </si>
  <si>
    <t>SUDU7920376</t>
  </si>
  <si>
    <t>CAAU6432926</t>
  </si>
  <si>
    <t>CAAU7077600</t>
  </si>
  <si>
    <t>CAAU8253350</t>
  </si>
  <si>
    <t>CAAU8426901</t>
  </si>
  <si>
    <t>CAAU8474031</t>
  </si>
  <si>
    <t>FFAU5506946</t>
  </si>
  <si>
    <t>GAOU7269163</t>
  </si>
  <si>
    <t>GCXU6234708</t>
  </si>
  <si>
    <t>GCXU6272143</t>
  </si>
  <si>
    <t>GCXU6337727</t>
  </si>
  <si>
    <t>HASU4680319</t>
  </si>
  <si>
    <t>MAEU9193438</t>
  </si>
  <si>
    <t>MAEU9293294</t>
  </si>
  <si>
    <t>MRKU2621361</t>
  </si>
  <si>
    <t>MRKU2973830</t>
  </si>
  <si>
    <t>MRKU3006860</t>
  </si>
  <si>
    <t>MRKU3460370</t>
  </si>
  <si>
    <t>MRKU3490219</t>
  </si>
  <si>
    <t>MRKU3499005</t>
  </si>
  <si>
    <t>MRKU3525629</t>
  </si>
  <si>
    <t>MRKU4052346</t>
  </si>
  <si>
    <t>MRKU4157049</t>
  </si>
  <si>
    <t>MRKU5618124</t>
  </si>
  <si>
    <t>MRKU5842664</t>
  </si>
  <si>
    <t>MRKU6721306</t>
  </si>
  <si>
    <t>MRSU0219968</t>
  </si>
  <si>
    <t>MRSU4579670</t>
  </si>
  <si>
    <t>MRSU4965179</t>
  </si>
  <si>
    <t>MRSU5373370</t>
  </si>
  <si>
    <t>MRSU5814006</t>
  </si>
  <si>
    <t>MRSU6179179</t>
  </si>
  <si>
    <t>MSKU0021523</t>
  </si>
  <si>
    <t>MSKU0322511</t>
  </si>
  <si>
    <t>MSKU1877788</t>
  </si>
  <si>
    <t>MSKU2772185</t>
  </si>
  <si>
    <t>MSKU4580849</t>
  </si>
  <si>
    <t>MSKU4619540</t>
  </si>
  <si>
    <t>MSKU4640212</t>
  </si>
  <si>
    <t>MSKU4683657</t>
  </si>
  <si>
    <t>MSKU4721870</t>
  </si>
  <si>
    <t>MSKU4741497</t>
  </si>
  <si>
    <t>MSKU4822095</t>
  </si>
  <si>
    <t>MSKU4828529</t>
  </si>
  <si>
    <t>MSKU7237685</t>
  </si>
  <si>
    <t>MSKU8396887</t>
  </si>
  <si>
    <t>MSKU8772156</t>
  </si>
  <si>
    <t>MSKU8977433</t>
  </si>
  <si>
    <t>MSKU9206451</t>
  </si>
  <si>
    <t>MSKU9314651</t>
  </si>
  <si>
    <t>MSKU9678231</t>
  </si>
  <si>
    <t>MSKU9896444</t>
  </si>
  <si>
    <t>PONU7867745</t>
  </si>
  <si>
    <t>PONU7931145</t>
  </si>
  <si>
    <t>PONU8015595</t>
  </si>
  <si>
    <t>PONU8154760</t>
  </si>
  <si>
    <t>SEKU4699559</t>
  </si>
  <si>
    <t>SUDU6732414</t>
  </si>
  <si>
    <t>SUDU6774873</t>
  </si>
  <si>
    <t>SUDU6812130</t>
  </si>
  <si>
    <t>SUDU8948573</t>
  </si>
  <si>
    <t>TCKU7597080</t>
  </si>
  <si>
    <t>TCLU8277324</t>
  </si>
  <si>
    <t>TCLU8383985</t>
  </si>
  <si>
    <t>TCNU2787863</t>
  </si>
  <si>
    <t>TGHU6813176</t>
  </si>
  <si>
    <t>TLLU6888940</t>
  </si>
  <si>
    <t>TRHU4009432</t>
  </si>
  <si>
    <t>TRHU6195104</t>
  </si>
  <si>
    <t>CCNI ANGOL</t>
  </si>
  <si>
    <t>CAAU5310564</t>
  </si>
  <si>
    <t>MRKU0669793</t>
  </si>
  <si>
    <t>MRKU3453684</t>
  </si>
  <si>
    <t>MRKU3788306</t>
  </si>
  <si>
    <t>MRKU4941810</t>
  </si>
  <si>
    <t>MRSU0112157</t>
  </si>
  <si>
    <t>MRSU6030821</t>
  </si>
  <si>
    <t>MSKU1068398</t>
  </si>
  <si>
    <t>MSKU9737993</t>
  </si>
  <si>
    <t>TCKU7867205</t>
  </si>
  <si>
    <t>MRKU7030850</t>
  </si>
  <si>
    <t>MRKU0288483</t>
  </si>
  <si>
    <t>TCKU7438279</t>
  </si>
  <si>
    <t>UETU5039408</t>
  </si>
  <si>
    <t>MSKU9085051</t>
  </si>
  <si>
    <t>MRKU3379550</t>
  </si>
  <si>
    <t>SUDU6877399</t>
  </si>
  <si>
    <t>TGHU9883963</t>
  </si>
  <si>
    <t>TCNU8810683</t>
  </si>
  <si>
    <t>SUDU7402000</t>
  </si>
  <si>
    <t>SUDU5805100</t>
  </si>
  <si>
    <t>MSKU1724900</t>
  </si>
  <si>
    <t>MRKU3831188</t>
  </si>
  <si>
    <t>TCNU3321000</t>
  </si>
  <si>
    <t>MSKU0383991</t>
  </si>
  <si>
    <t>MRKU6221830</t>
  </si>
  <si>
    <t>MRKU5092512</t>
  </si>
  <si>
    <t>TRHU7952413</t>
  </si>
  <si>
    <t>SUDU8898446</t>
  </si>
  <si>
    <t>MRKU3753866</t>
  </si>
  <si>
    <t>BEAU5732763</t>
  </si>
  <si>
    <t>CAAU5192230</t>
  </si>
  <si>
    <t>CAAU5979755</t>
  </si>
  <si>
    <t>MRSU3778229</t>
  </si>
  <si>
    <t>SUDU8872863</t>
  </si>
  <si>
    <t>MRSU6024407</t>
  </si>
  <si>
    <t>TCNU7450685</t>
  </si>
  <si>
    <t>MSKU8753372</t>
  </si>
  <si>
    <t>PONU8256144</t>
  </si>
  <si>
    <t>MSKU1768067</t>
  </si>
  <si>
    <t>MRSU5175190</t>
  </si>
  <si>
    <t>TCKU1274347</t>
  </si>
  <si>
    <t>MRKU2542690</t>
  </si>
  <si>
    <t>MRKU2459100</t>
  </si>
  <si>
    <t>PONU8092441</t>
  </si>
  <si>
    <t>MSKU1907516</t>
  </si>
  <si>
    <t>MRKU3592231</t>
  </si>
  <si>
    <t>MRKU2220245</t>
  </si>
  <si>
    <t>MRKU3707407</t>
  </si>
  <si>
    <t>MRKU2004518</t>
  </si>
  <si>
    <t>MRKU0119776</t>
  </si>
  <si>
    <t>MRKU2918494</t>
  </si>
  <si>
    <t>MAEU9235750</t>
  </si>
  <si>
    <t>UETU6816502</t>
  </si>
  <si>
    <t>MSKU4701241</t>
  </si>
  <si>
    <t>MAEU9166330</t>
  </si>
  <si>
    <t>MAEU9184246</t>
  </si>
  <si>
    <t>MRKU5691341</t>
  </si>
  <si>
    <t>TLLU6896251</t>
  </si>
  <si>
    <t>MSKU8511002</t>
  </si>
  <si>
    <t>MRKU5069317</t>
  </si>
  <si>
    <t>TGHU6002604</t>
  </si>
  <si>
    <t>TCKU6432574</t>
  </si>
  <si>
    <t>MSKU4608910</t>
  </si>
  <si>
    <t>UETU6806926</t>
  </si>
  <si>
    <t>MAEU9270088</t>
  </si>
  <si>
    <t>SUDU8921680</t>
  </si>
  <si>
    <t>MSKU4776390</t>
  </si>
  <si>
    <t>MSKU4758421</t>
  </si>
  <si>
    <t>MAEU9193443</t>
  </si>
  <si>
    <t>MSKU4628840</t>
  </si>
  <si>
    <t>MSKU4571560</t>
  </si>
  <si>
    <t>MAEU9223403</t>
  </si>
  <si>
    <t>MAEU9199230</t>
  </si>
  <si>
    <t>UETU6816523</t>
  </si>
  <si>
    <t>TRHU3827223</t>
  </si>
  <si>
    <t>MSKU4595026</t>
  </si>
  <si>
    <t>MSKU4691776</t>
  </si>
  <si>
    <t>MSKU8810174</t>
  </si>
  <si>
    <t>TCNU3111699</t>
  </si>
  <si>
    <t>MSKU0547375</t>
  </si>
  <si>
    <t>MRKU2961762</t>
  </si>
  <si>
    <t>UETU6807326</t>
  </si>
  <si>
    <t>MSKU6456040</t>
  </si>
  <si>
    <t>UETU6808913</t>
  </si>
  <si>
    <t>MSKU1249652</t>
  </si>
  <si>
    <t>MRSU5260162</t>
  </si>
  <si>
    <t>TCNU1722111</t>
  </si>
  <si>
    <t>MRKU2494708</t>
  </si>
  <si>
    <t>MSKU8592616</t>
  </si>
  <si>
    <t>MSKU0786451</t>
  </si>
  <si>
    <t>MSKU0334533</t>
  </si>
  <si>
    <t>CAAU8440350</t>
  </si>
  <si>
    <t>HASU4326970</t>
  </si>
  <si>
    <t>MRKU3061512</t>
  </si>
  <si>
    <t>MRSU3684813</t>
  </si>
  <si>
    <t>SUDU8903985</t>
  </si>
  <si>
    <t>TCNU3277268</t>
  </si>
  <si>
    <t>HASU4771039</t>
  </si>
  <si>
    <t>PONU7840641</t>
  </si>
  <si>
    <t>SUDU5747976</t>
  </si>
  <si>
    <t>PONU7889997</t>
  </si>
  <si>
    <t>SUDU8597479</t>
  </si>
  <si>
    <t>MSKU0846714</t>
  </si>
  <si>
    <t>TGHU9683857</t>
  </si>
  <si>
    <t>SUDU5999113</t>
  </si>
  <si>
    <t>SUDU8561100</t>
  </si>
  <si>
    <t>MSKU1163271</t>
  </si>
  <si>
    <t>TCNU2685250</t>
  </si>
  <si>
    <t>CAAU6513627</t>
  </si>
  <si>
    <t>MRKU1030087</t>
  </si>
  <si>
    <t>MRKU7784253</t>
  </si>
  <si>
    <t>MRSU0307307</t>
  </si>
  <si>
    <t>MSKU0244110</t>
  </si>
  <si>
    <t>BEAU5757313</t>
  </si>
  <si>
    <t>CAAU5266060</t>
  </si>
  <si>
    <t>CAAU6081565</t>
  </si>
  <si>
    <t>CAAU7221189</t>
  </si>
  <si>
    <t>CAAU7759831</t>
  </si>
  <si>
    <t>CAAU9041777</t>
  </si>
  <si>
    <t>CAAU9042460</t>
  </si>
  <si>
    <t>DFSU7081517</t>
  </si>
  <si>
    <t>GAOU7175969</t>
  </si>
  <si>
    <t>GCXU2550890</t>
  </si>
  <si>
    <t>HASU4143686</t>
  </si>
  <si>
    <t>HASU4233732</t>
  </si>
  <si>
    <t>MAEU9188004</t>
  </si>
  <si>
    <t>MAEU9237578</t>
  </si>
  <si>
    <t>MAEU9240062</t>
  </si>
  <si>
    <t>MAEU9245383</t>
  </si>
  <si>
    <t>MAEU9259073</t>
  </si>
  <si>
    <t>MRKU2071964</t>
  </si>
  <si>
    <t>MRKU2398448</t>
  </si>
  <si>
    <t>MRKU2577567</t>
  </si>
  <si>
    <t>MRKU2651833</t>
  </si>
  <si>
    <t>MRKU3534451</t>
  </si>
  <si>
    <t>MRKU3803910</t>
  </si>
  <si>
    <t>MRKU4024278</t>
  </si>
  <si>
    <t>MRKU5210750</t>
  </si>
  <si>
    <t>MRKU5273249</t>
  </si>
  <si>
    <t>MRKU5350319</t>
  </si>
  <si>
    <t>MRKU5470232</t>
  </si>
  <si>
    <t>MRKU5470973</t>
  </si>
  <si>
    <t>MRKU5491066</t>
  </si>
  <si>
    <t>MRKU6179345</t>
  </si>
  <si>
    <t>MRSU0492503</t>
  </si>
  <si>
    <t>MRSU4110337</t>
  </si>
  <si>
    <t>MRSU4480096</t>
  </si>
  <si>
    <t>MRSU6090841</t>
  </si>
  <si>
    <t>MSKU0592121</t>
  </si>
  <si>
    <t>MSKU4675800</t>
  </si>
  <si>
    <t>MSKU4684458</t>
  </si>
  <si>
    <t>MSKU4717211</t>
  </si>
  <si>
    <t>MSKU4721947</t>
  </si>
  <si>
    <t>MSKU4785725</t>
  </si>
  <si>
    <t>MSKU4785833</t>
  </si>
  <si>
    <t>MSKU4827918</t>
  </si>
  <si>
    <t>MSKU7500805</t>
  </si>
  <si>
    <t>MSKU8627353</t>
  </si>
  <si>
    <t>MSKU9359379</t>
  </si>
  <si>
    <t>MSKU9902700</t>
  </si>
  <si>
    <t>PONU8070102</t>
  </si>
  <si>
    <t>SEKU1635571</t>
  </si>
  <si>
    <t>SEKU6723361</t>
  </si>
  <si>
    <t>SELU4002912</t>
  </si>
  <si>
    <t>SUDU6851183</t>
  </si>
  <si>
    <t>TCKU6629558</t>
  </si>
  <si>
    <t>TCKU7272589</t>
  </si>
  <si>
    <t>TCKU7404514</t>
  </si>
  <si>
    <t>TCLU1774273</t>
  </si>
  <si>
    <t>TCLU8008937</t>
  </si>
  <si>
    <t>TCNU1934255</t>
  </si>
  <si>
    <t>TCNU2749863</t>
  </si>
  <si>
    <t>TCNU4216288</t>
  </si>
  <si>
    <t>TIIU4738194</t>
  </si>
  <si>
    <t>TLLU7587576</t>
  </si>
  <si>
    <t>TLLU8133367</t>
  </si>
  <si>
    <t>TXGU5260396</t>
  </si>
  <si>
    <t>UETU5709156</t>
  </si>
  <si>
    <t>UETU6807563</t>
  </si>
  <si>
    <t>UETU6823570</t>
  </si>
  <si>
    <t>BEAU5733203</t>
  </si>
  <si>
    <t>CAAU6638500</t>
  </si>
  <si>
    <t>GAOU7065133</t>
  </si>
  <si>
    <t>GCXU6260667</t>
  </si>
  <si>
    <t>HASU5159394</t>
  </si>
  <si>
    <t>MRKU2221072</t>
  </si>
  <si>
    <t>MRSU5595593</t>
  </si>
  <si>
    <t>MRSU6416080</t>
  </si>
  <si>
    <t>UETU6547872</t>
  </si>
  <si>
    <t>CAAU5266667</t>
  </si>
  <si>
    <t>CAAU6545075</t>
  </si>
  <si>
    <t>CAAU6742048</t>
  </si>
  <si>
    <t>CAAU7090160</t>
  </si>
  <si>
    <t>CAAU7180921</t>
  </si>
  <si>
    <t>CAAU8249299</t>
  </si>
  <si>
    <t>CAAU8249832</t>
  </si>
  <si>
    <t>CAIU5862503</t>
  </si>
  <si>
    <t>CIPU5124320</t>
  </si>
  <si>
    <t>CXDU2262905</t>
  </si>
  <si>
    <t>FFAU5753648</t>
  </si>
  <si>
    <t>GCXU5780582</t>
  </si>
  <si>
    <t>GESU6137356</t>
  </si>
  <si>
    <t>GESU6235476</t>
  </si>
  <si>
    <t>HASU4076063</t>
  </si>
  <si>
    <t>HASU4436447</t>
  </si>
  <si>
    <t>HASU4705612</t>
  </si>
  <si>
    <t>HASU4763970</t>
  </si>
  <si>
    <t>HASU5130493</t>
  </si>
  <si>
    <t>MAEU9162632</t>
  </si>
  <si>
    <t>MAEU9171378</t>
  </si>
  <si>
    <t>MAEU9189361</t>
  </si>
  <si>
    <t>MAEU9191878</t>
  </si>
  <si>
    <t>MAEU9215115</t>
  </si>
  <si>
    <t>MAEU9219825</t>
  </si>
  <si>
    <t>MAEU9228690</t>
  </si>
  <si>
    <t>MAEU9232236</t>
  </si>
  <si>
    <t>MAEU9233870</t>
  </si>
  <si>
    <t>MAEU9240479</t>
  </si>
  <si>
    <t>MAEU9246097</t>
  </si>
  <si>
    <t>MAEU9248269</t>
  </si>
  <si>
    <t>MAEU9254791</t>
  </si>
  <si>
    <t>MAEU9265292</t>
  </si>
  <si>
    <t>MAEU9289714</t>
  </si>
  <si>
    <t>MRKU2381208</t>
  </si>
  <si>
    <t>MRKU3330308</t>
  </si>
  <si>
    <t>MRKU3580797</t>
  </si>
  <si>
    <t>MRKU3907684</t>
  </si>
  <si>
    <t>MRKU4192590</t>
  </si>
  <si>
    <t>MRKU4869721</t>
  </si>
  <si>
    <t>MRKU4886879</t>
  </si>
  <si>
    <t>MRKU5104845</t>
  </si>
  <si>
    <t>MRKU5272480</t>
  </si>
  <si>
    <t>MRKU5394575</t>
  </si>
  <si>
    <t>MRKU9465743</t>
  </si>
  <si>
    <t>MRKU9670590</t>
  </si>
  <si>
    <t>MRSU3575520</t>
  </si>
  <si>
    <t>MRSU3827426</t>
  </si>
  <si>
    <t>MRSU4910411</t>
  </si>
  <si>
    <t>MRSU4921083</t>
  </si>
  <si>
    <t>MRSU5072191</t>
  </si>
  <si>
    <t>MRSU5114131</t>
  </si>
  <si>
    <t>MRSU5207023</t>
  </si>
  <si>
    <t>MRSU5556690</t>
  </si>
  <si>
    <t>MRSU5636141</t>
  </si>
  <si>
    <t>MRSU5791220</t>
  </si>
  <si>
    <t>MRSU6415680</t>
  </si>
  <si>
    <t>MRSU6525970</t>
  </si>
  <si>
    <t>MSKU0256868</t>
  </si>
  <si>
    <t>MSKU0498922</t>
  </si>
  <si>
    <t>MSKU0684681</t>
  </si>
  <si>
    <t>MSKU0857431</t>
  </si>
  <si>
    <t>MSKU0995370</t>
  </si>
  <si>
    <t>MSKU1961414</t>
  </si>
  <si>
    <t>MSKU1985648</t>
  </si>
  <si>
    <t>MSKU4590847</t>
  </si>
  <si>
    <t>MSKU4598133</t>
  </si>
  <si>
    <t>MSKU4602505</t>
  </si>
  <si>
    <t>MSKU4607472</t>
  </si>
  <si>
    <t>MSKU4619067</t>
  </si>
  <si>
    <t>MSKU4667023</t>
  </si>
  <si>
    <t>MSKU4670238</t>
  </si>
  <si>
    <t>MSKU4674444</t>
  </si>
  <si>
    <t>MSKU4698195</t>
  </si>
  <si>
    <t>MSKU4709807</t>
  </si>
  <si>
    <t>MSKU4742786</t>
  </si>
  <si>
    <t>MSKU4754215</t>
  </si>
  <si>
    <t>MSKU4764867</t>
  </si>
  <si>
    <t>MSKU4774084</t>
  </si>
  <si>
    <t>MSKU4780235</t>
  </si>
  <si>
    <t>MSKU4790336</t>
  </si>
  <si>
    <t>MSKU4801364</t>
  </si>
  <si>
    <t>MSKU4801718</t>
  </si>
  <si>
    <t>MSKU4811341</t>
  </si>
  <si>
    <t>MSKU4812008</t>
  </si>
  <si>
    <t>MSKU6603497</t>
  </si>
  <si>
    <t>MSKU7043000</t>
  </si>
  <si>
    <t>MSKU8106550</t>
  </si>
  <si>
    <t>MSKU8845463</t>
  </si>
  <si>
    <t>MSKU9338674</t>
  </si>
  <si>
    <t>MSKU9442478</t>
  </si>
  <si>
    <t>MSKU9784871</t>
  </si>
  <si>
    <t>PONU3064806</t>
  </si>
  <si>
    <t>SEKU1647280</t>
  </si>
  <si>
    <t>SUDU6744225</t>
  </si>
  <si>
    <t>SUDU6799697</t>
  </si>
  <si>
    <t>SUDU8656972</t>
  </si>
  <si>
    <t>TCKU6725870</t>
  </si>
  <si>
    <t>TCKU7072045</t>
  </si>
  <si>
    <t>TCKU7186963</t>
  </si>
  <si>
    <t>TCKU7207460</t>
  </si>
  <si>
    <t>TCKU7448390</t>
  </si>
  <si>
    <t>TCLU5642070</t>
  </si>
  <si>
    <t>TCLU8246323</t>
  </si>
  <si>
    <t>TCLU9309637</t>
  </si>
  <si>
    <t>TCNU1125477</t>
  </si>
  <si>
    <t>TCNU1803996</t>
  </si>
  <si>
    <t>TCNU2976234</t>
  </si>
  <si>
    <t>TCNU7598543</t>
  </si>
  <si>
    <t>TCNU8477510</t>
  </si>
  <si>
    <t>TEMU6158128</t>
  </si>
  <si>
    <t>TGBU5392419</t>
  </si>
  <si>
    <t>TGBU6840375</t>
  </si>
  <si>
    <t>TGHU6411705</t>
  </si>
  <si>
    <t>TLLU8926503</t>
  </si>
  <si>
    <t>TRHU7448634</t>
  </si>
  <si>
    <t>UETU6681541</t>
  </si>
  <si>
    <t>UETU6688588</t>
  </si>
  <si>
    <t>UETU7272086</t>
  </si>
  <si>
    <t>BMOU1063427</t>
  </si>
  <si>
    <t>CAAU6085323</t>
  </si>
  <si>
    <t>MRKU2459939</t>
  </si>
  <si>
    <t>MRKU5711664</t>
  </si>
  <si>
    <t>MRSU3359310</t>
  </si>
  <si>
    <t>MRSU4553171</t>
  </si>
  <si>
    <t>MRSU4726791</t>
  </si>
  <si>
    <t>MRSU6315439</t>
  </si>
  <si>
    <t>MSKU6676003</t>
  </si>
  <si>
    <t>MSKU8699944</t>
  </si>
  <si>
    <t>MSKU9269892</t>
  </si>
  <si>
    <t>PONU1819523</t>
  </si>
  <si>
    <t>CAAU5301618</t>
  </si>
  <si>
    <t>CAAU6554040</t>
  </si>
  <si>
    <t>CAAU7942740</t>
  </si>
  <si>
    <t>CAAU7945749</t>
  </si>
  <si>
    <t>CAAU9040683</t>
  </si>
  <si>
    <t>CAAU9119047</t>
  </si>
  <si>
    <t>CAAU9130920</t>
  </si>
  <si>
    <t>CAIU5865945</t>
  </si>
  <si>
    <t>FDCU0294230</t>
  </si>
  <si>
    <t>FFAU4796120</t>
  </si>
  <si>
    <t>GCXU5792290</t>
  </si>
  <si>
    <t>GCXU6296649</t>
  </si>
  <si>
    <t>GCXU6502800</t>
  </si>
  <si>
    <t>HASU4353208</t>
  </si>
  <si>
    <t>HASU4890110</t>
  </si>
  <si>
    <t>MAEU9175286</t>
  </si>
  <si>
    <t>MAEU9178285</t>
  </si>
  <si>
    <t>MAEU9179888</t>
  </si>
  <si>
    <t>MAEU9188690</t>
  </si>
  <si>
    <t>MAEU9191219</t>
  </si>
  <si>
    <t>MAEU9194239</t>
  </si>
  <si>
    <t>MAEU9201338</t>
  </si>
  <si>
    <t>MAEU9209350</t>
  </si>
  <si>
    <t>MAEU9224586</t>
  </si>
  <si>
    <t>MAEU9275285</t>
  </si>
  <si>
    <t>MAEU9275747</t>
  </si>
  <si>
    <t>MRKU1068462</t>
  </si>
  <si>
    <t>MRKU2078450</t>
  </si>
  <si>
    <t>MRKU2325457</t>
  </si>
  <si>
    <t>MRKU2356967</t>
  </si>
  <si>
    <t>MRKU2970403</t>
  </si>
  <si>
    <t>MRKU3235825</t>
  </si>
  <si>
    <t>MRKU3718654</t>
  </si>
  <si>
    <t>MRKU4327377</t>
  </si>
  <si>
    <t>MRKU5081816</t>
  </si>
  <si>
    <t>MRKU5810040</t>
  </si>
  <si>
    <t>MRSU3286975</t>
  </si>
  <si>
    <t>MRSU3507588</t>
  </si>
  <si>
    <t>MRSU3769510</t>
  </si>
  <si>
    <t>MRSU3834180</t>
  </si>
  <si>
    <t>MRSU4341742</t>
  </si>
  <si>
    <t>MRSU4691653</t>
  </si>
  <si>
    <t>MRSU5043629</t>
  </si>
  <si>
    <t>MRSU5986160</t>
  </si>
  <si>
    <t>MRSU6137260</t>
  </si>
  <si>
    <t>MRSU6259510</t>
  </si>
  <si>
    <t>MRSU6551882</t>
  </si>
  <si>
    <t>MSKU0121815</t>
  </si>
  <si>
    <t>MSKU0352434</t>
  </si>
  <si>
    <t>MSKU0595440</t>
  </si>
  <si>
    <t>MSKU1239844</t>
  </si>
  <si>
    <t>MSKU1409107</t>
  </si>
  <si>
    <t>MSKU1585528</t>
  </si>
  <si>
    <t>MSKU4605103</t>
  </si>
  <si>
    <t>MSKU4609140</t>
  </si>
  <si>
    <t>MSKU4618841</t>
  </si>
  <si>
    <t>MSKU4635319</t>
  </si>
  <si>
    <t>MSKU4639314</t>
  </si>
  <si>
    <t>MSKU4700158</t>
  </si>
  <si>
    <t>MSKU4703223</t>
  </si>
  <si>
    <t>MSKU4703326</t>
  </si>
  <si>
    <t>MSKU4726635</t>
  </si>
  <si>
    <t>MSKU4742195</t>
  </si>
  <si>
    <t>MSKU4755211</t>
  </si>
  <si>
    <t>MSKU4768836</t>
  </si>
  <si>
    <t>MSKU4769410</t>
  </si>
  <si>
    <t>MSKU4780256</t>
  </si>
  <si>
    <t>MSKU4794481</t>
  </si>
  <si>
    <t>MSKU4815985</t>
  </si>
  <si>
    <t>MSKU7151684</t>
  </si>
  <si>
    <t>PONU7927382</t>
  </si>
  <si>
    <t>PONU8220352</t>
  </si>
  <si>
    <t>TCKU7001268</t>
  </si>
  <si>
    <t>TCKU7548722</t>
  </si>
  <si>
    <t>TCKU7717078</t>
  </si>
  <si>
    <t>TCKU7724689</t>
  </si>
  <si>
    <t>TCLU7988349</t>
  </si>
  <si>
    <t>TCLU9279830</t>
  </si>
  <si>
    <t>TCNU2526330</t>
  </si>
  <si>
    <t>TEMU0115746</t>
  </si>
  <si>
    <t>TEMU6109340</t>
  </si>
  <si>
    <t>TGHU7957347</t>
  </si>
  <si>
    <t>TRHU4063536</t>
  </si>
  <si>
    <t>TRHU8281140</t>
  </si>
  <si>
    <t>UETU2979559</t>
  </si>
  <si>
    <t>HASU1369638</t>
  </si>
  <si>
    <t>HASU4153600</t>
  </si>
  <si>
    <t>MAEU9248905</t>
  </si>
  <si>
    <t>MAEU9249666</t>
  </si>
  <si>
    <t>MRKU0920229</t>
  </si>
  <si>
    <t>MSKU0227303</t>
  </si>
  <si>
    <t>MSKU0930065</t>
  </si>
  <si>
    <t>MSKU4824539</t>
  </si>
  <si>
    <t>SEKU6902161</t>
  </si>
  <si>
    <t>SUDU8695243</t>
  </si>
  <si>
    <t>TCKU7700075</t>
  </si>
  <si>
    <t>MAEU9181530</t>
  </si>
  <si>
    <t>CAAU6613014</t>
  </si>
  <si>
    <t>MVIU0010431</t>
  </si>
  <si>
    <t>CAAU8566462</t>
  </si>
  <si>
    <t>MAEU9193720</t>
  </si>
  <si>
    <t>CAAU9043830</t>
  </si>
  <si>
    <t>TGBU6656542</t>
  </si>
  <si>
    <t>CIPU5051570</t>
  </si>
  <si>
    <t>MRKU3966820</t>
  </si>
  <si>
    <t>CIPU5219220</t>
  </si>
  <si>
    <t>GAOU7115790</t>
  </si>
  <si>
    <t>GAOU7145413</t>
  </si>
  <si>
    <t>GAOU7383670</t>
  </si>
  <si>
    <t>MSKU4773811</t>
  </si>
  <si>
    <t>MSKU4775373</t>
  </si>
  <si>
    <t>HASU4523639</t>
  </si>
  <si>
    <t>HASU4869257</t>
  </si>
  <si>
    <t>MAEU9165375</t>
  </si>
  <si>
    <t>CAAU7927405</t>
  </si>
  <si>
    <t>MAEU9192200</t>
  </si>
  <si>
    <t>MSKU1044457</t>
  </si>
  <si>
    <t>MAEU9194877</t>
  </si>
  <si>
    <t>MSKU8992593</t>
  </si>
  <si>
    <t>MRSU6405471</t>
  </si>
  <si>
    <t>MAEU9207130</t>
  </si>
  <si>
    <t>PONU8170082</t>
  </si>
  <si>
    <t>MSKU8591230</t>
  </si>
  <si>
    <t>MAEU9271844</t>
  </si>
  <si>
    <t>MRKU2024643</t>
  </si>
  <si>
    <t>MRKU3505746</t>
  </si>
  <si>
    <t>PONU3068904</t>
  </si>
  <si>
    <t>MRKU4268607</t>
  </si>
  <si>
    <t>MRKU4534501</t>
  </si>
  <si>
    <t>MRKU5078176</t>
  </si>
  <si>
    <t>TCNU3019073</t>
  </si>
  <si>
    <t>TRHU6320905</t>
  </si>
  <si>
    <t>MRKU5576380</t>
  </si>
  <si>
    <t>MRKU5670950</t>
  </si>
  <si>
    <t>MRKU5221158</t>
  </si>
  <si>
    <t>MRKU5695774</t>
  </si>
  <si>
    <t>GESU6071433</t>
  </si>
  <si>
    <t>MRKU5841441</t>
  </si>
  <si>
    <t>SUDU6791335</t>
  </si>
  <si>
    <t>MAEU9220317</t>
  </si>
  <si>
    <t>MRKU9048354</t>
  </si>
  <si>
    <t>MSKU4567554</t>
  </si>
  <si>
    <t>MRSU4267748</t>
  </si>
  <si>
    <t>MRSU4711045</t>
  </si>
  <si>
    <t>MRSU5035270</t>
  </si>
  <si>
    <t>MAEU9249809</t>
  </si>
  <si>
    <t>MRSU5960572</t>
  </si>
  <si>
    <t>MRKU6342283</t>
  </si>
  <si>
    <t>TCNU1055913</t>
  </si>
  <si>
    <t>MRKU5440541</t>
  </si>
  <si>
    <t>MSKU1893731</t>
  </si>
  <si>
    <t>MRKU6475007</t>
  </si>
  <si>
    <t>MSKU4593872</t>
  </si>
  <si>
    <t>SUDU6986430</t>
  </si>
  <si>
    <t>MSKU4639084</t>
  </si>
  <si>
    <t>MSKU4658778</t>
  </si>
  <si>
    <t>MSKU4660311</t>
  </si>
  <si>
    <t>MSKU4673406</t>
  </si>
  <si>
    <t>MSKU4684632</t>
  </si>
  <si>
    <t>MSKU4687035</t>
  </si>
  <si>
    <t>MSKU4722305</t>
  </si>
  <si>
    <t>MSKU9213105</t>
  </si>
  <si>
    <t>MSKU4757873</t>
  </si>
  <si>
    <t>MRKU5790257</t>
  </si>
  <si>
    <t>CAAU6236158</t>
  </si>
  <si>
    <t>MSKU4786167</t>
  </si>
  <si>
    <t>MAEU9222639</t>
  </si>
  <si>
    <t>SELU4012150</t>
  </si>
  <si>
    <t>MAEU9203578</t>
  </si>
  <si>
    <t>MSKU4754874</t>
  </si>
  <si>
    <t>MSKU9520164</t>
  </si>
  <si>
    <t>CAAU8910069</t>
  </si>
  <si>
    <t>GAOU7551310</t>
  </si>
  <si>
    <t>MSKU4624525</t>
  </si>
  <si>
    <t>TCLU5539971</t>
  </si>
  <si>
    <t>MRKU5672742</t>
  </si>
  <si>
    <t>SUDU1923300</t>
  </si>
  <si>
    <t>SUDU5903180</t>
  </si>
  <si>
    <t>TCKU7043474</t>
  </si>
  <si>
    <t>MRSU5107359</t>
  </si>
  <si>
    <t>SUDU7805372</t>
  </si>
  <si>
    <t>CZZU0441693</t>
  </si>
  <si>
    <t>MRSU6105746</t>
  </si>
  <si>
    <t>TCLU6879446</t>
  </si>
  <si>
    <t>TCLU9357492</t>
  </si>
  <si>
    <t>CAAU9049546</t>
  </si>
  <si>
    <t>TCNU1722364</t>
  </si>
  <si>
    <t>MSKU9631846</t>
  </si>
  <si>
    <t>MRKU9955226</t>
  </si>
  <si>
    <t>TLLU3591032</t>
  </si>
  <si>
    <t>TLLU5351869</t>
  </si>
  <si>
    <t>TLLU6850800</t>
  </si>
  <si>
    <t>MSKU8696647</t>
  </si>
  <si>
    <t>TCNU1931723</t>
  </si>
  <si>
    <t>MRKU0736844</t>
  </si>
  <si>
    <t>MRKU4261460</t>
  </si>
  <si>
    <t>CAAU6677106</t>
  </si>
  <si>
    <t>MAEU9167110</t>
  </si>
  <si>
    <t>MAEU9284707</t>
  </si>
  <si>
    <t>MSKU4651921</t>
  </si>
  <si>
    <t>MRSU5195581</t>
  </si>
  <si>
    <t>CAAU5232965</t>
  </si>
  <si>
    <t>FFAU5506165</t>
  </si>
  <si>
    <t>TGBU9346793</t>
  </si>
  <si>
    <t>MRKU2551710</t>
  </si>
  <si>
    <t>MRKU4082470</t>
  </si>
  <si>
    <t>CAAU6595667</t>
  </si>
  <si>
    <t>MSKU0732748</t>
  </si>
  <si>
    <t>SUDU8858401</t>
  </si>
  <si>
    <t>TRHU4146332</t>
  </si>
  <si>
    <t>MRSU5475978</t>
  </si>
  <si>
    <t>CAAU7945380</t>
  </si>
  <si>
    <t>MSKU4606671</t>
  </si>
  <si>
    <t>CAAU9139188</t>
  </si>
  <si>
    <t>CAAU8323380</t>
  </si>
  <si>
    <t>CAAU9198663</t>
  </si>
  <si>
    <t>MSKU9338777</t>
  </si>
  <si>
    <t>CAAU6551381</t>
  </si>
  <si>
    <t>MRSU3262757</t>
  </si>
  <si>
    <t>GCXU5585077</t>
  </si>
  <si>
    <t>MSKU8537516</t>
  </si>
  <si>
    <t>MRSU4918198</t>
  </si>
  <si>
    <t>MRSU6556797</t>
  </si>
  <si>
    <t>CAAU7048258</t>
  </si>
  <si>
    <t>GCXU5677430</t>
  </si>
  <si>
    <t>GCXU5744559</t>
  </si>
  <si>
    <t>HASU4168236</t>
  </si>
  <si>
    <t>MAEU9182500</t>
  </si>
  <si>
    <t>MRKU5567520</t>
  </si>
  <si>
    <t>HASU4189814</t>
  </si>
  <si>
    <t>MAEU9223825</t>
  </si>
  <si>
    <t>HASU4472547</t>
  </si>
  <si>
    <t>MAEU9207085</t>
  </si>
  <si>
    <t>MIEU2025505</t>
  </si>
  <si>
    <t>MAEU9212353</t>
  </si>
  <si>
    <t>TLLU6853199</t>
  </si>
  <si>
    <t>CAAU9030896</t>
  </si>
  <si>
    <t>PONU7595143</t>
  </si>
  <si>
    <t>MRKU7334894</t>
  </si>
  <si>
    <t>CAAU6628400</t>
  </si>
  <si>
    <t>CAAU9145827</t>
  </si>
  <si>
    <t>MAEU9216446</t>
  </si>
  <si>
    <t>MRSU3208709</t>
  </si>
  <si>
    <t>MRKU2090814</t>
  </si>
  <si>
    <t>MAEU9191570</t>
  </si>
  <si>
    <t>MSKU8740890</t>
  </si>
  <si>
    <t>MSKU8773506</t>
  </si>
  <si>
    <t>MAEU9232827</t>
  </si>
  <si>
    <t>MSKU1212503</t>
  </si>
  <si>
    <t>MRSU5638458</t>
  </si>
  <si>
    <t>MSKU0427111</t>
  </si>
  <si>
    <t>HASU5060246</t>
  </si>
  <si>
    <t>MSKU4674486</t>
  </si>
  <si>
    <t>MSKU1104392</t>
  </si>
  <si>
    <t>SUDU8783642</t>
  </si>
  <si>
    <t>TLLU5830075</t>
  </si>
  <si>
    <t>MSKU9278256</t>
  </si>
  <si>
    <t>MRKU6335854</t>
  </si>
  <si>
    <t>MAEU9220404</t>
  </si>
  <si>
    <t>MSKU1412672</t>
  </si>
  <si>
    <t>MSKU4765190</t>
  </si>
  <si>
    <t>MAEU9259582</t>
  </si>
  <si>
    <t>TEMU7247600</t>
  </si>
  <si>
    <t>MSKU4590739</t>
  </si>
  <si>
    <t>MSKU4785535</t>
  </si>
  <si>
    <t>MRSU3419785</t>
  </si>
  <si>
    <t>TLLU4683468</t>
  </si>
  <si>
    <t>HASU4901512</t>
  </si>
  <si>
    <t>MAEU9271968</t>
  </si>
  <si>
    <t>CAAU9146865</t>
  </si>
  <si>
    <t>UETU5041961</t>
  </si>
  <si>
    <t>TCNU4740037</t>
  </si>
  <si>
    <t>MSKU1017786</t>
  </si>
  <si>
    <t>MSKU9877721</t>
  </si>
  <si>
    <t>MSKU1082903</t>
  </si>
  <si>
    <t>SUDU8898750</t>
  </si>
  <si>
    <t>MRSU5286784</t>
  </si>
  <si>
    <t>MRKU3385487</t>
  </si>
  <si>
    <t>MSKU4664106</t>
  </si>
  <si>
    <t>MSKU0779961</t>
  </si>
  <si>
    <t>MSKU1441536</t>
  </si>
  <si>
    <t>MRKU2875622</t>
  </si>
  <si>
    <t>MRKU3813292</t>
  </si>
  <si>
    <t>MRKU3927485</t>
  </si>
  <si>
    <t>MRKU4105240</t>
  </si>
  <si>
    <t>MRKU4433635</t>
  </si>
  <si>
    <t>MRSU3276072</t>
  </si>
  <si>
    <t>MRSU4547559</t>
  </si>
  <si>
    <t>MRSU5138133</t>
  </si>
  <si>
    <t>MRSU5177269</t>
  </si>
  <si>
    <t>MRSU6255073</t>
  </si>
  <si>
    <t>MSKU0155585</t>
  </si>
  <si>
    <t>MSKU0387620</t>
  </si>
  <si>
    <t>MSKU0832618</t>
  </si>
  <si>
    <t>MSKU0852532</t>
  </si>
  <si>
    <t>MSKU4581059</t>
  </si>
  <si>
    <t>MSKU4639320</t>
  </si>
  <si>
    <t>MSKU4651177</t>
  </si>
  <si>
    <t>MSKU4665062</t>
  </si>
  <si>
    <t>MSKU4667614</t>
  </si>
  <si>
    <t>MSKU4731462</t>
  </si>
  <si>
    <t>MSKU4739503</t>
  </si>
  <si>
    <t>MSKU4773977</t>
  </si>
  <si>
    <t>MSKU4814490</t>
  </si>
  <si>
    <t>MSKU4815347</t>
  </si>
  <si>
    <t>MSKU8796369</t>
  </si>
  <si>
    <t>PONU3068247</t>
  </si>
  <si>
    <t>SUDU6738599</t>
  </si>
  <si>
    <t>SUDU8574386</t>
  </si>
  <si>
    <t>SUDU8936227</t>
  </si>
  <si>
    <t>TCKU7324661</t>
  </si>
  <si>
    <t>TCKU7449653</t>
  </si>
  <si>
    <t>TCLU5014854</t>
  </si>
  <si>
    <t>TCNU1478936</t>
  </si>
  <si>
    <t>TLLU8135457</t>
  </si>
  <si>
    <t>TRHU4627256</t>
  </si>
  <si>
    <t>CAAU5293282</t>
  </si>
  <si>
    <t>FFAU5641524</t>
  </si>
  <si>
    <t>GAOU7138008</t>
  </si>
  <si>
    <t>HASU4312678</t>
  </si>
  <si>
    <t>MRKU5044638</t>
  </si>
  <si>
    <t>MRKU6262640</t>
  </si>
  <si>
    <t>MRSU3744867</t>
  </si>
  <si>
    <t>MRSU5893469</t>
  </si>
  <si>
    <t>MSKU0077435</t>
  </si>
  <si>
    <t>MSKU1911202</t>
  </si>
  <si>
    <t>TCKU6011256</t>
  </si>
  <si>
    <t>TCLU5647889</t>
  </si>
  <si>
    <t>TCLU7518129</t>
  </si>
  <si>
    <t>TCNU5314545</t>
  </si>
  <si>
    <t>TGHU5016413</t>
  </si>
  <si>
    <t>TLLU5897551</t>
  </si>
  <si>
    <t>TRHU1805776</t>
  </si>
  <si>
    <t>TRHU8034346</t>
  </si>
  <si>
    <t>MSC CALYPSO</t>
  </si>
  <si>
    <t>GCXU5567807</t>
  </si>
  <si>
    <t>HASU4091047</t>
  </si>
  <si>
    <t>MRKU2296214</t>
  </si>
  <si>
    <t>MRKU4311880</t>
  </si>
  <si>
    <t>MRKU5293353</t>
  </si>
  <si>
    <t>MRKU5427067</t>
  </si>
  <si>
    <t>MRKU5720882</t>
  </si>
  <si>
    <t>MRKU5921130</t>
  </si>
  <si>
    <t>MRKU6317932</t>
  </si>
  <si>
    <t>MRKU6478860</t>
  </si>
  <si>
    <t>MRSU3600941</t>
  </si>
  <si>
    <t>MRSU5319487</t>
  </si>
  <si>
    <t>MRSU6477888</t>
  </si>
  <si>
    <t>MSKU0216839</t>
  </si>
  <si>
    <t>MSKU1130004</t>
  </si>
  <si>
    <t>MSKU1157685</t>
  </si>
  <si>
    <t>MSKU1349008</t>
  </si>
  <si>
    <t>MSKU1697770</t>
  </si>
  <si>
    <t>SUDU6714560</t>
  </si>
  <si>
    <t>TCKU6617109</t>
  </si>
  <si>
    <t>TCKU6775188</t>
  </si>
  <si>
    <t>TRHU4648460</t>
  </si>
  <si>
    <t>TRHU4964473</t>
  </si>
  <si>
    <t>TRHU8171098</t>
  </si>
  <si>
    <t>CAAU7046234</t>
  </si>
  <si>
    <t>CAAU7215231</t>
  </si>
  <si>
    <t>CAAU7675915</t>
  </si>
  <si>
    <t>CAAU7676228</t>
  </si>
  <si>
    <t>CAAU7771230</t>
  </si>
  <si>
    <t>GAOU7119060</t>
  </si>
  <si>
    <t>GAOU7387783</t>
  </si>
  <si>
    <t>GCXU6272035</t>
  </si>
  <si>
    <t>HASU4143599</t>
  </si>
  <si>
    <t>HASU4299010</t>
  </si>
  <si>
    <t>HASU4584038</t>
  </si>
  <si>
    <t>HASU4589908</t>
  </si>
  <si>
    <t>HASU4692177</t>
  </si>
  <si>
    <t>HASU4843566</t>
  </si>
  <si>
    <t>HASU4861678</t>
  </si>
  <si>
    <t>HASU4905478</t>
  </si>
  <si>
    <t>HASU5055701</t>
  </si>
  <si>
    <t>MAEU9180169</t>
  </si>
  <si>
    <t>MAEU9185772</t>
  </si>
  <si>
    <t>MAEU9187878</t>
  </si>
  <si>
    <t>MAEU9191179</t>
  </si>
  <si>
    <t>MAEU9205729</t>
  </si>
  <si>
    <t>MAEU9230737</t>
  </si>
  <si>
    <t>MAEU9244746</t>
  </si>
  <si>
    <t>MIEU3015939</t>
  </si>
  <si>
    <t>MRKU1111471</t>
  </si>
  <si>
    <t>MRKU2650333</t>
  </si>
  <si>
    <t>MRKU3109508</t>
  </si>
  <si>
    <t>MRKU3164228</t>
  </si>
  <si>
    <t>MRKU3444738</t>
  </si>
  <si>
    <t>MRKU4004728</t>
  </si>
  <si>
    <t>MRKU4167900</t>
  </si>
  <si>
    <t>MRKU4261069</t>
  </si>
  <si>
    <t>MRKU4325965</t>
  </si>
  <si>
    <t>MRKU4596015</t>
  </si>
  <si>
    <t>MRKU6112866</t>
  </si>
  <si>
    <t>MRKU6483656</t>
  </si>
  <si>
    <t>MRKU8197395</t>
  </si>
  <si>
    <t>MRSU3178482</t>
  </si>
  <si>
    <t>MRSU3180160</t>
  </si>
  <si>
    <t>MRSU3514545</t>
  </si>
  <si>
    <t>MRSU4046496</t>
  </si>
  <si>
    <t>MRSU4139829</t>
  </si>
  <si>
    <t>MRSU4153128</t>
  </si>
  <si>
    <t>MRSU4273397</t>
  </si>
  <si>
    <t>MRSU4529160</t>
  </si>
  <si>
    <t>MRSU4613959</t>
  </si>
  <si>
    <t>MRSU4683468</t>
  </si>
  <si>
    <t>MRSU4696254</t>
  </si>
  <si>
    <t>MRSU4881761</t>
  </si>
  <si>
    <t>MRSU4923790</t>
  </si>
  <si>
    <t>MRSU5191082</t>
  </si>
  <si>
    <t>MRSU5299170</t>
  </si>
  <si>
    <t>MRSU5590098</t>
  </si>
  <si>
    <t>MRSU5812338</t>
  </si>
  <si>
    <t>MSKU0238273</t>
  </si>
  <si>
    <t>MSKU0279734</t>
  </si>
  <si>
    <t>MSKU4073736</t>
  </si>
  <si>
    <t>MSKU4591118</t>
  </si>
  <si>
    <t>MSKU4595880</t>
  </si>
  <si>
    <t>MSKU4597040</t>
  </si>
  <si>
    <t>MSKU4604241</t>
  </si>
  <si>
    <t>MSKU4609860</t>
  </si>
  <si>
    <t>MSKU4622651</t>
  </si>
  <si>
    <t>MSKU4630364</t>
  </si>
  <si>
    <t>MSKU4646972</t>
  </si>
  <si>
    <t>MSKU4649380</t>
  </si>
  <si>
    <t>MSKU4660646</t>
  </si>
  <si>
    <t>MSKU4672354</t>
  </si>
  <si>
    <t>MSKU4681850</t>
  </si>
  <si>
    <t>MSKU4693700</t>
  </si>
  <si>
    <t>MSKU4700230</t>
  </si>
  <si>
    <t>MSKU4711131</t>
  </si>
  <si>
    <t>MSKU4711738</t>
  </si>
  <si>
    <t>MSKU4713788</t>
  </si>
  <si>
    <t>MSKU4719533</t>
  </si>
  <si>
    <t>MSKU4730152</t>
  </si>
  <si>
    <t>MSKU4747880</t>
  </si>
  <si>
    <t>MSKU4758123</t>
  </si>
  <si>
    <t>MSKU4770140</t>
  </si>
  <si>
    <t>MSKU4817490</t>
  </si>
  <si>
    <t>MSKU4820132</t>
  </si>
  <si>
    <t>MSKU9436454</t>
  </si>
  <si>
    <t>MSKU9932710</t>
  </si>
  <si>
    <t>MSKU9990759</t>
  </si>
  <si>
    <t>SEKU4488725</t>
  </si>
  <si>
    <t>SEKU6999025</t>
  </si>
  <si>
    <t>SUDU6832769</t>
  </si>
  <si>
    <t>SUDU6876263</t>
  </si>
  <si>
    <t>SUDU7556916</t>
  </si>
  <si>
    <t>SUDU8556593</t>
  </si>
  <si>
    <t>SUDU8707133</t>
  </si>
  <si>
    <t>SUDU8789194</t>
  </si>
  <si>
    <t>SUDU8955675</t>
  </si>
  <si>
    <t>TCKU6921847</t>
  </si>
  <si>
    <t>TCKU7683403</t>
  </si>
  <si>
    <t>TCLU8174809</t>
  </si>
  <si>
    <t>TCNU1342488</t>
  </si>
  <si>
    <t>TCNU8148160</t>
  </si>
  <si>
    <t>TRHU6213609</t>
  </si>
  <si>
    <t>TRHU7937872</t>
  </si>
  <si>
    <t>TCLU6221199</t>
  </si>
  <si>
    <t>MRKU4733123</t>
  </si>
  <si>
    <t>MSKU1401770</t>
  </si>
  <si>
    <t>TCNU7590434</t>
  </si>
  <si>
    <t>TEMU0696450</t>
  </si>
  <si>
    <t>EBBA MAERSK</t>
  </si>
  <si>
    <t>GAOU7177534</t>
  </si>
  <si>
    <t>MRKU0161375</t>
  </si>
  <si>
    <t>MRKU0476520</t>
  </si>
  <si>
    <t>MRKU0774130</t>
  </si>
  <si>
    <t>MRKU5436109</t>
  </si>
  <si>
    <t>BHCU4990522</t>
  </si>
  <si>
    <t>CAAU5706811</t>
  </si>
  <si>
    <t>CAAU6402691</t>
  </si>
  <si>
    <t>CAAU6440578</t>
  </si>
  <si>
    <t>CAAU9048555</t>
  </si>
  <si>
    <t>CAXU9279311</t>
  </si>
  <si>
    <t>FSCU7254578</t>
  </si>
  <si>
    <t>GAOU7483600</t>
  </si>
  <si>
    <t>GAOU7563706</t>
  </si>
  <si>
    <t>GCXU5609142</t>
  </si>
  <si>
    <t>GCXU5816129</t>
  </si>
  <si>
    <t>GCXU6255655</t>
  </si>
  <si>
    <t>HASU4023490</t>
  </si>
  <si>
    <t>HASU4273186</t>
  </si>
  <si>
    <t>HASU4640002</t>
  </si>
  <si>
    <t>MAEU9195549</t>
  </si>
  <si>
    <t>MAEU9203808</t>
  </si>
  <si>
    <t>MAEU9239842</t>
  </si>
  <si>
    <t>MAGU5430708</t>
  </si>
  <si>
    <t>MIEU0021136</t>
  </si>
  <si>
    <t>MIEU0024407</t>
  </si>
  <si>
    <t>MIEU3066582</t>
  </si>
  <si>
    <t>MRKU0241146</t>
  </si>
  <si>
    <t>MRKU2005263</t>
  </si>
  <si>
    <t>MRKU2289067</t>
  </si>
  <si>
    <t>MRKU2332121</t>
  </si>
  <si>
    <t>MRKU2523112</t>
  </si>
  <si>
    <t>MRKU2914061</t>
  </si>
  <si>
    <t>MRKU3267930</t>
  </si>
  <si>
    <t>MRKU3294108</t>
  </si>
  <si>
    <t>MRKU3546853</t>
  </si>
  <si>
    <t>MRKU3935789</t>
  </si>
  <si>
    <t>MRKU4429487</t>
  </si>
  <si>
    <t>MRKU4567439</t>
  </si>
  <si>
    <t>MRKU4574612</t>
  </si>
  <si>
    <t>MRKU4735846</t>
  </si>
  <si>
    <t>MRKU5540129</t>
  </si>
  <si>
    <t>MRKU5729283</t>
  </si>
  <si>
    <t>MRKU5831660</t>
  </si>
  <si>
    <t>MRKU6024148</t>
  </si>
  <si>
    <t>MRKU6345209</t>
  </si>
  <si>
    <t>MRSU3581883</t>
  </si>
  <si>
    <t>MRSU4590200</t>
  </si>
  <si>
    <t>MRSU6450803</t>
  </si>
  <si>
    <t>MSKU0169573</t>
  </si>
  <si>
    <t>MSKU0598731</t>
  </si>
  <si>
    <t>MSKU0990260</t>
  </si>
  <si>
    <t>MSKU3765299</t>
  </si>
  <si>
    <t>MSKU4568822</t>
  </si>
  <si>
    <t>MSKU4592710</t>
  </si>
  <si>
    <t>MSKU4601849</t>
  </si>
  <si>
    <t>MSKU4762186</t>
  </si>
  <si>
    <t>MSKU4775136</t>
  </si>
  <si>
    <t>MSKU4775590</t>
  </si>
  <si>
    <t>MSKU8798150</t>
  </si>
  <si>
    <t>MSKU9002268</t>
  </si>
  <si>
    <t>MSKU9817044</t>
  </si>
  <si>
    <t>SEKU4617653</t>
  </si>
  <si>
    <t>SUDU6553110</t>
  </si>
  <si>
    <t>TCNU1709552</t>
  </si>
  <si>
    <t>TCNU1806505</t>
  </si>
  <si>
    <t>TCNU7776202</t>
  </si>
  <si>
    <t>TEMU6322632</t>
  </si>
  <si>
    <t>TGBU8903317</t>
  </si>
  <si>
    <t>TIIU5516360</t>
  </si>
  <si>
    <t>TLLU5905169</t>
  </si>
  <si>
    <t>TRHU8269762</t>
  </si>
  <si>
    <t>MRKU7371809</t>
  </si>
  <si>
    <t>TCLU7516872</t>
  </si>
  <si>
    <t>BEAU5812703</t>
  </si>
  <si>
    <t>BEAU6358766</t>
  </si>
  <si>
    <t>CAAU6272284</t>
  </si>
  <si>
    <t>CAAU6543508</t>
  </si>
  <si>
    <t>CAAU6851028</t>
  </si>
  <si>
    <t>CAAU8926907</t>
  </si>
  <si>
    <t>CAIU6294590</t>
  </si>
  <si>
    <t>DFSU6815196</t>
  </si>
  <si>
    <t>GAOU7359565</t>
  </si>
  <si>
    <t>GCXU5681759</t>
  </si>
  <si>
    <t>HASU4256213</t>
  </si>
  <si>
    <t>HASU4468742</t>
  </si>
  <si>
    <t>HASU4480408</t>
  </si>
  <si>
    <t>MAEU9174870</t>
  </si>
  <si>
    <t>MAEU9195641</t>
  </si>
  <si>
    <t>MAEU9266787</t>
  </si>
  <si>
    <t>MRKU3798990</t>
  </si>
  <si>
    <t>MRKU5170960</t>
  </si>
  <si>
    <t>MRKU5213070</t>
  </si>
  <si>
    <t>MRKU5745900</t>
  </si>
  <si>
    <t>MRKU5801156</t>
  </si>
  <si>
    <t>MRKU5828012</t>
  </si>
  <si>
    <t>MRKU5873011</t>
  </si>
  <si>
    <t>MRKU5937630</t>
  </si>
  <si>
    <t>MRKU5963922</t>
  </si>
  <si>
    <t>MRKU6322369</t>
  </si>
  <si>
    <t>MRKU6985422</t>
  </si>
  <si>
    <t>MRKU8460731</t>
  </si>
  <si>
    <t>MRKU8656730</t>
  </si>
  <si>
    <t>MRKU8900445</t>
  </si>
  <si>
    <t>MRKU9927271</t>
  </si>
  <si>
    <t>MRSU3620850</t>
  </si>
  <si>
    <t>MRSU4347490</t>
  </si>
  <si>
    <t>MRSU4370550</t>
  </si>
  <si>
    <t>MRSU4522756</t>
  </si>
  <si>
    <t>MRSU4736640</t>
  </si>
  <si>
    <t>MRSU6186877</t>
  </si>
  <si>
    <t>MRSU6453335</t>
  </si>
  <si>
    <t>MSKU1478807</t>
  </si>
  <si>
    <t>MSKU4620854</t>
  </si>
  <si>
    <t>MSKU4669392</t>
  </si>
  <si>
    <t>MSKU4676811</t>
  </si>
  <si>
    <t>MSKU4693402</t>
  </si>
  <si>
    <t>MSKU4722624</t>
  </si>
  <si>
    <t>MSKU4739817</t>
  </si>
  <si>
    <t>MSKU4745569</t>
  </si>
  <si>
    <t>MSKU4773489</t>
  </si>
  <si>
    <t>MSKU4779532</t>
  </si>
  <si>
    <t>MSKU4817273</t>
  </si>
  <si>
    <t>MSKU7242249</t>
  </si>
  <si>
    <t>MSKU9249730</t>
  </si>
  <si>
    <t>MSKU9353302</t>
  </si>
  <si>
    <t>MSKU9397147</t>
  </si>
  <si>
    <t>MSKU9652920</t>
  </si>
  <si>
    <t>PONU3066671</t>
  </si>
  <si>
    <t>SEKU6967096</t>
  </si>
  <si>
    <t>SUDU8566077</t>
  </si>
  <si>
    <t>TCKU6179337</t>
  </si>
  <si>
    <t>TCKU6423720</t>
  </si>
  <si>
    <t>TCKU7068620</t>
  </si>
  <si>
    <t>TCLU5413427</t>
  </si>
  <si>
    <t>TGHU6061680</t>
  </si>
  <si>
    <t>TIIU2273713</t>
  </si>
  <si>
    <t>TLLU2386331</t>
  </si>
  <si>
    <t>TRHU4590265</t>
  </si>
  <si>
    <t>TRHU4981948</t>
  </si>
  <si>
    <t>TRHU7670847</t>
  </si>
  <si>
    <t>TRLU8153493</t>
  </si>
  <si>
    <t>UETU6643834</t>
  </si>
  <si>
    <t>UETU6801903</t>
  </si>
  <si>
    <t>HASU5113367</t>
  </si>
  <si>
    <t>MRKU4070822</t>
  </si>
  <si>
    <t>TLLU2229060</t>
  </si>
  <si>
    <t>BEAU5756019</t>
  </si>
  <si>
    <t>CAAU8303527</t>
  </si>
  <si>
    <t>CAAU9105280</t>
  </si>
  <si>
    <t>CAAU9147877</t>
  </si>
  <si>
    <t>CAIU8247030</t>
  </si>
  <si>
    <t>GCXU5599240</t>
  </si>
  <si>
    <t>HASU4178949</t>
  </si>
  <si>
    <t>HASU4346702</t>
  </si>
  <si>
    <t>HASU4787400</t>
  </si>
  <si>
    <t>MAEU9171130</t>
  </si>
  <si>
    <t>MAEU9172184</t>
  </si>
  <si>
    <t>MAEU9209088</t>
  </si>
  <si>
    <t>MAEU9236102</t>
  </si>
  <si>
    <t>MIEU3059752</t>
  </si>
  <si>
    <t>MRKU0483094</t>
  </si>
  <si>
    <t>MRKU0606060</t>
  </si>
  <si>
    <t>MRKU1087061</t>
  </si>
  <si>
    <t>MRKU2289998</t>
  </si>
  <si>
    <t>MRKU2444517</t>
  </si>
  <si>
    <t>MRKU2493614</t>
  </si>
  <si>
    <t>MRKU2558280</t>
  </si>
  <si>
    <t>MRKU3941781</t>
  </si>
  <si>
    <t>MRKU4920778</t>
  </si>
  <si>
    <t>MRKU5025577</t>
  </si>
  <si>
    <t>MRKU5869921</t>
  </si>
  <si>
    <t>MRKU6311533</t>
  </si>
  <si>
    <t>MRSU3025246</t>
  </si>
  <si>
    <t>MRSU3056123</t>
  </si>
  <si>
    <t>MRSU3342235</t>
  </si>
  <si>
    <t>MRSU3353029</t>
  </si>
  <si>
    <t>MRSU3562707</t>
  </si>
  <si>
    <t>MRSU3646536</t>
  </si>
  <si>
    <t>MRSU3975640</t>
  </si>
  <si>
    <t>MRSU4251042</t>
  </si>
  <si>
    <t>MRSU4924246</t>
  </si>
  <si>
    <t>MRSU5085115</t>
  </si>
  <si>
    <t>MRSU6090409</t>
  </si>
  <si>
    <t>MRSU6185166</t>
  </si>
  <si>
    <t>MRSU6304096</t>
  </si>
  <si>
    <t>MRSU6336196</t>
  </si>
  <si>
    <t>MSKU0065856</t>
  </si>
  <si>
    <t>MSKU0720161</t>
  </si>
  <si>
    <t>MSKU1613403</t>
  </si>
  <si>
    <t>MSKU1868261</t>
  </si>
  <si>
    <t>MSKU4689779</t>
  </si>
  <si>
    <t>MSKU4690677</t>
  </si>
  <si>
    <t>MSKU4737033</t>
  </si>
  <si>
    <t>MSKU4784333</t>
  </si>
  <si>
    <t>MSKU4798255</t>
  </si>
  <si>
    <t>MSKU4804297</t>
  </si>
  <si>
    <t>MSKU4806638</t>
  </si>
  <si>
    <t>MSKU5079003</t>
  </si>
  <si>
    <t>MSKU7931715</t>
  </si>
  <si>
    <t>MSKU8592410</t>
  </si>
  <si>
    <t>MSKU9239096</t>
  </si>
  <si>
    <t>MSKU9293688</t>
  </si>
  <si>
    <t>MSKU9983847</t>
  </si>
  <si>
    <t>SUDU6745068</t>
  </si>
  <si>
    <t>SUDU6835433</t>
  </si>
  <si>
    <t>SUDU8511670</t>
  </si>
  <si>
    <t>TCLU8826738</t>
  </si>
  <si>
    <t>TCNU8829971</t>
  </si>
  <si>
    <t>TCNU8888254</t>
  </si>
  <si>
    <t>CAAU7297219</t>
  </si>
  <si>
    <t>MAEU9255144</t>
  </si>
  <si>
    <t>MRKU0531905</t>
  </si>
  <si>
    <t>MSKU4768100</t>
  </si>
  <si>
    <t>SELU4065340</t>
  </si>
  <si>
    <t>CAAU7734197</t>
  </si>
  <si>
    <t>CAAU7987030</t>
  </si>
  <si>
    <t>CAIU5862782</t>
  </si>
  <si>
    <t>CAIU8993261</t>
  </si>
  <si>
    <t>MRKU0093590</t>
  </si>
  <si>
    <t>MRKU3753254</t>
  </si>
  <si>
    <t>MRKU3823114</t>
  </si>
  <si>
    <t>MRKU4430298</t>
  </si>
  <si>
    <t>MRKU6213959</t>
  </si>
  <si>
    <t>MRSU4106234</t>
  </si>
  <si>
    <t>MRSU4877041</t>
  </si>
  <si>
    <t>MRSU5143124</t>
  </si>
  <si>
    <t>MRSU5270453</t>
  </si>
  <si>
    <t>MRSU6154885</t>
  </si>
  <si>
    <t>MRSU6769160</t>
  </si>
  <si>
    <t>MSKU1163796</t>
  </si>
  <si>
    <t>MSKU1845688</t>
  </si>
  <si>
    <t>MSKU4738750</t>
  </si>
  <si>
    <t>MSKU4751089</t>
  </si>
  <si>
    <t>MSKU9127542</t>
  </si>
  <si>
    <t>MSKU9744204</t>
  </si>
  <si>
    <t>SUDU6723325</t>
  </si>
  <si>
    <t>TCKU6969861</t>
  </si>
  <si>
    <t>TCNU1562672</t>
  </si>
  <si>
    <t>TCNU1708216</t>
  </si>
  <si>
    <t>TEMU8855604</t>
  </si>
  <si>
    <t>TGBU5246918</t>
  </si>
  <si>
    <t>TGBU6678032</t>
  </si>
  <si>
    <t>TGHU6673330</t>
  </si>
  <si>
    <t>TRHU4660676</t>
  </si>
  <si>
    <t>MAEU9219682</t>
  </si>
  <si>
    <t>MAEU9250203</t>
  </si>
  <si>
    <t>MSKU4705118</t>
  </si>
  <si>
    <t>SUDU8980636</t>
  </si>
  <si>
    <t>TCKU7479175</t>
  </si>
  <si>
    <t>MRSU5144970</t>
  </si>
  <si>
    <t>MRSU6772693</t>
  </si>
  <si>
    <t>MSKU4655167</t>
  </si>
  <si>
    <t>TGBU6840570</t>
  </si>
  <si>
    <t>MSKU9590789</t>
  </si>
  <si>
    <t>TRHU6213506</t>
  </si>
  <si>
    <t>MSKU6848838</t>
  </si>
  <si>
    <t>GCXU5693765</t>
  </si>
  <si>
    <t>MRKU2076349</t>
  </si>
  <si>
    <t>CAAU9103360</t>
  </si>
  <si>
    <t>TCKU7442941</t>
  </si>
  <si>
    <t>CAAU9347860</t>
  </si>
  <si>
    <t>MRSU5414885</t>
  </si>
  <si>
    <t>MSKU9541640</t>
  </si>
  <si>
    <t>MRKU2676894</t>
  </si>
  <si>
    <t>MRSU0381496</t>
  </si>
  <si>
    <t>TCKU6622698</t>
  </si>
  <si>
    <t>MRKU3137407</t>
  </si>
  <si>
    <t>MAEU9163393</t>
  </si>
  <si>
    <t>MAEU9191292</t>
  </si>
  <si>
    <t>MRKU4638698</t>
  </si>
  <si>
    <t>MRKU0239792</t>
  </si>
  <si>
    <t>PONU8227552</t>
  </si>
  <si>
    <t>HASU4216669</t>
  </si>
  <si>
    <t>MRSU6346229</t>
  </si>
  <si>
    <t>MRKU2036027</t>
  </si>
  <si>
    <t>MSKU1779483</t>
  </si>
  <si>
    <t>MRSU5523546</t>
  </si>
  <si>
    <t>MSKU1760934</t>
  </si>
  <si>
    <t>MRKU3605745</t>
  </si>
  <si>
    <t>MSKU5189356</t>
  </si>
  <si>
    <t>MSKU4800223</t>
  </si>
  <si>
    <t>TRHU6306960</t>
  </si>
  <si>
    <t>MRSU5713150</t>
  </si>
  <si>
    <t>MRSU4074040</t>
  </si>
  <si>
    <t>GCXU6395092</t>
  </si>
  <si>
    <t>MRKU3446371</t>
  </si>
  <si>
    <t>MRKU3735311</t>
  </si>
  <si>
    <t>MRKU4592719</t>
  </si>
  <si>
    <t>MRKU4676620</t>
  </si>
  <si>
    <t>MRKU5528904</t>
  </si>
  <si>
    <t>MRKU8014534</t>
  </si>
  <si>
    <t>MRSU0130309</t>
  </si>
  <si>
    <t>MRSU3642844</t>
  </si>
  <si>
    <t>MSKU1622719</t>
  </si>
  <si>
    <t>MSKU1670189</t>
  </si>
  <si>
    <t>MSKU4600077</t>
  </si>
  <si>
    <t>MSKU4708478</t>
  </si>
  <si>
    <t>MSKU4739484</t>
  </si>
  <si>
    <t>MSKU9460810</t>
  </si>
  <si>
    <t>TCKU6793216</t>
  </si>
  <si>
    <t>TCNU2737604</t>
  </si>
  <si>
    <t>TCNU4951087</t>
  </si>
  <si>
    <t>TGHU9661992</t>
  </si>
  <si>
    <t>TIIU2122039</t>
  </si>
  <si>
    <t>TRHU6535734</t>
  </si>
  <si>
    <t>HASU1403373</t>
  </si>
  <si>
    <t>HASU4720849</t>
  </si>
  <si>
    <t>MRKU0031659</t>
  </si>
  <si>
    <t>MSKU4830486</t>
  </si>
  <si>
    <t>TCLU6656268</t>
  </si>
  <si>
    <t>CAAU7599250</t>
  </si>
  <si>
    <t>CAAU9312246</t>
  </si>
  <si>
    <t>GAOU7558206</t>
  </si>
  <si>
    <t>GCXU5762336</t>
  </si>
  <si>
    <t>GCXU5771976</t>
  </si>
  <si>
    <t>MRKU8016476</t>
  </si>
  <si>
    <t>MRSU0024523</t>
  </si>
  <si>
    <t>MRSU3418794</t>
  </si>
  <si>
    <t>MRSU3952032</t>
  </si>
  <si>
    <t>MRSU4994897</t>
  </si>
  <si>
    <t>MRSU5608896</t>
  </si>
  <si>
    <t>MRSU5760825</t>
  </si>
  <si>
    <t>MRSU6037889</t>
  </si>
  <si>
    <t>MRSU6986777</t>
  </si>
  <si>
    <t>PONU3068020</t>
  </si>
  <si>
    <t>TCLU0714876</t>
  </si>
  <si>
    <t>UETU6938199</t>
  </si>
  <si>
    <t>UETU7289941</t>
  </si>
  <si>
    <t>Apr</t>
  </si>
  <si>
    <t>May</t>
  </si>
  <si>
    <t>Jun</t>
  </si>
  <si>
    <t>Jul</t>
  </si>
  <si>
    <t>Aug</t>
  </si>
  <si>
    <t>Sep</t>
  </si>
  <si>
    <t>Oct</t>
  </si>
  <si>
    <t>Nov</t>
  </si>
  <si>
    <t>Dec</t>
  </si>
  <si>
    <t>Sum of WAITING TIMES</t>
  </si>
  <si>
    <t>CTU FLEVOKUST BVWEEK</t>
  </si>
  <si>
    <t>CTU FLEVOKUST BVNIGHT</t>
  </si>
  <si>
    <t>CTU FLEVOKUST BVSATURDAY</t>
  </si>
  <si>
    <t>CTU FLEVOKUST BVSUNDAY</t>
  </si>
  <si>
    <t>DC INDITEX LELYSTAD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</si>
</sst>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quot;€&quot;;[Red]\-#,##0.00\ &quot;€&quot;"/>
    <numFmt numFmtId="165" formatCode="_-* #,##0.00\ &quot;€&quot;_-;\-* #,##0.00\ &quot;€&quot;_-;_-* &quot;-&quot;??\ &quot;€&quot;_-;_-@_-"/>
    <numFmt numFmtId="166" formatCode="mm/dd/yy\ hh:mm"/>
    <numFmt numFmtId="167" formatCode="[h]:mm;@"/>
    <numFmt numFmtId="168" formatCode="#,##0.00\ &quot;€&quot;"/>
    <numFmt numFmtId="169" formatCode="[$-F400]h:mm:ss\ AM/PM"/>
    <numFmt numFmtId="170" formatCode="_-[$€-2]\ * #,##0.00_-;\-[$€-2]\ * #,##0.00_-;_-[$€-2]\ * &quot;-&quot;??_-;_-@_-"/>
    <numFmt numFmtId="171" formatCode="#,##0.00\ [$€-1]"/>
  </numFmts>
  <fonts count="17">
    <font>
      <sz val="10"/>
      <name val="Arial"/>
    </font>
    <font>
      <b/>
      <sz val="10"/>
      <color indexed="8"/>
      <name val="SansSerif"/>
    </font>
    <font>
      <sz val="10"/>
      <color indexed="8"/>
      <name val="SansSerif"/>
    </font>
    <font>
      <sz val="10"/>
      <name val="Arial"/>
      <family val="2"/>
    </font>
    <font>
      <sz val="10"/>
      <color theme="0"/>
      <name val="Arial"/>
      <family val="2"/>
    </font>
    <font>
      <b/>
      <sz val="10"/>
      <name val="Arial"/>
      <family val="2"/>
    </font>
    <font>
      <sz val="8"/>
      <name val="Arial"/>
      <family val="2"/>
    </font>
    <font>
      <u/>
      <sz val="10"/>
      <color theme="10"/>
      <name val="Arial"/>
      <family val="2"/>
    </font>
    <font>
      <sz val="10"/>
      <name val="Arial"/>
      <family val="2"/>
    </font>
    <font>
      <sz val="10"/>
      <color rgb="FF000000"/>
      <name val="SansSerif"/>
    </font>
    <font>
      <b/>
      <sz val="10"/>
      <color theme="0"/>
      <name val="Arial"/>
      <family val="2"/>
    </font>
    <font>
      <sz val="10"/>
      <color theme="1"/>
      <name val="Arial"/>
      <family val="2"/>
    </font>
    <font>
      <sz val="10"/>
      <name val="Maersk Headline"/>
    </font>
    <font>
      <u/>
      <sz val="10"/>
      <color theme="10"/>
      <name val="Maersk Headline"/>
    </font>
    <font>
      <sz val="11"/>
      <color rgb="FF006100"/>
      <name val="Calibri"/>
      <family val="2"/>
      <scheme val="minor"/>
    </font>
    <font>
      <sz val="11"/>
      <color rgb="FF9C0006"/>
      <name val="Calibri"/>
      <family val="2"/>
      <scheme val="minor"/>
    </font>
    <font>
      <sz val="11"/>
      <color rgb="FF9C5700"/>
      <name val="Calibri"/>
      <family val="2"/>
      <scheme val="minor"/>
    </font>
  </fonts>
  <fills count="20">
    <fill>
      <patternFill patternType="none"/>
    </fill>
    <fill>
      <patternFill patternType="gray125"/>
    </fill>
    <fill>
      <patternFill patternType="solid">
        <fgColor indexed="22"/>
        <bgColor indexed="64"/>
      </patternFill>
    </fill>
    <fill>
      <patternFill patternType="solid">
        <fgColor rgb="FF7030A0"/>
        <bgColor indexed="64"/>
      </patternFill>
    </fill>
    <fill>
      <patternFill patternType="solid">
        <fgColor rgb="FFFFFF00"/>
        <bgColor indexed="64"/>
      </patternFill>
    </fill>
    <fill>
      <patternFill patternType="solid">
        <fgColor theme="5"/>
        <bgColor indexed="64"/>
      </patternFill>
    </fill>
    <fill>
      <patternFill patternType="solid">
        <fgColor rgb="FFFFFFCC"/>
      </patternFill>
    </fill>
    <fill>
      <patternFill patternType="solid">
        <fgColor theme="1"/>
        <bgColor indexed="64"/>
      </patternFill>
    </fill>
    <fill>
      <patternFill patternType="solid">
        <fgColor rgb="FF0070C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499984740745262"/>
        <bgColor indexed="64"/>
      </patternFill>
    </fill>
    <fill>
      <patternFill patternType="solid">
        <fgColor rgb="FF9FC6FF"/>
        <bgColor indexed="64"/>
      </patternFill>
    </fill>
    <fill>
      <patternFill patternType="solid">
        <fgColor rgb="FFD08BFF"/>
        <bgColor indexed="64"/>
      </patternFill>
    </fill>
    <fill>
      <patternFill patternType="solid">
        <fgColor theme="8" tint="0.79998168889431442"/>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8">
    <xf numFmtId="0" fontId="0" fillId="0" borderId="0"/>
    <xf numFmtId="0" fontId="7" fillId="0" borderId="0" applyNumberFormat="0" applyFill="0" applyBorder="0" applyAlignment="0" applyProtection="0"/>
    <xf numFmtId="0" fontId="3" fillId="0" borderId="0"/>
    <xf numFmtId="165" fontId="8" fillId="0" borderId="0" applyFont="0" applyFill="0" applyBorder="0" applyAlignment="0" applyProtection="0"/>
    <xf numFmtId="0" fontId="8" fillId="6" borderId="3" applyNumberFormat="0" applyFont="0" applyAlignment="0" applyProtection="0"/>
    <xf numFmtId="0" fontId="14" fillId="17" borderId="0" applyNumberFormat="0" applyBorder="0" applyAlignment="0" applyProtection="0"/>
    <xf numFmtId="0" fontId="15" fillId="18" borderId="0" applyNumberFormat="0" applyBorder="0" applyAlignment="0" applyProtection="0"/>
    <xf numFmtId="0" fontId="16" fillId="19" borderId="0" applyNumberFormat="0" applyBorder="0" applyAlignment="0" applyProtection="0"/>
  </cellStyleXfs>
  <cellXfs count="84">
    <xf numFmtId="0" fontId="0" fillId="0" borderId="0" xfId="0"/>
    <xf numFmtId="0" fontId="0" fillId="0" borderId="0" xfId="0" applyAlignment="1">
      <alignment horizontal="center" vertical="center"/>
    </xf>
    <xf numFmtId="0" fontId="0" fillId="0" borderId="0" xfId="0" applyAlignment="1">
      <alignment horizontal="center"/>
    </xf>
    <xf numFmtId="0" fontId="0" fillId="0" borderId="1" xfId="0" applyBorder="1" applyAlignment="1">
      <alignment horizontal="center"/>
    </xf>
    <xf numFmtId="0" fontId="5" fillId="0" borderId="0" xfId="0" applyFont="1" applyAlignment="1">
      <alignment vertical="center"/>
    </xf>
    <xf numFmtId="0" fontId="0" fillId="0" borderId="0" xfId="0" applyAlignment="1">
      <alignment vertical="center" wrapText="1"/>
    </xf>
    <xf numFmtId="0" fontId="3" fillId="0" borderId="1" xfId="0" applyFont="1" applyBorder="1" applyAlignment="1">
      <alignment horizontal="center"/>
    </xf>
    <xf numFmtId="0" fontId="1" fillId="2" borderId="1" xfId="0" applyFont="1" applyFill="1" applyBorder="1" applyAlignment="1">
      <alignment horizontal="center" vertical="center"/>
    </xf>
    <xf numFmtId="0" fontId="3" fillId="0" borderId="0" xfId="0" applyFont="1"/>
    <xf numFmtId="0" fontId="0" fillId="0" borderId="0" xfId="0" applyAlignment="1">
      <alignment horizontal="left"/>
    </xf>
    <xf numFmtId="0" fontId="0" fillId="0" borderId="0" xfId="0" pivotButton="1"/>
    <xf numFmtId="166" fontId="9" fillId="0" borderId="1" xfId="0" applyNumberFormat="1" applyFont="1" applyBorder="1" applyAlignment="1">
      <alignment horizontal="center" vertical="center"/>
    </xf>
    <xf numFmtId="166" fontId="9" fillId="0" borderId="1" xfId="0" applyNumberFormat="1" applyFont="1" applyBorder="1" applyAlignment="1">
      <alignment horizontal="center"/>
    </xf>
    <xf numFmtId="2" fontId="0" fillId="0" borderId="0" xfId="0" applyNumberFormat="1"/>
    <xf numFmtId="0" fontId="0" fillId="0" borderId="1" xfId="0" applyBorder="1" applyAlignment="1">
      <alignment vertical="center" wrapText="1"/>
    </xf>
    <xf numFmtId="164" fontId="0" fillId="0" borderId="1" xfId="0" applyNumberFormat="1" applyBorder="1" applyAlignment="1">
      <alignment vertical="center" wrapText="1"/>
    </xf>
    <xf numFmtId="0" fontId="10" fillId="7" borderId="1" xfId="0" applyFont="1" applyFill="1" applyBorder="1" applyAlignment="1">
      <alignment vertical="center" wrapText="1"/>
    </xf>
    <xf numFmtId="0" fontId="5" fillId="4" borderId="1" xfId="0" applyFont="1" applyFill="1" applyBorder="1" applyAlignment="1">
      <alignment vertical="center" wrapText="1"/>
    </xf>
    <xf numFmtId="0" fontId="10" fillId="8" borderId="1" xfId="0" applyFont="1" applyFill="1" applyBorder="1" applyAlignment="1">
      <alignment vertical="center" wrapText="1"/>
    </xf>
    <xf numFmtId="0" fontId="10" fillId="12" borderId="1" xfId="0" applyFont="1" applyFill="1" applyBorder="1" applyAlignment="1">
      <alignment vertical="center" wrapText="1"/>
    </xf>
    <xf numFmtId="0" fontId="0" fillId="9" borderId="1" xfId="0" applyFill="1" applyBorder="1" applyAlignment="1">
      <alignment vertical="center" wrapText="1"/>
    </xf>
    <xf numFmtId="164" fontId="0" fillId="9" borderId="1" xfId="0" applyNumberFormat="1" applyFill="1" applyBorder="1" applyAlignment="1">
      <alignment vertical="center" wrapText="1"/>
    </xf>
    <xf numFmtId="0" fontId="0" fillId="13" borderId="1" xfId="0" applyFill="1" applyBorder="1" applyAlignment="1">
      <alignment vertical="center" wrapText="1"/>
    </xf>
    <xf numFmtId="164" fontId="0" fillId="13" borderId="1" xfId="0" applyNumberFormat="1" applyFill="1" applyBorder="1" applyAlignment="1">
      <alignment vertical="center" wrapText="1"/>
    </xf>
    <xf numFmtId="165" fontId="0" fillId="13" borderId="1" xfId="0" applyNumberFormat="1" applyFill="1" applyBorder="1" applyAlignment="1">
      <alignment vertical="center" wrapText="1"/>
    </xf>
    <xf numFmtId="0" fontId="0" fillId="14" borderId="1" xfId="0" applyFill="1" applyBorder="1" applyAlignment="1">
      <alignment vertical="center" wrapText="1"/>
    </xf>
    <xf numFmtId="164" fontId="0" fillId="14" borderId="1" xfId="0" applyNumberFormat="1" applyFill="1" applyBorder="1" applyAlignment="1">
      <alignment vertical="center" wrapText="1"/>
    </xf>
    <xf numFmtId="0" fontId="0" fillId="10" borderId="1" xfId="0" applyFill="1" applyBorder="1" applyAlignment="1">
      <alignment vertical="center" wrapText="1"/>
    </xf>
    <xf numFmtId="164" fontId="0" fillId="10" borderId="1" xfId="0" applyNumberFormat="1" applyFill="1" applyBorder="1" applyAlignment="1">
      <alignment vertical="center" wrapText="1"/>
    </xf>
    <xf numFmtId="0" fontId="0" fillId="11" borderId="1" xfId="0" applyFill="1" applyBorder="1" applyAlignment="1">
      <alignment vertical="center" wrapText="1"/>
    </xf>
    <xf numFmtId="164" fontId="0" fillId="11" borderId="1" xfId="0" applyNumberFormat="1" applyFill="1" applyBorder="1" applyAlignment="1">
      <alignment vertical="center" wrapText="1"/>
    </xf>
    <xf numFmtId="0" fontId="5" fillId="0" borderId="1" xfId="0" applyFont="1" applyBorder="1" applyAlignment="1">
      <alignment vertical="center"/>
    </xf>
    <xf numFmtId="0" fontId="5" fillId="0" borderId="0" xfId="0" applyFont="1"/>
    <xf numFmtId="0" fontId="5" fillId="5" borderId="1" xfId="0" applyFont="1" applyFill="1" applyBorder="1" applyAlignment="1">
      <alignment vertical="center" wrapText="1"/>
    </xf>
    <xf numFmtId="0" fontId="5" fillId="3" borderId="1" xfId="0" applyFont="1" applyFill="1" applyBorder="1" applyAlignment="1">
      <alignment vertical="center" wrapText="1"/>
    </xf>
    <xf numFmtId="0" fontId="5" fillId="0" borderId="0" xfId="0" applyFont="1" applyAlignment="1">
      <alignment vertical="center" wrapText="1"/>
    </xf>
    <xf numFmtId="0" fontId="1" fillId="2" borderId="2" xfId="0" applyFont="1" applyFill="1" applyBorder="1" applyAlignment="1">
      <alignment horizontal="center" vertical="center"/>
    </xf>
    <xf numFmtId="0" fontId="0" fillId="0" borderId="2" xfId="0" applyBorder="1" applyAlignment="1">
      <alignment horizontal="center"/>
    </xf>
    <xf numFmtId="0" fontId="3" fillId="16" borderId="0" xfId="0" applyFont="1" applyFill="1" applyAlignment="1">
      <alignment horizontal="center"/>
    </xf>
    <xf numFmtId="0" fontId="12" fillId="15" borderId="0" xfId="0" applyFont="1" applyFill="1"/>
    <xf numFmtId="0" fontId="12" fillId="0" borderId="0" xfId="0" applyFont="1"/>
    <xf numFmtId="0" fontId="13" fillId="15" borderId="0" xfId="1" applyFont="1" applyFill="1"/>
    <xf numFmtId="0" fontId="4" fillId="3" borderId="0" xfId="0" applyFont="1" applyFill="1" applyAlignment="1">
      <alignment horizontal="center" vertical="center"/>
    </xf>
    <xf numFmtId="1" fontId="12" fillId="15" borderId="0" xfId="0" applyNumberFormat="1" applyFont="1" applyFill="1"/>
    <xf numFmtId="0" fontId="3" fillId="0" borderId="0" xfId="0" applyFont="1" applyAlignment="1">
      <alignment horizontal="left"/>
    </xf>
    <xf numFmtId="0" fontId="5" fillId="4" borderId="0" xfId="0" applyFont="1" applyFill="1"/>
    <xf numFmtId="0" fontId="5" fillId="4" borderId="0" xfId="0" applyFont="1" applyFill="1" applyAlignment="1">
      <alignment horizontal="right"/>
    </xf>
    <xf numFmtId="1" fontId="5" fillId="4" borderId="0" xfId="0" applyNumberFormat="1" applyFont="1" applyFill="1"/>
    <xf numFmtId="0" fontId="14" fillId="17" borderId="0" xfId="5" applyAlignment="1">
      <alignment horizontal="center"/>
    </xf>
    <xf numFmtId="0" fontId="16" fillId="19" borderId="0" xfId="7" quotePrefix="1" applyAlignment="1">
      <alignment horizontal="center"/>
    </xf>
    <xf numFmtId="0" fontId="15" fillId="18" borderId="0" xfId="6" applyAlignment="1">
      <alignment horizontal="center"/>
    </xf>
    <xf numFmtId="9" fontId="0" fillId="0" borderId="0" xfId="0" applyNumberFormat="1"/>
    <xf numFmtId="9" fontId="14" fillId="17" borderId="0" xfId="5" quotePrefix="1" applyNumberFormat="1" applyAlignment="1">
      <alignment horizontal="center"/>
    </xf>
    <xf numFmtId="0" fontId="14" fillId="17" borderId="0" xfId="5" quotePrefix="1" applyAlignment="1">
      <alignment horizontal="center"/>
    </xf>
    <xf numFmtId="2" fontId="0" fillId="0" borderId="0" xfId="0" applyNumberFormat="1" applyAlignment="1">
      <alignment horizontal="center"/>
    </xf>
    <xf numFmtId="171" fontId="0" fillId="0" borderId="0" xfId="0" applyNumberFormat="1" applyAlignment="1">
      <alignment horizontal="center"/>
    </xf>
    <xf numFmtId="0" fontId="3" fillId="0" borderId="0" xfId="0" applyFont="1" applyAlignment="1">
      <alignment horizontal="center"/>
    </xf>
    <xf numFmtId="170" fontId="0" fillId="0" borderId="0" xfId="0" applyNumberFormat="1"/>
    <xf numFmtId="0" fontId="0" fillId="0" borderId="4" xfId="0" applyBorder="1" applyAlignment="1">
      <alignment horizontal="center"/>
    </xf>
    <xf numFmtId="0" fontId="0" fillId="0" borderId="5" xfId="0" applyBorder="1" applyAlignment="1">
      <alignment horizontal="center"/>
    </xf>
    <xf numFmtId="166" fontId="9" fillId="0" borderId="5" xfId="0" applyNumberFormat="1" applyFont="1" applyBorder="1" applyAlignment="1">
      <alignment horizontal="center" vertical="center"/>
    </xf>
    <xf numFmtId="166" fontId="9" fillId="0" borderId="5" xfId="0" applyNumberFormat="1" applyFont="1" applyBorder="1" applyAlignment="1">
      <alignment horizontal="center"/>
    </xf>
    <xf numFmtId="2" fontId="4" fillId="3" borderId="0" xfId="0" applyNumberFormat="1" applyFont="1" applyFill="1" applyAlignment="1">
      <alignment horizontal="center" vertical="center"/>
    </xf>
    <xf numFmtId="0" fontId="4" fillId="3" borderId="5" xfId="0" applyFont="1" applyFill="1" applyBorder="1" applyAlignment="1">
      <alignment horizontal="center" vertical="center"/>
    </xf>
    <xf numFmtId="2" fontId="4" fillId="3" borderId="5" xfId="0" applyNumberFormat="1" applyFont="1" applyFill="1" applyBorder="1" applyAlignment="1">
      <alignment horizontal="center" vertical="center"/>
    </xf>
    <xf numFmtId="2" fontId="4" fillId="3" borderId="6" xfId="0" applyNumberFormat="1" applyFont="1" applyFill="1" applyBorder="1" applyAlignment="1">
      <alignment horizontal="center" vertical="center"/>
    </xf>
    <xf numFmtId="0" fontId="4" fillId="3" borderId="6" xfId="0" applyFont="1" applyFill="1" applyBorder="1" applyAlignment="1">
      <alignment horizontal="center" vertical="center"/>
    </xf>
    <xf numFmtId="0" fontId="11" fillId="6" borderId="4" xfId="4" applyFont="1" applyBorder="1" applyAlignment="1">
      <alignment horizontal="center" vertical="center"/>
    </xf>
    <xf numFmtId="0" fontId="11" fillId="6" borderId="5" xfId="4" applyFont="1" applyBorder="1" applyAlignment="1">
      <alignment horizontal="center" vertical="center"/>
    </xf>
    <xf numFmtId="46" fontId="11" fillId="6" borderId="5" xfId="4" applyNumberFormat="1" applyFont="1" applyBorder="1" applyAlignment="1">
      <alignment horizontal="center" vertical="center"/>
    </xf>
    <xf numFmtId="171" fontId="11" fillId="6" borderId="5" xfId="4" applyNumberFormat="1" applyFont="1" applyBorder="1" applyAlignment="1">
      <alignment horizontal="center" vertical="center"/>
    </xf>
    <xf numFmtId="171" fontId="0" fillId="0" borderId="0" xfId="3" applyNumberFormat="1" applyFont="1" applyBorder="1" applyAlignment="1">
      <alignment horizontal="center"/>
    </xf>
    <xf numFmtId="166" fontId="2" fillId="0" borderId="0" xfId="0" applyNumberFormat="1" applyFont="1" applyAlignment="1">
      <alignment horizontal="center"/>
    </xf>
    <xf numFmtId="167" fontId="0" fillId="0" borderId="0" xfId="0" applyNumberFormat="1" applyAlignment="1">
      <alignment horizontal="center" vertical="center"/>
    </xf>
    <xf numFmtId="2" fontId="0" fillId="0" borderId="0" xfId="0" applyNumberFormat="1" applyAlignment="1">
      <alignment horizontal="center" vertical="center"/>
    </xf>
    <xf numFmtId="169" fontId="0" fillId="0" borderId="0" xfId="0" applyNumberFormat="1" applyAlignment="1">
      <alignment horizontal="center"/>
    </xf>
    <xf numFmtId="166" fontId="0" fillId="0" borderId="0" xfId="0" applyNumberFormat="1" applyAlignment="1">
      <alignment horizontal="center"/>
    </xf>
    <xf numFmtId="165" fontId="0" fillId="0" borderId="0" xfId="3" applyFont="1" applyBorder="1" applyAlignment="1">
      <alignment horizontal="center"/>
    </xf>
    <xf numFmtId="168" fontId="0" fillId="0" borderId="0" xfId="0" applyNumberFormat="1" applyAlignment="1">
      <alignment horizontal="left"/>
    </xf>
    <xf numFmtId="0" fontId="2" fillId="0" borderId="1" xfId="0" applyFont="1" applyBorder="1" applyAlignment="1">
      <alignment horizontal="center" wrapText="1"/>
    </xf>
    <xf numFmtId="0" fontId="2" fillId="0" borderId="1" xfId="0" applyFont="1" applyBorder="1" applyAlignment="1">
      <alignment horizontal="center"/>
    </xf>
    <xf numFmtId="0" fontId="5" fillId="16" borderId="0" xfId="0" applyFont="1" applyFill="1" applyAlignment="1">
      <alignment horizontal="center"/>
    </xf>
    <xf numFmtId="0" fontId="3" fillId="16" borderId="0" xfId="0" applyFont="1" applyFill="1" applyAlignment="1">
      <alignment horizontal="center"/>
    </xf>
    <xf numFmtId="0" fontId="0" fillId="0" borderId="0" xfId="0" applyNumberFormat="1"/>
  </cellXfs>
  <cellStyles count="8">
    <cellStyle name="Bad" xfId="6" builtinId="27"/>
    <cellStyle name="Currency" xfId="3" builtinId="4"/>
    <cellStyle name="Good" xfId="5" builtinId="26"/>
    <cellStyle name="Hyperlink" xfId="1" builtinId="8"/>
    <cellStyle name="Neutral" xfId="7" builtinId="28"/>
    <cellStyle name="Normal" xfId="0" builtinId="0"/>
    <cellStyle name="Normal 2" xfId="2" xr:uid="{99EA890B-BF81-4883-B22A-1EC2E7BA8253}"/>
    <cellStyle name="Note" xfId="4" builtinId="10"/>
  </cellStyles>
  <dxfs count="83">
    <dxf>
      <numFmt numFmtId="13" formatCode="0%"/>
    </dxf>
    <dxf>
      <numFmt numFmtId="13" formatCode="0%"/>
    </dxf>
    <dxf>
      <numFmt numFmtId="13" formatCode="0%"/>
    </dxf>
    <dxf>
      <numFmt numFmtId="170" formatCode="_-[$€-2]\ * #,##0.00_-;\-[$€-2]\ * #,##0.00_-;_-[$€-2]\ * &quot;-&quot;??_-;_-@_-"/>
    </dxf>
    <dxf>
      <numFmt numFmtId="0" formatCode="General"/>
    </dxf>
    <dxf>
      <numFmt numFmtId="170" formatCode="_-[$€-2]\ * #,##0.00_-;\-[$€-2]\ * #,##0.00_-;_-[$€-2]\ * &quot;-&quot;??_-;_-@_-"/>
    </dxf>
    <dxf>
      <numFmt numFmtId="170" formatCode="_-[$€-2]\ * #,##0.00_-;\-[$€-2]\ * #,##0.00_-;_-[$€-2]\ * &quot;-&quot;??_-;_-@_-"/>
    </dxf>
    <dxf>
      <numFmt numFmtId="170" formatCode="_-[$€-2]\ * #,##0.00_-;\-[$€-2]\ * #,##0.00_-;_-[$€-2]\ * &quot;-&quot;??_-;_-@_-"/>
    </dxf>
    <dxf>
      <numFmt numFmtId="13" formatCode="0%"/>
    </dxf>
    <dxf>
      <numFmt numFmtId="13" formatCode="0%"/>
    </dxf>
    <dxf>
      <numFmt numFmtId="13" formatCode="0%"/>
    </dxf>
    <dxf>
      <numFmt numFmtId="170" formatCode="_-[$€-2]\ * #,##0.00_-;\-[$€-2]\ * #,##0.00_-;_-[$€-2]\ * &quot;-&quot;??_-;_-@_-"/>
    </dxf>
    <dxf>
      <numFmt numFmtId="0" formatCode="General"/>
    </dxf>
    <dxf>
      <numFmt numFmtId="170" formatCode="_-[$€-2]\ * #,##0.00_-;\-[$€-2]\ * #,##0.00_-;_-[$€-2]\ * &quot;-&quot;??_-;_-@_-"/>
    </dxf>
    <dxf>
      <numFmt numFmtId="170" formatCode="_-[$€-2]\ * #,##0.00_-;\-[$€-2]\ * #,##0.00_-;_-[$€-2]\ * &quot;-&quot;??_-;_-@_-"/>
    </dxf>
    <dxf>
      <numFmt numFmtId="170" formatCode="_-[$€-2]\ * #,##0.00_-;\-[$€-2]\ * #,##0.00_-;_-[$€-2]\ * &quot;-&quot;??_-;_-@_-"/>
    </dxf>
    <dxf>
      <numFmt numFmtId="13" formatCode="0%"/>
    </dxf>
    <dxf>
      <numFmt numFmtId="13" formatCode="0%"/>
    </dxf>
    <dxf>
      <numFmt numFmtId="13" formatCode="0%"/>
    </dxf>
    <dxf>
      <numFmt numFmtId="170" formatCode="_-[$€-2]\ * #,##0.00_-;\-[$€-2]\ * #,##0.00_-;_-[$€-2]\ * &quot;-&quot;??_-;_-@_-"/>
    </dxf>
    <dxf>
      <numFmt numFmtId="0" formatCode="General"/>
    </dxf>
    <dxf>
      <numFmt numFmtId="170" formatCode="_-[$€-2]\ * #,##0.00_-;\-[$€-2]\ * #,##0.00_-;_-[$€-2]\ * &quot;-&quot;??_-;_-@_-"/>
    </dxf>
    <dxf>
      <numFmt numFmtId="170" formatCode="_-[$€-2]\ * #,##0.00_-;\-[$€-2]\ * #,##0.00_-;_-[$€-2]\ * &quot;-&quot;??_-;_-@_-"/>
    </dxf>
    <dxf>
      <numFmt numFmtId="170" formatCode="_-[$€-2]\ * #,##0.00_-;\-[$€-2]\ * #,##0.00_-;_-[$€-2]\ *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3" formatCode="0%"/>
    </dxf>
    <dxf>
      <numFmt numFmtId="170" formatCode="_-[$€-2]\ * #,##0.00_-;\-[$€-2]\ * #,##0.00_-;_-[$€-2]\ * &quot;-&quot;??_-;_-@_-"/>
    </dxf>
    <dxf>
      <numFmt numFmtId="170" formatCode="_-[$€-2]\ * #,##0.00_-;\-[$€-2]\ * #,##0.00_-;_-[$€-2]\ * &quot;-&quot;??_-;_-@_-"/>
    </dxf>
    <dxf>
      <numFmt numFmtId="0" formatCode="General"/>
    </dxf>
    <dxf>
      <numFmt numFmtId="170" formatCode="_-[$€-2]\ * #,##0.00_-;\-[$€-2]\ * #,##0.00_-;_-[$€-2]\ * &quot;-&quot;??_-;_-@_-"/>
    </dxf>
    <dxf>
      <numFmt numFmtId="170" formatCode="_-[$€-2]\ * #,##0.00_-;\-[$€-2]\ * #,##0.00_-;_-[$€-2]\ * &quot;-&quot;??_-;_-@_-"/>
    </dxf>
    <dxf>
      <numFmt numFmtId="13" formatCode="0%"/>
    </dxf>
    <dxf>
      <numFmt numFmtId="13" formatCode="0%"/>
    </dxf>
    <dxf>
      <numFmt numFmtId="171" formatCode="#,##0.00\ [$€-1]"/>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1" formatCode="#,##0.00\ [$€-1]"/>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1" formatCode="#,##0.00\ [$€-1]"/>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71" formatCode="#,##0.00\ [$€-1]"/>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0.00\ &quot;€&quot;"/>
      <alignment horizontal="left" vertical="bottom" textRotation="0" wrapText="0" indent="0" justifyLastLine="0" shrinkToFit="0" readingOrder="0"/>
    </dxf>
    <dxf>
      <numFmt numFmtId="168" formatCode="#,##0.00\ &quot;€&quot;"/>
      <alignment horizontal="left" vertical="bottom" textRotation="0" wrapText="0" indent="0" justifyLastLine="0" shrinkToFit="0" readingOrder="0"/>
    </dxf>
    <dxf>
      <numFmt numFmtId="168" formatCode="#,##0.00\ &quot;€&quo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66" formatCode="mm/dd/yy\ hh:mm"/>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9" formatCode="[$-F400]h:mm:ss\ AM/PM"/>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numFmt numFmtId="2" formatCode="0.00"/>
      <fill>
        <patternFill patternType="none">
          <fgColor indexed="64"/>
          <bgColor auto="1"/>
        </patternFill>
      </fill>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7" formatCode="[h]:mm;@"/>
      <alignment horizontal="center" vertical="center" textRotation="0" wrapText="0" indent="0" justifyLastLine="0" shrinkToFit="0" readingOrder="0"/>
    </dxf>
    <dxf>
      <font>
        <b val="0"/>
        <i val="0"/>
        <strike val="0"/>
        <condense val="0"/>
        <extend val="0"/>
        <outline val="0"/>
        <shadow val="0"/>
        <u val="none"/>
        <vertAlign val="baseline"/>
        <sz val="10"/>
        <color indexed="8"/>
        <name val="SansSerif"/>
        <scheme val="none"/>
      </font>
      <numFmt numFmtId="166" formatCode="mm/dd/yy\ hh:mm"/>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0000"/>
        <name val="SansSerif"/>
        <scheme val="none"/>
      </font>
      <numFmt numFmtId="166"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SansSerif"/>
        <scheme val="none"/>
      </font>
      <numFmt numFmtId="166" formatCode="mm/dd/yy\ hh:mm"/>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s>
  <tableStyles count="0" defaultTableStyle="TableStyleMedium2" defaultPivotStyle="PivotStyleLight16"/>
  <colors>
    <mruColors>
      <color rgb="FFFFEFFF"/>
      <color rgb="FFD08BFF"/>
      <color rgb="FF9FC6FF"/>
      <color rgb="FFFFB7B9"/>
      <color rgb="FFFFCCFF"/>
      <color rgb="FF86D0EE"/>
      <color rgb="FFF4EE00"/>
      <color rgb="FFC52F2F"/>
      <color rgb="FF5A9A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7/relationships/slicerCache" Target="slicerCaches/slicerCache4.xml"/><Relationship Id="rId5" Type="http://schemas.openxmlformats.org/officeDocument/2006/relationships/externalLink" Target="externalLinks/externalLink1.xml"/><Relationship Id="rId15" Type="http://schemas.openxmlformats.org/officeDocument/2006/relationships/styles" Target="styles.xml"/><Relationship Id="rId23" Type="http://schemas.openxmlformats.org/officeDocument/2006/relationships/customXml" Target="../customXml/item4.xml"/><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 Id="rId22" Type="http://schemas.openxmlformats.org/officeDocument/2006/relationships/customXml" Target="../customXml/item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ITX-MAERSK.xlsm]PIVOTS!Number of Containers</c:name>
    <c:fmtId val="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1">
              <a:alpha val="3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1">
              <a:lumMod val="65000"/>
            </a:schemeClr>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5">
              <a:lumMod val="75000"/>
            </a:schemeClr>
          </a:solidFill>
          <a:ln>
            <a:solidFill>
              <a:schemeClr val="accent5">
                <a:lumMod val="40000"/>
                <a:lumOff val="6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bg1">
              <a:lumMod val="65000"/>
            </a:schemeClr>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marker>
          <c:symbol val="none"/>
        </c:marker>
        <c:dLbl>
          <c:idx val="0"/>
          <c:delete val="1"/>
          <c:extLst>
            <c:ext xmlns:c15="http://schemas.microsoft.com/office/drawing/2012/chart" uri="{CE6537A1-D6FC-4f65-9D91-7224C49458BB}"/>
          </c:extLst>
        </c:dLbl>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PIVOTS!$B$3:$B$4</c:f>
              <c:strCache>
                <c:ptCount val="1"/>
                <c:pt idx="0">
                  <c:v>BARGE</c:v>
                </c:pt>
              </c:strCache>
            </c:strRef>
          </c:tx>
          <c:spPr>
            <a:solidFill>
              <a:schemeClr val="bg1">
                <a:lumMod val="65000"/>
              </a:schemeClr>
            </a:solidFill>
            <a:ln>
              <a:noFill/>
            </a:ln>
            <a:effectLst/>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PIVOTS!$B$5:$B$17</c:f>
              <c:numCache>
                <c:formatCode>General</c:formatCode>
                <c:ptCount val="12"/>
                <c:pt idx="0">
                  <c:v>19</c:v>
                </c:pt>
                <c:pt idx="1">
                  <c:v>6</c:v>
                </c:pt>
                <c:pt idx="2">
                  <c:v>51</c:v>
                </c:pt>
                <c:pt idx="3">
                  <c:v>26</c:v>
                </c:pt>
                <c:pt idx="4">
                  <c:v>36</c:v>
                </c:pt>
                <c:pt idx="5">
                  <c:v>8</c:v>
                </c:pt>
                <c:pt idx="6">
                  <c:v>4</c:v>
                </c:pt>
                <c:pt idx="7">
                  <c:v>50</c:v>
                </c:pt>
                <c:pt idx="8">
                  <c:v>62</c:v>
                </c:pt>
                <c:pt idx="9">
                  <c:v>219</c:v>
                </c:pt>
                <c:pt idx="10">
                  <c:v>192</c:v>
                </c:pt>
                <c:pt idx="11">
                  <c:v>29</c:v>
                </c:pt>
              </c:numCache>
            </c:numRef>
          </c:val>
          <c:extLst>
            <c:ext xmlns:c16="http://schemas.microsoft.com/office/drawing/2014/chart" uri="{C3380CC4-5D6E-409C-BE32-E72D297353CC}">
              <c16:uniqueId val="{0000000A-8EE2-4075-929B-3177E11FC281}"/>
            </c:ext>
          </c:extLst>
        </c:ser>
        <c:ser>
          <c:idx val="1"/>
          <c:order val="1"/>
          <c:tx>
            <c:strRef>
              <c:f>PIVOTS!$C$3:$C$4</c:f>
              <c:strCache>
                <c:ptCount val="1"/>
                <c:pt idx="0">
                  <c:v>TRUCK</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PIVOTS!$A$5:$A$17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PIVOTS!$C$5:$C$17</c:f>
              <c:numCache>
                <c:formatCode>General</c:formatCode>
                <c:ptCount val="12"/>
                <c:pt idx="0">
                  <c:v>122</c:v>
                </c:pt>
                <c:pt idx="1">
                  <c:v>114</c:v>
                </c:pt>
                <c:pt idx="2">
                  <c:v>176</c:v>
                </c:pt>
                <c:pt idx="3">
                  <c:v>179</c:v>
                </c:pt>
                <c:pt idx="4">
                  <c:v>107</c:v>
                </c:pt>
                <c:pt idx="5">
                  <c:v>64</c:v>
                </c:pt>
                <c:pt idx="6">
                  <c:v>118</c:v>
                </c:pt>
                <c:pt idx="7">
                  <c:v>158</c:v>
                </c:pt>
                <c:pt idx="8">
                  <c:v>222</c:v>
                </c:pt>
                <c:pt idx="9">
                  <c:v>291</c:v>
                </c:pt>
                <c:pt idx="10">
                  <c:v>220</c:v>
                </c:pt>
                <c:pt idx="11">
                  <c:v>153</c:v>
                </c:pt>
              </c:numCache>
            </c:numRef>
          </c:val>
          <c:extLst>
            <c:ext xmlns:c16="http://schemas.microsoft.com/office/drawing/2014/chart" uri="{C3380CC4-5D6E-409C-BE32-E72D297353CC}">
              <c16:uniqueId val="{00000005-8CD1-41A3-9545-80B07922A529}"/>
            </c:ext>
          </c:extLst>
        </c:ser>
        <c:dLbls>
          <c:showLegendKey val="0"/>
          <c:showVal val="0"/>
          <c:showCatName val="0"/>
          <c:showSerName val="0"/>
          <c:showPercent val="0"/>
          <c:showBubbleSize val="0"/>
        </c:dLbls>
        <c:gapWidth val="219"/>
        <c:overlap val="100"/>
        <c:axId val="1292236207"/>
        <c:axId val="1292248687"/>
      </c:barChart>
      <c:catAx>
        <c:axId val="129223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92248687"/>
        <c:crosses val="autoZero"/>
        <c:auto val="1"/>
        <c:lblAlgn val="ctr"/>
        <c:lblOffset val="100"/>
        <c:noMultiLvlLbl val="0"/>
      </c:catAx>
      <c:valAx>
        <c:axId val="1292248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92236207"/>
        <c:crosses val="autoZero"/>
        <c:crossBetween val="between"/>
      </c:valAx>
    </c:plotArea>
    <c:legend>
      <c:legendPos val="t"/>
      <c:overlay val="0"/>
    </c:legend>
    <c:plotVisOnly val="1"/>
    <c:dispBlanksAs val="gap"/>
    <c:showDLblsOverMax val="0"/>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ITX-MAERSK.xlsm]PIVOTS!ETA TO AVAILABILITY</c:name>
    <c:fmtId val="15"/>
  </c:pivotSource>
  <c:chart>
    <c:autoTitleDeleted val="1"/>
    <c:pivotFmts>
      <c:pivotFmt>
        <c:idx val="0"/>
      </c:pivotFmt>
      <c:pivotFmt>
        <c:idx val="1"/>
      </c:pivotFmt>
      <c:pivotFmt>
        <c:idx val="2"/>
        <c:spPr>
          <a:ln w="25400"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PIVOTS!$J$10</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trendline>
            <c:spPr>
              <a:ln w="28575" cap="rnd">
                <a:solidFill>
                  <a:schemeClr val="lt1">
                    <a:alpha val="50000"/>
                  </a:schemeClr>
                </a:solidFill>
                <a:round/>
              </a:ln>
              <a:effectLst/>
            </c:spPr>
            <c:trendlineType val="linear"/>
            <c:dispRSqr val="0"/>
            <c:dispEq val="0"/>
          </c:trendline>
          <c:cat>
            <c:strRef>
              <c:f>PIVOTS!$I$11:$I$23</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PIVOTS!$J$11:$J$23</c:f>
              <c:numCache>
                <c:formatCode>0.00</c:formatCode>
                <c:ptCount val="12"/>
                <c:pt idx="0">
                  <c:v>22.648936170248682</c:v>
                </c:pt>
                <c:pt idx="1">
                  <c:v>24.305138888905638</c:v>
                </c:pt>
                <c:pt idx="2">
                  <c:v>31.28693098383971</c:v>
                </c:pt>
                <c:pt idx="3">
                  <c:v>38.248373983780539</c:v>
                </c:pt>
                <c:pt idx="4">
                  <c:v>36.751398601370191</c:v>
                </c:pt>
                <c:pt idx="5">
                  <c:v>30.863425925924577</c:v>
                </c:pt>
                <c:pt idx="6">
                  <c:v>26.510840108444938</c:v>
                </c:pt>
                <c:pt idx="7">
                  <c:v>33.74219001608688</c:v>
                </c:pt>
                <c:pt idx="8">
                  <c:v>38.337617370880636</c:v>
                </c:pt>
                <c:pt idx="9">
                  <c:v>32.65254901961444</c:v>
                </c:pt>
                <c:pt idx="10">
                  <c:v>32.178559870589403</c:v>
                </c:pt>
                <c:pt idx="11">
                  <c:v>29.116575091529718</c:v>
                </c:pt>
              </c:numCache>
            </c:numRef>
          </c:val>
          <c:smooth val="0"/>
          <c:extLst>
            <c:ext xmlns:c16="http://schemas.microsoft.com/office/drawing/2014/chart" uri="{C3380CC4-5D6E-409C-BE32-E72D297353CC}">
              <c16:uniqueId val="{00000000-FA08-4281-8A4C-BF5FADA361AA}"/>
            </c:ext>
          </c:extLst>
        </c:ser>
        <c:dLbls>
          <c:dLblPos val="b"/>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upDownBars>
          <c:gapWidth val="150"/>
          <c:upBars>
            <c:spPr>
              <a:solidFill>
                <a:schemeClr val="lt1">
                  <a:lumMod val="95000"/>
                </a:schemeClr>
              </a:solidFill>
              <a:ln w="9525">
                <a:solidFill>
                  <a:schemeClr val="accent1">
                    <a:lumMod val="60000"/>
                    <a:lumOff val="40000"/>
                  </a:schemeClr>
                </a:solidFill>
              </a:ln>
              <a:effectLst/>
            </c:spPr>
          </c:upBars>
          <c:downBars>
            <c:spPr>
              <a:solidFill>
                <a:schemeClr val="dk1">
                  <a:lumMod val="35000"/>
                  <a:lumOff val="65000"/>
                </a:schemeClr>
              </a:solidFill>
              <a:ln w="9525">
                <a:solidFill>
                  <a:schemeClr val="accent1">
                    <a:lumMod val="60000"/>
                    <a:lumOff val="40000"/>
                  </a:schemeClr>
                </a:solidFill>
              </a:ln>
              <a:effectLst/>
            </c:spPr>
          </c:downBars>
        </c:upDownBars>
        <c:marker val="1"/>
        <c:smooth val="0"/>
        <c:axId val="1239853551"/>
        <c:axId val="1239855951"/>
      </c:lineChart>
      <c:catAx>
        <c:axId val="123985355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239855951"/>
        <c:crosses val="autoZero"/>
        <c:auto val="1"/>
        <c:lblAlgn val="ctr"/>
        <c:lblOffset val="100"/>
        <c:noMultiLvlLbl val="0"/>
      </c:catAx>
      <c:valAx>
        <c:axId val="1239855951"/>
        <c:scaling>
          <c:orientation val="minMax"/>
          <c:max val="45"/>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39853551"/>
        <c:crosses val="autoZero"/>
        <c:crossBetween val="between"/>
        <c:majorUnit val="5"/>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 1 - TRANSPORT PERFORMANCE ITX-MAERSK.xlsm]PIVOTS!AVAILABILITY TO SLOT</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PIVOTS!$P$7</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trendline>
            <c:spPr>
              <a:ln w="28575" cap="rnd">
                <a:solidFill>
                  <a:schemeClr val="lt1">
                    <a:alpha val="50000"/>
                  </a:schemeClr>
                </a:solidFill>
                <a:round/>
              </a:ln>
              <a:effectLst/>
            </c:spPr>
            <c:trendlineType val="linear"/>
            <c:dispRSqr val="0"/>
            <c:dispEq val="0"/>
          </c:trendline>
          <c:cat>
            <c:strRef>
              <c:f>PIVOTS!$O$8:$O$20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PIVOTS!$P$8:$P$20</c:f>
              <c:numCache>
                <c:formatCode>0.00</c:formatCode>
                <c:ptCount val="12"/>
                <c:pt idx="0">
                  <c:v>14.533687943234753</c:v>
                </c:pt>
                <c:pt idx="1">
                  <c:v>12.587500000005821</c:v>
                </c:pt>
                <c:pt idx="2">
                  <c:v>11.890969162975594</c:v>
                </c:pt>
                <c:pt idx="3">
                  <c:v>9.019186991859204</c:v>
                </c:pt>
                <c:pt idx="4">
                  <c:v>8.0245920746058879</c:v>
                </c:pt>
                <c:pt idx="5">
                  <c:v>4.020833333333333</c:v>
                </c:pt>
                <c:pt idx="6">
                  <c:v>12.349593495930227</c:v>
                </c:pt>
                <c:pt idx="7">
                  <c:v>16.015780998398956</c:v>
                </c:pt>
                <c:pt idx="8">
                  <c:v>17.880281690142894</c:v>
                </c:pt>
                <c:pt idx="9">
                  <c:v>32.998071895410334</c:v>
                </c:pt>
                <c:pt idx="10">
                  <c:v>29.6674757281179</c:v>
                </c:pt>
                <c:pt idx="11">
                  <c:v>20.326923076940666</c:v>
                </c:pt>
              </c:numCache>
            </c:numRef>
          </c:val>
          <c:smooth val="0"/>
          <c:extLst>
            <c:ext xmlns:c16="http://schemas.microsoft.com/office/drawing/2014/chart" uri="{C3380CC4-5D6E-409C-BE32-E72D297353CC}">
              <c16:uniqueId val="{00000000-30B6-41B1-8A47-2B6641ED7334}"/>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969077504"/>
        <c:axId val="1969075584"/>
      </c:lineChart>
      <c:catAx>
        <c:axId val="196907750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969075584"/>
        <c:crosses val="autoZero"/>
        <c:auto val="1"/>
        <c:lblAlgn val="ctr"/>
        <c:lblOffset val="100"/>
        <c:noMultiLvlLbl val="0"/>
      </c:catAx>
      <c:valAx>
        <c:axId val="196907558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6907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ITX-MAERSK.xlsm]PIVOTS!Transport Cost AVG</c:name>
    <c:fmtId val="20"/>
  </c:pivotSource>
  <c:chart>
    <c:autoTitleDeleted val="1"/>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PIVOTS!$AP$5</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PIVOTS!$AO$6:$AO$11</c:f>
              <c:strCache>
                <c:ptCount val="5"/>
                <c:pt idx="0">
                  <c:v>AZOIA LOGISTICS</c:v>
                </c:pt>
                <c:pt idx="1">
                  <c:v>CTU FLEVOKUST BV</c:v>
                </c:pt>
                <c:pt idx="2">
                  <c:v>LOGIX</c:v>
                </c:pt>
                <c:pt idx="3">
                  <c:v>MSI</c:v>
                </c:pt>
                <c:pt idx="4">
                  <c:v>OM TRANSPORT</c:v>
                </c:pt>
              </c:strCache>
            </c:strRef>
          </c:cat>
          <c:val>
            <c:numRef>
              <c:f>PIVOTS!$AP$6:$AP$11</c:f>
              <c:numCache>
                <c:formatCode>_-[$€-2]\ * #,##0.00_-;\-[$€-2]\ * #,##0.00_-;_-[$€-2]\ * "-"??_-;_-@_-</c:formatCode>
                <c:ptCount val="5"/>
                <c:pt idx="0">
                  <c:v>597.85714285714289</c:v>
                </c:pt>
                <c:pt idx="1">
                  <c:v>467.57490636704119</c:v>
                </c:pt>
                <c:pt idx="2">
                  <c:v>572.97385620915031</c:v>
                </c:pt>
                <c:pt idx="3">
                  <c:v>567.39583333333337</c:v>
                </c:pt>
                <c:pt idx="4">
                  <c:v>545.79594790159194</c:v>
                </c:pt>
              </c:numCache>
            </c:numRef>
          </c:val>
          <c:extLst>
            <c:ext xmlns:c16="http://schemas.microsoft.com/office/drawing/2014/chart" uri="{C3380CC4-5D6E-409C-BE32-E72D297353CC}">
              <c16:uniqueId val="{00000000-29FB-49D7-ADF6-EE7EFE9EBE4E}"/>
            </c:ext>
          </c:extLst>
        </c:ser>
        <c:dLbls>
          <c:dLblPos val="ctr"/>
          <c:showLegendKey val="0"/>
          <c:showVal val="1"/>
          <c:showCatName val="0"/>
          <c:showSerName val="0"/>
          <c:showPercent val="0"/>
          <c:showBubbleSize val="0"/>
        </c:dLbls>
        <c:gapWidth val="150"/>
        <c:overlap val="100"/>
        <c:axId val="1263483231"/>
        <c:axId val="1263483711"/>
      </c:barChart>
      <c:catAx>
        <c:axId val="126348323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aersk Headline" panose="00000500000000000000" pitchFamily="2" charset="0"/>
                <a:ea typeface="+mn-ea"/>
                <a:cs typeface="+mn-cs"/>
              </a:defRPr>
            </a:pPr>
            <a:endParaRPr lang="en-US"/>
          </a:p>
        </c:txPr>
        <c:crossAx val="1263483711"/>
        <c:crosses val="autoZero"/>
        <c:auto val="1"/>
        <c:lblAlgn val="ctr"/>
        <c:lblOffset val="100"/>
        <c:noMultiLvlLbl val="0"/>
      </c:catAx>
      <c:valAx>
        <c:axId val="1263483711"/>
        <c:scaling>
          <c:orientation val="minMax"/>
        </c:scaling>
        <c:delete val="1"/>
        <c:axPos val="b"/>
        <c:numFmt formatCode="_-[$€-2]\ * #,##0.00_-;\-[$€-2]\ * #,##0.00_-;_-[$€-2]\ * &quot;-&quot;??_-;_-@_-" sourceLinked="1"/>
        <c:majorTickMark val="out"/>
        <c:minorTickMark val="none"/>
        <c:tickLblPos val="nextTo"/>
        <c:crossAx val="1263483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ITX-MAERSK.xlsm]PIVOTS!Waiting time cost avg</c:name>
    <c:fmtId val="8"/>
  </c:pivotSource>
  <c:chart>
    <c:autoTitleDeleted val="1"/>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PIVOTS!$AS$5</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PIVOTS!$AR$6:$AR$11</c:f>
              <c:strCache>
                <c:ptCount val="5"/>
                <c:pt idx="0">
                  <c:v>AZOIA LOGISTICS</c:v>
                </c:pt>
                <c:pt idx="1">
                  <c:v>CTU FLEVOKUST BV</c:v>
                </c:pt>
                <c:pt idx="2">
                  <c:v>LOGIX</c:v>
                </c:pt>
                <c:pt idx="3">
                  <c:v>MSI</c:v>
                </c:pt>
                <c:pt idx="4">
                  <c:v>OM TRANSPORT</c:v>
                </c:pt>
              </c:strCache>
            </c:strRef>
          </c:cat>
          <c:val>
            <c:numRef>
              <c:f>PIVOTS!$AS$6:$AS$11</c:f>
              <c:numCache>
                <c:formatCode>_-[$€-2]\ * #,##0.00_-;\-[$€-2]\ * #,##0.00_-;_-[$€-2]\ * "-"??_-;_-@_-</c:formatCode>
                <c:ptCount val="5"/>
                <c:pt idx="0">
                  <c:v>150</c:v>
                </c:pt>
                <c:pt idx="1">
                  <c:v>6645</c:v>
                </c:pt>
                <c:pt idx="2">
                  <c:v>950</c:v>
                </c:pt>
                <c:pt idx="3">
                  <c:v>2150</c:v>
                </c:pt>
                <c:pt idx="4">
                  <c:v>4330</c:v>
                </c:pt>
              </c:numCache>
            </c:numRef>
          </c:val>
          <c:extLst>
            <c:ext xmlns:c16="http://schemas.microsoft.com/office/drawing/2014/chart" uri="{C3380CC4-5D6E-409C-BE32-E72D297353CC}">
              <c16:uniqueId val="{00000000-D241-4037-98F0-70B3F1115CE6}"/>
            </c:ext>
          </c:extLst>
        </c:ser>
        <c:dLbls>
          <c:dLblPos val="ctr"/>
          <c:showLegendKey val="0"/>
          <c:showVal val="1"/>
          <c:showCatName val="0"/>
          <c:showSerName val="0"/>
          <c:showPercent val="0"/>
          <c:showBubbleSize val="0"/>
        </c:dLbls>
        <c:gapWidth val="150"/>
        <c:overlap val="100"/>
        <c:axId val="486514528"/>
        <c:axId val="486512608"/>
      </c:barChart>
      <c:catAx>
        <c:axId val="486514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aersk Headline" panose="00000500000000000000" pitchFamily="2" charset="0"/>
                <a:ea typeface="+mn-ea"/>
                <a:cs typeface="+mn-cs"/>
              </a:defRPr>
            </a:pPr>
            <a:endParaRPr lang="en-US"/>
          </a:p>
        </c:txPr>
        <c:crossAx val="486512608"/>
        <c:crosses val="autoZero"/>
        <c:auto val="1"/>
        <c:lblAlgn val="ctr"/>
        <c:lblOffset val="100"/>
        <c:noMultiLvlLbl val="0"/>
      </c:catAx>
      <c:valAx>
        <c:axId val="486512608"/>
        <c:scaling>
          <c:orientation val="minMax"/>
        </c:scaling>
        <c:delete val="1"/>
        <c:axPos val="b"/>
        <c:numFmt formatCode="_-[$€-2]\ * #,##0.00_-;\-[$€-2]\ * #,##0.00_-;_-[$€-2]\ * &quot;-&quot;??_-;_-@_-" sourceLinked="1"/>
        <c:majorTickMark val="none"/>
        <c:minorTickMark val="none"/>
        <c:tickLblPos val="nextTo"/>
        <c:crossAx val="486514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 transport mode</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w="19050">
            <a:solidFill>
              <a:schemeClr val="lt1"/>
            </a:solidFill>
          </a:ln>
          <a:effectLst/>
        </c:spPr>
      </c:pivotFmt>
      <c:pivotFmt>
        <c:idx val="6"/>
        <c:spPr>
          <a:solidFill>
            <a:srgbClr val="00B0F0"/>
          </a:solidFill>
          <a:ln w="19050">
            <a:solidFill>
              <a:schemeClr val="lt1"/>
            </a:solidFill>
          </a:ln>
          <a:effectLst/>
        </c:spPr>
      </c:pivotFmt>
    </c:pivotFmts>
    <c:plotArea>
      <c:layout/>
      <c:doughnutChart>
        <c:varyColors val="1"/>
        <c:ser>
          <c:idx val="0"/>
          <c:order val="0"/>
          <c:tx>
            <c:strRef>
              <c:f>PIVOTS!$B$23</c:f>
              <c:strCache>
                <c:ptCount val="1"/>
                <c:pt idx="0">
                  <c:v>Total</c:v>
                </c:pt>
              </c:strCache>
            </c:strRef>
          </c:tx>
          <c:spPr>
            <a:solidFill>
              <a:srgbClr val="00B0F0"/>
            </a:solidFill>
          </c:spPr>
          <c:dPt>
            <c:idx val="0"/>
            <c:bubble3D val="0"/>
            <c:spPr>
              <a:solidFill>
                <a:srgbClr val="92D050"/>
              </a:solidFill>
              <a:ln w="19050">
                <a:solidFill>
                  <a:schemeClr val="lt1"/>
                </a:solidFill>
              </a:ln>
              <a:effectLst/>
            </c:spPr>
            <c:extLst>
              <c:ext xmlns:c16="http://schemas.microsoft.com/office/drawing/2014/chart" uri="{C3380CC4-5D6E-409C-BE32-E72D297353CC}">
                <c16:uniqueId val="{00000001-C679-4447-846A-155A2F943172}"/>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C679-4447-846A-155A2F943172}"/>
              </c:ext>
            </c:extLst>
          </c:dPt>
          <c:dLbls>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PIVOTS!$A$24:$A$26</c:f>
              <c:strCache>
                <c:ptCount val="2"/>
                <c:pt idx="0">
                  <c:v>BARGE</c:v>
                </c:pt>
                <c:pt idx="1">
                  <c:v>TRUCK</c:v>
                </c:pt>
              </c:strCache>
            </c:strRef>
          </c:cat>
          <c:val>
            <c:numRef>
              <c:f>PIVOTS!$B$24:$B$26</c:f>
              <c:numCache>
                <c:formatCode>0%</c:formatCode>
                <c:ptCount val="2"/>
                <c:pt idx="0">
                  <c:v>0.26732673267326734</c:v>
                </c:pt>
                <c:pt idx="1">
                  <c:v>0.73267326732673266</c:v>
                </c:pt>
              </c:numCache>
            </c:numRef>
          </c:val>
          <c:extLst>
            <c:ext xmlns:c16="http://schemas.microsoft.com/office/drawing/2014/chart" uri="{C3380CC4-5D6E-409C-BE32-E72D297353CC}">
              <c16:uniqueId val="{00000004-C679-4447-846A-155A2F94317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 of available -48h</c:name>
    <c:fmtId val="4"/>
  </c:pivotSource>
  <c:chart>
    <c:autoTitleDeleted val="1"/>
    <c:pivotFmts>
      <c:pivotFmt>
        <c:idx val="0"/>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w="19050">
            <a:solidFill>
              <a:schemeClr val="lt1"/>
            </a:solidFill>
          </a:ln>
          <a:effectLst/>
        </c:spPr>
      </c:pivotFmt>
      <c:pivotFmt>
        <c:idx val="5"/>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w="19050">
            <a:solidFill>
              <a:schemeClr val="lt1"/>
            </a:solidFill>
          </a:ln>
          <a:effectLst/>
        </c:spPr>
      </c:pivotFmt>
      <c:pivotFmt>
        <c:idx val="8"/>
        <c:spPr>
          <a:solidFill>
            <a:srgbClr val="00B0F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w="19050">
            <a:solidFill>
              <a:schemeClr val="lt1"/>
            </a:solidFill>
          </a:ln>
          <a:effectLst/>
        </c:spPr>
        <c:dLbl>
          <c:idx val="0"/>
          <c:layout>
            <c:manualLayout>
              <c:x val="2.2222222222222119E-2"/>
              <c:y val="0.1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B0F0"/>
          </a:solidFill>
          <a:ln w="19050">
            <a:solidFill>
              <a:schemeClr val="lt1"/>
            </a:solidFill>
          </a:ln>
          <a:effectLst/>
        </c:spPr>
      </c:pivotFmt>
    </c:pivotFmts>
    <c:plotArea>
      <c:layout/>
      <c:doughnutChart>
        <c:varyColors val="1"/>
        <c:ser>
          <c:idx val="0"/>
          <c:order val="0"/>
          <c:tx>
            <c:strRef>
              <c:f>PIVOTS!$B$31</c:f>
              <c:strCache>
                <c:ptCount val="1"/>
                <c:pt idx="0">
                  <c:v>Total</c:v>
                </c:pt>
              </c:strCache>
            </c:strRef>
          </c:tx>
          <c:spPr>
            <a:solidFill>
              <a:srgbClr val="00B0F0"/>
            </a:solidFill>
          </c:spPr>
          <c:dPt>
            <c:idx val="0"/>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1-E67A-42CD-987A-0EE5FD565FF0}"/>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7A-42CD-987A-0EE5FD565FF0}"/>
              </c:ext>
            </c:extLst>
          </c:dPt>
          <c:dLbls>
            <c:dLbl>
              <c:idx val="0"/>
              <c:layout>
                <c:manualLayout>
                  <c:x val="2.2222222222222119E-2"/>
                  <c:y val="0.1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67A-42CD-987A-0EE5FD565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PIVOTS!$A$32:$A$34</c:f>
              <c:strCache>
                <c:ptCount val="2"/>
                <c:pt idx="0">
                  <c:v>NO</c:v>
                </c:pt>
                <c:pt idx="1">
                  <c:v>YES</c:v>
                </c:pt>
              </c:strCache>
            </c:strRef>
          </c:cat>
          <c:val>
            <c:numRef>
              <c:f>PIVOTS!$B$32:$B$34</c:f>
              <c:numCache>
                <c:formatCode>0%</c:formatCode>
                <c:ptCount val="2"/>
                <c:pt idx="0">
                  <c:v>0.11386138613861387</c:v>
                </c:pt>
                <c:pt idx="1">
                  <c:v>0.88613861386138615</c:v>
                </c:pt>
              </c:numCache>
            </c:numRef>
          </c:val>
          <c:extLst>
            <c:ext xmlns:c16="http://schemas.microsoft.com/office/drawing/2014/chart" uri="{C3380CC4-5D6E-409C-BE32-E72D297353CC}">
              <c16:uniqueId val="{00000004-E67A-42CD-987A-0EE5FD565FF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 delivered -48h</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40000"/>
              <a:lumOff val="60000"/>
            </a:schemeClr>
          </a:solidFill>
          <a:ln w="19050">
            <a:solidFill>
              <a:schemeClr val="lt1"/>
            </a:solidFill>
          </a:ln>
          <a:effectLst/>
        </c:spPr>
      </c:pivotFmt>
      <c:pivotFmt>
        <c:idx val="6"/>
        <c:spPr>
          <a:solidFill>
            <a:srgbClr val="92D050"/>
          </a:solidFill>
          <a:ln w="19050">
            <a:solidFill>
              <a:schemeClr val="lt1"/>
            </a:solidFill>
          </a:ln>
          <a:effectLst/>
        </c:spPr>
      </c:pivotFmt>
    </c:pivotFmts>
    <c:plotArea>
      <c:layout/>
      <c:doughnutChart>
        <c:varyColors val="1"/>
        <c:ser>
          <c:idx val="0"/>
          <c:order val="0"/>
          <c:tx>
            <c:strRef>
              <c:f>PIVOTS!$B$39</c:f>
              <c:strCache>
                <c:ptCount val="1"/>
                <c:pt idx="0">
                  <c:v>Total</c:v>
                </c:pt>
              </c:strCache>
            </c:strRef>
          </c:tx>
          <c:dPt>
            <c:idx val="0"/>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1-2C41-4A8F-85F8-7404AABF9BA1}"/>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2C41-4A8F-85F8-7404AABF9B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PIVOTS!$A$40:$A$42</c:f>
              <c:strCache>
                <c:ptCount val="2"/>
                <c:pt idx="0">
                  <c:v>NO</c:v>
                </c:pt>
                <c:pt idx="1">
                  <c:v>YES</c:v>
                </c:pt>
              </c:strCache>
            </c:strRef>
          </c:cat>
          <c:val>
            <c:numRef>
              <c:f>PIVOTS!$B$40:$B$42</c:f>
              <c:numCache>
                <c:formatCode>0%</c:formatCode>
                <c:ptCount val="2"/>
                <c:pt idx="0">
                  <c:v>0.45963442498095963</c:v>
                </c:pt>
                <c:pt idx="1">
                  <c:v>0.54036557501904037</c:v>
                </c:pt>
              </c:numCache>
            </c:numRef>
          </c:val>
          <c:extLst>
            <c:ext xmlns:c16="http://schemas.microsoft.com/office/drawing/2014/chart" uri="{C3380CC4-5D6E-409C-BE32-E72D297353CC}">
              <c16:uniqueId val="{00000004-2C41-4A8F-85F8-7404AABF9BA1}"/>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1 - TRANSPORT PERFORMANCE ITX-MAERSK.xlsm]PIVOTS!AVG ATA TO UNLOADING</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PIVOTS!$V$7</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trendline>
            <c:spPr>
              <a:ln w="28575" cap="rnd">
                <a:solidFill>
                  <a:schemeClr val="lt1">
                    <a:alpha val="50000"/>
                  </a:schemeClr>
                </a:solidFill>
                <a:round/>
              </a:ln>
              <a:effectLst/>
            </c:spPr>
            <c:trendlineType val="linear"/>
            <c:dispRSqr val="0"/>
            <c:dispEq val="0"/>
          </c:trendline>
          <c:cat>
            <c:strRef>
              <c:f>PIVOTS!$U$8:$U$20</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PIVOTS!$V$8:$V$20</c:f>
              <c:numCache>
                <c:formatCode>0.00</c:formatCode>
                <c:ptCount val="12"/>
                <c:pt idx="0">
                  <c:v>37.347754137118677</c:v>
                </c:pt>
                <c:pt idx="1">
                  <c:v>37.40458333335264</c:v>
                </c:pt>
                <c:pt idx="2">
                  <c:v>43.877679882496736</c:v>
                </c:pt>
                <c:pt idx="3">
                  <c:v>47.750243902460547</c:v>
                </c:pt>
                <c:pt idx="4">
                  <c:v>45.72680652679076</c:v>
                </c:pt>
                <c:pt idx="5">
                  <c:v>36.594444444441855</c:v>
                </c:pt>
                <c:pt idx="6">
                  <c:v>39.19972899731777</c:v>
                </c:pt>
                <c:pt idx="7">
                  <c:v>49.982286634439923</c:v>
                </c:pt>
                <c:pt idx="8">
                  <c:v>56.233802816893494</c:v>
                </c:pt>
                <c:pt idx="9">
                  <c:v>65.816176470575911</c:v>
                </c:pt>
                <c:pt idx="10">
                  <c:v>61.922168284795475</c:v>
                </c:pt>
                <c:pt idx="11">
                  <c:v>49.660805860775454</c:v>
                </c:pt>
              </c:numCache>
            </c:numRef>
          </c:val>
          <c:smooth val="0"/>
          <c:extLst>
            <c:ext xmlns:c16="http://schemas.microsoft.com/office/drawing/2014/chart" uri="{C3380CC4-5D6E-409C-BE32-E72D297353CC}">
              <c16:uniqueId val="{00000000-D622-4FDB-89C5-3D6C1A18AE60}"/>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544938831"/>
        <c:axId val="544939791"/>
      </c:lineChart>
      <c:catAx>
        <c:axId val="54493883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544939791"/>
        <c:crosses val="autoZero"/>
        <c:auto val="1"/>
        <c:lblAlgn val="ctr"/>
        <c:lblOffset val="100"/>
        <c:noMultiLvlLbl val="0"/>
      </c:catAx>
      <c:valAx>
        <c:axId val="54493979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44938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4.xml"/><Relationship Id="rId18"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9.png"/><Relationship Id="rId17" Type="http://schemas.openxmlformats.org/officeDocument/2006/relationships/chart" Target="../charts/chart8.xml"/><Relationship Id="rId2" Type="http://schemas.openxmlformats.org/officeDocument/2006/relationships/image" Target="../media/image2.svg"/><Relationship Id="rId16"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8.png"/><Relationship Id="rId5" Type="http://schemas.openxmlformats.org/officeDocument/2006/relationships/image" Target="../media/image5.png"/><Relationship Id="rId15" Type="http://schemas.openxmlformats.org/officeDocument/2006/relationships/chart" Target="../charts/chart6.xml"/><Relationship Id="rId10" Type="http://schemas.openxmlformats.org/officeDocument/2006/relationships/image" Target="../media/image7.png"/><Relationship Id="rId4" Type="http://schemas.openxmlformats.org/officeDocument/2006/relationships/image" Target="../media/image4.svg"/><Relationship Id="rId9" Type="http://schemas.openxmlformats.org/officeDocument/2006/relationships/image" Target="../media/image6.png"/><Relationship Id="rId1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21</xdr:col>
      <xdr:colOff>306916</xdr:colOff>
      <xdr:row>1</xdr:row>
      <xdr:rowOff>0</xdr:rowOff>
    </xdr:from>
    <xdr:to>
      <xdr:col>26</xdr:col>
      <xdr:colOff>84666</xdr:colOff>
      <xdr:row>27</xdr:row>
      <xdr:rowOff>21167</xdr:rowOff>
    </xdr:to>
    <xdr:sp macro="" textlink="">
      <xdr:nvSpPr>
        <xdr:cNvPr id="34" name="Rectangle: Rounded Corners 41">
          <a:extLst>
            <a:ext uri="{FF2B5EF4-FFF2-40B4-BE49-F238E27FC236}">
              <a16:creationId xmlns:a16="http://schemas.microsoft.com/office/drawing/2014/main" id="{7D11E5D4-347F-4C44-8564-0BD106DB0D00}"/>
            </a:ext>
          </a:extLst>
        </xdr:cNvPr>
        <xdr:cNvSpPr/>
      </xdr:nvSpPr>
      <xdr:spPr>
        <a:xfrm>
          <a:off x="13197416" y="179917"/>
          <a:ext cx="2846917" cy="4699000"/>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AVG. TRANSPORT COST (EUROS): </a:t>
          </a:r>
          <a:endParaRPr lang="en-US" sz="1100" b="1">
            <a:solidFill>
              <a:schemeClr val="tx1"/>
            </a:solidFill>
          </a:endParaRPr>
        </a:p>
      </xdr:txBody>
    </xdr:sp>
    <xdr:clientData/>
  </xdr:twoCellAnchor>
  <xdr:twoCellAnchor>
    <xdr:from>
      <xdr:col>7</xdr:col>
      <xdr:colOff>579964</xdr:colOff>
      <xdr:row>7</xdr:row>
      <xdr:rowOff>17991</xdr:rowOff>
    </xdr:from>
    <xdr:to>
      <xdr:col>15</xdr:col>
      <xdr:colOff>455082</xdr:colOff>
      <xdr:row>27</xdr:row>
      <xdr:rowOff>52917</xdr:rowOff>
    </xdr:to>
    <xdr:sp macro="" textlink="">
      <xdr:nvSpPr>
        <xdr:cNvPr id="37" name="Rectangle: Rounded Corners 36">
          <a:extLst>
            <a:ext uri="{FF2B5EF4-FFF2-40B4-BE49-F238E27FC236}">
              <a16:creationId xmlns:a16="http://schemas.microsoft.com/office/drawing/2014/main" id="{5E06757B-0DA3-4F08-96D9-672D8FD2B07C}"/>
            </a:ext>
          </a:extLst>
        </xdr:cNvPr>
        <xdr:cNvSpPr/>
      </xdr:nvSpPr>
      <xdr:spPr>
        <a:xfrm>
          <a:off x="4876797" y="1277408"/>
          <a:ext cx="4785785" cy="3633259"/>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Total Containers</a:t>
          </a:r>
          <a:r>
            <a:rPr lang="en-US" sz="1100" b="1" baseline="0">
              <a:solidFill>
                <a:schemeClr val="tx1"/>
              </a:solidFill>
              <a:latin typeface="Maersk Headline" panose="00000500000000000000" pitchFamily="2" charset="0"/>
            </a:rPr>
            <a:t> delivered:</a:t>
          </a:r>
          <a:endParaRPr lang="en-US" sz="1100" b="1">
            <a:solidFill>
              <a:schemeClr val="tx1"/>
            </a:solidFill>
          </a:endParaRPr>
        </a:p>
      </xdr:txBody>
    </xdr:sp>
    <xdr:clientData/>
  </xdr:twoCellAnchor>
  <xdr:twoCellAnchor>
    <xdr:from>
      <xdr:col>20</xdr:col>
      <xdr:colOff>338665</xdr:colOff>
      <xdr:row>32</xdr:row>
      <xdr:rowOff>114298</xdr:rowOff>
    </xdr:from>
    <xdr:to>
      <xdr:col>31</xdr:col>
      <xdr:colOff>169334</xdr:colOff>
      <xdr:row>47</xdr:row>
      <xdr:rowOff>10583</xdr:rowOff>
    </xdr:to>
    <xdr:sp macro="" textlink="">
      <xdr:nvSpPr>
        <xdr:cNvPr id="16" name="Rectangle: Rounded Corners 15">
          <a:extLst>
            <a:ext uri="{FF2B5EF4-FFF2-40B4-BE49-F238E27FC236}">
              <a16:creationId xmlns:a16="http://schemas.microsoft.com/office/drawing/2014/main" id="{68EE6C90-26E8-453E-98F1-7E1D4E6A5DE0}"/>
            </a:ext>
          </a:extLst>
        </xdr:cNvPr>
        <xdr:cNvSpPr/>
      </xdr:nvSpPr>
      <xdr:spPr>
        <a:xfrm>
          <a:off x="12615332" y="5871631"/>
          <a:ext cx="6582835" cy="2595035"/>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ATA to UNLOADING (Hours / Month): </a:t>
          </a:r>
          <a:endParaRPr lang="en-US" sz="1100" b="1">
            <a:solidFill>
              <a:schemeClr val="tx1"/>
            </a:solidFill>
          </a:endParaRPr>
        </a:p>
      </xdr:txBody>
    </xdr:sp>
    <xdr:clientData/>
  </xdr:twoCellAnchor>
  <xdr:twoCellAnchor>
    <xdr:from>
      <xdr:col>10</xdr:col>
      <xdr:colOff>270928</xdr:colOff>
      <xdr:row>32</xdr:row>
      <xdr:rowOff>120649</xdr:rowOff>
    </xdr:from>
    <xdr:to>
      <xdr:col>20</xdr:col>
      <xdr:colOff>184145</xdr:colOff>
      <xdr:row>47</xdr:row>
      <xdr:rowOff>10584</xdr:rowOff>
    </xdr:to>
    <xdr:sp macro="" textlink="">
      <xdr:nvSpPr>
        <xdr:cNvPr id="14" name="Rectangle: Rounded Corners 13">
          <a:extLst>
            <a:ext uri="{FF2B5EF4-FFF2-40B4-BE49-F238E27FC236}">
              <a16:creationId xmlns:a16="http://schemas.microsoft.com/office/drawing/2014/main" id="{B167CFB6-6CFD-47C7-8456-6C9868A56F30}"/>
            </a:ext>
          </a:extLst>
        </xdr:cNvPr>
        <xdr:cNvSpPr/>
      </xdr:nvSpPr>
      <xdr:spPr>
        <a:xfrm>
          <a:off x="6409261" y="5877982"/>
          <a:ext cx="6051551" cy="2588685"/>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AVAILABILITY to SLOT (Hours / Month): </a:t>
          </a:r>
          <a:endParaRPr lang="en-US" sz="1100" b="1">
            <a:solidFill>
              <a:schemeClr val="tx1"/>
            </a:solidFill>
          </a:endParaRPr>
        </a:p>
      </xdr:txBody>
    </xdr:sp>
    <xdr:clientData/>
  </xdr:twoCellAnchor>
  <xdr:twoCellAnchor>
    <xdr:from>
      <xdr:col>0</xdr:col>
      <xdr:colOff>213780</xdr:colOff>
      <xdr:row>32</xdr:row>
      <xdr:rowOff>105834</xdr:rowOff>
    </xdr:from>
    <xdr:to>
      <xdr:col>10</xdr:col>
      <xdr:colOff>126998</xdr:colOff>
      <xdr:row>46</xdr:row>
      <xdr:rowOff>169333</xdr:rowOff>
    </xdr:to>
    <xdr:sp macro="" textlink="">
      <xdr:nvSpPr>
        <xdr:cNvPr id="13" name="Rectangle: Rounded Corners 12">
          <a:extLst>
            <a:ext uri="{FF2B5EF4-FFF2-40B4-BE49-F238E27FC236}">
              <a16:creationId xmlns:a16="http://schemas.microsoft.com/office/drawing/2014/main" id="{83D3AA77-74AB-4FAD-94E6-AD6A81FC9469}"/>
            </a:ext>
          </a:extLst>
        </xdr:cNvPr>
        <xdr:cNvSpPr/>
      </xdr:nvSpPr>
      <xdr:spPr>
        <a:xfrm>
          <a:off x="213780" y="5863167"/>
          <a:ext cx="6051551" cy="2582333"/>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ETA</a:t>
          </a:r>
          <a:r>
            <a:rPr lang="en-US" sz="1100" b="1" baseline="0">
              <a:solidFill>
                <a:schemeClr val="tx1"/>
              </a:solidFill>
              <a:latin typeface="Maersk Headline" panose="00000500000000000000" pitchFamily="2" charset="0"/>
            </a:rPr>
            <a:t> to AVAILABILITY (Hours / Month): </a:t>
          </a:r>
          <a:endParaRPr lang="en-US" sz="1100" b="1">
            <a:solidFill>
              <a:schemeClr val="tx1"/>
            </a:solidFill>
          </a:endParaRPr>
        </a:p>
      </xdr:txBody>
    </xdr:sp>
    <xdr:clientData/>
  </xdr:twoCellAnchor>
  <xdr:twoCellAnchor>
    <xdr:from>
      <xdr:col>4</xdr:col>
      <xdr:colOff>122764</xdr:colOff>
      <xdr:row>17</xdr:row>
      <xdr:rowOff>84667</xdr:rowOff>
    </xdr:from>
    <xdr:to>
      <xdr:col>7</xdr:col>
      <xdr:colOff>486833</xdr:colOff>
      <xdr:row>27</xdr:row>
      <xdr:rowOff>52916</xdr:rowOff>
    </xdr:to>
    <xdr:sp macro="" textlink="">
      <xdr:nvSpPr>
        <xdr:cNvPr id="27" name="Rectangle: Rounded Corners 26">
          <a:extLst>
            <a:ext uri="{FF2B5EF4-FFF2-40B4-BE49-F238E27FC236}">
              <a16:creationId xmlns:a16="http://schemas.microsoft.com/office/drawing/2014/main" id="{873B9929-D061-4266-85FB-9EDC946C54F4}"/>
            </a:ext>
          </a:extLst>
        </xdr:cNvPr>
        <xdr:cNvSpPr/>
      </xdr:nvSpPr>
      <xdr:spPr>
        <a:xfrm>
          <a:off x="2578097" y="3143250"/>
          <a:ext cx="2205569" cy="1767416"/>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 of CNTS delivered in -48H:</a:t>
          </a:r>
          <a:endParaRPr lang="en-US" sz="1100" b="1">
            <a:solidFill>
              <a:schemeClr val="tx1"/>
            </a:solidFill>
          </a:endParaRPr>
        </a:p>
      </xdr:txBody>
    </xdr:sp>
    <xdr:clientData/>
  </xdr:twoCellAnchor>
  <xdr:twoCellAnchor>
    <xdr:from>
      <xdr:col>0</xdr:col>
      <xdr:colOff>179916</xdr:colOff>
      <xdr:row>15</xdr:row>
      <xdr:rowOff>168274</xdr:rowOff>
    </xdr:from>
    <xdr:to>
      <xdr:col>4</xdr:col>
      <xdr:colOff>10584</xdr:colOff>
      <xdr:row>27</xdr:row>
      <xdr:rowOff>82551</xdr:rowOff>
    </xdr:to>
    <xdr:sp macro="" textlink="">
      <xdr:nvSpPr>
        <xdr:cNvPr id="29" name="Rectangle: Rounded Corners 28">
          <a:extLst>
            <a:ext uri="{FF2B5EF4-FFF2-40B4-BE49-F238E27FC236}">
              <a16:creationId xmlns:a16="http://schemas.microsoft.com/office/drawing/2014/main" id="{02B55633-C965-4E9F-83EE-978B73F4BBC2}"/>
            </a:ext>
          </a:extLst>
        </xdr:cNvPr>
        <xdr:cNvSpPr/>
      </xdr:nvSpPr>
      <xdr:spPr>
        <a:xfrm>
          <a:off x="179916" y="2867024"/>
          <a:ext cx="2286001" cy="2073277"/>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 of CNTS delivered by BARGE:</a:t>
          </a:r>
          <a:endParaRPr lang="en-US" sz="1100" b="1">
            <a:solidFill>
              <a:schemeClr val="tx1"/>
            </a:solidFill>
          </a:endParaRPr>
        </a:p>
      </xdr:txBody>
    </xdr:sp>
    <xdr:clientData/>
  </xdr:twoCellAnchor>
  <xdr:twoCellAnchor>
    <xdr:from>
      <xdr:col>4</xdr:col>
      <xdr:colOff>137575</xdr:colOff>
      <xdr:row>7</xdr:row>
      <xdr:rowOff>1062</xdr:rowOff>
    </xdr:from>
    <xdr:to>
      <xdr:col>7</xdr:col>
      <xdr:colOff>486834</xdr:colOff>
      <xdr:row>16</xdr:row>
      <xdr:rowOff>148165</xdr:rowOff>
    </xdr:to>
    <xdr:sp macro="" textlink="">
      <xdr:nvSpPr>
        <xdr:cNvPr id="18" name="Rectangle: Rounded Corners 18">
          <a:extLst>
            <a:ext uri="{FF2B5EF4-FFF2-40B4-BE49-F238E27FC236}">
              <a16:creationId xmlns:a16="http://schemas.microsoft.com/office/drawing/2014/main" id="{1B58A277-84C9-4892-A140-99C42243F423}"/>
            </a:ext>
          </a:extLst>
        </xdr:cNvPr>
        <xdr:cNvSpPr/>
      </xdr:nvSpPr>
      <xdr:spPr>
        <a:xfrm>
          <a:off x="2592908" y="1260479"/>
          <a:ext cx="2190759" cy="1766353"/>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 of CNTS available in -48H:</a:t>
          </a:r>
          <a:endParaRPr lang="en-US" sz="1100" b="1">
            <a:solidFill>
              <a:schemeClr val="tx1"/>
            </a:solidFill>
          </a:endParaRPr>
        </a:p>
      </xdr:txBody>
    </xdr:sp>
    <xdr:clientData/>
  </xdr:twoCellAnchor>
  <xdr:twoCellAnchor>
    <xdr:from>
      <xdr:col>0</xdr:col>
      <xdr:colOff>171449</xdr:colOff>
      <xdr:row>7</xdr:row>
      <xdr:rowOff>3176</xdr:rowOff>
    </xdr:from>
    <xdr:to>
      <xdr:col>4</xdr:col>
      <xdr:colOff>42334</xdr:colOff>
      <xdr:row>15</xdr:row>
      <xdr:rowOff>84667</xdr:rowOff>
    </xdr:to>
    <xdr:sp macro="" textlink="">
      <xdr:nvSpPr>
        <xdr:cNvPr id="22" name="Rectangle: Rounded Corners 21">
          <a:extLst>
            <a:ext uri="{FF2B5EF4-FFF2-40B4-BE49-F238E27FC236}">
              <a16:creationId xmlns:a16="http://schemas.microsoft.com/office/drawing/2014/main" id="{18A24627-0464-A66C-2ACE-2AA8F6338DF7}"/>
            </a:ext>
          </a:extLst>
        </xdr:cNvPr>
        <xdr:cNvSpPr/>
      </xdr:nvSpPr>
      <xdr:spPr>
        <a:xfrm>
          <a:off x="171449" y="1262593"/>
          <a:ext cx="2326218" cy="1520824"/>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latin typeface="Maersk Headline" panose="00000500000000000000" pitchFamily="2" charset="0"/>
            </a:rPr>
            <a:t>Total CNTS</a:t>
          </a:r>
          <a:r>
            <a:rPr lang="en-US" sz="1600" b="1" baseline="0">
              <a:solidFill>
                <a:schemeClr val="tx1"/>
              </a:solidFill>
              <a:latin typeface="Maersk Headline" panose="00000500000000000000" pitchFamily="2" charset="0"/>
            </a:rPr>
            <a:t> delivered:</a:t>
          </a:r>
        </a:p>
        <a:p>
          <a:pPr algn="l"/>
          <a:endParaRPr lang="en-US" sz="1100" baseline="0">
            <a:solidFill>
              <a:schemeClr val="tx1"/>
            </a:solidFill>
          </a:endParaRPr>
        </a:p>
        <a:p>
          <a:pPr algn="l"/>
          <a:endParaRPr lang="en-US" sz="1100" baseline="0">
            <a:solidFill>
              <a:schemeClr val="tx1"/>
            </a:solidFill>
          </a:endParaRPr>
        </a:p>
        <a:p>
          <a:pPr algn="l"/>
          <a:endParaRPr lang="en-US" sz="1100" baseline="0">
            <a:solidFill>
              <a:schemeClr val="tx1"/>
            </a:solidFill>
          </a:endParaRPr>
        </a:p>
        <a:p>
          <a:pPr algn="l"/>
          <a:endParaRPr lang="en-US" sz="1100">
            <a:solidFill>
              <a:schemeClr val="tx1"/>
            </a:solidFill>
          </a:endParaRPr>
        </a:p>
      </xdr:txBody>
    </xdr:sp>
    <xdr:clientData/>
  </xdr:twoCellAnchor>
  <xdr:twoCellAnchor editAs="oneCell">
    <xdr:from>
      <xdr:col>0</xdr:col>
      <xdr:colOff>171450</xdr:colOff>
      <xdr:row>1</xdr:row>
      <xdr:rowOff>28575</xdr:rowOff>
    </xdr:from>
    <xdr:to>
      <xdr:col>3</xdr:col>
      <xdr:colOff>276225</xdr:colOff>
      <xdr:row>3</xdr:row>
      <xdr:rowOff>73259</xdr:rowOff>
    </xdr:to>
    <xdr:pic>
      <xdr:nvPicPr>
        <xdr:cNvPr id="3" name="Graphic 4">
          <a:extLst>
            <a:ext uri="{FF2B5EF4-FFF2-40B4-BE49-F238E27FC236}">
              <a16:creationId xmlns:a16="http://schemas.microsoft.com/office/drawing/2014/main" id="{9D6FFB83-D5CA-73F8-BF60-BDFEB09F9F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1450" y="190500"/>
          <a:ext cx="1933575" cy="406634"/>
        </a:xfrm>
        <a:prstGeom prst="rect">
          <a:avLst/>
        </a:prstGeom>
      </xdr:spPr>
    </xdr:pic>
    <xdr:clientData/>
  </xdr:twoCellAnchor>
  <xdr:twoCellAnchor editAs="oneCell">
    <xdr:from>
      <xdr:col>6</xdr:col>
      <xdr:colOff>485775</xdr:colOff>
      <xdr:row>45</xdr:row>
      <xdr:rowOff>123825</xdr:rowOff>
    </xdr:from>
    <xdr:to>
      <xdr:col>19</xdr:col>
      <xdr:colOff>333375</xdr:colOff>
      <xdr:row>65</xdr:row>
      <xdr:rowOff>151828</xdr:rowOff>
    </xdr:to>
    <xdr:pic>
      <xdr:nvPicPr>
        <xdr:cNvPr id="15" name="Graphic 14">
          <a:extLst>
            <a:ext uri="{FF2B5EF4-FFF2-40B4-BE49-F238E27FC236}">
              <a16:creationId xmlns:a16="http://schemas.microsoft.com/office/drawing/2014/main" id="{BBA0C18F-D238-7354-459D-98CDC50430B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143375" y="7410450"/>
          <a:ext cx="7772400" cy="3647503"/>
        </a:xfrm>
        <a:prstGeom prst="rect">
          <a:avLst/>
        </a:prstGeom>
      </xdr:spPr>
    </xdr:pic>
    <xdr:clientData/>
  </xdr:twoCellAnchor>
  <xdr:twoCellAnchor editAs="oneCell">
    <xdr:from>
      <xdr:col>3</xdr:col>
      <xdr:colOff>419101</xdr:colOff>
      <xdr:row>0</xdr:row>
      <xdr:rowOff>95250</xdr:rowOff>
    </xdr:from>
    <xdr:to>
      <xdr:col>7</xdr:col>
      <xdr:colOff>133351</xdr:colOff>
      <xdr:row>3</xdr:row>
      <xdr:rowOff>85725</xdr:rowOff>
    </xdr:to>
    <xdr:pic>
      <xdr:nvPicPr>
        <xdr:cNvPr id="20" name="Picture 19">
          <a:extLst>
            <a:ext uri="{FF2B5EF4-FFF2-40B4-BE49-F238E27FC236}">
              <a16:creationId xmlns:a16="http://schemas.microsoft.com/office/drawing/2014/main" id="{E180B989-BC2F-8C21-A3D5-EDF514F04220}"/>
            </a:ext>
          </a:extLst>
        </xdr:cNvPr>
        <xdr:cNvPicPr>
          <a:picLocks noChangeAspect="1"/>
        </xdr:cNvPicPr>
      </xdr:nvPicPr>
      <xdr:blipFill rotWithShape="1">
        <a:blip xmlns:r="http://schemas.openxmlformats.org/officeDocument/2006/relationships" r:embed="rId5"/>
        <a:srcRect l="1" t="36239" r="1323" b="39310"/>
        <a:stretch/>
      </xdr:blipFill>
      <xdr:spPr>
        <a:xfrm>
          <a:off x="2247901" y="95250"/>
          <a:ext cx="2152650" cy="533400"/>
        </a:xfrm>
        <a:prstGeom prst="rect">
          <a:avLst/>
        </a:prstGeom>
      </xdr:spPr>
    </xdr:pic>
    <xdr:clientData/>
  </xdr:twoCellAnchor>
  <xdr:twoCellAnchor>
    <xdr:from>
      <xdr:col>0</xdr:col>
      <xdr:colOff>47625</xdr:colOff>
      <xdr:row>3</xdr:row>
      <xdr:rowOff>66675</xdr:rowOff>
    </xdr:from>
    <xdr:to>
      <xdr:col>5</xdr:col>
      <xdr:colOff>371475</xdr:colOff>
      <xdr:row>6</xdr:row>
      <xdr:rowOff>42333</xdr:rowOff>
    </xdr:to>
    <xdr:sp macro="" textlink="">
      <xdr:nvSpPr>
        <xdr:cNvPr id="21" name="TextBox 20">
          <a:extLst>
            <a:ext uri="{FF2B5EF4-FFF2-40B4-BE49-F238E27FC236}">
              <a16:creationId xmlns:a16="http://schemas.microsoft.com/office/drawing/2014/main" id="{AEC0C117-9941-2B69-A0B0-501F25878EDC}"/>
            </a:ext>
          </a:extLst>
        </xdr:cNvPr>
        <xdr:cNvSpPr txBox="1"/>
      </xdr:nvSpPr>
      <xdr:spPr>
        <a:xfrm>
          <a:off x="47625" y="606425"/>
          <a:ext cx="3393017" cy="51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70C0"/>
              </a:solidFill>
            </a:rPr>
            <a:t>Monthly KPI Review</a:t>
          </a:r>
        </a:p>
      </xdr:txBody>
    </xdr:sp>
    <xdr:clientData/>
  </xdr:twoCellAnchor>
  <xdr:twoCellAnchor>
    <xdr:from>
      <xdr:col>0</xdr:col>
      <xdr:colOff>203199</xdr:colOff>
      <xdr:row>28</xdr:row>
      <xdr:rowOff>3176</xdr:rowOff>
    </xdr:from>
    <xdr:to>
      <xdr:col>6</xdr:col>
      <xdr:colOff>232833</xdr:colOff>
      <xdr:row>32</xdr:row>
      <xdr:rowOff>21167</xdr:rowOff>
    </xdr:to>
    <xdr:sp macro="" textlink="">
      <xdr:nvSpPr>
        <xdr:cNvPr id="23" name="Rectangle: Rounded Corners 22">
          <a:extLst>
            <a:ext uri="{FF2B5EF4-FFF2-40B4-BE49-F238E27FC236}">
              <a16:creationId xmlns:a16="http://schemas.microsoft.com/office/drawing/2014/main" id="{B0A474C7-3BB1-4250-ACB3-10AAE54FB605}"/>
            </a:ext>
          </a:extLst>
        </xdr:cNvPr>
        <xdr:cNvSpPr/>
      </xdr:nvSpPr>
      <xdr:spPr>
        <a:xfrm>
          <a:off x="203199" y="5040843"/>
          <a:ext cx="3712634" cy="737657"/>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ETA to AVAILABILITY (H):</a:t>
          </a:r>
        </a:p>
        <a:p>
          <a:pPr algn="l"/>
          <a:endParaRPr lang="en-US" sz="1100">
            <a:solidFill>
              <a:schemeClr val="tx1"/>
            </a:solidFill>
            <a:latin typeface="Maersk Headline" panose="00000500000000000000" pitchFamily="2" charset="0"/>
          </a:endParaRPr>
        </a:p>
        <a:p>
          <a:pPr algn="l"/>
          <a:endParaRPr lang="en-US" sz="1100">
            <a:solidFill>
              <a:schemeClr val="tx1"/>
            </a:solidFill>
            <a:latin typeface="Maersk Headline" panose="00000500000000000000" pitchFamily="2" charset="0"/>
          </a:endParaRPr>
        </a:p>
      </xdr:txBody>
    </xdr:sp>
    <xdr:clientData/>
  </xdr:twoCellAnchor>
  <xdr:twoCellAnchor>
    <xdr:from>
      <xdr:col>10</xdr:col>
      <xdr:colOff>266690</xdr:colOff>
      <xdr:row>28</xdr:row>
      <xdr:rowOff>5291</xdr:rowOff>
    </xdr:from>
    <xdr:to>
      <xdr:col>17</xdr:col>
      <xdr:colOff>243416</xdr:colOff>
      <xdr:row>32</xdr:row>
      <xdr:rowOff>14817</xdr:rowOff>
    </xdr:to>
    <xdr:sp macro="" textlink="">
      <xdr:nvSpPr>
        <xdr:cNvPr id="24" name="Rectangle: Rounded Corners 23">
          <a:extLst>
            <a:ext uri="{FF2B5EF4-FFF2-40B4-BE49-F238E27FC236}">
              <a16:creationId xmlns:a16="http://schemas.microsoft.com/office/drawing/2014/main" id="{CDCBAF99-F475-4B0F-9F72-C9EE3CF5E983}"/>
            </a:ext>
          </a:extLst>
        </xdr:cNvPr>
        <xdr:cNvSpPr/>
      </xdr:nvSpPr>
      <xdr:spPr>
        <a:xfrm>
          <a:off x="6405023" y="5042958"/>
          <a:ext cx="4273560" cy="729192"/>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AVAILABILITY to SLOT (H):</a:t>
          </a:r>
        </a:p>
      </xdr:txBody>
    </xdr:sp>
    <xdr:clientData/>
  </xdr:twoCellAnchor>
  <xdr:twoCellAnchor>
    <xdr:from>
      <xdr:col>20</xdr:col>
      <xdr:colOff>317489</xdr:colOff>
      <xdr:row>27</xdr:row>
      <xdr:rowOff>179916</xdr:rowOff>
    </xdr:from>
    <xdr:to>
      <xdr:col>27</xdr:col>
      <xdr:colOff>190500</xdr:colOff>
      <xdr:row>32</xdr:row>
      <xdr:rowOff>10584</xdr:rowOff>
    </xdr:to>
    <xdr:sp macro="" textlink="">
      <xdr:nvSpPr>
        <xdr:cNvPr id="25" name="Rectangle: Rounded Corners 24">
          <a:extLst>
            <a:ext uri="{FF2B5EF4-FFF2-40B4-BE49-F238E27FC236}">
              <a16:creationId xmlns:a16="http://schemas.microsoft.com/office/drawing/2014/main" id="{E596DF20-D068-43A9-A442-1B9A9413DB59}"/>
            </a:ext>
          </a:extLst>
        </xdr:cNvPr>
        <xdr:cNvSpPr/>
      </xdr:nvSpPr>
      <xdr:spPr>
        <a:xfrm>
          <a:off x="12594156" y="5037666"/>
          <a:ext cx="4169844" cy="730251"/>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ATA to</a:t>
          </a:r>
          <a:r>
            <a:rPr lang="en-US" sz="1100" b="1" baseline="0">
              <a:solidFill>
                <a:schemeClr val="tx1"/>
              </a:solidFill>
              <a:latin typeface="Maersk Headline" panose="00000500000000000000" pitchFamily="2" charset="0"/>
            </a:rPr>
            <a:t> UNLOADING (H):</a:t>
          </a:r>
          <a:endParaRPr lang="en-US" sz="1100" b="1">
            <a:solidFill>
              <a:schemeClr val="tx1"/>
            </a:solidFill>
            <a:latin typeface="Maersk Headline" panose="00000500000000000000" pitchFamily="2" charset="0"/>
          </a:endParaRPr>
        </a:p>
      </xdr:txBody>
    </xdr:sp>
    <xdr:clientData/>
  </xdr:twoCellAnchor>
  <xdr:twoCellAnchor>
    <xdr:from>
      <xdr:col>18</xdr:col>
      <xdr:colOff>529167</xdr:colOff>
      <xdr:row>20</xdr:row>
      <xdr:rowOff>84666</xdr:rowOff>
    </xdr:from>
    <xdr:to>
      <xdr:col>21</xdr:col>
      <xdr:colOff>201083</xdr:colOff>
      <xdr:row>27</xdr:row>
      <xdr:rowOff>42334</xdr:rowOff>
    </xdr:to>
    <xdr:sp macro="" textlink="">
      <xdr:nvSpPr>
        <xdr:cNvPr id="26" name="Rectangle: Rounded Corners 25">
          <a:extLst>
            <a:ext uri="{FF2B5EF4-FFF2-40B4-BE49-F238E27FC236}">
              <a16:creationId xmlns:a16="http://schemas.microsoft.com/office/drawing/2014/main" id="{8773F2D6-4C6B-4414-83EF-A5CA07EE7253}"/>
            </a:ext>
          </a:extLst>
        </xdr:cNvPr>
        <xdr:cNvSpPr/>
      </xdr:nvSpPr>
      <xdr:spPr>
        <a:xfrm>
          <a:off x="11578167" y="3682999"/>
          <a:ext cx="1513416" cy="1217085"/>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latin typeface="Maersk Headline" panose="00000500000000000000" pitchFamily="2" charset="0"/>
            </a:rPr>
            <a:t>HAULER</a:t>
          </a:r>
          <a:r>
            <a:rPr lang="en-US" sz="1100" b="1" baseline="0">
              <a:solidFill>
                <a:schemeClr val="tx1"/>
              </a:solidFill>
              <a:latin typeface="Maersk Headline" panose="00000500000000000000" pitchFamily="2" charset="0"/>
            </a:rPr>
            <a:t> AVG. DELAY</a:t>
          </a:r>
          <a:r>
            <a:rPr lang="en-US" sz="1100" b="1">
              <a:solidFill>
                <a:schemeClr val="tx1"/>
              </a:solidFill>
              <a:latin typeface="Maersk Headline" panose="00000500000000000000" pitchFamily="2" charset="0"/>
            </a:rPr>
            <a:t> (H):</a:t>
          </a:r>
        </a:p>
      </xdr:txBody>
    </xdr:sp>
    <xdr:clientData/>
  </xdr:twoCellAnchor>
  <xdr:twoCellAnchor>
    <xdr:from>
      <xdr:col>8</xdr:col>
      <xdr:colOff>0</xdr:colOff>
      <xdr:row>9</xdr:row>
      <xdr:rowOff>42333</xdr:rowOff>
    </xdr:from>
    <xdr:to>
      <xdr:col>15</xdr:col>
      <xdr:colOff>455083</xdr:colOff>
      <xdr:row>26</xdr:row>
      <xdr:rowOff>137584</xdr:rowOff>
    </xdr:to>
    <xdr:graphicFrame macro="">
      <xdr:nvGraphicFramePr>
        <xdr:cNvPr id="28" name="Chart 27">
          <a:extLst>
            <a:ext uri="{FF2B5EF4-FFF2-40B4-BE49-F238E27FC236}">
              <a16:creationId xmlns:a16="http://schemas.microsoft.com/office/drawing/2014/main" id="{A75A519C-BF6F-422A-BF99-99F898FDE1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209549</xdr:colOff>
      <xdr:row>1</xdr:row>
      <xdr:rowOff>25400</xdr:rowOff>
    </xdr:from>
    <xdr:to>
      <xdr:col>11</xdr:col>
      <xdr:colOff>342899</xdr:colOff>
      <xdr:row>6</xdr:row>
      <xdr:rowOff>6350</xdr:rowOff>
    </xdr:to>
    <mc:AlternateContent xmlns:mc="http://schemas.openxmlformats.org/markup-compatibility/2006" xmlns:a14="http://schemas.microsoft.com/office/drawing/2010/main">
      <mc:Choice Requires="a14">
        <xdr:graphicFrame macro="">
          <xdr:nvGraphicFramePr>
            <xdr:cNvPr id="31" name="AVAILABILITY  -48H">
              <a:extLst>
                <a:ext uri="{FF2B5EF4-FFF2-40B4-BE49-F238E27FC236}">
                  <a16:creationId xmlns:a16="http://schemas.microsoft.com/office/drawing/2014/main" id="{4F49A143-8AA6-430D-B7C9-DA3FB3C26AE0}"/>
                </a:ext>
              </a:extLst>
            </xdr:cNvPr>
            <xdr:cNvGraphicFramePr/>
          </xdr:nvGraphicFramePr>
          <xdr:xfrm>
            <a:off x="0" y="0"/>
            <a:ext cx="0" cy="0"/>
          </xdr:xfrm>
          <a:graphic>
            <a:graphicData uri="http://schemas.microsoft.com/office/drawing/2010/slicer">
              <sle:slicer xmlns:sle="http://schemas.microsoft.com/office/drawing/2010/slicer" name="AVAILABILITY  -48H"/>
            </a:graphicData>
          </a:graphic>
        </xdr:graphicFrame>
      </mc:Choice>
      <mc:Fallback xmlns="">
        <xdr:sp macro="" textlink="">
          <xdr:nvSpPr>
            <xdr:cNvPr id="0" name=""/>
            <xdr:cNvSpPr>
              <a:spLocks noTextEdit="1"/>
            </xdr:cNvSpPr>
          </xdr:nvSpPr>
          <xdr:spPr>
            <a:xfrm>
              <a:off x="5120216" y="205317"/>
              <a:ext cx="1974850" cy="880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412747</xdr:colOff>
      <xdr:row>34</xdr:row>
      <xdr:rowOff>131238</xdr:rowOff>
    </xdr:from>
    <xdr:to>
      <xdr:col>9</xdr:col>
      <xdr:colOff>560914</xdr:colOff>
      <xdr:row>45</xdr:row>
      <xdr:rowOff>137585</xdr:rowOff>
    </xdr:to>
    <xdr:graphicFrame macro="">
      <xdr:nvGraphicFramePr>
        <xdr:cNvPr id="33" name="Chart 32">
          <a:extLst>
            <a:ext uri="{FF2B5EF4-FFF2-40B4-BE49-F238E27FC236}">
              <a16:creationId xmlns:a16="http://schemas.microsoft.com/office/drawing/2014/main" id="{D87CA56B-3A83-4837-B735-567091505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169333</xdr:colOff>
      <xdr:row>9</xdr:row>
      <xdr:rowOff>112182</xdr:rowOff>
    </xdr:from>
    <xdr:to>
      <xdr:col>3</xdr:col>
      <xdr:colOff>573617</xdr:colOff>
      <xdr:row>14</xdr:row>
      <xdr:rowOff>169333</xdr:rowOff>
    </xdr:to>
    <xdr:sp macro="" textlink="PIVOTS!G4">
      <xdr:nvSpPr>
        <xdr:cNvPr id="2" name="TextBox 1">
          <a:extLst>
            <a:ext uri="{FF2B5EF4-FFF2-40B4-BE49-F238E27FC236}">
              <a16:creationId xmlns:a16="http://schemas.microsoft.com/office/drawing/2014/main" id="{8D3093AB-E91E-4774-B4A1-2A3817D0F3BB}"/>
            </a:ext>
          </a:extLst>
        </xdr:cNvPr>
        <xdr:cNvSpPr txBox="1"/>
      </xdr:nvSpPr>
      <xdr:spPr>
        <a:xfrm>
          <a:off x="783166" y="1731432"/>
          <a:ext cx="1631951" cy="956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8A003C9-02E6-4781-8B39-ED2F28BF660D}" type="TxLink">
            <a:rPr lang="en-US" sz="4800" b="1" i="0" u="none" strike="noStrike">
              <a:solidFill>
                <a:srgbClr val="00B0F0"/>
              </a:solidFill>
              <a:latin typeface="Maersk Headline" panose="00000500000000000000" pitchFamily="2" charset="0"/>
              <a:cs typeface="Arial"/>
            </a:rPr>
            <a:pPr/>
            <a:t>2626</a:t>
          </a:fld>
          <a:endParaRPr lang="en-US" sz="6000" b="1">
            <a:solidFill>
              <a:srgbClr val="00B0F0"/>
            </a:solidFill>
            <a:latin typeface="Maersk Headline" panose="00000500000000000000" pitchFamily="2" charset="0"/>
          </a:endParaRPr>
        </a:p>
      </xdr:txBody>
    </xdr:sp>
    <xdr:clientData/>
  </xdr:twoCellAnchor>
  <xdr:twoCellAnchor>
    <xdr:from>
      <xdr:col>1</xdr:col>
      <xdr:colOff>469900</xdr:colOff>
      <xdr:row>29</xdr:row>
      <xdr:rowOff>49742</xdr:rowOff>
    </xdr:from>
    <xdr:to>
      <xdr:col>3</xdr:col>
      <xdr:colOff>346076</xdr:colOff>
      <xdr:row>32</xdr:row>
      <xdr:rowOff>40217</xdr:rowOff>
    </xdr:to>
    <xdr:sp macro="" textlink="PIVOTS!M5">
      <xdr:nvSpPr>
        <xdr:cNvPr id="5" name="TextBox 4">
          <a:extLst>
            <a:ext uri="{FF2B5EF4-FFF2-40B4-BE49-F238E27FC236}">
              <a16:creationId xmlns:a16="http://schemas.microsoft.com/office/drawing/2014/main" id="{3122ECD2-56F2-4BB4-A62D-0410BB5C0751}"/>
            </a:ext>
          </a:extLst>
        </xdr:cNvPr>
        <xdr:cNvSpPr txBox="1"/>
      </xdr:nvSpPr>
      <xdr:spPr>
        <a:xfrm>
          <a:off x="1083733" y="5267325"/>
          <a:ext cx="1103843" cy="53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8287D71-9234-4C5D-B874-F3D18DE9C228}" type="TxLink">
            <a:rPr lang="en-US" sz="2400" b="1" i="0" u="none" strike="noStrike">
              <a:solidFill>
                <a:srgbClr val="00B0F0"/>
              </a:solidFill>
              <a:latin typeface="Maersk Headline" panose="00000500000000000000" pitchFamily="2" charset="0"/>
              <a:cs typeface="Arial"/>
            </a:rPr>
            <a:pPr/>
            <a:t>32:19</a:t>
          </a:fld>
          <a:endParaRPr lang="en-US" sz="23900" b="1">
            <a:solidFill>
              <a:srgbClr val="00B0F0"/>
            </a:solidFill>
            <a:latin typeface="Maersk Headline" panose="00000500000000000000" pitchFamily="2" charset="0"/>
          </a:endParaRPr>
        </a:p>
      </xdr:txBody>
    </xdr:sp>
    <xdr:clientData/>
  </xdr:twoCellAnchor>
  <xdr:twoCellAnchor>
    <xdr:from>
      <xdr:col>11</xdr:col>
      <xdr:colOff>577852</xdr:colOff>
      <xdr:row>29</xdr:row>
      <xdr:rowOff>44454</xdr:rowOff>
    </xdr:from>
    <xdr:to>
      <xdr:col>13</xdr:col>
      <xdr:colOff>454029</xdr:colOff>
      <xdr:row>32</xdr:row>
      <xdr:rowOff>34929</xdr:rowOff>
    </xdr:to>
    <xdr:sp macro="" textlink="PIVOTS!S5">
      <xdr:nvSpPr>
        <xdr:cNvPr id="6" name="TextBox 5">
          <a:extLst>
            <a:ext uri="{FF2B5EF4-FFF2-40B4-BE49-F238E27FC236}">
              <a16:creationId xmlns:a16="http://schemas.microsoft.com/office/drawing/2014/main" id="{86321E73-317B-48CC-904D-A9C49B02A42D}"/>
            </a:ext>
          </a:extLst>
        </xdr:cNvPr>
        <xdr:cNvSpPr txBox="1"/>
      </xdr:nvSpPr>
      <xdr:spPr>
        <a:xfrm>
          <a:off x="7330019" y="5262037"/>
          <a:ext cx="1103843" cy="53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BF48BF-E8C8-4130-B678-360CB2B64FBD}" type="TxLink">
            <a:rPr lang="en-US" sz="2400" b="1" i="0" u="none" strike="noStrike">
              <a:solidFill>
                <a:srgbClr val="00B0F0"/>
              </a:solidFill>
              <a:latin typeface="Maersk Headline" panose="00000500000000000000" pitchFamily="2" charset="0"/>
              <a:cs typeface="Arial"/>
            </a:rPr>
            <a:pPr/>
            <a:t>19:52</a:t>
          </a:fld>
          <a:endParaRPr lang="en-US" sz="102800" b="1">
            <a:solidFill>
              <a:srgbClr val="00B0F0"/>
            </a:solidFill>
            <a:latin typeface="Maersk Headline" panose="00000500000000000000" pitchFamily="2" charset="0"/>
          </a:endParaRPr>
        </a:p>
      </xdr:txBody>
    </xdr:sp>
    <xdr:clientData/>
  </xdr:twoCellAnchor>
  <xdr:twoCellAnchor editAs="oneCell">
    <xdr:from>
      <xdr:col>15</xdr:col>
      <xdr:colOff>60324</xdr:colOff>
      <xdr:row>1</xdr:row>
      <xdr:rowOff>23282</xdr:rowOff>
    </xdr:from>
    <xdr:to>
      <xdr:col>18</xdr:col>
      <xdr:colOff>412750</xdr:colOff>
      <xdr:row>5</xdr:row>
      <xdr:rowOff>165100</xdr:rowOff>
    </xdr:to>
    <mc:AlternateContent xmlns:mc="http://schemas.openxmlformats.org/markup-compatibility/2006" xmlns:a14="http://schemas.microsoft.com/office/drawing/2010/main">
      <mc:Choice Requires="a14">
        <xdr:graphicFrame macro="">
          <xdr:nvGraphicFramePr>
            <xdr:cNvPr id="7" name="TRANSPORT MODE">
              <a:extLst>
                <a:ext uri="{FF2B5EF4-FFF2-40B4-BE49-F238E27FC236}">
                  <a16:creationId xmlns:a16="http://schemas.microsoft.com/office/drawing/2014/main" id="{5039301F-08CD-4C28-9F6A-24E9B9706D0E}"/>
                </a:ext>
              </a:extLst>
            </xdr:cNvPr>
            <xdr:cNvGraphicFramePr/>
          </xdr:nvGraphicFramePr>
          <xdr:xfrm>
            <a:off x="0" y="0"/>
            <a:ext cx="0" cy="0"/>
          </xdr:xfrm>
          <a:graphic>
            <a:graphicData uri="http://schemas.microsoft.com/office/drawing/2010/slicer">
              <sle:slicer xmlns:sle="http://schemas.microsoft.com/office/drawing/2010/slicer" name="TRANSPORT MODE"/>
            </a:graphicData>
          </a:graphic>
        </xdr:graphicFrame>
      </mc:Choice>
      <mc:Fallback xmlns="">
        <xdr:sp macro="" textlink="">
          <xdr:nvSpPr>
            <xdr:cNvPr id="0" name=""/>
            <xdr:cNvSpPr>
              <a:spLocks noTextEdit="1"/>
            </xdr:cNvSpPr>
          </xdr:nvSpPr>
          <xdr:spPr>
            <a:xfrm>
              <a:off x="9267824" y="203199"/>
              <a:ext cx="1965325" cy="8614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512233</xdr:colOff>
      <xdr:row>29</xdr:row>
      <xdr:rowOff>39160</xdr:rowOff>
    </xdr:from>
    <xdr:to>
      <xdr:col>23</xdr:col>
      <xdr:colOff>388409</xdr:colOff>
      <xdr:row>32</xdr:row>
      <xdr:rowOff>29635</xdr:rowOff>
    </xdr:to>
    <xdr:sp macro="" textlink="PIVOTS!Y5">
      <xdr:nvSpPr>
        <xdr:cNvPr id="8" name="TextBox 7">
          <a:extLst>
            <a:ext uri="{FF2B5EF4-FFF2-40B4-BE49-F238E27FC236}">
              <a16:creationId xmlns:a16="http://schemas.microsoft.com/office/drawing/2014/main" id="{D8FD3ACB-16D4-4A87-92A7-DA47B4D83DA8}"/>
            </a:ext>
          </a:extLst>
        </xdr:cNvPr>
        <xdr:cNvSpPr txBox="1"/>
      </xdr:nvSpPr>
      <xdr:spPr>
        <a:xfrm>
          <a:off x="13402733" y="5256743"/>
          <a:ext cx="1103843" cy="53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C5A654-8990-48D9-8B89-EF58477960B8}" type="TxLink">
            <a:rPr lang="en-US" sz="2400" b="1" i="0" u="none" strike="noStrike">
              <a:solidFill>
                <a:srgbClr val="00B0F0"/>
              </a:solidFill>
              <a:latin typeface="Maersk Headline" panose="00000500000000000000" pitchFamily="2" charset="0"/>
              <a:cs typeface="Arial"/>
            </a:rPr>
            <a:pPr/>
            <a:t>52:31</a:t>
          </a:fld>
          <a:endParaRPr lang="en-US" sz="333300" b="1">
            <a:solidFill>
              <a:srgbClr val="00B0F0"/>
            </a:solidFill>
            <a:latin typeface="Maersk Headline" panose="00000500000000000000" pitchFamily="2" charset="0"/>
          </a:endParaRPr>
        </a:p>
      </xdr:txBody>
    </xdr:sp>
    <xdr:clientData/>
  </xdr:twoCellAnchor>
  <xdr:twoCellAnchor>
    <xdr:from>
      <xdr:col>19</xdr:col>
      <xdr:colOff>539752</xdr:colOff>
      <xdr:row>22</xdr:row>
      <xdr:rowOff>79375</xdr:rowOff>
    </xdr:from>
    <xdr:to>
      <xdr:col>21</xdr:col>
      <xdr:colOff>415928</xdr:colOff>
      <xdr:row>25</xdr:row>
      <xdr:rowOff>69850</xdr:rowOff>
    </xdr:to>
    <xdr:sp macro="" textlink="PIVOTS!AK4">
      <xdr:nvSpPr>
        <xdr:cNvPr id="9" name="TextBox 8">
          <a:extLst>
            <a:ext uri="{FF2B5EF4-FFF2-40B4-BE49-F238E27FC236}">
              <a16:creationId xmlns:a16="http://schemas.microsoft.com/office/drawing/2014/main" id="{D70E00D8-361B-4CF5-9229-76D0EA27A582}"/>
            </a:ext>
          </a:extLst>
        </xdr:cNvPr>
        <xdr:cNvSpPr txBox="1"/>
      </xdr:nvSpPr>
      <xdr:spPr>
        <a:xfrm>
          <a:off x="12202585" y="4037542"/>
          <a:ext cx="1103843" cy="530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9EDF6-7EA2-4F68-8F69-B2F4A651AB24}" type="TxLink">
            <a:rPr lang="en-US" sz="2400" b="1" i="0" u="none" strike="noStrike">
              <a:solidFill>
                <a:srgbClr val="00B0F0"/>
              </a:solidFill>
              <a:latin typeface="Maersk Headline" panose="00000500000000000000" pitchFamily="2" charset="0"/>
              <a:cs typeface="Arial"/>
            </a:rPr>
            <a:pPr/>
            <a:t>0:21</a:t>
          </a:fld>
          <a:endParaRPr lang="en-US" sz="400000" b="1">
            <a:solidFill>
              <a:srgbClr val="00B0F0"/>
            </a:solidFill>
            <a:latin typeface="Maersk Headline" panose="00000500000000000000" pitchFamily="2" charset="0"/>
          </a:endParaRPr>
        </a:p>
      </xdr:txBody>
    </xdr:sp>
    <xdr:clientData/>
  </xdr:twoCellAnchor>
  <xdr:twoCellAnchor editAs="oneCell">
    <xdr:from>
      <xdr:col>11</xdr:col>
      <xdr:colOff>431800</xdr:colOff>
      <xdr:row>1</xdr:row>
      <xdr:rowOff>26458</xdr:rowOff>
    </xdr:from>
    <xdr:to>
      <xdr:col>14</xdr:col>
      <xdr:colOff>565150</xdr:colOff>
      <xdr:row>6</xdr:row>
      <xdr:rowOff>0</xdr:rowOff>
    </xdr:to>
    <mc:AlternateContent xmlns:mc="http://schemas.openxmlformats.org/markup-compatibility/2006" xmlns:a14="http://schemas.microsoft.com/office/drawing/2010/main">
      <mc:Choice Requires="a14">
        <xdr:graphicFrame macro="">
          <xdr:nvGraphicFramePr>
            <xdr:cNvPr id="10" name="DELIVERED IN -48H">
              <a:extLst>
                <a:ext uri="{FF2B5EF4-FFF2-40B4-BE49-F238E27FC236}">
                  <a16:creationId xmlns:a16="http://schemas.microsoft.com/office/drawing/2014/main" id="{B6D05DA0-4719-4E38-B4A0-B1203CF4FC5C}"/>
                </a:ext>
              </a:extLst>
            </xdr:cNvPr>
            <xdr:cNvGraphicFramePr/>
          </xdr:nvGraphicFramePr>
          <xdr:xfrm>
            <a:off x="0" y="0"/>
            <a:ext cx="0" cy="0"/>
          </xdr:xfrm>
          <a:graphic>
            <a:graphicData uri="http://schemas.microsoft.com/office/drawing/2010/slicer">
              <sle:slicer xmlns:sle="http://schemas.microsoft.com/office/drawing/2010/slicer" name="DELIVERED IN -48H"/>
            </a:graphicData>
          </a:graphic>
        </xdr:graphicFrame>
      </mc:Choice>
      <mc:Fallback xmlns="">
        <xdr:sp macro="" textlink="">
          <xdr:nvSpPr>
            <xdr:cNvPr id="0" name=""/>
            <xdr:cNvSpPr>
              <a:spLocks noTextEdit="1"/>
            </xdr:cNvSpPr>
          </xdr:nvSpPr>
          <xdr:spPr>
            <a:xfrm>
              <a:off x="7183967" y="206375"/>
              <a:ext cx="1974850" cy="873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465665</xdr:colOff>
      <xdr:row>34</xdr:row>
      <xdr:rowOff>158750</xdr:rowOff>
    </xdr:from>
    <xdr:to>
      <xdr:col>20</xdr:col>
      <xdr:colOff>0</xdr:colOff>
      <xdr:row>45</xdr:row>
      <xdr:rowOff>179916</xdr:rowOff>
    </xdr:to>
    <xdr:graphicFrame macro="">
      <xdr:nvGraphicFramePr>
        <xdr:cNvPr id="11" name="Chart 10">
          <a:extLst>
            <a:ext uri="{FF2B5EF4-FFF2-40B4-BE49-F238E27FC236}">
              <a16:creationId xmlns:a16="http://schemas.microsoft.com/office/drawing/2014/main" id="{4B6C8EA0-C974-47CF-A4AD-C0BDBEF4A8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486834</xdr:colOff>
      <xdr:row>1</xdr:row>
      <xdr:rowOff>52915</xdr:rowOff>
    </xdr:from>
    <xdr:to>
      <xdr:col>21</xdr:col>
      <xdr:colOff>190500</xdr:colOff>
      <xdr:row>20</xdr:row>
      <xdr:rowOff>21166</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DA451D11-D73F-4FC3-9D1E-2D7B4F02A62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535834" y="232833"/>
              <a:ext cx="1545166" cy="3079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42333</xdr:colOff>
      <xdr:row>28</xdr:row>
      <xdr:rowOff>95249</xdr:rowOff>
    </xdr:from>
    <xdr:to>
      <xdr:col>6</xdr:col>
      <xdr:colOff>148352</xdr:colOff>
      <xdr:row>31</xdr:row>
      <xdr:rowOff>117552</xdr:rowOff>
    </xdr:to>
    <xdr:pic>
      <xdr:nvPicPr>
        <xdr:cNvPr id="35" name="Picture 34">
          <a:extLst>
            <a:ext uri="{FF2B5EF4-FFF2-40B4-BE49-F238E27FC236}">
              <a16:creationId xmlns:a16="http://schemas.microsoft.com/office/drawing/2014/main" id="{75BC055E-5F19-EEFE-5BAC-F874F91279BC}"/>
            </a:ext>
          </a:extLst>
        </xdr:cNvPr>
        <xdr:cNvPicPr>
          <a:picLocks noChangeAspect="1"/>
        </xdr:cNvPicPr>
      </xdr:nvPicPr>
      <xdr:blipFill>
        <a:blip xmlns:r="http://schemas.openxmlformats.org/officeDocument/2006/relationships" r:embed="rId9"/>
        <a:stretch>
          <a:fillRect/>
        </a:stretch>
      </xdr:blipFill>
      <xdr:spPr>
        <a:xfrm>
          <a:off x="2497666" y="5132916"/>
          <a:ext cx="1333686" cy="562053"/>
        </a:xfrm>
        <a:prstGeom prst="rect">
          <a:avLst/>
        </a:prstGeom>
      </xdr:spPr>
    </xdr:pic>
    <xdr:clientData/>
  </xdr:twoCellAnchor>
  <xdr:twoCellAnchor editAs="oneCell">
    <xdr:from>
      <xdr:col>15</xdr:col>
      <xdr:colOff>31750</xdr:colOff>
      <xdr:row>28</xdr:row>
      <xdr:rowOff>74083</xdr:rowOff>
    </xdr:from>
    <xdr:to>
      <xdr:col>17</xdr:col>
      <xdr:colOff>137769</xdr:colOff>
      <xdr:row>31</xdr:row>
      <xdr:rowOff>115439</xdr:rowOff>
    </xdr:to>
    <xdr:pic>
      <xdr:nvPicPr>
        <xdr:cNvPr id="38" name="Picture 37">
          <a:extLst>
            <a:ext uri="{FF2B5EF4-FFF2-40B4-BE49-F238E27FC236}">
              <a16:creationId xmlns:a16="http://schemas.microsoft.com/office/drawing/2014/main" id="{9B2BDBB0-CE74-C540-B71B-02AEDAF30AA9}"/>
            </a:ext>
          </a:extLst>
        </xdr:cNvPr>
        <xdr:cNvPicPr>
          <a:picLocks noChangeAspect="1"/>
        </xdr:cNvPicPr>
      </xdr:nvPicPr>
      <xdr:blipFill>
        <a:blip xmlns:r="http://schemas.openxmlformats.org/officeDocument/2006/relationships" r:embed="rId10"/>
        <a:stretch>
          <a:fillRect/>
        </a:stretch>
      </xdr:blipFill>
      <xdr:spPr>
        <a:xfrm>
          <a:off x="9239250" y="5111750"/>
          <a:ext cx="1333686" cy="581106"/>
        </a:xfrm>
        <a:prstGeom prst="rect">
          <a:avLst/>
        </a:prstGeom>
      </xdr:spPr>
    </xdr:pic>
    <xdr:clientData/>
  </xdr:twoCellAnchor>
  <xdr:twoCellAnchor editAs="oneCell">
    <xdr:from>
      <xdr:col>24</xdr:col>
      <xdr:colOff>603251</xdr:colOff>
      <xdr:row>28</xdr:row>
      <xdr:rowOff>84666</xdr:rowOff>
    </xdr:from>
    <xdr:to>
      <xdr:col>27</xdr:col>
      <xdr:colOff>76384</xdr:colOff>
      <xdr:row>31</xdr:row>
      <xdr:rowOff>106969</xdr:rowOff>
    </xdr:to>
    <xdr:pic>
      <xdr:nvPicPr>
        <xdr:cNvPr id="39" name="Picture 38">
          <a:extLst>
            <a:ext uri="{FF2B5EF4-FFF2-40B4-BE49-F238E27FC236}">
              <a16:creationId xmlns:a16="http://schemas.microsoft.com/office/drawing/2014/main" id="{E4EC367D-DCDC-74F7-4BC1-5C763C0FDA5E}"/>
            </a:ext>
          </a:extLst>
        </xdr:cNvPr>
        <xdr:cNvPicPr>
          <a:picLocks noChangeAspect="1"/>
        </xdr:cNvPicPr>
      </xdr:nvPicPr>
      <xdr:blipFill>
        <a:blip xmlns:r="http://schemas.openxmlformats.org/officeDocument/2006/relationships" r:embed="rId11"/>
        <a:stretch>
          <a:fillRect/>
        </a:stretch>
      </xdr:blipFill>
      <xdr:spPr>
        <a:xfrm>
          <a:off x="15335251" y="5122333"/>
          <a:ext cx="1314633" cy="562053"/>
        </a:xfrm>
        <a:prstGeom prst="rect">
          <a:avLst/>
        </a:prstGeom>
      </xdr:spPr>
    </xdr:pic>
    <xdr:clientData/>
  </xdr:twoCellAnchor>
  <xdr:twoCellAnchor editAs="oneCell">
    <xdr:from>
      <xdr:col>19</xdr:col>
      <xdr:colOff>211666</xdr:colOff>
      <xdr:row>25</xdr:row>
      <xdr:rowOff>4876</xdr:rowOff>
    </xdr:from>
    <xdr:to>
      <xdr:col>20</xdr:col>
      <xdr:colOff>539749</xdr:colOff>
      <xdr:row>26</xdr:row>
      <xdr:rowOff>148167</xdr:rowOff>
    </xdr:to>
    <xdr:pic>
      <xdr:nvPicPr>
        <xdr:cNvPr id="40" name="Picture 39">
          <a:extLst>
            <a:ext uri="{FF2B5EF4-FFF2-40B4-BE49-F238E27FC236}">
              <a16:creationId xmlns:a16="http://schemas.microsoft.com/office/drawing/2014/main" id="{E151DC5C-4DC4-4049-DE6E-95B0D312CE49}"/>
            </a:ext>
          </a:extLst>
        </xdr:cNvPr>
        <xdr:cNvPicPr>
          <a:picLocks noChangeAspect="1"/>
        </xdr:cNvPicPr>
      </xdr:nvPicPr>
      <xdr:blipFill>
        <a:blip xmlns:r="http://schemas.openxmlformats.org/officeDocument/2006/relationships" r:embed="rId12"/>
        <a:stretch>
          <a:fillRect/>
        </a:stretch>
      </xdr:blipFill>
      <xdr:spPr>
        <a:xfrm>
          <a:off x="11874499" y="4502793"/>
          <a:ext cx="941917" cy="323207"/>
        </a:xfrm>
        <a:prstGeom prst="rect">
          <a:avLst/>
        </a:prstGeom>
      </xdr:spPr>
    </xdr:pic>
    <xdr:clientData/>
  </xdr:twoCellAnchor>
  <xdr:twoCellAnchor>
    <xdr:from>
      <xdr:col>21</xdr:col>
      <xdr:colOff>370417</xdr:colOff>
      <xdr:row>3</xdr:row>
      <xdr:rowOff>21165</xdr:rowOff>
    </xdr:from>
    <xdr:to>
      <xdr:col>26</xdr:col>
      <xdr:colOff>74083</xdr:colOff>
      <xdr:row>27</xdr:row>
      <xdr:rowOff>21166</xdr:rowOff>
    </xdr:to>
    <xdr:graphicFrame macro="">
      <xdr:nvGraphicFramePr>
        <xdr:cNvPr id="46" name="Chart 40">
          <a:extLst>
            <a:ext uri="{FF2B5EF4-FFF2-40B4-BE49-F238E27FC236}">
              <a16:creationId xmlns:a16="http://schemas.microsoft.com/office/drawing/2014/main" id="{87A4FDCB-0CA8-46CE-92D3-D6FDB0792C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26</xdr:col>
      <xdr:colOff>173564</xdr:colOff>
      <xdr:row>1</xdr:row>
      <xdr:rowOff>4233</xdr:rowOff>
    </xdr:from>
    <xdr:to>
      <xdr:col>31</xdr:col>
      <xdr:colOff>169333</xdr:colOff>
      <xdr:row>27</xdr:row>
      <xdr:rowOff>25400</xdr:rowOff>
    </xdr:to>
    <xdr:sp macro="" textlink="">
      <xdr:nvSpPr>
        <xdr:cNvPr id="43" name="Rectangle: Rounded Corners 42">
          <a:extLst>
            <a:ext uri="{FF2B5EF4-FFF2-40B4-BE49-F238E27FC236}">
              <a16:creationId xmlns:a16="http://schemas.microsoft.com/office/drawing/2014/main" id="{4B11FFFF-9A62-4B95-B099-EDA61BD4BBBB}"/>
            </a:ext>
          </a:extLst>
        </xdr:cNvPr>
        <xdr:cNvSpPr/>
      </xdr:nvSpPr>
      <xdr:spPr>
        <a:xfrm>
          <a:off x="16133231" y="184150"/>
          <a:ext cx="3064935" cy="4699000"/>
        </a:xfrm>
        <a:prstGeom prst="roundRect">
          <a:avLst/>
        </a:prstGeom>
        <a:solidFill>
          <a:schemeClr val="bg1"/>
        </a:solidFill>
        <a:ln w="19050">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chemeClr val="tx1"/>
              </a:solidFill>
              <a:latin typeface="Maersk Headline" panose="00000500000000000000" pitchFamily="2" charset="0"/>
            </a:rPr>
            <a:t>TOTAL WAITING TIME COSTS (EUROS) : </a:t>
          </a:r>
          <a:endParaRPr lang="en-US" sz="1100" b="1">
            <a:solidFill>
              <a:schemeClr val="tx1"/>
            </a:solidFill>
          </a:endParaRPr>
        </a:p>
      </xdr:txBody>
    </xdr:sp>
    <xdr:clientData/>
  </xdr:twoCellAnchor>
  <xdr:twoCellAnchor>
    <xdr:from>
      <xdr:col>26</xdr:col>
      <xdr:colOff>296332</xdr:colOff>
      <xdr:row>2</xdr:row>
      <xdr:rowOff>158749</xdr:rowOff>
    </xdr:from>
    <xdr:to>
      <xdr:col>30</xdr:col>
      <xdr:colOff>518583</xdr:colOff>
      <xdr:row>27</xdr:row>
      <xdr:rowOff>31749</xdr:rowOff>
    </xdr:to>
    <xdr:graphicFrame macro="">
      <xdr:nvGraphicFramePr>
        <xdr:cNvPr id="30" name="Chart 43">
          <a:extLst>
            <a:ext uri="{FF2B5EF4-FFF2-40B4-BE49-F238E27FC236}">
              <a16:creationId xmlns:a16="http://schemas.microsoft.com/office/drawing/2014/main" id="{CAF973D7-F116-41F5-A1CC-E7678CD16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169333</xdr:colOff>
      <xdr:row>16</xdr:row>
      <xdr:rowOff>127000</xdr:rowOff>
    </xdr:from>
    <xdr:to>
      <xdr:col>4</xdr:col>
      <xdr:colOff>10583</xdr:colOff>
      <xdr:row>28</xdr:row>
      <xdr:rowOff>76200</xdr:rowOff>
    </xdr:to>
    <xdr:graphicFrame macro="">
      <xdr:nvGraphicFramePr>
        <xdr:cNvPr id="36" name="Chart 35">
          <a:extLst>
            <a:ext uri="{FF2B5EF4-FFF2-40B4-BE49-F238E27FC236}">
              <a16:creationId xmlns:a16="http://schemas.microsoft.com/office/drawing/2014/main" id="{F5859068-3A18-4EA9-AED2-79AAB2513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105824</xdr:colOff>
      <xdr:row>7</xdr:row>
      <xdr:rowOff>116416</xdr:rowOff>
    </xdr:from>
    <xdr:to>
      <xdr:col>7</xdr:col>
      <xdr:colOff>539749</xdr:colOff>
      <xdr:row>17</xdr:row>
      <xdr:rowOff>84668</xdr:rowOff>
    </xdr:to>
    <xdr:graphicFrame macro="">
      <xdr:nvGraphicFramePr>
        <xdr:cNvPr id="48" name="Chart 45">
          <a:extLst>
            <a:ext uri="{FF2B5EF4-FFF2-40B4-BE49-F238E27FC236}">
              <a16:creationId xmlns:a16="http://schemas.microsoft.com/office/drawing/2014/main" id="{727C8BF6-5C25-49AA-9515-2ACF5A84B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1</xdr:colOff>
      <xdr:row>18</xdr:row>
      <xdr:rowOff>10584</xdr:rowOff>
    </xdr:from>
    <xdr:to>
      <xdr:col>7</xdr:col>
      <xdr:colOff>518583</xdr:colOff>
      <xdr:row>28</xdr:row>
      <xdr:rowOff>42333</xdr:rowOff>
    </xdr:to>
    <xdr:graphicFrame macro="">
      <xdr:nvGraphicFramePr>
        <xdr:cNvPr id="49" name="Chart 48">
          <a:extLst>
            <a:ext uri="{FF2B5EF4-FFF2-40B4-BE49-F238E27FC236}">
              <a16:creationId xmlns:a16="http://schemas.microsoft.com/office/drawing/2014/main" id="{7E40FD7B-9535-4E56-B9A7-A0221F1C6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20</xdr:col>
      <xdr:colOff>507999</xdr:colOff>
      <xdr:row>34</xdr:row>
      <xdr:rowOff>137582</xdr:rowOff>
    </xdr:from>
    <xdr:to>
      <xdr:col>31</xdr:col>
      <xdr:colOff>42333</xdr:colOff>
      <xdr:row>45</xdr:row>
      <xdr:rowOff>158750</xdr:rowOff>
    </xdr:to>
    <xdr:graphicFrame macro="">
      <xdr:nvGraphicFramePr>
        <xdr:cNvPr id="50" name="Chart 49">
          <a:extLst>
            <a:ext uri="{FF2B5EF4-FFF2-40B4-BE49-F238E27FC236}">
              <a16:creationId xmlns:a16="http://schemas.microsoft.com/office/drawing/2014/main" id="{443E9D2D-56CE-42EC-85A9-1FB19D641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16</xdr:col>
      <xdr:colOff>42333</xdr:colOff>
      <xdr:row>6</xdr:row>
      <xdr:rowOff>74083</xdr:rowOff>
    </xdr:from>
    <xdr:to>
      <xdr:col>18</xdr:col>
      <xdr:colOff>405341</xdr:colOff>
      <xdr:row>15</xdr:row>
      <xdr:rowOff>102660</xdr:rowOff>
    </xdr:to>
    <mc:AlternateContent xmlns:mc="http://schemas.openxmlformats.org/markup-compatibility/2006" xmlns:a14="http://schemas.microsoft.com/office/drawing/2010/main">
      <mc:Choice Requires="a14">
        <xdr:graphicFrame macro="">
          <xdr:nvGraphicFramePr>
            <xdr:cNvPr id="17" name="HAULER">
              <a:extLst>
                <a:ext uri="{FF2B5EF4-FFF2-40B4-BE49-F238E27FC236}">
                  <a16:creationId xmlns:a16="http://schemas.microsoft.com/office/drawing/2014/main" id="{5E0D13AE-8BFA-43A3-8F5F-518B81423EB7}"/>
                </a:ext>
              </a:extLst>
            </xdr:cNvPr>
            <xdr:cNvGraphicFramePr/>
          </xdr:nvGraphicFramePr>
          <xdr:xfrm>
            <a:off x="0" y="0"/>
            <a:ext cx="0" cy="0"/>
          </xdr:xfrm>
          <a:graphic>
            <a:graphicData uri="http://schemas.microsoft.com/office/drawing/2010/slicer">
              <sle:slicer xmlns:sle="http://schemas.microsoft.com/office/drawing/2010/slicer" name="HAULER"/>
            </a:graphicData>
          </a:graphic>
        </xdr:graphicFrame>
      </mc:Choice>
      <mc:Fallback xmlns="">
        <xdr:sp macro="" textlink="">
          <xdr:nvSpPr>
            <xdr:cNvPr id="0" name=""/>
            <xdr:cNvSpPr>
              <a:spLocks noTextEdit="1"/>
            </xdr:cNvSpPr>
          </xdr:nvSpPr>
          <xdr:spPr>
            <a:xfrm>
              <a:off x="9863666" y="1153583"/>
              <a:ext cx="1590675" cy="16478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EDIA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RANSPORTIS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DIA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NSPORTISTA"/>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Maria Molina Ubach" id="{71CE6F94-1B72-43ED-BEE5-A0F180B1B4C5}" userId="S::maria.molina@lns.maersk.com::90727745-8e06-496f-8ef9-b74bac23a35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n Martinez Codina" refreshedDate="45741.734664814816" createdVersion="8" refreshedVersion="8" minRefreshableVersion="3" recordCount="2626" xr:uid="{F4DF0F3F-05C2-46D4-96E3-137561D8BB56}">
  <cacheSource type="worksheet">
    <worksheetSource name="Table2"/>
  </cacheSource>
  <cacheFields count="54">
    <cacheField name="VESSEL" numFmtId="0">
      <sharedItems/>
    </cacheField>
    <cacheField name="PORT" numFmtId="0">
      <sharedItems/>
    </cacheField>
    <cacheField name="ATA" numFmtId="166">
      <sharedItems containsSemiMixedTypes="0" containsNonDate="0" containsDate="1" containsString="0" minDate="2024-01-10T14:26:00" maxDate="2024-12-29T23:13:00"/>
    </cacheField>
    <cacheField name="ETA" numFmtId="166">
      <sharedItems containsSemiMixedTypes="0" containsNonDate="0" containsDate="1" containsString="0" minDate="2024-01-10T11:00:00" maxDate="2025-03-15T07:00:00" count="148">
        <d v="2024-01-10T11:00:00"/>
        <d v="2024-01-12T23:00:00"/>
        <d v="2024-01-15T23:00:00"/>
        <d v="2024-01-16T07:30:00"/>
        <d v="2024-01-25T19:30:00"/>
        <d v="2024-01-27T16:00:00"/>
        <d v="2024-02-01T07:00:00"/>
        <d v="2024-02-03T23:00:00"/>
        <d v="2024-02-04T14:00:00"/>
        <d v="2024-02-10T07:00:00"/>
        <d v="2024-02-16T07:00:00"/>
        <d v="2024-02-19T09:00:00"/>
        <d v="2024-02-29T23:00:00"/>
        <d v="2024-03-01T03:00:00"/>
        <d v="2024-03-01T19:00:00"/>
        <d v="2024-03-07T04:00:00"/>
        <d v="2024-03-09T23:00:00"/>
        <d v="2024-03-08T23:00:00"/>
        <d v="2024-03-13T03:00:00"/>
        <d v="2024-03-16T16:00:00"/>
        <d v="2024-03-18T16:00:00"/>
        <d v="2024-03-18T18:00:00"/>
        <d v="2024-03-24T11:00:00"/>
        <d v="2024-03-25T00:30:00"/>
        <d v="2024-03-25T15:00:00"/>
        <d v="2024-03-31T20:00:00"/>
        <d v="2024-04-02T15:00:00"/>
        <d v="2024-04-03T12:00:00"/>
        <d v="2024-04-06T18:00:00"/>
        <d v="2024-04-09T07:00:00"/>
        <d v="2024-04-10T07:30:00"/>
        <d v="2024-04-11T03:00:00"/>
        <d v="2024-04-14T13:00:00"/>
        <d v="2024-04-16T01:00:00"/>
        <d v="2024-04-20T20:00:00"/>
        <d v="2024-04-21T00:01:00"/>
        <d v="2024-04-22T07:00:00"/>
        <d v="2024-04-27T01:00:00"/>
        <d v="2024-04-27T04:30:00"/>
        <d v="2024-05-03T19:00:00"/>
        <d v="2024-05-04T20:00:00"/>
        <d v="2024-05-04T23:59:00"/>
        <d v="2024-05-05T11:00:00"/>
        <d v="2024-05-11T12:00:00"/>
        <d v="2024-05-12T04:00:00"/>
        <d v="2024-05-13T07:30:00"/>
        <d v="2024-05-13T15:30:00"/>
        <d v="2024-05-19T04:30:00"/>
        <d v="2024-05-20T07:00:00"/>
        <d v="2024-05-25T15:30:00"/>
        <d v="2024-05-26T15:00:00"/>
        <d v="2024-05-30T17:30:00"/>
        <d v="2024-06-02T07:00:00"/>
        <d v="2024-06-05T22:30:00"/>
        <d v="2024-06-11T22:00:00"/>
        <d v="2024-06-12T19:00:00"/>
        <d v="2024-06-19T08:00:00"/>
        <d v="2024-06-23T07:00:00"/>
        <d v="2024-06-25T04:00:00"/>
        <d v="2024-06-27T23:00:00"/>
        <d v="2024-06-30T15:00:00"/>
        <d v="2024-07-03T05:00:00"/>
        <d v="2024-07-06T07:30:00"/>
        <d v="2024-07-06T23:00:00"/>
        <d v="2024-07-07T15:30:00"/>
        <d v="2024-07-09T23:00:00"/>
        <d v="2024-07-13T23:00:00"/>
        <d v="2024-07-18T08:00:00"/>
        <d v="2024-07-21T07:00:00"/>
        <d v="2024-07-26T03:30:00"/>
        <d v="2024-07-29T15:00:00"/>
        <d v="2024-07-30T19:30:00"/>
        <d v="2024-08-05T19:00:00"/>
        <d v="2024-08-07T07:30:00"/>
        <d v="2024-08-14T11:30:00"/>
        <d v="2024-08-14T18:00:00"/>
        <d v="2024-08-17T00:00:00"/>
        <d v="2024-08-18T00:00:00"/>
        <d v="2024-08-20T03:30:00"/>
        <d v="2024-08-20T15:00:00"/>
        <d v="2024-08-24T13:00:00"/>
        <d v="2024-08-26T16:00:00"/>
        <d v="2024-09-01T04:00:00"/>
        <d v="2024-09-05T15:00:00"/>
        <d v="2024-09-08T04:00:00"/>
        <d v="2024-09-12T11:00:00"/>
        <d v="2024-09-14T20:00:00"/>
        <d v="2024-09-21T12:00:00"/>
        <d v="2024-09-22T19:30:00"/>
        <d v="2024-09-23T07:00:00"/>
        <d v="2024-10-01T09:00:00"/>
        <d v="2024-10-01T20:00:00"/>
        <d v="2024-10-07T03:00:00"/>
        <d v="2024-10-06T13:00:00"/>
        <d v="2024-10-11T23:00:00"/>
        <d v="2024-10-12T19:00:00"/>
        <d v="2024-10-15T15:00:00"/>
        <d v="2024-10-19T15:00:00"/>
        <d v="2024-10-24T17:00:00"/>
        <d v="2024-10-26T15:00:00"/>
        <d v="2024-10-29T05:00:00"/>
        <d v="2024-11-02T07:00:00"/>
        <d v="2024-11-06T01:00:00"/>
        <d v="2024-11-08T17:00:00"/>
        <d v="2024-11-10T11:00:00"/>
        <d v="2024-11-11T15:00:00"/>
        <d v="2024-11-15T20:00:00"/>
        <d v="2024-11-18T06:00:00"/>
        <d v="2024-11-18T17:00:00"/>
        <d v="2024-11-25T15:00:00"/>
        <d v="2024-11-26T03:00:00"/>
        <d v="2024-11-30T20:00:00"/>
        <d v="2024-12-03T03:00:00"/>
        <d v="2024-12-07T18:00:00"/>
        <d v="2024-12-10T23:00:00"/>
        <d v="2024-12-15T12:00:00"/>
        <d v="2024-12-17T23:00:00"/>
        <d v="2024-12-21T01:00:00"/>
        <d v="2024-12-22T21:00:00"/>
        <d v="2024-12-29T18:00:00"/>
        <d v="2025-01-02T01:00:00" u="1"/>
        <d v="2025-01-03T23:00:00" u="1"/>
        <d v="2025-01-05T07:00:00" u="1"/>
        <d v="2025-01-06T03:00:00" u="1"/>
        <d v="2025-01-10T16:00:00" u="1"/>
        <d v="2025-01-13T03:00:00" u="1"/>
        <d v="2025-01-13T12:00:00" u="1"/>
        <d v="2025-01-21T23:00:00" u="1"/>
        <d v="2025-01-23T12:00:00" u="1"/>
        <d v="2025-01-28T15:00:00" u="1"/>
        <d v="2025-02-02T23:00:00" u="1"/>
        <d v="2025-02-03T05:00:00" u="1"/>
        <d v="2025-02-06T15:00:00" u="1"/>
        <d v="2025-02-09T07:00:00" u="1"/>
        <d v="2025-02-15T15:00:00" u="1"/>
        <d v="2025-02-17T07:00:00" u="1"/>
        <d v="2025-02-18T15:00:00" u="1"/>
        <d v="2025-02-21T13:00:00" u="1"/>
        <d v="2025-02-22T15:00:00" u="1"/>
        <d v="2025-02-26T22:00:00" u="1"/>
        <d v="2025-03-01T09:00:00" u="1"/>
        <d v="2025-03-02T05:00:00" u="1"/>
        <d v="2025-03-03T02:00:00" u="1"/>
        <d v="2025-03-05T22:00:00" u="1"/>
        <d v="2025-03-07T02:00:00" u="1"/>
        <d v="2025-03-08T15:30:00" u="1"/>
        <d v="2025-03-14T17:00:00" u="1"/>
        <d v="2025-03-15T07:00:00" u="1"/>
      </sharedItems>
      <fieldGroup par="49"/>
    </cacheField>
    <cacheField name="HAULER" numFmtId="166">
      <sharedItems count="11">
        <s v="CTU FLEVOKUST BV"/>
        <s v="LOGIX"/>
        <s v="OM TRANSPORT"/>
        <s v="MSI"/>
        <s v="AZOIA LOGISTICS"/>
        <s v="UTURN" u="1"/>
        <s v="GTS" u="1"/>
        <s v="BALTIC" u="1"/>
        <s v="MARCOTRAN S.L." u="1"/>
        <s v="TMA MULTIMODAL B.V." u="1"/>
        <s v="BR LOGISTIK" u="1"/>
      </sharedItems>
    </cacheField>
    <cacheField name="CARRIER" numFmtId="166">
      <sharedItems/>
    </cacheField>
    <cacheField name="CONTAINER" numFmtId="0">
      <sharedItems/>
    </cacheField>
    <cacheField name="WAREHOUSE" numFmtId="0">
      <sharedItems/>
    </cacheField>
    <cacheField name="DELIVERY AVAILABLE SINCE" numFmtId="166">
      <sharedItems containsSemiMixedTypes="0" containsNonDate="0" containsDate="1" containsString="0" minDate="2024-01-11T13:00:00" maxDate="2024-12-30T22:00:00"/>
    </cacheField>
    <cacheField name="TRUCK SHOW UP" numFmtId="166">
      <sharedItems containsSemiMixedTypes="0" containsNonDate="0" containsDate="1" containsString="0" minDate="2024-01-11T11:45:00" maxDate="2024-12-31T13:14:00"/>
    </cacheField>
    <cacheField name="TIMESLOT" numFmtId="166">
      <sharedItems containsSemiMixedTypes="0" containsNonDate="0" containsDate="1" containsString="0" minDate="2024-01-11T13:00:00" maxDate="2025-03-18T11:00:00" count="2310">
        <d v="2024-01-11T20:30:00"/>
        <d v="2024-01-11T13:00:00"/>
        <d v="2024-01-11T17:00:00"/>
        <d v="2024-01-11T15:00:00"/>
        <d v="2024-01-12T06:00:00"/>
        <d v="2024-01-11T17:30:00"/>
        <d v="2024-01-11T16:00:00"/>
        <d v="2024-01-11T14:30:00"/>
        <d v="2024-01-11T19:00:00"/>
        <d v="2024-01-12T07:30:00"/>
        <d v="2024-01-15T07:30:00"/>
        <d v="2024-01-15T06:00:00"/>
        <d v="2024-01-14T17:00:00"/>
        <d v="2024-01-13T23:00:00"/>
        <d v="2024-01-14T12:00:00"/>
        <d v="2024-01-14T13:00:00"/>
        <d v="2024-01-14T02:00:00"/>
        <d v="2024-01-14T06:00:00"/>
        <d v="2024-01-14T15:00:00"/>
        <d v="2024-01-14T10:00:00"/>
        <d v="2024-01-14T00:00:00"/>
        <d v="2024-01-14T08:00:00"/>
        <d v="2024-01-14T22:00:00"/>
        <d v="2024-01-14T21:00:00"/>
        <d v="2024-01-14T04:00:00"/>
        <d v="2024-01-14T16:00:00"/>
        <d v="2024-01-14T11:00:00"/>
        <d v="2024-01-14T01:00:00"/>
        <d v="2024-01-14T15:30:00"/>
        <d v="2024-01-18T12:00:00"/>
        <d v="2024-01-17T10:00:00"/>
        <d v="2024-01-17T01:00:00"/>
        <d v="2024-01-17T08:00:00"/>
        <d v="2024-01-17T00:00:00"/>
        <d v="2024-01-17T02:00:00"/>
        <d v="2024-01-17T06:00:00"/>
        <d v="2024-01-18T00:00:00"/>
        <d v="2024-01-18T01:00:00"/>
        <d v="2024-01-17T20:00:00"/>
        <d v="2024-01-17T07:00:00"/>
        <d v="2024-01-17T04:00:00"/>
        <d v="2024-01-17T19:00:00"/>
        <d v="2024-01-17T22:00:00"/>
        <d v="2024-01-17T14:00:00"/>
        <d v="2024-01-17T03:00:00"/>
        <d v="2024-01-17T15:00:00"/>
        <d v="2024-01-16T20:00:00"/>
        <d v="2024-01-18T15:00:00"/>
        <d v="2024-01-18T07:00:00"/>
        <d v="2024-01-17T17:00:00"/>
        <d v="2024-01-18T16:30:00"/>
        <d v="2024-01-17T07:30:00"/>
        <d v="2024-01-17T16:00:00"/>
        <d v="2024-01-17T09:00:00"/>
        <d v="2024-01-16T15:00:00"/>
        <d v="2024-01-18T13:30:00"/>
        <d v="2024-01-17T05:00:00"/>
        <d v="2024-01-17T10:30:00"/>
        <d v="2024-01-16T17:00:00"/>
        <d v="2024-01-18T07:30:00"/>
        <d v="2024-01-18T18:00:00"/>
        <d v="2024-01-17T13:30:00"/>
        <d v="2024-01-17T12:00:00"/>
        <d v="2024-01-18T09:00:00"/>
        <d v="2024-01-17T16:15:00"/>
        <d v="2024-01-18T19:30:00"/>
        <d v="2024-01-18T06:00:00"/>
        <d v="2024-01-17T16:30:00"/>
        <d v="2024-01-18T10:30:00"/>
        <d v="2024-01-17T18:00:00"/>
        <d v="2024-01-26T14:30:00"/>
        <d v="2024-01-28T12:00:00"/>
        <d v="2024-01-28T16:00:00"/>
        <d v="2024-01-28T10:00:00"/>
        <d v="2024-01-28T08:00:00"/>
        <d v="2024-01-28T17:00:00"/>
        <d v="2024-01-29T06:00:00"/>
        <d v="2024-01-28T14:00:00"/>
        <d v="2024-01-27T08:00:00"/>
        <d v="2024-01-26T15:00:00"/>
        <d v="2024-01-29T08:00:00"/>
        <d v="2024-01-29T16:00:00"/>
        <d v="2024-01-29T11:00:00"/>
        <d v="2024-01-29T14:00:00"/>
        <d v="2024-01-29T07:00:00"/>
        <d v="2024-01-29T20:00:00"/>
        <d v="2024-01-29T21:00:00"/>
        <d v="2024-01-30T14:00:00"/>
        <d v="2024-01-30T08:00:00"/>
        <d v="2024-01-29T12:00:00"/>
        <d v="2024-01-29T10:00:00"/>
        <d v="2024-01-29T19:00:00"/>
        <d v="2024-02-03T06:00:00"/>
        <d v="2024-02-02T09:00:00"/>
        <d v="2024-02-02T11:00:00"/>
        <d v="2024-02-02T07:00:00"/>
        <d v="2024-02-03T05:00:00"/>
        <d v="2024-02-02T22:00:00"/>
        <d v="2024-02-03T00:00:00"/>
        <d v="2024-02-02T14:00:00"/>
        <d v="2024-02-02T13:00:00"/>
        <d v="2024-02-02T18:00:00"/>
        <d v="2024-02-03T04:00:00"/>
        <d v="2024-02-03T11:00:00"/>
        <d v="2024-02-03T02:00:00"/>
        <d v="2024-02-02T08:00:00"/>
        <d v="2024-02-03T09:00:00"/>
        <d v="2024-02-02T15:00:00"/>
        <d v="2024-02-04T23:00:00"/>
        <d v="2024-02-05T14:00:00"/>
        <d v="2024-02-05T07:00:00"/>
        <d v="2024-02-05T09:00:00"/>
        <d v="2024-02-05T10:00:00"/>
        <d v="2024-02-05T01:00:00"/>
        <d v="2024-02-05T05:00:00"/>
        <d v="2024-02-04T19:00:00"/>
        <d v="2024-02-05T00:00:00"/>
        <d v="2024-02-05T06:00:00"/>
        <d v="2024-02-05T03:00:00"/>
        <d v="2024-02-04T21:00:00"/>
        <d v="2024-02-05T08:00:00"/>
        <d v="2024-02-05T16:00:00"/>
        <d v="2024-02-05T13:30:00"/>
        <d v="2024-02-04T22:00:00"/>
        <d v="2024-02-04T20:00:00"/>
        <d v="2024-02-05T20:00:00"/>
        <d v="2024-02-05T18:00:00"/>
        <d v="2024-02-05T19:00:00"/>
        <d v="2024-02-11T08:00:00"/>
        <d v="2024-02-11T06:00:00"/>
        <d v="2024-02-11T04:00:00"/>
        <d v="2024-02-11T09:30:00"/>
        <d v="2024-02-17T08:00:00"/>
        <d v="2024-02-19T08:00:00"/>
        <d v="2024-02-19T14:00:00"/>
        <d v="2024-02-19T06:00:00"/>
        <d v="2024-02-18T12:00:00"/>
        <d v="2024-02-18T08:00:00"/>
        <d v="2024-02-18T04:00:00"/>
        <d v="2024-02-18T02:00:00"/>
        <d v="2024-02-17T10:00:00"/>
        <d v="2024-02-17T13:00:00"/>
        <d v="2024-02-17T06:00:00"/>
        <d v="2024-02-18T00:00:00"/>
        <d v="2024-02-17T20:00:00"/>
        <d v="2024-02-17T18:00:00"/>
        <d v="2024-02-18T15:00:00"/>
        <d v="2024-02-18T10:00:00"/>
        <d v="2024-02-18T07:00:00"/>
        <d v="2024-02-17T15:00:00"/>
        <d v="2024-02-18T14:00:00"/>
        <d v="2024-02-19T12:00:00"/>
        <d v="2024-02-18T06:00:00"/>
        <d v="2024-02-18T11:00:00"/>
        <d v="2024-02-19T10:00:00"/>
        <d v="2024-02-22T12:00:00"/>
        <d v="2024-02-22T07:00:00"/>
        <d v="2024-02-22T13:30:00"/>
        <d v="2024-02-20T06:00:00"/>
        <d v="2024-02-22T10:30:00"/>
        <d v="2024-02-22T09:00:00"/>
        <d v="2024-03-02T23:00:00"/>
        <d v="2024-03-03T13:00:00"/>
        <d v="2024-03-03T07:00:00"/>
        <d v="2024-03-04T06:00:00"/>
        <d v="2024-03-04T10:00:00"/>
        <d v="2024-03-04T02:00:00"/>
        <d v="2024-03-04T14:00:00"/>
        <d v="2024-03-04T12:00:00"/>
        <d v="2024-03-01T14:00:00"/>
        <d v="2024-03-02T13:00:00"/>
        <d v="2024-03-01T15:00:00"/>
        <d v="2024-03-04T16:00:00"/>
        <d v="2024-03-01T21:00:00"/>
        <d v="2024-03-03T15:00:00"/>
        <d v="2024-03-02T08:00:00"/>
        <d v="2024-03-03T23:00:00"/>
        <d v="2024-03-01T18:00:00"/>
        <d v="2024-03-01T23:00:00"/>
        <d v="2024-03-02T16:00:00"/>
        <d v="2024-03-02T01:00:00"/>
        <d v="2024-03-02T09:00:00"/>
        <d v="2024-03-02T22:00:00"/>
        <d v="2024-03-01T19:00:00"/>
        <d v="2024-03-02T03:00:00"/>
        <d v="2024-03-02T18:00:00"/>
        <d v="2024-03-02T10:00:00"/>
        <d v="2024-03-02T05:00:00"/>
        <d v="2024-03-04T08:00:00"/>
        <d v="2024-03-02T20:00:00"/>
        <d v="2024-03-04T01:00:00"/>
        <d v="2024-03-03T11:00:00"/>
        <d v="2024-03-03T03:00:00"/>
        <d v="2024-03-03T01:00:00"/>
        <d v="2024-03-02T17:00:00"/>
        <d v="2024-03-07T17:00:00"/>
        <d v="2024-03-07T23:00:00"/>
        <d v="2024-03-08T08:00:00"/>
        <d v="2024-03-08T15:45:00"/>
        <d v="2024-03-07T14:15:00"/>
        <d v="2024-03-07T18:30:00"/>
        <d v="2024-03-08T16:00:00"/>
        <d v="2024-03-07T18:00:00"/>
        <d v="2024-03-07T20:30:00"/>
        <d v="2024-03-08T10:00:00"/>
        <d v="2024-03-11T08:00:00"/>
        <d v="2024-03-11T07:30:00"/>
        <d v="2024-03-11T05:00:00"/>
        <d v="2024-03-12T03:00:00"/>
        <d v="2024-03-11T13:00:00"/>
        <d v="2024-03-11T21:00:00"/>
        <d v="2024-03-11T03:00:00"/>
        <d v="2024-03-11T19:00:00"/>
        <d v="2024-03-11T10:30:00"/>
        <d v="2024-03-13T09:00:00"/>
        <d v="2024-03-11T17:00:00"/>
        <d v="2024-03-11T06:00:00"/>
        <d v="2024-03-12T01:00:00"/>
        <d v="2024-03-11T15:00:00"/>
        <d v="2024-03-12T17:00:00"/>
        <d v="2024-03-12T20:00:00"/>
        <d v="2024-03-14T01:00:00"/>
        <d v="2024-03-11T16:00:00"/>
        <d v="2024-03-11T11:00:00"/>
        <d v="2024-03-13T08:00:00"/>
        <d v="2024-03-13T05:00:00"/>
        <d v="2024-03-11T20:00:00"/>
        <d v="2024-03-11T11:30:00"/>
        <d v="2024-03-11T22:00:00"/>
        <d v="2024-03-11T09:00:00"/>
        <d v="2024-03-13T03:00:00"/>
        <d v="2024-03-13T06:00:00"/>
        <d v="2024-03-13T18:00:00"/>
        <d v="2024-03-13T14:00:00"/>
        <d v="2024-03-11T23:00:00"/>
        <d v="2024-03-12T23:00:00"/>
        <d v="2024-03-12T00:00:00"/>
        <d v="2024-03-13T01:00:00"/>
        <d v="2024-03-13T20:00:00"/>
        <d v="2024-03-13T22:00:00"/>
        <d v="2024-03-12T21:30:00"/>
        <d v="2024-03-12T06:00:00"/>
        <d v="2024-03-14T17:00:00"/>
        <d v="2024-03-14T16:00:00"/>
        <d v="2024-03-14T12:00:00"/>
        <d v="2024-03-14T14:00:00"/>
        <d v="2024-03-14T10:30:00"/>
        <d v="2024-03-18T06:00:00"/>
        <d v="2024-03-18T07:00:00"/>
        <d v="2024-03-22T22:00:00"/>
        <d v="2024-03-19T23:00:00"/>
        <d v="2024-03-19T21:00:00"/>
        <d v="2024-03-19T09:00:00"/>
        <d v="2024-03-23T02:00:00"/>
        <d v="2024-03-22T01:00:00"/>
        <d v="2024-03-20T01:00:00"/>
        <d v="2024-03-19T13:00:00"/>
        <d v="2024-03-22T16:00:00"/>
        <d v="2024-03-20T05:00:00"/>
        <d v="2024-03-20T07:00:00"/>
        <d v="2024-03-19T15:00:00"/>
        <d v="2024-03-19T06:00:00"/>
        <d v="2024-03-23T00:00:00"/>
        <d v="2024-03-22T18:00:00"/>
        <d v="2024-03-22T13:00:00"/>
        <d v="2024-03-19T18:30:00"/>
        <d v="2024-03-19T17:00:00"/>
        <d v="2024-03-22T03:00:00"/>
        <d v="2024-03-19T19:00:00"/>
        <d v="2024-03-19T05:00:00"/>
        <d v="2024-03-19T13:30:00"/>
        <d v="2024-03-20T04:00:00"/>
        <d v="2024-03-22T11:00:00"/>
        <d v="2024-03-22T20:00:00"/>
        <d v="2024-03-20T03:00:00"/>
        <d v="2024-03-19T18:00:00"/>
        <d v="2024-03-22T09:00:00"/>
        <d v="2024-03-19T10:00:00"/>
        <d v="2024-03-21T16:00:00"/>
        <d v="2024-03-21T20:00:00"/>
        <d v="2024-03-20T09:00:00"/>
        <d v="2024-03-20T15:00:00"/>
        <d v="2024-03-22T05:00:00"/>
        <d v="2024-03-20T11:00:00"/>
        <d v="2024-03-21T18:00:00"/>
        <d v="2024-03-21T23:00:00"/>
        <d v="2024-03-20T13:00:00"/>
        <d v="2024-03-22T07:00:00"/>
        <d v="2024-03-21T21:00:00"/>
        <d v="2024-03-20T08:30:00"/>
        <d v="2024-03-25T12:30:00"/>
        <d v="2024-03-24T23:00:00"/>
        <d v="2024-03-25T06:00:00"/>
        <d v="2024-03-25T13:00:00"/>
        <d v="2024-03-25T07:30:00"/>
        <d v="2024-03-27T11:00:00"/>
        <d v="2024-03-25T21:00:00"/>
        <d v="2024-03-25T20:00:00"/>
        <d v="2024-03-27T07:00:00"/>
        <d v="2024-03-25T16:00:00"/>
        <d v="2024-03-27T09:00:00"/>
        <d v="2024-03-25T17:00:00"/>
        <d v="2024-03-26T01:00:00"/>
        <d v="2024-03-26T07:00:00"/>
        <d v="2024-03-25T23:00:00"/>
        <d v="2024-03-25T19:00:00"/>
        <d v="2024-03-26T03:00:00"/>
        <d v="2024-03-26T06:00:00"/>
        <d v="2024-03-25T18:30:00"/>
        <d v="2024-03-26T16:00:00"/>
        <d v="2024-03-26T16:30:00"/>
        <d v="2024-03-26T14:00:00"/>
        <d v="2024-03-27T14:00:00"/>
        <d v="2024-03-26T17:00:00"/>
        <d v="2024-03-27T03:00:00"/>
        <d v="2024-03-27T00:00:00"/>
        <d v="2024-03-27T04:00:00"/>
        <d v="2024-03-26T15:00:00"/>
        <d v="2024-03-27T01:00:00"/>
        <d v="2024-03-27T06:00:00"/>
        <d v="2024-04-02T04:00:00"/>
        <d v="2024-04-02T02:00:00"/>
        <d v="2024-04-02T00:00:00"/>
        <d v="2024-04-01T22:00:00"/>
        <d v="2024-04-01T20:00:00"/>
        <d v="2024-04-04T01:00:00"/>
        <d v="2024-04-05T10:00:00"/>
        <d v="2024-04-05T21:00:00"/>
        <d v="2024-04-04T18:00:00"/>
        <d v="2024-04-05T23:00:00"/>
        <d v="2024-04-06T03:00:00"/>
        <d v="2024-04-06T01:00:00"/>
        <d v="2024-04-07T08:00:00"/>
        <d v="2024-04-05T15:00:00"/>
        <d v="2024-04-06T02:00:00"/>
        <d v="2024-04-07T09:30:00"/>
        <d v="2024-04-08T15:00:00"/>
        <d v="2024-04-08T13:00:00"/>
        <d v="2024-04-09T16:00:00"/>
        <d v="2024-04-08T14:00:00"/>
        <d v="2024-04-08T11:00:00"/>
        <d v="2024-04-08T17:00:00"/>
        <d v="2024-04-09T01:00:00"/>
        <d v="2024-04-10T00:00:00"/>
        <d v="2024-04-08T23:00:00"/>
        <d v="2024-04-08T22:00:00"/>
        <d v="2024-04-09T18:00:00"/>
        <d v="2024-04-08T12:00:00"/>
        <d v="2024-04-08T21:00:00"/>
        <d v="2024-04-08T19:00:00"/>
        <d v="2024-04-09T13:00:00"/>
        <d v="2024-04-09T20:00:00"/>
        <d v="2024-04-09T22:00:00"/>
        <d v="2024-04-08T20:00:00"/>
        <d v="2024-04-11T15:00:00"/>
        <d v="2024-04-11T11:00:00"/>
        <d v="2024-04-12T06:00:00"/>
        <d v="2024-04-11T17:00:00"/>
        <d v="2024-04-11T18:00:00"/>
        <d v="2024-04-11T21:00:00"/>
        <d v="2024-04-15T18:00:00"/>
        <d v="2024-04-16T10:00:00"/>
        <d v="2024-04-16T07:00:00"/>
        <d v="2024-04-17T13:00:00"/>
        <d v="2024-04-16T00:00:00"/>
        <d v="2024-04-16T07:30:00"/>
        <d v="2024-04-15T16:00:00"/>
        <d v="2024-04-16T04:00:00"/>
        <d v="2024-04-16T09:00:00"/>
        <d v="2024-04-16T02:00:00"/>
        <d v="2024-04-16T06:00:00"/>
        <d v="2024-04-17T08:00:00"/>
        <d v="2024-04-17T10:00:00"/>
        <d v="2024-04-16T11:00:00"/>
        <d v="2024-04-17T18:00:00"/>
        <d v="2024-04-16T14:00:00"/>
        <d v="2024-04-16T13:00:00"/>
        <d v="2024-04-17T09:00:00"/>
        <d v="2024-04-17T06:00:00"/>
        <d v="2024-04-16T19:00:00"/>
        <d v="2024-04-17T15:00:00"/>
        <d v="2024-04-15T20:00:00"/>
        <d v="2024-04-16T21:00:00"/>
        <d v="2024-04-15T22:00:00"/>
        <d v="2024-04-17T14:00:00"/>
        <d v="2024-04-15T23:00:00"/>
        <d v="2024-04-17T16:00:00"/>
        <d v="2024-04-15T19:30:00"/>
        <d v="2024-04-16T12:00:00"/>
        <d v="2024-04-17T07:00:00"/>
        <d v="2024-04-18T18:00:00"/>
        <d v="2024-04-18T19:00:00"/>
        <d v="2024-04-21T20:00:00"/>
        <d v="2024-04-21T21:00:00"/>
        <d v="2024-04-24T09:00:00"/>
        <d v="2024-04-23T08:00:00"/>
        <d v="2024-04-24T07:00:00"/>
        <d v="2024-04-24T05:00:00"/>
        <d v="2024-04-23T17:00:00"/>
        <d v="2024-04-24T03:00:00"/>
        <d v="2024-04-24T08:00:00"/>
        <d v="2024-04-23T19:00:00"/>
        <d v="2024-04-24T12:00:00"/>
        <d v="2024-04-23T10:00:00"/>
        <d v="2024-04-23T21:00:00"/>
        <d v="2024-04-24T10:00:00"/>
        <d v="2024-04-24T06:00:00"/>
        <d v="2024-04-24T15:00:00"/>
        <d v="2024-04-23T06:00:00"/>
        <d v="2024-04-24T01:00:00"/>
        <d v="2024-04-24T13:00:00"/>
        <d v="2024-04-23T13:00:00"/>
        <d v="2024-04-23T15:00:00"/>
        <d v="2024-04-23T16:45:00"/>
        <d v="2024-04-23T23:00:00"/>
        <d v="2024-04-28T16:00:00"/>
        <d v="2024-04-28T04:00:00"/>
        <d v="2024-04-28T01:00:00"/>
        <d v="2024-04-29T06:00:00"/>
        <d v="2024-04-29T03:00:00"/>
        <d v="2024-04-28T18:00:00"/>
        <d v="2024-04-28T08:00:00"/>
        <d v="2024-04-28T15:00:00"/>
        <d v="2024-04-29T12:00:00"/>
        <d v="2024-04-28T17:00:00"/>
        <d v="2024-04-29T00:00:00"/>
        <d v="2024-04-28T11:00:00"/>
        <d v="2024-04-28T09:30:00"/>
        <d v="2024-04-29T02:00:00"/>
        <d v="2024-04-28T20:00:00"/>
        <d v="2024-04-29T09:00:00"/>
        <d v="2024-04-28T21:00:00"/>
        <d v="2024-04-28T14:00:00"/>
        <d v="2024-05-04T14:00:00"/>
        <d v="2024-05-04T12:00:00"/>
        <d v="2024-05-07T16:00:00"/>
        <d v="2024-05-08T00:00:00"/>
        <d v="2024-05-06T09:00:00"/>
        <d v="2024-05-07T13:00:00"/>
        <d v="2024-05-06T03:00:00"/>
        <d v="2024-05-06T19:30:00"/>
        <d v="2024-05-07T11:00:00"/>
        <d v="2024-05-05T23:00:00"/>
        <d v="2024-05-06T01:00:00"/>
        <d v="2024-05-07T10:00:00"/>
        <d v="2024-05-08T03:00:00"/>
        <d v="2024-05-05T22:00:00"/>
        <d v="2024-05-05T21:00:00"/>
        <d v="2024-05-06T05:00:00"/>
        <d v="2024-05-06T07:00:00"/>
        <d v="2024-05-07T19:00:00"/>
        <d v="2024-05-06T13:00:00"/>
        <d v="2024-05-06T06:00:00"/>
        <d v="2024-05-07T22:00:00"/>
        <d v="2024-05-06T20:00:00"/>
        <d v="2024-05-07T03:00:00"/>
        <d v="2024-05-07T00:00:00"/>
        <d v="2024-05-06T21:00:00"/>
        <d v="2024-05-12T09:00:00"/>
        <d v="2024-05-13T05:00:00"/>
        <d v="2024-05-14T11:00:00"/>
        <d v="2024-05-14T15:00:00"/>
        <d v="2024-05-15T07:00:00"/>
        <d v="2024-05-16T23:00:00"/>
        <d v="2024-05-16T03:00:00"/>
        <d v="2024-05-16T15:00:00"/>
        <d v="2024-05-15T16:00:00"/>
        <d v="2024-05-17T04:00:00"/>
        <d v="2024-05-15T20:00:00"/>
        <d v="2024-05-15T06:00:00"/>
        <d v="2024-05-15T13:00:00"/>
        <d v="2024-05-17T02:00:00"/>
        <d v="2024-05-15T11:00:00"/>
        <d v="2024-05-16T21:00:00"/>
        <d v="2024-05-17T08:00:00"/>
        <d v="2024-05-16T16:00:00"/>
        <d v="2024-05-16T22:00:00"/>
        <d v="2024-05-16T18:00:00"/>
        <d v="2024-05-16T07:00:00"/>
        <d v="2024-05-17T11:00:00"/>
        <d v="2024-05-16T20:00:00"/>
        <d v="2024-05-16T19:00:00"/>
        <d v="2024-05-15T14:00:00"/>
        <d v="2024-05-15T22:00:00"/>
        <d v="2024-05-15T23:00:00"/>
        <d v="2024-05-15T17:30:00"/>
        <d v="2024-05-15T12:00:00"/>
        <d v="2024-05-15T12:01:00"/>
        <d v="2024-05-20T19:00:00"/>
        <d v="2024-05-20T15:00:00"/>
        <d v="2024-05-21T06:00:00"/>
        <d v="2024-05-21T11:00:00"/>
        <d v="2024-05-20T23:00:00"/>
        <d v="2024-05-21T15:00:00"/>
        <d v="2024-05-21T08:00:00"/>
        <d v="2024-05-21T03:00:00"/>
        <d v="2024-05-21T05:00:00"/>
        <d v="2024-05-20T14:30:00"/>
        <d v="2024-05-20T17:00:00"/>
        <d v="2024-05-20T21:00:00"/>
        <d v="2024-05-21T19:00:00"/>
        <d v="2024-05-20T15:30:00"/>
        <d v="2024-05-20T18:30:00"/>
        <d v="2024-05-21T22:00:00"/>
        <d v="2024-05-21T01:00:00"/>
        <d v="2024-05-22T12:00:00"/>
        <d v="2024-05-20T22:00:00"/>
        <d v="2024-05-21T02:00:00"/>
        <d v="2024-05-22T13:00:00"/>
        <d v="2024-05-26T23:00:00"/>
        <d v="2024-05-27T09:00:00"/>
        <d v="2024-05-27T04:00:00"/>
        <d v="2024-05-27T07:00:00"/>
        <d v="2024-05-29T14:00:00"/>
        <d v="2024-05-26T19:00:00"/>
        <d v="2024-05-27T06:00:00"/>
        <d v="2024-05-26T22:00:00"/>
        <d v="2024-05-27T00:00:00"/>
        <d v="2024-05-27T02:00:00"/>
        <d v="2024-05-28T18:00:00"/>
        <d v="2024-05-28T23:00:00"/>
        <d v="2024-05-28T21:00:00"/>
        <d v="2024-05-29T17:00:00"/>
        <d v="2024-05-27T13:00:00"/>
        <d v="2024-05-27T17:00:00"/>
        <d v="2024-05-29T16:00:00"/>
        <d v="2024-05-31T08:30:00"/>
        <d v="2024-06-05T18:00:00"/>
        <d v="2024-06-05T16:00:00"/>
        <d v="2024-06-05T13:00:00"/>
        <d v="2024-06-05T10:00:00"/>
        <d v="2024-06-05T09:00:00"/>
        <d v="2024-06-05T08:00:00"/>
        <d v="2024-06-05T06:00:00"/>
        <d v="2024-06-03T08:00:00"/>
        <d v="2024-06-03T05:00:00"/>
        <d v="2024-06-03T03:00:00"/>
        <d v="2024-06-07T19:00:00"/>
        <d v="2024-06-07T17:00:00"/>
        <d v="2024-06-07T13:00:00"/>
        <d v="2024-06-07T09:00:00"/>
        <d v="2024-06-07T08:00:00"/>
        <d v="2024-06-07T07:30:00"/>
        <d v="2024-06-07T06:00:00"/>
        <d v="2024-06-07T05:00:00"/>
        <d v="2024-06-07T03:00:00"/>
        <d v="2024-06-07T02:00:00"/>
        <d v="2024-06-07T01:00:00"/>
        <d v="2024-06-06T23:00:00"/>
        <d v="2024-06-06T20:00:00"/>
        <d v="2024-06-06T18:00:00"/>
        <d v="2024-06-12T16:00:00"/>
        <d v="2024-06-13T10:00:00"/>
        <d v="2024-06-13T11:00:00"/>
        <d v="2024-06-13T12:00:00"/>
        <d v="2024-06-13T13:00:00"/>
        <d v="2024-06-13T15:00:00"/>
        <d v="2024-06-13T20:00:00"/>
        <d v="2024-06-14T01:00:00"/>
        <d v="2024-06-14T03:00:00"/>
        <d v="2024-06-14T04:00:00"/>
        <d v="2024-06-14T05:00:00"/>
        <d v="2024-06-14T10:00:00"/>
        <d v="2024-06-14T11:00:00"/>
        <d v="2024-06-20T12:00:00"/>
        <d v="2024-06-24T19:00:00"/>
        <d v="2024-06-24T20:00:00"/>
        <d v="2024-06-24T21:00:00"/>
        <d v="2024-06-24T18:00:00"/>
        <d v="2024-06-27T02:00:00"/>
        <d v="2024-06-26T12:00:00"/>
        <d v="2024-06-26T18:00:00"/>
        <d v="2024-06-26T13:30:00"/>
        <d v="2024-06-26T15:00:00"/>
        <d v="2024-06-27T00:00:00"/>
        <d v="2024-06-26T20:00:00"/>
        <d v="2024-06-26T17:30:00"/>
        <d v="2024-06-26T22:00:00"/>
        <d v="2024-06-29T07:00:00"/>
        <d v="2024-07-02T07:30:00"/>
        <d v="2024-07-02T09:00:00"/>
        <d v="2024-07-02T06:00:00"/>
        <d v="2024-07-03T21:00:00"/>
        <d v="2024-07-03T22:00:00"/>
        <d v="2024-07-05T10:00:00"/>
        <d v="2024-07-05T18:00:00"/>
        <d v="2024-07-09T10:00:00"/>
        <d v="2024-07-07T05:00:00"/>
        <d v="2024-07-07T01:00:00"/>
        <d v="2024-07-07T08:00:00"/>
        <d v="2024-07-07T11:00:00"/>
        <d v="2024-07-08T18:00:00"/>
        <d v="2024-07-09T08:00:00"/>
        <d v="2024-07-07T09:30:00"/>
        <d v="2024-07-07T03:00:00"/>
        <d v="2024-07-09T11:00:00"/>
        <d v="2024-07-07T06:00:00"/>
        <d v="2024-07-09T23:00:00"/>
        <d v="2024-07-08T15:00:00"/>
        <d v="2024-07-08T23:00:00"/>
        <d v="2024-07-08T21:00:00"/>
        <d v="2024-07-09T06:00:00"/>
        <d v="2024-07-10T10:00:00"/>
        <d v="2024-07-09T10:30:00"/>
        <d v="2024-07-09T07:30:00"/>
        <d v="2024-07-09T12:00:00"/>
        <d v="2024-07-09T17:00:00"/>
        <d v="2024-07-10T06:00:00"/>
        <d v="2024-07-10T13:00:00"/>
        <d v="2024-07-10T15:00:00"/>
        <d v="2024-07-09T01:00:00"/>
        <d v="2024-07-09T09:00:00"/>
        <d v="2024-07-11T06:00:00"/>
        <d v="2024-07-15T06:00:00"/>
        <d v="2024-07-15T02:00:00"/>
        <d v="2024-07-14T23:00:00"/>
        <d v="2024-07-19T06:00:00"/>
        <d v="2024-07-19T08:00:00"/>
        <d v="2024-07-19T05:00:00"/>
        <d v="2024-07-19T21:00:00"/>
        <d v="2024-07-19T11:00:00"/>
        <d v="2024-07-19T12:00:00"/>
        <d v="2024-07-19T09:00:00"/>
        <d v="2024-07-19T13:00:00"/>
        <d v="2024-07-19T19:00:00"/>
        <d v="2024-07-20T00:00:00"/>
        <d v="2024-07-20T04:00:00"/>
        <d v="2024-07-19T07:30:00"/>
        <d v="2024-07-19T20:00:00"/>
        <d v="2024-07-19T15:00:00"/>
        <d v="2024-07-22T07:00:00"/>
        <d v="2024-07-22T09:00:00"/>
        <d v="2024-07-28T11:00:00"/>
        <d v="2024-07-28T05:00:00"/>
        <d v="2024-07-28T12:30:00"/>
        <d v="2024-07-29T09:00:00"/>
        <d v="2024-07-27T21:00:00"/>
        <d v="2024-07-27T22:00:00"/>
        <d v="2024-07-28T02:00:00"/>
        <d v="2024-07-28T08:00:00"/>
        <d v="2024-07-28T03:00:00"/>
        <d v="2024-07-28T09:30:00"/>
        <d v="2024-07-28T15:00:00"/>
        <d v="2024-07-29T08:00:00"/>
        <d v="2024-07-27T19:00:00"/>
        <d v="2024-07-29T06:00:00"/>
        <d v="2024-07-27T17:00:00"/>
        <d v="2024-07-27T20:00:00"/>
        <d v="2024-07-29T10:00:00"/>
        <d v="2024-07-28T00:00:00"/>
        <d v="2024-07-29T02:00:00"/>
        <d v="2024-07-28T01:00:00"/>
        <d v="2024-07-29T15:00:00"/>
        <d v="2024-07-27T23:00:00"/>
        <d v="2024-07-28T14:00:00"/>
        <d v="2024-07-28T07:00:00"/>
        <d v="2024-07-29T04:00:00"/>
        <d v="2024-07-27T18:00:00"/>
        <d v="2024-07-29T12:00:00"/>
        <d v="2024-07-30T17:00:00"/>
        <d v="2024-07-30T19:00:00"/>
        <d v="2024-07-30T15:00:00"/>
        <d v="2024-07-30T21:00:00"/>
        <d v="2024-07-30T23:00:00"/>
        <d v="2024-07-31T06:00:00"/>
        <d v="2024-07-31T01:00:00"/>
        <d v="2024-07-31T03:00:00"/>
        <d v="2024-07-31T05:00:00"/>
        <d v="2024-07-31T18:00:00"/>
        <d v="2024-07-31T19:30:00"/>
        <d v="2024-07-31T20:00:00"/>
        <d v="2024-07-31T21:00:00"/>
        <d v="2024-07-31T23:00:00"/>
        <d v="2024-08-01T02:00:00"/>
        <d v="2024-08-01T05:00:00"/>
        <d v="2024-08-01T06:00:00"/>
        <d v="2024-08-01T07:30:00"/>
        <d v="2024-08-01T09:00:00"/>
        <d v="2024-08-01T13:00:00"/>
        <d v="2024-08-01T15:00:00"/>
        <d v="2024-08-01T17:00:00"/>
        <d v="2024-08-02T06:00:00"/>
        <d v="2024-08-02T08:00:00"/>
        <d v="2024-08-02T10:00:00"/>
        <d v="2024-08-07T00:00:00"/>
        <d v="2024-08-07T06:00:00"/>
        <d v="2024-08-07T08:00:00"/>
        <d v="2024-08-06T23:00:00"/>
        <d v="2024-08-07T09:00:00"/>
        <d v="2024-08-07T04:00:00"/>
        <d v="2024-08-07T02:00:00"/>
        <d v="2024-08-08T19:30:00"/>
        <d v="2024-08-08T23:00:00"/>
        <d v="2024-08-08T13:30:00"/>
        <d v="2024-08-09T09:00:00"/>
        <d v="2024-08-08T16:30:00"/>
        <d v="2024-08-09T03:00:00"/>
        <d v="2024-08-09T13:00:00"/>
        <d v="2024-08-09T15:00:00"/>
        <d v="2024-08-08T21:00:00"/>
        <d v="2024-08-08T17:00:00"/>
        <d v="2024-08-09T05:00:00"/>
        <d v="2024-08-08T15:45:00"/>
        <d v="2024-08-09T01:00:00"/>
        <d v="2024-08-08T07:00:00"/>
        <d v="2024-08-09T11:00:00"/>
        <d v="2024-08-08T19:00:00"/>
        <d v="2024-08-09T10:00:00"/>
        <d v="2024-08-09T17:00:00"/>
        <d v="2024-08-08T09:00:00"/>
        <d v="2024-08-08T18:00:00"/>
        <d v="2024-08-09T14:00:00"/>
        <d v="2024-08-08T12:00:00"/>
        <d v="2024-08-15T13:00:00"/>
        <d v="2024-08-15T15:00:00"/>
        <d v="2024-08-15T20:00:00"/>
        <d v="2024-08-15T17:00:00"/>
        <d v="2024-08-16T15:00:00"/>
        <d v="2024-08-16T02:00:00"/>
        <d v="2024-08-18T12:30:00"/>
        <d v="2024-08-16T18:00:00"/>
        <d v="2024-08-18T08:00:00"/>
        <d v="2024-08-16T12:00:00"/>
        <d v="2024-08-19T10:00:00"/>
        <d v="2024-08-19T08:00:00"/>
        <d v="2024-08-15T22:00:00"/>
        <d v="2024-08-19T12:00:00"/>
        <d v="2024-08-15T23:00:00"/>
        <d v="2024-08-18T09:30:00"/>
        <d v="2024-08-16T20:00:00"/>
        <d v="2024-08-16T10:30:00"/>
        <d v="2024-08-16T00:00:00"/>
        <d v="2024-08-16T07:30:00"/>
        <d v="2024-08-16T04:00:00"/>
        <d v="2024-08-18T11:00:00"/>
        <d v="2024-08-16T09:00:00"/>
        <d v="2024-08-19T06:00:00"/>
        <d v="2024-08-16T06:00:00"/>
        <d v="2024-08-16T16:30:00"/>
        <d v="2024-08-23T04:00:00"/>
        <d v="2024-08-24T08:00:00"/>
        <d v="2024-08-22T19:00:00"/>
        <d v="2024-08-23T02:00:00"/>
        <d v="2024-08-24T03:00:00"/>
        <d v="2024-08-24T11:00:00"/>
        <d v="2024-08-24T05:00:00"/>
        <d v="2024-08-24T15:00:00"/>
        <d v="2024-08-21T09:00:00"/>
        <d v="2024-08-21T18:00:00"/>
        <d v="2024-08-21T16:00:00"/>
        <d v="2024-08-21T12:00:00"/>
        <d v="2024-08-21T13:30:00"/>
        <d v="2024-08-21T14:00:00"/>
        <d v="2024-08-22T11:00:00"/>
        <d v="2024-08-23T14:00:00"/>
        <d v="2024-08-22T20:30:00"/>
        <d v="2024-08-22T23:00:00"/>
        <d v="2024-08-22T06:00:00"/>
        <d v="2024-08-23T12:00:00"/>
        <d v="2024-08-25T10:00:00"/>
        <d v="2024-08-22T15:00:00"/>
        <d v="2024-08-22T16:00:00"/>
        <d v="2024-08-21T23:00:00"/>
        <d v="2024-08-23T20:00:00"/>
        <d v="2024-08-23T18:00:00"/>
        <d v="2024-08-22T12:00:00"/>
        <d v="2024-08-22T09:00:00"/>
        <d v="2024-08-23T06:00:00"/>
        <d v="2024-08-23T11:00:00"/>
        <d v="2024-08-22T22:00:00"/>
        <d v="2024-08-22T03:00:00"/>
        <d v="2024-08-22T01:00:00"/>
        <d v="2024-08-23T07:00:00"/>
        <d v="2024-08-22T05:00:00"/>
        <d v="2024-08-25T12:00:00"/>
        <d v="2024-08-23T10:00:00"/>
        <d v="2024-08-23T08:00:00"/>
        <d v="2024-08-22T18:00:00"/>
        <d v="2024-08-23T21:00:00"/>
        <d v="2024-08-22T13:00:00"/>
        <d v="2024-08-22T10:00:00"/>
        <d v="2024-08-22T07:00:00"/>
        <d v="2024-08-25T06:00:00"/>
        <d v="2024-08-23T16:00:00"/>
        <d v="2024-08-23T17:00:00"/>
        <d v="2024-08-23T09:00:00"/>
        <d v="2024-08-22T10:31:00"/>
        <d v="2024-08-25T08:00:00"/>
        <d v="2024-08-23T23:00:00"/>
        <d v="2024-08-23T15:00:00"/>
        <d v="2024-08-25T19:00:00"/>
        <d v="2024-08-25T17:00:00"/>
        <d v="2024-08-25T13:00:00"/>
        <d v="2024-08-25T15:00:00"/>
        <d v="2024-08-30T10:00:00"/>
        <d v="2024-08-28T08:00:00"/>
        <d v="2024-08-28T02:30:00"/>
        <d v="2024-08-28T04:00:00"/>
        <d v="2024-08-27T23:00:00"/>
        <d v="2024-08-29T09:00:00"/>
        <d v="2024-08-29T15:00:00"/>
        <d v="2024-08-29T18:00:00"/>
        <d v="2024-08-28T13:00:00"/>
        <d v="2024-08-27T17:00:00"/>
        <d v="2024-08-30T13:00:00"/>
        <d v="2024-08-30T01:00:00"/>
        <d v="2024-08-28T07:30:00"/>
        <d v="2024-08-29T13:00:00"/>
        <d v="2024-08-28T06:00:00"/>
        <d v="2024-08-27T14:00:00"/>
        <d v="2024-08-28T09:00:00"/>
        <d v="2024-08-27T20:00:00"/>
        <d v="2024-08-27T18:30:00"/>
        <d v="2024-08-29T19:00:00"/>
        <d v="2024-08-27T23:30:00"/>
        <d v="2024-08-29T07:00:00"/>
        <d v="2024-08-30T07:00:00"/>
        <d v="2024-08-30T16:00:00"/>
        <d v="2024-08-28T15:00:00"/>
        <d v="2024-08-27T18:00:00"/>
        <d v="2024-08-28T01:00:00"/>
        <d v="2024-08-27T15:30:00"/>
        <d v="2024-08-29T16:00:00"/>
        <d v="2024-08-30T19:00:00"/>
        <d v="2024-08-27T22:00:00"/>
        <d v="2024-08-28T12:00:00"/>
        <d v="2024-08-29T10:00:00"/>
        <d v="2024-08-29T11:00:00"/>
        <d v="2024-08-29T22:00:00"/>
        <d v="2024-08-27T21:00:00"/>
        <d v="2024-08-30T04:00:00"/>
        <d v="2024-09-05T06:00:00"/>
        <d v="2024-09-05T00:00:00"/>
        <d v="2024-09-02T12:00:00"/>
        <d v="2024-09-04T21:00:00"/>
        <d v="2024-09-04T18:00:00"/>
        <d v="2024-09-04T15:00:00"/>
        <d v="2024-09-04T12:00:00"/>
        <d v="2024-09-04T09:00:00"/>
        <d v="2024-09-04T06:00:00"/>
        <d v="2024-09-02T19:30:00"/>
        <d v="2024-09-02T16:30:00"/>
        <d v="2024-09-03T18:00:00"/>
        <d v="2024-09-03T17:00:00"/>
        <d v="2024-09-03T15:00:00"/>
        <d v="2024-09-05T03:00:00"/>
        <d v="2024-09-02T21:00:00"/>
        <d v="2024-09-02T06:00:00"/>
        <d v="2024-09-02T13:00:00"/>
        <d v="2024-09-02T22:00:00"/>
        <d v="2024-09-02T07:30:00"/>
        <d v="2024-09-02T18:00:00"/>
        <d v="2024-09-02T22:30:00"/>
        <d v="2024-09-04T03:00:00"/>
        <d v="2024-09-02T09:00:00"/>
        <d v="2024-09-03T21:00:00"/>
        <d v="2024-09-02T15:00:00"/>
        <d v="2024-09-02T13:30:00"/>
        <d v="2024-09-03T00:00:00"/>
        <d v="2024-09-02T10:30:00"/>
        <d v="2024-09-03T02:00:00"/>
        <d v="2024-09-04T00:00:00"/>
        <d v="2024-09-08T03:00:00"/>
        <d v="2024-09-08T06:00:00"/>
        <d v="2024-09-07T22:00:00"/>
        <d v="2024-09-08T01:00:00"/>
        <d v="2024-09-08T07:30:00"/>
        <d v="2024-09-08T05:00:00"/>
        <d v="2024-09-07T19:00:00"/>
        <d v="2024-09-07T17:00:00"/>
        <d v="2024-09-07T15:00:00"/>
        <d v="2024-09-09T17:00:00"/>
        <d v="2024-09-10T22:00:00"/>
        <d v="2024-09-10T11:00:00"/>
        <d v="2024-09-10T15:00:00"/>
        <d v="2024-09-11T21:00:00"/>
        <d v="2024-09-09T15:30:00"/>
        <d v="2024-09-11T18:00:00"/>
        <d v="2024-09-09T12:30:00"/>
        <d v="2024-09-10T14:00:00"/>
        <d v="2024-09-10T08:00:00"/>
        <d v="2024-09-09T20:00:00"/>
        <d v="2024-09-11T15:00:00"/>
        <d v="2024-09-12T00:00:00"/>
        <d v="2024-09-10T02:00:00"/>
        <d v="2024-09-10T19:00:00"/>
        <d v="2024-09-11T09:00:00"/>
        <d v="2024-09-10T06:30:00"/>
        <d v="2024-09-09T11:00:00"/>
        <d v="2024-09-11T00:00:00"/>
        <d v="2024-09-09T14:00:00"/>
        <d v="2024-09-10T01:00:00"/>
        <d v="2024-09-11T06:00:00"/>
        <d v="2024-09-09T15:00:00"/>
        <d v="2024-09-12T06:00:00"/>
        <d v="2024-09-11T04:00:00"/>
        <d v="2024-09-09T23:00:00"/>
        <d v="2024-09-10T21:00:00"/>
        <d v="2024-09-09T21:30:00"/>
        <d v="2024-09-11T03:00:00"/>
        <d v="2024-09-10T00:30:00"/>
        <d v="2024-09-09T18:30:00"/>
        <d v="2024-09-12T09:00:00"/>
        <d v="2024-09-10T05:00:00"/>
        <d v="2024-09-10T17:00:00"/>
        <d v="2024-09-10T03:30:00"/>
        <d v="2024-09-10T04:00:00"/>
        <d v="2024-09-10T03:00:00"/>
        <d v="2024-09-12T03:00:00"/>
        <d v="2024-09-10T13:00:00"/>
        <d v="2024-09-10T18:00:00"/>
        <d v="2024-09-11T12:00:00"/>
        <d v="2024-09-13T21:00:00"/>
        <d v="2024-09-14T10:00:00"/>
        <d v="2024-09-14T02:00:00"/>
        <d v="2024-09-14T00:00:00"/>
        <d v="2024-09-13T22:00:00"/>
        <d v="2024-09-14T08:00:00"/>
        <d v="2024-09-13T23:00:00"/>
        <d v="2024-09-14T15:00:00"/>
        <d v="2024-09-16T07:00:00"/>
        <d v="2024-09-18T22:00:00"/>
        <d v="2024-09-17T12:00:00"/>
        <d v="2024-09-17T15:30:00"/>
        <d v="2024-09-17T05:00:00"/>
        <d v="2024-09-18T02:00:00"/>
        <d v="2024-09-17T07:30:00"/>
        <d v="2024-09-17T14:30:00"/>
        <d v="2024-09-16T05:30:00"/>
        <d v="2024-09-19T01:30:00"/>
        <d v="2024-09-15T20:00:00"/>
        <d v="2024-09-16T14:30:00"/>
        <d v="2024-09-19T04:30:00"/>
        <d v="2024-09-17T20:00:00"/>
        <d v="2024-09-18T09:00:00"/>
        <d v="2024-09-16T13:00:00"/>
        <d v="2024-09-16T09:00:00"/>
        <d v="2024-09-18T05:00:00"/>
        <d v="2024-09-16T20:30:00"/>
        <d v="2024-09-16T17:30:00"/>
        <d v="2024-09-16T10:00:00"/>
        <d v="2024-09-20T04:30:00"/>
        <d v="2024-09-20T09:00:00"/>
        <d v="2024-09-17T17:00:00"/>
        <d v="2024-09-19T10:00:00"/>
        <d v="2024-09-17T22:00:00"/>
        <d v="2024-09-16T08:30:00"/>
        <d v="2024-09-17T03:00:00"/>
        <d v="2024-09-16T11:30:00"/>
        <d v="2024-09-18T11:00:00"/>
        <d v="2024-09-16T15:00:00"/>
        <d v="2024-09-17T06:00:00"/>
        <d v="2024-09-18T19:30:00"/>
        <d v="2024-09-17T01:00:00"/>
        <d v="2024-09-16T16:00:00"/>
        <d v="2024-09-16T22:00:00"/>
        <d v="2024-09-16T04:00:00"/>
        <d v="2024-09-16T11:00:00"/>
        <d v="2024-09-19T21:30:00"/>
        <d v="2024-09-20T02:00:00"/>
        <d v="2024-09-17T19:00:00"/>
        <d v="2024-09-16T19:00:00"/>
        <d v="2024-09-18T22:30:00"/>
        <d v="2024-09-18T16:30:00"/>
        <d v="2024-09-19T07:30:00"/>
        <d v="2024-09-18T08:00:00"/>
        <d v="2024-09-19T15:00:00"/>
        <d v="2024-09-20T06:00:00"/>
        <d v="2024-09-17T02:30:00"/>
        <d v="2024-09-15T22:00:00"/>
        <d v="2024-09-16T23:00:00"/>
        <d v="2024-09-16T06:00:00"/>
        <d v="2024-09-16T23:30:00"/>
        <d v="2024-09-19T18:00:00"/>
        <d v="2024-09-16T12:00:00"/>
        <d v="2024-09-18T13:30:00"/>
        <d v="2024-09-17T18:30:00"/>
        <d v="2024-09-18T13:00:00"/>
        <d v="2024-09-17T21:00:00"/>
        <d v="2024-09-18T20:00:00"/>
        <d v="2024-09-19T12:30:00"/>
        <d v="2024-09-17T15:00:00"/>
        <d v="2024-09-17T04:00:00"/>
        <d v="2024-09-18T00:00:00"/>
        <d v="2024-09-20T00:30:00"/>
        <d v="2024-09-22T07:00:00"/>
        <d v="2024-09-25T21:00:00"/>
        <d v="2024-09-26T04:00:00"/>
        <d v="2024-09-26T16:00:00"/>
        <d v="2024-09-24T17:30:00"/>
        <d v="2024-09-26T22:00:00"/>
        <d v="2024-09-24T20:30:00"/>
        <d v="2024-09-25T12:00:00"/>
        <d v="2024-09-25T06:00:00"/>
        <d v="2024-09-26T01:00:00"/>
        <d v="2024-09-24T22:00:00"/>
        <d v="2024-09-26T06:00:00"/>
        <d v="2024-09-25T16:00:00"/>
        <d v="2024-09-25T11:00:00"/>
        <d v="2024-09-26T15:00:00"/>
        <d v="2024-09-24T15:00:00"/>
        <d v="2024-09-25T13:00:00"/>
        <d v="2024-09-25T02:30:00"/>
        <d v="2024-09-25T23:00:00"/>
        <d v="2024-09-24T17:00:00"/>
        <d v="2024-09-26T02:00:00"/>
        <d v="2024-09-24T16:30:00"/>
        <d v="2024-09-25T17:00:00"/>
        <d v="2024-09-24T23:30:00"/>
        <d v="2024-09-24T12:00:00"/>
        <d v="2024-09-25T14:30:00"/>
        <d v="2024-09-25T19:00:00"/>
        <d v="2024-09-25T18:00:00"/>
        <d v="2024-09-26T12:00:00"/>
        <d v="2024-09-26T20:00:00"/>
        <d v="2024-09-23T23:00:00"/>
        <d v="2024-09-25T09:30:00"/>
        <d v="2024-09-24T14:00:00"/>
        <d v="2024-09-24T19:00:00"/>
        <d v="2024-09-25T10:00:00"/>
        <d v="2024-09-24T18:00:00"/>
        <d v="2024-09-24T09:00:00"/>
        <d v="2024-09-25T05:00:00"/>
        <d v="2024-09-25T07:30:00"/>
        <d v="2024-09-25T01:00:00"/>
        <d v="2024-09-25T00:00:00"/>
        <d v="2024-09-24T10:30:00"/>
        <d v="2024-09-24T21:00:00"/>
        <d v="2024-09-25T15:30:00"/>
        <d v="2024-09-26T03:00:00"/>
        <d v="2024-09-25T22:00:00"/>
        <d v="2024-09-25T04:00:00"/>
        <d v="2024-09-25T08:00:00"/>
        <d v="2024-09-25T20:00:00"/>
        <d v="2024-09-25T03:00:00"/>
        <d v="2024-09-26T14:00:00"/>
        <d v="2024-09-24T07:00:00"/>
        <d v="2024-09-26T19:30:00"/>
        <d v="2024-10-01T19:00:00"/>
        <d v="2024-10-02T04:00:00"/>
        <d v="2024-10-02T01:00:00"/>
        <d v="2024-10-01T23:00:00"/>
        <d v="2024-10-01T21:00:00"/>
        <d v="2024-10-02T20:00:00"/>
        <d v="2024-10-03T23:00:00"/>
        <d v="2024-10-04T02:00:00"/>
        <d v="2024-10-03T01:00:00"/>
        <d v="2024-10-03T14:00:00"/>
        <d v="2024-10-03T06:00:00"/>
        <d v="2024-10-03T22:30:00"/>
        <d v="2024-10-03T18:00:00"/>
        <d v="2024-10-04T08:00:00"/>
        <d v="2024-10-04T11:00:00"/>
        <d v="2024-10-04T13:00:00"/>
        <d v="2024-10-03T09:00:00"/>
        <d v="2024-10-02T23:00:00"/>
        <d v="2024-10-03T13:30:00"/>
        <d v="2024-10-03T16:30:00"/>
        <d v="2024-10-03T08:00:00"/>
        <d v="2024-10-03T05:00:00"/>
        <d v="2024-10-05T01:00:00"/>
        <d v="2024-10-04T15:00:00"/>
        <d v="2024-10-04T17:00:00"/>
        <d v="2024-10-03T20:00:00"/>
        <d v="2024-10-04T01:30:00"/>
        <d v="2024-10-03T11:00:00"/>
        <d v="2024-10-04T12:30:00"/>
        <d v="2024-10-04T09:00:00"/>
        <d v="2024-10-03T05:30:00"/>
        <d v="2024-10-06T12:00:00"/>
        <d v="2024-10-03T01:30:00"/>
        <d v="2024-10-06T06:00:00"/>
        <d v="2024-10-03T07:30:00"/>
        <d v="2024-10-03T17:00:00"/>
        <d v="2024-10-03T10:30:00"/>
        <d v="2024-10-04T07:30:00"/>
        <d v="2024-10-04T20:00:00"/>
        <d v="2024-10-04T07:00:00"/>
        <d v="2024-10-04T10:00:00"/>
        <d v="2024-10-03T14:30:00"/>
        <d v="2024-10-04T16:00:00"/>
        <d v="2024-10-02T22:00:00"/>
        <d v="2024-10-03T21:00:00"/>
        <d v="2024-10-03T12:00:00"/>
        <d v="2024-10-04T19:00:00"/>
        <d v="2024-10-06T15:00:00"/>
        <d v="2024-10-03T19:30:00"/>
        <d v="2024-10-04T03:00:00"/>
        <d v="2024-10-02T23:30:00"/>
        <d v="2024-10-06T18:00:00"/>
        <d v="2024-10-06T19:30:00"/>
        <d v="2024-10-06T16:30:00"/>
        <d v="2024-10-04T14:00:00"/>
        <d v="2024-10-06T07:30:00"/>
        <d v="2024-10-03T04:00:00"/>
        <d v="2024-10-04T04:30:00"/>
        <d v="2024-10-04T18:00:00"/>
        <d v="2024-10-06T09:00:00"/>
        <d v="2024-10-03T02:30:00"/>
        <d v="2024-10-03T15:00:00"/>
        <d v="2024-10-04T00:00:00"/>
        <d v="2024-10-03T02:00:00"/>
        <d v="2024-10-04T21:00:00"/>
        <d v="2024-10-04T23:00:00"/>
        <d v="2024-10-04T06:00:00"/>
        <d v="2024-10-07T23:00:00"/>
        <d v="2024-10-10T07:30:00"/>
        <d v="2024-10-07T15:00:00"/>
        <d v="2024-10-07T21:00:00"/>
        <d v="2024-10-07T19:00:00"/>
        <d v="2024-10-09T16:00:00"/>
        <d v="2024-10-09T09:00:00"/>
        <d v="2024-10-08T17:00:00"/>
        <d v="2024-10-08T20:00:00"/>
        <d v="2024-10-08T14:30:00"/>
        <d v="2024-10-09T10:00:00"/>
        <d v="2024-10-09T19:00:00"/>
        <d v="2024-10-08T05:00:00"/>
        <d v="2024-10-09T13:00:00"/>
        <d v="2024-10-09T18:00:00"/>
        <d v="2024-10-09T07:00:00"/>
        <d v="2024-10-08T06:30:00"/>
        <d v="2024-10-09T00:00:00"/>
        <d v="2024-10-08T02:00:00"/>
        <d v="2024-10-08T23:00:00"/>
        <d v="2024-10-08T08:00:00"/>
        <d v="2024-10-08T22:00:00"/>
        <d v="2024-10-09T06:00:00"/>
        <d v="2024-10-10T01:00:00"/>
        <d v="2024-10-08T13:00:00"/>
        <d v="2024-10-10T15:00:00"/>
        <d v="2024-10-09T01:00:00"/>
        <d v="2024-10-09T17:00:00"/>
        <d v="2024-10-08T09:30:00"/>
        <d v="2024-10-08T00:30:00"/>
        <d v="2024-10-08T16:00:00"/>
        <d v="2024-10-08T03:30:00"/>
        <d v="2024-10-09T05:00:00"/>
        <d v="2024-10-08T11:00:00"/>
        <d v="2024-10-08T10:00:00"/>
        <d v="2024-10-09T12:00:00"/>
        <d v="2024-10-10T10:00:00"/>
        <d v="2024-10-09T14:00:00"/>
        <d v="2024-10-10T06:00:00"/>
        <d v="2024-10-08T19:00:00"/>
        <d v="2024-10-09T20:00:00"/>
        <d v="2024-10-10T04:00:00"/>
        <d v="2024-10-09T15:00:00"/>
        <d v="2024-10-09T23:00:00"/>
        <d v="2024-10-10T12:00:00"/>
        <d v="2024-10-08T12:30:00"/>
        <d v="2024-10-14T02:00:00"/>
        <d v="2024-10-13T23:00:00"/>
        <d v="2024-10-13T09:00:00"/>
        <d v="2024-10-14T04:00:00"/>
        <d v="2024-10-12T19:00:00"/>
        <d v="2024-10-14T07:00:00"/>
        <d v="2024-10-13T11:00:00"/>
        <d v="2024-10-13T07:00:00"/>
        <d v="2024-10-15T09:00:00"/>
        <d v="2024-10-15T10:30:00"/>
        <d v="2024-10-14T15:00:00"/>
        <d v="2024-10-14T17:30:00"/>
        <d v="2024-10-14T20:30:00"/>
        <d v="2024-10-15T15:30:00"/>
        <d v="2024-10-17T11:30:00"/>
        <d v="2024-10-17T08:00:00"/>
        <d v="2024-10-16T20:00:00"/>
        <d v="2024-10-16T17:30:00"/>
        <d v="2024-10-17T18:00:00"/>
        <d v="2024-10-18T08:00:00"/>
        <d v="2024-10-17T22:00:00"/>
        <d v="2024-10-16T19:00:00"/>
        <d v="2024-10-17T20:30:00"/>
        <d v="2024-10-18T00:00:00"/>
        <d v="2024-10-16T07:30:00"/>
        <d v="2024-10-15T14:00:00"/>
        <d v="2024-10-16T09:00:00"/>
        <d v="2024-10-14T14:30:00"/>
        <d v="2024-10-16T07:00:00"/>
        <d v="2024-10-15T07:30:00"/>
        <d v="2024-10-14T13:00:00"/>
        <d v="2024-10-18T15:00:00"/>
        <d v="2024-10-16T03:30:00"/>
        <d v="2024-10-18T18:00:00"/>
        <d v="2024-10-15T13:00:00"/>
        <d v="2024-10-16T01:00:00"/>
        <d v="2024-10-17T20:00:00"/>
        <d v="2024-10-16T06:00:00"/>
        <d v="2024-10-15T20:00:00"/>
        <d v="2024-10-18T20:00:00"/>
        <d v="2024-10-14T19:00:00"/>
        <d v="2024-10-16T10:30:00"/>
        <d v="2024-10-15T02:30:00"/>
        <d v="2024-10-18T14:00:00"/>
        <d v="2024-10-16T12:30:00"/>
        <d v="2024-10-16T22:30:00"/>
        <d v="2024-10-14T10:00:00"/>
        <d v="2024-10-14T11:00:00"/>
        <d v="2024-10-18T02:00:00"/>
        <d v="2024-10-16T23:00:00"/>
        <d v="2024-10-17T02:30:00"/>
        <d v="2024-10-15T23:00:00"/>
        <d v="2024-10-16T14:30:00"/>
        <d v="2024-10-16T02:30:00"/>
        <d v="2024-10-17T00:00:00"/>
        <d v="2024-10-18T06:00:00"/>
        <d v="2024-10-15T16:00:00"/>
        <d v="2024-10-17T00:30:00"/>
        <d v="2024-10-17T14:00:00"/>
        <d v="2024-10-17T05:30:00"/>
        <d v="2024-10-17T17:00:00"/>
        <d v="2024-10-15T18:30:00"/>
        <d v="2024-10-17T16:00:00"/>
        <d v="2024-10-15T04:00:00"/>
        <d v="2024-10-18T10:00:00"/>
        <d v="2024-10-18T04:00:00"/>
        <d v="2024-10-18T07:00:00"/>
        <d v="2024-10-16T11:30:00"/>
        <d v="2024-10-15T10:00:00"/>
        <d v="2024-10-17T13:30:00"/>
        <d v="2024-10-16T17:00:00"/>
        <d v="2024-10-15T06:00:00"/>
        <d v="2024-10-14T11:30:00"/>
        <d v="2024-10-16T12:00:00"/>
        <d v="2024-10-15T12:00:00"/>
        <d v="2024-10-16T16:30:00"/>
        <d v="2024-10-14T22:00:00"/>
        <d v="2024-10-14T16:00:00"/>
        <d v="2024-10-17T10:00:00"/>
        <d v="2024-10-14T18:00:00"/>
        <d v="2024-10-16T18:30:00"/>
        <d v="2024-10-16T13:30:00"/>
        <d v="2024-10-14T23:30:00"/>
        <d v="2024-10-16T15:00:00"/>
        <d v="2024-10-17T04:30:00"/>
        <d v="2024-10-17T09:00:00"/>
        <d v="2024-10-15T01:00:00"/>
        <d v="2024-10-14T17:00:00"/>
        <d v="2024-10-18T12:00:00"/>
        <d v="2024-10-16T10:00:00"/>
        <d v="2024-10-17T02:00:00"/>
        <d v="2024-10-18T16:00:00"/>
        <d v="2024-10-17T06:30:00"/>
        <d v="2024-10-17T15:00:00"/>
        <d v="2024-10-17T23:00:00"/>
        <d v="2024-10-18T01:00:00"/>
        <d v="2024-10-17T11:00:00"/>
        <d v="2024-10-17T13:00:00"/>
        <d v="2024-10-17T07:00:00"/>
        <d v="2024-10-17T19:00:00"/>
        <d v="2024-10-17T05:00:00"/>
        <d v="2024-10-21T12:00:00"/>
        <d v="2024-10-24T11:00:00"/>
        <d v="2024-10-22T13:00:00"/>
        <d v="2024-10-22T02:30:00"/>
        <d v="2024-10-22T17:00:00"/>
        <d v="2024-10-21T10:30:00"/>
        <d v="2024-10-22T11:00:00"/>
        <d v="2024-10-21T23:30:00"/>
        <d v="2024-10-22T15:30:00"/>
        <d v="2024-10-22T10:30:00"/>
        <d v="2024-10-24T06:00:00"/>
        <d v="2024-10-23T22:00:00"/>
        <d v="2024-10-23T06:00:00"/>
        <d v="2024-10-23T16:00:00"/>
        <d v="2024-10-22T09:00:00"/>
        <d v="2024-10-22T19:00:00"/>
        <d v="2024-10-23T09:00:00"/>
        <d v="2024-10-22T22:00:00"/>
        <d v="2024-10-21T09:00:00"/>
        <d v="2024-10-21T17:00:00"/>
        <d v="2024-10-22T03:00:00"/>
        <d v="2024-10-22T15:00:00"/>
        <d v="2024-10-22T14:00:00"/>
        <d v="2024-10-23T14:00:00"/>
        <d v="2024-10-23T00:00:00"/>
        <d v="2024-10-21T15:30:00"/>
        <d v="2024-10-21T11:00:00"/>
        <d v="2024-10-21T23:00:00"/>
        <d v="2024-10-22T12:00:00"/>
        <d v="2024-10-23T12:00:00"/>
        <d v="2024-10-21T06:00:00"/>
        <d v="2024-10-22T18:30:00"/>
        <d v="2024-10-22T06:00:00"/>
        <d v="2024-10-24T07:00:00"/>
        <d v="2024-10-21T22:00:00"/>
        <d v="2024-10-22T01:00:00"/>
        <d v="2024-10-23T10:00:00"/>
        <d v="2024-10-21T18:00:00"/>
        <d v="2024-10-21T21:00:00"/>
        <d v="2024-10-21T18:30:00"/>
        <d v="2024-10-22T20:00:00"/>
        <d v="2024-10-21T20:00:00"/>
        <d v="2024-10-23T20:00:00"/>
        <d v="2024-10-22T05:00:00"/>
        <d v="2024-10-21T09:01:00"/>
        <d v="2024-10-22T00:00:00"/>
        <d v="2024-10-22T21:00:00"/>
        <d v="2024-10-22T07:30:00"/>
        <d v="2024-10-23T02:00:00"/>
        <d v="2024-10-21T14:00:00"/>
        <d v="2024-10-23T04:00:00"/>
        <d v="2024-10-21T07:30:00"/>
        <d v="2024-10-24T00:00:00"/>
        <d v="2024-10-23T08:00:00"/>
        <d v="2024-10-22T04:00:00"/>
        <d v="2024-10-21T10:00:00"/>
        <d v="2024-10-28T06:00:00"/>
        <d v="2024-10-26T13:00:00"/>
        <d v="2024-10-25T21:00:00"/>
        <d v="2024-10-26T01:00:00"/>
        <d v="2024-10-26T08:00:00"/>
        <d v="2024-10-26T16:00:00"/>
        <d v="2024-10-26T10:00:00"/>
        <d v="2024-10-25T23:00:00"/>
        <d v="2024-10-26T03:00:00"/>
        <d v="2024-10-26T05:00:00"/>
        <d v="2024-10-26T19:00:00"/>
        <d v="2024-10-28T10:00:00"/>
        <d v="2024-10-28T13:00:00"/>
        <d v="2024-10-29T06:00:00"/>
        <d v="2024-10-28T14:00:00"/>
        <d v="2024-10-28T22:00:00"/>
        <d v="2024-10-29T08:00:00"/>
        <d v="2024-10-28T07:00:00"/>
        <d v="2024-10-29T04:00:00"/>
        <d v="2024-10-28T18:00:00"/>
        <d v="2024-10-29T10:00:00"/>
        <d v="2024-10-27T13:00:00"/>
        <d v="2024-10-28T08:00:00"/>
        <d v="2024-10-28T15:00:00"/>
        <d v="2024-10-29T12:00:00"/>
        <d v="2024-10-27T23:00:00"/>
        <d v="2024-10-28T21:00:00"/>
        <d v="2024-10-29T14:00:00"/>
        <d v="2024-10-29T15:00:00"/>
        <d v="2024-10-29T16:00:00"/>
        <d v="2024-10-28T01:00:00"/>
        <d v="2024-10-29T02:00:00"/>
        <d v="2024-10-29T17:00:00"/>
        <d v="2024-10-28T05:00:00"/>
        <d v="2024-10-29T18:00:00"/>
        <d v="2024-10-30T01:00:00"/>
        <d v="2024-10-29T20:00:00"/>
        <d v="2024-10-28T20:00:00"/>
        <d v="2024-10-29T22:00:00"/>
        <d v="2024-10-29T23:00:00"/>
        <d v="2024-10-28T12:00:00"/>
        <d v="2024-10-29T00:00:00"/>
        <d v="2024-10-30T00:00:00"/>
        <d v="2024-10-28T16:00:00"/>
        <d v="2024-10-30T02:00:00"/>
        <d v="2024-10-30T04:00:00"/>
        <d v="2024-10-30T06:00:00"/>
        <d v="2024-10-30T08:00:00"/>
        <d v="2024-10-28T03:00:00"/>
        <d v="2024-10-30T19:00:00"/>
        <d v="2024-10-29T01:00:00"/>
        <d v="2024-10-28T17:00:00"/>
        <d v="2024-10-29T03:00:00"/>
        <d v="2024-10-30T10:00:00"/>
        <d v="2024-10-30T12:00:00"/>
        <d v="2024-10-30T14:00:00"/>
        <d v="2024-10-30T15:00:00"/>
        <d v="2024-10-30T16:00:00"/>
        <d v="2024-10-30T18:00:00"/>
        <d v="2024-10-28T19:00:00"/>
        <d v="2024-10-30T20:00:00"/>
        <d v="2024-10-30T22:00:00"/>
        <d v="2024-10-31T00:00:00"/>
        <d v="2024-10-29T05:00:00"/>
        <d v="2024-10-31T02:30:00"/>
        <d v="2024-10-31T06:00:00"/>
        <d v="2024-10-31T09:00:00"/>
        <d v="2024-10-31T12:00:00"/>
        <d v="2024-11-04T14:00:00"/>
        <d v="2024-10-30T17:00:00"/>
        <d v="2024-10-31T16:00:00"/>
        <d v="2024-10-30T11:00:00"/>
        <d v="2024-11-08T20:00:00"/>
        <d v="2024-11-04T02:00:00"/>
        <d v="2024-11-08T15:00:00"/>
        <d v="2024-11-08T13:00:00"/>
        <d v="2024-11-08T10:00:00"/>
        <d v="2024-11-08T08:00:00"/>
        <d v="2024-11-08T06:00:00"/>
        <d v="2024-11-08T04:00:00"/>
        <d v="2024-11-08T03:00:00"/>
        <d v="2024-11-08T01:00:00"/>
        <d v="2024-11-07T20:00:00"/>
        <d v="2024-11-04T03:00:00"/>
        <d v="2024-11-07T18:00:00"/>
        <d v="2024-11-07T17:00:00"/>
        <d v="2024-11-03T23:00:00"/>
        <d v="2024-11-04T04:00:00"/>
        <d v="2024-11-07T15:00:00"/>
        <d v="2024-11-07T14:00:00"/>
        <d v="2024-11-07T13:00:00"/>
        <d v="2024-11-04T00:00:00"/>
        <d v="2024-11-07T12:00:00"/>
        <d v="2024-11-07T11:00:00"/>
        <d v="2024-11-07T10:00:00"/>
        <d v="2024-11-04T18:00:00"/>
        <d v="2024-11-04T07:00:00"/>
        <d v="2024-11-03T19:00:00"/>
        <d v="2024-11-07T08:00:00"/>
        <d v="2024-11-07T07:30:00"/>
        <d v="2024-11-03T17:00:00"/>
        <d v="2024-11-07T05:00:00"/>
        <d v="2024-11-05T01:00:00"/>
        <d v="2024-11-07T02:00:00"/>
        <d v="2024-11-03T15:30:00"/>
        <d v="2024-11-07T00:00:00"/>
        <d v="2024-11-06T22:00:00"/>
        <d v="2024-11-06T20:30:00"/>
        <d v="2024-11-06T17:00:00"/>
        <d v="2024-11-06T19:00:00"/>
        <d v="2024-11-06T18:00:00"/>
        <d v="2024-11-06T17:30:00"/>
        <d v="2024-11-06T16:30:00"/>
        <d v="2024-11-06T16:00:00"/>
        <d v="2024-11-06T14:00:00"/>
        <d v="2024-11-06T13:00:00"/>
        <d v="2024-11-06T12:00:00"/>
        <d v="2024-11-06T10:00:00"/>
        <d v="2024-11-06T09:00:00"/>
        <d v="2024-11-06T08:00:00"/>
        <d v="2024-11-06T07:00:00"/>
        <d v="2024-11-06T06:00:00"/>
        <d v="2024-11-06T04:00:00"/>
        <d v="2024-11-04T12:00:00"/>
        <d v="2024-11-06T02:00:00"/>
        <d v="2024-11-04T06:00:00"/>
        <d v="2024-11-06T00:00:00"/>
        <d v="2024-11-05T23:00:00"/>
        <d v="2024-11-05T22:00:00"/>
        <d v="2024-11-05T20:00:00"/>
        <d v="2024-11-05T04:00:00"/>
        <d v="2024-11-05T18:00:00"/>
        <d v="2024-11-05T16:00:00"/>
        <d v="2024-11-05T15:00:00"/>
        <d v="2024-11-05T14:00:00"/>
        <d v="2024-11-05T12:00:00"/>
        <d v="2024-11-03T18:30:00"/>
        <d v="2024-11-04T16:00:00"/>
        <d v="2024-11-03T20:00:00"/>
        <d v="2024-11-05T02:00:00"/>
        <d v="2024-11-03T21:30:00"/>
        <d v="2024-11-04T20:00:00"/>
        <d v="2024-11-04T23:00:00"/>
        <d v="2024-11-04T08:00:00"/>
        <d v="2024-11-04T10:00:00"/>
        <d v="2024-11-03T20:30:00"/>
        <d v="2024-11-03T18:00:00"/>
        <d v="2024-11-05T09:00:00"/>
        <d v="2024-11-05T19:00:00"/>
        <d v="2024-11-03T22:00:00"/>
        <d v="2024-11-05T03:00:00"/>
        <d v="2024-11-05T00:00:00"/>
        <d v="2024-11-04T05:00:00"/>
        <d v="2024-11-07T09:00:00"/>
        <d v="2024-11-07T16:00:00"/>
        <d v="2024-11-07T23:00:00"/>
        <d v="2024-11-08T17:00:00"/>
        <d v="2024-11-07T02:30:00"/>
        <d v="2024-11-07T01:00:00"/>
        <d v="2024-11-08T11:30:00"/>
        <d v="2024-11-07T03:30:00"/>
        <d v="2024-11-07T06:00:00"/>
        <d v="2024-11-07T04:00:00"/>
        <d v="2024-11-07T19:00:00"/>
        <d v="2024-11-07T07:00:00"/>
        <d v="2024-11-10T12:00:00"/>
        <d v="2024-11-10T06:00:00"/>
        <d v="2024-11-11T01:00:00"/>
        <d v="2024-11-10T16:00:00"/>
        <d v="2024-11-10T22:00:00"/>
        <d v="2024-11-09T18:00:00"/>
        <d v="2024-11-09T20:00:00"/>
        <d v="2024-11-10T18:00:00"/>
        <d v="2024-11-10T14:00:00"/>
        <d v="2024-11-10T10:00:00"/>
        <d v="2024-11-10T20:00:00"/>
        <d v="2024-11-09T22:00:00"/>
        <d v="2024-11-11T04:00:00"/>
        <d v="2024-11-10T08:00:00"/>
        <d v="2024-11-10T04:00:00"/>
        <d v="2024-11-10T01:00:00"/>
        <d v="2024-11-13T00:00:00"/>
        <d v="2024-11-12T04:00:00"/>
        <d v="2024-11-14T14:00:00"/>
        <d v="2024-11-13T18:00:00"/>
        <d v="2024-11-13T10:00:00"/>
        <d v="2024-11-13T08:00:00"/>
        <d v="2024-11-14T21:00:00"/>
        <d v="2024-11-14T01:00:00"/>
        <d v="2024-11-13T21:00:00"/>
        <d v="2024-11-12T20:00:00"/>
        <d v="2024-11-14T10:00:00"/>
        <d v="2024-11-14T18:00:00"/>
        <d v="2024-11-13T06:00:00"/>
        <d v="2024-11-13T03:00:00"/>
        <d v="2024-11-14T07:00:00"/>
        <d v="2024-11-12T18:00:00"/>
        <d v="2024-11-11T18:00:00"/>
        <d v="2024-11-12T06:00:00"/>
        <d v="2024-11-11T20:00:00"/>
        <d v="2024-11-13T12:00:00"/>
        <d v="2024-11-13T22:00:00"/>
        <d v="2024-11-11T13:00:00"/>
        <d v="2024-11-14T22:00:00"/>
        <d v="2024-11-11T16:00:00"/>
        <d v="2024-11-12T10:00:00"/>
        <d v="2024-11-12T08:00:00"/>
        <d v="2024-11-14T04:00:00"/>
        <d v="2024-11-14T02:00:00"/>
        <d v="2024-11-11T09:00:00"/>
        <d v="2024-11-13T14:00:00"/>
        <d v="2024-11-14T16:00:00"/>
        <d v="2024-11-13T15:00:00"/>
        <d v="2024-11-12T09:30:00"/>
        <d v="2024-11-15T06:00:00"/>
        <d v="2024-11-12T12:00:00"/>
        <d v="2024-11-12T16:00:00"/>
        <d v="2024-11-14T23:00:00"/>
        <d v="2024-11-12T22:00:00"/>
        <d v="2024-11-14T12:00:00"/>
        <d v="2024-11-12T02:00:00"/>
        <d v="2024-11-12T00:00:00"/>
        <d v="2024-11-12T03:30:00"/>
        <d v="2024-11-12T01:00:00"/>
        <d v="2024-11-11T22:00:00"/>
        <d v="2024-11-13T05:00:00"/>
        <d v="2024-11-12T03:00:00"/>
        <d v="2024-11-13T19:00:00"/>
        <d v="2024-11-12T14:00:00"/>
        <d v="2024-11-13T16:00:00"/>
        <d v="2024-11-11T23:00:00"/>
        <d v="2024-11-14T08:00:00"/>
        <d v="2024-11-14T00:00:00"/>
        <d v="2024-11-12T21:00:00"/>
        <d v="2024-11-15T14:00:00"/>
        <d v="2024-11-14T17:00:00"/>
        <d v="2024-11-13T13:00:00"/>
        <d v="2024-11-16T21:00:00"/>
        <d v="2024-11-16T19:00:00"/>
        <d v="2024-11-16T23:00:00"/>
        <d v="2024-11-16T17:00:00"/>
        <d v="2024-11-17T06:00:00"/>
        <d v="2024-11-21T09:00:00"/>
        <d v="2024-11-20T15:00:00"/>
        <d v="2024-11-19T15:00:00"/>
        <d v="2024-11-21T12:00:00"/>
        <d v="2024-11-22T15:00:00"/>
        <d v="2024-11-21T06:30:00"/>
        <d v="2024-11-19T14:00:00"/>
        <d v="2024-11-22T12:00:00"/>
        <d v="2024-11-22T09:00:00"/>
        <d v="2024-11-22T18:00:00"/>
        <d v="2024-11-20T22:00:00"/>
        <d v="2024-11-21T11:30:00"/>
        <d v="2024-11-19T10:00:00"/>
        <d v="2024-11-21T04:00:00"/>
        <d v="2024-11-21T07:00:00"/>
        <d v="2024-11-21T10:00:00"/>
        <d v="2024-11-20T13:00:00"/>
        <d v="2024-11-20T14:00:00"/>
        <d v="2024-11-22T07:00:00"/>
        <d v="2024-11-19T18:00:00"/>
        <d v="2024-11-20T03:00:00"/>
        <d v="2024-11-19T16:00:00"/>
        <d v="2024-11-20T00:00:00"/>
        <d v="2024-11-19T20:00:00"/>
        <d v="2024-11-20T16:00:00"/>
        <d v="2024-11-20T08:00:00"/>
        <d v="2024-11-20T20:00:00"/>
        <d v="2024-11-20T01:00:00"/>
        <d v="2024-11-21T22:00:00"/>
        <d v="2024-11-21T19:00:00"/>
        <d v="2024-11-20T12:00:00"/>
        <d v="2024-11-19T21:00:00"/>
        <d v="2024-11-19T13:00:00"/>
        <d v="2024-11-20T18:30:00"/>
        <d v="2024-11-20T04:00:00"/>
        <d v="2024-11-19T11:00:00"/>
        <d v="2024-11-20T10:00:00"/>
        <d v="2024-11-19T19:00:00"/>
        <d v="2024-11-20T05:00:00"/>
        <d v="2024-11-21T16:00:00"/>
        <d v="2024-11-19T17:00:00"/>
        <d v="2024-11-20T06:00:00"/>
        <d v="2024-11-19T23:00:00"/>
        <d v="2024-11-21T14:00:00"/>
        <d v="2024-11-19T12:00:00"/>
        <d v="2024-11-20T18:00:00"/>
        <d v="2024-11-19T22:00:00"/>
        <d v="2024-11-20T02:00:00"/>
        <d v="2024-11-27T12:00:00"/>
        <d v="2024-11-27T10:00:00"/>
        <d v="2024-11-27T03:00:00"/>
        <d v="2024-11-28T17:00:00"/>
        <d v="2024-11-27T15:00:00"/>
        <d v="2024-11-28T15:00:00"/>
        <d v="2024-11-28T03:00:00"/>
        <d v="2024-11-26T17:00:00"/>
        <d v="2024-11-27T16:00:00"/>
        <d v="2024-11-27T22:00:00"/>
        <d v="2024-11-27T20:00:00"/>
        <d v="2024-11-27T01:00:00"/>
        <d v="2024-11-27T11:00:00"/>
        <d v="2024-11-26T22:00:00"/>
        <d v="2024-11-26T18:30:00"/>
        <d v="2024-11-27T18:00:00"/>
        <d v="2024-11-26T20:00:00"/>
        <d v="2024-11-28T07:00:00"/>
        <d v="2024-11-27T02:00:00"/>
        <d v="2024-11-27T16:30:00"/>
        <d v="2024-11-27T09:00:00"/>
        <d v="2024-11-26T19:00:00"/>
        <d v="2024-11-27T05:00:00"/>
        <d v="2024-11-28T01:00:00"/>
        <d v="2024-11-27T06:00:00"/>
        <d v="2024-11-29T06:00:00"/>
        <d v="2024-11-28T09:00:00"/>
        <d v="2024-11-28T22:00:00"/>
        <d v="2024-11-28T12:00:00"/>
        <d v="2024-11-28T14:00:00"/>
        <d v="2024-11-27T14:00:00"/>
        <d v="2024-11-27T08:00:00"/>
        <d v="2024-11-28T13:00:00"/>
        <d v="2024-11-27T04:00:00"/>
        <d v="2024-11-28T11:00:00"/>
        <d v="2024-11-26T23:00:00"/>
        <d v="2024-11-26T15:30:00"/>
        <d v="2024-11-28T18:00:00"/>
        <d v="2024-11-28T20:00:00"/>
        <d v="2024-11-28T06:00:00"/>
        <d v="2024-11-28T08:00:00"/>
        <d v="2024-11-27T07:00:00"/>
        <d v="2024-11-26T21:00:00"/>
        <d v="2024-11-27T17:00:00"/>
        <d v="2024-11-28T10:00:00"/>
        <d v="2024-11-27T13:00:00"/>
        <d v="2024-12-02T08:00:00"/>
        <d v="2024-12-03T04:00:00"/>
        <d v="2024-12-02T10:00:00"/>
        <d v="2024-12-02T01:00:00"/>
        <d v="2024-12-04T17:00:00"/>
        <d v="2024-12-03T15:00:00"/>
        <d v="2024-12-02T16:00:00"/>
        <d v="2024-12-02T12:00:00"/>
        <d v="2024-12-04T09:00:00"/>
        <d v="2024-12-05T06:00:00"/>
        <d v="2024-12-02T15:00:00"/>
        <d v="2024-12-04T11:00:00"/>
        <d v="2024-12-03T16:30:00"/>
        <d v="2024-12-03T22:00:00"/>
        <d v="2024-12-02T06:00:00"/>
        <d v="2024-12-02T19:00:00"/>
        <d v="2024-12-02T14:00:00"/>
        <d v="2024-12-04T06:00:00"/>
        <d v="2024-12-04T07:00:00"/>
        <d v="2024-12-02T20:00:00"/>
        <d v="2024-12-03T09:00:00"/>
        <d v="2024-12-03T11:00:00"/>
        <d v="2024-12-05T17:00:00"/>
        <d v="2024-12-06T13:00:00"/>
        <d v="2024-12-02T18:00:00"/>
        <d v="2024-12-04T14:00:00"/>
        <d v="2024-12-05T09:00:00"/>
        <d v="2024-12-02T05:00:00"/>
        <d v="2024-12-03T18:00:00"/>
        <d v="2024-12-04T15:00:00"/>
        <d v="2024-12-03T06:00:00"/>
        <d v="2024-12-05T07:00:00"/>
        <d v="2024-12-03T08:00:00"/>
        <d v="2024-12-06T09:00:00"/>
        <d v="2024-12-05T13:00:00"/>
        <d v="2024-12-05T11:00:00"/>
        <d v="2024-12-04T19:00:00"/>
        <d v="2024-12-05T15:00:00"/>
        <d v="2024-12-03T20:00:00"/>
        <d v="2024-12-02T17:00:00"/>
        <d v="2024-12-02T21:00:00"/>
        <d v="2024-12-06T07:00:00"/>
        <d v="2024-12-03T01:00:00"/>
        <d v="2024-12-04T21:00:00"/>
        <d v="2024-12-02T09:00:00"/>
        <d v="2024-12-05T19:00:00"/>
        <d v="2024-12-04T10:00:00"/>
        <d v="2024-12-09T12:00:00"/>
        <d v="2024-12-10T16:00:00"/>
        <d v="2024-12-09T08:00:00"/>
        <d v="2024-12-10T11:00:00"/>
        <d v="2024-12-10T03:00:00"/>
        <d v="2024-12-09T16:00:00"/>
        <d v="2024-12-10T10:00:00"/>
        <d v="2024-12-09T09:00:00"/>
        <d v="2024-12-10T14:00:00"/>
        <d v="2024-12-10T18:00:00"/>
        <d v="2024-12-09T05:00:00"/>
        <d v="2024-12-09T15:00:00"/>
        <d v="2024-12-09T06:00:00"/>
        <d v="2024-12-10T07:00:00"/>
        <d v="2024-12-09T01:00:00"/>
        <d v="2024-12-09T13:00:00"/>
        <d v="2024-12-09T11:00:00"/>
        <d v="2024-12-09T17:00:00"/>
        <d v="2024-12-09T18:00:00"/>
        <d v="2024-12-09T07:00:00"/>
        <d v="2024-12-10T08:00:00"/>
        <d v="2024-12-10T12:00:00"/>
        <d v="2024-12-09T20:00:00"/>
        <d v="2024-12-12T17:00:00"/>
        <d v="2024-12-12T21:00:00"/>
        <d v="2024-12-12T01:00:00"/>
        <d v="2024-12-12T03:00:00"/>
        <d v="2024-12-16T14:00:00"/>
        <d v="2024-12-16T16:00:00"/>
        <d v="2024-12-16T17:00:00"/>
        <d v="2024-12-16T18:00:00"/>
        <d v="2024-12-16T19:00:00"/>
        <d v="2024-12-16T20:00:00"/>
        <d v="2024-12-16T21:00:00"/>
        <d v="2024-12-16T23:00:00"/>
        <d v="2024-12-17T01:00:00"/>
        <d v="2024-12-17T03:00:00"/>
        <d v="2024-12-17T05:00:00"/>
        <d v="2024-12-17T06:00:00"/>
        <d v="2024-12-17T08:00:00"/>
        <d v="2024-12-17T10:00:00"/>
        <d v="2024-12-17T11:00:00"/>
        <d v="2024-12-17T12:00:00"/>
        <d v="2024-12-18T06:00:00"/>
        <d v="2024-12-18T09:30:00"/>
        <d v="2024-12-18T11:00:00"/>
        <d v="2024-12-18T14:00:00"/>
        <d v="2024-12-19T06:00:00"/>
        <d v="2024-12-19T14:00:00"/>
        <d v="2024-12-19T09:00:00"/>
        <d v="2024-12-19T13:00:00"/>
        <d v="2024-12-19T17:00:00"/>
        <d v="2024-12-23T13:00:00"/>
        <d v="2024-12-22T23:00:00"/>
        <d v="2024-12-22T18:00:00"/>
        <d v="2024-12-23T06:00:00"/>
        <d v="2024-12-22T13:00:00"/>
        <d v="2024-12-22T12:00:00"/>
        <d v="2024-12-22T20:00:00"/>
        <d v="2024-12-23T01:00:00"/>
        <d v="2024-12-23T08:00:00"/>
        <d v="2024-12-24T13:00:00"/>
        <d v="2024-12-22T09:00:00"/>
        <d v="2024-12-22T16:00:00"/>
        <d v="2024-12-22T11:00:00"/>
        <d v="2024-12-22T14:30:00"/>
        <d v="2024-12-24T16:00:00"/>
        <d v="2024-12-24T12:00:00"/>
        <d v="2024-12-24T09:00:00"/>
        <d v="2024-12-24T14:00:00"/>
        <d v="2024-12-31T08:00:00"/>
        <d v="2024-12-31T14:00:00"/>
        <d v="2024-12-30T16:00:00"/>
        <d v="2024-12-30T18:00:00"/>
        <d v="2024-12-31T10:00:00"/>
        <d v="2024-12-31T12:00:00"/>
        <d v="2024-12-30T21:00:00"/>
        <d v="2024-12-30T19:00:00"/>
        <d v="2024-12-30T22:00:00"/>
        <d v="2024-12-30T20:00:00"/>
        <d v="2024-12-31T04:00:00"/>
        <d v="2024-12-31T06:00:00"/>
        <d v="2024-12-31T13:00:00"/>
        <d v="2025-01-02T01:00:00" u="1"/>
        <d v="2025-01-02T03:00:00" u="1"/>
        <d v="2025-01-02T06:00:00" u="1"/>
        <d v="2025-01-02T07:00:00" u="1"/>
        <d v="2025-01-02T08:00:00" u="1"/>
        <d v="2025-01-02T10:00:00" u="1"/>
        <d v="2025-01-02T12:00:00" u="1"/>
        <d v="2025-01-02T14:00:00" u="1"/>
        <d v="2025-01-02T16:00:00" u="1"/>
        <d v="2025-01-02T18:00:00" u="1"/>
        <d v="2025-01-02T20:00:00" u="1"/>
        <d v="2025-01-03T06:00:00" u="1"/>
        <d v="2025-01-03T08:00:00" u="1"/>
        <d v="2025-01-03T10:00:00" u="1"/>
        <d v="2025-01-03T13:00:00" u="1"/>
        <d v="2025-01-03T07:00:00" u="1"/>
        <d v="2025-01-03T15:00:00" u="1"/>
        <d v="2025-01-03T17:00:00" u="1"/>
        <d v="2025-01-05T14:00:00" u="1"/>
        <d v="2025-01-05T15:00:00" u="1"/>
        <d v="2025-01-06T16:00:00" u="1"/>
        <d v="2025-01-06T13:00:00" u="1"/>
        <d v="2025-01-07T00:00:00" u="1"/>
        <d v="2025-01-07T02:00:00" u="1"/>
        <d v="2025-01-07T04:00:00" u="1"/>
        <d v="2025-01-07T05:00:00" u="1"/>
        <d v="2025-01-07T06:00:00" u="1"/>
        <d v="2025-01-07T07:00:00" u="1"/>
        <d v="2025-01-07T08:00:00" u="1"/>
        <d v="2025-01-07T09:00:00" u="1"/>
        <d v="2025-01-07T10:00:00" u="1"/>
        <d v="2025-01-07T12:00:00" u="1"/>
        <d v="2025-01-07T13:00:00" u="1"/>
        <d v="2025-01-07T14:00:00" u="1"/>
        <d v="2025-01-07T15:00:00" u="1"/>
        <d v="2025-01-07T15:30:00" u="1"/>
        <d v="2025-01-07T16:00:00" u="1"/>
        <d v="2025-01-07T17:00:00" u="1"/>
        <d v="2025-01-07T18:00:00" u="1"/>
        <d v="2025-01-07T18:30:00" u="1"/>
        <d v="2025-01-07T19:00:00" u="1"/>
        <d v="2025-01-07T20:00:00" u="1"/>
        <d v="2025-01-07T23:00:00" u="1"/>
        <d v="2025-01-08T04:00:00" u="1"/>
        <d v="2025-01-08T06:00:00" u="1"/>
        <d v="2025-01-08T07:00:00" u="1"/>
        <d v="2025-01-08T08:00:00" u="1"/>
        <d v="2025-01-08T09:00:00" u="1"/>
        <d v="2025-01-08T10:00:00" u="1"/>
        <d v="2025-01-08T11:00:00" u="1"/>
        <d v="2025-01-08T14:00:00" u="1"/>
        <d v="2025-01-08T16:00:00" u="1"/>
        <d v="2025-01-08T18:00:00" u="1"/>
        <d v="2025-01-09T08:00:00" u="1"/>
        <d v="2025-01-08T00:00:00" u="1"/>
        <d v="2025-01-11T09:00:00" u="1"/>
        <d v="2025-01-11T10:00:00" u="1"/>
        <d v="2025-01-11T11:00:00" u="1"/>
        <d v="2025-01-14T05:00:00" u="1"/>
        <d v="2025-01-14T06:00:00" u="1"/>
        <d v="2025-01-14T08:00:00" u="1"/>
        <d v="2025-01-14T10:00:00" u="1"/>
        <d v="2025-01-16T18:00:00" u="1"/>
        <d v="2025-01-14T11:00:00" u="1"/>
        <d v="2025-01-14T12:00:00" u="1"/>
        <d v="2025-01-14T13:00:00" u="1"/>
        <d v="2025-01-14T18:00:00" u="1"/>
        <d v="2025-01-14T19:00:00" u="1"/>
        <d v="2025-01-14T20:00:00" u="1"/>
        <d v="2025-01-15T06:00:00" u="1"/>
        <d v="2025-01-15T08:00:00" u="1"/>
        <d v="2025-01-15T09:00:00" u="1"/>
        <d v="2025-01-15T10:00:00" u="1"/>
        <d v="2025-01-15T12:00:00" u="1"/>
        <d v="2025-01-15T13:00:00" u="1"/>
        <d v="2025-01-15T14:00:00" u="1"/>
        <d v="2025-01-15T16:00:00" u="1"/>
        <d v="2025-01-15T17:00:00" u="1"/>
        <d v="2025-01-15T18:00:00" u="1"/>
        <d v="2025-01-15T19:00:00" u="1"/>
        <d v="2025-01-15T20:00:00" u="1"/>
        <d v="2025-01-15T21:00:00" u="1"/>
        <d v="2025-01-15T23:00:00" u="1"/>
        <d v="2025-01-16T02:00:00" u="1"/>
        <d v="2025-01-16T04:00:00" u="1"/>
        <d v="2025-01-16T06:00:00" u="1"/>
        <d v="2025-01-16T07:00:00" u="1"/>
        <d v="2025-01-16T08:00:00" u="1"/>
        <d v="2025-01-16T09:00:00" u="1"/>
        <d v="2025-01-16T11:00:00" u="1"/>
        <d v="2025-01-16T12:00:00" u="1"/>
        <d v="2025-01-16T13:00:00" u="1"/>
        <d v="2025-01-16T14:00:00" u="1"/>
        <d v="2025-01-16T16:00:00" u="1"/>
        <d v="2025-01-16T20:00:00" u="1"/>
        <d v="2025-01-16T21:00:00" u="1"/>
        <d v="2025-01-16T23:00:00" u="1"/>
        <d v="2025-01-17T02:00:00" u="1"/>
        <d v="2025-01-17T05:00:00" u="1"/>
        <d v="2025-01-17T06:00:00" u="1"/>
        <d v="2025-01-17T08:00:00" u="1"/>
        <d v="2025-01-17T10:00:00" u="1"/>
        <d v="2025-01-17T12:00:00" u="1"/>
        <d v="2025-01-17T14:00:00" u="1"/>
        <d v="2025-01-17T16:00:00" u="1"/>
        <d v="2025-01-17T18:00:00" u="1"/>
        <d v="2025-01-17T20:00:00" u="1"/>
        <d v="2025-01-23T16:00:00" u="1"/>
        <d v="2025-01-23T17:00:00" u="1"/>
        <d v="2025-01-23T18:00:00" u="1"/>
        <d v="2025-01-23T19:00:00" u="1"/>
        <d v="2025-01-23T21:00:00" u="1"/>
        <d v="2025-01-24T09:00:00" u="1"/>
        <d v="2025-01-24T10:00:00" u="1"/>
        <d v="2025-01-24T10:30:00" u="1"/>
        <d v="2025-01-24T12:00:00" u="1"/>
        <d v="2025-01-24T13:00:00" u="1"/>
        <d v="2025-01-24T14:00:00" u="1"/>
        <d v="2025-01-24T15:30:00" u="1"/>
        <d v="2025-01-24T16:00:00" u="1"/>
        <d v="2025-01-24T17:00:00" u="1"/>
        <d v="2025-01-24T18:00:00" u="1"/>
        <d v="2025-01-24T18:30:00" u="1"/>
        <d v="2025-01-24T20:00:00" u="1"/>
        <d v="2025-01-24T21:30:00" u="1"/>
        <d v="2025-01-24T22:00:00" u="1"/>
        <d v="2025-01-25T17:00:00" u="1"/>
        <d v="2025-01-25T19:00:00" u="1"/>
        <d v="2025-01-25T21:00:00" u="1"/>
        <d v="2025-01-25T23:00:00" u="1"/>
        <d v="2025-01-26T01:00:00" u="1"/>
        <d v="2025-01-26T03:00:00" u="1"/>
        <d v="2025-01-26T05:00:00" u="1"/>
        <d v="2025-01-26T06:00:00" u="1"/>
        <d v="2025-01-26T07:30:00" u="1"/>
        <d v="2025-01-26T08:00:00" u="1"/>
        <d v="2025-01-26T09:00:00" u="1"/>
        <d v="2025-01-26T10:30:00" u="1"/>
        <d v="2025-01-26T12:00:00" u="1"/>
        <d v="2025-01-26T14:00:00" u="1"/>
        <d v="2025-01-26T15:30:00" u="1"/>
        <d v="2025-01-26T17:00:00" u="1"/>
        <d v="2025-01-26T19:00:00" u="1"/>
        <d v="2025-01-27T07:00:00" u="1"/>
        <d v="2025-01-29T12:00:00" u="1"/>
        <d v="2025-01-29T16:00:00" u="1"/>
        <d v="2025-01-29T20:00:00" u="1"/>
        <d v="2025-01-29T21:00:00" u="1"/>
        <d v="2025-01-29T22:00:00" u="1"/>
        <d v="2025-01-29T23:00:00" u="1"/>
        <d v="2025-01-30T01:00:00" u="1"/>
        <d v="2025-01-30T05:00:00" u="1"/>
        <d v="2025-01-30T06:00:00" u="1"/>
        <d v="2025-01-30T07:30:00" u="1"/>
        <d v="2025-01-30T08:00:00" u="1"/>
        <d v="2025-01-30T09:00:00" u="1"/>
        <d v="2025-01-30T10:00:00" u="1"/>
        <d v="2025-01-30T10:30:00" u="1"/>
        <d v="2025-01-30T12:00:00" u="1"/>
        <d v="2025-01-30T13:30:00" u="1"/>
        <d v="2025-01-30T14:00:00" u="1"/>
        <d v="2025-01-30T15:00:00" u="1"/>
        <d v="2025-01-30T16:30:00" u="1"/>
        <d v="2025-01-30T17:00:00" u="1"/>
        <d v="2025-01-30T18:00:00" u="1"/>
        <d v="2025-01-30T19:00:00" u="1"/>
        <d v="2025-01-30T20:00:00" u="1"/>
        <d v="2025-01-30T21:00:00" u="1"/>
        <d v="2025-01-30T23:00:00" u="1"/>
        <d v="2025-01-31T05:00:00" u="1"/>
        <d v="2025-01-31T06:00:00" u="1"/>
        <d v="2025-01-31T07:30:00" u="1"/>
        <d v="2025-01-31T09:00:00" u="1"/>
        <d v="2025-01-31T10:30:00" u="1"/>
        <d v="2025-01-31T12:00:00" u="1"/>
        <d v="2025-01-31T14:00:00" u="1"/>
        <d v="2025-01-31T15:00:00" u="1"/>
        <d v="2025-01-31T16:00:00" u="1"/>
        <d v="2025-01-31T18:00:00" u="1"/>
        <d v="2025-01-31T19:00:00" u="1"/>
        <d v="2025-01-31T20:00:00" u="1"/>
        <d v="2025-01-31T21:00:00" u="1"/>
        <d v="2025-01-31T23:00:00" u="1"/>
        <d v="2025-02-01T01:00:00" u="1"/>
        <d v="2025-02-01T05:00:00" u="1"/>
        <d v="2025-02-01T10:00:00" u="1"/>
        <d v="2025-02-01T12:00:00" u="1"/>
        <d v="2025-02-03T16:00:00" u="1"/>
        <d v="2025-02-04T15:30:00" u="1"/>
        <d v="2025-02-04T19:00:00" u="1"/>
        <d v="2025-02-05T07:00:00" u="1"/>
        <d v="2025-02-05T09:00:00" u="1"/>
        <d v="2025-02-05T10:00:00" u="1"/>
        <d v="2025-02-03T17:00:00" u="1"/>
        <d v="2025-02-03T19:00:00" u="1"/>
        <d v="2025-02-03T20:00:00" u="1"/>
        <d v="2025-02-04T11:30:00" u="1"/>
        <d v="2025-02-04T15:00:00" u="1"/>
        <d v="2025-02-04T16:00:00" u="1"/>
        <d v="2025-02-04T16:30:00" u="1"/>
        <d v="2025-02-04T17:00:00" u="1"/>
        <d v="2025-02-04T18:00:00" u="1"/>
        <d v="2025-02-04T20:00:00" u="1"/>
        <d v="2025-02-04T21:00:00" u="1"/>
        <d v="2025-02-05T03:00:00" u="1"/>
        <d v="2025-02-05T06:00:00" u="1"/>
        <d v="2025-02-05T08:00:00" u="1"/>
        <d v="2025-02-05T11:00:00" u="1"/>
        <d v="2025-02-05T12:00:00" u="1"/>
        <d v="2025-02-05T14:00:00" u="1"/>
        <d v="2025-02-05T15:00:00" u="1"/>
        <d v="2025-02-05T16:00:00" u="1"/>
        <d v="2025-02-05T17:00:00" u="1"/>
        <d v="2025-02-05T18:00:00" u="1"/>
        <d v="2025-02-05T20:00:00" u="1"/>
        <d v="2025-02-06T06:00:00" u="1"/>
        <d v="2025-02-06T06:30:00" u="1"/>
        <d v="2025-02-06T07:00:00" u="1"/>
        <d v="2025-02-06T08:00:00" u="1"/>
        <d v="2025-02-06T08:01:00" u="1"/>
        <d v="2025-02-06T09:00:00" u="1"/>
        <d v="2025-02-06T10:00:00" u="1"/>
        <d v="2025-02-06T12:00:00" u="1"/>
        <d v="2025-02-06T14:00:00" u="1"/>
        <d v="2025-02-06T16:00:00" u="1"/>
        <d v="2025-02-06T18:00:00" u="1"/>
        <d v="2025-02-06T19:00:00" u="1"/>
        <d v="2025-02-06T20:00:00" u="1"/>
        <d v="2025-02-06T23:00:00" u="1"/>
        <d v="2025-02-07T08:00:00" u="1"/>
        <d v="2025-02-07T10:00:00" u="1"/>
        <d v="2025-02-07T20:00:00" u="1"/>
        <d v="2025-02-07T20:45:00" u="1"/>
        <d v="2025-02-07T21:00:00" u="1"/>
        <d v="2025-02-07T23:00:00" u="1"/>
        <d v="2025-02-08T01:00:00" u="1"/>
        <d v="2025-02-08T14:00:00" u="1"/>
        <d v="2025-02-08T15:00:00" u="1"/>
        <d v="2025-02-10T12:00:00" u="1"/>
        <d v="2025-02-10T12:45:00" u="1"/>
        <d v="2025-02-10T13:00:00" u="1"/>
        <d v="2025-02-10T14:00:00" u="1"/>
        <d v="2025-02-10T16:00:00" u="1"/>
        <d v="2025-02-10T19:00:00" u="1"/>
        <d v="2025-02-11T01:00:00" u="1"/>
        <d v="2025-02-11T05:00:00" u="1"/>
        <d v="2025-02-11T06:00:00" u="1"/>
        <d v="2025-02-11T07:00:00" u="1"/>
        <d v="2025-02-11T08:00:00" u="1"/>
        <d v="2025-02-11T09:00:00" u="1"/>
        <d v="2025-02-11T10:00:00" u="1"/>
        <d v="2025-02-11T11:00:00" u="1"/>
        <d v="2025-02-11T12:00:00" u="1"/>
        <d v="2025-02-11T13:00:00" u="1"/>
        <d v="2025-02-11T14:00:00" u="1"/>
        <d v="2025-02-11T16:00:00" u="1"/>
        <d v="2025-02-11T17:00:00" u="1"/>
        <d v="2025-02-11T18:00:00" u="1"/>
        <d v="2025-02-11T19:00:00" u="1"/>
        <d v="2025-02-11T20:00:00" u="1"/>
        <d v="2025-02-11T21:00:00" u="1"/>
        <d v="2025-02-11T22:00:00" u="1"/>
        <d v="2025-02-11T23:00:00" u="1"/>
        <d v="2025-02-12T01:00:00" u="1"/>
        <d v="2025-02-12T05:00:00" u="1"/>
        <d v="2025-02-12T06:00:00" u="1"/>
        <d v="2025-02-12T07:00:00" u="1"/>
        <d v="2025-02-12T08:00:00" u="1"/>
        <d v="2025-02-12T09:00:00" u="1"/>
        <d v="2025-02-12T10:30:00" u="1"/>
        <d v="2025-02-12T11:00:00" u="1"/>
        <d v="2025-02-12T12:00:00" u="1"/>
        <d v="2025-02-12T13:00:00" u="1"/>
        <d v="2025-02-12T14:00:00" u="1"/>
        <d v="2025-02-12T16:00:00" u="1"/>
        <d v="2025-02-12T18:00:00" u="1"/>
        <d v="2025-02-12T20:00:00" u="1"/>
        <d v="2025-02-13T06:00:00" u="1"/>
        <d v="2025-02-13T11:00:00" u="1"/>
        <d v="2025-02-13T15:00:00" u="1"/>
        <d v="2025-02-13T17:00:00" u="1"/>
        <d v="2025-02-16T20:00:00" u="1"/>
        <d v="2025-02-16T21:00:00" u="1"/>
        <d v="2025-02-16T22:00:00" u="1"/>
        <d v="2025-02-16T23:00:00" u="1"/>
        <d v="2025-02-17T01:00:00" u="1"/>
        <d v="2025-02-17T06:00:00" u="1"/>
        <d v="2025-02-17T07:30:00" u="1"/>
        <d v="2025-02-17T08:00:00" u="1"/>
        <d v="2025-02-17T09:00:00" u="1"/>
        <d v="2025-02-17T10:00:00" u="1"/>
        <d v="2025-02-17T12:00:00" u="1"/>
        <d v="2025-02-17T13:00:00" u="1"/>
        <d v="2025-02-17T14:00:00" u="1"/>
        <d v="2025-02-17T15:00:00" u="1"/>
        <d v="2025-02-17T16:00:00" u="1"/>
        <d v="2025-02-17T17:00:00" u="1"/>
        <d v="2025-02-17T18:00:00" u="1"/>
        <d v="2025-02-17T19:00:00" u="1"/>
        <d v="2025-02-17T20:00:00" u="1"/>
        <d v="2025-02-17T21:00:00" u="1"/>
        <d v="2025-02-17T23:00:00" u="1"/>
        <d v="2025-02-18T01:00:00" u="1"/>
        <d v="2025-02-18T06:00:00" u="1"/>
        <d v="2025-02-18T08:00:00" u="1"/>
        <d v="2025-02-18T10:00:00" u="1"/>
        <d v="2025-02-18T12:00:00" u="1"/>
        <d v="2025-02-18T14:00:00" u="1"/>
        <d v="2025-02-18T16:00:00" u="1"/>
        <d v="2025-02-18T18:00:00" u="1"/>
        <d v="2025-02-18T23:00:00" u="1"/>
        <d v="2025-02-19T01:00:00" u="1"/>
        <d v="2025-02-19T05:00:00" u="1"/>
        <d v="2025-02-19T09:00:00" u="1"/>
        <d v="2025-02-19T11:00:00" u="1"/>
        <d v="2025-02-19T15:00:00" u="1"/>
        <d v="2025-02-19T21:00:00" u="1"/>
        <d v="2025-02-19T23:00:00" u="1"/>
        <d v="2025-02-19T16:00:00" u="1"/>
        <d v="2025-02-19T18:00:00" u="1"/>
        <d v="2025-02-19T19:00:00" u="1"/>
        <d v="2025-02-19T20:00:00" u="1"/>
        <d v="2025-02-19T22:00:00" u="1"/>
        <d v="2025-02-20T03:00:00" u="1"/>
        <d v="2025-02-20T06:00:00" u="1"/>
        <d v="2025-02-20T08:00:00" u="1"/>
        <d v="2025-02-20T17:00:00" u="1"/>
        <d v="2025-02-20T19:00:00" u="1"/>
        <d v="2025-02-20T20:00:00" u="1"/>
        <d v="2025-02-20T22:00:00" u="1"/>
        <d v="2025-02-20T23:00:00" u="1"/>
        <d v="2025-02-21T00:00:00" u="1"/>
        <d v="2025-02-21T05:00:00" u="1"/>
        <d v="2025-02-21T08:00:00" u="1"/>
        <d v="2025-02-21T10:00:00" u="1"/>
        <d v="2025-02-21T12:00:00" u="1"/>
        <d v="2025-02-25T14:00:00" u="1"/>
        <d v="2025-02-23T19:00:00" u="1"/>
        <d v="2025-02-23T21:00:00" u="1"/>
        <d v="2025-02-23T22:00:00" u="1"/>
        <d v="2025-02-23T23:00:00" u="1"/>
        <d v="2025-02-24T01:00:00" u="1"/>
        <d v="2025-02-24T05:00:00" u="1"/>
        <d v="2025-02-24T06:00:00" u="1"/>
        <d v="2025-02-24T06:30:00" u="1"/>
        <d v="2025-02-24T08:00:00" u="1"/>
        <d v="2025-02-24T08:30:00" u="1"/>
        <d v="2025-02-24T10:00:00" u="1"/>
        <d v="2025-02-24T11:00:00" u="1"/>
        <d v="2025-02-24T12:00:00" u="1"/>
        <d v="2025-02-24T12:30:00" u="1"/>
        <d v="2025-02-24T14:00:00" u="1"/>
        <d v="2025-02-24T15:00:00" u="1"/>
        <d v="2025-02-24T16:00:00" u="1"/>
        <d v="2025-02-24T17:00:00" u="1"/>
        <d v="2025-02-24T18:00:00" u="1"/>
        <d v="2025-02-24T20:00:00" u="1"/>
        <d v="2025-02-24T23:00:00" u="1"/>
        <d v="2025-02-25T00:00:00" u="1"/>
        <d v="2025-02-25T02:00:00" u="1"/>
        <d v="2025-02-25T03:00:00" u="1"/>
        <d v="2025-02-25T05:00:00" u="1"/>
        <d v="2025-02-25T06:00:00" u="1"/>
        <d v="2025-02-25T09:00:00" u="1"/>
        <d v="2025-02-25T10:00:00" u="1"/>
        <d v="2025-02-25T11:00:00" u="1"/>
        <d v="2025-02-25T12:00:00" u="1"/>
        <d v="2025-02-25T13:00:00" u="1"/>
        <d v="2025-02-25T18:00:00" u="1"/>
        <d v="2025-02-25T19:00:00" u="1"/>
        <d v="2025-02-25T20:00:00" u="1"/>
        <d v="2025-02-25T23:00:00" u="1"/>
        <d v="2025-02-26T04:00:00" u="1"/>
        <d v="2025-02-26T08:00:00" u="1"/>
        <d v="2025-02-26T09:00:00" u="1"/>
        <d v="2025-02-26T10:00:00" u="1"/>
        <d v="2025-02-26T11:00:00" u="1"/>
        <d v="2025-02-26T12:00:00" u="1"/>
        <d v="2025-02-26T14:00:00" u="1"/>
        <d v="2025-02-26T15:00:00" u="1"/>
        <d v="2025-02-26T17:00:00" u="1"/>
        <d v="2025-02-28T07:00:00" u="1"/>
        <d v="2025-02-28T09:00:00" u="1"/>
        <d v="2025-02-28T13:00:00" u="1"/>
        <d v="2025-03-01T06:00:00" u="1"/>
        <d v="2025-03-01T09:00:00" u="1"/>
        <d v="2025-03-01T11:00:00" u="1"/>
        <d v="2025-03-03T09:00:00" u="1"/>
        <d v="2025-03-03T10:00:00" u="1"/>
        <d v="2025-03-03T10:30:00" u="1"/>
        <d v="2025-03-03T11:00:00" u="1"/>
        <d v="2025-03-03T12:00:00" u="1"/>
        <d v="2025-03-03T13:00:00" u="1"/>
        <d v="2025-03-03T13:30:00" u="1"/>
        <d v="2025-03-03T14:00:00" u="1"/>
        <d v="2025-03-03T15:00:00" u="1"/>
        <d v="2025-03-03T17:00:00" u="1"/>
        <d v="2025-03-03T17:45:00" u="1"/>
        <d v="2025-03-03T18:00:00" u="1"/>
        <d v="2025-03-03T19:00:00" u="1"/>
        <d v="2025-03-03T19:30:00" u="1"/>
        <d v="2025-03-03T20:30:00" u="1"/>
        <d v="2025-03-03T21:00:00" u="1"/>
        <d v="2025-03-03T23:00:00" u="1"/>
        <d v="2025-03-04T01:00:00" u="1"/>
        <d v="2025-03-04T03:00:00" u="1"/>
        <d v="2025-03-04T05:00:00" u="1"/>
        <d v="2025-03-04T06:00:00" u="1"/>
        <d v="2025-03-04T07:00:00" u="1"/>
        <d v="2025-03-04T07:30:00" u="1"/>
        <d v="2025-03-04T08:00:00" u="1"/>
        <d v="2025-03-04T09:00:00" u="1"/>
        <d v="2025-03-04T10:00:00" u="1"/>
        <d v="2025-03-04T10:30:00" u="1"/>
        <d v="2025-03-04T11:30:00" u="1"/>
        <d v="2025-03-04T12:00:00" u="1"/>
        <d v="2025-03-04T12:30:00" u="1"/>
        <d v="2025-03-04T13:30:00" u="1"/>
        <d v="2025-03-04T14:00:00" u="1"/>
        <d v="2025-03-04T15:00:00" u="1"/>
        <d v="2025-03-04T18:00:00" u="1"/>
        <d v="2025-03-04T19:00:00" u="1"/>
        <d v="2025-03-04T20:00:00" u="1"/>
        <d v="2025-03-04T21:00:00" u="1"/>
        <d v="2025-03-04T22:00:00" u="1"/>
        <d v="2025-03-04T23:00:00" u="1"/>
        <d v="2025-03-05T00:00:00" u="1"/>
        <d v="2025-03-05T01:00:00" u="1"/>
        <d v="2025-03-05T02:00:00" u="1"/>
        <d v="2025-03-05T04:00:00" u="1"/>
        <d v="2025-03-05T05:00:00" u="1"/>
        <d v="2025-03-05T06:00:00" u="1"/>
        <d v="2025-03-05T07:00:00" u="1"/>
        <d v="2025-03-05T08:00:00" u="1"/>
        <d v="2025-03-05T09:00:00" u="1"/>
        <d v="2025-03-05T11:00:00" u="1"/>
        <d v="2025-03-05T12:00:00" u="1"/>
        <d v="2025-03-05T14:00:00" u="1"/>
        <d v="2025-03-05T17:00:00" u="1"/>
        <d v="2025-03-04T16:00:00" u="1"/>
        <d v="2025-03-04T17:30:00" u="1"/>
        <d v="2025-03-07T09:00:00" u="1"/>
        <d v="2025-03-07T13:00:00" u="1"/>
        <d v="2025-03-09T08:00:00" u="1"/>
        <d v="2025-03-09T12:30:00" u="1"/>
        <d v="2025-03-11T12:00:00" u="1"/>
        <d v="2025-03-11T14:00:00" u="1"/>
        <d v="2025-03-09T14:30:00" u="1"/>
        <d v="2025-03-09T19:30:00" u="1"/>
        <d v="2025-03-09T21:00:00" u="1"/>
        <d v="2025-03-09T23:00:00" u="1"/>
        <d v="2025-03-10T01:00:00" u="1"/>
        <d v="2025-03-10T04:00:00" u="1"/>
        <d v="2025-03-10T05:00:00" u="1"/>
        <d v="2025-03-10T06:00:00" u="1"/>
        <d v="2025-03-10T07:00:00" u="1"/>
        <d v="2025-03-10T07:30:00" u="1"/>
        <d v="2025-03-10T08:00:00" u="1"/>
        <d v="2025-03-10T09:00:00" u="1"/>
        <d v="2025-03-10T10:00:00" u="1"/>
        <d v="2025-03-10T10:30:00" u="1"/>
        <d v="2025-03-10T12:00:00" u="1"/>
        <d v="2025-03-10T13:30:00" u="1"/>
        <d v="2025-03-10T14:00:00" u="1"/>
        <d v="2025-03-10T14:30:00" u="1"/>
        <d v="2025-03-10T16:00:00" u="1"/>
        <d v="2025-03-10T18:00:00" u="1"/>
        <d v="2025-03-10T20:00:00" u="1"/>
        <d v="2025-03-10T22:00:00" u="1"/>
        <d v="2025-03-10T23:00:00" u="1"/>
        <d v="2025-03-11T01:00:00" u="1"/>
        <d v="2025-03-11T02:00:00" u="1"/>
        <d v="2025-03-11T03:00:00" u="1"/>
        <d v="2025-03-11T05:00:00" u="1"/>
        <d v="2025-03-11T07:00:00" u="1"/>
        <d v="2025-03-11T08:00:00" u="1"/>
        <d v="2025-03-11T10:00:00" u="1"/>
        <d v="2025-03-11T15:00:00" u="1"/>
        <d v="2025-03-11T16:00:00" u="1"/>
        <d v="2025-03-11T17:00:00" u="1"/>
        <d v="2025-03-11T19:00:00" u="1"/>
        <d v="2025-03-12T09:00:00" u="1"/>
        <d v="2025-03-15T13:00:00" u="1"/>
        <d v="2025-03-15T15:00:00" u="1"/>
        <d v="2025-03-15T16:00:00" u="1"/>
        <d v="2025-03-15T17:00:00" u="1"/>
        <d v="2025-03-15T19:00:00" u="1"/>
        <d v="2025-03-15T20:00:00" u="1"/>
        <d v="2025-03-15T22:00:00" u="1"/>
        <d v="2025-03-16T00:00:00" u="1"/>
        <d v="2025-03-16T09:00:00" u="1"/>
        <d v="2025-03-17T13:30:00" u="1"/>
        <d v="2025-03-17T15:00:00" u="1"/>
        <d v="2025-03-17T17:00:00" u="1"/>
        <d v="2025-03-17T19:00:00" u="1"/>
        <d v="2025-03-17T21:00:00" u="1"/>
        <d v="2025-03-17T23:30:00" u="1"/>
        <d v="2025-03-18T07:30:00" u="1"/>
        <d v="2025-03-18T08:00:00" u="1"/>
        <d v="2025-03-18T08:30:00" u="1"/>
        <d v="2025-03-16T11:00:00" u="1"/>
        <d v="2025-03-16T12:00:00" u="1"/>
        <d v="2025-03-16T12:30:00" u="1"/>
        <d v="2025-03-16T13:00:00" u="1"/>
        <d v="2025-03-16T14:00:00" u="1"/>
        <d v="2025-03-16T15:00:00" u="1"/>
        <d v="2025-03-16T17:00:00" u="1"/>
        <d v="2025-03-16T19:00:00" u="1"/>
        <d v="2025-03-16T20:00:00" u="1"/>
        <d v="2025-03-16T21:00:00" u="1"/>
        <d v="2025-03-16T22:00:00" u="1"/>
        <d v="2025-03-17T02:00:00" u="1"/>
        <d v="2025-03-17T05:00:00" u="1"/>
        <d v="2025-03-17T06:00:00" u="1"/>
        <d v="2025-03-17T07:30:00" u="1"/>
        <d v="2025-03-17T08:00:00" u="1"/>
        <d v="2025-03-17T09:00:00" u="1"/>
        <d v="2025-03-17T10:00:00" u="1"/>
        <d v="2025-03-17T10:30:00" u="1"/>
        <d v="2025-03-17T11:00:00" u="1"/>
        <d v="2025-03-17T12:00:00" u="1"/>
        <d v="2025-03-17T13:00:00" u="1"/>
        <d v="2025-03-17T14:00:00" u="1"/>
        <d v="2025-03-17T20:00:00" u="1"/>
        <d v="2025-03-18T02:00:00" u="1"/>
        <d v="2025-03-18T05:00:00" u="1"/>
        <d v="2025-03-18T07:00:00" u="1"/>
        <d v="2025-03-18T09:00:00" u="1"/>
        <d v="2025-03-18T11:00:00" u="1"/>
        <d v="2025-03-16T07:00:00" u="1"/>
        <d v="2025-03-16T08:00:00" u="1"/>
        <d v="2025-03-16T10:00:00" u="1"/>
        <d v="2025-03-16T18:00:00" u="1"/>
        <d v="2025-03-16T23:00:00" u="1"/>
        <d v="2025-03-17T19:45:00" u="1"/>
        <d v="2025-03-17T23:00:00" u="1"/>
      </sharedItems>
      <fieldGroup par="51"/>
    </cacheField>
    <cacheField name="DC start date" numFmtId="166">
      <sharedItems containsSemiMixedTypes="0" containsNonDate="0" containsDate="1" containsString="0" minDate="2024-01-11T11:55:00" maxDate="2024-12-31T14:24:00"/>
    </cacheField>
    <cacheField name="TRANSPORT MODE" numFmtId="166">
      <sharedItems count="4">
        <s v="TRUCK"/>
        <s v="BARGE"/>
        <s v="NO" u="1"/>
        <s v="YES" u="1"/>
      </sharedItems>
    </cacheField>
    <cacheField name="CLEANING" numFmtId="0">
      <sharedItems/>
    </cacheField>
    <cacheField name="EXTRA STOP" numFmtId="0">
      <sharedItems containsSemiMixedTypes="0" containsString="0" containsNumber="1" containsInteger="1" minValue="0" maxValue="2"/>
    </cacheField>
    <cacheField name="WEEK" numFmtId="0">
      <sharedItems containsSemiMixedTypes="0" containsString="0" containsNumber="1" containsInteger="1" minValue="2" maxValue="53"/>
    </cacheField>
    <cacheField name="MONTH" numFmtId="0">
      <sharedItems containsSemiMixedTypes="0" containsString="0" containsNumber="1" containsInteger="1" minValue="1" maxValue="12" count="12">
        <n v="1"/>
        <n v="2"/>
        <n v="3"/>
        <n v="4"/>
        <n v="5"/>
        <n v="6"/>
        <n v="7"/>
        <n v="8"/>
        <n v="9"/>
        <n v="10"/>
        <n v="11"/>
        <n v="12"/>
      </sharedItems>
    </cacheField>
    <cacheField name="HORA DE LLEGADA CONT" numFmtId="166">
      <sharedItems containsSemiMixedTypes="0" containsNonDate="0" containsDate="1" containsString="0" minDate="2024-01-11T11:45:00" maxDate="2024-12-31T13:14:00"/>
    </cacheField>
    <cacheField name="ETA A OFRECIMIENTO" numFmtId="167">
      <sharedItems containsSemiMixedTypes="0" containsNonDate="0" containsDate="1" containsString="0" minDate="1899-12-30T01:21:00" maxDate="1900-01-04T05:00:00"/>
    </cacheField>
    <cacheField name="ETA A OFRECIMIENTO 2" numFmtId="2">
      <sharedItems containsSemiMixedTypes="0" containsString="0" containsNumber="1" minValue="1.3499999998603016" maxValue="125.00000000005821"/>
    </cacheField>
    <cacheField name="AVAILABILITY  -48H" numFmtId="0">
      <sharedItems count="2">
        <s v="YES"/>
        <s v="NO"/>
      </sharedItems>
    </cacheField>
    <cacheField name="DEL. AVAILABLE A SLOT" numFmtId="167">
      <sharedItems containsSemiMixedTypes="0" containsNonDate="0" containsDate="1" containsString="0" minDate="1899-12-30T00:00:00" maxDate="1900-01-06T15:00:00" count="201">
        <d v="1899-12-30T07:30:00"/>
        <d v="1899-12-30T00:00:00"/>
        <d v="1899-12-30T04:00:00"/>
        <d v="1899-12-30T02:00:00"/>
        <d v="1899-12-30T17:00:00"/>
        <d v="1899-12-30T04:30:00"/>
        <d v="1899-12-30T03:00:00"/>
        <d v="1899-12-30T01:30:00"/>
        <d v="1899-12-30T06:00:00"/>
        <d v="1899-12-30T18:30:00"/>
        <d v="1899-12-31T08:30:00"/>
        <d v="1899-12-31T07:00:00"/>
        <d v="1899-12-30T18:00:00"/>
        <d v="1899-12-30T13:00:00"/>
        <d v="1899-12-30T14:00:00"/>
        <d v="1899-12-30T07:00:00"/>
        <d v="1899-12-30T16:00:00"/>
        <d v="1899-12-30T11:00:00"/>
        <d v="1899-12-30T01:00:00"/>
        <d v="1899-12-30T09:00:00"/>
        <d v="1899-12-30T23:00:00"/>
        <d v="1899-12-30T22:00:00"/>
        <d v="1899-12-30T05:00:00"/>
        <d v="1899-12-30T12:00:00"/>
        <d v="1899-12-30T16:30:00"/>
        <d v="1899-12-31T13:00:00"/>
        <d v="1899-12-31T01:00:00"/>
        <d v="1899-12-31T02:00:00"/>
        <d v="1899-12-30T21:00:00"/>
        <d v="1899-12-30T08:00:00"/>
        <d v="1899-12-30T20:00:00"/>
        <d v="1899-12-30T15:00:00"/>
        <d v="1899-12-31T16:00:00"/>
        <d v="1899-12-31T08:00:00"/>
        <d v="1899-12-31T17:30:00"/>
        <d v="1899-12-30T08:30:00"/>
        <d v="1899-12-30T10:00:00"/>
        <d v="1899-12-31T14:30:00"/>
        <d v="1899-12-30T11:30:00"/>
        <d v="1899-12-30T19:30:00"/>
        <d v="1899-12-31T06:00:00"/>
        <d v="1899-12-31T01:30:00"/>
        <d v="1899-12-30T04:15:00"/>
        <d v="1899-12-31T07:30:00"/>
        <d v="1899-12-30T22:30:00"/>
        <d v="1899-12-31T04:30:00"/>
        <d v="1899-12-31T10:00:00"/>
        <d v="1899-12-31T04:00:00"/>
        <d v="1899-12-31T11:00:00"/>
        <d v="1900-01-01T00:00:00"/>
        <d v="1899-12-31T15:00:00"/>
        <d v="1899-12-31T09:00:00"/>
        <d v="1899-12-30T19:00:00"/>
        <d v="1899-12-30T05:30:00"/>
        <d v="1900-01-01T03:00:00"/>
        <d v="1900-01-01T09:00:00"/>
        <d v="1900-01-01T01:00:00"/>
        <d v="1899-12-31T03:00:00"/>
        <d v="1899-12-31T05:00:00"/>
        <d v="1900-01-01T07:00:00"/>
        <d v="1900-01-01T05:00:00"/>
        <d v="1899-12-30T12:45:00"/>
        <d v="1899-12-30T03:30:00"/>
        <d v="1899-12-31T00:00:00"/>
        <d v="1899-12-30T13:30:00"/>
        <d v="1899-12-30T14:30:00"/>
        <d v="1899-12-30T12:30:00"/>
        <d v="1899-12-30T23:30:00"/>
        <d v="1899-12-30T00:41:00"/>
        <d v="1899-12-31T12:30:00"/>
        <d v="1899-12-31T06:30:00"/>
        <d v="1899-12-30T03:45:00"/>
        <d v="1899-12-30T06:30:00"/>
        <d v="1899-12-30T13:01:00"/>
        <d v="1899-12-30T00:30:00"/>
        <d v="1899-12-30T15:30:00"/>
        <d v="1899-12-30T20:30:00"/>
        <d v="1899-12-31T00:30:00"/>
        <d v="1899-12-30T17:30:00"/>
        <d v="1899-12-30T02:30:00"/>
        <d v="1899-12-31T17:00:00"/>
        <d v="1899-12-31T18:00:00"/>
        <d v="1899-12-31T21:00:00"/>
        <d v="1899-12-30T10:30:00"/>
        <d v="1899-12-31T23:30:00"/>
        <d v="1899-12-31T05:30:00"/>
        <d v="1899-12-31T22:30:00"/>
        <d v="1899-12-30T09:30:00"/>
        <d v="1899-12-31T20:30:00"/>
        <d v="1900-01-01T00:30:00"/>
        <d v="1899-12-31T16:30:00"/>
        <d v="1900-01-01T05:30:00"/>
        <d v="1899-12-30T21:30:00"/>
        <d v="1899-12-31T18:30:00"/>
        <d v="1900-01-01T02:30:00"/>
        <d v="1899-12-31T12:00:00"/>
        <d v="1899-12-31T14:00:00"/>
        <d v="1899-12-30T06:45:00"/>
        <d v="1900-01-01T14:30:00"/>
        <d v="1900-01-01T10:00:00"/>
        <d v="1900-01-02T12:00:00"/>
        <d v="1900-01-02T10:00:00"/>
        <d v="1900-01-02T14:00:00"/>
        <d v="1900-01-01T11:30:00"/>
        <d v="1900-01-01T13:00:00"/>
        <d v="1900-01-02T08:00:00"/>
        <d v="1899-12-31T20:00:00"/>
        <d v="1899-12-31T23:00:00"/>
        <d v="1899-12-30T11:31:00"/>
        <d v="1899-12-31T19:30:00"/>
        <d v="1900-01-01T19:30:00"/>
        <d v="1900-01-02T00:00:00"/>
        <d v="1899-12-31T10:30:00"/>
        <d v="1900-01-01T12:30:00"/>
        <d v="1900-01-01T17:00:00"/>
        <d v="1899-12-31T13:30:00"/>
        <d v="1900-01-01T06:00:00"/>
        <d v="1900-01-01T21:00:00"/>
        <d v="1900-01-01T03:30:00"/>
        <d v="1900-01-01T15:30:00"/>
        <d v="1899-12-31T19:00:00"/>
        <d v="1900-01-01T11:00:00"/>
        <d v="1899-12-31T02:30:00"/>
        <d v="1900-01-02T16:00:00"/>
        <d v="1899-12-31T11:30:00"/>
        <d v="1900-01-02T19:00:00"/>
        <d v="1900-01-02T22:00:00"/>
        <d v="1900-01-02T23:30:00"/>
        <d v="1900-01-02T20:30:00"/>
        <d v="1900-01-02T11:30:00"/>
        <d v="1899-12-31T22:00:00"/>
        <d v="1900-01-02T13:00:00"/>
        <d v="1900-01-01T04:30:00"/>
        <d v="1900-01-01T02:00:00"/>
        <d v="1900-01-01T08:30:00"/>
        <d v="1900-01-01T16:00:00"/>
        <d v="1900-01-02T01:30:00"/>
        <d v="1900-01-01T22:00:00"/>
        <d v="1900-01-01T07:30:00"/>
        <d v="1900-01-02T10:30:00"/>
        <d v="1899-12-31T21:30:00"/>
        <d v="1900-01-03T05:00:00"/>
        <d v="1900-01-03T08:00:00"/>
        <d v="1900-01-03T10:00:00"/>
        <d v="1900-01-03T04:00:00"/>
        <d v="1900-01-01T16:30:00"/>
        <d v="1900-01-01T14:00:00"/>
        <d v="1900-01-02T20:00:00"/>
        <d v="1900-01-02T04:00:00"/>
        <d v="1900-01-02T07:00:00"/>
        <d v="1900-01-02T06:00:00"/>
        <d v="1900-01-03T00:00:00"/>
        <d v="1900-01-02T18:00:00"/>
        <d v="1900-01-02T21:00:00"/>
        <d v="1900-01-01T01:30:00"/>
        <d v="1900-01-02T03:30:00"/>
        <d v="1900-01-01T06:30:00"/>
        <d v="1900-01-01T18:30:00"/>
        <d v="1900-01-01T23:00:00"/>
        <d v="1900-01-03T02:00:00"/>
        <d v="1900-01-03T06:00:00"/>
        <d v="1900-01-02T05:00:00"/>
        <d v="1899-12-31T09:30:00"/>
        <d v="1900-01-01T08:00:00"/>
        <d v="1900-01-02T01:00:00"/>
        <d v="1900-01-01T04:00:00"/>
        <d v="1899-12-30T03:01:00"/>
        <d v="1900-01-01T18:00:00"/>
        <d v="1900-01-01T20:00:00"/>
        <d v="1900-01-01T15:00:00"/>
        <d v="1900-01-01T19:00:00"/>
        <d v="1900-01-06T15:00:00"/>
        <d v="1900-01-04T03:00:00"/>
        <d v="1900-01-03T22:00:00"/>
        <d v="1900-01-03T20:00:00"/>
        <d v="1900-01-03T17:00:00"/>
        <d v="1900-01-03T15:00:00"/>
        <d v="1900-01-03T13:00:00"/>
        <d v="1900-01-03T11:00:00"/>
        <d v="1900-01-03T03:00:00"/>
        <d v="1900-01-03T01:00:00"/>
        <d v="1900-01-02T17:00:00"/>
        <d v="1900-01-02T15:00:00"/>
        <d v="1900-01-02T14:30:00"/>
        <d v="1900-01-02T09:00:00"/>
        <d v="1900-01-02T02:00:00"/>
        <d v="1900-01-02T00:30:00"/>
        <d v="1900-01-01T23:30:00"/>
        <d v="1900-01-02T03:00:00"/>
        <d v="1900-01-01T12:00:00"/>
        <d v="1899-12-31T15:30:00"/>
        <d v="1900-01-03T12:00:00"/>
        <d v="1899-12-31T17:01:00" u="1"/>
        <d v="1899-12-30T13:45:00" u="1"/>
        <d v="1899-12-30T08:45:00" u="1"/>
        <d v="1899-12-31T03:30:00" u="1"/>
        <d v="1900-01-01T13:30:00" u="1"/>
        <d v="1900-01-01T21:30:00" u="1"/>
        <d v="1900-01-02T05:30:00" u="1"/>
        <d v="1900-01-02T06:30:00" u="1"/>
        <d v="1899-12-31T12:45:00" u="1"/>
      </sharedItems>
      <fieldGroup par="53"/>
    </cacheField>
    <cacheField name="DEL. AVAILABLE A SLOT 2" numFmtId="2">
      <sharedItems containsSemiMixedTypes="0" containsString="0" containsNumber="1" minValue="0" maxValue="183"/>
    </cacheField>
    <cacheField name="TIMESLOT MENOS DE 24H " numFmtId="0">
      <sharedItems/>
    </cacheField>
    <cacheField name="ETA A TIMESLOT" numFmtId="167">
      <sharedItems containsSemiMixedTypes="0" containsNonDate="0" containsDate="1" containsString="0" minDate="1899-12-30T05:46:00" maxDate="1900-01-07T23:32:00"/>
    </cacheField>
    <cacheField name="ETA A TIMESLOT 2" numFmtId="2">
      <sharedItems containsSemiMixedTypes="0" containsString="0" containsNumber="1" minValue="5.7666666666045785" maxValue="215.53333333338378"/>
    </cacheField>
    <cacheField name="PUNTUALIDAD (H)" numFmtId="167">
      <sharedItems containsSemiMixedTypes="0" containsNonDate="0" containsDate="1" containsString="0" minDate="1899-12-30T00:00:00" maxDate="1899-12-31T00:50:00"/>
    </cacheField>
    <cacheField name="PUNTUALIDAD 2" numFmtId="167">
      <sharedItems/>
    </cacheField>
    <cacheField name="PUNTUALIDAD 3" numFmtId="2">
      <sharedItems containsSemiMixedTypes="0" containsString="0" containsNumber="1" minValue="0" maxValue="24.833333333255723"/>
    </cacheField>
    <cacheField name="ATA TO UNLOADING" numFmtId="167">
      <sharedItems containsSemiMixedTypes="0" containsNonDate="0" containsDate="1" containsString="0" minDate="1899-12-30T05:36:00" maxDate="1900-01-07T23:42:00"/>
    </cacheField>
    <cacheField name="ATA TO UNLOADING 2" numFmtId="2">
      <sharedItems containsSemiMixedTypes="0" containsString="0" containsNumber="1" minValue="5.5999999999185093" maxValue="215.70000000006985"/>
    </cacheField>
    <cacheField name="DELIVERED IN -48H" numFmtId="2">
      <sharedItems count="2">
        <s v="YES"/>
        <s v="NO"/>
      </sharedItems>
    </cacheField>
    <cacheField name="HOUR" numFmtId="169">
      <sharedItems containsSemiMixedTypes="0" containsNonDate="0" containsDate="1" containsString="0" minDate="1899-12-30T00:00:00" maxDate="1899-12-30T23:30:00"/>
    </cacheField>
    <cacheField name="NIGHT" numFmtId="0">
      <sharedItems/>
    </cacheField>
    <cacheField name="CONTAINER4" numFmtId="0">
      <sharedItems/>
    </cacheField>
    <cacheField name="VENDOR" numFmtId="166">
      <sharedItems/>
    </cacheField>
    <cacheField name="COST" numFmtId="165">
      <sharedItems containsSemiMixedTypes="0" containsString="0" containsNumber="1" containsInteger="1" minValue="380" maxValue="775"/>
    </cacheField>
    <cacheField name="CLEANING5" numFmtId="168">
      <sharedItems containsMixedTypes="1" containsNumber="1" containsInteger="1" minValue="100" maxValue="120"/>
    </cacheField>
    <cacheField name="E.S. COST" numFmtId="168">
      <sharedItems containsSemiMixedTypes="0" containsString="0" containsNumber="1" containsInteger="1" minValue="35" maxValue="50"/>
    </cacheField>
    <cacheField name="EXTRA STOP TOTAL" numFmtId="168">
      <sharedItems containsSemiMixedTypes="0" containsString="0" containsNumber="1" containsInteger="1" minValue="0" maxValue="100"/>
    </cacheField>
    <cacheField name="WEEKDAY" numFmtId="0">
      <sharedItems containsSemiMixedTypes="0" containsString="0" containsNumber="1" containsInteger="1" minValue="1" maxValue="7"/>
    </cacheField>
    <cacheField name="DELIVERED AT" numFmtId="0">
      <sharedItems/>
    </cacheField>
    <cacheField name="VENDOR+BASECOST" numFmtId="0">
      <sharedItems/>
    </cacheField>
    <cacheField name="TOTAL COST" numFmtId="171">
      <sharedItems containsSemiMixedTypes="0" containsString="0" containsNumber="1" containsInteger="1" minValue="380" maxValue="875"/>
    </cacheField>
    <cacheField name="ADMIN FEE" numFmtId="171">
      <sharedItems containsSemiMixedTypes="0" containsString="0" containsNumber="1" containsInteger="1" minValue="0" maxValue="25"/>
    </cacheField>
    <cacheField name="TOTAL SELL" numFmtId="171">
      <sharedItems containsSemiMixedTypes="0" containsString="0" containsNumber="1" containsInteger="1" minValue="380" maxValue="875"/>
    </cacheField>
    <cacheField name="WAITING TIMES" numFmtId="171">
      <sharedItems containsString="0" containsBlank="1" containsNumber="1" containsInteger="1" minValue="25" maxValue="200"/>
    </cacheField>
    <cacheField name="Months (ETA)" numFmtId="0" databaseField="0">
      <fieldGroup base="3">
        <rangePr groupBy="months" startDate="2024-01-10T11:00:00" endDate="2024-12-29T18:00:00"/>
        <groupItems count="14">
          <s v="&lt;10/01/2024"/>
          <s v="Jan"/>
          <s v="Feb"/>
          <s v="Mar"/>
          <s v="Apr"/>
          <s v="May"/>
          <s v="Jun"/>
          <s v="Jul"/>
          <s v="Aug"/>
          <s v="Sep"/>
          <s v="Oct"/>
          <s v="Nov"/>
          <s v="Dec"/>
          <s v="&gt;29/12/2024"/>
        </groupItems>
      </fieldGroup>
    </cacheField>
    <cacheField name="Quarters (ETA)" numFmtId="0" databaseField="0">
      <fieldGroup base="3">
        <rangePr groupBy="quarters" startDate="2024-01-10T11:00:00" endDate="2024-12-29T18:00:00"/>
        <groupItems count="6">
          <s v="&lt;10/01/2024"/>
          <s v="Qtr1"/>
          <s v="Qtr2"/>
          <s v="Qtr3"/>
          <s v="Qtr4"/>
          <s v="&gt;29/12/2024"/>
        </groupItems>
      </fieldGroup>
    </cacheField>
    <cacheField name="Years (ETA)" numFmtId="0" databaseField="0">
      <fieldGroup base="3">
        <rangePr groupBy="years" startDate="2024-01-10T11:00:00" endDate="2024-12-29T18:00:00"/>
        <groupItems count="3">
          <s v="&lt;10/01/2024"/>
          <s v="2024"/>
          <s v="&gt;29/12/2024"/>
        </groupItems>
      </fieldGroup>
    </cacheField>
    <cacheField name="Days (TIMESLOT)" numFmtId="0" databaseField="0">
      <fieldGroup base="10">
        <rangePr groupBy="days" startDate="2024-01-11T13:00:00" endDate="2024-12-31T14:00:00"/>
        <groupItems count="368">
          <s v="&lt;1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24"/>
        </groupItems>
      </fieldGroup>
    </cacheField>
    <cacheField name="Months (TIMESLOT)" numFmtId="0" databaseField="0">
      <fieldGroup base="10">
        <rangePr groupBy="months" startDate="2024-01-11T13:00:00" endDate="2024-12-31T14:00:00"/>
        <groupItems count="14">
          <s v="&lt;11/01/2024"/>
          <s v="Jan"/>
          <s v="Feb"/>
          <s v="Mar"/>
          <s v="Apr"/>
          <s v="May"/>
          <s v="Jun"/>
          <s v="Jul"/>
          <s v="Aug"/>
          <s v="Sep"/>
          <s v="Oct"/>
          <s v="Nov"/>
          <s v="Dec"/>
          <s v="&gt;31/12/2024"/>
        </groupItems>
      </fieldGroup>
    </cacheField>
    <cacheField name="Hours (DEL. AVAILABLE A SLOT)" numFmtId="0" databaseField="0">
      <fieldGroup base="21">
        <rangePr groupBy="hours" startDate="1899-12-30T00:00:00" endDate="1900-01-06T15:00:00"/>
        <groupItems count="26">
          <s v="&lt;00/01/1900"/>
          <s v="00"/>
          <s v="01"/>
          <s v="02"/>
          <s v="03"/>
          <s v="04"/>
          <s v="05"/>
          <s v="06"/>
          <s v="07"/>
          <s v="08"/>
          <s v="09"/>
          <s v="10"/>
          <s v="11"/>
          <s v="12"/>
          <s v="13"/>
          <s v="14"/>
          <s v="15"/>
          <s v="16"/>
          <s v="17"/>
          <s v="18"/>
          <s v="19"/>
          <s v="20"/>
          <s v="21"/>
          <s v="22"/>
          <s v="23"/>
          <s v="&gt;07/01/1900"/>
        </groupItems>
      </fieldGroup>
    </cacheField>
    <cacheField name="Days (DEL. AVAILABLE A SLOT)" numFmtId="0" databaseField="0">
      <fieldGroup base="21">
        <rangePr groupBy="days" startDate="1899-12-30T00:00:00" endDate="1900-01-06T15:00:00"/>
        <groupItems count="368">
          <s v="&lt;00/01/190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7/01/1900"/>
        </groupItems>
      </fieldGroup>
    </cacheField>
  </cacheFields>
  <extLst>
    <ext xmlns:x14="http://schemas.microsoft.com/office/spreadsheetml/2009/9/main" uri="{725AE2AE-9491-48be-B2B4-4EB974FC3084}">
      <x14:pivotCacheDefinition pivotCacheId="3555938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26">
  <r>
    <s v="MARSEILLE MAERSK"/>
    <s v="Rotterdam"/>
    <d v="2024-01-10T14:26:00"/>
    <x v="0"/>
    <x v="0"/>
    <s v="MAERSK"/>
    <s v="MAEU9188452"/>
    <s v="SIMEI LELYSTAD"/>
    <d v="2024-01-11T13:00:00"/>
    <d v="2024-01-11T21:10:00"/>
    <x v="0"/>
    <d v="2024-01-11T21:20:00"/>
    <x v="0"/>
    <s v="NO"/>
    <n v="0"/>
    <n v="2"/>
    <x v="0"/>
    <d v="2024-01-11T21:10:00"/>
    <d v="1899-12-30T22:34:00"/>
    <n v="22.566666666534729"/>
    <x v="0"/>
    <x v="0"/>
    <n v="7.5"/>
    <s v="SI"/>
    <d v="1899-12-31T06:04:00"/>
    <n v="30.066666666534729"/>
    <d v="1899-12-30T00:40:00"/>
    <s v="SI"/>
    <n v="0.66666666674427688"/>
    <d v="1899-12-31T06:54:00"/>
    <n v="30.899999999965075"/>
    <x v="0"/>
    <d v="1899-12-30T20:30:00"/>
    <s v="NIGHT"/>
    <s v="MAEU9188452"/>
    <s v="CTU FLEVOKUST BV"/>
    <n v="480"/>
    <e v="#N/A"/>
    <n v="35"/>
    <n v="0"/>
    <n v="4"/>
    <s v="NIGHT"/>
    <s v="CTU FLEVOKUST BVNIGHT"/>
    <n v="480"/>
    <n v="0"/>
    <n v="480"/>
    <m/>
  </r>
  <r>
    <s v="MARSEILLE MAERSK"/>
    <s v="Rotterdam"/>
    <d v="2024-01-10T14:26:00"/>
    <x v="0"/>
    <x v="0"/>
    <s v="MSC"/>
    <s v="MEDU9501074"/>
    <s v="SIMEI LELYSTAD"/>
    <d v="2024-01-11T13:00:00"/>
    <d v="2024-01-11T13:18:00"/>
    <x v="1"/>
    <d v="2024-01-11T14:40:00"/>
    <x v="0"/>
    <s v="NO"/>
    <n v="1"/>
    <n v="2"/>
    <x v="0"/>
    <d v="2024-01-11T13:18:00"/>
    <d v="1899-12-30T22:34:00"/>
    <n v="22.566666666534729"/>
    <x v="0"/>
    <x v="1"/>
    <n v="0"/>
    <s v="SI"/>
    <d v="1899-12-30T22:34:00"/>
    <n v="22.566666666534729"/>
    <d v="1899-12-30T00:18:00"/>
    <s v="SI"/>
    <n v="0.30000000010477379"/>
    <d v="1899-12-31T00:14:00"/>
    <n v="24.233333333220799"/>
    <x v="0"/>
    <d v="1899-12-30T13:00:00"/>
    <s v="NO"/>
    <s v="MEDU9501074"/>
    <s v="CTU FLEVOKUST BV"/>
    <n v="480"/>
    <e v="#N/A"/>
    <n v="35"/>
    <n v="35"/>
    <n v="4"/>
    <s v="WEEK"/>
    <s v="CTU FLEVOKUST BVWEEK"/>
    <n v="515"/>
    <n v="0"/>
    <n v="565"/>
    <n v="50"/>
  </r>
  <r>
    <s v="MARSEILLE MAERSK"/>
    <s v="Rotterdam"/>
    <d v="2024-01-10T14:26:00"/>
    <x v="0"/>
    <x v="0"/>
    <s v="MSC"/>
    <s v="MEDU9501161"/>
    <s v="XPO TALLER LELYSTAD"/>
    <d v="2024-01-11T13:00:00"/>
    <d v="2024-01-11T17:55:00"/>
    <x v="2"/>
    <d v="2024-01-11T18:30:00"/>
    <x v="0"/>
    <s v="NO"/>
    <n v="0"/>
    <n v="2"/>
    <x v="0"/>
    <d v="2024-01-11T17:55:00"/>
    <d v="1899-12-30T22:34:00"/>
    <n v="22.566666666534729"/>
    <x v="0"/>
    <x v="2"/>
    <n v="4.0000000001164153"/>
    <s v="SI"/>
    <d v="1899-12-31T02:34:00"/>
    <n v="26.566666666651145"/>
    <d v="1899-12-30T00:55:00"/>
    <s v="NO"/>
    <n v="0.91666666668606922"/>
    <d v="1899-12-31T04:04:00"/>
    <n v="28.066666666651145"/>
    <x v="0"/>
    <d v="1899-12-30T17:00:00"/>
    <s v="NO"/>
    <s v="MEDU9501161"/>
    <s v="CTU FLEVOKUST BV"/>
    <n v="520"/>
    <e v="#N/A"/>
    <n v="35"/>
    <n v="0"/>
    <n v="4"/>
    <s v="WEEK"/>
    <s v="CTU FLEVOKUST BVWEEK"/>
    <n v="520"/>
    <n v="0"/>
    <n v="520"/>
    <m/>
  </r>
  <r>
    <s v="MARSEILLE MAERSK"/>
    <s v="Rotterdam"/>
    <d v="2024-01-10T14:26:00"/>
    <x v="0"/>
    <x v="0"/>
    <s v="MSC"/>
    <s v="MEDU9508700"/>
    <s v="XPO TALLER LELYSTAD"/>
    <d v="2024-01-11T13:00:00"/>
    <d v="2024-01-11T12:11:00"/>
    <x v="1"/>
    <d v="2024-01-11T12:30:00"/>
    <x v="0"/>
    <s v="NO"/>
    <n v="0"/>
    <n v="2"/>
    <x v="0"/>
    <d v="2024-01-11T12:11:00"/>
    <d v="1899-12-30T22:34:00"/>
    <n v="22.566666666534729"/>
    <x v="0"/>
    <x v="1"/>
    <n v="0"/>
    <s v="SI"/>
    <d v="1899-12-30T22:34:00"/>
    <n v="22.566666666534729"/>
    <d v="1899-12-30T00:00:00"/>
    <s v="SI"/>
    <n v="0"/>
    <d v="1899-12-30T22:04:00"/>
    <n v="22.066666666651145"/>
    <x v="0"/>
    <d v="1899-12-30T13:00:00"/>
    <s v="NO"/>
    <s v="MEDU9508700"/>
    <s v="CTU FLEVOKUST BV"/>
    <n v="520"/>
    <e v="#N/A"/>
    <n v="35"/>
    <n v="0"/>
    <n v="4"/>
    <s v="WEEK"/>
    <s v="CTU FLEVOKUST BVWEEK"/>
    <n v="520"/>
    <n v="0"/>
    <n v="520"/>
    <m/>
  </r>
  <r>
    <s v="MARSEILLE MAERSK"/>
    <s v="Rotterdam"/>
    <d v="2024-01-10T14:26:00"/>
    <x v="0"/>
    <x v="0"/>
    <s v="MSC"/>
    <s v="MEDU9556776"/>
    <s v="LELYSTAD"/>
    <d v="2024-01-11T13:00:00"/>
    <d v="2024-01-11T14:53:00"/>
    <x v="3"/>
    <d v="2024-01-11T15:25:00"/>
    <x v="0"/>
    <s v="NO"/>
    <n v="1"/>
    <n v="2"/>
    <x v="0"/>
    <d v="2024-01-11T14:53:00"/>
    <d v="1899-12-30T22:34:00"/>
    <n v="22.566666666534729"/>
    <x v="0"/>
    <x v="3"/>
    <n v="2.0000000000582077"/>
    <s v="SI"/>
    <d v="1899-12-31T00:34:00"/>
    <n v="24.566666666592937"/>
    <d v="1899-12-30T00:00:00"/>
    <s v="SI"/>
    <n v="0"/>
    <d v="1899-12-31T00:59:00"/>
    <n v="24.983333333220799"/>
    <x v="0"/>
    <d v="1899-12-30T15:00:00"/>
    <s v="NO"/>
    <s v="MEDU9556776"/>
    <s v="CTU FLEVOKUST BV"/>
    <n v="520"/>
    <e v="#N/A"/>
    <n v="35"/>
    <n v="35"/>
    <n v="4"/>
    <s v="WEEK"/>
    <s v="CTU FLEVOKUST BVWEEK"/>
    <n v="555"/>
    <n v="0"/>
    <n v="555"/>
    <m/>
  </r>
  <r>
    <s v="MARSEILLE MAERSK"/>
    <s v="Rotterdam"/>
    <d v="2024-01-10T14:26:00"/>
    <x v="0"/>
    <x v="0"/>
    <s v="MSC"/>
    <s v="MEDU9564719"/>
    <s v="SIMEI LELYSTAD"/>
    <d v="2024-01-11T13:00:00"/>
    <d v="2024-01-12T06:06:00"/>
    <x v="4"/>
    <d v="2024-01-12T06:20:00"/>
    <x v="0"/>
    <s v="NO"/>
    <n v="0"/>
    <n v="2"/>
    <x v="0"/>
    <d v="2024-01-12T06:06:00"/>
    <d v="1899-12-30T22:34:00"/>
    <n v="22.566666666534729"/>
    <x v="0"/>
    <x v="4"/>
    <n v="17.000000000058208"/>
    <s v="SI"/>
    <d v="1899-12-31T15:34:00"/>
    <n v="39.566666666592937"/>
    <d v="1899-12-30T00:06:00"/>
    <s v="SI"/>
    <n v="9.9999999976716936E-2"/>
    <d v="1899-12-31T15:54:00"/>
    <n v="39.899999999965075"/>
    <x v="0"/>
    <d v="1899-12-30T06:00:00"/>
    <s v="NO"/>
    <s v="MEDU9564719"/>
    <s v="CTU FLEVOKUST BV"/>
    <n v="520"/>
    <e v="#N/A"/>
    <n v="35"/>
    <n v="0"/>
    <n v="5"/>
    <s v="WEEK"/>
    <s v="CTU FLEVOKUST BVWEEK"/>
    <n v="520"/>
    <n v="0"/>
    <n v="520"/>
    <m/>
  </r>
  <r>
    <s v="MARSEILLE MAERSK"/>
    <s v="Rotterdam"/>
    <d v="2024-01-10T14:26:00"/>
    <x v="0"/>
    <x v="0"/>
    <s v="MSC"/>
    <s v="MSCU0191053"/>
    <s v="SIMEI LELYSTAD"/>
    <d v="2024-01-11T13:00:00"/>
    <d v="2024-01-11T17:30:00"/>
    <x v="5"/>
    <d v="2024-01-11T17:40:00"/>
    <x v="0"/>
    <s v="NO"/>
    <n v="0"/>
    <n v="2"/>
    <x v="0"/>
    <d v="2024-01-11T17:30:00"/>
    <d v="1899-12-30T22:34:00"/>
    <n v="22.566666666534729"/>
    <x v="0"/>
    <x v="5"/>
    <n v="4.5"/>
    <s v="SI"/>
    <d v="1899-12-31T03:04:00"/>
    <n v="27.066666666534729"/>
    <d v="1899-12-30T00:00:00"/>
    <s v="SI"/>
    <n v="0"/>
    <d v="1899-12-31T03:14:00"/>
    <n v="27.233333333220799"/>
    <x v="0"/>
    <d v="1899-12-30T17:30:00"/>
    <s v="NO"/>
    <s v="MSCU0191053"/>
    <s v="CTU FLEVOKUST BV"/>
    <n v="520"/>
    <e v="#N/A"/>
    <n v="35"/>
    <n v="0"/>
    <n v="4"/>
    <s v="WEEK"/>
    <s v="CTU FLEVOKUST BVWEEK"/>
    <n v="520"/>
    <n v="0"/>
    <n v="520"/>
    <m/>
  </r>
  <r>
    <s v="MARSEILLE MAERSK"/>
    <s v="Rotterdam"/>
    <d v="2024-01-10T14:26:00"/>
    <x v="0"/>
    <x v="0"/>
    <s v="MSC"/>
    <s v="MSDU8516138"/>
    <s v="LELYSTAD"/>
    <d v="2024-01-11T13:00:00"/>
    <d v="2024-01-11T12:05:00"/>
    <x v="1"/>
    <d v="2024-01-11T15:15:00"/>
    <x v="0"/>
    <s v="NO"/>
    <n v="0"/>
    <n v="2"/>
    <x v="0"/>
    <d v="2024-01-11T12:05:00"/>
    <d v="1899-12-30T22:34:00"/>
    <n v="22.566666666534729"/>
    <x v="0"/>
    <x v="1"/>
    <n v="0"/>
    <s v="SI"/>
    <d v="1899-12-30T22:34:00"/>
    <n v="22.566666666534729"/>
    <d v="1899-12-30T00:00:00"/>
    <s v="SI"/>
    <n v="0"/>
    <d v="1899-12-31T00:49:00"/>
    <n v="24.816666666534729"/>
    <x v="0"/>
    <d v="1899-12-30T13:00:00"/>
    <s v="NO"/>
    <s v="MSDU8516138"/>
    <s v="CTU FLEVOKUST BV"/>
    <n v="520"/>
    <e v="#N/A"/>
    <n v="35"/>
    <n v="0"/>
    <n v="4"/>
    <s v="WEEK"/>
    <s v="CTU FLEVOKUST BVWEEK"/>
    <n v="520"/>
    <n v="0"/>
    <n v="620"/>
    <n v="100"/>
  </r>
  <r>
    <s v="MARSEILLE MAERSK"/>
    <s v="Rotterdam"/>
    <d v="2024-01-10T14:26:00"/>
    <x v="0"/>
    <x v="0"/>
    <s v="MAERSK"/>
    <s v="MSKU1059185"/>
    <s v="SIMEI LELYSTAD"/>
    <d v="2024-01-11T13:00:00"/>
    <d v="2024-01-11T11:45:00"/>
    <x v="1"/>
    <d v="2024-01-11T11:55:00"/>
    <x v="0"/>
    <s v="NO"/>
    <n v="1"/>
    <n v="2"/>
    <x v="0"/>
    <d v="2024-01-11T11:45:00"/>
    <d v="1899-12-30T22:34:00"/>
    <n v="22.566666666534729"/>
    <x v="0"/>
    <x v="1"/>
    <n v="0"/>
    <s v="SI"/>
    <d v="1899-12-30T22:34:00"/>
    <n v="22.566666666534729"/>
    <d v="1899-12-30T00:00:00"/>
    <s v="SI"/>
    <n v="0"/>
    <d v="1899-12-30T21:29:00"/>
    <n v="21.483333333337214"/>
    <x v="0"/>
    <d v="1899-12-30T13:00:00"/>
    <s v="NO"/>
    <s v="MSKU1059185"/>
    <s v="CTU FLEVOKUST BV"/>
    <n v="520"/>
    <e v="#N/A"/>
    <n v="35"/>
    <n v="35"/>
    <n v="4"/>
    <s v="WEEK"/>
    <s v="CTU FLEVOKUST BVWEEK"/>
    <n v="555"/>
    <n v="0"/>
    <n v="555"/>
    <m/>
  </r>
  <r>
    <s v="MARSEILLE MAERSK"/>
    <s v="Rotterdam"/>
    <d v="2024-01-10T14:26:00"/>
    <x v="0"/>
    <x v="0"/>
    <s v="MAERSK"/>
    <s v="MSKU4584696"/>
    <s v="SIMEI LELYSTAD"/>
    <d v="2024-01-11T13:00:00"/>
    <d v="2024-01-11T15:35:00"/>
    <x v="6"/>
    <d v="2024-01-11T15:45:00"/>
    <x v="0"/>
    <s v="NO"/>
    <n v="0"/>
    <n v="2"/>
    <x v="0"/>
    <d v="2024-01-11T15:35:00"/>
    <d v="1899-12-30T22:34:00"/>
    <n v="22.566666666534729"/>
    <x v="0"/>
    <x v="6"/>
    <n v="3"/>
    <s v="SI"/>
    <d v="1899-12-31T01:34:00"/>
    <n v="25.566666666534729"/>
    <d v="1899-12-30T00:00:00"/>
    <s v="SI"/>
    <n v="0"/>
    <d v="1899-12-31T01:19:00"/>
    <n v="25.316666666592937"/>
    <x v="0"/>
    <d v="1899-12-30T16:00:00"/>
    <s v="NO"/>
    <s v="MSKU4584696"/>
    <s v="CTU FLEVOKUST BV"/>
    <n v="520"/>
    <e v="#N/A"/>
    <n v="35"/>
    <n v="0"/>
    <n v="4"/>
    <s v="WEEK"/>
    <s v="CTU FLEVOKUST BVWEEK"/>
    <n v="520"/>
    <n v="0"/>
    <n v="520"/>
    <m/>
  </r>
  <r>
    <s v="MARSEILLE MAERSK"/>
    <s v="Rotterdam"/>
    <d v="2024-01-10T14:26:00"/>
    <x v="0"/>
    <x v="0"/>
    <s v="MAERSK"/>
    <s v="MSKU9494661"/>
    <s v="SIMEI LELYSTAD"/>
    <d v="2024-01-11T13:00:00"/>
    <d v="2024-01-11T14:55:00"/>
    <x v="7"/>
    <d v="2024-01-11T15:05:00"/>
    <x v="0"/>
    <s v="NO"/>
    <n v="0"/>
    <n v="2"/>
    <x v="0"/>
    <d v="2024-01-11T14:55:00"/>
    <d v="1899-12-30T22:34:00"/>
    <n v="22.566666666534729"/>
    <x v="0"/>
    <x v="7"/>
    <n v="1.5"/>
    <s v="SI"/>
    <d v="1899-12-31T00:04:00"/>
    <n v="24.066666666534729"/>
    <d v="1899-12-30T00:25:00"/>
    <s v="SI"/>
    <n v="0.41666666680248454"/>
    <d v="1899-12-31T00:39:00"/>
    <n v="24.64999999984866"/>
    <x v="0"/>
    <d v="1899-12-30T14:30:00"/>
    <s v="NO"/>
    <s v="MSKU9494661"/>
    <s v="CTU FLEVOKUST BV"/>
    <n v="520"/>
    <e v="#N/A"/>
    <n v="35"/>
    <n v="0"/>
    <n v="4"/>
    <s v="WEEK"/>
    <s v="CTU FLEVOKUST BVWEEK"/>
    <n v="520"/>
    <n v="0"/>
    <n v="520"/>
    <m/>
  </r>
  <r>
    <s v="MARSEILLE MAERSK"/>
    <s v="Rotterdam"/>
    <d v="2024-01-10T14:26:00"/>
    <x v="0"/>
    <x v="0"/>
    <s v="MSC"/>
    <s v="PGMU9500661"/>
    <s v="SIMEI LELYSTAD"/>
    <d v="2024-01-11T13:00:00"/>
    <d v="2024-01-11T17:55:00"/>
    <x v="5"/>
    <d v="2024-01-11T18:05:00"/>
    <x v="0"/>
    <s v="NO"/>
    <n v="0"/>
    <n v="2"/>
    <x v="0"/>
    <d v="2024-01-11T17:55:00"/>
    <d v="1899-12-30T22:34:00"/>
    <n v="22.566666666534729"/>
    <x v="0"/>
    <x v="5"/>
    <n v="4.5"/>
    <s v="SI"/>
    <d v="1899-12-31T03:04:00"/>
    <n v="27.066666666534729"/>
    <d v="1899-12-30T00:25:00"/>
    <s v="SI"/>
    <n v="0.41666666680248454"/>
    <d v="1899-12-31T03:39:00"/>
    <n v="27.64999999984866"/>
    <x v="0"/>
    <d v="1899-12-30T17:30:00"/>
    <s v="NO"/>
    <s v="PGMU9500661"/>
    <s v="CTU FLEVOKUST BV"/>
    <n v="520"/>
    <e v="#N/A"/>
    <n v="35"/>
    <n v="0"/>
    <n v="4"/>
    <s v="WEEK"/>
    <s v="CTU FLEVOKUST BVWEEK"/>
    <n v="520"/>
    <n v="0"/>
    <n v="545"/>
    <n v="25"/>
  </r>
  <r>
    <s v="MARSEILLE MAERSK"/>
    <s v="Rotterdam"/>
    <d v="2024-01-10T14:26:00"/>
    <x v="0"/>
    <x v="0"/>
    <s v="MAERSK"/>
    <s v="TCKU6853969"/>
    <s v="SIMEI LELYSTAD"/>
    <d v="2024-01-11T13:00:00"/>
    <d v="2024-01-11T14:10:00"/>
    <x v="7"/>
    <d v="2024-01-11T14:20:00"/>
    <x v="0"/>
    <s v="NO"/>
    <n v="2"/>
    <n v="2"/>
    <x v="0"/>
    <d v="2024-01-11T14:10:00"/>
    <d v="1899-12-30T22:34:00"/>
    <n v="22.566666666534729"/>
    <x v="0"/>
    <x v="7"/>
    <n v="1.5"/>
    <s v="SI"/>
    <d v="1899-12-31T00:04:00"/>
    <n v="24.066666666534729"/>
    <d v="1899-12-30T00:00:00"/>
    <s v="SI"/>
    <n v="0"/>
    <d v="1899-12-30T23:54:00"/>
    <n v="23.89999999984866"/>
    <x v="0"/>
    <d v="1899-12-30T14:30:00"/>
    <s v="NO"/>
    <s v="TCKU6853969"/>
    <s v="CTU FLEVOKUST BV"/>
    <n v="520"/>
    <e v="#N/A"/>
    <n v="35"/>
    <n v="70"/>
    <n v="4"/>
    <s v="WEEK"/>
    <s v="CTU FLEVOKUST BVWEEK"/>
    <n v="590"/>
    <n v="0"/>
    <n v="590"/>
    <m/>
  </r>
  <r>
    <s v="MARSEILLE MAERSK"/>
    <s v="Rotterdam"/>
    <d v="2024-01-10T14:26:00"/>
    <x v="0"/>
    <x v="0"/>
    <s v="MSC"/>
    <s v="TCNU1559431"/>
    <s v="SIMEI LELYSTAD"/>
    <d v="2024-01-11T13:00:00"/>
    <d v="2024-01-11T19:15:00"/>
    <x v="8"/>
    <d v="2024-01-11T19:25:00"/>
    <x v="0"/>
    <s v="NO"/>
    <n v="0"/>
    <n v="2"/>
    <x v="0"/>
    <d v="2024-01-11T19:15:00"/>
    <d v="1899-12-30T22:34:00"/>
    <n v="22.566666666534729"/>
    <x v="0"/>
    <x v="8"/>
    <n v="6"/>
    <s v="SI"/>
    <d v="1899-12-31T04:34:00"/>
    <n v="28.566666666534729"/>
    <d v="1899-12-30T00:15:00"/>
    <s v="SI"/>
    <n v="0.25000000011641532"/>
    <d v="1899-12-31T04:59:00"/>
    <n v="28.983333333337214"/>
    <x v="0"/>
    <d v="1899-12-30T19:00:00"/>
    <s v="NO"/>
    <s v="TCNU1559431"/>
    <s v="CTU FLEVOKUST BV"/>
    <n v="520"/>
    <e v="#N/A"/>
    <n v="35"/>
    <n v="0"/>
    <n v="4"/>
    <s v="WEEK"/>
    <s v="CTU FLEVOKUST BVWEEK"/>
    <n v="520"/>
    <n v="0"/>
    <n v="520"/>
    <m/>
  </r>
  <r>
    <s v="MARSEILLE MAERSK"/>
    <s v="Rotterdam"/>
    <d v="2024-01-10T14:26:00"/>
    <x v="0"/>
    <x v="0"/>
    <s v="MAERSK"/>
    <s v="TCNU4551178"/>
    <s v="SIMEI LELYSTAD"/>
    <d v="2024-01-11T13:00:00"/>
    <d v="2024-01-11T15:40:00"/>
    <x v="6"/>
    <d v="2024-01-11T15:50:00"/>
    <x v="0"/>
    <s v="NO"/>
    <n v="0"/>
    <n v="2"/>
    <x v="0"/>
    <d v="2024-01-11T15:40:00"/>
    <d v="1899-12-30T22:34:00"/>
    <n v="22.566666666534729"/>
    <x v="0"/>
    <x v="6"/>
    <n v="3"/>
    <s v="SI"/>
    <d v="1899-12-31T01:34:00"/>
    <n v="25.566666666534729"/>
    <d v="1899-12-30T00:00:00"/>
    <s v="SI"/>
    <n v="0"/>
    <d v="1899-12-31T01:24:00"/>
    <n v="25.39999999984866"/>
    <x v="0"/>
    <d v="1899-12-30T16:00:00"/>
    <s v="NO"/>
    <s v="TCNU4551178"/>
    <s v="CTU FLEVOKUST BV"/>
    <n v="520"/>
    <e v="#N/A"/>
    <n v="35"/>
    <n v="0"/>
    <n v="4"/>
    <s v="WEEK"/>
    <s v="CTU FLEVOKUST BVWEEK"/>
    <n v="520"/>
    <n v="0"/>
    <n v="520"/>
    <m/>
  </r>
  <r>
    <s v="MARSEILLE MAERSK"/>
    <s v="Rotterdam"/>
    <d v="2024-01-10T14:26:00"/>
    <x v="0"/>
    <x v="0"/>
    <s v="MAERSK"/>
    <s v="TCNU8577289"/>
    <s v="SIMEI LELYSTAD"/>
    <d v="2024-01-11T13:00:00"/>
    <d v="2024-01-12T06:05:00"/>
    <x v="4"/>
    <d v="2024-01-12T06:20:00"/>
    <x v="0"/>
    <s v="NO"/>
    <n v="0"/>
    <n v="2"/>
    <x v="0"/>
    <d v="2024-01-12T06:05:00"/>
    <d v="1899-12-30T22:34:00"/>
    <n v="22.566666666534729"/>
    <x v="0"/>
    <x v="4"/>
    <n v="17.000000000058208"/>
    <s v="SI"/>
    <d v="1899-12-31T15:34:00"/>
    <n v="39.566666666592937"/>
    <d v="1899-12-30T00:05:00"/>
    <s v="SI"/>
    <n v="8.3333333255723119E-2"/>
    <d v="1899-12-31T15:54:00"/>
    <n v="39.899999999965075"/>
    <x v="0"/>
    <d v="1899-12-30T06:00:00"/>
    <s v="NO"/>
    <s v="TCNU8577289"/>
    <s v="CTU FLEVOKUST BV"/>
    <n v="520"/>
    <e v="#N/A"/>
    <n v="35"/>
    <n v="0"/>
    <n v="5"/>
    <s v="WEEK"/>
    <s v="CTU FLEVOKUST BVWEEK"/>
    <n v="520"/>
    <n v="0"/>
    <n v="520"/>
    <m/>
  </r>
  <r>
    <s v="MARSEILLE MAERSK"/>
    <s v="Rotterdam"/>
    <d v="2024-01-10T14:26:00"/>
    <x v="0"/>
    <x v="0"/>
    <s v="MAERSK"/>
    <s v="TEMU7443290"/>
    <s v="SIMEI LELYSTAD"/>
    <d v="2024-01-11T13:00:00"/>
    <d v="2024-01-12T07:38:00"/>
    <x v="9"/>
    <d v="2024-01-12T07:50:00"/>
    <x v="0"/>
    <s v="NO"/>
    <n v="0"/>
    <n v="2"/>
    <x v="0"/>
    <d v="2024-01-12T07:38:00"/>
    <d v="1899-12-30T22:34:00"/>
    <n v="22.566666666534729"/>
    <x v="0"/>
    <x v="9"/>
    <n v="18.500000000058208"/>
    <s v="SI"/>
    <d v="1899-12-31T17:04:00"/>
    <n v="41.066666666592937"/>
    <d v="1899-12-30T00:08:00"/>
    <s v="SI"/>
    <n v="0.13333333341870457"/>
    <d v="1899-12-31T17:24:00"/>
    <n v="41.399999999965075"/>
    <x v="0"/>
    <d v="1899-12-30T07:30:00"/>
    <s v="NO"/>
    <s v="TEMU7443290"/>
    <s v="CTU FLEVOKUST BV"/>
    <n v="520"/>
    <e v="#N/A"/>
    <n v="35"/>
    <n v="0"/>
    <n v="5"/>
    <s v="WEEK"/>
    <s v="CTU FLEVOKUST BVWEEK"/>
    <n v="520"/>
    <n v="0"/>
    <n v="520"/>
    <m/>
  </r>
  <r>
    <s v="MARSEILLE MAERSK"/>
    <s v="Rotterdam"/>
    <d v="2024-01-10T14:26:00"/>
    <x v="0"/>
    <x v="0"/>
    <s v="MAERSK"/>
    <s v="TRHU6771262"/>
    <s v="SIMEI LELYSTAD"/>
    <d v="2024-01-11T13:00:00"/>
    <d v="2024-01-12T07:21:00"/>
    <x v="9"/>
    <d v="2024-01-12T07:35:00"/>
    <x v="0"/>
    <s v="NO"/>
    <n v="0"/>
    <n v="2"/>
    <x v="0"/>
    <d v="2024-01-12T07:21:00"/>
    <d v="1899-12-30T22:34:00"/>
    <n v="22.566666666534729"/>
    <x v="0"/>
    <x v="9"/>
    <n v="18.500000000058208"/>
    <s v="SI"/>
    <d v="1899-12-31T17:04:00"/>
    <n v="41.066666666592937"/>
    <d v="1899-12-30T00:00:00"/>
    <s v="SI"/>
    <n v="0"/>
    <d v="1899-12-31T17:09:00"/>
    <n v="41.14999999984866"/>
    <x v="0"/>
    <d v="1899-12-30T07:30:00"/>
    <s v="NO"/>
    <s v="TRHU6771262"/>
    <s v="CTU FLEVOKUST BV"/>
    <n v="520"/>
    <e v="#N/A"/>
    <n v="35"/>
    <n v="0"/>
    <n v="5"/>
    <s v="WEEK"/>
    <s v="CTU FLEVOKUST BVWEEK"/>
    <n v="520"/>
    <n v="0"/>
    <n v="580"/>
    <n v="60"/>
  </r>
  <r>
    <s v="SANTA ROSA"/>
    <s v="Rotterdam"/>
    <d v="2024-01-12T23:08:00"/>
    <x v="1"/>
    <x v="1"/>
    <s v="MAERSK"/>
    <s v="MAEU9243668"/>
    <s v="SIMEI LELYSTAD"/>
    <d v="2024-01-13T23:00:00"/>
    <d v="2024-01-15T07:25:00"/>
    <x v="10"/>
    <d v="2024-01-15T07:35:00"/>
    <x v="0"/>
    <s v="NO"/>
    <n v="1"/>
    <n v="3"/>
    <x v="0"/>
    <d v="2024-01-15T07:25:00"/>
    <d v="1899-12-30T23:52:00"/>
    <n v="23.866666666755918"/>
    <x v="0"/>
    <x v="10"/>
    <n v="32.499999999941792"/>
    <s v="NO"/>
    <d v="1900-01-01T08:22:00"/>
    <n v="56.366666666697711"/>
    <d v="1899-12-30T00:00:00"/>
    <s v="SI"/>
    <n v="0"/>
    <d v="1900-01-01T08:27:00"/>
    <n v="56.449999999953434"/>
    <x v="1"/>
    <d v="1899-12-30T07:30:00"/>
    <s v="NO"/>
    <s v="MAEU9243668"/>
    <s v="LOGIX"/>
    <n v="530"/>
    <e v="#N/A"/>
    <n v="50"/>
    <n v="50"/>
    <n v="1"/>
    <s v="WEEK"/>
    <s v="LOGIXWEEK"/>
    <n v="580"/>
    <n v="25"/>
    <n v="605"/>
    <m/>
  </r>
  <r>
    <s v="SANTA ROSA"/>
    <s v="Rotterdam"/>
    <d v="2024-01-12T23:08:00"/>
    <x v="1"/>
    <x v="2"/>
    <s v="MAERSK"/>
    <s v="MRKU2582060"/>
    <s v="SIMEI LELYSTAD"/>
    <d v="2024-01-13T23:00:00"/>
    <d v="2024-01-15T06:00:00"/>
    <x v="11"/>
    <d v="2024-01-15T06:10:00"/>
    <x v="0"/>
    <s v="NO"/>
    <n v="1"/>
    <n v="3"/>
    <x v="0"/>
    <d v="2024-01-15T06:00:00"/>
    <d v="1899-12-30T23:52:00"/>
    <n v="23.866666666755918"/>
    <x v="0"/>
    <x v="11"/>
    <n v="30.999999999941792"/>
    <s v="NO"/>
    <d v="1900-01-01T06:52:00"/>
    <n v="54.866666666697711"/>
    <d v="1899-12-30T00:00:00"/>
    <s v="SI"/>
    <n v="0"/>
    <d v="1900-01-01T07:02:00"/>
    <n v="55.03333333338378"/>
    <x v="1"/>
    <d v="1899-12-30T06:00:00"/>
    <s v="NO"/>
    <s v="MRKU2582060"/>
    <s v="OM TRANSPORT"/>
    <n v="475"/>
    <e v="#N/A"/>
    <n v="50"/>
    <n v="50"/>
    <n v="1"/>
    <s v="WEEK"/>
    <s v="OM TRANSPORTWEEK"/>
    <n v="525"/>
    <n v="25"/>
    <n v="550"/>
    <m/>
  </r>
  <r>
    <s v="SANTA ROSA"/>
    <s v="Rotterdam"/>
    <d v="2024-01-12T23:08:00"/>
    <x v="1"/>
    <x v="1"/>
    <s v="MAERSK"/>
    <s v="MRKU3531576"/>
    <s v="SIMEI LELYSTAD"/>
    <d v="2024-01-13T23:00:00"/>
    <d v="2024-01-14T14:35:00"/>
    <x v="12"/>
    <d v="2024-01-14T14:45:00"/>
    <x v="0"/>
    <s v="NO"/>
    <n v="1"/>
    <n v="2"/>
    <x v="0"/>
    <d v="2024-01-14T14:35:00"/>
    <d v="1899-12-30T23:52:00"/>
    <n v="23.866666666755918"/>
    <x v="0"/>
    <x v="12"/>
    <n v="18"/>
    <s v="SI"/>
    <d v="1899-12-31T17:52:00"/>
    <n v="41.866666666755918"/>
    <d v="1899-12-30T00:00:00"/>
    <s v="SI"/>
    <n v="0"/>
    <d v="1899-12-31T15:37:00"/>
    <n v="39.616666666755918"/>
    <x v="0"/>
    <d v="1899-12-30T17:00:00"/>
    <s v="NO"/>
    <s v="MRKU3531576"/>
    <s v="LOGIX"/>
    <n v="530"/>
    <e v="#N/A"/>
    <n v="50"/>
    <n v="50"/>
    <n v="7"/>
    <s v="SUNDAY"/>
    <s v="LOGIXSUNDAY"/>
    <n v="580"/>
    <n v="25"/>
    <n v="605"/>
    <m/>
  </r>
  <r>
    <s v="SANTA ROSA"/>
    <s v="Rotterdam"/>
    <d v="2024-01-12T23:08:00"/>
    <x v="1"/>
    <x v="2"/>
    <s v="MAERSK"/>
    <s v="MRKU3611877"/>
    <s v="LELYSTAD"/>
    <d v="2024-01-13T23:00:00"/>
    <d v="2024-01-13T22:04:00"/>
    <x v="13"/>
    <d v="2024-01-13T22:36:00"/>
    <x v="0"/>
    <s v="CLEANING"/>
    <n v="0"/>
    <n v="2"/>
    <x v="0"/>
    <d v="2024-01-13T22:04:00"/>
    <d v="1899-12-30T23:52:00"/>
    <n v="23.866666666755918"/>
    <x v="0"/>
    <x v="1"/>
    <n v="0"/>
    <s v="SI"/>
    <d v="1899-12-30T23:52:00"/>
    <n v="23.866666666755918"/>
    <d v="1899-12-30T00:00:00"/>
    <s v="SI"/>
    <n v="0"/>
    <d v="1899-12-30T23:28:00"/>
    <n v="23.466666666674428"/>
    <x v="0"/>
    <d v="1899-12-30T23:00:00"/>
    <s v="NIGHT"/>
    <s v="MRKU3611877"/>
    <s v="OM TRANSPORT"/>
    <n v="475"/>
    <n v="110"/>
    <n v="50"/>
    <n v="0"/>
    <n v="6"/>
    <s v="NIGHT"/>
    <s v="OM TRANSPORTNIGHT"/>
    <n v="585"/>
    <n v="25"/>
    <n v="610"/>
    <m/>
  </r>
  <r>
    <s v="SANTA ROSA"/>
    <s v="Rotterdam"/>
    <d v="2024-01-12T23:08:00"/>
    <x v="1"/>
    <x v="3"/>
    <s v="MAERSK"/>
    <s v="MRKU5082094"/>
    <s v="LELYSTAD"/>
    <d v="2024-01-13T23:00:00"/>
    <d v="2024-01-14T12:49:00"/>
    <x v="14"/>
    <d v="2024-01-14T13:45:00"/>
    <x v="0"/>
    <s v="CLEANING"/>
    <n v="0"/>
    <n v="2"/>
    <x v="0"/>
    <d v="2024-01-14T12:49:00"/>
    <d v="1899-12-30T23:52:00"/>
    <n v="23.866666666755918"/>
    <x v="0"/>
    <x v="13"/>
    <n v="12.999999999941792"/>
    <s v="SI"/>
    <d v="1899-12-31T12:52:00"/>
    <n v="36.866666666697711"/>
    <d v="1899-12-30T00:49:00"/>
    <s v="NO"/>
    <n v="0.81666666670935228"/>
    <d v="1899-12-31T14:37:00"/>
    <n v="38.616666666639503"/>
    <x v="0"/>
    <d v="1899-12-30T12:00:00"/>
    <s v="NO"/>
    <s v="MRKU5082094"/>
    <s v="MSI"/>
    <n v="500"/>
    <n v="120"/>
    <n v="50"/>
    <n v="0"/>
    <n v="7"/>
    <s v="SUNDAY"/>
    <s v="MSISUNDAY"/>
    <n v="620"/>
    <n v="25"/>
    <n v="645"/>
    <m/>
  </r>
  <r>
    <s v="SANTA ROSA"/>
    <s v="Rotterdam"/>
    <d v="2024-01-12T23:08:00"/>
    <x v="1"/>
    <x v="2"/>
    <s v="MAERSK"/>
    <s v="MRKU5820691"/>
    <s v="LELYSTAD"/>
    <d v="2024-01-13T23:00:00"/>
    <d v="2024-01-14T08:54:00"/>
    <x v="15"/>
    <d v="2024-01-14T10:30:00"/>
    <x v="0"/>
    <s v="CLEANING"/>
    <n v="0"/>
    <n v="2"/>
    <x v="0"/>
    <d v="2024-01-14T08:54:00"/>
    <d v="1899-12-30T23:52:00"/>
    <n v="23.866666666755918"/>
    <x v="0"/>
    <x v="14"/>
    <n v="13.999999999883585"/>
    <s v="SI"/>
    <d v="1899-12-31T13:52:00"/>
    <n v="37.866666666639503"/>
    <d v="1899-12-30T00:00:00"/>
    <s v="SI"/>
    <n v="0"/>
    <d v="1899-12-31T11:22:00"/>
    <n v="35.366666666697711"/>
    <x v="0"/>
    <d v="1899-12-30T13:00:00"/>
    <s v="NO"/>
    <s v="MRKU5820691"/>
    <s v="OM TRANSPORT"/>
    <n v="550"/>
    <n v="110"/>
    <n v="50"/>
    <n v="0"/>
    <n v="7"/>
    <s v="SUNDAY"/>
    <s v="OM TRANSPORTSUNDAY"/>
    <n v="660"/>
    <n v="25"/>
    <n v="765"/>
    <n v="80"/>
  </r>
  <r>
    <s v="SANTA ROSA"/>
    <s v="Rotterdam"/>
    <d v="2024-01-12T23:08:00"/>
    <x v="1"/>
    <x v="3"/>
    <s v="MAERSK"/>
    <s v="MRKU7472337"/>
    <s v="LELYSTAD"/>
    <d v="2024-01-13T23:00:00"/>
    <d v="2024-01-14T01:29:00"/>
    <x v="16"/>
    <d v="2024-01-14T02:35:00"/>
    <x v="0"/>
    <s v="CLEANING"/>
    <n v="0"/>
    <n v="2"/>
    <x v="0"/>
    <d v="2024-01-14T01:29:00"/>
    <d v="1899-12-30T23:52:00"/>
    <n v="23.866666666755918"/>
    <x v="0"/>
    <x v="6"/>
    <n v="3"/>
    <s v="SI"/>
    <d v="1899-12-31T02:52:00"/>
    <n v="26.866666666755918"/>
    <d v="1899-12-30T00:00:00"/>
    <s v="SI"/>
    <n v="0"/>
    <d v="1899-12-31T03:27:00"/>
    <n v="27.450000000069849"/>
    <x v="0"/>
    <d v="1899-12-30T02:00:00"/>
    <s v="NIGHT"/>
    <s v="MRKU7472337"/>
    <s v="MSI"/>
    <n v="530"/>
    <n v="120"/>
    <n v="50"/>
    <n v="0"/>
    <n v="7"/>
    <s v="NIGHT"/>
    <s v="MSINIGHT"/>
    <n v="650"/>
    <n v="25"/>
    <n v="675"/>
    <m/>
  </r>
  <r>
    <s v="SANTA ROSA"/>
    <s v="Rotterdam"/>
    <d v="2024-01-12T23:08:00"/>
    <x v="1"/>
    <x v="3"/>
    <s v="MAERSK"/>
    <s v="MRKU9373694"/>
    <s v="LELYSTAD"/>
    <d v="2024-01-13T23:00:00"/>
    <d v="2024-01-14T04:10:00"/>
    <x v="17"/>
    <d v="2024-01-14T04:20:00"/>
    <x v="0"/>
    <s v="CLEANING"/>
    <n v="0"/>
    <n v="2"/>
    <x v="0"/>
    <d v="2024-01-14T04:10:00"/>
    <d v="1899-12-30T23:52:00"/>
    <n v="23.866666666755918"/>
    <x v="0"/>
    <x v="15"/>
    <n v="6.9999999999417923"/>
    <s v="SI"/>
    <d v="1899-12-31T06:52:00"/>
    <n v="30.866666666697711"/>
    <d v="1899-12-30T00:00:00"/>
    <s v="SI"/>
    <n v="0"/>
    <d v="1899-12-31T05:12:00"/>
    <n v="29.200000000011642"/>
    <x v="0"/>
    <d v="1899-12-30T06:00:00"/>
    <s v="NO"/>
    <s v="MRKU9373694"/>
    <s v="MSI"/>
    <n v="500"/>
    <n v="120"/>
    <n v="50"/>
    <n v="0"/>
    <n v="7"/>
    <s v="SUNDAY"/>
    <s v="MSISUNDAY"/>
    <n v="620"/>
    <n v="25"/>
    <n v="645"/>
    <m/>
  </r>
  <r>
    <s v="SANTA ROSA"/>
    <s v="Rotterdam"/>
    <d v="2024-01-12T23:08:00"/>
    <x v="1"/>
    <x v="3"/>
    <s v="MAERSK"/>
    <s v="MRKU9470890"/>
    <s v="LELYSTAD"/>
    <d v="2024-01-13T23:00:00"/>
    <d v="2024-01-14T16:06:00"/>
    <x v="18"/>
    <d v="2024-01-14T16:30:00"/>
    <x v="0"/>
    <s v="NO"/>
    <n v="0"/>
    <n v="2"/>
    <x v="0"/>
    <d v="2024-01-14T16:06:00"/>
    <d v="1899-12-30T23:52:00"/>
    <n v="23.866666666755918"/>
    <x v="0"/>
    <x v="16"/>
    <n v="15.999999999941792"/>
    <s v="SI"/>
    <d v="1899-12-31T15:52:00"/>
    <n v="39.866666666697711"/>
    <d v="1899-12-30T01:06:00"/>
    <s v="NO"/>
    <n v="1.0999999999185093"/>
    <d v="1899-12-31T17:22:00"/>
    <n v="41.366666666697711"/>
    <x v="0"/>
    <d v="1899-12-30T15:00:00"/>
    <s v="NO"/>
    <s v="MRKU9470890"/>
    <s v="MSI"/>
    <n v="500"/>
    <e v="#N/A"/>
    <n v="50"/>
    <n v="0"/>
    <n v="7"/>
    <s v="SUNDAY"/>
    <s v="MSISUNDAY"/>
    <n v="500"/>
    <n v="25"/>
    <n v="525"/>
    <m/>
  </r>
  <r>
    <s v="SANTA ROSA"/>
    <s v="Rotterdam"/>
    <d v="2024-01-12T23:08:00"/>
    <x v="1"/>
    <x v="3"/>
    <s v="MAERSK"/>
    <s v="MRSU3656642"/>
    <s v="LELYSTAD"/>
    <d v="2024-01-13T23:00:00"/>
    <d v="2024-01-14T09:05:00"/>
    <x v="19"/>
    <d v="2024-01-14T09:15:00"/>
    <x v="0"/>
    <s v="CLEANING"/>
    <n v="0"/>
    <n v="2"/>
    <x v="0"/>
    <d v="2024-01-14T09:05:00"/>
    <d v="1899-12-30T23:52:00"/>
    <n v="23.866666666755918"/>
    <x v="0"/>
    <x v="17"/>
    <n v="10.999999999883585"/>
    <s v="SI"/>
    <d v="1899-12-31T10:52:00"/>
    <n v="34.866666666639503"/>
    <d v="1899-12-30T00:00:00"/>
    <s v="SI"/>
    <n v="0"/>
    <d v="1899-12-31T10:07:00"/>
    <n v="34.116666666639503"/>
    <x v="0"/>
    <d v="1899-12-30T10:00:00"/>
    <s v="NO"/>
    <s v="MRSU3656642"/>
    <s v="MSI"/>
    <n v="500"/>
    <n v="120"/>
    <n v="50"/>
    <n v="0"/>
    <n v="7"/>
    <s v="SUNDAY"/>
    <s v="MSISUNDAY"/>
    <n v="620"/>
    <n v="25"/>
    <n v="645"/>
    <m/>
  </r>
  <r>
    <s v="SANTA ROSA"/>
    <s v="Rotterdam"/>
    <d v="2024-01-12T23:08:00"/>
    <x v="1"/>
    <x v="2"/>
    <s v="MAERSK"/>
    <s v="MRSU3827262"/>
    <s v="LELYSTAD"/>
    <d v="2024-01-13T23:00:00"/>
    <d v="2024-01-13T22:50:00"/>
    <x v="20"/>
    <d v="2024-01-14T00:45:00"/>
    <x v="0"/>
    <s v="CLEANING"/>
    <n v="0"/>
    <n v="2"/>
    <x v="0"/>
    <d v="2024-01-13T22:50:00"/>
    <d v="1899-12-30T23:52:00"/>
    <n v="23.866666666755918"/>
    <x v="0"/>
    <x v="18"/>
    <n v="0.99999999994179234"/>
    <s v="SI"/>
    <d v="1899-12-31T00:52:00"/>
    <n v="24.866666666697711"/>
    <d v="1899-12-30T00:00:00"/>
    <s v="SI"/>
    <n v="0"/>
    <d v="1899-12-31T01:37:00"/>
    <n v="25.616666666697711"/>
    <x v="0"/>
    <d v="1899-12-30T00:00:00"/>
    <s v="NIGHT"/>
    <s v="MRSU3827262"/>
    <s v="OM TRANSPORT"/>
    <n v="475"/>
    <n v="110"/>
    <n v="50"/>
    <n v="0"/>
    <n v="7"/>
    <s v="NIGHT"/>
    <s v="OM TRANSPORTNIGHT"/>
    <n v="585"/>
    <n v="25"/>
    <n v="610"/>
    <m/>
  </r>
  <r>
    <s v="SANTA ROSA"/>
    <s v="Rotterdam"/>
    <d v="2024-01-12T23:08:00"/>
    <x v="1"/>
    <x v="3"/>
    <s v="MAERSK"/>
    <s v="MRSU4366735"/>
    <s v="SIMEI LELYSTAD"/>
    <d v="2024-01-13T23:00:00"/>
    <d v="2024-01-14T08:00:00"/>
    <x v="21"/>
    <d v="2024-01-14T08:10:00"/>
    <x v="0"/>
    <s v="NO"/>
    <n v="1"/>
    <n v="2"/>
    <x v="0"/>
    <d v="2024-01-14T08:00:00"/>
    <d v="1899-12-30T23:52:00"/>
    <n v="23.866666666755918"/>
    <x v="0"/>
    <x v="19"/>
    <n v="9"/>
    <s v="SI"/>
    <d v="1899-12-31T08:52:00"/>
    <n v="32.866666666755918"/>
    <d v="1899-12-30T00:00:00"/>
    <s v="SI"/>
    <n v="0"/>
    <d v="1899-12-31T09:02:00"/>
    <n v="33.033333333441988"/>
    <x v="0"/>
    <d v="1899-12-30T08:00:00"/>
    <s v="NO"/>
    <s v="MRSU4366735"/>
    <s v="MSI"/>
    <n v="500"/>
    <e v="#N/A"/>
    <n v="50"/>
    <n v="50"/>
    <n v="7"/>
    <s v="SUNDAY"/>
    <s v="MSISUNDAY"/>
    <n v="550"/>
    <n v="25"/>
    <n v="575"/>
    <m/>
  </r>
  <r>
    <s v="SANTA ROSA"/>
    <s v="Rotterdam"/>
    <d v="2024-01-12T23:08:00"/>
    <x v="1"/>
    <x v="2"/>
    <s v="MAERSK"/>
    <s v="MRSU5868471"/>
    <s v="LELYSTAD"/>
    <d v="2024-01-13T23:00:00"/>
    <d v="2024-01-14T18:59:00"/>
    <x v="22"/>
    <d v="2024-01-14T19:45:00"/>
    <x v="0"/>
    <s v="NO"/>
    <n v="0"/>
    <n v="2"/>
    <x v="0"/>
    <d v="2024-01-14T18:59:00"/>
    <d v="1899-12-30T23:52:00"/>
    <n v="23.866666666755918"/>
    <x v="0"/>
    <x v="20"/>
    <n v="22.999999999883585"/>
    <s v="SI"/>
    <d v="1899-12-31T22:52:00"/>
    <n v="46.866666666639503"/>
    <d v="1899-12-30T00:00:00"/>
    <s v="SI"/>
    <n v="0"/>
    <d v="1899-12-31T20:37:00"/>
    <n v="44.616666666639503"/>
    <x v="0"/>
    <d v="1899-12-30T22:00:00"/>
    <s v="NIGHT"/>
    <s v="MRSU5868471"/>
    <s v="OM TRANSPORT"/>
    <n v="475"/>
    <e v="#N/A"/>
    <n v="50"/>
    <n v="0"/>
    <n v="7"/>
    <s v="NIGHT"/>
    <s v="OM TRANSPORTNIGHT"/>
    <n v="475"/>
    <n v="25"/>
    <n v="500"/>
    <m/>
  </r>
  <r>
    <s v="SANTA ROSA"/>
    <s v="Rotterdam"/>
    <d v="2024-01-12T23:08:00"/>
    <x v="1"/>
    <x v="3"/>
    <s v="MAERSK"/>
    <s v="MSKU0455319"/>
    <s v="LELYSTAD"/>
    <d v="2024-01-13T23:00:00"/>
    <d v="2024-01-14T21:50:00"/>
    <x v="23"/>
    <d v="2024-01-14T22:10:00"/>
    <x v="0"/>
    <s v="NO"/>
    <n v="0"/>
    <n v="2"/>
    <x v="0"/>
    <d v="2024-01-14T21:50:00"/>
    <d v="1899-12-30T23:52:00"/>
    <n v="23.866666666755918"/>
    <x v="0"/>
    <x v="21"/>
    <n v="21.999999999941792"/>
    <s v="SI"/>
    <d v="1899-12-31T21:52:00"/>
    <n v="45.866666666697711"/>
    <d v="1899-12-30T00:50:00"/>
    <s v="NO"/>
    <n v="0.83333333325572312"/>
    <d v="1899-12-31T23:02:00"/>
    <n v="47.033333333325572"/>
    <x v="0"/>
    <d v="1899-12-30T21:00:00"/>
    <s v="NIGHT"/>
    <s v="MSKU0455319"/>
    <s v="MSI"/>
    <n v="530"/>
    <e v="#N/A"/>
    <n v="50"/>
    <n v="0"/>
    <n v="7"/>
    <s v="NIGHT"/>
    <s v="MSINIGHT"/>
    <n v="530"/>
    <n v="25"/>
    <n v="555"/>
    <m/>
  </r>
  <r>
    <s v="SANTA ROSA"/>
    <s v="Rotterdam"/>
    <d v="2024-01-12T23:08:00"/>
    <x v="1"/>
    <x v="2"/>
    <s v="MAERSK"/>
    <s v="MSKU0575675"/>
    <s v="LELYSTAD"/>
    <d v="2024-01-13T23:00:00"/>
    <d v="2024-01-14T08:00:00"/>
    <x v="21"/>
    <d v="2024-01-14T08:00:00"/>
    <x v="0"/>
    <s v="CLEANING"/>
    <n v="0"/>
    <n v="2"/>
    <x v="0"/>
    <d v="2024-01-14T08:00:00"/>
    <d v="1899-12-30T23:52:00"/>
    <n v="23.866666666755918"/>
    <x v="0"/>
    <x v="19"/>
    <n v="9"/>
    <s v="SI"/>
    <d v="1899-12-31T08:52:00"/>
    <n v="32.866666666755918"/>
    <d v="1899-12-30T00:00:00"/>
    <s v="SI"/>
    <n v="0"/>
    <d v="1899-12-31T08:52:00"/>
    <n v="32.866666666755918"/>
    <x v="0"/>
    <d v="1899-12-30T08:00:00"/>
    <s v="NO"/>
    <s v="MSKU0575675"/>
    <s v="OM TRANSPORT"/>
    <n v="550"/>
    <n v="110"/>
    <n v="50"/>
    <n v="0"/>
    <n v="7"/>
    <s v="SUNDAY"/>
    <s v="OM TRANSPORTSUNDAY"/>
    <n v="660"/>
    <n v="25"/>
    <n v="715"/>
    <n v="30"/>
  </r>
  <r>
    <s v="SANTA ROSA"/>
    <s v="Rotterdam"/>
    <d v="2024-01-12T23:08:00"/>
    <x v="1"/>
    <x v="3"/>
    <s v="MAERSK"/>
    <s v="MSKU0856076"/>
    <s v="LELYSTAD"/>
    <d v="2024-01-13T23:00:00"/>
    <d v="2024-01-14T04:12:00"/>
    <x v="24"/>
    <d v="2024-01-14T04:29:00"/>
    <x v="0"/>
    <s v="CLEANING"/>
    <n v="0"/>
    <n v="2"/>
    <x v="0"/>
    <d v="2024-01-14T04:12:00"/>
    <d v="1899-12-30T23:52:00"/>
    <n v="23.866666666755918"/>
    <x v="0"/>
    <x v="22"/>
    <n v="4.9999999998835847"/>
    <s v="SI"/>
    <d v="1899-12-31T04:52:00"/>
    <n v="28.866666666639503"/>
    <d v="1899-12-30T00:12:00"/>
    <s v="SI"/>
    <n v="0.20000000012805685"/>
    <d v="1899-12-31T05:21:00"/>
    <n v="29.349999999976717"/>
    <x v="0"/>
    <d v="1899-12-30T04:00:00"/>
    <s v="NIGHT"/>
    <s v="MSKU0856076"/>
    <s v="MSI"/>
    <n v="530"/>
    <n v="120"/>
    <n v="50"/>
    <n v="0"/>
    <n v="7"/>
    <s v="NIGHT"/>
    <s v="MSINIGHT"/>
    <n v="650"/>
    <n v="25"/>
    <n v="675"/>
    <m/>
  </r>
  <r>
    <s v="SANTA ROSA"/>
    <s v="Rotterdam"/>
    <d v="2024-01-12T23:08:00"/>
    <x v="1"/>
    <x v="2"/>
    <s v="MAERSK"/>
    <s v="MSKU1579802"/>
    <s v="LELYSTAD"/>
    <d v="2024-01-13T23:00:00"/>
    <d v="2024-01-14T14:33:00"/>
    <x v="25"/>
    <d v="2024-01-14T14:50:00"/>
    <x v="0"/>
    <s v="NO"/>
    <n v="0"/>
    <n v="2"/>
    <x v="0"/>
    <d v="2024-01-14T14:33:00"/>
    <d v="1899-12-30T23:52:00"/>
    <n v="23.866666666755918"/>
    <x v="0"/>
    <x v="4"/>
    <n v="16.999999999883585"/>
    <s v="SI"/>
    <d v="1899-12-31T16:52:00"/>
    <n v="40.866666666639503"/>
    <d v="1899-12-30T00:00:00"/>
    <s v="SI"/>
    <n v="0"/>
    <d v="1899-12-31T15:42:00"/>
    <n v="39.700000000011642"/>
    <x v="0"/>
    <d v="1899-12-30T16:00:00"/>
    <s v="NO"/>
    <s v="MSKU1579802"/>
    <s v="OM TRANSPORT"/>
    <n v="550"/>
    <e v="#N/A"/>
    <n v="50"/>
    <n v="0"/>
    <n v="7"/>
    <s v="SUNDAY"/>
    <s v="OM TRANSPORTSUNDAY"/>
    <n v="550"/>
    <n v="25"/>
    <n v="575"/>
    <m/>
  </r>
  <r>
    <s v="SANTA ROSA"/>
    <s v="Rotterdam"/>
    <d v="2024-01-12T23:08:00"/>
    <x v="1"/>
    <x v="2"/>
    <s v="MAERSK"/>
    <s v="MSKU4740762"/>
    <s v="SIMEI LELYSTAD"/>
    <d v="2024-01-13T23:00:00"/>
    <d v="2024-01-14T10:30:00"/>
    <x v="26"/>
    <d v="2024-01-14T10:40:00"/>
    <x v="0"/>
    <s v="NO"/>
    <n v="1"/>
    <n v="2"/>
    <x v="0"/>
    <d v="2024-01-14T10:30:00"/>
    <d v="1899-12-30T23:52:00"/>
    <n v="23.866666666755918"/>
    <x v="0"/>
    <x v="23"/>
    <n v="12"/>
    <s v="SI"/>
    <d v="1899-12-31T11:52:00"/>
    <n v="35.866666666755918"/>
    <d v="1899-12-30T00:00:00"/>
    <s v="SI"/>
    <n v="0"/>
    <d v="1899-12-31T11:32:00"/>
    <n v="35.53333333338378"/>
    <x v="0"/>
    <d v="1899-12-30T11:00:00"/>
    <s v="NO"/>
    <s v="MSKU4740762"/>
    <s v="OM TRANSPORT"/>
    <n v="550"/>
    <e v="#N/A"/>
    <n v="50"/>
    <n v="50"/>
    <n v="7"/>
    <s v="SUNDAY"/>
    <s v="OM TRANSPORTSUNDAY"/>
    <n v="600"/>
    <n v="25"/>
    <n v="625"/>
    <m/>
  </r>
  <r>
    <s v="SANTA ROSA"/>
    <s v="Rotterdam"/>
    <d v="2024-01-12T23:08:00"/>
    <x v="1"/>
    <x v="3"/>
    <s v="MAERSK"/>
    <s v="MSKU4777587"/>
    <s v="LELYSTAD"/>
    <d v="2024-01-13T23:00:00"/>
    <d v="2024-01-13T22:54:00"/>
    <x v="13"/>
    <d v="2024-01-13T23:03:00"/>
    <x v="0"/>
    <s v="NO"/>
    <n v="0"/>
    <n v="2"/>
    <x v="0"/>
    <d v="2024-01-13T22:54:00"/>
    <d v="1899-12-30T23:52:00"/>
    <n v="23.866666666755918"/>
    <x v="0"/>
    <x v="1"/>
    <n v="0"/>
    <s v="SI"/>
    <d v="1899-12-30T23:52:00"/>
    <n v="23.866666666755918"/>
    <d v="1899-12-30T00:00:00"/>
    <s v="SI"/>
    <n v="0"/>
    <d v="1899-12-30T23:55:00"/>
    <n v="23.916666666744277"/>
    <x v="0"/>
    <d v="1899-12-30T23:00:00"/>
    <s v="NIGHT"/>
    <s v="MSKU4777587"/>
    <s v="MSI"/>
    <n v="530"/>
    <e v="#N/A"/>
    <n v="50"/>
    <n v="0"/>
    <n v="6"/>
    <s v="NIGHT"/>
    <s v="MSINIGHT"/>
    <n v="530"/>
    <n v="25"/>
    <n v="555"/>
    <m/>
  </r>
  <r>
    <s v="SANTA ROSA"/>
    <s v="Rotterdam"/>
    <d v="2024-01-12T23:08:00"/>
    <x v="1"/>
    <x v="3"/>
    <s v="MAERSK"/>
    <s v="MSKU4796709"/>
    <s v="SIMEI LELYSTAD"/>
    <d v="2024-01-13T23:00:00"/>
    <d v="2024-01-15T06:00:00"/>
    <x v="11"/>
    <d v="2024-01-15T06:10:00"/>
    <x v="0"/>
    <s v="NO"/>
    <n v="0"/>
    <n v="3"/>
    <x v="0"/>
    <d v="2024-01-15T06:00:00"/>
    <d v="1899-12-30T23:52:00"/>
    <n v="23.866666666755918"/>
    <x v="0"/>
    <x v="11"/>
    <n v="30.999999999941792"/>
    <s v="NO"/>
    <d v="1900-01-01T06:52:00"/>
    <n v="54.866666666697711"/>
    <d v="1899-12-30T00:00:00"/>
    <s v="SI"/>
    <n v="0"/>
    <d v="1900-01-01T07:02:00"/>
    <n v="55.03333333338378"/>
    <x v="1"/>
    <d v="1899-12-30T06:00:00"/>
    <s v="NO"/>
    <s v="MSKU4796709"/>
    <s v="MSI"/>
    <n v="480"/>
    <e v="#N/A"/>
    <n v="50"/>
    <n v="0"/>
    <n v="1"/>
    <s v="WEEK"/>
    <s v="MSIWEEK"/>
    <n v="480"/>
    <n v="25"/>
    <n v="505"/>
    <m/>
  </r>
  <r>
    <s v="SANTA ROSA"/>
    <s v="Rotterdam"/>
    <d v="2024-01-12T23:08:00"/>
    <x v="1"/>
    <x v="2"/>
    <s v="MAERSK"/>
    <s v="MSKU6969911"/>
    <s v="LELYSTAD"/>
    <d v="2024-01-13T23:00:00"/>
    <d v="2024-01-13T23:36:00"/>
    <x v="27"/>
    <d v="2024-01-14T00:07:00"/>
    <x v="0"/>
    <s v="NO"/>
    <n v="0"/>
    <n v="2"/>
    <x v="0"/>
    <d v="2024-01-13T23:36:00"/>
    <d v="1899-12-30T23:52:00"/>
    <n v="23.866666666755918"/>
    <x v="0"/>
    <x v="3"/>
    <n v="1.9999999998835847"/>
    <s v="SI"/>
    <d v="1899-12-31T01:52:00"/>
    <n v="25.866666666639503"/>
    <d v="1899-12-30T00:00:00"/>
    <s v="SI"/>
    <n v="0"/>
    <d v="1899-12-31T00:59:00"/>
    <n v="24.983333333395422"/>
    <x v="0"/>
    <d v="1899-12-30T01:00:00"/>
    <s v="NIGHT"/>
    <s v="MSKU6969911"/>
    <s v="OM TRANSPORT"/>
    <n v="475"/>
    <e v="#N/A"/>
    <n v="50"/>
    <n v="0"/>
    <n v="7"/>
    <s v="NIGHT"/>
    <s v="OM TRANSPORTNIGHT"/>
    <n v="475"/>
    <n v="25"/>
    <n v="500"/>
    <m/>
  </r>
  <r>
    <s v="SANTA ROSA"/>
    <s v="Rotterdam"/>
    <d v="2024-01-12T23:08:00"/>
    <x v="1"/>
    <x v="2"/>
    <s v="MAERSK"/>
    <s v="MSKU9914954"/>
    <s v="LELYSTAD"/>
    <d v="2024-01-13T23:00:00"/>
    <d v="2024-01-14T03:08:00"/>
    <x v="24"/>
    <d v="2024-01-14T03:38:00"/>
    <x v="0"/>
    <s v="NO"/>
    <n v="0"/>
    <n v="2"/>
    <x v="0"/>
    <d v="2024-01-14T03:08:00"/>
    <d v="1899-12-30T23:52:00"/>
    <n v="23.866666666755918"/>
    <x v="0"/>
    <x v="22"/>
    <n v="4.9999999998835847"/>
    <s v="SI"/>
    <d v="1899-12-31T04:52:00"/>
    <n v="28.866666666639503"/>
    <d v="1899-12-30T00:00:00"/>
    <s v="SI"/>
    <n v="0"/>
    <d v="1899-12-31T04:30:00"/>
    <n v="28.5"/>
    <x v="0"/>
    <d v="1899-12-30T04:00:00"/>
    <s v="NIGHT"/>
    <s v="MSKU9914954"/>
    <s v="OM TRANSPORT"/>
    <n v="475"/>
    <e v="#N/A"/>
    <n v="50"/>
    <n v="0"/>
    <n v="7"/>
    <s v="NIGHT"/>
    <s v="OM TRANSPORTNIGHT"/>
    <n v="475"/>
    <n v="25"/>
    <n v="500"/>
    <m/>
  </r>
  <r>
    <s v="SANTA ROSA"/>
    <s v="Rotterdam"/>
    <d v="2024-01-12T23:08:00"/>
    <x v="1"/>
    <x v="2"/>
    <s v="MAERSK"/>
    <s v="MSKU9966794"/>
    <s v="SIMEI LELYSTAD"/>
    <d v="2024-01-13T23:00:00"/>
    <d v="2024-01-14T12:00:00"/>
    <x v="28"/>
    <d v="2024-01-14T12:10:00"/>
    <x v="0"/>
    <s v="NO"/>
    <n v="0"/>
    <n v="2"/>
    <x v="0"/>
    <d v="2024-01-14T12:00:00"/>
    <d v="1899-12-30T23:52:00"/>
    <n v="23.866666666755918"/>
    <x v="0"/>
    <x v="24"/>
    <n v="16.5"/>
    <s v="SI"/>
    <d v="1899-12-31T16:22:00"/>
    <n v="40.366666666755918"/>
    <d v="1899-12-30T00:00:00"/>
    <s v="SI"/>
    <n v="0"/>
    <d v="1899-12-31T13:02:00"/>
    <n v="37.03333333338378"/>
    <x v="0"/>
    <d v="1899-12-30T15:30:00"/>
    <s v="NO"/>
    <s v="MSKU9966794"/>
    <s v="OM TRANSPORT"/>
    <n v="550"/>
    <e v="#N/A"/>
    <n v="50"/>
    <n v="0"/>
    <n v="7"/>
    <s v="SUNDAY"/>
    <s v="OM TRANSPORTSUNDAY"/>
    <n v="550"/>
    <n v="25"/>
    <n v="575"/>
    <m/>
  </r>
  <r>
    <s v="SANTA ROSA"/>
    <s v="Rotterdam"/>
    <d v="2024-01-12T23:08:00"/>
    <x v="1"/>
    <x v="2"/>
    <s v="MAERSK"/>
    <s v="SUDU8657454"/>
    <s v="LELYSTAD"/>
    <d v="2024-01-13T23:00:00"/>
    <d v="2024-01-14T04:00:00"/>
    <x v="16"/>
    <d v="2024-01-14T04:15:00"/>
    <x v="0"/>
    <s v="CLEANING"/>
    <n v="0"/>
    <n v="2"/>
    <x v="0"/>
    <d v="2024-01-14T04:00:00"/>
    <d v="1899-12-30T23:52:00"/>
    <n v="23.866666666755918"/>
    <x v="0"/>
    <x v="6"/>
    <n v="3"/>
    <s v="SI"/>
    <d v="1899-12-31T02:52:00"/>
    <n v="26.866666666755918"/>
    <d v="1899-12-30T02:00:00"/>
    <s v="NO"/>
    <n v="1.9999999998835847"/>
    <d v="1899-12-31T05:07:00"/>
    <n v="29.116666666755918"/>
    <x v="0"/>
    <d v="1899-12-30T02:00:00"/>
    <s v="NIGHT"/>
    <s v="SUDU8657454"/>
    <s v="OM TRANSPORT"/>
    <n v="475"/>
    <n v="110"/>
    <n v="50"/>
    <n v="0"/>
    <n v="7"/>
    <s v="NIGHT"/>
    <s v="OM TRANSPORTNIGHT"/>
    <n v="585"/>
    <n v="25"/>
    <n v="610"/>
    <m/>
  </r>
  <r>
    <s v="SANTA ROSA"/>
    <s v="Rotterdam"/>
    <d v="2024-01-12T23:08:00"/>
    <x v="1"/>
    <x v="3"/>
    <s v="MAERSK"/>
    <s v="TCKU6636583"/>
    <s v="SIMEI LELYSTAD"/>
    <d v="2024-01-13T23:00:00"/>
    <d v="2024-01-14T16:20:00"/>
    <x v="28"/>
    <d v="2024-01-14T16:30:00"/>
    <x v="0"/>
    <s v="NO"/>
    <n v="0"/>
    <n v="2"/>
    <x v="0"/>
    <d v="2024-01-14T16:20:00"/>
    <d v="1899-12-30T23:52:00"/>
    <n v="23.866666666755918"/>
    <x v="0"/>
    <x v="24"/>
    <n v="16.5"/>
    <s v="SI"/>
    <d v="1899-12-31T16:22:00"/>
    <n v="40.366666666755918"/>
    <d v="1899-12-30T00:50:00"/>
    <s v="NO"/>
    <n v="0.83333333325572312"/>
    <d v="1899-12-31T17:22:00"/>
    <n v="41.366666666697711"/>
    <x v="0"/>
    <d v="1899-12-30T15:30:00"/>
    <s v="NO"/>
    <s v="TCKU6636583"/>
    <s v="MSI"/>
    <n v="500"/>
    <e v="#N/A"/>
    <n v="50"/>
    <n v="0"/>
    <n v="7"/>
    <s v="SUNDAY"/>
    <s v="MSISUNDAY"/>
    <n v="500"/>
    <n v="25"/>
    <n v="525"/>
    <m/>
  </r>
  <r>
    <s v="SANTA ROSA"/>
    <s v="Rotterdam"/>
    <d v="2024-01-12T23:08:00"/>
    <x v="1"/>
    <x v="1"/>
    <s v="MAERSK"/>
    <s v="TRHU4060049"/>
    <s v="SIMEI LELYSTAD"/>
    <d v="2024-01-13T23:00:00"/>
    <d v="2024-01-14T08:05:00"/>
    <x v="21"/>
    <d v="2024-01-14T08:15:00"/>
    <x v="0"/>
    <s v="NO"/>
    <n v="0"/>
    <n v="2"/>
    <x v="0"/>
    <d v="2024-01-14T08:05:00"/>
    <d v="1899-12-30T23:52:00"/>
    <n v="23.866666666755918"/>
    <x v="0"/>
    <x v="19"/>
    <n v="9"/>
    <s v="SI"/>
    <d v="1899-12-31T08:52:00"/>
    <n v="32.866666666755918"/>
    <d v="1899-12-30T00:05:00"/>
    <s v="SI"/>
    <n v="8.3333333255723119E-2"/>
    <d v="1899-12-31T09:07:00"/>
    <n v="33.116666666697711"/>
    <x v="0"/>
    <d v="1899-12-30T08:00:00"/>
    <s v="NO"/>
    <s v="TRHU4060049"/>
    <s v="LOGIX"/>
    <n v="530"/>
    <e v="#N/A"/>
    <n v="50"/>
    <n v="0"/>
    <n v="7"/>
    <s v="SUNDAY"/>
    <s v="LOGIXSUNDAY"/>
    <n v="530"/>
    <n v="25"/>
    <n v="555"/>
    <m/>
  </r>
  <r>
    <s v="SANTA ROSA"/>
    <s v="Rotterdam"/>
    <d v="2024-01-12T23:08:00"/>
    <x v="1"/>
    <x v="3"/>
    <s v="MAERSK"/>
    <s v="TRHU4128576"/>
    <s v="SIMEI LELYSTAD"/>
    <d v="2024-01-13T23:00:00"/>
    <d v="2024-01-14T11:00:00"/>
    <x v="26"/>
    <d v="2024-01-14T11:10:00"/>
    <x v="0"/>
    <s v="NO"/>
    <n v="0"/>
    <n v="2"/>
    <x v="0"/>
    <d v="2024-01-14T11:00:00"/>
    <d v="1899-12-30T23:52:00"/>
    <n v="23.866666666755918"/>
    <x v="0"/>
    <x v="23"/>
    <n v="12"/>
    <s v="SI"/>
    <d v="1899-12-31T11:52:00"/>
    <n v="35.866666666755918"/>
    <d v="1899-12-30T00:00:00"/>
    <s v="SI"/>
    <n v="0"/>
    <d v="1899-12-31T12:02:00"/>
    <n v="36.033333333441988"/>
    <x v="0"/>
    <d v="1899-12-30T11:00:00"/>
    <s v="NO"/>
    <s v="TRHU4128576"/>
    <s v="MSI"/>
    <n v="500"/>
    <e v="#N/A"/>
    <n v="50"/>
    <n v="0"/>
    <n v="7"/>
    <s v="SUNDAY"/>
    <s v="MSISUNDAY"/>
    <n v="500"/>
    <n v="25"/>
    <n v="525"/>
    <m/>
  </r>
  <r>
    <s v="GSL ELENI"/>
    <s v="Rotterdam"/>
    <d v="2024-01-16T08:05:00"/>
    <x v="2"/>
    <x v="0"/>
    <s v="MAERSK"/>
    <s v="HASU4127221"/>
    <s v="SIMEI LELYSTAD"/>
    <d v="2024-01-16T23:00:00"/>
    <d v="2024-01-18T12:56:00"/>
    <x v="29"/>
    <d v="2024-01-18T13:05:00"/>
    <x v="1"/>
    <s v="NO"/>
    <n v="0"/>
    <n v="3"/>
    <x v="0"/>
    <d v="2024-01-18T12:56:00"/>
    <d v="1899-12-30T14:55:00"/>
    <n v="14.916666666744277"/>
    <x v="0"/>
    <x v="25"/>
    <n v="36.999999999941792"/>
    <s v="NO"/>
    <d v="1900-01-01T03:55:00"/>
    <n v="51.916666666686069"/>
    <d v="1899-12-30T00:56:00"/>
    <s v="NO"/>
    <n v="0.93333333340706304"/>
    <d v="1900-01-01T05:00:00"/>
    <n v="53.000000000058208"/>
    <x v="1"/>
    <d v="1899-12-30T12:00:00"/>
    <s v="NO"/>
    <s v="HASU4127221"/>
    <s v="CTU FLEVOKUST BV"/>
    <n v="380"/>
    <e v="#N/A"/>
    <n v="35"/>
    <n v="0"/>
    <n v="4"/>
    <s v="WEEK"/>
    <s v="CTU FLEVOKUST BVWEEK"/>
    <n v="380"/>
    <n v="0"/>
    <n v="380"/>
    <m/>
  </r>
  <r>
    <s v="GSL ELENI"/>
    <s v="Rotterdam"/>
    <d v="2024-01-16T08:05:00"/>
    <x v="2"/>
    <x v="3"/>
    <s v="MAERSK"/>
    <s v="HASU5115122"/>
    <s v="LELYSTAD"/>
    <d v="2024-01-16T23:00:00"/>
    <d v="2024-01-17T09:13:00"/>
    <x v="30"/>
    <d v="2024-01-17T10:15:00"/>
    <x v="0"/>
    <s v="CLEANING"/>
    <n v="0"/>
    <n v="3"/>
    <x v="0"/>
    <d v="2024-01-17T09:13:00"/>
    <d v="1899-12-30T14:55:00"/>
    <n v="14.916666666744277"/>
    <x v="0"/>
    <x v="17"/>
    <n v="10.999999999883585"/>
    <s v="SI"/>
    <d v="1899-12-31T01:55:00"/>
    <n v="25.916666666627862"/>
    <d v="1899-12-30T00:00:00"/>
    <s v="SI"/>
    <n v="0"/>
    <d v="1899-12-31T02:10:00"/>
    <n v="26.166666666744277"/>
    <x v="0"/>
    <d v="1899-12-30T10:00:00"/>
    <s v="NO"/>
    <s v="HASU5115122"/>
    <s v="MSI"/>
    <n v="480"/>
    <n v="120"/>
    <n v="50"/>
    <n v="0"/>
    <n v="3"/>
    <s v="WEEK"/>
    <s v="MSIWEEK"/>
    <n v="600"/>
    <n v="25"/>
    <n v="625"/>
    <m/>
  </r>
  <r>
    <s v="GSL ELENI"/>
    <s v="Rotterdam"/>
    <d v="2024-01-16T08:05:00"/>
    <x v="2"/>
    <x v="2"/>
    <s v="MAERSK"/>
    <s v="MAGU5442186"/>
    <s v="LELYSTAD"/>
    <d v="2024-01-16T23:00:00"/>
    <d v="2024-01-17T00:19:00"/>
    <x v="31"/>
    <d v="2024-01-17T00:55:00"/>
    <x v="0"/>
    <s v="NO"/>
    <n v="0"/>
    <n v="3"/>
    <x v="0"/>
    <d v="2024-01-17T00:19:00"/>
    <d v="1899-12-30T14:55:00"/>
    <n v="14.916666666744277"/>
    <x v="0"/>
    <x v="3"/>
    <n v="1.9999999998835847"/>
    <s v="SI"/>
    <d v="1899-12-30T16:55:00"/>
    <n v="16.916666666627862"/>
    <d v="1899-12-30T00:00:00"/>
    <s v="SI"/>
    <n v="0"/>
    <d v="1899-12-30T16:50:00"/>
    <n v="16.833333333372138"/>
    <x v="0"/>
    <d v="1899-12-30T01:00:00"/>
    <s v="NIGHT"/>
    <s v="MAGU5442186"/>
    <s v="OM TRANSPORT"/>
    <n v="475"/>
    <e v="#N/A"/>
    <n v="50"/>
    <n v="0"/>
    <n v="3"/>
    <s v="NIGHT"/>
    <s v="OM TRANSPORTNIGHT"/>
    <n v="475"/>
    <n v="25"/>
    <n v="500"/>
    <m/>
  </r>
  <r>
    <s v="GSL ELENI"/>
    <s v="Rotterdam"/>
    <d v="2024-01-16T08:05:00"/>
    <x v="2"/>
    <x v="2"/>
    <s v="MAERSK"/>
    <s v="MRKU2412382"/>
    <s v="LELYSTAD"/>
    <d v="2024-01-16T23:00:00"/>
    <d v="2024-01-17T08:24:00"/>
    <x v="32"/>
    <d v="2024-01-17T09:00:00"/>
    <x v="0"/>
    <s v="CLEANING"/>
    <n v="0"/>
    <n v="3"/>
    <x v="0"/>
    <d v="2024-01-17T08:24:00"/>
    <d v="1899-12-30T14:55:00"/>
    <n v="14.916666666744277"/>
    <x v="0"/>
    <x v="19"/>
    <n v="9"/>
    <s v="SI"/>
    <d v="1899-12-30T23:55:00"/>
    <n v="23.916666666744277"/>
    <d v="1899-12-30T00:24:00"/>
    <s v="SI"/>
    <n v="0.39999999990686774"/>
    <d v="1899-12-31T00:55:00"/>
    <n v="24.916666666686069"/>
    <x v="0"/>
    <d v="1899-12-30T08:00:00"/>
    <s v="NO"/>
    <s v="MRKU2412382"/>
    <s v="OM TRANSPORT"/>
    <n v="475"/>
    <n v="110"/>
    <n v="50"/>
    <n v="0"/>
    <n v="3"/>
    <s v="WEEK"/>
    <s v="OM TRANSPORTWEEK"/>
    <n v="585"/>
    <n v="25"/>
    <n v="610"/>
    <m/>
  </r>
  <r>
    <s v="GSL ELENI"/>
    <s v="Rotterdam"/>
    <d v="2024-01-16T08:05:00"/>
    <x v="2"/>
    <x v="3"/>
    <s v="MAERSK"/>
    <s v="MRKU2478137"/>
    <s v="LELYSTAD"/>
    <d v="2024-01-16T23:00:00"/>
    <d v="2024-01-17T00:05:00"/>
    <x v="33"/>
    <d v="2024-01-17T00:15:00"/>
    <x v="0"/>
    <s v="CLEANING"/>
    <n v="0"/>
    <n v="3"/>
    <x v="0"/>
    <d v="2024-01-17T00:05:00"/>
    <d v="1899-12-30T14:55:00"/>
    <n v="14.916666666744277"/>
    <x v="0"/>
    <x v="18"/>
    <n v="0.99999999994179234"/>
    <s v="SI"/>
    <d v="1899-12-30T15:55:00"/>
    <n v="15.916666666686069"/>
    <d v="1899-12-30T00:05:00"/>
    <s v="SI"/>
    <n v="8.3333333255723119E-2"/>
    <d v="1899-12-30T16:10:00"/>
    <n v="16.166666666627862"/>
    <x v="0"/>
    <d v="1899-12-30T00:00:00"/>
    <s v="NIGHT"/>
    <s v="MRKU2478137"/>
    <s v="MSI"/>
    <n v="530"/>
    <n v="120"/>
    <n v="50"/>
    <n v="0"/>
    <n v="3"/>
    <s v="NIGHT"/>
    <s v="MSINIGHT"/>
    <n v="650"/>
    <n v="25"/>
    <n v="675"/>
    <m/>
  </r>
  <r>
    <s v="GSL ELENI"/>
    <s v="Rotterdam"/>
    <d v="2024-01-16T08:05:00"/>
    <x v="2"/>
    <x v="2"/>
    <s v="MAERSK"/>
    <s v="MRKU2544305"/>
    <s v="LELYSTAD"/>
    <d v="2024-01-16T23:00:00"/>
    <d v="2024-01-16T20:41:00"/>
    <x v="34"/>
    <d v="2024-01-16T22:20:00"/>
    <x v="0"/>
    <s v="CLEANING"/>
    <n v="0"/>
    <n v="3"/>
    <x v="0"/>
    <d v="2024-01-16T20:41:00"/>
    <d v="1899-12-30T14:55:00"/>
    <n v="14.916666666744277"/>
    <x v="0"/>
    <x v="6"/>
    <n v="3"/>
    <s v="SI"/>
    <d v="1899-12-30T17:55:00"/>
    <n v="17.916666666744277"/>
    <d v="1899-12-30T00:00:00"/>
    <s v="SI"/>
    <n v="0"/>
    <d v="1899-12-30T14:15:00"/>
    <n v="14.25"/>
    <x v="0"/>
    <d v="1899-12-30T02:00:00"/>
    <s v="NIGHT"/>
    <s v="MRKU2544305"/>
    <s v="OM TRANSPORT"/>
    <n v="475"/>
    <n v="110"/>
    <n v="50"/>
    <n v="0"/>
    <n v="3"/>
    <s v="NIGHT"/>
    <s v="OM TRANSPORTNIGHT"/>
    <n v="585"/>
    <n v="25"/>
    <n v="610"/>
    <m/>
  </r>
  <r>
    <s v="GSL ELENI"/>
    <s v="Rotterdam"/>
    <d v="2024-01-16T08:05:00"/>
    <x v="2"/>
    <x v="3"/>
    <s v="MAERSK"/>
    <s v="MRKU2952591"/>
    <s v="LELYSTAD"/>
    <d v="2024-01-16T23:00:00"/>
    <d v="2024-01-17T00:45:00"/>
    <x v="33"/>
    <d v="2024-01-17T01:10:00"/>
    <x v="0"/>
    <s v="CLEANING"/>
    <n v="0"/>
    <n v="3"/>
    <x v="0"/>
    <d v="2024-01-17T00:45:00"/>
    <d v="1899-12-30T14:55:00"/>
    <n v="14.916666666744277"/>
    <x v="0"/>
    <x v="18"/>
    <n v="0.99999999994179234"/>
    <s v="SI"/>
    <d v="1899-12-30T15:55:00"/>
    <n v="15.916666666686069"/>
    <d v="1899-12-30T00:45:00"/>
    <s v="SI"/>
    <n v="0.75"/>
    <d v="1899-12-30T17:05:00"/>
    <n v="17.083333333313931"/>
    <x v="0"/>
    <d v="1899-12-30T00:00:00"/>
    <s v="NIGHT"/>
    <s v="MRKU2952591"/>
    <s v="MSI"/>
    <n v="530"/>
    <n v="120"/>
    <n v="50"/>
    <n v="0"/>
    <n v="3"/>
    <s v="NIGHT"/>
    <s v="MSINIGHT"/>
    <n v="650"/>
    <n v="25"/>
    <n v="675"/>
    <m/>
  </r>
  <r>
    <s v="GSL ELENI"/>
    <s v="Rotterdam"/>
    <d v="2024-01-16T08:05:00"/>
    <x v="2"/>
    <x v="2"/>
    <s v="MAERSK"/>
    <s v="MRKU4704824"/>
    <s v="LELYSTAD"/>
    <d v="2024-01-16T23:00:00"/>
    <d v="2024-01-17T06:45:00"/>
    <x v="35"/>
    <d v="2024-01-17T07:06:00"/>
    <x v="0"/>
    <s v="CLEANING"/>
    <n v="0"/>
    <n v="3"/>
    <x v="0"/>
    <d v="2024-01-17T06:45:00"/>
    <d v="1899-12-30T14:55:00"/>
    <n v="14.916666666744277"/>
    <x v="0"/>
    <x v="15"/>
    <n v="6.9999999999417923"/>
    <s v="SI"/>
    <d v="1899-12-30T21:55:00"/>
    <n v="21.916666666686069"/>
    <d v="1899-12-30T00:45:00"/>
    <s v="SI"/>
    <n v="0.75"/>
    <d v="1899-12-30T23:01:00"/>
    <n v="23.016666666604578"/>
    <x v="0"/>
    <d v="1899-12-30T06:00:00"/>
    <s v="NO"/>
    <s v="MRKU4704824"/>
    <s v="OM TRANSPORT"/>
    <n v="475"/>
    <n v="110"/>
    <n v="50"/>
    <n v="0"/>
    <n v="3"/>
    <s v="WEEK"/>
    <s v="OM TRANSPORTWEEK"/>
    <n v="585"/>
    <n v="25"/>
    <n v="610"/>
    <m/>
  </r>
  <r>
    <s v="GSL ELENI"/>
    <s v="Rotterdam"/>
    <d v="2024-01-16T08:05:00"/>
    <x v="2"/>
    <x v="3"/>
    <s v="MAERSK"/>
    <s v="MRKU4773379"/>
    <s v="LELYSTAD"/>
    <d v="2024-01-16T23:00:00"/>
    <d v="2024-01-18T00:24:00"/>
    <x v="36"/>
    <d v="2024-01-18T00:44:00"/>
    <x v="0"/>
    <s v="CLEANING"/>
    <n v="0"/>
    <n v="3"/>
    <x v="0"/>
    <d v="2024-01-18T00:24:00"/>
    <d v="1899-12-30T14:55:00"/>
    <n v="14.916666666744277"/>
    <x v="0"/>
    <x v="26"/>
    <n v="24.999999999941792"/>
    <s v="NO"/>
    <d v="1899-12-31T15:55:00"/>
    <n v="39.916666666686069"/>
    <d v="1899-12-30T00:24:00"/>
    <s v="SI"/>
    <n v="0.40000000008149073"/>
    <d v="1899-12-31T16:39:00"/>
    <n v="40.649999999965075"/>
    <x v="0"/>
    <d v="1899-12-30T00:00:00"/>
    <s v="NIGHT"/>
    <s v="MRKU4773379"/>
    <s v="MSI"/>
    <n v="530"/>
    <n v="120"/>
    <n v="50"/>
    <n v="0"/>
    <n v="4"/>
    <s v="NIGHT"/>
    <s v="MSINIGHT"/>
    <n v="650"/>
    <n v="25"/>
    <n v="675"/>
    <m/>
  </r>
  <r>
    <s v="GSL ELENI"/>
    <s v="Rotterdam"/>
    <d v="2024-01-16T08:05:00"/>
    <x v="2"/>
    <x v="0"/>
    <s v="MAERSK"/>
    <s v="MRKU7381664"/>
    <s v="LELYSTAD"/>
    <d v="2024-01-16T23:00:00"/>
    <d v="2024-01-18T00:50:00"/>
    <x v="37"/>
    <d v="2024-01-18T01:00:00"/>
    <x v="0"/>
    <s v="CLEANING"/>
    <n v="0"/>
    <n v="3"/>
    <x v="0"/>
    <d v="2024-01-18T00:50:00"/>
    <d v="1899-12-30T14:55:00"/>
    <n v="14.916666666744277"/>
    <x v="0"/>
    <x v="27"/>
    <n v="25.999999999883585"/>
    <s v="NO"/>
    <d v="1899-12-31T16:55:00"/>
    <n v="40.916666666627862"/>
    <d v="1899-12-30T00:00:00"/>
    <s v="SI"/>
    <n v="0"/>
    <d v="1899-12-31T16:55:00"/>
    <n v="40.916666666627862"/>
    <x v="0"/>
    <d v="1899-12-30T01:00:00"/>
    <s v="NIGHT"/>
    <s v="MRKU7381664"/>
    <s v="CTU FLEVOKUST BV"/>
    <n v="530"/>
    <n v="100"/>
    <n v="35"/>
    <n v="0"/>
    <n v="4"/>
    <s v="NIGHT"/>
    <s v="CTU FLEVOKUST BVNIGHT"/>
    <n v="630"/>
    <n v="0"/>
    <n v="630"/>
    <m/>
  </r>
  <r>
    <s v="GSL ELENI"/>
    <s v="Rotterdam"/>
    <d v="2024-01-16T08:05:00"/>
    <x v="2"/>
    <x v="0"/>
    <s v="MAERSK"/>
    <s v="MRKU7425865"/>
    <s v="LELYSTAD"/>
    <d v="2024-01-16T23:00:00"/>
    <d v="2024-01-17T20:41:00"/>
    <x v="38"/>
    <d v="2024-01-17T21:27:00"/>
    <x v="0"/>
    <s v="CLEANING"/>
    <n v="0"/>
    <n v="3"/>
    <x v="0"/>
    <d v="2024-01-17T20:41:00"/>
    <d v="1899-12-30T14:55:00"/>
    <n v="14.916666666744277"/>
    <x v="0"/>
    <x v="28"/>
    <n v="21"/>
    <s v="SI"/>
    <d v="1899-12-31T11:55:00"/>
    <n v="35.916666666744277"/>
    <d v="1899-12-30T00:41:00"/>
    <s v="SI"/>
    <n v="0.68333333329064772"/>
    <d v="1899-12-31T13:22:00"/>
    <n v="37.366666666755918"/>
    <x v="0"/>
    <d v="1899-12-30T20:00:00"/>
    <s v="NIGHT"/>
    <s v="MRKU7425865"/>
    <s v="CTU FLEVOKUST BV"/>
    <n v="530"/>
    <n v="100"/>
    <n v="35"/>
    <n v="0"/>
    <n v="3"/>
    <s v="NIGHT"/>
    <s v="CTU FLEVOKUST BVNIGHT"/>
    <n v="630"/>
    <n v="0"/>
    <n v="630"/>
    <m/>
  </r>
  <r>
    <s v="GSL ELENI"/>
    <s v="Rotterdam"/>
    <d v="2024-01-16T08:05:00"/>
    <x v="2"/>
    <x v="3"/>
    <s v="MAERSK"/>
    <s v="MRKU8565373"/>
    <s v="LELYSTAD"/>
    <d v="2024-01-16T23:00:00"/>
    <d v="2024-01-17T06:44:00"/>
    <x v="39"/>
    <d v="2024-01-17T07:20:00"/>
    <x v="0"/>
    <s v="NO"/>
    <n v="0"/>
    <n v="3"/>
    <x v="0"/>
    <d v="2024-01-17T06:44:00"/>
    <d v="1899-12-30T14:55:00"/>
    <n v="14.916666666744277"/>
    <x v="0"/>
    <x v="29"/>
    <n v="7.9999999998835847"/>
    <s v="SI"/>
    <d v="1899-12-30T22:55:00"/>
    <n v="22.916666666627862"/>
    <d v="1899-12-30T00:00:00"/>
    <s v="SI"/>
    <n v="0"/>
    <d v="1899-12-30T23:15:00"/>
    <n v="23.25"/>
    <x v="0"/>
    <d v="1899-12-30T07:00:00"/>
    <s v="NO"/>
    <s v="MRKU8565373"/>
    <s v="MSI"/>
    <n v="480"/>
    <e v="#N/A"/>
    <n v="50"/>
    <n v="0"/>
    <n v="3"/>
    <s v="WEEK"/>
    <s v="MSIWEEK"/>
    <n v="480"/>
    <n v="25"/>
    <n v="505"/>
    <m/>
  </r>
  <r>
    <s v="GSL ELENI"/>
    <s v="Rotterdam"/>
    <d v="2024-01-16T08:05:00"/>
    <x v="2"/>
    <x v="3"/>
    <s v="MAERSK"/>
    <s v="MRKU8946699"/>
    <s v="LELYSTAD"/>
    <d v="2024-01-16T23:00:00"/>
    <d v="2024-01-17T03:58:00"/>
    <x v="40"/>
    <d v="2024-01-17T04:45:00"/>
    <x v="0"/>
    <s v="CLEANING"/>
    <n v="0"/>
    <n v="3"/>
    <x v="0"/>
    <d v="2024-01-17T03:58:00"/>
    <d v="1899-12-30T14:55:00"/>
    <n v="14.916666666744277"/>
    <x v="0"/>
    <x v="22"/>
    <n v="4.9999999998835847"/>
    <s v="SI"/>
    <d v="1899-12-30T19:55:00"/>
    <n v="19.916666666627862"/>
    <d v="1899-12-30T00:00:00"/>
    <s v="SI"/>
    <n v="0"/>
    <d v="1899-12-30T20:40:00"/>
    <n v="20.666666666627862"/>
    <x v="0"/>
    <d v="1899-12-30T04:00:00"/>
    <s v="NIGHT"/>
    <s v="MRKU8946699"/>
    <s v="MSI"/>
    <n v="530"/>
    <n v="120"/>
    <n v="50"/>
    <n v="0"/>
    <n v="3"/>
    <s v="NIGHT"/>
    <s v="MSINIGHT"/>
    <n v="650"/>
    <n v="25"/>
    <n v="675"/>
    <m/>
  </r>
  <r>
    <s v="GSL ELENI"/>
    <s v="Rotterdam"/>
    <d v="2024-01-16T08:05:00"/>
    <x v="2"/>
    <x v="3"/>
    <s v="MAERSK"/>
    <s v="MRSU3014426"/>
    <s v="LELYSTAD"/>
    <d v="2024-01-16T23:00:00"/>
    <d v="2024-01-17T08:02:00"/>
    <x v="32"/>
    <d v="2024-01-17T13:00:00"/>
    <x v="0"/>
    <s v="CLEANING"/>
    <n v="0"/>
    <n v="3"/>
    <x v="0"/>
    <d v="2024-01-17T08:02:00"/>
    <d v="1899-12-30T14:55:00"/>
    <n v="14.916666666744277"/>
    <x v="0"/>
    <x v="19"/>
    <n v="9"/>
    <s v="SI"/>
    <d v="1899-12-30T23:55:00"/>
    <n v="23.916666666744277"/>
    <d v="1899-12-30T00:02:00"/>
    <s v="SI"/>
    <n v="3.3333333267364651E-2"/>
    <d v="1899-12-31T04:55:00"/>
    <n v="28.916666666627862"/>
    <x v="0"/>
    <d v="1899-12-30T08:00:00"/>
    <s v="NO"/>
    <s v="MRSU3014426"/>
    <s v="MSI"/>
    <n v="480"/>
    <n v="120"/>
    <n v="50"/>
    <n v="0"/>
    <n v="3"/>
    <s v="WEEK"/>
    <s v="MSIWEEK"/>
    <n v="600"/>
    <n v="25"/>
    <n v="625"/>
    <m/>
  </r>
  <r>
    <s v="GSL ELENI"/>
    <s v="Rotterdam"/>
    <d v="2024-01-16T08:05:00"/>
    <x v="2"/>
    <x v="0"/>
    <s v="MAERSK"/>
    <s v="MRSU3145581"/>
    <s v="LELYSTAD"/>
    <d v="2024-01-16T23:00:00"/>
    <d v="2024-01-17T18:26:00"/>
    <x v="41"/>
    <d v="2024-01-17T17:17:00"/>
    <x v="0"/>
    <s v="CLEANING"/>
    <n v="0"/>
    <n v="3"/>
    <x v="0"/>
    <d v="2024-01-17T18:26:00"/>
    <d v="1899-12-30T14:55:00"/>
    <n v="14.916666666744277"/>
    <x v="0"/>
    <x v="30"/>
    <n v="19.999999999883585"/>
    <s v="SI"/>
    <d v="1899-12-31T10:55:00"/>
    <n v="34.916666666627862"/>
    <d v="1899-12-30T00:00:00"/>
    <s v="SI"/>
    <n v="0"/>
    <d v="1899-12-31T09:12:00"/>
    <n v="33.199999999953434"/>
    <x v="0"/>
    <d v="1899-12-30T19:00:00"/>
    <s v="NO"/>
    <s v="MRSU3145581"/>
    <s v="CTU FLEVOKUST BV"/>
    <n v="520"/>
    <n v="100"/>
    <n v="35"/>
    <n v="0"/>
    <n v="3"/>
    <s v="WEEK"/>
    <s v="CTU FLEVOKUST BVWEEK"/>
    <n v="620"/>
    <n v="0"/>
    <n v="620"/>
    <m/>
  </r>
  <r>
    <s v="GSL ELENI"/>
    <s v="Rotterdam"/>
    <d v="2024-01-16T08:05:00"/>
    <x v="2"/>
    <x v="0"/>
    <s v="MAERSK"/>
    <s v="MRSU3592527"/>
    <s v="LELYSTAD"/>
    <d v="2024-01-16T23:00:00"/>
    <d v="2024-01-17T22:21:00"/>
    <x v="42"/>
    <d v="2024-01-17T23:05:00"/>
    <x v="0"/>
    <s v="CLEANING"/>
    <n v="0"/>
    <n v="3"/>
    <x v="0"/>
    <d v="2024-01-17T22:21:00"/>
    <d v="1899-12-30T14:55:00"/>
    <n v="14.916666666744277"/>
    <x v="0"/>
    <x v="20"/>
    <n v="22.999999999883585"/>
    <s v="SI"/>
    <d v="1899-12-31T13:55:00"/>
    <n v="37.916666666627862"/>
    <d v="1899-12-30T00:21:00"/>
    <s v="SI"/>
    <n v="0.35000000009313226"/>
    <d v="1899-12-31T15:00:00"/>
    <n v="39"/>
    <x v="0"/>
    <d v="1899-12-30T22:00:00"/>
    <s v="NIGHT"/>
    <s v="MRSU3592527"/>
    <s v="CTU FLEVOKUST BV"/>
    <n v="530"/>
    <n v="100"/>
    <n v="35"/>
    <n v="0"/>
    <n v="3"/>
    <s v="NIGHT"/>
    <s v="CTU FLEVOKUST BVNIGHT"/>
    <n v="630"/>
    <n v="0"/>
    <n v="630"/>
    <m/>
  </r>
  <r>
    <s v="GSL ELENI"/>
    <s v="Rotterdam"/>
    <d v="2024-01-16T08:05:00"/>
    <x v="2"/>
    <x v="2"/>
    <s v="MAERSK"/>
    <s v="MRSU3796027"/>
    <s v="LELYSTAD"/>
    <d v="2024-01-16T23:00:00"/>
    <d v="2024-01-17T08:45:00"/>
    <x v="35"/>
    <d v="2024-01-17T09:05:00"/>
    <x v="0"/>
    <s v="CLEANING"/>
    <n v="0"/>
    <n v="3"/>
    <x v="0"/>
    <d v="2024-01-17T08:45:00"/>
    <d v="1899-12-30T14:55:00"/>
    <n v="14.916666666744277"/>
    <x v="0"/>
    <x v="15"/>
    <n v="6.9999999999417923"/>
    <s v="SI"/>
    <d v="1899-12-30T21:55:00"/>
    <n v="21.916666666686069"/>
    <d v="1899-12-30T02:45:00"/>
    <s v="NO"/>
    <n v="2.7500000000582077"/>
    <d v="1899-12-31T01:00:00"/>
    <n v="24.999999999941792"/>
    <x v="0"/>
    <d v="1899-12-30T06:00:00"/>
    <s v="NO"/>
    <s v="MRSU3796027"/>
    <s v="OM TRANSPORT"/>
    <n v="475"/>
    <n v="110"/>
    <n v="50"/>
    <n v="0"/>
    <n v="3"/>
    <s v="WEEK"/>
    <s v="OM TRANSPORTWEEK"/>
    <n v="585"/>
    <n v="25"/>
    <n v="610"/>
    <m/>
  </r>
  <r>
    <s v="GSL ELENI"/>
    <s v="Rotterdam"/>
    <d v="2024-01-16T08:05:00"/>
    <x v="2"/>
    <x v="3"/>
    <s v="MAERSK"/>
    <s v="MRSU5369596"/>
    <s v="LELYSTAD"/>
    <d v="2024-01-16T23:00:00"/>
    <d v="2024-01-17T10:32:00"/>
    <x v="30"/>
    <d v="2024-01-17T12:00:00"/>
    <x v="0"/>
    <s v="CLEANING"/>
    <n v="0"/>
    <n v="3"/>
    <x v="0"/>
    <d v="2024-01-17T10:32:00"/>
    <d v="1899-12-30T14:55:00"/>
    <n v="14.916666666744277"/>
    <x v="0"/>
    <x v="17"/>
    <n v="10.999999999883585"/>
    <s v="SI"/>
    <d v="1899-12-31T01:55:00"/>
    <n v="25.916666666627862"/>
    <d v="1899-12-30T00:32:00"/>
    <s v="SI"/>
    <n v="0.53333333332557231"/>
    <d v="1899-12-31T03:55:00"/>
    <n v="27.916666666686069"/>
    <x v="0"/>
    <d v="1899-12-30T10:00:00"/>
    <s v="NO"/>
    <s v="MRSU5369596"/>
    <s v="MSI"/>
    <n v="480"/>
    <n v="120"/>
    <n v="50"/>
    <n v="0"/>
    <n v="3"/>
    <s v="WEEK"/>
    <s v="MSIWEEK"/>
    <n v="600"/>
    <n v="25"/>
    <n v="625"/>
    <m/>
  </r>
  <r>
    <s v="GSL ELENI"/>
    <s v="Rotterdam"/>
    <d v="2024-01-16T08:05:00"/>
    <x v="2"/>
    <x v="0"/>
    <s v="MAERSK"/>
    <s v="MSKU0333666"/>
    <s v="LELYSTAD"/>
    <d v="2024-01-16T23:00:00"/>
    <d v="2024-01-17T14:35:00"/>
    <x v="43"/>
    <d v="2024-01-17T15:00:00"/>
    <x v="0"/>
    <s v="CLEANING"/>
    <n v="0"/>
    <n v="3"/>
    <x v="0"/>
    <d v="2024-01-17T14:35:00"/>
    <d v="1899-12-30T14:55:00"/>
    <n v="14.916666666744277"/>
    <x v="0"/>
    <x v="31"/>
    <n v="15"/>
    <s v="SI"/>
    <d v="1899-12-31T05:55:00"/>
    <n v="29.916666666744277"/>
    <d v="1899-12-30T00:35:00"/>
    <s v="SI"/>
    <n v="0.58333333331393078"/>
    <d v="1899-12-31T06:55:00"/>
    <n v="30.916666666686069"/>
    <x v="0"/>
    <d v="1899-12-30T14:00:00"/>
    <s v="NO"/>
    <s v="MSKU0333666"/>
    <s v="CTU FLEVOKUST BV"/>
    <n v="520"/>
    <n v="100"/>
    <n v="35"/>
    <n v="0"/>
    <n v="3"/>
    <s v="WEEK"/>
    <s v="CTU FLEVOKUST BVWEEK"/>
    <n v="620"/>
    <n v="0"/>
    <n v="620"/>
    <m/>
  </r>
  <r>
    <s v="GSL ELENI"/>
    <s v="Rotterdam"/>
    <d v="2024-01-16T08:05:00"/>
    <x v="2"/>
    <x v="2"/>
    <s v="MAERSK"/>
    <s v="MSKU0697117"/>
    <s v="LELYSTAD"/>
    <d v="2024-01-16T23:00:00"/>
    <d v="2024-01-17T03:15:00"/>
    <x v="44"/>
    <d v="2024-01-17T03:35:00"/>
    <x v="0"/>
    <s v="NO"/>
    <n v="0"/>
    <n v="3"/>
    <x v="0"/>
    <d v="2024-01-17T03:15:00"/>
    <d v="1899-12-30T14:55:00"/>
    <n v="14.916666666744277"/>
    <x v="0"/>
    <x v="2"/>
    <n v="3.9999999999417923"/>
    <s v="SI"/>
    <d v="1899-12-30T18:55:00"/>
    <n v="18.916666666686069"/>
    <d v="1899-12-30T00:15:00"/>
    <s v="SI"/>
    <n v="0.24999999994179234"/>
    <d v="1899-12-30T19:30:00"/>
    <n v="19.5"/>
    <x v="0"/>
    <d v="1899-12-30T03:00:00"/>
    <s v="NIGHT"/>
    <s v="MSKU0697117"/>
    <s v="OM TRANSPORT"/>
    <n v="475"/>
    <e v="#N/A"/>
    <n v="50"/>
    <n v="0"/>
    <n v="3"/>
    <s v="NIGHT"/>
    <s v="OM TRANSPORTNIGHT"/>
    <n v="475"/>
    <n v="25"/>
    <n v="500"/>
    <m/>
  </r>
  <r>
    <s v="GSL ELENI"/>
    <s v="Rotterdam"/>
    <d v="2024-01-16T08:05:00"/>
    <x v="2"/>
    <x v="2"/>
    <s v="MAERSK"/>
    <s v="MSKU0753674"/>
    <s v="LELYSTAD"/>
    <d v="2024-01-16T23:00:00"/>
    <d v="2024-01-17T03:05:00"/>
    <x v="40"/>
    <d v="2024-01-17T04:05:00"/>
    <x v="0"/>
    <s v="CLEANING"/>
    <n v="0"/>
    <n v="3"/>
    <x v="0"/>
    <d v="2024-01-17T03:05:00"/>
    <d v="1899-12-30T14:55:00"/>
    <n v="14.916666666744277"/>
    <x v="0"/>
    <x v="22"/>
    <n v="4.9999999998835847"/>
    <s v="SI"/>
    <d v="1899-12-30T19:55:00"/>
    <n v="19.916666666627862"/>
    <d v="1899-12-30T00:00:00"/>
    <s v="SI"/>
    <n v="0"/>
    <d v="1899-12-30T20:00:00"/>
    <n v="20.000000000058208"/>
    <x v="0"/>
    <d v="1899-12-30T04:00:00"/>
    <s v="NIGHT"/>
    <s v="MSKU0753674"/>
    <s v="OM TRANSPORT"/>
    <n v="475"/>
    <n v="110"/>
    <n v="50"/>
    <n v="0"/>
    <n v="3"/>
    <s v="NIGHT"/>
    <s v="OM TRANSPORTNIGHT"/>
    <n v="585"/>
    <n v="25"/>
    <n v="610"/>
    <m/>
  </r>
  <r>
    <s v="GSL ELENI"/>
    <s v="Rotterdam"/>
    <d v="2024-01-16T08:05:00"/>
    <x v="2"/>
    <x v="0"/>
    <s v="MAERSK"/>
    <s v="MSKU1537582"/>
    <s v="SIMEI LELYSTAD"/>
    <d v="2024-01-16T23:00:00"/>
    <d v="2024-01-17T13:57:00"/>
    <x v="45"/>
    <d v="2024-01-17T14:15:00"/>
    <x v="0"/>
    <s v="NO"/>
    <n v="0"/>
    <n v="3"/>
    <x v="0"/>
    <d v="2024-01-17T13:57:00"/>
    <d v="1899-12-30T14:55:00"/>
    <n v="14.916666666744277"/>
    <x v="0"/>
    <x v="16"/>
    <n v="15.999999999941792"/>
    <s v="SI"/>
    <d v="1899-12-31T06:55:00"/>
    <n v="30.916666666686069"/>
    <d v="1899-12-30T00:00:00"/>
    <s v="SI"/>
    <n v="0"/>
    <d v="1899-12-31T06:10:00"/>
    <n v="30.166666666686069"/>
    <x v="0"/>
    <d v="1899-12-30T15:00:00"/>
    <s v="NO"/>
    <s v="MSKU1537582"/>
    <s v="CTU FLEVOKUST BV"/>
    <n v="520"/>
    <e v="#N/A"/>
    <n v="35"/>
    <n v="0"/>
    <n v="3"/>
    <s v="WEEK"/>
    <s v="CTU FLEVOKUST BVWEEK"/>
    <n v="520"/>
    <n v="0"/>
    <n v="520"/>
    <m/>
  </r>
  <r>
    <s v="GSL ELENI"/>
    <s v="Rotterdam"/>
    <d v="2024-01-16T08:05:00"/>
    <x v="2"/>
    <x v="2"/>
    <s v="MAERSK"/>
    <s v="MSKU1658413"/>
    <s v="LELYSTAD"/>
    <d v="2024-01-16T23:00:00"/>
    <d v="2024-01-16T19:50:00"/>
    <x v="34"/>
    <d v="2024-01-16T22:20:00"/>
    <x v="0"/>
    <s v="CLEANING"/>
    <n v="0"/>
    <n v="3"/>
    <x v="0"/>
    <d v="2024-01-16T19:50:00"/>
    <d v="1899-12-30T14:55:00"/>
    <n v="14.916666666744277"/>
    <x v="0"/>
    <x v="6"/>
    <n v="3"/>
    <s v="SI"/>
    <d v="1899-12-30T17:55:00"/>
    <n v="17.916666666744277"/>
    <d v="1899-12-30T00:00:00"/>
    <s v="SI"/>
    <n v="0"/>
    <d v="1899-12-30T14:15:00"/>
    <n v="14.25"/>
    <x v="0"/>
    <d v="1899-12-30T02:00:00"/>
    <s v="NIGHT"/>
    <s v="MSKU1658413"/>
    <s v="OM TRANSPORT"/>
    <n v="475"/>
    <n v="110"/>
    <n v="50"/>
    <n v="0"/>
    <n v="3"/>
    <s v="NIGHT"/>
    <s v="OM TRANSPORTNIGHT"/>
    <n v="585"/>
    <n v="25"/>
    <n v="610"/>
    <m/>
  </r>
  <r>
    <s v="GSL ELENI"/>
    <s v="Rotterdam"/>
    <d v="2024-01-16T08:05:00"/>
    <x v="2"/>
    <x v="0"/>
    <s v="MAERSK"/>
    <s v="MSKU1864029"/>
    <s v="LELYSTAD"/>
    <d v="2024-01-16T20:00:00"/>
    <d v="2024-01-16T14:00:00"/>
    <x v="46"/>
    <d v="2024-01-16T14:04:00"/>
    <x v="0"/>
    <s v="CLEANING"/>
    <n v="0"/>
    <n v="3"/>
    <x v="0"/>
    <d v="2024-01-16T14:00:00"/>
    <d v="1899-12-30T11:55:00"/>
    <n v="11.916666666744277"/>
    <x v="0"/>
    <x v="1"/>
    <n v="0"/>
    <s v="SI"/>
    <d v="1899-12-30T11:55:00"/>
    <n v="11.916666666744277"/>
    <d v="1899-12-30T00:00:00"/>
    <s v="SI"/>
    <n v="0"/>
    <d v="1899-12-30T05:59:00"/>
    <n v="5.9833333332790062"/>
    <x v="0"/>
    <d v="1899-12-30T20:00:00"/>
    <s v="NIGHT"/>
    <s v="MSKU1864029"/>
    <s v="CTU FLEVOKUST BV"/>
    <n v="530"/>
    <n v="100"/>
    <n v="35"/>
    <n v="0"/>
    <n v="2"/>
    <s v="NIGHT"/>
    <s v="CTU FLEVOKUST BVNIGHT"/>
    <n v="630"/>
    <n v="0"/>
    <n v="630"/>
    <m/>
  </r>
  <r>
    <s v="GSL ELENI"/>
    <s v="Rotterdam"/>
    <d v="2024-01-16T08:05:00"/>
    <x v="2"/>
    <x v="0"/>
    <s v="MAERSK"/>
    <s v="MSKU1960249"/>
    <s v="SIMEI LELYSTAD"/>
    <d v="2024-01-16T23:00:00"/>
    <d v="2024-01-18T14:27:00"/>
    <x v="47"/>
    <d v="2024-01-18T14:50:00"/>
    <x v="1"/>
    <s v="NO"/>
    <n v="0"/>
    <n v="3"/>
    <x v="0"/>
    <d v="2024-01-18T14:27:00"/>
    <d v="1899-12-30T14:55:00"/>
    <n v="14.916666666744277"/>
    <x v="0"/>
    <x v="32"/>
    <n v="39.999999999941792"/>
    <s v="NO"/>
    <d v="1900-01-01T06:55:00"/>
    <n v="54.916666666686069"/>
    <d v="1899-12-30T00:00:00"/>
    <s v="SI"/>
    <n v="0"/>
    <d v="1900-01-01T06:45:00"/>
    <n v="54.75"/>
    <x v="1"/>
    <d v="1899-12-30T15:00:00"/>
    <s v="NO"/>
    <s v="MSKU1960249"/>
    <s v="CTU FLEVOKUST BV"/>
    <n v="380"/>
    <e v="#N/A"/>
    <n v="35"/>
    <n v="0"/>
    <n v="4"/>
    <s v="WEEK"/>
    <s v="CTU FLEVOKUST BVWEEK"/>
    <n v="380"/>
    <n v="0"/>
    <n v="380"/>
    <m/>
  </r>
  <r>
    <s v="GSL ELENI"/>
    <s v="Rotterdam"/>
    <d v="2024-01-16T08:05:00"/>
    <x v="2"/>
    <x v="0"/>
    <s v="MAERSK"/>
    <s v="MSKU1986496"/>
    <s v="XPO TALLER LELYSTAD"/>
    <d v="2024-01-16T23:00:00"/>
    <d v="2024-01-18T07:10:00"/>
    <x v="48"/>
    <d v="2024-01-18T07:30:00"/>
    <x v="1"/>
    <s v="NO"/>
    <n v="1"/>
    <n v="3"/>
    <x v="0"/>
    <d v="2024-01-18T07:10:00"/>
    <d v="1899-12-30T14:55:00"/>
    <n v="14.916666666744277"/>
    <x v="0"/>
    <x v="33"/>
    <n v="31.999999999883585"/>
    <s v="NO"/>
    <d v="1899-12-31T22:55:00"/>
    <n v="46.916666666627862"/>
    <d v="1899-12-30T00:10:00"/>
    <s v="SI"/>
    <n v="0.16666666668606922"/>
    <d v="1899-12-31T23:25:00"/>
    <n v="47.416666666686069"/>
    <x v="0"/>
    <d v="1899-12-30T07:00:00"/>
    <s v="NO"/>
    <s v="MSKU1986496"/>
    <s v="CTU FLEVOKUST BV"/>
    <n v="380"/>
    <e v="#N/A"/>
    <n v="35"/>
    <n v="35"/>
    <n v="4"/>
    <s v="WEEK"/>
    <s v="CTU FLEVOKUST BVWEEK"/>
    <n v="415"/>
    <n v="0"/>
    <n v="415"/>
    <m/>
  </r>
  <r>
    <s v="GSL ELENI"/>
    <s v="Rotterdam"/>
    <d v="2024-01-16T08:05:00"/>
    <x v="2"/>
    <x v="0"/>
    <s v="MAERSK"/>
    <s v="MSKU3446970"/>
    <s v="LELYSTAD"/>
    <d v="2024-01-16T23:00:00"/>
    <d v="2024-01-17T17:02:00"/>
    <x v="49"/>
    <d v="2024-01-17T18:40:00"/>
    <x v="0"/>
    <s v="CLEANING"/>
    <n v="0"/>
    <n v="3"/>
    <x v="0"/>
    <d v="2024-01-17T17:02:00"/>
    <d v="1899-12-30T14:55:00"/>
    <n v="14.916666666744277"/>
    <x v="0"/>
    <x v="12"/>
    <n v="18"/>
    <s v="SI"/>
    <d v="1899-12-31T08:55:00"/>
    <n v="32.916666666744277"/>
    <d v="1899-12-30T00:02:00"/>
    <s v="SI"/>
    <n v="3.3333333267364651E-2"/>
    <d v="1899-12-31T10:35:00"/>
    <n v="34.583333333430346"/>
    <x v="0"/>
    <d v="1899-12-30T17:00:00"/>
    <s v="NO"/>
    <s v="MSKU3446970"/>
    <s v="CTU FLEVOKUST BV"/>
    <n v="520"/>
    <n v="100"/>
    <n v="35"/>
    <n v="0"/>
    <n v="3"/>
    <s v="WEEK"/>
    <s v="CTU FLEVOKUST BVWEEK"/>
    <n v="620"/>
    <n v="0"/>
    <n v="620"/>
    <m/>
  </r>
  <r>
    <s v="GSL ELENI"/>
    <s v="Rotterdam"/>
    <d v="2024-01-16T08:05:00"/>
    <x v="2"/>
    <x v="0"/>
    <s v="MAERSK"/>
    <s v="MSKU5590728"/>
    <s v="LELYSTAD"/>
    <d v="2024-01-16T23:00:00"/>
    <d v="2024-01-17T20:03:00"/>
    <x v="38"/>
    <d v="2024-01-17T20:23:00"/>
    <x v="0"/>
    <s v="CLEANING"/>
    <n v="0"/>
    <n v="3"/>
    <x v="0"/>
    <d v="2024-01-17T20:03:00"/>
    <d v="1899-12-30T14:55:00"/>
    <n v="14.916666666744277"/>
    <x v="0"/>
    <x v="28"/>
    <n v="21"/>
    <s v="SI"/>
    <d v="1899-12-31T11:55:00"/>
    <n v="35.916666666744277"/>
    <d v="1899-12-30T00:03:00"/>
    <s v="SI"/>
    <n v="4.9999999988358468E-2"/>
    <d v="1899-12-31T12:18:00"/>
    <n v="36.300000000104774"/>
    <x v="0"/>
    <d v="1899-12-30T20:00:00"/>
    <s v="NIGHT"/>
    <s v="MSKU5590728"/>
    <s v="CTU FLEVOKUST BV"/>
    <n v="530"/>
    <n v="100"/>
    <n v="35"/>
    <n v="0"/>
    <n v="3"/>
    <s v="NIGHT"/>
    <s v="CTU FLEVOKUST BVNIGHT"/>
    <n v="630"/>
    <n v="0"/>
    <n v="630"/>
    <m/>
  </r>
  <r>
    <s v="GSL ELENI"/>
    <s v="Rotterdam"/>
    <d v="2024-01-16T08:05:00"/>
    <x v="2"/>
    <x v="0"/>
    <s v="MAERSK"/>
    <s v="MSKU5780780"/>
    <s v="SIMEI LELYSTAD"/>
    <d v="2024-01-16T23:00:00"/>
    <d v="2024-01-18T16:36:00"/>
    <x v="50"/>
    <d v="2024-01-18T16:50:00"/>
    <x v="1"/>
    <s v="NO"/>
    <n v="0"/>
    <n v="3"/>
    <x v="0"/>
    <d v="2024-01-18T16:36:00"/>
    <d v="1899-12-30T14:55:00"/>
    <n v="14.916666666744277"/>
    <x v="0"/>
    <x v="34"/>
    <n v="41.499999999941792"/>
    <s v="NO"/>
    <d v="1900-01-01T08:25:00"/>
    <n v="56.416666666686069"/>
    <d v="1899-12-30T00:06:00"/>
    <s v="SI"/>
    <n v="9.9999999976716936E-2"/>
    <d v="1900-01-01T08:45:00"/>
    <n v="56.750000000058208"/>
    <x v="1"/>
    <d v="1899-12-30T16:30:00"/>
    <s v="NO"/>
    <s v="MSKU5780780"/>
    <s v="CTU FLEVOKUST BV"/>
    <n v="380"/>
    <e v="#N/A"/>
    <n v="35"/>
    <n v="0"/>
    <n v="4"/>
    <s v="WEEK"/>
    <s v="CTU FLEVOKUST BVWEEK"/>
    <n v="380"/>
    <n v="0"/>
    <n v="380"/>
    <m/>
  </r>
  <r>
    <s v="GSL ELENI"/>
    <s v="Rotterdam"/>
    <d v="2024-01-16T08:05:00"/>
    <x v="2"/>
    <x v="3"/>
    <s v="MAERSK"/>
    <s v="MSKU9561651"/>
    <s v="SIMEI LELYSTAD"/>
    <d v="2024-01-16T23:00:00"/>
    <d v="2024-01-17T06:57:00"/>
    <x v="51"/>
    <d v="2024-01-17T07:05:00"/>
    <x v="0"/>
    <s v="NO"/>
    <n v="1"/>
    <n v="3"/>
    <x v="0"/>
    <d v="2024-01-17T06:57:00"/>
    <d v="1899-12-30T14:55:00"/>
    <n v="14.916666666744277"/>
    <x v="0"/>
    <x v="35"/>
    <n v="8.4999999999417923"/>
    <s v="SI"/>
    <d v="1899-12-30T23:25:00"/>
    <n v="23.416666666686069"/>
    <d v="1899-12-30T00:00:00"/>
    <s v="SI"/>
    <n v="0"/>
    <d v="1899-12-30T23:00:00"/>
    <n v="23.000000000058208"/>
    <x v="0"/>
    <d v="1899-12-30T07:30:00"/>
    <s v="NO"/>
    <s v="MSKU9561651"/>
    <s v="MSI"/>
    <n v="480"/>
    <e v="#N/A"/>
    <n v="50"/>
    <n v="50"/>
    <n v="3"/>
    <s v="WEEK"/>
    <s v="MSIWEEK"/>
    <n v="530"/>
    <n v="25"/>
    <n v="555"/>
    <m/>
  </r>
  <r>
    <s v="GSL ELENI"/>
    <s v="Rotterdam"/>
    <d v="2024-01-16T08:05:00"/>
    <x v="2"/>
    <x v="0"/>
    <s v="MAERSK"/>
    <s v="MSKU9633026"/>
    <s v="LELYSTAD"/>
    <d v="2024-01-16T23:00:00"/>
    <d v="2024-01-17T15:34:00"/>
    <x v="52"/>
    <d v="2024-01-17T16:06:00"/>
    <x v="0"/>
    <s v="CLEANING"/>
    <n v="0"/>
    <n v="3"/>
    <x v="0"/>
    <d v="2024-01-17T15:34:00"/>
    <d v="1899-12-30T14:55:00"/>
    <n v="14.916666666744277"/>
    <x v="0"/>
    <x v="4"/>
    <n v="16.999999999883585"/>
    <s v="SI"/>
    <d v="1899-12-31T07:55:00"/>
    <n v="31.916666666627862"/>
    <d v="1899-12-30T00:00:00"/>
    <s v="SI"/>
    <n v="0"/>
    <d v="1899-12-31T08:01:00"/>
    <n v="32.016666666604578"/>
    <x v="0"/>
    <d v="1899-12-30T16:00:00"/>
    <s v="NO"/>
    <s v="MSKU9633026"/>
    <s v="CTU FLEVOKUST BV"/>
    <n v="520"/>
    <n v="100"/>
    <n v="35"/>
    <n v="0"/>
    <n v="3"/>
    <s v="WEEK"/>
    <s v="CTU FLEVOKUST BVWEEK"/>
    <n v="620"/>
    <n v="0"/>
    <n v="620"/>
    <m/>
  </r>
  <r>
    <s v="GSL ELENI"/>
    <s v="Rotterdam"/>
    <d v="2024-01-16T08:05:00"/>
    <x v="2"/>
    <x v="2"/>
    <s v="MAERSK"/>
    <s v="SUDU5491689"/>
    <s v="LELYSTAD"/>
    <d v="2024-01-16T23:00:00"/>
    <d v="2024-01-17T22:04:00"/>
    <x v="42"/>
    <d v="2024-01-17T22:27:00"/>
    <x v="0"/>
    <s v="CLEANING"/>
    <n v="0"/>
    <n v="3"/>
    <x v="0"/>
    <d v="2024-01-17T22:04:00"/>
    <d v="1899-12-30T14:55:00"/>
    <n v="14.916666666744277"/>
    <x v="0"/>
    <x v="20"/>
    <n v="22.999999999883585"/>
    <s v="SI"/>
    <d v="1899-12-31T13:55:00"/>
    <n v="37.916666666627862"/>
    <d v="1899-12-30T00:04:00"/>
    <s v="SI"/>
    <n v="6.6666666709352285E-2"/>
    <d v="1899-12-31T14:22:00"/>
    <n v="38.366666666697711"/>
    <x v="0"/>
    <d v="1899-12-30T22:00:00"/>
    <s v="NIGHT"/>
    <s v="SUDU5491689"/>
    <s v="OM TRANSPORT"/>
    <n v="475"/>
    <n v="110"/>
    <n v="50"/>
    <n v="0"/>
    <n v="3"/>
    <s v="NIGHT"/>
    <s v="OM TRANSPORTNIGHT"/>
    <n v="585"/>
    <n v="25"/>
    <n v="610"/>
    <m/>
  </r>
  <r>
    <s v="GSL ELENI"/>
    <s v="Rotterdam"/>
    <d v="2024-01-16T08:05:00"/>
    <x v="2"/>
    <x v="1"/>
    <s v="MAERSK"/>
    <s v="SUDU8793390"/>
    <s v="SIMEI LELYSTAD"/>
    <d v="2024-01-16T23:00:00"/>
    <d v="2024-01-17T08:05:00"/>
    <x v="35"/>
    <d v="2024-01-17T08:15:00"/>
    <x v="0"/>
    <s v="NO"/>
    <n v="2"/>
    <n v="3"/>
    <x v="0"/>
    <d v="2024-01-17T08:05:00"/>
    <d v="1899-12-30T14:55:00"/>
    <n v="14.916666666744277"/>
    <x v="0"/>
    <x v="15"/>
    <n v="6.9999999999417923"/>
    <s v="SI"/>
    <d v="1899-12-30T21:55:00"/>
    <n v="21.916666666686069"/>
    <d v="1899-12-30T02:05:00"/>
    <s v="NO"/>
    <n v="2.0833333333139308"/>
    <d v="1899-12-31T00:10:00"/>
    <n v="24.166666666686069"/>
    <x v="0"/>
    <d v="1899-12-30T06:00:00"/>
    <s v="NO"/>
    <s v="SUDU8793390"/>
    <s v="LOGIX"/>
    <n v="530"/>
    <e v="#N/A"/>
    <n v="50"/>
    <n v="100"/>
    <n v="3"/>
    <s v="WEEK"/>
    <s v="LOGIXWEEK"/>
    <n v="630"/>
    <n v="25"/>
    <n v="655"/>
    <m/>
  </r>
  <r>
    <s v="GSL ELENI"/>
    <s v="Rotterdam"/>
    <d v="2024-01-16T08:05:00"/>
    <x v="2"/>
    <x v="0"/>
    <s v="MAERSK"/>
    <s v="TCKU6592654"/>
    <s v="SIMEI LELYSTAD"/>
    <d v="2024-01-16T23:00:00"/>
    <d v="2024-01-18T14:39:00"/>
    <x v="47"/>
    <d v="2024-01-18T15:00:00"/>
    <x v="1"/>
    <s v="NO"/>
    <n v="0"/>
    <n v="3"/>
    <x v="0"/>
    <d v="2024-01-18T14:39:00"/>
    <d v="1899-12-30T14:55:00"/>
    <n v="14.916666666744277"/>
    <x v="0"/>
    <x v="32"/>
    <n v="39.999999999941792"/>
    <s v="NO"/>
    <d v="1900-01-01T06:55:00"/>
    <n v="54.916666666686069"/>
    <d v="1899-12-30T00:00:00"/>
    <s v="SI"/>
    <n v="0"/>
    <d v="1900-01-01T06:55:00"/>
    <n v="54.916666666686069"/>
    <x v="1"/>
    <d v="1899-12-30T15:00:00"/>
    <s v="NO"/>
    <s v="TCKU6592654"/>
    <s v="CTU FLEVOKUST BV"/>
    <n v="380"/>
    <e v="#N/A"/>
    <n v="35"/>
    <n v="0"/>
    <n v="4"/>
    <s v="WEEK"/>
    <s v="CTU FLEVOKUST BVWEEK"/>
    <n v="380"/>
    <n v="0"/>
    <n v="380"/>
    <m/>
  </r>
  <r>
    <s v="GSL ELENI"/>
    <s v="Rotterdam"/>
    <d v="2024-01-16T08:05:00"/>
    <x v="2"/>
    <x v="2"/>
    <s v="MAERSK"/>
    <s v="TCKU7484886"/>
    <s v="SIMEI LELYSTAD"/>
    <d v="2024-01-16T23:00:00"/>
    <d v="2024-01-17T09:50:00"/>
    <x v="53"/>
    <d v="2024-01-17T12:00:00"/>
    <x v="0"/>
    <s v="NO"/>
    <n v="1"/>
    <n v="3"/>
    <x v="0"/>
    <d v="2024-01-17T09:50:00"/>
    <d v="1899-12-30T14:55:00"/>
    <n v="14.916666666744277"/>
    <x v="0"/>
    <x v="36"/>
    <n v="9.9999999999417923"/>
    <s v="SI"/>
    <d v="1899-12-31T00:55:00"/>
    <n v="24.916666666686069"/>
    <d v="1899-12-30T00:50:00"/>
    <s v="NO"/>
    <n v="0.83333333325572312"/>
    <d v="1899-12-31T03:55:00"/>
    <n v="27.916666666686069"/>
    <x v="0"/>
    <d v="1899-12-30T09:00:00"/>
    <s v="NO"/>
    <s v="TCKU7484886"/>
    <s v="OM TRANSPORT"/>
    <n v="475"/>
    <e v="#N/A"/>
    <n v="50"/>
    <n v="50"/>
    <n v="3"/>
    <s v="WEEK"/>
    <s v="OM TRANSPORTWEEK"/>
    <n v="525"/>
    <n v="25"/>
    <n v="550"/>
    <m/>
  </r>
  <r>
    <s v="GSL ELENI"/>
    <s v="Rotterdam"/>
    <d v="2024-01-16T08:05:00"/>
    <x v="2"/>
    <x v="2"/>
    <s v="MAERSK"/>
    <s v="TCKU7752253"/>
    <s v="SIMEI LELYSTAD"/>
    <d v="2024-01-16T15:00:00"/>
    <d v="2024-01-16T15:16:00"/>
    <x v="54"/>
    <d v="2024-01-16T15:25:00"/>
    <x v="0"/>
    <s v="NO"/>
    <n v="0"/>
    <n v="3"/>
    <x v="0"/>
    <d v="2024-01-16T15:16:00"/>
    <d v="1899-12-30T06:55:00"/>
    <n v="6.9166666666860692"/>
    <x v="0"/>
    <x v="1"/>
    <n v="0"/>
    <s v="SI"/>
    <d v="1899-12-30T06:55:00"/>
    <n v="6.9166666666860692"/>
    <d v="1899-12-30T00:16:00"/>
    <s v="SI"/>
    <n v="0.26666666666278616"/>
    <d v="1899-12-30T07:20:00"/>
    <n v="7.3333333333139308"/>
    <x v="0"/>
    <d v="1899-12-30T15:00:00"/>
    <s v="NO"/>
    <s v="TCKU7752253"/>
    <s v="OM TRANSPORT"/>
    <n v="475"/>
    <e v="#N/A"/>
    <n v="50"/>
    <n v="0"/>
    <n v="2"/>
    <s v="WEEK"/>
    <s v="OM TRANSPORTWEEK"/>
    <n v="475"/>
    <n v="25"/>
    <n v="500"/>
    <m/>
  </r>
  <r>
    <s v="GSL ELENI"/>
    <s v="Rotterdam"/>
    <d v="2024-01-16T08:05:00"/>
    <x v="2"/>
    <x v="0"/>
    <s v="MAERSK"/>
    <s v="TCLU5959090"/>
    <s v="SIMEI LELYSTAD"/>
    <d v="2024-01-16T23:00:00"/>
    <d v="2024-01-18T13:46:00"/>
    <x v="55"/>
    <d v="2024-01-18T14:00:00"/>
    <x v="1"/>
    <s v="NO"/>
    <n v="0"/>
    <n v="3"/>
    <x v="0"/>
    <d v="2024-01-18T13:46:00"/>
    <d v="1899-12-30T14:55:00"/>
    <n v="14.916666666744277"/>
    <x v="0"/>
    <x v="37"/>
    <n v="38.499999999941792"/>
    <s v="NO"/>
    <d v="1900-01-01T05:25:00"/>
    <n v="53.416666666686069"/>
    <d v="1899-12-30T00:16:00"/>
    <s v="SI"/>
    <n v="0.26666666666278616"/>
    <d v="1900-01-01T05:55:00"/>
    <n v="53.916666666744277"/>
    <x v="1"/>
    <d v="1899-12-30T13:30:00"/>
    <s v="NO"/>
    <s v="TCLU5959090"/>
    <s v="CTU FLEVOKUST BV"/>
    <n v="380"/>
    <e v="#N/A"/>
    <n v="35"/>
    <n v="0"/>
    <n v="4"/>
    <s v="WEEK"/>
    <s v="CTU FLEVOKUST BVWEEK"/>
    <n v="380"/>
    <n v="0"/>
    <n v="380"/>
    <m/>
  </r>
  <r>
    <s v="GSL ELENI"/>
    <s v="Rotterdam"/>
    <d v="2024-01-16T08:05:00"/>
    <x v="2"/>
    <x v="2"/>
    <s v="MAERSK"/>
    <s v="TCNU1844953"/>
    <s v="LELYSTAD"/>
    <d v="2024-01-16T23:00:00"/>
    <d v="2024-01-17T05:09:00"/>
    <x v="56"/>
    <d v="2024-01-17T05:30:00"/>
    <x v="0"/>
    <s v="NO"/>
    <n v="0"/>
    <n v="3"/>
    <x v="0"/>
    <d v="2024-01-17T05:09:00"/>
    <d v="1899-12-30T14:55:00"/>
    <n v="14.916666666744277"/>
    <x v="0"/>
    <x v="8"/>
    <n v="6"/>
    <s v="SI"/>
    <d v="1899-12-30T20:55:00"/>
    <n v="20.916666666744277"/>
    <d v="1899-12-30T00:09:00"/>
    <s v="SI"/>
    <n v="0.1499999999650754"/>
    <d v="1899-12-30T21:25:00"/>
    <n v="21.416666666627862"/>
    <x v="0"/>
    <d v="1899-12-30T05:00:00"/>
    <s v="NO"/>
    <s v="TCNU1844953"/>
    <s v="OM TRANSPORT"/>
    <n v="475"/>
    <e v="#N/A"/>
    <n v="50"/>
    <n v="0"/>
    <n v="3"/>
    <s v="WEEK"/>
    <s v="OM TRANSPORTWEEK"/>
    <n v="475"/>
    <n v="25"/>
    <n v="500"/>
    <m/>
  </r>
  <r>
    <s v="GSL ELENI"/>
    <s v="Rotterdam"/>
    <d v="2024-01-16T08:05:00"/>
    <x v="2"/>
    <x v="0"/>
    <s v="MAERSK"/>
    <s v="TLLU2277515"/>
    <s v="LELYSTAD"/>
    <d v="2024-01-16T23:00:00"/>
    <d v="2024-01-17T13:57:00"/>
    <x v="43"/>
    <d v="2024-01-17T14:20:00"/>
    <x v="0"/>
    <s v="CLEANING"/>
    <n v="0"/>
    <n v="3"/>
    <x v="0"/>
    <d v="2024-01-17T13:57:00"/>
    <d v="1899-12-30T14:55:00"/>
    <n v="14.916666666744277"/>
    <x v="0"/>
    <x v="31"/>
    <n v="15"/>
    <s v="SI"/>
    <d v="1899-12-31T05:55:00"/>
    <n v="29.916666666744277"/>
    <d v="1899-12-30T00:00:00"/>
    <s v="SI"/>
    <n v="0"/>
    <d v="1899-12-31T06:15:00"/>
    <n v="30.249999999941792"/>
    <x v="0"/>
    <d v="1899-12-30T14:00:00"/>
    <s v="NO"/>
    <s v="TLLU2277515"/>
    <s v="CTU FLEVOKUST BV"/>
    <n v="520"/>
    <n v="100"/>
    <n v="35"/>
    <n v="0"/>
    <n v="3"/>
    <s v="WEEK"/>
    <s v="CTU FLEVOKUST BVWEEK"/>
    <n v="620"/>
    <n v="0"/>
    <n v="620"/>
    <m/>
  </r>
  <r>
    <s v="GSL ELENI"/>
    <s v="Rotterdam"/>
    <d v="2024-01-16T08:05:00"/>
    <x v="2"/>
    <x v="0"/>
    <s v="MAERSK"/>
    <s v="TLLU5374247"/>
    <s v="SIMEI LELYSTAD"/>
    <d v="2024-01-16T23:00:00"/>
    <d v="2024-01-18T12:24:00"/>
    <x v="29"/>
    <d v="2024-01-18T12:30:00"/>
    <x v="1"/>
    <s v="NO"/>
    <n v="0"/>
    <n v="3"/>
    <x v="0"/>
    <d v="2024-01-18T12:24:00"/>
    <d v="1899-12-30T14:55:00"/>
    <n v="14.916666666744277"/>
    <x v="0"/>
    <x v="25"/>
    <n v="36.999999999941792"/>
    <s v="NO"/>
    <d v="1900-01-01T03:55:00"/>
    <n v="51.916666666686069"/>
    <d v="1899-12-30T00:24:00"/>
    <s v="SI"/>
    <n v="0.40000000008149073"/>
    <d v="1900-01-01T04:25:00"/>
    <n v="52.416666666744277"/>
    <x v="1"/>
    <d v="1899-12-30T12:00:00"/>
    <s v="NO"/>
    <s v="TLLU5374247"/>
    <s v="CTU FLEVOKUST BV"/>
    <n v="380"/>
    <e v="#N/A"/>
    <n v="35"/>
    <n v="0"/>
    <n v="4"/>
    <s v="WEEK"/>
    <s v="CTU FLEVOKUST BVWEEK"/>
    <n v="380"/>
    <n v="0"/>
    <n v="380"/>
    <m/>
  </r>
  <r>
    <s v="GSL ELENI"/>
    <s v="Rotterdam"/>
    <d v="2024-01-16T08:05:00"/>
    <x v="2"/>
    <x v="3"/>
    <s v="MAERSK"/>
    <s v="TTNU1055789"/>
    <s v="SIMEI LELYSTAD"/>
    <d v="2024-01-16T23:00:00"/>
    <d v="2024-01-17T08:47:00"/>
    <x v="57"/>
    <d v="2024-01-17T08:55:00"/>
    <x v="0"/>
    <s v="NO"/>
    <n v="0"/>
    <n v="3"/>
    <x v="0"/>
    <d v="2024-01-17T08:47:00"/>
    <d v="1899-12-30T14:55:00"/>
    <n v="14.916666666744277"/>
    <x v="0"/>
    <x v="38"/>
    <n v="11.499999999941792"/>
    <s v="SI"/>
    <d v="1899-12-31T02:25:00"/>
    <n v="26.416666666686069"/>
    <d v="1899-12-30T00:00:00"/>
    <s v="SI"/>
    <n v="0"/>
    <d v="1899-12-31T00:50:00"/>
    <n v="24.833333333430346"/>
    <x v="0"/>
    <d v="1899-12-30T10:30:00"/>
    <s v="NO"/>
    <s v="TTNU1055789"/>
    <s v="MSI"/>
    <n v="480"/>
    <e v="#N/A"/>
    <n v="50"/>
    <n v="0"/>
    <n v="3"/>
    <s v="WEEK"/>
    <s v="MSIWEEK"/>
    <n v="480"/>
    <n v="25"/>
    <n v="505"/>
    <m/>
  </r>
  <r>
    <s v="GSL ELENI"/>
    <s v="Rotterdam"/>
    <d v="2024-01-16T08:05:00"/>
    <x v="2"/>
    <x v="2"/>
    <s v="MAERSK"/>
    <s v="UETU5480687"/>
    <s v="SIMEI LELYSTAD"/>
    <d v="2024-01-16T17:00:00"/>
    <d v="2024-01-16T16:51:00"/>
    <x v="58"/>
    <d v="2024-01-16T17:05:00"/>
    <x v="0"/>
    <s v="NO"/>
    <n v="0"/>
    <n v="3"/>
    <x v="0"/>
    <d v="2024-01-16T16:51:00"/>
    <d v="1899-12-30T08:55:00"/>
    <n v="8.9166666667442769"/>
    <x v="0"/>
    <x v="1"/>
    <n v="0"/>
    <s v="SI"/>
    <d v="1899-12-30T08:55:00"/>
    <n v="8.9166666667442769"/>
    <d v="1899-12-30T00:00:00"/>
    <s v="SI"/>
    <n v="0"/>
    <d v="1899-12-30T09:00:00"/>
    <n v="9"/>
    <x v="0"/>
    <d v="1899-12-30T17:00:00"/>
    <s v="NO"/>
    <s v="UETU5480687"/>
    <s v="OM TRANSPORT"/>
    <n v="475"/>
    <e v="#N/A"/>
    <n v="50"/>
    <n v="0"/>
    <n v="2"/>
    <s v="WEEK"/>
    <s v="OM TRANSPORTWEEK"/>
    <n v="475"/>
    <n v="25"/>
    <n v="500"/>
    <m/>
  </r>
  <r>
    <s v="MONACO MAERSK"/>
    <s v="Rotterdam"/>
    <d v="2024-01-16T12:20:00"/>
    <x v="3"/>
    <x v="0"/>
    <s v="MAERSK"/>
    <s v="AMFU8846175"/>
    <s v="SIMEI LELYSTAD"/>
    <d v="2024-01-17T12:00:00"/>
    <d v="2024-01-18T08:20:00"/>
    <x v="59"/>
    <d v="2024-01-18T08:30:00"/>
    <x v="1"/>
    <s v="NO"/>
    <n v="0"/>
    <n v="3"/>
    <x v="0"/>
    <d v="2024-01-18T08:20:00"/>
    <d v="1899-12-30T23:40:00"/>
    <n v="23.666666666627862"/>
    <x v="0"/>
    <x v="39"/>
    <n v="19.5"/>
    <s v="SI"/>
    <d v="1899-12-31T19:10:00"/>
    <n v="43.166666666627862"/>
    <d v="1899-12-30T00:50:00"/>
    <s v="NO"/>
    <n v="0.83333333325572312"/>
    <d v="1899-12-31T20:10:00"/>
    <n v="44.166666666569654"/>
    <x v="0"/>
    <d v="1899-12-30T07:30:00"/>
    <s v="NO"/>
    <s v="AMFU8846175"/>
    <s v="CTU FLEVOKUST BV"/>
    <n v="380"/>
    <e v="#N/A"/>
    <n v="35"/>
    <n v="0"/>
    <n v="4"/>
    <s v="WEEK"/>
    <s v="CTU FLEVOKUST BVWEEK"/>
    <n v="380"/>
    <n v="0"/>
    <n v="530"/>
    <n v="150"/>
  </r>
  <r>
    <s v="MONACO MAERSK"/>
    <s v="Rotterdam"/>
    <d v="2024-01-16T12:20:00"/>
    <x v="3"/>
    <x v="0"/>
    <s v="MSC"/>
    <s v="BMOU6589456"/>
    <s v="SIMEI LELYSTAD"/>
    <d v="2024-01-17T12:00:00"/>
    <d v="2024-01-18T17:20:00"/>
    <x v="60"/>
    <d v="2024-01-18T17:40:00"/>
    <x v="1"/>
    <s v="NO"/>
    <n v="0"/>
    <n v="3"/>
    <x v="0"/>
    <d v="2024-01-18T17:20:00"/>
    <d v="1899-12-30T23:40:00"/>
    <n v="23.666666666627862"/>
    <x v="0"/>
    <x v="40"/>
    <n v="30"/>
    <s v="NO"/>
    <d v="1900-01-01T05:40:00"/>
    <n v="53.666666666627862"/>
    <d v="1899-12-30T00:00:00"/>
    <s v="SI"/>
    <n v="0"/>
    <d v="1900-01-01T05:20:00"/>
    <n v="53.333333333255723"/>
    <x v="1"/>
    <d v="1899-12-30T18:00:00"/>
    <s v="NO"/>
    <s v="BMOU6589456"/>
    <s v="CTU FLEVOKUST BV"/>
    <n v="380"/>
    <e v="#N/A"/>
    <n v="35"/>
    <n v="0"/>
    <n v="4"/>
    <s v="WEEK"/>
    <s v="CTU FLEVOKUST BVWEEK"/>
    <n v="380"/>
    <n v="0"/>
    <n v="380"/>
    <m/>
  </r>
  <r>
    <s v="MONACO MAERSK"/>
    <s v="Rotterdam"/>
    <d v="2024-01-16T12:20:00"/>
    <x v="3"/>
    <x v="2"/>
    <s v="MAERSK"/>
    <s v="CAAU6535863"/>
    <s v="SIMEI LELYSTAD"/>
    <d v="2024-01-17T12:00:00"/>
    <d v="2024-01-17T13:17:00"/>
    <x v="61"/>
    <d v="2024-01-17T13:25:00"/>
    <x v="0"/>
    <s v="NO"/>
    <n v="1"/>
    <n v="3"/>
    <x v="0"/>
    <d v="2024-01-17T13:17:00"/>
    <d v="1899-12-30T23:40:00"/>
    <n v="23.666666666627862"/>
    <x v="0"/>
    <x v="7"/>
    <n v="1.5"/>
    <s v="SI"/>
    <d v="1899-12-31T01:10:00"/>
    <n v="25.166666666627862"/>
    <d v="1899-12-30T00:00:00"/>
    <s v="SI"/>
    <n v="0"/>
    <d v="1899-12-31T01:05:00"/>
    <n v="25.083333333372138"/>
    <x v="0"/>
    <d v="1899-12-30T13:30:00"/>
    <s v="NO"/>
    <s v="CAAU6535863"/>
    <s v="OM TRANSPORT"/>
    <n v="475"/>
    <e v="#N/A"/>
    <n v="50"/>
    <n v="50"/>
    <n v="3"/>
    <s v="WEEK"/>
    <s v="OM TRANSPORTWEEK"/>
    <n v="525"/>
    <n v="25"/>
    <n v="550"/>
    <m/>
  </r>
  <r>
    <s v="MONACO MAERSK"/>
    <s v="Rotterdam"/>
    <d v="2024-01-16T12:20:00"/>
    <x v="3"/>
    <x v="0"/>
    <s v="MSC"/>
    <s v="CARU9774161"/>
    <s v="SIMEI LELYSTAD"/>
    <d v="2024-01-17T12:00:00"/>
    <d v="2024-01-18T14:08:00"/>
    <x v="55"/>
    <d v="2024-01-18T14:15:00"/>
    <x v="1"/>
    <s v="NO"/>
    <n v="0"/>
    <n v="3"/>
    <x v="0"/>
    <d v="2024-01-18T14:08:00"/>
    <d v="1899-12-30T23:40:00"/>
    <n v="23.666666666627862"/>
    <x v="0"/>
    <x v="41"/>
    <n v="25.5"/>
    <s v="NO"/>
    <d v="1900-01-01T01:10:00"/>
    <n v="49.166666666627862"/>
    <d v="1899-12-30T00:38:00"/>
    <s v="SI"/>
    <n v="0.63333333330228925"/>
    <d v="1900-01-01T01:55:00"/>
    <n v="49.916666666627862"/>
    <x v="1"/>
    <d v="1899-12-30T13:30:00"/>
    <s v="NO"/>
    <s v="CARU9774161"/>
    <s v="CTU FLEVOKUST BV"/>
    <n v="380"/>
    <e v="#N/A"/>
    <n v="35"/>
    <n v="0"/>
    <n v="4"/>
    <s v="WEEK"/>
    <s v="CTU FLEVOKUST BVWEEK"/>
    <n v="380"/>
    <n v="0"/>
    <n v="380"/>
    <m/>
  </r>
  <r>
    <s v="MONACO MAERSK"/>
    <s v="Rotterdam"/>
    <d v="2024-01-16T12:20:00"/>
    <x v="3"/>
    <x v="3"/>
    <s v="MAERSK"/>
    <s v="CIPU5078626"/>
    <s v="LELYSTAD"/>
    <d v="2024-01-17T12:00:00"/>
    <d v="2024-01-17T11:36:00"/>
    <x v="62"/>
    <d v="2024-01-17T12:05:00"/>
    <x v="0"/>
    <s v="NO"/>
    <n v="0"/>
    <n v="3"/>
    <x v="0"/>
    <d v="2024-01-17T11:36:00"/>
    <d v="1899-12-30T23:40:00"/>
    <n v="23.666666666627862"/>
    <x v="0"/>
    <x v="1"/>
    <n v="0"/>
    <s v="SI"/>
    <d v="1899-12-30T23:40:00"/>
    <n v="23.666666666627862"/>
    <d v="1899-12-30T00:00:00"/>
    <s v="SI"/>
    <n v="0"/>
    <d v="1899-12-30T23:45:00"/>
    <n v="23.749999999883585"/>
    <x v="0"/>
    <d v="1899-12-30T12:00:00"/>
    <s v="NO"/>
    <s v="CIPU5078626"/>
    <s v="MSI"/>
    <n v="480"/>
    <e v="#N/A"/>
    <n v="50"/>
    <n v="0"/>
    <n v="3"/>
    <s v="WEEK"/>
    <s v="MSIWEEK"/>
    <n v="480"/>
    <n v="25"/>
    <n v="505"/>
    <m/>
  </r>
  <r>
    <s v="MONACO MAERSK"/>
    <s v="Rotterdam"/>
    <d v="2024-01-16T12:20:00"/>
    <x v="3"/>
    <x v="0"/>
    <s v="MSC"/>
    <s v="DFSU7126102"/>
    <s v="SIMEI LELYSTAD"/>
    <d v="2024-01-17T12:00:00"/>
    <d v="2024-01-18T09:20:00"/>
    <x v="63"/>
    <d v="2024-01-18T09:35:00"/>
    <x v="1"/>
    <s v="NO"/>
    <n v="0"/>
    <n v="3"/>
    <x v="0"/>
    <d v="2024-01-18T09:20:00"/>
    <d v="1899-12-30T23:40:00"/>
    <n v="23.666666666627862"/>
    <x v="0"/>
    <x v="28"/>
    <n v="21"/>
    <s v="SI"/>
    <d v="1899-12-31T20:40:00"/>
    <n v="44.666666666627862"/>
    <d v="1899-12-30T00:20:00"/>
    <s v="SI"/>
    <n v="0.33333333337213844"/>
    <d v="1899-12-31T21:15:00"/>
    <n v="45.249999999941792"/>
    <x v="0"/>
    <d v="1899-12-30T09:00:00"/>
    <s v="NO"/>
    <s v="DFSU7126102"/>
    <s v="CTU FLEVOKUST BV"/>
    <n v="380"/>
    <e v="#N/A"/>
    <n v="35"/>
    <n v="0"/>
    <n v="4"/>
    <s v="WEEK"/>
    <s v="CTU FLEVOKUST BVWEEK"/>
    <n v="380"/>
    <n v="0"/>
    <n v="380"/>
    <m/>
  </r>
  <r>
    <s v="MONACO MAERSK"/>
    <s v="Rotterdam"/>
    <d v="2024-01-16T12:20:00"/>
    <x v="3"/>
    <x v="0"/>
    <s v="MSC"/>
    <s v="FFAU4047924"/>
    <s v="SIMEI LELYSTAD"/>
    <d v="2024-01-17T12:00:00"/>
    <d v="2024-01-17T15:35:00"/>
    <x v="64"/>
    <d v="2024-01-17T15:45:00"/>
    <x v="0"/>
    <s v="NO"/>
    <n v="0"/>
    <n v="3"/>
    <x v="0"/>
    <d v="2024-01-17T15:35:00"/>
    <d v="1899-12-30T23:40:00"/>
    <n v="23.666666666627862"/>
    <x v="0"/>
    <x v="42"/>
    <n v="4.2500000000582077"/>
    <s v="SI"/>
    <d v="1899-12-31T03:55:00"/>
    <n v="27.916666666686069"/>
    <d v="1899-12-30T00:00:00"/>
    <s v="SI"/>
    <n v="0"/>
    <d v="1899-12-31T03:25:00"/>
    <n v="27.416666666627862"/>
    <x v="0"/>
    <d v="1899-12-30T16:15:00"/>
    <s v="NO"/>
    <s v="FFAU4047924"/>
    <s v="CTU FLEVOKUST BV"/>
    <n v="520"/>
    <e v="#N/A"/>
    <n v="35"/>
    <n v="0"/>
    <n v="3"/>
    <s v="WEEK"/>
    <s v="CTU FLEVOKUST BVWEEK"/>
    <n v="520"/>
    <n v="0"/>
    <n v="520"/>
    <m/>
  </r>
  <r>
    <s v="MONACO MAERSK"/>
    <s v="Rotterdam"/>
    <d v="2024-01-16T12:20:00"/>
    <x v="3"/>
    <x v="0"/>
    <s v="MAERSK"/>
    <s v="HASU4476706"/>
    <s v="SIMEI LELYSTAD"/>
    <d v="2024-01-17T12:00:00"/>
    <d v="2024-01-18T18:56:00"/>
    <x v="65"/>
    <d v="2024-01-18T19:10:00"/>
    <x v="1"/>
    <s v="NO"/>
    <n v="0"/>
    <n v="3"/>
    <x v="0"/>
    <d v="2024-01-18T18:56:00"/>
    <d v="1899-12-30T23:40:00"/>
    <n v="23.666666666627862"/>
    <x v="0"/>
    <x v="43"/>
    <n v="31.5"/>
    <s v="NO"/>
    <d v="1900-01-01T07:10:00"/>
    <n v="55.166666666627862"/>
    <d v="1899-12-30T00:00:00"/>
    <s v="SI"/>
    <n v="0"/>
    <d v="1900-01-01T06:50:00"/>
    <n v="54.833333333255723"/>
    <x v="1"/>
    <d v="1899-12-30T19:30:00"/>
    <s v="NO"/>
    <s v="HASU4476706"/>
    <s v="CTU FLEVOKUST BV"/>
    <n v="380"/>
    <e v="#N/A"/>
    <n v="35"/>
    <n v="0"/>
    <n v="4"/>
    <s v="WEEK"/>
    <s v="CTU FLEVOKUST BVWEEK"/>
    <n v="380"/>
    <n v="0"/>
    <n v="380"/>
    <m/>
  </r>
  <r>
    <s v="MONACO MAERSK"/>
    <s v="Rotterdam"/>
    <d v="2024-01-16T12:20:00"/>
    <x v="3"/>
    <x v="0"/>
    <s v="MAERSK"/>
    <s v="HASU4664175"/>
    <s v="SIMEI LELYSTAD"/>
    <d v="2024-01-17T12:00:00"/>
    <d v="2024-01-18T07:30:00"/>
    <x v="63"/>
    <d v="2024-01-18T07:40:00"/>
    <x v="1"/>
    <s v="NO"/>
    <n v="0"/>
    <n v="3"/>
    <x v="0"/>
    <d v="2024-01-18T07:30:00"/>
    <d v="1899-12-30T23:40:00"/>
    <n v="23.666666666627862"/>
    <x v="0"/>
    <x v="28"/>
    <n v="21"/>
    <s v="SI"/>
    <d v="1899-12-31T20:40:00"/>
    <n v="44.666666666627862"/>
    <d v="1899-12-30T00:00:00"/>
    <s v="SI"/>
    <n v="0"/>
    <d v="1899-12-31T19:20:00"/>
    <n v="43.333333333313931"/>
    <x v="0"/>
    <d v="1899-12-30T09:00:00"/>
    <s v="NO"/>
    <s v="HASU4664175"/>
    <s v="CTU FLEVOKUST BV"/>
    <n v="380"/>
    <e v="#N/A"/>
    <n v="35"/>
    <n v="0"/>
    <n v="4"/>
    <s v="WEEK"/>
    <s v="CTU FLEVOKUST BVWEEK"/>
    <n v="380"/>
    <n v="0"/>
    <n v="380"/>
    <m/>
  </r>
  <r>
    <s v="MONACO MAERSK"/>
    <s v="Rotterdam"/>
    <d v="2024-01-16T12:20:00"/>
    <x v="3"/>
    <x v="0"/>
    <s v="MAERSK"/>
    <s v="MAEU9262082"/>
    <s v="SIMEI LELYSTAD"/>
    <d v="2024-01-17T12:00:00"/>
    <d v="2024-01-18T06:02:00"/>
    <x v="66"/>
    <d v="2024-01-18T06:05:00"/>
    <x v="1"/>
    <s v="NO"/>
    <n v="0"/>
    <n v="3"/>
    <x v="0"/>
    <d v="2024-01-18T06:02:00"/>
    <d v="1899-12-30T23:40:00"/>
    <n v="23.666666666627862"/>
    <x v="0"/>
    <x v="12"/>
    <n v="18"/>
    <s v="SI"/>
    <d v="1899-12-31T17:40:00"/>
    <n v="41.666666666627862"/>
    <d v="1899-12-30T00:02:00"/>
    <s v="SI"/>
    <n v="3.3333333267364651E-2"/>
    <d v="1899-12-31T17:45:00"/>
    <n v="41.749999999883585"/>
    <x v="0"/>
    <d v="1899-12-30T06:00:00"/>
    <s v="NO"/>
    <s v="MAEU9262082"/>
    <s v="CTU FLEVOKUST BV"/>
    <n v="380"/>
    <e v="#N/A"/>
    <n v="35"/>
    <n v="0"/>
    <n v="4"/>
    <s v="WEEK"/>
    <s v="CTU FLEVOKUST BVWEEK"/>
    <n v="380"/>
    <n v="0"/>
    <n v="380"/>
    <m/>
  </r>
  <r>
    <s v="MONACO MAERSK"/>
    <s v="Rotterdam"/>
    <d v="2024-01-16T12:20:00"/>
    <x v="3"/>
    <x v="0"/>
    <s v="MSC"/>
    <s v="MEDU9508309"/>
    <s v="SIMEI LELYSTAD"/>
    <d v="2024-01-17T12:00:00"/>
    <d v="2024-01-17T16:15:00"/>
    <x v="67"/>
    <d v="2024-01-17T16:30:00"/>
    <x v="0"/>
    <s v="NO"/>
    <n v="0"/>
    <n v="3"/>
    <x v="0"/>
    <d v="2024-01-17T16:15:00"/>
    <d v="1899-12-30T23:40:00"/>
    <n v="23.666666666627862"/>
    <x v="0"/>
    <x v="5"/>
    <n v="4.5"/>
    <s v="SI"/>
    <d v="1899-12-31T04:10:00"/>
    <n v="28.166666666627862"/>
    <d v="1899-12-30T00:00:00"/>
    <s v="SI"/>
    <n v="0"/>
    <d v="1899-12-31T04:10:00"/>
    <n v="28.166666666627862"/>
    <x v="0"/>
    <d v="1899-12-30T16:30:00"/>
    <s v="NO"/>
    <s v="MEDU9508309"/>
    <s v="CTU FLEVOKUST BV"/>
    <n v="520"/>
    <e v="#N/A"/>
    <n v="35"/>
    <n v="0"/>
    <n v="3"/>
    <s v="WEEK"/>
    <s v="CTU FLEVOKUST BVWEEK"/>
    <n v="520"/>
    <n v="0"/>
    <n v="520"/>
    <m/>
  </r>
  <r>
    <s v="MONACO MAERSK"/>
    <s v="Rotterdam"/>
    <d v="2024-01-16T12:20:00"/>
    <x v="3"/>
    <x v="0"/>
    <s v="MSC"/>
    <s v="MEDU9515191"/>
    <s v="SIMEI LELYSTAD"/>
    <d v="2024-01-17T12:00:00"/>
    <d v="2024-01-18T10:12:00"/>
    <x v="68"/>
    <d v="2024-01-18T10:20:00"/>
    <x v="1"/>
    <s v="NO"/>
    <n v="0"/>
    <n v="3"/>
    <x v="0"/>
    <d v="2024-01-18T10:12:00"/>
    <d v="1899-12-30T23:40:00"/>
    <n v="23.666666666627862"/>
    <x v="0"/>
    <x v="44"/>
    <n v="22.5"/>
    <s v="SI"/>
    <d v="1899-12-31T22:10:00"/>
    <n v="46.166666666627862"/>
    <d v="1899-12-30T00:00:00"/>
    <s v="SI"/>
    <n v="0"/>
    <d v="1899-12-31T22:00:00"/>
    <n v="45.999999999941792"/>
    <x v="0"/>
    <d v="1899-12-30T10:30:00"/>
    <s v="NO"/>
    <s v="MEDU9515191"/>
    <s v="CTU FLEVOKUST BV"/>
    <n v="380"/>
    <e v="#N/A"/>
    <n v="35"/>
    <n v="0"/>
    <n v="4"/>
    <s v="WEEK"/>
    <s v="CTU FLEVOKUST BVWEEK"/>
    <n v="380"/>
    <n v="0"/>
    <n v="380"/>
    <m/>
  </r>
  <r>
    <s v="MONACO MAERSK"/>
    <s v="Rotterdam"/>
    <d v="2024-01-16T12:20:00"/>
    <x v="3"/>
    <x v="0"/>
    <s v="MSC"/>
    <s v="MEDU9523216"/>
    <s v="SIMEI LELYSTAD"/>
    <d v="2024-01-17T12:00:00"/>
    <d v="2024-01-17T17:21:00"/>
    <x v="69"/>
    <d v="2024-01-17T17:40:00"/>
    <x v="0"/>
    <s v="NO"/>
    <n v="0"/>
    <n v="3"/>
    <x v="0"/>
    <d v="2024-01-17T17:21:00"/>
    <d v="1899-12-30T23:40:00"/>
    <n v="23.666666666627862"/>
    <x v="0"/>
    <x v="8"/>
    <n v="6"/>
    <s v="SI"/>
    <d v="1899-12-31T05:40:00"/>
    <n v="29.666666666627862"/>
    <d v="1899-12-30T00:00:00"/>
    <s v="SI"/>
    <n v="0"/>
    <d v="1899-12-31T05:20:00"/>
    <n v="29.333333333255723"/>
    <x v="0"/>
    <d v="1899-12-30T18:00:00"/>
    <s v="NO"/>
    <s v="MEDU9523216"/>
    <s v="CTU FLEVOKUST BV"/>
    <n v="520"/>
    <e v="#N/A"/>
    <n v="35"/>
    <n v="0"/>
    <n v="3"/>
    <s v="WEEK"/>
    <s v="CTU FLEVOKUST BVWEEK"/>
    <n v="520"/>
    <n v="0"/>
    <n v="520"/>
    <m/>
  </r>
  <r>
    <s v="MONACO MAERSK"/>
    <s v="Rotterdam"/>
    <d v="2024-01-16T12:20:00"/>
    <x v="3"/>
    <x v="0"/>
    <s v="MSC"/>
    <s v="MEDU9527823"/>
    <s v="XPO TALLER LELYSTAD"/>
    <d v="2024-01-17T12:00:00"/>
    <d v="2024-01-17T17:57:00"/>
    <x v="69"/>
    <d v="2024-01-17T18:55:00"/>
    <x v="0"/>
    <s v="NO"/>
    <n v="0"/>
    <n v="3"/>
    <x v="0"/>
    <d v="2024-01-17T17:57:00"/>
    <d v="1899-12-30T23:40:00"/>
    <n v="23.666666666627862"/>
    <x v="0"/>
    <x v="8"/>
    <n v="6"/>
    <s v="SI"/>
    <d v="1899-12-31T05:40:00"/>
    <n v="29.666666666627862"/>
    <d v="1899-12-30T00:00:00"/>
    <s v="SI"/>
    <n v="0"/>
    <d v="1899-12-31T06:35:00"/>
    <n v="30.583333333313931"/>
    <x v="0"/>
    <d v="1899-12-30T18:00:00"/>
    <s v="NO"/>
    <s v="MEDU9527823"/>
    <s v="CTU FLEVOKUST BV"/>
    <n v="520"/>
    <e v="#N/A"/>
    <n v="35"/>
    <n v="0"/>
    <n v="3"/>
    <s v="WEEK"/>
    <s v="CTU FLEVOKUST BVWEEK"/>
    <n v="520"/>
    <n v="0"/>
    <n v="520"/>
    <m/>
  </r>
  <r>
    <s v="MONACO MAERSK"/>
    <s v="Rotterdam"/>
    <d v="2024-01-16T12:20:00"/>
    <x v="3"/>
    <x v="0"/>
    <s v="MAERSK"/>
    <s v="MRKU6055811"/>
    <s v="SIMEI LELYSTAD"/>
    <d v="2024-01-17T12:00:00"/>
    <d v="2024-01-17T16:02:00"/>
    <x v="67"/>
    <d v="2024-01-17T16:10:00"/>
    <x v="0"/>
    <s v="NO"/>
    <n v="1"/>
    <n v="3"/>
    <x v="0"/>
    <d v="2024-01-17T16:02:00"/>
    <d v="1899-12-30T23:40:00"/>
    <n v="23.666666666627862"/>
    <x v="0"/>
    <x v="5"/>
    <n v="4.5"/>
    <s v="SI"/>
    <d v="1899-12-31T04:10:00"/>
    <n v="28.166666666627862"/>
    <d v="1899-12-30T00:00:00"/>
    <s v="SI"/>
    <n v="0"/>
    <d v="1899-12-31T03:50:00"/>
    <n v="27.833333333255723"/>
    <x v="0"/>
    <d v="1899-12-30T16:30:00"/>
    <s v="NO"/>
    <s v="MRKU6055811"/>
    <s v="CTU FLEVOKUST BV"/>
    <n v="520"/>
    <e v="#N/A"/>
    <n v="35"/>
    <n v="35"/>
    <n v="3"/>
    <s v="WEEK"/>
    <s v="CTU FLEVOKUST BVWEEK"/>
    <n v="555"/>
    <n v="0"/>
    <n v="555"/>
    <m/>
  </r>
  <r>
    <s v="MONACO MAERSK"/>
    <s v="Rotterdam"/>
    <d v="2024-01-16T12:20:00"/>
    <x v="3"/>
    <x v="0"/>
    <s v="MAERSK"/>
    <s v="MRKU7472255"/>
    <s v="XPO TALLER LELYSTAD"/>
    <d v="2024-01-17T12:00:00"/>
    <d v="2024-01-17T18:15:00"/>
    <x v="52"/>
    <d v="2024-01-17T18:35:00"/>
    <x v="0"/>
    <s v="NO"/>
    <n v="1"/>
    <n v="3"/>
    <x v="0"/>
    <d v="2024-01-17T18:15:00"/>
    <d v="1899-12-30T23:40:00"/>
    <n v="23.666666666627862"/>
    <x v="0"/>
    <x v="2"/>
    <n v="3.9999999999417923"/>
    <s v="SI"/>
    <d v="1899-12-31T03:40:00"/>
    <n v="27.666666666569654"/>
    <d v="1899-12-30T02:15:00"/>
    <s v="NO"/>
    <n v="2.25"/>
    <d v="1899-12-31T06:15:00"/>
    <n v="30.249999999941792"/>
    <x v="0"/>
    <d v="1899-12-30T16:00:00"/>
    <s v="NO"/>
    <s v="MRKU7472255"/>
    <s v="CTU FLEVOKUST BV"/>
    <n v="520"/>
    <e v="#N/A"/>
    <n v="35"/>
    <n v="35"/>
    <n v="3"/>
    <s v="WEEK"/>
    <s v="CTU FLEVOKUST BVWEEK"/>
    <n v="555"/>
    <n v="0"/>
    <n v="615"/>
    <n v="60"/>
  </r>
  <r>
    <s v="MONACO MAERSK"/>
    <s v="Rotterdam"/>
    <d v="2024-01-16T12:20:00"/>
    <x v="3"/>
    <x v="0"/>
    <s v="MAERSK"/>
    <s v="MRSU3539543"/>
    <s v="SIMEI LELYSTAD"/>
    <d v="2024-01-17T12:00:00"/>
    <d v="2024-01-18T10:55:00"/>
    <x v="68"/>
    <d v="2024-01-18T11:05:00"/>
    <x v="1"/>
    <s v="NO"/>
    <n v="0"/>
    <n v="3"/>
    <x v="0"/>
    <d v="2024-01-18T10:55:00"/>
    <d v="1899-12-30T23:40:00"/>
    <n v="23.666666666627862"/>
    <x v="0"/>
    <x v="44"/>
    <n v="22.5"/>
    <s v="SI"/>
    <d v="1899-12-31T22:10:00"/>
    <n v="46.166666666627862"/>
    <d v="1899-12-30T00:25:00"/>
    <s v="SI"/>
    <n v="0.41666666662786156"/>
    <d v="1899-12-31T22:45:00"/>
    <n v="46.749999999941792"/>
    <x v="0"/>
    <d v="1899-12-30T10:30:00"/>
    <s v="NO"/>
    <s v="MRSU3539543"/>
    <s v="CTU FLEVOKUST BV"/>
    <n v="380"/>
    <e v="#N/A"/>
    <n v="35"/>
    <n v="0"/>
    <n v="4"/>
    <s v="WEEK"/>
    <s v="CTU FLEVOKUST BVWEEK"/>
    <n v="380"/>
    <n v="0"/>
    <n v="380"/>
    <m/>
  </r>
  <r>
    <s v="MONACO MAERSK"/>
    <s v="Rotterdam"/>
    <d v="2024-01-16T12:20:00"/>
    <x v="3"/>
    <x v="0"/>
    <s v="MAERSK"/>
    <s v="MSKU9154790"/>
    <s v="SIMEI LELYSTAD"/>
    <d v="2024-01-17T12:00:00"/>
    <d v="2024-01-18T06:00:00"/>
    <x v="66"/>
    <d v="2024-01-18T06:10:00"/>
    <x v="1"/>
    <s v="NO"/>
    <n v="0"/>
    <n v="3"/>
    <x v="0"/>
    <d v="2024-01-18T06:00:00"/>
    <d v="1899-12-30T23:40:00"/>
    <n v="23.666666666627862"/>
    <x v="0"/>
    <x v="12"/>
    <n v="18"/>
    <s v="SI"/>
    <d v="1899-12-31T17:40:00"/>
    <n v="41.666666666627862"/>
    <d v="1899-12-30T00:00:00"/>
    <s v="SI"/>
    <n v="0"/>
    <d v="1899-12-31T17:50:00"/>
    <n v="41.833333333313931"/>
    <x v="0"/>
    <d v="1899-12-30T06:00:00"/>
    <s v="NO"/>
    <s v="MSKU9154790"/>
    <s v="CTU FLEVOKUST BV"/>
    <n v="380"/>
    <e v="#N/A"/>
    <n v="35"/>
    <n v="0"/>
    <n v="4"/>
    <s v="WEEK"/>
    <s v="CTU FLEVOKUST BVWEEK"/>
    <n v="380"/>
    <n v="0"/>
    <n v="380"/>
    <m/>
  </r>
  <r>
    <s v="MONACO MAERSK"/>
    <s v="Rotterdam"/>
    <d v="2024-01-16T12:20:00"/>
    <x v="3"/>
    <x v="2"/>
    <s v="MSC"/>
    <s v="MSMU7554633"/>
    <s v="XPO TALLER LELYSTAD"/>
    <d v="2024-01-17T12:00:00"/>
    <d v="2024-01-17T11:20:00"/>
    <x v="62"/>
    <d v="2024-01-17T11:30:00"/>
    <x v="0"/>
    <s v="NO"/>
    <n v="1"/>
    <n v="3"/>
    <x v="0"/>
    <d v="2024-01-17T11:20:00"/>
    <d v="1899-12-30T23:40:00"/>
    <n v="23.666666666627862"/>
    <x v="0"/>
    <x v="1"/>
    <n v="0"/>
    <s v="SI"/>
    <d v="1899-12-30T23:40:00"/>
    <n v="23.666666666627862"/>
    <d v="1899-12-30T00:00:00"/>
    <s v="SI"/>
    <n v="0"/>
    <d v="1899-12-30T23:10:00"/>
    <n v="23.166666666569654"/>
    <x v="0"/>
    <d v="1899-12-30T12:00:00"/>
    <s v="NO"/>
    <s v="MSMU7554633"/>
    <s v="OM TRANSPORT"/>
    <n v="475"/>
    <e v="#N/A"/>
    <n v="50"/>
    <n v="50"/>
    <n v="3"/>
    <s v="WEEK"/>
    <s v="OM TRANSPORTWEEK"/>
    <n v="525"/>
    <n v="25"/>
    <n v="550"/>
    <m/>
  </r>
  <r>
    <s v="MONACO MAERSK"/>
    <s v="Rotterdam"/>
    <d v="2024-01-16T12:20:00"/>
    <x v="3"/>
    <x v="0"/>
    <s v="MAERSK"/>
    <s v="MTSU9622406"/>
    <s v="SIMEI LELYSTAD"/>
    <d v="2024-01-17T12:00:00"/>
    <d v="2024-01-18T16:17:00"/>
    <x v="50"/>
    <d v="2024-01-18T16:30:00"/>
    <x v="1"/>
    <s v="NO"/>
    <n v="0"/>
    <n v="3"/>
    <x v="0"/>
    <d v="2024-01-18T16:17:00"/>
    <d v="1899-12-30T23:40:00"/>
    <n v="23.666666666627862"/>
    <x v="0"/>
    <x v="45"/>
    <n v="28.5"/>
    <s v="NO"/>
    <d v="1900-01-01T04:10:00"/>
    <n v="52.166666666627862"/>
    <d v="1899-12-30T00:00:00"/>
    <s v="SI"/>
    <n v="0"/>
    <d v="1900-01-01T04:10:00"/>
    <n v="52.166666666627862"/>
    <x v="1"/>
    <d v="1899-12-30T16:30:00"/>
    <s v="NO"/>
    <s v="MTSU9622406"/>
    <s v="CTU FLEVOKUST BV"/>
    <n v="380"/>
    <e v="#N/A"/>
    <n v="35"/>
    <n v="0"/>
    <n v="4"/>
    <s v="WEEK"/>
    <s v="CTU FLEVOKUST BVWEEK"/>
    <n v="380"/>
    <n v="0"/>
    <n v="380"/>
    <m/>
  </r>
  <r>
    <s v="MONACO MAERSK"/>
    <s v="Rotterdam"/>
    <d v="2024-01-16T12:20:00"/>
    <x v="3"/>
    <x v="2"/>
    <s v="MSC"/>
    <s v="PGMU9519076"/>
    <s v="SIMEI LELYSTAD"/>
    <d v="2024-01-17T12:00:00"/>
    <d v="2024-01-17T11:00:00"/>
    <x v="62"/>
    <d v="2024-01-17T11:10:00"/>
    <x v="0"/>
    <s v="NO"/>
    <n v="1"/>
    <n v="3"/>
    <x v="0"/>
    <d v="2024-01-17T11:00:00"/>
    <d v="1899-12-30T23:40:00"/>
    <n v="23.666666666627862"/>
    <x v="0"/>
    <x v="1"/>
    <n v="0"/>
    <s v="SI"/>
    <d v="1899-12-30T23:40:00"/>
    <n v="23.666666666627862"/>
    <d v="1899-12-30T00:00:00"/>
    <s v="SI"/>
    <n v="0"/>
    <d v="1899-12-30T22:50:00"/>
    <n v="22.833333333372138"/>
    <x v="0"/>
    <d v="1899-12-30T12:00:00"/>
    <s v="NO"/>
    <s v="PGMU9519076"/>
    <s v="OM TRANSPORT"/>
    <n v="475"/>
    <e v="#N/A"/>
    <n v="50"/>
    <n v="50"/>
    <n v="3"/>
    <s v="WEEK"/>
    <s v="OM TRANSPORTWEEK"/>
    <n v="525"/>
    <n v="25"/>
    <n v="550"/>
    <m/>
  </r>
  <r>
    <s v="MONACO MAERSK"/>
    <s v="Rotterdam"/>
    <d v="2024-01-16T12:20:00"/>
    <x v="3"/>
    <x v="0"/>
    <s v="MAERSK"/>
    <s v="TCLU5460352"/>
    <s v="SIMEI LELYSTAD"/>
    <d v="2024-01-17T12:00:00"/>
    <d v="2024-01-18T07:58:00"/>
    <x v="59"/>
    <d v="2024-01-18T08:05:00"/>
    <x v="1"/>
    <s v="NO"/>
    <n v="0"/>
    <n v="3"/>
    <x v="0"/>
    <d v="2024-01-18T07:58:00"/>
    <d v="1899-12-30T23:40:00"/>
    <n v="23.666666666627862"/>
    <x v="0"/>
    <x v="39"/>
    <n v="19.5"/>
    <s v="SI"/>
    <d v="1899-12-31T19:10:00"/>
    <n v="43.166666666627862"/>
    <d v="1899-12-30T00:28:00"/>
    <s v="SI"/>
    <n v="0.46666666661622003"/>
    <d v="1899-12-31T19:45:00"/>
    <n v="43.749999999941792"/>
    <x v="0"/>
    <d v="1899-12-30T07:30:00"/>
    <s v="NO"/>
    <s v="TCLU5460352"/>
    <s v="CTU FLEVOKUST BV"/>
    <n v="380"/>
    <e v="#N/A"/>
    <n v="35"/>
    <n v="0"/>
    <n v="4"/>
    <s v="WEEK"/>
    <s v="CTU FLEVOKUST BVWEEK"/>
    <n v="380"/>
    <n v="0"/>
    <n v="380"/>
    <m/>
  </r>
  <r>
    <s v="MANILA MAERSK"/>
    <s v="Rotterdam"/>
    <d v="2024-01-25T19:20:00"/>
    <x v="4"/>
    <x v="0"/>
    <s v="MAERSK"/>
    <s v="MAEU9219569"/>
    <s v="SIMEI LELYSTAD"/>
    <d v="2024-01-26T14:30:00"/>
    <d v="2024-01-26T14:05:00"/>
    <x v="70"/>
    <d v="2024-01-26T14:15:00"/>
    <x v="0"/>
    <s v="NO"/>
    <n v="0"/>
    <n v="4"/>
    <x v="0"/>
    <d v="2024-01-26T14:05:00"/>
    <d v="1899-12-30T19:10:00"/>
    <n v="19.166666666627862"/>
    <x v="0"/>
    <x v="1"/>
    <n v="0"/>
    <s v="SI"/>
    <d v="1899-12-30T19:10:00"/>
    <n v="19.166666666627862"/>
    <d v="1899-12-30T00:00:00"/>
    <s v="SI"/>
    <n v="0"/>
    <d v="1899-12-30T18:55:00"/>
    <n v="18.916666666686069"/>
    <x v="0"/>
    <d v="1899-12-30T14:30:00"/>
    <s v="NO"/>
    <s v="MAEU9219569"/>
    <s v="CTU FLEVOKUST BV"/>
    <n v="520"/>
    <e v="#N/A"/>
    <n v="35"/>
    <n v="0"/>
    <n v="5"/>
    <s v="WEEK"/>
    <s v="CTU FLEVOKUST BVWEEK"/>
    <n v="520"/>
    <n v="0"/>
    <n v="520"/>
    <m/>
  </r>
  <r>
    <s v="MANILA MAERSK"/>
    <s v="Rotterdam"/>
    <d v="2024-01-25T19:20:00"/>
    <x v="4"/>
    <x v="3"/>
    <s v="MSC"/>
    <s v="MEDU7743952"/>
    <s v="SIMEI LELYSTAD"/>
    <d v="2024-01-27T06:00:00"/>
    <d v="2024-01-28T11:05:00"/>
    <x v="71"/>
    <d v="2024-01-28T11:05:00"/>
    <x v="0"/>
    <s v="NO"/>
    <n v="0"/>
    <n v="4"/>
    <x v="0"/>
    <d v="2024-01-28T11:05:00"/>
    <d v="1899-12-31T10:40:00"/>
    <n v="34.666666666686069"/>
    <x v="0"/>
    <x v="40"/>
    <n v="30"/>
    <s v="NO"/>
    <d v="1900-01-01T16:40:00"/>
    <n v="64.666666666686069"/>
    <d v="1899-12-30T00:00:00"/>
    <s v="SI"/>
    <n v="0"/>
    <d v="1900-01-01T15:45:00"/>
    <n v="63.75"/>
    <x v="1"/>
    <d v="1899-12-30T12:00:00"/>
    <s v="NO"/>
    <s v="MEDU7743952"/>
    <s v="MSI"/>
    <n v="500"/>
    <e v="#N/A"/>
    <n v="50"/>
    <n v="0"/>
    <n v="7"/>
    <s v="SUNDAY"/>
    <s v="MSISUNDAY"/>
    <n v="500"/>
    <n v="25"/>
    <n v="525"/>
    <m/>
  </r>
  <r>
    <s v="MANILA MAERSK"/>
    <s v="Rotterdam"/>
    <d v="2024-01-25T19:20:00"/>
    <x v="4"/>
    <x v="2"/>
    <s v="MSC"/>
    <s v="MEDU9557860"/>
    <s v="SIMEI LELYSTAD"/>
    <d v="2024-01-27T06:00:00"/>
    <d v="2024-01-28T16:07:00"/>
    <x v="72"/>
    <d v="2024-01-28T16:08:00"/>
    <x v="0"/>
    <s v="NO"/>
    <n v="1"/>
    <n v="4"/>
    <x v="0"/>
    <d v="2024-01-28T16:07:00"/>
    <d v="1899-12-31T10:40:00"/>
    <n v="34.666666666686069"/>
    <x v="0"/>
    <x v="46"/>
    <n v="33.999999999941792"/>
    <s v="NO"/>
    <d v="1900-01-01T20:40:00"/>
    <n v="68.666666666627862"/>
    <d v="1899-12-30T00:07:00"/>
    <s v="SI"/>
    <n v="0.11666666669771075"/>
    <d v="1900-01-01T20:48:00"/>
    <n v="68.800000000046566"/>
    <x v="1"/>
    <d v="1899-12-30T16:00:00"/>
    <s v="NO"/>
    <s v="MEDU9557860"/>
    <s v="OM TRANSPORT"/>
    <n v="550"/>
    <e v="#N/A"/>
    <n v="50"/>
    <n v="50"/>
    <n v="7"/>
    <s v="SUNDAY"/>
    <s v="OM TRANSPORTSUNDAY"/>
    <n v="600"/>
    <n v="25"/>
    <n v="625"/>
    <m/>
  </r>
  <r>
    <s v="MANILA MAERSK"/>
    <s v="Rotterdam"/>
    <d v="2024-01-25T19:20:00"/>
    <x v="4"/>
    <x v="1"/>
    <s v="MSC"/>
    <s v="MEDU9566590"/>
    <s v="XPO TALLER LELYSTAD"/>
    <d v="2024-01-27T06:00:00"/>
    <d v="2024-01-28T09:45:00"/>
    <x v="73"/>
    <d v="2024-01-28T09:45:00"/>
    <x v="0"/>
    <s v="NO"/>
    <n v="0"/>
    <n v="4"/>
    <x v="0"/>
    <d v="2024-01-28T09:45:00"/>
    <d v="1899-12-31T10:40:00"/>
    <n v="34.666666666686069"/>
    <x v="0"/>
    <x v="47"/>
    <n v="27.999999999941792"/>
    <s v="NO"/>
    <d v="1900-01-01T14:40:00"/>
    <n v="62.666666666627862"/>
    <d v="1899-12-30T00:00:00"/>
    <s v="SI"/>
    <n v="0"/>
    <d v="1900-01-01T14:25:00"/>
    <n v="62.416666666686069"/>
    <x v="1"/>
    <d v="1899-12-30T10:00:00"/>
    <s v="NO"/>
    <s v="MEDU9566590"/>
    <s v="LOGIX"/>
    <n v="530"/>
    <e v="#N/A"/>
    <n v="50"/>
    <n v="0"/>
    <n v="7"/>
    <s v="SUNDAY"/>
    <s v="LOGIXSUNDAY"/>
    <n v="530"/>
    <n v="25"/>
    <n v="555"/>
    <m/>
  </r>
  <r>
    <s v="MANILA MAERSK"/>
    <s v="Rotterdam"/>
    <d v="2024-01-25T19:20:00"/>
    <x v="4"/>
    <x v="2"/>
    <s v="MAERSK"/>
    <s v="MRKU2381532"/>
    <s v="SIMEI LELYSTAD"/>
    <d v="2024-01-27T06:00:00"/>
    <d v="2024-01-28T09:49:00"/>
    <x v="73"/>
    <d v="2024-01-28T10:00:00"/>
    <x v="0"/>
    <s v="NO"/>
    <n v="0"/>
    <n v="4"/>
    <x v="0"/>
    <d v="2024-01-28T09:49:00"/>
    <d v="1899-12-31T10:40:00"/>
    <n v="34.666666666686069"/>
    <x v="0"/>
    <x v="47"/>
    <n v="27.999999999941792"/>
    <s v="NO"/>
    <d v="1900-01-01T14:40:00"/>
    <n v="62.666666666627862"/>
    <d v="1899-12-30T00:00:00"/>
    <s v="SI"/>
    <n v="0"/>
    <d v="1900-01-01T14:40:00"/>
    <n v="62.666666666627862"/>
    <x v="1"/>
    <d v="1899-12-30T10:00:00"/>
    <s v="NO"/>
    <s v="MRKU2381532"/>
    <s v="OM TRANSPORT"/>
    <n v="550"/>
    <e v="#N/A"/>
    <n v="50"/>
    <n v="0"/>
    <n v="7"/>
    <s v="SUNDAY"/>
    <s v="OM TRANSPORTSUNDAY"/>
    <n v="550"/>
    <n v="25"/>
    <n v="575"/>
    <m/>
  </r>
  <r>
    <s v="MANILA MAERSK"/>
    <s v="Rotterdam"/>
    <d v="2024-01-25T19:20:00"/>
    <x v="4"/>
    <x v="2"/>
    <s v="MAERSK"/>
    <s v="MRKU3152844"/>
    <s v="SIMEI LELYSTAD"/>
    <d v="2024-01-27T06:00:00"/>
    <d v="2024-01-28T08:32:00"/>
    <x v="74"/>
    <d v="2024-01-28T08:42:00"/>
    <x v="0"/>
    <s v="NO"/>
    <n v="0"/>
    <n v="4"/>
    <x v="0"/>
    <d v="2024-01-28T08:32:00"/>
    <d v="1899-12-31T10:40:00"/>
    <n v="34.666666666686069"/>
    <x v="0"/>
    <x v="27"/>
    <n v="26.000000000058208"/>
    <s v="NO"/>
    <d v="1900-01-01T12:40:00"/>
    <n v="60.666666666744277"/>
    <d v="1899-12-30T00:32:00"/>
    <s v="SI"/>
    <n v="0.53333333332557231"/>
    <d v="1900-01-01T13:22:00"/>
    <n v="61.366666666755918"/>
    <x v="1"/>
    <d v="1899-12-30T08:00:00"/>
    <s v="NO"/>
    <s v="MRKU3152844"/>
    <s v="OM TRANSPORT"/>
    <n v="550"/>
    <e v="#N/A"/>
    <n v="50"/>
    <n v="0"/>
    <n v="7"/>
    <s v="SUNDAY"/>
    <s v="OM TRANSPORTSUNDAY"/>
    <n v="550"/>
    <n v="25"/>
    <n v="575"/>
    <m/>
  </r>
  <r>
    <s v="MANILA MAERSK"/>
    <s v="Rotterdam"/>
    <d v="2024-01-25T19:20:00"/>
    <x v="4"/>
    <x v="3"/>
    <s v="MAERSK"/>
    <s v="MRKU6170559"/>
    <s v="SIMEI LELYSTAD"/>
    <d v="2024-01-27T06:00:00"/>
    <d v="2024-01-28T16:44:00"/>
    <x v="75"/>
    <d v="2024-01-28T16:50:00"/>
    <x v="0"/>
    <s v="NO"/>
    <n v="0"/>
    <n v="4"/>
    <x v="0"/>
    <d v="2024-01-28T16:44:00"/>
    <d v="1899-12-31T10:40:00"/>
    <n v="34.666666666686069"/>
    <x v="0"/>
    <x v="48"/>
    <n v="35.000000000058208"/>
    <s v="NO"/>
    <d v="1900-01-01T21:40:00"/>
    <n v="69.666666666744277"/>
    <d v="1899-12-30T00:00:00"/>
    <s v="SI"/>
    <n v="0"/>
    <d v="1900-01-01T21:30:00"/>
    <n v="69.500000000058208"/>
    <x v="1"/>
    <d v="1899-12-30T17:00:00"/>
    <s v="NO"/>
    <s v="MRKU6170559"/>
    <s v="MSI"/>
    <n v="500"/>
    <e v="#N/A"/>
    <n v="50"/>
    <n v="0"/>
    <n v="7"/>
    <s v="SUNDAY"/>
    <s v="MSISUNDAY"/>
    <n v="500"/>
    <n v="25"/>
    <n v="525"/>
    <m/>
  </r>
  <r>
    <s v="MANILA MAERSK"/>
    <s v="Rotterdam"/>
    <d v="2024-01-25T19:20:00"/>
    <x v="4"/>
    <x v="3"/>
    <s v="MAERSK"/>
    <s v="MRSU3985777"/>
    <s v="SIMEI LELYSTAD"/>
    <d v="2024-01-27T06:00:00"/>
    <d v="2024-01-28T11:14:00"/>
    <x v="71"/>
    <d v="2024-01-28T11:22:00"/>
    <x v="0"/>
    <s v="NO"/>
    <n v="1"/>
    <n v="4"/>
    <x v="0"/>
    <d v="2024-01-28T11:14:00"/>
    <d v="1899-12-31T10:40:00"/>
    <n v="34.666666666686069"/>
    <x v="0"/>
    <x v="40"/>
    <n v="30"/>
    <s v="NO"/>
    <d v="1900-01-01T16:40:00"/>
    <n v="64.666666666686069"/>
    <d v="1899-12-30T00:00:00"/>
    <s v="SI"/>
    <n v="0"/>
    <d v="1900-01-01T16:02:00"/>
    <n v="64.03333333338378"/>
    <x v="1"/>
    <d v="1899-12-30T12:00:00"/>
    <s v="NO"/>
    <s v="MRSU3985777"/>
    <s v="MSI"/>
    <n v="500"/>
    <e v="#N/A"/>
    <n v="50"/>
    <n v="50"/>
    <n v="7"/>
    <s v="SUNDAY"/>
    <s v="MSISUNDAY"/>
    <n v="550"/>
    <n v="25"/>
    <n v="575"/>
    <m/>
  </r>
  <r>
    <s v="MANILA MAERSK"/>
    <s v="Rotterdam"/>
    <d v="2024-01-25T19:20:00"/>
    <x v="4"/>
    <x v="1"/>
    <s v="MSC"/>
    <s v="MSDU7621653"/>
    <s v="SIMEI LELYSTAD"/>
    <d v="2024-01-27T06:00:00"/>
    <d v="2024-01-29T06:35:00"/>
    <x v="76"/>
    <d v="2024-01-29T06:55:00"/>
    <x v="0"/>
    <s v="NO"/>
    <n v="1"/>
    <n v="5"/>
    <x v="0"/>
    <d v="2024-01-29T06:35:00"/>
    <d v="1899-12-31T10:40:00"/>
    <n v="34.666666666686069"/>
    <x v="0"/>
    <x v="49"/>
    <n v="48"/>
    <s v="NO"/>
    <d v="1900-01-02T10:40:00"/>
    <n v="82.666666666686069"/>
    <d v="1899-12-30T00:35:00"/>
    <s v="SI"/>
    <n v="0.58333333331393078"/>
    <d v="1900-01-02T11:35:00"/>
    <n v="83.583333333372138"/>
    <x v="1"/>
    <d v="1899-12-30T06:00:00"/>
    <s v="NO"/>
    <s v="MSDU7621653"/>
    <s v="LOGIX"/>
    <n v="530"/>
    <e v="#N/A"/>
    <n v="50"/>
    <n v="50"/>
    <n v="1"/>
    <s v="WEEK"/>
    <s v="LOGIXWEEK"/>
    <n v="580"/>
    <n v="25"/>
    <n v="605"/>
    <m/>
  </r>
  <r>
    <s v="MANILA MAERSK"/>
    <s v="Rotterdam"/>
    <d v="2024-01-25T19:20:00"/>
    <x v="4"/>
    <x v="3"/>
    <s v="MAERSK"/>
    <s v="MSKU4816615"/>
    <s v="SIMEI LELYSTAD"/>
    <d v="2024-01-27T06:00:00"/>
    <d v="2024-01-28T14:14:00"/>
    <x v="77"/>
    <d v="2024-01-28T14:19:00"/>
    <x v="0"/>
    <s v="NO"/>
    <n v="0"/>
    <n v="4"/>
    <x v="0"/>
    <d v="2024-01-28T14:14:00"/>
    <d v="1899-12-31T10:40:00"/>
    <n v="34.666666666686069"/>
    <x v="0"/>
    <x v="33"/>
    <n v="32.000000000058208"/>
    <s v="NO"/>
    <d v="1900-01-01T18:40:00"/>
    <n v="66.666666666744277"/>
    <d v="1899-12-30T00:14:00"/>
    <s v="SI"/>
    <n v="0.23333333322079852"/>
    <d v="1900-01-01T18:59:00"/>
    <n v="66.983333333395422"/>
    <x v="1"/>
    <d v="1899-12-30T14:00:00"/>
    <s v="NO"/>
    <s v="MSKU4816615"/>
    <s v="MSI"/>
    <n v="500"/>
    <e v="#N/A"/>
    <n v="50"/>
    <n v="0"/>
    <n v="7"/>
    <s v="SUNDAY"/>
    <s v="MSISUNDAY"/>
    <n v="500"/>
    <n v="25"/>
    <n v="525"/>
    <m/>
  </r>
  <r>
    <s v="MANILA MAERSK"/>
    <s v="Rotterdam"/>
    <d v="2024-01-25T19:20:00"/>
    <x v="4"/>
    <x v="2"/>
    <s v="MSC"/>
    <s v="PGMU9518784"/>
    <s v="SIMEI LELYSTAD"/>
    <d v="2024-01-27T06:00:00"/>
    <d v="2024-01-28T08:30:00"/>
    <x v="74"/>
    <d v="2024-01-28T08:40:00"/>
    <x v="0"/>
    <s v="NO"/>
    <n v="0"/>
    <n v="4"/>
    <x v="0"/>
    <d v="2024-01-28T08:30:00"/>
    <d v="1899-12-31T10:40:00"/>
    <n v="34.666666666686069"/>
    <x v="0"/>
    <x v="27"/>
    <n v="26.000000000058208"/>
    <s v="NO"/>
    <d v="1900-01-01T12:40:00"/>
    <n v="60.666666666744277"/>
    <d v="1899-12-30T00:30:00"/>
    <s v="SI"/>
    <n v="0.49999999988358468"/>
    <d v="1900-01-01T13:20:00"/>
    <n v="61.333333333313931"/>
    <x v="1"/>
    <d v="1899-12-30T08:00:00"/>
    <s v="NO"/>
    <s v="PGMU9518784"/>
    <s v="OM TRANSPORT"/>
    <n v="550"/>
    <e v="#N/A"/>
    <n v="50"/>
    <n v="0"/>
    <n v="7"/>
    <s v="SUNDAY"/>
    <s v="OM TRANSPORTSUNDAY"/>
    <n v="550"/>
    <n v="25"/>
    <n v="575"/>
    <m/>
  </r>
  <r>
    <s v="MANILA MAERSK"/>
    <s v="Rotterdam"/>
    <d v="2024-01-25T19:20:00"/>
    <x v="4"/>
    <x v="3"/>
    <s v="MAERSK"/>
    <s v="TCNU1933027"/>
    <s v="XPO TALLER LELYSTAD"/>
    <d v="2024-01-27T06:00:00"/>
    <d v="2024-01-28T08:20:00"/>
    <x v="74"/>
    <d v="2024-01-28T08:40:00"/>
    <x v="0"/>
    <s v="NO"/>
    <n v="0"/>
    <n v="4"/>
    <x v="0"/>
    <d v="2024-01-28T08:20:00"/>
    <d v="1899-12-31T10:40:00"/>
    <n v="34.666666666686069"/>
    <x v="0"/>
    <x v="27"/>
    <n v="26.000000000058208"/>
    <s v="NO"/>
    <d v="1900-01-01T12:40:00"/>
    <n v="60.666666666744277"/>
    <d v="1899-12-30T00:20:00"/>
    <s v="SI"/>
    <n v="0.33333333319751546"/>
    <d v="1900-01-01T13:20:00"/>
    <n v="61.333333333313931"/>
    <x v="1"/>
    <d v="1899-12-30T08:00:00"/>
    <s v="NO"/>
    <s v="TCNU1933027"/>
    <s v="MSI"/>
    <n v="500"/>
    <e v="#N/A"/>
    <n v="50"/>
    <n v="0"/>
    <n v="7"/>
    <s v="SUNDAY"/>
    <s v="MSISUNDAY"/>
    <n v="500"/>
    <n v="25"/>
    <n v="525"/>
    <m/>
  </r>
  <r>
    <s v="MANILA MAERSK"/>
    <s v="Rotterdam"/>
    <d v="2024-01-25T19:20:00"/>
    <x v="4"/>
    <x v="2"/>
    <s v="MAERSK"/>
    <s v="TLLU5880184"/>
    <s v="LELYSTAD"/>
    <d v="2024-01-27T06:00:00"/>
    <d v="2024-01-27T07:44:00"/>
    <x v="78"/>
    <d v="2024-01-27T08:45:00"/>
    <x v="0"/>
    <s v="NO"/>
    <n v="0"/>
    <n v="4"/>
    <x v="0"/>
    <d v="2024-01-27T07:44:00"/>
    <d v="1899-12-31T10:40:00"/>
    <n v="34.666666666686069"/>
    <x v="0"/>
    <x v="3"/>
    <n v="2.0000000000582077"/>
    <s v="SI"/>
    <d v="1899-12-31T12:40:00"/>
    <n v="36.666666666744277"/>
    <d v="1899-12-30T00:00:00"/>
    <s v="SI"/>
    <n v="0"/>
    <d v="1899-12-31T13:25:00"/>
    <n v="37.416666666744277"/>
    <x v="0"/>
    <d v="1899-12-30T08:00:00"/>
    <s v="NO"/>
    <s v="TLLU5880184"/>
    <s v="OM TRANSPORT"/>
    <n v="550"/>
    <e v="#N/A"/>
    <n v="50"/>
    <n v="0"/>
    <n v="6"/>
    <s v="SATURDAY"/>
    <s v="OM TRANSPORTSATURDAY"/>
    <n v="550"/>
    <n v="25"/>
    <n v="575"/>
    <m/>
  </r>
  <r>
    <s v="MANILA MAERSK"/>
    <s v="Rotterdam"/>
    <d v="2024-01-25T19:20:00"/>
    <x v="4"/>
    <x v="0"/>
    <s v="MAERSK"/>
    <s v="UETU5694842"/>
    <s v="SIMEI LELYSTAD"/>
    <d v="2024-01-26T15:00:00"/>
    <d v="2024-01-26T15:05:00"/>
    <x v="79"/>
    <d v="2024-01-26T15:15:00"/>
    <x v="0"/>
    <s v="NO"/>
    <n v="0"/>
    <n v="4"/>
    <x v="0"/>
    <d v="2024-01-26T15:05:00"/>
    <d v="1899-12-30T19:40:00"/>
    <n v="19.666666666686069"/>
    <x v="0"/>
    <x v="1"/>
    <n v="0"/>
    <s v="SI"/>
    <d v="1899-12-30T19:40:00"/>
    <n v="19.666666666686069"/>
    <d v="1899-12-30T00:05:00"/>
    <s v="SI"/>
    <n v="8.3333333255723119E-2"/>
    <d v="1899-12-30T19:55:00"/>
    <n v="19.916666666627862"/>
    <x v="0"/>
    <d v="1899-12-30T15:00:00"/>
    <s v="NO"/>
    <s v="UETU5694842"/>
    <s v="CTU FLEVOKUST BV"/>
    <n v="520"/>
    <e v="#N/A"/>
    <n v="35"/>
    <n v="0"/>
    <n v="5"/>
    <s v="WEEK"/>
    <s v="CTU FLEVOKUST BVWEEK"/>
    <n v="520"/>
    <n v="0"/>
    <n v="520"/>
    <m/>
  </r>
  <r>
    <s v="METTE MAERSK"/>
    <s v="Rotterdam"/>
    <d v="2024-01-27T15:37:00"/>
    <x v="5"/>
    <x v="3"/>
    <s v="MAERSK"/>
    <s v="MAEU9208224"/>
    <s v="SIMEI LELYSTAD"/>
    <d v="2024-01-28T23:00:00"/>
    <d v="2024-01-29T07:45:00"/>
    <x v="80"/>
    <d v="2024-01-29T07:55:00"/>
    <x v="0"/>
    <s v="NO"/>
    <n v="1"/>
    <n v="5"/>
    <x v="0"/>
    <d v="2024-01-29T07:45:00"/>
    <d v="1899-12-31T07:23:00"/>
    <n v="31.383333333476912"/>
    <x v="0"/>
    <x v="19"/>
    <n v="9"/>
    <s v="SI"/>
    <d v="1899-12-31T16:23:00"/>
    <n v="40.383333333476912"/>
    <d v="1899-12-30T00:00:00"/>
    <s v="SI"/>
    <n v="0"/>
    <d v="1899-12-31T16:18:00"/>
    <n v="40.300000000046566"/>
    <x v="0"/>
    <d v="1899-12-30T08:00:00"/>
    <s v="NO"/>
    <s v="MAEU9208224"/>
    <s v="MSI"/>
    <n v="480"/>
    <e v="#N/A"/>
    <n v="50"/>
    <n v="50"/>
    <n v="1"/>
    <s v="WEEK"/>
    <s v="MSIWEEK"/>
    <n v="530"/>
    <n v="25"/>
    <n v="555"/>
    <m/>
  </r>
  <r>
    <s v="METTE MAERSK"/>
    <s v="Rotterdam"/>
    <d v="2024-01-27T15:37:00"/>
    <x v="5"/>
    <x v="0"/>
    <s v="MAERSK"/>
    <s v="MAEU9257888"/>
    <s v="SIMEI LELYSTAD"/>
    <d v="2024-01-28T23:00:00"/>
    <d v="2024-01-29T16:20:00"/>
    <x v="81"/>
    <d v="2024-01-29T16:35:00"/>
    <x v="0"/>
    <s v="NO"/>
    <n v="0"/>
    <n v="5"/>
    <x v="0"/>
    <d v="2024-01-29T16:20:00"/>
    <d v="1899-12-31T07:23:00"/>
    <n v="31.383333333476912"/>
    <x v="0"/>
    <x v="4"/>
    <n v="16.999999999883585"/>
    <s v="SI"/>
    <d v="1900-01-01T00:23:00"/>
    <n v="48.383333333360497"/>
    <d v="1899-12-30T00:20:00"/>
    <s v="SI"/>
    <n v="0.33333333337213844"/>
    <d v="1900-01-01T00:58:00"/>
    <n v="48.966666666674428"/>
    <x v="1"/>
    <d v="1899-12-30T16:00:00"/>
    <s v="NO"/>
    <s v="MAEU9257888"/>
    <s v="CTU FLEVOKUST BV"/>
    <n v="520"/>
    <e v="#N/A"/>
    <n v="35"/>
    <n v="0"/>
    <n v="1"/>
    <s v="WEEK"/>
    <s v="CTU FLEVOKUST BVWEEK"/>
    <n v="520"/>
    <n v="0"/>
    <n v="520"/>
    <m/>
  </r>
  <r>
    <s v="METTE MAERSK"/>
    <s v="Rotterdam"/>
    <d v="2024-01-27T15:37:00"/>
    <x v="5"/>
    <x v="3"/>
    <s v="MSC"/>
    <s v="MEDU9509408"/>
    <s v="XPO TALLER LELYSTAD"/>
    <d v="2024-01-28T23:00:00"/>
    <d v="2024-01-29T10:00:00"/>
    <x v="82"/>
    <d v="2024-01-29T10:10:00"/>
    <x v="0"/>
    <s v="NO"/>
    <n v="0"/>
    <n v="5"/>
    <x v="0"/>
    <d v="2024-01-29T10:00:00"/>
    <d v="1899-12-31T07:23:00"/>
    <n v="31.383333333476912"/>
    <x v="0"/>
    <x v="23"/>
    <n v="12"/>
    <s v="SI"/>
    <d v="1899-12-31T19:23:00"/>
    <n v="43.383333333476912"/>
    <d v="1899-12-30T00:00:00"/>
    <s v="SI"/>
    <n v="0"/>
    <d v="1899-12-31T18:33:00"/>
    <n v="42.550000000046566"/>
    <x v="0"/>
    <d v="1899-12-30T11:00:00"/>
    <s v="NO"/>
    <s v="MEDU9509408"/>
    <s v="MSI"/>
    <n v="480"/>
    <e v="#N/A"/>
    <n v="50"/>
    <n v="0"/>
    <n v="1"/>
    <s v="WEEK"/>
    <s v="MSIWEEK"/>
    <n v="480"/>
    <n v="25"/>
    <n v="505"/>
    <m/>
  </r>
  <r>
    <s v="METTE MAERSK"/>
    <s v="Rotterdam"/>
    <d v="2024-01-27T15:37:00"/>
    <x v="5"/>
    <x v="3"/>
    <s v="MSC"/>
    <s v="MEDU9524017"/>
    <s v="SIMEI LELYSTAD"/>
    <d v="2024-01-28T23:00:00"/>
    <d v="2024-01-29T12:01:00"/>
    <x v="83"/>
    <d v="2024-01-29T14:25:00"/>
    <x v="0"/>
    <s v="NO"/>
    <n v="1"/>
    <n v="5"/>
    <x v="0"/>
    <d v="2024-01-29T12:01:00"/>
    <d v="1899-12-31T07:23:00"/>
    <n v="31.383333333476912"/>
    <x v="0"/>
    <x v="31"/>
    <n v="15"/>
    <s v="SI"/>
    <d v="1899-12-31T22:23:00"/>
    <n v="46.383333333476912"/>
    <d v="1899-12-30T00:00:00"/>
    <s v="SI"/>
    <n v="0"/>
    <d v="1899-12-31T22:48:00"/>
    <n v="46.800000000104774"/>
    <x v="0"/>
    <d v="1899-12-30T14:00:00"/>
    <s v="NO"/>
    <s v="MEDU9524017"/>
    <s v="MSI"/>
    <n v="480"/>
    <e v="#N/A"/>
    <n v="50"/>
    <n v="50"/>
    <n v="1"/>
    <s v="WEEK"/>
    <s v="MSIWEEK"/>
    <n v="530"/>
    <n v="25"/>
    <n v="555"/>
    <m/>
  </r>
  <r>
    <s v="METTE MAERSK"/>
    <s v="Rotterdam"/>
    <d v="2024-01-27T15:37:00"/>
    <x v="5"/>
    <x v="0"/>
    <s v="MSC"/>
    <s v="MEDU9536810"/>
    <s v="XPO TALLER LELYSTAD"/>
    <d v="2024-01-28T23:00:00"/>
    <d v="2024-01-29T07:00:00"/>
    <x v="84"/>
    <d v="2024-01-29T07:00:00"/>
    <x v="0"/>
    <s v="NO"/>
    <n v="0"/>
    <n v="5"/>
    <x v="0"/>
    <d v="2024-01-29T07:00:00"/>
    <d v="1899-12-31T07:23:00"/>
    <n v="31.383333333476912"/>
    <x v="0"/>
    <x v="29"/>
    <n v="7.9999999998835847"/>
    <s v="SI"/>
    <d v="1899-12-31T15:23:00"/>
    <n v="39.383333333360497"/>
    <d v="1899-12-30T00:00:00"/>
    <s v="SI"/>
    <n v="0"/>
    <d v="1899-12-31T15:23:00"/>
    <n v="39.383333333360497"/>
    <x v="0"/>
    <d v="1899-12-30T07:00:00"/>
    <s v="NO"/>
    <s v="MEDU9536810"/>
    <s v="CTU FLEVOKUST BV"/>
    <n v="520"/>
    <e v="#N/A"/>
    <n v="35"/>
    <n v="0"/>
    <n v="1"/>
    <s v="WEEK"/>
    <s v="CTU FLEVOKUST BVWEEK"/>
    <n v="520"/>
    <n v="0"/>
    <n v="520"/>
    <m/>
  </r>
  <r>
    <s v="METTE MAERSK"/>
    <s v="Rotterdam"/>
    <d v="2024-01-27T15:37:00"/>
    <x v="5"/>
    <x v="0"/>
    <s v="MSC"/>
    <s v="MEDU9537903"/>
    <s v="SIMEI LELYSTAD"/>
    <d v="2024-01-28T23:00:00"/>
    <d v="2024-01-29T19:50:00"/>
    <x v="85"/>
    <d v="2024-01-29T20:00:00"/>
    <x v="0"/>
    <s v="NO"/>
    <n v="1"/>
    <n v="5"/>
    <x v="0"/>
    <d v="2024-01-29T19:50:00"/>
    <d v="1899-12-31T07:23:00"/>
    <n v="31.383333333476912"/>
    <x v="0"/>
    <x v="28"/>
    <n v="21"/>
    <s v="SI"/>
    <d v="1900-01-01T04:23:00"/>
    <n v="52.383333333476912"/>
    <d v="1899-12-30T00:00:00"/>
    <s v="SI"/>
    <n v="0"/>
    <d v="1900-01-01T04:23:00"/>
    <n v="52.383333333476912"/>
    <x v="1"/>
    <d v="1899-12-30T20:00:00"/>
    <s v="NIGHT"/>
    <s v="MEDU9537903"/>
    <s v="CTU FLEVOKUST BV"/>
    <n v="530"/>
    <e v="#N/A"/>
    <n v="35"/>
    <n v="35"/>
    <n v="1"/>
    <s v="NIGHT"/>
    <s v="CTU FLEVOKUST BVNIGHT"/>
    <n v="565"/>
    <n v="0"/>
    <n v="565"/>
    <m/>
  </r>
  <r>
    <s v="METTE MAERSK"/>
    <s v="Rotterdam"/>
    <d v="2024-01-27T15:37:00"/>
    <x v="5"/>
    <x v="0"/>
    <s v="MSC"/>
    <s v="MEDU9549150"/>
    <s v="XPO TALLER LELYSTAD"/>
    <d v="2024-01-28T23:00:00"/>
    <d v="2024-01-29T21:04:00"/>
    <x v="86"/>
    <d v="2024-01-29T21:25:00"/>
    <x v="0"/>
    <s v="NO"/>
    <n v="0"/>
    <n v="5"/>
    <x v="0"/>
    <d v="2024-01-29T21:04:00"/>
    <d v="1899-12-31T07:23:00"/>
    <n v="31.383333333476912"/>
    <x v="0"/>
    <x v="21"/>
    <n v="21.999999999941792"/>
    <s v="SI"/>
    <d v="1900-01-01T05:23:00"/>
    <n v="53.383333333418705"/>
    <d v="1899-12-30T00:04:00"/>
    <s v="SI"/>
    <n v="6.6666666709352285E-2"/>
    <d v="1900-01-01T05:48:00"/>
    <n v="53.800000000046566"/>
    <x v="1"/>
    <d v="1899-12-30T21:00:00"/>
    <s v="NIGHT"/>
    <s v="MEDU9549150"/>
    <s v="CTU FLEVOKUST BV"/>
    <n v="530"/>
    <e v="#N/A"/>
    <n v="35"/>
    <n v="0"/>
    <n v="1"/>
    <s v="NIGHT"/>
    <s v="CTU FLEVOKUST BVNIGHT"/>
    <n v="530"/>
    <n v="0"/>
    <n v="530"/>
    <m/>
  </r>
  <r>
    <s v="METTE MAERSK"/>
    <s v="Rotterdam"/>
    <d v="2024-01-27T15:37:00"/>
    <x v="5"/>
    <x v="0"/>
    <s v="MAERSK"/>
    <s v="MRKU0101782"/>
    <s v="SIMEI LELYSTAD"/>
    <d v="2024-01-28T23:00:00"/>
    <d v="2024-01-29T15:04:00"/>
    <x v="81"/>
    <d v="2024-01-29T15:25:00"/>
    <x v="0"/>
    <s v="NO"/>
    <n v="0"/>
    <n v="5"/>
    <x v="0"/>
    <d v="2024-01-29T15:04:00"/>
    <d v="1899-12-31T07:23:00"/>
    <n v="31.383333333476912"/>
    <x v="0"/>
    <x v="4"/>
    <n v="16.999999999883585"/>
    <s v="SI"/>
    <d v="1900-01-01T00:23:00"/>
    <n v="48.383333333360497"/>
    <d v="1899-12-30T00:00:00"/>
    <s v="SI"/>
    <n v="0"/>
    <d v="1899-12-31T23:48:00"/>
    <n v="47.800000000046566"/>
    <x v="0"/>
    <d v="1899-12-30T16:00:00"/>
    <s v="NO"/>
    <s v="MRKU0101782"/>
    <s v="CTU FLEVOKUST BV"/>
    <n v="520"/>
    <e v="#N/A"/>
    <n v="35"/>
    <n v="0"/>
    <n v="1"/>
    <s v="WEEK"/>
    <s v="CTU FLEVOKUST BVWEEK"/>
    <n v="520"/>
    <n v="0"/>
    <n v="520"/>
    <m/>
  </r>
  <r>
    <s v="METTE MAERSK"/>
    <s v="Rotterdam"/>
    <d v="2024-01-27T15:37:00"/>
    <x v="5"/>
    <x v="3"/>
    <s v="MAERSK"/>
    <s v="MRKU4908807"/>
    <s v="SIMEI LELYSTAD"/>
    <d v="2024-01-28T23:00:00"/>
    <d v="2024-01-30T14:44:00"/>
    <x v="87"/>
    <d v="2024-01-30T15:00:00"/>
    <x v="0"/>
    <s v="NO"/>
    <n v="0"/>
    <n v="5"/>
    <x v="0"/>
    <d v="2024-01-30T14:44:00"/>
    <d v="1899-12-31T07:23:00"/>
    <n v="31.383333333476912"/>
    <x v="0"/>
    <x v="50"/>
    <n v="39"/>
    <s v="NO"/>
    <d v="1900-01-01T22:23:00"/>
    <n v="70.383333333476912"/>
    <d v="1899-12-30T00:44:00"/>
    <s v="SI"/>
    <n v="0.73333333327900618"/>
    <d v="1900-01-01T23:23:00"/>
    <n v="71.383333333418705"/>
    <x v="1"/>
    <d v="1899-12-30T14:00:00"/>
    <s v="NO"/>
    <s v="MRKU4908807"/>
    <s v="MSI"/>
    <n v="480"/>
    <e v="#N/A"/>
    <n v="50"/>
    <n v="0"/>
    <n v="2"/>
    <s v="WEEK"/>
    <s v="MSIWEEK"/>
    <n v="480"/>
    <n v="25"/>
    <n v="505"/>
    <m/>
  </r>
  <r>
    <s v="METTE MAERSK"/>
    <s v="Rotterdam"/>
    <d v="2024-01-27T15:37:00"/>
    <x v="5"/>
    <x v="0"/>
    <s v="MAERSK"/>
    <s v="MRSU5314274"/>
    <s v="SIMEI LELYSTAD"/>
    <d v="2024-01-28T23:00:00"/>
    <d v="2024-01-30T07:42:00"/>
    <x v="88"/>
    <d v="2024-01-30T07:50:00"/>
    <x v="0"/>
    <s v="NO"/>
    <n v="0"/>
    <n v="5"/>
    <x v="0"/>
    <d v="2024-01-30T07:42:00"/>
    <d v="1899-12-31T07:23:00"/>
    <n v="31.383333333476912"/>
    <x v="0"/>
    <x v="51"/>
    <n v="33"/>
    <s v="NO"/>
    <d v="1900-01-01T16:23:00"/>
    <n v="64.383333333476912"/>
    <d v="1899-12-30T00:00:00"/>
    <s v="SI"/>
    <n v="0"/>
    <d v="1900-01-01T16:13:00"/>
    <n v="64.216666666790843"/>
    <x v="1"/>
    <d v="1899-12-30T08:00:00"/>
    <s v="NO"/>
    <s v="MRSU5314274"/>
    <s v="CTU FLEVOKUST BV"/>
    <n v="520"/>
    <e v="#N/A"/>
    <n v="35"/>
    <n v="0"/>
    <n v="2"/>
    <s v="WEEK"/>
    <s v="CTU FLEVOKUST BVWEEK"/>
    <n v="520"/>
    <n v="0"/>
    <n v="520"/>
    <m/>
  </r>
  <r>
    <s v="METTE MAERSK"/>
    <s v="Rotterdam"/>
    <d v="2024-01-27T15:37:00"/>
    <x v="5"/>
    <x v="2"/>
    <s v="MAERSK"/>
    <s v="MSKU4581906"/>
    <s v="SIMEI LELYSTAD"/>
    <d v="2024-01-28T23:00:00"/>
    <d v="2024-01-29T21:15:00"/>
    <x v="86"/>
    <d v="2024-01-29T21:35:00"/>
    <x v="0"/>
    <s v="NO"/>
    <n v="1"/>
    <n v="5"/>
    <x v="0"/>
    <d v="2024-01-29T21:15:00"/>
    <d v="1899-12-31T07:23:00"/>
    <n v="31.383333333476912"/>
    <x v="0"/>
    <x v="21"/>
    <n v="21.999999999941792"/>
    <s v="SI"/>
    <d v="1900-01-01T05:23:00"/>
    <n v="53.383333333418705"/>
    <d v="1899-12-30T00:15:00"/>
    <s v="SI"/>
    <n v="0.24999999994179234"/>
    <d v="1900-01-01T05:58:00"/>
    <n v="53.966666666732635"/>
    <x v="1"/>
    <d v="1899-12-30T21:00:00"/>
    <s v="NIGHT"/>
    <s v="MSKU4581906"/>
    <s v="OM TRANSPORT"/>
    <n v="475"/>
    <e v="#N/A"/>
    <n v="50"/>
    <n v="50"/>
    <n v="1"/>
    <s v="NIGHT"/>
    <s v="OM TRANSPORTNIGHT"/>
    <n v="525"/>
    <n v="25"/>
    <n v="550"/>
    <m/>
  </r>
  <r>
    <s v="METTE MAERSK"/>
    <s v="Rotterdam"/>
    <d v="2024-01-27T15:37:00"/>
    <x v="5"/>
    <x v="2"/>
    <s v="MSC"/>
    <s v="MSMU7548707"/>
    <s v="SIMEI LELYSTAD"/>
    <d v="2024-01-28T16:00:00"/>
    <d v="2024-01-28T15:44:00"/>
    <x v="72"/>
    <d v="2024-01-28T16:14:00"/>
    <x v="0"/>
    <s v="NO"/>
    <n v="0"/>
    <n v="4"/>
    <x v="0"/>
    <d v="2024-01-28T15:44:00"/>
    <d v="1899-12-31T00:23:00"/>
    <n v="24.383333333360497"/>
    <x v="0"/>
    <x v="1"/>
    <n v="0"/>
    <s v="SI"/>
    <d v="1899-12-31T00:23:00"/>
    <n v="24.383333333360497"/>
    <d v="1899-12-30T00:00:00"/>
    <s v="SI"/>
    <n v="0"/>
    <d v="1899-12-31T00:37:00"/>
    <n v="24.616666666755918"/>
    <x v="0"/>
    <d v="1899-12-30T16:00:00"/>
    <s v="NO"/>
    <s v="MSMU7548707"/>
    <s v="OM TRANSPORT"/>
    <n v="550"/>
    <e v="#N/A"/>
    <n v="50"/>
    <n v="0"/>
    <n v="7"/>
    <s v="SUNDAY"/>
    <s v="OM TRANSPORTSUNDAY"/>
    <n v="550"/>
    <n v="25"/>
    <n v="575"/>
    <m/>
  </r>
  <r>
    <s v="METTE MAERSK"/>
    <s v="Rotterdam"/>
    <d v="2024-01-27T15:37:00"/>
    <x v="5"/>
    <x v="2"/>
    <s v="MSC"/>
    <s v="MSMU8315021"/>
    <s v="SIMEI LELYSTAD"/>
    <d v="2024-01-28T23:00:00"/>
    <d v="2024-01-29T12:14:00"/>
    <x v="89"/>
    <d v="2024-01-29T12:25:00"/>
    <x v="0"/>
    <s v="NO"/>
    <n v="1"/>
    <n v="5"/>
    <x v="0"/>
    <d v="2024-01-29T12:14:00"/>
    <d v="1899-12-31T07:23:00"/>
    <n v="31.383333333476912"/>
    <x v="0"/>
    <x v="13"/>
    <n v="12.999999999941792"/>
    <s v="SI"/>
    <d v="1899-12-31T20:23:00"/>
    <n v="44.383333333418705"/>
    <d v="1899-12-30T00:14:00"/>
    <s v="SI"/>
    <n v="0.2333333333954215"/>
    <d v="1899-12-31T20:48:00"/>
    <n v="44.800000000046566"/>
    <x v="0"/>
    <d v="1899-12-30T12:00:00"/>
    <s v="NO"/>
    <s v="MSMU8315021"/>
    <s v="OM TRANSPORT"/>
    <n v="475"/>
    <e v="#N/A"/>
    <n v="50"/>
    <n v="50"/>
    <n v="1"/>
    <s v="WEEK"/>
    <s v="OM TRANSPORTWEEK"/>
    <n v="525"/>
    <n v="25"/>
    <n v="550"/>
    <m/>
  </r>
  <r>
    <s v="METTE MAERSK"/>
    <s v="Rotterdam"/>
    <d v="2024-01-27T15:37:00"/>
    <x v="5"/>
    <x v="2"/>
    <s v="MSC"/>
    <s v="PGMU9519498"/>
    <s v="SIMEI LELYSTAD"/>
    <d v="2024-01-28T23:00:00"/>
    <d v="2024-01-30T08:00:00"/>
    <x v="88"/>
    <d v="2024-01-30T08:10:00"/>
    <x v="0"/>
    <s v="NO"/>
    <n v="0"/>
    <n v="5"/>
    <x v="0"/>
    <d v="2024-01-30T08:00:00"/>
    <d v="1899-12-31T07:23:00"/>
    <n v="31.383333333476912"/>
    <x v="0"/>
    <x v="51"/>
    <n v="33"/>
    <s v="NO"/>
    <d v="1900-01-01T16:23:00"/>
    <n v="64.383333333476912"/>
    <d v="1899-12-30T00:00:00"/>
    <s v="SI"/>
    <n v="0"/>
    <d v="1900-01-01T16:33:00"/>
    <n v="64.550000000162981"/>
    <x v="1"/>
    <d v="1899-12-30T08:00:00"/>
    <s v="NO"/>
    <s v="PGMU9519498"/>
    <s v="OM TRANSPORT"/>
    <n v="475"/>
    <e v="#N/A"/>
    <n v="50"/>
    <n v="0"/>
    <n v="2"/>
    <s v="WEEK"/>
    <s v="OM TRANSPORTWEEK"/>
    <n v="475"/>
    <n v="25"/>
    <n v="500"/>
    <m/>
  </r>
  <r>
    <s v="METTE MAERSK"/>
    <s v="Rotterdam"/>
    <d v="2024-01-27T15:37:00"/>
    <x v="5"/>
    <x v="0"/>
    <s v="MAERSK"/>
    <s v="PONU7882462"/>
    <s v="SIMEI LELYSTAD"/>
    <d v="2024-01-28T23:00:00"/>
    <d v="2024-01-29T09:41:00"/>
    <x v="90"/>
    <d v="2024-01-29T09:50:00"/>
    <x v="0"/>
    <s v="NO"/>
    <n v="0"/>
    <n v="5"/>
    <x v="0"/>
    <d v="2024-01-29T09:41:00"/>
    <d v="1899-12-31T07:23:00"/>
    <n v="31.383333333476912"/>
    <x v="0"/>
    <x v="17"/>
    <n v="10.999999999883585"/>
    <s v="SI"/>
    <d v="1899-12-31T18:23:00"/>
    <n v="42.383333333360497"/>
    <d v="1899-12-30T00:00:00"/>
    <s v="SI"/>
    <n v="0"/>
    <d v="1899-12-31T18:13:00"/>
    <n v="42.216666666674428"/>
    <x v="0"/>
    <d v="1899-12-30T10:00:00"/>
    <s v="NO"/>
    <s v="PONU7882462"/>
    <s v="CTU FLEVOKUST BV"/>
    <n v="520"/>
    <e v="#N/A"/>
    <n v="35"/>
    <n v="0"/>
    <n v="1"/>
    <s v="WEEK"/>
    <s v="CTU FLEVOKUST BVWEEK"/>
    <n v="520"/>
    <n v="0"/>
    <n v="520"/>
    <m/>
  </r>
  <r>
    <s v="METTE MAERSK"/>
    <s v="Rotterdam"/>
    <d v="2024-01-27T15:37:00"/>
    <x v="5"/>
    <x v="0"/>
    <s v="MAERSK"/>
    <s v="SUDU5402212"/>
    <s v="SIMEI LELYSTAD"/>
    <d v="2024-01-28T23:00:00"/>
    <d v="2024-01-29T06:00:00"/>
    <x v="76"/>
    <d v="2024-01-29T06:10:00"/>
    <x v="0"/>
    <s v="NO"/>
    <n v="0"/>
    <n v="5"/>
    <x v="0"/>
    <d v="2024-01-29T06:00:00"/>
    <d v="1899-12-31T07:23:00"/>
    <n v="31.383333333476912"/>
    <x v="0"/>
    <x v="15"/>
    <n v="6.9999999999417923"/>
    <s v="SI"/>
    <d v="1899-12-31T14:23:00"/>
    <n v="38.383333333418705"/>
    <d v="1899-12-30T00:00:00"/>
    <s v="SI"/>
    <n v="0"/>
    <d v="1899-12-31T14:33:00"/>
    <n v="38.550000000104774"/>
    <x v="0"/>
    <d v="1899-12-30T06:00:00"/>
    <s v="NO"/>
    <s v="SUDU5402212"/>
    <s v="CTU FLEVOKUST BV"/>
    <n v="520"/>
    <e v="#N/A"/>
    <n v="35"/>
    <n v="0"/>
    <n v="1"/>
    <s v="WEEK"/>
    <s v="CTU FLEVOKUST BVWEEK"/>
    <n v="520"/>
    <n v="0"/>
    <n v="520"/>
    <m/>
  </r>
  <r>
    <s v="METTE MAERSK"/>
    <s v="Rotterdam"/>
    <d v="2024-01-27T15:37:00"/>
    <x v="5"/>
    <x v="1"/>
    <s v="MSC"/>
    <s v="TGBU8045861"/>
    <s v="SIMEI LELYSTAD"/>
    <d v="2024-01-28T23:00:00"/>
    <d v="2024-01-29T18:58:00"/>
    <x v="91"/>
    <d v="2024-01-29T19:10:00"/>
    <x v="0"/>
    <s v="NO"/>
    <n v="0"/>
    <n v="5"/>
    <x v="0"/>
    <d v="2024-01-29T18:58:00"/>
    <d v="1899-12-31T07:23:00"/>
    <n v="31.383333333476912"/>
    <x v="0"/>
    <x v="30"/>
    <n v="19.999999999883585"/>
    <s v="SI"/>
    <d v="1900-01-01T03:23:00"/>
    <n v="51.383333333360497"/>
    <d v="1899-12-30T00:00:00"/>
    <s v="SI"/>
    <n v="0"/>
    <d v="1900-01-01T03:33:00"/>
    <n v="51.550000000046566"/>
    <x v="1"/>
    <d v="1899-12-30T19:00:00"/>
    <s v="NO"/>
    <s v="TGBU8045861"/>
    <s v="LOGIX"/>
    <n v="530"/>
    <e v="#N/A"/>
    <n v="50"/>
    <n v="0"/>
    <n v="1"/>
    <s v="WEEK"/>
    <s v="LOGIXWEEK"/>
    <n v="530"/>
    <n v="25"/>
    <n v="555"/>
    <m/>
  </r>
  <r>
    <s v="METTE MAERSK"/>
    <s v="Rotterdam"/>
    <d v="2024-01-27T15:37:00"/>
    <x v="5"/>
    <x v="0"/>
    <s v="MSC"/>
    <s v="TLLU7855067"/>
    <s v="SIMEI LELYSTAD"/>
    <d v="2024-01-28T23:00:00"/>
    <d v="2024-01-29T14:05:00"/>
    <x v="83"/>
    <d v="2024-01-29T14:15:00"/>
    <x v="0"/>
    <s v="NO"/>
    <n v="1"/>
    <n v="5"/>
    <x v="0"/>
    <d v="2024-01-29T14:05:00"/>
    <d v="1899-12-31T07:23:00"/>
    <n v="31.383333333476912"/>
    <x v="0"/>
    <x v="31"/>
    <n v="15"/>
    <s v="SI"/>
    <d v="1899-12-31T22:23:00"/>
    <n v="46.383333333476912"/>
    <d v="1899-12-30T00:05:00"/>
    <s v="SI"/>
    <n v="8.3333333255723119E-2"/>
    <d v="1899-12-31T22:38:00"/>
    <n v="46.633333333418705"/>
    <x v="0"/>
    <d v="1899-12-30T14:00:00"/>
    <s v="NO"/>
    <s v="TLLU7855067"/>
    <s v="CTU FLEVOKUST BV"/>
    <n v="520"/>
    <e v="#N/A"/>
    <n v="35"/>
    <n v="35"/>
    <n v="1"/>
    <s v="WEEK"/>
    <s v="CTU FLEVOKUST BVWEEK"/>
    <n v="555"/>
    <n v="0"/>
    <n v="555"/>
    <m/>
  </r>
  <r>
    <s v="SANTA INES"/>
    <s v="Rotterdam"/>
    <d v="2024-02-01T06:50:00"/>
    <x v="6"/>
    <x v="2"/>
    <s v="MAERSK"/>
    <s v="BSIU8083689"/>
    <s v="LELYSTAD"/>
    <d v="2024-02-02T07:00:00"/>
    <d v="2024-02-03T06:05:00"/>
    <x v="92"/>
    <d v="2024-02-03T06:45:00"/>
    <x v="0"/>
    <s v="CLEANING"/>
    <n v="0"/>
    <n v="5"/>
    <x v="1"/>
    <d v="2024-02-03T06:05:00"/>
    <d v="1899-12-31T00:10:00"/>
    <n v="24.166666666686069"/>
    <x v="0"/>
    <x v="20"/>
    <n v="23.000000000058208"/>
    <s v="SI"/>
    <d v="1899-12-31T23:10:00"/>
    <n v="47.166666666744277"/>
    <d v="1899-12-30T00:05:00"/>
    <s v="SI"/>
    <n v="8.3333333255723119E-2"/>
    <d v="1899-12-31T23:55:00"/>
    <n v="47.916666666744277"/>
    <x v="0"/>
    <d v="1899-12-30T06:00:00"/>
    <s v="NO"/>
    <s v="BSIU8083689"/>
    <s v="OM TRANSPORT"/>
    <n v="550"/>
    <n v="110"/>
    <n v="50"/>
    <n v="0"/>
    <n v="6"/>
    <s v="SATURDAY"/>
    <s v="OM TRANSPORTSATURDAY"/>
    <n v="660"/>
    <n v="25"/>
    <n v="835"/>
    <n v="150"/>
  </r>
  <r>
    <s v="SANTA INES"/>
    <s v="Rotterdam"/>
    <d v="2024-02-01T06:50:00"/>
    <x v="6"/>
    <x v="2"/>
    <s v="MAERSK"/>
    <s v="CAAU5487499"/>
    <s v="LELYSTAD"/>
    <d v="2024-02-02T07:00:00"/>
    <d v="2024-02-03T06:29:00"/>
    <x v="92"/>
    <d v="2024-02-03T07:20:00"/>
    <x v="0"/>
    <s v="CLEANING"/>
    <n v="0"/>
    <n v="5"/>
    <x v="1"/>
    <d v="2024-02-03T06:29:00"/>
    <d v="1899-12-31T00:10:00"/>
    <n v="24.166666666686069"/>
    <x v="0"/>
    <x v="20"/>
    <n v="23.000000000058208"/>
    <s v="SI"/>
    <d v="1899-12-31T23:10:00"/>
    <n v="47.166666666744277"/>
    <d v="1899-12-30T00:29:00"/>
    <s v="SI"/>
    <n v="0.48333333333721384"/>
    <d v="1900-01-01T00:30:00"/>
    <n v="48.500000000058208"/>
    <x v="1"/>
    <d v="1899-12-30T06:00:00"/>
    <s v="NO"/>
    <s v="CAAU5487499"/>
    <s v="OM TRANSPORT"/>
    <n v="550"/>
    <n v="110"/>
    <n v="50"/>
    <n v="0"/>
    <n v="6"/>
    <s v="SATURDAY"/>
    <s v="OM TRANSPORTSATURDAY"/>
    <n v="660"/>
    <n v="25"/>
    <n v="685"/>
    <m/>
  </r>
  <r>
    <s v="SANTA INES"/>
    <s v="Rotterdam"/>
    <d v="2024-02-01T06:50:00"/>
    <x v="6"/>
    <x v="0"/>
    <s v="MAERSK"/>
    <s v="HASU4319369"/>
    <s v="LELYSTAD"/>
    <d v="2024-02-02T07:00:00"/>
    <d v="2024-02-02T08:37:00"/>
    <x v="93"/>
    <d v="2024-02-02T09:00:00"/>
    <x v="0"/>
    <s v="CLEANING"/>
    <n v="0"/>
    <n v="5"/>
    <x v="1"/>
    <d v="2024-02-02T08:37:00"/>
    <d v="1899-12-31T00:10:00"/>
    <n v="24.166666666686069"/>
    <x v="0"/>
    <x v="3"/>
    <n v="2.0000000000582077"/>
    <s v="SI"/>
    <d v="1899-12-31T02:10:00"/>
    <n v="26.166666666744277"/>
    <d v="1899-12-30T00:00:00"/>
    <s v="SI"/>
    <n v="0"/>
    <d v="1899-12-31T02:10:00"/>
    <n v="26.166666666744277"/>
    <x v="0"/>
    <d v="1899-12-30T09:00:00"/>
    <s v="NO"/>
    <s v="HASU4319369"/>
    <s v="CTU FLEVOKUST BV"/>
    <n v="520"/>
    <n v="100"/>
    <n v="35"/>
    <n v="0"/>
    <n v="5"/>
    <s v="WEEK"/>
    <s v="CTU FLEVOKUST BVWEEK"/>
    <n v="620"/>
    <n v="0"/>
    <n v="620"/>
    <m/>
  </r>
  <r>
    <s v="SANTA INES"/>
    <s v="Rotterdam"/>
    <d v="2024-02-01T06:50:00"/>
    <x v="6"/>
    <x v="2"/>
    <s v="MAERSK"/>
    <s v="MRKU3464713"/>
    <s v="LELYSTAD"/>
    <d v="2024-02-02T07:00:00"/>
    <d v="2024-02-02T10:51:00"/>
    <x v="94"/>
    <d v="2024-02-02T12:26:00"/>
    <x v="0"/>
    <s v="CLEANING"/>
    <n v="0"/>
    <n v="5"/>
    <x v="1"/>
    <d v="2024-02-02T10:51:00"/>
    <d v="1899-12-31T00:10:00"/>
    <n v="24.166666666686069"/>
    <x v="0"/>
    <x v="2"/>
    <n v="4.0000000001164153"/>
    <s v="SI"/>
    <d v="1899-12-31T04:10:00"/>
    <n v="28.166666666802485"/>
    <d v="1899-12-30T00:00:00"/>
    <s v="SI"/>
    <n v="0"/>
    <d v="1899-12-31T05:36:00"/>
    <n v="29.600000000093132"/>
    <x v="0"/>
    <d v="1899-12-30T11:00:00"/>
    <s v="NO"/>
    <s v="MRKU3464713"/>
    <s v="OM TRANSPORT"/>
    <n v="475"/>
    <n v="110"/>
    <n v="50"/>
    <n v="0"/>
    <n v="5"/>
    <s v="WEEK"/>
    <s v="OM TRANSPORTWEEK"/>
    <n v="585"/>
    <n v="25"/>
    <n v="610"/>
    <m/>
  </r>
  <r>
    <s v="SANTA INES"/>
    <s v="Rotterdam"/>
    <d v="2024-02-01T06:50:00"/>
    <x v="6"/>
    <x v="2"/>
    <s v="MAERSK"/>
    <s v="MRKU3568050"/>
    <s v="LELYSTAD"/>
    <d v="2024-02-02T07:00:00"/>
    <d v="2024-02-02T07:15:00"/>
    <x v="95"/>
    <d v="2024-02-02T07:35:00"/>
    <x v="0"/>
    <s v="CLEANING"/>
    <n v="0"/>
    <n v="5"/>
    <x v="1"/>
    <d v="2024-02-02T07:15:00"/>
    <d v="1899-12-31T00:10:00"/>
    <n v="24.166666666686069"/>
    <x v="0"/>
    <x v="1"/>
    <n v="0"/>
    <s v="SI"/>
    <d v="1899-12-31T00:10:00"/>
    <n v="24.166666666686069"/>
    <d v="1899-12-30T00:15:00"/>
    <s v="SI"/>
    <n v="0.25000000011641532"/>
    <d v="1899-12-31T00:45:00"/>
    <n v="24.75"/>
    <x v="0"/>
    <d v="1899-12-30T07:00:00"/>
    <s v="NO"/>
    <s v="MRKU3568050"/>
    <s v="OM TRANSPORT"/>
    <n v="475"/>
    <n v="110"/>
    <n v="50"/>
    <n v="0"/>
    <n v="5"/>
    <s v="WEEK"/>
    <s v="OM TRANSPORTWEEK"/>
    <n v="585"/>
    <n v="25"/>
    <n v="610"/>
    <m/>
  </r>
  <r>
    <s v="SANTA INES"/>
    <s v="Rotterdam"/>
    <d v="2024-02-01T06:50:00"/>
    <x v="6"/>
    <x v="2"/>
    <s v="MAERSK"/>
    <s v="MRKU4520961"/>
    <s v="LELYSTAD"/>
    <d v="2024-02-02T07:00:00"/>
    <d v="2024-02-02T17:58:00"/>
    <x v="96"/>
    <d v="2024-02-02T23:50:00"/>
    <x v="0"/>
    <s v="CLEANING"/>
    <n v="0"/>
    <n v="5"/>
    <x v="1"/>
    <d v="2024-02-02T17:58:00"/>
    <d v="1899-12-31T00:10:00"/>
    <n v="24.166666666686069"/>
    <x v="0"/>
    <x v="21"/>
    <n v="22.000000000116415"/>
    <s v="SI"/>
    <d v="1899-12-31T22:10:00"/>
    <n v="46.166666666802485"/>
    <d v="1899-12-30T00:00:00"/>
    <s v="SI"/>
    <n v="0"/>
    <d v="1899-12-31T17:00:00"/>
    <n v="41.000000000058208"/>
    <x v="0"/>
    <d v="1899-12-30T05:00:00"/>
    <s v="NO"/>
    <s v="MRKU4520961"/>
    <s v="OM TRANSPORT"/>
    <n v="550"/>
    <n v="110"/>
    <n v="50"/>
    <n v="0"/>
    <n v="6"/>
    <s v="SATURDAY"/>
    <s v="OM TRANSPORTSATURDAY"/>
    <n v="660"/>
    <n v="25"/>
    <n v="685"/>
    <m/>
  </r>
  <r>
    <s v="SANTA INES"/>
    <s v="Rotterdam"/>
    <d v="2024-02-01T06:50:00"/>
    <x v="6"/>
    <x v="0"/>
    <s v="MAERSK"/>
    <s v="MRKU5092765"/>
    <s v="LELYSTAD"/>
    <d v="2024-02-02T07:00:00"/>
    <d v="2024-02-02T18:55:00"/>
    <x v="97"/>
    <d v="2024-02-02T23:30:00"/>
    <x v="0"/>
    <s v="CLEANING"/>
    <n v="0"/>
    <n v="5"/>
    <x v="1"/>
    <d v="2024-02-02T18:55:00"/>
    <d v="1899-12-31T00:10:00"/>
    <n v="24.166666666686069"/>
    <x v="0"/>
    <x v="31"/>
    <n v="15"/>
    <s v="SI"/>
    <d v="1899-12-31T15:10:00"/>
    <n v="39.166666666686069"/>
    <d v="1899-12-30T00:00:00"/>
    <s v="SI"/>
    <n v="0"/>
    <d v="1899-12-31T16:40:00"/>
    <n v="40.666666666686069"/>
    <x v="0"/>
    <d v="1899-12-30T22:00:00"/>
    <s v="NIGHT"/>
    <s v="MRKU5092765"/>
    <s v="CTU FLEVOKUST BV"/>
    <n v="530"/>
    <n v="100"/>
    <n v="35"/>
    <n v="0"/>
    <n v="5"/>
    <s v="NIGHT"/>
    <s v="CTU FLEVOKUST BVNIGHT"/>
    <n v="630"/>
    <n v="0"/>
    <n v="630"/>
    <m/>
  </r>
  <r>
    <s v="SANTA INES"/>
    <s v="Rotterdam"/>
    <d v="2024-02-01T06:50:00"/>
    <x v="6"/>
    <x v="2"/>
    <s v="MAERSK"/>
    <s v="MRKU5525891"/>
    <s v="LELYSTAD"/>
    <d v="2024-02-02T07:00:00"/>
    <d v="2024-02-02T17:42:00"/>
    <x v="98"/>
    <d v="2024-02-02T23:53:00"/>
    <x v="0"/>
    <s v="CLEANING"/>
    <n v="0"/>
    <n v="5"/>
    <x v="1"/>
    <d v="2024-02-02T17:42:00"/>
    <d v="1899-12-31T00:10:00"/>
    <n v="24.166666666686069"/>
    <x v="0"/>
    <x v="4"/>
    <n v="17.000000000058208"/>
    <s v="SI"/>
    <d v="1899-12-31T17:10:00"/>
    <n v="41.166666666744277"/>
    <d v="1899-12-30T00:00:00"/>
    <s v="SI"/>
    <n v="0"/>
    <d v="1899-12-31T17:03:00"/>
    <n v="41.050000000046566"/>
    <x v="0"/>
    <d v="1899-12-30T00:00:00"/>
    <s v="NIGHT"/>
    <s v="MRKU5525891"/>
    <s v="OM TRANSPORT"/>
    <n v="475"/>
    <n v="110"/>
    <n v="50"/>
    <n v="0"/>
    <n v="6"/>
    <s v="NIGHT"/>
    <s v="OM TRANSPORTNIGHT"/>
    <n v="585"/>
    <n v="25"/>
    <n v="610"/>
    <m/>
  </r>
  <r>
    <s v="SANTA INES"/>
    <s v="Rotterdam"/>
    <d v="2024-02-01T06:50:00"/>
    <x v="6"/>
    <x v="3"/>
    <s v="MAERSK"/>
    <s v="MRKU6059592"/>
    <s v="LELYSTAD"/>
    <d v="2024-02-02T07:00:00"/>
    <d v="2024-02-02T07:13:00"/>
    <x v="95"/>
    <d v="2024-02-02T07:33:00"/>
    <x v="0"/>
    <s v="CLEANING"/>
    <n v="0"/>
    <n v="5"/>
    <x v="1"/>
    <d v="2024-02-02T07:13:00"/>
    <d v="1899-12-31T00:10:00"/>
    <n v="24.166666666686069"/>
    <x v="0"/>
    <x v="1"/>
    <n v="0"/>
    <s v="SI"/>
    <d v="1899-12-31T00:10:00"/>
    <n v="24.166666666686069"/>
    <d v="1899-12-30T00:13:00"/>
    <s v="SI"/>
    <n v="0.21666666667442769"/>
    <d v="1899-12-31T00:43:00"/>
    <n v="24.716666666732635"/>
    <x v="0"/>
    <d v="1899-12-30T07:00:00"/>
    <s v="NO"/>
    <s v="MRKU6059592"/>
    <s v="MSI"/>
    <n v="480"/>
    <n v="120"/>
    <n v="50"/>
    <n v="0"/>
    <n v="5"/>
    <s v="WEEK"/>
    <s v="MSIWEEK"/>
    <n v="600"/>
    <n v="25"/>
    <n v="625"/>
    <m/>
  </r>
  <r>
    <s v="SANTA INES"/>
    <s v="Rotterdam"/>
    <d v="2024-02-01T06:50:00"/>
    <x v="6"/>
    <x v="3"/>
    <s v="MAERSK"/>
    <s v="MRKU6129447"/>
    <s v="LELYSTAD"/>
    <d v="2024-02-02T07:00:00"/>
    <d v="2024-02-02T10:30:00"/>
    <x v="94"/>
    <d v="2024-02-02T12:29:00"/>
    <x v="0"/>
    <s v="CLEANING"/>
    <n v="0"/>
    <n v="5"/>
    <x v="1"/>
    <d v="2024-02-02T10:30:00"/>
    <d v="1899-12-31T00:10:00"/>
    <n v="24.166666666686069"/>
    <x v="0"/>
    <x v="2"/>
    <n v="4.0000000001164153"/>
    <s v="SI"/>
    <d v="1899-12-31T04:10:00"/>
    <n v="28.166666666802485"/>
    <d v="1899-12-30T00:00:00"/>
    <s v="SI"/>
    <n v="0"/>
    <d v="1899-12-31T05:39:00"/>
    <n v="29.650000000081491"/>
    <x v="0"/>
    <d v="1899-12-30T11:00:00"/>
    <s v="NO"/>
    <s v="MRKU6129447"/>
    <s v="MSI"/>
    <n v="480"/>
    <n v="120"/>
    <n v="50"/>
    <n v="0"/>
    <n v="5"/>
    <s v="WEEK"/>
    <s v="MSIWEEK"/>
    <n v="600"/>
    <n v="25"/>
    <n v="625"/>
    <m/>
  </r>
  <r>
    <s v="SANTA INES"/>
    <s v="Rotterdam"/>
    <d v="2024-02-01T06:50:00"/>
    <x v="6"/>
    <x v="0"/>
    <s v="MAERSK"/>
    <s v="MRKU6294307"/>
    <s v="LELYSTAD"/>
    <d v="2024-02-02T07:00:00"/>
    <d v="2024-02-02T12:49:00"/>
    <x v="99"/>
    <d v="2024-02-02T13:48:00"/>
    <x v="0"/>
    <s v="CLEANING"/>
    <n v="0"/>
    <n v="5"/>
    <x v="1"/>
    <d v="2024-02-02T12:49:00"/>
    <d v="1899-12-31T00:10:00"/>
    <n v="24.166666666686069"/>
    <x v="0"/>
    <x v="15"/>
    <n v="7.0000000001164153"/>
    <s v="SI"/>
    <d v="1899-12-31T07:10:00"/>
    <n v="31.166666666802485"/>
    <d v="1899-12-30T00:00:00"/>
    <s v="SI"/>
    <n v="0"/>
    <d v="1899-12-31T06:58:00"/>
    <n v="30.966666666674428"/>
    <x v="0"/>
    <d v="1899-12-30T14:00:00"/>
    <s v="NO"/>
    <s v="MRKU6294307"/>
    <s v="CTU FLEVOKUST BV"/>
    <n v="520"/>
    <n v="100"/>
    <n v="35"/>
    <n v="0"/>
    <n v="5"/>
    <s v="WEEK"/>
    <s v="CTU FLEVOKUST BVWEEK"/>
    <n v="620"/>
    <n v="0"/>
    <n v="620"/>
    <m/>
  </r>
  <r>
    <s v="SANTA INES"/>
    <s v="Rotterdam"/>
    <d v="2024-02-01T06:50:00"/>
    <x v="6"/>
    <x v="2"/>
    <s v="MAERSK"/>
    <s v="MRKU8273638"/>
    <s v="LELYSTAD"/>
    <d v="2024-02-02T07:00:00"/>
    <d v="2024-02-02T13:55:00"/>
    <x v="100"/>
    <d v="2024-02-02T14:45:00"/>
    <x v="0"/>
    <s v="CLEANING"/>
    <n v="0"/>
    <n v="5"/>
    <x v="1"/>
    <d v="2024-02-02T13:55:00"/>
    <d v="1899-12-31T00:10:00"/>
    <n v="24.166666666686069"/>
    <x v="0"/>
    <x v="8"/>
    <n v="6"/>
    <s v="SI"/>
    <d v="1899-12-31T06:10:00"/>
    <n v="30.166666666686069"/>
    <d v="1899-12-30T00:55:00"/>
    <s v="NO"/>
    <n v="0.91666666668606922"/>
    <d v="1899-12-31T07:55:00"/>
    <n v="31.916666666802485"/>
    <x v="0"/>
    <d v="1899-12-30T13:00:00"/>
    <s v="NO"/>
    <s v="MRKU8273638"/>
    <s v="OM TRANSPORT"/>
    <n v="475"/>
    <n v="110"/>
    <n v="50"/>
    <n v="0"/>
    <n v="5"/>
    <s v="WEEK"/>
    <s v="OM TRANSPORTWEEK"/>
    <n v="585"/>
    <n v="25"/>
    <n v="610"/>
    <m/>
  </r>
  <r>
    <s v="SANTA INES"/>
    <s v="Rotterdam"/>
    <d v="2024-02-01T06:50:00"/>
    <x v="6"/>
    <x v="0"/>
    <s v="MAERSK"/>
    <s v="MRSU3305571"/>
    <s v="LELYSTAD"/>
    <d v="2024-02-02T07:00:00"/>
    <d v="2024-02-02T17:07:00"/>
    <x v="101"/>
    <d v="2024-02-02T17:46:00"/>
    <x v="0"/>
    <s v="CLEANING"/>
    <n v="0"/>
    <n v="5"/>
    <x v="1"/>
    <d v="2024-02-02T17:07:00"/>
    <d v="1899-12-31T00:10:00"/>
    <n v="24.166666666686069"/>
    <x v="0"/>
    <x v="17"/>
    <n v="11.000000000058208"/>
    <s v="SI"/>
    <d v="1899-12-31T11:10:00"/>
    <n v="35.166666666744277"/>
    <d v="1899-12-30T00:00:00"/>
    <s v="SI"/>
    <n v="0"/>
    <d v="1899-12-31T10:56:00"/>
    <n v="34.933333333348855"/>
    <x v="0"/>
    <d v="1899-12-30T18:00:00"/>
    <s v="NO"/>
    <s v="MRSU3305571"/>
    <s v="CTU FLEVOKUST BV"/>
    <n v="520"/>
    <n v="100"/>
    <n v="35"/>
    <n v="0"/>
    <n v="5"/>
    <s v="WEEK"/>
    <s v="CTU FLEVOKUST BVWEEK"/>
    <n v="620"/>
    <n v="0"/>
    <n v="620"/>
    <m/>
  </r>
  <r>
    <s v="SANTA INES"/>
    <s v="Rotterdam"/>
    <d v="2024-02-01T06:50:00"/>
    <x v="6"/>
    <x v="3"/>
    <s v="MAERSK"/>
    <s v="MRSU3407892"/>
    <s v="LELYSTAD"/>
    <d v="2024-02-02T07:00:00"/>
    <d v="2024-02-03T03:51:00"/>
    <x v="102"/>
    <d v="2024-02-03T04:40:00"/>
    <x v="0"/>
    <s v="CLEANING"/>
    <n v="0"/>
    <n v="5"/>
    <x v="1"/>
    <d v="2024-02-03T03:51:00"/>
    <d v="1899-12-31T00:10:00"/>
    <n v="24.166666666686069"/>
    <x v="0"/>
    <x v="28"/>
    <n v="21"/>
    <s v="SI"/>
    <d v="1899-12-31T21:10:00"/>
    <n v="45.166666666686069"/>
    <d v="1899-12-30T00:00:00"/>
    <s v="SI"/>
    <n v="0"/>
    <d v="1899-12-31T21:50:00"/>
    <n v="45.833333333430346"/>
    <x v="0"/>
    <d v="1899-12-30T04:00:00"/>
    <s v="NIGHT"/>
    <s v="MRSU3407892"/>
    <s v="MSI"/>
    <n v="530"/>
    <n v="120"/>
    <n v="50"/>
    <n v="0"/>
    <n v="6"/>
    <s v="NIGHT"/>
    <s v="MSINIGHT"/>
    <n v="650"/>
    <n v="25"/>
    <n v="675"/>
    <m/>
  </r>
  <r>
    <s v="SANTA INES"/>
    <s v="Rotterdam"/>
    <d v="2024-02-01T06:50:00"/>
    <x v="6"/>
    <x v="3"/>
    <s v="MAERSK"/>
    <s v="MRSU4658260"/>
    <s v="LELYSTAD"/>
    <d v="2024-02-02T07:00:00"/>
    <d v="2024-02-03T10:44:00"/>
    <x v="103"/>
    <d v="2024-02-03T11:10:00"/>
    <x v="0"/>
    <s v="CLEANING"/>
    <n v="0"/>
    <n v="5"/>
    <x v="1"/>
    <d v="2024-02-03T10:44:00"/>
    <d v="1899-12-31T00:10:00"/>
    <n v="24.166666666686069"/>
    <x v="0"/>
    <x v="47"/>
    <n v="28.000000000116415"/>
    <s v="NO"/>
    <d v="1900-01-01T04:10:00"/>
    <n v="52.166666666802485"/>
    <d v="1899-12-30T00:00:00"/>
    <s v="SI"/>
    <n v="0"/>
    <d v="1900-01-01T04:20:00"/>
    <n v="52.333333333488554"/>
    <x v="1"/>
    <d v="1899-12-30T11:00:00"/>
    <s v="NO"/>
    <s v="MRSU4658260"/>
    <s v="MSI"/>
    <n v="500"/>
    <n v="120"/>
    <n v="50"/>
    <n v="0"/>
    <n v="6"/>
    <s v="SATURDAY"/>
    <s v="MSISATURDAY"/>
    <n v="620"/>
    <n v="25"/>
    <n v="645"/>
    <m/>
  </r>
  <r>
    <s v="SANTA INES"/>
    <s v="Rotterdam"/>
    <d v="2024-02-01T06:50:00"/>
    <x v="6"/>
    <x v="3"/>
    <s v="MAERSK"/>
    <s v="MRSU5280805"/>
    <s v="SIMEI LELYSTAD"/>
    <d v="2024-02-02T07:00:00"/>
    <d v="2024-02-02T13:20:00"/>
    <x v="100"/>
    <d v="2024-02-02T13:40:00"/>
    <x v="0"/>
    <s v="NO"/>
    <n v="1"/>
    <n v="5"/>
    <x v="1"/>
    <d v="2024-02-02T13:20:00"/>
    <d v="1899-12-31T00:10:00"/>
    <n v="24.166666666686069"/>
    <x v="0"/>
    <x v="8"/>
    <n v="6"/>
    <s v="SI"/>
    <d v="1899-12-31T06:10:00"/>
    <n v="30.166666666686069"/>
    <d v="1899-12-30T00:20:00"/>
    <s v="SI"/>
    <n v="0.33333333337213844"/>
    <d v="1899-12-31T06:50:00"/>
    <n v="30.833333333430346"/>
    <x v="0"/>
    <d v="1899-12-30T13:00:00"/>
    <s v="NO"/>
    <s v="MRSU5280805"/>
    <s v="MSI"/>
    <n v="480"/>
    <e v="#N/A"/>
    <n v="50"/>
    <n v="50"/>
    <n v="5"/>
    <s v="WEEK"/>
    <s v="MSIWEEK"/>
    <n v="530"/>
    <n v="25"/>
    <n v="555"/>
    <m/>
  </r>
  <r>
    <s v="SANTA INES"/>
    <s v="Rotterdam"/>
    <d v="2024-02-01T06:50:00"/>
    <x v="6"/>
    <x v="2"/>
    <s v="MAERSK"/>
    <s v="MRSU5580649"/>
    <s v="LELYSTAD"/>
    <d v="2024-02-02T07:00:00"/>
    <d v="2024-02-02T22:36:00"/>
    <x v="104"/>
    <d v="2024-02-03T02:01:00"/>
    <x v="0"/>
    <s v="CLEANING"/>
    <n v="0"/>
    <n v="5"/>
    <x v="1"/>
    <d v="2024-02-02T22:36:00"/>
    <d v="1899-12-31T00:10:00"/>
    <n v="24.166666666686069"/>
    <x v="0"/>
    <x v="52"/>
    <n v="19.000000000116415"/>
    <s v="SI"/>
    <d v="1899-12-31T19:10:00"/>
    <n v="43.166666666802485"/>
    <d v="1899-12-30T00:00:00"/>
    <s v="SI"/>
    <n v="0"/>
    <d v="1899-12-31T19:11:00"/>
    <n v="43.183333333348855"/>
    <x v="0"/>
    <d v="1899-12-30T02:00:00"/>
    <s v="NIGHT"/>
    <s v="MRSU5580649"/>
    <s v="OM TRANSPORT"/>
    <n v="475"/>
    <n v="110"/>
    <n v="50"/>
    <n v="0"/>
    <n v="6"/>
    <s v="NIGHT"/>
    <s v="OM TRANSPORTNIGHT"/>
    <n v="585"/>
    <n v="25"/>
    <n v="610"/>
    <m/>
  </r>
  <r>
    <s v="SANTA INES"/>
    <s v="Rotterdam"/>
    <d v="2024-02-01T06:50:00"/>
    <x v="6"/>
    <x v="2"/>
    <s v="MAERSK"/>
    <s v="MRSU5877555"/>
    <s v="LELYSTAD"/>
    <d v="2024-02-02T07:00:00"/>
    <d v="2024-02-02T07:35:00"/>
    <x v="105"/>
    <d v="2024-02-02T07:48:00"/>
    <x v="0"/>
    <s v="CLEANING"/>
    <n v="0"/>
    <n v="5"/>
    <x v="1"/>
    <d v="2024-02-02T07:35:00"/>
    <d v="1899-12-31T00:10:00"/>
    <n v="24.166666666686069"/>
    <x v="0"/>
    <x v="18"/>
    <n v="1.0000000001164153"/>
    <s v="SI"/>
    <d v="1899-12-31T01:10:00"/>
    <n v="25.166666666802485"/>
    <d v="1899-12-30T00:00:00"/>
    <s v="SI"/>
    <n v="0"/>
    <d v="1899-12-31T00:58:00"/>
    <n v="24.966666666674428"/>
    <x v="0"/>
    <d v="1899-12-30T08:00:00"/>
    <s v="NO"/>
    <s v="MRSU5877555"/>
    <s v="OM TRANSPORT"/>
    <n v="475"/>
    <n v="110"/>
    <n v="50"/>
    <n v="0"/>
    <n v="5"/>
    <s v="WEEK"/>
    <s v="OM TRANSPORTWEEK"/>
    <n v="585"/>
    <n v="25"/>
    <n v="610"/>
    <m/>
  </r>
  <r>
    <s v="SANTA INES"/>
    <s v="Rotterdam"/>
    <d v="2024-02-01T06:50:00"/>
    <x v="6"/>
    <x v="3"/>
    <s v="MAERSK"/>
    <s v="MSKU0538080"/>
    <s v="LELYSTAD"/>
    <d v="2024-02-02T07:00:00"/>
    <d v="2024-02-02T23:48:00"/>
    <x v="98"/>
    <d v="2024-02-03T00:44:00"/>
    <x v="0"/>
    <s v="CLEANING"/>
    <n v="0"/>
    <n v="5"/>
    <x v="1"/>
    <d v="2024-02-02T23:48:00"/>
    <d v="1899-12-31T00:10:00"/>
    <n v="24.166666666686069"/>
    <x v="0"/>
    <x v="4"/>
    <n v="17.000000000058208"/>
    <s v="SI"/>
    <d v="1899-12-31T17:10:00"/>
    <n v="41.166666666744277"/>
    <d v="1899-12-30T00:00:00"/>
    <s v="SI"/>
    <n v="0"/>
    <d v="1899-12-31T17:54:00"/>
    <n v="41.900000000023283"/>
    <x v="0"/>
    <d v="1899-12-30T00:00:00"/>
    <s v="NIGHT"/>
    <s v="MSKU0538080"/>
    <s v="MSI"/>
    <n v="530"/>
    <n v="120"/>
    <n v="50"/>
    <n v="0"/>
    <n v="6"/>
    <s v="NIGHT"/>
    <s v="MSINIGHT"/>
    <n v="650"/>
    <n v="25"/>
    <n v="675"/>
    <m/>
  </r>
  <r>
    <s v="SANTA INES"/>
    <s v="Rotterdam"/>
    <d v="2024-02-01T06:50:00"/>
    <x v="6"/>
    <x v="3"/>
    <s v="MAERSK"/>
    <s v="MSKU5773190"/>
    <s v="LELYSTAD"/>
    <d v="2024-02-02T07:00:00"/>
    <d v="2024-02-03T08:44:00"/>
    <x v="106"/>
    <d v="2024-02-03T09:10:00"/>
    <x v="0"/>
    <s v="CLEANING"/>
    <n v="0"/>
    <n v="5"/>
    <x v="1"/>
    <d v="2024-02-03T08:44:00"/>
    <d v="1899-12-31T00:10:00"/>
    <n v="24.166666666686069"/>
    <x v="0"/>
    <x v="27"/>
    <n v="26.000000000058208"/>
    <s v="NO"/>
    <d v="1900-01-01T02:10:00"/>
    <n v="50.166666666744277"/>
    <d v="1899-12-30T00:00:00"/>
    <s v="SI"/>
    <n v="0"/>
    <d v="1900-01-01T02:20:00"/>
    <n v="50.333333333430346"/>
    <x v="1"/>
    <d v="1899-12-30T09:00:00"/>
    <s v="NO"/>
    <s v="MSKU5773190"/>
    <s v="MSI"/>
    <n v="500"/>
    <n v="120"/>
    <n v="50"/>
    <n v="0"/>
    <n v="6"/>
    <s v="SATURDAY"/>
    <s v="MSISATURDAY"/>
    <n v="620"/>
    <n v="25"/>
    <n v="645"/>
    <m/>
  </r>
  <r>
    <s v="SANTA INES"/>
    <s v="Rotterdam"/>
    <d v="2024-02-01T06:50:00"/>
    <x v="6"/>
    <x v="0"/>
    <s v="MAERSK"/>
    <s v="SUDU1446001"/>
    <s v="LELYSTAD"/>
    <d v="2024-02-02T07:00:00"/>
    <d v="2024-02-02T09:39:00"/>
    <x v="93"/>
    <d v="2024-02-02T09:57:00"/>
    <x v="0"/>
    <s v="CLEANING"/>
    <n v="0"/>
    <n v="5"/>
    <x v="1"/>
    <d v="2024-02-02T09:39:00"/>
    <d v="1899-12-31T00:10:00"/>
    <n v="24.166666666686069"/>
    <x v="0"/>
    <x v="3"/>
    <n v="2.0000000000582077"/>
    <s v="SI"/>
    <d v="1899-12-31T02:10:00"/>
    <n v="26.166666666744277"/>
    <d v="1899-12-30T00:39:00"/>
    <s v="SI"/>
    <n v="0.65000000002328306"/>
    <d v="1899-12-31T03:07:00"/>
    <n v="27.116666666697711"/>
    <x v="0"/>
    <d v="1899-12-30T09:00:00"/>
    <s v="NO"/>
    <s v="SUDU1446001"/>
    <s v="CTU FLEVOKUST BV"/>
    <n v="520"/>
    <n v="100"/>
    <n v="35"/>
    <n v="0"/>
    <n v="5"/>
    <s v="WEEK"/>
    <s v="CTU FLEVOKUST BVWEEK"/>
    <n v="620"/>
    <n v="0"/>
    <n v="620"/>
    <m/>
  </r>
  <r>
    <s v="SANTA INES"/>
    <s v="Rotterdam"/>
    <d v="2024-02-01T06:50:00"/>
    <x v="6"/>
    <x v="3"/>
    <s v="MAERSK"/>
    <s v="TGBU9372072"/>
    <s v="LELYSTAD"/>
    <d v="2024-02-02T07:00:00"/>
    <d v="2024-02-02T08:52:00"/>
    <x v="93"/>
    <d v="2024-02-02T09:00:00"/>
    <x v="0"/>
    <s v="NO"/>
    <n v="0"/>
    <n v="5"/>
    <x v="1"/>
    <d v="2024-02-02T08:52:00"/>
    <d v="1899-12-31T00:10:00"/>
    <n v="24.166666666686069"/>
    <x v="0"/>
    <x v="3"/>
    <n v="2.0000000000582077"/>
    <s v="SI"/>
    <d v="1899-12-31T02:10:00"/>
    <n v="26.166666666744277"/>
    <d v="1899-12-30T00:00:00"/>
    <s v="SI"/>
    <n v="0"/>
    <d v="1899-12-31T02:10:00"/>
    <n v="26.166666666744277"/>
    <x v="0"/>
    <d v="1899-12-30T09:00:00"/>
    <s v="NO"/>
    <s v="TGBU9372072"/>
    <s v="MSI"/>
    <n v="480"/>
    <e v="#N/A"/>
    <n v="50"/>
    <n v="0"/>
    <n v="5"/>
    <s v="WEEK"/>
    <s v="MSIWEEK"/>
    <n v="480"/>
    <n v="25"/>
    <n v="505"/>
    <m/>
  </r>
  <r>
    <s v="SANTA INES"/>
    <s v="Rotterdam"/>
    <d v="2024-02-01T06:50:00"/>
    <x v="6"/>
    <x v="0"/>
    <s v="MAERSK"/>
    <s v="TLLU2225126"/>
    <s v="LELYSTAD"/>
    <d v="2024-02-02T07:00:00"/>
    <d v="2024-02-02T14:02:00"/>
    <x v="107"/>
    <d v="2024-02-02T14:02:00"/>
    <x v="0"/>
    <s v="CLEANING"/>
    <n v="0"/>
    <n v="5"/>
    <x v="1"/>
    <d v="2024-02-02T14:02:00"/>
    <d v="1899-12-31T00:10:00"/>
    <n v="24.166666666686069"/>
    <x v="0"/>
    <x v="29"/>
    <n v="8.0000000000582077"/>
    <s v="SI"/>
    <d v="1899-12-31T08:10:00"/>
    <n v="32.166666666744277"/>
    <d v="1899-12-30T00:00:00"/>
    <s v="SI"/>
    <n v="0"/>
    <d v="1899-12-31T07:12:00"/>
    <n v="31.200000000069849"/>
    <x v="0"/>
    <d v="1899-12-30T15:00:00"/>
    <s v="NO"/>
    <s v="TLLU2225126"/>
    <s v="CTU FLEVOKUST BV"/>
    <n v="520"/>
    <n v="100"/>
    <n v="35"/>
    <n v="0"/>
    <n v="5"/>
    <s v="WEEK"/>
    <s v="CTU FLEVOKUST BVWEEK"/>
    <n v="620"/>
    <n v="0"/>
    <n v="620"/>
    <m/>
  </r>
  <r>
    <s v="W KYRENIA"/>
    <s v="Rotterdam"/>
    <d v="2024-02-03T23:21:00"/>
    <x v="7"/>
    <x v="2"/>
    <s v="MAERSK"/>
    <s v="BEAU5749977"/>
    <s v="LELYSTAD"/>
    <d v="2024-02-04T19:00:00"/>
    <d v="2024-02-04T23:23:00"/>
    <x v="108"/>
    <d v="2024-02-04T23:30:00"/>
    <x v="0"/>
    <s v="NO"/>
    <n v="0"/>
    <n v="5"/>
    <x v="1"/>
    <d v="2024-02-04T23:23:00"/>
    <d v="1899-12-30T19:39:00"/>
    <n v="19.649999999965075"/>
    <x v="0"/>
    <x v="2"/>
    <n v="4.0000000001164153"/>
    <s v="SI"/>
    <d v="1899-12-30T23:39:00"/>
    <n v="23.650000000081491"/>
    <d v="1899-12-30T00:23:00"/>
    <s v="SI"/>
    <n v="0.38333333336049691"/>
    <d v="1899-12-31T00:09:00"/>
    <n v="24.149999999965075"/>
    <x v="0"/>
    <d v="1899-12-30T23:00:00"/>
    <s v="NIGHT"/>
    <s v="BEAU5749977"/>
    <s v="OM TRANSPORT"/>
    <n v="475"/>
    <e v="#N/A"/>
    <n v="50"/>
    <n v="0"/>
    <n v="7"/>
    <s v="NIGHT"/>
    <s v="OM TRANSPORTNIGHT"/>
    <n v="475"/>
    <n v="25"/>
    <n v="650"/>
    <n v="150"/>
  </r>
  <r>
    <s v="W KYRENIA"/>
    <s v="Rotterdam"/>
    <d v="2024-02-03T23:21:00"/>
    <x v="7"/>
    <x v="0"/>
    <s v="MAERSK"/>
    <s v="CAIU2462360"/>
    <s v="LELYSTAD"/>
    <d v="2024-02-04T19:00:00"/>
    <d v="2024-02-05T12:46:00"/>
    <x v="109"/>
    <d v="2024-02-05T13:50:00"/>
    <x v="0"/>
    <s v="CLEANING"/>
    <n v="0"/>
    <n v="6"/>
    <x v="1"/>
    <d v="2024-02-05T12:46:00"/>
    <d v="1899-12-30T19:39:00"/>
    <n v="19.649999999965075"/>
    <x v="0"/>
    <x v="52"/>
    <n v="19.000000000116415"/>
    <s v="SI"/>
    <d v="1899-12-31T14:39:00"/>
    <n v="38.650000000081491"/>
    <d v="1899-12-30T00:00:00"/>
    <s v="SI"/>
    <n v="0"/>
    <d v="1899-12-31T14:29:00"/>
    <n v="38.483333333395422"/>
    <x v="0"/>
    <d v="1899-12-30T14:00:00"/>
    <s v="NO"/>
    <s v="CAIU2462360"/>
    <s v="CTU FLEVOKUST BV"/>
    <n v="520"/>
    <n v="100"/>
    <n v="35"/>
    <n v="0"/>
    <n v="1"/>
    <s v="WEEK"/>
    <s v="CTU FLEVOKUST BVWEEK"/>
    <n v="620"/>
    <n v="0"/>
    <n v="620"/>
    <m/>
  </r>
  <r>
    <s v="W KYRENIA"/>
    <s v="Rotterdam"/>
    <d v="2024-02-03T23:21:00"/>
    <x v="7"/>
    <x v="2"/>
    <s v="MAERSK"/>
    <s v="HASU1358103"/>
    <s v="LELYSTAD"/>
    <d v="2024-02-04T19:00:00"/>
    <d v="2024-02-05T07:22:00"/>
    <x v="110"/>
    <d v="2024-02-05T08:03:00"/>
    <x v="0"/>
    <s v="CLEANING"/>
    <n v="0"/>
    <n v="6"/>
    <x v="1"/>
    <d v="2024-02-05T07:22:00"/>
    <d v="1899-12-30T19:39:00"/>
    <n v="19.649999999965075"/>
    <x v="0"/>
    <x v="23"/>
    <n v="12"/>
    <s v="SI"/>
    <d v="1899-12-31T07:39:00"/>
    <n v="31.649999999965075"/>
    <d v="1899-12-30T00:22:00"/>
    <s v="SI"/>
    <n v="0.36666666663950309"/>
    <d v="1899-12-31T08:42:00"/>
    <n v="32.700000000069849"/>
    <x v="0"/>
    <d v="1899-12-30T07:00:00"/>
    <s v="NO"/>
    <s v="HASU1358103"/>
    <s v="OM TRANSPORT"/>
    <n v="475"/>
    <n v="110"/>
    <n v="50"/>
    <n v="0"/>
    <n v="1"/>
    <s v="WEEK"/>
    <s v="OM TRANSPORTWEEK"/>
    <n v="585"/>
    <n v="25"/>
    <n v="610"/>
    <m/>
  </r>
  <r>
    <s v="W KYRENIA"/>
    <s v="Rotterdam"/>
    <d v="2024-02-03T23:21:00"/>
    <x v="7"/>
    <x v="0"/>
    <s v="MAERSK"/>
    <s v="HASU4509409"/>
    <s v="LELYSTAD"/>
    <d v="2024-02-04T19:00:00"/>
    <d v="2024-02-05T08:43:00"/>
    <x v="111"/>
    <d v="2024-02-05T10:10:00"/>
    <x v="0"/>
    <s v="CLEANING"/>
    <n v="0"/>
    <n v="6"/>
    <x v="1"/>
    <d v="2024-02-05T08:43:00"/>
    <d v="1899-12-30T19:39:00"/>
    <n v="19.649999999965075"/>
    <x v="0"/>
    <x v="14"/>
    <n v="14.000000000058208"/>
    <s v="SI"/>
    <d v="1899-12-31T09:39:00"/>
    <n v="33.650000000023283"/>
    <d v="1899-12-30T00:00:00"/>
    <s v="SI"/>
    <n v="0"/>
    <d v="1899-12-31T10:49:00"/>
    <n v="34.816666666651145"/>
    <x v="0"/>
    <d v="1899-12-30T09:00:00"/>
    <s v="NO"/>
    <s v="HASU4509409"/>
    <s v="CTU FLEVOKUST BV"/>
    <n v="520"/>
    <n v="100"/>
    <n v="35"/>
    <n v="0"/>
    <n v="1"/>
    <s v="WEEK"/>
    <s v="CTU FLEVOKUST BVWEEK"/>
    <n v="620"/>
    <n v="0"/>
    <n v="620"/>
    <m/>
  </r>
  <r>
    <s v="W KYRENIA"/>
    <s v="Rotterdam"/>
    <d v="2024-02-03T23:21:00"/>
    <x v="7"/>
    <x v="1"/>
    <s v="MAERSK"/>
    <s v="INKU6373512"/>
    <s v="SIMEI LELYSTAD"/>
    <d v="2024-02-04T19:00:00"/>
    <d v="2024-02-05T11:22:00"/>
    <x v="112"/>
    <d v="2024-02-05T11:42:00"/>
    <x v="0"/>
    <s v="NO"/>
    <n v="1"/>
    <n v="6"/>
    <x v="1"/>
    <d v="2024-02-05T11:22:00"/>
    <d v="1899-12-30T19:39:00"/>
    <n v="19.649999999965075"/>
    <x v="0"/>
    <x v="31"/>
    <n v="15"/>
    <s v="SI"/>
    <d v="1899-12-31T10:39:00"/>
    <n v="34.649999999965075"/>
    <d v="1899-12-30T01:22:00"/>
    <s v="NO"/>
    <n v="1.3666666667559184"/>
    <d v="1899-12-31T12:21:00"/>
    <n v="36.350000000093132"/>
    <x v="0"/>
    <d v="1899-12-30T10:00:00"/>
    <s v="NO"/>
    <s v="INKU6373512"/>
    <s v="LOGIX"/>
    <n v="530"/>
    <e v="#N/A"/>
    <n v="50"/>
    <n v="50"/>
    <n v="1"/>
    <s v="WEEK"/>
    <s v="LOGIXWEEK"/>
    <n v="580"/>
    <n v="25"/>
    <n v="605"/>
    <m/>
  </r>
  <r>
    <s v="W KYRENIA"/>
    <s v="Rotterdam"/>
    <d v="2024-02-03T23:21:00"/>
    <x v="7"/>
    <x v="3"/>
    <s v="MAERSK"/>
    <s v="MRKU2824420"/>
    <s v="LELYSTAD"/>
    <d v="2024-02-04T19:00:00"/>
    <d v="2024-02-05T00:33:00"/>
    <x v="113"/>
    <d v="2024-02-05T01:42:00"/>
    <x v="0"/>
    <s v="CLEANING"/>
    <n v="0"/>
    <n v="6"/>
    <x v="1"/>
    <d v="2024-02-05T00:33:00"/>
    <d v="1899-12-30T19:39:00"/>
    <n v="19.649999999965075"/>
    <x v="0"/>
    <x v="8"/>
    <n v="6"/>
    <s v="SI"/>
    <d v="1899-12-31T01:39:00"/>
    <n v="25.649999999965075"/>
    <d v="1899-12-30T00:00:00"/>
    <s v="SI"/>
    <n v="0"/>
    <d v="1899-12-31T02:21:00"/>
    <n v="26.349999999976717"/>
    <x v="0"/>
    <d v="1899-12-30T01:00:00"/>
    <s v="NIGHT"/>
    <s v="MRKU2824420"/>
    <s v="MSI"/>
    <n v="530"/>
    <n v="120"/>
    <n v="50"/>
    <n v="0"/>
    <n v="1"/>
    <s v="NIGHT"/>
    <s v="MSINIGHT"/>
    <n v="650"/>
    <n v="25"/>
    <n v="675"/>
    <m/>
  </r>
  <r>
    <s v="W KYRENIA"/>
    <s v="Rotterdam"/>
    <d v="2024-02-03T23:21:00"/>
    <x v="7"/>
    <x v="2"/>
    <s v="MAERSK"/>
    <s v="MRKU3255694"/>
    <s v="LELYSTAD"/>
    <d v="2024-02-04T19:00:00"/>
    <d v="2024-02-04T21:42:00"/>
    <x v="108"/>
    <d v="2024-02-04T22:20:00"/>
    <x v="0"/>
    <s v="CLEANING"/>
    <n v="0"/>
    <n v="5"/>
    <x v="1"/>
    <d v="2024-02-04T21:42:00"/>
    <d v="1899-12-30T19:39:00"/>
    <n v="19.649999999965075"/>
    <x v="0"/>
    <x v="2"/>
    <n v="4.0000000001164153"/>
    <s v="SI"/>
    <d v="1899-12-30T23:39:00"/>
    <n v="23.650000000081491"/>
    <d v="1899-12-30T00:00:00"/>
    <s v="SI"/>
    <n v="0"/>
    <d v="1899-12-30T22:59:00"/>
    <n v="22.983333333337214"/>
    <x v="0"/>
    <d v="1899-12-30T23:00:00"/>
    <s v="NIGHT"/>
    <s v="MRKU3255694"/>
    <s v="OM TRANSPORT"/>
    <n v="475"/>
    <n v="110"/>
    <n v="50"/>
    <n v="0"/>
    <n v="7"/>
    <s v="NIGHT"/>
    <s v="OM TRANSPORTNIGHT"/>
    <n v="585"/>
    <n v="25"/>
    <n v="610"/>
    <m/>
  </r>
  <r>
    <s v="W KYRENIA"/>
    <s v="Rotterdam"/>
    <d v="2024-02-03T23:21:00"/>
    <x v="7"/>
    <x v="2"/>
    <s v="MAERSK"/>
    <s v="MRKU3652080"/>
    <s v="LELYSTAD"/>
    <d v="2024-02-04T19:00:00"/>
    <d v="2024-02-05T06:13:00"/>
    <x v="114"/>
    <d v="2024-02-05T07:31:00"/>
    <x v="0"/>
    <s v="CLEANING"/>
    <n v="0"/>
    <n v="6"/>
    <x v="1"/>
    <d v="2024-02-05T06:13:00"/>
    <d v="1899-12-30T19:39:00"/>
    <n v="19.649999999965075"/>
    <x v="0"/>
    <x v="36"/>
    <n v="10.000000000116415"/>
    <s v="SI"/>
    <d v="1899-12-31T05:39:00"/>
    <n v="29.650000000081491"/>
    <d v="1899-12-30T01:13:00"/>
    <s v="NO"/>
    <n v="1.21666666661622"/>
    <d v="1899-12-31T08:10:00"/>
    <n v="32.166666666744277"/>
    <x v="0"/>
    <d v="1899-12-30T05:00:00"/>
    <s v="NO"/>
    <s v="MRKU3652080"/>
    <s v="OM TRANSPORT"/>
    <n v="475"/>
    <n v="110"/>
    <n v="50"/>
    <n v="0"/>
    <n v="1"/>
    <s v="WEEK"/>
    <s v="OM TRANSPORTWEEK"/>
    <n v="585"/>
    <n v="25"/>
    <n v="610"/>
    <m/>
  </r>
  <r>
    <s v="W KYRENIA"/>
    <s v="Rotterdam"/>
    <d v="2024-02-03T23:21:00"/>
    <x v="7"/>
    <x v="0"/>
    <s v="MAERSK"/>
    <s v="MRKU4143298"/>
    <s v="LELYSTAD"/>
    <d v="2024-02-04T19:00:00"/>
    <d v="2024-02-04T18:11:00"/>
    <x v="115"/>
    <d v="2024-02-04T18:42:00"/>
    <x v="0"/>
    <s v="CLEANING"/>
    <n v="0"/>
    <n v="5"/>
    <x v="1"/>
    <d v="2024-02-04T18:11:00"/>
    <d v="1899-12-30T19:39:00"/>
    <n v="19.649999999965075"/>
    <x v="0"/>
    <x v="1"/>
    <n v="0"/>
    <s v="SI"/>
    <d v="1899-12-30T19:39:00"/>
    <n v="19.649999999965075"/>
    <d v="1899-12-30T00:00:00"/>
    <s v="SI"/>
    <n v="0"/>
    <d v="1899-12-30T19:21:00"/>
    <n v="19.350000000034925"/>
    <x v="0"/>
    <d v="1899-12-30T19:00:00"/>
    <s v="NO"/>
    <s v="MRKU4143298"/>
    <s v="CTU FLEVOKUST BV"/>
    <n v="775"/>
    <n v="100"/>
    <n v="35"/>
    <n v="0"/>
    <n v="7"/>
    <s v="SUNDAY"/>
    <s v="CTU FLEVOKUST BVSUNDAY"/>
    <n v="875"/>
    <n v="0"/>
    <n v="875"/>
    <m/>
  </r>
  <r>
    <s v="W KYRENIA"/>
    <s v="Rotterdam"/>
    <d v="2024-02-03T23:21:00"/>
    <x v="7"/>
    <x v="2"/>
    <s v="MAERSK"/>
    <s v="MRKU5179628"/>
    <s v="LELYSTAD"/>
    <d v="2024-02-04T19:00:00"/>
    <d v="2024-02-04T23:30:00"/>
    <x v="116"/>
    <d v="2024-02-05T00:16:00"/>
    <x v="0"/>
    <s v="CLEANING"/>
    <n v="0"/>
    <n v="5"/>
    <x v="1"/>
    <d v="2024-02-04T23:30:00"/>
    <d v="1899-12-30T19:39:00"/>
    <n v="19.649999999965075"/>
    <x v="0"/>
    <x v="22"/>
    <n v="5.0000000000582077"/>
    <s v="SI"/>
    <d v="1899-12-31T00:39:00"/>
    <n v="24.650000000023283"/>
    <d v="1899-12-30T00:00:00"/>
    <s v="SI"/>
    <n v="0"/>
    <d v="1899-12-31T00:55:00"/>
    <n v="24.916666666686069"/>
    <x v="0"/>
    <d v="1899-12-30T00:00:00"/>
    <s v="NIGHT"/>
    <s v="MRKU5179628"/>
    <s v="OM TRANSPORT"/>
    <n v="475"/>
    <n v="110"/>
    <n v="50"/>
    <n v="0"/>
    <n v="1"/>
    <s v="NIGHT"/>
    <s v="OM TRANSPORTNIGHT"/>
    <n v="585"/>
    <n v="25"/>
    <n v="610"/>
    <m/>
  </r>
  <r>
    <s v="W KYRENIA"/>
    <s v="Rotterdam"/>
    <d v="2024-02-03T23:21:00"/>
    <x v="7"/>
    <x v="2"/>
    <s v="MAERSK"/>
    <s v="MRKU5465745"/>
    <s v="SIMEI LELYSTAD"/>
    <d v="2024-02-04T19:00:00"/>
    <d v="2024-02-05T06:05:00"/>
    <x v="117"/>
    <d v="2024-02-05T06:48:00"/>
    <x v="0"/>
    <s v="NO"/>
    <n v="1"/>
    <n v="6"/>
    <x v="1"/>
    <d v="2024-02-05T06:05:00"/>
    <d v="1899-12-30T19:39:00"/>
    <n v="19.649999999965075"/>
    <x v="0"/>
    <x v="17"/>
    <n v="11.000000000058208"/>
    <s v="SI"/>
    <d v="1899-12-31T06:39:00"/>
    <n v="30.650000000023283"/>
    <d v="1899-12-30T00:05:00"/>
    <s v="SI"/>
    <n v="8.3333333255723119E-2"/>
    <d v="1899-12-31T07:27:00"/>
    <n v="31.450000000011642"/>
    <x v="0"/>
    <d v="1899-12-30T06:00:00"/>
    <s v="NO"/>
    <s v="MRKU5465745"/>
    <s v="OM TRANSPORT"/>
    <n v="475"/>
    <e v="#N/A"/>
    <n v="50"/>
    <n v="50"/>
    <n v="1"/>
    <s v="WEEK"/>
    <s v="OM TRANSPORTWEEK"/>
    <n v="525"/>
    <n v="25"/>
    <n v="550"/>
    <m/>
  </r>
  <r>
    <s v="W KYRENIA"/>
    <s v="Rotterdam"/>
    <d v="2024-02-03T23:21:00"/>
    <x v="7"/>
    <x v="3"/>
    <s v="MAERSK"/>
    <s v="MRKU6187320"/>
    <s v="LELYSTAD"/>
    <d v="2024-02-04T19:00:00"/>
    <d v="2024-02-05T08:12:00"/>
    <x v="110"/>
    <d v="2024-02-05T09:36:00"/>
    <x v="0"/>
    <s v="CLEANING"/>
    <n v="0"/>
    <n v="6"/>
    <x v="1"/>
    <d v="2024-02-05T08:12:00"/>
    <d v="1899-12-30T19:39:00"/>
    <n v="19.649999999965075"/>
    <x v="0"/>
    <x v="23"/>
    <n v="12"/>
    <s v="SI"/>
    <d v="1899-12-31T07:39:00"/>
    <n v="31.649999999965075"/>
    <d v="1899-12-30T01:12:00"/>
    <s v="NO"/>
    <n v="1.2000000000698492"/>
    <d v="1899-12-31T10:15:00"/>
    <n v="34.250000000058208"/>
    <x v="0"/>
    <d v="1899-12-30T07:00:00"/>
    <s v="NO"/>
    <s v="MRKU6187320"/>
    <s v="MSI"/>
    <n v="480"/>
    <n v="120"/>
    <n v="50"/>
    <n v="0"/>
    <n v="1"/>
    <s v="WEEK"/>
    <s v="MSIWEEK"/>
    <n v="600"/>
    <n v="25"/>
    <n v="625"/>
    <m/>
  </r>
  <r>
    <s v="W KYRENIA"/>
    <s v="Rotterdam"/>
    <d v="2024-02-03T23:21:00"/>
    <x v="7"/>
    <x v="3"/>
    <s v="MAERSK"/>
    <s v="MRKU6270476"/>
    <s v="LELYSTAD"/>
    <d v="2024-02-04T19:00:00"/>
    <d v="2024-02-04T19:32:00"/>
    <x v="115"/>
    <d v="2024-02-04T20:00:00"/>
    <x v="0"/>
    <s v="NO"/>
    <n v="0"/>
    <n v="5"/>
    <x v="1"/>
    <d v="2024-02-04T19:32:00"/>
    <d v="1899-12-30T19:39:00"/>
    <n v="19.649999999965075"/>
    <x v="0"/>
    <x v="1"/>
    <n v="0"/>
    <s v="SI"/>
    <d v="1899-12-30T19:39:00"/>
    <n v="19.649999999965075"/>
    <d v="1899-12-30T00:32:00"/>
    <s v="SI"/>
    <n v="0.53333333332557231"/>
    <d v="1899-12-30T20:39:00"/>
    <n v="20.650000000081491"/>
    <x v="0"/>
    <d v="1899-12-30T19:00:00"/>
    <s v="NO"/>
    <s v="MRKU6270476"/>
    <s v="MSI"/>
    <n v="500"/>
    <e v="#N/A"/>
    <n v="50"/>
    <n v="0"/>
    <n v="7"/>
    <s v="SUNDAY"/>
    <s v="MSISUNDAY"/>
    <n v="500"/>
    <n v="25"/>
    <n v="525"/>
    <m/>
  </r>
  <r>
    <s v="W KYRENIA"/>
    <s v="Rotterdam"/>
    <d v="2024-02-03T23:21:00"/>
    <x v="7"/>
    <x v="2"/>
    <s v="MAERSK"/>
    <s v="MRKU8207533"/>
    <s v="LELYSTAD"/>
    <d v="2024-02-04T19:00:00"/>
    <d v="2024-02-05T03:35:00"/>
    <x v="118"/>
    <d v="2024-02-05T03:49:00"/>
    <x v="0"/>
    <s v="CLEANING"/>
    <n v="0"/>
    <n v="6"/>
    <x v="1"/>
    <d v="2024-02-05T03:35:00"/>
    <d v="1899-12-30T19:39:00"/>
    <n v="19.649999999965075"/>
    <x v="0"/>
    <x v="29"/>
    <n v="8.0000000000582077"/>
    <s v="SI"/>
    <d v="1899-12-31T03:39:00"/>
    <n v="27.650000000023283"/>
    <d v="1899-12-30T00:35:00"/>
    <s v="SI"/>
    <n v="0.58333333331393078"/>
    <d v="1899-12-31T04:28:00"/>
    <n v="28.466666666732635"/>
    <x v="0"/>
    <d v="1899-12-30T03:00:00"/>
    <s v="NIGHT"/>
    <s v="MRKU8207533"/>
    <s v="OM TRANSPORT"/>
    <n v="475"/>
    <n v="110"/>
    <n v="50"/>
    <n v="0"/>
    <n v="1"/>
    <s v="NIGHT"/>
    <s v="OM TRANSPORTNIGHT"/>
    <n v="585"/>
    <n v="25"/>
    <n v="610"/>
    <m/>
  </r>
  <r>
    <s v="W KYRENIA"/>
    <s v="Rotterdam"/>
    <d v="2024-02-03T23:21:00"/>
    <x v="7"/>
    <x v="2"/>
    <s v="MAERSK"/>
    <s v="MRSU3707903"/>
    <s v="LELYSTAD"/>
    <d v="2024-02-04T19:00:00"/>
    <d v="2024-02-04T20:36:00"/>
    <x v="119"/>
    <d v="2024-02-04T22:03:00"/>
    <x v="0"/>
    <s v="CLEANING"/>
    <n v="0"/>
    <n v="5"/>
    <x v="1"/>
    <d v="2024-02-04T20:36:00"/>
    <d v="1899-12-30T19:39:00"/>
    <n v="19.649999999965075"/>
    <x v="0"/>
    <x v="3"/>
    <n v="2.0000000000582077"/>
    <s v="SI"/>
    <d v="1899-12-30T21:39:00"/>
    <n v="21.650000000023283"/>
    <d v="1899-12-30T00:00:00"/>
    <s v="SI"/>
    <n v="0"/>
    <d v="1899-12-30T22:42:00"/>
    <n v="22.699999999953434"/>
    <x v="0"/>
    <d v="1899-12-30T21:00:00"/>
    <s v="NIGHT"/>
    <s v="MRSU3707903"/>
    <s v="OM TRANSPORT"/>
    <n v="475"/>
    <n v="110"/>
    <n v="50"/>
    <n v="0"/>
    <n v="7"/>
    <s v="NIGHT"/>
    <s v="OM TRANSPORTNIGHT"/>
    <n v="585"/>
    <n v="25"/>
    <n v="610"/>
    <m/>
  </r>
  <r>
    <s v="W KYRENIA"/>
    <s v="Rotterdam"/>
    <d v="2024-02-03T23:21:00"/>
    <x v="7"/>
    <x v="3"/>
    <s v="MAERSK"/>
    <s v="MRSU3888925"/>
    <s v="SIMEI LELYSTAD"/>
    <d v="2024-02-04T19:00:00"/>
    <d v="2024-02-05T06:00:00"/>
    <x v="117"/>
    <d v="2024-02-05T06:20:00"/>
    <x v="0"/>
    <s v="NO"/>
    <n v="1"/>
    <n v="6"/>
    <x v="1"/>
    <d v="2024-02-05T06:00:00"/>
    <d v="1899-12-30T19:39:00"/>
    <n v="19.649999999965075"/>
    <x v="0"/>
    <x v="17"/>
    <n v="11.000000000058208"/>
    <s v="SI"/>
    <d v="1899-12-31T06:39:00"/>
    <n v="30.650000000023283"/>
    <d v="1899-12-30T00:00:00"/>
    <s v="SI"/>
    <n v="0"/>
    <d v="1899-12-31T06:59:00"/>
    <n v="30.983333333395422"/>
    <x v="0"/>
    <d v="1899-12-30T06:00:00"/>
    <s v="NO"/>
    <s v="MRSU3888925"/>
    <s v="MSI"/>
    <n v="480"/>
    <e v="#N/A"/>
    <n v="50"/>
    <n v="50"/>
    <n v="1"/>
    <s v="WEEK"/>
    <s v="MSIWEEK"/>
    <n v="530"/>
    <n v="25"/>
    <n v="555"/>
    <m/>
  </r>
  <r>
    <s v="W KYRENIA"/>
    <s v="Rotterdam"/>
    <d v="2024-02-03T23:21:00"/>
    <x v="7"/>
    <x v="2"/>
    <s v="MAERSK"/>
    <s v="MRSU4491505"/>
    <s v="SIMEI LELYSTAD"/>
    <d v="2024-02-04T19:00:00"/>
    <d v="2024-02-05T08:39:00"/>
    <x v="120"/>
    <d v="2024-02-05T13:15:00"/>
    <x v="0"/>
    <s v="NO"/>
    <n v="1"/>
    <n v="6"/>
    <x v="1"/>
    <d v="2024-02-05T08:39:00"/>
    <d v="1899-12-30T19:39:00"/>
    <n v="19.649999999965075"/>
    <x v="0"/>
    <x v="13"/>
    <n v="13.000000000116415"/>
    <s v="SI"/>
    <d v="1899-12-31T08:39:00"/>
    <n v="32.650000000081491"/>
    <d v="1899-12-30T00:39:00"/>
    <s v="SI"/>
    <n v="0.65000000002328306"/>
    <d v="1899-12-31T13:54:00"/>
    <n v="37.900000000081491"/>
    <x v="0"/>
    <d v="1899-12-30T08:00:00"/>
    <s v="NO"/>
    <s v="MRSU4491505"/>
    <s v="OM TRANSPORT"/>
    <n v="475"/>
    <e v="#N/A"/>
    <n v="50"/>
    <n v="50"/>
    <n v="1"/>
    <s v="WEEK"/>
    <s v="OM TRANSPORTWEEK"/>
    <n v="525"/>
    <n v="25"/>
    <n v="550"/>
    <m/>
  </r>
  <r>
    <s v="W KYRENIA"/>
    <s v="Rotterdam"/>
    <d v="2024-02-03T23:21:00"/>
    <x v="7"/>
    <x v="0"/>
    <s v="MAERSK"/>
    <s v="MRSU4956290"/>
    <s v="LELYSTAD"/>
    <d v="2024-02-04T19:00:00"/>
    <d v="2024-02-05T16:16:00"/>
    <x v="121"/>
    <d v="2024-02-05T16:35:00"/>
    <x v="0"/>
    <s v="CLEANING"/>
    <n v="0"/>
    <n v="6"/>
    <x v="1"/>
    <d v="2024-02-05T16:16:00"/>
    <d v="1899-12-30T19:39:00"/>
    <n v="19.649999999965075"/>
    <x v="0"/>
    <x v="28"/>
    <n v="21"/>
    <s v="SI"/>
    <d v="1899-12-31T16:39:00"/>
    <n v="40.649999999965075"/>
    <d v="1899-12-30T00:16:00"/>
    <s v="SI"/>
    <n v="0.26666666666278616"/>
    <d v="1899-12-31T17:14:00"/>
    <n v="41.233333333279006"/>
    <x v="0"/>
    <d v="1899-12-30T16:00:00"/>
    <s v="NO"/>
    <s v="MRSU4956290"/>
    <s v="CTU FLEVOKUST BV"/>
    <n v="520"/>
    <n v="100"/>
    <n v="35"/>
    <n v="0"/>
    <n v="1"/>
    <s v="WEEK"/>
    <s v="CTU FLEVOKUST BVWEEK"/>
    <n v="620"/>
    <n v="0"/>
    <n v="620"/>
    <m/>
  </r>
  <r>
    <s v="W KYRENIA"/>
    <s v="Rotterdam"/>
    <d v="2024-02-03T23:21:00"/>
    <x v="7"/>
    <x v="3"/>
    <s v="MAERSK"/>
    <s v="MSKU0207673"/>
    <s v="LELYSTAD"/>
    <d v="2024-02-04T19:00:00"/>
    <d v="2024-02-04T22:58:00"/>
    <x v="108"/>
    <d v="2024-02-04T23:25:00"/>
    <x v="0"/>
    <s v="CLEANING"/>
    <n v="0"/>
    <n v="5"/>
    <x v="1"/>
    <d v="2024-02-04T22:58:00"/>
    <d v="1899-12-30T19:39:00"/>
    <n v="19.649999999965075"/>
    <x v="0"/>
    <x v="2"/>
    <n v="4.0000000001164153"/>
    <s v="SI"/>
    <d v="1899-12-30T23:39:00"/>
    <n v="23.650000000081491"/>
    <d v="1899-12-30T00:00:00"/>
    <s v="SI"/>
    <n v="0"/>
    <d v="1899-12-31T00:04:00"/>
    <n v="24.066666666709352"/>
    <x v="0"/>
    <d v="1899-12-30T23:00:00"/>
    <s v="NIGHT"/>
    <s v="MSKU0207673"/>
    <s v="MSI"/>
    <n v="530"/>
    <n v="120"/>
    <n v="50"/>
    <n v="0"/>
    <n v="7"/>
    <s v="NIGHT"/>
    <s v="MSINIGHT"/>
    <n v="650"/>
    <n v="25"/>
    <n v="675"/>
    <m/>
  </r>
  <r>
    <s v="W KYRENIA"/>
    <s v="Rotterdam"/>
    <d v="2024-02-03T23:21:00"/>
    <x v="7"/>
    <x v="3"/>
    <s v="MAERSK"/>
    <s v="MSKU3564123"/>
    <s v="SIMEI LELYSTAD"/>
    <d v="2024-02-04T19:00:00"/>
    <d v="2024-02-05T13:51:00"/>
    <x v="122"/>
    <d v="2024-02-05T14:01:00"/>
    <x v="0"/>
    <s v="NO"/>
    <n v="0"/>
    <n v="6"/>
    <x v="1"/>
    <d v="2024-02-05T13:51:00"/>
    <d v="1899-12-30T19:39:00"/>
    <n v="19.649999999965075"/>
    <x v="0"/>
    <x v="9"/>
    <n v="18.500000000058208"/>
    <s v="SI"/>
    <d v="1899-12-31T14:09:00"/>
    <n v="38.150000000023283"/>
    <d v="1899-12-30T00:21:00"/>
    <s v="SI"/>
    <n v="0.34999999991850927"/>
    <d v="1899-12-31T14:40:00"/>
    <n v="38.666666666627862"/>
    <x v="0"/>
    <d v="1899-12-30T13:30:00"/>
    <s v="NO"/>
    <s v="MSKU3564123"/>
    <s v="MSI"/>
    <n v="480"/>
    <e v="#N/A"/>
    <n v="50"/>
    <n v="0"/>
    <n v="1"/>
    <s v="WEEK"/>
    <s v="MSIWEEK"/>
    <n v="480"/>
    <n v="25"/>
    <n v="505"/>
    <m/>
  </r>
  <r>
    <s v="W KYRENIA"/>
    <s v="Rotterdam"/>
    <d v="2024-02-03T23:21:00"/>
    <x v="7"/>
    <x v="3"/>
    <s v="MAERSK"/>
    <s v="MSKU8561805"/>
    <s v="LELYSTAD"/>
    <d v="2024-02-04T19:00:00"/>
    <d v="2024-02-05T03:35:00"/>
    <x v="118"/>
    <d v="2024-02-05T04:24:00"/>
    <x v="0"/>
    <s v="CLEANING"/>
    <n v="0"/>
    <n v="6"/>
    <x v="1"/>
    <d v="2024-02-05T03:35:00"/>
    <d v="1899-12-30T19:39:00"/>
    <n v="19.649999999965075"/>
    <x v="0"/>
    <x v="29"/>
    <n v="8.0000000000582077"/>
    <s v="SI"/>
    <d v="1899-12-31T03:39:00"/>
    <n v="27.650000000023283"/>
    <d v="1899-12-30T00:35:00"/>
    <s v="SI"/>
    <n v="0.58333333331393078"/>
    <d v="1899-12-31T05:03:00"/>
    <n v="29.050000000046566"/>
    <x v="0"/>
    <d v="1899-12-30T03:00:00"/>
    <s v="NIGHT"/>
    <s v="MSKU8561805"/>
    <s v="MSI"/>
    <n v="530"/>
    <n v="120"/>
    <n v="50"/>
    <n v="0"/>
    <n v="1"/>
    <s v="NIGHT"/>
    <s v="MSINIGHT"/>
    <n v="650"/>
    <n v="25"/>
    <n v="675"/>
    <m/>
  </r>
  <r>
    <s v="W KYRENIA"/>
    <s v="Rotterdam"/>
    <d v="2024-02-03T23:21:00"/>
    <x v="7"/>
    <x v="2"/>
    <s v="MAERSK"/>
    <s v="PONU7388207"/>
    <s v="LELYSTAD"/>
    <d v="2024-02-04T19:00:00"/>
    <d v="2024-02-04T20:37:00"/>
    <x v="119"/>
    <d v="2024-02-04T21:00:00"/>
    <x v="0"/>
    <s v="NO"/>
    <n v="0"/>
    <n v="5"/>
    <x v="1"/>
    <d v="2024-02-04T20:37:00"/>
    <d v="1899-12-30T19:39:00"/>
    <n v="19.649999999965075"/>
    <x v="0"/>
    <x v="3"/>
    <n v="2.0000000000582077"/>
    <s v="SI"/>
    <d v="1899-12-30T21:39:00"/>
    <n v="21.650000000023283"/>
    <d v="1899-12-30T00:00:00"/>
    <s v="SI"/>
    <n v="0"/>
    <d v="1899-12-30T21:39:00"/>
    <n v="21.650000000023283"/>
    <x v="0"/>
    <d v="1899-12-30T21:00:00"/>
    <s v="NIGHT"/>
    <s v="PONU7388207"/>
    <s v="OM TRANSPORT"/>
    <n v="475"/>
    <e v="#N/A"/>
    <n v="50"/>
    <n v="0"/>
    <n v="7"/>
    <s v="NIGHT"/>
    <s v="OM TRANSPORTNIGHT"/>
    <n v="475"/>
    <n v="25"/>
    <n v="500"/>
    <m/>
  </r>
  <r>
    <s v="W KYRENIA"/>
    <s v="Rotterdam"/>
    <d v="2024-02-03T23:21:00"/>
    <x v="7"/>
    <x v="2"/>
    <s v="MAERSK"/>
    <s v="PONU8106606"/>
    <s v="LELYSTAD"/>
    <d v="2024-02-04T19:00:00"/>
    <d v="2024-02-04T22:33:00"/>
    <x v="123"/>
    <d v="2024-02-04T23:15:00"/>
    <x v="0"/>
    <s v="NO"/>
    <n v="0"/>
    <n v="5"/>
    <x v="1"/>
    <d v="2024-02-04T22:33:00"/>
    <d v="1899-12-30T19:39:00"/>
    <n v="19.649999999965075"/>
    <x v="0"/>
    <x v="6"/>
    <n v="3"/>
    <s v="SI"/>
    <d v="1899-12-30T22:39:00"/>
    <n v="22.649999999965075"/>
    <d v="1899-12-30T00:33:00"/>
    <s v="SI"/>
    <n v="0.55000000004656613"/>
    <d v="1899-12-30T23:54:00"/>
    <n v="23.900000000023283"/>
    <x v="0"/>
    <d v="1899-12-30T22:00:00"/>
    <s v="NIGHT"/>
    <s v="PONU8106606"/>
    <s v="OM TRANSPORT"/>
    <n v="475"/>
    <e v="#N/A"/>
    <n v="50"/>
    <n v="0"/>
    <n v="7"/>
    <s v="NIGHT"/>
    <s v="OM TRANSPORTNIGHT"/>
    <n v="475"/>
    <n v="25"/>
    <n v="500"/>
    <m/>
  </r>
  <r>
    <s v="W KYRENIA"/>
    <s v="Rotterdam"/>
    <d v="2024-02-03T23:21:00"/>
    <x v="7"/>
    <x v="1"/>
    <s v="MAERSK"/>
    <s v="SUDU6564856"/>
    <s v="LELYSTAD"/>
    <d v="2024-02-04T19:00:00"/>
    <d v="2024-02-04T19:54:00"/>
    <x v="124"/>
    <d v="2024-02-04T20:15:00"/>
    <x v="0"/>
    <s v="NO"/>
    <n v="0"/>
    <n v="5"/>
    <x v="1"/>
    <d v="2024-02-04T19:54:00"/>
    <d v="1899-12-30T19:39:00"/>
    <n v="19.649999999965075"/>
    <x v="0"/>
    <x v="18"/>
    <n v="1.0000000001164153"/>
    <s v="SI"/>
    <d v="1899-12-30T20:39:00"/>
    <n v="20.650000000081491"/>
    <d v="1899-12-30T00:00:00"/>
    <s v="SI"/>
    <n v="0"/>
    <d v="1899-12-30T20:54:00"/>
    <n v="20.900000000023283"/>
    <x v="0"/>
    <d v="1899-12-30T20:00:00"/>
    <s v="NIGHT"/>
    <s v="SUDU6564856"/>
    <s v="LOGIX"/>
    <n v="530"/>
    <e v="#N/A"/>
    <n v="50"/>
    <n v="0"/>
    <n v="7"/>
    <s v="NIGHT"/>
    <s v="LOGIXNIGHT"/>
    <n v="530"/>
    <n v="25"/>
    <n v="555"/>
    <m/>
  </r>
  <r>
    <s v="W KYRENIA"/>
    <s v="Rotterdam"/>
    <d v="2024-02-03T23:21:00"/>
    <x v="7"/>
    <x v="0"/>
    <s v="MAERSK"/>
    <s v="SUDU6592082"/>
    <s v="SIMEI LELYSTAD"/>
    <d v="2024-02-04T19:00:00"/>
    <d v="2024-02-05T09:45:00"/>
    <x v="112"/>
    <d v="2024-02-05T09:45:00"/>
    <x v="0"/>
    <s v="NO"/>
    <n v="1"/>
    <n v="6"/>
    <x v="1"/>
    <d v="2024-02-05T09:45:00"/>
    <d v="1899-12-30T19:39:00"/>
    <n v="19.649999999965075"/>
    <x v="0"/>
    <x v="31"/>
    <n v="15"/>
    <s v="SI"/>
    <d v="1899-12-31T10:39:00"/>
    <n v="34.649999999965075"/>
    <d v="1899-12-30T00:00:00"/>
    <s v="SI"/>
    <n v="0"/>
    <d v="1899-12-31T10:24:00"/>
    <n v="34.400000000023283"/>
    <x v="0"/>
    <d v="1899-12-30T10:00:00"/>
    <s v="NO"/>
    <s v="SUDU6592082"/>
    <s v="CTU FLEVOKUST BV"/>
    <n v="520"/>
    <e v="#N/A"/>
    <n v="35"/>
    <n v="35"/>
    <n v="1"/>
    <s v="WEEK"/>
    <s v="CTU FLEVOKUST BVWEEK"/>
    <n v="555"/>
    <n v="0"/>
    <n v="555"/>
    <m/>
  </r>
  <r>
    <s v="W KYRENIA"/>
    <s v="Rotterdam"/>
    <d v="2024-02-03T23:21:00"/>
    <x v="7"/>
    <x v="2"/>
    <s v="MAERSK"/>
    <s v="SUDU8603843"/>
    <s v="LELYSTAD"/>
    <d v="2024-02-04T19:00:00"/>
    <d v="2024-02-05T01:45:00"/>
    <x v="118"/>
    <d v="2024-02-05T02:00:00"/>
    <x v="0"/>
    <s v="NO"/>
    <n v="0"/>
    <n v="6"/>
    <x v="1"/>
    <d v="2024-02-05T01:45:00"/>
    <d v="1899-12-30T19:39:00"/>
    <n v="19.649999999965075"/>
    <x v="0"/>
    <x v="29"/>
    <n v="8.0000000000582077"/>
    <s v="SI"/>
    <d v="1899-12-31T03:39:00"/>
    <n v="27.650000000023283"/>
    <d v="1899-12-30T00:00:00"/>
    <s v="SI"/>
    <n v="0"/>
    <d v="1899-12-31T02:39:00"/>
    <n v="26.650000000081491"/>
    <x v="0"/>
    <d v="1899-12-30T03:00:00"/>
    <s v="NIGHT"/>
    <s v="SUDU8603843"/>
    <s v="OM TRANSPORT"/>
    <n v="475"/>
    <e v="#N/A"/>
    <n v="50"/>
    <n v="0"/>
    <n v="1"/>
    <s v="NIGHT"/>
    <s v="OM TRANSPORTNIGHT"/>
    <n v="475"/>
    <n v="25"/>
    <n v="500"/>
    <m/>
  </r>
  <r>
    <s v="W KYRENIA"/>
    <s v="Rotterdam"/>
    <d v="2024-02-03T23:21:00"/>
    <x v="7"/>
    <x v="3"/>
    <s v="MAERSK"/>
    <s v="TCKU7019462"/>
    <s v="LELYSTAD"/>
    <d v="2024-02-04T19:00:00"/>
    <d v="2024-02-04T21:02:00"/>
    <x v="119"/>
    <d v="2024-02-04T21:41:00"/>
    <x v="0"/>
    <s v="CLEANING"/>
    <n v="0"/>
    <n v="5"/>
    <x v="1"/>
    <d v="2024-02-04T21:02:00"/>
    <d v="1899-12-30T19:39:00"/>
    <n v="19.649999999965075"/>
    <x v="0"/>
    <x v="3"/>
    <n v="2.0000000000582077"/>
    <s v="SI"/>
    <d v="1899-12-30T21:39:00"/>
    <n v="21.650000000023283"/>
    <d v="1899-12-30T00:02:00"/>
    <s v="SI"/>
    <n v="3.3333333267364651E-2"/>
    <d v="1899-12-30T22:20:00"/>
    <n v="22.333333333313931"/>
    <x v="0"/>
    <d v="1899-12-30T21:00:00"/>
    <s v="NIGHT"/>
    <s v="TCKU7019462"/>
    <s v="MSI"/>
    <n v="530"/>
    <n v="120"/>
    <n v="50"/>
    <n v="0"/>
    <n v="7"/>
    <s v="NIGHT"/>
    <s v="MSINIGHT"/>
    <n v="650"/>
    <n v="25"/>
    <n v="675"/>
    <m/>
  </r>
  <r>
    <s v="W KYRENIA"/>
    <s v="Rotterdam"/>
    <d v="2024-02-03T23:21:00"/>
    <x v="7"/>
    <x v="0"/>
    <s v="MAERSK"/>
    <s v="TCKU7733593"/>
    <s v="LELYSTAD"/>
    <d v="2024-02-04T19:00:00"/>
    <d v="2024-02-04T18:11:00"/>
    <x v="115"/>
    <d v="2024-02-04T18:36:00"/>
    <x v="0"/>
    <s v="CLEANING"/>
    <n v="0"/>
    <n v="5"/>
    <x v="1"/>
    <d v="2024-02-04T18:11:00"/>
    <d v="1899-12-30T19:39:00"/>
    <n v="19.649999999965075"/>
    <x v="0"/>
    <x v="1"/>
    <n v="0"/>
    <s v="SI"/>
    <d v="1899-12-30T19:39:00"/>
    <n v="19.649999999965075"/>
    <d v="1899-12-30T00:00:00"/>
    <s v="SI"/>
    <n v="0"/>
    <d v="1899-12-30T19:15:00"/>
    <n v="19.250000000058208"/>
    <x v="0"/>
    <d v="1899-12-30T19:00:00"/>
    <s v="NO"/>
    <s v="TCKU7733593"/>
    <s v="CTU FLEVOKUST BV"/>
    <n v="775"/>
    <n v="100"/>
    <n v="35"/>
    <n v="0"/>
    <n v="7"/>
    <s v="SUNDAY"/>
    <s v="CTU FLEVOKUST BVSUNDAY"/>
    <n v="875"/>
    <n v="0"/>
    <n v="875"/>
    <m/>
  </r>
  <r>
    <s v="W KYRENIA"/>
    <s v="Rotterdam"/>
    <d v="2024-02-03T23:21:00"/>
    <x v="7"/>
    <x v="3"/>
    <s v="MAERSK"/>
    <s v="TCNU6123034"/>
    <s v="SIMEI LELYSTAD"/>
    <d v="2024-02-04T19:00:00"/>
    <d v="2024-02-05T07:33:00"/>
    <x v="120"/>
    <d v="2024-02-05T07:33:00"/>
    <x v="0"/>
    <s v="NO"/>
    <n v="1"/>
    <n v="6"/>
    <x v="1"/>
    <d v="2024-02-05T07:33:00"/>
    <d v="1899-12-30T19:39:00"/>
    <n v="19.649999999965075"/>
    <x v="0"/>
    <x v="13"/>
    <n v="13.000000000116415"/>
    <s v="SI"/>
    <d v="1899-12-31T08:39:00"/>
    <n v="32.650000000081491"/>
    <d v="1899-12-30T00:00:00"/>
    <s v="SI"/>
    <n v="0"/>
    <d v="1899-12-31T08:12:00"/>
    <n v="32.200000000011642"/>
    <x v="0"/>
    <d v="1899-12-30T08:00:00"/>
    <s v="NO"/>
    <s v="TCNU6123034"/>
    <s v="MSI"/>
    <n v="480"/>
    <e v="#N/A"/>
    <n v="50"/>
    <n v="50"/>
    <n v="1"/>
    <s v="WEEK"/>
    <s v="MSIWEEK"/>
    <n v="530"/>
    <n v="25"/>
    <n v="555"/>
    <m/>
  </r>
  <r>
    <s v="MILAN MAERSK"/>
    <s v="Rotterdam"/>
    <d v="2024-02-04T10:55:00"/>
    <x v="8"/>
    <x v="0"/>
    <s v="MAERSK"/>
    <s v="HASU1340845"/>
    <s v="SIMEI LELYSTAD"/>
    <d v="2024-02-05T14:00:00"/>
    <d v="2024-02-05T12:41:00"/>
    <x v="109"/>
    <d v="2024-02-05T13:00:00"/>
    <x v="0"/>
    <s v="NO"/>
    <n v="0"/>
    <n v="6"/>
    <x v="1"/>
    <d v="2024-02-05T12:41:00"/>
    <d v="1899-12-31T03:05:00"/>
    <n v="27.083333333430346"/>
    <x v="0"/>
    <x v="1"/>
    <n v="0"/>
    <s v="SI"/>
    <d v="1899-12-31T03:05:00"/>
    <n v="27.083333333430346"/>
    <d v="1899-12-30T00:00:00"/>
    <s v="SI"/>
    <n v="0"/>
    <d v="1899-12-31T02:05:00"/>
    <n v="26.083333333313931"/>
    <x v="0"/>
    <d v="1899-12-30T14:00:00"/>
    <s v="NO"/>
    <s v="HASU1340845"/>
    <s v="CTU FLEVOKUST BV"/>
    <n v="520"/>
    <e v="#N/A"/>
    <n v="35"/>
    <n v="0"/>
    <n v="1"/>
    <s v="WEEK"/>
    <s v="CTU FLEVOKUST BVWEEK"/>
    <n v="520"/>
    <n v="0"/>
    <n v="520"/>
    <m/>
  </r>
  <r>
    <s v="MILAN MAERSK"/>
    <s v="Rotterdam"/>
    <d v="2024-02-04T10:55:00"/>
    <x v="8"/>
    <x v="0"/>
    <s v="MAERSK"/>
    <s v="MAEU9176852"/>
    <s v="SIMEI LELYSTAD"/>
    <d v="2024-02-05T14:00:00"/>
    <d v="2024-02-05T13:52:00"/>
    <x v="109"/>
    <d v="2024-02-05T14:10:00"/>
    <x v="0"/>
    <s v="NO"/>
    <n v="0"/>
    <n v="6"/>
    <x v="1"/>
    <d v="2024-02-05T13:52:00"/>
    <d v="1899-12-31T03:05:00"/>
    <n v="27.083333333430346"/>
    <x v="0"/>
    <x v="1"/>
    <n v="0"/>
    <s v="SI"/>
    <d v="1899-12-31T03:05:00"/>
    <n v="27.083333333430346"/>
    <d v="1899-12-30T00:00:00"/>
    <s v="SI"/>
    <n v="0"/>
    <d v="1899-12-31T03:15:00"/>
    <n v="27.250000000116415"/>
    <x v="0"/>
    <d v="1899-12-30T14:00:00"/>
    <s v="NO"/>
    <s v="MAEU9176852"/>
    <s v="CTU FLEVOKUST BV"/>
    <n v="520"/>
    <e v="#N/A"/>
    <n v="35"/>
    <n v="0"/>
    <n v="1"/>
    <s v="WEEK"/>
    <s v="CTU FLEVOKUST BVWEEK"/>
    <n v="520"/>
    <n v="0"/>
    <n v="520"/>
    <m/>
  </r>
  <r>
    <s v="MILAN MAERSK"/>
    <s v="Rotterdam"/>
    <d v="2024-02-04T10:55:00"/>
    <x v="8"/>
    <x v="0"/>
    <s v="MAERSK"/>
    <s v="MAEU9196761"/>
    <s v="SIMEI LELYSTAD"/>
    <d v="2024-02-05T14:00:00"/>
    <d v="2024-02-05T14:25:00"/>
    <x v="121"/>
    <d v="2024-02-05T14:30:00"/>
    <x v="0"/>
    <s v="NO"/>
    <n v="0"/>
    <n v="6"/>
    <x v="1"/>
    <d v="2024-02-05T14:25:00"/>
    <d v="1899-12-31T03:05:00"/>
    <n v="27.083333333430346"/>
    <x v="0"/>
    <x v="3"/>
    <n v="1.9999999998835847"/>
    <s v="SI"/>
    <d v="1899-12-31T05:05:00"/>
    <n v="29.083333333313931"/>
    <d v="1899-12-30T00:00:00"/>
    <s v="SI"/>
    <n v="0"/>
    <d v="1899-12-31T03:35:00"/>
    <n v="27.583333333313931"/>
    <x v="0"/>
    <d v="1899-12-30T16:00:00"/>
    <s v="NO"/>
    <s v="MAEU9196761"/>
    <s v="CTU FLEVOKUST BV"/>
    <n v="520"/>
    <e v="#N/A"/>
    <n v="35"/>
    <n v="0"/>
    <n v="1"/>
    <s v="WEEK"/>
    <s v="CTU FLEVOKUST BVWEEK"/>
    <n v="520"/>
    <n v="0"/>
    <n v="520"/>
    <m/>
  </r>
  <r>
    <s v="MILAN MAERSK"/>
    <s v="Rotterdam"/>
    <d v="2024-02-04T10:55:00"/>
    <x v="8"/>
    <x v="0"/>
    <s v="MSC"/>
    <s v="MEDU4177846"/>
    <s v="LELYSTAD"/>
    <d v="2024-02-05T14:00:00"/>
    <d v="2024-02-05T12:46:00"/>
    <x v="109"/>
    <d v="2024-02-05T13:30:00"/>
    <x v="0"/>
    <s v="NO"/>
    <n v="0"/>
    <n v="6"/>
    <x v="1"/>
    <d v="2024-02-05T12:46:00"/>
    <d v="1899-12-31T03:05:00"/>
    <n v="27.083333333430346"/>
    <x v="0"/>
    <x v="1"/>
    <n v="0"/>
    <s v="SI"/>
    <d v="1899-12-31T03:05:00"/>
    <n v="27.083333333430346"/>
    <d v="1899-12-30T00:00:00"/>
    <s v="SI"/>
    <n v="0"/>
    <d v="1899-12-31T02:35:00"/>
    <n v="26.583333333372138"/>
    <x v="0"/>
    <d v="1899-12-30T14:00:00"/>
    <s v="NO"/>
    <s v="MEDU4177846"/>
    <s v="CTU FLEVOKUST BV"/>
    <n v="520"/>
    <e v="#N/A"/>
    <n v="35"/>
    <n v="0"/>
    <n v="1"/>
    <s v="WEEK"/>
    <s v="CTU FLEVOKUST BVWEEK"/>
    <n v="520"/>
    <n v="0"/>
    <n v="520"/>
    <m/>
  </r>
  <r>
    <s v="MILAN MAERSK"/>
    <s v="Rotterdam"/>
    <d v="2024-02-04T10:55:00"/>
    <x v="8"/>
    <x v="0"/>
    <s v="MAERSK"/>
    <s v="MIEU0038566"/>
    <s v="SIMEI LELYSTAD"/>
    <d v="2024-02-05T14:00:00"/>
    <d v="2024-02-05T19:30:00"/>
    <x v="125"/>
    <d v="2024-02-05T19:30:00"/>
    <x v="0"/>
    <s v="NO"/>
    <n v="0"/>
    <n v="6"/>
    <x v="1"/>
    <d v="2024-02-05T19:30:00"/>
    <d v="1899-12-31T03:05:00"/>
    <n v="27.083333333430346"/>
    <x v="0"/>
    <x v="8"/>
    <n v="6"/>
    <s v="SI"/>
    <d v="1899-12-31T09:05:00"/>
    <n v="33.083333333430346"/>
    <d v="1899-12-30T00:00:00"/>
    <s v="SI"/>
    <n v="0"/>
    <d v="1899-12-31T08:35:00"/>
    <n v="32.583333333372138"/>
    <x v="0"/>
    <d v="1899-12-30T20:00:00"/>
    <s v="NIGHT"/>
    <s v="MIEU0038566"/>
    <s v="CTU FLEVOKUST BV"/>
    <n v="530"/>
    <e v="#N/A"/>
    <n v="35"/>
    <n v="0"/>
    <n v="1"/>
    <s v="NIGHT"/>
    <s v="CTU FLEVOKUST BVNIGHT"/>
    <n v="530"/>
    <n v="0"/>
    <n v="530"/>
    <m/>
  </r>
  <r>
    <s v="MILAN MAERSK"/>
    <s v="Rotterdam"/>
    <d v="2024-02-04T10:55:00"/>
    <x v="8"/>
    <x v="0"/>
    <s v="MAERSK"/>
    <s v="MRKU6142834"/>
    <s v="SIMEI LELYSTAD"/>
    <d v="2024-02-05T14:00:00"/>
    <d v="2024-02-05T11:52:00"/>
    <x v="121"/>
    <d v="2024-02-05T12:03:00"/>
    <x v="0"/>
    <s v="NO"/>
    <n v="0"/>
    <n v="6"/>
    <x v="1"/>
    <d v="2024-02-05T11:52:00"/>
    <d v="1899-12-31T03:05:00"/>
    <n v="27.083333333430346"/>
    <x v="0"/>
    <x v="3"/>
    <n v="1.9999999998835847"/>
    <s v="SI"/>
    <d v="1899-12-31T05:05:00"/>
    <n v="29.083333333313931"/>
    <d v="1899-12-30T00:00:00"/>
    <s v="SI"/>
    <n v="0"/>
    <d v="1899-12-31T01:08:00"/>
    <n v="25.133333333360497"/>
    <x v="0"/>
    <d v="1899-12-30T16:00:00"/>
    <s v="NO"/>
    <s v="MRKU6142834"/>
    <s v="CTU FLEVOKUST BV"/>
    <n v="520"/>
    <e v="#N/A"/>
    <n v="35"/>
    <n v="0"/>
    <n v="1"/>
    <s v="WEEK"/>
    <s v="CTU FLEVOKUST BVWEEK"/>
    <n v="520"/>
    <n v="0"/>
    <n v="520"/>
    <m/>
  </r>
  <r>
    <s v="MILAN MAERSK"/>
    <s v="Rotterdam"/>
    <d v="2024-02-04T10:55:00"/>
    <x v="8"/>
    <x v="0"/>
    <s v="MAERSK"/>
    <s v="MSKU4785978"/>
    <s v="SIMEI LELYSTAD"/>
    <d v="2024-02-05T14:00:00"/>
    <d v="2024-02-05T17:12:00"/>
    <x v="126"/>
    <d v="2024-02-05T17:15:00"/>
    <x v="0"/>
    <s v="NO"/>
    <n v="0"/>
    <n v="6"/>
    <x v="1"/>
    <d v="2024-02-05T17:12:00"/>
    <d v="1899-12-31T03:05:00"/>
    <n v="27.083333333430346"/>
    <x v="0"/>
    <x v="2"/>
    <n v="3.9999999999417923"/>
    <s v="SI"/>
    <d v="1899-12-31T07:05:00"/>
    <n v="31.083333333372138"/>
    <d v="1899-12-30T00:00:00"/>
    <s v="SI"/>
    <n v="0"/>
    <d v="1899-12-31T06:20:00"/>
    <n v="30.333333333372138"/>
    <x v="0"/>
    <d v="1899-12-30T18:00:00"/>
    <s v="NO"/>
    <s v="MSKU4785978"/>
    <s v="CTU FLEVOKUST BV"/>
    <n v="520"/>
    <e v="#N/A"/>
    <n v="35"/>
    <n v="0"/>
    <n v="1"/>
    <s v="WEEK"/>
    <s v="CTU FLEVOKUST BVWEEK"/>
    <n v="520"/>
    <n v="0"/>
    <n v="520"/>
    <m/>
  </r>
  <r>
    <s v="MILAN MAERSK"/>
    <s v="Rotterdam"/>
    <d v="2024-02-04T10:55:00"/>
    <x v="8"/>
    <x v="0"/>
    <s v="MAERSK"/>
    <s v="TLLU5837660"/>
    <s v="SIMEI LELYSTAD"/>
    <d v="2024-02-05T14:00:00"/>
    <d v="2024-02-05T18:20:00"/>
    <x v="127"/>
    <d v="2024-02-05T18:25:00"/>
    <x v="0"/>
    <s v="NO"/>
    <n v="0"/>
    <n v="6"/>
    <x v="1"/>
    <d v="2024-02-05T18:20:00"/>
    <d v="1899-12-31T03:05:00"/>
    <n v="27.083333333430346"/>
    <x v="0"/>
    <x v="22"/>
    <n v="4.9999999998835847"/>
    <s v="SI"/>
    <d v="1899-12-31T08:05:00"/>
    <n v="32.083333333313931"/>
    <d v="1899-12-30T00:00:00"/>
    <s v="SI"/>
    <n v="0"/>
    <d v="1899-12-31T07:30:00"/>
    <n v="31.5"/>
    <x v="0"/>
    <d v="1899-12-30T19:00:00"/>
    <s v="NO"/>
    <s v="TLLU5837660"/>
    <s v="CTU FLEVOKUST BV"/>
    <n v="520"/>
    <e v="#N/A"/>
    <n v="35"/>
    <n v="0"/>
    <n v="1"/>
    <s v="WEEK"/>
    <s v="CTU FLEVOKUST BVWEEK"/>
    <n v="520"/>
    <n v="0"/>
    <n v="520"/>
    <m/>
  </r>
  <r>
    <s v="MERETE MAERSK"/>
    <s v="Rotterdam"/>
    <d v="2024-02-10T11:08:00"/>
    <x v="9"/>
    <x v="3"/>
    <s v="MAERSK"/>
    <s v="MAEU9178644"/>
    <s v="SIMEI LELYSTAD"/>
    <d v="2024-02-11T04:00:00"/>
    <d v="2024-02-11T07:56:00"/>
    <x v="128"/>
    <d v="2024-02-11T08:10:00"/>
    <x v="0"/>
    <s v="NO"/>
    <n v="1"/>
    <n v="6"/>
    <x v="1"/>
    <d v="2024-02-11T07:56:00"/>
    <d v="1899-12-30T16:52:00"/>
    <n v="16.866666666639503"/>
    <x v="0"/>
    <x v="2"/>
    <n v="4.0000000001164153"/>
    <s v="SI"/>
    <d v="1899-12-30T20:52:00"/>
    <n v="20.866666666755918"/>
    <d v="1899-12-30T00:00:00"/>
    <s v="SI"/>
    <n v="0"/>
    <d v="1899-12-30T21:02:00"/>
    <n v="21.033333333441988"/>
    <x v="0"/>
    <d v="1899-12-30T08:00:00"/>
    <s v="NO"/>
    <s v="MAEU9178644"/>
    <s v="MSI"/>
    <n v="500"/>
    <e v="#N/A"/>
    <n v="50"/>
    <n v="50"/>
    <n v="7"/>
    <s v="SUNDAY"/>
    <s v="MSISUNDAY"/>
    <n v="550"/>
    <n v="25"/>
    <n v="575"/>
    <m/>
  </r>
  <r>
    <s v="MERETE MAERSK"/>
    <s v="Rotterdam"/>
    <d v="2024-02-10T11:08:00"/>
    <x v="9"/>
    <x v="3"/>
    <s v="MAERSK"/>
    <s v="MRKU0466610"/>
    <s v="LELYSTAD"/>
    <d v="2024-02-11T04:00:00"/>
    <d v="2024-02-11T06:03:00"/>
    <x v="129"/>
    <d v="2024-02-11T07:20:00"/>
    <x v="0"/>
    <s v="CLEANING"/>
    <n v="0"/>
    <n v="6"/>
    <x v="1"/>
    <d v="2024-02-11T06:03:00"/>
    <d v="1899-12-30T16:52:00"/>
    <n v="16.866666666639503"/>
    <x v="0"/>
    <x v="3"/>
    <n v="2.0000000000582077"/>
    <s v="SI"/>
    <d v="1899-12-30T18:52:00"/>
    <n v="18.866666666697711"/>
    <d v="1899-12-30T00:03:00"/>
    <s v="SI"/>
    <n v="4.9999999988358468E-2"/>
    <d v="1899-12-30T20:12:00"/>
    <n v="20.200000000011642"/>
    <x v="0"/>
    <d v="1899-12-30T06:00:00"/>
    <s v="NO"/>
    <s v="MRKU0466610"/>
    <s v="MSI"/>
    <n v="500"/>
    <n v="120"/>
    <n v="50"/>
    <n v="0"/>
    <n v="7"/>
    <s v="SUNDAY"/>
    <s v="MSISUNDAY"/>
    <n v="620"/>
    <n v="25"/>
    <n v="645"/>
    <m/>
  </r>
  <r>
    <s v="MERETE MAERSK"/>
    <s v="Rotterdam"/>
    <d v="2024-02-10T11:08:00"/>
    <x v="9"/>
    <x v="3"/>
    <s v="MAERSK"/>
    <s v="MRKU1017634"/>
    <s v="LELYSTAD"/>
    <d v="2024-02-11T04:00:00"/>
    <d v="2024-02-11T03:54:00"/>
    <x v="130"/>
    <d v="2024-02-11T04:50:00"/>
    <x v="0"/>
    <s v="CLEANING"/>
    <n v="0"/>
    <n v="6"/>
    <x v="1"/>
    <d v="2024-02-11T03:54:00"/>
    <d v="1899-12-30T16:52:00"/>
    <n v="16.866666666639503"/>
    <x v="0"/>
    <x v="1"/>
    <n v="0"/>
    <s v="SI"/>
    <d v="1899-12-30T16:52:00"/>
    <n v="16.866666666639503"/>
    <d v="1899-12-30T00:00:00"/>
    <s v="SI"/>
    <n v="0"/>
    <d v="1899-12-30T17:42:00"/>
    <n v="17.700000000069849"/>
    <x v="0"/>
    <d v="1899-12-30T04:00:00"/>
    <s v="NIGHT"/>
    <s v="MRKU1017634"/>
    <s v="MSI"/>
    <n v="530"/>
    <n v="120"/>
    <n v="50"/>
    <n v="0"/>
    <n v="7"/>
    <s v="NIGHT"/>
    <s v="MSINIGHT"/>
    <n v="650"/>
    <n v="25"/>
    <n v="675"/>
    <m/>
  </r>
  <r>
    <s v="MERETE MAERSK"/>
    <s v="Rotterdam"/>
    <d v="2024-02-10T11:08:00"/>
    <x v="9"/>
    <x v="3"/>
    <s v="MAERSK"/>
    <s v="MRSU0459634"/>
    <s v="LELYSTAD"/>
    <d v="2024-02-11T04:00:00"/>
    <d v="2024-02-11T03:57:00"/>
    <x v="130"/>
    <d v="2024-02-11T04:30:00"/>
    <x v="0"/>
    <s v="CLEANING"/>
    <n v="0"/>
    <n v="6"/>
    <x v="1"/>
    <d v="2024-02-11T03:57:00"/>
    <d v="1899-12-30T16:52:00"/>
    <n v="16.866666666639503"/>
    <x v="0"/>
    <x v="1"/>
    <n v="0"/>
    <s v="SI"/>
    <d v="1899-12-30T16:52:00"/>
    <n v="16.866666666639503"/>
    <d v="1899-12-30T00:00:00"/>
    <s v="SI"/>
    <n v="0"/>
    <d v="1899-12-30T17:22:00"/>
    <n v="17.366666666697711"/>
    <x v="0"/>
    <d v="1899-12-30T04:00:00"/>
    <s v="NIGHT"/>
    <s v="MRSU0459634"/>
    <s v="MSI"/>
    <n v="530"/>
    <n v="120"/>
    <n v="50"/>
    <n v="0"/>
    <n v="7"/>
    <s v="NIGHT"/>
    <s v="MSINIGHT"/>
    <n v="650"/>
    <n v="25"/>
    <n v="735"/>
    <n v="60"/>
  </r>
  <r>
    <s v="MERETE MAERSK"/>
    <s v="Rotterdam"/>
    <d v="2024-02-10T11:08:00"/>
    <x v="9"/>
    <x v="3"/>
    <s v="MAERSK"/>
    <s v="MRSU0493813"/>
    <s v="LELYSTAD"/>
    <d v="2024-02-11T04:00:00"/>
    <d v="2024-02-11T04:08:00"/>
    <x v="130"/>
    <d v="2024-02-11T04:35:00"/>
    <x v="0"/>
    <s v="NO"/>
    <n v="0"/>
    <n v="6"/>
    <x v="1"/>
    <d v="2024-02-11T04:08:00"/>
    <d v="1899-12-30T16:52:00"/>
    <n v="16.866666666639503"/>
    <x v="0"/>
    <x v="1"/>
    <n v="0"/>
    <s v="SI"/>
    <d v="1899-12-30T16:52:00"/>
    <n v="16.866666666639503"/>
    <d v="1899-12-30T00:08:00"/>
    <s v="SI"/>
    <n v="0.13333333341870457"/>
    <d v="1899-12-30T17:27:00"/>
    <n v="17.449999999953434"/>
    <x v="0"/>
    <d v="1899-12-30T04:00:00"/>
    <s v="NIGHT"/>
    <s v="MRSU0493813"/>
    <s v="MSI"/>
    <n v="530"/>
    <e v="#N/A"/>
    <n v="50"/>
    <n v="0"/>
    <n v="7"/>
    <s v="NIGHT"/>
    <s v="MSINIGHT"/>
    <n v="530"/>
    <n v="25"/>
    <n v="615"/>
    <n v="60"/>
  </r>
  <r>
    <s v="MERETE MAERSK"/>
    <s v="Rotterdam"/>
    <d v="2024-02-10T11:08:00"/>
    <x v="9"/>
    <x v="3"/>
    <s v="MAERSK"/>
    <s v="MRSU5995943"/>
    <s v="SIMEI LELYSTAD"/>
    <d v="2024-02-11T04:00:00"/>
    <d v="2024-02-11T08:26:00"/>
    <x v="128"/>
    <d v="2024-02-11T08:35:00"/>
    <x v="0"/>
    <s v="NO"/>
    <n v="0"/>
    <n v="6"/>
    <x v="1"/>
    <d v="2024-02-11T08:26:00"/>
    <d v="1899-12-30T16:52:00"/>
    <n v="16.866666666639503"/>
    <x v="0"/>
    <x v="2"/>
    <n v="4.0000000001164153"/>
    <s v="SI"/>
    <d v="1899-12-30T20:52:00"/>
    <n v="20.866666666755918"/>
    <d v="1899-12-30T00:26:00"/>
    <s v="SI"/>
    <n v="0.43333333334885538"/>
    <d v="1899-12-30T21:27:00"/>
    <n v="21.450000000069849"/>
    <x v="0"/>
    <d v="1899-12-30T08:00:00"/>
    <s v="NO"/>
    <s v="MRSU5995943"/>
    <s v="MSI"/>
    <n v="500"/>
    <e v="#N/A"/>
    <n v="50"/>
    <n v="0"/>
    <n v="7"/>
    <s v="SUNDAY"/>
    <s v="MSISUNDAY"/>
    <n v="500"/>
    <n v="25"/>
    <n v="525"/>
    <m/>
  </r>
  <r>
    <s v="MERETE MAERSK"/>
    <s v="Rotterdam"/>
    <d v="2024-02-10T11:08:00"/>
    <x v="9"/>
    <x v="1"/>
    <s v="MAERSK"/>
    <s v="MSKU4761195"/>
    <s v="SIMEI LELYSTAD"/>
    <d v="2024-02-11T04:00:00"/>
    <d v="2024-02-11T09:21:00"/>
    <x v="131"/>
    <d v="2024-02-11T09:25:00"/>
    <x v="0"/>
    <s v="NO"/>
    <n v="0"/>
    <n v="6"/>
    <x v="1"/>
    <d v="2024-02-11T09:21:00"/>
    <d v="1899-12-30T16:52:00"/>
    <n v="16.866666666639503"/>
    <x v="0"/>
    <x v="53"/>
    <n v="5.5000000001164153"/>
    <s v="SI"/>
    <d v="1899-12-30T22:22:00"/>
    <n v="22.366666666755918"/>
    <d v="1899-12-30T00:00:00"/>
    <s v="SI"/>
    <n v="0"/>
    <d v="1899-12-30T22:17:00"/>
    <n v="22.283333333325572"/>
    <x v="0"/>
    <d v="1899-12-30T09:30:00"/>
    <s v="NO"/>
    <s v="MSKU4761195"/>
    <s v="LOGIX"/>
    <n v="530"/>
    <e v="#N/A"/>
    <n v="50"/>
    <n v="0"/>
    <n v="7"/>
    <s v="SUNDAY"/>
    <s v="LOGIXSUNDAY"/>
    <n v="530"/>
    <n v="25"/>
    <n v="555"/>
    <m/>
  </r>
  <r>
    <s v="MERETE MAERSK"/>
    <s v="Rotterdam"/>
    <d v="2024-02-10T11:08:00"/>
    <x v="9"/>
    <x v="3"/>
    <s v="MAERSK"/>
    <s v="TCLU3247878"/>
    <s v="SIMEI LELYSTAD"/>
    <d v="2024-02-11T04:00:00"/>
    <d v="2024-02-11T09:33:00"/>
    <x v="131"/>
    <d v="2024-02-11T09:40:00"/>
    <x v="0"/>
    <s v="NO"/>
    <n v="0"/>
    <n v="6"/>
    <x v="1"/>
    <d v="2024-02-11T09:33:00"/>
    <d v="1899-12-30T16:52:00"/>
    <n v="16.866666666639503"/>
    <x v="0"/>
    <x v="53"/>
    <n v="5.5000000001164153"/>
    <s v="SI"/>
    <d v="1899-12-30T22:22:00"/>
    <n v="22.366666666755918"/>
    <d v="1899-12-30T00:03:00"/>
    <s v="SI"/>
    <n v="4.9999999988358468E-2"/>
    <d v="1899-12-30T22:32:00"/>
    <n v="22.533333333441988"/>
    <x v="0"/>
    <d v="1899-12-30T09:30:00"/>
    <s v="NO"/>
    <s v="TCLU3247878"/>
    <s v="MSI"/>
    <n v="500"/>
    <e v="#N/A"/>
    <n v="50"/>
    <n v="0"/>
    <n v="7"/>
    <s v="SUNDAY"/>
    <s v="MSISUNDAY"/>
    <n v="500"/>
    <n v="25"/>
    <n v="525"/>
    <m/>
  </r>
  <r>
    <s v="SANTA CATARINA"/>
    <s v="Rotterdam"/>
    <d v="2024-02-16T06:58:00"/>
    <x v="10"/>
    <x v="2"/>
    <s v="MAERSK"/>
    <s v="CIPU5057243"/>
    <s v="LELYSTAD"/>
    <d v="2024-02-17T05:00:00"/>
    <d v="2024-02-17T08:16:00"/>
    <x v="132"/>
    <d v="2024-02-17T09:20:00"/>
    <x v="0"/>
    <s v="CLEANING"/>
    <n v="0"/>
    <n v="7"/>
    <x v="1"/>
    <d v="2024-02-17T08:16:00"/>
    <d v="1899-12-30T22:02:00"/>
    <n v="22.03333333338378"/>
    <x v="0"/>
    <x v="6"/>
    <n v="3"/>
    <s v="SI"/>
    <d v="1899-12-31T01:02:00"/>
    <n v="25.03333333338378"/>
    <d v="1899-12-30T00:16:00"/>
    <s v="SI"/>
    <n v="0.26666666666278616"/>
    <d v="1899-12-31T02:22:00"/>
    <n v="26.366666666697711"/>
    <x v="0"/>
    <d v="1899-12-30T08:00:00"/>
    <s v="NO"/>
    <s v="CIPU5057243"/>
    <s v="OM TRANSPORT"/>
    <n v="550"/>
    <n v="110"/>
    <n v="50"/>
    <n v="0"/>
    <n v="6"/>
    <s v="SATURDAY"/>
    <s v="OM TRANSPORTSATURDAY"/>
    <n v="660"/>
    <n v="25"/>
    <n v="685"/>
    <m/>
  </r>
  <r>
    <s v="SANTA CATARINA"/>
    <s v="Rotterdam"/>
    <d v="2024-02-16T06:58:00"/>
    <x v="10"/>
    <x v="0"/>
    <s v="MAERSK"/>
    <s v="GCXU5793759"/>
    <s v="SIMEI LELYSTAD"/>
    <d v="2024-02-17T05:00:00"/>
    <d v="2024-02-19T08:49:00"/>
    <x v="133"/>
    <d v="2024-02-19T09:00:00"/>
    <x v="0"/>
    <s v="NO"/>
    <n v="0"/>
    <n v="8"/>
    <x v="1"/>
    <d v="2024-02-19T08:49:00"/>
    <d v="1899-12-30T22:02:00"/>
    <n v="22.03333333338378"/>
    <x v="0"/>
    <x v="54"/>
    <n v="51"/>
    <s v="NO"/>
    <d v="1900-01-02T01:02:00"/>
    <n v="73.03333333338378"/>
    <d v="1899-12-30T00:49:00"/>
    <s v="NO"/>
    <n v="0.8166666665347293"/>
    <d v="1900-01-02T02:02:00"/>
    <n v="74.033333333325572"/>
    <x v="1"/>
    <d v="1899-12-30T08:00:00"/>
    <s v="NO"/>
    <s v="GCXU5793759"/>
    <s v="CTU FLEVOKUST BV"/>
    <n v="520"/>
    <e v="#N/A"/>
    <n v="35"/>
    <n v="0"/>
    <n v="1"/>
    <s v="WEEK"/>
    <s v="CTU FLEVOKUST BVWEEK"/>
    <n v="520"/>
    <n v="0"/>
    <n v="520"/>
    <m/>
  </r>
  <r>
    <s v="SANTA CATARINA"/>
    <s v="Rotterdam"/>
    <d v="2024-02-16T06:58:00"/>
    <x v="10"/>
    <x v="0"/>
    <s v="MAERSK"/>
    <s v="HASU1340594"/>
    <s v="SIMEI LELYSTAD"/>
    <d v="2024-02-17T05:00:00"/>
    <d v="2024-02-19T11:15:00"/>
    <x v="134"/>
    <d v="2024-02-19T12:40:00"/>
    <x v="0"/>
    <s v="NO"/>
    <n v="0"/>
    <n v="8"/>
    <x v="1"/>
    <d v="2024-02-19T11:15:00"/>
    <d v="1899-12-30T22:02:00"/>
    <n v="22.03333333338378"/>
    <x v="0"/>
    <x v="55"/>
    <n v="57"/>
    <s v="NO"/>
    <d v="1900-01-02T07:02:00"/>
    <n v="79.03333333338378"/>
    <d v="1899-12-30T00:00:00"/>
    <s v="SI"/>
    <n v="0"/>
    <d v="1900-01-02T05:42:00"/>
    <n v="77.700000000069849"/>
    <x v="1"/>
    <d v="1899-12-30T14:00:00"/>
    <s v="NO"/>
    <s v="HASU1340594"/>
    <s v="CTU FLEVOKUST BV"/>
    <n v="520"/>
    <e v="#N/A"/>
    <n v="35"/>
    <n v="0"/>
    <n v="1"/>
    <s v="WEEK"/>
    <s v="CTU FLEVOKUST BVWEEK"/>
    <n v="520"/>
    <n v="0"/>
    <n v="520"/>
    <m/>
  </r>
  <r>
    <s v="SANTA CATARINA"/>
    <s v="Rotterdam"/>
    <d v="2024-02-16T06:58:00"/>
    <x v="10"/>
    <x v="0"/>
    <s v="MAERSK"/>
    <s v="MAEU9162376"/>
    <s v="SIMEI LELYSTAD"/>
    <d v="2024-02-17T05:00:00"/>
    <d v="2024-02-19T06:10:00"/>
    <x v="135"/>
    <d v="2024-02-19T06:20:00"/>
    <x v="0"/>
    <s v="NO"/>
    <n v="1"/>
    <n v="8"/>
    <x v="1"/>
    <d v="2024-02-19T06:10:00"/>
    <d v="1899-12-30T22:02:00"/>
    <n v="22.03333333338378"/>
    <x v="0"/>
    <x v="56"/>
    <n v="48.999999999941792"/>
    <s v="NO"/>
    <d v="1900-01-01T23:02:00"/>
    <n v="71.033333333325572"/>
    <d v="1899-12-30T00:10:00"/>
    <s v="SI"/>
    <n v="0.16666666668606922"/>
    <d v="1900-01-01T23:22:00"/>
    <n v="71.366666666697711"/>
    <x v="1"/>
    <d v="1899-12-30T06:00:00"/>
    <s v="NO"/>
    <s v="MAEU9162376"/>
    <s v="CTU FLEVOKUST BV"/>
    <n v="520"/>
    <e v="#N/A"/>
    <n v="35"/>
    <n v="35"/>
    <n v="1"/>
    <s v="WEEK"/>
    <s v="CTU FLEVOKUST BVWEEK"/>
    <n v="555"/>
    <n v="0"/>
    <n v="555"/>
    <m/>
  </r>
  <r>
    <s v="SANTA CATARINA"/>
    <s v="Rotterdam"/>
    <d v="2024-02-16T06:58:00"/>
    <x v="10"/>
    <x v="1"/>
    <s v="MAERSK"/>
    <s v="MAEU9190613"/>
    <s v="SIMEI LELYSTAD"/>
    <d v="2024-02-17T05:00:00"/>
    <d v="2024-02-18T12:27:00"/>
    <x v="136"/>
    <d v="2024-02-18T12:45:00"/>
    <x v="0"/>
    <s v="NO"/>
    <n v="0"/>
    <n v="7"/>
    <x v="1"/>
    <d v="2024-02-18T12:27:00"/>
    <d v="1899-12-30T22:02:00"/>
    <n v="22.03333333338378"/>
    <x v="0"/>
    <x v="11"/>
    <n v="30.999999999941792"/>
    <s v="NO"/>
    <d v="1900-01-01T05:02:00"/>
    <n v="53.033333333325572"/>
    <d v="1899-12-30T00:27:00"/>
    <s v="SI"/>
    <n v="0.45000000006984919"/>
    <d v="1900-01-01T05:47:00"/>
    <n v="53.783333333325572"/>
    <x v="1"/>
    <d v="1899-12-30T12:00:00"/>
    <s v="NO"/>
    <s v="MAEU9190613"/>
    <s v="LOGIX"/>
    <n v="530"/>
    <e v="#N/A"/>
    <n v="50"/>
    <n v="0"/>
    <n v="7"/>
    <s v="SUNDAY"/>
    <s v="LOGIXSUNDAY"/>
    <n v="530"/>
    <n v="25"/>
    <n v="555"/>
    <m/>
  </r>
  <r>
    <s v="SANTA CATARINA"/>
    <s v="Rotterdam"/>
    <d v="2024-02-16T06:58:00"/>
    <x v="10"/>
    <x v="2"/>
    <s v="MAERSK"/>
    <s v="MAEU9193227"/>
    <s v="SIMEI LELYSTAD"/>
    <d v="2024-02-17T05:00:00"/>
    <d v="2024-02-18T08:00:00"/>
    <x v="137"/>
    <d v="2024-02-18T08:10:00"/>
    <x v="0"/>
    <s v="NO"/>
    <n v="1"/>
    <n v="7"/>
    <x v="1"/>
    <d v="2024-02-18T08:00:00"/>
    <d v="1899-12-30T22:02:00"/>
    <n v="22.03333333338378"/>
    <x v="0"/>
    <x v="57"/>
    <n v="27"/>
    <s v="NO"/>
    <d v="1900-01-01T01:02:00"/>
    <n v="49.03333333338378"/>
    <d v="1899-12-30T00:00:00"/>
    <s v="SI"/>
    <n v="0"/>
    <d v="1900-01-01T01:12:00"/>
    <n v="49.200000000069849"/>
    <x v="1"/>
    <d v="1899-12-30T08:00:00"/>
    <s v="NO"/>
    <s v="MAEU9193227"/>
    <s v="OM TRANSPORT"/>
    <n v="550"/>
    <e v="#N/A"/>
    <n v="50"/>
    <n v="50"/>
    <n v="7"/>
    <s v="SUNDAY"/>
    <s v="OM TRANSPORTSUNDAY"/>
    <n v="600"/>
    <n v="25"/>
    <n v="625"/>
    <m/>
  </r>
  <r>
    <s v="SANTA CATARINA"/>
    <s v="Rotterdam"/>
    <d v="2024-02-16T06:58:00"/>
    <x v="10"/>
    <x v="3"/>
    <s v="MAERSK"/>
    <s v="MRKU2897302"/>
    <s v="LELYSTAD"/>
    <d v="2024-02-17T05:00:00"/>
    <d v="2024-02-18T03:18:00"/>
    <x v="138"/>
    <d v="2024-02-18T04:25:00"/>
    <x v="0"/>
    <s v="CLEANING"/>
    <n v="0"/>
    <n v="7"/>
    <x v="1"/>
    <d v="2024-02-18T03:18:00"/>
    <d v="1899-12-30T22:02:00"/>
    <n v="22.03333333338378"/>
    <x v="0"/>
    <x v="20"/>
    <n v="22.999999999883585"/>
    <s v="SI"/>
    <d v="1899-12-31T21:02:00"/>
    <n v="45.033333333267365"/>
    <d v="1899-12-30T00:00:00"/>
    <s v="SI"/>
    <n v="0"/>
    <d v="1899-12-31T21:27:00"/>
    <n v="45.450000000069849"/>
    <x v="0"/>
    <d v="1899-12-30T04:00:00"/>
    <s v="NIGHT"/>
    <s v="MRKU2897302"/>
    <s v="MSI"/>
    <n v="530"/>
    <n v="120"/>
    <n v="50"/>
    <n v="0"/>
    <n v="7"/>
    <s v="NIGHT"/>
    <s v="MSINIGHT"/>
    <n v="650"/>
    <n v="25"/>
    <n v="675"/>
    <m/>
  </r>
  <r>
    <s v="SANTA CATARINA"/>
    <s v="Rotterdam"/>
    <d v="2024-02-16T06:58:00"/>
    <x v="10"/>
    <x v="3"/>
    <s v="MAERSK"/>
    <s v="MRKU3227624"/>
    <s v="LELYSTAD"/>
    <d v="2024-02-17T05:00:00"/>
    <d v="2024-02-18T02:15:00"/>
    <x v="139"/>
    <d v="2024-02-18T03:12:00"/>
    <x v="0"/>
    <s v="CLEANING"/>
    <n v="0"/>
    <n v="7"/>
    <x v="1"/>
    <d v="2024-02-18T02:15:00"/>
    <d v="1899-12-30T22:02:00"/>
    <n v="22.03333333338378"/>
    <x v="0"/>
    <x v="28"/>
    <n v="21"/>
    <s v="SI"/>
    <d v="1899-12-31T19:02:00"/>
    <n v="43.03333333338378"/>
    <d v="1899-12-30T00:15:00"/>
    <s v="SI"/>
    <n v="0.24999999994179234"/>
    <d v="1899-12-31T20:14:00"/>
    <n v="44.233333333279006"/>
    <x v="0"/>
    <d v="1899-12-30T02:00:00"/>
    <s v="NIGHT"/>
    <s v="MRKU3227624"/>
    <s v="MSI"/>
    <n v="530"/>
    <n v="120"/>
    <n v="50"/>
    <n v="0"/>
    <n v="7"/>
    <s v="NIGHT"/>
    <s v="MSINIGHT"/>
    <n v="650"/>
    <n v="25"/>
    <n v="675"/>
    <m/>
  </r>
  <r>
    <s v="SANTA CATARINA"/>
    <s v="Rotterdam"/>
    <d v="2024-02-16T06:58:00"/>
    <x v="10"/>
    <x v="2"/>
    <s v="MAERSK"/>
    <s v="MRKU3248165"/>
    <s v="LELYSTAD"/>
    <d v="2024-02-17T05:00:00"/>
    <d v="2024-02-18T05:15:00"/>
    <x v="138"/>
    <d v="2024-02-18T07:20:00"/>
    <x v="0"/>
    <s v="CLEANING"/>
    <n v="0"/>
    <n v="7"/>
    <x v="1"/>
    <d v="2024-02-18T05:15:00"/>
    <d v="1899-12-30T22:02:00"/>
    <n v="22.03333333338378"/>
    <x v="0"/>
    <x v="20"/>
    <n v="22.999999999883585"/>
    <s v="SI"/>
    <d v="1899-12-31T21:02:00"/>
    <n v="45.033333333267365"/>
    <d v="1899-12-30T01:15:00"/>
    <s v="NO"/>
    <n v="1.2500000000582077"/>
    <d v="1900-01-01T00:22:00"/>
    <n v="48.366666666639503"/>
    <x v="1"/>
    <d v="1899-12-30T04:00:00"/>
    <s v="NIGHT"/>
    <s v="MRKU3248165"/>
    <s v="OM TRANSPORT"/>
    <n v="475"/>
    <n v="110"/>
    <n v="50"/>
    <n v="0"/>
    <n v="7"/>
    <s v="NIGHT"/>
    <s v="OM TRANSPORTNIGHT"/>
    <n v="585"/>
    <n v="25"/>
    <n v="610"/>
    <m/>
  </r>
  <r>
    <s v="SANTA CATARINA"/>
    <s v="Rotterdam"/>
    <d v="2024-02-16T06:58:00"/>
    <x v="10"/>
    <x v="3"/>
    <s v="MAERSK"/>
    <s v="MRKU3351759"/>
    <s v="LELYSTAD"/>
    <d v="2024-02-17T05:00:00"/>
    <d v="2024-02-17T10:07:00"/>
    <x v="140"/>
    <d v="2024-02-17T13:38:00"/>
    <x v="0"/>
    <s v="CLEANING"/>
    <n v="0"/>
    <n v="7"/>
    <x v="1"/>
    <d v="2024-02-17T10:07:00"/>
    <d v="1899-12-30T22:02:00"/>
    <n v="22.03333333338378"/>
    <x v="0"/>
    <x v="22"/>
    <n v="4.9999999998835847"/>
    <s v="SI"/>
    <d v="1899-12-31T03:02:00"/>
    <n v="27.033333333267365"/>
    <d v="1899-12-30T00:07:00"/>
    <s v="SI"/>
    <n v="0.11666666669771075"/>
    <d v="1899-12-31T06:40:00"/>
    <n v="30.666666666744277"/>
    <x v="0"/>
    <d v="1899-12-30T10:00:00"/>
    <s v="NO"/>
    <s v="MRKU3351759"/>
    <s v="MSI"/>
    <n v="500"/>
    <n v="120"/>
    <n v="50"/>
    <n v="0"/>
    <n v="6"/>
    <s v="SATURDAY"/>
    <s v="MSISATURDAY"/>
    <n v="620"/>
    <n v="25"/>
    <n v="645"/>
    <m/>
  </r>
  <r>
    <s v="SANTA CATARINA"/>
    <s v="Rotterdam"/>
    <d v="2024-02-16T06:58:00"/>
    <x v="10"/>
    <x v="3"/>
    <s v="MAERSK"/>
    <s v="MRKU3719687"/>
    <s v="LELYSTAD"/>
    <d v="2024-02-17T05:00:00"/>
    <d v="2024-02-17T12:59:00"/>
    <x v="141"/>
    <d v="2024-02-17T13:35:00"/>
    <x v="0"/>
    <s v="NO"/>
    <n v="0"/>
    <n v="7"/>
    <x v="1"/>
    <d v="2024-02-17T12:59:00"/>
    <d v="1899-12-30T22:02:00"/>
    <n v="22.03333333338378"/>
    <x v="0"/>
    <x v="29"/>
    <n v="7.9999999998835847"/>
    <s v="SI"/>
    <d v="1899-12-31T06:02:00"/>
    <n v="30.033333333267365"/>
    <d v="1899-12-30T00:00:00"/>
    <s v="SI"/>
    <n v="0"/>
    <d v="1899-12-31T06:37:00"/>
    <n v="30.616666666581295"/>
    <x v="0"/>
    <d v="1899-12-30T13:00:00"/>
    <s v="NO"/>
    <s v="MRKU3719687"/>
    <s v="MSI"/>
    <n v="500"/>
    <e v="#N/A"/>
    <n v="50"/>
    <n v="0"/>
    <n v="6"/>
    <s v="SATURDAY"/>
    <s v="MSISATURDAY"/>
    <n v="500"/>
    <n v="25"/>
    <n v="525"/>
    <m/>
  </r>
  <r>
    <s v="SANTA CATARINA"/>
    <s v="Rotterdam"/>
    <d v="2024-02-16T06:58:00"/>
    <x v="10"/>
    <x v="3"/>
    <s v="MAERSK"/>
    <s v="MRKU3911405"/>
    <s v="LELYSTAD"/>
    <d v="2024-02-17T05:00:00"/>
    <d v="2024-02-17T07:05:00"/>
    <x v="142"/>
    <d v="2024-02-17T07:25:00"/>
    <x v="0"/>
    <s v="CLEANING"/>
    <n v="0"/>
    <n v="7"/>
    <x v="1"/>
    <d v="2024-02-17T07:05:00"/>
    <d v="1899-12-30T22:02:00"/>
    <n v="22.03333333338378"/>
    <x v="0"/>
    <x v="18"/>
    <n v="0.99999999994179234"/>
    <s v="SI"/>
    <d v="1899-12-30T23:02:00"/>
    <n v="23.033333333325572"/>
    <d v="1899-12-30T01:05:00"/>
    <s v="NO"/>
    <n v="1.0833333333721384"/>
    <d v="1899-12-31T00:27:00"/>
    <n v="24.450000000069849"/>
    <x v="0"/>
    <d v="1899-12-30T06:00:00"/>
    <s v="NO"/>
    <s v="MRKU3911405"/>
    <s v="MSI"/>
    <n v="500"/>
    <n v="120"/>
    <n v="50"/>
    <n v="0"/>
    <n v="6"/>
    <s v="SATURDAY"/>
    <s v="MSISATURDAY"/>
    <n v="620"/>
    <n v="25"/>
    <n v="645"/>
    <m/>
  </r>
  <r>
    <s v="SANTA CATARINA"/>
    <s v="Rotterdam"/>
    <d v="2024-02-16T06:58:00"/>
    <x v="10"/>
    <x v="2"/>
    <s v="MAERSK"/>
    <s v="MRKU4321548"/>
    <s v="LELYSTAD"/>
    <d v="2024-02-17T05:00:00"/>
    <d v="2024-02-17T06:08:00"/>
    <x v="142"/>
    <d v="2024-02-17T06:28:00"/>
    <x v="0"/>
    <s v="CLEANING"/>
    <n v="0"/>
    <n v="7"/>
    <x v="1"/>
    <d v="2024-02-17T06:08:00"/>
    <d v="1899-12-30T22:02:00"/>
    <n v="22.03333333338378"/>
    <x v="0"/>
    <x v="18"/>
    <n v="0.99999999994179234"/>
    <s v="SI"/>
    <d v="1899-12-30T23:02:00"/>
    <n v="23.033333333325572"/>
    <d v="1899-12-30T00:08:00"/>
    <s v="SI"/>
    <n v="0.13333333341870457"/>
    <d v="1899-12-30T23:30:00"/>
    <n v="23.499999999941792"/>
    <x v="0"/>
    <d v="1899-12-30T06:00:00"/>
    <s v="NO"/>
    <s v="MRKU4321548"/>
    <s v="OM TRANSPORT"/>
    <n v="550"/>
    <n v="110"/>
    <n v="50"/>
    <n v="0"/>
    <n v="6"/>
    <s v="SATURDAY"/>
    <s v="OM TRANSPORTSATURDAY"/>
    <n v="660"/>
    <n v="25"/>
    <n v="685"/>
    <m/>
  </r>
  <r>
    <s v="SANTA CATARINA"/>
    <s v="Rotterdam"/>
    <d v="2024-02-16T06:58:00"/>
    <x v="10"/>
    <x v="2"/>
    <s v="MAERSK"/>
    <s v="MRKU6366304"/>
    <s v="SIMEI LELYSTAD"/>
    <d v="2024-02-17T05:00:00"/>
    <d v="2024-02-18T07:57:00"/>
    <x v="137"/>
    <d v="2024-02-18T08:05:00"/>
    <x v="0"/>
    <s v="NO"/>
    <n v="0"/>
    <n v="7"/>
    <x v="1"/>
    <d v="2024-02-18T07:57:00"/>
    <d v="1899-12-30T22:02:00"/>
    <n v="22.03333333338378"/>
    <x v="0"/>
    <x v="57"/>
    <n v="27"/>
    <s v="NO"/>
    <d v="1900-01-01T01:02:00"/>
    <n v="49.03333333338378"/>
    <d v="1899-12-30T00:00:00"/>
    <s v="SI"/>
    <n v="0"/>
    <d v="1900-01-01T01:07:00"/>
    <n v="49.116666666639503"/>
    <x v="1"/>
    <d v="1899-12-30T08:00:00"/>
    <s v="NO"/>
    <s v="MRKU6366304"/>
    <s v="OM TRANSPORT"/>
    <n v="550"/>
    <e v="#N/A"/>
    <n v="50"/>
    <n v="0"/>
    <n v="7"/>
    <s v="SUNDAY"/>
    <s v="OM TRANSPORTSUNDAY"/>
    <n v="550"/>
    <n v="25"/>
    <n v="575"/>
    <m/>
  </r>
  <r>
    <s v="SANTA CATARINA"/>
    <s v="Rotterdam"/>
    <d v="2024-02-16T06:58:00"/>
    <x v="10"/>
    <x v="3"/>
    <s v="MAERSK"/>
    <s v="MRKU7120486"/>
    <s v="LELYSTAD"/>
    <d v="2024-02-17T05:00:00"/>
    <d v="2024-02-18T00:19:00"/>
    <x v="143"/>
    <d v="2024-02-18T01:50:00"/>
    <x v="0"/>
    <s v="CLEANING"/>
    <n v="0"/>
    <n v="7"/>
    <x v="1"/>
    <d v="2024-02-18T00:19:00"/>
    <d v="1899-12-30T22:02:00"/>
    <n v="22.03333333338378"/>
    <x v="0"/>
    <x v="52"/>
    <n v="18.999999999941792"/>
    <s v="SI"/>
    <d v="1899-12-31T17:02:00"/>
    <n v="41.033333333325572"/>
    <d v="1899-12-30T00:19:00"/>
    <s v="SI"/>
    <n v="0.31666666665114462"/>
    <d v="1899-12-31T18:52:00"/>
    <n v="42.866666666697711"/>
    <x v="0"/>
    <d v="1899-12-30T00:00:00"/>
    <s v="NIGHT"/>
    <s v="MRKU7120486"/>
    <s v="MSI"/>
    <n v="530"/>
    <n v="120"/>
    <n v="50"/>
    <n v="0"/>
    <n v="7"/>
    <s v="NIGHT"/>
    <s v="MSINIGHT"/>
    <n v="650"/>
    <n v="25"/>
    <n v="675"/>
    <m/>
  </r>
  <r>
    <s v="SANTA CATARINA"/>
    <s v="Rotterdam"/>
    <d v="2024-02-16T06:58:00"/>
    <x v="10"/>
    <x v="0"/>
    <s v="MAERSK"/>
    <s v="MRKU8714395"/>
    <s v="SIMEI LELYSTAD"/>
    <d v="2024-02-17T05:00:00"/>
    <d v="2024-02-19T08:04:00"/>
    <x v="133"/>
    <d v="2024-02-19T08:15:00"/>
    <x v="0"/>
    <s v="NO"/>
    <n v="0"/>
    <n v="8"/>
    <x v="1"/>
    <d v="2024-02-19T08:04:00"/>
    <d v="1899-12-30T22:02:00"/>
    <n v="22.03333333338378"/>
    <x v="0"/>
    <x v="54"/>
    <n v="51"/>
    <s v="NO"/>
    <d v="1900-01-02T01:02:00"/>
    <n v="73.03333333338378"/>
    <d v="1899-12-30T00:04:00"/>
    <s v="SI"/>
    <n v="6.6666666534729302E-2"/>
    <d v="1900-01-02T01:17:00"/>
    <n v="73.283333333325572"/>
    <x v="1"/>
    <d v="1899-12-30T08:00:00"/>
    <s v="NO"/>
    <s v="MRKU8714395"/>
    <s v="CTU FLEVOKUST BV"/>
    <n v="520"/>
    <e v="#N/A"/>
    <n v="35"/>
    <n v="0"/>
    <n v="1"/>
    <s v="WEEK"/>
    <s v="CTU FLEVOKUST BVWEEK"/>
    <n v="520"/>
    <n v="0"/>
    <n v="520"/>
    <m/>
  </r>
  <r>
    <s v="SANTA CATARINA"/>
    <s v="Rotterdam"/>
    <d v="2024-02-16T06:58:00"/>
    <x v="10"/>
    <x v="2"/>
    <s v="MAERSK"/>
    <s v="MRSU0231665"/>
    <s v="LELYSTAD"/>
    <d v="2024-02-17T05:00:00"/>
    <d v="2024-02-17T19:48:00"/>
    <x v="144"/>
    <d v="2024-02-17T20:20:00"/>
    <x v="0"/>
    <s v="CLEANING"/>
    <n v="0"/>
    <n v="7"/>
    <x v="1"/>
    <d v="2024-02-17T19:48:00"/>
    <d v="1899-12-30T22:02:00"/>
    <n v="22.03333333338378"/>
    <x v="0"/>
    <x v="31"/>
    <n v="15"/>
    <s v="SI"/>
    <d v="1899-12-31T13:02:00"/>
    <n v="37.03333333338378"/>
    <d v="1899-12-30T00:00:00"/>
    <s v="SI"/>
    <n v="0"/>
    <d v="1899-12-31T13:22:00"/>
    <n v="37.366666666581295"/>
    <x v="0"/>
    <d v="1899-12-30T20:00:00"/>
    <s v="NIGHT"/>
    <s v="MRSU0231665"/>
    <s v="OM TRANSPORT"/>
    <n v="475"/>
    <n v="110"/>
    <n v="50"/>
    <n v="0"/>
    <n v="6"/>
    <s v="NIGHT"/>
    <s v="OM TRANSPORTNIGHT"/>
    <n v="585"/>
    <n v="25"/>
    <n v="610"/>
    <m/>
  </r>
  <r>
    <s v="SANTA CATARINA"/>
    <s v="Rotterdam"/>
    <d v="2024-02-16T06:58:00"/>
    <x v="10"/>
    <x v="3"/>
    <s v="MAERSK"/>
    <s v="MRSU3209480"/>
    <s v="LELYSTAD"/>
    <d v="2024-02-17T05:00:00"/>
    <d v="2024-02-17T22:15:00"/>
    <x v="145"/>
    <d v="2024-02-17T22:35:00"/>
    <x v="0"/>
    <s v="CLEANING"/>
    <n v="0"/>
    <n v="7"/>
    <x v="1"/>
    <d v="2024-02-17T22:15:00"/>
    <d v="1899-12-30T22:02:00"/>
    <n v="22.03333333338378"/>
    <x v="0"/>
    <x v="13"/>
    <n v="12.999999999941792"/>
    <s v="SI"/>
    <d v="1899-12-31T11:02:00"/>
    <n v="35.033333333325572"/>
    <d v="1899-12-30T04:15:00"/>
    <s v="NO"/>
    <n v="4.2500000000582077"/>
    <d v="1899-12-31T15:37:00"/>
    <n v="39.616666666581295"/>
    <x v="0"/>
    <d v="1899-12-30T18:00:00"/>
    <s v="NO"/>
    <s v="MRSU3209480"/>
    <s v="MSI"/>
    <n v="500"/>
    <n v="120"/>
    <n v="50"/>
    <n v="0"/>
    <n v="6"/>
    <s v="SATURDAY"/>
    <s v="MSISATURDAY"/>
    <n v="620"/>
    <n v="25"/>
    <n v="645"/>
    <m/>
  </r>
  <r>
    <s v="SANTA CATARINA"/>
    <s v="Rotterdam"/>
    <d v="2024-02-16T06:58:00"/>
    <x v="10"/>
    <x v="2"/>
    <s v="MAERSK"/>
    <s v="MRSU4234615"/>
    <s v="LELYSTAD"/>
    <d v="2024-02-17T05:00:00"/>
    <d v="2024-02-18T15:15:00"/>
    <x v="146"/>
    <d v="2024-02-18T15:45:00"/>
    <x v="0"/>
    <s v="NO"/>
    <n v="1"/>
    <n v="7"/>
    <x v="1"/>
    <d v="2024-02-18T15:15:00"/>
    <d v="1899-12-30T22:02:00"/>
    <n v="22.03333333338378"/>
    <x v="0"/>
    <x v="46"/>
    <n v="33.999999999941792"/>
    <s v="NO"/>
    <d v="1900-01-01T08:02:00"/>
    <n v="56.033333333325572"/>
    <d v="1899-12-30T00:15:00"/>
    <s v="SI"/>
    <n v="0.24999999994179234"/>
    <d v="1900-01-01T08:47:00"/>
    <n v="56.783333333325572"/>
    <x v="1"/>
    <d v="1899-12-30T15:00:00"/>
    <s v="NO"/>
    <s v="MRSU4234615"/>
    <s v="OM TRANSPORT"/>
    <n v="550"/>
    <e v="#N/A"/>
    <n v="50"/>
    <n v="50"/>
    <n v="7"/>
    <s v="SUNDAY"/>
    <s v="OM TRANSPORTSUNDAY"/>
    <n v="600"/>
    <n v="25"/>
    <n v="625"/>
    <m/>
  </r>
  <r>
    <s v="SANTA CATARINA"/>
    <s v="Rotterdam"/>
    <d v="2024-02-16T06:58:00"/>
    <x v="10"/>
    <x v="3"/>
    <s v="MAERSK"/>
    <s v="MRSU4825808"/>
    <s v="LELYSTAD"/>
    <d v="2024-02-17T05:00:00"/>
    <d v="2024-02-18T07:56:00"/>
    <x v="137"/>
    <d v="2024-02-18T08:21:00"/>
    <x v="0"/>
    <s v="CLEANING"/>
    <n v="0"/>
    <n v="7"/>
    <x v="1"/>
    <d v="2024-02-18T07:56:00"/>
    <d v="1899-12-30T22:02:00"/>
    <n v="22.03333333338378"/>
    <x v="0"/>
    <x v="57"/>
    <n v="27"/>
    <s v="NO"/>
    <d v="1900-01-01T01:02:00"/>
    <n v="49.03333333338378"/>
    <d v="1899-12-30T00:00:00"/>
    <s v="SI"/>
    <n v="0"/>
    <d v="1900-01-01T01:23:00"/>
    <n v="49.383333333302289"/>
    <x v="1"/>
    <d v="1899-12-30T08:00:00"/>
    <s v="NO"/>
    <s v="MRSU4825808"/>
    <s v="MSI"/>
    <n v="500"/>
    <n v="120"/>
    <n v="50"/>
    <n v="0"/>
    <n v="7"/>
    <s v="SUNDAY"/>
    <s v="MSISUNDAY"/>
    <n v="620"/>
    <n v="25"/>
    <n v="645"/>
    <m/>
  </r>
  <r>
    <s v="SANTA CATARINA"/>
    <s v="Rotterdam"/>
    <d v="2024-02-16T06:58:00"/>
    <x v="10"/>
    <x v="0"/>
    <s v="MAERSK"/>
    <s v="MRSU4835426"/>
    <s v="LELYSTAD"/>
    <d v="2024-02-17T05:00:00"/>
    <d v="2024-02-17T11:30:00"/>
    <x v="141"/>
    <d v="2024-02-17T13:15:00"/>
    <x v="0"/>
    <s v="NO"/>
    <n v="0"/>
    <n v="7"/>
    <x v="1"/>
    <d v="2024-02-17T11:30:00"/>
    <d v="1899-12-30T22:02:00"/>
    <n v="22.03333333338378"/>
    <x v="0"/>
    <x v="29"/>
    <n v="7.9999999998835847"/>
    <s v="SI"/>
    <d v="1899-12-31T06:02:00"/>
    <n v="30.033333333267365"/>
    <d v="1899-12-30T00:00:00"/>
    <s v="SI"/>
    <n v="0"/>
    <d v="1899-12-31T06:17:00"/>
    <n v="30.28333333338378"/>
    <x v="0"/>
    <d v="1899-12-30T13:00:00"/>
    <s v="NO"/>
    <s v="MRSU4835426"/>
    <s v="CTU FLEVOKUST BV"/>
    <n v="650"/>
    <e v="#N/A"/>
    <n v="35"/>
    <n v="0"/>
    <n v="6"/>
    <s v="SATURDAY"/>
    <s v="CTU FLEVOKUST BVSATURDAY"/>
    <n v="650"/>
    <n v="0"/>
    <n v="650"/>
    <m/>
  </r>
  <r>
    <s v="SANTA CATARINA"/>
    <s v="Rotterdam"/>
    <d v="2024-02-16T06:58:00"/>
    <x v="10"/>
    <x v="3"/>
    <s v="MAERSK"/>
    <s v="MRSU4918325"/>
    <s v="XPO TALLER LELYSTAD"/>
    <d v="2024-02-17T05:00:00"/>
    <d v="2024-02-18T10:00:00"/>
    <x v="147"/>
    <d v="2024-02-18T10:10:00"/>
    <x v="0"/>
    <s v="NO"/>
    <n v="1"/>
    <n v="7"/>
    <x v="1"/>
    <d v="2024-02-18T10:00:00"/>
    <d v="1899-12-30T22:02:00"/>
    <n v="22.03333333338378"/>
    <x v="0"/>
    <x v="58"/>
    <n v="28.999999999883585"/>
    <s v="NO"/>
    <d v="1900-01-01T03:02:00"/>
    <n v="51.033333333267365"/>
    <d v="1899-12-30T00:00:00"/>
    <s v="SI"/>
    <n v="0"/>
    <d v="1900-01-01T03:12:00"/>
    <n v="51.199999999953434"/>
    <x v="1"/>
    <d v="1899-12-30T10:00:00"/>
    <s v="NO"/>
    <s v="MRSU4918325"/>
    <s v="MSI"/>
    <n v="500"/>
    <e v="#N/A"/>
    <n v="50"/>
    <n v="50"/>
    <n v="7"/>
    <s v="SUNDAY"/>
    <s v="MSISUNDAY"/>
    <n v="550"/>
    <n v="25"/>
    <n v="575"/>
    <m/>
  </r>
  <r>
    <s v="SANTA CATARINA"/>
    <s v="Rotterdam"/>
    <d v="2024-02-16T06:58:00"/>
    <x v="10"/>
    <x v="1"/>
    <s v="MAERSK"/>
    <s v="MRSU6245440"/>
    <s v="LELYSTAD"/>
    <d v="2024-02-17T05:00:00"/>
    <d v="2024-02-18T07:30:00"/>
    <x v="148"/>
    <d v="2024-02-18T07:50:00"/>
    <x v="0"/>
    <s v="NO"/>
    <n v="0"/>
    <n v="7"/>
    <x v="1"/>
    <d v="2024-02-18T07:30:00"/>
    <d v="1899-12-30T22:02:00"/>
    <n v="22.03333333338378"/>
    <x v="0"/>
    <x v="27"/>
    <n v="25.999999999883585"/>
    <s v="NO"/>
    <d v="1900-01-01T00:02:00"/>
    <n v="48.033333333267365"/>
    <d v="1899-12-30T00:30:00"/>
    <s v="SI"/>
    <n v="0.50000000005820766"/>
    <d v="1900-01-01T00:52:00"/>
    <n v="48.866666666697711"/>
    <x v="1"/>
    <d v="1899-12-30T07:00:00"/>
    <s v="NO"/>
    <s v="MRSU6245440"/>
    <s v="LOGIX"/>
    <n v="530"/>
    <e v="#N/A"/>
    <n v="50"/>
    <n v="0"/>
    <n v="7"/>
    <s v="SUNDAY"/>
    <s v="LOGIXSUNDAY"/>
    <n v="530"/>
    <n v="25"/>
    <n v="555"/>
    <m/>
  </r>
  <r>
    <s v="SANTA CATARINA"/>
    <s v="Rotterdam"/>
    <d v="2024-02-16T06:58:00"/>
    <x v="10"/>
    <x v="0"/>
    <s v="MAERSK"/>
    <s v="MRSU6309631"/>
    <s v="LELYSTAD"/>
    <d v="2024-02-17T05:00:00"/>
    <d v="2024-02-17T19:01:00"/>
    <x v="144"/>
    <d v="2024-02-17T20:50:00"/>
    <x v="0"/>
    <s v="CLEANING"/>
    <n v="0"/>
    <n v="7"/>
    <x v="1"/>
    <d v="2024-02-17T19:01:00"/>
    <d v="1899-12-30T22:02:00"/>
    <n v="22.03333333338378"/>
    <x v="0"/>
    <x v="31"/>
    <n v="15"/>
    <s v="SI"/>
    <d v="1899-12-31T13:02:00"/>
    <n v="37.03333333338378"/>
    <d v="1899-12-30T00:00:00"/>
    <s v="SI"/>
    <n v="0"/>
    <d v="1899-12-31T13:52:00"/>
    <n v="37.866666666639503"/>
    <x v="0"/>
    <d v="1899-12-30T20:00:00"/>
    <s v="NIGHT"/>
    <s v="MRSU6309631"/>
    <s v="CTU FLEVOKUST BV"/>
    <n v="530"/>
    <n v="100"/>
    <n v="35"/>
    <n v="0"/>
    <n v="6"/>
    <s v="NIGHT"/>
    <s v="CTU FLEVOKUST BVNIGHT"/>
    <n v="630"/>
    <n v="0"/>
    <n v="630"/>
    <m/>
  </r>
  <r>
    <s v="SANTA CATARINA"/>
    <s v="Rotterdam"/>
    <d v="2024-02-16T06:58:00"/>
    <x v="10"/>
    <x v="3"/>
    <s v="MAERSK"/>
    <s v="MSKU0118935"/>
    <s v="LELYSTAD"/>
    <d v="2024-02-17T05:00:00"/>
    <d v="2024-02-17T15:40:00"/>
    <x v="149"/>
    <d v="2024-02-17T16:13:00"/>
    <x v="0"/>
    <s v="CLEANING"/>
    <n v="0"/>
    <n v="7"/>
    <x v="1"/>
    <d v="2024-02-17T15:40:00"/>
    <d v="1899-12-30T22:02:00"/>
    <n v="22.03333333338378"/>
    <x v="0"/>
    <x v="36"/>
    <n v="9.9999999999417923"/>
    <s v="SI"/>
    <d v="1899-12-31T08:02:00"/>
    <n v="32.033333333325572"/>
    <d v="1899-12-30T00:40:00"/>
    <s v="SI"/>
    <n v="0.66666666674427688"/>
    <d v="1899-12-31T09:15:00"/>
    <n v="33.249999999941792"/>
    <x v="0"/>
    <d v="1899-12-30T15:00:00"/>
    <s v="NO"/>
    <s v="MSKU0118935"/>
    <s v="MSI"/>
    <n v="500"/>
    <n v="120"/>
    <n v="50"/>
    <n v="0"/>
    <n v="6"/>
    <s v="SATURDAY"/>
    <s v="MSISATURDAY"/>
    <n v="620"/>
    <n v="25"/>
    <n v="645"/>
    <m/>
  </r>
  <r>
    <s v="SANTA CATARINA"/>
    <s v="Rotterdam"/>
    <d v="2024-02-16T06:58:00"/>
    <x v="10"/>
    <x v="2"/>
    <s v="MAERSK"/>
    <s v="MSKU0961390"/>
    <s v="LELYSTAD"/>
    <d v="2024-02-17T05:00:00"/>
    <d v="2024-02-18T02:47:00"/>
    <x v="139"/>
    <d v="2024-02-18T03:16:00"/>
    <x v="0"/>
    <s v="CLEANING"/>
    <n v="0"/>
    <n v="7"/>
    <x v="1"/>
    <d v="2024-02-18T02:47:00"/>
    <d v="1899-12-30T22:02:00"/>
    <n v="22.03333333338378"/>
    <x v="0"/>
    <x v="28"/>
    <n v="21"/>
    <s v="SI"/>
    <d v="1899-12-31T19:02:00"/>
    <n v="43.03333333338378"/>
    <d v="1899-12-30T00:47:00"/>
    <s v="NO"/>
    <n v="0.78333333326736465"/>
    <d v="1899-12-31T20:18:00"/>
    <n v="44.299999999988358"/>
    <x v="0"/>
    <d v="1899-12-30T02:00:00"/>
    <s v="NIGHT"/>
    <s v="MSKU0961390"/>
    <s v="OM TRANSPORT"/>
    <n v="475"/>
    <n v="110"/>
    <n v="50"/>
    <n v="0"/>
    <n v="7"/>
    <s v="NIGHT"/>
    <s v="OM TRANSPORTNIGHT"/>
    <n v="585"/>
    <n v="25"/>
    <n v="610"/>
    <m/>
  </r>
  <r>
    <s v="SANTA CATARINA"/>
    <s v="Rotterdam"/>
    <d v="2024-02-16T06:58:00"/>
    <x v="10"/>
    <x v="0"/>
    <s v="MAERSK"/>
    <s v="MSKU1193229"/>
    <s v="LELYSTAD"/>
    <d v="2024-02-17T05:00:00"/>
    <d v="2024-02-17T11:50:00"/>
    <x v="140"/>
    <d v="2024-02-17T12:10:00"/>
    <x v="0"/>
    <s v="CLEANING"/>
    <n v="0"/>
    <n v="7"/>
    <x v="1"/>
    <d v="2024-02-17T11:50:00"/>
    <d v="1899-12-30T22:02:00"/>
    <n v="22.03333333338378"/>
    <x v="0"/>
    <x v="22"/>
    <n v="4.9999999998835847"/>
    <s v="SI"/>
    <d v="1899-12-31T03:02:00"/>
    <n v="27.033333333267365"/>
    <d v="1899-12-30T01:50:00"/>
    <s v="NO"/>
    <n v="1.8333333333721384"/>
    <d v="1899-12-31T05:12:00"/>
    <n v="29.200000000011642"/>
    <x v="0"/>
    <d v="1899-12-30T10:00:00"/>
    <s v="NO"/>
    <s v="MSKU1193229"/>
    <s v="CTU FLEVOKUST BV"/>
    <n v="650"/>
    <n v="100"/>
    <n v="35"/>
    <n v="0"/>
    <n v="6"/>
    <s v="SATURDAY"/>
    <s v="CTU FLEVOKUST BVSATURDAY"/>
    <n v="750"/>
    <n v="0"/>
    <n v="750"/>
    <m/>
  </r>
  <r>
    <s v="SANTA CATARINA"/>
    <s v="Rotterdam"/>
    <d v="2024-02-16T06:58:00"/>
    <x v="10"/>
    <x v="0"/>
    <s v="MAERSK"/>
    <s v="MSKU1384879"/>
    <s v="LELYSTAD"/>
    <d v="2024-02-17T05:00:00"/>
    <d v="2024-02-17T13:03:00"/>
    <x v="149"/>
    <d v="2024-02-17T18:10:00"/>
    <x v="0"/>
    <s v="CLEANING"/>
    <n v="0"/>
    <n v="7"/>
    <x v="1"/>
    <d v="2024-02-17T13:03:00"/>
    <d v="1899-12-30T22:02:00"/>
    <n v="22.03333333338378"/>
    <x v="0"/>
    <x v="36"/>
    <n v="9.9999999999417923"/>
    <s v="SI"/>
    <d v="1899-12-31T08:02:00"/>
    <n v="32.033333333325572"/>
    <d v="1899-12-30T00:00:00"/>
    <s v="SI"/>
    <n v="0"/>
    <d v="1899-12-31T11:12:00"/>
    <n v="35.200000000011642"/>
    <x v="0"/>
    <d v="1899-12-30T15:00:00"/>
    <s v="NO"/>
    <s v="MSKU1384879"/>
    <s v="CTU FLEVOKUST BV"/>
    <n v="650"/>
    <n v="100"/>
    <n v="35"/>
    <n v="0"/>
    <n v="6"/>
    <s v="SATURDAY"/>
    <s v="CTU FLEVOKUST BVSATURDAY"/>
    <n v="750"/>
    <n v="0"/>
    <n v="850"/>
    <n v="100"/>
  </r>
  <r>
    <s v="SANTA CATARINA"/>
    <s v="Rotterdam"/>
    <d v="2024-02-16T06:58:00"/>
    <x v="10"/>
    <x v="3"/>
    <s v="MAERSK"/>
    <s v="MSKU1944401"/>
    <s v="SIMEI LELYSTAD"/>
    <d v="2024-02-17T05:00:00"/>
    <d v="2024-02-18T09:05:00"/>
    <x v="136"/>
    <d v="2024-02-18T09:25:00"/>
    <x v="0"/>
    <s v="NO"/>
    <n v="1"/>
    <n v="7"/>
    <x v="1"/>
    <d v="2024-02-18T09:05:00"/>
    <d v="1899-12-30T22:02:00"/>
    <n v="22.03333333338378"/>
    <x v="0"/>
    <x v="11"/>
    <n v="30.999999999941792"/>
    <s v="NO"/>
    <d v="1900-01-01T05:02:00"/>
    <n v="53.033333333325572"/>
    <d v="1899-12-30T00:00:00"/>
    <s v="SI"/>
    <n v="0"/>
    <d v="1900-01-01T02:27:00"/>
    <n v="50.449999999953434"/>
    <x v="1"/>
    <d v="1899-12-30T12:00:00"/>
    <s v="NO"/>
    <s v="MSKU1944401"/>
    <s v="MSI"/>
    <n v="500"/>
    <e v="#N/A"/>
    <n v="50"/>
    <n v="50"/>
    <n v="7"/>
    <s v="SUNDAY"/>
    <s v="MSISUNDAY"/>
    <n v="550"/>
    <n v="25"/>
    <n v="575"/>
    <m/>
  </r>
  <r>
    <s v="SANTA CATARINA"/>
    <s v="Rotterdam"/>
    <d v="2024-02-16T06:58:00"/>
    <x v="10"/>
    <x v="1"/>
    <s v="MAERSK"/>
    <s v="MSKU3883434"/>
    <s v="LELYSTAD"/>
    <d v="2024-02-17T05:00:00"/>
    <d v="2024-02-17T14:59:00"/>
    <x v="149"/>
    <d v="2024-02-17T15:20:00"/>
    <x v="0"/>
    <s v="NO"/>
    <n v="0"/>
    <n v="7"/>
    <x v="1"/>
    <d v="2024-02-17T14:59:00"/>
    <d v="1899-12-30T22:02:00"/>
    <n v="22.03333333338378"/>
    <x v="0"/>
    <x v="36"/>
    <n v="9.9999999999417923"/>
    <s v="SI"/>
    <d v="1899-12-31T08:02:00"/>
    <n v="32.033333333325572"/>
    <d v="1899-12-30T00:00:00"/>
    <s v="SI"/>
    <n v="0"/>
    <d v="1899-12-31T08:22:00"/>
    <n v="32.366666666697711"/>
    <x v="0"/>
    <d v="1899-12-30T15:00:00"/>
    <s v="NO"/>
    <s v="MSKU3883434"/>
    <s v="LOGIX"/>
    <n v="530"/>
    <e v="#N/A"/>
    <n v="50"/>
    <n v="0"/>
    <n v="6"/>
    <s v="SATURDAY"/>
    <s v="LOGIXSATURDAY"/>
    <n v="530"/>
    <n v="25"/>
    <n v="555"/>
    <m/>
  </r>
  <r>
    <s v="SANTA CATARINA"/>
    <s v="Rotterdam"/>
    <d v="2024-02-16T06:58:00"/>
    <x v="10"/>
    <x v="2"/>
    <s v="MAERSK"/>
    <s v="MSKU4577594"/>
    <s v="SIMEI LELYSTAD"/>
    <d v="2024-02-17T05:00:00"/>
    <d v="2024-02-18T08:25:00"/>
    <x v="147"/>
    <d v="2024-02-18T08:25:00"/>
    <x v="0"/>
    <s v="NO"/>
    <n v="1"/>
    <n v="7"/>
    <x v="1"/>
    <d v="2024-02-18T08:25:00"/>
    <d v="1899-12-30T22:02:00"/>
    <n v="22.03333333338378"/>
    <x v="0"/>
    <x v="58"/>
    <n v="28.999999999883585"/>
    <s v="NO"/>
    <d v="1900-01-01T03:02:00"/>
    <n v="51.033333333267365"/>
    <d v="1899-12-30T00:00:00"/>
    <s v="SI"/>
    <n v="0"/>
    <d v="1900-01-01T01:27:00"/>
    <n v="49.450000000011642"/>
    <x v="1"/>
    <d v="1899-12-30T10:00:00"/>
    <s v="NO"/>
    <s v="MSKU4577594"/>
    <s v="OM TRANSPORT"/>
    <n v="550"/>
    <e v="#N/A"/>
    <n v="50"/>
    <n v="50"/>
    <n v="7"/>
    <s v="SUNDAY"/>
    <s v="OM TRANSPORTSUNDAY"/>
    <n v="600"/>
    <n v="25"/>
    <n v="625"/>
    <m/>
  </r>
  <r>
    <s v="SANTA CATARINA"/>
    <s v="Rotterdam"/>
    <d v="2024-02-16T06:58:00"/>
    <x v="10"/>
    <x v="2"/>
    <s v="MAERSK"/>
    <s v="MSKU4608334"/>
    <s v="LELYSTAD"/>
    <d v="2024-02-17T05:00:00"/>
    <d v="2024-02-17T07:42:00"/>
    <x v="132"/>
    <d v="2024-02-17T08:24:00"/>
    <x v="0"/>
    <s v="NO"/>
    <n v="0"/>
    <n v="7"/>
    <x v="1"/>
    <d v="2024-02-17T07:42:00"/>
    <d v="1899-12-30T22:02:00"/>
    <n v="22.03333333338378"/>
    <x v="0"/>
    <x v="6"/>
    <n v="3"/>
    <s v="SI"/>
    <d v="1899-12-31T01:02:00"/>
    <n v="25.03333333338378"/>
    <d v="1899-12-30T00:00:00"/>
    <s v="SI"/>
    <n v="0"/>
    <d v="1899-12-31T01:26:00"/>
    <n v="25.433333333290648"/>
    <x v="0"/>
    <d v="1899-12-30T08:00:00"/>
    <s v="NO"/>
    <s v="MSKU4608334"/>
    <s v="OM TRANSPORT"/>
    <n v="550"/>
    <e v="#N/A"/>
    <n v="50"/>
    <n v="0"/>
    <n v="6"/>
    <s v="SATURDAY"/>
    <s v="OM TRANSPORTSATURDAY"/>
    <n v="550"/>
    <n v="25"/>
    <n v="575"/>
    <m/>
  </r>
  <r>
    <s v="SANTA CATARINA"/>
    <s v="Rotterdam"/>
    <d v="2024-02-16T06:58:00"/>
    <x v="10"/>
    <x v="1"/>
    <s v="MAERSK"/>
    <s v="MSKU4624510"/>
    <s v="SIMEI LELYSTAD"/>
    <d v="2024-02-17T05:00:00"/>
    <d v="2024-02-18T14:26:00"/>
    <x v="150"/>
    <d v="2024-02-18T14:35:00"/>
    <x v="0"/>
    <s v="NO"/>
    <n v="0"/>
    <n v="7"/>
    <x v="1"/>
    <d v="2024-02-18T14:26:00"/>
    <d v="1899-12-30T22:02:00"/>
    <n v="22.03333333338378"/>
    <x v="0"/>
    <x v="51"/>
    <n v="33"/>
    <s v="NO"/>
    <d v="1900-01-01T07:02:00"/>
    <n v="55.03333333338378"/>
    <d v="1899-12-30T00:26:00"/>
    <s v="SI"/>
    <n v="0.43333333334885538"/>
    <d v="1900-01-01T07:37:00"/>
    <n v="55.616666666697711"/>
    <x v="1"/>
    <d v="1899-12-30T14:00:00"/>
    <s v="NO"/>
    <s v="MSKU4624510"/>
    <s v="LOGIX"/>
    <n v="530"/>
    <e v="#N/A"/>
    <n v="50"/>
    <n v="0"/>
    <n v="7"/>
    <s v="SUNDAY"/>
    <s v="LOGIXSUNDAY"/>
    <n v="530"/>
    <n v="25"/>
    <n v="555"/>
    <m/>
  </r>
  <r>
    <s v="SANTA CATARINA"/>
    <s v="Rotterdam"/>
    <d v="2024-02-16T06:58:00"/>
    <x v="10"/>
    <x v="2"/>
    <s v="MAERSK"/>
    <s v="MSKU4628480"/>
    <s v="LELYSTAD"/>
    <d v="2024-02-17T05:00:00"/>
    <d v="2024-02-17T06:07:00"/>
    <x v="142"/>
    <d v="2024-02-17T07:00:00"/>
    <x v="0"/>
    <s v="NO"/>
    <n v="0"/>
    <n v="7"/>
    <x v="1"/>
    <d v="2024-02-17T06:07:00"/>
    <d v="1899-12-30T22:02:00"/>
    <n v="22.03333333338378"/>
    <x v="0"/>
    <x v="18"/>
    <n v="0.99999999994179234"/>
    <s v="SI"/>
    <d v="1899-12-30T23:02:00"/>
    <n v="23.033333333325572"/>
    <d v="1899-12-30T00:07:00"/>
    <s v="SI"/>
    <n v="0.11666666669771075"/>
    <d v="1899-12-31T00:02:00"/>
    <n v="24.033333333267365"/>
    <x v="0"/>
    <d v="1899-12-30T06:00:00"/>
    <s v="NO"/>
    <s v="MSKU4628480"/>
    <s v="OM TRANSPORT"/>
    <n v="550"/>
    <e v="#N/A"/>
    <n v="50"/>
    <n v="0"/>
    <n v="6"/>
    <s v="SATURDAY"/>
    <s v="OM TRANSPORTSATURDAY"/>
    <n v="550"/>
    <n v="25"/>
    <n v="575"/>
    <m/>
  </r>
  <r>
    <s v="SANTA CATARINA"/>
    <s v="Rotterdam"/>
    <d v="2024-02-16T06:58:00"/>
    <x v="10"/>
    <x v="2"/>
    <s v="MAERSK"/>
    <s v="MSKU4645699"/>
    <s v="SIMEI LELYSTAD"/>
    <d v="2024-02-17T05:00:00"/>
    <d v="2024-02-18T09:45:00"/>
    <x v="147"/>
    <d v="2024-02-18T09:45:00"/>
    <x v="0"/>
    <s v="NO"/>
    <n v="1"/>
    <n v="7"/>
    <x v="1"/>
    <d v="2024-02-18T09:45:00"/>
    <d v="1899-12-30T22:02:00"/>
    <n v="22.03333333338378"/>
    <x v="0"/>
    <x v="58"/>
    <n v="28.999999999883585"/>
    <s v="NO"/>
    <d v="1900-01-01T03:02:00"/>
    <n v="51.033333333267365"/>
    <d v="1899-12-30T00:00:00"/>
    <s v="SI"/>
    <n v="0"/>
    <d v="1900-01-01T02:47:00"/>
    <n v="50.783333333325572"/>
    <x v="1"/>
    <d v="1899-12-30T10:00:00"/>
    <s v="NO"/>
    <s v="MSKU4645699"/>
    <s v="OM TRANSPORT"/>
    <n v="550"/>
    <e v="#N/A"/>
    <n v="50"/>
    <n v="50"/>
    <n v="7"/>
    <s v="SUNDAY"/>
    <s v="OM TRANSPORTSUNDAY"/>
    <n v="600"/>
    <n v="25"/>
    <n v="625"/>
    <m/>
  </r>
  <r>
    <s v="SANTA CATARINA"/>
    <s v="Rotterdam"/>
    <d v="2024-02-16T06:58:00"/>
    <x v="10"/>
    <x v="3"/>
    <s v="MAERSK"/>
    <s v="MSKU4714681"/>
    <s v="LELYSTAD"/>
    <d v="2024-02-17T05:00:00"/>
    <d v="2024-02-17T07:54:00"/>
    <x v="132"/>
    <d v="2024-02-17T08:25:00"/>
    <x v="0"/>
    <s v="NO"/>
    <n v="0"/>
    <n v="7"/>
    <x v="1"/>
    <d v="2024-02-17T07:54:00"/>
    <d v="1899-12-30T22:02:00"/>
    <n v="22.03333333338378"/>
    <x v="0"/>
    <x v="6"/>
    <n v="3"/>
    <s v="SI"/>
    <d v="1899-12-31T01:02:00"/>
    <n v="25.03333333338378"/>
    <d v="1899-12-30T00:00:00"/>
    <s v="SI"/>
    <n v="0"/>
    <d v="1899-12-31T01:27:00"/>
    <n v="25.450000000011642"/>
    <x v="0"/>
    <d v="1899-12-30T08:00:00"/>
    <s v="NO"/>
    <s v="MSKU4714681"/>
    <s v="MSI"/>
    <n v="500"/>
    <e v="#N/A"/>
    <n v="50"/>
    <n v="0"/>
    <n v="6"/>
    <s v="SATURDAY"/>
    <s v="MSISATURDAY"/>
    <n v="500"/>
    <n v="25"/>
    <n v="525"/>
    <m/>
  </r>
  <r>
    <s v="SANTA CATARINA"/>
    <s v="Rotterdam"/>
    <d v="2024-02-16T06:58:00"/>
    <x v="10"/>
    <x v="3"/>
    <s v="MAERSK"/>
    <s v="MSKU5846888"/>
    <s v="LELYSTAD"/>
    <d v="2024-02-17T05:00:00"/>
    <d v="2024-02-17T10:33:00"/>
    <x v="132"/>
    <d v="2024-02-17T10:53:00"/>
    <x v="0"/>
    <s v="CLEANING"/>
    <n v="0"/>
    <n v="7"/>
    <x v="1"/>
    <d v="2024-02-17T10:33:00"/>
    <d v="1899-12-30T22:02:00"/>
    <n v="22.03333333338378"/>
    <x v="0"/>
    <x v="6"/>
    <n v="3"/>
    <s v="SI"/>
    <d v="1899-12-31T01:02:00"/>
    <n v="25.03333333338378"/>
    <d v="1899-12-30T02:33:00"/>
    <s v="NO"/>
    <n v="2.5499999999301508"/>
    <d v="1899-12-31T03:55:00"/>
    <n v="27.916666666686069"/>
    <x v="0"/>
    <d v="1899-12-30T08:00:00"/>
    <s v="NO"/>
    <s v="MSKU5846888"/>
    <s v="MSI"/>
    <n v="500"/>
    <n v="120"/>
    <n v="50"/>
    <n v="0"/>
    <n v="6"/>
    <s v="SATURDAY"/>
    <s v="MSISATURDAY"/>
    <n v="620"/>
    <n v="25"/>
    <n v="645"/>
    <m/>
  </r>
  <r>
    <s v="SANTA CATARINA"/>
    <s v="Rotterdam"/>
    <d v="2024-02-16T06:58:00"/>
    <x v="10"/>
    <x v="0"/>
    <s v="MAERSK"/>
    <s v="MSKU9346197"/>
    <s v="SIMEI LELYSTAD"/>
    <d v="2024-02-17T05:00:00"/>
    <d v="2024-02-19T11:15:00"/>
    <x v="151"/>
    <d v="2024-02-19T11:30:00"/>
    <x v="0"/>
    <s v="NO"/>
    <n v="0"/>
    <n v="8"/>
    <x v="1"/>
    <d v="2024-02-19T11:15:00"/>
    <d v="1899-12-30T22:02:00"/>
    <n v="22.03333333338378"/>
    <x v="0"/>
    <x v="59"/>
    <n v="54.999999999941792"/>
    <s v="NO"/>
    <d v="1900-01-02T05:02:00"/>
    <n v="77.033333333325572"/>
    <d v="1899-12-30T00:00:00"/>
    <s v="SI"/>
    <n v="0"/>
    <d v="1900-01-02T04:32:00"/>
    <n v="76.533333333267365"/>
    <x v="1"/>
    <d v="1899-12-30T12:00:00"/>
    <s v="NO"/>
    <s v="MSKU9346197"/>
    <s v="CTU FLEVOKUST BV"/>
    <n v="520"/>
    <e v="#N/A"/>
    <n v="35"/>
    <n v="0"/>
    <n v="1"/>
    <s v="WEEK"/>
    <s v="CTU FLEVOKUST BVWEEK"/>
    <n v="520"/>
    <n v="0"/>
    <n v="520"/>
    <m/>
  </r>
  <r>
    <s v="SANTA CATARINA"/>
    <s v="Rotterdam"/>
    <d v="2024-02-16T06:58:00"/>
    <x v="10"/>
    <x v="1"/>
    <s v="MAERSK"/>
    <s v="MSKU9889070"/>
    <s v="LELYSTAD"/>
    <d v="2024-02-17T05:00:00"/>
    <d v="2024-02-17T09:27:00"/>
    <x v="140"/>
    <d v="2024-02-17T11:50:00"/>
    <x v="0"/>
    <s v="NO"/>
    <n v="0"/>
    <n v="7"/>
    <x v="1"/>
    <d v="2024-02-17T09:27:00"/>
    <d v="1899-12-30T22:02:00"/>
    <n v="22.03333333338378"/>
    <x v="0"/>
    <x v="22"/>
    <n v="4.9999999998835847"/>
    <s v="SI"/>
    <d v="1899-12-31T03:02:00"/>
    <n v="27.033333333267365"/>
    <d v="1899-12-30T00:00:00"/>
    <s v="SI"/>
    <n v="0"/>
    <d v="1899-12-31T04:52:00"/>
    <n v="28.866666666639503"/>
    <x v="0"/>
    <d v="1899-12-30T10:00:00"/>
    <s v="NO"/>
    <s v="MSKU9889070"/>
    <s v="LOGIX"/>
    <n v="530"/>
    <e v="#N/A"/>
    <n v="50"/>
    <n v="0"/>
    <n v="6"/>
    <s v="SATURDAY"/>
    <s v="LOGIXSATURDAY"/>
    <n v="530"/>
    <n v="25"/>
    <n v="555"/>
    <m/>
  </r>
  <r>
    <s v="SANTA CATARINA"/>
    <s v="Rotterdam"/>
    <d v="2024-02-16T06:58:00"/>
    <x v="10"/>
    <x v="2"/>
    <s v="MAERSK"/>
    <s v="SUDU7655523"/>
    <s v="LELYSTAD"/>
    <d v="2024-02-17T05:00:00"/>
    <d v="2024-02-18T05:03:00"/>
    <x v="152"/>
    <d v="2024-02-18T08:29:00"/>
    <x v="0"/>
    <s v="CLEANING"/>
    <n v="0"/>
    <n v="7"/>
    <x v="1"/>
    <d v="2024-02-18T05:03:00"/>
    <d v="1899-12-30T22:02:00"/>
    <n v="22.03333333338378"/>
    <x v="0"/>
    <x v="26"/>
    <n v="24.999999999941792"/>
    <s v="NO"/>
    <d v="1899-12-31T23:02:00"/>
    <n v="47.033333333325572"/>
    <d v="1899-12-30T00:00:00"/>
    <s v="SI"/>
    <n v="0"/>
    <d v="1900-01-01T01:31:00"/>
    <n v="49.516666666720994"/>
    <x v="1"/>
    <d v="1899-12-30T06:00:00"/>
    <s v="NO"/>
    <s v="SUDU7655523"/>
    <s v="OM TRANSPORT"/>
    <n v="550"/>
    <n v="110"/>
    <n v="50"/>
    <n v="0"/>
    <n v="7"/>
    <s v="SUNDAY"/>
    <s v="OM TRANSPORTSUNDAY"/>
    <n v="660"/>
    <n v="25"/>
    <n v="685"/>
    <m/>
  </r>
  <r>
    <s v="SANTA CATARINA"/>
    <s v="Rotterdam"/>
    <d v="2024-02-16T06:58:00"/>
    <x v="10"/>
    <x v="0"/>
    <s v="MAERSK"/>
    <s v="SUDU8748256"/>
    <s v="LELYSTAD"/>
    <d v="2024-02-17T05:00:00"/>
    <d v="2024-02-17T17:11:00"/>
    <x v="145"/>
    <d v="2024-02-17T17:30:00"/>
    <x v="0"/>
    <s v="NO"/>
    <n v="0"/>
    <n v="7"/>
    <x v="1"/>
    <d v="2024-02-17T17:11:00"/>
    <d v="1899-12-30T22:02:00"/>
    <n v="22.03333333338378"/>
    <x v="0"/>
    <x v="13"/>
    <n v="12.999999999941792"/>
    <s v="SI"/>
    <d v="1899-12-31T11:02:00"/>
    <n v="35.033333333325572"/>
    <d v="1899-12-30T00:00:00"/>
    <s v="SI"/>
    <n v="0"/>
    <d v="1899-12-31T10:32:00"/>
    <n v="34.533333333267365"/>
    <x v="0"/>
    <d v="1899-12-30T18:00:00"/>
    <s v="NO"/>
    <s v="SUDU8748256"/>
    <s v="CTU FLEVOKUST BV"/>
    <n v="650"/>
    <e v="#N/A"/>
    <n v="35"/>
    <n v="0"/>
    <n v="6"/>
    <s v="SATURDAY"/>
    <s v="CTU FLEVOKUST BVSATURDAY"/>
    <n v="650"/>
    <n v="0"/>
    <n v="650"/>
    <m/>
  </r>
  <r>
    <s v="SANTA CATARINA"/>
    <s v="Rotterdam"/>
    <d v="2024-02-16T06:58:00"/>
    <x v="10"/>
    <x v="3"/>
    <s v="MAERSK"/>
    <s v="TCKU7908454"/>
    <s v="LELYSTAD"/>
    <d v="2024-02-17T05:00:00"/>
    <d v="2024-02-17T14:56:00"/>
    <x v="149"/>
    <d v="2024-02-17T15:10:00"/>
    <x v="0"/>
    <s v="NO"/>
    <n v="0"/>
    <n v="7"/>
    <x v="1"/>
    <d v="2024-02-17T14:56:00"/>
    <d v="1899-12-30T22:02:00"/>
    <n v="22.03333333338378"/>
    <x v="0"/>
    <x v="36"/>
    <n v="9.9999999999417923"/>
    <s v="SI"/>
    <d v="1899-12-31T08:02:00"/>
    <n v="32.033333333325572"/>
    <d v="1899-12-30T00:00:00"/>
    <s v="SI"/>
    <n v="0"/>
    <d v="1899-12-31T08:12:00"/>
    <n v="32.200000000011642"/>
    <x v="0"/>
    <d v="1899-12-30T15:00:00"/>
    <s v="NO"/>
    <s v="TCKU7908454"/>
    <s v="MSI"/>
    <n v="500"/>
    <e v="#N/A"/>
    <n v="50"/>
    <n v="0"/>
    <n v="6"/>
    <s v="SATURDAY"/>
    <s v="MSISATURDAY"/>
    <n v="500"/>
    <n v="25"/>
    <n v="525"/>
    <m/>
  </r>
  <r>
    <s v="SANTA CATARINA"/>
    <s v="Rotterdam"/>
    <d v="2024-02-16T06:58:00"/>
    <x v="10"/>
    <x v="3"/>
    <s v="MAERSK"/>
    <s v="TCLU1811253"/>
    <s v="SIMEI LELYSTAD"/>
    <d v="2024-02-17T05:00:00"/>
    <d v="2024-02-18T11:00:00"/>
    <x v="153"/>
    <d v="2024-02-18T11:15:00"/>
    <x v="0"/>
    <s v="NO"/>
    <n v="1"/>
    <n v="7"/>
    <x v="1"/>
    <d v="2024-02-18T11:00:00"/>
    <d v="1899-12-30T22:02:00"/>
    <n v="22.03333333338378"/>
    <x v="0"/>
    <x v="40"/>
    <n v="30"/>
    <s v="NO"/>
    <d v="1900-01-01T04:02:00"/>
    <n v="52.03333333338378"/>
    <d v="1899-12-30T00:00:00"/>
    <s v="SI"/>
    <n v="0"/>
    <d v="1900-01-01T04:17:00"/>
    <n v="52.283333333325572"/>
    <x v="1"/>
    <d v="1899-12-30T11:00:00"/>
    <s v="NO"/>
    <s v="TCLU1811253"/>
    <s v="MSI"/>
    <n v="500"/>
    <e v="#N/A"/>
    <n v="50"/>
    <n v="50"/>
    <n v="7"/>
    <s v="SUNDAY"/>
    <s v="MSISUNDAY"/>
    <n v="550"/>
    <n v="25"/>
    <n v="575"/>
    <m/>
  </r>
  <r>
    <s v="SANTA CATARINA"/>
    <s v="Rotterdam"/>
    <d v="2024-02-16T06:58:00"/>
    <x v="10"/>
    <x v="0"/>
    <s v="MAERSK"/>
    <s v="TGBU6802800"/>
    <s v="LELYSTAD"/>
    <d v="2024-02-17T05:00:00"/>
    <d v="2024-02-17T17:50:00"/>
    <x v="145"/>
    <d v="2024-02-17T18:25:00"/>
    <x v="0"/>
    <s v="CLEANING"/>
    <n v="0"/>
    <n v="7"/>
    <x v="1"/>
    <d v="2024-02-17T17:50:00"/>
    <d v="1899-12-30T22:02:00"/>
    <n v="22.03333333338378"/>
    <x v="0"/>
    <x v="13"/>
    <n v="12.999999999941792"/>
    <s v="SI"/>
    <d v="1899-12-31T11:02:00"/>
    <n v="35.033333333325572"/>
    <d v="1899-12-30T00:00:00"/>
    <s v="SI"/>
    <n v="0"/>
    <d v="1899-12-31T11:27:00"/>
    <n v="35.449999999953434"/>
    <x v="0"/>
    <d v="1899-12-30T18:00:00"/>
    <s v="NO"/>
    <s v="TGBU6802800"/>
    <s v="CTU FLEVOKUST BV"/>
    <n v="650"/>
    <n v="100"/>
    <n v="35"/>
    <n v="0"/>
    <n v="6"/>
    <s v="SATURDAY"/>
    <s v="CTU FLEVOKUST BVSATURDAY"/>
    <n v="750"/>
    <n v="0"/>
    <n v="750"/>
    <m/>
  </r>
  <r>
    <s v="SANTA CATARINA"/>
    <s v="Rotterdam"/>
    <d v="2024-02-16T06:58:00"/>
    <x v="10"/>
    <x v="0"/>
    <s v="MAERSK"/>
    <s v="UETU5698494"/>
    <s v="SIMEI LELYSTAD"/>
    <d v="2024-02-17T05:00:00"/>
    <d v="2024-02-19T09:28:00"/>
    <x v="154"/>
    <d v="2024-02-19T09:40:00"/>
    <x v="0"/>
    <s v="NO"/>
    <n v="0"/>
    <n v="8"/>
    <x v="1"/>
    <d v="2024-02-19T09:28:00"/>
    <d v="1899-12-30T22:02:00"/>
    <n v="22.03333333338378"/>
    <x v="0"/>
    <x v="60"/>
    <n v="52.999999999883585"/>
    <s v="NO"/>
    <d v="1900-01-02T03:02:00"/>
    <n v="75.033333333267365"/>
    <d v="1899-12-30T00:00:00"/>
    <s v="SI"/>
    <n v="0"/>
    <d v="1900-01-02T02:42:00"/>
    <n v="74.700000000069849"/>
    <x v="1"/>
    <d v="1899-12-30T10:00:00"/>
    <s v="NO"/>
    <s v="UETU5698494"/>
    <s v="CTU FLEVOKUST BV"/>
    <n v="520"/>
    <e v="#N/A"/>
    <n v="35"/>
    <n v="0"/>
    <n v="1"/>
    <s v="WEEK"/>
    <s v="CTU FLEVOKUST BVWEEK"/>
    <n v="520"/>
    <n v="0"/>
    <n v="520"/>
    <m/>
  </r>
  <r>
    <s v="MADRID MAERSK"/>
    <s v="Rotterdam"/>
    <d v="2024-02-19T09:10:00"/>
    <x v="11"/>
    <x v="0"/>
    <s v="MAERSK"/>
    <s v="BEAU5751038"/>
    <s v="SIMEI LELYSTAD"/>
    <d v="2024-02-22T09:00:00"/>
    <d v="2024-02-22T12:00:00"/>
    <x v="155"/>
    <d v="2024-02-22T12:10:00"/>
    <x v="1"/>
    <s v="NO"/>
    <n v="0"/>
    <n v="8"/>
    <x v="1"/>
    <d v="2024-02-22T12:00:00"/>
    <d v="1900-01-01T23:50:00"/>
    <n v="71.833333333313931"/>
    <x v="1"/>
    <x v="6"/>
    <n v="3"/>
    <s v="SI"/>
    <d v="1900-01-02T02:50:00"/>
    <n v="74.833333333313931"/>
    <d v="1899-12-30T00:00:00"/>
    <s v="SI"/>
    <n v="0"/>
    <d v="1900-01-02T03:00:00"/>
    <n v="75"/>
    <x v="1"/>
    <d v="1899-12-30T12:00:00"/>
    <s v="NO"/>
    <s v="BEAU5751038"/>
    <s v="CTU FLEVOKUST BV"/>
    <n v="380"/>
    <e v="#N/A"/>
    <n v="35"/>
    <n v="0"/>
    <n v="4"/>
    <s v="WEEK"/>
    <s v="CTU FLEVOKUST BVWEEK"/>
    <n v="380"/>
    <n v="0"/>
    <n v="380"/>
    <m/>
  </r>
  <r>
    <s v="MADRID MAERSK"/>
    <s v="Rotterdam"/>
    <d v="2024-02-19T09:10:00"/>
    <x v="11"/>
    <x v="0"/>
    <s v="MAERSK"/>
    <s v="MRKU0686698"/>
    <s v="LELYSTAD"/>
    <d v="2024-02-22T07:00:00"/>
    <d v="2024-02-22T07:00:00"/>
    <x v="156"/>
    <d v="2024-02-22T07:20:00"/>
    <x v="1"/>
    <s v="NO"/>
    <n v="0"/>
    <n v="8"/>
    <x v="1"/>
    <d v="2024-02-22T07:00:00"/>
    <d v="1900-01-01T21:50:00"/>
    <n v="69.833333333255723"/>
    <x v="1"/>
    <x v="1"/>
    <n v="0"/>
    <s v="SI"/>
    <d v="1900-01-01T21:50:00"/>
    <n v="69.833333333255723"/>
    <d v="1899-12-30T00:00:00"/>
    <s v="SI"/>
    <n v="0"/>
    <d v="1900-01-01T22:10:00"/>
    <n v="70.166666666627862"/>
    <x v="1"/>
    <d v="1899-12-30T07:00:00"/>
    <s v="NO"/>
    <s v="MRKU0686698"/>
    <s v="CTU FLEVOKUST BV"/>
    <n v="380"/>
    <e v="#N/A"/>
    <n v="35"/>
    <n v="0"/>
    <n v="4"/>
    <s v="WEEK"/>
    <s v="CTU FLEVOKUST BVWEEK"/>
    <n v="380"/>
    <n v="0"/>
    <n v="380"/>
    <m/>
  </r>
  <r>
    <s v="MADRID MAERSK"/>
    <s v="Rotterdam"/>
    <d v="2024-02-19T09:10:00"/>
    <x v="11"/>
    <x v="0"/>
    <s v="MAERSK"/>
    <s v="MRKU9655980"/>
    <s v="SIMEI LELYSTAD"/>
    <d v="2024-02-22T09:00:00"/>
    <d v="2024-02-22T13:22:00"/>
    <x v="157"/>
    <d v="2024-02-22T13:35:00"/>
    <x v="1"/>
    <s v="NO"/>
    <n v="0"/>
    <n v="8"/>
    <x v="1"/>
    <d v="2024-02-22T13:22:00"/>
    <d v="1900-01-01T23:50:00"/>
    <n v="71.833333333313931"/>
    <x v="1"/>
    <x v="5"/>
    <n v="4.5"/>
    <s v="SI"/>
    <d v="1900-01-02T04:20:00"/>
    <n v="76.333333333313931"/>
    <d v="1899-12-30T00:00:00"/>
    <s v="SI"/>
    <n v="0"/>
    <d v="1900-01-02T04:25:00"/>
    <n v="76.416666666569654"/>
    <x v="1"/>
    <d v="1899-12-30T13:30:00"/>
    <s v="NO"/>
    <s v="MRKU9655980"/>
    <s v="CTU FLEVOKUST BV"/>
    <n v="380"/>
    <e v="#N/A"/>
    <n v="35"/>
    <n v="0"/>
    <n v="4"/>
    <s v="WEEK"/>
    <s v="CTU FLEVOKUST BVWEEK"/>
    <n v="380"/>
    <n v="0"/>
    <n v="380"/>
    <m/>
  </r>
  <r>
    <s v="MADRID MAERSK"/>
    <s v="Rotterdam"/>
    <d v="2024-02-19T09:10:00"/>
    <x v="11"/>
    <x v="0"/>
    <s v="MAERSK"/>
    <s v="MRSU0264592"/>
    <s v="LELYSTAD"/>
    <d v="2024-02-22T07:00:00"/>
    <d v="2024-02-22T07:37:00"/>
    <x v="156"/>
    <d v="2024-02-22T07:40:00"/>
    <x v="1"/>
    <s v="CLEANING"/>
    <n v="0"/>
    <n v="8"/>
    <x v="1"/>
    <d v="2024-02-22T07:37:00"/>
    <d v="1900-01-01T21:50:00"/>
    <n v="69.833333333255723"/>
    <x v="1"/>
    <x v="1"/>
    <n v="0"/>
    <s v="SI"/>
    <d v="1900-01-01T21:50:00"/>
    <n v="69.833333333255723"/>
    <d v="1899-12-30T00:37:00"/>
    <s v="SI"/>
    <n v="0.61666666675591841"/>
    <d v="1900-01-01T22:30:00"/>
    <n v="70.5"/>
    <x v="1"/>
    <d v="1899-12-30T07:00:00"/>
    <s v="NO"/>
    <s v="MRSU0264592"/>
    <s v="CTU FLEVOKUST BV"/>
    <n v="380"/>
    <n v="100"/>
    <n v="35"/>
    <n v="0"/>
    <n v="4"/>
    <s v="WEEK"/>
    <s v="CTU FLEVOKUST BVWEEK"/>
    <n v="480"/>
    <n v="0"/>
    <n v="480"/>
    <m/>
  </r>
  <r>
    <s v="MADRID MAERSK"/>
    <s v="Rotterdam"/>
    <d v="2024-02-19T09:10:00"/>
    <x v="11"/>
    <x v="3"/>
    <s v="MAERSK"/>
    <s v="MRSU5477395"/>
    <s v="SIMEI LELYSTAD"/>
    <d v="2024-02-20T06:00:00"/>
    <d v="2024-02-20T06:50:00"/>
    <x v="158"/>
    <d v="2024-02-20T07:10:00"/>
    <x v="0"/>
    <s v="NO"/>
    <n v="1"/>
    <n v="8"/>
    <x v="1"/>
    <d v="2024-02-20T06:50:00"/>
    <d v="1899-12-30T20:50:00"/>
    <n v="20.833333333313931"/>
    <x v="0"/>
    <x v="1"/>
    <n v="0"/>
    <s v="SI"/>
    <d v="1899-12-30T20:50:00"/>
    <n v="20.833333333313931"/>
    <d v="1899-12-30T00:50:00"/>
    <s v="NO"/>
    <n v="0.83333333325572312"/>
    <d v="1899-12-30T22:00:00"/>
    <n v="21.999999999941792"/>
    <x v="0"/>
    <d v="1899-12-30T06:00:00"/>
    <s v="NO"/>
    <s v="MRSU5477395"/>
    <s v="MSI"/>
    <n v="480"/>
    <e v="#N/A"/>
    <n v="50"/>
    <n v="50"/>
    <n v="2"/>
    <s v="WEEK"/>
    <s v="MSIWEEK"/>
    <n v="530"/>
    <n v="25"/>
    <n v="555"/>
    <m/>
  </r>
  <r>
    <s v="MADRID MAERSK"/>
    <s v="Rotterdam"/>
    <d v="2024-02-19T09:10:00"/>
    <x v="11"/>
    <x v="0"/>
    <s v="MAERSK"/>
    <s v="MSKU1042407"/>
    <s v="SIMEI LELYSTAD"/>
    <d v="2024-02-22T09:00:00"/>
    <d v="2024-02-22T10:24:00"/>
    <x v="159"/>
    <d v="2024-02-22T10:35:00"/>
    <x v="1"/>
    <s v="NO"/>
    <n v="0"/>
    <n v="8"/>
    <x v="1"/>
    <d v="2024-02-22T10:24:00"/>
    <d v="1900-01-01T23:50:00"/>
    <n v="71.833333333313931"/>
    <x v="1"/>
    <x v="7"/>
    <n v="1.5"/>
    <s v="SI"/>
    <d v="1900-01-02T01:20:00"/>
    <n v="73.333333333313931"/>
    <d v="1899-12-30T00:00:00"/>
    <s v="SI"/>
    <n v="0"/>
    <d v="1900-01-02T01:25:00"/>
    <n v="73.416666666569654"/>
    <x v="1"/>
    <d v="1899-12-30T10:30:00"/>
    <s v="NO"/>
    <s v="MSKU1042407"/>
    <s v="CTU FLEVOKUST BV"/>
    <n v="380"/>
    <e v="#N/A"/>
    <n v="35"/>
    <n v="0"/>
    <n v="4"/>
    <s v="WEEK"/>
    <s v="CTU FLEVOKUST BVWEEK"/>
    <n v="380"/>
    <n v="0"/>
    <n v="380"/>
    <m/>
  </r>
  <r>
    <s v="MADRID MAERSK"/>
    <s v="Rotterdam"/>
    <d v="2024-02-19T09:10:00"/>
    <x v="11"/>
    <x v="0"/>
    <s v="MAERSK"/>
    <s v="TRHU4813353"/>
    <s v="SIMEI LELYSTAD"/>
    <d v="2024-02-22T09:00:00"/>
    <d v="2024-02-22T08:20:00"/>
    <x v="160"/>
    <d v="2024-02-22T08:35:00"/>
    <x v="1"/>
    <s v="NO"/>
    <n v="0"/>
    <n v="8"/>
    <x v="1"/>
    <d v="2024-02-22T08:20:00"/>
    <d v="1900-01-01T23:50:00"/>
    <n v="71.833333333313931"/>
    <x v="1"/>
    <x v="1"/>
    <n v="0"/>
    <s v="SI"/>
    <d v="1900-01-01T23:50:00"/>
    <n v="71.833333333313931"/>
    <d v="1899-12-30T00:00:00"/>
    <s v="SI"/>
    <n v="0"/>
    <d v="1900-01-01T23:25:00"/>
    <n v="71.416666666686069"/>
    <x v="1"/>
    <d v="1899-12-30T09:00:00"/>
    <s v="NO"/>
    <s v="TRHU4813353"/>
    <s v="CTU FLEVOKUST BV"/>
    <n v="380"/>
    <e v="#N/A"/>
    <n v="35"/>
    <n v="0"/>
    <n v="4"/>
    <s v="WEEK"/>
    <s v="CTU FLEVOKUST BVWEEK"/>
    <n v="380"/>
    <n v="0"/>
    <n v="380"/>
    <m/>
  </r>
  <r>
    <s v="MARGRETHE MAERSK"/>
    <s v="Rotterdam"/>
    <d v="2024-02-29T22:27:00"/>
    <x v="12"/>
    <x v="3"/>
    <s v="MAERSK"/>
    <s v="FSCU8278131"/>
    <s v="LELYSTAD"/>
    <d v="2024-03-02T03:00:00"/>
    <d v="2024-03-02T23:47:00"/>
    <x v="161"/>
    <d v="2024-03-03T00:20:00"/>
    <x v="0"/>
    <s v="NO"/>
    <n v="0"/>
    <n v="9"/>
    <x v="2"/>
    <d v="2024-03-02T23:47:00"/>
    <d v="1899-12-31T04:33:00"/>
    <n v="28.549999999988358"/>
    <x v="0"/>
    <x v="30"/>
    <n v="20.000000000058208"/>
    <s v="SI"/>
    <d v="1900-01-01T00:33:00"/>
    <n v="48.550000000046566"/>
    <d v="1899-12-30T00:47:00"/>
    <s v="NO"/>
    <n v="0.78333333326736465"/>
    <d v="1900-01-01T01:53:00"/>
    <n v="49.883333333360497"/>
    <x v="1"/>
    <d v="1899-12-30T23:00:00"/>
    <s v="NIGHT"/>
    <s v="FSCU8278131"/>
    <s v="MSI"/>
    <n v="530"/>
    <e v="#N/A"/>
    <n v="50"/>
    <n v="0"/>
    <n v="6"/>
    <s v="NIGHT"/>
    <s v="MSINIGHT"/>
    <n v="530"/>
    <n v="25"/>
    <n v="555"/>
    <m/>
  </r>
  <r>
    <s v="MARGRETHE MAERSK"/>
    <s v="Rotterdam"/>
    <d v="2024-02-29T22:27:00"/>
    <x v="12"/>
    <x v="2"/>
    <s v="MAERSK"/>
    <s v="HASU5104257"/>
    <s v="SIMEI LELYSTAD"/>
    <d v="2024-03-02T03:00:00"/>
    <d v="2024-03-03T10:39:00"/>
    <x v="162"/>
    <d v="2024-03-03T12:05:00"/>
    <x v="0"/>
    <s v="NO"/>
    <n v="0"/>
    <n v="9"/>
    <x v="2"/>
    <d v="2024-03-03T10:39:00"/>
    <d v="1899-12-31T04:33:00"/>
    <n v="28.549999999988358"/>
    <x v="0"/>
    <x v="46"/>
    <n v="33.999999999941792"/>
    <s v="NO"/>
    <d v="1900-01-01T14:33:00"/>
    <n v="62.549999999930151"/>
    <d v="1899-12-30T00:00:00"/>
    <s v="SI"/>
    <n v="0"/>
    <d v="1900-01-01T13:38:00"/>
    <n v="61.633333333244082"/>
    <x v="1"/>
    <d v="1899-12-30T13:00:00"/>
    <s v="NO"/>
    <s v="HASU5104257"/>
    <s v="OM TRANSPORT"/>
    <n v="550"/>
    <e v="#N/A"/>
    <n v="50"/>
    <n v="0"/>
    <n v="7"/>
    <s v="SUNDAY"/>
    <s v="OM TRANSPORTSUNDAY"/>
    <n v="550"/>
    <n v="25"/>
    <n v="575"/>
    <m/>
  </r>
  <r>
    <s v="MARGRETHE MAERSK"/>
    <s v="Rotterdam"/>
    <d v="2024-02-29T22:27:00"/>
    <x v="12"/>
    <x v="1"/>
    <s v="MAERSK"/>
    <s v="MRKU0737291"/>
    <s v="SIMEI LELYSTAD"/>
    <d v="2024-03-02T03:00:00"/>
    <d v="2024-03-03T07:13:00"/>
    <x v="163"/>
    <d v="2024-03-03T07:20:00"/>
    <x v="0"/>
    <s v="NO"/>
    <n v="0"/>
    <n v="9"/>
    <x v="2"/>
    <d v="2024-03-03T07:13:00"/>
    <d v="1899-12-31T04:33:00"/>
    <n v="28.549999999988358"/>
    <x v="0"/>
    <x v="47"/>
    <n v="27.999999999941792"/>
    <s v="NO"/>
    <d v="1900-01-01T08:33:00"/>
    <n v="56.549999999930151"/>
    <d v="1899-12-30T00:13:00"/>
    <s v="SI"/>
    <n v="0.21666666667442769"/>
    <d v="1900-01-01T08:53:00"/>
    <n v="56.883333333302289"/>
    <x v="1"/>
    <d v="1899-12-30T07:00:00"/>
    <s v="NO"/>
    <s v="MRKU0737291"/>
    <s v="LOGIX"/>
    <n v="530"/>
    <e v="#N/A"/>
    <n v="50"/>
    <n v="0"/>
    <n v="7"/>
    <s v="SUNDAY"/>
    <s v="LOGIXSUNDAY"/>
    <n v="530"/>
    <n v="25"/>
    <n v="555"/>
    <m/>
  </r>
  <r>
    <s v="MARGRETHE MAERSK"/>
    <s v="Rotterdam"/>
    <d v="2024-02-29T22:27:00"/>
    <x v="12"/>
    <x v="0"/>
    <s v="MAERSK"/>
    <s v="MRKU1078748"/>
    <s v="SIMEI LELYSTAD"/>
    <d v="2024-03-03T23:00:00"/>
    <d v="2024-03-04T06:00:00"/>
    <x v="164"/>
    <d v="2024-03-04T06:15:00"/>
    <x v="1"/>
    <s v="NO"/>
    <n v="1"/>
    <n v="10"/>
    <x v="2"/>
    <d v="2024-03-04T06:00:00"/>
    <d v="1900-01-02T00:33:00"/>
    <n v="72.550000000046566"/>
    <x v="1"/>
    <x v="15"/>
    <n v="6.9999999999417923"/>
    <s v="SI"/>
    <d v="1900-01-02T07:33:00"/>
    <n v="79.549999999988358"/>
    <d v="1899-12-30T00:00:00"/>
    <s v="SI"/>
    <n v="0"/>
    <d v="1900-01-02T07:48:00"/>
    <n v="79.799999999930151"/>
    <x v="1"/>
    <d v="1899-12-30T06:00:00"/>
    <s v="NO"/>
    <s v="MRKU1078748"/>
    <s v="CTU FLEVOKUST BV"/>
    <n v="380"/>
    <e v="#N/A"/>
    <n v="35"/>
    <n v="35"/>
    <n v="1"/>
    <s v="WEEK"/>
    <s v="CTU FLEVOKUST BVWEEK"/>
    <n v="415"/>
    <n v="0"/>
    <n v="415"/>
    <m/>
  </r>
  <r>
    <s v="MARGRETHE MAERSK"/>
    <s v="Rotterdam"/>
    <d v="2024-02-29T22:27:00"/>
    <x v="12"/>
    <x v="0"/>
    <s v="MAERSK"/>
    <s v="MRKU2279048"/>
    <s v="SIMEI LELYSTAD"/>
    <d v="2024-03-03T23:00:00"/>
    <d v="2024-03-04T10:24:00"/>
    <x v="165"/>
    <d v="2024-03-04T10:45:00"/>
    <x v="1"/>
    <s v="NO"/>
    <n v="0"/>
    <n v="10"/>
    <x v="2"/>
    <d v="2024-03-04T10:24:00"/>
    <d v="1900-01-02T00:33:00"/>
    <n v="72.550000000046566"/>
    <x v="1"/>
    <x v="17"/>
    <n v="10.999999999883585"/>
    <s v="SI"/>
    <d v="1900-01-02T11:33:00"/>
    <n v="83.549999999930151"/>
    <d v="1899-12-30T00:24:00"/>
    <s v="SI"/>
    <n v="0.40000000008149073"/>
    <d v="1900-01-02T12:18:00"/>
    <n v="84.299999999930151"/>
    <x v="1"/>
    <d v="1899-12-30T10:00:00"/>
    <s v="NO"/>
    <s v="MRKU2279048"/>
    <s v="CTU FLEVOKUST BV"/>
    <n v="380"/>
    <e v="#N/A"/>
    <n v="35"/>
    <n v="0"/>
    <n v="1"/>
    <s v="WEEK"/>
    <s v="CTU FLEVOKUST BVWEEK"/>
    <n v="380"/>
    <n v="0"/>
    <n v="380"/>
    <m/>
  </r>
  <r>
    <s v="MARGRETHE MAERSK"/>
    <s v="Rotterdam"/>
    <d v="2024-02-29T22:27:00"/>
    <x v="12"/>
    <x v="0"/>
    <s v="MAERSK"/>
    <s v="MRKU3882797"/>
    <s v="LELYSTAD"/>
    <d v="2024-03-03T23:00:00"/>
    <d v="2024-03-03T23:05:00"/>
    <x v="166"/>
    <d v="2024-03-04T00:05:00"/>
    <x v="1"/>
    <s v="NO"/>
    <n v="0"/>
    <n v="9"/>
    <x v="2"/>
    <d v="2024-03-03T23:05:00"/>
    <d v="1900-01-02T00:33:00"/>
    <n v="72.550000000046566"/>
    <x v="1"/>
    <x v="6"/>
    <n v="3"/>
    <s v="SI"/>
    <d v="1900-01-02T03:33:00"/>
    <n v="75.550000000046566"/>
    <d v="1899-12-30T00:00:00"/>
    <s v="SI"/>
    <n v="0"/>
    <d v="1900-01-02T01:38:00"/>
    <n v="73.633333333244082"/>
    <x v="1"/>
    <d v="1899-12-30T02:00:00"/>
    <s v="NIGHT"/>
    <s v="MRKU3882797"/>
    <s v="CTU FLEVOKUST BV"/>
    <n v="380"/>
    <e v="#N/A"/>
    <n v="35"/>
    <n v="0"/>
    <n v="1"/>
    <s v="NIGHT"/>
    <s v="CTU FLEVOKUST BVNIGHT"/>
    <n v="380"/>
    <n v="0"/>
    <n v="380"/>
    <m/>
  </r>
  <r>
    <s v="MARGRETHE MAERSK"/>
    <s v="Rotterdam"/>
    <d v="2024-02-29T22:27:00"/>
    <x v="12"/>
    <x v="0"/>
    <s v="MAERSK"/>
    <s v="MRKU4352343"/>
    <s v="SIMEI LELYSTAD"/>
    <d v="2024-03-03T23:00:00"/>
    <d v="2024-03-04T13:53:00"/>
    <x v="167"/>
    <d v="2024-03-04T14:05:00"/>
    <x v="1"/>
    <s v="NO"/>
    <n v="0"/>
    <n v="10"/>
    <x v="2"/>
    <d v="2024-03-04T13:53:00"/>
    <d v="1900-01-02T00:33:00"/>
    <n v="72.550000000046566"/>
    <x v="1"/>
    <x v="31"/>
    <n v="15"/>
    <s v="SI"/>
    <d v="1900-01-02T15:33:00"/>
    <n v="87.550000000046566"/>
    <d v="1899-12-30T00:00:00"/>
    <s v="SI"/>
    <n v="0"/>
    <d v="1900-01-02T15:38:00"/>
    <n v="87.633333333302289"/>
    <x v="1"/>
    <d v="1899-12-30T14:00:00"/>
    <s v="NO"/>
    <s v="MRKU4352343"/>
    <s v="CTU FLEVOKUST BV"/>
    <n v="380"/>
    <e v="#N/A"/>
    <n v="35"/>
    <n v="0"/>
    <n v="1"/>
    <s v="WEEK"/>
    <s v="CTU FLEVOKUST BVWEEK"/>
    <n v="380"/>
    <n v="0"/>
    <n v="380"/>
    <m/>
  </r>
  <r>
    <s v="MARGRETHE MAERSK"/>
    <s v="Rotterdam"/>
    <d v="2024-02-29T22:27:00"/>
    <x v="12"/>
    <x v="0"/>
    <s v="MAERSK"/>
    <s v="MRSU5039547"/>
    <s v="SIMEI LELYSTAD"/>
    <d v="2024-03-03T23:00:00"/>
    <d v="2024-03-04T12:08:00"/>
    <x v="168"/>
    <d v="2024-03-04T12:24:00"/>
    <x v="1"/>
    <s v="NO"/>
    <n v="0"/>
    <n v="10"/>
    <x v="2"/>
    <d v="2024-03-04T12:08:00"/>
    <d v="1900-01-02T00:33:00"/>
    <n v="72.550000000046566"/>
    <x v="1"/>
    <x v="13"/>
    <n v="12.999999999941792"/>
    <s v="SI"/>
    <d v="1900-01-02T13:33:00"/>
    <n v="85.549999999988358"/>
    <d v="1899-12-30T00:08:00"/>
    <s v="SI"/>
    <n v="0.13333333341870457"/>
    <d v="1900-01-02T13:57:00"/>
    <n v="85.950000000069849"/>
    <x v="1"/>
    <d v="1899-12-30T12:00:00"/>
    <s v="NO"/>
    <s v="MRSU5039547"/>
    <s v="CTU FLEVOKUST BV"/>
    <n v="380"/>
    <e v="#N/A"/>
    <n v="35"/>
    <n v="0"/>
    <n v="1"/>
    <s v="WEEK"/>
    <s v="CTU FLEVOKUST BVWEEK"/>
    <n v="380"/>
    <n v="0"/>
    <n v="430"/>
    <n v="50"/>
  </r>
  <r>
    <s v="MARGRETHE MAERSK"/>
    <s v="Rotterdam"/>
    <d v="2024-02-29T22:27:00"/>
    <x v="12"/>
    <x v="3"/>
    <s v="MAERSK"/>
    <s v="MSKU4696171"/>
    <s v="SIMEI LELYSTAD"/>
    <d v="2024-03-01T14:00:00"/>
    <d v="2024-03-01T14:08:00"/>
    <x v="169"/>
    <d v="2024-03-01T14:24:00"/>
    <x v="0"/>
    <s v="NO"/>
    <n v="0"/>
    <n v="9"/>
    <x v="2"/>
    <d v="2024-03-01T14:08:00"/>
    <d v="1899-12-30T15:33:00"/>
    <n v="15.550000000046566"/>
    <x v="0"/>
    <x v="1"/>
    <n v="0"/>
    <s v="SI"/>
    <d v="1899-12-30T15:33:00"/>
    <n v="15.550000000046566"/>
    <d v="1899-12-30T00:08:00"/>
    <s v="SI"/>
    <n v="0.13333333324408159"/>
    <d v="1899-12-30T15:57:00"/>
    <n v="15.949999999953434"/>
    <x v="0"/>
    <d v="1899-12-30T14:00:00"/>
    <s v="NO"/>
    <s v="MSKU4696171"/>
    <s v="MSI"/>
    <n v="480"/>
    <e v="#N/A"/>
    <n v="50"/>
    <n v="0"/>
    <n v="5"/>
    <s v="WEEK"/>
    <s v="MSIWEEK"/>
    <n v="480"/>
    <n v="25"/>
    <n v="505"/>
    <m/>
  </r>
  <r>
    <s v="MARGRETHE MAERSK"/>
    <s v="Rotterdam"/>
    <d v="2024-02-29T22:27:00"/>
    <x v="12"/>
    <x v="3"/>
    <s v="MAERSK"/>
    <s v="MSKU4743490"/>
    <s v="LELYSTAD"/>
    <d v="2024-03-02T03:00:00"/>
    <d v="2024-03-02T13:50:00"/>
    <x v="170"/>
    <d v="2024-03-02T14:10:00"/>
    <x v="0"/>
    <s v="NO"/>
    <n v="0"/>
    <n v="9"/>
    <x v="2"/>
    <d v="2024-03-02T13:50:00"/>
    <d v="1899-12-31T04:33:00"/>
    <n v="28.549999999988358"/>
    <x v="0"/>
    <x v="36"/>
    <n v="9.9999999999417923"/>
    <s v="SI"/>
    <d v="1899-12-31T14:33:00"/>
    <n v="38.549999999930151"/>
    <d v="1899-12-30T00:50:00"/>
    <s v="NO"/>
    <n v="0.8333333334303461"/>
    <d v="1899-12-31T15:43:00"/>
    <n v="39.716666666732635"/>
    <x v="0"/>
    <d v="1899-12-30T13:00:00"/>
    <s v="NO"/>
    <s v="MSKU4743490"/>
    <s v="MSI"/>
    <n v="500"/>
    <e v="#N/A"/>
    <n v="50"/>
    <n v="0"/>
    <n v="6"/>
    <s v="SATURDAY"/>
    <s v="MSISATURDAY"/>
    <n v="500"/>
    <n v="25"/>
    <n v="525"/>
    <m/>
  </r>
  <r>
    <s v="MARGRETHE MAERSK"/>
    <s v="Rotterdam"/>
    <d v="2024-02-29T22:27:00"/>
    <x v="12"/>
    <x v="1"/>
    <s v="MAERSK"/>
    <s v="MSKU4788365"/>
    <s v="SIMEI LELYSTAD"/>
    <d v="2024-03-02T03:00:00"/>
    <d v="2024-03-03T07:08:00"/>
    <x v="163"/>
    <d v="2024-03-03T07:25:00"/>
    <x v="0"/>
    <s v="NO"/>
    <n v="1"/>
    <n v="9"/>
    <x v="2"/>
    <d v="2024-03-03T07:08:00"/>
    <d v="1899-12-31T04:33:00"/>
    <n v="28.549999999988358"/>
    <x v="0"/>
    <x v="47"/>
    <n v="27.999999999941792"/>
    <s v="NO"/>
    <d v="1900-01-01T08:33:00"/>
    <n v="56.549999999930151"/>
    <d v="1899-12-30T00:08:00"/>
    <s v="SI"/>
    <n v="0.13333333341870457"/>
    <d v="1900-01-01T08:58:00"/>
    <n v="56.966666666732635"/>
    <x v="1"/>
    <d v="1899-12-30T07:00:00"/>
    <s v="NO"/>
    <s v="MSKU4788365"/>
    <s v="LOGIX"/>
    <n v="530"/>
    <e v="#N/A"/>
    <n v="50"/>
    <n v="50"/>
    <n v="7"/>
    <s v="SUNDAY"/>
    <s v="LOGIXSUNDAY"/>
    <n v="580"/>
    <n v="25"/>
    <n v="605"/>
    <m/>
  </r>
  <r>
    <s v="MARGRETHE MAERSK"/>
    <s v="Rotterdam"/>
    <d v="2024-02-29T22:27:00"/>
    <x v="12"/>
    <x v="3"/>
    <s v="MAERSK"/>
    <s v="PONU3067960"/>
    <s v="SIMEI LELYSTAD"/>
    <d v="2024-03-01T14:00:00"/>
    <d v="2024-03-01T12:20:00"/>
    <x v="171"/>
    <d v="2024-03-01T12:30:00"/>
    <x v="0"/>
    <s v="NO"/>
    <n v="0"/>
    <n v="9"/>
    <x v="2"/>
    <d v="2024-03-01T12:20:00"/>
    <d v="1899-12-30T15:33:00"/>
    <n v="15.550000000046566"/>
    <x v="0"/>
    <x v="18"/>
    <n v="0.99999999994179234"/>
    <s v="SI"/>
    <d v="1899-12-30T16:33:00"/>
    <n v="16.549999999988358"/>
    <d v="1899-12-30T00:00:00"/>
    <s v="SI"/>
    <n v="0"/>
    <d v="1899-12-30T14:03:00"/>
    <n v="14.050000000046566"/>
    <x v="0"/>
    <d v="1899-12-30T15:00:00"/>
    <s v="NO"/>
    <s v="PONU3067960"/>
    <s v="MSI"/>
    <n v="480"/>
    <e v="#N/A"/>
    <n v="50"/>
    <n v="0"/>
    <n v="5"/>
    <s v="WEEK"/>
    <s v="MSIWEEK"/>
    <n v="480"/>
    <n v="25"/>
    <n v="505"/>
    <m/>
  </r>
  <r>
    <s v="MARGRETHE MAERSK"/>
    <s v="Rotterdam"/>
    <d v="2024-02-29T22:27:00"/>
    <x v="12"/>
    <x v="0"/>
    <s v="MAERSK"/>
    <s v="TLLU2187704"/>
    <s v="SIMEI LELYSTAD"/>
    <d v="2024-03-03T23:00:00"/>
    <d v="2024-03-04T15:25:00"/>
    <x v="172"/>
    <d v="2024-03-04T15:35:00"/>
    <x v="1"/>
    <s v="NO"/>
    <n v="0"/>
    <n v="10"/>
    <x v="2"/>
    <d v="2024-03-04T15:25:00"/>
    <d v="1900-01-02T00:33:00"/>
    <n v="72.550000000046566"/>
    <x v="1"/>
    <x v="4"/>
    <n v="16.999999999883585"/>
    <s v="SI"/>
    <d v="1900-01-02T17:33:00"/>
    <n v="89.549999999930151"/>
    <d v="1899-12-30T00:00:00"/>
    <s v="SI"/>
    <n v="0"/>
    <d v="1900-01-02T17:08:00"/>
    <n v="89.133333333302289"/>
    <x v="1"/>
    <d v="1899-12-30T16:00:00"/>
    <s v="NO"/>
    <s v="TLLU2187704"/>
    <s v="CTU FLEVOKUST BV"/>
    <n v="380"/>
    <e v="#N/A"/>
    <n v="35"/>
    <n v="0"/>
    <n v="1"/>
    <s v="WEEK"/>
    <s v="CTU FLEVOKUST BVWEEK"/>
    <n v="380"/>
    <n v="0"/>
    <n v="380"/>
    <m/>
  </r>
  <r>
    <s v="W KAMPALA"/>
    <s v="Rotterdam"/>
    <d v="2024-03-01T02:58:00"/>
    <x v="13"/>
    <x v="0"/>
    <s v="MAERSK"/>
    <s v="CIPU5061665"/>
    <s v="LELYSTAD"/>
    <d v="2024-03-01T14:00:00"/>
    <d v="2024-03-01T20:06:00"/>
    <x v="173"/>
    <d v="2024-03-01T20:16:00"/>
    <x v="0"/>
    <s v="CLEANING"/>
    <n v="0"/>
    <n v="9"/>
    <x v="2"/>
    <d v="2024-03-01T20:06:00"/>
    <d v="1899-12-30T11:02:00"/>
    <n v="11.033333333325572"/>
    <x v="0"/>
    <x v="15"/>
    <n v="6.9999999999417923"/>
    <s v="SI"/>
    <d v="1899-12-30T18:02:00"/>
    <n v="18.033333333267365"/>
    <d v="1899-12-30T00:00:00"/>
    <s v="SI"/>
    <n v="0"/>
    <d v="1899-12-30T17:18:00"/>
    <n v="17.299999999988358"/>
    <x v="0"/>
    <d v="1899-12-30T21:00:00"/>
    <s v="NIGHT"/>
    <s v="CIPU5061665"/>
    <s v="CTU FLEVOKUST BV"/>
    <n v="530"/>
    <n v="100"/>
    <n v="35"/>
    <n v="0"/>
    <n v="5"/>
    <s v="NIGHT"/>
    <s v="CTU FLEVOKUST BVNIGHT"/>
    <n v="630"/>
    <n v="0"/>
    <n v="630"/>
    <m/>
  </r>
  <r>
    <s v="W KAMPALA"/>
    <s v="Rotterdam"/>
    <d v="2024-03-01T02:58:00"/>
    <x v="13"/>
    <x v="1"/>
    <s v="MAERSK"/>
    <s v="GCXU5592409"/>
    <s v="SIMEI LELYSTAD"/>
    <d v="2024-03-01T23:00:00"/>
    <d v="2024-03-03T14:39:00"/>
    <x v="174"/>
    <d v="2024-03-03T14:45:00"/>
    <x v="0"/>
    <s v="NO"/>
    <n v="0"/>
    <n v="9"/>
    <x v="2"/>
    <d v="2024-03-03T14:39:00"/>
    <d v="1899-12-30T20:02:00"/>
    <n v="20.033333333325572"/>
    <x v="0"/>
    <x v="32"/>
    <n v="39.999999999941792"/>
    <s v="NO"/>
    <d v="1900-01-01T12:02:00"/>
    <n v="60.033333333267365"/>
    <d v="1899-12-30T00:00:00"/>
    <s v="SI"/>
    <n v="0"/>
    <d v="1900-01-01T11:47:00"/>
    <n v="59.783333333325572"/>
    <x v="1"/>
    <d v="1899-12-30T15:00:00"/>
    <s v="NO"/>
    <s v="GCXU5592409"/>
    <s v="LOGIX"/>
    <n v="530"/>
    <e v="#N/A"/>
    <n v="50"/>
    <n v="0"/>
    <n v="7"/>
    <s v="SUNDAY"/>
    <s v="LOGIXSUNDAY"/>
    <n v="530"/>
    <n v="25"/>
    <n v="555"/>
    <m/>
  </r>
  <r>
    <s v="W KAMPALA"/>
    <s v="Rotterdam"/>
    <d v="2024-03-01T02:58:00"/>
    <x v="13"/>
    <x v="3"/>
    <s v="MAERSK"/>
    <s v="HASU4055688"/>
    <s v="LELYSTAD"/>
    <d v="2024-03-01T23:00:00"/>
    <d v="2024-03-02T07:42:00"/>
    <x v="175"/>
    <d v="2024-03-02T10:00:00"/>
    <x v="0"/>
    <s v="NO"/>
    <n v="0"/>
    <n v="9"/>
    <x v="2"/>
    <d v="2024-03-02T07:42:00"/>
    <d v="1899-12-30T20:02:00"/>
    <n v="20.033333333325572"/>
    <x v="0"/>
    <x v="19"/>
    <n v="9"/>
    <s v="SI"/>
    <d v="1899-12-31T05:02:00"/>
    <n v="29.033333333325572"/>
    <d v="1899-12-30T00:00:00"/>
    <s v="SI"/>
    <n v="0"/>
    <d v="1899-12-31T07:02:00"/>
    <n v="31.033333333209157"/>
    <x v="0"/>
    <d v="1899-12-30T08:00:00"/>
    <s v="NO"/>
    <s v="HASU4055688"/>
    <s v="MSI"/>
    <n v="500"/>
    <e v="#N/A"/>
    <n v="50"/>
    <n v="0"/>
    <n v="6"/>
    <s v="SATURDAY"/>
    <s v="MSISATURDAY"/>
    <n v="500"/>
    <n v="25"/>
    <n v="525"/>
    <m/>
  </r>
  <r>
    <s v="W KAMPALA"/>
    <s v="Rotterdam"/>
    <d v="2024-03-01T02:58:00"/>
    <x v="13"/>
    <x v="0"/>
    <s v="MAERSK"/>
    <s v="HASU4129585"/>
    <s v="LELYSTAD"/>
    <d v="2024-03-01T23:00:00"/>
    <d v="2024-03-03T22:30:00"/>
    <x v="176"/>
    <d v="2024-03-03T22:30:00"/>
    <x v="0"/>
    <s v="CLEANING"/>
    <n v="0"/>
    <n v="9"/>
    <x v="2"/>
    <d v="2024-03-03T22:30:00"/>
    <d v="1899-12-30T20:02:00"/>
    <n v="20.033333333325572"/>
    <x v="0"/>
    <x v="49"/>
    <n v="48"/>
    <s v="NO"/>
    <d v="1900-01-01T20:02:00"/>
    <n v="68.033333333325572"/>
    <d v="1899-12-30T00:00:00"/>
    <s v="SI"/>
    <n v="0"/>
    <d v="1900-01-01T19:32:00"/>
    <n v="67.533333333267365"/>
    <x v="1"/>
    <d v="1899-12-30T23:00:00"/>
    <s v="NIGHT"/>
    <s v="HASU4129585"/>
    <s v="CTU FLEVOKUST BV"/>
    <n v="530"/>
    <n v="100"/>
    <n v="35"/>
    <n v="0"/>
    <n v="7"/>
    <s v="NIGHT"/>
    <s v="CTU FLEVOKUST BVNIGHT"/>
    <n v="630"/>
    <n v="0"/>
    <n v="630"/>
    <m/>
  </r>
  <r>
    <s v="W KAMPALA"/>
    <s v="Rotterdam"/>
    <d v="2024-03-01T02:58:00"/>
    <x v="13"/>
    <x v="2"/>
    <s v="MAERSK"/>
    <s v="HASU4944788"/>
    <s v="SIMEI LELYSTAD"/>
    <d v="2024-03-01T14:00:00"/>
    <d v="2024-03-01T16:15:00"/>
    <x v="177"/>
    <d v="2024-03-01T16:25:00"/>
    <x v="0"/>
    <s v="NO"/>
    <n v="0"/>
    <n v="9"/>
    <x v="2"/>
    <d v="2024-03-01T16:15:00"/>
    <d v="1899-12-30T11:02:00"/>
    <n v="11.033333333325572"/>
    <x v="0"/>
    <x v="2"/>
    <n v="3.9999999999417923"/>
    <s v="SI"/>
    <d v="1899-12-30T15:02:00"/>
    <n v="15.033333333267365"/>
    <d v="1899-12-30T00:00:00"/>
    <s v="SI"/>
    <n v="0"/>
    <d v="1899-12-30T13:27:00"/>
    <n v="13.450000000011642"/>
    <x v="0"/>
    <d v="1899-12-30T18:00:00"/>
    <s v="NO"/>
    <s v="HASU4944788"/>
    <s v="OM TRANSPORT"/>
    <n v="475"/>
    <e v="#N/A"/>
    <n v="50"/>
    <n v="0"/>
    <n v="5"/>
    <s v="WEEK"/>
    <s v="OM TRANSPORTWEEK"/>
    <n v="475"/>
    <n v="25"/>
    <n v="500"/>
    <m/>
  </r>
  <r>
    <s v="W KAMPALA"/>
    <s v="Rotterdam"/>
    <d v="2024-03-01T02:58:00"/>
    <x v="13"/>
    <x v="2"/>
    <s v="MAERSK"/>
    <s v="MIEU2019333"/>
    <s v="LELYSTAD"/>
    <d v="2024-03-01T23:00:00"/>
    <d v="2024-03-01T23:00:00"/>
    <x v="178"/>
    <d v="2024-03-02T07:30:00"/>
    <x v="0"/>
    <s v="CLEANING"/>
    <n v="0"/>
    <n v="9"/>
    <x v="2"/>
    <d v="2024-03-01T23:00:00"/>
    <d v="1899-12-30T20:02:00"/>
    <n v="20.033333333325572"/>
    <x v="0"/>
    <x v="1"/>
    <n v="0"/>
    <s v="SI"/>
    <d v="1899-12-30T20:02:00"/>
    <n v="20.033333333325572"/>
    <d v="1899-12-30T00:00:00"/>
    <s v="SI"/>
    <n v="0"/>
    <d v="1899-12-31T04:32:00"/>
    <n v="28.533333333267365"/>
    <x v="0"/>
    <d v="1899-12-30T23:00:00"/>
    <s v="NIGHT"/>
    <s v="MIEU2019333"/>
    <s v="OM TRANSPORT"/>
    <n v="475"/>
    <n v="110"/>
    <n v="50"/>
    <n v="0"/>
    <n v="5"/>
    <s v="NIGHT"/>
    <s v="OM TRANSPORTNIGHT"/>
    <n v="585"/>
    <n v="25"/>
    <n v="610"/>
    <m/>
  </r>
  <r>
    <s v="W KAMPALA"/>
    <s v="Rotterdam"/>
    <d v="2024-03-01T02:58:00"/>
    <x v="13"/>
    <x v="3"/>
    <s v="MAERSK"/>
    <s v="MRKU2282838"/>
    <s v="LELYSTAD"/>
    <d v="2024-03-01T23:00:00"/>
    <d v="2024-03-02T15:57:00"/>
    <x v="179"/>
    <d v="2024-03-02T16:10:00"/>
    <x v="0"/>
    <s v="NO"/>
    <n v="0"/>
    <n v="9"/>
    <x v="2"/>
    <d v="2024-03-02T15:57:00"/>
    <d v="1899-12-30T20:02:00"/>
    <n v="20.033333333325572"/>
    <x v="0"/>
    <x v="4"/>
    <n v="16.999999999883585"/>
    <s v="SI"/>
    <d v="1899-12-31T13:02:00"/>
    <n v="37.033333333209157"/>
    <d v="1899-12-30T00:00:00"/>
    <s v="SI"/>
    <n v="0"/>
    <d v="1899-12-31T13:12:00"/>
    <n v="37.199999999895226"/>
    <x v="0"/>
    <d v="1899-12-30T16:00:00"/>
    <s v="NO"/>
    <s v="MRKU2282838"/>
    <s v="MSI"/>
    <n v="500"/>
    <e v="#N/A"/>
    <n v="50"/>
    <n v="0"/>
    <n v="6"/>
    <s v="SATURDAY"/>
    <s v="MSISATURDAY"/>
    <n v="500"/>
    <n v="25"/>
    <n v="525"/>
    <m/>
  </r>
  <r>
    <s v="W KAMPALA"/>
    <s v="Rotterdam"/>
    <d v="2024-03-01T02:58:00"/>
    <x v="13"/>
    <x v="2"/>
    <s v="MAERSK"/>
    <s v="MRKU3734784"/>
    <s v="LELYSTAD"/>
    <d v="2024-03-01T23:00:00"/>
    <d v="2024-03-02T13:50:00"/>
    <x v="170"/>
    <d v="2024-03-02T14:10:00"/>
    <x v="0"/>
    <s v="NO"/>
    <n v="0"/>
    <n v="9"/>
    <x v="2"/>
    <d v="2024-03-02T13:50:00"/>
    <d v="1899-12-30T20:02:00"/>
    <n v="20.033333333325572"/>
    <x v="0"/>
    <x v="14"/>
    <n v="13.999999999883585"/>
    <s v="SI"/>
    <d v="1899-12-31T10:02:00"/>
    <n v="34.033333333209157"/>
    <d v="1899-12-30T00:50:00"/>
    <s v="NO"/>
    <n v="0.8333333334303461"/>
    <d v="1899-12-31T11:12:00"/>
    <n v="35.200000000011642"/>
    <x v="0"/>
    <d v="1899-12-30T13:00:00"/>
    <s v="NO"/>
    <s v="MRKU3734784"/>
    <s v="OM TRANSPORT"/>
    <n v="550"/>
    <e v="#N/A"/>
    <n v="50"/>
    <n v="0"/>
    <n v="6"/>
    <s v="SATURDAY"/>
    <s v="OM TRANSPORTSATURDAY"/>
    <n v="550"/>
    <n v="25"/>
    <n v="575"/>
    <m/>
  </r>
  <r>
    <s v="W KAMPALA"/>
    <s v="Rotterdam"/>
    <d v="2024-03-01T02:58:00"/>
    <x v="13"/>
    <x v="2"/>
    <s v="MAERSK"/>
    <s v="MRKU5218302"/>
    <s v="LELYSTAD"/>
    <d v="2024-03-01T23:00:00"/>
    <d v="2024-03-01T17:36:00"/>
    <x v="180"/>
    <d v="2024-03-01T18:20:00"/>
    <x v="0"/>
    <s v="NO"/>
    <n v="0"/>
    <n v="9"/>
    <x v="2"/>
    <d v="2024-03-01T17:36:00"/>
    <d v="1899-12-30T20:02:00"/>
    <n v="20.033333333325572"/>
    <x v="0"/>
    <x v="3"/>
    <n v="1.9999999998835847"/>
    <s v="SI"/>
    <d v="1899-12-30T22:02:00"/>
    <n v="22.033333333209157"/>
    <d v="1899-12-30T00:00:00"/>
    <s v="SI"/>
    <n v="0"/>
    <d v="1899-12-30T15:22:00"/>
    <n v="15.366666666639503"/>
    <x v="0"/>
    <d v="1899-12-30T01:00:00"/>
    <s v="NIGHT"/>
    <s v="MRKU5218302"/>
    <s v="OM TRANSPORT"/>
    <n v="475"/>
    <e v="#N/A"/>
    <n v="50"/>
    <n v="0"/>
    <n v="6"/>
    <s v="NIGHT"/>
    <s v="OM TRANSPORTNIGHT"/>
    <n v="475"/>
    <n v="25"/>
    <n v="500"/>
    <m/>
  </r>
  <r>
    <s v="W KAMPALA"/>
    <s v="Rotterdam"/>
    <d v="2024-03-01T02:58:00"/>
    <x v="13"/>
    <x v="2"/>
    <s v="MAERSK"/>
    <s v="MRKU8728608"/>
    <s v="LELYSTAD"/>
    <d v="2024-03-01T14:00:00"/>
    <d v="2024-03-01T21:01:00"/>
    <x v="173"/>
    <d v="2024-03-01T21:36:00"/>
    <x v="0"/>
    <s v="CLEANING"/>
    <n v="0"/>
    <n v="9"/>
    <x v="2"/>
    <d v="2024-03-01T21:01:00"/>
    <d v="1899-12-30T11:02:00"/>
    <n v="11.033333333325572"/>
    <x v="0"/>
    <x v="15"/>
    <n v="6.9999999999417923"/>
    <s v="SI"/>
    <d v="1899-12-30T18:02:00"/>
    <n v="18.033333333267365"/>
    <d v="1899-12-30T00:01:00"/>
    <s v="SI"/>
    <n v="1.6666666720993817E-2"/>
    <d v="1899-12-30T18:38:00"/>
    <n v="18.633333333302289"/>
    <x v="0"/>
    <d v="1899-12-30T21:00:00"/>
    <s v="NIGHT"/>
    <s v="MRKU8728608"/>
    <s v="OM TRANSPORT"/>
    <n v="475"/>
    <n v="110"/>
    <n v="50"/>
    <n v="0"/>
    <n v="5"/>
    <s v="NIGHT"/>
    <s v="OM TRANSPORTNIGHT"/>
    <n v="585"/>
    <n v="25"/>
    <n v="610"/>
    <m/>
  </r>
  <r>
    <s v="W KAMPALA"/>
    <s v="Rotterdam"/>
    <d v="2024-03-01T02:58:00"/>
    <x v="13"/>
    <x v="0"/>
    <s v="MAERSK"/>
    <s v="MRKU9735052"/>
    <s v="LELYSTAD"/>
    <d v="2024-03-03T23:00:00"/>
    <d v="2024-03-03T20:30:00"/>
    <x v="176"/>
    <d v="2024-03-03T20:30:00"/>
    <x v="1"/>
    <s v="CLEANING"/>
    <n v="0"/>
    <n v="9"/>
    <x v="2"/>
    <d v="2024-03-03T20:30:00"/>
    <d v="1900-01-01T20:02:00"/>
    <n v="68.033333333325572"/>
    <x v="1"/>
    <x v="1"/>
    <n v="0"/>
    <s v="SI"/>
    <d v="1900-01-01T20:02:00"/>
    <n v="68.033333333325572"/>
    <d v="1899-12-30T00:00:00"/>
    <s v="SI"/>
    <n v="0"/>
    <d v="1900-01-01T17:32:00"/>
    <n v="65.533333333209157"/>
    <x v="1"/>
    <d v="1899-12-30T23:00:00"/>
    <s v="NIGHT"/>
    <s v="MRKU9735052"/>
    <s v="CTU FLEVOKUST BV"/>
    <n v="380"/>
    <n v="100"/>
    <n v="35"/>
    <n v="0"/>
    <n v="7"/>
    <s v="NIGHT"/>
    <s v="CTU FLEVOKUST BVNIGHT"/>
    <n v="480"/>
    <n v="0"/>
    <n v="480"/>
    <m/>
  </r>
  <r>
    <s v="W KAMPALA"/>
    <s v="Rotterdam"/>
    <d v="2024-03-01T02:58:00"/>
    <x v="13"/>
    <x v="1"/>
    <s v="MAERSK"/>
    <s v="MRSU3328371"/>
    <s v="LELYSTAD"/>
    <d v="2024-03-01T23:00:00"/>
    <d v="2024-03-02T08:45:00"/>
    <x v="181"/>
    <d v="2024-03-02T10:00:00"/>
    <x v="0"/>
    <s v="NO"/>
    <n v="0"/>
    <n v="9"/>
    <x v="2"/>
    <d v="2024-03-02T08:45:00"/>
    <d v="1899-12-30T20:02:00"/>
    <n v="20.033333333325572"/>
    <x v="0"/>
    <x v="36"/>
    <n v="9.9999999999417923"/>
    <s v="SI"/>
    <d v="1899-12-31T06:02:00"/>
    <n v="30.033333333267365"/>
    <d v="1899-12-30T00:00:00"/>
    <s v="SI"/>
    <n v="0"/>
    <d v="1899-12-31T07:02:00"/>
    <n v="31.033333333209157"/>
    <x v="0"/>
    <d v="1899-12-30T09:00:00"/>
    <s v="NO"/>
    <s v="MRSU3328371"/>
    <s v="LOGIX"/>
    <n v="530"/>
    <e v="#N/A"/>
    <n v="50"/>
    <n v="0"/>
    <n v="6"/>
    <s v="SATURDAY"/>
    <s v="LOGIXSATURDAY"/>
    <n v="530"/>
    <n v="25"/>
    <n v="555"/>
    <m/>
  </r>
  <r>
    <s v="W KAMPALA"/>
    <s v="Rotterdam"/>
    <d v="2024-03-01T02:58:00"/>
    <x v="13"/>
    <x v="2"/>
    <s v="MAERSK"/>
    <s v="MRSU3417735"/>
    <s v="LELYSTAD"/>
    <d v="2024-03-01T23:00:00"/>
    <d v="2024-03-01T21:55:00"/>
    <x v="178"/>
    <d v="2024-03-01T22:30:00"/>
    <x v="0"/>
    <s v="NO"/>
    <n v="0"/>
    <n v="9"/>
    <x v="2"/>
    <d v="2024-03-01T21:55:00"/>
    <d v="1899-12-30T20:02:00"/>
    <n v="20.033333333325572"/>
    <x v="0"/>
    <x v="1"/>
    <n v="0"/>
    <s v="SI"/>
    <d v="1899-12-30T20:02:00"/>
    <n v="20.033333333325572"/>
    <d v="1899-12-30T00:00:00"/>
    <s v="SI"/>
    <n v="0"/>
    <d v="1899-12-30T19:32:00"/>
    <n v="19.533333333267365"/>
    <x v="0"/>
    <d v="1899-12-30T23:00:00"/>
    <s v="NIGHT"/>
    <s v="MRSU3417735"/>
    <s v="OM TRANSPORT"/>
    <n v="475"/>
    <e v="#N/A"/>
    <n v="50"/>
    <n v="0"/>
    <n v="5"/>
    <s v="NIGHT"/>
    <s v="OM TRANSPORTNIGHT"/>
    <n v="475"/>
    <n v="25"/>
    <n v="500"/>
    <m/>
  </r>
  <r>
    <s v="W KAMPALA"/>
    <s v="Rotterdam"/>
    <d v="2024-03-01T02:58:00"/>
    <x v="13"/>
    <x v="3"/>
    <s v="MAERSK"/>
    <s v="MRSU3816680"/>
    <s v="LELYSTAD"/>
    <d v="2024-03-01T23:00:00"/>
    <d v="2024-03-02T22:40:00"/>
    <x v="182"/>
    <d v="2024-03-02T23:00:00"/>
    <x v="0"/>
    <s v="NO"/>
    <n v="0"/>
    <n v="9"/>
    <x v="2"/>
    <d v="2024-03-02T22:40:00"/>
    <d v="1899-12-30T20:02:00"/>
    <n v="20.033333333325572"/>
    <x v="0"/>
    <x v="20"/>
    <n v="22.999999999883585"/>
    <s v="SI"/>
    <d v="1899-12-31T19:02:00"/>
    <n v="43.033333333209157"/>
    <d v="1899-12-30T00:40:00"/>
    <s v="SI"/>
    <n v="0.66666666674427688"/>
    <d v="1899-12-31T20:02:00"/>
    <n v="44.033333333325572"/>
    <x v="0"/>
    <d v="1899-12-30T22:00:00"/>
    <s v="NIGHT"/>
    <s v="MRSU3816680"/>
    <s v="MSI"/>
    <n v="530"/>
    <e v="#N/A"/>
    <n v="50"/>
    <n v="0"/>
    <n v="6"/>
    <s v="NIGHT"/>
    <s v="MSINIGHT"/>
    <n v="530"/>
    <n v="25"/>
    <n v="555"/>
    <m/>
  </r>
  <r>
    <s v="W KAMPALA"/>
    <s v="Rotterdam"/>
    <d v="2024-03-01T02:58:00"/>
    <x v="13"/>
    <x v="2"/>
    <s v="MAERSK"/>
    <s v="MRSU4426876"/>
    <s v="LELYSTAD"/>
    <d v="2024-03-01T23:00:00"/>
    <d v="2024-03-02T02:00:00"/>
    <x v="180"/>
    <d v="2024-03-02T03:10:00"/>
    <x v="0"/>
    <s v="NO"/>
    <n v="0"/>
    <n v="9"/>
    <x v="2"/>
    <d v="2024-03-02T02:00:00"/>
    <d v="1899-12-30T20:02:00"/>
    <n v="20.033333333325572"/>
    <x v="0"/>
    <x v="3"/>
    <n v="1.9999999998835847"/>
    <s v="SI"/>
    <d v="1899-12-30T22:02:00"/>
    <n v="22.033333333209157"/>
    <d v="1899-12-30T01:00:00"/>
    <s v="NO"/>
    <n v="1.0000000001164153"/>
    <d v="1899-12-31T00:12:00"/>
    <n v="24.199999999953434"/>
    <x v="0"/>
    <d v="1899-12-30T01:00:00"/>
    <s v="NIGHT"/>
    <s v="MRSU4426876"/>
    <s v="OM TRANSPORT"/>
    <n v="475"/>
    <e v="#N/A"/>
    <n v="50"/>
    <n v="0"/>
    <n v="6"/>
    <s v="NIGHT"/>
    <s v="OM TRANSPORTNIGHT"/>
    <n v="475"/>
    <n v="25"/>
    <n v="500"/>
    <m/>
  </r>
  <r>
    <s v="W KAMPALA"/>
    <s v="Rotterdam"/>
    <d v="2024-03-01T02:58:00"/>
    <x v="13"/>
    <x v="0"/>
    <s v="MAERSK"/>
    <s v="MRSU4951771"/>
    <s v="LELYSTAD"/>
    <d v="2024-03-01T14:00:00"/>
    <d v="2024-03-01T19:50:00"/>
    <x v="183"/>
    <d v="2024-03-01T20:15:00"/>
    <x v="0"/>
    <s v="NO"/>
    <n v="0"/>
    <n v="9"/>
    <x v="2"/>
    <d v="2024-03-01T19:50:00"/>
    <d v="1899-12-30T11:02:00"/>
    <n v="11.033333333325572"/>
    <x v="0"/>
    <x v="22"/>
    <n v="4.9999999998835847"/>
    <s v="SI"/>
    <d v="1899-12-30T16:02:00"/>
    <n v="16.033333333209157"/>
    <d v="1899-12-30T00:50:00"/>
    <s v="NO"/>
    <n v="0.8333333334303461"/>
    <d v="1899-12-30T17:17:00"/>
    <n v="17.283333333267365"/>
    <x v="0"/>
    <d v="1899-12-30T19:00:00"/>
    <s v="NO"/>
    <s v="MRSU4951771"/>
    <s v="CTU FLEVOKUST BV"/>
    <n v="520"/>
    <e v="#N/A"/>
    <n v="35"/>
    <n v="0"/>
    <n v="5"/>
    <s v="WEEK"/>
    <s v="CTU FLEVOKUST BVWEEK"/>
    <n v="520"/>
    <n v="0"/>
    <n v="520"/>
    <m/>
  </r>
  <r>
    <s v="W KAMPALA"/>
    <s v="Rotterdam"/>
    <d v="2024-03-01T02:58:00"/>
    <x v="13"/>
    <x v="1"/>
    <s v="MAERSK"/>
    <s v="MRSU5525030"/>
    <s v="SIMEI LELYSTAD"/>
    <d v="2024-03-01T23:00:00"/>
    <d v="2024-03-03T14:31:00"/>
    <x v="174"/>
    <d v="2024-03-03T14:35:00"/>
    <x v="0"/>
    <s v="NO"/>
    <n v="1"/>
    <n v="9"/>
    <x v="2"/>
    <d v="2024-03-03T14:31:00"/>
    <d v="1899-12-30T20:02:00"/>
    <n v="20.033333333325572"/>
    <x v="0"/>
    <x v="32"/>
    <n v="39.999999999941792"/>
    <s v="NO"/>
    <d v="1900-01-01T12:02:00"/>
    <n v="60.033333333267365"/>
    <d v="1899-12-30T00:00:00"/>
    <s v="SI"/>
    <n v="0"/>
    <d v="1900-01-01T11:37:00"/>
    <n v="59.616666666639503"/>
    <x v="1"/>
    <d v="1899-12-30T15:00:00"/>
    <s v="NO"/>
    <s v="MRSU5525030"/>
    <s v="LOGIX"/>
    <n v="530"/>
    <e v="#N/A"/>
    <n v="50"/>
    <n v="50"/>
    <n v="7"/>
    <s v="SUNDAY"/>
    <s v="LOGIXSUNDAY"/>
    <n v="580"/>
    <n v="25"/>
    <n v="605"/>
    <m/>
  </r>
  <r>
    <s v="W KAMPALA"/>
    <s v="Rotterdam"/>
    <d v="2024-03-01T02:58:00"/>
    <x v="13"/>
    <x v="2"/>
    <s v="MAERSK"/>
    <s v="MRSU6030966"/>
    <s v="LELYSTAD"/>
    <d v="2024-03-01T23:00:00"/>
    <d v="2024-03-02T03:00:00"/>
    <x v="184"/>
    <d v="2024-03-02T10:00:00"/>
    <x v="0"/>
    <s v="NO"/>
    <n v="0"/>
    <n v="9"/>
    <x v="2"/>
    <d v="2024-03-02T03:00:00"/>
    <d v="1899-12-30T20:02:00"/>
    <n v="20.033333333325572"/>
    <x v="0"/>
    <x v="2"/>
    <n v="3.9999999999417923"/>
    <s v="SI"/>
    <d v="1899-12-31T00:02:00"/>
    <n v="24.033333333267365"/>
    <d v="1899-12-30T00:00:00"/>
    <s v="SI"/>
    <n v="0"/>
    <d v="1899-12-31T07:02:00"/>
    <n v="31.033333333209157"/>
    <x v="0"/>
    <d v="1899-12-30T03:00:00"/>
    <s v="NIGHT"/>
    <s v="MRSU6030966"/>
    <s v="OM TRANSPORT"/>
    <n v="475"/>
    <e v="#N/A"/>
    <n v="50"/>
    <n v="0"/>
    <n v="6"/>
    <s v="NIGHT"/>
    <s v="OM TRANSPORTNIGHT"/>
    <n v="475"/>
    <n v="25"/>
    <n v="650"/>
    <n v="150"/>
  </r>
  <r>
    <s v="W KAMPALA"/>
    <s v="Rotterdam"/>
    <d v="2024-03-01T02:58:00"/>
    <x v="13"/>
    <x v="1"/>
    <s v="MAERSK"/>
    <s v="MSKU0769460"/>
    <s v="LELYSTAD"/>
    <d v="2024-03-01T23:00:00"/>
    <d v="2024-03-02T18:15:00"/>
    <x v="185"/>
    <d v="2024-03-02T18:26:00"/>
    <x v="0"/>
    <s v="NO"/>
    <n v="0"/>
    <n v="9"/>
    <x v="2"/>
    <d v="2024-03-02T18:15:00"/>
    <d v="1899-12-30T20:02:00"/>
    <n v="20.033333333325572"/>
    <x v="0"/>
    <x v="52"/>
    <n v="18.999999999941792"/>
    <s v="SI"/>
    <d v="1899-12-31T15:02:00"/>
    <n v="39.033333333267365"/>
    <d v="1899-12-30T00:15:00"/>
    <s v="SI"/>
    <n v="0.24999999994179234"/>
    <d v="1899-12-31T15:28:00"/>
    <n v="39.46666666661622"/>
    <x v="0"/>
    <d v="1899-12-30T18:00:00"/>
    <s v="NO"/>
    <s v="MSKU0769460"/>
    <s v="LOGIX"/>
    <n v="530"/>
    <e v="#N/A"/>
    <n v="50"/>
    <n v="0"/>
    <n v="6"/>
    <s v="SATURDAY"/>
    <s v="LOGIXSATURDAY"/>
    <n v="530"/>
    <n v="25"/>
    <n v="555"/>
    <m/>
  </r>
  <r>
    <s v="W KAMPALA"/>
    <s v="Rotterdam"/>
    <d v="2024-03-01T02:58:00"/>
    <x v="13"/>
    <x v="3"/>
    <s v="MAERSK"/>
    <s v="MSKU5517115"/>
    <s v="LELYSTAD"/>
    <d v="2024-03-01T23:00:00"/>
    <d v="2024-03-02T09:50:00"/>
    <x v="186"/>
    <d v="2024-03-02T10:00:00"/>
    <x v="0"/>
    <s v="NO"/>
    <n v="0"/>
    <n v="9"/>
    <x v="2"/>
    <d v="2024-03-02T09:50:00"/>
    <d v="1899-12-30T20:02:00"/>
    <n v="20.033333333325572"/>
    <x v="0"/>
    <x v="17"/>
    <n v="10.999999999883585"/>
    <s v="SI"/>
    <d v="1899-12-31T07:02:00"/>
    <n v="31.033333333209157"/>
    <d v="1899-12-30T00:00:00"/>
    <s v="SI"/>
    <n v="0"/>
    <d v="1899-12-31T07:02:00"/>
    <n v="31.033333333209157"/>
    <x v="0"/>
    <d v="1899-12-30T10:00:00"/>
    <s v="NO"/>
    <s v="MSKU5517115"/>
    <s v="MSI"/>
    <n v="500"/>
    <e v="#N/A"/>
    <n v="50"/>
    <n v="0"/>
    <n v="6"/>
    <s v="SATURDAY"/>
    <s v="MSISATURDAY"/>
    <n v="500"/>
    <n v="25"/>
    <n v="525"/>
    <m/>
  </r>
  <r>
    <s v="W KAMPALA"/>
    <s v="Rotterdam"/>
    <d v="2024-03-01T02:58:00"/>
    <x v="13"/>
    <x v="2"/>
    <s v="MAERSK"/>
    <s v="MSKU9869562"/>
    <s v="LELYSTAD"/>
    <d v="2024-03-01T23:00:00"/>
    <d v="2024-03-02T06:02:00"/>
    <x v="187"/>
    <d v="2024-03-02T08:00:00"/>
    <x v="0"/>
    <s v="NO"/>
    <n v="0"/>
    <n v="9"/>
    <x v="2"/>
    <d v="2024-03-02T06:02:00"/>
    <d v="1899-12-30T20:02:00"/>
    <n v="20.033333333325572"/>
    <x v="0"/>
    <x v="8"/>
    <n v="6"/>
    <s v="SI"/>
    <d v="1899-12-31T02:02:00"/>
    <n v="26.033333333325572"/>
    <d v="1899-12-30T01:02:00"/>
    <s v="NO"/>
    <n v="1.033333333209157"/>
    <d v="1899-12-31T05:02:00"/>
    <n v="29.033333333325572"/>
    <x v="0"/>
    <d v="1899-12-30T05:00:00"/>
    <s v="NO"/>
    <s v="MSKU9869562"/>
    <s v="OM TRANSPORT"/>
    <n v="550"/>
    <e v="#N/A"/>
    <n v="50"/>
    <n v="0"/>
    <n v="6"/>
    <s v="SATURDAY"/>
    <s v="OM TRANSPORTSATURDAY"/>
    <n v="550"/>
    <n v="25"/>
    <n v="575"/>
    <m/>
  </r>
  <r>
    <s v="W KAMPALA"/>
    <s v="Rotterdam"/>
    <d v="2024-03-01T02:58:00"/>
    <x v="13"/>
    <x v="0"/>
    <s v="MAERSK"/>
    <s v="SUDU5852499"/>
    <s v="SIMEI LELYSTAD"/>
    <d v="2024-03-03T23:00:00"/>
    <d v="2024-03-04T08:25:00"/>
    <x v="188"/>
    <d v="2024-03-04T08:41:00"/>
    <x v="1"/>
    <s v="NO"/>
    <n v="1"/>
    <n v="10"/>
    <x v="2"/>
    <d v="2024-03-04T08:25:00"/>
    <d v="1900-01-01T20:02:00"/>
    <n v="68.033333333325572"/>
    <x v="1"/>
    <x v="19"/>
    <n v="9"/>
    <s v="SI"/>
    <d v="1900-01-02T05:02:00"/>
    <n v="77.033333333325572"/>
    <d v="1899-12-30T00:25:00"/>
    <s v="SI"/>
    <n v="0.41666666662786156"/>
    <d v="1900-01-02T05:43:00"/>
    <n v="77.71666666661622"/>
    <x v="1"/>
    <d v="1899-12-30T08:00:00"/>
    <s v="NO"/>
    <s v="SUDU5852499"/>
    <s v="CTU FLEVOKUST BV"/>
    <n v="380"/>
    <e v="#N/A"/>
    <n v="35"/>
    <n v="35"/>
    <n v="1"/>
    <s v="WEEK"/>
    <s v="CTU FLEVOKUST BVWEEK"/>
    <n v="415"/>
    <n v="0"/>
    <n v="415"/>
    <m/>
  </r>
  <r>
    <s v="W KAMPALA"/>
    <s v="Rotterdam"/>
    <d v="2024-03-01T02:58:00"/>
    <x v="13"/>
    <x v="3"/>
    <s v="MAERSK"/>
    <s v="TCKU6965315"/>
    <s v="SIMEI LELYSTAD"/>
    <d v="2024-03-01T19:00:00"/>
    <d v="2024-03-01T18:45:00"/>
    <x v="183"/>
    <d v="2024-03-01T18:45:00"/>
    <x v="0"/>
    <s v="NO"/>
    <n v="1"/>
    <n v="9"/>
    <x v="2"/>
    <d v="2024-03-01T18:45:00"/>
    <d v="1899-12-30T16:02:00"/>
    <n v="16.033333333209157"/>
    <x v="0"/>
    <x v="1"/>
    <n v="0"/>
    <s v="SI"/>
    <d v="1899-12-30T16:02:00"/>
    <n v="16.033333333209157"/>
    <d v="1899-12-30T00:00:00"/>
    <s v="SI"/>
    <n v="0"/>
    <d v="1899-12-30T15:47:00"/>
    <n v="15.783333333267365"/>
    <x v="0"/>
    <d v="1899-12-30T19:00:00"/>
    <s v="NO"/>
    <s v="TCKU6965315"/>
    <s v="MSI"/>
    <n v="480"/>
    <e v="#N/A"/>
    <n v="50"/>
    <n v="50"/>
    <n v="5"/>
    <s v="WEEK"/>
    <s v="MSIWEEK"/>
    <n v="530"/>
    <n v="25"/>
    <n v="555"/>
    <m/>
  </r>
  <r>
    <s v="W KAMPALA"/>
    <s v="Rotterdam"/>
    <d v="2024-03-01T02:58:00"/>
    <x v="13"/>
    <x v="3"/>
    <s v="MAERSK"/>
    <s v="TCNU2628120"/>
    <s v="LELYSTAD"/>
    <d v="2024-03-01T23:00:00"/>
    <d v="2024-03-02T20:14:00"/>
    <x v="189"/>
    <d v="2024-03-02T22:00:00"/>
    <x v="0"/>
    <s v="NO"/>
    <n v="0"/>
    <n v="9"/>
    <x v="2"/>
    <d v="2024-03-02T20:14:00"/>
    <d v="1899-12-30T20:02:00"/>
    <n v="20.033333333325572"/>
    <x v="0"/>
    <x v="28"/>
    <n v="21"/>
    <s v="SI"/>
    <d v="1899-12-31T17:02:00"/>
    <n v="41.033333333325572"/>
    <d v="1899-12-30T00:14:00"/>
    <s v="SI"/>
    <n v="0.23333333322079852"/>
    <d v="1899-12-31T19:02:00"/>
    <n v="43.033333333209157"/>
    <x v="0"/>
    <d v="1899-12-30T20:00:00"/>
    <s v="NIGHT"/>
    <s v="TCNU2628120"/>
    <s v="MSI"/>
    <n v="530"/>
    <e v="#N/A"/>
    <n v="50"/>
    <n v="0"/>
    <n v="6"/>
    <s v="NIGHT"/>
    <s v="MSINIGHT"/>
    <n v="530"/>
    <n v="25"/>
    <n v="555"/>
    <m/>
  </r>
  <r>
    <s v="W KAMPALA"/>
    <s v="Rotterdam"/>
    <d v="2024-03-01T02:58:00"/>
    <x v="13"/>
    <x v="0"/>
    <s v="MAERSK"/>
    <s v="TGBU6321894"/>
    <s v="LELYSTAD"/>
    <d v="2024-03-03T23:00:00"/>
    <d v="2024-03-03T22:30:00"/>
    <x v="190"/>
    <d v="2024-03-03T22:30:00"/>
    <x v="1"/>
    <s v="CLEANING"/>
    <n v="0"/>
    <n v="9"/>
    <x v="2"/>
    <d v="2024-03-03T22:30:00"/>
    <d v="1900-01-01T20:02:00"/>
    <n v="68.033333333325572"/>
    <x v="1"/>
    <x v="3"/>
    <n v="1.9999999998835847"/>
    <s v="SI"/>
    <d v="1900-01-01T22:02:00"/>
    <n v="70.033333333209157"/>
    <d v="1899-12-30T00:00:00"/>
    <s v="SI"/>
    <n v="0"/>
    <d v="1900-01-01T19:32:00"/>
    <n v="67.533333333267365"/>
    <x v="1"/>
    <d v="1899-12-30T01:00:00"/>
    <s v="NIGHT"/>
    <s v="TGBU6321894"/>
    <s v="CTU FLEVOKUST BV"/>
    <n v="380"/>
    <n v="100"/>
    <n v="35"/>
    <n v="0"/>
    <n v="1"/>
    <s v="NIGHT"/>
    <s v="CTU FLEVOKUST BVNIGHT"/>
    <n v="480"/>
    <n v="0"/>
    <n v="480"/>
    <m/>
  </r>
  <r>
    <s v="CAP SAN SOUNIO"/>
    <s v="Rotterdam"/>
    <d v="2024-03-01T21:47:00"/>
    <x v="14"/>
    <x v="3"/>
    <s v="MAERSK"/>
    <s v="GCXU5670862"/>
    <s v="LELYSTAD"/>
    <d v="2024-03-02T17:00:00"/>
    <d v="2024-03-02T17:05:00"/>
    <x v="185"/>
    <d v="2024-03-02T17:30:00"/>
    <x v="0"/>
    <s v="NO"/>
    <n v="0"/>
    <n v="9"/>
    <x v="2"/>
    <d v="2024-03-02T17:05:00"/>
    <d v="1899-12-30T19:13:00"/>
    <n v="19.216666666790843"/>
    <x v="0"/>
    <x v="18"/>
    <n v="0.99999999994179234"/>
    <s v="SI"/>
    <d v="1899-12-30T20:13:00"/>
    <n v="20.216666666732635"/>
    <d v="1899-12-30T00:00:00"/>
    <s v="SI"/>
    <n v="0"/>
    <d v="1899-12-30T19:43:00"/>
    <n v="19.716666666674428"/>
    <x v="0"/>
    <d v="1899-12-30T18:00:00"/>
    <s v="NO"/>
    <s v="GCXU5670862"/>
    <s v="MSI"/>
    <n v="500"/>
    <e v="#N/A"/>
    <n v="50"/>
    <n v="0"/>
    <n v="6"/>
    <s v="SATURDAY"/>
    <s v="MSISATURDAY"/>
    <n v="500"/>
    <n v="25"/>
    <n v="525"/>
    <m/>
  </r>
  <r>
    <s v="CAP SAN SOUNIO"/>
    <s v="Rotterdam"/>
    <d v="2024-03-01T21:47:00"/>
    <x v="14"/>
    <x v="2"/>
    <s v="MAERSK"/>
    <s v="HASU4169470"/>
    <s v="SIMEI LELYSTAD"/>
    <d v="2024-03-02T17:00:00"/>
    <d v="2024-03-03T10:42:00"/>
    <x v="191"/>
    <d v="2024-03-03T10:55:00"/>
    <x v="0"/>
    <s v="NO"/>
    <n v="1"/>
    <n v="9"/>
    <x v="2"/>
    <d v="2024-03-03T10:42:00"/>
    <d v="1899-12-30T19:13:00"/>
    <n v="19.216666666790843"/>
    <x v="0"/>
    <x v="12"/>
    <n v="18"/>
    <s v="SI"/>
    <d v="1899-12-31T13:13:00"/>
    <n v="37.216666666790843"/>
    <d v="1899-12-30T00:00:00"/>
    <s v="SI"/>
    <n v="0"/>
    <d v="1899-12-31T13:08:00"/>
    <n v="37.133333333360497"/>
    <x v="0"/>
    <d v="1899-12-30T11:00:00"/>
    <s v="NO"/>
    <s v="HASU4169470"/>
    <s v="OM TRANSPORT"/>
    <n v="550"/>
    <e v="#N/A"/>
    <n v="50"/>
    <n v="50"/>
    <n v="7"/>
    <s v="SUNDAY"/>
    <s v="OM TRANSPORTSUNDAY"/>
    <n v="600"/>
    <n v="25"/>
    <n v="625"/>
    <m/>
  </r>
  <r>
    <s v="CAP SAN SOUNIO"/>
    <s v="Rotterdam"/>
    <d v="2024-03-01T21:47:00"/>
    <x v="14"/>
    <x v="3"/>
    <s v="MAERSK"/>
    <s v="MRKU3893127"/>
    <s v="LELYSTAD"/>
    <d v="2024-03-02T17:00:00"/>
    <d v="2024-03-03T03:45:00"/>
    <x v="192"/>
    <d v="2024-03-03T04:20:00"/>
    <x v="0"/>
    <s v="NO"/>
    <n v="0"/>
    <n v="9"/>
    <x v="2"/>
    <d v="2024-03-03T03:45:00"/>
    <d v="1899-12-30T19:13:00"/>
    <n v="19.216666666790843"/>
    <x v="0"/>
    <x v="36"/>
    <n v="9.9999999999417923"/>
    <s v="SI"/>
    <d v="1899-12-31T05:13:00"/>
    <n v="29.216666666732635"/>
    <d v="1899-12-30T00:45:00"/>
    <s v="SI"/>
    <n v="0.75"/>
    <d v="1899-12-31T06:33:00"/>
    <n v="30.550000000046566"/>
    <x v="0"/>
    <d v="1899-12-30T03:00:00"/>
    <s v="NIGHT"/>
    <s v="MRKU3893127"/>
    <s v="MSI"/>
    <n v="530"/>
    <e v="#N/A"/>
    <n v="50"/>
    <n v="0"/>
    <n v="7"/>
    <s v="NIGHT"/>
    <s v="MSINIGHT"/>
    <n v="530"/>
    <n v="25"/>
    <n v="555"/>
    <m/>
  </r>
  <r>
    <s v="CAP SAN SOUNIO"/>
    <s v="Rotterdam"/>
    <d v="2024-03-01T21:47:00"/>
    <x v="14"/>
    <x v="3"/>
    <s v="MAERSK"/>
    <s v="MRKU4691178"/>
    <s v="LELYSTAD"/>
    <d v="2024-03-02T17:00:00"/>
    <d v="2024-03-03T01:20:00"/>
    <x v="193"/>
    <d v="2024-03-03T02:05:00"/>
    <x v="0"/>
    <s v="NO"/>
    <n v="0"/>
    <n v="9"/>
    <x v="2"/>
    <d v="2024-03-03T01:20:00"/>
    <d v="1899-12-30T19:13:00"/>
    <n v="19.216666666790843"/>
    <x v="0"/>
    <x v="29"/>
    <n v="7.9999999998835847"/>
    <s v="SI"/>
    <d v="1899-12-31T03:13:00"/>
    <n v="27.216666666674428"/>
    <d v="1899-12-30T00:20:00"/>
    <s v="SI"/>
    <n v="0.33333333337213844"/>
    <d v="1899-12-31T04:18:00"/>
    <n v="28.300000000046566"/>
    <x v="0"/>
    <d v="1899-12-30T01:00:00"/>
    <s v="NIGHT"/>
    <s v="MRKU4691178"/>
    <s v="MSI"/>
    <n v="530"/>
    <e v="#N/A"/>
    <n v="50"/>
    <n v="0"/>
    <n v="7"/>
    <s v="NIGHT"/>
    <s v="MSINIGHT"/>
    <n v="530"/>
    <n v="25"/>
    <n v="555"/>
    <m/>
  </r>
  <r>
    <s v="CAP SAN SOUNIO"/>
    <s v="Rotterdam"/>
    <d v="2024-03-01T21:47:00"/>
    <x v="14"/>
    <x v="2"/>
    <s v="MAERSK"/>
    <s v="MRKU7420396"/>
    <s v="LELYSTAD"/>
    <d v="2024-03-02T17:00:00"/>
    <d v="2024-03-02T16:51:00"/>
    <x v="194"/>
    <d v="2024-03-02T17:20:00"/>
    <x v="0"/>
    <s v="CLEANING"/>
    <n v="0"/>
    <n v="9"/>
    <x v="2"/>
    <d v="2024-03-02T16:51:00"/>
    <d v="1899-12-30T19:13:00"/>
    <n v="19.216666666790843"/>
    <x v="0"/>
    <x v="1"/>
    <n v="0"/>
    <s v="SI"/>
    <d v="1899-12-30T19:13:00"/>
    <n v="19.216666666790843"/>
    <d v="1899-12-30T00:00:00"/>
    <s v="SI"/>
    <n v="0"/>
    <d v="1899-12-30T19:33:00"/>
    <n v="19.549999999988358"/>
    <x v="0"/>
    <d v="1899-12-30T17:00:00"/>
    <s v="NO"/>
    <s v="MRKU7420396"/>
    <s v="OM TRANSPORT"/>
    <n v="550"/>
    <n v="110"/>
    <n v="50"/>
    <n v="0"/>
    <n v="6"/>
    <s v="SATURDAY"/>
    <s v="OM TRANSPORTSATURDAY"/>
    <n v="660"/>
    <n v="25"/>
    <n v="685"/>
    <m/>
  </r>
  <r>
    <s v="CAP SAN SOUNIO"/>
    <s v="Rotterdam"/>
    <d v="2024-03-01T21:47:00"/>
    <x v="14"/>
    <x v="3"/>
    <s v="MAERSK"/>
    <s v="MSKU0073002"/>
    <s v="LELYSTAD"/>
    <d v="2024-03-02T17:00:00"/>
    <d v="2024-03-02T15:58:00"/>
    <x v="194"/>
    <d v="2024-03-02T17:20:00"/>
    <x v="0"/>
    <s v="CLEANING"/>
    <n v="0"/>
    <n v="9"/>
    <x v="2"/>
    <d v="2024-03-02T15:58:00"/>
    <d v="1899-12-30T19:13:00"/>
    <n v="19.216666666790843"/>
    <x v="0"/>
    <x v="1"/>
    <n v="0"/>
    <s v="SI"/>
    <d v="1899-12-30T19:13:00"/>
    <n v="19.216666666790843"/>
    <d v="1899-12-30T00:00:00"/>
    <s v="SI"/>
    <n v="0"/>
    <d v="1899-12-30T19:33:00"/>
    <n v="19.549999999988358"/>
    <x v="0"/>
    <d v="1899-12-30T17:00:00"/>
    <s v="NO"/>
    <s v="MSKU0073002"/>
    <s v="MSI"/>
    <n v="500"/>
    <n v="120"/>
    <n v="50"/>
    <n v="0"/>
    <n v="6"/>
    <s v="SATURDAY"/>
    <s v="MSISATURDAY"/>
    <n v="620"/>
    <n v="25"/>
    <n v="645"/>
    <m/>
  </r>
  <r>
    <s v="CAP SAN SOUNIO"/>
    <s v="Rotterdam"/>
    <d v="2024-03-01T21:47:00"/>
    <x v="14"/>
    <x v="3"/>
    <s v="MAERSK"/>
    <s v="MSKU1813802"/>
    <s v="SIMEI LELYSTAD"/>
    <d v="2024-03-02T17:00:00"/>
    <d v="2024-03-03T10:50:00"/>
    <x v="162"/>
    <d v="2024-03-03T10:50:00"/>
    <x v="0"/>
    <s v="NO"/>
    <n v="1"/>
    <n v="9"/>
    <x v="2"/>
    <d v="2024-03-03T10:50:00"/>
    <d v="1899-12-30T19:13:00"/>
    <n v="19.216666666790843"/>
    <x v="0"/>
    <x v="30"/>
    <n v="19.999999999883585"/>
    <s v="SI"/>
    <d v="1899-12-31T15:13:00"/>
    <n v="39.216666666674428"/>
    <d v="1899-12-30T00:00:00"/>
    <s v="SI"/>
    <n v="0"/>
    <d v="1899-12-31T13:03:00"/>
    <n v="37.050000000104774"/>
    <x v="0"/>
    <d v="1899-12-30T13:00:00"/>
    <s v="NO"/>
    <s v="MSKU1813802"/>
    <s v="MSI"/>
    <n v="500"/>
    <e v="#N/A"/>
    <n v="50"/>
    <n v="50"/>
    <n v="7"/>
    <s v="SUNDAY"/>
    <s v="MSISUNDAY"/>
    <n v="550"/>
    <n v="25"/>
    <n v="575"/>
    <m/>
  </r>
  <r>
    <s v="MURCIA MAERSK"/>
    <s v="Rotterdam"/>
    <d v="2024-03-07T04:00:00"/>
    <x v="15"/>
    <x v="3"/>
    <s v="MAERSK"/>
    <s v="CAAU6404647"/>
    <s v="SIMEI LELYSTAD"/>
    <d v="2024-03-07T17:00:00"/>
    <d v="2024-03-07T18:45:00"/>
    <x v="195"/>
    <d v="2024-03-07T19:05:00"/>
    <x v="0"/>
    <s v="NO"/>
    <n v="1"/>
    <n v="10"/>
    <x v="2"/>
    <d v="2024-03-07T18:45:00"/>
    <d v="1899-12-30T13:00:00"/>
    <n v="13.000000000116415"/>
    <x v="0"/>
    <x v="1"/>
    <n v="0"/>
    <s v="SI"/>
    <d v="1899-12-30T13:00:00"/>
    <n v="13.000000000116415"/>
    <d v="1899-12-30T01:45:00"/>
    <s v="NO"/>
    <n v="1.7499999999417923"/>
    <d v="1899-12-30T15:05:00"/>
    <n v="15.083333333430346"/>
    <x v="0"/>
    <d v="1899-12-30T17:00:00"/>
    <s v="NO"/>
    <s v="CAAU6404647"/>
    <s v="MSI"/>
    <n v="480"/>
    <e v="#N/A"/>
    <n v="50"/>
    <n v="50"/>
    <n v="4"/>
    <s v="WEEK"/>
    <s v="MSIWEEK"/>
    <n v="530"/>
    <n v="25"/>
    <n v="555"/>
    <m/>
  </r>
  <r>
    <s v="MURCIA MAERSK"/>
    <s v="Rotterdam"/>
    <d v="2024-03-07T04:00:00"/>
    <x v="15"/>
    <x v="3"/>
    <s v="MAERSK"/>
    <s v="MRKU2164481"/>
    <s v="LELYSTAD"/>
    <d v="2024-03-07T17:00:00"/>
    <d v="2024-03-07T23:16:00"/>
    <x v="196"/>
    <d v="2024-03-07T23:40:00"/>
    <x v="0"/>
    <s v="NO"/>
    <n v="0"/>
    <n v="10"/>
    <x v="2"/>
    <d v="2024-03-07T23:16:00"/>
    <d v="1899-12-30T13:00:00"/>
    <n v="13.000000000116415"/>
    <x v="0"/>
    <x v="8"/>
    <n v="6"/>
    <s v="SI"/>
    <d v="1899-12-30T19:00:00"/>
    <n v="19.000000000116415"/>
    <d v="1899-12-30T00:16:00"/>
    <s v="SI"/>
    <n v="0.26666666666278616"/>
    <d v="1899-12-30T19:40:00"/>
    <n v="19.666666666686069"/>
    <x v="0"/>
    <d v="1899-12-30T23:00:00"/>
    <s v="NIGHT"/>
    <s v="MRKU2164481"/>
    <s v="MSI"/>
    <n v="530"/>
    <e v="#N/A"/>
    <n v="50"/>
    <n v="0"/>
    <n v="4"/>
    <s v="NIGHT"/>
    <s v="MSINIGHT"/>
    <n v="530"/>
    <n v="25"/>
    <n v="555"/>
    <m/>
  </r>
  <r>
    <s v="MURCIA MAERSK"/>
    <s v="Rotterdam"/>
    <d v="2024-03-07T04:00:00"/>
    <x v="15"/>
    <x v="3"/>
    <s v="MAERSK"/>
    <s v="MRKU5236570"/>
    <s v="SIMEI LELYSTAD"/>
    <d v="2024-03-08T03:00:00"/>
    <d v="2024-03-08T07:34:00"/>
    <x v="197"/>
    <d v="2024-03-08T07:50:00"/>
    <x v="0"/>
    <s v="NO"/>
    <n v="0"/>
    <n v="10"/>
    <x v="2"/>
    <d v="2024-03-08T07:34:00"/>
    <d v="1899-12-30T23:00:00"/>
    <n v="23.000000000058208"/>
    <x v="0"/>
    <x v="22"/>
    <n v="5.0000000000582077"/>
    <s v="SI"/>
    <d v="1899-12-31T04:00:00"/>
    <n v="28.000000000116415"/>
    <d v="1899-12-30T00:00:00"/>
    <s v="SI"/>
    <n v="0"/>
    <d v="1899-12-31T03:50:00"/>
    <n v="27.833333333430346"/>
    <x v="0"/>
    <d v="1899-12-30T08:00:00"/>
    <s v="NO"/>
    <s v="MRKU5236570"/>
    <s v="MSI"/>
    <n v="480"/>
    <e v="#N/A"/>
    <n v="50"/>
    <n v="0"/>
    <n v="5"/>
    <s v="WEEK"/>
    <s v="MSIWEEK"/>
    <n v="480"/>
    <n v="25"/>
    <n v="505"/>
    <m/>
  </r>
  <r>
    <s v="MURCIA MAERSK"/>
    <s v="Rotterdam"/>
    <d v="2024-03-07T04:00:00"/>
    <x v="15"/>
    <x v="0"/>
    <s v="MAERSK"/>
    <s v="MRSU5072150"/>
    <s v="SIMEI LELYSTAD"/>
    <d v="2024-03-08T03:00:00"/>
    <d v="2024-03-08T15:45:00"/>
    <x v="198"/>
    <d v="2024-03-08T15:55:00"/>
    <x v="0"/>
    <s v="NO"/>
    <n v="0"/>
    <n v="10"/>
    <x v="2"/>
    <d v="2024-03-08T15:45:00"/>
    <d v="1899-12-30T23:00:00"/>
    <n v="23.000000000058208"/>
    <x v="0"/>
    <x v="61"/>
    <n v="12.75"/>
    <s v="SI"/>
    <d v="1899-12-31T11:45:00"/>
    <n v="35.750000000058208"/>
    <d v="1899-12-30T00:00:00"/>
    <s v="SI"/>
    <n v="0"/>
    <d v="1899-12-31T11:55:00"/>
    <n v="35.916666666744277"/>
    <x v="0"/>
    <d v="1899-12-30T15:45:00"/>
    <s v="NO"/>
    <s v="MRSU5072150"/>
    <s v="CTU FLEVOKUST BV"/>
    <n v="520"/>
    <e v="#N/A"/>
    <n v="35"/>
    <n v="0"/>
    <n v="5"/>
    <s v="WEEK"/>
    <s v="CTU FLEVOKUST BVWEEK"/>
    <n v="520"/>
    <n v="0"/>
    <n v="570"/>
    <n v="50"/>
  </r>
  <r>
    <s v="MURCIA MAERSK"/>
    <s v="Rotterdam"/>
    <d v="2024-03-07T04:00:00"/>
    <x v="15"/>
    <x v="0"/>
    <s v="MAERSK"/>
    <s v="MSKU4660414"/>
    <s v="SIMEI LELYSTAD"/>
    <d v="2024-03-07T14:15:00"/>
    <d v="2024-03-07T14:15:00"/>
    <x v="199"/>
    <d v="2024-03-07T14:25:00"/>
    <x v="0"/>
    <s v="NO"/>
    <n v="1"/>
    <n v="10"/>
    <x v="2"/>
    <d v="2024-03-07T14:15:00"/>
    <d v="1899-12-30T10:15:00"/>
    <n v="10.250000000058208"/>
    <x v="0"/>
    <x v="1"/>
    <n v="0"/>
    <s v="SI"/>
    <d v="1899-12-30T10:15:00"/>
    <n v="10.250000000058208"/>
    <d v="1899-12-30T00:00:00"/>
    <s v="SI"/>
    <n v="0"/>
    <d v="1899-12-30T10:25:00"/>
    <n v="10.416666666744277"/>
    <x v="0"/>
    <d v="1899-12-30T14:15:00"/>
    <s v="NO"/>
    <s v="MSKU4660414"/>
    <s v="CTU FLEVOKUST BV"/>
    <n v="520"/>
    <e v="#N/A"/>
    <n v="35"/>
    <n v="35"/>
    <n v="4"/>
    <s v="WEEK"/>
    <s v="CTU FLEVOKUST BVWEEK"/>
    <n v="555"/>
    <n v="0"/>
    <n v="555"/>
    <m/>
  </r>
  <r>
    <s v="MURCIA MAERSK"/>
    <s v="Rotterdam"/>
    <d v="2024-03-07T04:00:00"/>
    <x v="15"/>
    <x v="0"/>
    <s v="MAERSK"/>
    <s v="MSKU4737861"/>
    <s v="SIMEI LELYSTAD"/>
    <d v="2024-03-07T17:00:00"/>
    <d v="2024-03-07T20:40:00"/>
    <x v="200"/>
    <d v="2024-03-07T21:00:00"/>
    <x v="0"/>
    <s v="NO"/>
    <n v="1"/>
    <n v="10"/>
    <x v="2"/>
    <d v="2024-03-07T20:40:00"/>
    <d v="1899-12-30T13:00:00"/>
    <n v="13.000000000116415"/>
    <x v="0"/>
    <x v="7"/>
    <n v="1.5"/>
    <s v="SI"/>
    <d v="1899-12-30T14:30:00"/>
    <n v="14.500000000116415"/>
    <d v="1899-12-30T02:10:00"/>
    <s v="NO"/>
    <n v="2.1666666665696539"/>
    <d v="1899-12-30T17:00:00"/>
    <n v="17.000000000058208"/>
    <x v="0"/>
    <d v="1899-12-30T18:30:00"/>
    <s v="NO"/>
    <s v="MSKU4737861"/>
    <s v="CTU FLEVOKUST BV"/>
    <n v="520"/>
    <e v="#N/A"/>
    <n v="35"/>
    <n v="35"/>
    <n v="4"/>
    <s v="WEEK"/>
    <s v="CTU FLEVOKUST BVWEEK"/>
    <n v="555"/>
    <n v="0"/>
    <n v="555"/>
    <m/>
  </r>
  <r>
    <s v="MURCIA MAERSK"/>
    <s v="Rotterdam"/>
    <d v="2024-03-07T04:00:00"/>
    <x v="15"/>
    <x v="3"/>
    <s v="MAERSK"/>
    <s v="MSKU4758740"/>
    <s v="SIMEI LELYSTAD"/>
    <d v="2024-03-08T03:00:00"/>
    <d v="2024-03-08T15:25:00"/>
    <x v="201"/>
    <d v="2024-03-08T15:35:00"/>
    <x v="0"/>
    <s v="NO"/>
    <n v="0"/>
    <n v="10"/>
    <x v="2"/>
    <d v="2024-03-08T15:25:00"/>
    <d v="1899-12-30T23:00:00"/>
    <n v="23.000000000058208"/>
    <x v="0"/>
    <x v="13"/>
    <n v="12.999999999941792"/>
    <s v="SI"/>
    <d v="1899-12-31T12:00:00"/>
    <n v="36"/>
    <d v="1899-12-30T00:00:00"/>
    <s v="SI"/>
    <n v="0"/>
    <d v="1899-12-31T11:35:00"/>
    <n v="35.583333333372138"/>
    <x v="0"/>
    <d v="1899-12-30T16:00:00"/>
    <s v="NO"/>
    <s v="MSKU4758740"/>
    <s v="MSI"/>
    <n v="480"/>
    <e v="#N/A"/>
    <n v="50"/>
    <n v="0"/>
    <n v="5"/>
    <s v="WEEK"/>
    <s v="MSIWEEK"/>
    <n v="480"/>
    <n v="25"/>
    <n v="505"/>
    <m/>
  </r>
  <r>
    <s v="MURCIA MAERSK"/>
    <s v="Rotterdam"/>
    <d v="2024-03-07T04:00:00"/>
    <x v="15"/>
    <x v="0"/>
    <s v="MAERSK"/>
    <s v="MSKU8461534"/>
    <s v="LELYSTAD"/>
    <d v="2024-03-07T17:00:00"/>
    <d v="2024-03-07T20:00:00"/>
    <x v="202"/>
    <d v="2024-03-07T20:40:00"/>
    <x v="0"/>
    <s v="NO"/>
    <n v="1"/>
    <n v="10"/>
    <x v="2"/>
    <d v="2024-03-07T20:00:00"/>
    <d v="1899-12-30T13:00:00"/>
    <n v="13.000000000116415"/>
    <x v="0"/>
    <x v="18"/>
    <n v="0.99999999994179234"/>
    <s v="SI"/>
    <d v="1899-12-30T14:00:00"/>
    <n v="14.000000000058208"/>
    <d v="1899-12-30T02:00:00"/>
    <s v="NO"/>
    <n v="2.0000000000582077"/>
    <d v="1899-12-30T16:40:00"/>
    <n v="16.666666666686069"/>
    <x v="0"/>
    <d v="1899-12-30T18:00:00"/>
    <s v="NO"/>
    <s v="MSKU8461534"/>
    <s v="CTU FLEVOKUST BV"/>
    <n v="520"/>
    <e v="#N/A"/>
    <n v="35"/>
    <n v="35"/>
    <n v="4"/>
    <s v="WEEK"/>
    <s v="CTU FLEVOKUST BVWEEK"/>
    <n v="555"/>
    <n v="0"/>
    <n v="555"/>
    <m/>
  </r>
  <r>
    <s v="MURCIA MAERSK"/>
    <s v="Rotterdam"/>
    <d v="2024-03-07T04:00:00"/>
    <x v="15"/>
    <x v="0"/>
    <s v="MAERSK"/>
    <s v="SUDU7716110"/>
    <s v="SIMEI LELYSTAD"/>
    <d v="2024-03-07T17:00:00"/>
    <d v="2024-03-07T20:10:00"/>
    <x v="203"/>
    <d v="2024-03-07T20:20:00"/>
    <x v="0"/>
    <s v="NO"/>
    <n v="0"/>
    <n v="10"/>
    <x v="2"/>
    <d v="2024-03-07T20:10:00"/>
    <d v="1899-12-30T13:00:00"/>
    <n v="13.000000000116415"/>
    <x v="0"/>
    <x v="62"/>
    <n v="3.4999999998835847"/>
    <s v="SI"/>
    <d v="1899-12-30T16:30:00"/>
    <n v="16.5"/>
    <d v="1899-12-30T00:00:00"/>
    <s v="SI"/>
    <n v="0"/>
    <d v="1899-12-30T16:20:00"/>
    <n v="16.333333333313931"/>
    <x v="0"/>
    <d v="1899-12-30T20:30:00"/>
    <s v="NIGHT"/>
    <s v="SUDU7716110"/>
    <s v="CTU FLEVOKUST BV"/>
    <n v="530"/>
    <e v="#N/A"/>
    <n v="35"/>
    <n v="0"/>
    <n v="4"/>
    <s v="NIGHT"/>
    <s v="CTU FLEVOKUST BVNIGHT"/>
    <n v="530"/>
    <n v="0"/>
    <n v="530"/>
    <m/>
  </r>
  <r>
    <s v="MURCIA MAERSK"/>
    <s v="Rotterdam"/>
    <d v="2024-03-07T04:00:00"/>
    <x v="15"/>
    <x v="0"/>
    <s v="MAERSK"/>
    <s v="TCLU9985689"/>
    <s v="SIMEI LELYSTAD"/>
    <d v="2024-03-08T03:00:00"/>
    <d v="2024-03-08T09:18:00"/>
    <x v="204"/>
    <d v="2024-03-08T09:35:00"/>
    <x v="0"/>
    <s v="NO"/>
    <n v="0"/>
    <n v="10"/>
    <x v="2"/>
    <d v="2024-03-08T09:18:00"/>
    <d v="1899-12-30T23:00:00"/>
    <n v="23.000000000058208"/>
    <x v="0"/>
    <x v="15"/>
    <n v="6.9999999999417923"/>
    <s v="SI"/>
    <d v="1899-12-31T06:00:00"/>
    <n v="30"/>
    <d v="1899-12-30T00:00:00"/>
    <s v="SI"/>
    <n v="0"/>
    <d v="1899-12-31T05:35:00"/>
    <n v="29.583333333372138"/>
    <x v="0"/>
    <d v="1899-12-30T10:00:00"/>
    <s v="NO"/>
    <s v="TCLU9985689"/>
    <s v="CTU FLEVOKUST BV"/>
    <n v="520"/>
    <e v="#N/A"/>
    <n v="35"/>
    <n v="0"/>
    <n v="5"/>
    <s v="WEEK"/>
    <s v="CTU FLEVOKUST BVWEEK"/>
    <n v="520"/>
    <n v="0"/>
    <n v="520"/>
    <m/>
  </r>
  <r>
    <s v="MURCIA MAERSK"/>
    <s v="Rotterdam"/>
    <d v="2024-03-07T04:00:00"/>
    <x v="15"/>
    <x v="3"/>
    <s v="MAERSK"/>
    <s v="TCNU9034162"/>
    <s v="SIMEI LELYSTAD"/>
    <d v="2024-03-07T17:00:00"/>
    <d v="2024-03-07T19:30:00"/>
    <x v="195"/>
    <d v="2024-03-07T19:40:00"/>
    <x v="0"/>
    <s v="NO"/>
    <n v="0"/>
    <n v="10"/>
    <x v="2"/>
    <d v="2024-03-07T19:30:00"/>
    <d v="1899-12-30T13:00:00"/>
    <n v="13.000000000116415"/>
    <x v="0"/>
    <x v="1"/>
    <n v="0"/>
    <s v="SI"/>
    <d v="1899-12-30T13:00:00"/>
    <n v="13.000000000116415"/>
    <d v="1899-12-30T02:30:00"/>
    <s v="NO"/>
    <n v="2.4999999999417923"/>
    <d v="1899-12-30T15:40:00"/>
    <n v="15.666666666744277"/>
    <x v="0"/>
    <d v="1899-12-30T17:00:00"/>
    <s v="NO"/>
    <s v="TCNU9034162"/>
    <s v="MSI"/>
    <n v="480"/>
    <e v="#N/A"/>
    <n v="50"/>
    <n v="0"/>
    <n v="4"/>
    <s v="WEEK"/>
    <s v="MSIWEEK"/>
    <n v="480"/>
    <n v="25"/>
    <n v="505"/>
    <m/>
  </r>
  <r>
    <s v="SAN NICOLAS MAERSK"/>
    <s v="Rotterdam"/>
    <d v="2024-03-09T22:34:00"/>
    <x v="16"/>
    <x v="0"/>
    <s v="MAERSK"/>
    <s v="BEAU5110008"/>
    <s v="LELYSTAD"/>
    <d v="2024-03-11T03:00:00"/>
    <d v="2024-03-11T08:17:00"/>
    <x v="205"/>
    <d v="2024-03-11T09:48:00"/>
    <x v="0"/>
    <s v="CLEANING"/>
    <n v="0"/>
    <n v="11"/>
    <x v="2"/>
    <d v="2024-03-11T08:17:00"/>
    <d v="1899-12-31T04:26:00"/>
    <n v="28.433333333290648"/>
    <x v="0"/>
    <x v="22"/>
    <n v="5.0000000000582077"/>
    <s v="SI"/>
    <d v="1899-12-31T09:26:00"/>
    <n v="33.433333333348855"/>
    <d v="1899-12-30T00:17:00"/>
    <s v="SI"/>
    <n v="0.28333333320915699"/>
    <d v="1899-12-31T11:14:00"/>
    <n v="35.233333333279006"/>
    <x v="0"/>
    <d v="1899-12-30T08:00:00"/>
    <s v="NO"/>
    <s v="BEAU5110008"/>
    <s v="CTU FLEVOKUST BV"/>
    <n v="520"/>
    <n v="100"/>
    <n v="35"/>
    <n v="0"/>
    <n v="1"/>
    <s v="WEEK"/>
    <s v="CTU FLEVOKUST BVWEEK"/>
    <n v="620"/>
    <n v="0"/>
    <n v="770"/>
    <n v="150"/>
  </r>
  <r>
    <s v="SAN NICOLAS MAERSK"/>
    <s v="Rotterdam"/>
    <d v="2024-03-09T22:34:00"/>
    <x v="16"/>
    <x v="3"/>
    <s v="MAERSK"/>
    <s v="GESU6782534"/>
    <s v="SIMEI LELYSTAD"/>
    <d v="2024-03-11T03:00:00"/>
    <d v="2024-03-11T07:25:00"/>
    <x v="206"/>
    <d v="2024-03-11T07:25:00"/>
    <x v="0"/>
    <s v="NO"/>
    <n v="1"/>
    <n v="11"/>
    <x v="2"/>
    <d v="2024-03-11T07:25:00"/>
    <d v="1899-12-31T04:26:00"/>
    <n v="28.433333333290648"/>
    <x v="0"/>
    <x v="5"/>
    <n v="4.5"/>
    <s v="SI"/>
    <d v="1899-12-31T08:56:00"/>
    <n v="32.933333333290648"/>
    <d v="1899-12-30T00:00:00"/>
    <s v="SI"/>
    <n v="0"/>
    <d v="1899-12-31T08:51:00"/>
    <n v="32.850000000034925"/>
    <x v="0"/>
    <d v="1899-12-30T07:30:00"/>
    <s v="NO"/>
    <s v="GESU6782534"/>
    <s v="MSI"/>
    <n v="480"/>
    <e v="#N/A"/>
    <n v="50"/>
    <n v="50"/>
    <n v="1"/>
    <s v="WEEK"/>
    <s v="MSIWEEK"/>
    <n v="530"/>
    <n v="25"/>
    <n v="555"/>
    <m/>
  </r>
  <r>
    <s v="SAN NICOLAS MAERSK"/>
    <s v="Rotterdam"/>
    <d v="2024-03-09T22:34:00"/>
    <x v="16"/>
    <x v="3"/>
    <s v="MAERSK"/>
    <s v="HASU1133719"/>
    <s v="LELYSTAD"/>
    <d v="2024-03-11T03:00:00"/>
    <d v="2024-03-11T04:58:00"/>
    <x v="207"/>
    <d v="2024-03-11T07:26:00"/>
    <x v="0"/>
    <s v="CLEANING"/>
    <n v="0"/>
    <n v="11"/>
    <x v="2"/>
    <d v="2024-03-11T04:58:00"/>
    <d v="1899-12-31T04:26:00"/>
    <n v="28.433333333290648"/>
    <x v="0"/>
    <x v="3"/>
    <n v="2.0000000000582077"/>
    <s v="SI"/>
    <d v="1899-12-31T06:26:00"/>
    <n v="30.433333333348855"/>
    <d v="1899-12-30T00:00:00"/>
    <s v="SI"/>
    <n v="0"/>
    <d v="1899-12-31T08:52:00"/>
    <n v="32.866666666581295"/>
    <x v="0"/>
    <d v="1899-12-30T05:00:00"/>
    <s v="NO"/>
    <s v="HASU1133719"/>
    <s v="MSI"/>
    <n v="480"/>
    <n v="120"/>
    <n v="50"/>
    <n v="0"/>
    <n v="1"/>
    <s v="WEEK"/>
    <s v="MSIWEEK"/>
    <n v="600"/>
    <n v="25"/>
    <n v="625"/>
    <m/>
  </r>
  <r>
    <s v="SAN NICOLAS MAERSK"/>
    <s v="Rotterdam"/>
    <d v="2024-03-09T22:34:00"/>
    <x v="16"/>
    <x v="2"/>
    <s v="MAERSK"/>
    <s v="HASU5041190"/>
    <s v="LELYSTAD"/>
    <d v="2024-03-11T03:00:00"/>
    <d v="2024-03-12T05:45:00"/>
    <x v="208"/>
    <d v="2024-03-12T06:04:00"/>
    <x v="0"/>
    <s v="CLEANING"/>
    <n v="0"/>
    <n v="11"/>
    <x v="2"/>
    <d v="2024-03-12T05:45:00"/>
    <d v="1899-12-31T04:26:00"/>
    <n v="28.433333333290648"/>
    <x v="0"/>
    <x v="63"/>
    <n v="24"/>
    <s v="SI"/>
    <d v="1900-01-01T04:26:00"/>
    <n v="52.433333333290648"/>
    <d v="1899-12-30T02:45:00"/>
    <s v="NO"/>
    <n v="2.7500000000582077"/>
    <d v="1900-01-01T07:30:00"/>
    <n v="55.5"/>
    <x v="1"/>
    <d v="1899-12-30T03:00:00"/>
    <s v="NIGHT"/>
    <s v="HASU5041190"/>
    <s v="OM TRANSPORT"/>
    <n v="475"/>
    <n v="110"/>
    <n v="50"/>
    <n v="0"/>
    <n v="2"/>
    <s v="NIGHT"/>
    <s v="OM TRANSPORTNIGHT"/>
    <n v="585"/>
    <n v="25"/>
    <n v="610"/>
    <m/>
  </r>
  <r>
    <s v="SAN NICOLAS MAERSK"/>
    <s v="Rotterdam"/>
    <d v="2024-03-09T22:34:00"/>
    <x v="16"/>
    <x v="0"/>
    <s v="MAERSK"/>
    <s v="MRKU0693085"/>
    <s v="LELYSTAD"/>
    <d v="2024-03-11T03:00:00"/>
    <d v="2024-03-11T12:53:00"/>
    <x v="209"/>
    <d v="2024-03-11T14:56:00"/>
    <x v="0"/>
    <s v="CLEANING"/>
    <n v="0"/>
    <n v="11"/>
    <x v="2"/>
    <d v="2024-03-11T12:53:00"/>
    <d v="1899-12-31T04:26:00"/>
    <n v="28.433333333290648"/>
    <x v="0"/>
    <x v="36"/>
    <n v="9.9999999999417923"/>
    <s v="SI"/>
    <d v="1899-12-31T14:26:00"/>
    <n v="38.43333333323244"/>
    <d v="1899-12-30T00:00:00"/>
    <s v="SI"/>
    <n v="0"/>
    <d v="1899-12-31T16:22:00"/>
    <n v="40.366666666581295"/>
    <x v="0"/>
    <d v="1899-12-30T13:00:00"/>
    <s v="NO"/>
    <s v="MRKU0693085"/>
    <s v="CTU FLEVOKUST BV"/>
    <n v="520"/>
    <n v="100"/>
    <n v="35"/>
    <n v="0"/>
    <n v="1"/>
    <s v="WEEK"/>
    <s v="CTU FLEVOKUST BVWEEK"/>
    <n v="620"/>
    <n v="0"/>
    <n v="620"/>
    <m/>
  </r>
  <r>
    <s v="SAN NICOLAS MAERSK"/>
    <s v="Rotterdam"/>
    <d v="2024-03-09T22:34:00"/>
    <x v="16"/>
    <x v="2"/>
    <s v="MAERSK"/>
    <s v="MRKU2573828"/>
    <s v="LELYSTAD"/>
    <d v="2024-03-11T03:00:00"/>
    <d v="2024-03-11T21:27:00"/>
    <x v="210"/>
    <d v="2024-03-11T21:45:00"/>
    <x v="0"/>
    <s v="NO"/>
    <n v="0"/>
    <n v="11"/>
    <x v="2"/>
    <d v="2024-03-11T21:27:00"/>
    <d v="1899-12-31T04:26:00"/>
    <n v="28.433333333290648"/>
    <x v="0"/>
    <x v="12"/>
    <n v="18"/>
    <s v="SI"/>
    <d v="1899-12-31T22:26:00"/>
    <n v="46.433333333290648"/>
    <d v="1899-12-30T00:27:00"/>
    <s v="SI"/>
    <n v="0.45000000006984919"/>
    <d v="1899-12-31T23:11:00"/>
    <n v="47.183333333290648"/>
    <x v="0"/>
    <d v="1899-12-30T21:00:00"/>
    <s v="NIGHT"/>
    <s v="MRKU2573828"/>
    <s v="OM TRANSPORT"/>
    <n v="475"/>
    <e v="#N/A"/>
    <n v="50"/>
    <n v="0"/>
    <n v="1"/>
    <s v="NIGHT"/>
    <s v="OM TRANSPORTNIGHT"/>
    <n v="475"/>
    <n v="25"/>
    <n v="500"/>
    <m/>
  </r>
  <r>
    <s v="SAN NICOLAS MAERSK"/>
    <s v="Rotterdam"/>
    <d v="2024-03-09T22:34:00"/>
    <x v="16"/>
    <x v="3"/>
    <s v="MAERSK"/>
    <s v="MRKU2761980"/>
    <s v="LELYSTAD"/>
    <d v="2024-03-11T03:00:00"/>
    <d v="2024-03-11T05:00:00"/>
    <x v="207"/>
    <d v="2024-03-11T08:21:00"/>
    <x v="0"/>
    <s v="CLEANING"/>
    <n v="0"/>
    <n v="11"/>
    <x v="2"/>
    <d v="2024-03-11T05:00:00"/>
    <d v="1899-12-31T04:26:00"/>
    <n v="28.433333333290648"/>
    <x v="0"/>
    <x v="3"/>
    <n v="2.0000000000582077"/>
    <s v="SI"/>
    <d v="1899-12-31T06:26:00"/>
    <n v="30.433333333348855"/>
    <d v="1899-12-30T00:00:00"/>
    <s v="SI"/>
    <n v="0"/>
    <d v="1899-12-31T09:47:00"/>
    <n v="33.783333333267365"/>
    <x v="0"/>
    <d v="1899-12-30T05:00:00"/>
    <s v="NO"/>
    <s v="MRKU2761980"/>
    <s v="MSI"/>
    <n v="480"/>
    <n v="120"/>
    <n v="50"/>
    <n v="0"/>
    <n v="1"/>
    <s v="WEEK"/>
    <s v="MSIWEEK"/>
    <n v="600"/>
    <n v="25"/>
    <n v="625"/>
    <m/>
  </r>
  <r>
    <s v="SAN NICOLAS MAERSK"/>
    <s v="Rotterdam"/>
    <d v="2024-03-09T22:34:00"/>
    <x v="16"/>
    <x v="2"/>
    <s v="MAERSK"/>
    <s v="MRKU2901676"/>
    <s v="LELYSTAD"/>
    <d v="2024-03-11T03:00:00"/>
    <d v="2024-03-11T03:24:00"/>
    <x v="211"/>
    <d v="2024-03-11T03:58:00"/>
    <x v="0"/>
    <s v="CLEANING"/>
    <n v="0"/>
    <n v="11"/>
    <x v="2"/>
    <d v="2024-03-11T03:24:00"/>
    <d v="1899-12-31T04:26:00"/>
    <n v="28.433333333290648"/>
    <x v="0"/>
    <x v="1"/>
    <n v="0"/>
    <s v="SI"/>
    <d v="1899-12-31T04:26:00"/>
    <n v="28.433333333290648"/>
    <d v="1899-12-30T00:24:00"/>
    <s v="SI"/>
    <n v="0.40000000008149073"/>
    <d v="1899-12-31T05:24:00"/>
    <n v="29.399999999965075"/>
    <x v="0"/>
    <d v="1899-12-30T03:00:00"/>
    <s v="NIGHT"/>
    <s v="MRKU2901676"/>
    <s v="OM TRANSPORT"/>
    <n v="475"/>
    <n v="110"/>
    <n v="50"/>
    <n v="0"/>
    <n v="1"/>
    <s v="NIGHT"/>
    <s v="OM TRANSPORTNIGHT"/>
    <n v="585"/>
    <n v="25"/>
    <n v="610"/>
    <m/>
  </r>
  <r>
    <s v="SAN NICOLAS MAERSK"/>
    <s v="Rotterdam"/>
    <d v="2024-03-09T22:34:00"/>
    <x v="16"/>
    <x v="2"/>
    <s v="MAERSK"/>
    <s v="MRKU2975473"/>
    <s v="LELYSTAD"/>
    <d v="2024-03-11T03:00:00"/>
    <d v="2024-03-11T06:02:00"/>
    <x v="207"/>
    <d v="2024-03-11T06:15:00"/>
    <x v="0"/>
    <s v="NO"/>
    <n v="0"/>
    <n v="11"/>
    <x v="2"/>
    <d v="2024-03-11T06:02:00"/>
    <d v="1899-12-31T04:26:00"/>
    <n v="28.433333333290648"/>
    <x v="0"/>
    <x v="3"/>
    <n v="2.0000000000582077"/>
    <s v="SI"/>
    <d v="1899-12-31T06:26:00"/>
    <n v="30.433333333348855"/>
    <d v="1899-12-30T01:02:00"/>
    <s v="NO"/>
    <n v="1.033333333209157"/>
    <d v="1899-12-31T07:41:00"/>
    <n v="31.68333333323244"/>
    <x v="0"/>
    <d v="1899-12-30T05:00:00"/>
    <s v="NO"/>
    <s v="MRKU2975473"/>
    <s v="OM TRANSPORT"/>
    <n v="475"/>
    <e v="#N/A"/>
    <n v="50"/>
    <n v="0"/>
    <n v="1"/>
    <s v="WEEK"/>
    <s v="OM TRANSPORTWEEK"/>
    <n v="475"/>
    <n v="25"/>
    <n v="500"/>
    <m/>
  </r>
  <r>
    <s v="SAN NICOLAS MAERSK"/>
    <s v="Rotterdam"/>
    <d v="2024-03-09T22:34:00"/>
    <x v="16"/>
    <x v="0"/>
    <s v="MAERSK"/>
    <s v="MRKU3242589"/>
    <s v="LELYSTAD"/>
    <d v="2024-03-11T03:00:00"/>
    <d v="2024-03-11T19:06:00"/>
    <x v="212"/>
    <d v="2024-03-11T19:30:00"/>
    <x v="0"/>
    <s v="CLEANING"/>
    <n v="0"/>
    <n v="11"/>
    <x v="2"/>
    <d v="2024-03-11T19:06:00"/>
    <d v="1899-12-31T04:26:00"/>
    <n v="28.433333333290648"/>
    <x v="0"/>
    <x v="16"/>
    <n v="15.999999999941792"/>
    <s v="SI"/>
    <d v="1899-12-31T20:26:00"/>
    <n v="44.43333333323244"/>
    <d v="1899-12-30T00:06:00"/>
    <s v="SI"/>
    <n v="9.9999999976716936E-2"/>
    <d v="1899-12-31T20:56:00"/>
    <n v="44.933333333290648"/>
    <x v="0"/>
    <d v="1899-12-30T19:00:00"/>
    <s v="NO"/>
    <s v="MRKU3242589"/>
    <s v="CTU FLEVOKUST BV"/>
    <n v="520"/>
    <n v="100"/>
    <n v="35"/>
    <n v="0"/>
    <n v="1"/>
    <s v="WEEK"/>
    <s v="CTU FLEVOKUST BVWEEK"/>
    <n v="620"/>
    <n v="0"/>
    <n v="620"/>
    <m/>
  </r>
  <r>
    <s v="SAN NICOLAS MAERSK"/>
    <s v="Rotterdam"/>
    <d v="2024-03-09T22:34:00"/>
    <x v="16"/>
    <x v="3"/>
    <s v="MAERSK"/>
    <s v="MRKU3424449"/>
    <s v="SIMEI LELYSTAD"/>
    <d v="2024-03-11T03:00:00"/>
    <d v="2024-03-11T10:10:00"/>
    <x v="213"/>
    <d v="2024-03-11T10:10:00"/>
    <x v="0"/>
    <s v="NO"/>
    <n v="1"/>
    <n v="11"/>
    <x v="2"/>
    <d v="2024-03-11T10:10:00"/>
    <d v="1899-12-31T04:26:00"/>
    <n v="28.433333333290648"/>
    <x v="0"/>
    <x v="0"/>
    <n v="7.5"/>
    <s v="SI"/>
    <d v="1899-12-31T11:56:00"/>
    <n v="35.933333333290648"/>
    <d v="1899-12-30T00:00:00"/>
    <s v="SI"/>
    <n v="0"/>
    <d v="1899-12-31T11:36:00"/>
    <n v="35.599999999918509"/>
    <x v="0"/>
    <d v="1899-12-30T10:30:00"/>
    <s v="NO"/>
    <s v="MRKU3424449"/>
    <s v="MSI"/>
    <n v="480"/>
    <e v="#N/A"/>
    <n v="50"/>
    <n v="50"/>
    <n v="1"/>
    <s v="WEEK"/>
    <s v="MSIWEEK"/>
    <n v="530"/>
    <n v="25"/>
    <n v="555"/>
    <m/>
  </r>
  <r>
    <s v="SAN NICOLAS MAERSK"/>
    <s v="Rotterdam"/>
    <d v="2024-03-09T22:34:00"/>
    <x v="16"/>
    <x v="0"/>
    <s v="MAERSK"/>
    <s v="MRKU4294020"/>
    <s v="LELYSTAD"/>
    <d v="2024-03-12T23:00:00"/>
    <d v="2024-03-13T09:30:00"/>
    <x v="214"/>
    <d v="2024-03-13T09:50:00"/>
    <x v="1"/>
    <s v="CLEANING"/>
    <n v="0"/>
    <n v="11"/>
    <x v="2"/>
    <d v="2024-03-13T09:30:00"/>
    <d v="1900-01-02T00:26:00"/>
    <n v="72.433333333348855"/>
    <x v="1"/>
    <x v="36"/>
    <n v="9.9999999999417923"/>
    <s v="SI"/>
    <d v="1900-01-02T10:26:00"/>
    <n v="82.433333333290648"/>
    <d v="1899-12-30T00:30:00"/>
    <s v="SI"/>
    <n v="0.50000000005820766"/>
    <d v="1900-01-02T11:16:00"/>
    <n v="83.266666666546371"/>
    <x v="1"/>
    <d v="1899-12-30T09:00:00"/>
    <s v="NO"/>
    <s v="MRKU4294020"/>
    <s v="CTU FLEVOKUST BV"/>
    <n v="380"/>
    <n v="100"/>
    <n v="35"/>
    <n v="0"/>
    <n v="3"/>
    <s v="WEEK"/>
    <s v="CTU FLEVOKUST BVWEEK"/>
    <n v="480"/>
    <n v="0"/>
    <n v="480"/>
    <m/>
  </r>
  <r>
    <s v="SAN NICOLAS MAERSK"/>
    <s v="Rotterdam"/>
    <d v="2024-03-09T22:34:00"/>
    <x v="16"/>
    <x v="3"/>
    <s v="MAERSK"/>
    <s v="MRKU4803920"/>
    <s v="LELYSTAD"/>
    <d v="2024-03-11T03:00:00"/>
    <d v="2024-03-11T18:12:00"/>
    <x v="215"/>
    <d v="2024-03-11T18:30:00"/>
    <x v="0"/>
    <s v="NO"/>
    <n v="0"/>
    <n v="11"/>
    <x v="2"/>
    <d v="2024-03-11T18:12:00"/>
    <d v="1899-12-31T04:26:00"/>
    <n v="28.433333333290648"/>
    <x v="0"/>
    <x v="14"/>
    <n v="14.000000000058208"/>
    <s v="SI"/>
    <d v="1899-12-31T18:26:00"/>
    <n v="42.433333333348855"/>
    <d v="1899-12-30T01:12:00"/>
    <s v="NO"/>
    <n v="1.1999999998952262"/>
    <d v="1899-12-31T19:56:00"/>
    <n v="43.933333333348855"/>
    <x v="0"/>
    <d v="1899-12-30T17:00:00"/>
    <s v="NO"/>
    <s v="MRKU4803920"/>
    <s v="MSI"/>
    <n v="480"/>
    <e v="#N/A"/>
    <n v="50"/>
    <n v="0"/>
    <n v="1"/>
    <s v="WEEK"/>
    <s v="MSIWEEK"/>
    <n v="480"/>
    <n v="25"/>
    <n v="505"/>
    <m/>
  </r>
  <r>
    <s v="SAN NICOLAS MAERSK"/>
    <s v="Rotterdam"/>
    <d v="2024-03-09T22:34:00"/>
    <x v="16"/>
    <x v="0"/>
    <s v="MAERSK"/>
    <s v="MRKU5000178"/>
    <s v="SIMEI LELYSTAD"/>
    <d v="2024-03-11T03:00:00"/>
    <d v="2024-03-11T06:15:00"/>
    <x v="216"/>
    <d v="2024-03-11T06:35:00"/>
    <x v="0"/>
    <s v="NO"/>
    <n v="1"/>
    <n v="11"/>
    <x v="2"/>
    <d v="2024-03-11T06:15:00"/>
    <d v="1899-12-31T04:26:00"/>
    <n v="28.433333333290648"/>
    <x v="0"/>
    <x v="6"/>
    <n v="3"/>
    <s v="SI"/>
    <d v="1899-12-31T07:26:00"/>
    <n v="31.433333333290648"/>
    <d v="1899-12-30T00:15:00"/>
    <s v="SI"/>
    <n v="0.24999999994179234"/>
    <d v="1899-12-31T08:01:00"/>
    <n v="32.016666666604578"/>
    <x v="0"/>
    <d v="1899-12-30T06:00:00"/>
    <s v="NO"/>
    <s v="MRKU5000178"/>
    <s v="CTU FLEVOKUST BV"/>
    <n v="520"/>
    <e v="#N/A"/>
    <n v="35"/>
    <n v="35"/>
    <n v="1"/>
    <s v="WEEK"/>
    <s v="CTU FLEVOKUST BVWEEK"/>
    <n v="555"/>
    <n v="0"/>
    <n v="555"/>
    <m/>
  </r>
  <r>
    <s v="SAN NICOLAS MAERSK"/>
    <s v="Rotterdam"/>
    <d v="2024-03-09T22:34:00"/>
    <x v="16"/>
    <x v="2"/>
    <s v="MAERSK"/>
    <s v="MRKU5185153"/>
    <s v="LELYSTAD"/>
    <d v="2024-03-11T03:00:00"/>
    <d v="2024-03-11T23:19:00"/>
    <x v="217"/>
    <d v="2024-03-12T00:13:00"/>
    <x v="0"/>
    <s v="CLEANING"/>
    <n v="0"/>
    <n v="11"/>
    <x v="2"/>
    <d v="2024-03-11T23:19:00"/>
    <d v="1899-12-31T04:26:00"/>
    <n v="28.433333333290648"/>
    <x v="0"/>
    <x v="21"/>
    <n v="21.999999999941792"/>
    <s v="SI"/>
    <d v="1900-01-01T02:26:00"/>
    <n v="50.43333333323244"/>
    <d v="1899-12-30T00:00:00"/>
    <s v="SI"/>
    <n v="0"/>
    <d v="1900-01-01T01:39:00"/>
    <n v="49.649999999965075"/>
    <x v="1"/>
    <d v="1899-12-30T01:00:00"/>
    <s v="NIGHT"/>
    <s v="MRKU5185153"/>
    <s v="OM TRANSPORT"/>
    <n v="475"/>
    <n v="110"/>
    <n v="50"/>
    <n v="0"/>
    <n v="2"/>
    <s v="NIGHT"/>
    <s v="OM TRANSPORTNIGHT"/>
    <n v="585"/>
    <n v="25"/>
    <n v="610"/>
    <m/>
  </r>
  <r>
    <s v="SAN NICOLAS MAERSK"/>
    <s v="Rotterdam"/>
    <d v="2024-03-09T22:34:00"/>
    <x v="16"/>
    <x v="2"/>
    <s v="MAERSK"/>
    <s v="MRKU5384216"/>
    <s v="SIMEI LELYSTAD"/>
    <d v="2024-03-11T03:00:00"/>
    <d v="2024-03-11T07:15:00"/>
    <x v="206"/>
    <d v="2024-03-11T07:25:00"/>
    <x v="0"/>
    <s v="NO"/>
    <n v="0"/>
    <n v="11"/>
    <x v="2"/>
    <d v="2024-03-11T07:15:00"/>
    <d v="1899-12-31T04:26:00"/>
    <n v="28.433333333290648"/>
    <x v="0"/>
    <x v="5"/>
    <n v="4.5"/>
    <s v="SI"/>
    <d v="1899-12-31T08:56:00"/>
    <n v="32.933333333290648"/>
    <d v="1899-12-30T00:00:00"/>
    <s v="SI"/>
    <n v="0"/>
    <d v="1899-12-31T08:51:00"/>
    <n v="32.850000000034925"/>
    <x v="0"/>
    <d v="1899-12-30T07:30:00"/>
    <s v="NO"/>
    <s v="MRKU5384216"/>
    <s v="OM TRANSPORT"/>
    <n v="475"/>
    <e v="#N/A"/>
    <n v="50"/>
    <n v="0"/>
    <n v="1"/>
    <s v="WEEK"/>
    <s v="OM TRANSPORTWEEK"/>
    <n v="475"/>
    <n v="25"/>
    <n v="500"/>
    <m/>
  </r>
  <r>
    <s v="SAN NICOLAS MAERSK"/>
    <s v="Rotterdam"/>
    <d v="2024-03-09T22:34:00"/>
    <x v="16"/>
    <x v="2"/>
    <s v="MAERSK"/>
    <s v="MRKU5450128"/>
    <s v="LELYSTAD"/>
    <d v="2024-03-11T03:00:00"/>
    <d v="2024-03-11T03:46:00"/>
    <x v="211"/>
    <d v="2024-03-11T04:06:00"/>
    <x v="0"/>
    <s v="CLEANING"/>
    <n v="0"/>
    <n v="11"/>
    <x v="2"/>
    <d v="2024-03-11T03:46:00"/>
    <d v="1899-12-31T04:26:00"/>
    <n v="28.433333333290648"/>
    <x v="0"/>
    <x v="1"/>
    <n v="0"/>
    <s v="SI"/>
    <d v="1899-12-31T04:26:00"/>
    <n v="28.433333333290648"/>
    <d v="1899-12-30T00:46:00"/>
    <s v="NO"/>
    <n v="0.76666666672099382"/>
    <d v="1899-12-31T05:32:00"/>
    <n v="29.533333333209157"/>
    <x v="0"/>
    <d v="1899-12-30T03:00:00"/>
    <s v="NIGHT"/>
    <s v="MRKU5450128"/>
    <s v="OM TRANSPORT"/>
    <n v="475"/>
    <n v="110"/>
    <n v="50"/>
    <n v="0"/>
    <n v="1"/>
    <s v="NIGHT"/>
    <s v="OM TRANSPORTNIGHT"/>
    <n v="585"/>
    <n v="25"/>
    <n v="610"/>
    <m/>
  </r>
  <r>
    <s v="SAN NICOLAS MAERSK"/>
    <s v="Rotterdam"/>
    <d v="2024-03-09T22:34:00"/>
    <x v="16"/>
    <x v="3"/>
    <s v="MAERSK"/>
    <s v="MRKU5668146"/>
    <s v="LELYSTAD"/>
    <d v="2024-03-11T03:00:00"/>
    <d v="2024-03-11T12:47:00"/>
    <x v="209"/>
    <d v="2024-03-11T13:15:00"/>
    <x v="0"/>
    <s v="NO"/>
    <n v="0"/>
    <n v="11"/>
    <x v="2"/>
    <d v="2024-03-11T12:47:00"/>
    <d v="1899-12-31T04:26:00"/>
    <n v="28.433333333290648"/>
    <x v="0"/>
    <x v="36"/>
    <n v="9.9999999999417923"/>
    <s v="SI"/>
    <d v="1899-12-31T14:26:00"/>
    <n v="38.43333333323244"/>
    <d v="1899-12-30T00:00:00"/>
    <s v="SI"/>
    <n v="0"/>
    <d v="1899-12-31T14:41:00"/>
    <n v="38.683333333348855"/>
    <x v="0"/>
    <d v="1899-12-30T13:00:00"/>
    <s v="NO"/>
    <s v="MRKU5668146"/>
    <s v="MSI"/>
    <n v="480"/>
    <e v="#N/A"/>
    <n v="50"/>
    <n v="0"/>
    <n v="1"/>
    <s v="WEEK"/>
    <s v="MSIWEEK"/>
    <n v="480"/>
    <n v="25"/>
    <n v="505"/>
    <m/>
  </r>
  <r>
    <s v="SAN NICOLAS MAERSK"/>
    <s v="Rotterdam"/>
    <d v="2024-03-09T22:34:00"/>
    <x v="16"/>
    <x v="0"/>
    <s v="MAERSK"/>
    <s v="MRKU5977438"/>
    <s v="LELYSTAD"/>
    <d v="2024-03-11T03:00:00"/>
    <d v="2024-03-11T15:35:00"/>
    <x v="215"/>
    <d v="2024-03-11T16:15:00"/>
    <x v="0"/>
    <s v="CLEANING"/>
    <n v="0"/>
    <n v="11"/>
    <x v="2"/>
    <d v="2024-03-11T15:35:00"/>
    <d v="1899-12-31T04:26:00"/>
    <n v="28.433333333290648"/>
    <x v="0"/>
    <x v="14"/>
    <n v="14.000000000058208"/>
    <s v="SI"/>
    <d v="1899-12-31T18:26:00"/>
    <n v="42.433333333348855"/>
    <d v="1899-12-30T00:00:00"/>
    <s v="SI"/>
    <n v="0"/>
    <d v="1899-12-31T17:41:00"/>
    <n v="41.683333333348855"/>
    <x v="0"/>
    <d v="1899-12-30T17:00:00"/>
    <s v="NO"/>
    <s v="MRKU5977438"/>
    <s v="CTU FLEVOKUST BV"/>
    <n v="520"/>
    <n v="100"/>
    <n v="35"/>
    <n v="0"/>
    <n v="1"/>
    <s v="WEEK"/>
    <s v="CTU FLEVOKUST BVWEEK"/>
    <n v="620"/>
    <n v="0"/>
    <n v="620"/>
    <m/>
  </r>
  <r>
    <s v="SAN NICOLAS MAERSK"/>
    <s v="Rotterdam"/>
    <d v="2024-03-09T22:34:00"/>
    <x v="16"/>
    <x v="2"/>
    <s v="MAERSK"/>
    <s v="MRKU6296547"/>
    <s v="LELYSTAD"/>
    <d v="2024-03-11T03:00:00"/>
    <d v="2024-03-11T23:16:00"/>
    <x v="218"/>
    <d v="2024-03-11T16:15:00"/>
    <x v="0"/>
    <s v="NO"/>
    <n v="0"/>
    <n v="11"/>
    <x v="2"/>
    <d v="2024-03-11T23:16:00"/>
    <d v="1899-12-31T04:26:00"/>
    <n v="28.433333333290648"/>
    <x v="0"/>
    <x v="23"/>
    <n v="12"/>
    <s v="SI"/>
    <d v="1899-12-31T16:26:00"/>
    <n v="40.433333333290648"/>
    <d v="1899-12-30T08:16:00"/>
    <s v="NO"/>
    <n v="8.2666666667209938"/>
    <d v="1899-12-31T17:41:00"/>
    <n v="41.683333333348855"/>
    <x v="0"/>
    <d v="1899-12-30T15:00:00"/>
    <s v="NO"/>
    <s v="MRKU6296547"/>
    <s v="OM TRANSPORT"/>
    <n v="475"/>
    <e v="#N/A"/>
    <n v="50"/>
    <n v="0"/>
    <n v="1"/>
    <s v="WEEK"/>
    <s v="OM TRANSPORTWEEK"/>
    <n v="475"/>
    <n v="25"/>
    <n v="500"/>
    <m/>
  </r>
  <r>
    <s v="SAN NICOLAS MAERSK"/>
    <s v="Rotterdam"/>
    <d v="2024-03-09T22:34:00"/>
    <x v="16"/>
    <x v="0"/>
    <s v="MAERSK"/>
    <s v="MRKU7785985"/>
    <s v="LELYSTAD"/>
    <d v="2024-03-12T17:00:00"/>
    <d v="2024-03-12T17:00:00"/>
    <x v="219"/>
    <d v="2024-03-12T17:08:00"/>
    <x v="1"/>
    <s v="CLEANING"/>
    <n v="0"/>
    <n v="11"/>
    <x v="2"/>
    <d v="2024-03-12T17:00:00"/>
    <d v="1900-01-01T18:26:00"/>
    <n v="66.433333333348855"/>
    <x v="1"/>
    <x v="1"/>
    <n v="0"/>
    <s v="SI"/>
    <d v="1900-01-01T18:26:00"/>
    <n v="66.433333333348855"/>
    <d v="1899-12-30T00:00:00"/>
    <s v="SI"/>
    <n v="0"/>
    <d v="1900-01-01T18:34:00"/>
    <n v="66.566666666592937"/>
    <x v="1"/>
    <d v="1899-12-30T17:00:00"/>
    <s v="NO"/>
    <s v="MRKU7785985"/>
    <s v="CTU FLEVOKUST BV"/>
    <n v="380"/>
    <n v="100"/>
    <n v="35"/>
    <n v="0"/>
    <n v="2"/>
    <s v="WEEK"/>
    <s v="CTU FLEVOKUST BVWEEK"/>
    <n v="480"/>
    <n v="0"/>
    <n v="480"/>
    <m/>
  </r>
  <r>
    <s v="SAN NICOLAS MAERSK"/>
    <s v="Rotterdam"/>
    <d v="2024-03-09T22:34:00"/>
    <x v="16"/>
    <x v="0"/>
    <s v="MAERSK"/>
    <s v="MRSU0572255"/>
    <s v="LELYSTAD"/>
    <d v="2024-03-12T20:00:00"/>
    <d v="2024-03-12T20:00:00"/>
    <x v="220"/>
    <d v="2024-03-12T20:00:00"/>
    <x v="1"/>
    <s v="CLEANING"/>
    <n v="0"/>
    <n v="11"/>
    <x v="2"/>
    <d v="2024-03-12T20:00:00"/>
    <d v="1900-01-01T21:26:00"/>
    <n v="69.433333333348855"/>
    <x v="1"/>
    <x v="1"/>
    <n v="0"/>
    <s v="SI"/>
    <d v="1900-01-01T21:26:00"/>
    <n v="69.433333333348855"/>
    <d v="1899-12-30T00:00:00"/>
    <s v="SI"/>
    <n v="0"/>
    <d v="1900-01-01T21:26:00"/>
    <n v="69.433333333348855"/>
    <x v="1"/>
    <d v="1899-12-30T20:00:00"/>
    <s v="NIGHT"/>
    <s v="MRSU0572255"/>
    <s v="CTU FLEVOKUST BV"/>
    <n v="380"/>
    <n v="100"/>
    <n v="35"/>
    <n v="0"/>
    <n v="2"/>
    <s v="NIGHT"/>
    <s v="CTU FLEVOKUST BVNIGHT"/>
    <n v="480"/>
    <n v="0"/>
    <n v="480"/>
    <m/>
  </r>
  <r>
    <s v="SAN NICOLAS MAERSK"/>
    <s v="Rotterdam"/>
    <d v="2024-03-09T22:34:00"/>
    <x v="16"/>
    <x v="0"/>
    <s v="MAERSK"/>
    <s v="MRSU0573992"/>
    <s v="LELYSTAD"/>
    <d v="2024-03-11T03:00:00"/>
    <d v="2024-03-11T09:28:00"/>
    <x v="205"/>
    <d v="2024-03-11T10:30:00"/>
    <x v="0"/>
    <s v="CLEANING"/>
    <n v="0"/>
    <n v="11"/>
    <x v="2"/>
    <d v="2024-03-11T09:28:00"/>
    <d v="1899-12-31T04:26:00"/>
    <n v="28.433333333290648"/>
    <x v="0"/>
    <x v="22"/>
    <n v="5.0000000000582077"/>
    <s v="SI"/>
    <d v="1899-12-31T09:26:00"/>
    <n v="33.433333333348855"/>
    <d v="1899-12-30T01:28:00"/>
    <s v="NO"/>
    <n v="1.4666666665580124"/>
    <d v="1899-12-31T11:56:00"/>
    <n v="35.933333333290648"/>
    <x v="0"/>
    <d v="1899-12-30T08:00:00"/>
    <s v="NO"/>
    <s v="MRSU0573992"/>
    <s v="CTU FLEVOKUST BV"/>
    <n v="520"/>
    <n v="100"/>
    <n v="35"/>
    <n v="0"/>
    <n v="1"/>
    <s v="WEEK"/>
    <s v="CTU FLEVOKUST BVWEEK"/>
    <n v="620"/>
    <n v="0"/>
    <n v="620"/>
    <m/>
  </r>
  <r>
    <s v="SAN NICOLAS MAERSK"/>
    <s v="Rotterdam"/>
    <d v="2024-03-09T22:34:00"/>
    <x v="16"/>
    <x v="0"/>
    <s v="MAERSK"/>
    <s v="MRSU0574535"/>
    <s v="LELYSTAD"/>
    <d v="2024-03-12T23:00:00"/>
    <d v="2024-03-13T23:51:00"/>
    <x v="221"/>
    <d v="2024-03-14T00:15:00"/>
    <x v="1"/>
    <s v="CLEANING"/>
    <n v="0"/>
    <n v="11"/>
    <x v="2"/>
    <d v="2024-03-13T23:51:00"/>
    <d v="1900-01-02T00:26:00"/>
    <n v="72.433333333348855"/>
    <x v="1"/>
    <x v="27"/>
    <n v="25.999999999883585"/>
    <s v="NO"/>
    <d v="1900-01-03T02:26:00"/>
    <n v="98.43333333323244"/>
    <d v="1899-12-30T00:00:00"/>
    <s v="SI"/>
    <n v="0"/>
    <d v="1900-01-03T01:41:00"/>
    <n v="97.68333333323244"/>
    <x v="1"/>
    <d v="1899-12-30T01:00:00"/>
    <s v="NIGHT"/>
    <s v="MRSU0574535"/>
    <s v="CTU FLEVOKUST BV"/>
    <n v="380"/>
    <n v="100"/>
    <n v="35"/>
    <n v="0"/>
    <n v="4"/>
    <s v="NIGHT"/>
    <s v="CTU FLEVOKUST BVNIGHT"/>
    <n v="480"/>
    <n v="0"/>
    <n v="480"/>
    <m/>
  </r>
  <r>
    <s v="SAN NICOLAS MAERSK"/>
    <s v="Rotterdam"/>
    <d v="2024-03-09T22:34:00"/>
    <x v="16"/>
    <x v="0"/>
    <s v="MAERSK"/>
    <s v="MRSU3356352"/>
    <s v="LELYSTAD"/>
    <d v="2024-03-11T03:00:00"/>
    <d v="2024-03-11T16:59:00"/>
    <x v="222"/>
    <d v="2024-03-11T17:30:00"/>
    <x v="0"/>
    <s v="CLEANING"/>
    <n v="0"/>
    <n v="11"/>
    <x v="2"/>
    <d v="2024-03-11T16:59:00"/>
    <d v="1899-12-31T04:26:00"/>
    <n v="28.433333333290648"/>
    <x v="0"/>
    <x v="13"/>
    <n v="12.999999999941792"/>
    <s v="SI"/>
    <d v="1899-12-31T17:26:00"/>
    <n v="41.43333333323244"/>
    <d v="1899-12-30T00:59:00"/>
    <s v="NO"/>
    <n v="0.9833333333954215"/>
    <d v="1899-12-31T18:56:00"/>
    <n v="42.93333333323244"/>
    <x v="0"/>
    <d v="1899-12-30T16:00:00"/>
    <s v="NO"/>
    <s v="MRSU3356352"/>
    <s v="CTU FLEVOKUST BV"/>
    <n v="520"/>
    <n v="100"/>
    <n v="35"/>
    <n v="0"/>
    <n v="1"/>
    <s v="WEEK"/>
    <s v="CTU FLEVOKUST BVWEEK"/>
    <n v="620"/>
    <n v="0"/>
    <n v="620"/>
    <m/>
  </r>
  <r>
    <s v="SAN NICOLAS MAERSK"/>
    <s v="Rotterdam"/>
    <d v="2024-03-09T22:34:00"/>
    <x v="16"/>
    <x v="3"/>
    <s v="MAERSK"/>
    <s v="MRSU3748570"/>
    <s v="LELYSTAD"/>
    <d v="2024-03-11T03:00:00"/>
    <d v="2024-03-11T17:02:00"/>
    <x v="215"/>
    <d v="2024-03-11T17:15:00"/>
    <x v="0"/>
    <s v="NO"/>
    <n v="0"/>
    <n v="11"/>
    <x v="2"/>
    <d v="2024-03-11T17:02:00"/>
    <d v="1899-12-31T04:26:00"/>
    <n v="28.433333333290648"/>
    <x v="0"/>
    <x v="14"/>
    <n v="14.000000000058208"/>
    <s v="SI"/>
    <d v="1899-12-31T18:26:00"/>
    <n v="42.433333333348855"/>
    <d v="1899-12-30T00:02:00"/>
    <s v="SI"/>
    <n v="3.3333333267364651E-2"/>
    <d v="1899-12-31T18:41:00"/>
    <n v="42.683333333290648"/>
    <x v="0"/>
    <d v="1899-12-30T17:00:00"/>
    <s v="NO"/>
    <s v="MRSU3748570"/>
    <s v="MSI"/>
    <n v="480"/>
    <e v="#N/A"/>
    <n v="50"/>
    <n v="0"/>
    <n v="1"/>
    <s v="WEEK"/>
    <s v="MSIWEEK"/>
    <n v="480"/>
    <n v="25"/>
    <n v="505"/>
    <m/>
  </r>
  <r>
    <s v="SAN NICOLAS MAERSK"/>
    <s v="Rotterdam"/>
    <d v="2024-03-09T22:34:00"/>
    <x v="16"/>
    <x v="0"/>
    <s v="MAERSK"/>
    <s v="MRSU4110321"/>
    <s v="LELYSTAD"/>
    <d v="2024-03-11T03:00:00"/>
    <d v="2024-03-11T10:57:00"/>
    <x v="223"/>
    <d v="2024-03-11T11:30:00"/>
    <x v="0"/>
    <s v="CLEANING"/>
    <n v="0"/>
    <n v="11"/>
    <x v="2"/>
    <d v="2024-03-11T10:57:00"/>
    <d v="1899-12-31T04:26:00"/>
    <n v="28.433333333290648"/>
    <x v="0"/>
    <x v="29"/>
    <n v="8.0000000000582077"/>
    <s v="SI"/>
    <d v="1899-12-31T12:26:00"/>
    <n v="36.433333333348855"/>
    <d v="1899-12-30T00:00:00"/>
    <s v="SI"/>
    <n v="0"/>
    <d v="1899-12-31T12:56:00"/>
    <n v="36.93333333323244"/>
    <x v="0"/>
    <d v="1899-12-30T11:00:00"/>
    <s v="NO"/>
    <s v="MRSU4110321"/>
    <s v="CTU FLEVOKUST BV"/>
    <n v="520"/>
    <n v="100"/>
    <n v="35"/>
    <n v="0"/>
    <n v="1"/>
    <s v="WEEK"/>
    <s v="CTU FLEVOKUST BVWEEK"/>
    <n v="620"/>
    <n v="0"/>
    <n v="620"/>
    <m/>
  </r>
  <r>
    <s v="SAN NICOLAS MAERSK"/>
    <s v="Rotterdam"/>
    <d v="2024-03-09T22:34:00"/>
    <x v="16"/>
    <x v="0"/>
    <s v="MAERSK"/>
    <s v="MRSU4491465"/>
    <s v="LELYSTAD"/>
    <d v="2024-03-12T23:00:00"/>
    <d v="2024-03-13T06:23:00"/>
    <x v="224"/>
    <d v="2024-03-13T07:20:00"/>
    <x v="1"/>
    <s v="CLEANING"/>
    <n v="0"/>
    <n v="11"/>
    <x v="2"/>
    <d v="2024-03-13T06:23:00"/>
    <d v="1900-01-02T00:26:00"/>
    <n v="72.433333333348855"/>
    <x v="1"/>
    <x v="19"/>
    <n v="9"/>
    <s v="SI"/>
    <d v="1900-01-02T09:26:00"/>
    <n v="81.433333333348855"/>
    <d v="1899-12-30T00:00:00"/>
    <s v="SI"/>
    <n v="0"/>
    <d v="1900-01-02T08:46:00"/>
    <n v="80.766666666604578"/>
    <x v="1"/>
    <d v="1899-12-30T08:00:00"/>
    <s v="NO"/>
    <s v="MRSU4491465"/>
    <s v="CTU FLEVOKUST BV"/>
    <n v="380"/>
    <n v="100"/>
    <n v="35"/>
    <n v="0"/>
    <n v="3"/>
    <s v="WEEK"/>
    <s v="CTU FLEVOKUST BVWEEK"/>
    <n v="480"/>
    <n v="0"/>
    <n v="480"/>
    <m/>
  </r>
  <r>
    <s v="SAN NICOLAS MAERSK"/>
    <s v="Rotterdam"/>
    <d v="2024-03-09T22:34:00"/>
    <x v="16"/>
    <x v="2"/>
    <s v="MAERSK"/>
    <s v="MRSU4944725"/>
    <s v="SIMEI LELYSTAD"/>
    <d v="2024-03-11T03:00:00"/>
    <d v="2024-03-11T06:20:00"/>
    <x v="216"/>
    <d v="2024-03-11T06:30:00"/>
    <x v="0"/>
    <s v="NO"/>
    <n v="1"/>
    <n v="11"/>
    <x v="2"/>
    <d v="2024-03-11T06:20:00"/>
    <d v="1899-12-31T04:26:00"/>
    <n v="28.433333333290648"/>
    <x v="0"/>
    <x v="6"/>
    <n v="3"/>
    <s v="SI"/>
    <d v="1899-12-31T07:26:00"/>
    <n v="31.433333333290648"/>
    <d v="1899-12-30T00:20:00"/>
    <s v="SI"/>
    <n v="0.33333333337213844"/>
    <d v="1899-12-31T07:56:00"/>
    <n v="31.933333333348855"/>
    <x v="0"/>
    <d v="1899-12-30T06:00:00"/>
    <s v="NO"/>
    <s v="MRSU4944725"/>
    <s v="OM TRANSPORT"/>
    <n v="475"/>
    <e v="#N/A"/>
    <n v="50"/>
    <n v="50"/>
    <n v="1"/>
    <s v="WEEK"/>
    <s v="OM TRANSPORTWEEK"/>
    <n v="525"/>
    <n v="25"/>
    <n v="550"/>
    <m/>
  </r>
  <r>
    <s v="SAN NICOLAS MAERSK"/>
    <s v="Rotterdam"/>
    <d v="2024-03-09T22:34:00"/>
    <x v="16"/>
    <x v="3"/>
    <s v="MAERSK"/>
    <s v="MRSU5705561"/>
    <s v="LELYSTAD"/>
    <d v="2024-03-11T03:00:00"/>
    <d v="2024-03-12T03:00:00"/>
    <x v="208"/>
    <d v="2024-03-12T03:27:00"/>
    <x v="0"/>
    <s v="CLEANING"/>
    <n v="0"/>
    <n v="11"/>
    <x v="2"/>
    <d v="2024-03-12T03:00:00"/>
    <d v="1899-12-31T04:26:00"/>
    <n v="28.433333333290648"/>
    <x v="0"/>
    <x v="63"/>
    <n v="24"/>
    <s v="SI"/>
    <d v="1900-01-01T04:26:00"/>
    <n v="52.433333333290648"/>
    <d v="1899-12-30T00:00:00"/>
    <s v="SI"/>
    <n v="0"/>
    <d v="1900-01-01T04:53:00"/>
    <n v="52.883333333360497"/>
    <x v="1"/>
    <d v="1899-12-30T03:00:00"/>
    <s v="NIGHT"/>
    <s v="MRSU5705561"/>
    <s v="MSI"/>
    <n v="530"/>
    <n v="120"/>
    <n v="50"/>
    <n v="0"/>
    <n v="2"/>
    <s v="NIGHT"/>
    <s v="MSINIGHT"/>
    <n v="650"/>
    <n v="25"/>
    <n v="675"/>
    <m/>
  </r>
  <r>
    <s v="SAN NICOLAS MAERSK"/>
    <s v="Rotterdam"/>
    <d v="2024-03-09T22:34:00"/>
    <x v="16"/>
    <x v="0"/>
    <s v="MAERSK"/>
    <s v="MRSU5805405"/>
    <s v="LELYSTAD"/>
    <d v="2024-03-12T23:00:00"/>
    <d v="2024-03-13T04:55:00"/>
    <x v="225"/>
    <d v="2024-03-13T05:30:00"/>
    <x v="1"/>
    <s v="CLEANING"/>
    <n v="0"/>
    <n v="11"/>
    <x v="2"/>
    <d v="2024-03-13T04:55:00"/>
    <d v="1900-01-02T00:26:00"/>
    <n v="72.433333333348855"/>
    <x v="1"/>
    <x v="8"/>
    <n v="6"/>
    <s v="SI"/>
    <d v="1900-01-02T06:26:00"/>
    <n v="78.433333333348855"/>
    <d v="1899-12-30T00:00:00"/>
    <s v="SI"/>
    <n v="0"/>
    <d v="1900-01-02T06:56:00"/>
    <n v="78.93333333323244"/>
    <x v="1"/>
    <d v="1899-12-30T05:00:00"/>
    <s v="NO"/>
    <s v="MRSU5805405"/>
    <s v="CTU FLEVOKUST BV"/>
    <n v="380"/>
    <n v="100"/>
    <n v="35"/>
    <n v="0"/>
    <n v="3"/>
    <s v="WEEK"/>
    <s v="CTU FLEVOKUST BVWEEK"/>
    <n v="480"/>
    <n v="0"/>
    <n v="480"/>
    <m/>
  </r>
  <r>
    <s v="SAN NICOLAS MAERSK"/>
    <s v="Rotterdam"/>
    <d v="2024-03-09T22:34:00"/>
    <x v="16"/>
    <x v="1"/>
    <s v="MAERSK"/>
    <s v="MSKU0024950"/>
    <s v="LELYSTAD"/>
    <d v="2024-03-11T03:00:00"/>
    <d v="2024-03-11T19:23:00"/>
    <x v="226"/>
    <d v="2024-03-11T20:00:00"/>
    <x v="0"/>
    <s v="NO"/>
    <n v="0"/>
    <n v="11"/>
    <x v="2"/>
    <d v="2024-03-11T19:23:00"/>
    <d v="1899-12-31T04:26:00"/>
    <n v="28.433333333290648"/>
    <x v="0"/>
    <x v="4"/>
    <n v="17.000000000058208"/>
    <s v="SI"/>
    <d v="1899-12-31T21:26:00"/>
    <n v="45.433333333348855"/>
    <d v="1899-12-30T00:00:00"/>
    <s v="SI"/>
    <n v="0"/>
    <d v="1899-12-31T21:26:00"/>
    <n v="45.433333333348855"/>
    <x v="0"/>
    <d v="1899-12-30T20:00:00"/>
    <s v="NIGHT"/>
    <s v="MSKU0024950"/>
    <s v="LOGIX"/>
    <n v="530"/>
    <e v="#N/A"/>
    <n v="50"/>
    <n v="0"/>
    <n v="1"/>
    <s v="NIGHT"/>
    <s v="LOGIXNIGHT"/>
    <n v="530"/>
    <n v="25"/>
    <n v="555"/>
    <m/>
  </r>
  <r>
    <s v="SAN NICOLAS MAERSK"/>
    <s v="Rotterdam"/>
    <d v="2024-03-09T22:34:00"/>
    <x v="16"/>
    <x v="3"/>
    <s v="MAERSK"/>
    <s v="MSKU0321496"/>
    <s v="LELYSTAD"/>
    <d v="2024-03-11T03:00:00"/>
    <d v="2024-03-12T00:53:00"/>
    <x v="217"/>
    <d v="2024-03-12T03:13:00"/>
    <x v="0"/>
    <s v="CLEANING"/>
    <n v="0"/>
    <n v="11"/>
    <x v="2"/>
    <d v="2024-03-12T00:53:00"/>
    <d v="1899-12-31T04:26:00"/>
    <n v="28.433333333290648"/>
    <x v="0"/>
    <x v="21"/>
    <n v="21.999999999941792"/>
    <s v="SI"/>
    <d v="1900-01-01T02:26:00"/>
    <n v="50.43333333323244"/>
    <d v="1899-12-30T00:00:00"/>
    <s v="SI"/>
    <n v="0"/>
    <d v="1900-01-01T04:39:00"/>
    <n v="52.649999999965075"/>
    <x v="1"/>
    <d v="1899-12-30T01:00:00"/>
    <s v="NIGHT"/>
    <s v="MSKU0321496"/>
    <s v="MSI"/>
    <n v="530"/>
    <n v="120"/>
    <n v="50"/>
    <n v="0"/>
    <n v="2"/>
    <s v="NIGHT"/>
    <s v="MSINIGHT"/>
    <n v="650"/>
    <n v="25"/>
    <n v="675"/>
    <m/>
  </r>
  <r>
    <s v="SAN NICOLAS MAERSK"/>
    <s v="Rotterdam"/>
    <d v="2024-03-09T22:34:00"/>
    <x v="16"/>
    <x v="3"/>
    <s v="MAERSK"/>
    <s v="MSKU0790111"/>
    <s v="LELYSTAD"/>
    <d v="2024-03-11T03:00:00"/>
    <d v="2024-03-11T14:48:00"/>
    <x v="218"/>
    <d v="2024-03-11T15:15:00"/>
    <x v="0"/>
    <s v="NO"/>
    <n v="0"/>
    <n v="11"/>
    <x v="2"/>
    <d v="2024-03-11T14:48:00"/>
    <d v="1899-12-31T04:26:00"/>
    <n v="28.433333333290648"/>
    <x v="0"/>
    <x v="23"/>
    <n v="12"/>
    <s v="SI"/>
    <d v="1899-12-31T16:26:00"/>
    <n v="40.433333333290648"/>
    <d v="1899-12-30T00:00:00"/>
    <s v="SI"/>
    <n v="0"/>
    <d v="1899-12-31T16:41:00"/>
    <n v="40.68333333323244"/>
    <x v="0"/>
    <d v="1899-12-30T15:00:00"/>
    <s v="NO"/>
    <s v="MSKU0790111"/>
    <s v="MSI"/>
    <n v="480"/>
    <e v="#N/A"/>
    <n v="50"/>
    <n v="0"/>
    <n v="1"/>
    <s v="WEEK"/>
    <s v="MSIWEEK"/>
    <n v="480"/>
    <n v="25"/>
    <n v="505"/>
    <m/>
  </r>
  <r>
    <s v="SAN NICOLAS MAERSK"/>
    <s v="Rotterdam"/>
    <d v="2024-03-09T22:34:00"/>
    <x v="16"/>
    <x v="3"/>
    <s v="MAERSK"/>
    <s v="MSKU1086724"/>
    <s v="LELYSTAD"/>
    <d v="2024-03-11T03:00:00"/>
    <d v="2024-03-11T12:30:00"/>
    <x v="227"/>
    <d v="2024-03-11T12:50:00"/>
    <x v="0"/>
    <s v="NO"/>
    <n v="1"/>
    <n v="11"/>
    <x v="2"/>
    <d v="2024-03-11T12:30:00"/>
    <d v="1899-12-31T04:26:00"/>
    <n v="28.433333333290648"/>
    <x v="0"/>
    <x v="35"/>
    <n v="8.4999999999417923"/>
    <s v="SI"/>
    <d v="1899-12-31T12:56:00"/>
    <n v="36.93333333323244"/>
    <d v="1899-12-30T01:00:00"/>
    <s v="NO"/>
    <n v="1.0000000001164153"/>
    <d v="1899-12-31T14:16:00"/>
    <n v="38.266666666546371"/>
    <x v="0"/>
    <d v="1899-12-30T11:30:00"/>
    <s v="NO"/>
    <s v="MSKU1086724"/>
    <s v="MSI"/>
    <n v="480"/>
    <e v="#N/A"/>
    <n v="50"/>
    <n v="50"/>
    <n v="1"/>
    <s v="WEEK"/>
    <s v="MSIWEEK"/>
    <n v="530"/>
    <n v="25"/>
    <n v="555"/>
    <m/>
  </r>
  <r>
    <s v="SAN NICOLAS MAERSK"/>
    <s v="Rotterdam"/>
    <d v="2024-03-09T22:34:00"/>
    <x v="16"/>
    <x v="0"/>
    <s v="MAERSK"/>
    <s v="MSKU1420301"/>
    <s v="LELYSTAD"/>
    <d v="2024-03-11T03:00:00"/>
    <d v="2024-03-11T22:08:00"/>
    <x v="228"/>
    <d v="2024-03-11T22:30:00"/>
    <x v="0"/>
    <s v="CLEANING"/>
    <n v="0"/>
    <n v="11"/>
    <x v="2"/>
    <d v="2024-03-11T22:08:00"/>
    <d v="1899-12-31T04:26:00"/>
    <n v="28.433333333290648"/>
    <x v="0"/>
    <x v="52"/>
    <n v="18.999999999941792"/>
    <s v="SI"/>
    <d v="1899-12-31T23:26:00"/>
    <n v="47.43333333323244"/>
    <d v="1899-12-30T00:08:00"/>
    <s v="SI"/>
    <n v="0.13333333341870457"/>
    <d v="1899-12-31T23:56:00"/>
    <n v="47.933333333290648"/>
    <x v="0"/>
    <d v="1899-12-30T22:00:00"/>
    <s v="NIGHT"/>
    <s v="MSKU1420301"/>
    <s v="CTU FLEVOKUST BV"/>
    <n v="530"/>
    <n v="100"/>
    <n v="35"/>
    <n v="0"/>
    <n v="1"/>
    <s v="NIGHT"/>
    <s v="CTU FLEVOKUST BVNIGHT"/>
    <n v="630"/>
    <n v="0"/>
    <n v="730"/>
    <n v="100"/>
  </r>
  <r>
    <s v="SAN NICOLAS MAERSK"/>
    <s v="Rotterdam"/>
    <d v="2024-03-09T22:34:00"/>
    <x v="16"/>
    <x v="2"/>
    <s v="MAERSK"/>
    <s v="MSKU1619715"/>
    <s v="SIMEI LELYSTAD"/>
    <d v="2024-03-11T03:00:00"/>
    <d v="2024-03-11T08:00:00"/>
    <x v="229"/>
    <d v="2024-03-11T08:10:00"/>
    <x v="0"/>
    <s v="NO"/>
    <n v="1"/>
    <n v="11"/>
    <x v="2"/>
    <d v="2024-03-11T08:00:00"/>
    <d v="1899-12-31T04:26:00"/>
    <n v="28.433333333290648"/>
    <x v="0"/>
    <x v="8"/>
    <n v="6"/>
    <s v="SI"/>
    <d v="1899-12-31T10:26:00"/>
    <n v="34.433333333290648"/>
    <d v="1899-12-30T00:00:00"/>
    <s v="SI"/>
    <n v="0"/>
    <d v="1899-12-31T09:36:00"/>
    <n v="33.600000000034925"/>
    <x v="0"/>
    <d v="1899-12-30T09:00:00"/>
    <s v="NO"/>
    <s v="MSKU1619715"/>
    <s v="OM TRANSPORT"/>
    <n v="475"/>
    <e v="#N/A"/>
    <n v="50"/>
    <n v="50"/>
    <n v="1"/>
    <s v="WEEK"/>
    <s v="OM TRANSPORTWEEK"/>
    <n v="525"/>
    <n v="25"/>
    <n v="650"/>
    <n v="100"/>
  </r>
  <r>
    <s v="SAN NICOLAS MAERSK"/>
    <s v="Rotterdam"/>
    <d v="2024-03-09T22:34:00"/>
    <x v="16"/>
    <x v="0"/>
    <s v="MAERSK"/>
    <s v="MTSU9623758"/>
    <s v="LELYSTAD"/>
    <d v="2024-03-12T23:00:00"/>
    <d v="2024-03-13T02:50:00"/>
    <x v="230"/>
    <d v="2024-03-13T03:30:00"/>
    <x v="1"/>
    <s v="CLEANING"/>
    <n v="0"/>
    <n v="11"/>
    <x v="2"/>
    <d v="2024-03-13T02:50:00"/>
    <d v="1900-01-02T00:26:00"/>
    <n v="72.433333333348855"/>
    <x v="1"/>
    <x v="2"/>
    <n v="3.9999999999417923"/>
    <s v="SI"/>
    <d v="1900-01-02T04:26:00"/>
    <n v="76.433333333290648"/>
    <d v="1899-12-30T00:00:00"/>
    <s v="SI"/>
    <n v="0"/>
    <d v="1900-01-02T04:56:00"/>
    <n v="76.933333333348855"/>
    <x v="1"/>
    <d v="1899-12-30T03:00:00"/>
    <s v="NIGHT"/>
    <s v="MTSU9623758"/>
    <s v="CTU FLEVOKUST BV"/>
    <n v="380"/>
    <n v="100"/>
    <n v="35"/>
    <n v="0"/>
    <n v="3"/>
    <s v="NIGHT"/>
    <s v="CTU FLEVOKUST BVNIGHT"/>
    <n v="480"/>
    <n v="0"/>
    <n v="480"/>
    <m/>
  </r>
  <r>
    <s v="SAN NICOLAS MAERSK"/>
    <s v="Rotterdam"/>
    <d v="2024-03-09T22:34:00"/>
    <x v="16"/>
    <x v="0"/>
    <s v="MAERSK"/>
    <s v="SUDU5884515"/>
    <s v="SIMEI LELYSTAD"/>
    <d v="2024-03-12T23:00:00"/>
    <d v="2024-03-13T06:07:00"/>
    <x v="231"/>
    <d v="2024-03-13T06:17:00"/>
    <x v="1"/>
    <s v="NO"/>
    <n v="0"/>
    <n v="11"/>
    <x v="2"/>
    <d v="2024-03-13T06:07:00"/>
    <d v="1900-01-02T00:26:00"/>
    <n v="72.433333333348855"/>
    <x v="1"/>
    <x v="15"/>
    <n v="6.9999999999417923"/>
    <s v="SI"/>
    <d v="1900-01-02T07:26:00"/>
    <n v="79.433333333290648"/>
    <d v="1899-12-30T00:07:00"/>
    <s v="SI"/>
    <n v="0.11666666669771075"/>
    <d v="1900-01-02T07:43:00"/>
    <n v="79.716666666674428"/>
    <x v="1"/>
    <d v="1899-12-30T06:00:00"/>
    <s v="NO"/>
    <s v="SUDU5884515"/>
    <s v="CTU FLEVOKUST BV"/>
    <n v="380"/>
    <e v="#N/A"/>
    <n v="35"/>
    <n v="0"/>
    <n v="3"/>
    <s v="WEEK"/>
    <s v="CTU FLEVOKUST BVWEEK"/>
    <n v="380"/>
    <n v="0"/>
    <n v="380"/>
    <m/>
  </r>
  <r>
    <s v="SAN NICOLAS MAERSK"/>
    <s v="Rotterdam"/>
    <d v="2024-03-09T22:34:00"/>
    <x v="16"/>
    <x v="2"/>
    <s v="MAERSK"/>
    <s v="SUDU6716389"/>
    <s v="LELYSTAD"/>
    <d v="2024-03-11T03:00:00"/>
    <d v="2024-03-11T17:10:00"/>
    <x v="215"/>
    <d v="2024-03-11T17:30:00"/>
    <x v="0"/>
    <s v="CLEANING"/>
    <n v="0"/>
    <n v="11"/>
    <x v="2"/>
    <d v="2024-03-11T17:10:00"/>
    <d v="1899-12-31T04:26:00"/>
    <n v="28.433333333290648"/>
    <x v="0"/>
    <x v="14"/>
    <n v="14.000000000058208"/>
    <s v="SI"/>
    <d v="1899-12-31T18:26:00"/>
    <n v="42.433333333348855"/>
    <d v="1899-12-30T00:10:00"/>
    <s v="SI"/>
    <n v="0.16666666668606922"/>
    <d v="1899-12-31T18:56:00"/>
    <n v="42.93333333323244"/>
    <x v="0"/>
    <d v="1899-12-30T17:00:00"/>
    <s v="NO"/>
    <s v="SUDU6716389"/>
    <s v="OM TRANSPORT"/>
    <n v="475"/>
    <n v="110"/>
    <n v="50"/>
    <n v="0"/>
    <n v="1"/>
    <s v="WEEK"/>
    <s v="OM TRANSPORTWEEK"/>
    <n v="585"/>
    <n v="25"/>
    <n v="660"/>
    <n v="50"/>
  </r>
  <r>
    <s v="SAN NICOLAS MAERSK"/>
    <s v="Rotterdam"/>
    <d v="2024-03-09T22:34:00"/>
    <x v="16"/>
    <x v="0"/>
    <s v="MAERSK"/>
    <s v="SUDU6833169"/>
    <s v="LELYSTAD"/>
    <d v="2024-03-12T23:00:00"/>
    <d v="2024-03-13T18:55:00"/>
    <x v="232"/>
    <d v="2024-03-13T19:15:00"/>
    <x v="1"/>
    <s v="CLEANING"/>
    <n v="0"/>
    <n v="11"/>
    <x v="2"/>
    <d v="2024-03-13T18:55:00"/>
    <d v="1900-01-02T00:26:00"/>
    <n v="72.433333333348855"/>
    <x v="1"/>
    <x v="52"/>
    <n v="18.999999999941792"/>
    <s v="SI"/>
    <d v="1900-01-02T19:26:00"/>
    <n v="91.433333333290648"/>
    <d v="1899-12-30T00:55:00"/>
    <s v="NO"/>
    <n v="0.91666666668606922"/>
    <d v="1900-01-02T20:41:00"/>
    <n v="92.683333333348855"/>
    <x v="1"/>
    <d v="1899-12-30T18:00:00"/>
    <s v="NO"/>
    <s v="SUDU6833169"/>
    <s v="CTU FLEVOKUST BV"/>
    <n v="380"/>
    <n v="100"/>
    <n v="35"/>
    <n v="0"/>
    <n v="3"/>
    <s v="WEEK"/>
    <s v="CTU FLEVOKUST BVWEEK"/>
    <n v="480"/>
    <n v="0"/>
    <n v="480"/>
    <m/>
  </r>
  <r>
    <s v="SAN NICOLAS MAERSK"/>
    <s v="Rotterdam"/>
    <d v="2024-03-09T22:34:00"/>
    <x v="16"/>
    <x v="0"/>
    <s v="MAERSK"/>
    <s v="SUDU8780392"/>
    <s v="LELYSTAD"/>
    <d v="2024-03-12T23:00:00"/>
    <d v="2024-03-13T12:49:00"/>
    <x v="233"/>
    <d v="2024-03-13T14:30:00"/>
    <x v="1"/>
    <s v="CLEANING"/>
    <n v="0"/>
    <n v="11"/>
    <x v="2"/>
    <d v="2024-03-13T12:49:00"/>
    <d v="1900-01-02T00:26:00"/>
    <n v="72.433333333348855"/>
    <x v="1"/>
    <x v="31"/>
    <n v="15"/>
    <s v="SI"/>
    <d v="1900-01-02T15:26:00"/>
    <n v="87.433333333348855"/>
    <d v="1899-12-30T00:00:00"/>
    <s v="SI"/>
    <n v="0"/>
    <d v="1900-01-02T15:56:00"/>
    <n v="87.93333333323244"/>
    <x v="1"/>
    <d v="1899-12-30T14:00:00"/>
    <s v="NO"/>
    <s v="SUDU8780392"/>
    <s v="CTU FLEVOKUST BV"/>
    <n v="380"/>
    <n v="100"/>
    <n v="35"/>
    <n v="0"/>
    <n v="3"/>
    <s v="WEEK"/>
    <s v="CTU FLEVOKUST BVWEEK"/>
    <n v="480"/>
    <n v="0"/>
    <n v="480"/>
    <m/>
  </r>
  <r>
    <s v="SAN NICOLAS MAERSK"/>
    <s v="Rotterdam"/>
    <d v="2024-03-09T22:34:00"/>
    <x v="16"/>
    <x v="3"/>
    <s v="MAERSK"/>
    <s v="TCKU7070187"/>
    <s v="LELYSTAD"/>
    <d v="2024-03-11T03:00:00"/>
    <d v="2024-03-11T03:02:00"/>
    <x v="211"/>
    <d v="2024-03-11T03:30:00"/>
    <x v="0"/>
    <s v="NO"/>
    <n v="0"/>
    <n v="11"/>
    <x v="2"/>
    <d v="2024-03-11T03:02:00"/>
    <d v="1899-12-31T04:26:00"/>
    <n v="28.433333333290648"/>
    <x v="0"/>
    <x v="1"/>
    <n v="0"/>
    <s v="SI"/>
    <d v="1899-12-31T04:26:00"/>
    <n v="28.433333333290648"/>
    <d v="1899-12-30T00:02:00"/>
    <s v="SI"/>
    <n v="3.3333333267364651E-2"/>
    <d v="1899-12-31T04:56:00"/>
    <n v="28.933333333348855"/>
    <x v="0"/>
    <d v="1899-12-30T03:00:00"/>
    <s v="NIGHT"/>
    <s v="TCKU7070187"/>
    <s v="MSI"/>
    <n v="530"/>
    <e v="#N/A"/>
    <n v="50"/>
    <n v="0"/>
    <n v="1"/>
    <s v="NIGHT"/>
    <s v="MSINIGHT"/>
    <n v="530"/>
    <n v="25"/>
    <n v="555"/>
    <m/>
  </r>
  <r>
    <s v="SAN NICOLAS MAERSK"/>
    <s v="Rotterdam"/>
    <d v="2024-03-09T22:34:00"/>
    <x v="16"/>
    <x v="3"/>
    <s v="MAERSK"/>
    <s v="TCKU7104733"/>
    <s v="LELYSTAD"/>
    <d v="2024-03-11T03:00:00"/>
    <d v="2024-03-11T12:02:00"/>
    <x v="223"/>
    <d v="2024-03-11T12:55:00"/>
    <x v="0"/>
    <s v="CLEANING"/>
    <n v="0"/>
    <n v="11"/>
    <x v="2"/>
    <d v="2024-03-11T12:02:00"/>
    <d v="1899-12-31T04:26:00"/>
    <n v="28.433333333290648"/>
    <x v="0"/>
    <x v="29"/>
    <n v="8.0000000000582077"/>
    <s v="SI"/>
    <d v="1899-12-31T12:26:00"/>
    <n v="36.433333333348855"/>
    <d v="1899-12-30T01:02:00"/>
    <s v="NO"/>
    <n v="1.033333333209157"/>
    <d v="1899-12-31T14:21:00"/>
    <n v="38.349999999976717"/>
    <x v="0"/>
    <d v="1899-12-30T11:00:00"/>
    <s v="NO"/>
    <s v="TCKU7104733"/>
    <s v="MSI"/>
    <n v="480"/>
    <n v="120"/>
    <n v="50"/>
    <n v="0"/>
    <n v="1"/>
    <s v="WEEK"/>
    <s v="MSIWEEK"/>
    <n v="600"/>
    <n v="25"/>
    <n v="625"/>
    <m/>
  </r>
  <r>
    <s v="SAN NICOLAS MAERSK"/>
    <s v="Rotterdam"/>
    <d v="2024-03-09T22:34:00"/>
    <x v="16"/>
    <x v="1"/>
    <s v="MAERSK"/>
    <s v="TCKU7511718"/>
    <s v="SIMEI LELYSTAD"/>
    <d v="2024-03-11T03:00:00"/>
    <d v="2024-03-11T08:30:00"/>
    <x v="229"/>
    <d v="2024-03-11T08:35:00"/>
    <x v="0"/>
    <s v="NO"/>
    <n v="0"/>
    <n v="11"/>
    <x v="2"/>
    <d v="2024-03-11T08:30:00"/>
    <d v="1899-12-31T04:26:00"/>
    <n v="28.433333333290648"/>
    <x v="0"/>
    <x v="8"/>
    <n v="6"/>
    <s v="SI"/>
    <d v="1899-12-31T10:26:00"/>
    <n v="34.433333333290648"/>
    <d v="1899-12-30T00:00:00"/>
    <s v="SI"/>
    <n v="0"/>
    <d v="1899-12-31T10:01:00"/>
    <n v="34.016666666662786"/>
    <x v="0"/>
    <d v="1899-12-30T09:00:00"/>
    <s v="NO"/>
    <s v="TCKU7511718"/>
    <s v="LOGIX"/>
    <n v="530"/>
    <e v="#N/A"/>
    <n v="50"/>
    <n v="0"/>
    <n v="1"/>
    <s v="WEEK"/>
    <s v="LOGIXWEEK"/>
    <n v="530"/>
    <n v="25"/>
    <n v="555"/>
    <m/>
  </r>
  <r>
    <s v="SAN NICOLAS MAERSK"/>
    <s v="Rotterdam"/>
    <d v="2024-03-09T22:34:00"/>
    <x v="16"/>
    <x v="0"/>
    <s v="MAERSK"/>
    <s v="TCLU2395675"/>
    <s v="LELYSTAD"/>
    <d v="2024-03-11T03:00:00"/>
    <d v="2024-03-11T20:54:00"/>
    <x v="226"/>
    <d v="2024-03-11T21:30:00"/>
    <x v="0"/>
    <s v="CLEANING"/>
    <n v="0"/>
    <n v="11"/>
    <x v="2"/>
    <d v="2024-03-11T20:54:00"/>
    <d v="1899-12-31T04:26:00"/>
    <n v="28.433333333290648"/>
    <x v="0"/>
    <x v="4"/>
    <n v="17.000000000058208"/>
    <s v="SI"/>
    <d v="1899-12-31T21:26:00"/>
    <n v="45.433333333348855"/>
    <d v="1899-12-30T00:54:00"/>
    <s v="NO"/>
    <n v="0.8999999999650754"/>
    <d v="1899-12-31T22:56:00"/>
    <n v="46.933333333348855"/>
    <x v="0"/>
    <d v="1899-12-30T20:00:00"/>
    <s v="NIGHT"/>
    <s v="TCLU2395675"/>
    <s v="CTU FLEVOKUST BV"/>
    <n v="530"/>
    <n v="100"/>
    <n v="35"/>
    <n v="0"/>
    <n v="1"/>
    <s v="NIGHT"/>
    <s v="CTU FLEVOKUST BVNIGHT"/>
    <n v="630"/>
    <n v="0"/>
    <n v="630"/>
    <m/>
  </r>
  <r>
    <s v="SAN NICOLAS MAERSK"/>
    <s v="Rotterdam"/>
    <d v="2024-03-09T22:34:00"/>
    <x v="16"/>
    <x v="2"/>
    <s v="MAERSK"/>
    <s v="TCLU6098382"/>
    <s v="LELYSTAD"/>
    <d v="2024-03-11T03:00:00"/>
    <d v="2024-03-11T21:46:00"/>
    <x v="234"/>
    <d v="2024-03-11T22:02:00"/>
    <x v="0"/>
    <s v="CLEANING"/>
    <n v="0"/>
    <n v="11"/>
    <x v="2"/>
    <d v="2024-03-11T21:46:00"/>
    <d v="1899-12-31T04:26:00"/>
    <n v="28.433333333290648"/>
    <x v="0"/>
    <x v="30"/>
    <n v="20.000000000058208"/>
    <s v="SI"/>
    <d v="1900-01-01T00:26:00"/>
    <n v="48.433333333348855"/>
    <d v="1899-12-30T00:00:00"/>
    <s v="SI"/>
    <n v="0"/>
    <d v="1899-12-31T23:28:00"/>
    <n v="47.466666666674428"/>
    <x v="0"/>
    <d v="1899-12-30T23:00:00"/>
    <s v="NIGHT"/>
    <s v="TCLU6098382"/>
    <s v="OM TRANSPORT"/>
    <n v="475"/>
    <n v="110"/>
    <n v="50"/>
    <n v="0"/>
    <n v="1"/>
    <s v="NIGHT"/>
    <s v="OM TRANSPORTNIGHT"/>
    <n v="585"/>
    <n v="25"/>
    <n v="610"/>
    <m/>
  </r>
  <r>
    <s v="SAN NICOLAS MAERSK"/>
    <s v="Rotterdam"/>
    <d v="2024-03-09T22:34:00"/>
    <x v="16"/>
    <x v="0"/>
    <s v="MAERSK"/>
    <s v="TCLU8030890"/>
    <s v="LELYSTAD"/>
    <d v="2024-03-11T03:00:00"/>
    <d v="2024-03-11T04:48:00"/>
    <x v="207"/>
    <d v="2024-03-11T05:25:00"/>
    <x v="0"/>
    <s v="NO"/>
    <n v="0"/>
    <n v="11"/>
    <x v="2"/>
    <d v="2024-03-11T04:48:00"/>
    <d v="1899-12-31T04:26:00"/>
    <n v="28.433333333290648"/>
    <x v="0"/>
    <x v="3"/>
    <n v="2.0000000000582077"/>
    <s v="SI"/>
    <d v="1899-12-31T06:26:00"/>
    <n v="30.433333333348855"/>
    <d v="1899-12-30T00:00:00"/>
    <s v="SI"/>
    <n v="0"/>
    <d v="1899-12-31T06:51:00"/>
    <n v="30.849999999976717"/>
    <x v="0"/>
    <d v="1899-12-30T05:00:00"/>
    <s v="NO"/>
    <s v="TCLU8030890"/>
    <s v="CTU FLEVOKUST BV"/>
    <n v="520"/>
    <e v="#N/A"/>
    <n v="35"/>
    <n v="0"/>
    <n v="1"/>
    <s v="WEEK"/>
    <s v="CTU FLEVOKUST BVWEEK"/>
    <n v="520"/>
    <n v="0"/>
    <n v="520"/>
    <m/>
  </r>
  <r>
    <s v="SAN NICOLAS MAERSK"/>
    <s v="Rotterdam"/>
    <d v="2024-03-09T22:34:00"/>
    <x v="16"/>
    <x v="0"/>
    <s v="MAERSK"/>
    <s v="TCNU7564820"/>
    <s v="LELYSTAD"/>
    <d v="2024-03-12T23:00:00"/>
    <d v="2024-03-12T23:00:00"/>
    <x v="235"/>
    <d v="2024-03-12T23:15:00"/>
    <x v="1"/>
    <s v="NO"/>
    <n v="0"/>
    <n v="11"/>
    <x v="2"/>
    <d v="2024-03-12T23:00:00"/>
    <d v="1900-01-02T00:26:00"/>
    <n v="72.433333333348855"/>
    <x v="1"/>
    <x v="1"/>
    <n v="0"/>
    <s v="SI"/>
    <d v="1900-01-02T00:26:00"/>
    <n v="72.433333333348855"/>
    <d v="1899-12-30T00:00:00"/>
    <s v="SI"/>
    <n v="0"/>
    <d v="1900-01-02T00:41:00"/>
    <n v="72.683333333290648"/>
    <x v="1"/>
    <d v="1899-12-30T23:00:00"/>
    <s v="NIGHT"/>
    <s v="TCNU7564820"/>
    <s v="CTU FLEVOKUST BV"/>
    <n v="380"/>
    <e v="#N/A"/>
    <n v="35"/>
    <n v="0"/>
    <n v="2"/>
    <s v="NIGHT"/>
    <s v="CTU FLEVOKUST BVNIGHT"/>
    <n v="380"/>
    <n v="0"/>
    <n v="380"/>
    <m/>
  </r>
  <r>
    <s v="SAN NICOLAS MAERSK"/>
    <s v="Rotterdam"/>
    <d v="2024-03-09T22:34:00"/>
    <x v="16"/>
    <x v="2"/>
    <s v="MAERSK"/>
    <s v="TCNU7749948"/>
    <s v="LELYSTAD"/>
    <d v="2024-03-11T03:00:00"/>
    <d v="2024-03-11T23:59:00"/>
    <x v="236"/>
    <d v="2024-03-12T02:10:00"/>
    <x v="0"/>
    <s v="CLEANING"/>
    <n v="0"/>
    <n v="11"/>
    <x v="2"/>
    <d v="2024-03-11T23:59:00"/>
    <d v="1899-12-31T04:26:00"/>
    <n v="28.433333333290648"/>
    <x v="0"/>
    <x v="28"/>
    <n v="21"/>
    <s v="SI"/>
    <d v="1900-01-01T01:26:00"/>
    <n v="49.433333333290648"/>
    <d v="1899-12-30T00:00:00"/>
    <s v="SI"/>
    <n v="0"/>
    <d v="1900-01-01T03:36:00"/>
    <n v="51.600000000034925"/>
    <x v="1"/>
    <d v="1899-12-30T00:00:00"/>
    <s v="NIGHT"/>
    <s v="TCNU7749948"/>
    <s v="OM TRANSPORT"/>
    <n v="475"/>
    <n v="110"/>
    <n v="50"/>
    <n v="0"/>
    <n v="2"/>
    <s v="NIGHT"/>
    <s v="OM TRANSPORTNIGHT"/>
    <n v="585"/>
    <n v="25"/>
    <n v="610"/>
    <m/>
  </r>
  <r>
    <s v="SAN NICOLAS MAERSK"/>
    <s v="Rotterdam"/>
    <d v="2024-03-09T22:34:00"/>
    <x v="16"/>
    <x v="0"/>
    <s v="MAERSK"/>
    <s v="TGBU6655382"/>
    <s v="LELYSTAD"/>
    <d v="2024-03-11T03:00:00"/>
    <d v="2024-03-11T15:23:00"/>
    <x v="218"/>
    <d v="2024-03-11T15:50:00"/>
    <x v="0"/>
    <s v="CLEANING"/>
    <n v="0"/>
    <n v="11"/>
    <x v="2"/>
    <d v="2024-03-11T15:23:00"/>
    <d v="1899-12-31T04:26:00"/>
    <n v="28.433333333290648"/>
    <x v="0"/>
    <x v="23"/>
    <n v="12"/>
    <s v="SI"/>
    <d v="1899-12-31T16:26:00"/>
    <n v="40.433333333290648"/>
    <d v="1899-12-30T00:23:00"/>
    <s v="SI"/>
    <n v="0.38333333336049691"/>
    <d v="1899-12-31T17:16:00"/>
    <n v="41.266666666546371"/>
    <x v="0"/>
    <d v="1899-12-30T15:00:00"/>
    <s v="NO"/>
    <s v="TGBU6655382"/>
    <s v="CTU FLEVOKUST BV"/>
    <n v="520"/>
    <n v="100"/>
    <n v="35"/>
    <n v="0"/>
    <n v="1"/>
    <s v="WEEK"/>
    <s v="CTU FLEVOKUST BVWEEK"/>
    <n v="620"/>
    <n v="0"/>
    <n v="620"/>
    <m/>
  </r>
  <r>
    <s v="SAN NICOLAS MAERSK"/>
    <s v="Rotterdam"/>
    <d v="2024-03-09T22:34:00"/>
    <x v="16"/>
    <x v="0"/>
    <s v="MAERSK"/>
    <s v="TLLU5125603"/>
    <s v="LELYSTAD"/>
    <d v="2024-03-12T23:00:00"/>
    <d v="2024-03-13T01:25:00"/>
    <x v="237"/>
    <d v="2024-03-13T01:45:00"/>
    <x v="1"/>
    <s v="CLEANING"/>
    <n v="0"/>
    <n v="11"/>
    <x v="2"/>
    <d v="2024-03-13T01:25:00"/>
    <d v="1900-01-02T00:26:00"/>
    <n v="72.433333333348855"/>
    <x v="1"/>
    <x v="3"/>
    <n v="1.9999999998835847"/>
    <s v="SI"/>
    <d v="1900-01-02T02:26:00"/>
    <n v="74.43333333323244"/>
    <d v="1899-12-30T00:25:00"/>
    <s v="SI"/>
    <n v="0.41666666680248454"/>
    <d v="1900-01-02T03:11:00"/>
    <n v="75.18333333323244"/>
    <x v="1"/>
    <d v="1899-12-30T01:00:00"/>
    <s v="NIGHT"/>
    <s v="TLLU5125603"/>
    <s v="CTU FLEVOKUST BV"/>
    <n v="380"/>
    <n v="100"/>
    <n v="35"/>
    <n v="0"/>
    <n v="3"/>
    <s v="NIGHT"/>
    <s v="CTU FLEVOKUST BVNIGHT"/>
    <n v="480"/>
    <n v="0"/>
    <n v="480"/>
    <m/>
  </r>
  <r>
    <s v="SAN NICOLAS MAERSK"/>
    <s v="Rotterdam"/>
    <d v="2024-03-09T22:34:00"/>
    <x v="16"/>
    <x v="0"/>
    <s v="MAERSK"/>
    <s v="TLLU5861630"/>
    <s v="LELYSTAD"/>
    <d v="2024-03-12T23:00:00"/>
    <d v="2024-03-13T22:09:00"/>
    <x v="238"/>
    <d v="2024-03-13T23:15:00"/>
    <x v="1"/>
    <s v="CLEANING"/>
    <n v="0"/>
    <n v="11"/>
    <x v="2"/>
    <d v="2024-03-13T22:09:00"/>
    <d v="1900-01-02T00:26:00"/>
    <n v="72.433333333348855"/>
    <x v="1"/>
    <x v="28"/>
    <n v="21"/>
    <s v="SI"/>
    <d v="1900-01-02T21:26:00"/>
    <n v="93.433333333348855"/>
    <d v="1899-12-30T02:09:00"/>
    <s v="NO"/>
    <n v="2.1500000000232831"/>
    <d v="1900-01-03T00:41:00"/>
    <n v="96.683333333290648"/>
    <x v="1"/>
    <d v="1899-12-30T20:00:00"/>
    <s v="NIGHT"/>
    <s v="TLLU5861630"/>
    <s v="CTU FLEVOKUST BV"/>
    <n v="380"/>
    <n v="100"/>
    <n v="35"/>
    <n v="0"/>
    <n v="3"/>
    <s v="NIGHT"/>
    <s v="CTU FLEVOKUST BVNIGHT"/>
    <n v="480"/>
    <n v="0"/>
    <n v="480"/>
    <m/>
  </r>
  <r>
    <s v="SAN NICOLAS MAERSK"/>
    <s v="Rotterdam"/>
    <d v="2024-03-09T22:34:00"/>
    <x v="16"/>
    <x v="0"/>
    <s v="MAERSK"/>
    <s v="TLLU5934594"/>
    <s v="LELYSTAD"/>
    <d v="2024-03-12T23:00:00"/>
    <d v="2024-03-13T22:35:00"/>
    <x v="239"/>
    <d v="2024-03-13T22:55:00"/>
    <x v="1"/>
    <s v="CLEANING"/>
    <n v="0"/>
    <n v="11"/>
    <x v="2"/>
    <d v="2024-03-13T22:35:00"/>
    <d v="1900-01-02T00:26:00"/>
    <n v="72.433333333348855"/>
    <x v="1"/>
    <x v="20"/>
    <n v="22.999999999883585"/>
    <s v="SI"/>
    <d v="1900-01-02T23:26:00"/>
    <n v="95.43333333323244"/>
    <d v="1899-12-30T00:35:00"/>
    <s v="SI"/>
    <n v="0.58333333331393078"/>
    <d v="1900-01-03T00:21:00"/>
    <n v="96.349999999918509"/>
    <x v="1"/>
    <d v="1899-12-30T22:00:00"/>
    <s v="NIGHT"/>
    <s v="TLLU5934594"/>
    <s v="CTU FLEVOKUST BV"/>
    <n v="380"/>
    <n v="100"/>
    <n v="35"/>
    <n v="0"/>
    <n v="3"/>
    <s v="NIGHT"/>
    <s v="CTU FLEVOKUST BVNIGHT"/>
    <n v="480"/>
    <n v="0"/>
    <n v="480"/>
    <m/>
  </r>
  <r>
    <s v="SAN NICOLAS MAERSK"/>
    <s v="Rotterdam"/>
    <d v="2024-03-09T22:34:00"/>
    <x v="16"/>
    <x v="0"/>
    <s v="MAERSK"/>
    <s v="TRLU9612473"/>
    <s v="LELYSTAD"/>
    <d v="2024-03-12T21:30:00"/>
    <d v="2024-03-12T21:44:00"/>
    <x v="240"/>
    <d v="2024-03-12T22:04:00"/>
    <x v="1"/>
    <s v="CLEANING"/>
    <n v="0"/>
    <n v="11"/>
    <x v="2"/>
    <d v="2024-03-12T21:44:00"/>
    <d v="1900-01-01T22:56:00"/>
    <n v="70.933333333348855"/>
    <x v="1"/>
    <x v="1"/>
    <n v="0"/>
    <s v="SI"/>
    <d v="1900-01-01T22:56:00"/>
    <n v="70.933333333348855"/>
    <d v="1899-12-30T00:14:00"/>
    <s v="SI"/>
    <n v="0.23333333322079852"/>
    <d v="1900-01-01T23:30:00"/>
    <n v="71.499999999941792"/>
    <x v="1"/>
    <d v="1899-12-30T21:30:00"/>
    <s v="NIGHT"/>
    <s v="TRLU9612473"/>
    <s v="CTU FLEVOKUST BV"/>
    <n v="380"/>
    <n v="100"/>
    <n v="35"/>
    <n v="0"/>
    <n v="2"/>
    <s v="NIGHT"/>
    <s v="CTU FLEVOKUST BVNIGHT"/>
    <n v="480"/>
    <n v="0"/>
    <n v="480"/>
    <m/>
  </r>
  <r>
    <s v="APL MEXICO CITY"/>
    <s v="Rotterdam"/>
    <d v="2024-03-09T23:00:00"/>
    <x v="17"/>
    <x v="2"/>
    <s v="MSC"/>
    <s v="TGHU9147047"/>
    <s v="ZARA HOME"/>
    <d v="2024-03-12T06:00:00"/>
    <d v="2024-03-12T06:56:00"/>
    <x v="241"/>
    <d v="2024-03-12T07:05:00"/>
    <x v="0"/>
    <s v="NO"/>
    <n v="1"/>
    <n v="11"/>
    <x v="2"/>
    <d v="2024-03-12T06:56:00"/>
    <d v="1900-01-01T07:00:00"/>
    <n v="54.999999999941792"/>
    <x v="1"/>
    <x v="1"/>
    <n v="0"/>
    <s v="SI"/>
    <d v="1900-01-01T07:00:00"/>
    <n v="54.999999999941792"/>
    <d v="1899-12-30T00:56:00"/>
    <s v="NO"/>
    <n v="0.93333333340706304"/>
    <d v="1900-01-01T08:05:00"/>
    <n v="56.083333333313931"/>
    <x v="1"/>
    <d v="1899-12-30T06:00:00"/>
    <s v="NO"/>
    <s v="TGHU9147047"/>
    <s v="OM TRANSPORT"/>
    <n v="475"/>
    <e v="#N/A"/>
    <n v="50"/>
    <n v="50"/>
    <n v="2"/>
    <s v="WEEK"/>
    <s v="OM TRANSPORTWEEK"/>
    <n v="525"/>
    <n v="25"/>
    <n v="550"/>
    <m/>
  </r>
  <r>
    <s v="MAASTRICHT MAERSK"/>
    <s v="Rotterdam"/>
    <d v="2024-03-13T08:30:00"/>
    <x v="18"/>
    <x v="2"/>
    <s v="MAERSK"/>
    <s v="MRKU0282654"/>
    <s v="SIMEI LELYSTAD"/>
    <d v="2024-03-13T21:00:00"/>
    <d v="2024-03-14T16:44:00"/>
    <x v="242"/>
    <d v="2024-03-14T17:05:00"/>
    <x v="0"/>
    <s v="NO"/>
    <n v="0"/>
    <n v="11"/>
    <x v="2"/>
    <d v="2024-03-14T16:44:00"/>
    <d v="1899-12-30T12:30:00"/>
    <n v="12.500000000058208"/>
    <x v="0"/>
    <x v="30"/>
    <n v="20.000000000058208"/>
    <s v="SI"/>
    <d v="1899-12-31T08:30:00"/>
    <n v="32.500000000116415"/>
    <d v="1899-12-30T00:00:00"/>
    <s v="SI"/>
    <n v="0"/>
    <d v="1899-12-31T08:35:00"/>
    <n v="32.583333333372138"/>
    <x v="0"/>
    <d v="1899-12-30T17:00:00"/>
    <s v="NO"/>
    <s v="MRKU0282654"/>
    <s v="OM TRANSPORT"/>
    <n v="475"/>
    <e v="#N/A"/>
    <n v="50"/>
    <n v="0"/>
    <n v="4"/>
    <s v="WEEK"/>
    <s v="OM TRANSPORTWEEK"/>
    <n v="475"/>
    <n v="25"/>
    <n v="500"/>
    <m/>
  </r>
  <r>
    <s v="MAASTRICHT MAERSK"/>
    <s v="Rotterdam"/>
    <d v="2024-03-13T08:30:00"/>
    <x v="18"/>
    <x v="0"/>
    <s v="MAERSK"/>
    <s v="MRSU4713304"/>
    <s v="SIMEI LELYSTAD"/>
    <d v="2024-03-13T21:00:00"/>
    <d v="2024-03-14T14:24:00"/>
    <x v="243"/>
    <d v="2024-03-14T14:35:00"/>
    <x v="0"/>
    <s v="NO"/>
    <n v="0"/>
    <n v="11"/>
    <x v="2"/>
    <d v="2024-03-14T14:24:00"/>
    <d v="1899-12-30T12:30:00"/>
    <n v="12.500000000058208"/>
    <x v="0"/>
    <x v="52"/>
    <n v="18.999999999941792"/>
    <s v="SI"/>
    <d v="1899-12-31T07:30:00"/>
    <n v="31.5"/>
    <d v="1899-12-30T00:00:00"/>
    <s v="SI"/>
    <n v="0"/>
    <d v="1899-12-31T06:05:00"/>
    <n v="30.083333333430346"/>
    <x v="0"/>
    <d v="1899-12-30T16:00:00"/>
    <s v="NO"/>
    <s v="MRSU4713304"/>
    <s v="CTU FLEVOKUST BV"/>
    <n v="520"/>
    <e v="#N/A"/>
    <n v="35"/>
    <n v="0"/>
    <n v="4"/>
    <s v="WEEK"/>
    <s v="CTU FLEVOKUST BVWEEK"/>
    <n v="520"/>
    <n v="0"/>
    <n v="520"/>
    <m/>
  </r>
  <r>
    <s v="MAASTRICHT MAERSK"/>
    <s v="Rotterdam"/>
    <d v="2024-03-13T08:30:00"/>
    <x v="18"/>
    <x v="2"/>
    <s v="MAERSK"/>
    <s v="MSKU6385796"/>
    <s v="LELYSTAD"/>
    <d v="2024-03-13T21:00:00"/>
    <d v="2024-03-14T12:32:00"/>
    <x v="244"/>
    <d v="2024-03-14T13:00:00"/>
    <x v="0"/>
    <s v="NO"/>
    <n v="0"/>
    <n v="11"/>
    <x v="2"/>
    <d v="2024-03-14T12:32:00"/>
    <d v="1899-12-30T12:30:00"/>
    <n v="12.500000000058208"/>
    <x v="0"/>
    <x v="31"/>
    <n v="15"/>
    <s v="SI"/>
    <d v="1899-12-31T03:30:00"/>
    <n v="27.500000000058208"/>
    <d v="1899-12-30T00:32:00"/>
    <s v="SI"/>
    <n v="0.53333333332557231"/>
    <d v="1899-12-31T04:30:00"/>
    <n v="28.5"/>
    <x v="0"/>
    <d v="1899-12-30T12:00:00"/>
    <s v="NO"/>
    <s v="MSKU6385796"/>
    <s v="OM TRANSPORT"/>
    <n v="475"/>
    <e v="#N/A"/>
    <n v="50"/>
    <n v="0"/>
    <n v="4"/>
    <s v="WEEK"/>
    <s v="OM TRANSPORTWEEK"/>
    <n v="475"/>
    <n v="25"/>
    <n v="500"/>
    <m/>
  </r>
  <r>
    <s v="MAASTRICHT MAERSK"/>
    <s v="Rotterdam"/>
    <d v="2024-03-13T08:30:00"/>
    <x v="18"/>
    <x v="0"/>
    <s v="MAERSK"/>
    <s v="TCNU4525841"/>
    <s v="LELYSTAD"/>
    <d v="2024-03-13T21:00:00"/>
    <d v="2024-03-14T14:12:00"/>
    <x v="245"/>
    <d v="2024-03-14T14:45:00"/>
    <x v="0"/>
    <s v="NO"/>
    <n v="0"/>
    <n v="11"/>
    <x v="2"/>
    <d v="2024-03-14T14:12:00"/>
    <d v="1899-12-30T12:30:00"/>
    <n v="12.500000000058208"/>
    <x v="0"/>
    <x v="4"/>
    <n v="17.000000000058208"/>
    <s v="SI"/>
    <d v="1899-12-31T05:30:00"/>
    <n v="29.500000000116415"/>
    <d v="1899-12-30T00:12:00"/>
    <s v="SI"/>
    <n v="0.19999999995343387"/>
    <d v="1899-12-31T06:15:00"/>
    <n v="30.250000000116415"/>
    <x v="0"/>
    <d v="1899-12-30T14:00:00"/>
    <s v="NO"/>
    <s v="TCNU4525841"/>
    <s v="CTU FLEVOKUST BV"/>
    <n v="520"/>
    <e v="#N/A"/>
    <n v="35"/>
    <n v="0"/>
    <n v="4"/>
    <s v="WEEK"/>
    <s v="CTU FLEVOKUST BVWEEK"/>
    <n v="520"/>
    <n v="0"/>
    <n v="520"/>
    <m/>
  </r>
  <r>
    <s v="MAASTRICHT MAERSK"/>
    <s v="Rotterdam"/>
    <d v="2024-03-13T08:30:00"/>
    <x v="18"/>
    <x v="0"/>
    <s v="MAERSK"/>
    <s v="TLLU6890130"/>
    <s v="LELYSTAD"/>
    <d v="2024-03-13T21:00:00"/>
    <d v="2024-03-14T10:40:00"/>
    <x v="246"/>
    <d v="2024-03-14T10:50:00"/>
    <x v="0"/>
    <s v="NO"/>
    <n v="0"/>
    <n v="11"/>
    <x v="2"/>
    <d v="2024-03-14T10:40:00"/>
    <d v="1899-12-30T12:30:00"/>
    <n v="12.500000000058208"/>
    <x v="0"/>
    <x v="64"/>
    <n v="13.5"/>
    <s v="SI"/>
    <d v="1899-12-31T02:00:00"/>
    <n v="26.000000000058208"/>
    <d v="1899-12-30T00:10:00"/>
    <s v="SI"/>
    <n v="0.16666666668606922"/>
    <d v="1899-12-31T02:20:00"/>
    <n v="26.333333333430346"/>
    <x v="0"/>
    <d v="1899-12-30T10:30:00"/>
    <s v="NO"/>
    <s v="TLLU6890130"/>
    <s v="CTU FLEVOKUST BV"/>
    <n v="520"/>
    <e v="#N/A"/>
    <n v="35"/>
    <n v="0"/>
    <n v="4"/>
    <s v="WEEK"/>
    <s v="CTU FLEVOKUST BVWEEK"/>
    <n v="520"/>
    <n v="0"/>
    <n v="520"/>
    <m/>
  </r>
  <r>
    <s v="NORTHERN VALENCE"/>
    <s v="Rotterdam"/>
    <d v="2024-03-17T16:42:00"/>
    <x v="19"/>
    <x v="3"/>
    <s v="HAPAG LLOYD"/>
    <s v="BEAU4375131"/>
    <s v="SIMEI LELYSTAD"/>
    <d v="2024-03-18T00:00:00"/>
    <d v="2024-03-18T07:05:00"/>
    <x v="247"/>
    <d v="2024-03-18T06:20:00"/>
    <x v="0"/>
    <s v="NO"/>
    <n v="1"/>
    <n v="12"/>
    <x v="2"/>
    <d v="2024-03-18T07:05:00"/>
    <d v="1899-12-30T07:18:00"/>
    <n v="7.3000000000465661"/>
    <x v="0"/>
    <x v="8"/>
    <n v="6"/>
    <s v="SI"/>
    <d v="1899-12-30T13:18:00"/>
    <n v="13.300000000046566"/>
    <d v="1899-12-30T01:05:00"/>
    <s v="NO"/>
    <n v="1.0833333333721384"/>
    <d v="1899-12-30T13:38:00"/>
    <n v="13.633333333418705"/>
    <x v="0"/>
    <d v="1899-12-30T06:00:00"/>
    <s v="NO"/>
    <s v="BEAU4375131"/>
    <s v="MSI"/>
    <n v="480"/>
    <e v="#N/A"/>
    <n v="50"/>
    <n v="50"/>
    <n v="1"/>
    <s v="WEEK"/>
    <s v="MSIWEEK"/>
    <n v="530"/>
    <n v="25"/>
    <n v="705"/>
    <n v="150"/>
  </r>
  <r>
    <s v="NORTHERN VALENCE"/>
    <s v="Rotterdam"/>
    <d v="2024-03-17T16:42:00"/>
    <x v="19"/>
    <x v="3"/>
    <s v="HAPAG LLOYD"/>
    <s v="CAIU9131256"/>
    <s v="SIMEI LELYSTAD"/>
    <d v="2024-03-18T00:00:00"/>
    <d v="2024-03-18T08:00:00"/>
    <x v="248"/>
    <d v="2024-03-18T07:05:00"/>
    <x v="0"/>
    <s v="NO"/>
    <n v="1"/>
    <n v="12"/>
    <x v="2"/>
    <d v="2024-03-18T08:00:00"/>
    <d v="1899-12-30T07:18:00"/>
    <n v="7.3000000000465661"/>
    <x v="0"/>
    <x v="15"/>
    <n v="6.9999999999417923"/>
    <s v="SI"/>
    <d v="1899-12-30T14:18:00"/>
    <n v="14.299999999988358"/>
    <d v="1899-12-30T01:00:00"/>
    <s v="NO"/>
    <n v="1.0000000001164153"/>
    <d v="1899-12-30T14:23:00"/>
    <n v="14.383333333418705"/>
    <x v="0"/>
    <d v="1899-12-30T07:00:00"/>
    <s v="NO"/>
    <s v="CAIU9131256"/>
    <s v="MSI"/>
    <n v="480"/>
    <e v="#N/A"/>
    <n v="50"/>
    <n v="50"/>
    <n v="1"/>
    <s v="WEEK"/>
    <s v="MSIWEEK"/>
    <n v="530"/>
    <n v="25"/>
    <n v="555"/>
    <m/>
  </r>
  <r>
    <s v="W KITHIRA"/>
    <s v="Rotterdam"/>
    <d v="2024-03-18T15:43:00"/>
    <x v="20"/>
    <x v="0"/>
    <s v="MAERSK"/>
    <s v="CAAU6682308"/>
    <s v="LELYSTAD"/>
    <d v="2024-03-21T16:00:00"/>
    <d v="2024-03-22T22:06:00"/>
    <x v="249"/>
    <d v="2024-03-22T22:36:00"/>
    <x v="1"/>
    <s v="CLEANING"/>
    <n v="0"/>
    <n v="12"/>
    <x v="2"/>
    <d v="2024-03-22T22:06:00"/>
    <d v="1900-01-02T00:17:00"/>
    <n v="72.283333333209157"/>
    <x v="1"/>
    <x v="40"/>
    <n v="30"/>
    <s v="NO"/>
    <d v="1900-01-03T06:17:00"/>
    <n v="102.28333333320916"/>
    <d v="1899-12-30T00:06:00"/>
    <s v="SI"/>
    <n v="9.9999999976716936E-2"/>
    <d v="1900-01-03T06:53:00"/>
    <n v="102.88333333324408"/>
    <x v="1"/>
    <d v="1899-12-30T22:00:00"/>
    <s v="NIGHT"/>
    <s v="CAAU6682308"/>
    <s v="CTU FLEVOKUST BV"/>
    <n v="380"/>
    <n v="100"/>
    <n v="35"/>
    <n v="0"/>
    <n v="5"/>
    <s v="NIGHT"/>
    <s v="CTU FLEVOKUST BVNIGHT"/>
    <n v="480"/>
    <n v="0"/>
    <n v="480"/>
    <m/>
  </r>
  <r>
    <s v="W KITHIRA"/>
    <s v="Rotterdam"/>
    <d v="2024-03-18T15:43:00"/>
    <x v="20"/>
    <x v="2"/>
    <s v="MAERSK"/>
    <s v="GATU8367250"/>
    <s v="LELYSTAD"/>
    <d v="2024-03-18T23:00:00"/>
    <d v="2024-03-19T21:07:00"/>
    <x v="250"/>
    <d v="2024-03-19T22:09:00"/>
    <x v="0"/>
    <s v="CLEANING"/>
    <n v="0"/>
    <n v="12"/>
    <x v="2"/>
    <d v="2024-03-19T21:07:00"/>
    <d v="1899-12-30T07:17:00"/>
    <n v="7.2833333333255723"/>
    <x v="0"/>
    <x v="63"/>
    <n v="24"/>
    <s v="SI"/>
    <d v="1899-12-31T07:17:00"/>
    <n v="31.283333333325572"/>
    <d v="1899-12-30T00:00:00"/>
    <s v="SI"/>
    <n v="0"/>
    <d v="1899-12-31T06:26:00"/>
    <n v="30.433333333348855"/>
    <x v="0"/>
    <d v="1899-12-30T23:00:00"/>
    <s v="NIGHT"/>
    <s v="GATU8367250"/>
    <s v="OM TRANSPORT"/>
    <n v="475"/>
    <n v="110"/>
    <n v="50"/>
    <n v="0"/>
    <n v="2"/>
    <s v="NIGHT"/>
    <s v="OM TRANSPORTNIGHT"/>
    <n v="585"/>
    <n v="25"/>
    <n v="610"/>
    <m/>
  </r>
  <r>
    <s v="W KITHIRA"/>
    <s v="Rotterdam"/>
    <d v="2024-03-18T15:43:00"/>
    <x v="20"/>
    <x v="0"/>
    <s v="MAERSK"/>
    <s v="GESU5937647"/>
    <s v="LELYSTAD"/>
    <d v="2024-03-18T23:00:00"/>
    <d v="2024-03-19T20:51:00"/>
    <x v="251"/>
    <d v="2024-03-19T22:27:00"/>
    <x v="0"/>
    <s v="CLEANING"/>
    <n v="0"/>
    <n v="12"/>
    <x v="2"/>
    <d v="2024-03-19T20:51:00"/>
    <d v="1899-12-30T07:17:00"/>
    <n v="7.2833333333255723"/>
    <x v="0"/>
    <x v="21"/>
    <n v="21.999999999941792"/>
    <s v="SI"/>
    <d v="1899-12-31T05:17:00"/>
    <n v="29.283333333267365"/>
    <d v="1899-12-30T00:00:00"/>
    <s v="SI"/>
    <n v="0"/>
    <d v="1899-12-31T06:44:00"/>
    <n v="30.733333333279006"/>
    <x v="0"/>
    <d v="1899-12-30T21:00:00"/>
    <s v="NIGHT"/>
    <s v="GESU5937647"/>
    <s v="CTU FLEVOKUST BV"/>
    <n v="530"/>
    <n v="100"/>
    <n v="35"/>
    <n v="0"/>
    <n v="2"/>
    <s v="NIGHT"/>
    <s v="CTU FLEVOKUST BVNIGHT"/>
    <n v="630"/>
    <n v="0"/>
    <n v="630"/>
    <m/>
  </r>
  <r>
    <s v="W KITHIRA"/>
    <s v="Rotterdam"/>
    <d v="2024-03-18T15:43:00"/>
    <x v="20"/>
    <x v="1"/>
    <s v="MAERSK"/>
    <s v="HASU4377072"/>
    <s v="LELYSTAD"/>
    <d v="2024-03-18T23:00:00"/>
    <d v="2024-03-19T09:17:00"/>
    <x v="252"/>
    <d v="2024-03-19T10:00:00"/>
    <x v="0"/>
    <s v="NO"/>
    <n v="0"/>
    <n v="12"/>
    <x v="2"/>
    <d v="2024-03-19T09:17:00"/>
    <d v="1899-12-30T07:17:00"/>
    <n v="7.2833333333255723"/>
    <x v="0"/>
    <x v="36"/>
    <n v="9.9999999999417923"/>
    <s v="SI"/>
    <d v="1899-12-30T17:17:00"/>
    <n v="17.283333333267365"/>
    <d v="1899-12-30T00:17:00"/>
    <s v="SI"/>
    <n v="0.28333333338377997"/>
    <d v="1899-12-30T18:17:00"/>
    <n v="18.283333333209157"/>
    <x v="0"/>
    <d v="1899-12-30T09:00:00"/>
    <s v="NO"/>
    <s v="HASU4377072"/>
    <s v="LOGIX"/>
    <n v="530"/>
    <e v="#N/A"/>
    <n v="50"/>
    <n v="0"/>
    <n v="2"/>
    <s v="WEEK"/>
    <s v="LOGIXWEEK"/>
    <n v="530"/>
    <n v="25"/>
    <n v="555"/>
    <m/>
  </r>
  <r>
    <s v="W KITHIRA"/>
    <s v="Rotterdam"/>
    <d v="2024-03-18T15:43:00"/>
    <x v="20"/>
    <x v="0"/>
    <s v="MAERSK"/>
    <s v="INKU6505115"/>
    <s v="LELYSTAD"/>
    <d v="2024-03-21T16:00:00"/>
    <d v="2024-03-23T01:30:00"/>
    <x v="253"/>
    <d v="2024-03-23T01:30:00"/>
    <x v="1"/>
    <s v="CLEANING"/>
    <n v="0"/>
    <n v="12"/>
    <x v="2"/>
    <d v="2024-03-23T01:30:00"/>
    <d v="1900-01-02T00:17:00"/>
    <n v="72.283333333209157"/>
    <x v="1"/>
    <x v="46"/>
    <n v="34.000000000116415"/>
    <s v="NO"/>
    <d v="1900-01-03T10:17:00"/>
    <n v="106.28333333332557"/>
    <d v="1899-12-30T00:00:00"/>
    <s v="SI"/>
    <n v="0"/>
    <d v="1900-01-03T09:47:00"/>
    <n v="105.78333333326736"/>
    <x v="1"/>
    <d v="1899-12-30T02:00:00"/>
    <s v="NIGHT"/>
    <s v="INKU6505115"/>
    <s v="CTU FLEVOKUST BV"/>
    <n v="380"/>
    <n v="100"/>
    <n v="35"/>
    <n v="0"/>
    <n v="6"/>
    <s v="NIGHT"/>
    <s v="CTU FLEVOKUST BVNIGHT"/>
    <n v="480"/>
    <n v="0"/>
    <n v="480"/>
    <m/>
  </r>
  <r>
    <s v="W KITHIRA"/>
    <s v="Rotterdam"/>
    <d v="2024-03-18T15:43:00"/>
    <x v="20"/>
    <x v="0"/>
    <s v="MAERSK"/>
    <s v="MAGU5429158"/>
    <s v="LELYSTAD"/>
    <d v="2024-03-21T16:00:00"/>
    <d v="2024-03-22T00:36:00"/>
    <x v="254"/>
    <d v="2024-03-22T01:12:00"/>
    <x v="1"/>
    <s v="CLEANING"/>
    <n v="0"/>
    <n v="12"/>
    <x v="2"/>
    <d v="2024-03-22T00:36:00"/>
    <d v="1900-01-02T00:17:00"/>
    <n v="72.283333333209157"/>
    <x v="1"/>
    <x v="19"/>
    <n v="9"/>
    <s v="SI"/>
    <d v="1900-01-02T09:17:00"/>
    <n v="81.283333333209157"/>
    <d v="1899-12-30T00:00:00"/>
    <s v="SI"/>
    <n v="0"/>
    <d v="1900-01-02T09:29:00"/>
    <n v="81.483333333337214"/>
    <x v="1"/>
    <d v="1899-12-30T01:00:00"/>
    <s v="NIGHT"/>
    <s v="MAGU5429158"/>
    <s v="CTU FLEVOKUST BV"/>
    <n v="380"/>
    <n v="100"/>
    <n v="35"/>
    <n v="0"/>
    <n v="5"/>
    <s v="NIGHT"/>
    <s v="CTU FLEVOKUST BVNIGHT"/>
    <n v="480"/>
    <n v="0"/>
    <n v="480"/>
    <m/>
  </r>
  <r>
    <s v="W KITHIRA"/>
    <s v="Rotterdam"/>
    <d v="2024-03-18T15:43:00"/>
    <x v="20"/>
    <x v="2"/>
    <s v="MAERSK"/>
    <s v="MIEU2008513"/>
    <s v="LELYSTAD"/>
    <d v="2024-03-18T23:00:00"/>
    <d v="2024-03-19T20:25:00"/>
    <x v="251"/>
    <d v="2024-03-19T21:40:00"/>
    <x v="0"/>
    <s v="CLEANING"/>
    <n v="0"/>
    <n v="12"/>
    <x v="2"/>
    <d v="2024-03-19T20:25:00"/>
    <d v="1899-12-30T07:17:00"/>
    <n v="7.2833333333255723"/>
    <x v="0"/>
    <x v="21"/>
    <n v="21.999999999941792"/>
    <s v="SI"/>
    <d v="1899-12-31T05:17:00"/>
    <n v="29.283333333267365"/>
    <d v="1899-12-30T00:00:00"/>
    <s v="SI"/>
    <n v="0"/>
    <d v="1899-12-31T05:57:00"/>
    <n v="29.950000000011642"/>
    <x v="0"/>
    <d v="1899-12-30T21:00:00"/>
    <s v="NIGHT"/>
    <s v="MIEU2008513"/>
    <s v="OM TRANSPORT"/>
    <n v="475"/>
    <n v="110"/>
    <n v="50"/>
    <n v="0"/>
    <n v="2"/>
    <s v="NIGHT"/>
    <s v="OM TRANSPORTNIGHT"/>
    <n v="585"/>
    <n v="25"/>
    <n v="610"/>
    <m/>
  </r>
  <r>
    <s v="W KITHIRA"/>
    <s v="Rotterdam"/>
    <d v="2024-03-18T15:43:00"/>
    <x v="20"/>
    <x v="3"/>
    <s v="MAERSK"/>
    <s v="MRKU2225191"/>
    <s v="LELYSTAD"/>
    <d v="2024-03-18T23:00:00"/>
    <d v="2024-03-19T23:16:00"/>
    <x v="255"/>
    <d v="2024-03-20T00:25:00"/>
    <x v="0"/>
    <s v="CLEANING"/>
    <n v="0"/>
    <n v="12"/>
    <x v="2"/>
    <d v="2024-03-19T23:16:00"/>
    <d v="1899-12-30T07:17:00"/>
    <n v="7.2833333333255723"/>
    <x v="0"/>
    <x v="27"/>
    <n v="25.999999999883585"/>
    <s v="NO"/>
    <d v="1899-12-31T09:17:00"/>
    <n v="33.283333333209157"/>
    <d v="1899-12-30T00:00:00"/>
    <s v="SI"/>
    <n v="0"/>
    <d v="1899-12-31T08:42:00"/>
    <n v="32.699999999895226"/>
    <x v="0"/>
    <d v="1899-12-30T01:00:00"/>
    <s v="NIGHT"/>
    <s v="MRKU2225191"/>
    <s v="MSI"/>
    <n v="530"/>
    <n v="120"/>
    <n v="50"/>
    <n v="0"/>
    <n v="3"/>
    <s v="NIGHT"/>
    <s v="MSINIGHT"/>
    <n v="650"/>
    <n v="25"/>
    <n v="675"/>
    <m/>
  </r>
  <r>
    <s v="W KITHIRA"/>
    <s v="Rotterdam"/>
    <d v="2024-03-18T15:43:00"/>
    <x v="20"/>
    <x v="0"/>
    <s v="MAERSK"/>
    <s v="MRKU2855673"/>
    <s v="LELYSTAD"/>
    <d v="2024-03-21T16:00:00"/>
    <d v="2024-03-22T19:37:00"/>
    <x v="249"/>
    <d v="2024-03-22T21:30:00"/>
    <x v="1"/>
    <s v="CLEANING"/>
    <n v="0"/>
    <n v="12"/>
    <x v="2"/>
    <d v="2024-03-22T19:37:00"/>
    <d v="1900-01-02T00:17:00"/>
    <n v="72.283333333209157"/>
    <x v="1"/>
    <x v="40"/>
    <n v="30"/>
    <s v="NO"/>
    <d v="1900-01-03T06:17:00"/>
    <n v="102.28333333320916"/>
    <d v="1899-12-30T00:00:00"/>
    <s v="SI"/>
    <n v="0"/>
    <d v="1900-01-03T05:47:00"/>
    <n v="101.78333333332557"/>
    <x v="1"/>
    <d v="1899-12-30T22:00:00"/>
    <s v="NIGHT"/>
    <s v="MRKU2855673"/>
    <s v="CTU FLEVOKUST BV"/>
    <n v="380"/>
    <n v="100"/>
    <n v="35"/>
    <n v="0"/>
    <n v="5"/>
    <s v="NIGHT"/>
    <s v="CTU FLEVOKUST BVNIGHT"/>
    <n v="480"/>
    <n v="0"/>
    <n v="480"/>
    <m/>
  </r>
  <r>
    <s v="W KITHIRA"/>
    <s v="Rotterdam"/>
    <d v="2024-03-18T15:43:00"/>
    <x v="20"/>
    <x v="0"/>
    <s v="MAERSK"/>
    <s v="MRKU3022901"/>
    <s v="LELYSTAD"/>
    <d v="2024-03-18T23:00:00"/>
    <d v="2024-03-19T10:34:00"/>
    <x v="256"/>
    <d v="2024-03-19T11:00:00"/>
    <x v="0"/>
    <s v="CLEANING"/>
    <n v="0"/>
    <n v="12"/>
    <x v="2"/>
    <d v="2024-03-19T10:34:00"/>
    <d v="1899-12-30T07:17:00"/>
    <n v="7.2833333333255723"/>
    <x v="0"/>
    <x v="14"/>
    <n v="13.999999999883585"/>
    <s v="SI"/>
    <d v="1899-12-30T21:17:00"/>
    <n v="21.283333333209157"/>
    <d v="1899-12-30T00:00:00"/>
    <s v="SI"/>
    <n v="0"/>
    <d v="1899-12-30T19:17:00"/>
    <n v="19.283333333325572"/>
    <x v="0"/>
    <d v="1899-12-30T13:00:00"/>
    <s v="NO"/>
    <s v="MRKU3022901"/>
    <s v="CTU FLEVOKUST BV"/>
    <n v="520"/>
    <n v="100"/>
    <n v="35"/>
    <n v="0"/>
    <n v="2"/>
    <s v="WEEK"/>
    <s v="CTU FLEVOKUST BVWEEK"/>
    <n v="620"/>
    <n v="0"/>
    <n v="620"/>
    <m/>
  </r>
  <r>
    <s v="W KITHIRA"/>
    <s v="Rotterdam"/>
    <d v="2024-03-18T15:43:00"/>
    <x v="20"/>
    <x v="0"/>
    <s v="MAERSK"/>
    <s v="MRKU3078520"/>
    <s v="LELYSTAD"/>
    <d v="2024-03-21T16:00:00"/>
    <d v="2024-03-22T17:10:00"/>
    <x v="257"/>
    <d v="2024-03-22T17:30:00"/>
    <x v="1"/>
    <s v="CLEANING"/>
    <n v="0"/>
    <n v="12"/>
    <x v="2"/>
    <d v="2024-03-22T17:10:00"/>
    <d v="1900-01-02T00:17:00"/>
    <n v="72.283333333209157"/>
    <x v="1"/>
    <x v="63"/>
    <n v="24"/>
    <s v="SI"/>
    <d v="1900-01-03T00:17:00"/>
    <n v="96.283333333209157"/>
    <d v="1899-12-30T01:10:00"/>
    <s v="NO"/>
    <n v="1.1666666668024845"/>
    <d v="1900-01-03T01:47:00"/>
    <n v="97.783333333209157"/>
    <x v="1"/>
    <d v="1899-12-30T16:00:00"/>
    <s v="NO"/>
    <s v="MRKU3078520"/>
    <s v="CTU FLEVOKUST BV"/>
    <n v="380"/>
    <n v="100"/>
    <n v="35"/>
    <n v="0"/>
    <n v="5"/>
    <s v="WEEK"/>
    <s v="CTU FLEVOKUST BVWEEK"/>
    <n v="480"/>
    <n v="0"/>
    <n v="480"/>
    <m/>
  </r>
  <r>
    <s v="W KITHIRA"/>
    <s v="Rotterdam"/>
    <d v="2024-03-18T15:43:00"/>
    <x v="20"/>
    <x v="2"/>
    <s v="MAERSK"/>
    <s v="MRKU5148822"/>
    <s v="LELYSTAD"/>
    <d v="2024-03-18T23:00:00"/>
    <d v="2024-03-20T05:20:00"/>
    <x v="258"/>
    <d v="2024-03-20T05:40:00"/>
    <x v="0"/>
    <s v="CLEANING"/>
    <n v="0"/>
    <n v="12"/>
    <x v="2"/>
    <d v="2024-03-20T05:20:00"/>
    <d v="1899-12-30T07:17:00"/>
    <n v="7.2833333333255723"/>
    <x v="0"/>
    <x v="40"/>
    <n v="30"/>
    <s v="NO"/>
    <d v="1899-12-31T13:17:00"/>
    <n v="37.283333333325572"/>
    <d v="1899-12-30T00:20:00"/>
    <s v="SI"/>
    <n v="0.33333333319751546"/>
    <d v="1899-12-31T13:57:00"/>
    <n v="37.949999999895226"/>
    <x v="0"/>
    <d v="1899-12-30T05:00:00"/>
    <s v="NO"/>
    <s v="MRKU5148822"/>
    <s v="OM TRANSPORT"/>
    <n v="475"/>
    <n v="110"/>
    <n v="50"/>
    <n v="0"/>
    <n v="3"/>
    <s v="WEEK"/>
    <s v="OM TRANSPORTWEEK"/>
    <n v="585"/>
    <n v="25"/>
    <n v="610"/>
    <m/>
  </r>
  <r>
    <s v="W KITHIRA"/>
    <s v="Rotterdam"/>
    <d v="2024-03-18T15:43:00"/>
    <x v="20"/>
    <x v="0"/>
    <s v="MAERSK"/>
    <s v="MRKU5611578"/>
    <s v="LELYSTAD"/>
    <d v="2024-03-18T23:00:00"/>
    <d v="2024-03-20T07:42:00"/>
    <x v="259"/>
    <d v="2024-03-20T09:10:00"/>
    <x v="0"/>
    <s v="CLEANING"/>
    <n v="0"/>
    <n v="12"/>
    <x v="2"/>
    <d v="2024-03-20T07:42:00"/>
    <d v="1899-12-30T07:17:00"/>
    <n v="7.2833333333255723"/>
    <x v="0"/>
    <x v="33"/>
    <n v="31.999999999883585"/>
    <s v="NO"/>
    <d v="1899-12-31T15:17:00"/>
    <n v="39.283333333209157"/>
    <d v="1899-12-30T00:42:00"/>
    <s v="SI"/>
    <n v="0.70000000001164153"/>
    <d v="1899-12-31T17:27:00"/>
    <n v="41.449999999953434"/>
    <x v="0"/>
    <d v="1899-12-30T07:00:00"/>
    <s v="NO"/>
    <s v="MRKU5611578"/>
    <s v="CTU FLEVOKUST BV"/>
    <n v="520"/>
    <n v="100"/>
    <n v="35"/>
    <n v="0"/>
    <n v="3"/>
    <s v="WEEK"/>
    <s v="CTU FLEVOKUST BVWEEK"/>
    <n v="620"/>
    <n v="0"/>
    <n v="620"/>
    <m/>
  </r>
  <r>
    <s v="W KITHIRA"/>
    <s v="Rotterdam"/>
    <d v="2024-03-18T15:43:00"/>
    <x v="20"/>
    <x v="0"/>
    <s v="MAERSK"/>
    <s v="MRKU5700968"/>
    <s v="LELYSTAD"/>
    <d v="2024-03-18T23:00:00"/>
    <d v="2024-03-19T12:29:00"/>
    <x v="260"/>
    <d v="2024-03-19T13:30:00"/>
    <x v="0"/>
    <s v="CLEANING"/>
    <n v="0"/>
    <n v="12"/>
    <x v="2"/>
    <d v="2024-03-19T12:29:00"/>
    <d v="1899-12-30T07:17:00"/>
    <n v="7.2833333333255723"/>
    <x v="0"/>
    <x v="16"/>
    <n v="15.999999999941792"/>
    <s v="SI"/>
    <d v="1899-12-30T23:17:00"/>
    <n v="23.283333333267365"/>
    <d v="1899-12-30T00:00:00"/>
    <s v="SI"/>
    <n v="0"/>
    <d v="1899-12-30T21:47:00"/>
    <n v="21.783333333267365"/>
    <x v="0"/>
    <d v="1899-12-30T15:00:00"/>
    <s v="NO"/>
    <s v="MRKU5700968"/>
    <s v="CTU FLEVOKUST BV"/>
    <n v="520"/>
    <n v="100"/>
    <n v="35"/>
    <n v="0"/>
    <n v="2"/>
    <s v="WEEK"/>
    <s v="CTU FLEVOKUST BVWEEK"/>
    <n v="620"/>
    <n v="0"/>
    <n v="620"/>
    <m/>
  </r>
  <r>
    <s v="W KITHIRA"/>
    <s v="Rotterdam"/>
    <d v="2024-03-18T15:43:00"/>
    <x v="20"/>
    <x v="0"/>
    <s v="MAERSK"/>
    <s v="MRKU5764664"/>
    <s v="LELYSTAD"/>
    <d v="2024-03-18T23:00:00"/>
    <d v="2024-03-19T06:00:00"/>
    <x v="261"/>
    <d v="2024-03-19T07:20:00"/>
    <x v="0"/>
    <s v="CLEANING"/>
    <n v="0"/>
    <n v="12"/>
    <x v="2"/>
    <d v="2024-03-19T06:00:00"/>
    <d v="1899-12-30T07:17:00"/>
    <n v="7.2833333333255723"/>
    <x v="0"/>
    <x v="15"/>
    <n v="6.9999999999417923"/>
    <s v="SI"/>
    <d v="1899-12-30T14:17:00"/>
    <n v="14.283333333267365"/>
    <d v="1899-12-30T00:00:00"/>
    <s v="SI"/>
    <n v="0"/>
    <d v="1899-12-30T15:37:00"/>
    <n v="15.616666666581295"/>
    <x v="0"/>
    <d v="1899-12-30T06:00:00"/>
    <s v="NO"/>
    <s v="MRKU5764664"/>
    <s v="CTU FLEVOKUST BV"/>
    <n v="520"/>
    <n v="100"/>
    <n v="35"/>
    <n v="0"/>
    <n v="2"/>
    <s v="WEEK"/>
    <s v="CTU FLEVOKUST BVWEEK"/>
    <n v="620"/>
    <n v="0"/>
    <n v="620"/>
    <m/>
  </r>
  <r>
    <s v="W KITHIRA"/>
    <s v="Rotterdam"/>
    <d v="2024-03-18T15:43:00"/>
    <x v="20"/>
    <x v="3"/>
    <s v="MAERSK"/>
    <s v="MRKU6016883"/>
    <s v="LELYSTAD"/>
    <d v="2024-03-18T23:00:00"/>
    <d v="2024-03-19T15:03:00"/>
    <x v="260"/>
    <d v="2024-03-19T15:27:00"/>
    <x v="0"/>
    <s v="CLEANING"/>
    <n v="0"/>
    <n v="12"/>
    <x v="2"/>
    <d v="2024-03-19T15:03:00"/>
    <d v="1899-12-30T07:17:00"/>
    <n v="7.2833333333255723"/>
    <x v="0"/>
    <x v="16"/>
    <n v="15.999999999941792"/>
    <s v="SI"/>
    <d v="1899-12-30T23:17:00"/>
    <n v="23.283333333267365"/>
    <d v="1899-12-30T00:03:00"/>
    <s v="SI"/>
    <n v="4.9999999988358468E-2"/>
    <d v="1899-12-30T23:44:00"/>
    <n v="23.733333333337214"/>
    <x v="0"/>
    <d v="1899-12-30T15:00:00"/>
    <s v="NO"/>
    <s v="MRKU6016883"/>
    <s v="MSI"/>
    <n v="480"/>
    <n v="120"/>
    <n v="50"/>
    <n v="0"/>
    <n v="2"/>
    <s v="WEEK"/>
    <s v="MSIWEEK"/>
    <n v="600"/>
    <n v="25"/>
    <n v="625"/>
    <m/>
  </r>
  <r>
    <s v="W KITHIRA"/>
    <s v="Rotterdam"/>
    <d v="2024-03-18T15:43:00"/>
    <x v="20"/>
    <x v="0"/>
    <s v="MAERSK"/>
    <s v="MRKU6204448"/>
    <s v="LELYSTAD"/>
    <d v="2024-03-21T16:00:00"/>
    <d v="2024-03-22T20:58:00"/>
    <x v="262"/>
    <d v="2024-03-22T22:20:00"/>
    <x v="1"/>
    <s v="CLEANING"/>
    <n v="0"/>
    <n v="12"/>
    <x v="2"/>
    <d v="2024-03-22T20:58:00"/>
    <d v="1900-01-02T00:17:00"/>
    <n v="72.283333333209157"/>
    <x v="1"/>
    <x v="33"/>
    <n v="32.000000000058208"/>
    <s v="NO"/>
    <d v="1900-01-03T08:17:00"/>
    <n v="104.28333333326736"/>
    <d v="1899-12-30T00:00:00"/>
    <s v="SI"/>
    <n v="0"/>
    <d v="1900-01-03T06:37:00"/>
    <n v="102.6166666665813"/>
    <x v="1"/>
    <d v="1899-12-30T00:00:00"/>
    <s v="NIGHT"/>
    <s v="MRKU6204448"/>
    <s v="CTU FLEVOKUST BV"/>
    <n v="380"/>
    <n v="100"/>
    <n v="35"/>
    <n v="0"/>
    <n v="6"/>
    <s v="NIGHT"/>
    <s v="CTU FLEVOKUST BVNIGHT"/>
    <n v="480"/>
    <n v="0"/>
    <n v="480"/>
    <m/>
  </r>
  <r>
    <s v="W KITHIRA"/>
    <s v="Rotterdam"/>
    <d v="2024-03-18T15:43:00"/>
    <x v="20"/>
    <x v="3"/>
    <s v="MAERSK"/>
    <s v="MRSU0286945"/>
    <s v="LELYSTAD"/>
    <d v="2024-03-18T23:00:00"/>
    <d v="2024-03-20T05:38:00"/>
    <x v="258"/>
    <d v="2024-03-20T05:58:00"/>
    <x v="0"/>
    <s v="CLEANING"/>
    <n v="0"/>
    <n v="12"/>
    <x v="2"/>
    <d v="2024-03-20T05:38:00"/>
    <d v="1899-12-30T07:17:00"/>
    <n v="7.2833333333255723"/>
    <x v="0"/>
    <x v="40"/>
    <n v="30"/>
    <s v="NO"/>
    <d v="1899-12-31T13:17:00"/>
    <n v="37.283333333325572"/>
    <d v="1899-12-30T00:38:00"/>
    <s v="SI"/>
    <n v="0.63333333330228925"/>
    <d v="1899-12-31T14:15:00"/>
    <n v="38.25"/>
    <x v="0"/>
    <d v="1899-12-30T05:00:00"/>
    <s v="NO"/>
    <s v="MRSU0286945"/>
    <s v="MSI"/>
    <n v="480"/>
    <n v="120"/>
    <n v="50"/>
    <n v="0"/>
    <n v="3"/>
    <s v="WEEK"/>
    <s v="MSIWEEK"/>
    <n v="600"/>
    <n v="25"/>
    <n v="625"/>
    <m/>
  </r>
  <r>
    <s v="W KITHIRA"/>
    <s v="Rotterdam"/>
    <d v="2024-03-18T15:43:00"/>
    <x v="20"/>
    <x v="0"/>
    <s v="MAERSK"/>
    <s v="MRSU0572213"/>
    <s v="LELYSTAD"/>
    <d v="2024-03-21T16:00:00"/>
    <d v="2024-03-22T22:32:00"/>
    <x v="263"/>
    <d v="2024-03-23T00:13:00"/>
    <x v="1"/>
    <s v="CLEANING"/>
    <n v="0"/>
    <n v="12"/>
    <x v="2"/>
    <d v="2024-03-22T22:32:00"/>
    <d v="1900-01-02T00:17:00"/>
    <n v="72.283333333209157"/>
    <x v="1"/>
    <x v="27"/>
    <n v="26.000000000058208"/>
    <s v="NO"/>
    <d v="1900-01-03T02:17:00"/>
    <n v="98.283333333267365"/>
    <d v="1899-12-30T04:32:00"/>
    <s v="NO"/>
    <n v="4.5333333332673647"/>
    <d v="1900-01-03T08:30:00"/>
    <n v="104.49999999994179"/>
    <x v="1"/>
    <d v="1899-12-30T18:00:00"/>
    <s v="NO"/>
    <s v="MRSU0572213"/>
    <s v="CTU FLEVOKUST BV"/>
    <n v="380"/>
    <n v="100"/>
    <n v="35"/>
    <n v="0"/>
    <n v="5"/>
    <s v="WEEK"/>
    <s v="CTU FLEVOKUST BVWEEK"/>
    <n v="480"/>
    <n v="0"/>
    <n v="480"/>
    <m/>
  </r>
  <r>
    <s v="W KITHIRA"/>
    <s v="Rotterdam"/>
    <d v="2024-03-18T15:43:00"/>
    <x v="20"/>
    <x v="0"/>
    <s v="MAERSK"/>
    <s v="MRSU0572260"/>
    <s v="LELYSTAD"/>
    <d v="2024-03-18T23:00:00"/>
    <d v="2024-03-19T12:24:00"/>
    <x v="256"/>
    <d v="2024-03-19T13:45:00"/>
    <x v="0"/>
    <s v="CLEANING"/>
    <n v="0"/>
    <n v="12"/>
    <x v="2"/>
    <d v="2024-03-19T12:24:00"/>
    <d v="1899-12-30T07:17:00"/>
    <n v="7.2833333333255723"/>
    <x v="0"/>
    <x v="14"/>
    <n v="13.999999999883585"/>
    <s v="SI"/>
    <d v="1899-12-30T21:17:00"/>
    <n v="21.283333333209157"/>
    <d v="1899-12-30T00:00:00"/>
    <s v="SI"/>
    <n v="0"/>
    <d v="1899-12-30T22:02:00"/>
    <n v="22.033333333209157"/>
    <x v="0"/>
    <d v="1899-12-30T13:00:00"/>
    <s v="NO"/>
    <s v="MRSU0572260"/>
    <s v="CTU FLEVOKUST BV"/>
    <n v="520"/>
    <n v="100"/>
    <n v="35"/>
    <n v="0"/>
    <n v="2"/>
    <s v="WEEK"/>
    <s v="CTU FLEVOKUST BVWEEK"/>
    <n v="620"/>
    <n v="0"/>
    <n v="620"/>
    <m/>
  </r>
  <r>
    <s v="W KITHIRA"/>
    <s v="Rotterdam"/>
    <d v="2024-03-18T15:43:00"/>
    <x v="20"/>
    <x v="0"/>
    <s v="MAERSK"/>
    <s v="MRSU3497221"/>
    <s v="LELYSTAD"/>
    <d v="2024-03-21T16:00:00"/>
    <d v="2024-03-22T12:19:00"/>
    <x v="264"/>
    <d v="2024-03-22T14:45:00"/>
    <x v="1"/>
    <s v="CLEANING"/>
    <n v="0"/>
    <n v="12"/>
    <x v="2"/>
    <d v="2024-03-22T12:19:00"/>
    <d v="1900-01-02T00:17:00"/>
    <n v="72.283333333209157"/>
    <x v="1"/>
    <x v="28"/>
    <n v="21"/>
    <s v="SI"/>
    <d v="1900-01-02T21:17:00"/>
    <n v="93.283333333209157"/>
    <d v="1899-12-30T00:00:00"/>
    <s v="SI"/>
    <n v="0"/>
    <d v="1900-01-02T23:02:00"/>
    <n v="95.033333333325572"/>
    <x v="1"/>
    <d v="1899-12-30T13:00:00"/>
    <s v="NO"/>
    <s v="MRSU3497221"/>
    <s v="CTU FLEVOKUST BV"/>
    <n v="380"/>
    <n v="100"/>
    <n v="35"/>
    <n v="0"/>
    <n v="5"/>
    <s v="WEEK"/>
    <s v="CTU FLEVOKUST BVWEEK"/>
    <n v="480"/>
    <n v="0"/>
    <n v="480"/>
    <m/>
  </r>
  <r>
    <s v="W KITHIRA"/>
    <s v="Rotterdam"/>
    <d v="2024-03-18T15:43:00"/>
    <x v="20"/>
    <x v="3"/>
    <s v="MAERSK"/>
    <s v="MRSU3922681"/>
    <s v="SIMEI LELYSTAD"/>
    <d v="2024-03-18T23:00:00"/>
    <d v="2024-03-19T17:36:00"/>
    <x v="265"/>
    <d v="2024-03-19T17:45:00"/>
    <x v="0"/>
    <s v="NO"/>
    <n v="0"/>
    <n v="12"/>
    <x v="2"/>
    <d v="2024-03-19T17:36:00"/>
    <d v="1899-12-30T07:17:00"/>
    <n v="7.2833333333255723"/>
    <x v="0"/>
    <x v="39"/>
    <n v="19.5"/>
    <s v="SI"/>
    <d v="1899-12-31T02:47:00"/>
    <n v="26.783333333325572"/>
    <d v="1899-12-30T00:00:00"/>
    <s v="SI"/>
    <n v="0"/>
    <d v="1899-12-31T02:02:00"/>
    <n v="26.033333333325572"/>
    <x v="0"/>
    <d v="1899-12-30T18:30:00"/>
    <s v="NO"/>
    <s v="MRSU3922681"/>
    <s v="MSI"/>
    <n v="480"/>
    <e v="#N/A"/>
    <n v="50"/>
    <n v="0"/>
    <n v="2"/>
    <s v="WEEK"/>
    <s v="MSIWEEK"/>
    <n v="480"/>
    <n v="25"/>
    <n v="505"/>
    <m/>
  </r>
  <r>
    <s v="W KITHIRA"/>
    <s v="Rotterdam"/>
    <d v="2024-03-18T15:43:00"/>
    <x v="20"/>
    <x v="2"/>
    <s v="MAERSK"/>
    <s v="MRSU4899518"/>
    <s v="LELYSTAD"/>
    <d v="2024-03-18T23:00:00"/>
    <d v="2024-03-19T14:35:00"/>
    <x v="266"/>
    <d v="2024-03-19T15:00:00"/>
    <x v="0"/>
    <s v="CLEANING"/>
    <n v="0"/>
    <n v="12"/>
    <x v="2"/>
    <d v="2024-03-19T14:35:00"/>
    <d v="1899-12-30T07:17:00"/>
    <n v="7.2833333333255723"/>
    <x v="0"/>
    <x v="12"/>
    <n v="18"/>
    <s v="SI"/>
    <d v="1899-12-31T01:17:00"/>
    <n v="25.283333333325572"/>
    <d v="1899-12-30T00:00:00"/>
    <s v="SI"/>
    <n v="0"/>
    <d v="1899-12-30T23:17:00"/>
    <n v="23.283333333267365"/>
    <x v="0"/>
    <d v="1899-12-30T17:00:00"/>
    <s v="NO"/>
    <s v="MRSU4899518"/>
    <s v="OM TRANSPORT"/>
    <n v="475"/>
    <n v="110"/>
    <n v="50"/>
    <n v="0"/>
    <n v="2"/>
    <s v="WEEK"/>
    <s v="OM TRANSPORTWEEK"/>
    <n v="585"/>
    <n v="25"/>
    <n v="610"/>
    <m/>
  </r>
  <r>
    <s v="W KITHIRA"/>
    <s v="Rotterdam"/>
    <d v="2024-03-18T15:43:00"/>
    <x v="20"/>
    <x v="0"/>
    <s v="MAERSK"/>
    <s v="MRSU4929588"/>
    <s v="LELYSTAD"/>
    <d v="2024-03-21T16:00:00"/>
    <d v="2024-03-22T12:22:00"/>
    <x v="264"/>
    <d v="2024-03-22T15:11:00"/>
    <x v="1"/>
    <s v="CLEANING"/>
    <n v="0"/>
    <n v="12"/>
    <x v="2"/>
    <d v="2024-03-22T12:22:00"/>
    <d v="1900-01-02T00:17:00"/>
    <n v="72.283333333209157"/>
    <x v="1"/>
    <x v="28"/>
    <n v="21"/>
    <s v="SI"/>
    <d v="1900-01-02T21:17:00"/>
    <n v="93.283333333209157"/>
    <d v="1899-12-30T00:00:00"/>
    <s v="SI"/>
    <n v="0"/>
    <d v="1900-01-02T23:28:00"/>
    <n v="95.466666666674428"/>
    <x v="1"/>
    <d v="1899-12-30T13:00:00"/>
    <s v="NO"/>
    <s v="MRSU4929588"/>
    <s v="CTU FLEVOKUST BV"/>
    <n v="380"/>
    <n v="100"/>
    <n v="35"/>
    <n v="0"/>
    <n v="5"/>
    <s v="WEEK"/>
    <s v="CTU FLEVOKUST BVWEEK"/>
    <n v="480"/>
    <n v="0"/>
    <n v="480"/>
    <m/>
  </r>
  <r>
    <s v="W KITHIRA"/>
    <s v="Rotterdam"/>
    <d v="2024-03-18T15:43:00"/>
    <x v="20"/>
    <x v="0"/>
    <s v="MAERSK"/>
    <s v="MRSU5412542"/>
    <s v="LELYSTAD"/>
    <d v="2024-03-21T16:00:00"/>
    <d v="2024-03-22T02:57:00"/>
    <x v="267"/>
    <d v="2024-03-22T04:40:00"/>
    <x v="1"/>
    <s v="CLEANING"/>
    <n v="0"/>
    <n v="12"/>
    <x v="2"/>
    <d v="2024-03-22T02:57:00"/>
    <d v="1900-01-02T00:17:00"/>
    <n v="72.283333333209157"/>
    <x v="1"/>
    <x v="17"/>
    <n v="11.000000000058208"/>
    <s v="SI"/>
    <d v="1900-01-02T11:17:00"/>
    <n v="83.283333333267365"/>
    <d v="1899-12-30T00:00:00"/>
    <s v="SI"/>
    <n v="0"/>
    <d v="1900-01-02T12:57:00"/>
    <n v="84.949999999953434"/>
    <x v="1"/>
    <d v="1899-12-30T03:00:00"/>
    <s v="NIGHT"/>
    <s v="MRSU5412542"/>
    <s v="CTU FLEVOKUST BV"/>
    <n v="380"/>
    <n v="100"/>
    <n v="35"/>
    <n v="0"/>
    <n v="5"/>
    <s v="NIGHT"/>
    <s v="CTU FLEVOKUST BVNIGHT"/>
    <n v="480"/>
    <n v="0"/>
    <n v="480"/>
    <m/>
  </r>
  <r>
    <s v="W KITHIRA"/>
    <s v="Rotterdam"/>
    <d v="2024-03-18T15:43:00"/>
    <x v="20"/>
    <x v="0"/>
    <s v="MAERSK"/>
    <s v="MSKU0494721"/>
    <s v="LELYSTAD"/>
    <d v="2024-03-18T23:00:00"/>
    <d v="2024-03-19T18:52:00"/>
    <x v="268"/>
    <d v="2024-03-19T19:57:00"/>
    <x v="0"/>
    <s v="CLEANING"/>
    <n v="0"/>
    <n v="12"/>
    <x v="2"/>
    <d v="2024-03-19T18:52:00"/>
    <d v="1899-12-30T07:17:00"/>
    <n v="7.2833333333255723"/>
    <x v="0"/>
    <x v="30"/>
    <n v="19.999999999883585"/>
    <s v="SI"/>
    <d v="1899-12-31T03:17:00"/>
    <n v="27.283333333209157"/>
    <d v="1899-12-30T00:00:00"/>
    <s v="SI"/>
    <n v="0"/>
    <d v="1899-12-31T04:14:00"/>
    <n v="28.233333333337214"/>
    <x v="0"/>
    <d v="1899-12-30T19:00:00"/>
    <s v="NO"/>
    <s v="MSKU0494721"/>
    <s v="CTU FLEVOKUST BV"/>
    <n v="520"/>
    <n v="100"/>
    <n v="35"/>
    <n v="0"/>
    <n v="2"/>
    <s v="WEEK"/>
    <s v="CTU FLEVOKUST BVWEEK"/>
    <n v="620"/>
    <n v="0"/>
    <n v="620"/>
    <m/>
  </r>
  <r>
    <s v="W KITHIRA"/>
    <s v="Rotterdam"/>
    <d v="2024-03-18T15:43:00"/>
    <x v="20"/>
    <x v="2"/>
    <s v="MAERSK"/>
    <s v="MSKU0769264"/>
    <s v="LELYSTAD"/>
    <d v="2024-03-18T23:00:00"/>
    <d v="2024-03-19T04:43:00"/>
    <x v="269"/>
    <d v="2024-03-19T07:00:00"/>
    <x v="0"/>
    <s v="CLEANING"/>
    <n v="0"/>
    <n v="12"/>
    <x v="2"/>
    <d v="2024-03-19T04:43:00"/>
    <d v="1899-12-30T07:17:00"/>
    <n v="7.2833333333255723"/>
    <x v="0"/>
    <x v="8"/>
    <n v="6"/>
    <s v="SI"/>
    <d v="1899-12-30T13:17:00"/>
    <n v="13.283333333325572"/>
    <d v="1899-12-30T00:00:00"/>
    <s v="SI"/>
    <n v="0"/>
    <d v="1899-12-30T15:17:00"/>
    <n v="15.283333333209157"/>
    <x v="0"/>
    <d v="1899-12-30T05:00:00"/>
    <s v="NO"/>
    <s v="MSKU0769264"/>
    <s v="OM TRANSPORT"/>
    <n v="475"/>
    <n v="110"/>
    <n v="50"/>
    <n v="0"/>
    <n v="2"/>
    <s v="WEEK"/>
    <s v="OM TRANSPORTWEEK"/>
    <n v="585"/>
    <n v="25"/>
    <n v="610"/>
    <m/>
  </r>
  <r>
    <s v="W KITHIRA"/>
    <s v="Rotterdam"/>
    <d v="2024-03-18T15:43:00"/>
    <x v="20"/>
    <x v="2"/>
    <s v="MAERSK"/>
    <s v="MSKU0811981"/>
    <s v="SIMEI LELYSTAD"/>
    <d v="2024-03-18T23:00:00"/>
    <d v="2024-03-19T14:30:00"/>
    <x v="270"/>
    <d v="2024-03-19T14:50:00"/>
    <x v="0"/>
    <s v="NO"/>
    <n v="1"/>
    <n v="12"/>
    <x v="2"/>
    <d v="2024-03-19T14:30:00"/>
    <d v="1899-12-30T07:17:00"/>
    <n v="7.2833333333255723"/>
    <x v="0"/>
    <x v="65"/>
    <n v="14.499999999941792"/>
    <s v="SI"/>
    <d v="1899-12-30T21:47:00"/>
    <n v="21.783333333267365"/>
    <d v="1899-12-30T01:00:00"/>
    <s v="NO"/>
    <n v="0.99999999994179234"/>
    <d v="1899-12-30T23:07:00"/>
    <n v="23.116666666581295"/>
    <x v="0"/>
    <d v="1899-12-30T13:30:00"/>
    <s v="NO"/>
    <s v="MSKU0811981"/>
    <s v="OM TRANSPORT"/>
    <n v="475"/>
    <e v="#N/A"/>
    <n v="50"/>
    <n v="50"/>
    <n v="2"/>
    <s v="WEEK"/>
    <s v="OM TRANSPORTWEEK"/>
    <n v="525"/>
    <n v="25"/>
    <n v="550"/>
    <m/>
  </r>
  <r>
    <s v="W KITHIRA"/>
    <s v="Rotterdam"/>
    <d v="2024-03-18T15:43:00"/>
    <x v="20"/>
    <x v="3"/>
    <s v="MAERSK"/>
    <s v="MSKU1232881"/>
    <s v="LELYSTAD"/>
    <d v="2024-03-18T23:00:00"/>
    <d v="2024-03-20T06:16:00"/>
    <x v="271"/>
    <d v="2024-03-20T07:16:00"/>
    <x v="0"/>
    <s v="CLEANING"/>
    <n v="0"/>
    <n v="12"/>
    <x v="2"/>
    <d v="2024-03-20T06:16:00"/>
    <d v="1899-12-30T07:17:00"/>
    <n v="7.2833333333255723"/>
    <x v="0"/>
    <x v="58"/>
    <n v="28.999999999883585"/>
    <s v="NO"/>
    <d v="1899-12-31T12:17:00"/>
    <n v="36.283333333209157"/>
    <d v="1899-12-30T02:16:00"/>
    <s v="NO"/>
    <n v="2.2666666667209938"/>
    <d v="1899-12-31T15:33:00"/>
    <n v="39.549999999871943"/>
    <x v="0"/>
    <d v="1899-12-30T04:00:00"/>
    <s v="NIGHT"/>
    <s v="MSKU1232881"/>
    <s v="MSI"/>
    <n v="530"/>
    <n v="120"/>
    <n v="50"/>
    <n v="0"/>
    <n v="3"/>
    <s v="NIGHT"/>
    <s v="MSINIGHT"/>
    <n v="650"/>
    <n v="25"/>
    <n v="775"/>
    <n v="100"/>
  </r>
  <r>
    <s v="W KITHIRA"/>
    <s v="Rotterdam"/>
    <d v="2024-03-18T15:43:00"/>
    <x v="20"/>
    <x v="0"/>
    <s v="MAERSK"/>
    <s v="MSKU1584080"/>
    <s v="LELYSTAD"/>
    <d v="2024-03-21T16:00:00"/>
    <d v="2024-03-22T09:54:00"/>
    <x v="272"/>
    <d v="2024-03-22T12:27:00"/>
    <x v="1"/>
    <s v="CLEANING"/>
    <n v="0"/>
    <n v="12"/>
    <x v="2"/>
    <d v="2024-03-22T09:54:00"/>
    <d v="1900-01-02T00:17:00"/>
    <n v="72.283333333209157"/>
    <x v="1"/>
    <x v="52"/>
    <n v="19.000000000116415"/>
    <s v="SI"/>
    <d v="1900-01-02T19:17:00"/>
    <n v="91.283333333325572"/>
    <d v="1899-12-30T00:00:00"/>
    <s v="SI"/>
    <n v="0"/>
    <d v="1900-01-02T20:44:00"/>
    <n v="92.733333333337214"/>
    <x v="1"/>
    <d v="1899-12-30T11:00:00"/>
    <s v="NO"/>
    <s v="MSKU1584080"/>
    <s v="CTU FLEVOKUST BV"/>
    <n v="380"/>
    <n v="100"/>
    <n v="35"/>
    <n v="0"/>
    <n v="5"/>
    <s v="WEEK"/>
    <s v="CTU FLEVOKUST BVWEEK"/>
    <n v="480"/>
    <n v="0"/>
    <n v="580"/>
    <n v="100"/>
  </r>
  <r>
    <s v="W KITHIRA"/>
    <s v="Rotterdam"/>
    <d v="2024-03-18T15:43:00"/>
    <x v="20"/>
    <x v="0"/>
    <s v="MAERSK"/>
    <s v="MSKU5965043"/>
    <s v="LELYSTAD"/>
    <d v="2024-03-21T16:00:00"/>
    <d v="2024-03-22T17:46:00"/>
    <x v="263"/>
    <d v="2024-03-22T19:45:00"/>
    <x v="1"/>
    <s v="CLEANING"/>
    <n v="0"/>
    <n v="12"/>
    <x v="2"/>
    <d v="2024-03-22T17:46:00"/>
    <d v="1900-01-02T00:17:00"/>
    <n v="72.283333333209157"/>
    <x v="1"/>
    <x v="27"/>
    <n v="26.000000000058208"/>
    <s v="NO"/>
    <d v="1900-01-03T02:17:00"/>
    <n v="98.283333333267365"/>
    <d v="1899-12-30T00:00:00"/>
    <s v="SI"/>
    <n v="0"/>
    <d v="1900-01-03T04:02:00"/>
    <n v="100.03333333320916"/>
    <x v="1"/>
    <d v="1899-12-30T18:00:00"/>
    <s v="NO"/>
    <s v="MSKU5965043"/>
    <s v="CTU FLEVOKUST BV"/>
    <n v="380"/>
    <n v="100"/>
    <n v="35"/>
    <n v="0"/>
    <n v="5"/>
    <s v="WEEK"/>
    <s v="CTU FLEVOKUST BVWEEK"/>
    <n v="480"/>
    <n v="0"/>
    <n v="480"/>
    <m/>
  </r>
  <r>
    <s v="W KITHIRA"/>
    <s v="Rotterdam"/>
    <d v="2024-03-18T15:43:00"/>
    <x v="20"/>
    <x v="0"/>
    <s v="MAERSK"/>
    <s v="MSKU6519154"/>
    <s v="LELYSTAD"/>
    <d v="2024-03-21T16:00:00"/>
    <d v="2024-03-22T20:32:00"/>
    <x v="273"/>
    <d v="2024-03-22T21:00:00"/>
    <x v="1"/>
    <s v="CLEANING"/>
    <n v="0"/>
    <n v="12"/>
    <x v="2"/>
    <d v="2024-03-22T20:32:00"/>
    <d v="1900-01-02T00:17:00"/>
    <n v="72.283333333209157"/>
    <x v="1"/>
    <x v="47"/>
    <n v="28.000000000116415"/>
    <s v="NO"/>
    <d v="1900-01-03T04:17:00"/>
    <n v="100.28333333332557"/>
    <d v="1899-12-30T00:32:00"/>
    <s v="SI"/>
    <n v="0.53333333332557231"/>
    <d v="1900-01-03T05:17:00"/>
    <n v="101.28333333326736"/>
    <x v="1"/>
    <d v="1899-12-30T20:00:00"/>
    <s v="NIGHT"/>
    <s v="MSKU6519154"/>
    <s v="CTU FLEVOKUST BV"/>
    <n v="380"/>
    <n v="100"/>
    <n v="35"/>
    <n v="0"/>
    <n v="5"/>
    <s v="NIGHT"/>
    <s v="CTU FLEVOKUST BVNIGHT"/>
    <n v="480"/>
    <n v="0"/>
    <n v="480"/>
    <m/>
  </r>
  <r>
    <s v="W KITHIRA"/>
    <s v="Rotterdam"/>
    <d v="2024-03-18T15:43:00"/>
    <x v="20"/>
    <x v="2"/>
    <s v="MAERSK"/>
    <s v="MSKU6747529"/>
    <s v="LELYSTAD"/>
    <d v="2024-03-18T23:00:00"/>
    <d v="2024-03-19T22:11:00"/>
    <x v="250"/>
    <d v="2024-03-19T22:53:00"/>
    <x v="0"/>
    <s v="CLEANING"/>
    <n v="0"/>
    <n v="12"/>
    <x v="2"/>
    <d v="2024-03-19T22:11:00"/>
    <d v="1899-12-30T07:17:00"/>
    <n v="7.2833333333255723"/>
    <x v="0"/>
    <x v="63"/>
    <n v="24"/>
    <s v="SI"/>
    <d v="1899-12-31T07:17:00"/>
    <n v="31.283333333325572"/>
    <d v="1899-12-30T00:00:00"/>
    <s v="SI"/>
    <n v="0"/>
    <d v="1899-12-31T07:10:00"/>
    <n v="31.166666666627862"/>
    <x v="0"/>
    <d v="1899-12-30T23:00:00"/>
    <s v="NIGHT"/>
    <s v="MSKU6747529"/>
    <s v="OM TRANSPORT"/>
    <n v="475"/>
    <n v="110"/>
    <n v="50"/>
    <n v="0"/>
    <n v="2"/>
    <s v="NIGHT"/>
    <s v="OM TRANSPORTNIGHT"/>
    <n v="585"/>
    <n v="25"/>
    <n v="610"/>
    <m/>
  </r>
  <r>
    <s v="W KITHIRA"/>
    <s v="Rotterdam"/>
    <d v="2024-03-18T15:43:00"/>
    <x v="20"/>
    <x v="0"/>
    <s v="MAERSK"/>
    <s v="MSKU7036757"/>
    <s v="LELYSTAD"/>
    <d v="2024-03-18T23:00:00"/>
    <d v="2024-03-19T23:45:00"/>
    <x v="274"/>
    <d v="2024-03-19T23:45:00"/>
    <x v="0"/>
    <s v="CLEANING"/>
    <n v="0"/>
    <n v="12"/>
    <x v="2"/>
    <d v="2024-03-19T23:45:00"/>
    <d v="1899-12-30T07:17:00"/>
    <n v="7.2833333333255723"/>
    <x v="0"/>
    <x v="47"/>
    <n v="27.999999999941792"/>
    <s v="NO"/>
    <d v="1899-12-31T11:17:00"/>
    <n v="35.283333333267365"/>
    <d v="1899-12-30T00:00:00"/>
    <s v="SI"/>
    <n v="0"/>
    <d v="1899-12-31T08:02:00"/>
    <n v="32.033333333325572"/>
    <x v="0"/>
    <d v="1899-12-30T03:00:00"/>
    <s v="NIGHT"/>
    <s v="MSKU7036757"/>
    <s v="CTU FLEVOKUST BV"/>
    <n v="530"/>
    <n v="100"/>
    <n v="35"/>
    <n v="0"/>
    <n v="3"/>
    <s v="NIGHT"/>
    <s v="CTU FLEVOKUST BVNIGHT"/>
    <n v="630"/>
    <n v="0"/>
    <n v="630"/>
    <m/>
  </r>
  <r>
    <s v="W KITHIRA"/>
    <s v="Rotterdam"/>
    <d v="2024-03-18T15:43:00"/>
    <x v="20"/>
    <x v="3"/>
    <s v="MAERSK"/>
    <s v="MSKU7665430"/>
    <s v="LELYSTAD"/>
    <d v="2024-03-18T23:00:00"/>
    <d v="2024-03-19T19:25:00"/>
    <x v="275"/>
    <d v="2024-03-19T20:30:00"/>
    <x v="0"/>
    <s v="CLEANING"/>
    <n v="0"/>
    <n v="12"/>
    <x v="2"/>
    <d v="2024-03-19T19:25:00"/>
    <d v="1899-12-30T07:17:00"/>
    <n v="7.2833333333255723"/>
    <x v="0"/>
    <x v="52"/>
    <n v="18.999999999941792"/>
    <s v="SI"/>
    <d v="1899-12-31T02:17:00"/>
    <n v="26.283333333267365"/>
    <d v="1899-12-30T01:25:00"/>
    <s v="NO"/>
    <n v="1.4166666667442769"/>
    <d v="1899-12-31T04:47:00"/>
    <n v="28.783333333209157"/>
    <x v="0"/>
    <d v="1899-12-30T18:00:00"/>
    <s v="NO"/>
    <s v="MSKU7665430"/>
    <s v="MSI"/>
    <n v="480"/>
    <n v="120"/>
    <n v="50"/>
    <n v="0"/>
    <n v="2"/>
    <s v="WEEK"/>
    <s v="MSIWEEK"/>
    <n v="600"/>
    <n v="25"/>
    <n v="625"/>
    <m/>
  </r>
  <r>
    <s v="W KITHIRA"/>
    <s v="Rotterdam"/>
    <d v="2024-03-18T15:43:00"/>
    <x v="20"/>
    <x v="0"/>
    <s v="MAERSK"/>
    <s v="MSKU8616744"/>
    <s v="LELYSTAD"/>
    <d v="2024-03-21T16:00:00"/>
    <d v="2024-03-22T08:47:00"/>
    <x v="276"/>
    <d v="2024-03-22T10:00:00"/>
    <x v="1"/>
    <s v="CLEANING"/>
    <n v="0"/>
    <n v="12"/>
    <x v="2"/>
    <d v="2024-03-22T08:47:00"/>
    <d v="1900-01-02T00:17:00"/>
    <n v="72.283333333209157"/>
    <x v="1"/>
    <x v="4"/>
    <n v="17.000000000058208"/>
    <s v="SI"/>
    <d v="1900-01-02T17:17:00"/>
    <n v="89.283333333267365"/>
    <d v="1899-12-30T00:00:00"/>
    <s v="SI"/>
    <n v="0"/>
    <d v="1900-01-02T18:17:00"/>
    <n v="90.283333333209157"/>
    <x v="1"/>
    <d v="1899-12-30T09:00:00"/>
    <s v="NO"/>
    <s v="MSKU8616744"/>
    <s v="CTU FLEVOKUST BV"/>
    <n v="380"/>
    <n v="100"/>
    <n v="35"/>
    <n v="0"/>
    <n v="5"/>
    <s v="WEEK"/>
    <s v="CTU FLEVOKUST BVWEEK"/>
    <n v="480"/>
    <n v="0"/>
    <n v="480"/>
    <m/>
  </r>
  <r>
    <s v="W KITHIRA"/>
    <s v="Rotterdam"/>
    <d v="2024-03-18T15:43:00"/>
    <x v="20"/>
    <x v="0"/>
    <s v="MAERSK"/>
    <s v="MSKU9452136"/>
    <s v="LELYSTAD"/>
    <d v="2024-03-18T23:00:00"/>
    <d v="2024-03-20T01:20:00"/>
    <x v="255"/>
    <d v="2024-03-20T03:03:00"/>
    <x v="0"/>
    <s v="CLEANING"/>
    <n v="0"/>
    <n v="12"/>
    <x v="2"/>
    <d v="2024-03-20T01:20:00"/>
    <d v="1899-12-30T07:17:00"/>
    <n v="7.2833333333255723"/>
    <x v="0"/>
    <x v="27"/>
    <n v="25.999999999883585"/>
    <s v="NO"/>
    <d v="1899-12-31T09:17:00"/>
    <n v="33.283333333209157"/>
    <d v="1899-12-30T00:20:00"/>
    <s v="SI"/>
    <n v="0.33333333337213844"/>
    <d v="1899-12-31T11:20:00"/>
    <n v="35.333333333255723"/>
    <x v="0"/>
    <d v="1899-12-30T01:00:00"/>
    <s v="NIGHT"/>
    <s v="MSKU9452136"/>
    <s v="CTU FLEVOKUST BV"/>
    <n v="530"/>
    <n v="100"/>
    <n v="35"/>
    <n v="0"/>
    <n v="3"/>
    <s v="NIGHT"/>
    <s v="CTU FLEVOKUST BVNIGHT"/>
    <n v="630"/>
    <n v="0"/>
    <n v="630"/>
    <m/>
  </r>
  <r>
    <s v="W KITHIRA"/>
    <s v="Rotterdam"/>
    <d v="2024-03-18T15:43:00"/>
    <x v="20"/>
    <x v="3"/>
    <s v="MAERSK"/>
    <s v="MSKU9667366"/>
    <s v="SIMEI LELYSTAD"/>
    <d v="2024-03-18T23:00:00"/>
    <d v="2024-03-19T18:46:00"/>
    <x v="265"/>
    <d v="2024-03-19T18:55:00"/>
    <x v="0"/>
    <s v="NO"/>
    <n v="0"/>
    <n v="12"/>
    <x v="2"/>
    <d v="2024-03-19T18:46:00"/>
    <d v="1899-12-30T07:17:00"/>
    <n v="7.2833333333255723"/>
    <x v="0"/>
    <x v="39"/>
    <n v="19.5"/>
    <s v="SI"/>
    <d v="1899-12-31T02:47:00"/>
    <n v="26.783333333325572"/>
    <d v="1899-12-30T00:16:00"/>
    <s v="SI"/>
    <n v="0.26666666666278616"/>
    <d v="1899-12-31T03:12:00"/>
    <n v="27.199999999953434"/>
    <x v="0"/>
    <d v="1899-12-30T18:30:00"/>
    <s v="NO"/>
    <s v="MSKU9667366"/>
    <s v="MSI"/>
    <n v="480"/>
    <e v="#N/A"/>
    <n v="50"/>
    <n v="0"/>
    <n v="2"/>
    <s v="WEEK"/>
    <s v="MSIWEEK"/>
    <n v="480"/>
    <n v="25"/>
    <n v="505"/>
    <m/>
  </r>
  <r>
    <s v="W KITHIRA"/>
    <s v="Rotterdam"/>
    <d v="2024-03-18T15:43:00"/>
    <x v="20"/>
    <x v="3"/>
    <s v="MAERSK"/>
    <s v="PONU0562600"/>
    <s v="LELYSTAD"/>
    <d v="2024-03-18T23:00:00"/>
    <d v="2024-03-19T19:25:00"/>
    <x v="268"/>
    <d v="2024-03-19T20:34:00"/>
    <x v="0"/>
    <s v="CLEANING"/>
    <n v="0"/>
    <n v="12"/>
    <x v="2"/>
    <d v="2024-03-19T19:25:00"/>
    <d v="1899-12-30T07:17:00"/>
    <n v="7.2833333333255723"/>
    <x v="0"/>
    <x v="30"/>
    <n v="19.999999999883585"/>
    <s v="SI"/>
    <d v="1899-12-31T03:17:00"/>
    <n v="27.283333333209157"/>
    <d v="1899-12-30T00:25:00"/>
    <s v="SI"/>
    <n v="0.41666666680248454"/>
    <d v="1899-12-31T04:51:00"/>
    <n v="28.849999999918509"/>
    <x v="0"/>
    <d v="1899-12-30T19:00:00"/>
    <s v="NO"/>
    <s v="PONU0562600"/>
    <s v="MSI"/>
    <n v="480"/>
    <n v="120"/>
    <n v="50"/>
    <n v="0"/>
    <n v="2"/>
    <s v="WEEK"/>
    <s v="MSIWEEK"/>
    <n v="600"/>
    <n v="25"/>
    <n v="625"/>
    <m/>
  </r>
  <r>
    <s v="W KITHIRA"/>
    <s v="Rotterdam"/>
    <d v="2024-03-18T15:43:00"/>
    <x v="20"/>
    <x v="3"/>
    <s v="MAERSK"/>
    <s v="PONU7340986"/>
    <s v="SIMEI LELYSTAD"/>
    <d v="2024-03-18T23:00:00"/>
    <d v="2024-03-19T10:20:00"/>
    <x v="277"/>
    <d v="2024-03-19T10:40:00"/>
    <x v="0"/>
    <s v="NO"/>
    <n v="1"/>
    <n v="12"/>
    <x v="2"/>
    <d v="2024-03-19T10:20:00"/>
    <d v="1899-12-30T07:17:00"/>
    <n v="7.2833333333255723"/>
    <x v="0"/>
    <x v="17"/>
    <n v="10.999999999883585"/>
    <s v="SI"/>
    <d v="1899-12-30T18:17:00"/>
    <n v="18.283333333209157"/>
    <d v="1899-12-30T00:20:00"/>
    <s v="SI"/>
    <n v="0.33333333337213844"/>
    <d v="1899-12-30T18:57:00"/>
    <n v="18.949999999953434"/>
    <x v="0"/>
    <d v="1899-12-30T10:00:00"/>
    <s v="NO"/>
    <s v="PONU7340986"/>
    <s v="MSI"/>
    <n v="480"/>
    <e v="#N/A"/>
    <n v="50"/>
    <n v="50"/>
    <n v="2"/>
    <s v="WEEK"/>
    <s v="MSIWEEK"/>
    <n v="530"/>
    <n v="25"/>
    <n v="555"/>
    <m/>
  </r>
  <r>
    <s v="W KITHIRA"/>
    <s v="Rotterdam"/>
    <d v="2024-03-18T15:43:00"/>
    <x v="20"/>
    <x v="0"/>
    <s v="MAERSK"/>
    <s v="SUDU1943780"/>
    <s v="LELYSTAD"/>
    <d v="2024-03-21T16:00:00"/>
    <d v="2024-03-22T18:06:00"/>
    <x v="273"/>
    <d v="2024-03-22T20:38:00"/>
    <x v="1"/>
    <s v="CLEANING"/>
    <n v="0"/>
    <n v="12"/>
    <x v="2"/>
    <d v="2024-03-22T18:06:00"/>
    <d v="1900-01-02T00:17:00"/>
    <n v="72.283333333209157"/>
    <x v="1"/>
    <x v="47"/>
    <n v="28.000000000116415"/>
    <s v="NO"/>
    <d v="1900-01-03T04:17:00"/>
    <n v="100.28333333332557"/>
    <d v="1899-12-30T00:00:00"/>
    <s v="SI"/>
    <n v="0"/>
    <d v="1900-01-03T04:55:00"/>
    <n v="100.91666666662786"/>
    <x v="1"/>
    <d v="1899-12-30T20:00:00"/>
    <s v="NIGHT"/>
    <s v="SUDU1943780"/>
    <s v="CTU FLEVOKUST BV"/>
    <n v="380"/>
    <n v="100"/>
    <n v="35"/>
    <n v="0"/>
    <n v="5"/>
    <s v="NIGHT"/>
    <s v="CTU FLEVOKUST BVNIGHT"/>
    <n v="480"/>
    <n v="0"/>
    <n v="480"/>
    <m/>
  </r>
  <r>
    <s v="W KITHIRA"/>
    <s v="Rotterdam"/>
    <d v="2024-03-18T15:43:00"/>
    <x v="20"/>
    <x v="0"/>
    <s v="MAERSK"/>
    <s v="SUDU8869920"/>
    <s v="LELYSTAD"/>
    <d v="2024-03-21T16:00:00"/>
    <d v="2024-03-22T07:55:00"/>
    <x v="276"/>
    <d v="2024-03-22T09:01:00"/>
    <x v="1"/>
    <s v="CLEANING"/>
    <n v="0"/>
    <n v="12"/>
    <x v="2"/>
    <d v="2024-03-22T07:55:00"/>
    <d v="1900-01-02T00:17:00"/>
    <n v="72.283333333209157"/>
    <x v="1"/>
    <x v="4"/>
    <n v="17.000000000058208"/>
    <s v="SI"/>
    <d v="1900-01-02T17:17:00"/>
    <n v="89.283333333267365"/>
    <d v="1899-12-30T00:00:00"/>
    <s v="SI"/>
    <n v="0"/>
    <d v="1900-01-02T17:18:00"/>
    <n v="89.299999999988358"/>
    <x v="1"/>
    <d v="1899-12-30T09:00:00"/>
    <s v="NO"/>
    <s v="SUDU8869920"/>
    <s v="CTU FLEVOKUST BV"/>
    <n v="380"/>
    <n v="100"/>
    <n v="35"/>
    <n v="0"/>
    <n v="5"/>
    <s v="WEEK"/>
    <s v="CTU FLEVOKUST BVWEEK"/>
    <n v="480"/>
    <n v="0"/>
    <n v="480"/>
    <m/>
  </r>
  <r>
    <s v="W KITHIRA"/>
    <s v="Rotterdam"/>
    <d v="2024-03-18T15:43:00"/>
    <x v="20"/>
    <x v="3"/>
    <s v="MAERSK"/>
    <s v="TCKU1134664"/>
    <s v="LELYSTAD"/>
    <d v="2024-03-18T23:00:00"/>
    <d v="2024-03-20T08:00:00"/>
    <x v="259"/>
    <d v="2024-03-20T08:17:00"/>
    <x v="0"/>
    <s v="CLEANING"/>
    <n v="0"/>
    <n v="12"/>
    <x v="2"/>
    <d v="2024-03-20T08:00:00"/>
    <d v="1899-12-30T07:17:00"/>
    <n v="7.2833333333255723"/>
    <x v="0"/>
    <x v="33"/>
    <n v="31.999999999883585"/>
    <s v="NO"/>
    <d v="1899-12-31T15:17:00"/>
    <n v="39.283333333209157"/>
    <d v="1899-12-30T01:00:00"/>
    <s v="NO"/>
    <n v="1.0000000001164153"/>
    <d v="1899-12-31T16:34:00"/>
    <n v="40.566666666534729"/>
    <x v="0"/>
    <d v="1899-12-30T07:00:00"/>
    <s v="NO"/>
    <s v="TCKU1134664"/>
    <s v="MSI"/>
    <n v="480"/>
    <n v="120"/>
    <n v="50"/>
    <n v="0"/>
    <n v="3"/>
    <s v="WEEK"/>
    <s v="MSIWEEK"/>
    <n v="600"/>
    <n v="25"/>
    <n v="625"/>
    <m/>
  </r>
  <r>
    <s v="W KITHIRA"/>
    <s v="Rotterdam"/>
    <d v="2024-03-18T15:43:00"/>
    <x v="20"/>
    <x v="3"/>
    <s v="MAERSK"/>
    <s v="TCNU1344140"/>
    <s v="SIMEI LELYSTAD"/>
    <d v="2024-03-18T23:00:00"/>
    <d v="2024-03-19T07:38:00"/>
    <x v="252"/>
    <d v="2024-03-19T08:50:00"/>
    <x v="0"/>
    <s v="NO"/>
    <n v="1"/>
    <n v="12"/>
    <x v="2"/>
    <d v="2024-03-19T07:38:00"/>
    <d v="1899-12-30T07:17:00"/>
    <n v="7.2833333333255723"/>
    <x v="0"/>
    <x v="36"/>
    <n v="9.9999999999417923"/>
    <s v="SI"/>
    <d v="1899-12-30T17:17:00"/>
    <n v="17.283333333267365"/>
    <d v="1899-12-30T00:00:00"/>
    <s v="SI"/>
    <n v="0"/>
    <d v="1899-12-30T17:07:00"/>
    <n v="17.116666666581295"/>
    <x v="0"/>
    <d v="1899-12-30T09:00:00"/>
    <s v="NO"/>
    <s v="TCNU1344140"/>
    <s v="MSI"/>
    <n v="480"/>
    <e v="#N/A"/>
    <n v="50"/>
    <n v="50"/>
    <n v="2"/>
    <s v="WEEK"/>
    <s v="MSIWEEK"/>
    <n v="530"/>
    <n v="25"/>
    <n v="555"/>
    <m/>
  </r>
  <r>
    <s v="W KITHIRA"/>
    <s v="Rotterdam"/>
    <d v="2024-03-18T15:43:00"/>
    <x v="20"/>
    <x v="0"/>
    <s v="MAERSK"/>
    <s v="TGBU3777094"/>
    <s v="LELYSTAD"/>
    <d v="2024-03-21T16:00:00"/>
    <d v="2024-03-21T23:09:00"/>
    <x v="254"/>
    <d v="2024-03-21T23:54:00"/>
    <x v="1"/>
    <s v="CLEANING"/>
    <n v="0"/>
    <n v="12"/>
    <x v="2"/>
    <d v="2024-03-21T23:09:00"/>
    <d v="1900-01-02T00:17:00"/>
    <n v="72.283333333209157"/>
    <x v="1"/>
    <x v="19"/>
    <n v="9"/>
    <s v="SI"/>
    <d v="1900-01-02T09:17:00"/>
    <n v="81.283333333209157"/>
    <d v="1899-12-30T00:00:00"/>
    <s v="SI"/>
    <n v="0"/>
    <d v="1900-01-02T08:11:00"/>
    <n v="80.183333333290648"/>
    <x v="1"/>
    <d v="1899-12-30T01:00:00"/>
    <s v="NIGHT"/>
    <s v="TGBU3777094"/>
    <s v="CTU FLEVOKUST BV"/>
    <n v="380"/>
    <n v="100"/>
    <n v="35"/>
    <n v="0"/>
    <n v="5"/>
    <s v="NIGHT"/>
    <s v="CTU FLEVOKUST BVNIGHT"/>
    <n v="480"/>
    <n v="0"/>
    <n v="480"/>
    <m/>
  </r>
  <r>
    <s v="W KITHIRA"/>
    <s v="Rotterdam"/>
    <d v="2024-03-18T15:43:00"/>
    <x v="20"/>
    <x v="0"/>
    <s v="MAERSK"/>
    <s v="TRHU5614968"/>
    <s v="SIMEI LELYSTAD"/>
    <d v="2024-03-21T16:00:00"/>
    <d v="2024-03-21T15:00:00"/>
    <x v="278"/>
    <d v="2024-03-21T15:10:00"/>
    <x v="1"/>
    <s v="NO"/>
    <n v="0"/>
    <n v="12"/>
    <x v="2"/>
    <d v="2024-03-21T15:00:00"/>
    <d v="1900-01-02T00:17:00"/>
    <n v="72.283333333209157"/>
    <x v="1"/>
    <x v="1"/>
    <n v="0"/>
    <s v="SI"/>
    <d v="1900-01-02T00:17:00"/>
    <n v="72.283333333209157"/>
    <d v="1899-12-30T00:00:00"/>
    <s v="SI"/>
    <n v="0"/>
    <d v="1900-01-01T23:27:00"/>
    <n v="71.449999999953434"/>
    <x v="1"/>
    <d v="1899-12-30T16:00:00"/>
    <s v="NO"/>
    <s v="TRHU5614968"/>
    <s v="CTU FLEVOKUST BV"/>
    <n v="380"/>
    <e v="#N/A"/>
    <n v="35"/>
    <n v="0"/>
    <n v="4"/>
    <s v="WEEK"/>
    <s v="CTU FLEVOKUST BVWEEK"/>
    <n v="380"/>
    <n v="0"/>
    <n v="380"/>
    <m/>
  </r>
  <r>
    <s v="MATZ MAERSK"/>
    <s v="Rotterdam"/>
    <d v="2024-03-18T22:50:00"/>
    <x v="21"/>
    <x v="0"/>
    <s v="MAERSK"/>
    <s v="CAAU6454972"/>
    <s v="SIMEI LELYSTAD"/>
    <d v="2024-03-21T16:00:00"/>
    <d v="2024-03-21T20:00:00"/>
    <x v="279"/>
    <d v="2024-03-21T20:10:00"/>
    <x v="1"/>
    <s v="NO"/>
    <n v="1"/>
    <n v="12"/>
    <x v="2"/>
    <d v="2024-03-21T20:00:00"/>
    <d v="1900-01-01T17:10:00"/>
    <n v="65.166666666569654"/>
    <x v="1"/>
    <x v="2"/>
    <n v="4.0000000001164153"/>
    <s v="SI"/>
    <d v="1900-01-01T21:10:00"/>
    <n v="69.166666666686069"/>
    <d v="1899-12-30T00:00:00"/>
    <s v="SI"/>
    <n v="0"/>
    <d v="1900-01-01T21:20:00"/>
    <n v="69.333333333372138"/>
    <x v="1"/>
    <d v="1899-12-30T20:00:00"/>
    <s v="NIGHT"/>
    <s v="CAAU6454972"/>
    <s v="CTU FLEVOKUST BV"/>
    <n v="380"/>
    <e v="#N/A"/>
    <n v="35"/>
    <n v="35"/>
    <n v="4"/>
    <s v="NIGHT"/>
    <s v="CTU FLEVOKUST BVNIGHT"/>
    <n v="415"/>
    <n v="0"/>
    <n v="415"/>
    <m/>
  </r>
  <r>
    <s v="MATZ MAERSK"/>
    <s v="Rotterdam"/>
    <d v="2024-03-18T22:50:00"/>
    <x v="21"/>
    <x v="0"/>
    <s v="MAERSK"/>
    <s v="CAXU8221486"/>
    <s v="LELYSTAD"/>
    <d v="2024-03-19T20:00:00"/>
    <d v="2024-03-20T09:32:00"/>
    <x v="280"/>
    <d v="2024-03-20T10:42:00"/>
    <x v="0"/>
    <s v="CLEANING"/>
    <n v="0"/>
    <n v="12"/>
    <x v="2"/>
    <d v="2024-03-20T09:32:00"/>
    <d v="1899-12-30T21:10:00"/>
    <n v="21.166666666686069"/>
    <x v="0"/>
    <x v="13"/>
    <n v="12.999999999941792"/>
    <s v="SI"/>
    <d v="1899-12-31T10:10:00"/>
    <n v="34.166666666627862"/>
    <d v="1899-12-30T00:32:00"/>
    <s v="SI"/>
    <n v="0.53333333332557231"/>
    <d v="1899-12-31T11:52:00"/>
    <n v="35.866666666581295"/>
    <x v="0"/>
    <d v="1899-12-30T09:00:00"/>
    <s v="NO"/>
    <s v="CAXU8221486"/>
    <s v="CTU FLEVOKUST BV"/>
    <n v="520"/>
    <n v="100"/>
    <n v="35"/>
    <n v="0"/>
    <n v="3"/>
    <s v="WEEK"/>
    <s v="CTU FLEVOKUST BVWEEK"/>
    <n v="620"/>
    <n v="0"/>
    <n v="620"/>
    <m/>
  </r>
  <r>
    <s v="MATZ MAERSK"/>
    <s v="Rotterdam"/>
    <d v="2024-03-18T22:50:00"/>
    <x v="21"/>
    <x v="1"/>
    <s v="MAERSK"/>
    <s v="MAEU9193361"/>
    <s v="XPO TALLER LELYSTAD"/>
    <d v="2024-03-19T20:00:00"/>
    <d v="2024-03-20T21:25:00"/>
    <x v="281"/>
    <d v="2024-03-20T21:25:00"/>
    <x v="0"/>
    <s v="NO"/>
    <n v="2"/>
    <n v="12"/>
    <x v="2"/>
    <d v="2024-03-20T21:25:00"/>
    <d v="1899-12-30T21:10:00"/>
    <n v="21.166666666686069"/>
    <x v="0"/>
    <x v="52"/>
    <n v="18.999999999941792"/>
    <s v="SI"/>
    <d v="1899-12-31T16:10:00"/>
    <n v="40.166666666627862"/>
    <d v="1899-12-30T06:25:00"/>
    <s v="NO"/>
    <n v="6.4166666666278616"/>
    <d v="1899-12-31T22:35:00"/>
    <n v="46.583333333255723"/>
    <x v="0"/>
    <d v="1899-12-30T15:00:00"/>
    <s v="NO"/>
    <s v="MAEU9193361"/>
    <s v="LOGIX"/>
    <n v="530"/>
    <e v="#N/A"/>
    <n v="50"/>
    <n v="100"/>
    <n v="3"/>
    <s v="WEEK"/>
    <s v="LOGIXWEEK"/>
    <n v="630"/>
    <n v="25"/>
    <n v="655"/>
    <m/>
  </r>
  <r>
    <s v="MATZ MAERSK"/>
    <s v="Rotterdam"/>
    <d v="2024-03-18T22:50:00"/>
    <x v="21"/>
    <x v="0"/>
    <s v="MAERSK"/>
    <s v="MRKU3381368"/>
    <s v="LELYSTAD"/>
    <d v="2024-03-21T16:00:00"/>
    <d v="2024-03-22T04:48:00"/>
    <x v="282"/>
    <d v="2024-03-22T07:20:00"/>
    <x v="1"/>
    <s v="CLEANING"/>
    <n v="0"/>
    <n v="12"/>
    <x v="2"/>
    <d v="2024-03-22T04:48:00"/>
    <d v="1900-01-01T17:10:00"/>
    <n v="65.166666666569654"/>
    <x v="1"/>
    <x v="13"/>
    <n v="13.000000000116415"/>
    <s v="SI"/>
    <d v="1900-01-02T06:10:00"/>
    <n v="78.166666666686069"/>
    <d v="1899-12-30T00:00:00"/>
    <s v="SI"/>
    <n v="0"/>
    <d v="1900-01-02T08:30:00"/>
    <n v="80.499999999941792"/>
    <x v="1"/>
    <d v="1899-12-30T05:00:00"/>
    <s v="NO"/>
    <s v="MRKU3381368"/>
    <s v="CTU FLEVOKUST BV"/>
    <n v="380"/>
    <n v="100"/>
    <n v="35"/>
    <n v="0"/>
    <n v="5"/>
    <s v="WEEK"/>
    <s v="CTU FLEVOKUST BVWEEK"/>
    <n v="480"/>
    <n v="0"/>
    <n v="480"/>
    <m/>
  </r>
  <r>
    <s v="MATZ MAERSK"/>
    <s v="Rotterdam"/>
    <d v="2024-03-18T22:50:00"/>
    <x v="21"/>
    <x v="3"/>
    <s v="MAERSK"/>
    <s v="MRKU3579306"/>
    <s v="LELYSTAD"/>
    <d v="2024-03-19T20:00:00"/>
    <d v="2024-03-20T14:08:00"/>
    <x v="283"/>
    <d v="2024-03-20T14:40:00"/>
    <x v="0"/>
    <s v="CLEANING"/>
    <n v="0"/>
    <n v="12"/>
    <x v="2"/>
    <d v="2024-03-20T14:08:00"/>
    <d v="1899-12-30T21:10:00"/>
    <n v="21.166666666686069"/>
    <x v="0"/>
    <x v="31"/>
    <n v="15"/>
    <s v="SI"/>
    <d v="1899-12-31T12:10:00"/>
    <n v="36.166666666686069"/>
    <d v="1899-12-30T03:08:00"/>
    <s v="NO"/>
    <n v="3.1333333332440816"/>
    <d v="1899-12-31T15:50:00"/>
    <n v="39.833333333255723"/>
    <x v="0"/>
    <d v="1899-12-30T11:00:00"/>
    <s v="NO"/>
    <s v="MRKU3579306"/>
    <s v="MSI"/>
    <n v="480"/>
    <n v="120"/>
    <n v="50"/>
    <n v="0"/>
    <n v="3"/>
    <s v="WEEK"/>
    <s v="MSIWEEK"/>
    <n v="600"/>
    <n v="25"/>
    <n v="625"/>
    <m/>
  </r>
  <r>
    <s v="MATZ MAERSK"/>
    <s v="Rotterdam"/>
    <d v="2024-03-18T22:50:00"/>
    <x v="21"/>
    <x v="0"/>
    <s v="MAERSK"/>
    <s v="MRKU4175058"/>
    <s v="SIMEI LELYSTAD"/>
    <d v="2024-03-21T16:00:00"/>
    <d v="2024-03-21T15:45:00"/>
    <x v="284"/>
    <d v="2024-03-21T15:45:00"/>
    <x v="1"/>
    <s v="NO"/>
    <n v="1"/>
    <n v="12"/>
    <x v="2"/>
    <d v="2024-03-21T15:45:00"/>
    <d v="1900-01-01T17:10:00"/>
    <n v="65.166666666569654"/>
    <x v="1"/>
    <x v="3"/>
    <n v="2.0000000000582077"/>
    <s v="SI"/>
    <d v="1900-01-01T19:10:00"/>
    <n v="67.166666666627862"/>
    <d v="1899-12-30T00:00:00"/>
    <s v="SI"/>
    <n v="0"/>
    <d v="1900-01-01T16:55:00"/>
    <n v="64.916666666627862"/>
    <x v="1"/>
    <d v="1899-12-30T18:00:00"/>
    <s v="NO"/>
    <s v="MRKU4175058"/>
    <s v="CTU FLEVOKUST BV"/>
    <n v="380"/>
    <e v="#N/A"/>
    <n v="35"/>
    <n v="35"/>
    <n v="4"/>
    <s v="WEEK"/>
    <s v="CTU FLEVOKUST BVWEEK"/>
    <n v="415"/>
    <n v="0"/>
    <n v="415"/>
    <m/>
  </r>
  <r>
    <s v="MATZ MAERSK"/>
    <s v="Rotterdam"/>
    <d v="2024-03-18T22:50:00"/>
    <x v="21"/>
    <x v="0"/>
    <s v="MAERSK"/>
    <s v="MRSU0507861"/>
    <s v="LELYSTAD"/>
    <d v="2024-03-21T16:00:00"/>
    <d v="2024-03-21T22:32:00"/>
    <x v="285"/>
    <d v="2024-03-21T23:00:00"/>
    <x v="1"/>
    <s v="CLEANING"/>
    <n v="0"/>
    <n v="12"/>
    <x v="2"/>
    <d v="2024-03-21T22:32:00"/>
    <d v="1900-01-01T17:10:00"/>
    <n v="65.166666666569654"/>
    <x v="1"/>
    <x v="15"/>
    <n v="7.0000000001164153"/>
    <s v="SI"/>
    <d v="1900-01-02T00:10:00"/>
    <n v="72.166666666686069"/>
    <d v="1899-12-30T00:00:00"/>
    <s v="SI"/>
    <n v="0"/>
    <d v="1900-01-02T00:10:00"/>
    <n v="72.166666666686069"/>
    <x v="1"/>
    <d v="1899-12-30T23:00:00"/>
    <s v="NIGHT"/>
    <s v="MRSU0507861"/>
    <s v="CTU FLEVOKUST BV"/>
    <n v="380"/>
    <n v="100"/>
    <n v="35"/>
    <n v="0"/>
    <n v="4"/>
    <s v="NIGHT"/>
    <s v="CTU FLEVOKUST BVNIGHT"/>
    <n v="480"/>
    <n v="0"/>
    <n v="540"/>
    <n v="60"/>
  </r>
  <r>
    <s v="MATZ MAERSK"/>
    <s v="Rotterdam"/>
    <d v="2024-03-18T22:50:00"/>
    <x v="21"/>
    <x v="0"/>
    <s v="MAERSK"/>
    <s v="MRSU0512636"/>
    <s v="LELYSTAD"/>
    <d v="2024-03-21T16:00:00"/>
    <d v="2024-03-22T04:48:00"/>
    <x v="282"/>
    <d v="2024-03-22T06:00:00"/>
    <x v="1"/>
    <s v="CLEANING"/>
    <n v="0"/>
    <n v="12"/>
    <x v="2"/>
    <d v="2024-03-22T04:48:00"/>
    <d v="1900-01-01T17:10:00"/>
    <n v="65.166666666569654"/>
    <x v="1"/>
    <x v="13"/>
    <n v="13.000000000116415"/>
    <s v="SI"/>
    <d v="1900-01-02T06:10:00"/>
    <n v="78.166666666686069"/>
    <d v="1899-12-30T00:00:00"/>
    <s v="SI"/>
    <n v="0"/>
    <d v="1900-01-02T07:10:00"/>
    <n v="79.166666666627862"/>
    <x v="1"/>
    <d v="1899-12-30T05:00:00"/>
    <s v="NO"/>
    <s v="MRSU0512636"/>
    <s v="CTU FLEVOKUST BV"/>
    <n v="380"/>
    <n v="100"/>
    <n v="35"/>
    <n v="0"/>
    <n v="5"/>
    <s v="WEEK"/>
    <s v="CTU FLEVOKUST BVWEEK"/>
    <n v="480"/>
    <n v="0"/>
    <n v="540"/>
    <n v="60"/>
  </r>
  <r>
    <s v="MATZ MAERSK"/>
    <s v="Rotterdam"/>
    <d v="2024-03-18T22:50:00"/>
    <x v="21"/>
    <x v="0"/>
    <s v="MAERSK"/>
    <s v="MRSU0566442"/>
    <s v="LELYSTAD"/>
    <d v="2024-03-19T20:00:00"/>
    <d v="2024-03-20T13:18:00"/>
    <x v="286"/>
    <d v="2024-03-20T14:49:00"/>
    <x v="0"/>
    <s v="CLEANING"/>
    <n v="0"/>
    <n v="12"/>
    <x v="2"/>
    <d v="2024-03-20T13:18:00"/>
    <d v="1899-12-30T21:10:00"/>
    <n v="21.166666666686069"/>
    <x v="0"/>
    <x v="4"/>
    <n v="16.999999999883585"/>
    <s v="SI"/>
    <d v="1899-12-31T14:10:00"/>
    <n v="38.166666666569654"/>
    <d v="1899-12-30T00:18:00"/>
    <s v="SI"/>
    <n v="0.30000000010477379"/>
    <d v="1899-12-31T15:59:00"/>
    <n v="39.983333333220799"/>
    <x v="0"/>
    <d v="1899-12-30T13:00:00"/>
    <s v="NO"/>
    <s v="MRSU0566442"/>
    <s v="CTU FLEVOKUST BV"/>
    <n v="520"/>
    <n v="100"/>
    <n v="35"/>
    <n v="0"/>
    <n v="3"/>
    <s v="WEEK"/>
    <s v="CTU FLEVOKUST BVWEEK"/>
    <n v="620"/>
    <n v="0"/>
    <n v="620"/>
    <m/>
  </r>
  <r>
    <s v="MATZ MAERSK"/>
    <s v="Rotterdam"/>
    <d v="2024-03-18T22:50:00"/>
    <x v="21"/>
    <x v="2"/>
    <s v="MAERSK"/>
    <s v="MRSU0599805"/>
    <s v="LELYSTAD"/>
    <d v="2024-03-19T20:00:00"/>
    <d v="2024-03-20T15:07:00"/>
    <x v="281"/>
    <d v="2024-03-20T15:32:00"/>
    <x v="0"/>
    <s v="CLEANING"/>
    <n v="0"/>
    <n v="12"/>
    <x v="2"/>
    <d v="2024-03-20T15:07:00"/>
    <d v="1899-12-30T21:10:00"/>
    <n v="21.166666666686069"/>
    <x v="0"/>
    <x v="52"/>
    <n v="18.999999999941792"/>
    <s v="SI"/>
    <d v="1899-12-31T16:10:00"/>
    <n v="40.166666666627862"/>
    <d v="1899-12-30T00:07:00"/>
    <s v="SI"/>
    <n v="0.11666666669771075"/>
    <d v="1899-12-31T16:42:00"/>
    <n v="40.699999999953434"/>
    <x v="0"/>
    <d v="1899-12-30T15:00:00"/>
    <s v="NO"/>
    <s v="MRSU0599805"/>
    <s v="OM TRANSPORT"/>
    <n v="475"/>
    <n v="110"/>
    <n v="50"/>
    <n v="0"/>
    <n v="3"/>
    <s v="WEEK"/>
    <s v="OM TRANSPORTWEEK"/>
    <n v="585"/>
    <n v="25"/>
    <n v="610"/>
    <m/>
  </r>
  <r>
    <s v="MATZ MAERSK"/>
    <s v="Rotterdam"/>
    <d v="2024-03-18T22:50:00"/>
    <x v="21"/>
    <x v="3"/>
    <s v="MAERSK"/>
    <s v="MRSU5313576"/>
    <s v="LELYSTAD"/>
    <d v="2024-03-19T20:00:00"/>
    <d v="2024-03-20T16:18:00"/>
    <x v="286"/>
    <d v="2024-03-20T16:40:00"/>
    <x v="0"/>
    <s v="CLEANING"/>
    <n v="0"/>
    <n v="12"/>
    <x v="2"/>
    <d v="2024-03-20T16:18:00"/>
    <d v="1899-12-30T21:10:00"/>
    <n v="21.166666666686069"/>
    <x v="0"/>
    <x v="4"/>
    <n v="16.999999999883585"/>
    <s v="SI"/>
    <d v="1899-12-31T14:10:00"/>
    <n v="38.166666666569654"/>
    <d v="1899-12-30T03:18:00"/>
    <s v="NO"/>
    <n v="3.3000000001047738"/>
    <d v="1899-12-31T17:50:00"/>
    <n v="41.833333333313931"/>
    <x v="0"/>
    <d v="1899-12-30T13:00:00"/>
    <s v="NO"/>
    <s v="MRSU5313576"/>
    <s v="MSI"/>
    <n v="480"/>
    <n v="120"/>
    <n v="50"/>
    <n v="0"/>
    <n v="3"/>
    <s v="WEEK"/>
    <s v="MSIWEEK"/>
    <n v="600"/>
    <n v="25"/>
    <n v="625"/>
    <m/>
  </r>
  <r>
    <s v="MATZ MAERSK"/>
    <s v="Rotterdam"/>
    <d v="2024-03-18T22:50:00"/>
    <x v="21"/>
    <x v="0"/>
    <s v="MAERSK"/>
    <s v="MSKU1695952"/>
    <s v="LELYSTAD"/>
    <d v="2024-03-21T16:00:00"/>
    <d v="2024-03-22T06:40:00"/>
    <x v="287"/>
    <d v="2024-03-22T07:43:00"/>
    <x v="1"/>
    <s v="CLEANING"/>
    <n v="0"/>
    <n v="12"/>
    <x v="2"/>
    <d v="2024-03-22T06:40:00"/>
    <d v="1900-01-01T17:10:00"/>
    <n v="65.166666666569654"/>
    <x v="1"/>
    <x v="31"/>
    <n v="15"/>
    <s v="SI"/>
    <d v="1900-01-02T08:10:00"/>
    <n v="80.166666666569654"/>
    <d v="1899-12-30T00:00:00"/>
    <s v="SI"/>
    <n v="0"/>
    <d v="1900-01-02T08:53:00"/>
    <n v="80.883333333302289"/>
    <x v="1"/>
    <d v="1899-12-30T07:00:00"/>
    <s v="NO"/>
    <s v="MSKU1695952"/>
    <s v="CTU FLEVOKUST BV"/>
    <n v="380"/>
    <n v="100"/>
    <n v="35"/>
    <n v="0"/>
    <n v="5"/>
    <s v="WEEK"/>
    <s v="CTU FLEVOKUST BVWEEK"/>
    <n v="480"/>
    <n v="0"/>
    <n v="580"/>
    <n v="100"/>
  </r>
  <r>
    <s v="MATZ MAERSK"/>
    <s v="Rotterdam"/>
    <d v="2024-03-18T22:50:00"/>
    <x v="21"/>
    <x v="0"/>
    <s v="MAERSK"/>
    <s v="MSKU5497322"/>
    <s v="LELYSTAD"/>
    <d v="2024-03-21T16:00:00"/>
    <d v="2024-03-21T20:31:00"/>
    <x v="288"/>
    <d v="2024-03-21T21:40:00"/>
    <x v="1"/>
    <s v="CLEANING"/>
    <n v="0"/>
    <n v="12"/>
    <x v="2"/>
    <d v="2024-03-21T20:31:00"/>
    <d v="1900-01-01T17:10:00"/>
    <n v="65.166666666569654"/>
    <x v="1"/>
    <x v="22"/>
    <n v="5.0000000000582077"/>
    <s v="SI"/>
    <d v="1900-01-01T22:10:00"/>
    <n v="70.166666666627862"/>
    <d v="1899-12-30T00:00:00"/>
    <s v="SI"/>
    <n v="0"/>
    <d v="1900-01-01T22:50:00"/>
    <n v="70.833333333372138"/>
    <x v="1"/>
    <d v="1899-12-30T21:00:00"/>
    <s v="NIGHT"/>
    <s v="MSKU5497322"/>
    <s v="CTU FLEVOKUST BV"/>
    <n v="380"/>
    <n v="100"/>
    <n v="35"/>
    <n v="0"/>
    <n v="4"/>
    <s v="NIGHT"/>
    <s v="CTU FLEVOKUST BVNIGHT"/>
    <n v="480"/>
    <n v="0"/>
    <n v="480"/>
    <m/>
  </r>
  <r>
    <s v="MATZ MAERSK"/>
    <s v="Rotterdam"/>
    <d v="2024-03-18T22:50:00"/>
    <x v="21"/>
    <x v="2"/>
    <s v="MAERSK"/>
    <s v="SEKU4729972"/>
    <s v="LELYSTAD"/>
    <d v="2024-03-19T20:00:00"/>
    <d v="2024-03-20T09:36:00"/>
    <x v="280"/>
    <d v="2024-03-20T12:25:00"/>
    <x v="0"/>
    <s v="CLEANING"/>
    <n v="0"/>
    <n v="12"/>
    <x v="2"/>
    <d v="2024-03-20T09:36:00"/>
    <d v="1899-12-30T21:10:00"/>
    <n v="21.166666666686069"/>
    <x v="0"/>
    <x v="13"/>
    <n v="12.999999999941792"/>
    <s v="SI"/>
    <d v="1899-12-31T10:10:00"/>
    <n v="34.166666666627862"/>
    <d v="1899-12-30T00:36:00"/>
    <s v="SI"/>
    <n v="0.6000000000349246"/>
    <d v="1899-12-31T13:35:00"/>
    <n v="37.583333333255723"/>
    <x v="0"/>
    <d v="1899-12-30T09:00:00"/>
    <s v="NO"/>
    <s v="SEKU4729972"/>
    <s v="OM TRANSPORT"/>
    <n v="475"/>
    <n v="110"/>
    <n v="50"/>
    <n v="0"/>
    <n v="3"/>
    <s v="WEEK"/>
    <s v="OM TRANSPORTWEEK"/>
    <n v="585"/>
    <n v="25"/>
    <n v="610"/>
    <m/>
  </r>
  <r>
    <s v="MATZ MAERSK"/>
    <s v="Rotterdam"/>
    <d v="2024-03-18T22:50:00"/>
    <x v="21"/>
    <x v="0"/>
    <s v="MAERSK"/>
    <s v="SUDU6644463"/>
    <s v="SIMEI LELYSTAD"/>
    <d v="2024-03-21T16:00:00"/>
    <d v="2024-03-21T18:05:00"/>
    <x v="284"/>
    <d v="2024-03-21T18:25:00"/>
    <x v="1"/>
    <s v="NO"/>
    <n v="1"/>
    <n v="12"/>
    <x v="2"/>
    <d v="2024-03-21T18:05:00"/>
    <d v="1900-01-01T17:10:00"/>
    <n v="65.166666666569654"/>
    <x v="1"/>
    <x v="3"/>
    <n v="2.0000000000582077"/>
    <s v="SI"/>
    <d v="1900-01-01T19:10:00"/>
    <n v="67.166666666627862"/>
    <d v="1899-12-30T00:05:00"/>
    <s v="SI"/>
    <n v="8.3333333255723119E-2"/>
    <d v="1900-01-01T19:35:00"/>
    <n v="67.583333333255723"/>
    <x v="1"/>
    <d v="1899-12-30T18:00:00"/>
    <s v="NO"/>
    <s v="SUDU6644463"/>
    <s v="CTU FLEVOKUST BV"/>
    <n v="380"/>
    <e v="#N/A"/>
    <n v="35"/>
    <n v="35"/>
    <n v="4"/>
    <s v="WEEK"/>
    <s v="CTU FLEVOKUST BVWEEK"/>
    <n v="415"/>
    <n v="0"/>
    <n v="465"/>
    <n v="50"/>
  </r>
  <r>
    <s v="MATZ MAERSK"/>
    <s v="Rotterdam"/>
    <d v="2024-03-18T22:50:00"/>
    <x v="21"/>
    <x v="1"/>
    <s v="MAERSK"/>
    <s v="SUDU8779494"/>
    <s v="LELYSTAD"/>
    <d v="2024-03-19T20:00:00"/>
    <d v="2024-03-20T11:33:00"/>
    <x v="289"/>
    <d v="2024-03-20T12:20:00"/>
    <x v="0"/>
    <s v="NO"/>
    <n v="1"/>
    <n v="12"/>
    <x v="2"/>
    <d v="2024-03-20T11:33:00"/>
    <d v="1899-12-30T21:10:00"/>
    <n v="21.166666666686069"/>
    <x v="0"/>
    <x v="66"/>
    <n v="12.499999999883585"/>
    <s v="SI"/>
    <d v="1899-12-31T09:40:00"/>
    <n v="33.666666666569654"/>
    <d v="1899-12-30T03:03:00"/>
    <s v="NO"/>
    <n v="3.0499999999883585"/>
    <d v="1899-12-31T13:30:00"/>
    <n v="37.5"/>
    <x v="0"/>
    <d v="1899-12-30T08:30:00"/>
    <s v="NO"/>
    <s v="SUDU8779494"/>
    <s v="LOGIX"/>
    <n v="530"/>
    <e v="#N/A"/>
    <n v="50"/>
    <n v="50"/>
    <n v="3"/>
    <s v="WEEK"/>
    <s v="LOGIXWEEK"/>
    <n v="580"/>
    <n v="25"/>
    <n v="605"/>
    <m/>
  </r>
  <r>
    <s v="MATZ MAERSK"/>
    <s v="Rotterdam"/>
    <d v="2024-03-18T22:50:00"/>
    <x v="21"/>
    <x v="0"/>
    <s v="MAERSK"/>
    <s v="TCLU9991830"/>
    <s v="LELYSTAD"/>
    <d v="2024-03-21T16:00:00"/>
    <d v="2024-03-22T01:04:00"/>
    <x v="267"/>
    <d v="2024-03-22T01:21:00"/>
    <x v="1"/>
    <s v="CLEANING"/>
    <n v="0"/>
    <n v="12"/>
    <x v="2"/>
    <d v="2024-03-22T01:04:00"/>
    <d v="1900-01-01T17:10:00"/>
    <n v="65.166666666569654"/>
    <x v="1"/>
    <x v="17"/>
    <n v="11.000000000058208"/>
    <s v="SI"/>
    <d v="1900-01-02T04:10:00"/>
    <n v="76.166666666627862"/>
    <d v="1899-12-30T00:00:00"/>
    <s v="SI"/>
    <n v="0"/>
    <d v="1900-01-02T02:31:00"/>
    <n v="74.516666666662786"/>
    <x v="1"/>
    <d v="1899-12-30T03:00:00"/>
    <s v="NIGHT"/>
    <s v="TCLU9991830"/>
    <s v="CTU FLEVOKUST BV"/>
    <n v="380"/>
    <n v="100"/>
    <n v="35"/>
    <n v="0"/>
    <n v="5"/>
    <s v="NIGHT"/>
    <s v="CTU FLEVOKUST BVNIGHT"/>
    <n v="480"/>
    <n v="0"/>
    <n v="480"/>
    <m/>
  </r>
  <r>
    <s v="MATZ MAERSK"/>
    <s v="Rotterdam"/>
    <d v="2024-03-18T22:50:00"/>
    <x v="21"/>
    <x v="2"/>
    <s v="MAERSK"/>
    <s v="TLLU7679271"/>
    <s v="LELYSTAD"/>
    <d v="2024-03-19T20:00:00"/>
    <d v="2024-03-20T14:17:00"/>
    <x v="283"/>
    <d v="2024-03-20T14:50:00"/>
    <x v="0"/>
    <s v="CLEANING"/>
    <n v="0"/>
    <n v="12"/>
    <x v="2"/>
    <d v="2024-03-20T14:17:00"/>
    <d v="1899-12-30T21:10:00"/>
    <n v="21.166666666686069"/>
    <x v="0"/>
    <x v="31"/>
    <n v="15"/>
    <s v="SI"/>
    <d v="1899-12-31T12:10:00"/>
    <n v="36.166666666686069"/>
    <d v="1899-12-30T03:17:00"/>
    <s v="NO"/>
    <n v="3.283333333209157"/>
    <d v="1899-12-31T16:00:00"/>
    <n v="39.999999999941792"/>
    <x v="0"/>
    <d v="1899-12-30T11:00:00"/>
    <s v="NO"/>
    <s v="TLLU7679271"/>
    <s v="OM TRANSPORT"/>
    <n v="475"/>
    <n v="110"/>
    <n v="50"/>
    <n v="0"/>
    <n v="3"/>
    <s v="WEEK"/>
    <s v="OM TRANSPORTWEEK"/>
    <n v="585"/>
    <n v="25"/>
    <n v="610"/>
    <m/>
  </r>
  <r>
    <s v="HOLSATIA"/>
    <s v="Rotterdam"/>
    <d v="2024-03-24T11:10:00"/>
    <x v="22"/>
    <x v="2"/>
    <s v="MAERSK"/>
    <s v="GCXU5741499"/>
    <s v="SIMEI LELYSTAD"/>
    <d v="2024-03-24T23:00:00"/>
    <d v="2024-03-25T12:30:00"/>
    <x v="290"/>
    <d v="2024-03-25T12:50:00"/>
    <x v="0"/>
    <s v="NO"/>
    <n v="1"/>
    <n v="13"/>
    <x v="2"/>
    <d v="2024-03-25T12:30:00"/>
    <d v="1899-12-30T11:50:00"/>
    <n v="11.833333333313931"/>
    <x v="0"/>
    <x v="64"/>
    <n v="13.5"/>
    <s v="SI"/>
    <d v="1899-12-31T01:20:00"/>
    <n v="25.333333333313931"/>
    <d v="1899-12-30T00:00:00"/>
    <s v="SI"/>
    <n v="0"/>
    <d v="1899-12-31T01:40:00"/>
    <n v="25.666666666511446"/>
    <x v="0"/>
    <d v="1899-12-30T12:30:00"/>
    <s v="NO"/>
    <s v="GCXU5741499"/>
    <s v="OM TRANSPORT"/>
    <n v="475"/>
    <e v="#N/A"/>
    <n v="50"/>
    <n v="50"/>
    <n v="1"/>
    <s v="WEEK"/>
    <s v="OM TRANSPORTWEEK"/>
    <n v="525"/>
    <n v="25"/>
    <n v="550"/>
    <m/>
  </r>
  <r>
    <s v="HOLSATIA"/>
    <s v="Rotterdam"/>
    <d v="2024-03-24T11:10:00"/>
    <x v="22"/>
    <x v="0"/>
    <s v="MAERSK"/>
    <s v="HASU4465213"/>
    <s v="LELYSTAD"/>
    <d v="2024-03-24T23:00:00"/>
    <d v="2024-03-25T01:02:00"/>
    <x v="291"/>
    <d v="2024-03-25T01:46:00"/>
    <x v="0"/>
    <s v="CLEANING"/>
    <n v="0"/>
    <n v="13"/>
    <x v="2"/>
    <d v="2024-03-25T01:02:00"/>
    <d v="1899-12-30T11:50:00"/>
    <n v="11.833333333313931"/>
    <x v="0"/>
    <x v="1"/>
    <n v="0"/>
    <s v="SI"/>
    <d v="1899-12-30T11:50:00"/>
    <n v="11.833333333313931"/>
    <d v="1899-12-30T02:02:00"/>
    <s v="NO"/>
    <n v="2.0333333333255723"/>
    <d v="1899-12-30T14:36:00"/>
    <n v="14.599999999918509"/>
    <x v="0"/>
    <d v="1899-12-30T23:00:00"/>
    <s v="NIGHT"/>
    <s v="HASU4465213"/>
    <s v="CTU FLEVOKUST BV"/>
    <n v="530"/>
    <n v="100"/>
    <n v="35"/>
    <n v="0"/>
    <n v="7"/>
    <s v="NIGHT"/>
    <s v="CTU FLEVOKUST BVNIGHT"/>
    <n v="630"/>
    <n v="0"/>
    <n v="630"/>
    <m/>
  </r>
  <r>
    <s v="HOLSATIA"/>
    <s v="Rotterdam"/>
    <d v="2024-03-24T11:10:00"/>
    <x v="22"/>
    <x v="3"/>
    <s v="MAERSK"/>
    <s v="MRKU2790530"/>
    <s v="SIMEI LELYSTAD"/>
    <d v="2024-03-24T23:00:00"/>
    <d v="2024-03-25T06:00:00"/>
    <x v="292"/>
    <d v="2024-03-25T06:10:00"/>
    <x v="0"/>
    <s v="NO"/>
    <n v="1"/>
    <n v="13"/>
    <x v="2"/>
    <d v="2024-03-25T06:00:00"/>
    <d v="1899-12-30T11:50:00"/>
    <n v="11.833333333313931"/>
    <x v="0"/>
    <x v="15"/>
    <n v="6.9999999999417923"/>
    <s v="SI"/>
    <d v="1899-12-30T18:50:00"/>
    <n v="18.833333333255723"/>
    <d v="1899-12-30T00:00:00"/>
    <s v="SI"/>
    <n v="0"/>
    <d v="1899-12-30T19:00:00"/>
    <n v="18.999999999941792"/>
    <x v="0"/>
    <d v="1899-12-30T06:00:00"/>
    <s v="NO"/>
    <s v="MRKU2790530"/>
    <s v="MSI"/>
    <n v="480"/>
    <e v="#N/A"/>
    <n v="50"/>
    <n v="50"/>
    <n v="1"/>
    <s v="WEEK"/>
    <s v="MSIWEEK"/>
    <n v="530"/>
    <n v="25"/>
    <n v="555"/>
    <m/>
  </r>
  <r>
    <s v="HOLSATIA"/>
    <s v="Rotterdam"/>
    <d v="2024-03-24T11:10:00"/>
    <x v="22"/>
    <x v="2"/>
    <s v="MAERSK"/>
    <s v="MRSU5056478"/>
    <s v="LELYSTAD"/>
    <d v="2024-03-24T23:00:00"/>
    <d v="2024-03-25T13:10:00"/>
    <x v="293"/>
    <d v="2024-03-25T13:40:00"/>
    <x v="0"/>
    <s v="CLEANING"/>
    <n v="0"/>
    <n v="13"/>
    <x v="2"/>
    <d v="2024-03-25T13:10:00"/>
    <d v="1899-12-30T11:50:00"/>
    <n v="11.833333333313931"/>
    <x v="0"/>
    <x v="14"/>
    <n v="13.999999999883585"/>
    <s v="SI"/>
    <d v="1899-12-31T01:50:00"/>
    <n v="25.833333333197515"/>
    <d v="1899-12-30T00:10:00"/>
    <s v="SI"/>
    <n v="0.16666666668606922"/>
    <d v="1899-12-31T02:30:00"/>
    <n v="26.499999999941792"/>
    <x v="0"/>
    <d v="1899-12-30T13:00:00"/>
    <s v="NO"/>
    <s v="MRSU5056478"/>
    <s v="OM TRANSPORT"/>
    <n v="475"/>
    <n v="110"/>
    <n v="50"/>
    <n v="0"/>
    <n v="1"/>
    <s v="WEEK"/>
    <s v="OM TRANSPORTWEEK"/>
    <n v="585"/>
    <n v="25"/>
    <n v="660"/>
    <n v="50"/>
  </r>
  <r>
    <s v="HOLSATIA"/>
    <s v="Rotterdam"/>
    <d v="2024-03-24T11:10:00"/>
    <x v="22"/>
    <x v="3"/>
    <s v="MAERSK"/>
    <s v="MSKU0968203"/>
    <s v="LELYSTAD"/>
    <d v="2024-03-24T23:00:00"/>
    <d v="2024-03-24T22:53:00"/>
    <x v="291"/>
    <d v="2024-03-24T23:20:00"/>
    <x v="0"/>
    <s v="NO"/>
    <n v="0"/>
    <n v="12"/>
    <x v="2"/>
    <d v="2024-03-24T22:53:00"/>
    <d v="1899-12-30T11:50:00"/>
    <n v="11.833333333313931"/>
    <x v="0"/>
    <x v="1"/>
    <n v="0"/>
    <s v="SI"/>
    <d v="1899-12-30T11:50:00"/>
    <n v="11.833333333313931"/>
    <d v="1899-12-30T00:00:00"/>
    <s v="SI"/>
    <n v="0"/>
    <d v="1899-12-30T12:10:00"/>
    <n v="12.166666666511446"/>
    <x v="0"/>
    <d v="1899-12-30T23:00:00"/>
    <s v="NIGHT"/>
    <s v="MSKU0968203"/>
    <s v="MSI"/>
    <n v="530"/>
    <e v="#N/A"/>
    <n v="50"/>
    <n v="0"/>
    <n v="7"/>
    <s v="NIGHT"/>
    <s v="MSINIGHT"/>
    <n v="530"/>
    <n v="25"/>
    <n v="555"/>
    <m/>
  </r>
  <r>
    <s v="HOLSATIA"/>
    <s v="Rotterdam"/>
    <d v="2024-03-24T11:10:00"/>
    <x v="22"/>
    <x v="3"/>
    <s v="MAERSK"/>
    <s v="MSKU3401260"/>
    <s v="SIMEI LELYSTAD"/>
    <d v="2024-03-24T23:00:00"/>
    <d v="2024-03-25T07:30:00"/>
    <x v="294"/>
    <d v="2024-03-25T07:40:00"/>
    <x v="0"/>
    <s v="NO"/>
    <n v="0"/>
    <n v="13"/>
    <x v="2"/>
    <d v="2024-03-25T07:30:00"/>
    <d v="1899-12-30T11:50:00"/>
    <n v="11.833333333313931"/>
    <x v="0"/>
    <x v="35"/>
    <n v="8.4999999999417923"/>
    <s v="SI"/>
    <d v="1899-12-30T20:20:00"/>
    <n v="20.333333333255723"/>
    <d v="1899-12-30T00:00:00"/>
    <s v="SI"/>
    <n v="0"/>
    <d v="1899-12-30T20:30:00"/>
    <n v="20.499999999941792"/>
    <x v="0"/>
    <d v="1899-12-30T07:30:00"/>
    <s v="NO"/>
    <s v="MSKU3401260"/>
    <s v="MSI"/>
    <n v="480"/>
    <e v="#N/A"/>
    <n v="50"/>
    <n v="0"/>
    <n v="1"/>
    <s v="WEEK"/>
    <s v="MSIWEEK"/>
    <n v="480"/>
    <n v="25"/>
    <n v="505"/>
    <m/>
  </r>
  <r>
    <s v="HOLSATIA"/>
    <s v="Rotterdam"/>
    <d v="2024-03-24T11:10:00"/>
    <x v="22"/>
    <x v="0"/>
    <s v="MAERSK"/>
    <s v="MSKU5468047"/>
    <s v="LELYSTAD"/>
    <d v="2024-03-27T11:00:00"/>
    <d v="2024-03-27T10:33:00"/>
    <x v="295"/>
    <d v="2024-03-27T11:05:00"/>
    <x v="0"/>
    <s v="CLEANING"/>
    <n v="0"/>
    <n v="13"/>
    <x v="2"/>
    <d v="2024-03-27T10:33:00"/>
    <d v="1900-01-01T23:50:00"/>
    <n v="71.833333333313931"/>
    <x v="1"/>
    <x v="1"/>
    <n v="0"/>
    <s v="SI"/>
    <d v="1900-01-01T23:50:00"/>
    <n v="71.833333333313931"/>
    <d v="1899-12-30T00:00:00"/>
    <s v="SI"/>
    <n v="0"/>
    <d v="1900-01-01T23:55:00"/>
    <n v="71.916666666569654"/>
    <x v="1"/>
    <d v="1899-12-30T11:00:00"/>
    <s v="NO"/>
    <s v="MSKU5468047"/>
    <s v="CTU FLEVOKUST BV"/>
    <n v="520"/>
    <n v="100"/>
    <n v="35"/>
    <n v="0"/>
    <n v="3"/>
    <s v="WEEK"/>
    <s v="CTU FLEVOKUST BVWEEK"/>
    <n v="620"/>
    <n v="0"/>
    <n v="620"/>
    <m/>
  </r>
  <r>
    <s v="HOLSATIA"/>
    <s v="Rotterdam"/>
    <d v="2024-03-24T11:10:00"/>
    <x v="22"/>
    <x v="0"/>
    <s v="MAERSK"/>
    <s v="TRHU7950658"/>
    <s v="SIMEI LELYSTAD"/>
    <d v="2024-03-24T23:00:00"/>
    <d v="2024-03-25T07:20:00"/>
    <x v="294"/>
    <d v="2024-03-25T07:20:00"/>
    <x v="0"/>
    <s v="NO"/>
    <n v="1"/>
    <n v="13"/>
    <x v="2"/>
    <d v="2024-03-25T07:20:00"/>
    <d v="1899-12-30T11:50:00"/>
    <n v="11.833333333313931"/>
    <x v="0"/>
    <x v="35"/>
    <n v="8.4999999999417923"/>
    <s v="SI"/>
    <d v="1899-12-30T20:20:00"/>
    <n v="20.333333333255723"/>
    <d v="1899-12-30T00:00:00"/>
    <s v="SI"/>
    <n v="0"/>
    <d v="1899-12-30T20:10:00"/>
    <n v="20.166666666569654"/>
    <x v="0"/>
    <d v="1899-12-30T07:30:00"/>
    <s v="NO"/>
    <s v="TRHU7950658"/>
    <s v="CTU FLEVOKUST BV"/>
    <n v="520"/>
    <e v="#N/A"/>
    <n v="35"/>
    <n v="35"/>
    <n v="1"/>
    <s v="WEEK"/>
    <s v="CTU FLEVOKUST BVWEEK"/>
    <n v="555"/>
    <n v="0"/>
    <n v="555"/>
    <m/>
  </r>
  <r>
    <s v="MAREN MAERSK"/>
    <s v="Rotterdam"/>
    <d v="2024-03-25T04:20:00"/>
    <x v="23"/>
    <x v="0"/>
    <s v="MAERSK"/>
    <s v="CAAU5471888"/>
    <s v="LELYSTAD"/>
    <d v="2024-03-25T17:00:00"/>
    <d v="2024-03-25T21:55:00"/>
    <x v="296"/>
    <d v="2024-03-25T23:10:00"/>
    <x v="0"/>
    <s v="CLEANING"/>
    <n v="0"/>
    <n v="13"/>
    <x v="2"/>
    <d v="2024-03-25T21:55:00"/>
    <d v="1899-12-30T12:40:00"/>
    <n v="12.666666666744277"/>
    <x v="0"/>
    <x v="2"/>
    <n v="3.9999999999417923"/>
    <s v="SI"/>
    <d v="1899-12-30T16:40:00"/>
    <n v="16.666666666686069"/>
    <d v="1899-12-30T00:55:00"/>
    <s v="NO"/>
    <n v="0.91666666668606922"/>
    <d v="1899-12-30T18:50:00"/>
    <n v="18.833333333430346"/>
    <x v="0"/>
    <d v="1899-12-30T21:00:00"/>
    <s v="NIGHT"/>
    <s v="CAAU5471888"/>
    <s v="CTU FLEVOKUST BV"/>
    <n v="530"/>
    <n v="100"/>
    <n v="35"/>
    <n v="0"/>
    <n v="1"/>
    <s v="NIGHT"/>
    <s v="CTU FLEVOKUST BVNIGHT"/>
    <n v="630"/>
    <n v="0"/>
    <n v="630"/>
    <m/>
  </r>
  <r>
    <s v="MAREN MAERSK"/>
    <s v="Rotterdam"/>
    <d v="2024-03-25T04:20:00"/>
    <x v="23"/>
    <x v="0"/>
    <s v="MAERSK"/>
    <s v="HASU4189590"/>
    <s v="SIMEI LELYSTAD"/>
    <d v="2024-03-25T17:00:00"/>
    <d v="2024-03-25T19:20:00"/>
    <x v="297"/>
    <d v="2024-03-25T19:40:00"/>
    <x v="0"/>
    <s v="NO"/>
    <n v="1"/>
    <n v="13"/>
    <x v="2"/>
    <d v="2024-03-25T19:20:00"/>
    <d v="1899-12-30T12:40:00"/>
    <n v="12.666666666744277"/>
    <x v="0"/>
    <x v="6"/>
    <n v="3"/>
    <s v="SI"/>
    <d v="1899-12-30T15:40:00"/>
    <n v="15.666666666744277"/>
    <d v="1899-12-30T00:00:00"/>
    <s v="SI"/>
    <n v="0"/>
    <d v="1899-12-30T15:20:00"/>
    <n v="15.333333333372138"/>
    <x v="0"/>
    <d v="1899-12-30T20:00:00"/>
    <s v="NIGHT"/>
    <s v="HASU4189590"/>
    <s v="CTU FLEVOKUST BV"/>
    <n v="530"/>
    <e v="#N/A"/>
    <n v="35"/>
    <n v="35"/>
    <n v="1"/>
    <s v="NIGHT"/>
    <s v="CTU FLEVOKUST BVNIGHT"/>
    <n v="565"/>
    <n v="0"/>
    <n v="565"/>
    <m/>
  </r>
  <r>
    <s v="MAREN MAERSK"/>
    <s v="Rotterdam"/>
    <d v="2024-03-25T04:20:00"/>
    <x v="23"/>
    <x v="0"/>
    <s v="MAERSK"/>
    <s v="HASU4624737"/>
    <s v="LELYSTAD"/>
    <d v="2024-03-27T07:00:00"/>
    <d v="2024-03-27T07:00:00"/>
    <x v="298"/>
    <d v="2024-03-27T07:20:00"/>
    <x v="0"/>
    <s v="CLEANING"/>
    <n v="0"/>
    <n v="13"/>
    <x v="2"/>
    <d v="2024-03-27T07:00:00"/>
    <d v="1900-01-01T02:40:00"/>
    <n v="50.666666666627862"/>
    <x v="1"/>
    <x v="1"/>
    <n v="0"/>
    <s v="SI"/>
    <d v="1900-01-01T02:40:00"/>
    <n v="50.666666666627862"/>
    <d v="1899-12-30T00:00:00"/>
    <s v="SI"/>
    <n v="0"/>
    <d v="1900-01-01T03:00:00"/>
    <n v="51"/>
    <x v="1"/>
    <d v="1899-12-30T07:00:00"/>
    <s v="NO"/>
    <s v="HASU4624737"/>
    <s v="CTU FLEVOKUST BV"/>
    <n v="520"/>
    <n v="100"/>
    <n v="35"/>
    <n v="0"/>
    <n v="3"/>
    <s v="WEEK"/>
    <s v="CTU FLEVOKUST BVWEEK"/>
    <n v="620"/>
    <n v="0"/>
    <n v="620"/>
    <m/>
  </r>
  <r>
    <s v="MAREN MAERSK"/>
    <s v="Rotterdam"/>
    <d v="2024-03-25T04:20:00"/>
    <x v="23"/>
    <x v="2"/>
    <s v="MAERSK"/>
    <s v="MRKU2760726"/>
    <s v="SIMEI LELYSTAD"/>
    <d v="2024-03-25T16:00:00"/>
    <d v="2024-03-25T16:40:00"/>
    <x v="299"/>
    <d v="2024-03-25T17:00:00"/>
    <x v="0"/>
    <s v="NO"/>
    <n v="1"/>
    <n v="13"/>
    <x v="2"/>
    <d v="2024-03-25T16:40:00"/>
    <d v="1899-12-30T11:40:00"/>
    <n v="11.666666666627862"/>
    <x v="0"/>
    <x v="1"/>
    <n v="0"/>
    <s v="SI"/>
    <d v="1899-12-30T11:40:00"/>
    <n v="11.666666666627862"/>
    <d v="1899-12-30T00:40:00"/>
    <s v="SI"/>
    <n v="0.66666666674427688"/>
    <d v="1899-12-30T12:40:00"/>
    <n v="12.666666666744277"/>
    <x v="0"/>
    <d v="1899-12-30T16:00:00"/>
    <s v="NO"/>
    <s v="MRKU2760726"/>
    <s v="OM TRANSPORT"/>
    <n v="475"/>
    <e v="#N/A"/>
    <n v="50"/>
    <n v="50"/>
    <n v="1"/>
    <s v="WEEK"/>
    <s v="OM TRANSPORTWEEK"/>
    <n v="525"/>
    <n v="25"/>
    <n v="550"/>
    <m/>
  </r>
  <r>
    <s v="MAREN MAERSK"/>
    <s v="Rotterdam"/>
    <d v="2024-03-25T04:20:00"/>
    <x v="23"/>
    <x v="0"/>
    <s v="MAERSK"/>
    <s v="MRKU2895866"/>
    <s v="LELYSTAD"/>
    <d v="2024-03-27T07:00:00"/>
    <d v="2024-03-27T08:28:00"/>
    <x v="300"/>
    <d v="2024-03-27T09:00:00"/>
    <x v="0"/>
    <s v="CLEANING"/>
    <n v="0"/>
    <n v="13"/>
    <x v="2"/>
    <d v="2024-03-27T08:28:00"/>
    <d v="1900-01-01T02:40:00"/>
    <n v="50.666666666627862"/>
    <x v="1"/>
    <x v="3"/>
    <n v="2.0000000000582077"/>
    <s v="SI"/>
    <d v="1900-01-01T04:40:00"/>
    <n v="52.666666666686069"/>
    <d v="1899-12-30T00:00:00"/>
    <s v="SI"/>
    <n v="0"/>
    <d v="1900-01-01T04:40:00"/>
    <n v="52.666666666686069"/>
    <x v="1"/>
    <d v="1899-12-30T09:00:00"/>
    <s v="NO"/>
    <s v="MRKU2895866"/>
    <s v="CTU FLEVOKUST BV"/>
    <n v="520"/>
    <n v="100"/>
    <n v="35"/>
    <n v="0"/>
    <n v="3"/>
    <s v="WEEK"/>
    <s v="CTU FLEVOKUST BVWEEK"/>
    <n v="620"/>
    <n v="0"/>
    <n v="620"/>
    <m/>
  </r>
  <r>
    <s v="MAREN MAERSK"/>
    <s v="Rotterdam"/>
    <d v="2024-03-25T04:20:00"/>
    <x v="23"/>
    <x v="3"/>
    <s v="MAERSK"/>
    <s v="MRKU5169933"/>
    <s v="LELYSTAD"/>
    <d v="2024-03-25T17:00:00"/>
    <d v="2024-03-25T19:10:00"/>
    <x v="301"/>
    <d v="2024-03-25T20:00:00"/>
    <x v="0"/>
    <s v="CLEANING"/>
    <n v="0"/>
    <n v="13"/>
    <x v="2"/>
    <d v="2024-03-25T19:10:00"/>
    <d v="1899-12-30T12:40:00"/>
    <n v="12.666666666744277"/>
    <x v="0"/>
    <x v="1"/>
    <n v="0"/>
    <s v="SI"/>
    <d v="1899-12-30T12:40:00"/>
    <n v="12.666666666744277"/>
    <d v="1899-12-30T02:10:00"/>
    <s v="NO"/>
    <n v="2.1666666665696539"/>
    <d v="1899-12-30T15:40:00"/>
    <n v="15.666666666744277"/>
    <x v="0"/>
    <d v="1899-12-30T17:00:00"/>
    <s v="NO"/>
    <s v="MRKU5169933"/>
    <s v="MSI"/>
    <n v="480"/>
    <n v="120"/>
    <n v="50"/>
    <n v="0"/>
    <n v="1"/>
    <s v="WEEK"/>
    <s v="MSIWEEK"/>
    <n v="600"/>
    <n v="25"/>
    <n v="625"/>
    <m/>
  </r>
  <r>
    <s v="MAREN MAERSK"/>
    <s v="Rotterdam"/>
    <d v="2024-03-25T04:20:00"/>
    <x v="23"/>
    <x v="0"/>
    <s v="MAERSK"/>
    <s v="MRKU7729934"/>
    <s v="SIMEI LELYSTAD"/>
    <d v="2024-03-27T07:00:00"/>
    <d v="2024-03-27T08:39:00"/>
    <x v="300"/>
    <d v="2024-03-27T09:05:00"/>
    <x v="0"/>
    <s v="NO"/>
    <n v="0"/>
    <n v="13"/>
    <x v="2"/>
    <d v="2024-03-27T08:39:00"/>
    <d v="1900-01-01T02:40:00"/>
    <n v="50.666666666627862"/>
    <x v="1"/>
    <x v="3"/>
    <n v="2.0000000000582077"/>
    <s v="SI"/>
    <d v="1900-01-01T04:40:00"/>
    <n v="52.666666666686069"/>
    <d v="1899-12-30T00:00:00"/>
    <s v="SI"/>
    <n v="0"/>
    <d v="1900-01-01T04:45:00"/>
    <n v="52.749999999941792"/>
    <x v="1"/>
    <d v="1899-12-30T09:00:00"/>
    <s v="NO"/>
    <s v="MRKU7729934"/>
    <s v="CTU FLEVOKUST BV"/>
    <n v="520"/>
    <e v="#N/A"/>
    <n v="35"/>
    <n v="0"/>
    <n v="3"/>
    <s v="WEEK"/>
    <s v="CTU FLEVOKUST BVWEEK"/>
    <n v="520"/>
    <n v="0"/>
    <n v="520"/>
    <m/>
  </r>
  <r>
    <s v="MAREN MAERSK"/>
    <s v="Rotterdam"/>
    <d v="2024-03-25T04:20:00"/>
    <x v="23"/>
    <x v="2"/>
    <s v="MAERSK"/>
    <s v="MRSU0508493"/>
    <s v="LELYSTAD"/>
    <d v="2024-03-25T17:00:00"/>
    <d v="2024-03-25T22:28:00"/>
    <x v="302"/>
    <d v="2024-03-26T00:30:00"/>
    <x v="0"/>
    <s v="CLEANING"/>
    <n v="0"/>
    <n v="13"/>
    <x v="2"/>
    <d v="2024-03-25T22:28:00"/>
    <d v="1899-12-30T12:40:00"/>
    <n v="12.666666666744277"/>
    <x v="0"/>
    <x v="29"/>
    <n v="7.9999999998835847"/>
    <s v="SI"/>
    <d v="1899-12-30T20:40:00"/>
    <n v="20.666666666627862"/>
    <d v="1899-12-30T00:00:00"/>
    <s v="SI"/>
    <n v="0"/>
    <d v="1899-12-30T20:10:00"/>
    <n v="20.166666666744277"/>
    <x v="0"/>
    <d v="1899-12-30T01:00:00"/>
    <s v="NIGHT"/>
    <s v="MRSU0508493"/>
    <s v="OM TRANSPORT"/>
    <n v="475"/>
    <n v="110"/>
    <n v="50"/>
    <n v="0"/>
    <n v="2"/>
    <s v="NIGHT"/>
    <s v="OM TRANSPORTNIGHT"/>
    <n v="585"/>
    <n v="25"/>
    <n v="670"/>
    <n v="60"/>
  </r>
  <r>
    <s v="MAREN MAERSK"/>
    <s v="Rotterdam"/>
    <d v="2024-03-25T04:20:00"/>
    <x v="23"/>
    <x v="0"/>
    <s v="MAERSK"/>
    <s v="MRSU0508560"/>
    <s v="LELYSTAD"/>
    <d v="2024-03-25T17:00:00"/>
    <d v="2024-03-26T07:11:00"/>
    <x v="303"/>
    <d v="2024-03-26T07:36:00"/>
    <x v="0"/>
    <s v="CLEANING"/>
    <n v="0"/>
    <n v="13"/>
    <x v="2"/>
    <d v="2024-03-26T07:11:00"/>
    <d v="1899-12-30T12:40:00"/>
    <n v="12.666666666744277"/>
    <x v="0"/>
    <x v="14"/>
    <n v="13.999999999883585"/>
    <s v="SI"/>
    <d v="1899-12-31T02:40:00"/>
    <n v="26.666666666627862"/>
    <d v="1899-12-30T00:11:00"/>
    <s v="SI"/>
    <n v="0.18333333340706304"/>
    <d v="1899-12-31T03:16:00"/>
    <n v="27.266666666662786"/>
    <x v="0"/>
    <d v="1899-12-30T07:00:00"/>
    <s v="NO"/>
    <s v="MRSU0508560"/>
    <s v="CTU FLEVOKUST BV"/>
    <n v="520"/>
    <n v="100"/>
    <n v="35"/>
    <n v="0"/>
    <n v="2"/>
    <s v="WEEK"/>
    <s v="CTU FLEVOKUST BVWEEK"/>
    <n v="620"/>
    <n v="0"/>
    <n v="680"/>
    <n v="60"/>
  </r>
  <r>
    <s v="MAREN MAERSK"/>
    <s v="Rotterdam"/>
    <d v="2024-03-25T04:20:00"/>
    <x v="23"/>
    <x v="0"/>
    <s v="MAERSK"/>
    <s v="MRSU0513967"/>
    <s v="LELYSTAD"/>
    <d v="2024-03-25T17:00:00"/>
    <d v="2024-03-26T07:07:00"/>
    <x v="303"/>
    <d v="2024-03-26T07:35:00"/>
    <x v="0"/>
    <s v="CLEANING"/>
    <n v="0"/>
    <n v="13"/>
    <x v="2"/>
    <d v="2024-03-26T07:07:00"/>
    <d v="1899-12-30T12:40:00"/>
    <n v="12.666666666744277"/>
    <x v="0"/>
    <x v="14"/>
    <n v="13.999999999883585"/>
    <s v="SI"/>
    <d v="1899-12-31T02:40:00"/>
    <n v="26.666666666627862"/>
    <d v="1899-12-30T00:07:00"/>
    <s v="SI"/>
    <n v="0.11666666669771075"/>
    <d v="1899-12-31T03:15:00"/>
    <n v="27.249999999941792"/>
    <x v="0"/>
    <d v="1899-12-30T07:00:00"/>
    <s v="NO"/>
    <s v="MRSU0513967"/>
    <s v="CTU FLEVOKUST BV"/>
    <n v="520"/>
    <n v="100"/>
    <n v="35"/>
    <n v="0"/>
    <n v="2"/>
    <s v="WEEK"/>
    <s v="CTU FLEVOKUST BVWEEK"/>
    <n v="620"/>
    <n v="0"/>
    <n v="680"/>
    <n v="60"/>
  </r>
  <r>
    <s v="MAREN MAERSK"/>
    <s v="Rotterdam"/>
    <d v="2024-03-25T04:20:00"/>
    <x v="23"/>
    <x v="2"/>
    <s v="MAERSK"/>
    <s v="MRSU0516821"/>
    <s v="LELYSTAD"/>
    <d v="2024-03-25T17:00:00"/>
    <d v="2024-03-25T22:03:00"/>
    <x v="304"/>
    <d v="2024-03-25T23:35:00"/>
    <x v="0"/>
    <s v="CLEANING"/>
    <n v="0"/>
    <n v="13"/>
    <x v="2"/>
    <d v="2024-03-25T22:03:00"/>
    <d v="1899-12-30T12:40:00"/>
    <n v="12.666666666744277"/>
    <x v="0"/>
    <x v="8"/>
    <n v="6"/>
    <s v="SI"/>
    <d v="1899-12-30T18:40:00"/>
    <n v="18.666666666744277"/>
    <d v="1899-12-30T00:00:00"/>
    <s v="SI"/>
    <n v="0"/>
    <d v="1899-12-30T19:15:00"/>
    <n v="19.250000000058208"/>
    <x v="0"/>
    <d v="1899-12-30T23:00:00"/>
    <s v="NIGHT"/>
    <s v="MRSU0516821"/>
    <s v="OM TRANSPORT"/>
    <n v="475"/>
    <n v="110"/>
    <n v="50"/>
    <n v="0"/>
    <n v="1"/>
    <s v="NIGHT"/>
    <s v="OM TRANSPORTNIGHT"/>
    <n v="585"/>
    <n v="25"/>
    <n v="670"/>
    <n v="60"/>
  </r>
  <r>
    <s v="MAREN MAERSK"/>
    <s v="Rotterdam"/>
    <d v="2024-03-25T04:20:00"/>
    <x v="23"/>
    <x v="0"/>
    <s v="MAERSK"/>
    <s v="MRSU0522655"/>
    <s v="LELYSTAD"/>
    <d v="2024-03-27T07:00:00"/>
    <d v="2024-03-27T09:01:00"/>
    <x v="300"/>
    <d v="2024-03-27T09:22:00"/>
    <x v="0"/>
    <s v="CLEANING"/>
    <n v="0"/>
    <n v="13"/>
    <x v="2"/>
    <d v="2024-03-27T09:01:00"/>
    <d v="1900-01-01T02:40:00"/>
    <n v="50.666666666627862"/>
    <x v="1"/>
    <x v="3"/>
    <n v="2.0000000000582077"/>
    <s v="SI"/>
    <d v="1900-01-01T04:40:00"/>
    <n v="52.666666666686069"/>
    <d v="1899-12-30T00:01:00"/>
    <s v="SI"/>
    <n v="1.6666666720993817E-2"/>
    <d v="1900-01-01T05:02:00"/>
    <n v="53.033333333325572"/>
    <x v="1"/>
    <d v="1899-12-30T09:00:00"/>
    <s v="NO"/>
    <s v="MRSU0522655"/>
    <s v="CTU FLEVOKUST BV"/>
    <n v="520"/>
    <n v="100"/>
    <n v="35"/>
    <n v="0"/>
    <n v="3"/>
    <s v="WEEK"/>
    <s v="CTU FLEVOKUST BVWEEK"/>
    <n v="620"/>
    <n v="0"/>
    <n v="680"/>
    <n v="60"/>
  </r>
  <r>
    <s v="MAREN MAERSK"/>
    <s v="Rotterdam"/>
    <d v="2024-03-25T04:20:00"/>
    <x v="23"/>
    <x v="2"/>
    <s v="MAERSK"/>
    <s v="MRSU0523800"/>
    <s v="LELYSTAD"/>
    <d v="2024-03-25T17:00:00"/>
    <d v="2024-03-25T21:25:00"/>
    <x v="296"/>
    <d v="2024-03-25T21:45:00"/>
    <x v="0"/>
    <s v="CLEANING"/>
    <n v="0"/>
    <n v="13"/>
    <x v="2"/>
    <d v="2024-03-25T21:25:00"/>
    <d v="1899-12-30T12:40:00"/>
    <n v="12.666666666744277"/>
    <x v="0"/>
    <x v="2"/>
    <n v="3.9999999999417923"/>
    <s v="SI"/>
    <d v="1899-12-30T16:40:00"/>
    <n v="16.666666666686069"/>
    <d v="1899-12-30T00:25:00"/>
    <s v="SI"/>
    <n v="0.41666666662786156"/>
    <d v="1899-12-30T17:25:00"/>
    <n v="17.416666666686069"/>
    <x v="0"/>
    <d v="1899-12-30T21:00:00"/>
    <s v="NIGHT"/>
    <s v="MRSU0523800"/>
    <s v="OM TRANSPORT"/>
    <n v="475"/>
    <n v="110"/>
    <n v="50"/>
    <n v="0"/>
    <n v="1"/>
    <s v="NIGHT"/>
    <s v="OM TRANSPORTNIGHT"/>
    <n v="585"/>
    <n v="25"/>
    <n v="610"/>
    <m/>
  </r>
  <r>
    <s v="MAREN MAERSK"/>
    <s v="Rotterdam"/>
    <d v="2024-03-25T04:20:00"/>
    <x v="23"/>
    <x v="3"/>
    <s v="MAERSK"/>
    <s v="MRSU0528397"/>
    <s v="LELYSTAD"/>
    <d v="2024-03-25T17:00:00"/>
    <d v="2024-03-26T01:14:00"/>
    <x v="302"/>
    <d v="2024-03-26T02:20:00"/>
    <x v="0"/>
    <s v="CLEANING"/>
    <n v="0"/>
    <n v="13"/>
    <x v="2"/>
    <d v="2024-03-26T01:14:00"/>
    <d v="1899-12-30T12:40:00"/>
    <n v="12.666666666744277"/>
    <x v="0"/>
    <x v="29"/>
    <n v="7.9999999998835847"/>
    <s v="SI"/>
    <d v="1899-12-30T20:40:00"/>
    <n v="20.666666666627862"/>
    <d v="1899-12-30T00:14:00"/>
    <s v="SI"/>
    <n v="0.2333333333954215"/>
    <d v="1899-12-30T22:00:00"/>
    <n v="21.999999999941792"/>
    <x v="0"/>
    <d v="1899-12-30T01:00:00"/>
    <s v="NIGHT"/>
    <s v="MRSU0528397"/>
    <s v="MSI"/>
    <n v="530"/>
    <n v="120"/>
    <n v="50"/>
    <n v="0"/>
    <n v="2"/>
    <s v="NIGHT"/>
    <s v="MSINIGHT"/>
    <n v="650"/>
    <n v="25"/>
    <n v="675"/>
    <m/>
  </r>
  <r>
    <s v="MAREN MAERSK"/>
    <s v="Rotterdam"/>
    <d v="2024-03-25T04:20:00"/>
    <x v="23"/>
    <x v="0"/>
    <s v="MAERSK"/>
    <s v="MRSU0599092"/>
    <s v="LELYSTAD"/>
    <d v="2024-03-27T07:00:00"/>
    <d v="2024-03-27T10:36:00"/>
    <x v="295"/>
    <d v="2024-03-27T11:55:00"/>
    <x v="0"/>
    <s v="CLEANING"/>
    <n v="0"/>
    <n v="13"/>
    <x v="2"/>
    <d v="2024-03-27T10:36:00"/>
    <d v="1900-01-01T02:40:00"/>
    <n v="50.666666666627862"/>
    <x v="1"/>
    <x v="2"/>
    <n v="4.0000000001164153"/>
    <s v="SI"/>
    <d v="1900-01-01T06:40:00"/>
    <n v="54.666666666744277"/>
    <d v="1899-12-30T00:00:00"/>
    <s v="SI"/>
    <n v="0"/>
    <d v="1900-01-01T07:35:00"/>
    <n v="55.583333333430346"/>
    <x v="1"/>
    <d v="1899-12-30T11:00:00"/>
    <s v="NO"/>
    <s v="MRSU0599092"/>
    <s v="CTU FLEVOKUST BV"/>
    <n v="520"/>
    <n v="100"/>
    <n v="35"/>
    <n v="0"/>
    <n v="3"/>
    <s v="WEEK"/>
    <s v="CTU FLEVOKUST BVWEEK"/>
    <n v="620"/>
    <n v="0"/>
    <n v="620"/>
    <m/>
  </r>
  <r>
    <s v="MAREN MAERSK"/>
    <s v="Rotterdam"/>
    <d v="2024-03-25T04:20:00"/>
    <x v="23"/>
    <x v="3"/>
    <s v="MAERSK"/>
    <s v="MRSU4001980"/>
    <s v="XPO TALLER LELYSTAD"/>
    <d v="2024-03-25T17:00:00"/>
    <d v="2024-03-25T19:00:00"/>
    <x v="305"/>
    <d v="2024-03-25T19:15:00"/>
    <x v="0"/>
    <s v="NO"/>
    <n v="1"/>
    <n v="13"/>
    <x v="2"/>
    <d v="2024-03-25T19:00:00"/>
    <d v="1899-12-30T12:40:00"/>
    <n v="12.666666666744277"/>
    <x v="0"/>
    <x v="3"/>
    <n v="1.9999999998835847"/>
    <s v="SI"/>
    <d v="1899-12-30T14:40:00"/>
    <n v="14.666666666627862"/>
    <d v="1899-12-30T00:00:00"/>
    <s v="SI"/>
    <n v="0"/>
    <d v="1899-12-30T14:55:00"/>
    <n v="14.916666666744277"/>
    <x v="0"/>
    <d v="1899-12-30T19:00:00"/>
    <s v="NO"/>
    <s v="MRSU4001980"/>
    <s v="MSI"/>
    <n v="480"/>
    <e v="#N/A"/>
    <n v="50"/>
    <n v="50"/>
    <n v="1"/>
    <s v="WEEK"/>
    <s v="MSIWEEK"/>
    <n v="530"/>
    <n v="25"/>
    <n v="555"/>
    <m/>
  </r>
  <r>
    <s v="MAREN MAERSK"/>
    <s v="Rotterdam"/>
    <d v="2024-03-25T04:20:00"/>
    <x v="23"/>
    <x v="2"/>
    <s v="MAERSK"/>
    <s v="MRSU4278172"/>
    <s v="LELYSTAD"/>
    <d v="2024-03-25T17:00:00"/>
    <d v="2024-03-25T18:12:00"/>
    <x v="305"/>
    <d v="2024-03-25T19:00:00"/>
    <x v="0"/>
    <s v="CLEANING"/>
    <n v="0"/>
    <n v="13"/>
    <x v="2"/>
    <d v="2024-03-25T18:12:00"/>
    <d v="1899-12-30T12:40:00"/>
    <n v="12.666666666744277"/>
    <x v="0"/>
    <x v="3"/>
    <n v="1.9999999998835847"/>
    <s v="SI"/>
    <d v="1899-12-30T14:40:00"/>
    <n v="14.666666666627862"/>
    <d v="1899-12-30T00:00:00"/>
    <s v="SI"/>
    <n v="0"/>
    <d v="1899-12-30T14:40:00"/>
    <n v="14.666666666627862"/>
    <x v="0"/>
    <d v="1899-12-30T19:00:00"/>
    <s v="NO"/>
    <s v="MRSU4278172"/>
    <s v="OM TRANSPORT"/>
    <n v="475"/>
    <n v="110"/>
    <n v="50"/>
    <n v="0"/>
    <n v="1"/>
    <s v="WEEK"/>
    <s v="OM TRANSPORTWEEK"/>
    <n v="585"/>
    <n v="25"/>
    <n v="610"/>
    <m/>
  </r>
  <r>
    <s v="MAREN MAERSK"/>
    <s v="Rotterdam"/>
    <d v="2024-03-25T04:20:00"/>
    <x v="23"/>
    <x v="3"/>
    <s v="MAERSK"/>
    <s v="MRSU5420996"/>
    <s v="LELYSTAD"/>
    <d v="2024-03-25T17:00:00"/>
    <d v="2024-03-25T00:10:00"/>
    <x v="306"/>
    <d v="2024-03-26T00:10:00"/>
    <x v="0"/>
    <s v="CLEANING"/>
    <n v="0"/>
    <n v="13"/>
    <x v="2"/>
    <d v="2024-03-25T00:10:00"/>
    <d v="1899-12-30T12:40:00"/>
    <n v="12.666666666744277"/>
    <x v="0"/>
    <x v="36"/>
    <n v="9.9999999999417923"/>
    <s v="SI"/>
    <d v="1899-12-30T22:40:00"/>
    <n v="22.666666666686069"/>
    <d v="1899-12-30T00:00:00"/>
    <s v="SI"/>
    <n v="0"/>
    <d v="1899-12-30T19:50:00"/>
    <n v="19.833333333372138"/>
    <x v="0"/>
    <d v="1899-12-30T03:00:00"/>
    <s v="NIGHT"/>
    <s v="MRSU5420996"/>
    <s v="MSI"/>
    <n v="530"/>
    <n v="120"/>
    <n v="50"/>
    <n v="0"/>
    <n v="2"/>
    <s v="NIGHT"/>
    <s v="MSINIGHT"/>
    <n v="650"/>
    <n v="25"/>
    <n v="675"/>
    <m/>
  </r>
  <r>
    <s v="MAREN MAERSK"/>
    <s v="Rotterdam"/>
    <d v="2024-03-25T04:20:00"/>
    <x v="23"/>
    <x v="3"/>
    <s v="MAERSK"/>
    <s v="MSKU0317520"/>
    <s v="SIMEI LELYSTAD"/>
    <d v="2024-03-25T17:00:00"/>
    <d v="2024-03-26T06:27:00"/>
    <x v="307"/>
    <d v="2024-03-26T14:20:00"/>
    <x v="0"/>
    <s v="NO"/>
    <n v="1"/>
    <n v="13"/>
    <x v="2"/>
    <d v="2024-03-26T06:27:00"/>
    <d v="1899-12-30T12:40:00"/>
    <n v="12.666666666744277"/>
    <x v="0"/>
    <x v="13"/>
    <n v="12.999999999941792"/>
    <s v="SI"/>
    <d v="1899-12-31T01:40:00"/>
    <n v="25.666666666686069"/>
    <d v="1899-12-30T00:27:00"/>
    <s v="SI"/>
    <n v="0.45000000006984919"/>
    <d v="1899-12-31T10:00:00"/>
    <n v="33.999999999941792"/>
    <x v="0"/>
    <d v="1899-12-30T06:00:00"/>
    <s v="NO"/>
    <s v="MSKU0317520"/>
    <s v="MSI"/>
    <n v="480"/>
    <e v="#N/A"/>
    <n v="50"/>
    <n v="50"/>
    <n v="2"/>
    <s v="WEEK"/>
    <s v="MSIWEEK"/>
    <n v="530"/>
    <n v="25"/>
    <n v="555"/>
    <m/>
  </r>
  <r>
    <s v="MAREN MAERSK"/>
    <s v="Rotterdam"/>
    <d v="2024-03-25T04:20:00"/>
    <x v="23"/>
    <x v="3"/>
    <s v="MAERSK"/>
    <s v="MSKU4669540"/>
    <s v="SIMEI LELYSTAD"/>
    <d v="2024-03-25T17:00:00"/>
    <d v="2024-03-25T18:35:00"/>
    <x v="308"/>
    <d v="2024-03-25T18:35:00"/>
    <x v="0"/>
    <s v="NO"/>
    <n v="1"/>
    <n v="13"/>
    <x v="2"/>
    <d v="2024-03-25T18:35:00"/>
    <d v="1899-12-30T12:40:00"/>
    <n v="12.666666666744277"/>
    <x v="0"/>
    <x v="7"/>
    <n v="1.5"/>
    <s v="SI"/>
    <d v="1899-12-30T14:10:00"/>
    <n v="14.166666666744277"/>
    <d v="1899-12-30T00:05:00"/>
    <s v="SI"/>
    <n v="8.3333333255723119E-2"/>
    <d v="1899-12-30T14:15:00"/>
    <n v="14.25"/>
    <x v="0"/>
    <d v="1899-12-30T18:30:00"/>
    <s v="NO"/>
    <s v="MSKU4669540"/>
    <s v="MSI"/>
    <n v="480"/>
    <e v="#N/A"/>
    <n v="50"/>
    <n v="50"/>
    <n v="1"/>
    <s v="WEEK"/>
    <s v="MSIWEEK"/>
    <n v="530"/>
    <n v="25"/>
    <n v="555"/>
    <m/>
  </r>
  <r>
    <s v="MAREN MAERSK"/>
    <s v="Rotterdam"/>
    <d v="2024-03-25T04:20:00"/>
    <x v="23"/>
    <x v="1"/>
    <s v="MAERSK"/>
    <s v="MSKU4782515"/>
    <s v="LELYSTAD"/>
    <d v="2024-03-25T17:00:00"/>
    <d v="2024-03-26T17:02:00"/>
    <x v="309"/>
    <d v="2024-03-26T17:42:00"/>
    <x v="0"/>
    <s v="NO"/>
    <n v="1"/>
    <n v="13"/>
    <x v="2"/>
    <d v="2024-03-26T17:02:00"/>
    <d v="1899-12-30T12:40:00"/>
    <n v="12.666666666744277"/>
    <x v="0"/>
    <x v="20"/>
    <n v="22.999999999883585"/>
    <s v="SI"/>
    <d v="1899-12-31T11:40:00"/>
    <n v="35.666666666627862"/>
    <d v="1899-12-30T01:02:00"/>
    <s v="NO"/>
    <n v="1.03333333338378"/>
    <d v="1899-12-31T13:22:00"/>
    <n v="37.366666666755918"/>
    <x v="0"/>
    <d v="1899-12-30T16:00:00"/>
    <s v="NO"/>
    <s v="MSKU4782515"/>
    <s v="LOGIX"/>
    <n v="530"/>
    <e v="#N/A"/>
    <n v="50"/>
    <n v="50"/>
    <n v="2"/>
    <s v="WEEK"/>
    <s v="LOGIXWEEK"/>
    <n v="580"/>
    <n v="25"/>
    <n v="605"/>
    <m/>
  </r>
  <r>
    <s v="MAREN MAERSK"/>
    <s v="Rotterdam"/>
    <d v="2024-03-25T04:20:00"/>
    <x v="23"/>
    <x v="1"/>
    <s v="MAERSK"/>
    <s v="MSKU6429852"/>
    <s v="LELYSTAD"/>
    <d v="2024-03-25T17:00:00"/>
    <d v="2024-03-25T17:30:00"/>
    <x v="301"/>
    <d v="2024-03-25T17:50:00"/>
    <x v="0"/>
    <s v="NO"/>
    <n v="0"/>
    <n v="13"/>
    <x v="2"/>
    <d v="2024-03-25T17:30:00"/>
    <d v="1899-12-30T12:40:00"/>
    <n v="12.666666666744277"/>
    <x v="0"/>
    <x v="1"/>
    <n v="0"/>
    <s v="SI"/>
    <d v="1899-12-30T12:40:00"/>
    <n v="12.666666666744277"/>
    <d v="1899-12-30T00:30:00"/>
    <s v="SI"/>
    <n v="0.49999999988358468"/>
    <d v="1899-12-30T13:30:00"/>
    <n v="13.5"/>
    <x v="0"/>
    <d v="1899-12-30T17:00:00"/>
    <s v="NO"/>
    <s v="MSKU6429852"/>
    <s v="LOGIX"/>
    <n v="530"/>
    <e v="#N/A"/>
    <n v="50"/>
    <n v="0"/>
    <n v="1"/>
    <s v="WEEK"/>
    <s v="LOGIXWEEK"/>
    <n v="530"/>
    <n v="25"/>
    <n v="555"/>
    <m/>
  </r>
  <r>
    <s v="MAREN MAERSK"/>
    <s v="Rotterdam"/>
    <d v="2024-03-25T04:20:00"/>
    <x v="23"/>
    <x v="3"/>
    <s v="MAERSK"/>
    <s v="MSKU9235655"/>
    <s v="LELYSTAD"/>
    <d v="2024-03-25T17:00:00"/>
    <d v="2024-03-26T17:00:00"/>
    <x v="310"/>
    <d v="2024-03-26T17:15:00"/>
    <x v="0"/>
    <s v="NO"/>
    <n v="0"/>
    <n v="13"/>
    <x v="2"/>
    <d v="2024-03-26T17:00:00"/>
    <d v="1899-12-30T12:40:00"/>
    <n v="12.666666666744277"/>
    <x v="0"/>
    <x v="67"/>
    <n v="23.499999999941792"/>
    <s v="SI"/>
    <d v="1899-12-31T12:10:00"/>
    <n v="36.166666666686069"/>
    <d v="1899-12-30T00:30:00"/>
    <s v="SI"/>
    <n v="0.50000000005820766"/>
    <d v="1899-12-31T12:55:00"/>
    <n v="36.916666666686069"/>
    <x v="0"/>
    <d v="1899-12-30T16:30:00"/>
    <s v="NO"/>
    <s v="MSKU9235655"/>
    <s v="MSI"/>
    <n v="480"/>
    <e v="#N/A"/>
    <n v="50"/>
    <n v="0"/>
    <n v="2"/>
    <s v="WEEK"/>
    <s v="MSIWEEK"/>
    <n v="480"/>
    <n v="25"/>
    <n v="505"/>
    <m/>
  </r>
  <r>
    <s v="MAREN MAERSK"/>
    <s v="Rotterdam"/>
    <d v="2024-03-25T04:20:00"/>
    <x v="23"/>
    <x v="3"/>
    <s v="MAERSK"/>
    <s v="SUDU5722432"/>
    <s v="SIMEI LELYSTAD"/>
    <d v="2024-03-25T17:00:00"/>
    <d v="2024-03-26T11:52:00"/>
    <x v="311"/>
    <d v="2024-03-26T11:52:00"/>
    <x v="0"/>
    <s v="NO"/>
    <n v="1"/>
    <n v="13"/>
    <x v="2"/>
    <d v="2024-03-26T11:52:00"/>
    <d v="1899-12-30T12:40:00"/>
    <n v="12.666666666744277"/>
    <x v="0"/>
    <x v="28"/>
    <n v="21"/>
    <s v="SI"/>
    <d v="1899-12-31T09:40:00"/>
    <n v="33.666666666744277"/>
    <d v="1899-12-30T00:00:00"/>
    <s v="SI"/>
    <n v="0"/>
    <d v="1899-12-31T07:32:00"/>
    <n v="31.533333333267365"/>
    <x v="0"/>
    <d v="1899-12-30T14:00:00"/>
    <s v="NO"/>
    <s v="SUDU5722432"/>
    <s v="MSI"/>
    <n v="480"/>
    <e v="#N/A"/>
    <n v="50"/>
    <n v="50"/>
    <n v="2"/>
    <s v="WEEK"/>
    <s v="MSIWEEK"/>
    <n v="530"/>
    <n v="25"/>
    <n v="555"/>
    <m/>
  </r>
  <r>
    <s v="MAREN MAERSK"/>
    <s v="Rotterdam"/>
    <d v="2024-03-25T04:20:00"/>
    <x v="23"/>
    <x v="0"/>
    <s v="MAERSK"/>
    <s v="SUDU5952965"/>
    <s v="SIMEI LELYSTAD"/>
    <d v="2024-03-27T07:00:00"/>
    <d v="2024-03-27T06:46:00"/>
    <x v="298"/>
    <d v="2024-03-27T06:55:00"/>
    <x v="0"/>
    <s v="NO"/>
    <n v="0"/>
    <n v="13"/>
    <x v="2"/>
    <d v="2024-03-27T06:46:00"/>
    <d v="1900-01-01T02:40:00"/>
    <n v="50.666666666627862"/>
    <x v="1"/>
    <x v="1"/>
    <n v="0"/>
    <s v="SI"/>
    <d v="1900-01-01T02:40:00"/>
    <n v="50.666666666627862"/>
    <d v="1899-12-30T00:00:00"/>
    <s v="SI"/>
    <n v="0"/>
    <d v="1900-01-01T02:35:00"/>
    <n v="50.583333333372138"/>
    <x v="1"/>
    <d v="1899-12-30T07:00:00"/>
    <s v="NO"/>
    <s v="SUDU5952965"/>
    <s v="CTU FLEVOKUST BV"/>
    <n v="520"/>
    <e v="#N/A"/>
    <n v="35"/>
    <n v="0"/>
    <n v="3"/>
    <s v="WEEK"/>
    <s v="CTU FLEVOKUST BVWEEK"/>
    <n v="520"/>
    <n v="0"/>
    <n v="520"/>
    <m/>
  </r>
  <r>
    <s v="MAREN MAERSK"/>
    <s v="Rotterdam"/>
    <d v="2024-03-25T04:20:00"/>
    <x v="23"/>
    <x v="0"/>
    <s v="MAERSK"/>
    <s v="TCLU9149626"/>
    <s v="SIMEI LELYSTAD"/>
    <d v="2024-03-25T17:00:00"/>
    <d v="2024-03-25T18:05:00"/>
    <x v="308"/>
    <d v="2024-03-25T18:05:00"/>
    <x v="0"/>
    <s v="NO"/>
    <n v="1"/>
    <n v="13"/>
    <x v="2"/>
    <d v="2024-03-25T18:05:00"/>
    <d v="1899-12-30T12:40:00"/>
    <n v="12.666666666744277"/>
    <x v="0"/>
    <x v="7"/>
    <n v="1.5"/>
    <s v="SI"/>
    <d v="1899-12-30T14:10:00"/>
    <n v="14.166666666744277"/>
    <d v="1899-12-30T00:00:00"/>
    <s v="SI"/>
    <n v="0"/>
    <d v="1899-12-30T13:45:00"/>
    <n v="13.749999999941792"/>
    <x v="0"/>
    <d v="1899-12-30T18:30:00"/>
    <s v="NO"/>
    <s v="TCLU9149626"/>
    <s v="CTU FLEVOKUST BV"/>
    <n v="520"/>
    <e v="#N/A"/>
    <n v="35"/>
    <n v="35"/>
    <n v="1"/>
    <s v="WEEK"/>
    <s v="CTU FLEVOKUST BVWEEK"/>
    <n v="555"/>
    <n v="0"/>
    <n v="555"/>
    <m/>
  </r>
  <r>
    <s v="MAREN MAERSK"/>
    <s v="Rotterdam"/>
    <d v="2024-03-25T04:20:00"/>
    <x v="23"/>
    <x v="0"/>
    <s v="MAERSK"/>
    <s v="TCNU1725168"/>
    <s v="LELYSTAD"/>
    <d v="2024-03-25T17:00:00"/>
    <d v="2024-03-25T18:04:00"/>
    <x v="301"/>
    <d v="2024-03-25T19:42:00"/>
    <x v="0"/>
    <s v="CLEANING"/>
    <n v="0"/>
    <n v="13"/>
    <x v="2"/>
    <d v="2024-03-25T18:04:00"/>
    <d v="1899-12-30T12:40:00"/>
    <n v="12.666666666744277"/>
    <x v="0"/>
    <x v="1"/>
    <n v="0"/>
    <s v="SI"/>
    <d v="1899-12-30T12:40:00"/>
    <n v="12.666666666744277"/>
    <d v="1899-12-30T01:04:00"/>
    <s v="NO"/>
    <n v="1.0666666666511446"/>
    <d v="1899-12-30T15:22:00"/>
    <n v="15.366666666639503"/>
    <x v="0"/>
    <d v="1899-12-30T17:00:00"/>
    <s v="NO"/>
    <s v="TCNU1725168"/>
    <s v="CTU FLEVOKUST BV"/>
    <n v="520"/>
    <n v="100"/>
    <n v="35"/>
    <n v="0"/>
    <n v="1"/>
    <s v="WEEK"/>
    <s v="CTU FLEVOKUST BVWEEK"/>
    <n v="620"/>
    <n v="0"/>
    <n v="620"/>
    <m/>
  </r>
  <r>
    <s v="SHIJING"/>
    <s v="Rotterdam"/>
    <d v="2024-03-25T16:05:00"/>
    <x v="24"/>
    <x v="0"/>
    <s v="MAERSK"/>
    <s v="MRKU4041824"/>
    <s v="LELYSTAD"/>
    <d v="2024-03-27T07:00:00"/>
    <d v="2024-03-27T14:11:00"/>
    <x v="312"/>
    <d v="2024-03-27T14:21:00"/>
    <x v="0"/>
    <s v="CLEANING"/>
    <n v="0"/>
    <n v="13"/>
    <x v="2"/>
    <d v="2024-03-27T14:11:00"/>
    <d v="1899-12-31T14:55:00"/>
    <n v="38.916666666569654"/>
    <x v="0"/>
    <x v="15"/>
    <n v="7.0000000001164153"/>
    <s v="SI"/>
    <d v="1899-12-31T21:55:00"/>
    <n v="45.916666666686069"/>
    <d v="1899-12-30T00:11:00"/>
    <s v="SI"/>
    <n v="0.18333333323244005"/>
    <d v="1899-12-31T22:16:00"/>
    <n v="46.266666666604578"/>
    <x v="0"/>
    <d v="1899-12-30T14:00:00"/>
    <s v="NO"/>
    <s v="MRKU4041824"/>
    <s v="CTU FLEVOKUST BV"/>
    <n v="520"/>
    <n v="100"/>
    <n v="35"/>
    <n v="0"/>
    <n v="3"/>
    <s v="WEEK"/>
    <s v="CTU FLEVOKUST BVWEEK"/>
    <n v="620"/>
    <n v="0"/>
    <n v="620"/>
    <m/>
  </r>
  <r>
    <s v="SHIJING"/>
    <s v="Rotterdam"/>
    <d v="2024-03-25T16:05:00"/>
    <x v="24"/>
    <x v="3"/>
    <s v="MAERSK"/>
    <s v="MRKU4141130"/>
    <s v="LELYSTAD"/>
    <d v="2024-03-26T15:00:00"/>
    <d v="2024-03-26T17:40:00"/>
    <x v="313"/>
    <d v="2024-03-26T18:20:00"/>
    <x v="0"/>
    <s v="CLEANING"/>
    <n v="0"/>
    <n v="13"/>
    <x v="2"/>
    <d v="2024-03-26T17:40:00"/>
    <d v="1899-12-30T22:55:00"/>
    <n v="22.916666666627862"/>
    <x v="0"/>
    <x v="3"/>
    <n v="2.0000000000582077"/>
    <s v="SI"/>
    <d v="1899-12-31T00:55:00"/>
    <n v="24.916666666686069"/>
    <d v="1899-12-30T00:40:00"/>
    <s v="SI"/>
    <n v="0.6666666665696539"/>
    <d v="1899-12-31T02:15:00"/>
    <n v="26.25"/>
    <x v="0"/>
    <d v="1899-12-30T17:00:00"/>
    <s v="NO"/>
    <s v="MRKU4141130"/>
    <s v="MSI"/>
    <n v="480"/>
    <n v="120"/>
    <n v="50"/>
    <n v="0"/>
    <n v="2"/>
    <s v="WEEK"/>
    <s v="MSIWEEK"/>
    <n v="600"/>
    <n v="25"/>
    <n v="625"/>
    <m/>
  </r>
  <r>
    <s v="SHIJING"/>
    <s v="Rotterdam"/>
    <d v="2024-03-25T16:05:00"/>
    <x v="24"/>
    <x v="0"/>
    <s v="MAERSK"/>
    <s v="MRKU5203581"/>
    <s v="LELYSTAD"/>
    <d v="2024-03-26T15:00:00"/>
    <d v="2024-03-26T16:30:00"/>
    <x v="313"/>
    <d v="2024-03-26T16:30:00"/>
    <x v="0"/>
    <s v="CLEANING"/>
    <n v="0"/>
    <n v="13"/>
    <x v="2"/>
    <d v="2024-03-26T16:30:00"/>
    <d v="1899-12-30T22:55:00"/>
    <n v="22.916666666627862"/>
    <x v="0"/>
    <x v="3"/>
    <n v="2.0000000000582077"/>
    <s v="SI"/>
    <d v="1899-12-31T00:55:00"/>
    <n v="24.916666666686069"/>
    <d v="1899-12-30T00:00:00"/>
    <s v="SI"/>
    <n v="0"/>
    <d v="1899-12-31T00:25:00"/>
    <n v="24.416666666627862"/>
    <x v="0"/>
    <d v="1899-12-30T17:00:00"/>
    <s v="NO"/>
    <s v="MRKU5203581"/>
    <s v="CTU FLEVOKUST BV"/>
    <n v="520"/>
    <n v="100"/>
    <n v="35"/>
    <n v="0"/>
    <n v="2"/>
    <s v="WEEK"/>
    <s v="CTU FLEVOKUST BVWEEK"/>
    <n v="620"/>
    <n v="0"/>
    <n v="620"/>
    <m/>
  </r>
  <r>
    <s v="SHIJING"/>
    <s v="Rotterdam"/>
    <d v="2024-03-25T16:05:00"/>
    <x v="24"/>
    <x v="2"/>
    <s v="MAERSK"/>
    <s v="MSKU6182546"/>
    <s v="LELYSTAD"/>
    <d v="2024-03-26T15:00:00"/>
    <d v="2024-03-27T03:49:00"/>
    <x v="314"/>
    <d v="2024-03-27T04:15:00"/>
    <x v="0"/>
    <s v="NO"/>
    <n v="0"/>
    <n v="13"/>
    <x v="2"/>
    <d v="2024-03-27T03:49:00"/>
    <d v="1899-12-30T22:55:00"/>
    <n v="22.916666666627862"/>
    <x v="0"/>
    <x v="23"/>
    <n v="12"/>
    <s v="SI"/>
    <d v="1899-12-31T10:55:00"/>
    <n v="34.916666666627862"/>
    <d v="1899-12-30T00:49:00"/>
    <s v="NO"/>
    <n v="0.81666666670935228"/>
    <d v="1899-12-31T12:10:00"/>
    <n v="36.166666666686069"/>
    <x v="0"/>
    <d v="1899-12-30T03:00:00"/>
    <s v="NIGHT"/>
    <s v="MSKU6182546"/>
    <s v="OM TRANSPORT"/>
    <n v="475"/>
    <e v="#N/A"/>
    <n v="50"/>
    <n v="0"/>
    <n v="3"/>
    <s v="NIGHT"/>
    <s v="OM TRANSPORTNIGHT"/>
    <n v="475"/>
    <n v="25"/>
    <n v="500"/>
    <m/>
  </r>
  <r>
    <s v="SHIJING"/>
    <s v="Rotterdam"/>
    <d v="2024-03-25T16:05:00"/>
    <x v="24"/>
    <x v="2"/>
    <s v="MAERSK"/>
    <s v="MSKU6423411"/>
    <s v="LELYSTAD"/>
    <d v="2024-03-26T15:00:00"/>
    <d v="2024-03-27T00:11:00"/>
    <x v="315"/>
    <d v="2024-03-27T00:30:00"/>
    <x v="0"/>
    <s v="NO"/>
    <n v="0"/>
    <n v="13"/>
    <x v="2"/>
    <d v="2024-03-27T00:11:00"/>
    <d v="1899-12-30T22:55:00"/>
    <n v="22.916666666627862"/>
    <x v="0"/>
    <x v="19"/>
    <n v="9"/>
    <s v="SI"/>
    <d v="1899-12-31T07:55:00"/>
    <n v="31.916666666627862"/>
    <d v="1899-12-30T00:11:00"/>
    <s v="SI"/>
    <n v="0.18333333340706304"/>
    <d v="1899-12-31T08:25:00"/>
    <n v="32.416666666686069"/>
    <x v="0"/>
    <d v="1899-12-30T00:00:00"/>
    <s v="NIGHT"/>
    <s v="MSKU6423411"/>
    <s v="OM TRANSPORT"/>
    <n v="475"/>
    <e v="#N/A"/>
    <n v="50"/>
    <n v="0"/>
    <n v="3"/>
    <s v="NIGHT"/>
    <s v="OM TRANSPORTNIGHT"/>
    <n v="475"/>
    <n v="25"/>
    <n v="500"/>
    <m/>
  </r>
  <r>
    <s v="SHIJING"/>
    <s v="Rotterdam"/>
    <d v="2024-03-25T16:05:00"/>
    <x v="24"/>
    <x v="3"/>
    <s v="MAERSK"/>
    <s v="MSKU7956210"/>
    <s v="LELYSTAD"/>
    <d v="2024-03-26T15:00:00"/>
    <d v="2024-03-27T04:13:00"/>
    <x v="316"/>
    <d v="2024-03-27T04:30:00"/>
    <x v="0"/>
    <s v="NO"/>
    <n v="0"/>
    <n v="13"/>
    <x v="2"/>
    <d v="2024-03-27T04:13:00"/>
    <d v="1899-12-30T22:55:00"/>
    <n v="22.916666666627862"/>
    <x v="0"/>
    <x v="13"/>
    <n v="12.999999999941792"/>
    <s v="SI"/>
    <d v="1899-12-31T11:55:00"/>
    <n v="35.916666666569654"/>
    <d v="1899-12-30T00:13:00"/>
    <s v="SI"/>
    <n v="0.21666666667442769"/>
    <d v="1899-12-31T12:25:00"/>
    <n v="36.416666666627862"/>
    <x v="0"/>
    <d v="1899-12-30T04:00:00"/>
    <s v="NIGHT"/>
    <s v="MSKU7956210"/>
    <s v="MSI"/>
    <n v="530"/>
    <e v="#N/A"/>
    <n v="50"/>
    <n v="0"/>
    <n v="3"/>
    <s v="NIGHT"/>
    <s v="MSINIGHT"/>
    <n v="530"/>
    <n v="25"/>
    <n v="555"/>
    <m/>
  </r>
  <r>
    <s v="SHIJING"/>
    <s v="Rotterdam"/>
    <d v="2024-03-25T16:05:00"/>
    <x v="24"/>
    <x v="0"/>
    <s v="MAERSK"/>
    <s v="MSKU9611705"/>
    <s v="LELYSTAD"/>
    <d v="2024-03-26T15:00:00"/>
    <d v="2024-03-26T14:50:00"/>
    <x v="317"/>
    <d v="2024-03-26T15:30:00"/>
    <x v="0"/>
    <s v="CLEANING"/>
    <n v="0"/>
    <n v="13"/>
    <x v="2"/>
    <d v="2024-03-26T14:50:00"/>
    <d v="1899-12-30T22:55:00"/>
    <n v="22.916666666627862"/>
    <x v="0"/>
    <x v="1"/>
    <n v="0"/>
    <s v="SI"/>
    <d v="1899-12-30T22:55:00"/>
    <n v="22.916666666627862"/>
    <d v="1899-12-30T00:00:00"/>
    <s v="SI"/>
    <n v="0"/>
    <d v="1899-12-30T23:25:00"/>
    <n v="23.416666666686069"/>
    <x v="0"/>
    <d v="1899-12-30T15:00:00"/>
    <s v="NO"/>
    <s v="MSKU9611705"/>
    <s v="CTU FLEVOKUST BV"/>
    <n v="520"/>
    <n v="100"/>
    <n v="35"/>
    <n v="0"/>
    <n v="2"/>
    <s v="WEEK"/>
    <s v="CTU FLEVOKUST BVWEEK"/>
    <n v="620"/>
    <n v="0"/>
    <n v="620"/>
    <m/>
  </r>
  <r>
    <s v="SHIJING"/>
    <s v="Rotterdam"/>
    <d v="2024-03-25T16:05:00"/>
    <x v="24"/>
    <x v="2"/>
    <s v="MAERSK"/>
    <s v="PONU1467187"/>
    <s v="LELYSTAD"/>
    <d v="2024-03-26T15:00:00"/>
    <d v="2024-03-27T02:13:00"/>
    <x v="318"/>
    <d v="2024-03-27T02:30:00"/>
    <x v="0"/>
    <s v="NO"/>
    <n v="0"/>
    <n v="13"/>
    <x v="2"/>
    <d v="2024-03-27T02:13:00"/>
    <d v="1899-12-30T22:55:00"/>
    <n v="22.916666666627862"/>
    <x v="0"/>
    <x v="36"/>
    <n v="9.9999999999417923"/>
    <s v="SI"/>
    <d v="1899-12-31T08:55:00"/>
    <n v="32.916666666569654"/>
    <d v="1899-12-30T01:13:00"/>
    <s v="NO"/>
    <n v="1.216666666790843"/>
    <d v="1899-12-31T10:25:00"/>
    <n v="34.416666666569654"/>
    <x v="0"/>
    <d v="1899-12-30T01:00:00"/>
    <s v="NIGHT"/>
    <s v="PONU1467187"/>
    <s v="OM TRANSPORT"/>
    <n v="475"/>
    <e v="#N/A"/>
    <n v="50"/>
    <n v="0"/>
    <n v="3"/>
    <s v="NIGHT"/>
    <s v="OM TRANSPORTNIGHT"/>
    <n v="475"/>
    <n v="25"/>
    <n v="500"/>
    <m/>
  </r>
  <r>
    <s v="SHIJING"/>
    <s v="Rotterdam"/>
    <d v="2024-03-25T16:05:00"/>
    <x v="24"/>
    <x v="2"/>
    <s v="MAERSK"/>
    <s v="SUDU5972534"/>
    <s v="LELYSTAD"/>
    <d v="2024-03-26T15:00:00"/>
    <d v="2024-03-27T05:25:00"/>
    <x v="319"/>
    <d v="2024-03-27T05:40:00"/>
    <x v="0"/>
    <s v="CLEANING"/>
    <n v="0"/>
    <n v="13"/>
    <x v="2"/>
    <d v="2024-03-27T05:25:00"/>
    <d v="1899-12-30T22:55:00"/>
    <n v="22.916666666627862"/>
    <x v="0"/>
    <x v="31"/>
    <n v="15"/>
    <s v="SI"/>
    <d v="1899-12-31T13:55:00"/>
    <n v="37.916666666627862"/>
    <d v="1899-12-30T00:00:00"/>
    <s v="SI"/>
    <n v="0"/>
    <d v="1899-12-31T13:35:00"/>
    <n v="37.583333333255723"/>
    <x v="0"/>
    <d v="1899-12-30T06:00:00"/>
    <s v="NO"/>
    <s v="SUDU5972534"/>
    <s v="OM TRANSPORT"/>
    <n v="475"/>
    <n v="110"/>
    <n v="50"/>
    <n v="0"/>
    <n v="3"/>
    <s v="WEEK"/>
    <s v="OM TRANSPORTWEEK"/>
    <n v="585"/>
    <n v="25"/>
    <n v="660"/>
    <n v="50"/>
  </r>
  <r>
    <s v="COPIAPO"/>
    <s v="Rotterdam"/>
    <d v="2024-04-01T03:18:00"/>
    <x v="25"/>
    <x v="3"/>
    <s v="HAPAG LLOYD"/>
    <s v="FANU3593837"/>
    <s v="LELYSTAD"/>
    <d v="2024-04-01T20:00:00"/>
    <d v="2024-04-02T03:31:00"/>
    <x v="320"/>
    <d v="2024-04-02T03:55:00"/>
    <x v="0"/>
    <s v="NO"/>
    <n v="0"/>
    <n v="14"/>
    <x v="3"/>
    <d v="2024-04-02T03:31:00"/>
    <d v="1899-12-30T16:42:00"/>
    <n v="16.700000000128057"/>
    <x v="0"/>
    <x v="29"/>
    <n v="7.9999999998835847"/>
    <s v="SI"/>
    <d v="1899-12-31T00:42:00"/>
    <n v="24.700000000011642"/>
    <d v="1899-12-30T00:00:00"/>
    <s v="SI"/>
    <n v="0"/>
    <d v="1899-12-31T00:37:00"/>
    <n v="24.616666666755918"/>
    <x v="0"/>
    <d v="1899-12-30T04:00:00"/>
    <s v="NIGHT"/>
    <s v="FANU3593837"/>
    <s v="MSI"/>
    <n v="530"/>
    <e v="#N/A"/>
    <n v="50"/>
    <n v="0"/>
    <n v="2"/>
    <s v="NIGHT"/>
    <s v="MSINIGHT"/>
    <n v="530"/>
    <n v="25"/>
    <n v="555"/>
    <m/>
  </r>
  <r>
    <s v="COPIAPO"/>
    <s v="Rotterdam"/>
    <d v="2024-04-01T03:18:00"/>
    <x v="25"/>
    <x v="3"/>
    <s v="HAPAG LLOYD"/>
    <s v="FANU1229699"/>
    <s v="LELYSTAD"/>
    <d v="2024-04-01T20:00:00"/>
    <d v="2024-04-02T01:50:00"/>
    <x v="321"/>
    <d v="2024-04-02T02:10:00"/>
    <x v="0"/>
    <s v="NO"/>
    <n v="0"/>
    <n v="14"/>
    <x v="3"/>
    <d v="2024-04-02T01:50:00"/>
    <d v="1899-12-30T16:42:00"/>
    <n v="16.700000000128057"/>
    <x v="0"/>
    <x v="8"/>
    <n v="6"/>
    <s v="SI"/>
    <d v="1899-12-30T22:42:00"/>
    <n v="22.700000000128057"/>
    <d v="1899-12-30T00:00:00"/>
    <s v="SI"/>
    <n v="0"/>
    <d v="1899-12-30T22:52:00"/>
    <n v="22.866666666814126"/>
    <x v="0"/>
    <d v="1899-12-30T02:00:00"/>
    <s v="NIGHT"/>
    <s v="FANU1229699"/>
    <s v="MSI"/>
    <n v="530"/>
    <e v="#N/A"/>
    <n v="50"/>
    <n v="0"/>
    <n v="2"/>
    <s v="NIGHT"/>
    <s v="MSINIGHT"/>
    <n v="530"/>
    <n v="25"/>
    <n v="555"/>
    <m/>
  </r>
  <r>
    <s v="COPIAPO"/>
    <s v="Rotterdam"/>
    <d v="2024-04-01T03:18:00"/>
    <x v="25"/>
    <x v="2"/>
    <s v="HAPAG LLOYD"/>
    <s v="TEMU6845084"/>
    <s v="LELYSTAD"/>
    <d v="2024-04-01T20:00:00"/>
    <d v="2024-04-02T01:17:00"/>
    <x v="321"/>
    <d v="2024-04-02T01:35:00"/>
    <x v="0"/>
    <s v="NO"/>
    <n v="0"/>
    <n v="14"/>
    <x v="3"/>
    <d v="2024-04-02T01:17:00"/>
    <d v="1899-12-30T16:42:00"/>
    <n v="16.700000000128057"/>
    <x v="0"/>
    <x v="8"/>
    <n v="6"/>
    <s v="SI"/>
    <d v="1899-12-30T22:42:00"/>
    <n v="22.700000000128057"/>
    <d v="1899-12-30T00:00:00"/>
    <s v="SI"/>
    <n v="0"/>
    <d v="1899-12-30T22:17:00"/>
    <n v="22.283333333325572"/>
    <x v="0"/>
    <d v="1899-12-30T02:00:00"/>
    <s v="NIGHT"/>
    <s v="TEMU6845084"/>
    <s v="OM TRANSPORT"/>
    <n v="475"/>
    <e v="#N/A"/>
    <n v="50"/>
    <n v="0"/>
    <n v="2"/>
    <s v="NIGHT"/>
    <s v="OM TRANSPORTNIGHT"/>
    <n v="475"/>
    <n v="25"/>
    <n v="500"/>
    <m/>
  </r>
  <r>
    <s v="COPIAPO"/>
    <s v="Rotterdam"/>
    <d v="2024-04-01T03:18:00"/>
    <x v="25"/>
    <x v="3"/>
    <s v="HAPAG LLOYD"/>
    <s v="TCNU7101894"/>
    <s v="LELYSTAD"/>
    <d v="2024-04-01T20:00:00"/>
    <d v="2024-04-01T23:04:00"/>
    <x v="322"/>
    <d v="2024-04-01T23:25:00"/>
    <x v="0"/>
    <s v="NO"/>
    <n v="0"/>
    <n v="14"/>
    <x v="3"/>
    <d v="2024-04-01T23:04:00"/>
    <d v="1899-12-30T16:42:00"/>
    <n v="16.700000000128057"/>
    <x v="0"/>
    <x v="2"/>
    <n v="3.9999999999417923"/>
    <s v="SI"/>
    <d v="1899-12-30T20:42:00"/>
    <n v="20.700000000069849"/>
    <d v="1899-12-30T00:00:00"/>
    <s v="SI"/>
    <n v="0"/>
    <d v="1899-12-30T20:07:00"/>
    <n v="20.116666666755918"/>
    <x v="0"/>
    <d v="1899-12-30T00:00:00"/>
    <s v="NIGHT"/>
    <s v="TCNU7101894"/>
    <s v="MSI"/>
    <n v="530"/>
    <e v="#N/A"/>
    <n v="50"/>
    <n v="0"/>
    <n v="2"/>
    <s v="NIGHT"/>
    <s v="MSINIGHT"/>
    <n v="530"/>
    <n v="25"/>
    <n v="555"/>
    <m/>
  </r>
  <r>
    <s v="COPIAPO"/>
    <s v="Rotterdam"/>
    <d v="2024-04-01T03:18:00"/>
    <x v="25"/>
    <x v="2"/>
    <s v="HAPAG LLOYD"/>
    <s v="FANU3522685"/>
    <s v="LELYSTAD"/>
    <d v="2024-04-01T20:00:00"/>
    <d v="2024-04-02T00:35:00"/>
    <x v="322"/>
    <d v="2024-04-02T00:50:00"/>
    <x v="0"/>
    <s v="NO"/>
    <n v="0"/>
    <n v="14"/>
    <x v="3"/>
    <d v="2024-04-02T00:35:00"/>
    <d v="1899-12-30T16:42:00"/>
    <n v="16.700000000128057"/>
    <x v="0"/>
    <x v="2"/>
    <n v="3.9999999999417923"/>
    <s v="SI"/>
    <d v="1899-12-30T20:42:00"/>
    <n v="20.700000000069849"/>
    <d v="1899-12-30T00:35:00"/>
    <s v="SI"/>
    <n v="0.58333333331393078"/>
    <d v="1899-12-30T21:32:00"/>
    <n v="21.533333333325572"/>
    <x v="0"/>
    <d v="1899-12-30T00:00:00"/>
    <s v="NIGHT"/>
    <s v="FANU3522685"/>
    <s v="OM TRANSPORT"/>
    <n v="475"/>
    <e v="#N/A"/>
    <n v="50"/>
    <n v="0"/>
    <n v="2"/>
    <s v="NIGHT"/>
    <s v="OM TRANSPORTNIGHT"/>
    <n v="475"/>
    <n v="25"/>
    <n v="500"/>
    <m/>
  </r>
  <r>
    <s v="COPIAPO"/>
    <s v="Rotterdam"/>
    <d v="2024-04-01T03:18:00"/>
    <x v="25"/>
    <x v="2"/>
    <s v="HAPAG LLOYD"/>
    <s v="HLBU2195225"/>
    <s v="LELYSTAD"/>
    <d v="2024-04-01T20:00:00"/>
    <d v="2024-04-01T21:42:00"/>
    <x v="323"/>
    <d v="2024-04-01T22:10:00"/>
    <x v="0"/>
    <s v="NO"/>
    <n v="0"/>
    <n v="14"/>
    <x v="3"/>
    <d v="2024-04-01T21:42:00"/>
    <d v="1899-12-30T16:42:00"/>
    <n v="16.700000000128057"/>
    <x v="0"/>
    <x v="3"/>
    <n v="1.9999999998835847"/>
    <s v="SI"/>
    <d v="1899-12-30T18:42:00"/>
    <n v="18.700000000011642"/>
    <d v="1899-12-30T00:00:00"/>
    <s v="SI"/>
    <n v="0"/>
    <d v="1899-12-30T18:52:00"/>
    <n v="18.866666666697711"/>
    <x v="0"/>
    <d v="1899-12-30T22:00:00"/>
    <s v="NIGHT"/>
    <s v="HLBU2195225"/>
    <s v="OM TRANSPORT"/>
    <n v="475"/>
    <e v="#N/A"/>
    <n v="50"/>
    <n v="0"/>
    <n v="1"/>
    <s v="NIGHT"/>
    <s v="OM TRANSPORTNIGHT"/>
    <n v="475"/>
    <n v="25"/>
    <n v="500"/>
    <m/>
  </r>
  <r>
    <s v="COPIAPO"/>
    <s v="Rotterdam"/>
    <d v="2024-04-01T03:18:00"/>
    <x v="25"/>
    <x v="3"/>
    <s v="HAPAG LLOYD"/>
    <s v="FANU3619994"/>
    <s v="LELYSTAD"/>
    <d v="2024-04-01T20:00:00"/>
    <d v="2024-04-01T22:25:00"/>
    <x v="323"/>
    <d v="2024-04-01T22:45:00"/>
    <x v="0"/>
    <s v="NO"/>
    <n v="0"/>
    <n v="14"/>
    <x v="3"/>
    <d v="2024-04-01T22:25:00"/>
    <d v="1899-12-30T16:42:00"/>
    <n v="16.700000000128057"/>
    <x v="0"/>
    <x v="3"/>
    <n v="1.9999999998835847"/>
    <s v="SI"/>
    <d v="1899-12-30T18:42:00"/>
    <n v="18.700000000011642"/>
    <d v="1899-12-30T00:25:00"/>
    <s v="SI"/>
    <n v="0.41666666680248454"/>
    <d v="1899-12-30T19:27:00"/>
    <n v="19.450000000011642"/>
    <x v="0"/>
    <d v="1899-12-30T22:00:00"/>
    <s v="NIGHT"/>
    <s v="FANU3619994"/>
    <s v="MSI"/>
    <n v="530"/>
    <e v="#N/A"/>
    <n v="50"/>
    <n v="0"/>
    <n v="1"/>
    <s v="NIGHT"/>
    <s v="MSINIGHT"/>
    <n v="530"/>
    <n v="25"/>
    <n v="555"/>
    <m/>
  </r>
  <r>
    <s v="COPIAPO"/>
    <s v="Rotterdam"/>
    <d v="2024-04-01T03:18:00"/>
    <x v="25"/>
    <x v="3"/>
    <s v="HAPAG LLOYD"/>
    <s v="TCLU4151718"/>
    <s v="LELYSTAD"/>
    <d v="2024-04-01T20:00:00"/>
    <d v="2024-04-01T19:50:00"/>
    <x v="324"/>
    <d v="2024-04-01T20:10:00"/>
    <x v="0"/>
    <s v="NO"/>
    <n v="0"/>
    <n v="14"/>
    <x v="3"/>
    <d v="2024-04-01T19:50:00"/>
    <d v="1899-12-30T16:42:00"/>
    <n v="16.700000000128057"/>
    <x v="0"/>
    <x v="1"/>
    <n v="0"/>
    <s v="SI"/>
    <d v="1899-12-30T16:42:00"/>
    <n v="16.700000000128057"/>
    <d v="1899-12-30T00:00:00"/>
    <s v="SI"/>
    <n v="0"/>
    <d v="1899-12-30T16:52:00"/>
    <n v="16.866666666814126"/>
    <x v="0"/>
    <d v="1899-12-30T20:00:00"/>
    <s v="NIGHT"/>
    <s v="TCLU4151718"/>
    <s v="MSI"/>
    <n v="530"/>
    <e v="#N/A"/>
    <n v="50"/>
    <n v="0"/>
    <n v="1"/>
    <s v="NIGHT"/>
    <s v="MSINIGHT"/>
    <n v="530"/>
    <n v="25"/>
    <n v="555"/>
    <m/>
  </r>
  <r>
    <s v="COPIAPO"/>
    <s v="Rotterdam"/>
    <d v="2024-04-01T03:18:00"/>
    <x v="25"/>
    <x v="2"/>
    <s v="HAPAG LLOYD"/>
    <s v="BMOU5085722"/>
    <s v="LELYSTAD"/>
    <d v="2024-04-01T20:00:00"/>
    <d v="2024-04-01T20:12:00"/>
    <x v="324"/>
    <d v="2024-04-01T20:40:00"/>
    <x v="0"/>
    <s v="NO"/>
    <n v="0"/>
    <n v="14"/>
    <x v="3"/>
    <d v="2024-04-01T20:12:00"/>
    <d v="1899-12-30T16:42:00"/>
    <n v="16.700000000128057"/>
    <x v="0"/>
    <x v="1"/>
    <n v="0"/>
    <s v="SI"/>
    <d v="1899-12-30T16:42:00"/>
    <n v="16.700000000128057"/>
    <d v="1899-12-30T00:12:00"/>
    <s v="SI"/>
    <n v="0.19999999995343387"/>
    <d v="1899-12-30T17:22:00"/>
    <n v="17.366666666697711"/>
    <x v="0"/>
    <d v="1899-12-30T20:00:00"/>
    <s v="NIGHT"/>
    <s v="BMOU5085722"/>
    <s v="OM TRANSPORT"/>
    <n v="475"/>
    <e v="#N/A"/>
    <n v="50"/>
    <n v="0"/>
    <n v="1"/>
    <s v="NIGHT"/>
    <s v="OM TRANSPORTNIGHT"/>
    <n v="475"/>
    <n v="25"/>
    <n v="500"/>
    <m/>
  </r>
  <r>
    <s v="MAERSK UTAH"/>
    <s v="Rotterdam"/>
    <d v="2024-04-02T20:20:00"/>
    <x v="26"/>
    <x v="0"/>
    <s v="MAERSK"/>
    <s v="MSKU1255594"/>
    <s v="LELYSTAD"/>
    <d v="2024-04-04T01:00:00"/>
    <d v="2024-04-04T00:58:00"/>
    <x v="325"/>
    <d v="2024-04-04T01:12:00"/>
    <x v="0"/>
    <s v="NO"/>
    <n v="0"/>
    <n v="14"/>
    <x v="3"/>
    <d v="2024-04-04T00:58:00"/>
    <d v="1899-12-31T04:40:00"/>
    <n v="28.666666666686069"/>
    <x v="0"/>
    <x v="1"/>
    <n v="0"/>
    <s v="SI"/>
    <d v="1899-12-31T04:40:00"/>
    <n v="28.666666666686069"/>
    <d v="1899-12-30T00:00:00"/>
    <s v="SI"/>
    <n v="0"/>
    <d v="1899-12-31T04:52:00"/>
    <n v="28.866666666814126"/>
    <x v="0"/>
    <d v="1899-12-30T01:00:00"/>
    <s v="NIGHT"/>
    <s v="MSKU1255594"/>
    <s v="CTU FLEVOKUST BV"/>
    <n v="530"/>
    <e v="#N/A"/>
    <n v="35"/>
    <n v="0"/>
    <n v="4"/>
    <s v="NIGHT"/>
    <s v="CTU FLEVOKUST BVNIGHT"/>
    <n v="530"/>
    <n v="0"/>
    <n v="630"/>
    <n v="100"/>
  </r>
  <r>
    <s v="MAERSK UTAH"/>
    <s v="Rotterdam"/>
    <d v="2024-04-02T20:20:00"/>
    <x v="26"/>
    <x v="0"/>
    <s v="MAERSK"/>
    <s v="MRKU9819410"/>
    <s v="LELYSTAD"/>
    <d v="2024-04-04T01:00:00"/>
    <d v="2024-04-04T00:59:00"/>
    <x v="325"/>
    <d v="2024-04-04T01:40:00"/>
    <x v="0"/>
    <s v="NO"/>
    <n v="0"/>
    <n v="14"/>
    <x v="3"/>
    <d v="2024-04-04T00:59:00"/>
    <d v="1899-12-31T04:40:00"/>
    <n v="28.666666666686069"/>
    <x v="0"/>
    <x v="1"/>
    <n v="0"/>
    <s v="SI"/>
    <d v="1899-12-31T04:40:00"/>
    <n v="28.666666666686069"/>
    <d v="1899-12-30T00:00:00"/>
    <s v="SI"/>
    <n v="0"/>
    <d v="1899-12-31T05:20:00"/>
    <n v="29.333333333430346"/>
    <x v="0"/>
    <d v="1899-12-30T01:00:00"/>
    <s v="NIGHT"/>
    <s v="MRKU9819410"/>
    <s v="CTU FLEVOKUST BV"/>
    <n v="530"/>
    <e v="#N/A"/>
    <n v="35"/>
    <n v="0"/>
    <n v="4"/>
    <s v="NIGHT"/>
    <s v="CTU FLEVOKUST BVNIGHT"/>
    <n v="530"/>
    <n v="0"/>
    <n v="530"/>
    <m/>
  </r>
  <r>
    <s v="MUNICH MAERSK"/>
    <s v="Rotterdam"/>
    <d v="2024-04-03T11:53:00"/>
    <x v="27"/>
    <x v="0"/>
    <s v="MAERSK"/>
    <s v="CRSU9327650"/>
    <s v="LELYSTAD"/>
    <d v="2024-04-05T10:00:00"/>
    <d v="2024-04-05T10:00:00"/>
    <x v="326"/>
    <d v="2024-04-05T10:45:00"/>
    <x v="0"/>
    <s v="CLEANING"/>
    <n v="0"/>
    <n v="14"/>
    <x v="3"/>
    <d v="2024-04-05T10:00:00"/>
    <d v="1899-12-31T22:07:00"/>
    <n v="46.116666666639503"/>
    <x v="0"/>
    <x v="1"/>
    <n v="0"/>
    <s v="SI"/>
    <d v="1899-12-31T22:07:00"/>
    <n v="46.116666666639503"/>
    <d v="1899-12-30T00:00:00"/>
    <s v="SI"/>
    <n v="0"/>
    <d v="1899-12-31T22:52:00"/>
    <n v="46.866666666639503"/>
    <x v="0"/>
    <d v="1899-12-30T10:00:00"/>
    <s v="NO"/>
    <s v="CRSU9327650"/>
    <s v="CTU FLEVOKUST BV"/>
    <n v="520"/>
    <n v="100"/>
    <n v="35"/>
    <n v="0"/>
    <n v="5"/>
    <s v="WEEK"/>
    <s v="CTU FLEVOKUST BVWEEK"/>
    <n v="620"/>
    <n v="0"/>
    <n v="620"/>
    <m/>
  </r>
  <r>
    <s v="MUNICH MAERSK"/>
    <s v="Rotterdam"/>
    <d v="2024-04-03T11:53:00"/>
    <x v="27"/>
    <x v="3"/>
    <s v="MAERSK"/>
    <s v="FCIU8369696"/>
    <s v="SIMEI LELYSTAD"/>
    <d v="2024-04-05T21:00:00"/>
    <d v="2024-04-05T20:45:00"/>
    <x v="327"/>
    <d v="2024-04-05T20:55:00"/>
    <x v="0"/>
    <s v="NO"/>
    <n v="1"/>
    <n v="14"/>
    <x v="3"/>
    <d v="2024-04-05T20:45:00"/>
    <d v="1900-01-01T09:07:00"/>
    <n v="57.116666666697711"/>
    <x v="1"/>
    <x v="1"/>
    <n v="0"/>
    <s v="SI"/>
    <d v="1900-01-01T09:07:00"/>
    <n v="57.116666666697711"/>
    <d v="1899-12-30T00:00:00"/>
    <s v="SI"/>
    <n v="0"/>
    <d v="1900-01-01T09:02:00"/>
    <n v="57.033333333441988"/>
    <x v="1"/>
    <d v="1899-12-30T21:00:00"/>
    <s v="NIGHT"/>
    <s v="FCIU8369696"/>
    <s v="MSI"/>
    <n v="530"/>
    <e v="#N/A"/>
    <n v="50"/>
    <n v="50"/>
    <n v="5"/>
    <s v="NIGHT"/>
    <s v="MSINIGHT"/>
    <n v="580"/>
    <n v="25"/>
    <n v="605"/>
    <m/>
  </r>
  <r>
    <s v="MUNICH MAERSK"/>
    <s v="Rotterdam"/>
    <d v="2024-04-03T11:53:00"/>
    <x v="27"/>
    <x v="2"/>
    <s v="MAERSK"/>
    <s v="HASU4216910"/>
    <s v="LELYSTAD"/>
    <d v="2024-04-04T17:19:00"/>
    <d v="2024-04-04T17:19:00"/>
    <x v="328"/>
    <d v="2024-04-04T17:50:00"/>
    <x v="0"/>
    <s v="NO"/>
    <n v="0"/>
    <n v="14"/>
    <x v="3"/>
    <d v="2024-04-04T17:19:00"/>
    <d v="1899-12-31T05:26:00"/>
    <n v="29.433333333407063"/>
    <x v="0"/>
    <x v="68"/>
    <n v="0.68333333329064772"/>
    <s v="SI"/>
    <d v="1899-12-31T06:07:00"/>
    <n v="30.116666666697711"/>
    <d v="1899-12-30T00:00:00"/>
    <s v="SI"/>
    <n v="0"/>
    <d v="1899-12-31T05:57:00"/>
    <n v="29.950000000011642"/>
    <x v="0"/>
    <d v="1899-12-30T18:00:00"/>
    <s v="NO"/>
    <s v="HASU4216910"/>
    <s v="OM TRANSPORT"/>
    <n v="475"/>
    <e v="#N/A"/>
    <n v="50"/>
    <n v="0"/>
    <n v="4"/>
    <s v="WEEK"/>
    <s v="OM TRANSPORTWEEK"/>
    <n v="475"/>
    <n v="25"/>
    <n v="500"/>
    <m/>
  </r>
  <r>
    <s v="MUNICH MAERSK"/>
    <s v="Rotterdam"/>
    <d v="2024-04-03T11:53:00"/>
    <x v="27"/>
    <x v="0"/>
    <s v="MAERSK"/>
    <s v="MRKU3017628"/>
    <s v="LELYSTAD"/>
    <d v="2024-04-05T21:00:00"/>
    <d v="2024-04-05T23:05:00"/>
    <x v="329"/>
    <d v="2024-04-06T00:30:00"/>
    <x v="0"/>
    <s v="CLEANING"/>
    <n v="0"/>
    <n v="14"/>
    <x v="3"/>
    <d v="2024-04-05T23:05:00"/>
    <d v="1900-01-01T09:07:00"/>
    <n v="57.116666666697711"/>
    <x v="1"/>
    <x v="3"/>
    <n v="2.0000000000582077"/>
    <s v="SI"/>
    <d v="1900-01-01T11:07:00"/>
    <n v="59.116666666755918"/>
    <d v="1899-12-30T00:05:00"/>
    <s v="SI"/>
    <n v="8.3333333255723119E-2"/>
    <d v="1900-01-01T12:37:00"/>
    <n v="60.616666666755918"/>
    <x v="1"/>
    <d v="1899-12-30T23:00:00"/>
    <s v="NIGHT"/>
    <s v="MRKU3017628"/>
    <s v="CTU FLEVOKUST BV"/>
    <n v="530"/>
    <n v="100"/>
    <n v="35"/>
    <n v="0"/>
    <n v="5"/>
    <s v="NIGHT"/>
    <s v="CTU FLEVOKUST BVNIGHT"/>
    <n v="630"/>
    <n v="0"/>
    <n v="630"/>
    <m/>
  </r>
  <r>
    <s v="MUNICH MAERSK"/>
    <s v="Rotterdam"/>
    <d v="2024-04-03T11:53:00"/>
    <x v="27"/>
    <x v="3"/>
    <s v="MAERSK"/>
    <s v="MRKU3517120"/>
    <s v="LELYSTAD"/>
    <d v="2024-04-05T21:00:00"/>
    <d v="2024-04-06T02:52:00"/>
    <x v="330"/>
    <d v="2024-04-06T03:30:00"/>
    <x v="0"/>
    <s v="CLEANING"/>
    <n v="0"/>
    <n v="14"/>
    <x v="3"/>
    <d v="2024-04-06T02:52:00"/>
    <d v="1900-01-01T09:07:00"/>
    <n v="57.116666666697711"/>
    <x v="1"/>
    <x v="8"/>
    <n v="6"/>
    <s v="SI"/>
    <d v="1900-01-01T15:07:00"/>
    <n v="63.116666666697711"/>
    <d v="1899-12-30T00:00:00"/>
    <s v="SI"/>
    <n v="0"/>
    <d v="1900-01-01T15:37:00"/>
    <n v="63.616666666755918"/>
    <x v="1"/>
    <d v="1899-12-30T03:00:00"/>
    <s v="NIGHT"/>
    <s v="MRKU3517120"/>
    <s v="MSI"/>
    <n v="530"/>
    <n v="120"/>
    <n v="50"/>
    <n v="0"/>
    <n v="6"/>
    <s v="NIGHT"/>
    <s v="MSINIGHT"/>
    <n v="650"/>
    <n v="25"/>
    <n v="675"/>
    <m/>
  </r>
  <r>
    <s v="MUNICH MAERSK"/>
    <s v="Rotterdam"/>
    <d v="2024-04-03T11:53:00"/>
    <x v="27"/>
    <x v="2"/>
    <s v="MAERSK"/>
    <s v="MRKU5311919"/>
    <s v="LELYSTAD"/>
    <d v="2024-04-05T21:00:00"/>
    <d v="2024-04-06T01:56:00"/>
    <x v="331"/>
    <d v="2024-04-06T03:20:00"/>
    <x v="0"/>
    <s v="CLEANING"/>
    <n v="0"/>
    <n v="14"/>
    <x v="3"/>
    <d v="2024-04-06T01:56:00"/>
    <d v="1900-01-01T09:07:00"/>
    <n v="57.116666666697711"/>
    <x v="1"/>
    <x v="2"/>
    <n v="3.9999999999417923"/>
    <s v="SI"/>
    <d v="1900-01-01T13:07:00"/>
    <n v="61.116666666639503"/>
    <d v="1899-12-30T00:56:00"/>
    <s v="NO"/>
    <n v="0.93333333340706304"/>
    <d v="1900-01-01T15:27:00"/>
    <n v="63.450000000069849"/>
    <x v="1"/>
    <d v="1899-12-30T01:00:00"/>
    <s v="NIGHT"/>
    <s v="MRKU5311919"/>
    <s v="OM TRANSPORT"/>
    <n v="475"/>
    <n v="110"/>
    <n v="50"/>
    <n v="0"/>
    <n v="6"/>
    <s v="NIGHT"/>
    <s v="OM TRANSPORTNIGHT"/>
    <n v="585"/>
    <n v="25"/>
    <n v="610"/>
    <m/>
  </r>
  <r>
    <s v="MUNICH MAERSK"/>
    <s v="Rotterdam"/>
    <d v="2024-04-03T11:53:00"/>
    <x v="27"/>
    <x v="2"/>
    <s v="MAERSK"/>
    <s v="MRKU8646686"/>
    <s v="LELYSTAD"/>
    <d v="2024-04-05T21:00:00"/>
    <d v="2024-04-05T21:14:00"/>
    <x v="329"/>
    <d v="2024-04-05T22:00:00"/>
    <x v="0"/>
    <s v="NO"/>
    <n v="0"/>
    <n v="14"/>
    <x v="3"/>
    <d v="2024-04-05T21:14:00"/>
    <d v="1900-01-01T09:07:00"/>
    <n v="57.116666666697711"/>
    <x v="1"/>
    <x v="3"/>
    <n v="2.0000000000582077"/>
    <s v="SI"/>
    <d v="1900-01-01T11:07:00"/>
    <n v="59.116666666755918"/>
    <d v="1899-12-30T00:00:00"/>
    <s v="SI"/>
    <n v="0"/>
    <d v="1900-01-01T10:07:00"/>
    <n v="58.116666666639503"/>
    <x v="1"/>
    <d v="1899-12-30T23:00:00"/>
    <s v="NIGHT"/>
    <s v="MRKU8646686"/>
    <s v="OM TRANSPORT"/>
    <n v="475"/>
    <e v="#N/A"/>
    <n v="50"/>
    <n v="0"/>
    <n v="5"/>
    <s v="NIGHT"/>
    <s v="OM TRANSPORTNIGHT"/>
    <n v="475"/>
    <n v="25"/>
    <n v="500"/>
    <m/>
  </r>
  <r>
    <s v="MUNICH MAERSK"/>
    <s v="Rotterdam"/>
    <d v="2024-04-03T11:53:00"/>
    <x v="27"/>
    <x v="0"/>
    <s v="MAERSK"/>
    <s v="MRSU0513571"/>
    <s v="LELYSTAD"/>
    <d v="2024-04-05T21:00:00"/>
    <d v="2024-04-05T23:05:00"/>
    <x v="329"/>
    <d v="2024-04-06T01:05:00"/>
    <x v="0"/>
    <s v="CLEANING"/>
    <n v="0"/>
    <n v="14"/>
    <x v="3"/>
    <d v="2024-04-05T23:05:00"/>
    <d v="1900-01-01T09:07:00"/>
    <n v="57.116666666697711"/>
    <x v="1"/>
    <x v="3"/>
    <n v="2.0000000000582077"/>
    <s v="SI"/>
    <d v="1900-01-01T11:07:00"/>
    <n v="59.116666666755918"/>
    <d v="1899-12-30T00:05:00"/>
    <s v="SI"/>
    <n v="8.3333333255723119E-2"/>
    <d v="1900-01-01T13:12:00"/>
    <n v="61.200000000069849"/>
    <x v="1"/>
    <d v="1899-12-30T23:00:00"/>
    <s v="NIGHT"/>
    <s v="MRSU0513571"/>
    <s v="CTU FLEVOKUST BV"/>
    <n v="530"/>
    <n v="100"/>
    <n v="35"/>
    <n v="0"/>
    <n v="5"/>
    <s v="NIGHT"/>
    <s v="CTU FLEVOKUST BVNIGHT"/>
    <n v="630"/>
    <n v="0"/>
    <n v="690"/>
    <n v="60"/>
  </r>
  <r>
    <s v="MUNICH MAERSK"/>
    <s v="Rotterdam"/>
    <d v="2024-04-03T11:53:00"/>
    <x v="27"/>
    <x v="3"/>
    <s v="MAERSK"/>
    <s v="MRSU3936772"/>
    <s v="SIMEI LELYSTAD"/>
    <d v="2024-04-05T21:00:00"/>
    <d v="2024-04-07T07:50:00"/>
    <x v="332"/>
    <d v="2024-04-07T08:05:00"/>
    <x v="0"/>
    <s v="NO"/>
    <n v="1"/>
    <n v="14"/>
    <x v="3"/>
    <d v="2024-04-07T07:50:00"/>
    <d v="1900-01-01T09:07:00"/>
    <n v="57.116666666697711"/>
    <x v="1"/>
    <x v="48"/>
    <n v="35.000000000058208"/>
    <s v="NO"/>
    <d v="1900-01-02T20:07:00"/>
    <n v="92.116666666755918"/>
    <d v="1899-12-30T00:00:00"/>
    <s v="SI"/>
    <n v="0"/>
    <d v="1900-01-02T20:12:00"/>
    <n v="92.200000000011642"/>
    <x v="1"/>
    <d v="1899-12-30T08:00:00"/>
    <s v="NO"/>
    <s v="MRSU3936772"/>
    <s v="MSI"/>
    <n v="500"/>
    <e v="#N/A"/>
    <n v="50"/>
    <n v="50"/>
    <n v="7"/>
    <s v="SUNDAY"/>
    <s v="MSISUNDAY"/>
    <n v="550"/>
    <n v="25"/>
    <n v="575"/>
    <m/>
  </r>
  <r>
    <s v="MUNICH MAERSK"/>
    <s v="Rotterdam"/>
    <d v="2024-04-03T11:53:00"/>
    <x v="27"/>
    <x v="2"/>
    <s v="MAERSK"/>
    <s v="MRSU6093373"/>
    <s v="LELYSTAD"/>
    <d v="2024-04-05T21:00:00"/>
    <d v="2024-04-06T01:55:00"/>
    <x v="331"/>
    <d v="2024-04-06T03:25:00"/>
    <x v="0"/>
    <s v="CLEANING"/>
    <n v="0"/>
    <n v="14"/>
    <x v="3"/>
    <d v="2024-04-06T01:55:00"/>
    <d v="1900-01-01T09:07:00"/>
    <n v="57.116666666697711"/>
    <x v="1"/>
    <x v="2"/>
    <n v="3.9999999999417923"/>
    <s v="SI"/>
    <d v="1900-01-01T13:07:00"/>
    <n v="61.116666666639503"/>
    <d v="1899-12-30T00:55:00"/>
    <s v="NO"/>
    <n v="0.91666666668606922"/>
    <d v="1900-01-01T15:32:00"/>
    <n v="63.533333333325572"/>
    <x v="1"/>
    <d v="1899-12-30T01:00:00"/>
    <s v="NIGHT"/>
    <s v="MRSU6093373"/>
    <s v="OM TRANSPORT"/>
    <n v="475"/>
    <n v="110"/>
    <n v="50"/>
    <n v="0"/>
    <n v="6"/>
    <s v="NIGHT"/>
    <s v="OM TRANSPORTNIGHT"/>
    <n v="585"/>
    <n v="25"/>
    <n v="610"/>
    <m/>
  </r>
  <r>
    <s v="MUNICH MAERSK"/>
    <s v="Rotterdam"/>
    <d v="2024-04-03T11:53:00"/>
    <x v="27"/>
    <x v="3"/>
    <s v="MAERSK"/>
    <s v="MSKU4617357"/>
    <s v="SIMEI LELYSTAD"/>
    <d v="2024-04-05T21:00:00"/>
    <d v="2024-04-07T07:51:00"/>
    <x v="332"/>
    <d v="2024-04-07T08:05:00"/>
    <x v="0"/>
    <s v="NO"/>
    <n v="0"/>
    <n v="14"/>
    <x v="3"/>
    <d v="2024-04-07T07:51:00"/>
    <d v="1900-01-01T09:07:00"/>
    <n v="57.116666666697711"/>
    <x v="1"/>
    <x v="48"/>
    <n v="35.000000000058208"/>
    <s v="NO"/>
    <d v="1900-01-02T20:07:00"/>
    <n v="92.116666666755918"/>
    <d v="1899-12-30T00:00:00"/>
    <s v="SI"/>
    <n v="0"/>
    <d v="1900-01-02T20:12:00"/>
    <n v="92.200000000011642"/>
    <x v="1"/>
    <d v="1899-12-30T08:00:00"/>
    <s v="NO"/>
    <s v="MSKU4617357"/>
    <s v="MSI"/>
    <n v="500"/>
    <e v="#N/A"/>
    <n v="50"/>
    <n v="0"/>
    <n v="7"/>
    <s v="SUNDAY"/>
    <s v="MSISUNDAY"/>
    <n v="500"/>
    <n v="25"/>
    <n v="525"/>
    <m/>
  </r>
  <r>
    <s v="MUNICH MAERSK"/>
    <s v="Rotterdam"/>
    <d v="2024-04-03T11:53:00"/>
    <x v="27"/>
    <x v="1"/>
    <s v="MAERSK"/>
    <s v="MSKU4750122"/>
    <s v="SIMEI LELYSTAD"/>
    <d v="2024-04-05T15:00:00"/>
    <d v="2024-04-05T14:25:00"/>
    <x v="333"/>
    <d v="2024-04-05T14:45:00"/>
    <x v="0"/>
    <s v="NO"/>
    <n v="1"/>
    <n v="14"/>
    <x v="3"/>
    <d v="2024-04-05T14:25:00"/>
    <d v="1900-01-01T03:07:00"/>
    <n v="51.116666666697711"/>
    <x v="1"/>
    <x v="1"/>
    <n v="0"/>
    <s v="SI"/>
    <d v="1900-01-01T03:07:00"/>
    <n v="51.116666666697711"/>
    <d v="1899-12-30T00:00:00"/>
    <s v="SI"/>
    <n v="0"/>
    <d v="1900-01-01T02:52:00"/>
    <n v="50.866666666755918"/>
    <x v="1"/>
    <d v="1899-12-30T15:00:00"/>
    <s v="NO"/>
    <s v="MSKU4750122"/>
    <s v="LOGIX"/>
    <n v="530"/>
    <e v="#N/A"/>
    <n v="50"/>
    <n v="50"/>
    <n v="5"/>
    <s v="WEEK"/>
    <s v="LOGIXWEEK"/>
    <n v="580"/>
    <n v="25"/>
    <n v="605"/>
    <m/>
  </r>
  <r>
    <s v="MUNICH MAERSK"/>
    <s v="Rotterdam"/>
    <d v="2024-04-03T11:53:00"/>
    <x v="27"/>
    <x v="3"/>
    <s v="MAERSK"/>
    <s v="SUDU8596600"/>
    <s v="LELYSTAD"/>
    <d v="2024-04-05T21:00:00"/>
    <d v="2024-04-06T01:10:00"/>
    <x v="334"/>
    <d v="2024-04-06T01:30:00"/>
    <x v="0"/>
    <s v="NO"/>
    <n v="0"/>
    <n v="14"/>
    <x v="3"/>
    <d v="2024-04-06T01:10:00"/>
    <d v="1900-01-01T09:07:00"/>
    <n v="57.116666666697711"/>
    <x v="1"/>
    <x v="22"/>
    <n v="5.0000000000582077"/>
    <s v="SI"/>
    <d v="1900-01-01T14:07:00"/>
    <n v="62.116666666755918"/>
    <d v="1899-12-30T00:00:00"/>
    <s v="SI"/>
    <n v="0"/>
    <d v="1900-01-01T13:37:00"/>
    <n v="61.616666666697711"/>
    <x v="1"/>
    <d v="1899-12-30T02:00:00"/>
    <s v="NIGHT"/>
    <s v="SUDU8596600"/>
    <s v="MSI"/>
    <n v="530"/>
    <e v="#N/A"/>
    <n v="50"/>
    <n v="0"/>
    <n v="6"/>
    <s v="NIGHT"/>
    <s v="MSINIGHT"/>
    <n v="530"/>
    <n v="25"/>
    <n v="555"/>
    <m/>
  </r>
  <r>
    <s v="MUNICH MAERSK"/>
    <s v="Rotterdam"/>
    <d v="2024-04-03T11:53:00"/>
    <x v="27"/>
    <x v="3"/>
    <s v="MAERSK"/>
    <s v="TCLU5431415"/>
    <s v="LELYSTAD"/>
    <d v="2024-04-05T21:00:00"/>
    <d v="2024-04-06T00:26:00"/>
    <x v="331"/>
    <d v="2024-04-06T01:00:00"/>
    <x v="0"/>
    <s v="NO"/>
    <n v="0"/>
    <n v="14"/>
    <x v="3"/>
    <d v="2024-04-06T00:26:00"/>
    <d v="1900-01-01T09:07:00"/>
    <n v="57.116666666697711"/>
    <x v="1"/>
    <x v="2"/>
    <n v="3.9999999999417923"/>
    <s v="SI"/>
    <d v="1900-01-01T13:07:00"/>
    <n v="61.116666666639503"/>
    <d v="1899-12-30T00:00:00"/>
    <s v="SI"/>
    <n v="0"/>
    <d v="1900-01-01T13:07:00"/>
    <n v="61.116666666639503"/>
    <x v="1"/>
    <d v="1899-12-30T01:00:00"/>
    <s v="NIGHT"/>
    <s v="TCLU5431415"/>
    <s v="MSI"/>
    <n v="530"/>
    <e v="#N/A"/>
    <n v="50"/>
    <n v="0"/>
    <n v="6"/>
    <s v="NIGHT"/>
    <s v="MSINIGHT"/>
    <n v="530"/>
    <n v="25"/>
    <n v="555"/>
    <m/>
  </r>
  <r>
    <s v="MUNICH MAERSK"/>
    <s v="Rotterdam"/>
    <d v="2024-04-03T11:53:00"/>
    <x v="27"/>
    <x v="0"/>
    <s v="MAERSK"/>
    <s v="TCNU1475407"/>
    <s v="LELYSTAD"/>
    <d v="2024-04-05T21:00:00"/>
    <d v="2024-04-05T21:11:00"/>
    <x v="327"/>
    <d v="2024-04-05T23:21:00"/>
    <x v="0"/>
    <s v="CLEANING"/>
    <n v="0"/>
    <n v="14"/>
    <x v="3"/>
    <d v="2024-04-05T21:11:00"/>
    <d v="1900-01-01T09:07:00"/>
    <n v="57.116666666697711"/>
    <x v="1"/>
    <x v="1"/>
    <n v="0"/>
    <s v="SI"/>
    <d v="1900-01-01T09:07:00"/>
    <n v="57.116666666697711"/>
    <d v="1899-12-30T00:11:00"/>
    <s v="SI"/>
    <n v="0.18333333340706304"/>
    <d v="1900-01-01T11:28:00"/>
    <n v="59.466666666674428"/>
    <x v="1"/>
    <d v="1899-12-30T21:00:00"/>
    <s v="NIGHT"/>
    <s v="TCNU1475407"/>
    <s v="CTU FLEVOKUST BV"/>
    <n v="530"/>
    <n v="100"/>
    <n v="35"/>
    <n v="0"/>
    <n v="5"/>
    <s v="NIGHT"/>
    <s v="CTU FLEVOKUST BVNIGHT"/>
    <n v="630"/>
    <n v="0"/>
    <n v="630"/>
    <m/>
  </r>
  <r>
    <s v="MUNICH MAERSK"/>
    <s v="Rotterdam"/>
    <d v="2024-04-03T11:53:00"/>
    <x v="27"/>
    <x v="3"/>
    <s v="MAERSK"/>
    <s v="TCNU3005383"/>
    <s v="SIMEI LELYSTAD"/>
    <d v="2024-04-05T21:00:00"/>
    <d v="2024-04-07T08:50:00"/>
    <x v="335"/>
    <d v="2024-04-07T09:10:00"/>
    <x v="0"/>
    <s v="NO"/>
    <n v="1"/>
    <n v="14"/>
    <x v="3"/>
    <d v="2024-04-07T08:50:00"/>
    <d v="1900-01-01T09:07:00"/>
    <n v="57.116666666697711"/>
    <x v="1"/>
    <x v="69"/>
    <n v="36.500000000058208"/>
    <s v="NO"/>
    <d v="1900-01-02T21:37:00"/>
    <n v="93.616666666755918"/>
    <d v="1899-12-30T00:00:00"/>
    <s v="SI"/>
    <n v="0"/>
    <d v="1900-01-02T21:17:00"/>
    <n v="93.28333333338378"/>
    <x v="1"/>
    <d v="1899-12-30T09:30:00"/>
    <s v="NO"/>
    <s v="TCNU3005383"/>
    <s v="MSI"/>
    <n v="500"/>
    <e v="#N/A"/>
    <n v="50"/>
    <n v="50"/>
    <n v="7"/>
    <s v="SUNDAY"/>
    <s v="MSISUNDAY"/>
    <n v="550"/>
    <n v="25"/>
    <n v="575"/>
    <m/>
  </r>
  <r>
    <s v="MUNICH MAERSK"/>
    <s v="Rotterdam"/>
    <d v="2024-04-03T11:53:00"/>
    <x v="27"/>
    <x v="0"/>
    <s v="MAERSK"/>
    <s v="TRHU4413207"/>
    <s v="LELYSTAD"/>
    <d v="2024-04-05T21:00:00"/>
    <d v="2024-04-05T20:42:00"/>
    <x v="327"/>
    <d v="2024-04-05T22:00:00"/>
    <x v="0"/>
    <s v="NO"/>
    <n v="0"/>
    <n v="14"/>
    <x v="3"/>
    <d v="2024-04-05T20:42:00"/>
    <d v="1900-01-01T09:07:00"/>
    <n v="57.116666666697711"/>
    <x v="1"/>
    <x v="1"/>
    <n v="0"/>
    <s v="SI"/>
    <d v="1900-01-01T09:07:00"/>
    <n v="57.116666666697711"/>
    <d v="1899-12-30T00:00:00"/>
    <s v="SI"/>
    <n v="0"/>
    <d v="1900-01-01T10:07:00"/>
    <n v="58.116666666639503"/>
    <x v="1"/>
    <d v="1899-12-30T21:00:00"/>
    <s v="NIGHT"/>
    <s v="TRHU4413207"/>
    <s v="CTU FLEVOKUST BV"/>
    <n v="530"/>
    <e v="#N/A"/>
    <n v="35"/>
    <n v="0"/>
    <n v="5"/>
    <s v="NIGHT"/>
    <s v="CTU FLEVOKUST BVNIGHT"/>
    <n v="530"/>
    <n v="0"/>
    <n v="530"/>
    <m/>
  </r>
  <r>
    <s v="MARY MAERSK"/>
    <s v="Rotterdam"/>
    <d v="2024-04-06T18:50:00"/>
    <x v="28"/>
    <x v="0"/>
    <s v="MAERSK"/>
    <s v="CAAU5310899"/>
    <s v="LELYSTAD"/>
    <d v="2024-04-08T11:00:00"/>
    <d v="2024-04-08T15:47:00"/>
    <x v="336"/>
    <d v="2024-04-08T18:02:00"/>
    <x v="0"/>
    <s v="CLEANING"/>
    <n v="0"/>
    <n v="15"/>
    <x v="3"/>
    <d v="2024-04-08T15:47:00"/>
    <d v="1899-12-31T16:10:00"/>
    <n v="40.166666666802485"/>
    <x v="0"/>
    <x v="2"/>
    <n v="3.9999999999417923"/>
    <s v="SI"/>
    <d v="1899-12-31T20:10:00"/>
    <n v="44.166666666744277"/>
    <d v="1899-12-30T00:47:00"/>
    <s v="NO"/>
    <n v="0.78333333326736465"/>
    <d v="1899-12-31T23:12:00"/>
    <n v="47.200000000011642"/>
    <x v="0"/>
    <d v="1899-12-30T15:00:00"/>
    <s v="NO"/>
    <s v="CAAU5310899"/>
    <s v="CTU FLEVOKUST BV"/>
    <n v="520"/>
    <n v="100"/>
    <n v="35"/>
    <n v="0"/>
    <n v="1"/>
    <s v="WEEK"/>
    <s v="CTU FLEVOKUST BVWEEK"/>
    <n v="620"/>
    <n v="0"/>
    <n v="770"/>
    <n v="150"/>
  </r>
  <r>
    <s v="MARY MAERSK"/>
    <s v="Rotterdam"/>
    <d v="2024-04-06T18:50:00"/>
    <x v="28"/>
    <x v="0"/>
    <s v="MAERSK"/>
    <s v="CAIU8344405"/>
    <s v="LELYSTAD"/>
    <d v="2024-04-08T11:00:00"/>
    <d v="2024-04-08T15:48:00"/>
    <x v="337"/>
    <d v="2024-04-08T17:20:00"/>
    <x v="0"/>
    <s v="CLEANING"/>
    <n v="0"/>
    <n v="15"/>
    <x v="3"/>
    <d v="2024-04-08T15:48:00"/>
    <d v="1899-12-31T16:10:00"/>
    <n v="40.166666666802485"/>
    <x v="0"/>
    <x v="3"/>
    <n v="1.9999999998835847"/>
    <s v="SI"/>
    <d v="1899-12-31T18:10:00"/>
    <n v="42.166666666686069"/>
    <d v="1899-12-30T02:48:00"/>
    <s v="NO"/>
    <n v="2.8000000000465661"/>
    <d v="1899-12-31T22:30:00"/>
    <n v="46.5"/>
    <x v="0"/>
    <d v="1899-12-30T13:00:00"/>
    <s v="NO"/>
    <s v="CAIU8344405"/>
    <s v="CTU FLEVOKUST BV"/>
    <n v="520"/>
    <n v="100"/>
    <n v="35"/>
    <n v="0"/>
    <n v="1"/>
    <s v="WEEK"/>
    <s v="CTU FLEVOKUST BVWEEK"/>
    <n v="620"/>
    <n v="0"/>
    <n v="620"/>
    <m/>
  </r>
  <r>
    <s v="MARY MAERSK"/>
    <s v="Rotterdam"/>
    <d v="2024-04-06T18:50:00"/>
    <x v="28"/>
    <x v="0"/>
    <s v="MAERSK"/>
    <s v="CAIU9639226"/>
    <s v="SIMEI LELYSTAD"/>
    <d v="2024-04-09T16:00:00"/>
    <d v="2024-04-09T16:10:00"/>
    <x v="338"/>
    <d v="2024-04-09T16:55:00"/>
    <x v="1"/>
    <s v="NO"/>
    <n v="0"/>
    <n v="15"/>
    <x v="3"/>
    <d v="2024-04-09T16:10:00"/>
    <d v="1900-01-01T21:10:00"/>
    <n v="69.166666666686069"/>
    <x v="1"/>
    <x v="1"/>
    <n v="0"/>
    <s v="SI"/>
    <d v="1900-01-01T21:10:00"/>
    <n v="69.166666666686069"/>
    <d v="1899-12-30T00:10:00"/>
    <s v="SI"/>
    <n v="0.16666666668606922"/>
    <d v="1900-01-01T22:05:00"/>
    <n v="70.083333333372138"/>
    <x v="1"/>
    <d v="1899-12-30T16:00:00"/>
    <s v="NO"/>
    <s v="CAIU9639226"/>
    <s v="CTU FLEVOKUST BV"/>
    <n v="380"/>
    <e v="#N/A"/>
    <n v="35"/>
    <n v="0"/>
    <n v="2"/>
    <s v="WEEK"/>
    <s v="CTU FLEVOKUST BVWEEK"/>
    <n v="380"/>
    <n v="0"/>
    <n v="380"/>
    <m/>
  </r>
  <r>
    <s v="MARY MAERSK"/>
    <s v="Rotterdam"/>
    <d v="2024-04-06T18:50:00"/>
    <x v="28"/>
    <x v="2"/>
    <s v="MAERSK"/>
    <s v="CIPU5092516"/>
    <s v="SIMEI LELYSTAD"/>
    <d v="2024-04-08T11:00:00"/>
    <d v="2024-04-08T14:10:00"/>
    <x v="339"/>
    <d v="2024-04-08T14:30:00"/>
    <x v="0"/>
    <s v="NO"/>
    <n v="1"/>
    <n v="15"/>
    <x v="3"/>
    <d v="2024-04-08T14:10:00"/>
    <d v="1899-12-31T16:10:00"/>
    <n v="40.166666666802485"/>
    <x v="0"/>
    <x v="6"/>
    <n v="3"/>
    <s v="SI"/>
    <d v="1899-12-31T19:10:00"/>
    <n v="43.166666666802485"/>
    <d v="1899-12-30T00:10:00"/>
    <s v="SI"/>
    <n v="0.16666666668606922"/>
    <d v="1899-12-31T19:40:00"/>
    <n v="43.666666666686069"/>
    <x v="0"/>
    <d v="1899-12-30T14:00:00"/>
    <s v="NO"/>
    <s v="CIPU5092516"/>
    <s v="OM TRANSPORT"/>
    <n v="475"/>
    <e v="#N/A"/>
    <n v="50"/>
    <n v="50"/>
    <n v="1"/>
    <s v="WEEK"/>
    <s v="OM TRANSPORTWEEK"/>
    <n v="525"/>
    <n v="25"/>
    <n v="550"/>
    <m/>
  </r>
  <r>
    <s v="MARY MAERSK"/>
    <s v="Rotterdam"/>
    <d v="2024-04-06T18:50:00"/>
    <x v="28"/>
    <x v="1"/>
    <s v="MAERSK"/>
    <s v="CLHU9075698"/>
    <s v="SIMEI LELYSTAD"/>
    <d v="2024-04-08T11:00:00"/>
    <d v="2024-04-08T10:47:00"/>
    <x v="340"/>
    <d v="2024-04-08T10:55:00"/>
    <x v="0"/>
    <s v="NO"/>
    <n v="0"/>
    <n v="15"/>
    <x v="3"/>
    <d v="2024-04-08T10:47:00"/>
    <d v="1899-12-31T16:10:00"/>
    <n v="40.166666666802485"/>
    <x v="0"/>
    <x v="1"/>
    <n v="0"/>
    <s v="SI"/>
    <d v="1899-12-31T16:10:00"/>
    <n v="40.166666666802485"/>
    <d v="1899-12-30T00:00:00"/>
    <s v="SI"/>
    <n v="0"/>
    <d v="1899-12-31T16:05:00"/>
    <n v="40.083333333372138"/>
    <x v="0"/>
    <d v="1899-12-30T11:00:00"/>
    <s v="NO"/>
    <s v="CLHU9075698"/>
    <s v="LOGIX"/>
    <n v="530"/>
    <e v="#N/A"/>
    <n v="50"/>
    <n v="0"/>
    <n v="1"/>
    <s v="WEEK"/>
    <s v="LOGIXWEEK"/>
    <n v="530"/>
    <n v="25"/>
    <n v="555"/>
    <m/>
  </r>
  <r>
    <s v="MARY MAERSK"/>
    <s v="Rotterdam"/>
    <d v="2024-04-06T18:50:00"/>
    <x v="28"/>
    <x v="0"/>
    <s v="MAERSK"/>
    <s v="HASU4555256"/>
    <s v="LELYSTAD"/>
    <d v="2024-04-08T11:00:00"/>
    <d v="2024-04-08T17:46:00"/>
    <x v="341"/>
    <d v="2024-04-08T19:10:00"/>
    <x v="0"/>
    <s v="CLEANING"/>
    <n v="0"/>
    <n v="15"/>
    <x v="3"/>
    <d v="2024-04-08T17:46:00"/>
    <d v="1899-12-31T16:10:00"/>
    <n v="40.166666666802485"/>
    <x v="0"/>
    <x v="8"/>
    <n v="6"/>
    <s v="SI"/>
    <d v="1899-12-31T22:10:00"/>
    <n v="46.166666666802485"/>
    <d v="1899-12-30T00:46:00"/>
    <s v="NO"/>
    <n v="0.76666666654637083"/>
    <d v="1900-01-01T00:20:00"/>
    <n v="48.333333333372138"/>
    <x v="1"/>
    <d v="1899-12-30T17:00:00"/>
    <s v="NO"/>
    <s v="HASU4555256"/>
    <s v="CTU FLEVOKUST BV"/>
    <n v="520"/>
    <n v="100"/>
    <n v="35"/>
    <n v="0"/>
    <n v="1"/>
    <s v="WEEK"/>
    <s v="CTU FLEVOKUST BVWEEK"/>
    <n v="620"/>
    <n v="0"/>
    <n v="620"/>
    <m/>
  </r>
  <r>
    <s v="MARY MAERSK"/>
    <s v="Rotterdam"/>
    <d v="2024-04-06T18:50:00"/>
    <x v="28"/>
    <x v="3"/>
    <s v="MAERSK"/>
    <s v="MRKU0727349"/>
    <s v="XPO TALLER LELYSTAD"/>
    <d v="2024-04-08T11:00:00"/>
    <d v="2024-04-08T10:55:00"/>
    <x v="340"/>
    <d v="2024-04-08T10:55:00"/>
    <x v="0"/>
    <s v="NO"/>
    <n v="1"/>
    <n v="15"/>
    <x v="3"/>
    <d v="2024-04-08T10:55:00"/>
    <d v="1899-12-31T16:10:00"/>
    <n v="40.166666666802485"/>
    <x v="0"/>
    <x v="1"/>
    <n v="0"/>
    <s v="SI"/>
    <d v="1899-12-31T16:10:00"/>
    <n v="40.166666666802485"/>
    <d v="1899-12-30T00:00:00"/>
    <s v="SI"/>
    <n v="0"/>
    <d v="1899-12-31T16:05:00"/>
    <n v="40.083333333372138"/>
    <x v="0"/>
    <d v="1899-12-30T11:00:00"/>
    <s v="NO"/>
    <s v="MRKU0727349"/>
    <s v="MSI"/>
    <n v="480"/>
    <e v="#N/A"/>
    <n v="50"/>
    <n v="50"/>
    <n v="1"/>
    <s v="WEEK"/>
    <s v="MSIWEEK"/>
    <n v="530"/>
    <n v="25"/>
    <n v="555"/>
    <m/>
  </r>
  <r>
    <s v="MARY MAERSK"/>
    <s v="Rotterdam"/>
    <d v="2024-04-06T18:50:00"/>
    <x v="28"/>
    <x v="0"/>
    <s v="MAERSK"/>
    <s v="MRKU1070285"/>
    <s v="LELYSTAD"/>
    <d v="2024-04-08T11:00:00"/>
    <d v="2024-04-08T10:16:00"/>
    <x v="340"/>
    <d v="2024-04-08T12:30:00"/>
    <x v="0"/>
    <s v="CLEANING"/>
    <n v="0"/>
    <n v="15"/>
    <x v="3"/>
    <d v="2024-04-08T10:16:00"/>
    <d v="1899-12-31T16:10:00"/>
    <n v="40.166666666802485"/>
    <x v="0"/>
    <x v="1"/>
    <n v="0"/>
    <s v="SI"/>
    <d v="1899-12-31T16:10:00"/>
    <n v="40.166666666802485"/>
    <d v="1899-12-30T00:00:00"/>
    <s v="SI"/>
    <n v="0"/>
    <d v="1899-12-31T17:40:00"/>
    <n v="41.666666666802485"/>
    <x v="0"/>
    <d v="1899-12-30T11:00:00"/>
    <s v="NO"/>
    <s v="MRKU1070285"/>
    <s v="CTU FLEVOKUST BV"/>
    <n v="520"/>
    <n v="100"/>
    <n v="35"/>
    <n v="0"/>
    <n v="1"/>
    <s v="WEEK"/>
    <s v="CTU FLEVOKUST BVWEEK"/>
    <n v="620"/>
    <n v="0"/>
    <n v="620"/>
    <m/>
  </r>
  <r>
    <s v="MARY MAERSK"/>
    <s v="Rotterdam"/>
    <d v="2024-04-06T18:50:00"/>
    <x v="28"/>
    <x v="2"/>
    <s v="MAERSK"/>
    <s v="MRKU2202200"/>
    <s v="LELYSTAD"/>
    <d v="2024-04-08T11:00:00"/>
    <d v="2024-04-09T01:00:00"/>
    <x v="342"/>
    <d v="2024-04-09T01:10:00"/>
    <x v="0"/>
    <s v="CLEANING"/>
    <n v="0"/>
    <n v="15"/>
    <x v="3"/>
    <d v="2024-04-09T01:00:00"/>
    <d v="1899-12-31T16:10:00"/>
    <n v="40.166666666802485"/>
    <x v="0"/>
    <x v="14"/>
    <n v="13.999999999883585"/>
    <s v="SI"/>
    <d v="1900-01-01T06:10:00"/>
    <n v="54.166666666686069"/>
    <d v="1899-12-30T00:00:00"/>
    <s v="SI"/>
    <n v="0"/>
    <d v="1900-01-01T06:20:00"/>
    <n v="54.333333333372138"/>
    <x v="1"/>
    <d v="1899-12-30T01:00:00"/>
    <s v="NIGHT"/>
    <s v="MRKU2202200"/>
    <s v="OM TRANSPORT"/>
    <n v="475"/>
    <n v="110"/>
    <n v="50"/>
    <n v="0"/>
    <n v="2"/>
    <s v="NIGHT"/>
    <s v="OM TRANSPORTNIGHT"/>
    <n v="585"/>
    <n v="25"/>
    <n v="610"/>
    <m/>
  </r>
  <r>
    <s v="MARY MAERSK"/>
    <s v="Rotterdam"/>
    <d v="2024-04-06T18:50:00"/>
    <x v="28"/>
    <x v="0"/>
    <s v="MAERSK"/>
    <s v="MRKU2532243"/>
    <s v="LELYSTAD"/>
    <d v="2024-04-09T16:00:00"/>
    <d v="2024-04-09T23:13:00"/>
    <x v="343"/>
    <d v="2024-04-10T00:25:00"/>
    <x v="1"/>
    <s v="CLEANING"/>
    <n v="0"/>
    <n v="15"/>
    <x v="3"/>
    <d v="2024-04-09T23:13:00"/>
    <d v="1900-01-01T21:10:00"/>
    <n v="69.166666666686069"/>
    <x v="1"/>
    <x v="29"/>
    <n v="8.0000000000582077"/>
    <s v="SI"/>
    <d v="1900-01-02T05:10:00"/>
    <n v="77.166666666744277"/>
    <d v="1899-12-30T00:00:00"/>
    <s v="SI"/>
    <n v="0"/>
    <d v="1900-01-02T05:35:00"/>
    <n v="77.583333333372138"/>
    <x v="1"/>
    <d v="1899-12-30T00:00:00"/>
    <s v="NIGHT"/>
    <s v="MRKU2532243"/>
    <s v="CTU FLEVOKUST BV"/>
    <n v="380"/>
    <n v="100"/>
    <n v="35"/>
    <n v="0"/>
    <n v="3"/>
    <s v="NIGHT"/>
    <s v="CTU FLEVOKUST BVNIGHT"/>
    <n v="480"/>
    <n v="0"/>
    <n v="480"/>
    <m/>
  </r>
  <r>
    <s v="MARY MAERSK"/>
    <s v="Rotterdam"/>
    <d v="2024-04-06T18:50:00"/>
    <x v="28"/>
    <x v="3"/>
    <s v="MAERSK"/>
    <s v="MRKU2849217"/>
    <s v="LELYSTAD"/>
    <d v="2024-04-08T11:00:00"/>
    <d v="2024-04-08T17:27:00"/>
    <x v="341"/>
    <d v="2024-04-08T17:55:00"/>
    <x v="0"/>
    <s v="NO"/>
    <n v="0"/>
    <n v="15"/>
    <x v="3"/>
    <d v="2024-04-08T17:27:00"/>
    <d v="1899-12-31T16:10:00"/>
    <n v="40.166666666802485"/>
    <x v="0"/>
    <x v="8"/>
    <n v="6"/>
    <s v="SI"/>
    <d v="1899-12-31T22:10:00"/>
    <n v="46.166666666802485"/>
    <d v="1899-12-30T00:27:00"/>
    <s v="SI"/>
    <n v="0.44999999989522621"/>
    <d v="1899-12-31T23:05:00"/>
    <n v="47.083333333488554"/>
    <x v="0"/>
    <d v="1899-12-30T17:00:00"/>
    <s v="NO"/>
    <s v="MRKU2849217"/>
    <s v="MSI"/>
    <n v="480"/>
    <e v="#N/A"/>
    <n v="50"/>
    <n v="0"/>
    <n v="1"/>
    <s v="WEEK"/>
    <s v="MSIWEEK"/>
    <n v="480"/>
    <n v="25"/>
    <n v="505"/>
    <m/>
  </r>
  <r>
    <s v="MARY MAERSK"/>
    <s v="Rotterdam"/>
    <d v="2024-04-06T18:50:00"/>
    <x v="28"/>
    <x v="0"/>
    <s v="MAERSK"/>
    <s v="MRKU2858939"/>
    <s v="LELYSTAD"/>
    <d v="2024-04-08T11:00:00"/>
    <d v="2024-04-08T22:30:00"/>
    <x v="344"/>
    <d v="2024-04-08T23:10:00"/>
    <x v="0"/>
    <s v="CLEANING"/>
    <n v="0"/>
    <n v="15"/>
    <x v="3"/>
    <d v="2024-04-08T22:30:00"/>
    <d v="1899-12-31T16:10:00"/>
    <n v="40.166666666802485"/>
    <x v="0"/>
    <x v="23"/>
    <n v="12"/>
    <s v="SI"/>
    <d v="1900-01-01T04:10:00"/>
    <n v="52.166666666802485"/>
    <d v="1899-12-30T00:00:00"/>
    <s v="SI"/>
    <n v="0"/>
    <d v="1900-01-01T04:20:00"/>
    <n v="52.333333333488554"/>
    <x v="1"/>
    <d v="1899-12-30T23:00:00"/>
    <s v="NIGHT"/>
    <s v="MRKU2858939"/>
    <s v="CTU FLEVOKUST BV"/>
    <n v="530"/>
    <n v="100"/>
    <n v="35"/>
    <n v="0"/>
    <n v="1"/>
    <s v="NIGHT"/>
    <s v="CTU FLEVOKUST BVNIGHT"/>
    <n v="630"/>
    <n v="0"/>
    <n v="630"/>
    <m/>
  </r>
  <r>
    <s v="MARY MAERSK"/>
    <s v="Rotterdam"/>
    <d v="2024-04-06T18:50:00"/>
    <x v="28"/>
    <x v="1"/>
    <s v="MAERSK"/>
    <s v="MRKU3264700"/>
    <s v="LELYSTAD"/>
    <d v="2024-04-08T11:00:00"/>
    <d v="2024-04-09T00:37:00"/>
    <x v="345"/>
    <d v="2024-04-09T01:30:00"/>
    <x v="0"/>
    <s v="NO"/>
    <n v="0"/>
    <n v="15"/>
    <x v="3"/>
    <d v="2024-04-09T00:37:00"/>
    <d v="1899-12-31T16:10:00"/>
    <n v="40.166666666802485"/>
    <x v="0"/>
    <x v="17"/>
    <n v="10.999999999883585"/>
    <s v="SI"/>
    <d v="1900-01-01T03:10:00"/>
    <n v="51.166666666686069"/>
    <d v="1899-12-30T02:37:00"/>
    <s v="NO"/>
    <n v="2.6166666666395031"/>
    <d v="1900-01-01T06:40:00"/>
    <n v="54.666666666744277"/>
    <x v="1"/>
    <d v="1899-12-30T22:00:00"/>
    <s v="NIGHT"/>
    <s v="MRKU3264700"/>
    <s v="LOGIX"/>
    <n v="530"/>
    <e v="#N/A"/>
    <n v="50"/>
    <n v="0"/>
    <n v="1"/>
    <s v="NIGHT"/>
    <s v="LOGIXNIGHT"/>
    <n v="530"/>
    <n v="25"/>
    <n v="555"/>
    <m/>
  </r>
  <r>
    <s v="MARY MAERSK"/>
    <s v="Rotterdam"/>
    <d v="2024-04-06T18:50:00"/>
    <x v="28"/>
    <x v="0"/>
    <s v="MAERSK"/>
    <s v="MRKU3376778"/>
    <s v="LELYSTAD"/>
    <d v="2024-04-09T16:00:00"/>
    <d v="2024-04-09T17:45:00"/>
    <x v="346"/>
    <d v="2024-04-09T19:55:00"/>
    <x v="1"/>
    <s v="CLEANING"/>
    <n v="0"/>
    <n v="15"/>
    <x v="3"/>
    <d v="2024-04-09T17:45:00"/>
    <d v="1900-01-01T21:10:00"/>
    <n v="69.166666666686069"/>
    <x v="1"/>
    <x v="3"/>
    <n v="2.0000000000582077"/>
    <s v="SI"/>
    <d v="1900-01-01T23:10:00"/>
    <n v="71.166666666744277"/>
    <d v="1899-12-30T00:00:00"/>
    <s v="SI"/>
    <n v="0"/>
    <d v="1900-01-02T01:05:00"/>
    <n v="73.083333333372138"/>
    <x v="1"/>
    <d v="1899-12-30T18:00:00"/>
    <s v="NO"/>
    <s v="MRKU3376778"/>
    <s v="CTU FLEVOKUST BV"/>
    <n v="380"/>
    <n v="100"/>
    <n v="35"/>
    <n v="0"/>
    <n v="2"/>
    <s v="WEEK"/>
    <s v="CTU FLEVOKUST BVWEEK"/>
    <n v="480"/>
    <n v="0"/>
    <n v="480"/>
    <m/>
  </r>
  <r>
    <s v="MARY MAERSK"/>
    <s v="Rotterdam"/>
    <d v="2024-04-06T18:50:00"/>
    <x v="28"/>
    <x v="2"/>
    <s v="MAERSK"/>
    <s v="MRKU5733895"/>
    <s v="SIMEI LELYSTAD"/>
    <d v="2024-04-08T11:00:00"/>
    <d v="2024-04-08T12:32:00"/>
    <x v="347"/>
    <d v="2024-04-08T12:40:00"/>
    <x v="0"/>
    <s v="NO"/>
    <n v="0"/>
    <n v="15"/>
    <x v="3"/>
    <d v="2024-04-08T12:32:00"/>
    <d v="1899-12-31T16:10:00"/>
    <n v="40.166666666802485"/>
    <x v="0"/>
    <x v="18"/>
    <n v="0.99999999994179234"/>
    <s v="SI"/>
    <d v="1899-12-31T17:10:00"/>
    <n v="41.166666666744277"/>
    <d v="1899-12-30T00:32:00"/>
    <s v="SI"/>
    <n v="0.53333333332557231"/>
    <d v="1899-12-31T17:50:00"/>
    <n v="41.833333333488554"/>
    <x v="0"/>
    <d v="1899-12-30T12:00:00"/>
    <s v="NO"/>
    <s v="MRKU5733895"/>
    <s v="OM TRANSPORT"/>
    <n v="475"/>
    <e v="#N/A"/>
    <n v="50"/>
    <n v="0"/>
    <n v="1"/>
    <s v="WEEK"/>
    <s v="OM TRANSPORTWEEK"/>
    <n v="475"/>
    <n v="25"/>
    <n v="500"/>
    <m/>
  </r>
  <r>
    <s v="MARY MAERSK"/>
    <s v="Rotterdam"/>
    <d v="2024-04-06T18:50:00"/>
    <x v="28"/>
    <x v="0"/>
    <s v="MAERSK"/>
    <s v="MRKU5982959"/>
    <s v="LELYSTAD"/>
    <d v="2024-04-08T11:00:00"/>
    <d v="2024-04-08T20:39:00"/>
    <x v="348"/>
    <d v="2024-04-08T21:50:00"/>
    <x v="0"/>
    <s v="CLEANING"/>
    <n v="0"/>
    <n v="15"/>
    <x v="3"/>
    <d v="2024-04-08T20:39:00"/>
    <d v="1899-12-31T16:10:00"/>
    <n v="40.166666666802485"/>
    <x v="0"/>
    <x v="36"/>
    <n v="9.9999999999417923"/>
    <s v="SI"/>
    <d v="1900-01-01T02:10:00"/>
    <n v="50.166666666744277"/>
    <d v="1899-12-30T00:00:00"/>
    <s v="SI"/>
    <n v="0"/>
    <d v="1900-01-01T03:00:00"/>
    <n v="51"/>
    <x v="1"/>
    <d v="1899-12-30T21:00:00"/>
    <s v="NIGHT"/>
    <s v="MRKU5982959"/>
    <s v="CTU FLEVOKUST BV"/>
    <n v="530"/>
    <n v="100"/>
    <n v="35"/>
    <n v="0"/>
    <n v="1"/>
    <s v="NIGHT"/>
    <s v="CTU FLEVOKUST BVNIGHT"/>
    <n v="630"/>
    <n v="0"/>
    <n v="630"/>
    <m/>
  </r>
  <r>
    <s v="MARY MAERSK"/>
    <s v="Rotterdam"/>
    <d v="2024-04-06T18:50:00"/>
    <x v="28"/>
    <x v="2"/>
    <s v="MAERSK"/>
    <s v="MRKU6096894"/>
    <s v="LELYSTAD"/>
    <d v="2024-04-08T11:00:00"/>
    <d v="2024-04-08T19:48:00"/>
    <x v="348"/>
    <d v="2024-04-08T21:39:00"/>
    <x v="0"/>
    <s v="CLEANING"/>
    <n v="0"/>
    <n v="15"/>
    <x v="3"/>
    <d v="2024-04-08T19:48:00"/>
    <d v="1899-12-31T16:10:00"/>
    <n v="40.166666666802485"/>
    <x v="0"/>
    <x v="36"/>
    <n v="9.9999999999417923"/>
    <s v="SI"/>
    <d v="1900-01-01T02:10:00"/>
    <n v="50.166666666744277"/>
    <d v="1899-12-30T00:00:00"/>
    <s v="SI"/>
    <n v="0"/>
    <d v="1900-01-01T02:49:00"/>
    <n v="50.81666666676756"/>
    <x v="1"/>
    <d v="1899-12-30T21:00:00"/>
    <s v="NIGHT"/>
    <s v="MRKU6096894"/>
    <s v="OM TRANSPORT"/>
    <n v="475"/>
    <n v="110"/>
    <n v="50"/>
    <n v="0"/>
    <n v="1"/>
    <s v="NIGHT"/>
    <s v="OM TRANSPORTNIGHT"/>
    <n v="585"/>
    <n v="25"/>
    <n v="610"/>
    <m/>
  </r>
  <r>
    <s v="MARY MAERSK"/>
    <s v="Rotterdam"/>
    <d v="2024-04-06T18:50:00"/>
    <x v="28"/>
    <x v="0"/>
    <s v="MAERSK"/>
    <s v="MRSU0506680"/>
    <s v="LELYSTAD"/>
    <d v="2024-04-08T11:00:00"/>
    <d v="2024-04-08T18:51:00"/>
    <x v="349"/>
    <d v="2024-04-08T20:43:00"/>
    <x v="0"/>
    <s v="CLEANING"/>
    <n v="0"/>
    <n v="15"/>
    <x v="3"/>
    <d v="2024-04-08T18:51:00"/>
    <d v="1899-12-31T16:10:00"/>
    <n v="40.166666666802485"/>
    <x v="0"/>
    <x v="29"/>
    <n v="7.9999999998835847"/>
    <s v="SI"/>
    <d v="1900-01-01T00:10:00"/>
    <n v="48.166666666686069"/>
    <d v="1899-12-30T00:00:00"/>
    <s v="SI"/>
    <n v="0"/>
    <d v="1900-01-01T01:53:00"/>
    <n v="49.883333333360497"/>
    <x v="1"/>
    <d v="1899-12-30T19:00:00"/>
    <s v="NO"/>
    <s v="MRSU0506680"/>
    <s v="CTU FLEVOKUST BV"/>
    <n v="520"/>
    <n v="100"/>
    <n v="35"/>
    <n v="0"/>
    <n v="1"/>
    <s v="WEEK"/>
    <s v="CTU FLEVOKUST BVWEEK"/>
    <n v="620"/>
    <n v="0"/>
    <n v="680"/>
    <n v="60"/>
  </r>
  <r>
    <s v="MARY MAERSK"/>
    <s v="Rotterdam"/>
    <d v="2024-04-06T18:50:00"/>
    <x v="28"/>
    <x v="3"/>
    <s v="MAERSK"/>
    <s v="MRSU0522383"/>
    <s v="LELYSTAD"/>
    <d v="2024-04-08T11:00:00"/>
    <d v="2024-04-08T14:26:00"/>
    <x v="347"/>
    <d v="2024-04-08T14:46:00"/>
    <x v="0"/>
    <s v="CLEANING"/>
    <n v="0"/>
    <n v="15"/>
    <x v="3"/>
    <d v="2024-04-08T14:26:00"/>
    <d v="1899-12-31T16:10:00"/>
    <n v="40.166666666802485"/>
    <x v="0"/>
    <x v="18"/>
    <n v="0.99999999994179234"/>
    <s v="SI"/>
    <d v="1899-12-31T17:10:00"/>
    <n v="41.166666666744277"/>
    <d v="1899-12-30T02:26:00"/>
    <s v="NO"/>
    <n v="2.433333333407063"/>
    <d v="1899-12-31T19:56:00"/>
    <n v="43.933333333348855"/>
    <x v="0"/>
    <d v="1899-12-30T12:00:00"/>
    <s v="NO"/>
    <s v="MRSU0522383"/>
    <s v="MSI"/>
    <n v="480"/>
    <n v="120"/>
    <n v="50"/>
    <n v="0"/>
    <n v="1"/>
    <s v="WEEK"/>
    <s v="MSIWEEK"/>
    <n v="600"/>
    <n v="25"/>
    <n v="685"/>
    <n v="60"/>
  </r>
  <r>
    <s v="MARY MAERSK"/>
    <s v="Rotterdam"/>
    <d v="2024-04-06T18:50:00"/>
    <x v="28"/>
    <x v="3"/>
    <s v="MAERSK"/>
    <s v="MRSU0522423"/>
    <s v="LELYSTAD"/>
    <d v="2024-04-08T11:00:00"/>
    <d v="2024-04-08T13:22:00"/>
    <x v="337"/>
    <d v="2024-04-08T14:44:00"/>
    <x v="0"/>
    <s v="CLEANING"/>
    <n v="0"/>
    <n v="15"/>
    <x v="3"/>
    <d v="2024-04-08T13:22:00"/>
    <d v="1899-12-31T16:10:00"/>
    <n v="40.166666666802485"/>
    <x v="0"/>
    <x v="3"/>
    <n v="1.9999999998835847"/>
    <s v="SI"/>
    <d v="1899-12-31T18:10:00"/>
    <n v="42.166666666686069"/>
    <d v="1899-12-30T00:22:00"/>
    <s v="SI"/>
    <n v="0.36666666663950309"/>
    <d v="1899-12-31T19:54:00"/>
    <n v="43.900000000081491"/>
    <x v="0"/>
    <d v="1899-12-30T13:00:00"/>
    <s v="NO"/>
    <s v="MRSU0522423"/>
    <s v="MSI"/>
    <n v="480"/>
    <n v="120"/>
    <n v="50"/>
    <n v="0"/>
    <n v="1"/>
    <s v="WEEK"/>
    <s v="MSIWEEK"/>
    <n v="600"/>
    <n v="25"/>
    <n v="685"/>
    <n v="60"/>
  </r>
  <r>
    <s v="MARY MAERSK"/>
    <s v="Rotterdam"/>
    <d v="2024-04-06T18:50:00"/>
    <x v="28"/>
    <x v="0"/>
    <s v="MAERSK"/>
    <s v="MRSU0523883"/>
    <s v="LELYSTAD"/>
    <d v="2024-04-09T16:00:00"/>
    <d v="2024-04-09T14:02:00"/>
    <x v="338"/>
    <d v="2024-04-09T14:55:00"/>
    <x v="1"/>
    <s v="CLEANING"/>
    <n v="0"/>
    <n v="15"/>
    <x v="3"/>
    <d v="2024-04-09T14:02:00"/>
    <d v="1900-01-01T21:10:00"/>
    <n v="69.166666666686069"/>
    <x v="1"/>
    <x v="1"/>
    <n v="0"/>
    <s v="SI"/>
    <d v="1900-01-01T21:10:00"/>
    <n v="69.166666666686069"/>
    <d v="1899-12-30T00:00:00"/>
    <s v="SI"/>
    <n v="0"/>
    <d v="1900-01-01T20:05:00"/>
    <n v="68.083333333488554"/>
    <x v="1"/>
    <d v="1899-12-30T16:00:00"/>
    <s v="NO"/>
    <s v="MRSU0523883"/>
    <s v="CTU FLEVOKUST BV"/>
    <n v="380"/>
    <n v="100"/>
    <n v="35"/>
    <n v="0"/>
    <n v="2"/>
    <s v="WEEK"/>
    <s v="CTU FLEVOKUST BVWEEK"/>
    <n v="480"/>
    <n v="0"/>
    <n v="480"/>
    <m/>
  </r>
  <r>
    <s v="MARY MAERSK"/>
    <s v="Rotterdam"/>
    <d v="2024-04-06T18:50:00"/>
    <x v="28"/>
    <x v="3"/>
    <s v="MAERSK"/>
    <s v="MRSU0566231"/>
    <s v="LELYSTAD"/>
    <d v="2024-04-08T11:00:00"/>
    <d v="2024-04-08T16:20:00"/>
    <x v="336"/>
    <d v="2024-04-08T17:03:00"/>
    <x v="0"/>
    <s v="CLEANING"/>
    <n v="0"/>
    <n v="15"/>
    <x v="3"/>
    <d v="2024-04-08T16:20:00"/>
    <d v="1899-12-31T16:10:00"/>
    <n v="40.166666666802485"/>
    <x v="0"/>
    <x v="2"/>
    <n v="3.9999999999417923"/>
    <s v="SI"/>
    <d v="1899-12-31T20:10:00"/>
    <n v="44.166666666744277"/>
    <d v="1899-12-30T01:20:00"/>
    <s v="NO"/>
    <n v="1.3333333333139308"/>
    <d v="1899-12-31T22:13:00"/>
    <n v="46.216666666790843"/>
    <x v="0"/>
    <d v="1899-12-30T15:00:00"/>
    <s v="NO"/>
    <s v="MRSU0566231"/>
    <s v="MSI"/>
    <n v="480"/>
    <n v="120"/>
    <n v="50"/>
    <n v="0"/>
    <n v="1"/>
    <s v="WEEK"/>
    <s v="MSIWEEK"/>
    <n v="600"/>
    <n v="25"/>
    <n v="625"/>
    <m/>
  </r>
  <r>
    <s v="MARY MAERSK"/>
    <s v="Rotterdam"/>
    <d v="2024-04-06T18:50:00"/>
    <x v="28"/>
    <x v="3"/>
    <s v="MAERSK"/>
    <s v="MRSU3586925"/>
    <s v="SIMEI LELYSTAD"/>
    <d v="2024-04-08T11:00:00"/>
    <d v="2024-04-08T14:00:00"/>
    <x v="339"/>
    <d v="2024-04-08T14:10:00"/>
    <x v="0"/>
    <s v="NO"/>
    <n v="1"/>
    <n v="15"/>
    <x v="3"/>
    <d v="2024-04-08T14:00:00"/>
    <d v="1899-12-31T16:10:00"/>
    <n v="40.166666666802485"/>
    <x v="0"/>
    <x v="6"/>
    <n v="3"/>
    <s v="SI"/>
    <d v="1899-12-31T19:10:00"/>
    <n v="43.166666666802485"/>
    <d v="1899-12-30T00:00:00"/>
    <s v="SI"/>
    <n v="0"/>
    <d v="1899-12-31T19:20:00"/>
    <n v="43.333333333488554"/>
    <x v="0"/>
    <d v="1899-12-30T14:00:00"/>
    <s v="NO"/>
    <s v="MRSU3586925"/>
    <s v="MSI"/>
    <n v="480"/>
    <e v="#N/A"/>
    <n v="50"/>
    <n v="50"/>
    <n v="1"/>
    <s v="WEEK"/>
    <s v="MSIWEEK"/>
    <n v="530"/>
    <n v="25"/>
    <n v="555"/>
    <m/>
  </r>
  <r>
    <s v="MARY MAERSK"/>
    <s v="Rotterdam"/>
    <d v="2024-04-06T18:50:00"/>
    <x v="28"/>
    <x v="2"/>
    <s v="MAERSK"/>
    <s v="MRSU5583191"/>
    <s v="LELYSTAD"/>
    <d v="2024-04-08T11:00:00"/>
    <d v="2024-04-08T20:18:00"/>
    <x v="349"/>
    <d v="2024-04-08T20:40:00"/>
    <x v="0"/>
    <s v="CLEANING"/>
    <n v="0"/>
    <n v="15"/>
    <x v="3"/>
    <d v="2024-04-08T20:18:00"/>
    <d v="1899-12-31T16:10:00"/>
    <n v="40.166666666802485"/>
    <x v="0"/>
    <x v="29"/>
    <n v="7.9999999998835847"/>
    <s v="SI"/>
    <d v="1900-01-01T00:10:00"/>
    <n v="48.166666666686069"/>
    <d v="1899-12-30T01:18:00"/>
    <s v="NO"/>
    <n v="1.3000000000465661"/>
    <d v="1900-01-01T01:50:00"/>
    <n v="49.833333333372138"/>
    <x v="1"/>
    <d v="1899-12-30T19:00:00"/>
    <s v="NO"/>
    <s v="MRSU5583191"/>
    <s v="OM TRANSPORT"/>
    <n v="475"/>
    <n v="110"/>
    <n v="50"/>
    <n v="0"/>
    <n v="1"/>
    <s v="WEEK"/>
    <s v="OM TRANSPORTWEEK"/>
    <n v="585"/>
    <n v="25"/>
    <n v="610"/>
    <m/>
  </r>
  <r>
    <s v="MARY MAERSK"/>
    <s v="Rotterdam"/>
    <d v="2024-04-06T18:50:00"/>
    <x v="28"/>
    <x v="2"/>
    <s v="MAERSK"/>
    <s v="MRSU5808739"/>
    <s v="LELYSTAD"/>
    <d v="2024-04-08T11:00:00"/>
    <d v="2024-04-08T22:00:00"/>
    <x v="345"/>
    <d v="2024-04-08T22:15:00"/>
    <x v="0"/>
    <s v="NO"/>
    <n v="0"/>
    <n v="15"/>
    <x v="3"/>
    <d v="2024-04-08T22:00:00"/>
    <d v="1899-12-31T16:10:00"/>
    <n v="40.166666666802485"/>
    <x v="0"/>
    <x v="17"/>
    <n v="10.999999999883585"/>
    <s v="SI"/>
    <d v="1900-01-01T03:10:00"/>
    <n v="51.166666666686069"/>
    <d v="1899-12-30T00:00:00"/>
    <s v="SI"/>
    <n v="0"/>
    <d v="1900-01-01T03:25:00"/>
    <n v="51.416666666802485"/>
    <x v="1"/>
    <d v="1899-12-30T22:00:00"/>
    <s v="NIGHT"/>
    <s v="MRSU5808739"/>
    <s v="OM TRANSPORT"/>
    <n v="475"/>
    <e v="#N/A"/>
    <n v="50"/>
    <n v="0"/>
    <n v="1"/>
    <s v="NIGHT"/>
    <s v="OM TRANSPORTNIGHT"/>
    <n v="475"/>
    <n v="25"/>
    <n v="500"/>
    <m/>
  </r>
  <r>
    <s v="MARY MAERSK"/>
    <s v="Rotterdam"/>
    <d v="2024-04-06T18:50:00"/>
    <x v="28"/>
    <x v="2"/>
    <s v="MAERSK"/>
    <s v="MRSU6252921"/>
    <s v="SIMEI LELYSTAD"/>
    <d v="2024-04-08T11:00:00"/>
    <d v="2024-04-08T11:20:00"/>
    <x v="340"/>
    <d v="2024-04-08T11:30:00"/>
    <x v="0"/>
    <s v="NO"/>
    <n v="1"/>
    <n v="15"/>
    <x v="3"/>
    <d v="2024-04-08T11:20:00"/>
    <d v="1899-12-31T16:10:00"/>
    <n v="40.166666666802485"/>
    <x v="0"/>
    <x v="1"/>
    <n v="0"/>
    <s v="SI"/>
    <d v="1899-12-31T16:10:00"/>
    <n v="40.166666666802485"/>
    <d v="1899-12-30T00:20:00"/>
    <s v="SI"/>
    <n v="0.33333333319751546"/>
    <d v="1899-12-31T16:40:00"/>
    <n v="40.666666666686069"/>
    <x v="0"/>
    <d v="1899-12-30T11:00:00"/>
    <s v="NO"/>
    <s v="MRSU6252921"/>
    <s v="OM TRANSPORT"/>
    <n v="475"/>
    <e v="#N/A"/>
    <n v="50"/>
    <n v="50"/>
    <n v="1"/>
    <s v="WEEK"/>
    <s v="OM TRANSPORTWEEK"/>
    <n v="525"/>
    <n v="25"/>
    <n v="550"/>
    <m/>
  </r>
  <r>
    <s v="MARY MAERSK"/>
    <s v="Rotterdam"/>
    <d v="2024-04-06T18:50:00"/>
    <x v="28"/>
    <x v="0"/>
    <s v="MAERSK"/>
    <s v="MSKU0820643"/>
    <s v="LELYSTAD"/>
    <d v="2024-04-09T13:00:00"/>
    <d v="2024-04-09T14:06:00"/>
    <x v="350"/>
    <d v="2024-04-09T14:40:00"/>
    <x v="1"/>
    <s v="CLEANING"/>
    <n v="0"/>
    <n v="15"/>
    <x v="3"/>
    <d v="2024-04-09T14:06:00"/>
    <d v="1900-01-01T18:10:00"/>
    <n v="66.166666666686069"/>
    <x v="1"/>
    <x v="1"/>
    <n v="0"/>
    <s v="SI"/>
    <d v="1900-01-01T18:10:00"/>
    <n v="66.166666666686069"/>
    <d v="1899-12-30T01:06:00"/>
    <s v="NO"/>
    <n v="1.1000000000931323"/>
    <d v="1900-01-01T19:50:00"/>
    <n v="67.833333333372138"/>
    <x v="1"/>
    <d v="1899-12-30T13:00:00"/>
    <s v="NO"/>
    <s v="MSKU0820643"/>
    <s v="CTU FLEVOKUST BV"/>
    <n v="380"/>
    <n v="100"/>
    <n v="35"/>
    <n v="0"/>
    <n v="2"/>
    <s v="WEEK"/>
    <s v="CTU FLEVOKUST BVWEEK"/>
    <n v="480"/>
    <n v="0"/>
    <n v="480"/>
    <m/>
  </r>
  <r>
    <s v="MARY MAERSK"/>
    <s v="Rotterdam"/>
    <d v="2024-04-06T18:50:00"/>
    <x v="28"/>
    <x v="0"/>
    <s v="MAERSK"/>
    <s v="MSKU1515665"/>
    <s v="LELYSTAD"/>
    <d v="2024-04-09T16:00:00"/>
    <d v="2024-04-09T19:12:00"/>
    <x v="351"/>
    <d v="2024-04-09T22:30:00"/>
    <x v="1"/>
    <s v="CLEANING"/>
    <n v="0"/>
    <n v="15"/>
    <x v="3"/>
    <d v="2024-04-09T19:12:00"/>
    <d v="1900-01-01T21:10:00"/>
    <n v="69.166666666686069"/>
    <x v="1"/>
    <x v="2"/>
    <n v="4.0000000001164153"/>
    <s v="SI"/>
    <d v="1900-01-02T01:10:00"/>
    <n v="73.166666666802485"/>
    <d v="1899-12-30T00:00:00"/>
    <s v="SI"/>
    <n v="0"/>
    <d v="1900-01-02T03:40:00"/>
    <n v="75.666666666744277"/>
    <x v="1"/>
    <d v="1899-12-30T20:00:00"/>
    <s v="NIGHT"/>
    <s v="MSKU1515665"/>
    <s v="CTU FLEVOKUST BV"/>
    <n v="380"/>
    <n v="100"/>
    <n v="35"/>
    <n v="0"/>
    <n v="2"/>
    <s v="NIGHT"/>
    <s v="CTU FLEVOKUST BVNIGHT"/>
    <n v="480"/>
    <n v="0"/>
    <n v="580"/>
    <n v="100"/>
  </r>
  <r>
    <s v="MARY MAERSK"/>
    <s v="Rotterdam"/>
    <d v="2024-04-06T18:50:00"/>
    <x v="28"/>
    <x v="0"/>
    <s v="MAERSK"/>
    <s v="MSKU9378511"/>
    <s v="LELYSTAD"/>
    <d v="2024-04-09T16:00:00"/>
    <d v="2024-04-09T22:24:00"/>
    <x v="352"/>
    <d v="2024-04-09T23:00:00"/>
    <x v="1"/>
    <s v="CLEANING"/>
    <n v="0"/>
    <n v="15"/>
    <x v="3"/>
    <d v="2024-04-09T22:24:00"/>
    <d v="1900-01-01T21:10:00"/>
    <n v="69.166666666686069"/>
    <x v="1"/>
    <x v="8"/>
    <n v="6"/>
    <s v="SI"/>
    <d v="1900-01-02T03:10:00"/>
    <n v="75.166666666686069"/>
    <d v="1899-12-30T00:24:00"/>
    <s v="SI"/>
    <n v="0.40000000008149073"/>
    <d v="1900-01-02T04:10:00"/>
    <n v="76.166666666802485"/>
    <x v="1"/>
    <d v="1899-12-30T22:00:00"/>
    <s v="NIGHT"/>
    <s v="MSKU9378511"/>
    <s v="CTU FLEVOKUST BV"/>
    <n v="380"/>
    <n v="100"/>
    <n v="35"/>
    <n v="0"/>
    <n v="2"/>
    <s v="NIGHT"/>
    <s v="CTU FLEVOKUST BVNIGHT"/>
    <n v="480"/>
    <n v="0"/>
    <n v="480"/>
    <m/>
  </r>
  <r>
    <s v="MARY MAERSK"/>
    <s v="Rotterdam"/>
    <d v="2024-04-06T18:50:00"/>
    <x v="28"/>
    <x v="0"/>
    <s v="MAERSK"/>
    <s v="MSKU9631358"/>
    <s v="LELYSTAD"/>
    <d v="2024-04-09T16:00:00"/>
    <d v="2024-04-09T18:31:00"/>
    <x v="351"/>
    <d v="2024-04-09T20:11:00"/>
    <x v="1"/>
    <s v="CLEANING"/>
    <n v="0"/>
    <n v="15"/>
    <x v="3"/>
    <d v="2024-04-09T18:31:00"/>
    <d v="1900-01-01T21:10:00"/>
    <n v="69.166666666686069"/>
    <x v="1"/>
    <x v="2"/>
    <n v="4.0000000001164153"/>
    <s v="SI"/>
    <d v="1900-01-02T01:10:00"/>
    <n v="73.166666666802485"/>
    <d v="1899-12-30T00:00:00"/>
    <s v="SI"/>
    <n v="0"/>
    <d v="1900-01-02T01:21:00"/>
    <n v="73.350000000034925"/>
    <x v="1"/>
    <d v="1899-12-30T20:00:00"/>
    <s v="NIGHT"/>
    <s v="MSKU9631358"/>
    <s v="CTU FLEVOKUST BV"/>
    <n v="380"/>
    <n v="100"/>
    <n v="35"/>
    <n v="0"/>
    <n v="2"/>
    <s v="NIGHT"/>
    <s v="CTU FLEVOKUST BVNIGHT"/>
    <n v="480"/>
    <n v="0"/>
    <n v="480"/>
    <m/>
  </r>
  <r>
    <s v="MARY MAERSK"/>
    <s v="Rotterdam"/>
    <d v="2024-04-06T18:50:00"/>
    <x v="28"/>
    <x v="0"/>
    <s v="MAERSK"/>
    <s v="MSKU9637459"/>
    <s v="LELYSTAD"/>
    <d v="2024-04-09T16:00:00"/>
    <d v="2024-04-09T17:31:00"/>
    <x v="346"/>
    <d v="2024-04-09T17:46:00"/>
    <x v="1"/>
    <s v="CLEANING"/>
    <n v="0"/>
    <n v="15"/>
    <x v="3"/>
    <d v="2024-04-09T17:31:00"/>
    <d v="1900-01-01T21:10:00"/>
    <n v="69.166666666686069"/>
    <x v="1"/>
    <x v="3"/>
    <n v="2.0000000000582077"/>
    <s v="SI"/>
    <d v="1900-01-01T23:10:00"/>
    <n v="71.166666666744277"/>
    <d v="1899-12-30T00:00:00"/>
    <s v="SI"/>
    <n v="0"/>
    <d v="1900-01-01T22:56:00"/>
    <n v="70.933333333348855"/>
    <x v="1"/>
    <d v="1899-12-30T18:00:00"/>
    <s v="NO"/>
    <s v="MSKU9637459"/>
    <s v="CTU FLEVOKUST BV"/>
    <n v="380"/>
    <n v="100"/>
    <n v="35"/>
    <n v="0"/>
    <n v="2"/>
    <s v="WEEK"/>
    <s v="CTU FLEVOKUST BVWEEK"/>
    <n v="480"/>
    <n v="0"/>
    <n v="480"/>
    <m/>
  </r>
  <r>
    <s v="MARY MAERSK"/>
    <s v="Rotterdam"/>
    <d v="2024-04-06T18:50:00"/>
    <x v="28"/>
    <x v="3"/>
    <s v="MAERSK"/>
    <s v="SUDU5325374"/>
    <s v="LELYSTAD"/>
    <d v="2024-04-08T11:00:00"/>
    <d v="2024-04-08T16:15:00"/>
    <x v="341"/>
    <d v="2024-04-08T17:56:00"/>
    <x v="0"/>
    <s v="CLEANING"/>
    <n v="0"/>
    <n v="15"/>
    <x v="3"/>
    <d v="2024-04-08T16:15:00"/>
    <d v="1899-12-31T16:10:00"/>
    <n v="40.166666666802485"/>
    <x v="0"/>
    <x v="8"/>
    <n v="6"/>
    <s v="SI"/>
    <d v="1899-12-31T22:10:00"/>
    <n v="46.166666666802485"/>
    <d v="1899-12-30T00:00:00"/>
    <s v="SI"/>
    <n v="0"/>
    <d v="1899-12-31T23:06:00"/>
    <n v="47.100000000034925"/>
    <x v="0"/>
    <d v="1899-12-30T17:00:00"/>
    <s v="NO"/>
    <s v="SUDU5325374"/>
    <s v="MSI"/>
    <n v="480"/>
    <n v="120"/>
    <n v="50"/>
    <n v="0"/>
    <n v="1"/>
    <s v="WEEK"/>
    <s v="MSIWEEK"/>
    <n v="600"/>
    <n v="25"/>
    <n v="625"/>
    <m/>
  </r>
  <r>
    <s v="MARY MAERSK"/>
    <s v="Rotterdam"/>
    <d v="2024-04-06T18:50:00"/>
    <x v="28"/>
    <x v="0"/>
    <s v="MAERSK"/>
    <s v="TCLU1726167"/>
    <s v="LELYSTAD"/>
    <d v="2024-04-09T16:00:00"/>
    <d v="2024-04-09T13:58:00"/>
    <x v="338"/>
    <d v="2024-04-09T17:30:00"/>
    <x v="1"/>
    <s v="NO"/>
    <n v="0"/>
    <n v="15"/>
    <x v="3"/>
    <d v="2024-04-09T13:58:00"/>
    <d v="1900-01-01T21:10:00"/>
    <n v="69.166666666686069"/>
    <x v="1"/>
    <x v="1"/>
    <n v="0"/>
    <s v="SI"/>
    <d v="1900-01-01T21:10:00"/>
    <n v="69.166666666686069"/>
    <d v="1899-12-30T00:00:00"/>
    <s v="SI"/>
    <n v="0"/>
    <d v="1900-01-01T22:40:00"/>
    <n v="70.666666666686069"/>
    <x v="1"/>
    <d v="1899-12-30T16:00:00"/>
    <s v="NO"/>
    <s v="TCLU1726167"/>
    <s v="CTU FLEVOKUST BV"/>
    <n v="380"/>
    <e v="#N/A"/>
    <n v="35"/>
    <n v="0"/>
    <n v="2"/>
    <s v="WEEK"/>
    <s v="CTU FLEVOKUST BVWEEK"/>
    <n v="380"/>
    <n v="0"/>
    <n v="380"/>
    <m/>
  </r>
  <r>
    <s v="MARY MAERSK"/>
    <s v="Rotterdam"/>
    <d v="2024-04-06T18:50:00"/>
    <x v="28"/>
    <x v="1"/>
    <s v="MAERSK"/>
    <s v="TCNU2575458"/>
    <s v="LELYSTAD"/>
    <d v="2024-04-08T11:00:00"/>
    <d v="2024-04-08T18:01:00"/>
    <x v="341"/>
    <d v="2024-04-08T18:20:00"/>
    <x v="0"/>
    <s v="NO"/>
    <n v="0"/>
    <n v="15"/>
    <x v="3"/>
    <d v="2024-04-08T18:01:00"/>
    <d v="1899-12-31T16:10:00"/>
    <n v="40.166666666802485"/>
    <x v="0"/>
    <x v="8"/>
    <n v="6"/>
    <s v="SI"/>
    <d v="1899-12-31T22:10:00"/>
    <n v="46.166666666802485"/>
    <d v="1899-12-30T01:01:00"/>
    <s v="NO"/>
    <n v="1.0166666666627862"/>
    <d v="1899-12-31T23:30:00"/>
    <n v="47.500000000116415"/>
    <x v="0"/>
    <d v="1899-12-30T17:00:00"/>
    <s v="NO"/>
    <s v="TCNU2575458"/>
    <s v="LOGIX"/>
    <n v="530"/>
    <e v="#N/A"/>
    <n v="50"/>
    <n v="0"/>
    <n v="1"/>
    <s v="WEEK"/>
    <s v="LOGIXWEEK"/>
    <n v="530"/>
    <n v="25"/>
    <n v="555"/>
    <m/>
  </r>
  <r>
    <s v="MARY MAERSK"/>
    <s v="Rotterdam"/>
    <d v="2024-04-06T18:50:00"/>
    <x v="28"/>
    <x v="0"/>
    <s v="MAERSK"/>
    <s v="TCNU7271756"/>
    <s v="LELYSTAD"/>
    <d v="2024-04-09T16:00:00"/>
    <d v="2024-04-09T15:59:00"/>
    <x v="338"/>
    <d v="2024-04-09T17:45:00"/>
    <x v="1"/>
    <s v="CLEANING"/>
    <n v="0"/>
    <n v="15"/>
    <x v="3"/>
    <d v="2024-04-09T15:59:00"/>
    <d v="1900-01-01T21:10:00"/>
    <n v="69.166666666686069"/>
    <x v="1"/>
    <x v="1"/>
    <n v="0"/>
    <s v="SI"/>
    <d v="1900-01-01T21:10:00"/>
    <n v="69.166666666686069"/>
    <d v="1899-12-30T00:00:00"/>
    <s v="SI"/>
    <n v="0"/>
    <d v="1900-01-01T22:55:00"/>
    <n v="70.916666666802485"/>
    <x v="1"/>
    <d v="1899-12-30T16:00:00"/>
    <s v="NO"/>
    <s v="TCNU7271756"/>
    <s v="CTU FLEVOKUST BV"/>
    <n v="380"/>
    <n v="100"/>
    <n v="35"/>
    <n v="0"/>
    <n v="2"/>
    <s v="WEEK"/>
    <s v="CTU FLEVOKUST BVWEEK"/>
    <n v="480"/>
    <n v="0"/>
    <n v="480"/>
    <m/>
  </r>
  <r>
    <s v="MARY MAERSK"/>
    <s v="Rotterdam"/>
    <d v="2024-04-06T18:50:00"/>
    <x v="28"/>
    <x v="3"/>
    <s v="MAERSK"/>
    <s v="TCNU7524392"/>
    <s v="LELYSTAD"/>
    <d v="2024-04-08T11:00:00"/>
    <d v="2024-04-08T09:59:00"/>
    <x v="340"/>
    <d v="2024-04-08T10:10:00"/>
    <x v="0"/>
    <s v="NO"/>
    <n v="0"/>
    <n v="15"/>
    <x v="3"/>
    <d v="2024-04-08T09:59:00"/>
    <d v="1899-12-31T16:10:00"/>
    <n v="40.166666666802485"/>
    <x v="0"/>
    <x v="1"/>
    <n v="0"/>
    <s v="SI"/>
    <d v="1899-12-31T16:10:00"/>
    <n v="40.166666666802485"/>
    <d v="1899-12-30T00:00:00"/>
    <s v="SI"/>
    <n v="0"/>
    <d v="1899-12-31T15:20:00"/>
    <n v="39.333333333372138"/>
    <x v="0"/>
    <d v="1899-12-30T11:00:00"/>
    <s v="NO"/>
    <s v="TCNU7524392"/>
    <s v="MSI"/>
    <n v="480"/>
    <e v="#N/A"/>
    <n v="50"/>
    <n v="0"/>
    <n v="1"/>
    <s v="WEEK"/>
    <s v="MSIWEEK"/>
    <n v="480"/>
    <n v="25"/>
    <n v="505"/>
    <m/>
  </r>
  <r>
    <s v="MARY MAERSK"/>
    <s v="Rotterdam"/>
    <d v="2024-04-06T18:50:00"/>
    <x v="28"/>
    <x v="3"/>
    <s v="MAERSK"/>
    <s v="TCNU8590064"/>
    <s v="LELYSTAD"/>
    <d v="2024-04-08T11:00:00"/>
    <d v="2024-04-08T19:15:00"/>
    <x v="353"/>
    <d v="2024-04-08T19:45:00"/>
    <x v="0"/>
    <s v="NO"/>
    <n v="0"/>
    <n v="15"/>
    <x v="3"/>
    <d v="2024-04-08T19:15:00"/>
    <d v="1899-12-31T16:10:00"/>
    <n v="40.166666666802485"/>
    <x v="0"/>
    <x v="19"/>
    <n v="9"/>
    <s v="SI"/>
    <d v="1900-01-01T01:10:00"/>
    <n v="49.166666666802485"/>
    <d v="1899-12-30T00:00:00"/>
    <s v="SI"/>
    <n v="0"/>
    <d v="1900-01-01T00:55:00"/>
    <n v="48.916666666686069"/>
    <x v="1"/>
    <d v="1899-12-30T20:00:00"/>
    <s v="NIGHT"/>
    <s v="TCNU8590064"/>
    <s v="MSI"/>
    <n v="530"/>
    <e v="#N/A"/>
    <n v="50"/>
    <n v="0"/>
    <n v="1"/>
    <s v="NIGHT"/>
    <s v="MSINIGHT"/>
    <n v="530"/>
    <n v="25"/>
    <n v="555"/>
    <m/>
  </r>
  <r>
    <s v="MARY MAERSK"/>
    <s v="Rotterdam"/>
    <d v="2024-04-06T18:50:00"/>
    <x v="28"/>
    <x v="0"/>
    <s v="MAERSK"/>
    <s v="TLLU5115755"/>
    <s v="SIMEI LELYSTAD"/>
    <d v="2024-04-09T16:00:00"/>
    <d v="2024-04-09T16:00:00"/>
    <x v="338"/>
    <d v="2024-04-09T16:05:00"/>
    <x v="1"/>
    <s v="NO"/>
    <n v="1"/>
    <n v="15"/>
    <x v="3"/>
    <d v="2024-04-09T16:00:00"/>
    <d v="1900-01-01T21:10:00"/>
    <n v="69.166666666686069"/>
    <x v="1"/>
    <x v="1"/>
    <n v="0"/>
    <s v="SI"/>
    <d v="1900-01-01T21:10:00"/>
    <n v="69.166666666686069"/>
    <d v="1899-12-30T00:00:00"/>
    <s v="SI"/>
    <n v="0"/>
    <d v="1900-01-01T21:15:00"/>
    <n v="69.250000000116415"/>
    <x v="1"/>
    <d v="1899-12-30T16:00:00"/>
    <s v="NO"/>
    <s v="TLLU5115755"/>
    <s v="CTU FLEVOKUST BV"/>
    <n v="380"/>
    <e v="#N/A"/>
    <n v="35"/>
    <n v="35"/>
    <n v="2"/>
    <s v="WEEK"/>
    <s v="CTU FLEVOKUST BVWEEK"/>
    <n v="415"/>
    <n v="0"/>
    <n v="415"/>
    <m/>
  </r>
  <r>
    <s v="MARY MAERSK"/>
    <s v="Rotterdam"/>
    <d v="2024-04-06T18:50:00"/>
    <x v="28"/>
    <x v="2"/>
    <s v="MAERSK"/>
    <s v="TLLU5362544"/>
    <s v="LELYSTAD"/>
    <d v="2024-04-08T11:00:00"/>
    <d v="2024-04-08T19:49:00"/>
    <x v="353"/>
    <d v="2024-04-08T20:10:00"/>
    <x v="0"/>
    <s v="NO"/>
    <n v="0"/>
    <n v="15"/>
    <x v="3"/>
    <d v="2024-04-08T19:49:00"/>
    <d v="1899-12-31T16:10:00"/>
    <n v="40.166666666802485"/>
    <x v="0"/>
    <x v="19"/>
    <n v="9"/>
    <s v="SI"/>
    <d v="1900-01-01T01:10:00"/>
    <n v="49.166666666802485"/>
    <d v="1899-12-30T00:00:00"/>
    <s v="SI"/>
    <n v="0"/>
    <d v="1900-01-01T01:20:00"/>
    <n v="49.333333333488554"/>
    <x v="1"/>
    <d v="1899-12-30T20:00:00"/>
    <s v="NIGHT"/>
    <s v="TLLU5362544"/>
    <s v="OM TRANSPORT"/>
    <n v="475"/>
    <e v="#N/A"/>
    <n v="50"/>
    <n v="0"/>
    <n v="1"/>
    <s v="NIGHT"/>
    <s v="OM TRANSPORTNIGHT"/>
    <n v="475"/>
    <n v="25"/>
    <n v="500"/>
    <m/>
  </r>
  <r>
    <s v="MARY MAERSK"/>
    <s v="Rotterdam"/>
    <d v="2024-04-06T18:50:00"/>
    <x v="28"/>
    <x v="3"/>
    <s v="MAERSK"/>
    <s v="TRHU2721319"/>
    <s v="SIMEI LELYSTAD"/>
    <d v="2024-04-08T11:00:00"/>
    <d v="2024-04-08T11:31:00"/>
    <x v="347"/>
    <d v="2024-04-08T12:05:00"/>
    <x v="0"/>
    <s v="NO"/>
    <n v="1"/>
    <n v="15"/>
    <x v="3"/>
    <d v="2024-04-08T11:31:00"/>
    <d v="1899-12-31T16:10:00"/>
    <n v="40.166666666802485"/>
    <x v="0"/>
    <x v="18"/>
    <n v="0.99999999994179234"/>
    <s v="SI"/>
    <d v="1899-12-31T17:10:00"/>
    <n v="41.166666666744277"/>
    <d v="1899-12-30T00:00:00"/>
    <s v="SI"/>
    <n v="0"/>
    <d v="1899-12-31T17:15:00"/>
    <n v="41.25"/>
    <x v="0"/>
    <d v="1899-12-30T12:00:00"/>
    <s v="NO"/>
    <s v="TRHU2721319"/>
    <s v="MSI"/>
    <n v="480"/>
    <e v="#N/A"/>
    <n v="50"/>
    <n v="50"/>
    <n v="1"/>
    <s v="WEEK"/>
    <s v="MSIWEEK"/>
    <n v="530"/>
    <n v="25"/>
    <n v="555"/>
    <m/>
  </r>
  <r>
    <s v="MARY MAERSK"/>
    <s v="Rotterdam"/>
    <d v="2024-04-06T18:50:00"/>
    <x v="28"/>
    <x v="2"/>
    <s v="MAERSK"/>
    <s v="TRHU5212594"/>
    <s v="LELYSTAD"/>
    <d v="2024-04-08T11:00:00"/>
    <d v="2024-04-08T21:42:00"/>
    <x v="344"/>
    <d v="2024-04-08T22:17:00"/>
    <x v="0"/>
    <s v="CLEANING"/>
    <n v="0"/>
    <n v="15"/>
    <x v="3"/>
    <d v="2024-04-08T21:42:00"/>
    <d v="1899-12-31T16:10:00"/>
    <n v="40.166666666802485"/>
    <x v="0"/>
    <x v="23"/>
    <n v="12"/>
    <s v="SI"/>
    <d v="1900-01-01T04:10:00"/>
    <n v="52.166666666802485"/>
    <d v="1899-12-30T00:00:00"/>
    <s v="SI"/>
    <n v="0"/>
    <d v="1900-01-01T03:27:00"/>
    <n v="51.450000000069849"/>
    <x v="1"/>
    <d v="1899-12-30T23:00:00"/>
    <s v="NIGHT"/>
    <s v="TRHU5212594"/>
    <s v="OM TRANSPORT"/>
    <n v="475"/>
    <n v="110"/>
    <n v="50"/>
    <n v="0"/>
    <n v="1"/>
    <s v="NIGHT"/>
    <s v="OM TRANSPORTNIGHT"/>
    <n v="585"/>
    <n v="25"/>
    <n v="610"/>
    <m/>
  </r>
  <r>
    <s v="HOLSATIA"/>
    <s v="Rotterdam"/>
    <d v="2024-04-09T11:39:00"/>
    <x v="29"/>
    <x v="2"/>
    <s v="MAERSK"/>
    <s v="MRKU4944640"/>
    <s v="LELYSTAD"/>
    <d v="2024-04-11T11:00:00"/>
    <d v="2024-04-11T16:00:00"/>
    <x v="354"/>
    <d v="2024-04-11T18:49:00"/>
    <x v="0"/>
    <s v="NO"/>
    <n v="0"/>
    <n v="15"/>
    <x v="3"/>
    <d v="2024-04-11T16:00:00"/>
    <d v="1899-12-31T23:21:00"/>
    <n v="47.349999999976717"/>
    <x v="0"/>
    <x v="2"/>
    <n v="3.9999999999417923"/>
    <s v="SI"/>
    <d v="1900-01-01T03:21:00"/>
    <n v="51.349999999918509"/>
    <d v="1899-12-30T01:00:00"/>
    <s v="NO"/>
    <n v="0.99999999994179234"/>
    <d v="1900-01-01T07:10:00"/>
    <n v="55.166666666627862"/>
    <x v="1"/>
    <d v="1899-12-30T15:00:00"/>
    <s v="NO"/>
    <s v="MRKU4944640"/>
    <s v="OM TRANSPORT"/>
    <n v="475"/>
    <e v="#N/A"/>
    <n v="50"/>
    <n v="0"/>
    <n v="4"/>
    <s v="WEEK"/>
    <s v="OM TRANSPORTWEEK"/>
    <n v="475"/>
    <n v="25"/>
    <n v="500"/>
    <m/>
  </r>
  <r>
    <s v="HOLSATIA"/>
    <s v="Rotterdam"/>
    <d v="2024-04-09T11:39:00"/>
    <x v="29"/>
    <x v="3"/>
    <s v="MAERSK"/>
    <s v="MSKU0199691"/>
    <s v="LELYSTAD"/>
    <d v="2024-04-11T11:00:00"/>
    <d v="2024-04-11T10:52:00"/>
    <x v="355"/>
    <d v="2024-04-11T11:38:00"/>
    <x v="0"/>
    <s v="NO"/>
    <n v="0"/>
    <n v="15"/>
    <x v="3"/>
    <d v="2024-04-11T10:52:00"/>
    <d v="1899-12-31T23:21:00"/>
    <n v="47.349999999976717"/>
    <x v="0"/>
    <x v="1"/>
    <n v="0"/>
    <s v="SI"/>
    <d v="1899-12-31T23:21:00"/>
    <n v="47.349999999976717"/>
    <d v="1899-12-30T00:00:00"/>
    <s v="SI"/>
    <n v="0"/>
    <d v="1899-12-31T23:59:00"/>
    <n v="47.983333333279006"/>
    <x v="0"/>
    <d v="1899-12-30T11:00:00"/>
    <s v="NO"/>
    <s v="MSKU0199691"/>
    <s v="MSI"/>
    <n v="480"/>
    <e v="#N/A"/>
    <n v="50"/>
    <n v="0"/>
    <n v="4"/>
    <s v="WEEK"/>
    <s v="MSIWEEK"/>
    <n v="480"/>
    <n v="25"/>
    <n v="505"/>
    <m/>
  </r>
  <r>
    <s v="CAP SAN LAZARO"/>
    <s v="Rotterdam"/>
    <d v="2024-04-10T08:34:00"/>
    <x v="30"/>
    <x v="0"/>
    <s v="MAERSK"/>
    <s v="MRKU0687014"/>
    <s v="SIMEI LELYSTAD"/>
    <d v="2024-04-11T15:00:00"/>
    <d v="2024-04-11T15:40:00"/>
    <x v="354"/>
    <d v="2024-04-11T16:00:00"/>
    <x v="0"/>
    <s v="NO"/>
    <n v="1"/>
    <n v="15"/>
    <x v="3"/>
    <d v="2024-04-11T15:40:00"/>
    <d v="1899-12-31T06:26:00"/>
    <n v="30.433333333348855"/>
    <x v="0"/>
    <x v="1"/>
    <n v="0"/>
    <s v="SI"/>
    <d v="1899-12-31T06:26:00"/>
    <n v="30.433333333348855"/>
    <d v="1899-12-30T00:40:00"/>
    <s v="SI"/>
    <n v="0.66666666674427688"/>
    <d v="1899-12-31T07:26:00"/>
    <n v="31.433333333290648"/>
    <x v="0"/>
    <d v="1899-12-30T15:00:00"/>
    <s v="NO"/>
    <s v="MRKU0687014"/>
    <s v="CTU FLEVOKUST BV"/>
    <n v="520"/>
    <e v="#N/A"/>
    <n v="35"/>
    <n v="35"/>
    <n v="4"/>
    <s v="WEEK"/>
    <s v="CTU FLEVOKUST BVWEEK"/>
    <n v="555"/>
    <n v="0"/>
    <n v="555"/>
    <m/>
  </r>
  <r>
    <s v="CAP SAN LAZARO"/>
    <s v="Rotterdam"/>
    <d v="2024-04-10T08:34:00"/>
    <x v="30"/>
    <x v="0"/>
    <s v="MAERSK"/>
    <s v="MRKU1039382"/>
    <s v="SIMEI LELYSTAD"/>
    <d v="2024-04-11T17:00:00"/>
    <d v="2024-04-12T06:15:00"/>
    <x v="356"/>
    <d v="2024-04-12T06:25:00"/>
    <x v="0"/>
    <s v="NO"/>
    <n v="0"/>
    <n v="15"/>
    <x v="3"/>
    <d v="2024-04-12T06:15:00"/>
    <d v="1899-12-31T08:26:00"/>
    <n v="32.433333333407063"/>
    <x v="0"/>
    <x v="13"/>
    <n v="12.999999999941792"/>
    <s v="SI"/>
    <d v="1899-12-31T21:26:00"/>
    <n v="45.433333333348855"/>
    <d v="1899-12-30T00:15:00"/>
    <s v="SI"/>
    <n v="0.24999999994179234"/>
    <d v="1899-12-31T21:51:00"/>
    <n v="45.849999999976717"/>
    <x v="0"/>
    <d v="1899-12-30T06:00:00"/>
    <s v="NO"/>
    <s v="MRKU1039382"/>
    <s v="CTU FLEVOKUST BV"/>
    <n v="520"/>
    <e v="#N/A"/>
    <n v="35"/>
    <n v="0"/>
    <n v="5"/>
    <s v="WEEK"/>
    <s v="CTU FLEVOKUST BVWEEK"/>
    <n v="520"/>
    <n v="0"/>
    <n v="520"/>
    <m/>
  </r>
  <r>
    <s v="CAP SAN LAZARO"/>
    <s v="Rotterdam"/>
    <d v="2024-04-10T08:34:00"/>
    <x v="30"/>
    <x v="3"/>
    <s v="MAERSK"/>
    <s v="MRKU4432705"/>
    <s v="LELYSTAD"/>
    <d v="2024-04-11T17:00:00"/>
    <d v="2024-04-11T17:41:00"/>
    <x v="357"/>
    <d v="2024-04-11T19:00:00"/>
    <x v="0"/>
    <s v="NO"/>
    <n v="0"/>
    <n v="15"/>
    <x v="3"/>
    <d v="2024-04-11T17:41:00"/>
    <d v="1899-12-31T08:26:00"/>
    <n v="32.433333333407063"/>
    <x v="0"/>
    <x v="1"/>
    <n v="0"/>
    <s v="SI"/>
    <d v="1899-12-31T08:26:00"/>
    <n v="32.433333333407063"/>
    <d v="1899-12-30T00:41:00"/>
    <s v="SI"/>
    <n v="0.68333333329064772"/>
    <d v="1899-12-31T10:26:00"/>
    <n v="34.433333333290648"/>
    <x v="0"/>
    <d v="1899-12-30T17:00:00"/>
    <s v="NO"/>
    <s v="MRKU4432705"/>
    <s v="MSI"/>
    <n v="480"/>
    <e v="#N/A"/>
    <n v="50"/>
    <n v="0"/>
    <n v="4"/>
    <s v="WEEK"/>
    <s v="MSIWEEK"/>
    <n v="480"/>
    <n v="25"/>
    <n v="505"/>
    <m/>
  </r>
  <r>
    <s v="CAP SAN LAZARO"/>
    <s v="Rotterdam"/>
    <d v="2024-04-10T08:34:00"/>
    <x v="30"/>
    <x v="2"/>
    <s v="MAERSK"/>
    <s v="TCLU8508193"/>
    <s v="SIMEI LELYSTAD"/>
    <d v="2024-04-11T17:00:00"/>
    <d v="2024-04-11T18:30:00"/>
    <x v="358"/>
    <d v="2024-04-11T18:50:00"/>
    <x v="0"/>
    <s v="NO"/>
    <n v="1"/>
    <n v="15"/>
    <x v="3"/>
    <d v="2024-04-11T18:30:00"/>
    <d v="1899-12-31T08:26:00"/>
    <n v="32.433333333407063"/>
    <x v="0"/>
    <x v="18"/>
    <n v="0.99999999994179234"/>
    <s v="SI"/>
    <d v="1899-12-31T09:26:00"/>
    <n v="33.433333333348855"/>
    <d v="1899-12-30T00:30:00"/>
    <s v="SI"/>
    <n v="0.50000000005820766"/>
    <d v="1899-12-31T10:16:00"/>
    <n v="34.266666666604578"/>
    <x v="0"/>
    <d v="1899-12-30T18:00:00"/>
    <s v="NO"/>
    <s v="TCLU8508193"/>
    <s v="OM TRANSPORT"/>
    <n v="475"/>
    <e v="#N/A"/>
    <n v="50"/>
    <n v="50"/>
    <n v="4"/>
    <s v="WEEK"/>
    <s v="OM TRANSPORTWEEK"/>
    <n v="525"/>
    <n v="25"/>
    <n v="550"/>
    <m/>
  </r>
  <r>
    <s v="SEASPAN AMAZON"/>
    <s v="Rotterdam"/>
    <d v="2024-04-11T02:30:00"/>
    <x v="31"/>
    <x v="0"/>
    <s v="HAPAG LLOYD"/>
    <s v="HAMU1213690"/>
    <s v="LELYSTAD"/>
    <d v="2024-04-11T21:00:00"/>
    <d v="2024-04-11T20:23:00"/>
    <x v="359"/>
    <d v="2024-04-11T20:30:00"/>
    <x v="0"/>
    <s v="NO"/>
    <n v="0"/>
    <n v="15"/>
    <x v="3"/>
    <d v="2024-04-11T20:23:00"/>
    <d v="1899-12-30T18:30:00"/>
    <n v="18.500000000058208"/>
    <x v="0"/>
    <x v="1"/>
    <n v="0"/>
    <s v="SI"/>
    <d v="1899-12-30T18:30:00"/>
    <n v="18.500000000058208"/>
    <d v="1899-12-30T00:00:00"/>
    <s v="SI"/>
    <n v="0"/>
    <d v="1899-12-30T18:00:00"/>
    <n v="18"/>
    <x v="0"/>
    <d v="1899-12-30T21:00:00"/>
    <s v="NIGHT"/>
    <s v="HAMU1213690"/>
    <s v="CTU FLEVOKUST BV"/>
    <n v="530"/>
    <e v="#N/A"/>
    <n v="35"/>
    <n v="0"/>
    <n v="4"/>
    <s v="NIGHT"/>
    <s v="CTU FLEVOKUST BVNIGHT"/>
    <n v="530"/>
    <n v="0"/>
    <n v="530"/>
    <m/>
  </r>
  <r>
    <s v="MORTEN MAERSK"/>
    <s v="Rotterdam"/>
    <d v="2024-04-14T10:20:00"/>
    <x v="32"/>
    <x v="2"/>
    <s v="MAERSK"/>
    <s v="BEAU5736985"/>
    <s v="SIMEI LELYSTAD"/>
    <d v="2024-04-15T18:00:00"/>
    <d v="2024-04-15T14:10:00"/>
    <x v="360"/>
    <d v="2024-04-15T14:10:00"/>
    <x v="0"/>
    <s v="NO"/>
    <n v="2"/>
    <n v="16"/>
    <x v="3"/>
    <d v="2024-04-15T14:10:00"/>
    <d v="1899-12-31T07:40:00"/>
    <n v="31.666666666686069"/>
    <x v="0"/>
    <x v="1"/>
    <n v="0"/>
    <s v="SI"/>
    <d v="1899-12-31T07:40:00"/>
    <n v="31.666666666686069"/>
    <d v="1899-12-30T00:00:00"/>
    <s v="SI"/>
    <n v="0"/>
    <d v="1899-12-31T03:50:00"/>
    <n v="27.833333333430346"/>
    <x v="0"/>
    <d v="1899-12-30T18:00:00"/>
    <s v="NO"/>
    <s v="BEAU5736985"/>
    <s v="OM TRANSPORT"/>
    <n v="475"/>
    <e v="#N/A"/>
    <n v="50"/>
    <n v="100"/>
    <n v="1"/>
    <s v="WEEK"/>
    <s v="OM TRANSPORTWEEK"/>
    <n v="575"/>
    <n v="25"/>
    <n v="750"/>
    <n v="150"/>
  </r>
  <r>
    <s v="MORTEN MAERSK"/>
    <s v="Rotterdam"/>
    <d v="2024-04-14T10:20:00"/>
    <x v="32"/>
    <x v="2"/>
    <s v="MAERSK"/>
    <s v="CAAU6085405"/>
    <s v="LELYSTAD"/>
    <d v="2024-04-15T18:00:00"/>
    <d v="2024-04-16T10:44:00"/>
    <x v="361"/>
    <d v="2024-04-16T12:00:00"/>
    <x v="0"/>
    <s v="CLEANING"/>
    <n v="0"/>
    <n v="16"/>
    <x v="3"/>
    <d v="2024-04-16T10:44:00"/>
    <d v="1899-12-31T07:40:00"/>
    <n v="31.666666666686069"/>
    <x v="0"/>
    <x v="16"/>
    <n v="15.999999999941792"/>
    <s v="SI"/>
    <d v="1899-12-31T23:40:00"/>
    <n v="47.666666666627862"/>
    <d v="1899-12-30T00:44:00"/>
    <s v="SI"/>
    <n v="0.73333333345362917"/>
    <d v="1900-01-01T01:40:00"/>
    <n v="49.666666666686069"/>
    <x v="1"/>
    <d v="1899-12-30T10:00:00"/>
    <s v="NO"/>
    <s v="CAAU6085405"/>
    <s v="OM TRANSPORT"/>
    <n v="475"/>
    <n v="110"/>
    <n v="50"/>
    <n v="0"/>
    <n v="2"/>
    <s v="WEEK"/>
    <s v="OM TRANSPORTWEEK"/>
    <n v="585"/>
    <n v="25"/>
    <n v="760"/>
    <n v="150"/>
  </r>
  <r>
    <s v="MORTEN MAERSK"/>
    <s v="Rotterdam"/>
    <d v="2024-04-14T10:20:00"/>
    <x v="32"/>
    <x v="3"/>
    <s v="MAERSK"/>
    <s v="GCXU5774912"/>
    <s v="LELYSTAD"/>
    <d v="2024-04-15T18:00:00"/>
    <d v="2024-04-15T23:04:00"/>
    <x v="362"/>
    <d v="2024-04-16T01:35:00"/>
    <x v="0"/>
    <s v="CLEANING"/>
    <n v="0"/>
    <n v="16"/>
    <x v="3"/>
    <d v="2024-04-15T23:04:00"/>
    <d v="1899-12-31T07:40:00"/>
    <n v="31.666666666686069"/>
    <x v="0"/>
    <x v="13"/>
    <n v="12.999999999941792"/>
    <s v="SI"/>
    <d v="1899-12-31T20:40:00"/>
    <n v="44.666666666627862"/>
    <d v="1899-12-30T00:00:00"/>
    <s v="SI"/>
    <n v="0"/>
    <d v="1899-12-31T15:15:00"/>
    <n v="39.249999999941792"/>
    <x v="0"/>
    <d v="1899-12-30T07:00:00"/>
    <s v="NO"/>
    <s v="GCXU5774912"/>
    <s v="MSI"/>
    <n v="480"/>
    <n v="120"/>
    <n v="50"/>
    <n v="0"/>
    <n v="2"/>
    <s v="WEEK"/>
    <s v="MSIWEEK"/>
    <n v="600"/>
    <n v="25"/>
    <n v="625"/>
    <m/>
  </r>
  <r>
    <s v="MORTEN MAERSK"/>
    <s v="Rotterdam"/>
    <d v="2024-04-14T10:20:00"/>
    <x v="32"/>
    <x v="0"/>
    <s v="MAERSK"/>
    <s v="HASU4195503"/>
    <s v="LELYSTAD"/>
    <d v="2024-04-17T06:00:00"/>
    <d v="2024-04-17T19:58:00"/>
    <x v="363"/>
    <d v="2024-04-17T19:58:00"/>
    <x v="1"/>
    <s v="CLEANING"/>
    <n v="0"/>
    <n v="16"/>
    <x v="3"/>
    <d v="2024-04-17T19:58:00"/>
    <d v="1900-01-01T19:40:00"/>
    <n v="67.666666666686069"/>
    <x v="1"/>
    <x v="15"/>
    <n v="6.9999999999417923"/>
    <s v="SI"/>
    <d v="1900-01-02T02:40:00"/>
    <n v="74.666666666627862"/>
    <d v="1899-12-30T06:58:00"/>
    <s v="NO"/>
    <n v="6.9666666666744277"/>
    <d v="1900-01-02T09:38:00"/>
    <n v="81.633333333302289"/>
    <x v="1"/>
    <d v="1899-12-30T13:00:00"/>
    <s v="NO"/>
    <s v="HASU4195503"/>
    <s v="CTU FLEVOKUST BV"/>
    <n v="380"/>
    <n v="100"/>
    <n v="35"/>
    <n v="0"/>
    <n v="3"/>
    <s v="WEEK"/>
    <s v="CTU FLEVOKUST BVWEEK"/>
    <n v="480"/>
    <n v="0"/>
    <n v="480"/>
    <m/>
  </r>
  <r>
    <s v="MORTEN MAERSK"/>
    <s v="Rotterdam"/>
    <d v="2024-04-14T10:20:00"/>
    <x v="32"/>
    <x v="2"/>
    <s v="MAERSK"/>
    <s v="HASU4886697"/>
    <s v="LELYSTAD"/>
    <d v="2024-04-15T18:00:00"/>
    <d v="2024-04-15T23:48:00"/>
    <x v="364"/>
    <d v="2024-04-16T01:16:00"/>
    <x v="0"/>
    <s v="CLEANING"/>
    <n v="0"/>
    <n v="16"/>
    <x v="3"/>
    <d v="2024-04-15T23:48:00"/>
    <d v="1899-12-31T07:40:00"/>
    <n v="31.666666666686069"/>
    <x v="0"/>
    <x v="8"/>
    <n v="6"/>
    <s v="SI"/>
    <d v="1899-12-31T13:40:00"/>
    <n v="37.666666666686069"/>
    <d v="1899-12-30T00:00:00"/>
    <s v="SI"/>
    <n v="0"/>
    <d v="1899-12-31T14:56:00"/>
    <n v="38.933333333290648"/>
    <x v="0"/>
    <d v="1899-12-30T00:00:00"/>
    <s v="NIGHT"/>
    <s v="HASU4886697"/>
    <s v="OM TRANSPORT"/>
    <n v="475"/>
    <n v="110"/>
    <n v="50"/>
    <n v="0"/>
    <n v="2"/>
    <s v="NIGHT"/>
    <s v="OM TRANSPORTNIGHT"/>
    <n v="585"/>
    <n v="25"/>
    <n v="610"/>
    <m/>
  </r>
  <r>
    <s v="MORTEN MAERSK"/>
    <s v="Rotterdam"/>
    <d v="2024-04-14T10:20:00"/>
    <x v="32"/>
    <x v="2"/>
    <s v="MAERSK"/>
    <s v="MIEU2011081"/>
    <s v="SIMEI LELYSTAD"/>
    <d v="2024-04-15T18:00:00"/>
    <d v="2024-04-16T07:12:00"/>
    <x v="365"/>
    <d v="2024-04-16T07:20:00"/>
    <x v="0"/>
    <s v="NO"/>
    <n v="1"/>
    <n v="16"/>
    <x v="3"/>
    <d v="2024-04-16T07:12:00"/>
    <d v="1899-12-31T07:40:00"/>
    <n v="31.666666666686069"/>
    <x v="0"/>
    <x v="64"/>
    <n v="13.5"/>
    <s v="SI"/>
    <d v="1899-12-31T21:10:00"/>
    <n v="45.166666666686069"/>
    <d v="1899-12-30T00:00:00"/>
    <s v="SI"/>
    <n v="0"/>
    <d v="1899-12-31T21:00:00"/>
    <n v="45"/>
    <x v="0"/>
    <d v="1899-12-30T07:30:00"/>
    <s v="NO"/>
    <s v="MIEU2011081"/>
    <s v="OM TRANSPORT"/>
    <n v="475"/>
    <e v="#N/A"/>
    <n v="50"/>
    <n v="50"/>
    <n v="2"/>
    <s v="WEEK"/>
    <s v="OM TRANSPORTWEEK"/>
    <n v="525"/>
    <n v="25"/>
    <n v="550"/>
    <m/>
  </r>
  <r>
    <s v="MORTEN MAERSK"/>
    <s v="Rotterdam"/>
    <d v="2024-04-14T10:20:00"/>
    <x v="32"/>
    <x v="0"/>
    <s v="MAERSK"/>
    <s v="MRKU0860578"/>
    <s v="XPO TALLER LELYSTAD"/>
    <d v="2024-04-15T16:00:00"/>
    <d v="2024-04-15T15:15:00"/>
    <x v="366"/>
    <d v="2024-04-15T15:15:00"/>
    <x v="0"/>
    <s v="NO"/>
    <n v="1"/>
    <n v="16"/>
    <x v="3"/>
    <d v="2024-04-15T15:15:00"/>
    <d v="1899-12-31T05:40:00"/>
    <n v="29.666666666627862"/>
    <x v="0"/>
    <x v="1"/>
    <n v="0"/>
    <s v="SI"/>
    <d v="1899-12-31T05:40:00"/>
    <n v="29.666666666627862"/>
    <d v="1899-12-30T00:00:00"/>
    <s v="SI"/>
    <n v="0"/>
    <d v="1899-12-31T04:55:00"/>
    <n v="28.916666666627862"/>
    <x v="0"/>
    <d v="1899-12-30T16:00:00"/>
    <s v="NO"/>
    <s v="MRKU0860578"/>
    <s v="CTU FLEVOKUST BV"/>
    <n v="520"/>
    <e v="#N/A"/>
    <n v="35"/>
    <n v="35"/>
    <n v="1"/>
    <s v="WEEK"/>
    <s v="CTU FLEVOKUST BVWEEK"/>
    <n v="555"/>
    <n v="0"/>
    <n v="555"/>
    <m/>
  </r>
  <r>
    <s v="MORTEN MAERSK"/>
    <s v="Rotterdam"/>
    <d v="2024-04-14T10:20:00"/>
    <x v="32"/>
    <x v="2"/>
    <s v="MAERSK"/>
    <s v="MRKU2064116"/>
    <s v="LELYSTAD"/>
    <d v="2024-04-15T18:00:00"/>
    <d v="2024-04-16T03:49:00"/>
    <x v="367"/>
    <d v="2024-04-16T04:14:00"/>
    <x v="0"/>
    <s v="CLEANING"/>
    <n v="0"/>
    <n v="16"/>
    <x v="3"/>
    <d v="2024-04-16T03:49:00"/>
    <d v="1899-12-31T07:40:00"/>
    <n v="31.666666666686069"/>
    <x v="0"/>
    <x v="36"/>
    <n v="9.9999999999417923"/>
    <s v="SI"/>
    <d v="1899-12-31T17:40:00"/>
    <n v="41.666666666627862"/>
    <d v="1899-12-30T00:00:00"/>
    <s v="SI"/>
    <n v="0"/>
    <d v="1899-12-31T17:54:00"/>
    <n v="41.900000000023283"/>
    <x v="0"/>
    <d v="1899-12-30T04:00:00"/>
    <s v="NIGHT"/>
    <s v="MRKU2064116"/>
    <s v="OM TRANSPORT"/>
    <n v="475"/>
    <n v="110"/>
    <n v="50"/>
    <n v="0"/>
    <n v="2"/>
    <s v="NIGHT"/>
    <s v="OM TRANSPORTNIGHT"/>
    <n v="585"/>
    <n v="25"/>
    <n v="610"/>
    <m/>
  </r>
  <r>
    <s v="MORTEN MAERSK"/>
    <s v="Rotterdam"/>
    <d v="2024-04-14T10:20:00"/>
    <x v="32"/>
    <x v="0"/>
    <s v="MAERSK"/>
    <s v="MRKU2257579"/>
    <s v="LELYSTAD"/>
    <d v="2024-04-15T18:00:00"/>
    <d v="2024-04-16T09:33:00"/>
    <x v="368"/>
    <d v="2024-04-16T09:50:00"/>
    <x v="0"/>
    <s v="NO"/>
    <n v="0"/>
    <n v="16"/>
    <x v="3"/>
    <d v="2024-04-16T09:33:00"/>
    <d v="1899-12-31T07:40:00"/>
    <n v="31.666666666686069"/>
    <x v="0"/>
    <x v="31"/>
    <n v="15"/>
    <s v="SI"/>
    <d v="1899-12-31T22:40:00"/>
    <n v="46.666666666686069"/>
    <d v="1899-12-30T00:33:00"/>
    <s v="SI"/>
    <n v="0.55000000004656613"/>
    <d v="1899-12-31T23:30:00"/>
    <n v="47.499999999941792"/>
    <x v="0"/>
    <d v="1899-12-30T09:00:00"/>
    <s v="NO"/>
    <s v="MRKU2257579"/>
    <s v="CTU FLEVOKUST BV"/>
    <n v="520"/>
    <e v="#N/A"/>
    <n v="35"/>
    <n v="0"/>
    <n v="2"/>
    <s v="WEEK"/>
    <s v="CTU FLEVOKUST BVWEEK"/>
    <n v="520"/>
    <n v="0"/>
    <n v="520"/>
    <m/>
  </r>
  <r>
    <s v="MORTEN MAERSK"/>
    <s v="Rotterdam"/>
    <d v="2024-04-14T10:20:00"/>
    <x v="32"/>
    <x v="2"/>
    <s v="MAERSK"/>
    <s v="MRKU2762441"/>
    <s v="LELYSTAD"/>
    <d v="2024-04-15T18:00:00"/>
    <d v="2024-04-15T22:46:00"/>
    <x v="369"/>
    <d v="2024-04-15T23:00:00"/>
    <x v="0"/>
    <s v="NO"/>
    <n v="0"/>
    <n v="16"/>
    <x v="3"/>
    <d v="2024-04-15T22:46:00"/>
    <d v="1899-12-31T07:40:00"/>
    <n v="31.666666666686069"/>
    <x v="0"/>
    <x v="29"/>
    <n v="8.0000000000582077"/>
    <s v="SI"/>
    <d v="1899-12-31T15:40:00"/>
    <n v="39.666666666744277"/>
    <d v="1899-12-30T00:00:00"/>
    <s v="SI"/>
    <n v="0"/>
    <d v="1899-12-31T12:40:00"/>
    <n v="36.666666666744277"/>
    <x v="0"/>
    <d v="1899-12-30T02:00:00"/>
    <s v="NIGHT"/>
    <s v="MRKU2762441"/>
    <s v="OM TRANSPORT"/>
    <n v="475"/>
    <e v="#N/A"/>
    <n v="50"/>
    <n v="0"/>
    <n v="2"/>
    <s v="NIGHT"/>
    <s v="OM TRANSPORTNIGHT"/>
    <n v="475"/>
    <n v="25"/>
    <n v="500"/>
    <m/>
  </r>
  <r>
    <s v="MORTEN MAERSK"/>
    <s v="Rotterdam"/>
    <d v="2024-04-14T10:20:00"/>
    <x v="32"/>
    <x v="3"/>
    <s v="MAERSK"/>
    <s v="MRKU4126794"/>
    <s v="SIMEI LELYSTAD"/>
    <d v="2024-04-15T18:00:00"/>
    <d v="2024-04-16T06:03:00"/>
    <x v="370"/>
    <d v="2024-04-16T08:50:00"/>
    <x v="0"/>
    <s v="NO"/>
    <n v="1"/>
    <n v="16"/>
    <x v="3"/>
    <d v="2024-04-16T06:03:00"/>
    <d v="1899-12-31T07:40:00"/>
    <n v="31.666666666686069"/>
    <x v="0"/>
    <x v="23"/>
    <n v="12"/>
    <s v="SI"/>
    <d v="1899-12-31T19:40:00"/>
    <n v="43.666666666686069"/>
    <d v="1899-12-30T00:03:00"/>
    <s v="SI"/>
    <n v="4.9999999988358468E-2"/>
    <d v="1899-12-31T22:30:00"/>
    <n v="46.5"/>
    <x v="0"/>
    <d v="1899-12-30T06:00:00"/>
    <s v="NO"/>
    <s v="MRKU4126794"/>
    <s v="MSI"/>
    <n v="480"/>
    <e v="#N/A"/>
    <n v="50"/>
    <n v="50"/>
    <n v="2"/>
    <s v="WEEK"/>
    <s v="MSIWEEK"/>
    <n v="530"/>
    <n v="25"/>
    <n v="555"/>
    <m/>
  </r>
  <r>
    <s v="MORTEN MAERSK"/>
    <s v="Rotterdam"/>
    <d v="2024-04-14T10:20:00"/>
    <x v="32"/>
    <x v="2"/>
    <s v="MAERSK"/>
    <s v="MRKU4195429"/>
    <s v="LELYSTAD"/>
    <d v="2024-04-15T18:00:00"/>
    <d v="2024-04-15T23:38:00"/>
    <x v="370"/>
    <d v="2024-04-16T00:49:00"/>
    <x v="0"/>
    <s v="CLEANING"/>
    <n v="0"/>
    <n v="16"/>
    <x v="3"/>
    <d v="2024-04-15T23:38:00"/>
    <d v="1899-12-31T07:40:00"/>
    <n v="31.666666666686069"/>
    <x v="0"/>
    <x v="23"/>
    <n v="12"/>
    <s v="SI"/>
    <d v="1899-12-31T19:40:00"/>
    <n v="43.666666666686069"/>
    <d v="1899-12-30T00:00:00"/>
    <s v="SI"/>
    <n v="0"/>
    <d v="1899-12-31T14:29:00"/>
    <n v="38.483333333395422"/>
    <x v="0"/>
    <d v="1899-12-30T06:00:00"/>
    <s v="NO"/>
    <s v="MRKU4195429"/>
    <s v="OM TRANSPORT"/>
    <n v="475"/>
    <n v="110"/>
    <n v="50"/>
    <n v="0"/>
    <n v="2"/>
    <s v="WEEK"/>
    <s v="OM TRANSPORTWEEK"/>
    <n v="585"/>
    <n v="25"/>
    <n v="610"/>
    <m/>
  </r>
  <r>
    <s v="MORTEN MAERSK"/>
    <s v="Rotterdam"/>
    <d v="2024-04-14T10:20:00"/>
    <x v="32"/>
    <x v="0"/>
    <s v="MAERSK"/>
    <s v="MRKU4467276"/>
    <s v="LELYSTAD"/>
    <d v="2024-04-17T06:00:00"/>
    <d v="2024-04-17T09:00:00"/>
    <x v="371"/>
    <d v="2024-04-17T09:15:00"/>
    <x v="1"/>
    <s v="CLEANING"/>
    <n v="0"/>
    <n v="16"/>
    <x v="3"/>
    <d v="2024-04-17T09:00:00"/>
    <d v="1900-01-01T19:40:00"/>
    <n v="67.666666666686069"/>
    <x v="1"/>
    <x v="3"/>
    <n v="2.0000000000582077"/>
    <s v="SI"/>
    <d v="1900-01-01T21:40:00"/>
    <n v="69.666666666744277"/>
    <d v="1899-12-30T01:00:00"/>
    <s v="NO"/>
    <n v="0.99999999994179234"/>
    <d v="1900-01-01T22:55:00"/>
    <n v="70.916666666627862"/>
    <x v="1"/>
    <d v="1899-12-30T08:00:00"/>
    <s v="NO"/>
    <s v="MRKU4467276"/>
    <s v="CTU FLEVOKUST BV"/>
    <n v="380"/>
    <n v="100"/>
    <n v="35"/>
    <n v="0"/>
    <n v="3"/>
    <s v="WEEK"/>
    <s v="CTU FLEVOKUST BVWEEK"/>
    <n v="480"/>
    <n v="0"/>
    <n v="480"/>
    <m/>
  </r>
  <r>
    <s v="MORTEN MAERSK"/>
    <s v="Rotterdam"/>
    <d v="2024-04-14T10:20:00"/>
    <x v="32"/>
    <x v="0"/>
    <s v="MAERSK"/>
    <s v="MRKU4776819"/>
    <s v="LELYSTAD"/>
    <d v="2024-04-17T06:00:00"/>
    <d v="2024-04-17T09:49:00"/>
    <x v="372"/>
    <d v="2024-04-17T12:25:00"/>
    <x v="1"/>
    <s v="CLEANING"/>
    <n v="0"/>
    <n v="16"/>
    <x v="3"/>
    <d v="2024-04-17T09:49:00"/>
    <d v="1900-01-01T19:40:00"/>
    <n v="67.666666666686069"/>
    <x v="1"/>
    <x v="2"/>
    <n v="3.9999999999417923"/>
    <s v="SI"/>
    <d v="1900-01-01T23:40:00"/>
    <n v="71.666666666627862"/>
    <d v="1899-12-30T00:00:00"/>
    <s v="SI"/>
    <n v="0"/>
    <d v="1900-01-02T02:05:00"/>
    <n v="74.083333333313931"/>
    <x v="1"/>
    <d v="1899-12-30T10:00:00"/>
    <s v="NO"/>
    <s v="MRKU4776819"/>
    <s v="CTU FLEVOKUST BV"/>
    <n v="380"/>
    <n v="100"/>
    <n v="35"/>
    <n v="0"/>
    <n v="3"/>
    <s v="WEEK"/>
    <s v="CTU FLEVOKUST BVWEEK"/>
    <n v="480"/>
    <n v="0"/>
    <n v="480"/>
    <m/>
  </r>
  <r>
    <s v="MORTEN MAERSK"/>
    <s v="Rotterdam"/>
    <d v="2024-04-14T10:20:00"/>
    <x v="32"/>
    <x v="3"/>
    <s v="MAERSK"/>
    <s v="MRKU5014607"/>
    <s v="SIMEI LELYSTAD"/>
    <d v="2024-04-15T18:00:00"/>
    <d v="2024-04-16T08:15:00"/>
    <x v="373"/>
    <d v="2024-04-16T08:15:00"/>
    <x v="0"/>
    <s v="NO"/>
    <n v="1"/>
    <n v="16"/>
    <x v="3"/>
    <d v="2024-04-16T08:15:00"/>
    <d v="1899-12-31T07:40:00"/>
    <n v="31.666666666686069"/>
    <x v="0"/>
    <x v="4"/>
    <n v="17.000000000058208"/>
    <s v="SI"/>
    <d v="1900-01-01T00:40:00"/>
    <n v="48.666666666744277"/>
    <d v="1899-12-30T00:00:00"/>
    <s v="SI"/>
    <n v="0"/>
    <d v="1899-12-31T21:55:00"/>
    <n v="45.916666666686069"/>
    <x v="0"/>
    <d v="1899-12-30T11:00:00"/>
    <s v="NO"/>
    <s v="MRKU5014607"/>
    <s v="MSI"/>
    <n v="480"/>
    <e v="#N/A"/>
    <n v="50"/>
    <n v="50"/>
    <n v="2"/>
    <s v="WEEK"/>
    <s v="MSIWEEK"/>
    <n v="530"/>
    <n v="25"/>
    <n v="555"/>
    <m/>
  </r>
  <r>
    <s v="MORTEN MAERSK"/>
    <s v="Rotterdam"/>
    <d v="2024-04-14T10:20:00"/>
    <x v="32"/>
    <x v="2"/>
    <s v="MAERSK"/>
    <s v="MRKU5501591"/>
    <s v="LELYSTAD"/>
    <d v="2024-04-15T18:00:00"/>
    <d v="2024-04-15T23:00:00"/>
    <x v="369"/>
    <d v="2024-04-16T00:18:00"/>
    <x v="0"/>
    <s v="CLEANING"/>
    <n v="0"/>
    <n v="16"/>
    <x v="3"/>
    <d v="2024-04-15T23:00:00"/>
    <d v="1899-12-31T07:40:00"/>
    <n v="31.666666666686069"/>
    <x v="0"/>
    <x v="29"/>
    <n v="8.0000000000582077"/>
    <s v="SI"/>
    <d v="1899-12-31T15:40:00"/>
    <n v="39.666666666744277"/>
    <d v="1899-12-30T00:00:00"/>
    <s v="SI"/>
    <n v="0"/>
    <d v="1899-12-31T13:58:00"/>
    <n v="37.96666666661622"/>
    <x v="0"/>
    <d v="1899-12-30T02:00:00"/>
    <s v="NIGHT"/>
    <s v="MRKU5501591"/>
    <s v="OM TRANSPORT"/>
    <n v="475"/>
    <n v="110"/>
    <n v="50"/>
    <n v="0"/>
    <n v="2"/>
    <s v="NIGHT"/>
    <s v="OM TRANSPORTNIGHT"/>
    <n v="585"/>
    <n v="25"/>
    <n v="610"/>
    <m/>
  </r>
  <r>
    <s v="MORTEN MAERSK"/>
    <s v="Rotterdam"/>
    <d v="2024-04-14T10:20:00"/>
    <x v="32"/>
    <x v="0"/>
    <s v="MAERSK"/>
    <s v="MRKU5572070"/>
    <s v="LELYSTAD"/>
    <d v="2024-04-17T06:00:00"/>
    <d v="2024-04-17T08:08:00"/>
    <x v="371"/>
    <d v="2024-04-17T09:00:00"/>
    <x v="1"/>
    <s v="CLEANING"/>
    <n v="0"/>
    <n v="16"/>
    <x v="3"/>
    <d v="2024-04-17T08:08:00"/>
    <d v="1900-01-01T19:40:00"/>
    <n v="67.666666666686069"/>
    <x v="1"/>
    <x v="3"/>
    <n v="2.0000000000582077"/>
    <s v="SI"/>
    <d v="1900-01-01T21:40:00"/>
    <n v="69.666666666744277"/>
    <d v="1899-12-30T00:08:00"/>
    <s v="SI"/>
    <n v="0.13333333324408159"/>
    <d v="1900-01-01T22:40:00"/>
    <n v="70.666666666686069"/>
    <x v="1"/>
    <d v="1899-12-30T08:00:00"/>
    <s v="NO"/>
    <s v="MRKU5572070"/>
    <s v="CTU FLEVOKUST BV"/>
    <n v="380"/>
    <n v="100"/>
    <n v="35"/>
    <n v="0"/>
    <n v="3"/>
    <s v="WEEK"/>
    <s v="CTU FLEVOKUST BVWEEK"/>
    <n v="480"/>
    <n v="0"/>
    <n v="480"/>
    <m/>
  </r>
  <r>
    <s v="MORTEN MAERSK"/>
    <s v="Rotterdam"/>
    <d v="2024-04-14T10:20:00"/>
    <x v="32"/>
    <x v="2"/>
    <s v="MAERSK"/>
    <s v="MRKU6190679"/>
    <s v="LELYSTAD"/>
    <d v="2024-04-15T18:00:00"/>
    <d v="2024-04-15T22:45:00"/>
    <x v="364"/>
    <d v="2024-04-15T23:00:00"/>
    <x v="0"/>
    <s v="NO"/>
    <n v="0"/>
    <n v="16"/>
    <x v="3"/>
    <d v="2024-04-15T22:45:00"/>
    <d v="1899-12-31T07:40:00"/>
    <n v="31.666666666686069"/>
    <x v="0"/>
    <x v="8"/>
    <n v="6"/>
    <s v="SI"/>
    <d v="1899-12-31T13:40:00"/>
    <n v="37.666666666686069"/>
    <d v="1899-12-30T00:00:00"/>
    <s v="SI"/>
    <n v="0"/>
    <d v="1899-12-31T12:40:00"/>
    <n v="36.666666666744277"/>
    <x v="0"/>
    <d v="1899-12-30T00:00:00"/>
    <s v="NIGHT"/>
    <s v="MRKU6190679"/>
    <s v="OM TRANSPORT"/>
    <n v="475"/>
    <e v="#N/A"/>
    <n v="50"/>
    <n v="0"/>
    <n v="2"/>
    <s v="NIGHT"/>
    <s v="OM TRANSPORTNIGHT"/>
    <n v="475"/>
    <n v="25"/>
    <n v="500"/>
    <m/>
  </r>
  <r>
    <s v="MORTEN MAERSK"/>
    <s v="Rotterdam"/>
    <d v="2024-04-14T10:20:00"/>
    <x v="32"/>
    <x v="0"/>
    <s v="MAERSK"/>
    <s v="MRKU7093842"/>
    <s v="LELYSTAD"/>
    <d v="2024-04-17T06:00:00"/>
    <d v="2024-04-17T18:23:00"/>
    <x v="374"/>
    <d v="2024-04-17T18:25:00"/>
    <x v="1"/>
    <s v="NO"/>
    <n v="0"/>
    <n v="16"/>
    <x v="3"/>
    <d v="2024-04-17T18:23:00"/>
    <d v="1900-01-01T19:40:00"/>
    <n v="67.666666666686069"/>
    <x v="1"/>
    <x v="23"/>
    <n v="12"/>
    <s v="SI"/>
    <d v="1900-01-02T07:40:00"/>
    <n v="79.666666666686069"/>
    <d v="1899-12-30T00:23:00"/>
    <s v="SI"/>
    <n v="0.38333333336049691"/>
    <d v="1900-01-02T08:05:00"/>
    <n v="80.083333333313931"/>
    <x v="1"/>
    <d v="1899-12-30T18:00:00"/>
    <s v="NO"/>
    <s v="MRKU7093842"/>
    <s v="CTU FLEVOKUST BV"/>
    <n v="380"/>
    <e v="#N/A"/>
    <n v="35"/>
    <n v="0"/>
    <n v="3"/>
    <s v="WEEK"/>
    <s v="CTU FLEVOKUST BVWEEK"/>
    <n v="380"/>
    <n v="0"/>
    <n v="380"/>
    <m/>
  </r>
  <r>
    <s v="MORTEN MAERSK"/>
    <s v="Rotterdam"/>
    <d v="2024-04-14T10:20:00"/>
    <x v="32"/>
    <x v="0"/>
    <s v="MAERSK"/>
    <s v="MRSU0505093"/>
    <s v="LELYSTAD"/>
    <d v="2024-04-15T18:00:00"/>
    <d v="2024-04-15T21:44:00"/>
    <x v="369"/>
    <d v="2024-04-15T22:15:00"/>
    <x v="0"/>
    <s v="CLEANING"/>
    <n v="0"/>
    <n v="16"/>
    <x v="3"/>
    <d v="2024-04-15T21:44:00"/>
    <d v="1899-12-31T07:40:00"/>
    <n v="31.666666666686069"/>
    <x v="0"/>
    <x v="29"/>
    <n v="8.0000000000582077"/>
    <s v="SI"/>
    <d v="1899-12-31T15:40:00"/>
    <n v="39.666666666744277"/>
    <d v="1899-12-30T00:00:00"/>
    <s v="SI"/>
    <n v="0"/>
    <d v="1899-12-31T11:55:00"/>
    <n v="35.916666666744277"/>
    <x v="0"/>
    <d v="1899-12-30T02:00:00"/>
    <s v="NIGHT"/>
    <s v="MRSU0505093"/>
    <s v="CTU FLEVOKUST BV"/>
    <n v="530"/>
    <n v="100"/>
    <n v="35"/>
    <n v="0"/>
    <n v="2"/>
    <s v="NIGHT"/>
    <s v="CTU FLEVOKUST BVNIGHT"/>
    <n v="630"/>
    <n v="0"/>
    <n v="690"/>
    <n v="60"/>
  </r>
  <r>
    <s v="MORTEN MAERSK"/>
    <s v="Rotterdam"/>
    <d v="2024-04-14T10:20:00"/>
    <x v="32"/>
    <x v="3"/>
    <s v="MAERSK"/>
    <s v="MRSU0527678"/>
    <s v="LELYSTAD"/>
    <d v="2024-04-15T18:00:00"/>
    <d v="2024-04-16T13:24:00"/>
    <x v="375"/>
    <d v="2024-04-16T14:55:00"/>
    <x v="0"/>
    <s v="CLEANING"/>
    <n v="0"/>
    <n v="16"/>
    <x v="3"/>
    <d v="2024-04-16T13:24:00"/>
    <d v="1899-12-31T07:40:00"/>
    <n v="31.666666666686069"/>
    <x v="0"/>
    <x v="30"/>
    <n v="20.000000000058208"/>
    <s v="SI"/>
    <d v="1900-01-01T03:40:00"/>
    <n v="51.666666666744277"/>
    <d v="1899-12-30T00:00:00"/>
    <s v="SI"/>
    <n v="0"/>
    <d v="1900-01-01T04:35:00"/>
    <n v="52.583333333430346"/>
    <x v="1"/>
    <d v="1899-12-30T14:00:00"/>
    <s v="NO"/>
    <s v="MRSU0527678"/>
    <s v="MSI"/>
    <n v="480"/>
    <n v="120"/>
    <n v="50"/>
    <n v="0"/>
    <n v="2"/>
    <s v="WEEK"/>
    <s v="MSIWEEK"/>
    <n v="600"/>
    <n v="25"/>
    <n v="625"/>
    <m/>
  </r>
  <r>
    <s v="MORTEN MAERSK"/>
    <s v="Rotterdam"/>
    <d v="2024-04-14T10:20:00"/>
    <x v="32"/>
    <x v="3"/>
    <s v="MAERSK"/>
    <s v="MRSU0571710"/>
    <s v="LELYSTAD"/>
    <d v="2024-04-15T18:00:00"/>
    <d v="2024-04-16T13:24:00"/>
    <x v="376"/>
    <d v="2024-04-16T14:50:00"/>
    <x v="0"/>
    <s v="CLEANING"/>
    <n v="0"/>
    <n v="16"/>
    <x v="3"/>
    <d v="2024-04-16T13:24:00"/>
    <d v="1899-12-31T07:40:00"/>
    <n v="31.666666666686069"/>
    <x v="0"/>
    <x v="52"/>
    <n v="18.999999999941792"/>
    <s v="SI"/>
    <d v="1900-01-01T02:40:00"/>
    <n v="50.666666666627862"/>
    <d v="1899-12-30T00:24:00"/>
    <s v="SI"/>
    <n v="0.40000000008149073"/>
    <d v="1900-01-01T04:30:00"/>
    <n v="52.5"/>
    <x v="1"/>
    <d v="1899-12-30T13:00:00"/>
    <s v="NO"/>
    <s v="MRSU0571710"/>
    <s v="MSI"/>
    <n v="480"/>
    <n v="120"/>
    <n v="50"/>
    <n v="0"/>
    <n v="2"/>
    <s v="WEEK"/>
    <s v="MSIWEEK"/>
    <n v="600"/>
    <n v="25"/>
    <n v="625"/>
    <m/>
  </r>
  <r>
    <s v="MORTEN MAERSK"/>
    <s v="Rotterdam"/>
    <d v="2024-04-14T10:20:00"/>
    <x v="32"/>
    <x v="0"/>
    <s v="MAERSK"/>
    <s v="MRSU0585490"/>
    <s v="LELYSTAD"/>
    <d v="2024-04-17T06:00:00"/>
    <d v="2024-04-17T10:48:00"/>
    <x v="372"/>
    <d v="2024-04-17T12:34:00"/>
    <x v="1"/>
    <s v="CLEANING"/>
    <n v="0"/>
    <n v="16"/>
    <x v="3"/>
    <d v="2024-04-17T10:48:00"/>
    <d v="1900-01-01T19:40:00"/>
    <n v="67.666666666686069"/>
    <x v="1"/>
    <x v="2"/>
    <n v="3.9999999999417923"/>
    <s v="SI"/>
    <d v="1900-01-01T23:40:00"/>
    <n v="71.666666666627862"/>
    <d v="1899-12-30T00:48:00"/>
    <s v="NO"/>
    <n v="0.79999999998835847"/>
    <d v="1900-01-02T02:14:00"/>
    <n v="74.233333333279006"/>
    <x v="1"/>
    <d v="1899-12-30T10:00:00"/>
    <s v="NO"/>
    <s v="MRSU0585490"/>
    <s v="CTU FLEVOKUST BV"/>
    <n v="380"/>
    <n v="100"/>
    <n v="35"/>
    <n v="0"/>
    <n v="3"/>
    <s v="WEEK"/>
    <s v="CTU FLEVOKUST BVWEEK"/>
    <n v="480"/>
    <n v="0"/>
    <n v="480"/>
    <m/>
  </r>
  <r>
    <s v="MORTEN MAERSK"/>
    <s v="Rotterdam"/>
    <d v="2024-04-14T10:20:00"/>
    <x v="32"/>
    <x v="0"/>
    <s v="MAERSK"/>
    <s v="MRSU0587532"/>
    <s v="LELYSTAD"/>
    <d v="2024-04-15T18:00:00"/>
    <d v="2024-04-16T12:54:00"/>
    <x v="375"/>
    <d v="2024-04-16T14:30:00"/>
    <x v="0"/>
    <s v="CLEANING"/>
    <n v="0"/>
    <n v="16"/>
    <x v="3"/>
    <d v="2024-04-16T12:54:00"/>
    <d v="1899-12-31T07:40:00"/>
    <n v="31.666666666686069"/>
    <x v="0"/>
    <x v="30"/>
    <n v="20.000000000058208"/>
    <s v="SI"/>
    <d v="1900-01-01T03:40:00"/>
    <n v="51.666666666744277"/>
    <d v="1899-12-30T00:00:00"/>
    <s v="SI"/>
    <n v="0"/>
    <d v="1900-01-01T04:10:00"/>
    <n v="52.166666666627862"/>
    <x v="1"/>
    <d v="1899-12-30T14:00:00"/>
    <s v="NO"/>
    <s v="MRSU0587532"/>
    <s v="CTU FLEVOKUST BV"/>
    <n v="520"/>
    <n v="100"/>
    <n v="35"/>
    <n v="0"/>
    <n v="2"/>
    <s v="WEEK"/>
    <s v="CTU FLEVOKUST BVWEEK"/>
    <n v="620"/>
    <n v="0"/>
    <n v="620"/>
    <m/>
  </r>
  <r>
    <s v="MORTEN MAERSK"/>
    <s v="Rotterdam"/>
    <d v="2024-04-14T10:20:00"/>
    <x v="32"/>
    <x v="0"/>
    <s v="MAERSK"/>
    <s v="MRSU0587830"/>
    <s v="LELYSTAD"/>
    <d v="2024-04-17T06:00:00"/>
    <d v="2024-04-17T09:31:00"/>
    <x v="377"/>
    <d v="2024-04-17T12:00:00"/>
    <x v="1"/>
    <s v="CLEANING"/>
    <n v="0"/>
    <n v="16"/>
    <x v="3"/>
    <d v="2024-04-17T09:31:00"/>
    <d v="1900-01-01T19:40:00"/>
    <n v="67.666666666686069"/>
    <x v="1"/>
    <x v="6"/>
    <n v="3"/>
    <s v="SI"/>
    <d v="1900-01-01T22:40:00"/>
    <n v="70.666666666686069"/>
    <d v="1899-12-30T00:31:00"/>
    <s v="SI"/>
    <n v="0.5166666666045785"/>
    <d v="1900-01-02T01:40:00"/>
    <n v="73.666666666686069"/>
    <x v="1"/>
    <d v="1899-12-30T09:00:00"/>
    <s v="NO"/>
    <s v="MRSU0587830"/>
    <s v="CTU FLEVOKUST BV"/>
    <n v="380"/>
    <n v="100"/>
    <n v="35"/>
    <n v="0"/>
    <n v="3"/>
    <s v="WEEK"/>
    <s v="CTU FLEVOKUST BVWEEK"/>
    <n v="480"/>
    <n v="0"/>
    <n v="480"/>
    <m/>
  </r>
  <r>
    <s v="MORTEN MAERSK"/>
    <s v="Rotterdam"/>
    <d v="2024-04-14T10:20:00"/>
    <x v="32"/>
    <x v="0"/>
    <s v="MAERSK"/>
    <s v="MRSU0589290"/>
    <s v="LELYSTAD"/>
    <d v="2024-04-17T06:00:00"/>
    <d v="2024-04-17T06:05:00"/>
    <x v="378"/>
    <d v="2024-04-17T06:25:00"/>
    <x v="1"/>
    <s v="CLEANING"/>
    <n v="0"/>
    <n v="16"/>
    <x v="3"/>
    <d v="2024-04-17T06:05:00"/>
    <d v="1900-01-01T19:40:00"/>
    <n v="67.666666666686069"/>
    <x v="1"/>
    <x v="1"/>
    <n v="0"/>
    <s v="SI"/>
    <d v="1900-01-01T19:40:00"/>
    <n v="67.666666666686069"/>
    <d v="1899-12-30T00:05:00"/>
    <s v="SI"/>
    <n v="8.3333333255723119E-2"/>
    <d v="1900-01-01T20:05:00"/>
    <n v="68.083333333313931"/>
    <x v="1"/>
    <d v="1899-12-30T06:00:00"/>
    <s v="NO"/>
    <s v="MRSU0589290"/>
    <s v="CTU FLEVOKUST BV"/>
    <n v="380"/>
    <n v="100"/>
    <n v="35"/>
    <n v="0"/>
    <n v="3"/>
    <s v="WEEK"/>
    <s v="CTU FLEVOKUST BVWEEK"/>
    <n v="480"/>
    <n v="0"/>
    <n v="480"/>
    <m/>
  </r>
  <r>
    <s v="MORTEN MAERSK"/>
    <s v="Rotterdam"/>
    <d v="2024-04-14T10:20:00"/>
    <x v="32"/>
    <x v="3"/>
    <s v="MAERSK"/>
    <s v="MRSU0603274"/>
    <s v="LELYSTAD"/>
    <d v="2024-04-15T18:00:00"/>
    <d v="2024-04-16T20:01:00"/>
    <x v="379"/>
    <d v="2024-04-16T20:50:00"/>
    <x v="0"/>
    <s v="CLEANING"/>
    <n v="0"/>
    <n v="16"/>
    <x v="3"/>
    <d v="2024-04-16T20:01:00"/>
    <d v="1899-12-31T07:40:00"/>
    <n v="31.666666666686069"/>
    <x v="0"/>
    <x v="26"/>
    <n v="24.999999999941792"/>
    <s v="NO"/>
    <d v="1900-01-01T08:40:00"/>
    <n v="56.666666666627862"/>
    <d v="1899-12-30T01:01:00"/>
    <s v="NO"/>
    <n v="1.0166666666627862"/>
    <d v="1900-01-01T10:30:00"/>
    <n v="58.5"/>
    <x v="1"/>
    <d v="1899-12-30T19:00:00"/>
    <s v="NO"/>
    <s v="MRSU0603274"/>
    <s v="MSI"/>
    <n v="480"/>
    <n v="120"/>
    <n v="50"/>
    <n v="0"/>
    <n v="2"/>
    <s v="WEEK"/>
    <s v="MSIWEEK"/>
    <n v="600"/>
    <n v="25"/>
    <n v="625"/>
    <m/>
  </r>
  <r>
    <s v="MORTEN MAERSK"/>
    <s v="Rotterdam"/>
    <d v="2024-04-14T10:20:00"/>
    <x v="32"/>
    <x v="3"/>
    <s v="MAERSK"/>
    <s v="MRSU0603905"/>
    <s v="LELYSTAD"/>
    <d v="2024-04-15T18:00:00"/>
    <d v="2024-04-16T20:01:00"/>
    <x v="379"/>
    <d v="2024-04-16T20:35:00"/>
    <x v="0"/>
    <s v="CLEANING"/>
    <n v="0"/>
    <n v="16"/>
    <x v="3"/>
    <d v="2024-04-16T20:01:00"/>
    <d v="1899-12-31T07:40:00"/>
    <n v="31.666666666686069"/>
    <x v="0"/>
    <x v="26"/>
    <n v="24.999999999941792"/>
    <s v="NO"/>
    <d v="1900-01-01T08:40:00"/>
    <n v="56.666666666627862"/>
    <d v="1899-12-30T01:01:00"/>
    <s v="NO"/>
    <n v="1.0166666666627862"/>
    <d v="1900-01-01T10:15:00"/>
    <n v="58.250000000058208"/>
    <x v="1"/>
    <d v="1899-12-30T19:00:00"/>
    <s v="NO"/>
    <s v="MRSU0603905"/>
    <s v="MSI"/>
    <n v="480"/>
    <n v="120"/>
    <n v="50"/>
    <n v="0"/>
    <n v="2"/>
    <s v="WEEK"/>
    <s v="MSIWEEK"/>
    <n v="600"/>
    <n v="25"/>
    <n v="625"/>
    <m/>
  </r>
  <r>
    <s v="MORTEN MAERSK"/>
    <s v="Rotterdam"/>
    <d v="2024-04-14T10:20:00"/>
    <x v="32"/>
    <x v="0"/>
    <s v="MAERSK"/>
    <s v="MRSU0605169"/>
    <s v="LELYSTAD"/>
    <d v="2024-04-17T06:00:00"/>
    <d v="2024-04-17T23:10:00"/>
    <x v="380"/>
    <d v="2024-04-17T23:10:00"/>
    <x v="1"/>
    <s v="CLEANING"/>
    <n v="0"/>
    <n v="16"/>
    <x v="3"/>
    <d v="2024-04-17T23:10:00"/>
    <d v="1900-01-01T19:40:00"/>
    <n v="67.666666666686069"/>
    <x v="1"/>
    <x v="19"/>
    <n v="9"/>
    <s v="SI"/>
    <d v="1900-01-02T04:40:00"/>
    <n v="76.666666666686069"/>
    <d v="1899-12-30T08:10:00"/>
    <s v="NO"/>
    <n v="8.1666666667442769"/>
    <d v="1900-01-02T12:50:00"/>
    <n v="84.833333333430346"/>
    <x v="1"/>
    <d v="1899-12-30T15:00:00"/>
    <s v="NO"/>
    <s v="MRSU0605169"/>
    <s v="CTU FLEVOKUST BV"/>
    <n v="380"/>
    <n v="100"/>
    <n v="35"/>
    <n v="0"/>
    <n v="3"/>
    <s v="WEEK"/>
    <s v="CTU FLEVOKUST BVWEEK"/>
    <n v="480"/>
    <n v="0"/>
    <n v="480"/>
    <m/>
  </r>
  <r>
    <s v="MORTEN MAERSK"/>
    <s v="Rotterdam"/>
    <d v="2024-04-14T10:20:00"/>
    <x v="32"/>
    <x v="2"/>
    <s v="MAERSK"/>
    <s v="MRSU3423980"/>
    <s v="LELYSTAD"/>
    <d v="2024-04-15T18:00:00"/>
    <d v="2024-04-15T14:56:00"/>
    <x v="381"/>
    <d v="2024-04-15T18:05:00"/>
    <x v="0"/>
    <s v="CLEANING"/>
    <n v="0"/>
    <n v="16"/>
    <x v="3"/>
    <d v="2024-04-15T14:56:00"/>
    <d v="1899-12-31T07:40:00"/>
    <n v="31.666666666686069"/>
    <x v="0"/>
    <x v="3"/>
    <n v="2.0000000000582077"/>
    <s v="SI"/>
    <d v="1899-12-31T09:40:00"/>
    <n v="33.666666666744277"/>
    <d v="1899-12-30T00:00:00"/>
    <s v="SI"/>
    <n v="0"/>
    <d v="1899-12-31T07:45:00"/>
    <n v="31.749999999941792"/>
    <x v="0"/>
    <d v="1899-12-30T20:00:00"/>
    <s v="NIGHT"/>
    <s v="MRSU3423980"/>
    <s v="OM TRANSPORT"/>
    <n v="475"/>
    <n v="110"/>
    <n v="50"/>
    <n v="0"/>
    <n v="1"/>
    <s v="NIGHT"/>
    <s v="OM TRANSPORTNIGHT"/>
    <n v="585"/>
    <n v="25"/>
    <n v="610"/>
    <m/>
  </r>
  <r>
    <s v="MORTEN MAERSK"/>
    <s v="Rotterdam"/>
    <d v="2024-04-14T10:20:00"/>
    <x v="32"/>
    <x v="0"/>
    <s v="MAERSK"/>
    <s v="MRSU5135330"/>
    <s v="LELYSTAD"/>
    <d v="2024-04-15T18:00:00"/>
    <d v="2024-04-16T21:59:00"/>
    <x v="382"/>
    <d v="2024-04-16T22:30:00"/>
    <x v="0"/>
    <s v="CLEANING"/>
    <n v="0"/>
    <n v="16"/>
    <x v="3"/>
    <d v="2024-04-16T21:59:00"/>
    <d v="1899-12-31T07:40:00"/>
    <n v="31.666666666686069"/>
    <x v="0"/>
    <x v="57"/>
    <n v="27"/>
    <s v="NO"/>
    <d v="1900-01-01T10:40:00"/>
    <n v="58.666666666686069"/>
    <d v="1899-12-30T00:59:00"/>
    <s v="NO"/>
    <n v="0.9833333333954215"/>
    <d v="1900-01-01T12:10:00"/>
    <n v="60.166666666686069"/>
    <x v="1"/>
    <d v="1899-12-30T21:00:00"/>
    <s v="NIGHT"/>
    <s v="MRSU5135330"/>
    <s v="CTU FLEVOKUST BV"/>
    <n v="530"/>
    <n v="100"/>
    <n v="35"/>
    <n v="0"/>
    <n v="2"/>
    <s v="NIGHT"/>
    <s v="CTU FLEVOKUST BVNIGHT"/>
    <n v="630"/>
    <n v="0"/>
    <n v="630"/>
    <m/>
  </r>
  <r>
    <s v="MORTEN MAERSK"/>
    <s v="Rotterdam"/>
    <d v="2024-04-14T10:20:00"/>
    <x v="32"/>
    <x v="0"/>
    <s v="MAERSK"/>
    <s v="MSKU1599711"/>
    <s v="LELYSTAD"/>
    <d v="2024-04-17T06:00:00"/>
    <d v="2024-04-17T08:27:00"/>
    <x v="378"/>
    <d v="2024-04-17T12:00:00"/>
    <x v="1"/>
    <s v="CLEANING"/>
    <n v="0"/>
    <n v="16"/>
    <x v="3"/>
    <d v="2024-04-17T08:27:00"/>
    <d v="1900-01-01T19:40:00"/>
    <n v="67.666666666686069"/>
    <x v="1"/>
    <x v="1"/>
    <n v="0"/>
    <s v="SI"/>
    <d v="1900-01-01T19:40:00"/>
    <n v="67.666666666686069"/>
    <d v="1899-12-30T02:27:00"/>
    <s v="NO"/>
    <n v="2.4499999999534339"/>
    <d v="1900-01-02T01:40:00"/>
    <n v="73.666666666686069"/>
    <x v="1"/>
    <d v="1899-12-30T06:00:00"/>
    <s v="NO"/>
    <s v="MSKU1599711"/>
    <s v="CTU FLEVOKUST BV"/>
    <n v="380"/>
    <n v="100"/>
    <n v="35"/>
    <n v="0"/>
    <n v="3"/>
    <s v="WEEK"/>
    <s v="CTU FLEVOKUST BVWEEK"/>
    <n v="480"/>
    <n v="0"/>
    <n v="580"/>
    <n v="100"/>
  </r>
  <r>
    <s v="MORTEN MAERSK"/>
    <s v="Rotterdam"/>
    <d v="2024-04-14T10:20:00"/>
    <x v="32"/>
    <x v="1"/>
    <s v="MAERSK"/>
    <s v="MSKU4614419"/>
    <s v="LELYSTAD"/>
    <d v="2024-04-15T18:00:00"/>
    <d v="2024-04-15T17:52:00"/>
    <x v="360"/>
    <d v="2024-04-15T18:10:00"/>
    <x v="0"/>
    <s v="NO"/>
    <n v="0"/>
    <n v="16"/>
    <x v="3"/>
    <d v="2024-04-15T17:52:00"/>
    <d v="1899-12-31T07:40:00"/>
    <n v="31.666666666686069"/>
    <x v="0"/>
    <x v="1"/>
    <n v="0"/>
    <s v="SI"/>
    <d v="1899-12-31T07:40:00"/>
    <n v="31.666666666686069"/>
    <d v="1899-12-30T00:00:00"/>
    <s v="SI"/>
    <n v="0"/>
    <d v="1899-12-31T07:50:00"/>
    <n v="31.833333333372138"/>
    <x v="0"/>
    <d v="1899-12-30T18:00:00"/>
    <s v="NO"/>
    <s v="MSKU4614419"/>
    <s v="LOGIX"/>
    <n v="530"/>
    <e v="#N/A"/>
    <n v="50"/>
    <n v="0"/>
    <n v="1"/>
    <s v="WEEK"/>
    <s v="LOGIXWEEK"/>
    <n v="530"/>
    <n v="25"/>
    <n v="555"/>
    <m/>
  </r>
  <r>
    <s v="MORTEN MAERSK"/>
    <s v="Rotterdam"/>
    <d v="2024-04-14T10:20:00"/>
    <x v="32"/>
    <x v="2"/>
    <s v="MAERSK"/>
    <s v="MSKU9224394"/>
    <s v="LELYSTAD"/>
    <d v="2024-04-15T18:00:00"/>
    <d v="2024-04-15T14:40:00"/>
    <x v="383"/>
    <d v="2024-04-15T14:40:00"/>
    <x v="0"/>
    <s v="NO"/>
    <n v="0"/>
    <n v="16"/>
    <x v="3"/>
    <d v="2024-04-15T14:40:00"/>
    <d v="1899-12-31T07:40:00"/>
    <n v="31.666666666686069"/>
    <x v="0"/>
    <x v="2"/>
    <n v="3.9999999999417923"/>
    <s v="SI"/>
    <d v="1899-12-31T11:40:00"/>
    <n v="35.666666666627862"/>
    <d v="1899-12-30T00:00:00"/>
    <s v="SI"/>
    <n v="0"/>
    <d v="1899-12-31T04:20:00"/>
    <n v="28.333333333313931"/>
    <x v="0"/>
    <d v="1899-12-30T22:00:00"/>
    <s v="NIGHT"/>
    <s v="MSKU9224394"/>
    <s v="OM TRANSPORT"/>
    <n v="475"/>
    <e v="#N/A"/>
    <n v="50"/>
    <n v="0"/>
    <n v="1"/>
    <s v="NIGHT"/>
    <s v="OM TRANSPORTNIGHT"/>
    <n v="475"/>
    <n v="25"/>
    <n v="500"/>
    <m/>
  </r>
  <r>
    <s v="MORTEN MAERSK"/>
    <s v="Rotterdam"/>
    <d v="2024-04-14T10:20:00"/>
    <x v="32"/>
    <x v="0"/>
    <s v="MAERSK"/>
    <s v="MSKU9859245"/>
    <s v="LELYSTAD"/>
    <d v="2024-04-17T06:00:00"/>
    <d v="2024-04-17T22:10:00"/>
    <x v="384"/>
    <d v="2024-04-17T22:10:00"/>
    <x v="1"/>
    <s v="CLEANING"/>
    <n v="0"/>
    <n v="16"/>
    <x v="3"/>
    <d v="2024-04-17T22:10:00"/>
    <d v="1900-01-01T19:40:00"/>
    <n v="67.666666666686069"/>
    <x v="1"/>
    <x v="29"/>
    <n v="8.0000000000582077"/>
    <s v="SI"/>
    <d v="1900-01-02T03:40:00"/>
    <n v="75.666666666744277"/>
    <d v="1899-12-30T08:10:00"/>
    <s v="NO"/>
    <n v="8.1666666665696539"/>
    <d v="1900-01-02T11:50:00"/>
    <n v="83.833333333313931"/>
    <x v="1"/>
    <d v="1899-12-30T14:00:00"/>
    <s v="NO"/>
    <s v="MSKU9859245"/>
    <s v="CTU FLEVOKUST BV"/>
    <n v="380"/>
    <n v="100"/>
    <n v="35"/>
    <n v="0"/>
    <n v="3"/>
    <s v="WEEK"/>
    <s v="CTU FLEVOKUST BVWEEK"/>
    <n v="480"/>
    <n v="0"/>
    <n v="480"/>
    <m/>
  </r>
  <r>
    <s v="MORTEN MAERSK"/>
    <s v="Rotterdam"/>
    <d v="2024-04-14T10:20:00"/>
    <x v="32"/>
    <x v="1"/>
    <s v="MAERSK"/>
    <s v="MSKU9875800"/>
    <s v="SIMEI LELYSTAD"/>
    <d v="2024-04-15T18:00:00"/>
    <d v="2024-04-16T09:40:00"/>
    <x v="368"/>
    <d v="2024-04-16T10:00:00"/>
    <x v="0"/>
    <s v="NO"/>
    <n v="1"/>
    <n v="16"/>
    <x v="3"/>
    <d v="2024-04-16T09:40:00"/>
    <d v="1899-12-31T07:40:00"/>
    <n v="31.666666666686069"/>
    <x v="0"/>
    <x v="31"/>
    <n v="15"/>
    <s v="SI"/>
    <d v="1899-12-31T22:40:00"/>
    <n v="46.666666666686069"/>
    <d v="1899-12-30T00:40:00"/>
    <s v="SI"/>
    <n v="0.66666666674427688"/>
    <d v="1899-12-31T23:40:00"/>
    <n v="47.666666666627862"/>
    <x v="0"/>
    <d v="1899-12-30T09:00:00"/>
    <s v="NO"/>
    <s v="MSKU9875800"/>
    <s v="LOGIX"/>
    <n v="530"/>
    <e v="#N/A"/>
    <n v="50"/>
    <n v="50"/>
    <n v="2"/>
    <s v="WEEK"/>
    <s v="LOGIXWEEK"/>
    <n v="580"/>
    <n v="25"/>
    <n v="605"/>
    <m/>
  </r>
  <r>
    <s v="MORTEN MAERSK"/>
    <s v="Rotterdam"/>
    <d v="2024-04-14T10:20:00"/>
    <x v="32"/>
    <x v="2"/>
    <s v="MAERSK"/>
    <s v="SEKU4595071"/>
    <s v="LELYSTAD"/>
    <d v="2024-04-15T18:00:00"/>
    <d v="2024-04-15T22:18:00"/>
    <x v="385"/>
    <d v="2024-04-15T23:14:00"/>
    <x v="0"/>
    <s v="CLEANING"/>
    <n v="0"/>
    <n v="16"/>
    <x v="3"/>
    <d v="2024-04-15T22:18:00"/>
    <d v="1899-12-31T07:40:00"/>
    <n v="31.666666666686069"/>
    <x v="0"/>
    <x v="22"/>
    <n v="5.0000000000582077"/>
    <s v="SI"/>
    <d v="1899-12-31T12:40:00"/>
    <n v="36.666666666744277"/>
    <d v="1899-12-30T00:00:00"/>
    <s v="SI"/>
    <n v="0"/>
    <d v="1899-12-31T12:54:00"/>
    <n v="36.899999999965075"/>
    <x v="0"/>
    <d v="1899-12-30T23:00:00"/>
    <s v="NIGHT"/>
    <s v="SEKU4595071"/>
    <s v="OM TRANSPORT"/>
    <n v="475"/>
    <n v="110"/>
    <n v="50"/>
    <n v="0"/>
    <n v="1"/>
    <s v="NIGHT"/>
    <s v="OM TRANSPORTNIGHT"/>
    <n v="585"/>
    <n v="25"/>
    <n v="610"/>
    <m/>
  </r>
  <r>
    <s v="MORTEN MAERSK"/>
    <s v="Rotterdam"/>
    <d v="2024-04-14T10:20:00"/>
    <x v="32"/>
    <x v="0"/>
    <s v="MAERSK"/>
    <s v="SEKU4687476"/>
    <s v="LELYSTAD"/>
    <d v="2024-04-15T18:00:00"/>
    <d v="2024-04-16T00:42:00"/>
    <x v="364"/>
    <d v="2024-04-16T00:42:00"/>
    <x v="0"/>
    <s v="CLEANING"/>
    <n v="0"/>
    <n v="16"/>
    <x v="3"/>
    <d v="2024-04-16T00:42:00"/>
    <d v="1899-12-31T07:40:00"/>
    <n v="31.666666666686069"/>
    <x v="0"/>
    <x v="8"/>
    <n v="6"/>
    <s v="SI"/>
    <d v="1899-12-31T13:40:00"/>
    <n v="37.666666666686069"/>
    <d v="1899-12-30T00:42:00"/>
    <s v="SI"/>
    <n v="0.70000000001164153"/>
    <d v="1899-12-31T14:22:00"/>
    <n v="38.366666666697711"/>
    <x v="0"/>
    <d v="1899-12-30T00:00:00"/>
    <s v="NIGHT"/>
    <s v="SEKU4687476"/>
    <s v="CTU FLEVOKUST BV"/>
    <n v="530"/>
    <n v="100"/>
    <n v="35"/>
    <n v="0"/>
    <n v="2"/>
    <s v="NIGHT"/>
    <s v="CTU FLEVOKUST BVNIGHT"/>
    <n v="630"/>
    <n v="0"/>
    <n v="630"/>
    <m/>
  </r>
  <r>
    <s v="MORTEN MAERSK"/>
    <s v="Rotterdam"/>
    <d v="2024-04-14T10:20:00"/>
    <x v="32"/>
    <x v="0"/>
    <s v="MAERSK"/>
    <s v="SEKU4728889"/>
    <s v="LELYSTAD"/>
    <d v="2024-04-17T06:00:00"/>
    <d v="2024-04-17T17:01:00"/>
    <x v="380"/>
    <d v="2024-04-18T03:45:00"/>
    <x v="1"/>
    <s v="CLEANING"/>
    <n v="0"/>
    <n v="16"/>
    <x v="3"/>
    <d v="2024-04-17T17:01:00"/>
    <d v="1900-01-01T19:40:00"/>
    <n v="67.666666666686069"/>
    <x v="1"/>
    <x v="19"/>
    <n v="9"/>
    <s v="SI"/>
    <d v="1900-01-02T04:40:00"/>
    <n v="76.666666666686069"/>
    <d v="1899-12-30T02:01:00"/>
    <s v="NO"/>
    <n v="2.0166666666045785"/>
    <d v="1900-01-02T17:25:00"/>
    <n v="89.416666666686069"/>
    <x v="1"/>
    <d v="1899-12-30T15:00:00"/>
    <s v="NO"/>
    <s v="SEKU4728889"/>
    <s v="CTU FLEVOKUST BV"/>
    <n v="380"/>
    <n v="100"/>
    <n v="35"/>
    <n v="0"/>
    <n v="3"/>
    <s v="WEEK"/>
    <s v="CTU FLEVOKUST BVWEEK"/>
    <n v="480"/>
    <n v="0"/>
    <n v="480"/>
    <m/>
  </r>
  <r>
    <s v="MORTEN MAERSK"/>
    <s v="Rotterdam"/>
    <d v="2024-04-14T10:20:00"/>
    <x v="32"/>
    <x v="0"/>
    <s v="MAERSK"/>
    <s v="SUDU5802754"/>
    <s v="LELYSTAD"/>
    <d v="2024-04-15T18:00:00"/>
    <d v="2024-04-15T20:08:00"/>
    <x v="381"/>
    <d v="2024-04-15T20:36:00"/>
    <x v="0"/>
    <s v="CLEANING"/>
    <n v="0"/>
    <n v="16"/>
    <x v="3"/>
    <d v="2024-04-15T20:08:00"/>
    <d v="1899-12-31T07:40:00"/>
    <n v="31.666666666686069"/>
    <x v="0"/>
    <x v="3"/>
    <n v="2.0000000000582077"/>
    <s v="SI"/>
    <d v="1899-12-31T09:40:00"/>
    <n v="33.666666666744277"/>
    <d v="1899-12-30T00:08:00"/>
    <s v="SI"/>
    <n v="0.13333333324408159"/>
    <d v="1899-12-31T10:16:00"/>
    <n v="34.266666666604578"/>
    <x v="0"/>
    <d v="1899-12-30T20:00:00"/>
    <s v="NIGHT"/>
    <s v="SUDU5802754"/>
    <s v="CTU FLEVOKUST BV"/>
    <n v="530"/>
    <n v="100"/>
    <n v="35"/>
    <n v="0"/>
    <n v="1"/>
    <s v="NIGHT"/>
    <s v="CTU FLEVOKUST BVNIGHT"/>
    <n v="630"/>
    <n v="0"/>
    <n v="630"/>
    <m/>
  </r>
  <r>
    <s v="MORTEN MAERSK"/>
    <s v="Rotterdam"/>
    <d v="2024-04-14T10:20:00"/>
    <x v="32"/>
    <x v="1"/>
    <s v="MAERSK"/>
    <s v="SUDU7480364"/>
    <s v="LELYSTAD"/>
    <d v="2024-04-15T18:00:00"/>
    <d v="2024-04-16T02:40:00"/>
    <x v="369"/>
    <d v="2024-04-16T02:40:00"/>
    <x v="0"/>
    <s v="NO"/>
    <n v="0"/>
    <n v="16"/>
    <x v="3"/>
    <d v="2024-04-16T02:40:00"/>
    <d v="1899-12-31T07:40:00"/>
    <n v="31.666666666686069"/>
    <x v="0"/>
    <x v="29"/>
    <n v="8.0000000000582077"/>
    <s v="SI"/>
    <d v="1899-12-31T15:40:00"/>
    <n v="39.666666666744277"/>
    <d v="1899-12-30T00:40:00"/>
    <s v="SI"/>
    <n v="0.6666666665696539"/>
    <d v="1899-12-31T16:20:00"/>
    <n v="40.333333333313931"/>
    <x v="0"/>
    <d v="1899-12-30T02:00:00"/>
    <s v="NIGHT"/>
    <s v="SUDU7480364"/>
    <s v="LOGIX"/>
    <n v="530"/>
    <e v="#N/A"/>
    <n v="50"/>
    <n v="0"/>
    <n v="2"/>
    <s v="NIGHT"/>
    <s v="LOGIXNIGHT"/>
    <n v="530"/>
    <n v="25"/>
    <n v="555"/>
    <m/>
  </r>
  <r>
    <s v="MORTEN MAERSK"/>
    <s v="Rotterdam"/>
    <d v="2024-04-14T10:20:00"/>
    <x v="32"/>
    <x v="0"/>
    <s v="MAERSK"/>
    <s v="SUDU8818965"/>
    <s v="LELYSTAD"/>
    <d v="2024-04-17T06:00:00"/>
    <d v="2024-04-18T03:00:00"/>
    <x v="386"/>
    <d v="2024-04-18T03:00:00"/>
    <x v="1"/>
    <s v="CLEANING"/>
    <n v="0"/>
    <n v="16"/>
    <x v="3"/>
    <d v="2024-04-18T03:00:00"/>
    <d v="1900-01-01T19:40:00"/>
    <n v="67.666666666686069"/>
    <x v="1"/>
    <x v="36"/>
    <n v="9.9999999999417923"/>
    <s v="SI"/>
    <d v="1900-01-02T05:40:00"/>
    <n v="77.666666666627862"/>
    <d v="1899-12-30T11:00:00"/>
    <s v="NO"/>
    <n v="11.000000000058208"/>
    <d v="1900-01-02T16:40:00"/>
    <n v="88.666666666686069"/>
    <x v="1"/>
    <d v="1899-12-30T16:00:00"/>
    <s v="NO"/>
    <s v="SUDU8818965"/>
    <s v="CTU FLEVOKUST BV"/>
    <n v="380"/>
    <n v="100"/>
    <n v="35"/>
    <n v="0"/>
    <n v="3"/>
    <s v="WEEK"/>
    <s v="CTU FLEVOKUST BVWEEK"/>
    <n v="480"/>
    <n v="0"/>
    <n v="480"/>
    <m/>
  </r>
  <r>
    <s v="MORTEN MAERSK"/>
    <s v="Rotterdam"/>
    <d v="2024-04-14T10:20:00"/>
    <x v="32"/>
    <x v="2"/>
    <s v="MAERSK"/>
    <s v="TCKU6927439"/>
    <s v="SIMEI LELYSTAD"/>
    <d v="2024-04-15T18:00:00"/>
    <d v="2024-04-15T14:00:00"/>
    <x v="387"/>
    <d v="2024-04-15T14:10:00"/>
    <x v="0"/>
    <s v="NO"/>
    <n v="1"/>
    <n v="16"/>
    <x v="3"/>
    <d v="2024-04-15T14:00:00"/>
    <d v="1899-12-31T07:40:00"/>
    <n v="31.666666666686069"/>
    <x v="0"/>
    <x v="7"/>
    <n v="1.5"/>
    <s v="SI"/>
    <d v="1899-12-31T09:10:00"/>
    <n v="33.166666666686069"/>
    <d v="1899-12-30T00:00:00"/>
    <s v="SI"/>
    <n v="0"/>
    <d v="1899-12-31T03:50:00"/>
    <n v="27.833333333430346"/>
    <x v="0"/>
    <d v="1899-12-30T19:30:00"/>
    <s v="NO"/>
    <s v="TCKU6927439"/>
    <s v="OM TRANSPORT"/>
    <n v="475"/>
    <e v="#N/A"/>
    <n v="50"/>
    <n v="50"/>
    <n v="1"/>
    <s v="WEEK"/>
    <s v="OM TRANSPORTWEEK"/>
    <n v="525"/>
    <n v="25"/>
    <n v="550"/>
    <m/>
  </r>
  <r>
    <s v="MORTEN MAERSK"/>
    <s v="Rotterdam"/>
    <d v="2024-04-14T10:20:00"/>
    <x v="32"/>
    <x v="0"/>
    <s v="MAERSK"/>
    <s v="TCLU5595743"/>
    <s v="LELYSTAD"/>
    <d v="2024-04-15T18:00:00"/>
    <d v="2024-04-16T11:58:00"/>
    <x v="388"/>
    <d v="2024-04-16T12:40:00"/>
    <x v="0"/>
    <s v="CLEANING"/>
    <n v="0"/>
    <n v="16"/>
    <x v="3"/>
    <d v="2024-04-16T11:58:00"/>
    <d v="1899-12-31T07:40:00"/>
    <n v="31.666666666686069"/>
    <x v="0"/>
    <x v="12"/>
    <n v="18"/>
    <s v="SI"/>
    <d v="1900-01-01T01:40:00"/>
    <n v="49.666666666686069"/>
    <d v="1899-12-30T00:00:00"/>
    <s v="SI"/>
    <n v="0"/>
    <d v="1900-01-01T02:20:00"/>
    <n v="50.333333333430346"/>
    <x v="1"/>
    <d v="1899-12-30T12:00:00"/>
    <s v="NO"/>
    <s v="TCLU5595743"/>
    <s v="CTU FLEVOKUST BV"/>
    <n v="520"/>
    <n v="100"/>
    <n v="35"/>
    <n v="0"/>
    <n v="2"/>
    <s v="WEEK"/>
    <s v="CTU FLEVOKUST BVWEEK"/>
    <n v="620"/>
    <n v="0"/>
    <n v="620"/>
    <m/>
  </r>
  <r>
    <s v="MORTEN MAERSK"/>
    <s v="Rotterdam"/>
    <d v="2024-04-14T10:20:00"/>
    <x v="32"/>
    <x v="0"/>
    <s v="MAERSK"/>
    <s v="TGBU6852210"/>
    <s v="LELYSTAD"/>
    <d v="2024-04-15T18:00:00"/>
    <d v="2024-04-16T11:32:00"/>
    <x v="361"/>
    <d v="2024-04-16T12:16:00"/>
    <x v="0"/>
    <s v="CLEANING"/>
    <n v="0"/>
    <n v="16"/>
    <x v="3"/>
    <d v="2024-04-16T11:32:00"/>
    <d v="1899-12-31T07:40:00"/>
    <n v="31.666666666686069"/>
    <x v="0"/>
    <x v="16"/>
    <n v="15.999999999941792"/>
    <s v="SI"/>
    <d v="1899-12-31T23:40:00"/>
    <n v="47.666666666627862"/>
    <d v="1899-12-30T01:32:00"/>
    <s v="NO"/>
    <n v="1.5333333334419876"/>
    <d v="1900-01-01T01:56:00"/>
    <n v="49.933333333348855"/>
    <x v="1"/>
    <d v="1899-12-30T10:00:00"/>
    <s v="NO"/>
    <s v="TGBU6852210"/>
    <s v="CTU FLEVOKUST BV"/>
    <n v="520"/>
    <n v="100"/>
    <n v="35"/>
    <n v="0"/>
    <n v="2"/>
    <s v="WEEK"/>
    <s v="CTU FLEVOKUST BVWEEK"/>
    <n v="620"/>
    <n v="0"/>
    <n v="620"/>
    <m/>
  </r>
  <r>
    <s v="MORTEN MAERSK"/>
    <s v="Rotterdam"/>
    <d v="2024-04-14T10:20:00"/>
    <x v="32"/>
    <x v="0"/>
    <s v="MAERSK"/>
    <s v="TGBU9353616"/>
    <s v="LELYSTAD"/>
    <d v="2024-04-17T06:00:00"/>
    <d v="2024-04-17T22:38:00"/>
    <x v="384"/>
    <d v="2024-04-17T22:38:00"/>
    <x v="1"/>
    <s v="CLEANING"/>
    <n v="0"/>
    <n v="16"/>
    <x v="3"/>
    <d v="2024-04-17T22:38:00"/>
    <d v="1900-01-01T19:40:00"/>
    <n v="67.666666666686069"/>
    <x v="1"/>
    <x v="29"/>
    <n v="8.0000000000582077"/>
    <s v="SI"/>
    <d v="1900-01-02T03:40:00"/>
    <n v="75.666666666744277"/>
    <d v="1899-12-30T08:38:00"/>
    <s v="NO"/>
    <n v="8.6333333333604969"/>
    <d v="1900-01-02T12:18:00"/>
    <n v="84.300000000104774"/>
    <x v="1"/>
    <d v="1899-12-30T14:00:00"/>
    <s v="NO"/>
    <s v="TGBU9353616"/>
    <s v="CTU FLEVOKUST BV"/>
    <n v="380"/>
    <n v="100"/>
    <n v="35"/>
    <n v="0"/>
    <n v="3"/>
    <s v="WEEK"/>
    <s v="CTU FLEVOKUST BVWEEK"/>
    <n v="480"/>
    <n v="0"/>
    <n v="480"/>
    <m/>
  </r>
  <r>
    <s v="MAERSK UTAH"/>
    <s v="Rotterdam"/>
    <d v="2024-04-16T08:32:00"/>
    <x v="33"/>
    <x v="3"/>
    <s v="MAERSK"/>
    <s v="MRSU3605028"/>
    <s v="LELYSTAD"/>
    <d v="2024-04-17T07:00:00"/>
    <d v="2024-04-17T07:05:00"/>
    <x v="389"/>
    <d v="2024-04-17T07:20:00"/>
    <x v="0"/>
    <s v="NO"/>
    <n v="0"/>
    <n v="16"/>
    <x v="3"/>
    <d v="2024-04-17T07:05:00"/>
    <d v="1899-12-30T22:28:00"/>
    <n v="22.466666666558012"/>
    <x v="0"/>
    <x v="1"/>
    <n v="0"/>
    <s v="SI"/>
    <d v="1899-12-30T22:28:00"/>
    <n v="22.466666666558012"/>
    <d v="1899-12-30T00:05:00"/>
    <s v="SI"/>
    <n v="8.3333333430346102E-2"/>
    <d v="1899-12-30T22:48:00"/>
    <n v="22.799999999930151"/>
    <x v="0"/>
    <d v="1899-12-30T07:00:00"/>
    <s v="NO"/>
    <s v="MRSU3605028"/>
    <s v="MSI"/>
    <n v="480"/>
    <e v="#N/A"/>
    <n v="50"/>
    <n v="0"/>
    <n v="3"/>
    <s v="WEEK"/>
    <s v="MSIWEEK"/>
    <n v="480"/>
    <n v="25"/>
    <n v="505"/>
    <m/>
  </r>
  <r>
    <s v="MAERSK UTAH"/>
    <s v="Rotterdam"/>
    <d v="2024-04-16T08:32:00"/>
    <x v="33"/>
    <x v="3"/>
    <s v="MAERSK"/>
    <s v="MSKU1177552"/>
    <s v="LELYSTAD"/>
    <d v="2024-04-17T11:30:00"/>
    <d v="2024-04-18T17:53:00"/>
    <x v="390"/>
    <d v="2024-04-18T18:30:00"/>
    <x v="0"/>
    <s v="NO"/>
    <n v="0"/>
    <n v="16"/>
    <x v="3"/>
    <d v="2024-04-18T17:53:00"/>
    <d v="1899-12-31T02:58:00"/>
    <n v="26.966666666558012"/>
    <x v="0"/>
    <x v="70"/>
    <n v="30.500000000058208"/>
    <s v="NO"/>
    <d v="1900-01-01T09:28:00"/>
    <n v="57.46666666661622"/>
    <d v="1899-12-30T00:00:00"/>
    <s v="SI"/>
    <n v="0"/>
    <d v="1900-01-01T09:58:00"/>
    <n v="57.966666666674428"/>
    <x v="1"/>
    <d v="1899-12-30T18:00:00"/>
    <s v="NO"/>
    <s v="MSKU1177552"/>
    <s v="MSI"/>
    <n v="480"/>
    <e v="#N/A"/>
    <n v="50"/>
    <n v="0"/>
    <n v="4"/>
    <s v="WEEK"/>
    <s v="MSIWEEK"/>
    <n v="480"/>
    <n v="25"/>
    <n v="505"/>
    <m/>
  </r>
  <r>
    <s v="MAERSK UTAH"/>
    <s v="Rotterdam"/>
    <d v="2024-04-16T08:32:00"/>
    <x v="33"/>
    <x v="3"/>
    <s v="MAERSK"/>
    <s v="TRHU7741982"/>
    <s v="LELYSTAD"/>
    <d v="2024-04-17T11:30:00"/>
    <d v="2024-04-18T19:01:00"/>
    <x v="391"/>
    <d v="2024-04-18T19:45:00"/>
    <x v="0"/>
    <s v="NO"/>
    <n v="0"/>
    <n v="16"/>
    <x v="3"/>
    <d v="2024-04-18T19:01:00"/>
    <d v="1899-12-31T02:58:00"/>
    <n v="26.966666666558012"/>
    <x v="0"/>
    <x v="43"/>
    <n v="31.5"/>
    <s v="NO"/>
    <d v="1900-01-01T10:28:00"/>
    <n v="58.466666666558012"/>
    <d v="1899-12-30T00:01:00"/>
    <s v="SI"/>
    <n v="1.6666666720993817E-2"/>
    <d v="1900-01-01T11:13:00"/>
    <n v="59.216666666558012"/>
    <x v="1"/>
    <d v="1899-12-30T19:00:00"/>
    <s v="NO"/>
    <s v="TRHU7741982"/>
    <s v="MSI"/>
    <n v="480"/>
    <e v="#N/A"/>
    <n v="50"/>
    <n v="0"/>
    <n v="4"/>
    <s v="WEEK"/>
    <s v="MSIWEEK"/>
    <n v="480"/>
    <n v="25"/>
    <n v="505"/>
    <m/>
  </r>
  <r>
    <s v="NILEDUTCH LION"/>
    <s v="Rotterdam"/>
    <d v="2024-04-20T21:30:00"/>
    <x v="34"/>
    <x v="3"/>
    <s v="HAPAG LLOYD"/>
    <s v="FBIU0100501"/>
    <s v="LELYSTAD"/>
    <d v="2024-04-21T20:00:00"/>
    <d v="2024-04-21T18:23:00"/>
    <x v="392"/>
    <d v="2024-04-21T18:45:00"/>
    <x v="0"/>
    <s v="NO"/>
    <n v="0"/>
    <n v="16"/>
    <x v="3"/>
    <d v="2024-04-21T18:23:00"/>
    <d v="1899-12-30T22:30:00"/>
    <n v="22.5"/>
    <x v="0"/>
    <x v="1"/>
    <n v="0"/>
    <s v="SI"/>
    <d v="1899-12-30T22:30:00"/>
    <n v="22.5"/>
    <d v="1899-12-30T00:00:00"/>
    <s v="SI"/>
    <n v="0"/>
    <d v="1899-12-30T21:15:00"/>
    <n v="21.249999999941792"/>
    <x v="0"/>
    <d v="1899-12-30T20:00:00"/>
    <s v="NIGHT"/>
    <s v="FBIU0100501"/>
    <s v="MSI"/>
    <n v="530"/>
    <e v="#N/A"/>
    <n v="50"/>
    <n v="0"/>
    <n v="7"/>
    <s v="NIGHT"/>
    <s v="MSINIGHT"/>
    <n v="530"/>
    <n v="25"/>
    <n v="555"/>
    <m/>
  </r>
  <r>
    <s v="NILEDUTCH LION"/>
    <s v="Rotterdam"/>
    <d v="2024-04-20T21:30:00"/>
    <x v="34"/>
    <x v="3"/>
    <s v="HAPAG LLOYD"/>
    <s v="FCIU9213990"/>
    <s v="LELYSTAD"/>
    <d v="2024-04-21T20:00:00"/>
    <d v="2024-04-21T21:25:00"/>
    <x v="393"/>
    <d v="2024-04-21T22:05:00"/>
    <x v="0"/>
    <s v="NO"/>
    <n v="0"/>
    <n v="16"/>
    <x v="3"/>
    <d v="2024-04-21T21:25:00"/>
    <d v="1899-12-30T22:30:00"/>
    <n v="22.5"/>
    <x v="0"/>
    <x v="18"/>
    <n v="0.99999999994179234"/>
    <s v="SI"/>
    <d v="1899-12-30T23:30:00"/>
    <n v="23.499999999941792"/>
    <d v="1899-12-30T00:25:00"/>
    <s v="SI"/>
    <n v="0.41666666662786156"/>
    <d v="1899-12-31T00:35:00"/>
    <n v="24.583333333313931"/>
    <x v="0"/>
    <d v="1899-12-30T21:00:00"/>
    <s v="NIGHT"/>
    <s v="FCIU9213990"/>
    <s v="MSI"/>
    <n v="530"/>
    <e v="#N/A"/>
    <n v="50"/>
    <n v="0"/>
    <n v="7"/>
    <s v="NIGHT"/>
    <s v="MSINIGHT"/>
    <n v="530"/>
    <n v="25"/>
    <n v="555"/>
    <m/>
  </r>
  <r>
    <s v="NILEDUTCH LION"/>
    <s v="Rotterdam"/>
    <d v="2024-04-20T21:30:00"/>
    <x v="34"/>
    <x v="3"/>
    <s v="HAPAG LLOYD"/>
    <s v="TCLU8061926"/>
    <s v="LELYSTAD"/>
    <d v="2024-04-21T20:00:00"/>
    <d v="2024-04-21T19:03:00"/>
    <x v="392"/>
    <d v="2024-04-21T19:45:00"/>
    <x v="0"/>
    <s v="NO"/>
    <n v="0"/>
    <n v="16"/>
    <x v="3"/>
    <d v="2024-04-21T19:03:00"/>
    <d v="1899-12-30T22:30:00"/>
    <n v="22.5"/>
    <x v="0"/>
    <x v="1"/>
    <n v="0"/>
    <s v="SI"/>
    <d v="1899-12-30T22:30:00"/>
    <n v="22.5"/>
    <d v="1899-12-30T00:00:00"/>
    <s v="SI"/>
    <n v="0"/>
    <d v="1899-12-30T22:15:00"/>
    <n v="22.249999999883585"/>
    <x v="0"/>
    <d v="1899-12-30T20:00:00"/>
    <s v="NIGHT"/>
    <s v="TCLU8061926"/>
    <s v="MSI"/>
    <n v="530"/>
    <e v="#N/A"/>
    <n v="50"/>
    <n v="0"/>
    <n v="7"/>
    <s v="NIGHT"/>
    <s v="MSINIGHT"/>
    <n v="530"/>
    <n v="25"/>
    <n v="555"/>
    <m/>
  </r>
  <r>
    <s v="MARSEILLE MAERSK"/>
    <s v="Rotterdam"/>
    <d v="2024-04-21T19:49:00"/>
    <x v="35"/>
    <x v="0"/>
    <s v="MAERSK"/>
    <s v="BSIU8061519"/>
    <s v="LELYSTAD"/>
    <d v="2024-04-23T06:00:00"/>
    <d v="2024-04-24T10:07:00"/>
    <x v="394"/>
    <d v="2024-04-24T11:10:00"/>
    <x v="0"/>
    <s v="CLEANING"/>
    <n v="0"/>
    <n v="17"/>
    <x v="3"/>
    <d v="2024-04-24T10:07:00"/>
    <d v="1899-12-31T10:11:00"/>
    <n v="34.183333333348855"/>
    <x v="0"/>
    <x v="57"/>
    <n v="27"/>
    <s v="NO"/>
    <d v="1900-01-01T13:11:00"/>
    <n v="61.183333333348855"/>
    <d v="1899-12-30T01:07:00"/>
    <s v="NO"/>
    <n v="1.1166666666395031"/>
    <d v="1900-01-01T15:21:00"/>
    <n v="63.350000000093132"/>
    <x v="1"/>
    <d v="1899-12-30T09:00:00"/>
    <s v="NO"/>
    <s v="BSIU8061519"/>
    <s v="CTU FLEVOKUST BV"/>
    <n v="520"/>
    <n v="100"/>
    <n v="35"/>
    <n v="0"/>
    <n v="3"/>
    <s v="WEEK"/>
    <s v="CTU FLEVOKUST BVWEEK"/>
    <n v="620"/>
    <n v="0"/>
    <n v="770"/>
    <n v="150"/>
  </r>
  <r>
    <s v="MARSEILLE MAERSK"/>
    <s v="Rotterdam"/>
    <d v="2024-04-21T19:49:00"/>
    <x v="35"/>
    <x v="0"/>
    <s v="MAERSK"/>
    <s v="CAAU6649193"/>
    <s v="LELYSTAD"/>
    <d v="2024-04-23T06:00:00"/>
    <d v="2024-04-23T07:35:00"/>
    <x v="395"/>
    <d v="2024-04-23T08:00:00"/>
    <x v="0"/>
    <s v="CLEANING"/>
    <n v="0"/>
    <n v="17"/>
    <x v="3"/>
    <d v="2024-04-23T07:35:00"/>
    <d v="1899-12-31T10:11:00"/>
    <n v="34.183333333348855"/>
    <x v="0"/>
    <x v="3"/>
    <n v="2.0000000000582077"/>
    <s v="SI"/>
    <d v="1899-12-31T12:11:00"/>
    <n v="36.183333333407063"/>
    <d v="1899-12-30T00:00:00"/>
    <s v="SI"/>
    <n v="0"/>
    <d v="1899-12-31T12:11:00"/>
    <n v="36.183333333407063"/>
    <x v="0"/>
    <d v="1899-12-30T08:00:00"/>
    <s v="NO"/>
    <s v="CAAU6649193"/>
    <s v="CTU FLEVOKUST BV"/>
    <n v="520"/>
    <n v="100"/>
    <n v="35"/>
    <n v="0"/>
    <n v="2"/>
    <s v="WEEK"/>
    <s v="CTU FLEVOKUST BVWEEK"/>
    <n v="620"/>
    <n v="0"/>
    <n v="620"/>
    <m/>
  </r>
  <r>
    <s v="MARSEILLE MAERSK"/>
    <s v="Rotterdam"/>
    <d v="2024-04-21T19:49:00"/>
    <x v="35"/>
    <x v="1"/>
    <s v="MAERSK"/>
    <s v="MAEU9284501"/>
    <s v="SIMEI LELYSTAD"/>
    <d v="2024-04-23T06:00:00"/>
    <d v="2024-04-24T06:45:00"/>
    <x v="396"/>
    <d v="2024-04-24T06:45:00"/>
    <x v="0"/>
    <s v="NO"/>
    <n v="1"/>
    <n v="17"/>
    <x v="3"/>
    <d v="2024-04-24T06:45:00"/>
    <d v="1899-12-31T10:11:00"/>
    <n v="34.183333333348855"/>
    <x v="0"/>
    <x v="26"/>
    <n v="24.999999999941792"/>
    <s v="NO"/>
    <d v="1900-01-01T11:11:00"/>
    <n v="59.183333333290648"/>
    <d v="1899-12-30T00:00:00"/>
    <s v="SI"/>
    <n v="0"/>
    <d v="1900-01-01T10:56:00"/>
    <n v="58.933333333348855"/>
    <x v="1"/>
    <d v="1899-12-30T07:00:00"/>
    <s v="NO"/>
    <s v="MAEU9284501"/>
    <s v="LOGIX"/>
    <n v="530"/>
    <e v="#N/A"/>
    <n v="50"/>
    <n v="50"/>
    <n v="3"/>
    <s v="WEEK"/>
    <s v="LOGIXWEEK"/>
    <n v="580"/>
    <n v="25"/>
    <n v="605"/>
    <m/>
  </r>
  <r>
    <s v="MARSEILLE MAERSK"/>
    <s v="Rotterdam"/>
    <d v="2024-04-21T19:49:00"/>
    <x v="35"/>
    <x v="2"/>
    <s v="MAERSK"/>
    <s v="MAGU5197540"/>
    <s v="LELYSTAD"/>
    <d v="2024-04-23T06:00:00"/>
    <d v="2024-04-24T05:32:00"/>
    <x v="397"/>
    <d v="2024-04-24T06:34:00"/>
    <x v="0"/>
    <s v="CLEANING"/>
    <n v="0"/>
    <n v="17"/>
    <x v="3"/>
    <d v="2024-04-24T05:32:00"/>
    <d v="1899-12-31T10:11:00"/>
    <n v="34.183333333348855"/>
    <x v="0"/>
    <x v="20"/>
    <n v="23.000000000058208"/>
    <s v="SI"/>
    <d v="1900-01-01T09:11:00"/>
    <n v="57.183333333407063"/>
    <d v="1899-12-30T00:32:00"/>
    <s v="SI"/>
    <n v="0.53333333332557231"/>
    <d v="1900-01-01T10:45:00"/>
    <n v="58.749999999941792"/>
    <x v="1"/>
    <d v="1899-12-30T05:00:00"/>
    <s v="NO"/>
    <s v="MAGU5197540"/>
    <s v="OM TRANSPORT"/>
    <n v="475"/>
    <n v="110"/>
    <n v="50"/>
    <n v="0"/>
    <n v="3"/>
    <s v="WEEK"/>
    <s v="OM TRANSPORTWEEK"/>
    <n v="585"/>
    <n v="25"/>
    <n v="610"/>
    <m/>
  </r>
  <r>
    <s v="MARSEILLE MAERSK"/>
    <s v="Rotterdam"/>
    <d v="2024-04-21T19:49:00"/>
    <x v="35"/>
    <x v="0"/>
    <s v="MAERSK"/>
    <s v="MRKU2017290"/>
    <s v="LELYSTAD"/>
    <d v="2024-04-23T06:00:00"/>
    <d v="2024-04-23T15:50:00"/>
    <x v="398"/>
    <d v="2024-04-23T17:30:00"/>
    <x v="0"/>
    <s v="CLEANING"/>
    <n v="0"/>
    <n v="17"/>
    <x v="3"/>
    <d v="2024-04-23T15:50:00"/>
    <d v="1899-12-31T10:11:00"/>
    <n v="34.183333333348855"/>
    <x v="0"/>
    <x v="17"/>
    <n v="11.000000000058208"/>
    <s v="SI"/>
    <d v="1899-12-31T21:11:00"/>
    <n v="45.183333333407063"/>
    <d v="1899-12-30T00:00:00"/>
    <s v="SI"/>
    <n v="0"/>
    <d v="1899-12-31T21:41:00"/>
    <n v="45.683333333290648"/>
    <x v="0"/>
    <d v="1899-12-30T17:00:00"/>
    <s v="NO"/>
    <s v="MRKU2017290"/>
    <s v="CTU FLEVOKUST BV"/>
    <n v="520"/>
    <n v="100"/>
    <n v="35"/>
    <n v="0"/>
    <n v="2"/>
    <s v="WEEK"/>
    <s v="CTU FLEVOKUST BVWEEK"/>
    <n v="620"/>
    <n v="0"/>
    <n v="620"/>
    <m/>
  </r>
  <r>
    <s v="MARSEILLE MAERSK"/>
    <s v="Rotterdam"/>
    <d v="2024-04-21T19:49:00"/>
    <x v="35"/>
    <x v="2"/>
    <s v="MAERSK"/>
    <s v="MRKU3438885"/>
    <s v="LELYSTAD"/>
    <d v="2024-04-23T06:00:00"/>
    <d v="2024-04-24T03:43:00"/>
    <x v="399"/>
    <d v="2024-04-24T05:20:00"/>
    <x v="0"/>
    <s v="CLEANING"/>
    <n v="0"/>
    <n v="17"/>
    <x v="3"/>
    <d v="2024-04-24T03:43:00"/>
    <d v="1899-12-31T10:11:00"/>
    <n v="34.183333333348855"/>
    <x v="0"/>
    <x v="28"/>
    <n v="21"/>
    <s v="SI"/>
    <d v="1900-01-01T07:11:00"/>
    <n v="55.183333333348855"/>
    <d v="1899-12-30T00:43:00"/>
    <s v="SI"/>
    <n v="0.71666666673263535"/>
    <d v="1900-01-01T09:31:00"/>
    <n v="57.516666666604578"/>
    <x v="1"/>
    <d v="1899-12-30T03:00:00"/>
    <s v="NIGHT"/>
    <s v="MRKU3438885"/>
    <s v="OM TRANSPORT"/>
    <n v="475"/>
    <n v="110"/>
    <n v="50"/>
    <n v="0"/>
    <n v="3"/>
    <s v="NIGHT"/>
    <s v="OM TRANSPORTNIGHT"/>
    <n v="585"/>
    <n v="25"/>
    <n v="610"/>
    <m/>
  </r>
  <r>
    <s v="MARSEILLE MAERSK"/>
    <s v="Rotterdam"/>
    <d v="2024-04-21T19:49:00"/>
    <x v="35"/>
    <x v="0"/>
    <s v="MAERSK"/>
    <s v="MRKU3519591"/>
    <s v="LELYSTAD"/>
    <d v="2024-04-23T06:00:00"/>
    <d v="2024-04-23T16:38:00"/>
    <x v="398"/>
    <d v="2024-04-23T20:00:00"/>
    <x v="0"/>
    <s v="CLEANING"/>
    <n v="0"/>
    <n v="17"/>
    <x v="3"/>
    <d v="2024-04-23T16:38:00"/>
    <d v="1899-12-31T10:11:00"/>
    <n v="34.183333333348855"/>
    <x v="0"/>
    <x v="17"/>
    <n v="11.000000000058208"/>
    <s v="SI"/>
    <d v="1899-12-31T21:11:00"/>
    <n v="45.183333333407063"/>
    <d v="1899-12-30T00:00:00"/>
    <s v="SI"/>
    <n v="0"/>
    <d v="1900-01-01T00:11:00"/>
    <n v="48.183333333407063"/>
    <x v="1"/>
    <d v="1899-12-30T17:00:00"/>
    <s v="NO"/>
    <s v="MRKU3519591"/>
    <s v="CTU FLEVOKUST BV"/>
    <n v="520"/>
    <n v="100"/>
    <n v="35"/>
    <n v="0"/>
    <n v="2"/>
    <s v="WEEK"/>
    <s v="CTU FLEVOKUST BVWEEK"/>
    <n v="620"/>
    <n v="0"/>
    <n v="620"/>
    <m/>
  </r>
  <r>
    <s v="MARSEILLE MAERSK"/>
    <s v="Rotterdam"/>
    <d v="2024-04-21T19:49:00"/>
    <x v="35"/>
    <x v="3"/>
    <s v="MAERSK"/>
    <s v="MRKU4174513"/>
    <s v="SIMEI LELYSTAD"/>
    <d v="2024-04-23T06:00:00"/>
    <d v="2024-04-24T08:10:00"/>
    <x v="400"/>
    <d v="2024-04-24T08:10:00"/>
    <x v="0"/>
    <s v="NO"/>
    <n v="1"/>
    <n v="17"/>
    <x v="3"/>
    <d v="2024-04-24T08:10:00"/>
    <d v="1899-12-31T10:11:00"/>
    <n v="34.183333333348855"/>
    <x v="0"/>
    <x v="27"/>
    <n v="26.000000000058208"/>
    <s v="NO"/>
    <d v="1900-01-01T12:11:00"/>
    <n v="60.183333333407063"/>
    <d v="1899-12-30T00:10:00"/>
    <s v="SI"/>
    <n v="0.16666666668606922"/>
    <d v="1900-01-01T12:21:00"/>
    <n v="60.350000000093132"/>
    <x v="1"/>
    <d v="1899-12-30T08:00:00"/>
    <s v="NO"/>
    <s v="MRKU4174513"/>
    <s v="MSI"/>
    <n v="480"/>
    <e v="#N/A"/>
    <n v="50"/>
    <n v="50"/>
    <n v="3"/>
    <s v="WEEK"/>
    <s v="MSIWEEK"/>
    <n v="530"/>
    <n v="25"/>
    <n v="555"/>
    <m/>
  </r>
  <r>
    <s v="MARSEILLE MAERSK"/>
    <s v="Rotterdam"/>
    <d v="2024-04-21T19:49:00"/>
    <x v="35"/>
    <x v="0"/>
    <s v="MAERSK"/>
    <s v="MRKU4631986"/>
    <s v="SIMEI LELYSTAD"/>
    <d v="2024-04-23T06:00:00"/>
    <d v="2024-04-24T08:51:00"/>
    <x v="394"/>
    <d v="2024-04-24T10:50:00"/>
    <x v="0"/>
    <s v="NO"/>
    <n v="1"/>
    <n v="17"/>
    <x v="3"/>
    <d v="2024-04-24T08:51:00"/>
    <d v="1899-12-31T10:11:00"/>
    <n v="34.183333333348855"/>
    <x v="0"/>
    <x v="57"/>
    <n v="27"/>
    <s v="NO"/>
    <d v="1900-01-01T13:11:00"/>
    <n v="61.183333333348855"/>
    <d v="1899-12-30T00:00:00"/>
    <s v="SI"/>
    <n v="0"/>
    <d v="1900-01-01T15:01:00"/>
    <n v="63.016666666720994"/>
    <x v="1"/>
    <d v="1899-12-30T09:00:00"/>
    <s v="NO"/>
    <s v="MRKU4631986"/>
    <s v="CTU FLEVOKUST BV"/>
    <n v="520"/>
    <e v="#N/A"/>
    <n v="35"/>
    <n v="35"/>
    <n v="3"/>
    <s v="WEEK"/>
    <s v="CTU FLEVOKUST BVWEEK"/>
    <n v="555"/>
    <n v="0"/>
    <n v="555"/>
    <m/>
  </r>
  <r>
    <s v="MARSEILLE MAERSK"/>
    <s v="Rotterdam"/>
    <d v="2024-04-21T19:49:00"/>
    <x v="35"/>
    <x v="0"/>
    <s v="MAERSK"/>
    <s v="MRKU5323289"/>
    <s v="LELYSTAD"/>
    <d v="2024-04-23T06:00:00"/>
    <d v="2024-04-23T18:27:00"/>
    <x v="401"/>
    <d v="2024-04-23T20:31:00"/>
    <x v="0"/>
    <s v="CLEANING"/>
    <n v="0"/>
    <n v="17"/>
    <x v="3"/>
    <d v="2024-04-23T18:27:00"/>
    <d v="1899-12-31T10:11:00"/>
    <n v="34.183333333348855"/>
    <x v="0"/>
    <x v="13"/>
    <n v="12.999999999941792"/>
    <s v="SI"/>
    <d v="1899-12-31T23:11:00"/>
    <n v="47.183333333290648"/>
    <d v="1899-12-30T00:00:00"/>
    <s v="SI"/>
    <n v="0"/>
    <d v="1900-01-01T00:42:00"/>
    <n v="48.700000000011642"/>
    <x v="1"/>
    <d v="1899-12-30T19:00:00"/>
    <s v="NO"/>
    <s v="MRKU5323289"/>
    <s v="CTU FLEVOKUST BV"/>
    <n v="520"/>
    <n v="100"/>
    <n v="35"/>
    <n v="0"/>
    <n v="2"/>
    <s v="WEEK"/>
    <s v="CTU FLEVOKUST BVWEEK"/>
    <n v="620"/>
    <n v="0"/>
    <n v="620"/>
    <m/>
  </r>
  <r>
    <s v="MARSEILLE MAERSK"/>
    <s v="Rotterdam"/>
    <d v="2024-04-21T19:49:00"/>
    <x v="35"/>
    <x v="0"/>
    <s v="MAERSK"/>
    <s v="MRKU5622485"/>
    <s v="LELYSTAD"/>
    <d v="2024-04-23T06:00:00"/>
    <d v="2024-04-23T20:32:00"/>
    <x v="401"/>
    <d v="2024-04-23T21:30:00"/>
    <x v="0"/>
    <s v="CLEANING"/>
    <n v="0"/>
    <n v="17"/>
    <x v="3"/>
    <d v="2024-04-23T20:32:00"/>
    <d v="1899-12-31T10:11:00"/>
    <n v="34.183333333348855"/>
    <x v="0"/>
    <x v="13"/>
    <n v="12.999999999941792"/>
    <s v="SI"/>
    <d v="1899-12-31T23:11:00"/>
    <n v="47.183333333290648"/>
    <d v="1899-12-30T01:32:00"/>
    <s v="NO"/>
    <n v="1.5333333334419876"/>
    <d v="1900-01-01T01:41:00"/>
    <n v="49.683333333407063"/>
    <x v="1"/>
    <d v="1899-12-30T19:00:00"/>
    <s v="NO"/>
    <s v="MRKU5622485"/>
    <s v="CTU FLEVOKUST BV"/>
    <n v="520"/>
    <n v="100"/>
    <n v="35"/>
    <n v="0"/>
    <n v="2"/>
    <s v="WEEK"/>
    <s v="CTU FLEVOKUST BVWEEK"/>
    <n v="620"/>
    <n v="0"/>
    <n v="620"/>
    <m/>
  </r>
  <r>
    <s v="MARSEILLE MAERSK"/>
    <s v="Rotterdam"/>
    <d v="2024-04-21T19:49:00"/>
    <x v="35"/>
    <x v="0"/>
    <s v="MAERSK"/>
    <s v="MRKU5797293"/>
    <s v="LELYSTAD"/>
    <d v="2024-04-23T06:00:00"/>
    <d v="2024-04-24T12:34:00"/>
    <x v="402"/>
    <d v="2024-04-24T12:55:00"/>
    <x v="0"/>
    <s v="NO"/>
    <n v="1"/>
    <n v="17"/>
    <x v="3"/>
    <d v="2024-04-24T12:34:00"/>
    <d v="1899-12-31T10:11:00"/>
    <n v="34.183333333348855"/>
    <x v="0"/>
    <x v="40"/>
    <n v="30"/>
    <s v="NO"/>
    <d v="1900-01-01T16:11:00"/>
    <n v="64.183333333348855"/>
    <d v="1899-12-30T00:34:00"/>
    <s v="SI"/>
    <n v="0.56666666659293696"/>
    <d v="1900-01-01T17:06:00"/>
    <n v="65.100000000034925"/>
    <x v="1"/>
    <d v="1899-12-30T12:00:00"/>
    <s v="NO"/>
    <s v="MRKU5797293"/>
    <s v="CTU FLEVOKUST BV"/>
    <n v="520"/>
    <e v="#N/A"/>
    <n v="35"/>
    <n v="35"/>
    <n v="3"/>
    <s v="WEEK"/>
    <s v="CTU FLEVOKUST BVWEEK"/>
    <n v="555"/>
    <n v="0"/>
    <n v="555"/>
    <m/>
  </r>
  <r>
    <s v="MARSEILLE MAERSK"/>
    <s v="Rotterdam"/>
    <d v="2024-04-21T19:49:00"/>
    <x v="35"/>
    <x v="0"/>
    <s v="MAERSK"/>
    <s v="MRSU0572770"/>
    <s v="LELYSTAD"/>
    <d v="2024-04-23T06:00:00"/>
    <d v="2024-04-23T09:09:00"/>
    <x v="403"/>
    <d v="2024-04-23T09:30:00"/>
    <x v="0"/>
    <s v="CLEANING"/>
    <n v="0"/>
    <n v="17"/>
    <x v="3"/>
    <d v="2024-04-23T09:09:00"/>
    <d v="1899-12-31T10:11:00"/>
    <n v="34.183333333348855"/>
    <x v="0"/>
    <x v="2"/>
    <n v="3.9999999999417923"/>
    <s v="SI"/>
    <d v="1899-12-31T14:11:00"/>
    <n v="38.183333333290648"/>
    <d v="1899-12-30T00:00:00"/>
    <s v="SI"/>
    <n v="0"/>
    <d v="1899-12-31T13:41:00"/>
    <n v="37.683333333407063"/>
    <x v="0"/>
    <d v="1899-12-30T10:00:00"/>
    <s v="NO"/>
    <s v="MRSU0572770"/>
    <s v="CTU FLEVOKUST BV"/>
    <n v="520"/>
    <n v="100"/>
    <n v="35"/>
    <n v="0"/>
    <n v="2"/>
    <s v="WEEK"/>
    <s v="CTU FLEVOKUST BVWEEK"/>
    <n v="620"/>
    <n v="0"/>
    <n v="620"/>
    <m/>
  </r>
  <r>
    <s v="MARSEILLE MAERSK"/>
    <s v="Rotterdam"/>
    <d v="2024-04-21T19:49:00"/>
    <x v="35"/>
    <x v="2"/>
    <s v="MAERSK"/>
    <s v="MRSU0573307"/>
    <s v="LELYSTAD"/>
    <d v="2024-04-23T06:00:00"/>
    <d v="2024-04-23T01:00:00"/>
    <x v="399"/>
    <d v="2024-04-23T01:00:00"/>
    <x v="0"/>
    <s v="CLEANING"/>
    <n v="0"/>
    <n v="17"/>
    <x v="3"/>
    <d v="2024-04-23T01:00:00"/>
    <d v="1899-12-31T10:11:00"/>
    <n v="34.183333333348855"/>
    <x v="0"/>
    <x v="28"/>
    <n v="21"/>
    <s v="SI"/>
    <d v="1900-01-01T07:11:00"/>
    <n v="55.183333333348855"/>
    <d v="1899-12-30T00:00:00"/>
    <s v="SI"/>
    <n v="0"/>
    <d v="1899-12-31T05:11:00"/>
    <n v="29.183333333290648"/>
    <x v="0"/>
    <d v="1899-12-30T03:00:00"/>
    <s v="NIGHT"/>
    <s v="MRSU0573307"/>
    <s v="OM TRANSPORT"/>
    <n v="475"/>
    <n v="110"/>
    <n v="50"/>
    <n v="0"/>
    <n v="3"/>
    <s v="NIGHT"/>
    <s v="OM TRANSPORTNIGHT"/>
    <n v="585"/>
    <n v="25"/>
    <n v="610"/>
    <m/>
  </r>
  <r>
    <s v="MARSEILLE MAERSK"/>
    <s v="Rotterdam"/>
    <d v="2024-04-21T19:49:00"/>
    <x v="35"/>
    <x v="0"/>
    <s v="MAERSK"/>
    <s v="MRSU0582757"/>
    <s v="LELYSTAD"/>
    <d v="2024-04-23T06:00:00"/>
    <d v="2024-04-23T20:34:00"/>
    <x v="404"/>
    <d v="2024-04-23T21:30:00"/>
    <x v="0"/>
    <s v="CLEANING"/>
    <n v="0"/>
    <n v="17"/>
    <x v="3"/>
    <d v="2024-04-23T20:34:00"/>
    <d v="1899-12-31T10:11:00"/>
    <n v="34.183333333348855"/>
    <x v="0"/>
    <x v="31"/>
    <n v="15"/>
    <s v="SI"/>
    <d v="1900-01-01T01:11:00"/>
    <n v="49.183333333348855"/>
    <d v="1899-12-30T00:00:00"/>
    <s v="SI"/>
    <n v="0"/>
    <d v="1900-01-01T01:41:00"/>
    <n v="49.683333333407063"/>
    <x v="1"/>
    <d v="1899-12-30T21:00:00"/>
    <s v="NIGHT"/>
    <s v="MRSU0582757"/>
    <s v="CTU FLEVOKUST BV"/>
    <n v="530"/>
    <n v="100"/>
    <n v="35"/>
    <n v="0"/>
    <n v="2"/>
    <s v="NIGHT"/>
    <s v="CTU FLEVOKUST BVNIGHT"/>
    <n v="630"/>
    <n v="0"/>
    <n v="630"/>
    <m/>
  </r>
  <r>
    <s v="MARSEILLE MAERSK"/>
    <s v="Rotterdam"/>
    <d v="2024-04-21T19:49:00"/>
    <x v="35"/>
    <x v="0"/>
    <s v="MAERSK"/>
    <s v="MRSU0588122"/>
    <s v="LELYSTAD"/>
    <d v="2024-04-23T06:00:00"/>
    <d v="2024-04-24T12:53:00"/>
    <x v="402"/>
    <d v="2024-04-24T13:13:00"/>
    <x v="0"/>
    <s v="CLEANING"/>
    <n v="0"/>
    <n v="17"/>
    <x v="3"/>
    <d v="2024-04-24T12:53:00"/>
    <d v="1899-12-31T10:11:00"/>
    <n v="34.183333333348855"/>
    <x v="0"/>
    <x v="40"/>
    <n v="30"/>
    <s v="NO"/>
    <d v="1900-01-01T16:11:00"/>
    <n v="64.183333333348855"/>
    <d v="1899-12-30T00:53:00"/>
    <s v="NO"/>
    <n v="0.88333333341870457"/>
    <d v="1900-01-01T17:24:00"/>
    <n v="65.399999999965075"/>
    <x v="1"/>
    <d v="1899-12-30T12:00:00"/>
    <s v="NO"/>
    <s v="MRSU0588122"/>
    <s v="CTU FLEVOKUST BV"/>
    <n v="520"/>
    <n v="100"/>
    <n v="35"/>
    <n v="0"/>
    <n v="3"/>
    <s v="WEEK"/>
    <s v="CTU FLEVOKUST BVWEEK"/>
    <n v="620"/>
    <n v="0"/>
    <n v="620"/>
    <m/>
  </r>
  <r>
    <s v="MARSEILLE MAERSK"/>
    <s v="Rotterdam"/>
    <d v="2024-04-21T19:49:00"/>
    <x v="35"/>
    <x v="3"/>
    <s v="MAERSK"/>
    <s v="MRSU3358329"/>
    <s v="LELYSTAD"/>
    <d v="2024-04-23T06:00:00"/>
    <d v="2024-04-24T10:08:00"/>
    <x v="405"/>
    <d v="2024-04-24T11:06:00"/>
    <x v="0"/>
    <s v="CLEANING"/>
    <n v="0"/>
    <n v="17"/>
    <x v="3"/>
    <d v="2024-04-24T10:08:00"/>
    <d v="1899-12-31T10:11:00"/>
    <n v="34.183333333348855"/>
    <x v="0"/>
    <x v="47"/>
    <n v="27.999999999941792"/>
    <s v="NO"/>
    <d v="1900-01-01T14:11:00"/>
    <n v="62.183333333290648"/>
    <d v="1899-12-30T00:08:00"/>
    <s v="SI"/>
    <n v="0.13333333341870457"/>
    <d v="1900-01-01T15:17:00"/>
    <n v="63.28333333338378"/>
    <x v="1"/>
    <d v="1899-12-30T10:00:00"/>
    <s v="NO"/>
    <s v="MRSU3358329"/>
    <s v="MSI"/>
    <n v="480"/>
    <n v="120"/>
    <n v="50"/>
    <n v="0"/>
    <n v="3"/>
    <s v="WEEK"/>
    <s v="MSIWEEK"/>
    <n v="600"/>
    <n v="25"/>
    <n v="625"/>
    <m/>
  </r>
  <r>
    <s v="MARSEILLE MAERSK"/>
    <s v="Rotterdam"/>
    <d v="2024-04-21T19:49:00"/>
    <x v="35"/>
    <x v="3"/>
    <s v="MAERSK"/>
    <s v="MRSU3727807"/>
    <s v="LELYSTAD"/>
    <d v="2024-04-23T06:00:00"/>
    <d v="2024-04-24T05:43:00"/>
    <x v="406"/>
    <d v="2024-04-24T09:19:00"/>
    <x v="0"/>
    <s v="CLEANING"/>
    <n v="0"/>
    <n v="17"/>
    <x v="3"/>
    <d v="2024-04-24T05:43:00"/>
    <d v="1899-12-31T10:11:00"/>
    <n v="34.183333333348855"/>
    <x v="0"/>
    <x v="63"/>
    <n v="24"/>
    <s v="SI"/>
    <d v="1900-01-01T10:11:00"/>
    <n v="58.183333333348855"/>
    <d v="1899-12-30T00:00:00"/>
    <s v="SI"/>
    <n v="0"/>
    <d v="1900-01-01T13:30:00"/>
    <n v="61.5"/>
    <x v="1"/>
    <d v="1899-12-30T06:00:00"/>
    <s v="NO"/>
    <s v="MRSU3727807"/>
    <s v="MSI"/>
    <n v="480"/>
    <n v="120"/>
    <n v="50"/>
    <n v="0"/>
    <n v="3"/>
    <s v="WEEK"/>
    <s v="MSIWEEK"/>
    <n v="600"/>
    <n v="25"/>
    <n v="625"/>
    <m/>
  </r>
  <r>
    <s v="MARSEILLE MAERSK"/>
    <s v="Rotterdam"/>
    <d v="2024-04-21T19:49:00"/>
    <x v="35"/>
    <x v="3"/>
    <s v="MAERSK"/>
    <s v="MRSU3787410"/>
    <s v="LELYSTAD"/>
    <d v="2024-04-23T06:00:00"/>
    <d v="2024-04-24T16:13:00"/>
    <x v="407"/>
    <d v="2024-04-24T17:20:00"/>
    <x v="0"/>
    <s v="CLEANING"/>
    <n v="0"/>
    <n v="17"/>
    <x v="3"/>
    <d v="2024-04-24T16:13:00"/>
    <d v="1899-12-31T10:11:00"/>
    <n v="34.183333333348855"/>
    <x v="0"/>
    <x v="51"/>
    <n v="33"/>
    <s v="NO"/>
    <d v="1900-01-01T19:11:00"/>
    <n v="67.183333333348855"/>
    <d v="1899-12-30T01:13:00"/>
    <s v="NO"/>
    <n v="1.21666666661622"/>
    <d v="1900-01-01T21:31:00"/>
    <n v="69.516666666604578"/>
    <x v="1"/>
    <d v="1899-12-30T15:00:00"/>
    <s v="NO"/>
    <s v="MRSU3787410"/>
    <s v="MSI"/>
    <n v="480"/>
    <n v="120"/>
    <n v="50"/>
    <n v="0"/>
    <n v="3"/>
    <s v="WEEK"/>
    <s v="MSIWEEK"/>
    <n v="600"/>
    <n v="25"/>
    <n v="625"/>
    <m/>
  </r>
  <r>
    <s v="MARSEILLE MAERSK"/>
    <s v="Rotterdam"/>
    <d v="2024-04-21T19:49:00"/>
    <x v="35"/>
    <x v="2"/>
    <s v="MAERSK"/>
    <s v="MRSU3866757"/>
    <s v="LELYSTAD"/>
    <d v="2024-04-23T06:00:00"/>
    <d v="2024-04-22T21:49:00"/>
    <x v="408"/>
    <d v="2024-04-22T22:15:00"/>
    <x v="0"/>
    <s v="NO"/>
    <n v="0"/>
    <n v="17"/>
    <x v="3"/>
    <d v="2024-04-22T21:49:00"/>
    <d v="1899-12-31T10:11:00"/>
    <n v="34.183333333348855"/>
    <x v="0"/>
    <x v="1"/>
    <n v="0"/>
    <s v="SI"/>
    <d v="1899-12-31T10:11:00"/>
    <n v="34.183333333348855"/>
    <d v="1899-12-30T00:00:00"/>
    <s v="SI"/>
    <n v="0"/>
    <d v="1899-12-31T02:26:00"/>
    <n v="26.433333333407063"/>
    <x v="0"/>
    <d v="1899-12-30T06:00:00"/>
    <s v="NO"/>
    <s v="MRSU3866757"/>
    <s v="OM TRANSPORT"/>
    <n v="475"/>
    <e v="#N/A"/>
    <n v="50"/>
    <n v="0"/>
    <n v="2"/>
    <s v="WEEK"/>
    <s v="OM TRANSPORTWEEK"/>
    <n v="475"/>
    <n v="25"/>
    <n v="500"/>
    <m/>
  </r>
  <r>
    <s v="MARSEILLE MAERSK"/>
    <s v="Rotterdam"/>
    <d v="2024-04-21T19:49:00"/>
    <x v="35"/>
    <x v="2"/>
    <s v="MAERSK"/>
    <s v="MRSU5694148"/>
    <s v="LELYSTAD"/>
    <d v="2024-04-23T06:00:00"/>
    <d v="2024-04-23T21:48:00"/>
    <x v="409"/>
    <d v="2024-04-23T23:08:00"/>
    <x v="0"/>
    <s v="CLEANING"/>
    <n v="0"/>
    <n v="17"/>
    <x v="3"/>
    <d v="2024-04-23T21:48:00"/>
    <d v="1899-12-31T10:11:00"/>
    <n v="34.183333333348855"/>
    <x v="0"/>
    <x v="52"/>
    <n v="18.999999999941792"/>
    <s v="SI"/>
    <d v="1900-01-01T05:11:00"/>
    <n v="53.183333333290648"/>
    <d v="1899-12-30T00:00:00"/>
    <s v="SI"/>
    <n v="0"/>
    <d v="1900-01-01T03:19:00"/>
    <n v="51.316666666651145"/>
    <x v="1"/>
    <d v="1899-12-30T01:00:00"/>
    <s v="NIGHT"/>
    <s v="MRSU5694148"/>
    <s v="OM TRANSPORT"/>
    <n v="475"/>
    <n v="110"/>
    <n v="50"/>
    <n v="0"/>
    <n v="3"/>
    <s v="NIGHT"/>
    <s v="OM TRANSPORTNIGHT"/>
    <n v="585"/>
    <n v="25"/>
    <n v="610"/>
    <m/>
  </r>
  <r>
    <s v="MARSEILLE MAERSK"/>
    <s v="Rotterdam"/>
    <d v="2024-04-21T19:49:00"/>
    <x v="35"/>
    <x v="2"/>
    <s v="MAERSK"/>
    <s v="MSKU0174749"/>
    <s v="LELYSTAD"/>
    <d v="2024-04-23T06:00:00"/>
    <d v="2024-04-24T14:07:00"/>
    <x v="410"/>
    <d v="2024-04-24T14:45:00"/>
    <x v="0"/>
    <s v="CLEANING"/>
    <n v="0"/>
    <n v="17"/>
    <x v="3"/>
    <d v="2024-04-24T14:07:00"/>
    <d v="1899-12-31T10:11:00"/>
    <n v="34.183333333348855"/>
    <x v="0"/>
    <x v="11"/>
    <n v="30.999999999941792"/>
    <s v="NO"/>
    <d v="1900-01-01T17:11:00"/>
    <n v="65.183333333290648"/>
    <d v="1899-12-30T01:07:00"/>
    <s v="NO"/>
    <n v="1.1166666666395031"/>
    <d v="1900-01-01T18:56:00"/>
    <n v="66.933333333407063"/>
    <x v="1"/>
    <d v="1899-12-30T13:00:00"/>
    <s v="NO"/>
    <s v="MSKU0174749"/>
    <s v="OM TRANSPORT"/>
    <n v="475"/>
    <n v="110"/>
    <n v="50"/>
    <n v="0"/>
    <n v="3"/>
    <s v="WEEK"/>
    <s v="OM TRANSPORTWEEK"/>
    <n v="585"/>
    <n v="25"/>
    <n v="610"/>
    <m/>
  </r>
  <r>
    <s v="MARSEILLE MAERSK"/>
    <s v="Rotterdam"/>
    <d v="2024-04-21T19:49:00"/>
    <x v="35"/>
    <x v="3"/>
    <s v="MAERSK"/>
    <s v="MSKU0765588"/>
    <s v="LELYSTAD"/>
    <d v="2024-04-23T06:00:00"/>
    <d v="2024-04-22T16:47:00"/>
    <x v="408"/>
    <d v="2024-04-22T17:37:00"/>
    <x v="0"/>
    <s v="CLEANING"/>
    <n v="0"/>
    <n v="17"/>
    <x v="3"/>
    <d v="2024-04-22T16:47:00"/>
    <d v="1899-12-31T10:11:00"/>
    <n v="34.183333333348855"/>
    <x v="0"/>
    <x v="1"/>
    <n v="0"/>
    <s v="SI"/>
    <d v="1899-12-31T10:11:00"/>
    <n v="34.183333333348855"/>
    <d v="1899-12-30T00:00:00"/>
    <s v="SI"/>
    <n v="0"/>
    <d v="1899-12-30T21:48:00"/>
    <n v="21.799999999988358"/>
    <x v="0"/>
    <d v="1899-12-30T06:00:00"/>
    <s v="NO"/>
    <s v="MSKU0765588"/>
    <s v="MSI"/>
    <n v="480"/>
    <n v="120"/>
    <n v="50"/>
    <n v="0"/>
    <n v="2"/>
    <s v="WEEK"/>
    <s v="MSIWEEK"/>
    <n v="600"/>
    <n v="25"/>
    <n v="625"/>
    <m/>
  </r>
  <r>
    <s v="MARSEILLE MAERSK"/>
    <s v="Rotterdam"/>
    <d v="2024-04-21T19:49:00"/>
    <x v="35"/>
    <x v="0"/>
    <s v="MAERSK"/>
    <s v="MSKU1120325"/>
    <s v="LELYSTAD"/>
    <d v="2024-04-23T06:00:00"/>
    <d v="2024-04-23T12:27:00"/>
    <x v="411"/>
    <d v="2024-04-23T13:00:00"/>
    <x v="0"/>
    <s v="CLEANING"/>
    <n v="0"/>
    <n v="17"/>
    <x v="3"/>
    <d v="2024-04-23T12:27:00"/>
    <d v="1899-12-31T10:11:00"/>
    <n v="34.183333333348855"/>
    <x v="0"/>
    <x v="15"/>
    <n v="6.9999999999417923"/>
    <s v="SI"/>
    <d v="1899-12-31T17:11:00"/>
    <n v="41.183333333290648"/>
    <d v="1899-12-30T00:00:00"/>
    <s v="SI"/>
    <n v="0"/>
    <d v="1899-12-31T17:11:00"/>
    <n v="41.183333333290648"/>
    <x v="0"/>
    <d v="1899-12-30T13:00:00"/>
    <s v="NO"/>
    <s v="MSKU1120325"/>
    <s v="CTU FLEVOKUST BV"/>
    <n v="520"/>
    <n v="100"/>
    <n v="35"/>
    <n v="0"/>
    <n v="2"/>
    <s v="WEEK"/>
    <s v="CTU FLEVOKUST BVWEEK"/>
    <n v="620"/>
    <n v="0"/>
    <n v="620"/>
    <m/>
  </r>
  <r>
    <s v="MARSEILLE MAERSK"/>
    <s v="Rotterdam"/>
    <d v="2024-04-21T19:49:00"/>
    <x v="35"/>
    <x v="0"/>
    <s v="MAERSK"/>
    <s v="MSKU1572840"/>
    <s v="LELYSTAD"/>
    <d v="2024-04-23T06:00:00"/>
    <d v="2024-04-23T00:50:00"/>
    <x v="404"/>
    <d v="2024-04-23T00:50:00"/>
    <x v="0"/>
    <s v="CLEANING"/>
    <n v="0"/>
    <n v="17"/>
    <x v="3"/>
    <d v="2024-04-23T00:50:00"/>
    <d v="1899-12-31T10:11:00"/>
    <n v="34.183333333348855"/>
    <x v="0"/>
    <x v="31"/>
    <n v="15"/>
    <s v="SI"/>
    <d v="1900-01-01T01:11:00"/>
    <n v="49.183333333348855"/>
    <d v="1899-12-30T00:00:00"/>
    <s v="SI"/>
    <n v="0"/>
    <d v="1899-12-31T05:01:00"/>
    <n v="29.016666666604578"/>
    <x v="0"/>
    <d v="1899-12-30T21:00:00"/>
    <s v="NIGHT"/>
    <s v="MSKU1572840"/>
    <s v="CTU FLEVOKUST BV"/>
    <n v="530"/>
    <n v="100"/>
    <n v="35"/>
    <n v="0"/>
    <n v="2"/>
    <s v="NIGHT"/>
    <s v="CTU FLEVOKUST BVNIGHT"/>
    <n v="630"/>
    <n v="0"/>
    <n v="730"/>
    <n v="100"/>
  </r>
  <r>
    <s v="MARSEILLE MAERSK"/>
    <s v="Rotterdam"/>
    <d v="2024-04-21T19:49:00"/>
    <x v="35"/>
    <x v="3"/>
    <s v="MAERSK"/>
    <s v="MSKU1738273"/>
    <s v="LELYSTAD"/>
    <d v="2024-04-23T06:00:00"/>
    <d v="2024-04-23T13:35:00"/>
    <x v="412"/>
    <d v="2024-04-23T14:20:00"/>
    <x v="0"/>
    <s v="CLEANING"/>
    <n v="0"/>
    <n v="17"/>
    <x v="3"/>
    <d v="2024-04-23T13:35:00"/>
    <d v="1899-12-31T10:11:00"/>
    <n v="34.183333333348855"/>
    <x v="0"/>
    <x v="19"/>
    <n v="9"/>
    <s v="SI"/>
    <d v="1899-12-31T19:11:00"/>
    <n v="43.183333333348855"/>
    <d v="1899-12-30T00:00:00"/>
    <s v="SI"/>
    <n v="0"/>
    <d v="1899-12-31T18:31:00"/>
    <n v="42.516666666604578"/>
    <x v="0"/>
    <d v="1899-12-30T15:00:00"/>
    <s v="NO"/>
    <s v="MSKU1738273"/>
    <s v="MSI"/>
    <n v="480"/>
    <n v="120"/>
    <n v="50"/>
    <n v="0"/>
    <n v="2"/>
    <s v="WEEK"/>
    <s v="MSIWEEK"/>
    <n v="600"/>
    <n v="25"/>
    <n v="625"/>
    <m/>
  </r>
  <r>
    <s v="MARSEILLE MAERSK"/>
    <s v="Rotterdam"/>
    <d v="2024-04-21T19:49:00"/>
    <x v="35"/>
    <x v="3"/>
    <s v="MAERSK"/>
    <s v="MSKU9168069"/>
    <s v="LELYSTAD"/>
    <d v="2024-04-23T06:00:00"/>
    <d v="2024-04-23T09:47:00"/>
    <x v="403"/>
    <d v="2024-04-23T10:03:00"/>
    <x v="0"/>
    <s v="NO"/>
    <n v="0"/>
    <n v="17"/>
    <x v="3"/>
    <d v="2024-04-23T09:47:00"/>
    <d v="1899-12-31T10:11:00"/>
    <n v="34.183333333348855"/>
    <x v="0"/>
    <x v="2"/>
    <n v="3.9999999999417923"/>
    <s v="SI"/>
    <d v="1899-12-31T14:11:00"/>
    <n v="38.183333333290648"/>
    <d v="1899-12-30T00:00:00"/>
    <s v="SI"/>
    <n v="0"/>
    <d v="1899-12-31T14:14:00"/>
    <n v="38.233333333279006"/>
    <x v="0"/>
    <d v="1899-12-30T10:00:00"/>
    <s v="NO"/>
    <s v="MSKU9168069"/>
    <s v="MSI"/>
    <n v="480"/>
    <e v="#N/A"/>
    <n v="50"/>
    <n v="0"/>
    <n v="2"/>
    <s v="WEEK"/>
    <s v="MSIWEEK"/>
    <n v="480"/>
    <n v="25"/>
    <n v="505"/>
    <m/>
  </r>
  <r>
    <s v="MARSEILLE MAERSK"/>
    <s v="Rotterdam"/>
    <d v="2024-04-21T19:49:00"/>
    <x v="35"/>
    <x v="3"/>
    <s v="MAERSK"/>
    <s v="PONU8120380"/>
    <s v="LELYSTAD"/>
    <d v="2024-04-23T06:00:00"/>
    <d v="2024-04-23T07:50:00"/>
    <x v="395"/>
    <d v="2024-04-23T07:50:00"/>
    <x v="0"/>
    <s v="NO"/>
    <n v="0"/>
    <n v="17"/>
    <x v="3"/>
    <d v="2024-04-23T07:50:00"/>
    <d v="1899-12-31T10:11:00"/>
    <n v="34.183333333348855"/>
    <x v="0"/>
    <x v="3"/>
    <n v="2.0000000000582077"/>
    <s v="SI"/>
    <d v="1899-12-31T12:11:00"/>
    <n v="36.183333333407063"/>
    <d v="1899-12-30T00:00:00"/>
    <s v="SI"/>
    <n v="0"/>
    <d v="1899-12-31T12:01:00"/>
    <n v="36.016666666720994"/>
    <x v="0"/>
    <d v="1899-12-30T08:00:00"/>
    <s v="NO"/>
    <s v="PONU8120380"/>
    <s v="MSI"/>
    <n v="480"/>
    <e v="#N/A"/>
    <n v="50"/>
    <n v="0"/>
    <n v="2"/>
    <s v="WEEK"/>
    <s v="MSIWEEK"/>
    <n v="480"/>
    <n v="25"/>
    <n v="505"/>
    <m/>
  </r>
  <r>
    <s v="MARSEILLE MAERSK"/>
    <s v="Rotterdam"/>
    <d v="2024-04-21T19:49:00"/>
    <x v="35"/>
    <x v="2"/>
    <s v="MAERSK"/>
    <s v="TCKU1202732"/>
    <s v="LELYSTAD"/>
    <d v="2024-04-23T06:00:00"/>
    <d v="2024-04-24T05:32:00"/>
    <x v="406"/>
    <d v="2024-04-24T06:25:00"/>
    <x v="0"/>
    <s v="CLEANING"/>
    <n v="0"/>
    <n v="17"/>
    <x v="3"/>
    <d v="2024-04-24T05:32:00"/>
    <d v="1899-12-31T10:11:00"/>
    <n v="34.183333333348855"/>
    <x v="0"/>
    <x v="63"/>
    <n v="24"/>
    <s v="SI"/>
    <d v="1900-01-01T10:11:00"/>
    <n v="58.183333333348855"/>
    <d v="1899-12-30T00:00:00"/>
    <s v="SI"/>
    <n v="0"/>
    <d v="1900-01-01T10:36:00"/>
    <n v="58.599999999976717"/>
    <x v="1"/>
    <d v="1899-12-30T06:00:00"/>
    <s v="NO"/>
    <s v="TCKU1202732"/>
    <s v="OM TRANSPORT"/>
    <n v="475"/>
    <n v="110"/>
    <n v="50"/>
    <n v="0"/>
    <n v="3"/>
    <s v="WEEK"/>
    <s v="OM TRANSPORTWEEK"/>
    <n v="585"/>
    <n v="25"/>
    <n v="610"/>
    <m/>
  </r>
  <r>
    <s v="MARSEILLE MAERSK"/>
    <s v="Rotterdam"/>
    <d v="2024-04-21T19:49:00"/>
    <x v="35"/>
    <x v="0"/>
    <s v="MAERSK"/>
    <s v="TCKU6939717"/>
    <s v="LELYSTAD"/>
    <d v="2024-04-23T06:00:00"/>
    <d v="2024-04-23T09:54:00"/>
    <x v="403"/>
    <d v="2024-04-23T10:28:00"/>
    <x v="0"/>
    <s v="CLEANING"/>
    <n v="0"/>
    <n v="17"/>
    <x v="3"/>
    <d v="2024-04-23T09:54:00"/>
    <d v="1899-12-31T10:11:00"/>
    <n v="34.183333333348855"/>
    <x v="0"/>
    <x v="2"/>
    <n v="3.9999999999417923"/>
    <s v="SI"/>
    <d v="1899-12-31T14:11:00"/>
    <n v="38.183333333290648"/>
    <d v="1899-12-30T00:00:00"/>
    <s v="SI"/>
    <n v="0"/>
    <d v="1899-12-31T14:39:00"/>
    <n v="38.650000000081491"/>
    <x v="0"/>
    <d v="1899-12-30T10:00:00"/>
    <s v="NO"/>
    <s v="TCKU6939717"/>
    <s v="CTU FLEVOKUST BV"/>
    <n v="520"/>
    <n v="100"/>
    <n v="35"/>
    <n v="0"/>
    <n v="2"/>
    <s v="WEEK"/>
    <s v="CTU FLEVOKUST BVWEEK"/>
    <n v="620"/>
    <n v="0"/>
    <n v="620"/>
    <m/>
  </r>
  <r>
    <s v="MARSEILLE MAERSK"/>
    <s v="Rotterdam"/>
    <d v="2024-04-21T19:49:00"/>
    <x v="35"/>
    <x v="0"/>
    <s v="MAERSK"/>
    <s v="TCNU1801988"/>
    <s v="LELYSTAD"/>
    <d v="2024-04-23T06:00:00"/>
    <d v="2024-04-23T05:56:00"/>
    <x v="408"/>
    <d v="2024-04-23T06:30:00"/>
    <x v="0"/>
    <s v="CLEANING"/>
    <n v="0"/>
    <n v="17"/>
    <x v="3"/>
    <d v="2024-04-23T05:56:00"/>
    <d v="1899-12-31T10:11:00"/>
    <n v="34.183333333348855"/>
    <x v="0"/>
    <x v="1"/>
    <n v="0"/>
    <s v="SI"/>
    <d v="1899-12-31T10:11:00"/>
    <n v="34.183333333348855"/>
    <d v="1899-12-30T00:00:00"/>
    <s v="SI"/>
    <n v="0"/>
    <d v="1899-12-31T10:41:00"/>
    <n v="34.683333333407063"/>
    <x v="0"/>
    <d v="1899-12-30T06:00:00"/>
    <s v="NO"/>
    <s v="TCNU1801988"/>
    <s v="CTU FLEVOKUST BV"/>
    <n v="520"/>
    <n v="100"/>
    <n v="35"/>
    <n v="0"/>
    <n v="2"/>
    <s v="WEEK"/>
    <s v="CTU FLEVOKUST BVWEEK"/>
    <n v="620"/>
    <n v="0"/>
    <n v="620"/>
    <m/>
  </r>
  <r>
    <s v="MARSEILLE MAERSK"/>
    <s v="Rotterdam"/>
    <d v="2024-04-21T19:49:00"/>
    <x v="35"/>
    <x v="0"/>
    <s v="MAERSK"/>
    <s v="TGHU6777166"/>
    <s v="LELYSTAD"/>
    <d v="2024-04-23T06:00:00"/>
    <d v="2024-04-23T07:57:00"/>
    <x v="395"/>
    <d v="2024-04-23T08:20:00"/>
    <x v="0"/>
    <s v="CLEANING"/>
    <n v="0"/>
    <n v="17"/>
    <x v="3"/>
    <d v="2024-04-23T07:57:00"/>
    <d v="1899-12-31T10:11:00"/>
    <n v="34.183333333348855"/>
    <x v="0"/>
    <x v="3"/>
    <n v="2.0000000000582077"/>
    <s v="SI"/>
    <d v="1899-12-31T12:11:00"/>
    <n v="36.183333333407063"/>
    <d v="1899-12-30T00:00:00"/>
    <s v="SI"/>
    <n v="0"/>
    <d v="1899-12-31T12:31:00"/>
    <n v="36.516666666604578"/>
    <x v="0"/>
    <d v="1899-12-30T08:00:00"/>
    <s v="NO"/>
    <s v="TGHU6777166"/>
    <s v="CTU FLEVOKUST BV"/>
    <n v="520"/>
    <n v="100"/>
    <n v="35"/>
    <n v="0"/>
    <n v="2"/>
    <s v="WEEK"/>
    <s v="CTU FLEVOKUST BVWEEK"/>
    <n v="620"/>
    <n v="0"/>
    <n v="620"/>
    <m/>
  </r>
  <r>
    <s v="MARSEILLE MAERSK"/>
    <s v="Rotterdam"/>
    <d v="2024-04-21T19:49:00"/>
    <x v="35"/>
    <x v="0"/>
    <s v="MAERSK"/>
    <s v="TLLU4006410"/>
    <s v="LELYSTAD"/>
    <d v="2024-04-23T06:00:00"/>
    <d v="2024-04-23T14:05:00"/>
    <x v="412"/>
    <d v="2024-04-23T14:43:00"/>
    <x v="0"/>
    <s v="CLEANING"/>
    <n v="0"/>
    <n v="17"/>
    <x v="3"/>
    <d v="2024-04-23T14:05:00"/>
    <d v="1899-12-31T10:11:00"/>
    <n v="34.183333333348855"/>
    <x v="0"/>
    <x v="19"/>
    <n v="9"/>
    <s v="SI"/>
    <d v="1899-12-31T19:11:00"/>
    <n v="43.183333333348855"/>
    <d v="1899-12-30T00:00:00"/>
    <s v="SI"/>
    <n v="0"/>
    <d v="1899-12-31T18:54:00"/>
    <n v="42.899999999965075"/>
    <x v="0"/>
    <d v="1899-12-30T15:00:00"/>
    <s v="NO"/>
    <s v="TLLU4006410"/>
    <s v="CTU FLEVOKUST BV"/>
    <n v="520"/>
    <n v="100"/>
    <n v="35"/>
    <n v="0"/>
    <n v="2"/>
    <s v="WEEK"/>
    <s v="CTU FLEVOKUST BVWEEK"/>
    <n v="620"/>
    <n v="0"/>
    <n v="620"/>
    <m/>
  </r>
  <r>
    <s v="MARSEILLE MAERSK"/>
    <s v="Rotterdam"/>
    <d v="2024-04-21T19:49:00"/>
    <x v="35"/>
    <x v="2"/>
    <s v="MAERSK"/>
    <s v="TLLU4898656"/>
    <s v="LELYSTAD"/>
    <d v="2024-04-23T06:00:00"/>
    <d v="2024-04-24T10:35:00"/>
    <x v="405"/>
    <d v="2024-04-24T10:50:00"/>
    <x v="0"/>
    <s v="NO"/>
    <n v="1"/>
    <n v="17"/>
    <x v="3"/>
    <d v="2024-04-24T10:35:00"/>
    <d v="1899-12-31T10:11:00"/>
    <n v="34.183333333348855"/>
    <x v="0"/>
    <x v="47"/>
    <n v="27.999999999941792"/>
    <s v="NO"/>
    <d v="1900-01-01T14:11:00"/>
    <n v="62.183333333290648"/>
    <d v="1899-12-30T00:35:00"/>
    <s v="SI"/>
    <n v="0.58333333331393078"/>
    <d v="1900-01-01T15:01:00"/>
    <n v="63.016666666720994"/>
    <x v="1"/>
    <d v="1899-12-30T10:00:00"/>
    <s v="NO"/>
    <s v="TLLU4898656"/>
    <s v="OM TRANSPORT"/>
    <n v="475"/>
    <e v="#N/A"/>
    <n v="50"/>
    <n v="50"/>
    <n v="3"/>
    <s v="WEEK"/>
    <s v="OM TRANSPORTWEEK"/>
    <n v="525"/>
    <n v="25"/>
    <n v="550"/>
    <m/>
  </r>
  <r>
    <s v="MARSEILLE MAERSK"/>
    <s v="Rotterdam"/>
    <d v="2024-04-21T19:49:00"/>
    <x v="35"/>
    <x v="3"/>
    <s v="MAERSK"/>
    <s v="TRHU4838074"/>
    <s v="LELYSTAD"/>
    <d v="2024-04-23T06:00:00"/>
    <d v="2024-04-24T10:08:00"/>
    <x v="405"/>
    <d v="2024-04-24T12:30:00"/>
    <x v="0"/>
    <s v="CLEANING"/>
    <n v="0"/>
    <n v="17"/>
    <x v="3"/>
    <d v="2024-04-24T10:08:00"/>
    <d v="1899-12-31T10:11:00"/>
    <n v="34.183333333348855"/>
    <x v="0"/>
    <x v="47"/>
    <n v="27.999999999941792"/>
    <s v="NO"/>
    <d v="1900-01-01T14:11:00"/>
    <n v="62.183333333290648"/>
    <d v="1899-12-30T00:08:00"/>
    <s v="SI"/>
    <n v="0.13333333341870457"/>
    <d v="1900-01-01T16:41:00"/>
    <n v="64.683333333407063"/>
    <x v="1"/>
    <d v="1899-12-30T10:00:00"/>
    <s v="NO"/>
    <s v="TRHU4838074"/>
    <s v="MSI"/>
    <n v="480"/>
    <n v="120"/>
    <n v="50"/>
    <n v="0"/>
    <n v="3"/>
    <s v="WEEK"/>
    <s v="MSIWEEK"/>
    <n v="600"/>
    <n v="25"/>
    <n v="625"/>
    <m/>
  </r>
  <r>
    <s v="CAP SAN LAZARO"/>
    <s v="Rotterdam"/>
    <d v="2024-04-22T07:41:00"/>
    <x v="36"/>
    <x v="3"/>
    <s v="MAERSK"/>
    <s v="CAIU7560919"/>
    <s v="LELYSTAD"/>
    <d v="2024-04-23T13:00:00"/>
    <d v="2024-04-23T16:27:00"/>
    <x v="413"/>
    <d v="2024-04-23T17:00:00"/>
    <x v="0"/>
    <s v="NO"/>
    <n v="0"/>
    <n v="17"/>
    <x v="3"/>
    <d v="2024-04-23T16:27:00"/>
    <d v="1899-12-31T05:19:00"/>
    <n v="29.316666666534729"/>
    <x v="0"/>
    <x v="71"/>
    <n v="3.75"/>
    <s v="SI"/>
    <d v="1899-12-31T09:04:00"/>
    <n v="33.066666666534729"/>
    <d v="1899-12-30T00:00:00"/>
    <s v="SI"/>
    <n v="0"/>
    <d v="1899-12-31T09:19:00"/>
    <n v="33.316666666651145"/>
    <x v="0"/>
    <d v="1899-12-30T16:45:00"/>
    <s v="NO"/>
    <s v="CAIU7560919"/>
    <s v="MSI"/>
    <n v="480"/>
    <e v="#N/A"/>
    <n v="50"/>
    <n v="0"/>
    <n v="2"/>
    <s v="WEEK"/>
    <s v="MSIWEEK"/>
    <n v="480"/>
    <n v="25"/>
    <n v="505"/>
    <m/>
  </r>
  <r>
    <s v="CAP SAN LAZARO"/>
    <s v="Rotterdam"/>
    <d v="2024-04-22T07:41:00"/>
    <x v="36"/>
    <x v="2"/>
    <s v="MAERSK"/>
    <s v="MRKU9969282"/>
    <s v="LELYSTAD"/>
    <d v="2024-04-23T13:00:00"/>
    <d v="2024-04-23T23:22:00"/>
    <x v="409"/>
    <d v="2024-04-24T02:00:00"/>
    <x v="0"/>
    <s v="NO"/>
    <n v="0"/>
    <n v="17"/>
    <x v="3"/>
    <d v="2024-04-23T23:22:00"/>
    <d v="1899-12-31T05:19:00"/>
    <n v="29.316666666534729"/>
    <x v="0"/>
    <x v="23"/>
    <n v="12"/>
    <s v="SI"/>
    <d v="1899-12-31T17:19:00"/>
    <n v="41.316666666534729"/>
    <d v="1899-12-30T00:00:00"/>
    <s v="SI"/>
    <n v="0"/>
    <d v="1899-12-31T18:19:00"/>
    <n v="42.316666666651145"/>
    <x v="0"/>
    <d v="1899-12-30T01:00:00"/>
    <s v="NIGHT"/>
    <s v="MRKU9969282"/>
    <s v="OM TRANSPORT"/>
    <n v="475"/>
    <e v="#N/A"/>
    <n v="50"/>
    <n v="0"/>
    <n v="3"/>
    <s v="NIGHT"/>
    <s v="OM TRANSPORTNIGHT"/>
    <n v="475"/>
    <n v="25"/>
    <n v="500"/>
    <m/>
  </r>
  <r>
    <s v="CAP SAN LAZARO"/>
    <s v="Rotterdam"/>
    <d v="2024-04-22T07:41:00"/>
    <x v="36"/>
    <x v="2"/>
    <s v="MAERSK"/>
    <s v="MRSU4864635"/>
    <s v="LELYSTAD"/>
    <d v="2024-04-23T13:00:00"/>
    <d v="2024-04-23T18:46:00"/>
    <x v="414"/>
    <d v="2024-04-23T22:20:00"/>
    <x v="0"/>
    <s v="NO"/>
    <n v="0"/>
    <n v="17"/>
    <x v="3"/>
    <d v="2024-04-23T18:46:00"/>
    <d v="1899-12-31T05:19:00"/>
    <n v="29.316666666534729"/>
    <x v="0"/>
    <x v="36"/>
    <n v="10.000000000116415"/>
    <s v="SI"/>
    <d v="1899-12-31T15:19:00"/>
    <n v="39.316666666651145"/>
    <d v="1899-12-30T00:00:00"/>
    <s v="SI"/>
    <n v="0"/>
    <d v="1899-12-31T14:39:00"/>
    <n v="38.649999999906868"/>
    <x v="0"/>
    <d v="1899-12-30T23:00:00"/>
    <s v="NIGHT"/>
    <s v="MRSU4864635"/>
    <s v="OM TRANSPORT"/>
    <n v="475"/>
    <e v="#N/A"/>
    <n v="50"/>
    <n v="0"/>
    <n v="2"/>
    <s v="NIGHT"/>
    <s v="OM TRANSPORTNIGHT"/>
    <n v="475"/>
    <n v="25"/>
    <n v="500"/>
    <m/>
  </r>
  <r>
    <s v="CAP SAN LAZARO"/>
    <s v="Rotterdam"/>
    <d v="2024-04-22T07:41:00"/>
    <x v="36"/>
    <x v="2"/>
    <s v="MAERSK"/>
    <s v="MRSU5767882"/>
    <s v="LELYSTAD"/>
    <d v="2024-04-23T13:00:00"/>
    <d v="2024-04-23T18:46:00"/>
    <x v="414"/>
    <d v="2024-04-23T22:14:00"/>
    <x v="0"/>
    <s v="NO"/>
    <n v="0"/>
    <n v="17"/>
    <x v="3"/>
    <d v="2024-04-23T18:46:00"/>
    <d v="1899-12-31T05:19:00"/>
    <n v="29.316666666534729"/>
    <x v="0"/>
    <x v="36"/>
    <n v="10.000000000116415"/>
    <s v="SI"/>
    <d v="1899-12-31T15:19:00"/>
    <n v="39.316666666651145"/>
    <d v="1899-12-30T00:00:00"/>
    <s v="SI"/>
    <n v="0"/>
    <d v="1899-12-31T14:33:00"/>
    <n v="38.549999999930151"/>
    <x v="0"/>
    <d v="1899-12-30T23:00:00"/>
    <s v="NIGHT"/>
    <s v="MRSU5767882"/>
    <s v="OM TRANSPORT"/>
    <n v="475"/>
    <e v="#N/A"/>
    <n v="50"/>
    <n v="0"/>
    <n v="2"/>
    <s v="NIGHT"/>
    <s v="OM TRANSPORTNIGHT"/>
    <n v="475"/>
    <n v="25"/>
    <n v="500"/>
    <m/>
  </r>
  <r>
    <s v="CAP SAN LAZARO"/>
    <s v="Rotterdam"/>
    <d v="2024-04-22T07:41:00"/>
    <x v="36"/>
    <x v="3"/>
    <s v="MAERSK"/>
    <s v="TCLU8675945"/>
    <s v="LELYSTAD"/>
    <d v="2024-04-23T13:00:00"/>
    <d v="2024-04-23T14:47:00"/>
    <x v="412"/>
    <d v="2024-04-23T15:20:00"/>
    <x v="0"/>
    <s v="NO"/>
    <n v="0"/>
    <n v="17"/>
    <x v="3"/>
    <d v="2024-04-23T14:47:00"/>
    <d v="1899-12-31T05:19:00"/>
    <n v="29.316666666534729"/>
    <x v="0"/>
    <x v="3"/>
    <n v="2.0000000000582077"/>
    <s v="SI"/>
    <d v="1899-12-31T07:19:00"/>
    <n v="31.316666666592937"/>
    <d v="1899-12-30T00:00:00"/>
    <s v="SI"/>
    <n v="0"/>
    <d v="1899-12-31T07:39:00"/>
    <n v="31.649999999965075"/>
    <x v="0"/>
    <d v="1899-12-30T15:00:00"/>
    <s v="NO"/>
    <s v="TCLU8675945"/>
    <s v="MSI"/>
    <n v="480"/>
    <e v="#N/A"/>
    <n v="50"/>
    <n v="0"/>
    <n v="2"/>
    <s v="WEEK"/>
    <s v="MSIWEEK"/>
    <n v="480"/>
    <n v="25"/>
    <n v="505"/>
    <m/>
  </r>
  <r>
    <s v="SAN MARCO MAERSK"/>
    <s v="Rotterdam"/>
    <d v="2024-04-27T00:54:00"/>
    <x v="37"/>
    <x v="2"/>
    <s v="MAERSK"/>
    <s v="GESU6233257"/>
    <s v="LELYSTAD"/>
    <d v="2024-04-28T01:00:00"/>
    <d v="2024-04-28T15:21:00"/>
    <x v="415"/>
    <d v="2024-04-28T15:50:00"/>
    <x v="0"/>
    <s v="NO"/>
    <n v="0"/>
    <n v="17"/>
    <x v="3"/>
    <d v="2024-04-28T15:21:00"/>
    <d v="1899-12-31T00:06:00"/>
    <n v="24.099999999976717"/>
    <x v="0"/>
    <x v="31"/>
    <n v="15"/>
    <s v="SI"/>
    <d v="1899-12-31T15:06:00"/>
    <n v="39.099999999976717"/>
    <d v="1899-12-30T00:00:00"/>
    <s v="SI"/>
    <n v="0"/>
    <d v="1899-12-31T14:56:00"/>
    <n v="38.933333333290648"/>
    <x v="0"/>
    <d v="1899-12-30T16:00:00"/>
    <s v="NO"/>
    <s v="GESU6233257"/>
    <s v="OM TRANSPORT"/>
    <n v="550"/>
    <e v="#N/A"/>
    <n v="50"/>
    <n v="0"/>
    <n v="7"/>
    <s v="SUNDAY"/>
    <s v="OM TRANSPORTSUNDAY"/>
    <n v="550"/>
    <n v="25"/>
    <n v="575"/>
    <m/>
  </r>
  <r>
    <s v="SAN MARCO MAERSK"/>
    <s v="Rotterdam"/>
    <d v="2024-04-27T00:54:00"/>
    <x v="37"/>
    <x v="2"/>
    <s v="MAERSK"/>
    <s v="MRSU5138508"/>
    <s v="LELYSTAD"/>
    <d v="2024-04-28T01:00:00"/>
    <d v="2024-04-28T04:56:00"/>
    <x v="416"/>
    <d v="2024-04-28T05:10:00"/>
    <x v="0"/>
    <s v="NO"/>
    <n v="0"/>
    <n v="17"/>
    <x v="3"/>
    <d v="2024-04-28T04:56:00"/>
    <d v="1899-12-31T00:06:00"/>
    <n v="24.099999999976717"/>
    <x v="0"/>
    <x v="6"/>
    <n v="3"/>
    <s v="SI"/>
    <d v="1899-12-31T03:06:00"/>
    <n v="27.099999999976717"/>
    <d v="1899-12-30T00:56:00"/>
    <s v="NO"/>
    <n v="0.93333333340706304"/>
    <d v="1899-12-31T04:16:00"/>
    <n v="28.266666666779201"/>
    <x v="0"/>
    <d v="1899-12-30T04:00:00"/>
    <s v="NIGHT"/>
    <s v="MRSU5138508"/>
    <s v="OM TRANSPORT"/>
    <n v="475"/>
    <e v="#N/A"/>
    <n v="50"/>
    <n v="0"/>
    <n v="7"/>
    <s v="NIGHT"/>
    <s v="OM TRANSPORTNIGHT"/>
    <n v="475"/>
    <n v="25"/>
    <n v="500"/>
    <m/>
  </r>
  <r>
    <s v="SAN MARCO MAERSK"/>
    <s v="Rotterdam"/>
    <d v="2024-04-27T00:54:00"/>
    <x v="37"/>
    <x v="2"/>
    <s v="MAERSK"/>
    <s v="MRSU5254581"/>
    <s v="LELYSTAD"/>
    <d v="2024-04-28T01:00:00"/>
    <d v="2024-04-28T01:12:00"/>
    <x v="417"/>
    <d v="2024-04-28T02:12:00"/>
    <x v="0"/>
    <s v="NO"/>
    <n v="0"/>
    <n v="17"/>
    <x v="3"/>
    <d v="2024-04-28T01:12:00"/>
    <d v="1899-12-31T00:06:00"/>
    <n v="24.099999999976717"/>
    <x v="0"/>
    <x v="1"/>
    <n v="0"/>
    <s v="SI"/>
    <d v="1899-12-31T00:06:00"/>
    <n v="24.099999999976717"/>
    <d v="1899-12-30T00:12:00"/>
    <s v="SI"/>
    <n v="0.20000000012805685"/>
    <d v="1899-12-31T01:18:00"/>
    <n v="25.300000000046566"/>
    <x v="0"/>
    <d v="1899-12-30T01:00:00"/>
    <s v="NIGHT"/>
    <s v="MRSU5254581"/>
    <s v="OM TRANSPORT"/>
    <n v="475"/>
    <e v="#N/A"/>
    <n v="50"/>
    <n v="0"/>
    <n v="7"/>
    <s v="NIGHT"/>
    <s v="OM TRANSPORTNIGHT"/>
    <n v="475"/>
    <n v="25"/>
    <n v="500"/>
    <m/>
  </r>
  <r>
    <s v="SAN MARCO MAERSK"/>
    <s v="Rotterdam"/>
    <d v="2024-04-27T00:54:00"/>
    <x v="37"/>
    <x v="2"/>
    <s v="MAERSK"/>
    <s v="MRSU6429133"/>
    <s v="LELYSTAD"/>
    <d v="2024-04-28T01:00:00"/>
    <d v="2024-04-28T00:25:00"/>
    <x v="417"/>
    <d v="2024-04-28T01:40:00"/>
    <x v="0"/>
    <s v="NO"/>
    <n v="0"/>
    <n v="17"/>
    <x v="3"/>
    <d v="2024-04-28T00:25:00"/>
    <d v="1899-12-31T00:06:00"/>
    <n v="24.099999999976717"/>
    <x v="0"/>
    <x v="1"/>
    <n v="0"/>
    <s v="SI"/>
    <d v="1899-12-31T00:06:00"/>
    <n v="24.099999999976717"/>
    <d v="1899-12-30T00:00:00"/>
    <s v="SI"/>
    <n v="0"/>
    <d v="1899-12-31T00:46:00"/>
    <n v="24.766666666720994"/>
    <x v="0"/>
    <d v="1899-12-30T01:00:00"/>
    <s v="NIGHT"/>
    <s v="MRSU6429133"/>
    <s v="OM TRANSPORT"/>
    <n v="475"/>
    <e v="#N/A"/>
    <n v="50"/>
    <n v="0"/>
    <n v="7"/>
    <s v="NIGHT"/>
    <s v="OM TRANSPORTNIGHT"/>
    <n v="475"/>
    <n v="25"/>
    <n v="500"/>
    <m/>
  </r>
  <r>
    <s v="MONACO MAERSK"/>
    <s v="Rotterdam"/>
    <d v="2024-04-27T03:45:00"/>
    <x v="38"/>
    <x v="2"/>
    <s v="MAERSK"/>
    <s v="CIPU5218780"/>
    <s v="SIMEI LELYSTAD"/>
    <d v="2024-04-28T08:00:00"/>
    <d v="2024-04-29T06:10:00"/>
    <x v="418"/>
    <d v="2024-04-29T06:30:00"/>
    <x v="0"/>
    <s v="NO"/>
    <n v="2"/>
    <n v="18"/>
    <x v="3"/>
    <d v="2024-04-29T06:10:00"/>
    <d v="1899-12-31T04:15:00"/>
    <n v="28.250000000058208"/>
    <x v="0"/>
    <x v="21"/>
    <n v="21.999999999941792"/>
    <s v="SI"/>
    <d v="1900-01-01T02:15:00"/>
    <n v="50.25"/>
    <d v="1899-12-30T00:10:00"/>
    <s v="SI"/>
    <n v="0.16666666668606922"/>
    <d v="1900-01-01T02:45:00"/>
    <n v="50.750000000058208"/>
    <x v="1"/>
    <d v="1899-12-30T06:00:00"/>
    <s v="NO"/>
    <s v="CIPU5218780"/>
    <s v="OM TRANSPORT"/>
    <n v="475"/>
    <e v="#N/A"/>
    <n v="50"/>
    <n v="100"/>
    <n v="1"/>
    <s v="WEEK"/>
    <s v="OM TRANSPORTWEEK"/>
    <n v="575"/>
    <n v="25"/>
    <n v="600"/>
    <m/>
  </r>
  <r>
    <s v="MONACO MAERSK"/>
    <s v="Rotterdam"/>
    <d v="2024-04-27T03:45:00"/>
    <x v="38"/>
    <x v="3"/>
    <s v="MAERSK"/>
    <s v="HASU5005444"/>
    <s v="LELYSTAD"/>
    <d v="2024-04-28T08:00:00"/>
    <d v="2024-04-29T03:29:00"/>
    <x v="419"/>
    <d v="2024-04-29T04:30:00"/>
    <x v="0"/>
    <s v="CLEANING"/>
    <n v="0"/>
    <n v="18"/>
    <x v="3"/>
    <d v="2024-04-29T03:29:00"/>
    <d v="1899-12-31T04:15:00"/>
    <n v="28.250000000058208"/>
    <x v="0"/>
    <x v="52"/>
    <n v="18.999999999941792"/>
    <s v="SI"/>
    <d v="1899-12-31T23:15:00"/>
    <n v="47.25"/>
    <d v="1899-12-30T00:29:00"/>
    <s v="SI"/>
    <n v="0.48333333333721384"/>
    <d v="1900-01-01T00:45:00"/>
    <n v="48.75"/>
    <x v="1"/>
    <d v="1899-12-30T03:00:00"/>
    <s v="NIGHT"/>
    <s v="HASU5005444"/>
    <s v="MSI"/>
    <n v="530"/>
    <n v="120"/>
    <n v="50"/>
    <n v="0"/>
    <n v="1"/>
    <s v="NIGHT"/>
    <s v="MSINIGHT"/>
    <n v="650"/>
    <n v="25"/>
    <n v="675"/>
    <m/>
  </r>
  <r>
    <s v="MONACO MAERSK"/>
    <s v="Rotterdam"/>
    <d v="2024-04-27T03:45:00"/>
    <x v="38"/>
    <x v="1"/>
    <s v="MAERSK"/>
    <s v="HASU5159244"/>
    <s v="LELYSTAD"/>
    <d v="2024-04-28T08:00:00"/>
    <d v="2024-04-28T18:15:00"/>
    <x v="420"/>
    <d v="2024-04-28T18:35:00"/>
    <x v="0"/>
    <s v="NO"/>
    <n v="0"/>
    <n v="17"/>
    <x v="3"/>
    <d v="2024-04-28T18:15:00"/>
    <d v="1899-12-31T04:15:00"/>
    <n v="28.250000000058208"/>
    <x v="0"/>
    <x v="36"/>
    <n v="9.9999999999417923"/>
    <s v="SI"/>
    <d v="1899-12-31T14:15:00"/>
    <n v="38.25"/>
    <d v="1899-12-30T00:15:00"/>
    <s v="SI"/>
    <n v="0.24999999994179234"/>
    <d v="1899-12-31T14:50:00"/>
    <n v="38.833333333313931"/>
    <x v="0"/>
    <d v="1899-12-30T18:00:00"/>
    <s v="NO"/>
    <s v="HASU5159244"/>
    <s v="LOGIX"/>
    <n v="530"/>
    <e v="#N/A"/>
    <n v="50"/>
    <n v="0"/>
    <n v="7"/>
    <s v="SUNDAY"/>
    <s v="LOGIXSUNDAY"/>
    <n v="530"/>
    <n v="25"/>
    <n v="555"/>
    <m/>
  </r>
  <r>
    <s v="MONACO MAERSK"/>
    <s v="Rotterdam"/>
    <d v="2024-04-27T03:45:00"/>
    <x v="38"/>
    <x v="2"/>
    <s v="MAERSK"/>
    <s v="MAEU9243992"/>
    <s v="SIMEI LELYSTAD"/>
    <d v="2024-04-28T08:00:00"/>
    <d v="2024-04-28T08:05:00"/>
    <x v="421"/>
    <d v="2024-04-28T08:25:00"/>
    <x v="0"/>
    <s v="NO"/>
    <n v="1"/>
    <n v="17"/>
    <x v="3"/>
    <d v="2024-04-28T08:05:00"/>
    <d v="1899-12-31T04:15:00"/>
    <n v="28.250000000058208"/>
    <x v="0"/>
    <x v="1"/>
    <n v="0"/>
    <s v="SI"/>
    <d v="1899-12-31T04:15:00"/>
    <n v="28.250000000058208"/>
    <d v="1899-12-30T00:05:00"/>
    <s v="SI"/>
    <n v="8.3333333255723119E-2"/>
    <d v="1899-12-31T04:40:00"/>
    <n v="28.666666666686069"/>
    <x v="0"/>
    <d v="1899-12-30T08:00:00"/>
    <s v="NO"/>
    <s v="MAEU9243992"/>
    <s v="OM TRANSPORT"/>
    <n v="550"/>
    <e v="#N/A"/>
    <n v="50"/>
    <n v="50"/>
    <n v="7"/>
    <s v="SUNDAY"/>
    <s v="OM TRANSPORTSUNDAY"/>
    <n v="600"/>
    <n v="25"/>
    <n v="625"/>
    <m/>
  </r>
  <r>
    <s v="MONACO MAERSK"/>
    <s v="Rotterdam"/>
    <d v="2024-04-27T03:45:00"/>
    <x v="38"/>
    <x v="3"/>
    <s v="MAERSK"/>
    <s v="MIEU3070197"/>
    <s v="LELYSTAD"/>
    <d v="2024-04-28T08:00:00"/>
    <d v="2024-04-28T18:38:00"/>
    <x v="422"/>
    <d v="2024-04-28T19:00:00"/>
    <x v="0"/>
    <s v="CLEANING"/>
    <n v="0"/>
    <n v="17"/>
    <x v="3"/>
    <d v="2024-04-28T18:38:00"/>
    <d v="1899-12-31T04:15:00"/>
    <n v="28.250000000058208"/>
    <x v="0"/>
    <x v="15"/>
    <n v="6.9999999999417923"/>
    <s v="SI"/>
    <d v="1899-12-31T11:15:00"/>
    <n v="35.25"/>
    <d v="1899-12-30T03:38:00"/>
    <s v="NO"/>
    <n v="3.6333333333022892"/>
    <d v="1899-12-31T15:15:00"/>
    <n v="39.249999999941792"/>
    <x v="0"/>
    <d v="1899-12-30T15:00:00"/>
    <s v="NO"/>
    <s v="MIEU3070197"/>
    <s v="MSI"/>
    <n v="500"/>
    <n v="120"/>
    <n v="50"/>
    <n v="0"/>
    <n v="7"/>
    <s v="SUNDAY"/>
    <s v="MSISUNDAY"/>
    <n v="620"/>
    <n v="25"/>
    <n v="645"/>
    <m/>
  </r>
  <r>
    <s v="MONACO MAERSK"/>
    <s v="Rotterdam"/>
    <d v="2024-04-27T03:45:00"/>
    <x v="38"/>
    <x v="0"/>
    <s v="MAERSK"/>
    <s v="MRKU2423725"/>
    <s v="LELYSTAD"/>
    <d v="2024-04-28T08:00:00"/>
    <d v="2024-04-29T12:29:00"/>
    <x v="423"/>
    <d v="2024-04-29T12:29:00"/>
    <x v="0"/>
    <s v="CLEANING"/>
    <n v="0"/>
    <n v="18"/>
    <x v="3"/>
    <d v="2024-04-29T12:29:00"/>
    <d v="1899-12-31T04:15:00"/>
    <n v="28.250000000058208"/>
    <x v="0"/>
    <x v="47"/>
    <n v="27.999999999941792"/>
    <s v="NO"/>
    <d v="1900-01-01T08:15:00"/>
    <n v="56.25"/>
    <d v="1899-12-30T00:29:00"/>
    <s v="SI"/>
    <n v="0.48333333333721384"/>
    <d v="1900-01-01T08:44:00"/>
    <n v="56.733333333337214"/>
    <x v="1"/>
    <d v="1899-12-30T12:00:00"/>
    <s v="NO"/>
    <s v="MRKU2423725"/>
    <s v="CTU FLEVOKUST BV"/>
    <n v="520"/>
    <n v="100"/>
    <n v="35"/>
    <n v="0"/>
    <n v="1"/>
    <s v="WEEK"/>
    <s v="CTU FLEVOKUST BVWEEK"/>
    <n v="620"/>
    <n v="0"/>
    <n v="620"/>
    <m/>
  </r>
  <r>
    <s v="MONACO MAERSK"/>
    <s v="Rotterdam"/>
    <d v="2024-04-27T03:45:00"/>
    <x v="38"/>
    <x v="0"/>
    <s v="MAERSK"/>
    <s v="MRKU2529240"/>
    <s v="LELYSTAD"/>
    <d v="2024-04-28T08:00:00"/>
    <d v="2024-04-29T11:41:00"/>
    <x v="423"/>
    <d v="2024-04-29T13:04:00"/>
    <x v="0"/>
    <s v="CLEANING"/>
    <n v="0"/>
    <n v="18"/>
    <x v="3"/>
    <d v="2024-04-29T11:41:00"/>
    <d v="1899-12-31T04:15:00"/>
    <n v="28.250000000058208"/>
    <x v="0"/>
    <x v="47"/>
    <n v="27.999999999941792"/>
    <s v="NO"/>
    <d v="1900-01-01T08:15:00"/>
    <n v="56.25"/>
    <d v="1899-12-30T00:00:00"/>
    <s v="SI"/>
    <n v="0"/>
    <d v="1900-01-01T09:19:00"/>
    <n v="57.316666666651145"/>
    <x v="1"/>
    <d v="1899-12-30T12:00:00"/>
    <s v="NO"/>
    <s v="MRKU2529240"/>
    <s v="CTU FLEVOKUST BV"/>
    <n v="520"/>
    <n v="100"/>
    <n v="35"/>
    <n v="0"/>
    <n v="1"/>
    <s v="WEEK"/>
    <s v="CTU FLEVOKUST BVWEEK"/>
    <n v="620"/>
    <n v="0"/>
    <n v="620"/>
    <m/>
  </r>
  <r>
    <s v="MONACO MAERSK"/>
    <s v="Rotterdam"/>
    <d v="2024-04-27T03:45:00"/>
    <x v="38"/>
    <x v="1"/>
    <s v="MAERSK"/>
    <s v="MRKU2820960"/>
    <s v="LELYSTAD"/>
    <d v="2024-04-28T08:00:00"/>
    <d v="2024-04-28T17:55:00"/>
    <x v="424"/>
    <d v="2024-04-28T18:10:00"/>
    <x v="0"/>
    <s v="NO"/>
    <n v="0"/>
    <n v="17"/>
    <x v="3"/>
    <d v="2024-04-28T17:55:00"/>
    <d v="1899-12-31T04:15:00"/>
    <n v="28.250000000058208"/>
    <x v="0"/>
    <x v="19"/>
    <n v="9"/>
    <s v="SI"/>
    <d v="1899-12-31T13:15:00"/>
    <n v="37.250000000058208"/>
    <d v="1899-12-30T00:55:00"/>
    <s v="NO"/>
    <n v="0.91666666668606922"/>
    <d v="1899-12-31T14:25:00"/>
    <n v="38.416666666686069"/>
    <x v="0"/>
    <d v="1899-12-30T17:00:00"/>
    <s v="NO"/>
    <s v="MRKU2820960"/>
    <s v="LOGIX"/>
    <n v="530"/>
    <e v="#N/A"/>
    <n v="50"/>
    <n v="0"/>
    <n v="7"/>
    <s v="SUNDAY"/>
    <s v="LOGIXSUNDAY"/>
    <n v="530"/>
    <n v="25"/>
    <n v="555"/>
    <m/>
  </r>
  <r>
    <s v="MONACO MAERSK"/>
    <s v="Rotterdam"/>
    <d v="2024-04-27T03:45:00"/>
    <x v="38"/>
    <x v="3"/>
    <s v="MAERSK"/>
    <s v="MRKU3053477"/>
    <s v="LELYSTAD"/>
    <d v="2024-04-28T08:00:00"/>
    <d v="2024-04-29T02:44:00"/>
    <x v="419"/>
    <d v="2024-04-29T03:57:00"/>
    <x v="0"/>
    <s v="CLEANING"/>
    <n v="0"/>
    <n v="18"/>
    <x v="3"/>
    <d v="2024-04-29T02:44:00"/>
    <d v="1899-12-31T04:15:00"/>
    <n v="28.250000000058208"/>
    <x v="0"/>
    <x v="52"/>
    <n v="18.999999999941792"/>
    <s v="SI"/>
    <d v="1899-12-31T23:15:00"/>
    <n v="47.25"/>
    <d v="1899-12-30T00:00:00"/>
    <s v="SI"/>
    <n v="0"/>
    <d v="1900-01-01T00:12:00"/>
    <n v="48.199999999953434"/>
    <x v="1"/>
    <d v="1899-12-30T03:00:00"/>
    <s v="NIGHT"/>
    <s v="MRKU3053477"/>
    <s v="MSI"/>
    <n v="530"/>
    <n v="120"/>
    <n v="50"/>
    <n v="0"/>
    <n v="1"/>
    <s v="NIGHT"/>
    <s v="MSINIGHT"/>
    <n v="650"/>
    <n v="25"/>
    <n v="675"/>
    <m/>
  </r>
  <r>
    <s v="MONACO MAERSK"/>
    <s v="Rotterdam"/>
    <d v="2024-04-27T03:45:00"/>
    <x v="38"/>
    <x v="2"/>
    <s v="MAERSK"/>
    <s v="MRKU3244072"/>
    <s v="LELYSTAD"/>
    <d v="2024-04-28T08:00:00"/>
    <d v="2024-04-28T15:18:00"/>
    <x v="415"/>
    <d v="2024-04-28T15:45:00"/>
    <x v="0"/>
    <s v="NO"/>
    <n v="0"/>
    <n v="17"/>
    <x v="3"/>
    <d v="2024-04-28T15:18:00"/>
    <d v="1899-12-31T04:15:00"/>
    <n v="28.250000000058208"/>
    <x v="0"/>
    <x v="29"/>
    <n v="7.9999999998835847"/>
    <s v="SI"/>
    <d v="1899-12-31T12:15:00"/>
    <n v="36.249999999941792"/>
    <d v="1899-12-30T00:00:00"/>
    <s v="SI"/>
    <n v="0"/>
    <d v="1899-12-31T12:00:00"/>
    <n v="36"/>
    <x v="0"/>
    <d v="1899-12-30T16:00:00"/>
    <s v="NO"/>
    <s v="MRKU3244072"/>
    <s v="OM TRANSPORT"/>
    <n v="550"/>
    <e v="#N/A"/>
    <n v="50"/>
    <n v="0"/>
    <n v="7"/>
    <s v="SUNDAY"/>
    <s v="OM TRANSPORTSUNDAY"/>
    <n v="550"/>
    <n v="25"/>
    <n v="575"/>
    <m/>
  </r>
  <r>
    <s v="MONACO MAERSK"/>
    <s v="Rotterdam"/>
    <d v="2024-04-27T03:45:00"/>
    <x v="38"/>
    <x v="3"/>
    <s v="MAERSK"/>
    <s v="MRKU3747478"/>
    <s v="LELYSTAD"/>
    <d v="2024-04-28T08:00:00"/>
    <d v="2024-04-28T23:57:00"/>
    <x v="425"/>
    <d v="2024-04-29T00:58:00"/>
    <x v="0"/>
    <s v="CLEANING"/>
    <n v="0"/>
    <n v="17"/>
    <x v="3"/>
    <d v="2024-04-28T23:57:00"/>
    <d v="1899-12-31T04:15:00"/>
    <n v="28.250000000058208"/>
    <x v="0"/>
    <x v="16"/>
    <n v="15.999999999941792"/>
    <s v="SI"/>
    <d v="1899-12-31T20:15:00"/>
    <n v="44.25"/>
    <d v="1899-12-30T00:00:00"/>
    <s v="SI"/>
    <n v="0"/>
    <d v="1899-12-31T21:13:00"/>
    <n v="45.216666666674428"/>
    <x v="0"/>
    <d v="1899-12-30T00:00:00"/>
    <s v="NIGHT"/>
    <s v="MRKU3747478"/>
    <s v="MSI"/>
    <n v="530"/>
    <n v="120"/>
    <n v="50"/>
    <n v="0"/>
    <n v="1"/>
    <s v="NIGHT"/>
    <s v="MSINIGHT"/>
    <n v="650"/>
    <n v="25"/>
    <n v="675"/>
    <m/>
  </r>
  <r>
    <s v="MONACO MAERSK"/>
    <s v="Rotterdam"/>
    <d v="2024-04-27T03:45:00"/>
    <x v="38"/>
    <x v="2"/>
    <s v="MAERSK"/>
    <s v="MRKU4305526"/>
    <s v="SIMEI LELYSTAD"/>
    <d v="2024-04-28T08:00:00"/>
    <d v="2024-04-28T11:00:00"/>
    <x v="426"/>
    <d v="2024-04-28T11:05:00"/>
    <x v="0"/>
    <s v="NO"/>
    <n v="1"/>
    <n v="17"/>
    <x v="3"/>
    <d v="2024-04-28T11:00:00"/>
    <d v="1899-12-31T04:15:00"/>
    <n v="28.250000000058208"/>
    <x v="0"/>
    <x v="6"/>
    <n v="3"/>
    <s v="SI"/>
    <d v="1899-12-31T07:15:00"/>
    <n v="31.250000000058208"/>
    <d v="1899-12-30T00:00:00"/>
    <s v="SI"/>
    <n v="0"/>
    <d v="1899-12-31T07:20:00"/>
    <n v="31.333333333313931"/>
    <x v="0"/>
    <d v="1899-12-30T11:00:00"/>
    <s v="NO"/>
    <s v="MRKU4305526"/>
    <s v="OM TRANSPORT"/>
    <n v="550"/>
    <e v="#N/A"/>
    <n v="50"/>
    <n v="50"/>
    <n v="7"/>
    <s v="SUNDAY"/>
    <s v="OM TRANSPORTSUNDAY"/>
    <n v="600"/>
    <n v="25"/>
    <n v="625"/>
    <m/>
  </r>
  <r>
    <s v="MONACO MAERSK"/>
    <s v="Rotterdam"/>
    <d v="2024-04-27T03:45:00"/>
    <x v="38"/>
    <x v="2"/>
    <s v="MAERSK"/>
    <s v="MRKU4961720"/>
    <s v="SIMEI LELYSTAD"/>
    <d v="2024-04-28T08:00:00"/>
    <d v="2024-04-28T10:50:00"/>
    <x v="426"/>
    <d v="2024-04-28T11:10:00"/>
    <x v="0"/>
    <s v="NO"/>
    <n v="1"/>
    <n v="17"/>
    <x v="3"/>
    <d v="2024-04-28T10:50:00"/>
    <d v="1899-12-31T04:15:00"/>
    <n v="28.250000000058208"/>
    <x v="0"/>
    <x v="6"/>
    <n v="3"/>
    <s v="SI"/>
    <d v="1899-12-31T07:15:00"/>
    <n v="31.250000000058208"/>
    <d v="1899-12-30T00:00:00"/>
    <s v="SI"/>
    <n v="0"/>
    <d v="1899-12-31T07:25:00"/>
    <n v="31.416666666744277"/>
    <x v="0"/>
    <d v="1899-12-30T11:00:00"/>
    <s v="NO"/>
    <s v="MRKU4961720"/>
    <s v="OM TRANSPORT"/>
    <n v="550"/>
    <e v="#N/A"/>
    <n v="50"/>
    <n v="50"/>
    <n v="7"/>
    <s v="SUNDAY"/>
    <s v="OM TRANSPORTSUNDAY"/>
    <n v="600"/>
    <n v="25"/>
    <n v="625"/>
    <m/>
  </r>
  <r>
    <s v="MONACO MAERSK"/>
    <s v="Rotterdam"/>
    <d v="2024-04-27T03:45:00"/>
    <x v="38"/>
    <x v="1"/>
    <s v="MAERSK"/>
    <s v="MRKU8084444"/>
    <s v="SIMEI LELYSTAD"/>
    <d v="2024-04-28T08:00:00"/>
    <d v="2024-04-28T08:50:00"/>
    <x v="427"/>
    <d v="2024-04-28T08:55:00"/>
    <x v="0"/>
    <s v="NO"/>
    <n v="0"/>
    <n v="17"/>
    <x v="3"/>
    <d v="2024-04-28T08:50:00"/>
    <d v="1899-12-31T04:15:00"/>
    <n v="28.250000000058208"/>
    <x v="0"/>
    <x v="7"/>
    <n v="1.5"/>
    <s v="SI"/>
    <d v="1899-12-31T05:45:00"/>
    <n v="29.750000000058208"/>
    <d v="1899-12-30T00:00:00"/>
    <s v="SI"/>
    <n v="0"/>
    <d v="1899-12-31T05:10:00"/>
    <n v="29.166666666744277"/>
    <x v="0"/>
    <d v="1899-12-30T09:30:00"/>
    <s v="NO"/>
    <s v="MRKU8084444"/>
    <s v="LOGIX"/>
    <n v="530"/>
    <e v="#N/A"/>
    <n v="50"/>
    <n v="0"/>
    <n v="7"/>
    <s v="SUNDAY"/>
    <s v="LOGIXSUNDAY"/>
    <n v="530"/>
    <n v="25"/>
    <n v="555"/>
    <m/>
  </r>
  <r>
    <s v="MONACO MAERSK"/>
    <s v="Rotterdam"/>
    <d v="2024-04-27T03:45:00"/>
    <x v="38"/>
    <x v="3"/>
    <s v="MAERSK"/>
    <s v="MRSU0581597"/>
    <s v="LELYSTAD"/>
    <d v="2024-04-28T08:00:00"/>
    <d v="2024-04-29T06:20:00"/>
    <x v="418"/>
    <d v="2024-04-29T07:30:00"/>
    <x v="0"/>
    <s v="CLEANING"/>
    <n v="0"/>
    <n v="18"/>
    <x v="3"/>
    <d v="2024-04-29T06:20:00"/>
    <d v="1899-12-31T04:15:00"/>
    <n v="28.250000000058208"/>
    <x v="0"/>
    <x v="21"/>
    <n v="21.999999999941792"/>
    <s v="SI"/>
    <d v="1900-01-01T02:15:00"/>
    <n v="50.25"/>
    <d v="1899-12-30T00:20:00"/>
    <s v="SI"/>
    <n v="0.33333333337213844"/>
    <d v="1900-01-01T03:45:00"/>
    <n v="51.75"/>
    <x v="1"/>
    <d v="1899-12-30T06:00:00"/>
    <s v="NO"/>
    <s v="MRSU0581597"/>
    <s v="MSI"/>
    <n v="480"/>
    <n v="120"/>
    <n v="50"/>
    <n v="0"/>
    <n v="1"/>
    <s v="WEEK"/>
    <s v="MSIWEEK"/>
    <n v="600"/>
    <n v="25"/>
    <n v="625"/>
    <m/>
  </r>
  <r>
    <s v="MONACO MAERSK"/>
    <s v="Rotterdam"/>
    <d v="2024-04-27T03:45:00"/>
    <x v="38"/>
    <x v="3"/>
    <s v="MAERSK"/>
    <s v="MRSU0582660"/>
    <s v="LELYSTAD"/>
    <d v="2024-04-28T08:00:00"/>
    <d v="2024-04-28T17:20:00"/>
    <x v="420"/>
    <d v="2024-04-28T21:00:00"/>
    <x v="0"/>
    <s v="CLEANING"/>
    <n v="0"/>
    <n v="17"/>
    <x v="3"/>
    <d v="2024-04-28T17:20:00"/>
    <d v="1899-12-31T04:15:00"/>
    <n v="28.250000000058208"/>
    <x v="0"/>
    <x v="36"/>
    <n v="9.9999999999417923"/>
    <s v="SI"/>
    <d v="1899-12-31T14:15:00"/>
    <n v="38.25"/>
    <d v="1899-12-30T00:00:00"/>
    <s v="SI"/>
    <n v="0"/>
    <d v="1899-12-31T17:15:00"/>
    <n v="41.25"/>
    <x v="0"/>
    <d v="1899-12-30T18:00:00"/>
    <s v="NO"/>
    <s v="MRSU0582660"/>
    <s v="MSI"/>
    <n v="500"/>
    <n v="120"/>
    <n v="50"/>
    <n v="0"/>
    <n v="7"/>
    <s v="SUNDAY"/>
    <s v="MSISUNDAY"/>
    <n v="620"/>
    <n v="25"/>
    <n v="645"/>
    <m/>
  </r>
  <r>
    <s v="MONACO MAERSK"/>
    <s v="Rotterdam"/>
    <d v="2024-04-27T03:45:00"/>
    <x v="38"/>
    <x v="3"/>
    <s v="MAERSK"/>
    <s v="MRSU0596982"/>
    <s v="LELYSTAD"/>
    <d v="2024-04-28T08:00:00"/>
    <d v="2024-04-28T07:25:00"/>
    <x v="421"/>
    <d v="2024-04-28T07:51:00"/>
    <x v="0"/>
    <s v="CLEANING"/>
    <n v="0"/>
    <n v="17"/>
    <x v="3"/>
    <d v="2024-04-28T07:25:00"/>
    <d v="1899-12-31T04:15:00"/>
    <n v="28.250000000058208"/>
    <x v="0"/>
    <x v="1"/>
    <n v="0"/>
    <s v="SI"/>
    <d v="1899-12-31T04:15:00"/>
    <n v="28.250000000058208"/>
    <d v="1899-12-30T00:00:00"/>
    <s v="SI"/>
    <n v="0"/>
    <d v="1899-12-31T04:06:00"/>
    <n v="28.099999999918509"/>
    <x v="0"/>
    <d v="1899-12-30T08:00:00"/>
    <s v="NO"/>
    <s v="MRSU0596982"/>
    <s v="MSI"/>
    <n v="500"/>
    <n v="120"/>
    <n v="50"/>
    <n v="0"/>
    <n v="7"/>
    <s v="SUNDAY"/>
    <s v="MSISUNDAY"/>
    <n v="620"/>
    <n v="25"/>
    <n v="645"/>
    <m/>
  </r>
  <r>
    <s v="MONACO MAERSK"/>
    <s v="Rotterdam"/>
    <d v="2024-04-27T03:45:00"/>
    <x v="38"/>
    <x v="2"/>
    <s v="MAERSK"/>
    <s v="MRSU3848434"/>
    <s v="LELYSTAD"/>
    <d v="2024-04-28T08:00:00"/>
    <d v="2024-04-28T22:10:00"/>
    <x v="428"/>
    <d v="2024-04-28T22:39:00"/>
    <x v="0"/>
    <s v="NO"/>
    <n v="0"/>
    <n v="17"/>
    <x v="3"/>
    <d v="2024-04-28T22:10:00"/>
    <d v="1899-12-31T04:15:00"/>
    <n v="28.250000000058208"/>
    <x v="0"/>
    <x v="12"/>
    <n v="18"/>
    <s v="SI"/>
    <d v="1899-12-31T22:15:00"/>
    <n v="46.250000000058208"/>
    <d v="1899-12-30T00:00:00"/>
    <s v="SI"/>
    <n v="0"/>
    <d v="1899-12-31T18:54:00"/>
    <n v="42.899999999965075"/>
    <x v="0"/>
    <d v="1899-12-30T02:00:00"/>
    <s v="NIGHT"/>
    <s v="MRSU3848434"/>
    <s v="OM TRANSPORT"/>
    <n v="475"/>
    <e v="#N/A"/>
    <n v="50"/>
    <n v="0"/>
    <n v="1"/>
    <s v="NIGHT"/>
    <s v="OM TRANSPORTNIGHT"/>
    <n v="475"/>
    <n v="25"/>
    <n v="500"/>
    <m/>
  </r>
  <r>
    <s v="MONACO MAERSK"/>
    <s v="Rotterdam"/>
    <d v="2024-04-27T03:45:00"/>
    <x v="38"/>
    <x v="2"/>
    <s v="MAERSK"/>
    <s v="MRSU4034010"/>
    <s v="SIMEI LELYSTAD"/>
    <d v="2024-04-28T08:00:00"/>
    <d v="2024-04-28T08:00:00"/>
    <x v="421"/>
    <d v="2024-04-28T08:15:00"/>
    <x v="0"/>
    <s v="NO"/>
    <n v="1"/>
    <n v="17"/>
    <x v="3"/>
    <d v="2024-04-28T08:00:00"/>
    <d v="1899-12-31T04:15:00"/>
    <n v="28.250000000058208"/>
    <x v="0"/>
    <x v="1"/>
    <n v="0"/>
    <s v="SI"/>
    <d v="1899-12-31T04:15:00"/>
    <n v="28.250000000058208"/>
    <d v="1899-12-30T00:00:00"/>
    <s v="SI"/>
    <n v="0"/>
    <d v="1899-12-31T04:30:00"/>
    <n v="28.5"/>
    <x v="0"/>
    <d v="1899-12-30T08:00:00"/>
    <s v="NO"/>
    <s v="MRSU4034010"/>
    <s v="OM TRANSPORT"/>
    <n v="550"/>
    <e v="#N/A"/>
    <n v="50"/>
    <n v="50"/>
    <n v="7"/>
    <s v="SUNDAY"/>
    <s v="OM TRANSPORTSUNDAY"/>
    <n v="600"/>
    <n v="25"/>
    <n v="625"/>
    <m/>
  </r>
  <r>
    <s v="MONACO MAERSK"/>
    <s v="Rotterdam"/>
    <d v="2024-04-27T03:45:00"/>
    <x v="38"/>
    <x v="3"/>
    <s v="MAERSK"/>
    <s v="MRSU4639681"/>
    <s v="LELYSTAD"/>
    <d v="2024-04-28T08:00:00"/>
    <d v="2024-04-28T10:05:00"/>
    <x v="426"/>
    <d v="2024-04-28T11:14:00"/>
    <x v="0"/>
    <s v="CLEANING"/>
    <n v="0"/>
    <n v="17"/>
    <x v="3"/>
    <d v="2024-04-28T10:05:00"/>
    <d v="1899-12-31T04:15:00"/>
    <n v="28.250000000058208"/>
    <x v="0"/>
    <x v="6"/>
    <n v="3"/>
    <s v="SI"/>
    <d v="1899-12-31T07:15:00"/>
    <n v="31.250000000058208"/>
    <d v="1899-12-30T00:00:00"/>
    <s v="SI"/>
    <n v="0"/>
    <d v="1899-12-31T07:29:00"/>
    <n v="31.483333333279006"/>
    <x v="0"/>
    <d v="1899-12-30T11:00:00"/>
    <s v="NO"/>
    <s v="MRSU4639681"/>
    <s v="MSI"/>
    <n v="500"/>
    <n v="120"/>
    <n v="50"/>
    <n v="0"/>
    <n v="7"/>
    <s v="SUNDAY"/>
    <s v="MSISUNDAY"/>
    <n v="620"/>
    <n v="25"/>
    <n v="645"/>
    <m/>
  </r>
  <r>
    <s v="MONACO MAERSK"/>
    <s v="Rotterdam"/>
    <d v="2024-04-27T03:45:00"/>
    <x v="38"/>
    <x v="3"/>
    <s v="MAERSK"/>
    <s v="MRSU5249625"/>
    <s v="LELYSTAD"/>
    <d v="2024-04-28T08:00:00"/>
    <d v="2024-04-28T15:04:00"/>
    <x v="422"/>
    <d v="2024-04-28T16:24:00"/>
    <x v="0"/>
    <s v="CLEANING"/>
    <n v="0"/>
    <n v="17"/>
    <x v="3"/>
    <d v="2024-04-28T15:04:00"/>
    <d v="1899-12-31T04:15:00"/>
    <n v="28.250000000058208"/>
    <x v="0"/>
    <x v="15"/>
    <n v="6.9999999999417923"/>
    <s v="SI"/>
    <d v="1899-12-31T11:15:00"/>
    <n v="35.25"/>
    <d v="1899-12-30T00:04:00"/>
    <s v="SI"/>
    <n v="6.6666666709352285E-2"/>
    <d v="1899-12-31T12:39:00"/>
    <n v="36.650000000023283"/>
    <x v="0"/>
    <d v="1899-12-30T15:00:00"/>
    <s v="NO"/>
    <s v="MRSU5249625"/>
    <s v="MSI"/>
    <n v="500"/>
    <n v="120"/>
    <n v="50"/>
    <n v="0"/>
    <n v="7"/>
    <s v="SUNDAY"/>
    <s v="MSISUNDAY"/>
    <n v="620"/>
    <n v="25"/>
    <n v="645"/>
    <m/>
  </r>
  <r>
    <s v="MONACO MAERSK"/>
    <s v="Rotterdam"/>
    <d v="2024-04-27T03:45:00"/>
    <x v="38"/>
    <x v="3"/>
    <s v="MAERSK"/>
    <s v="MRSU5256650"/>
    <s v="LELYSTAD"/>
    <d v="2024-04-28T08:00:00"/>
    <d v="2024-04-28T08:07:00"/>
    <x v="421"/>
    <d v="2024-04-28T08:52:00"/>
    <x v="0"/>
    <s v="CLEANING"/>
    <n v="0"/>
    <n v="17"/>
    <x v="3"/>
    <d v="2024-04-28T08:07:00"/>
    <d v="1899-12-31T04:15:00"/>
    <n v="28.250000000058208"/>
    <x v="0"/>
    <x v="1"/>
    <n v="0"/>
    <s v="SI"/>
    <d v="1899-12-31T04:15:00"/>
    <n v="28.250000000058208"/>
    <d v="1899-12-30T00:07:00"/>
    <s v="SI"/>
    <n v="0.11666666652308777"/>
    <d v="1899-12-31T05:07:00"/>
    <n v="29.116666666581295"/>
    <x v="0"/>
    <d v="1899-12-30T08:00:00"/>
    <s v="NO"/>
    <s v="MRSU5256650"/>
    <s v="MSI"/>
    <n v="500"/>
    <n v="120"/>
    <n v="50"/>
    <n v="0"/>
    <n v="7"/>
    <s v="SUNDAY"/>
    <s v="MSISUNDAY"/>
    <n v="620"/>
    <n v="25"/>
    <n v="645"/>
    <m/>
  </r>
  <r>
    <s v="MONACO MAERSK"/>
    <s v="Rotterdam"/>
    <d v="2024-04-27T03:45:00"/>
    <x v="38"/>
    <x v="3"/>
    <s v="MAERSK"/>
    <s v="MRSU5503350"/>
    <s v="LELYSTAD"/>
    <d v="2024-04-28T08:00:00"/>
    <d v="2024-04-28T07:53:00"/>
    <x v="421"/>
    <d v="2024-04-28T08:32:00"/>
    <x v="0"/>
    <s v="CLEANING"/>
    <n v="0"/>
    <n v="17"/>
    <x v="3"/>
    <d v="2024-04-28T07:53:00"/>
    <d v="1899-12-31T04:15:00"/>
    <n v="28.250000000058208"/>
    <x v="0"/>
    <x v="1"/>
    <n v="0"/>
    <s v="SI"/>
    <d v="1899-12-31T04:15:00"/>
    <n v="28.250000000058208"/>
    <d v="1899-12-30T00:00:00"/>
    <s v="SI"/>
    <n v="0"/>
    <d v="1899-12-31T04:47:00"/>
    <n v="28.78333333338378"/>
    <x v="0"/>
    <d v="1899-12-30T08:00:00"/>
    <s v="NO"/>
    <s v="MRSU5503350"/>
    <s v="MSI"/>
    <n v="500"/>
    <n v="120"/>
    <n v="50"/>
    <n v="0"/>
    <n v="7"/>
    <s v="SUNDAY"/>
    <s v="MSISUNDAY"/>
    <n v="620"/>
    <n v="25"/>
    <n v="645"/>
    <m/>
  </r>
  <r>
    <s v="MONACO MAERSK"/>
    <s v="Rotterdam"/>
    <d v="2024-04-27T03:45:00"/>
    <x v="38"/>
    <x v="3"/>
    <s v="MAERSK"/>
    <s v="MRSU5519844"/>
    <s v="LELYSTAD"/>
    <d v="2024-04-28T08:00:00"/>
    <d v="2024-04-28T09:24:00"/>
    <x v="426"/>
    <d v="2024-04-28T10:30:00"/>
    <x v="0"/>
    <s v="CLEANING"/>
    <n v="0"/>
    <n v="17"/>
    <x v="3"/>
    <d v="2024-04-28T09:24:00"/>
    <d v="1899-12-31T04:15:00"/>
    <n v="28.250000000058208"/>
    <x v="0"/>
    <x v="6"/>
    <n v="3"/>
    <s v="SI"/>
    <d v="1899-12-31T07:15:00"/>
    <n v="31.250000000058208"/>
    <d v="1899-12-30T00:00:00"/>
    <s v="SI"/>
    <n v="0"/>
    <d v="1899-12-31T06:45:00"/>
    <n v="30.75"/>
    <x v="0"/>
    <d v="1899-12-30T11:00:00"/>
    <s v="NO"/>
    <s v="MRSU5519844"/>
    <s v="MSI"/>
    <n v="500"/>
    <n v="120"/>
    <n v="50"/>
    <n v="0"/>
    <n v="7"/>
    <s v="SUNDAY"/>
    <s v="MSISUNDAY"/>
    <n v="620"/>
    <n v="25"/>
    <n v="645"/>
    <m/>
  </r>
  <r>
    <s v="MONACO MAERSK"/>
    <s v="Rotterdam"/>
    <d v="2024-04-27T03:45:00"/>
    <x v="38"/>
    <x v="3"/>
    <s v="MAERSK"/>
    <s v="MRSU5706300"/>
    <s v="LELYSTAD"/>
    <d v="2024-04-28T08:00:00"/>
    <d v="2024-04-29T06:19:00"/>
    <x v="418"/>
    <d v="2024-04-29T07:19:00"/>
    <x v="0"/>
    <s v="CLEANING"/>
    <n v="0"/>
    <n v="18"/>
    <x v="3"/>
    <d v="2024-04-29T06:19:00"/>
    <d v="1899-12-31T04:15:00"/>
    <n v="28.250000000058208"/>
    <x v="0"/>
    <x v="21"/>
    <n v="21.999999999941792"/>
    <s v="SI"/>
    <d v="1900-01-01T02:15:00"/>
    <n v="50.25"/>
    <d v="1899-12-30T00:19:00"/>
    <s v="SI"/>
    <n v="0.31666666665114462"/>
    <d v="1900-01-01T03:34:00"/>
    <n v="51.566666666592937"/>
    <x v="1"/>
    <d v="1899-12-30T06:00:00"/>
    <s v="NO"/>
    <s v="MRSU5706300"/>
    <s v="MSI"/>
    <n v="480"/>
    <n v="120"/>
    <n v="50"/>
    <n v="0"/>
    <n v="1"/>
    <s v="WEEK"/>
    <s v="MSIWEEK"/>
    <n v="600"/>
    <n v="25"/>
    <n v="625"/>
    <m/>
  </r>
  <r>
    <s v="MONACO MAERSK"/>
    <s v="Rotterdam"/>
    <d v="2024-04-27T03:45:00"/>
    <x v="38"/>
    <x v="2"/>
    <s v="MAERSK"/>
    <s v="MSKU0569820"/>
    <s v="LELYSTAD"/>
    <d v="2024-04-28T08:00:00"/>
    <d v="2024-04-28T17:49:00"/>
    <x v="429"/>
    <d v="2024-04-28T18:30:00"/>
    <x v="0"/>
    <s v="NO"/>
    <n v="0"/>
    <n v="17"/>
    <x v="3"/>
    <d v="2024-04-28T17:49:00"/>
    <d v="1899-12-31T04:15:00"/>
    <n v="28.250000000058208"/>
    <x v="0"/>
    <x v="23"/>
    <n v="12"/>
    <s v="SI"/>
    <d v="1899-12-31T16:15:00"/>
    <n v="40.250000000058208"/>
    <d v="1899-12-30T00:00:00"/>
    <s v="SI"/>
    <n v="0"/>
    <d v="1899-12-31T14:45:00"/>
    <n v="38.750000000058208"/>
    <x v="0"/>
    <d v="1899-12-30T20:00:00"/>
    <s v="NIGHT"/>
    <s v="MSKU0569820"/>
    <s v="OM TRANSPORT"/>
    <n v="475"/>
    <e v="#N/A"/>
    <n v="50"/>
    <n v="0"/>
    <n v="7"/>
    <s v="NIGHT"/>
    <s v="OM TRANSPORTNIGHT"/>
    <n v="475"/>
    <n v="25"/>
    <n v="500"/>
    <m/>
  </r>
  <r>
    <s v="MONACO MAERSK"/>
    <s v="Rotterdam"/>
    <d v="2024-04-27T03:45:00"/>
    <x v="38"/>
    <x v="3"/>
    <s v="MAERSK"/>
    <s v="MSKU0579475"/>
    <s v="LELYSTAD"/>
    <d v="2024-04-28T08:00:00"/>
    <d v="2024-04-28T23:50:00"/>
    <x v="425"/>
    <d v="2024-04-29T01:04:00"/>
    <x v="0"/>
    <s v="CLEANING"/>
    <n v="0"/>
    <n v="17"/>
    <x v="3"/>
    <d v="2024-04-28T23:50:00"/>
    <d v="1899-12-31T04:15:00"/>
    <n v="28.250000000058208"/>
    <x v="0"/>
    <x v="16"/>
    <n v="15.999999999941792"/>
    <s v="SI"/>
    <d v="1899-12-31T20:15:00"/>
    <n v="44.25"/>
    <d v="1899-12-30T00:00:00"/>
    <s v="SI"/>
    <n v="0"/>
    <d v="1899-12-31T21:19:00"/>
    <n v="45.316666666651145"/>
    <x v="0"/>
    <d v="1899-12-30T00:00:00"/>
    <s v="NIGHT"/>
    <s v="MSKU0579475"/>
    <s v="MSI"/>
    <n v="530"/>
    <n v="120"/>
    <n v="50"/>
    <n v="0"/>
    <n v="1"/>
    <s v="NIGHT"/>
    <s v="MSINIGHT"/>
    <n v="650"/>
    <n v="25"/>
    <n v="675"/>
    <m/>
  </r>
  <r>
    <s v="MONACO MAERSK"/>
    <s v="Rotterdam"/>
    <d v="2024-04-27T03:45:00"/>
    <x v="38"/>
    <x v="0"/>
    <s v="MAERSK"/>
    <s v="MSKU0752575"/>
    <s v="LELYSTAD"/>
    <d v="2024-04-28T08:00:00"/>
    <d v="2024-04-29T08:31:00"/>
    <x v="430"/>
    <d v="2024-04-29T08:57:00"/>
    <x v="0"/>
    <s v="CLEANING"/>
    <n v="0"/>
    <n v="18"/>
    <x v="3"/>
    <d v="2024-04-29T08:31:00"/>
    <d v="1899-12-31T04:15:00"/>
    <n v="28.250000000058208"/>
    <x v="0"/>
    <x v="26"/>
    <n v="24.999999999941792"/>
    <s v="NO"/>
    <d v="1900-01-01T05:15:00"/>
    <n v="53.25"/>
    <d v="1899-12-30T00:00:00"/>
    <s v="SI"/>
    <n v="0"/>
    <d v="1900-01-01T05:12:00"/>
    <n v="53.200000000011642"/>
    <x v="1"/>
    <d v="1899-12-30T09:00:00"/>
    <s v="NO"/>
    <s v="MSKU0752575"/>
    <s v="CTU FLEVOKUST BV"/>
    <n v="520"/>
    <n v="100"/>
    <n v="35"/>
    <n v="0"/>
    <n v="1"/>
    <s v="WEEK"/>
    <s v="CTU FLEVOKUST BVWEEK"/>
    <n v="620"/>
    <n v="0"/>
    <n v="620"/>
    <m/>
  </r>
  <r>
    <s v="MONACO MAERSK"/>
    <s v="Rotterdam"/>
    <d v="2024-04-27T03:45:00"/>
    <x v="38"/>
    <x v="3"/>
    <s v="MAERSK"/>
    <s v="MSKU0772777"/>
    <s v="LELYSTAD"/>
    <d v="2024-04-28T08:00:00"/>
    <d v="2024-04-28T21:50:00"/>
    <x v="431"/>
    <d v="2024-04-28T22:10:00"/>
    <x v="0"/>
    <s v="CLEANING"/>
    <n v="0"/>
    <n v="17"/>
    <x v="3"/>
    <d v="2024-04-28T21:50:00"/>
    <d v="1899-12-31T04:15:00"/>
    <n v="28.250000000058208"/>
    <x v="0"/>
    <x v="13"/>
    <n v="12.999999999941792"/>
    <s v="SI"/>
    <d v="1899-12-31T17:15:00"/>
    <n v="41.25"/>
    <d v="1899-12-30T00:50:00"/>
    <s v="NO"/>
    <n v="0.83333333325572312"/>
    <d v="1899-12-31T18:25:00"/>
    <n v="42.416666666627862"/>
    <x v="0"/>
    <d v="1899-12-30T21:00:00"/>
    <s v="NIGHT"/>
    <s v="MSKU0772777"/>
    <s v="MSI"/>
    <n v="530"/>
    <n v="120"/>
    <n v="50"/>
    <n v="0"/>
    <n v="7"/>
    <s v="NIGHT"/>
    <s v="MSINIGHT"/>
    <n v="650"/>
    <n v="25"/>
    <n v="675"/>
    <m/>
  </r>
  <r>
    <s v="MONACO MAERSK"/>
    <s v="Rotterdam"/>
    <d v="2024-04-27T03:45:00"/>
    <x v="38"/>
    <x v="0"/>
    <s v="MAERSK"/>
    <s v="MSKU1899067"/>
    <s v="LELYSTAD"/>
    <d v="2024-04-28T08:00:00"/>
    <d v="2024-04-29T09:52:00"/>
    <x v="430"/>
    <d v="2024-04-29T09:52:00"/>
    <x v="0"/>
    <s v="CLEANING"/>
    <n v="0"/>
    <n v="18"/>
    <x v="3"/>
    <d v="2024-04-29T09:52:00"/>
    <d v="1899-12-31T04:15:00"/>
    <n v="28.250000000058208"/>
    <x v="0"/>
    <x v="26"/>
    <n v="24.999999999941792"/>
    <s v="NO"/>
    <d v="1900-01-01T05:15:00"/>
    <n v="53.25"/>
    <d v="1899-12-30T00:52:00"/>
    <s v="NO"/>
    <n v="0.86666666669771075"/>
    <d v="1900-01-01T06:07:00"/>
    <n v="54.116666666697711"/>
    <x v="1"/>
    <d v="1899-12-30T09:00:00"/>
    <s v="NO"/>
    <s v="MSKU1899067"/>
    <s v="CTU FLEVOKUST BV"/>
    <n v="520"/>
    <n v="100"/>
    <n v="35"/>
    <n v="0"/>
    <n v="1"/>
    <s v="WEEK"/>
    <s v="CTU FLEVOKUST BVWEEK"/>
    <n v="620"/>
    <n v="0"/>
    <n v="620"/>
    <m/>
  </r>
  <r>
    <s v="MONACO MAERSK"/>
    <s v="Rotterdam"/>
    <d v="2024-04-27T03:45:00"/>
    <x v="38"/>
    <x v="1"/>
    <s v="MAERSK"/>
    <s v="MSKU4708457"/>
    <s v="SIMEI LELYSTAD"/>
    <d v="2024-04-28T08:00:00"/>
    <d v="2024-04-28T09:45:00"/>
    <x v="427"/>
    <d v="2024-04-28T09:55:00"/>
    <x v="0"/>
    <s v="NO"/>
    <n v="1"/>
    <n v="17"/>
    <x v="3"/>
    <d v="2024-04-28T09:45:00"/>
    <d v="1899-12-31T04:15:00"/>
    <n v="28.250000000058208"/>
    <x v="0"/>
    <x v="7"/>
    <n v="1.5"/>
    <s v="SI"/>
    <d v="1899-12-31T05:45:00"/>
    <n v="29.750000000058208"/>
    <d v="1899-12-30T00:15:00"/>
    <s v="SI"/>
    <n v="0.24999999994179234"/>
    <d v="1899-12-31T06:10:00"/>
    <n v="30.166666666686069"/>
    <x v="0"/>
    <d v="1899-12-30T09:30:00"/>
    <s v="NO"/>
    <s v="MSKU4708457"/>
    <s v="LOGIX"/>
    <n v="530"/>
    <e v="#N/A"/>
    <n v="50"/>
    <n v="50"/>
    <n v="7"/>
    <s v="SUNDAY"/>
    <s v="LOGIXSUNDAY"/>
    <n v="580"/>
    <n v="25"/>
    <n v="605"/>
    <m/>
  </r>
  <r>
    <s v="MONACO MAERSK"/>
    <s v="Rotterdam"/>
    <d v="2024-04-27T03:45:00"/>
    <x v="38"/>
    <x v="2"/>
    <s v="MAERSK"/>
    <s v="SUDU6892541"/>
    <s v="LELYSTAD"/>
    <d v="2024-04-28T08:00:00"/>
    <d v="2024-04-28T13:42:00"/>
    <x v="432"/>
    <d v="2024-04-28T14:10:00"/>
    <x v="0"/>
    <s v="NO"/>
    <n v="0"/>
    <n v="17"/>
    <x v="3"/>
    <d v="2024-04-28T13:42:00"/>
    <d v="1899-12-31T04:15:00"/>
    <n v="28.250000000058208"/>
    <x v="0"/>
    <x v="8"/>
    <n v="6"/>
    <s v="SI"/>
    <d v="1899-12-31T10:15:00"/>
    <n v="34.250000000058208"/>
    <d v="1899-12-30T00:00:00"/>
    <s v="SI"/>
    <n v="0"/>
    <d v="1899-12-31T10:25:00"/>
    <n v="34.416666666744277"/>
    <x v="0"/>
    <d v="1899-12-30T14:00:00"/>
    <s v="NO"/>
    <s v="SUDU6892541"/>
    <s v="OM TRANSPORT"/>
    <n v="550"/>
    <e v="#N/A"/>
    <n v="50"/>
    <n v="0"/>
    <n v="7"/>
    <s v="SUNDAY"/>
    <s v="OM TRANSPORTSUNDAY"/>
    <n v="550"/>
    <n v="25"/>
    <n v="575"/>
    <m/>
  </r>
  <r>
    <s v="MONACO MAERSK"/>
    <s v="Rotterdam"/>
    <d v="2024-04-27T03:45:00"/>
    <x v="38"/>
    <x v="2"/>
    <s v="MAERSK"/>
    <s v="TRHU1585310"/>
    <s v="LELYSTAD"/>
    <d v="2024-04-28T08:00:00"/>
    <d v="2024-04-28T08:11:00"/>
    <x v="421"/>
    <d v="2024-04-28T08:30:00"/>
    <x v="0"/>
    <s v="NO"/>
    <n v="0"/>
    <n v="17"/>
    <x v="3"/>
    <d v="2024-04-28T08:11:00"/>
    <d v="1899-12-31T04:15:00"/>
    <n v="28.250000000058208"/>
    <x v="0"/>
    <x v="1"/>
    <n v="0"/>
    <s v="SI"/>
    <d v="1899-12-31T04:15:00"/>
    <n v="28.250000000058208"/>
    <d v="1899-12-30T00:11:00"/>
    <s v="SI"/>
    <n v="0.18333333323244005"/>
    <d v="1899-12-31T04:45:00"/>
    <n v="28.749999999941792"/>
    <x v="0"/>
    <d v="1899-12-30T08:00:00"/>
    <s v="NO"/>
    <s v="TRHU1585310"/>
    <s v="OM TRANSPORT"/>
    <n v="550"/>
    <e v="#N/A"/>
    <n v="50"/>
    <n v="0"/>
    <n v="7"/>
    <s v="SUNDAY"/>
    <s v="OM TRANSPORTSUNDAY"/>
    <n v="550"/>
    <n v="25"/>
    <n v="575"/>
    <m/>
  </r>
  <r>
    <s v="MAERSK UTAH"/>
    <s v="Rotterdam"/>
    <d v="2024-05-03T18:49:00"/>
    <x v="39"/>
    <x v="3"/>
    <s v="MAERSK"/>
    <s v="MSKU1792741"/>
    <s v="LELYSTAD"/>
    <d v="2024-05-04T14:00:00"/>
    <d v="2024-05-04T15:10:00"/>
    <x v="433"/>
    <d v="2024-05-04T15:20:00"/>
    <x v="0"/>
    <s v="NO"/>
    <n v="0"/>
    <n v="18"/>
    <x v="4"/>
    <d v="2024-05-04T15:10:00"/>
    <d v="1899-12-30T19:11:00"/>
    <n v="19.183333333348855"/>
    <x v="0"/>
    <x v="1"/>
    <n v="0"/>
    <s v="SI"/>
    <d v="1899-12-30T19:11:00"/>
    <n v="19.183333333348855"/>
    <d v="1899-12-30T01:10:00"/>
    <s v="NO"/>
    <n v="1.1666666666278616"/>
    <d v="1899-12-30T20:31:00"/>
    <n v="20.516666666662786"/>
    <x v="0"/>
    <d v="1899-12-30T14:00:00"/>
    <s v="NO"/>
    <s v="MSKU1792741"/>
    <s v="MSI"/>
    <n v="500"/>
    <e v="#N/A"/>
    <n v="50"/>
    <n v="0"/>
    <n v="6"/>
    <s v="SATURDAY"/>
    <s v="MSISATURDAY"/>
    <n v="500"/>
    <n v="25"/>
    <n v="525"/>
    <m/>
  </r>
  <r>
    <s v="MAERSK UTAH"/>
    <s v="Rotterdam"/>
    <d v="2024-05-03T18:49:00"/>
    <x v="39"/>
    <x v="3"/>
    <s v="MAERSK"/>
    <s v="XINU1325589"/>
    <s v="LELYSTAD"/>
    <d v="2024-05-04T12:00:00"/>
    <d v="2024-05-04T12:11:00"/>
    <x v="434"/>
    <d v="2024-05-04T12:25:00"/>
    <x v="0"/>
    <s v="NO"/>
    <n v="0"/>
    <n v="18"/>
    <x v="4"/>
    <d v="2024-05-04T12:11:00"/>
    <d v="1899-12-30T17:11:00"/>
    <n v="17.183333333290648"/>
    <x v="0"/>
    <x v="1"/>
    <n v="0"/>
    <s v="SI"/>
    <d v="1899-12-30T17:11:00"/>
    <n v="17.183333333290648"/>
    <d v="1899-12-30T00:11:00"/>
    <s v="SI"/>
    <n v="0.18333333340706304"/>
    <d v="1899-12-30T17:36:00"/>
    <n v="17.599999999918509"/>
    <x v="0"/>
    <d v="1899-12-30T12:00:00"/>
    <s v="NO"/>
    <s v="XINU1325589"/>
    <s v="MSI"/>
    <n v="500"/>
    <e v="#N/A"/>
    <n v="50"/>
    <n v="0"/>
    <n v="6"/>
    <s v="SATURDAY"/>
    <s v="MSISATURDAY"/>
    <n v="500"/>
    <n v="25"/>
    <n v="525"/>
    <m/>
  </r>
  <r>
    <s v="MANILA MAERSK"/>
    <s v="Rotterdam"/>
    <d v="2024-05-04T23:30:00"/>
    <x v="40"/>
    <x v="0"/>
    <s v="MAERSK"/>
    <s v="BEAU5111874"/>
    <s v="LELYSTAD"/>
    <d v="2024-05-07T16:00:00"/>
    <d v="2024-05-07T16:20:00"/>
    <x v="435"/>
    <d v="2024-05-07T19:00:00"/>
    <x v="1"/>
    <s v="CLEANING"/>
    <n v="0"/>
    <n v="19"/>
    <x v="4"/>
    <d v="2024-05-07T16:20:00"/>
    <d v="1900-01-01T16:30:00"/>
    <n v="64.5"/>
    <x v="1"/>
    <x v="1"/>
    <n v="0"/>
    <s v="SI"/>
    <d v="1900-01-01T16:30:00"/>
    <n v="64.5"/>
    <d v="1899-12-30T00:20:00"/>
    <s v="SI"/>
    <n v="0.33333333337213844"/>
    <d v="1900-01-01T19:30:00"/>
    <n v="67.5"/>
    <x v="1"/>
    <d v="1899-12-30T16:00:00"/>
    <s v="NO"/>
    <s v="BEAU5111874"/>
    <s v="CTU FLEVOKUST BV"/>
    <n v="380"/>
    <n v="100"/>
    <n v="35"/>
    <n v="0"/>
    <n v="2"/>
    <s v="WEEK"/>
    <s v="CTU FLEVOKUST BVWEEK"/>
    <n v="480"/>
    <n v="0"/>
    <n v="480"/>
    <m/>
  </r>
  <r>
    <s v="MANILA MAERSK"/>
    <s v="Rotterdam"/>
    <d v="2024-05-04T23:30:00"/>
    <x v="40"/>
    <x v="0"/>
    <s v="MAERSK"/>
    <s v="CAAU6553403"/>
    <s v="LELYSTAD"/>
    <d v="2024-05-08T00:00:00"/>
    <d v="2024-05-08T00:34:00"/>
    <x v="436"/>
    <d v="2024-05-08T01:04:00"/>
    <x v="1"/>
    <s v="CLEANING"/>
    <n v="0"/>
    <n v="19"/>
    <x v="4"/>
    <d v="2024-05-08T00:34:00"/>
    <d v="1900-01-02T00:30:00"/>
    <n v="72.500000000058208"/>
    <x v="1"/>
    <x v="1"/>
    <n v="0"/>
    <s v="SI"/>
    <d v="1900-01-02T00:30:00"/>
    <n v="72.500000000058208"/>
    <d v="1899-12-30T00:34:00"/>
    <s v="SI"/>
    <n v="0.56666666659293696"/>
    <d v="1900-01-02T01:34:00"/>
    <n v="73.566666666709352"/>
    <x v="1"/>
    <d v="1899-12-30T00:00:00"/>
    <s v="NIGHT"/>
    <s v="CAAU6553403"/>
    <s v="CTU FLEVOKUST BV"/>
    <n v="380"/>
    <n v="100"/>
    <n v="35"/>
    <n v="0"/>
    <n v="3"/>
    <s v="NIGHT"/>
    <s v="CTU FLEVOKUST BVNIGHT"/>
    <n v="480"/>
    <n v="0"/>
    <n v="480"/>
    <m/>
  </r>
  <r>
    <s v="MANILA MAERSK"/>
    <s v="Rotterdam"/>
    <d v="2024-05-04T23:30:00"/>
    <x v="40"/>
    <x v="3"/>
    <s v="MAERSK"/>
    <s v="CAAU6583964"/>
    <s v="LELYSTAD"/>
    <d v="2024-05-06T09:00:00"/>
    <d v="2024-05-06T10:20:00"/>
    <x v="437"/>
    <d v="2024-05-06T12:36:00"/>
    <x v="0"/>
    <s v="CLEANING"/>
    <n v="0"/>
    <n v="19"/>
    <x v="4"/>
    <d v="2024-05-06T10:20:00"/>
    <d v="1899-12-31T09:30:00"/>
    <n v="33.500000000058208"/>
    <x v="0"/>
    <x v="1"/>
    <n v="0"/>
    <s v="SI"/>
    <d v="1899-12-31T09:30:00"/>
    <n v="33.500000000058208"/>
    <d v="1899-12-30T01:20:00"/>
    <s v="NO"/>
    <n v="1.3333333333139308"/>
    <d v="1899-12-31T13:06:00"/>
    <n v="37.100000000093132"/>
    <x v="0"/>
    <d v="1899-12-30T09:00:00"/>
    <s v="NO"/>
    <s v="CAAU6583964"/>
    <s v="MSI"/>
    <n v="480"/>
    <n v="120"/>
    <n v="50"/>
    <n v="0"/>
    <n v="1"/>
    <s v="WEEK"/>
    <s v="MSIWEEK"/>
    <n v="600"/>
    <n v="25"/>
    <n v="625"/>
    <m/>
  </r>
  <r>
    <s v="MANILA MAERSK"/>
    <s v="Rotterdam"/>
    <d v="2024-05-04T23:30:00"/>
    <x v="40"/>
    <x v="0"/>
    <s v="MAERSK"/>
    <s v="FFAU5146325"/>
    <s v="LELYSTAD"/>
    <d v="2024-05-07T13:00:00"/>
    <d v="2024-05-07T13:15:00"/>
    <x v="438"/>
    <d v="2024-05-07T14:20:00"/>
    <x v="1"/>
    <s v="CLEANING"/>
    <n v="0"/>
    <n v="19"/>
    <x v="4"/>
    <d v="2024-05-07T13:15:00"/>
    <d v="1900-01-01T13:30:00"/>
    <n v="61.5"/>
    <x v="1"/>
    <x v="1"/>
    <n v="0"/>
    <s v="SI"/>
    <d v="1900-01-01T13:30:00"/>
    <n v="61.5"/>
    <d v="1899-12-30T00:15:00"/>
    <s v="SI"/>
    <n v="0.25000000011641532"/>
    <d v="1900-01-01T14:50:00"/>
    <n v="62.833333333313931"/>
    <x v="1"/>
    <d v="1899-12-30T13:00:00"/>
    <s v="NO"/>
    <s v="FFAU5146325"/>
    <s v="CTU FLEVOKUST BV"/>
    <n v="380"/>
    <n v="100"/>
    <n v="35"/>
    <n v="0"/>
    <n v="2"/>
    <s v="WEEK"/>
    <s v="CTU FLEVOKUST BVWEEK"/>
    <n v="480"/>
    <n v="0"/>
    <n v="480"/>
    <m/>
  </r>
  <r>
    <s v="MANILA MAERSK"/>
    <s v="Rotterdam"/>
    <d v="2024-05-04T23:30:00"/>
    <x v="40"/>
    <x v="2"/>
    <s v="MAERSK"/>
    <s v="HASU4514025"/>
    <s v="LELYSTAD"/>
    <d v="2024-05-06T03:00:00"/>
    <d v="2024-05-06T02:05:00"/>
    <x v="439"/>
    <d v="2024-05-06T02:30:00"/>
    <x v="0"/>
    <s v="NO"/>
    <n v="0"/>
    <n v="19"/>
    <x v="4"/>
    <d v="2024-05-06T02:05:00"/>
    <d v="1899-12-31T03:30:00"/>
    <n v="27.500000000058208"/>
    <x v="0"/>
    <x v="1"/>
    <n v="0"/>
    <s v="SI"/>
    <d v="1899-12-31T03:30:00"/>
    <n v="27.500000000058208"/>
    <d v="1899-12-30T00:00:00"/>
    <s v="SI"/>
    <n v="0"/>
    <d v="1899-12-31T03:00:00"/>
    <n v="27"/>
    <x v="0"/>
    <d v="1899-12-30T03:00:00"/>
    <s v="NIGHT"/>
    <s v="HASU4514025"/>
    <s v="OM TRANSPORT"/>
    <n v="475"/>
    <e v="#N/A"/>
    <n v="50"/>
    <n v="0"/>
    <n v="1"/>
    <s v="NIGHT"/>
    <s v="OM TRANSPORTNIGHT"/>
    <n v="475"/>
    <n v="25"/>
    <n v="500"/>
    <m/>
  </r>
  <r>
    <s v="MANILA MAERSK"/>
    <s v="Rotterdam"/>
    <d v="2024-05-04T23:30:00"/>
    <x v="40"/>
    <x v="3"/>
    <s v="MAERSK"/>
    <s v="HASU4740249"/>
    <s v="LELYSTAD"/>
    <d v="2024-05-06T13:00:00"/>
    <d v="2024-05-06T19:37:00"/>
    <x v="440"/>
    <d v="2024-05-06T21:40:00"/>
    <x v="0"/>
    <s v="CLEANING"/>
    <n v="0"/>
    <n v="19"/>
    <x v="4"/>
    <d v="2024-05-06T19:37:00"/>
    <d v="1899-12-31T13:30:00"/>
    <n v="37.5"/>
    <x v="0"/>
    <x v="72"/>
    <n v="6.5000000000582077"/>
    <s v="SI"/>
    <d v="1899-12-31T20:00:00"/>
    <n v="44.000000000058208"/>
    <d v="1899-12-30T00:07:00"/>
    <s v="SI"/>
    <n v="0.11666666669771075"/>
    <d v="1899-12-31T22:10:00"/>
    <n v="46.166666666802485"/>
    <x v="0"/>
    <d v="1899-12-30T19:30:00"/>
    <s v="NO"/>
    <s v="HASU4740249"/>
    <s v="MSI"/>
    <n v="480"/>
    <n v="120"/>
    <n v="50"/>
    <n v="0"/>
    <n v="1"/>
    <s v="WEEK"/>
    <s v="MSIWEEK"/>
    <n v="600"/>
    <n v="25"/>
    <n v="625"/>
    <m/>
  </r>
  <r>
    <s v="MANILA MAERSK"/>
    <s v="Rotterdam"/>
    <d v="2024-05-04T23:30:00"/>
    <x v="40"/>
    <x v="0"/>
    <s v="MAERSK"/>
    <s v="MRKU0996570"/>
    <s v="LELYSTAD"/>
    <d v="2024-05-07T11:00:00"/>
    <d v="2024-05-07T12:05:00"/>
    <x v="441"/>
    <d v="2024-05-07T12:30:00"/>
    <x v="1"/>
    <s v="NO"/>
    <n v="0"/>
    <n v="19"/>
    <x v="4"/>
    <d v="2024-05-07T12:05:00"/>
    <d v="1900-01-01T11:30:00"/>
    <n v="59.500000000116415"/>
    <x v="1"/>
    <x v="1"/>
    <n v="0"/>
    <s v="SI"/>
    <d v="1900-01-01T11:30:00"/>
    <n v="59.500000000116415"/>
    <d v="1899-12-30T01:05:00"/>
    <s v="NO"/>
    <n v="1.0833333331975155"/>
    <d v="1900-01-01T13:00:00"/>
    <n v="61.000000000116415"/>
    <x v="1"/>
    <d v="1899-12-30T11:00:00"/>
    <s v="NO"/>
    <s v="MRKU0996570"/>
    <s v="CTU FLEVOKUST BV"/>
    <n v="380"/>
    <e v="#N/A"/>
    <n v="35"/>
    <n v="0"/>
    <n v="2"/>
    <s v="WEEK"/>
    <s v="CTU FLEVOKUST BVWEEK"/>
    <n v="380"/>
    <n v="0"/>
    <n v="380"/>
    <m/>
  </r>
  <r>
    <s v="MANILA MAERSK"/>
    <s v="Rotterdam"/>
    <d v="2024-05-04T23:30:00"/>
    <x v="40"/>
    <x v="2"/>
    <s v="MAERSK"/>
    <s v="MRKU3619712"/>
    <s v="LELYSTAD"/>
    <d v="2024-05-05T23:00:00"/>
    <d v="2024-05-05T23:42:00"/>
    <x v="442"/>
    <d v="2024-05-05T23:45:00"/>
    <x v="0"/>
    <s v="NO"/>
    <n v="0"/>
    <n v="18"/>
    <x v="4"/>
    <d v="2024-05-05T23:42:00"/>
    <d v="1899-12-30T23:30:00"/>
    <n v="23.500000000116415"/>
    <x v="0"/>
    <x v="1"/>
    <n v="0"/>
    <s v="SI"/>
    <d v="1899-12-30T23:30:00"/>
    <n v="23.500000000116415"/>
    <d v="1899-12-30T00:42:00"/>
    <s v="SI"/>
    <n v="0.70000000001164153"/>
    <d v="1899-12-31T00:15:00"/>
    <n v="24.250000000116415"/>
    <x v="0"/>
    <d v="1899-12-30T23:00:00"/>
    <s v="NIGHT"/>
    <s v="MRKU3619712"/>
    <s v="OM TRANSPORT"/>
    <n v="475"/>
    <e v="#N/A"/>
    <n v="50"/>
    <n v="0"/>
    <n v="7"/>
    <s v="NIGHT"/>
    <s v="OM TRANSPORTNIGHT"/>
    <n v="475"/>
    <n v="25"/>
    <n v="500"/>
    <m/>
  </r>
  <r>
    <s v="MANILA MAERSK"/>
    <s v="Rotterdam"/>
    <d v="2024-05-04T23:30:00"/>
    <x v="40"/>
    <x v="0"/>
    <s v="MAERSK"/>
    <s v="MRKU3818817"/>
    <s v="LELYSTAD"/>
    <d v="2024-05-08T00:00:00"/>
    <d v="2024-05-07T23:16:00"/>
    <x v="436"/>
    <d v="2024-05-08T01:00:00"/>
    <x v="1"/>
    <s v="CLEANING"/>
    <n v="0"/>
    <n v="19"/>
    <x v="4"/>
    <d v="2024-05-07T23:16:00"/>
    <d v="1900-01-02T00:30:00"/>
    <n v="72.500000000058208"/>
    <x v="1"/>
    <x v="1"/>
    <n v="0"/>
    <s v="SI"/>
    <d v="1900-01-02T00:30:00"/>
    <n v="72.500000000058208"/>
    <d v="1899-12-30T00:00:00"/>
    <s v="SI"/>
    <n v="0"/>
    <d v="1900-01-02T01:30:00"/>
    <n v="73.5"/>
    <x v="1"/>
    <d v="1899-12-30T00:00:00"/>
    <s v="NIGHT"/>
    <s v="MRKU3818817"/>
    <s v="CTU FLEVOKUST BV"/>
    <n v="380"/>
    <n v="100"/>
    <n v="35"/>
    <n v="0"/>
    <n v="3"/>
    <s v="NIGHT"/>
    <s v="CTU FLEVOKUST BVNIGHT"/>
    <n v="480"/>
    <n v="0"/>
    <n v="480"/>
    <m/>
  </r>
  <r>
    <s v="MANILA MAERSK"/>
    <s v="Rotterdam"/>
    <d v="2024-05-04T23:30:00"/>
    <x v="40"/>
    <x v="1"/>
    <s v="MAERSK"/>
    <s v="MRKU4003911"/>
    <s v="LELYSTAD"/>
    <d v="2024-05-06T01:00:00"/>
    <d v="2024-05-06T00:19:00"/>
    <x v="443"/>
    <d v="2024-05-06T00:50:00"/>
    <x v="0"/>
    <s v="NO"/>
    <n v="0"/>
    <n v="19"/>
    <x v="4"/>
    <d v="2024-05-06T00:19:00"/>
    <d v="1899-12-31T01:30:00"/>
    <n v="25.5"/>
    <x v="0"/>
    <x v="1"/>
    <n v="0"/>
    <s v="SI"/>
    <d v="1899-12-31T01:30:00"/>
    <n v="25.5"/>
    <d v="1899-12-30T00:00:00"/>
    <s v="SI"/>
    <n v="0"/>
    <d v="1899-12-31T01:20:00"/>
    <n v="25.333333333313931"/>
    <x v="0"/>
    <d v="1899-12-30T01:00:00"/>
    <s v="NIGHT"/>
    <s v="MRKU4003911"/>
    <s v="LOGIX"/>
    <n v="530"/>
    <e v="#N/A"/>
    <n v="50"/>
    <n v="0"/>
    <n v="1"/>
    <s v="NIGHT"/>
    <s v="LOGIXNIGHT"/>
    <n v="530"/>
    <n v="25"/>
    <n v="555"/>
    <m/>
  </r>
  <r>
    <s v="MANILA MAERSK"/>
    <s v="Rotterdam"/>
    <d v="2024-05-04T23:30:00"/>
    <x v="40"/>
    <x v="0"/>
    <s v="MAERSK"/>
    <s v="MRKU4262928"/>
    <s v="LELYSTAD"/>
    <d v="2024-05-07T10:00:00"/>
    <d v="2024-05-07T10:56:00"/>
    <x v="444"/>
    <d v="2024-05-07T11:30:00"/>
    <x v="1"/>
    <s v="NO"/>
    <n v="0"/>
    <n v="19"/>
    <x v="4"/>
    <d v="2024-05-07T10:56:00"/>
    <d v="1900-01-01T10:30:00"/>
    <n v="58.5"/>
    <x v="1"/>
    <x v="1"/>
    <n v="0"/>
    <s v="SI"/>
    <d v="1900-01-01T10:30:00"/>
    <n v="58.5"/>
    <d v="1899-12-30T00:56:00"/>
    <s v="NO"/>
    <n v="0.93333333340706304"/>
    <d v="1900-01-01T12:00:00"/>
    <n v="60"/>
    <x v="1"/>
    <d v="1899-12-30T10:00:00"/>
    <s v="NO"/>
    <s v="MRKU4262928"/>
    <s v="CTU FLEVOKUST BV"/>
    <n v="380"/>
    <e v="#N/A"/>
    <n v="35"/>
    <n v="0"/>
    <n v="2"/>
    <s v="WEEK"/>
    <s v="CTU FLEVOKUST BVWEEK"/>
    <n v="380"/>
    <n v="0"/>
    <n v="380"/>
    <m/>
  </r>
  <r>
    <s v="MANILA MAERSK"/>
    <s v="Rotterdam"/>
    <d v="2024-05-04T23:30:00"/>
    <x v="40"/>
    <x v="0"/>
    <s v="MAERSK"/>
    <s v="MRKU4863960"/>
    <s v="LELYSTAD"/>
    <d v="2024-05-08T03:00:00"/>
    <d v="2024-05-08T02:03:00"/>
    <x v="445"/>
    <d v="2024-05-08T03:19:00"/>
    <x v="1"/>
    <s v="CLEANING"/>
    <n v="0"/>
    <n v="19"/>
    <x v="4"/>
    <d v="2024-05-08T02:03:00"/>
    <d v="1900-01-02T03:30:00"/>
    <n v="75.500000000058208"/>
    <x v="1"/>
    <x v="1"/>
    <n v="0"/>
    <s v="SI"/>
    <d v="1900-01-02T03:30:00"/>
    <n v="75.500000000058208"/>
    <d v="1899-12-30T00:00:00"/>
    <s v="SI"/>
    <n v="0"/>
    <d v="1900-01-02T03:49:00"/>
    <n v="75.816666666709352"/>
    <x v="1"/>
    <d v="1899-12-30T03:00:00"/>
    <s v="NIGHT"/>
    <s v="MRKU4863960"/>
    <s v="CTU FLEVOKUST BV"/>
    <n v="380"/>
    <n v="100"/>
    <n v="35"/>
    <n v="0"/>
    <n v="3"/>
    <s v="NIGHT"/>
    <s v="CTU FLEVOKUST BVNIGHT"/>
    <n v="480"/>
    <n v="0"/>
    <n v="480"/>
    <m/>
  </r>
  <r>
    <s v="MANILA MAERSK"/>
    <s v="Rotterdam"/>
    <d v="2024-05-04T23:30:00"/>
    <x v="40"/>
    <x v="0"/>
    <s v="MAERSK"/>
    <s v="MRKU4894318"/>
    <s v="LELYSTAD"/>
    <d v="2024-05-07T16:00:00"/>
    <d v="2024-05-07T15:11:00"/>
    <x v="435"/>
    <d v="2024-05-07T16:40:00"/>
    <x v="1"/>
    <s v="CLEANING"/>
    <n v="0"/>
    <n v="19"/>
    <x v="4"/>
    <d v="2024-05-07T15:11:00"/>
    <d v="1900-01-01T16:30:00"/>
    <n v="64.5"/>
    <x v="1"/>
    <x v="1"/>
    <n v="0"/>
    <s v="SI"/>
    <d v="1900-01-01T16:30:00"/>
    <n v="64.5"/>
    <d v="1899-12-30T00:00:00"/>
    <s v="SI"/>
    <n v="0"/>
    <d v="1900-01-01T17:10:00"/>
    <n v="65.166666666744277"/>
    <x v="1"/>
    <d v="1899-12-30T16:00:00"/>
    <s v="NO"/>
    <s v="MRKU4894318"/>
    <s v="CTU FLEVOKUST BV"/>
    <n v="380"/>
    <n v="100"/>
    <n v="35"/>
    <n v="0"/>
    <n v="2"/>
    <s v="WEEK"/>
    <s v="CTU FLEVOKUST BVWEEK"/>
    <n v="480"/>
    <n v="0"/>
    <n v="480"/>
    <m/>
  </r>
  <r>
    <s v="MANILA MAERSK"/>
    <s v="Rotterdam"/>
    <d v="2024-05-04T23:30:00"/>
    <x v="40"/>
    <x v="1"/>
    <s v="MAERSK"/>
    <s v="MRKU5496936"/>
    <s v="LELYSTAD"/>
    <d v="2024-05-05T22:00:00"/>
    <d v="2024-05-05T22:19:00"/>
    <x v="446"/>
    <d v="2024-05-05T22:45:00"/>
    <x v="0"/>
    <s v="NO"/>
    <n v="0"/>
    <n v="18"/>
    <x v="4"/>
    <d v="2024-05-05T22:19:00"/>
    <d v="1899-12-30T22:30:00"/>
    <n v="22.5"/>
    <x v="0"/>
    <x v="1"/>
    <n v="0"/>
    <s v="SI"/>
    <d v="1899-12-30T22:30:00"/>
    <n v="22.5"/>
    <d v="1899-12-30T00:19:00"/>
    <s v="SI"/>
    <n v="0.31666666665114462"/>
    <d v="1899-12-30T23:15:00"/>
    <n v="23.25"/>
    <x v="0"/>
    <d v="1899-12-30T22:00:00"/>
    <s v="NIGHT"/>
    <s v="MRKU5496936"/>
    <s v="LOGIX"/>
    <n v="530"/>
    <e v="#N/A"/>
    <n v="50"/>
    <n v="0"/>
    <n v="7"/>
    <s v="NIGHT"/>
    <s v="LOGIXNIGHT"/>
    <n v="530"/>
    <n v="25"/>
    <n v="555"/>
    <m/>
  </r>
  <r>
    <s v="MANILA MAERSK"/>
    <s v="Rotterdam"/>
    <d v="2024-05-04T23:30:00"/>
    <x v="40"/>
    <x v="3"/>
    <s v="MAERSK"/>
    <s v="MRKU5528503"/>
    <s v="LELYSTAD"/>
    <d v="2024-05-06T09:00:00"/>
    <d v="2024-05-06T17:00:00"/>
    <x v="437"/>
    <d v="2024-05-06T17:00:00"/>
    <x v="0"/>
    <s v="CLEANING"/>
    <n v="0"/>
    <n v="19"/>
    <x v="4"/>
    <d v="2024-05-06T17:00:00"/>
    <d v="1899-12-31T09:30:00"/>
    <n v="33.500000000058208"/>
    <x v="0"/>
    <x v="1"/>
    <n v="0"/>
    <s v="SI"/>
    <d v="1899-12-31T09:30:00"/>
    <n v="33.500000000058208"/>
    <d v="1899-12-30T08:00:00"/>
    <s v="NO"/>
    <n v="8.0000000000582077"/>
    <d v="1899-12-31T17:30:00"/>
    <n v="41.500000000116415"/>
    <x v="0"/>
    <d v="1899-12-30T09:00:00"/>
    <s v="NO"/>
    <s v="MRKU5528503"/>
    <s v="MSI"/>
    <n v="480"/>
    <n v="120"/>
    <n v="50"/>
    <n v="0"/>
    <n v="1"/>
    <s v="WEEK"/>
    <s v="MSIWEEK"/>
    <n v="600"/>
    <n v="25"/>
    <n v="625"/>
    <m/>
  </r>
  <r>
    <s v="MANILA MAERSK"/>
    <s v="Rotterdam"/>
    <d v="2024-05-04T23:30:00"/>
    <x v="40"/>
    <x v="3"/>
    <s v="MAERSK"/>
    <s v="MRKU5637103"/>
    <s v="LELYSTAD"/>
    <d v="2024-05-05T21:00:00"/>
    <d v="2024-05-05T20:44:00"/>
    <x v="447"/>
    <d v="2024-05-05T22:10:00"/>
    <x v="0"/>
    <s v="CLEANING"/>
    <n v="0"/>
    <n v="18"/>
    <x v="4"/>
    <d v="2024-05-05T20:44:00"/>
    <d v="1899-12-30T21:30:00"/>
    <n v="21.500000000058208"/>
    <x v="0"/>
    <x v="1"/>
    <n v="0"/>
    <s v="SI"/>
    <d v="1899-12-30T21:30:00"/>
    <n v="21.500000000058208"/>
    <d v="1899-12-30T00:00:00"/>
    <s v="SI"/>
    <n v="0"/>
    <d v="1899-12-30T22:40:00"/>
    <n v="22.666666666686069"/>
    <x v="0"/>
    <d v="1899-12-30T21:00:00"/>
    <s v="NIGHT"/>
    <s v="MRKU5637103"/>
    <s v="MSI"/>
    <n v="530"/>
    <n v="120"/>
    <n v="50"/>
    <n v="0"/>
    <n v="7"/>
    <s v="NIGHT"/>
    <s v="MSINIGHT"/>
    <n v="650"/>
    <n v="25"/>
    <n v="675"/>
    <m/>
  </r>
  <r>
    <s v="MANILA MAERSK"/>
    <s v="Rotterdam"/>
    <d v="2024-05-04T23:30:00"/>
    <x v="40"/>
    <x v="3"/>
    <s v="MAERSK"/>
    <s v="MRKU5795639"/>
    <s v="LELYSTAD"/>
    <d v="2024-05-06T05:00:00"/>
    <d v="2024-05-06T04:29:00"/>
    <x v="448"/>
    <d v="2024-05-06T16:30:00"/>
    <x v="0"/>
    <s v="CLEANING"/>
    <n v="0"/>
    <n v="19"/>
    <x v="4"/>
    <d v="2024-05-06T04:29:00"/>
    <d v="1899-12-31T05:30:00"/>
    <n v="29.500000000116415"/>
    <x v="0"/>
    <x v="1"/>
    <n v="0"/>
    <s v="SI"/>
    <d v="1899-12-31T05:30:00"/>
    <n v="29.500000000116415"/>
    <d v="1899-12-30T00:00:00"/>
    <s v="SI"/>
    <n v="0"/>
    <d v="1899-12-31T17:00:00"/>
    <n v="41.000000000058208"/>
    <x v="0"/>
    <d v="1899-12-30T05:00:00"/>
    <s v="NO"/>
    <s v="MRKU5795639"/>
    <s v="MSI"/>
    <n v="480"/>
    <n v="120"/>
    <n v="50"/>
    <n v="0"/>
    <n v="1"/>
    <s v="WEEK"/>
    <s v="MSIWEEK"/>
    <n v="600"/>
    <n v="25"/>
    <n v="625"/>
    <m/>
  </r>
  <r>
    <s v="MANILA MAERSK"/>
    <s v="Rotterdam"/>
    <d v="2024-05-04T23:30:00"/>
    <x v="40"/>
    <x v="3"/>
    <s v="MAERSK"/>
    <s v="MRKU5914867"/>
    <s v="LELYSTAD"/>
    <d v="2024-05-05T21:00:00"/>
    <d v="2024-05-05T22:13:00"/>
    <x v="447"/>
    <d v="2024-05-05T22:13:00"/>
    <x v="0"/>
    <s v="CLEANING"/>
    <n v="0"/>
    <n v="18"/>
    <x v="4"/>
    <d v="2024-05-05T22:13:00"/>
    <d v="1899-12-30T21:30:00"/>
    <n v="21.500000000058208"/>
    <x v="0"/>
    <x v="1"/>
    <n v="0"/>
    <s v="SI"/>
    <d v="1899-12-30T21:30:00"/>
    <n v="21.500000000058208"/>
    <d v="1899-12-30T01:13:00"/>
    <s v="NO"/>
    <n v="1.21666666661622"/>
    <d v="1899-12-30T22:43:00"/>
    <n v="22.716666666674428"/>
    <x v="0"/>
    <d v="1899-12-30T21:00:00"/>
    <s v="NIGHT"/>
    <s v="MRKU5914867"/>
    <s v="MSI"/>
    <n v="530"/>
    <n v="120"/>
    <n v="50"/>
    <n v="0"/>
    <n v="7"/>
    <s v="NIGHT"/>
    <s v="MSINIGHT"/>
    <n v="650"/>
    <n v="25"/>
    <n v="675"/>
    <m/>
  </r>
  <r>
    <s v="MANILA MAERSK"/>
    <s v="Rotterdam"/>
    <d v="2024-05-04T23:30:00"/>
    <x v="40"/>
    <x v="3"/>
    <s v="MAERSK"/>
    <s v="MRKU6039446"/>
    <s v="LELYSTAD"/>
    <d v="2024-05-06T01:00:00"/>
    <d v="2024-05-06T01:43:00"/>
    <x v="443"/>
    <d v="2024-05-06T04:06:00"/>
    <x v="0"/>
    <s v="CLEANING"/>
    <n v="0"/>
    <n v="19"/>
    <x v="4"/>
    <d v="2024-05-06T01:43:00"/>
    <d v="1899-12-31T01:30:00"/>
    <n v="25.5"/>
    <x v="0"/>
    <x v="1"/>
    <n v="0"/>
    <s v="SI"/>
    <d v="1899-12-31T01:30:00"/>
    <n v="25.5"/>
    <d v="1899-12-30T00:43:00"/>
    <s v="SI"/>
    <n v="0.71666666673263535"/>
    <d v="1899-12-31T04:36:00"/>
    <n v="28.599999999976717"/>
    <x v="0"/>
    <d v="1899-12-30T01:00:00"/>
    <s v="NIGHT"/>
    <s v="MRKU6039446"/>
    <s v="MSI"/>
    <n v="530"/>
    <n v="120"/>
    <n v="50"/>
    <n v="0"/>
    <n v="1"/>
    <s v="NIGHT"/>
    <s v="MSINIGHT"/>
    <n v="650"/>
    <n v="25"/>
    <n v="675"/>
    <m/>
  </r>
  <r>
    <s v="MANILA MAERSK"/>
    <s v="Rotterdam"/>
    <d v="2024-05-04T23:30:00"/>
    <x v="40"/>
    <x v="3"/>
    <s v="MAERSK"/>
    <s v="MRKU6137165"/>
    <s v="XPO TALLER LELYSTAD"/>
    <d v="2024-05-06T07:00:00"/>
    <d v="2024-05-06T07:00:00"/>
    <x v="449"/>
    <d v="2024-05-06T07:00:00"/>
    <x v="0"/>
    <s v="NO"/>
    <n v="1"/>
    <n v="19"/>
    <x v="4"/>
    <d v="2024-05-06T07:00:00"/>
    <d v="1899-12-31T07:30:00"/>
    <n v="31.5"/>
    <x v="0"/>
    <x v="1"/>
    <n v="0"/>
    <s v="SI"/>
    <d v="1899-12-31T07:30:00"/>
    <n v="31.5"/>
    <d v="1899-12-30T00:00:00"/>
    <s v="SI"/>
    <n v="0"/>
    <d v="1899-12-31T07:30:00"/>
    <n v="31.5"/>
    <x v="0"/>
    <d v="1899-12-30T07:00:00"/>
    <s v="NO"/>
    <s v="MRKU6137165"/>
    <s v="MSI"/>
    <n v="480"/>
    <e v="#N/A"/>
    <n v="50"/>
    <n v="50"/>
    <n v="1"/>
    <s v="WEEK"/>
    <s v="MSIWEEK"/>
    <n v="530"/>
    <n v="25"/>
    <n v="555"/>
    <m/>
  </r>
  <r>
    <s v="MANILA MAERSK"/>
    <s v="Rotterdam"/>
    <d v="2024-05-04T23:30:00"/>
    <x v="40"/>
    <x v="3"/>
    <s v="MAERSK"/>
    <s v="MRSU0603356"/>
    <s v="LELYSTAD"/>
    <d v="2024-05-06T05:00:00"/>
    <d v="2024-05-06T04:21:00"/>
    <x v="448"/>
    <d v="2024-05-06T12:44:00"/>
    <x v="0"/>
    <s v="CLEANING"/>
    <n v="0"/>
    <n v="19"/>
    <x v="4"/>
    <d v="2024-05-06T04:21:00"/>
    <d v="1899-12-31T05:30:00"/>
    <n v="29.500000000116415"/>
    <x v="0"/>
    <x v="1"/>
    <n v="0"/>
    <s v="SI"/>
    <d v="1899-12-31T05:30:00"/>
    <n v="29.500000000116415"/>
    <d v="1899-12-30T00:00:00"/>
    <s v="SI"/>
    <n v="0"/>
    <d v="1899-12-31T13:14:00"/>
    <n v="37.233333333337214"/>
    <x v="0"/>
    <d v="1899-12-30T05:00:00"/>
    <s v="NO"/>
    <s v="MRSU0603356"/>
    <s v="MSI"/>
    <n v="480"/>
    <n v="120"/>
    <n v="50"/>
    <n v="0"/>
    <n v="1"/>
    <s v="WEEK"/>
    <s v="MSIWEEK"/>
    <n v="600"/>
    <n v="25"/>
    <n v="625"/>
    <m/>
  </r>
  <r>
    <s v="MANILA MAERSK"/>
    <s v="Rotterdam"/>
    <d v="2024-05-04T23:30:00"/>
    <x v="40"/>
    <x v="0"/>
    <s v="MAERSK"/>
    <s v="MRSU3418705"/>
    <s v="LELYSTAD"/>
    <d v="2024-05-07T19:00:00"/>
    <d v="2024-05-07T18:39:00"/>
    <x v="450"/>
    <d v="2024-05-07T19:10:00"/>
    <x v="1"/>
    <s v="CLEANING"/>
    <n v="0"/>
    <n v="19"/>
    <x v="4"/>
    <d v="2024-05-07T18:39:00"/>
    <d v="1900-01-01T19:30:00"/>
    <n v="67.5"/>
    <x v="1"/>
    <x v="1"/>
    <n v="0"/>
    <s v="SI"/>
    <d v="1900-01-01T19:30:00"/>
    <n v="67.5"/>
    <d v="1899-12-30T00:00:00"/>
    <s v="SI"/>
    <n v="0"/>
    <d v="1900-01-01T19:40:00"/>
    <n v="67.666666666686069"/>
    <x v="1"/>
    <d v="1899-12-30T19:00:00"/>
    <s v="NO"/>
    <s v="MRSU3418705"/>
    <s v="CTU FLEVOKUST BV"/>
    <n v="380"/>
    <n v="100"/>
    <n v="35"/>
    <n v="0"/>
    <n v="2"/>
    <s v="WEEK"/>
    <s v="CTU FLEVOKUST BVWEEK"/>
    <n v="480"/>
    <n v="0"/>
    <n v="480"/>
    <m/>
  </r>
  <r>
    <s v="MANILA MAERSK"/>
    <s v="Rotterdam"/>
    <d v="2024-05-04T23:30:00"/>
    <x v="40"/>
    <x v="3"/>
    <s v="MAERSK"/>
    <s v="MRSU4306490"/>
    <s v="LELYSTAD"/>
    <d v="2024-05-06T13:00:00"/>
    <d v="2024-05-06T12:24:00"/>
    <x v="451"/>
    <d v="2024-05-06T14:45:00"/>
    <x v="0"/>
    <s v="CLEANING"/>
    <n v="0"/>
    <n v="19"/>
    <x v="4"/>
    <d v="2024-05-06T12:24:00"/>
    <d v="1899-12-31T13:30:00"/>
    <n v="37.5"/>
    <x v="0"/>
    <x v="1"/>
    <n v="0"/>
    <s v="SI"/>
    <d v="1899-12-31T13:30:00"/>
    <n v="37.5"/>
    <d v="1899-12-30T00:00:00"/>
    <s v="SI"/>
    <n v="0"/>
    <d v="1899-12-31T15:15:00"/>
    <n v="39.250000000116415"/>
    <x v="0"/>
    <d v="1899-12-30T13:00:00"/>
    <s v="NO"/>
    <s v="MRSU4306490"/>
    <s v="MSI"/>
    <n v="480"/>
    <n v="120"/>
    <n v="50"/>
    <n v="0"/>
    <n v="1"/>
    <s v="WEEK"/>
    <s v="MSIWEEK"/>
    <n v="600"/>
    <n v="25"/>
    <n v="625"/>
    <m/>
  </r>
  <r>
    <s v="MANILA MAERSK"/>
    <s v="Rotterdam"/>
    <d v="2024-05-04T23:30:00"/>
    <x v="40"/>
    <x v="1"/>
    <s v="MAERSK"/>
    <s v="MRSU6029820"/>
    <s v="LELYSTAD"/>
    <d v="2024-05-05T21:00:00"/>
    <d v="2024-05-05T22:15:00"/>
    <x v="447"/>
    <d v="2024-05-05T22:15:00"/>
    <x v="0"/>
    <s v="NO"/>
    <n v="0"/>
    <n v="18"/>
    <x v="4"/>
    <d v="2024-05-05T22:15:00"/>
    <d v="1899-12-30T21:30:00"/>
    <n v="21.500000000058208"/>
    <x v="0"/>
    <x v="1"/>
    <n v="0"/>
    <s v="SI"/>
    <d v="1899-12-30T21:30:00"/>
    <n v="21.500000000058208"/>
    <d v="1899-12-30T01:15:00"/>
    <s v="NO"/>
    <n v="1.2500000000582077"/>
    <d v="1899-12-30T22:45:00"/>
    <n v="22.750000000116415"/>
    <x v="0"/>
    <d v="1899-12-30T21:00:00"/>
    <s v="NIGHT"/>
    <s v="MRSU6029820"/>
    <s v="LOGIX"/>
    <n v="530"/>
    <e v="#N/A"/>
    <n v="50"/>
    <n v="0"/>
    <n v="7"/>
    <s v="NIGHT"/>
    <s v="LOGIXNIGHT"/>
    <n v="530"/>
    <n v="25"/>
    <n v="705"/>
    <n v="150"/>
  </r>
  <r>
    <s v="MANILA MAERSK"/>
    <s v="Rotterdam"/>
    <d v="2024-05-04T23:30:00"/>
    <x v="40"/>
    <x v="3"/>
    <s v="MAERSK"/>
    <s v="MRSU6278130"/>
    <s v="LELYSTAD"/>
    <d v="2024-05-06T01:00:00"/>
    <d v="2024-05-06T00:20:00"/>
    <x v="443"/>
    <d v="2024-05-06T00:20:00"/>
    <x v="0"/>
    <s v="CLEANING"/>
    <n v="0"/>
    <n v="19"/>
    <x v="4"/>
    <d v="2024-05-06T00:20:00"/>
    <d v="1899-12-31T01:30:00"/>
    <n v="25.5"/>
    <x v="0"/>
    <x v="1"/>
    <n v="0"/>
    <s v="SI"/>
    <d v="1899-12-31T01:30:00"/>
    <n v="25.5"/>
    <d v="1899-12-30T00:00:00"/>
    <s v="SI"/>
    <n v="0"/>
    <d v="1899-12-31T00:50:00"/>
    <n v="24.833333333430346"/>
    <x v="0"/>
    <d v="1899-12-30T01:00:00"/>
    <s v="NIGHT"/>
    <s v="MRSU6278130"/>
    <s v="MSI"/>
    <n v="530"/>
    <n v="120"/>
    <n v="50"/>
    <n v="0"/>
    <n v="1"/>
    <s v="NIGHT"/>
    <s v="MSINIGHT"/>
    <n v="650"/>
    <n v="25"/>
    <n v="675"/>
    <m/>
  </r>
  <r>
    <s v="MANILA MAERSK"/>
    <s v="Rotterdam"/>
    <d v="2024-05-04T23:30:00"/>
    <x v="40"/>
    <x v="0"/>
    <s v="MAERSK"/>
    <s v="MSKU0581889"/>
    <s v="LELYSTAD"/>
    <d v="2024-05-08T03:00:00"/>
    <d v="2024-05-08T03:07:00"/>
    <x v="445"/>
    <d v="2024-05-08T03:37:00"/>
    <x v="1"/>
    <s v="CLEANING"/>
    <n v="0"/>
    <n v="19"/>
    <x v="4"/>
    <d v="2024-05-08T03:07:00"/>
    <d v="1900-01-02T03:30:00"/>
    <n v="75.500000000058208"/>
    <x v="1"/>
    <x v="1"/>
    <n v="0"/>
    <s v="SI"/>
    <d v="1900-01-02T03:30:00"/>
    <n v="75.500000000058208"/>
    <d v="1899-12-30T00:07:00"/>
    <s v="SI"/>
    <n v="0.11666666669771075"/>
    <d v="1900-01-02T04:07:00"/>
    <n v="76.116666666639503"/>
    <x v="1"/>
    <d v="1899-12-30T03:00:00"/>
    <s v="NIGHT"/>
    <s v="MSKU0581889"/>
    <s v="CTU FLEVOKUST BV"/>
    <n v="380"/>
    <n v="100"/>
    <n v="35"/>
    <n v="0"/>
    <n v="3"/>
    <s v="NIGHT"/>
    <s v="CTU FLEVOKUST BVNIGHT"/>
    <n v="480"/>
    <n v="0"/>
    <n v="480"/>
    <m/>
  </r>
  <r>
    <s v="MANILA MAERSK"/>
    <s v="Rotterdam"/>
    <d v="2024-05-04T23:30:00"/>
    <x v="40"/>
    <x v="0"/>
    <s v="MAERSK"/>
    <s v="MSKU0595434"/>
    <s v="SIMEI LELYSTAD"/>
    <d v="2024-05-06T06:00:00"/>
    <d v="2024-05-06T06:10:00"/>
    <x v="452"/>
    <d v="2024-05-06T06:10:00"/>
    <x v="0"/>
    <s v="NO"/>
    <n v="1"/>
    <n v="19"/>
    <x v="4"/>
    <d v="2024-05-06T06:10:00"/>
    <d v="1899-12-31T06:30:00"/>
    <n v="30.500000000058208"/>
    <x v="0"/>
    <x v="1"/>
    <n v="0"/>
    <s v="SI"/>
    <d v="1899-12-31T06:30:00"/>
    <n v="30.500000000058208"/>
    <d v="1899-12-30T00:10:00"/>
    <s v="SI"/>
    <n v="0.16666666668606922"/>
    <d v="1899-12-31T06:40:00"/>
    <n v="30.666666666744277"/>
    <x v="0"/>
    <d v="1899-12-30T06:00:00"/>
    <s v="NO"/>
    <s v="MSKU0595434"/>
    <s v="CTU FLEVOKUST BV"/>
    <n v="520"/>
    <e v="#N/A"/>
    <n v="35"/>
    <n v="35"/>
    <n v="1"/>
    <s v="WEEK"/>
    <s v="CTU FLEVOKUST BVWEEK"/>
    <n v="555"/>
    <n v="0"/>
    <n v="555"/>
    <m/>
  </r>
  <r>
    <s v="MANILA MAERSK"/>
    <s v="Rotterdam"/>
    <d v="2024-05-04T23:30:00"/>
    <x v="40"/>
    <x v="0"/>
    <s v="MAERSK"/>
    <s v="MSKU7281230"/>
    <s v="LELYSTAD"/>
    <d v="2024-05-07T22:00:00"/>
    <d v="2024-05-07T21:17:00"/>
    <x v="453"/>
    <d v="2024-05-07T22:20:00"/>
    <x v="1"/>
    <s v="CLEANING"/>
    <n v="0"/>
    <n v="19"/>
    <x v="4"/>
    <d v="2024-05-07T21:17:00"/>
    <d v="1900-01-01T22:30:00"/>
    <n v="70.5"/>
    <x v="1"/>
    <x v="1"/>
    <n v="0"/>
    <s v="SI"/>
    <d v="1900-01-01T22:30:00"/>
    <n v="70.5"/>
    <d v="1899-12-30T00:00:00"/>
    <s v="SI"/>
    <n v="0"/>
    <d v="1900-01-01T22:50:00"/>
    <n v="70.833333333372138"/>
    <x v="1"/>
    <d v="1899-12-30T22:00:00"/>
    <s v="NIGHT"/>
    <s v="MSKU7281230"/>
    <s v="CTU FLEVOKUST BV"/>
    <n v="380"/>
    <n v="100"/>
    <n v="35"/>
    <n v="0"/>
    <n v="2"/>
    <s v="NIGHT"/>
    <s v="CTU FLEVOKUST BVNIGHT"/>
    <n v="480"/>
    <n v="0"/>
    <n v="480"/>
    <m/>
  </r>
  <r>
    <s v="MANILA MAERSK"/>
    <s v="Rotterdam"/>
    <d v="2024-05-04T23:30:00"/>
    <x v="40"/>
    <x v="0"/>
    <s v="MAERSK"/>
    <s v="MSKU8905407"/>
    <s v="LELYSTAD"/>
    <d v="2024-05-07T19:00:00"/>
    <d v="2024-05-07T16:39:00"/>
    <x v="450"/>
    <d v="2024-05-07T21:00:00"/>
    <x v="1"/>
    <s v="CLEANING"/>
    <n v="0"/>
    <n v="19"/>
    <x v="4"/>
    <d v="2024-05-07T16:39:00"/>
    <d v="1900-01-01T19:30:00"/>
    <n v="67.5"/>
    <x v="1"/>
    <x v="1"/>
    <n v="0"/>
    <s v="SI"/>
    <d v="1900-01-01T19:30:00"/>
    <n v="67.5"/>
    <d v="1899-12-30T00:00:00"/>
    <s v="SI"/>
    <n v="0"/>
    <d v="1900-01-01T21:30:00"/>
    <n v="69.500000000058208"/>
    <x v="1"/>
    <d v="1899-12-30T19:00:00"/>
    <s v="NO"/>
    <s v="MSKU8905407"/>
    <s v="CTU FLEVOKUST BV"/>
    <n v="380"/>
    <n v="100"/>
    <n v="35"/>
    <n v="0"/>
    <n v="2"/>
    <s v="WEEK"/>
    <s v="CTU FLEVOKUST BVWEEK"/>
    <n v="480"/>
    <n v="0"/>
    <n v="480"/>
    <m/>
  </r>
  <r>
    <s v="MANILA MAERSK"/>
    <s v="Rotterdam"/>
    <d v="2024-05-04T23:30:00"/>
    <x v="40"/>
    <x v="2"/>
    <s v="MAERSK"/>
    <s v="PONU3045663"/>
    <s v="SIMEI LELYSTAD"/>
    <d v="2024-05-06T06:00:00"/>
    <d v="2024-05-06T06:10:00"/>
    <x v="452"/>
    <d v="2024-05-06T06:10:00"/>
    <x v="0"/>
    <s v="NO"/>
    <n v="1"/>
    <n v="19"/>
    <x v="4"/>
    <d v="2024-05-06T06:10:00"/>
    <d v="1899-12-31T06:30:00"/>
    <n v="30.500000000058208"/>
    <x v="0"/>
    <x v="1"/>
    <n v="0"/>
    <s v="SI"/>
    <d v="1899-12-31T06:30:00"/>
    <n v="30.500000000058208"/>
    <d v="1899-12-30T00:10:00"/>
    <s v="SI"/>
    <n v="0.16666666668606922"/>
    <d v="1899-12-31T06:40:00"/>
    <n v="30.666666666744277"/>
    <x v="0"/>
    <d v="1899-12-30T06:00:00"/>
    <s v="NO"/>
    <s v="PONU3045663"/>
    <s v="OM TRANSPORT"/>
    <n v="475"/>
    <e v="#N/A"/>
    <n v="50"/>
    <n v="50"/>
    <n v="1"/>
    <s v="WEEK"/>
    <s v="OM TRANSPORTWEEK"/>
    <n v="525"/>
    <n v="25"/>
    <n v="550"/>
    <m/>
  </r>
  <r>
    <s v="MANILA MAERSK"/>
    <s v="Rotterdam"/>
    <d v="2024-05-04T23:30:00"/>
    <x v="41"/>
    <x v="0"/>
    <s v="MAERSK"/>
    <s v="TCKU7096746"/>
    <s v="LELYSTAD"/>
    <d v="2024-05-07T10:00:00"/>
    <d v="2024-05-07T08:56:00"/>
    <x v="444"/>
    <d v="2024-05-07T10:00:00"/>
    <x v="1"/>
    <s v="CLEANING"/>
    <n v="0"/>
    <n v="19"/>
    <x v="4"/>
    <d v="2024-05-07T08:56:00"/>
    <d v="1900-01-01T10:30:00"/>
    <n v="58.5"/>
    <x v="1"/>
    <x v="1"/>
    <n v="0"/>
    <s v="SI"/>
    <d v="1900-01-01T10:30:00"/>
    <n v="58.5"/>
    <d v="1899-12-30T00:00:00"/>
    <s v="SI"/>
    <n v="0"/>
    <d v="1900-01-01T10:30:00"/>
    <n v="58.5"/>
    <x v="1"/>
    <d v="1899-12-30T10:00:00"/>
    <s v="NO"/>
    <s v="TCKU7096746"/>
    <s v="CTU FLEVOKUST BV"/>
    <n v="380"/>
    <n v="100"/>
    <n v="35"/>
    <n v="0"/>
    <n v="2"/>
    <s v="WEEK"/>
    <s v="CTU FLEVOKUST BVWEEK"/>
    <n v="480"/>
    <n v="0"/>
    <n v="480"/>
    <m/>
  </r>
  <r>
    <s v="MANILA MAERSK"/>
    <s v="Rotterdam"/>
    <d v="2024-05-04T23:30:00"/>
    <x v="40"/>
    <x v="0"/>
    <s v="MAERSK"/>
    <s v="TCNU3697023"/>
    <s v="LELYSTAD"/>
    <d v="2024-05-07T10:00:00"/>
    <d v="2024-05-07T10:37:00"/>
    <x v="444"/>
    <d v="2024-05-07T11:05:00"/>
    <x v="1"/>
    <s v="CLEANING"/>
    <n v="0"/>
    <n v="19"/>
    <x v="4"/>
    <d v="2024-05-07T10:37:00"/>
    <d v="1900-01-01T10:30:00"/>
    <n v="58.5"/>
    <x v="1"/>
    <x v="1"/>
    <n v="0"/>
    <s v="SI"/>
    <d v="1900-01-01T10:30:00"/>
    <n v="58.5"/>
    <d v="1899-12-30T00:37:00"/>
    <s v="SI"/>
    <n v="0.61666666675591841"/>
    <d v="1900-01-01T11:35:00"/>
    <n v="59.583333333372138"/>
    <x v="1"/>
    <d v="1899-12-30T10:00:00"/>
    <s v="NO"/>
    <s v="TCNU3697023"/>
    <s v="CTU FLEVOKUST BV"/>
    <n v="380"/>
    <n v="100"/>
    <n v="35"/>
    <n v="0"/>
    <n v="2"/>
    <s v="WEEK"/>
    <s v="CTU FLEVOKUST BVWEEK"/>
    <n v="480"/>
    <n v="0"/>
    <n v="480"/>
    <m/>
  </r>
  <r>
    <s v="MANILA MAERSK"/>
    <s v="Rotterdam"/>
    <d v="2024-05-04T23:30:00"/>
    <x v="40"/>
    <x v="0"/>
    <s v="MAERSK"/>
    <s v="TGBU5408665"/>
    <s v="LELYSTAD"/>
    <d v="2024-05-07T13:00:00"/>
    <d v="2024-05-07T12:40:00"/>
    <x v="438"/>
    <d v="2024-05-07T13:10:00"/>
    <x v="1"/>
    <s v="CLEANING"/>
    <n v="0"/>
    <n v="19"/>
    <x v="4"/>
    <d v="2024-05-07T12:40:00"/>
    <d v="1900-01-01T13:30:00"/>
    <n v="61.5"/>
    <x v="1"/>
    <x v="1"/>
    <n v="0"/>
    <s v="SI"/>
    <d v="1900-01-01T13:30:00"/>
    <n v="61.5"/>
    <d v="1899-12-30T00:00:00"/>
    <s v="SI"/>
    <n v="0"/>
    <d v="1900-01-01T13:40:00"/>
    <n v="61.666666666686069"/>
    <x v="1"/>
    <d v="1899-12-30T13:00:00"/>
    <s v="NO"/>
    <s v="TGBU5408665"/>
    <s v="CTU FLEVOKUST BV"/>
    <n v="380"/>
    <n v="100"/>
    <n v="35"/>
    <n v="0"/>
    <n v="2"/>
    <s v="WEEK"/>
    <s v="CTU FLEVOKUST BVWEEK"/>
    <n v="480"/>
    <n v="0"/>
    <n v="480"/>
    <m/>
  </r>
  <r>
    <s v="MAERSK TUKANG"/>
    <s v="Rotterdam"/>
    <d v="2024-05-05T08:40:00"/>
    <x v="42"/>
    <x v="2"/>
    <s v="MAERSK"/>
    <s v="MRKU3412181"/>
    <s v="LELYSTAD"/>
    <d v="2024-05-06T20:00:00"/>
    <d v="2024-05-06T17:08:00"/>
    <x v="454"/>
    <d v="2024-05-06T20:15:00"/>
    <x v="0"/>
    <s v="NO"/>
    <n v="0"/>
    <n v="19"/>
    <x v="4"/>
    <d v="2024-05-06T17:08:00"/>
    <d v="1899-12-31T11:20:00"/>
    <n v="35.333333333430346"/>
    <x v="0"/>
    <x v="1"/>
    <n v="0"/>
    <s v="SI"/>
    <d v="1899-12-31T11:20:00"/>
    <n v="35.333333333430346"/>
    <d v="1899-12-30T00:00:00"/>
    <s v="SI"/>
    <n v="0"/>
    <d v="1899-12-31T11:35:00"/>
    <n v="35.583333333372138"/>
    <x v="0"/>
    <d v="1899-12-30T20:00:00"/>
    <s v="NIGHT"/>
    <s v="MRKU3412181"/>
    <s v="OM TRANSPORT"/>
    <n v="475"/>
    <e v="#N/A"/>
    <n v="50"/>
    <n v="0"/>
    <n v="1"/>
    <s v="NIGHT"/>
    <s v="OM TRANSPORTNIGHT"/>
    <n v="475"/>
    <n v="25"/>
    <n v="500"/>
    <m/>
  </r>
  <r>
    <s v="MAERSK TUKANG"/>
    <s v="Rotterdam"/>
    <d v="2024-05-05T08:40:00"/>
    <x v="42"/>
    <x v="2"/>
    <s v="MAERSK"/>
    <s v="MRSU4402236"/>
    <s v="LELYSTAD"/>
    <d v="2024-05-07T03:00:00"/>
    <d v="2024-05-07T02:57:00"/>
    <x v="455"/>
    <d v="2024-05-07T03:50:00"/>
    <x v="0"/>
    <s v="NO"/>
    <n v="0"/>
    <n v="19"/>
    <x v="4"/>
    <d v="2024-05-07T02:57:00"/>
    <d v="1899-12-31T18:20:00"/>
    <n v="42.333333333372138"/>
    <x v="0"/>
    <x v="1"/>
    <n v="0"/>
    <s v="SI"/>
    <d v="1899-12-31T18:20:00"/>
    <n v="42.333333333372138"/>
    <d v="1899-12-30T00:00:00"/>
    <s v="SI"/>
    <n v="0"/>
    <d v="1899-12-31T19:10:00"/>
    <n v="43.166666666627862"/>
    <x v="0"/>
    <d v="1899-12-30T03:00:00"/>
    <s v="NIGHT"/>
    <s v="MRSU4402236"/>
    <s v="OM TRANSPORT"/>
    <n v="475"/>
    <e v="#N/A"/>
    <n v="50"/>
    <n v="0"/>
    <n v="2"/>
    <s v="NIGHT"/>
    <s v="OM TRANSPORTNIGHT"/>
    <n v="475"/>
    <n v="25"/>
    <n v="500"/>
    <m/>
  </r>
  <r>
    <s v="MAERSK TUKANG"/>
    <s v="Rotterdam"/>
    <d v="2024-05-05T08:40:00"/>
    <x v="42"/>
    <x v="2"/>
    <s v="MAERSK"/>
    <s v="MRSU5296078"/>
    <s v="LELYSTAD"/>
    <d v="2024-05-07T00:00:00"/>
    <d v="2024-05-06T23:14:00"/>
    <x v="456"/>
    <d v="2024-05-07T00:05:00"/>
    <x v="0"/>
    <s v="NO"/>
    <n v="0"/>
    <n v="19"/>
    <x v="4"/>
    <d v="2024-05-06T23:14:00"/>
    <d v="1899-12-31T15:20:00"/>
    <n v="39.333333333372138"/>
    <x v="0"/>
    <x v="1"/>
    <n v="0"/>
    <s v="SI"/>
    <d v="1899-12-31T15:20:00"/>
    <n v="39.333333333372138"/>
    <d v="1899-12-30T00:00:00"/>
    <s v="SI"/>
    <n v="0"/>
    <d v="1899-12-31T15:25:00"/>
    <n v="39.416666666627862"/>
    <x v="0"/>
    <d v="1899-12-30T00:00:00"/>
    <s v="NIGHT"/>
    <s v="MRSU5296078"/>
    <s v="OM TRANSPORT"/>
    <n v="475"/>
    <e v="#N/A"/>
    <n v="50"/>
    <n v="0"/>
    <n v="2"/>
    <s v="NIGHT"/>
    <s v="OM TRANSPORTNIGHT"/>
    <n v="475"/>
    <n v="25"/>
    <n v="500"/>
    <m/>
  </r>
  <r>
    <s v="MAERSK TUKANG"/>
    <s v="Rotterdam"/>
    <d v="2024-05-05T08:40:00"/>
    <x v="42"/>
    <x v="2"/>
    <s v="MAERSK"/>
    <s v="MRSU5354699"/>
    <s v="LELYSTAD"/>
    <d v="2024-05-06T21:00:00"/>
    <d v="2024-05-06T18:30:00"/>
    <x v="457"/>
    <d v="2024-05-06T18:30:00"/>
    <x v="0"/>
    <s v="NO"/>
    <n v="0"/>
    <n v="19"/>
    <x v="4"/>
    <d v="2024-05-06T18:30:00"/>
    <d v="1899-12-31T12:20:00"/>
    <n v="36.333333333372138"/>
    <x v="0"/>
    <x v="1"/>
    <n v="0"/>
    <s v="SI"/>
    <d v="1899-12-31T12:20:00"/>
    <n v="36.333333333372138"/>
    <d v="1899-12-30T00:00:00"/>
    <s v="SI"/>
    <n v="0"/>
    <d v="1899-12-31T09:50:00"/>
    <n v="33.833333333430346"/>
    <x v="0"/>
    <d v="1899-12-30T21:00:00"/>
    <s v="NIGHT"/>
    <s v="MRSU5354699"/>
    <s v="OM TRANSPORT"/>
    <n v="475"/>
    <e v="#N/A"/>
    <n v="50"/>
    <n v="0"/>
    <n v="1"/>
    <s v="NIGHT"/>
    <s v="OM TRANSPORTNIGHT"/>
    <n v="475"/>
    <n v="25"/>
    <n v="500"/>
    <m/>
  </r>
  <r>
    <s v="MAERSK TUKANG"/>
    <s v="Rotterdam"/>
    <d v="2024-05-05T08:40:00"/>
    <x v="42"/>
    <x v="2"/>
    <s v="MAERSK"/>
    <s v="MRSU6211434"/>
    <s v="LELYSTAD"/>
    <d v="2024-05-07T03:00:00"/>
    <d v="2024-05-07T02:27:00"/>
    <x v="455"/>
    <d v="2024-05-07T03:20:00"/>
    <x v="0"/>
    <s v="NO"/>
    <n v="0"/>
    <n v="19"/>
    <x v="4"/>
    <d v="2024-05-07T02:27:00"/>
    <d v="1899-12-31T18:20:00"/>
    <n v="42.333333333372138"/>
    <x v="0"/>
    <x v="1"/>
    <n v="0"/>
    <s v="SI"/>
    <d v="1899-12-31T18:20:00"/>
    <n v="42.333333333372138"/>
    <d v="1899-12-30T00:00:00"/>
    <s v="SI"/>
    <n v="0"/>
    <d v="1899-12-31T18:40:00"/>
    <n v="42.666666666744277"/>
    <x v="0"/>
    <d v="1899-12-30T03:00:00"/>
    <s v="NIGHT"/>
    <s v="MRSU6211434"/>
    <s v="OM TRANSPORT"/>
    <n v="475"/>
    <e v="#N/A"/>
    <n v="50"/>
    <n v="0"/>
    <n v="2"/>
    <s v="NIGHT"/>
    <s v="OM TRANSPORTNIGHT"/>
    <n v="475"/>
    <n v="25"/>
    <n v="500"/>
    <m/>
  </r>
  <r>
    <s v="SAN NICOLAS MAERSK"/>
    <s v="Rotterdam"/>
    <d v="2024-05-10T22:55:00"/>
    <x v="43"/>
    <x v="3"/>
    <s v="MAERSK"/>
    <s v="HASU4652929"/>
    <s v="LELYSTAD"/>
    <d v="2024-05-12T09:00:00"/>
    <d v="2024-05-12T08:48:00"/>
    <x v="458"/>
    <d v="2024-05-12T09:38:00"/>
    <x v="0"/>
    <s v="CLEANING"/>
    <n v="0"/>
    <n v="19"/>
    <x v="4"/>
    <d v="2024-05-12T08:48:00"/>
    <d v="1899-12-31T10:05:00"/>
    <n v="34.083333333372138"/>
    <x v="0"/>
    <x v="1"/>
    <n v="0"/>
    <s v="SI"/>
    <d v="1899-12-31T10:05:00"/>
    <n v="34.083333333372138"/>
    <d v="1899-12-30T00:00:00"/>
    <s v="SI"/>
    <n v="0"/>
    <d v="1899-12-31T10:43:00"/>
    <n v="34.716666666674428"/>
    <x v="0"/>
    <d v="1899-12-30T09:00:00"/>
    <s v="NO"/>
    <s v="HASU4652929"/>
    <s v="MSI"/>
    <n v="500"/>
    <n v="120"/>
    <n v="50"/>
    <n v="0"/>
    <n v="7"/>
    <s v="SUNDAY"/>
    <s v="MSISUNDAY"/>
    <n v="620"/>
    <n v="25"/>
    <n v="645"/>
    <m/>
  </r>
  <r>
    <s v="MSC TURKIYE"/>
    <s v="Rotterdam"/>
    <d v="2024-05-12T03:10:00"/>
    <x v="44"/>
    <x v="3"/>
    <s v="MAERSK"/>
    <s v="MRKU5524555"/>
    <s v="LELYSTAD"/>
    <d v="2024-05-13T05:00:00"/>
    <d v="2024-05-13T07:07:00"/>
    <x v="459"/>
    <d v="2024-05-13T07:50:00"/>
    <x v="0"/>
    <s v="CLEANING"/>
    <n v="0"/>
    <n v="20"/>
    <x v="4"/>
    <d v="2024-05-13T07:07:00"/>
    <d v="1899-12-31T01:50:00"/>
    <n v="25.833333333372138"/>
    <x v="0"/>
    <x v="1"/>
    <n v="0"/>
    <s v="SI"/>
    <d v="1899-12-31T01:50:00"/>
    <n v="25.833333333372138"/>
    <d v="1899-12-30T02:07:00"/>
    <s v="NO"/>
    <n v="2.1166666665812954"/>
    <d v="1899-12-31T04:40:00"/>
    <n v="28.666666666686069"/>
    <x v="0"/>
    <d v="1899-12-30T05:00:00"/>
    <s v="NO"/>
    <s v="MRKU5524555"/>
    <s v="MSI"/>
    <n v="480"/>
    <n v="120"/>
    <n v="50"/>
    <n v="0"/>
    <n v="1"/>
    <s v="WEEK"/>
    <s v="MSIWEEK"/>
    <n v="600"/>
    <n v="25"/>
    <n v="625"/>
    <m/>
  </r>
  <r>
    <s v="MAERSK GUATEMALA"/>
    <s v="Rotterdam"/>
    <d v="2024-05-13T07:27:00"/>
    <x v="45"/>
    <x v="0"/>
    <s v="MAERSK"/>
    <s v="MRKU8364790"/>
    <s v="LELYSTAD"/>
    <d v="2024-05-14T06:30:00"/>
    <d v="2024-05-14T11:51:00"/>
    <x v="460"/>
    <d v="2024-05-14T14:32:00"/>
    <x v="0"/>
    <s v="NO"/>
    <n v="0"/>
    <n v="20"/>
    <x v="4"/>
    <d v="2024-05-14T11:51:00"/>
    <d v="1899-12-30T23:03:00"/>
    <n v="23.050000000046566"/>
    <x v="0"/>
    <x v="5"/>
    <n v="4.5"/>
    <s v="SI"/>
    <d v="1899-12-31T03:33:00"/>
    <n v="27.550000000046566"/>
    <d v="1899-12-30T00:51:00"/>
    <s v="NO"/>
    <n v="0.84999999997671694"/>
    <d v="1899-12-31T07:05:00"/>
    <n v="31.083333333372138"/>
    <x v="0"/>
    <d v="1899-12-30T11:00:00"/>
    <s v="NO"/>
    <s v="MRKU8364790"/>
    <s v="CTU FLEVOKUST BV"/>
    <n v="520"/>
    <e v="#N/A"/>
    <n v="35"/>
    <n v="0"/>
    <n v="2"/>
    <s v="WEEK"/>
    <s v="CTU FLEVOKUST BVWEEK"/>
    <n v="520"/>
    <n v="0"/>
    <n v="520"/>
    <m/>
  </r>
  <r>
    <s v="MAERSK GUATEMALA"/>
    <s v="Rotterdam"/>
    <d v="2024-05-13T07:27:00"/>
    <x v="45"/>
    <x v="0"/>
    <s v="MAERSK"/>
    <s v="MSKU7859267"/>
    <s v="LELYSTAD"/>
    <d v="2024-05-14T06:30:00"/>
    <d v="2024-05-14T13:53:00"/>
    <x v="461"/>
    <d v="2024-05-14T14:40:00"/>
    <x v="0"/>
    <s v="NO"/>
    <n v="0"/>
    <n v="20"/>
    <x v="4"/>
    <d v="2024-05-14T13:53:00"/>
    <d v="1899-12-30T23:03:00"/>
    <n v="23.050000000046566"/>
    <x v="0"/>
    <x v="35"/>
    <n v="8.4999999999417923"/>
    <s v="SI"/>
    <d v="1899-12-31T07:33:00"/>
    <n v="31.549999999988358"/>
    <d v="1899-12-30T00:00:00"/>
    <s v="SI"/>
    <n v="0"/>
    <d v="1899-12-31T07:13:00"/>
    <n v="31.21666666661622"/>
    <x v="0"/>
    <d v="1899-12-30T15:00:00"/>
    <s v="NO"/>
    <s v="MSKU7859267"/>
    <s v="CTU FLEVOKUST BV"/>
    <n v="520"/>
    <e v="#N/A"/>
    <n v="35"/>
    <n v="0"/>
    <n v="2"/>
    <s v="WEEK"/>
    <s v="CTU FLEVOKUST BVWEEK"/>
    <n v="520"/>
    <n v="0"/>
    <n v="520"/>
    <m/>
  </r>
  <r>
    <s v="METTE MAERSK"/>
    <s v="Rotterdam"/>
    <d v="2024-05-13T20:22:00"/>
    <x v="46"/>
    <x v="3"/>
    <s v="MAERSK"/>
    <s v="CAAU2222177"/>
    <s v="LELYSTAD"/>
    <d v="2024-05-14T23:00:00"/>
    <d v="2024-05-15T06:29:00"/>
    <x v="462"/>
    <d v="2024-05-15T06:55:00"/>
    <x v="0"/>
    <s v="CLEANING"/>
    <n v="0"/>
    <n v="20"/>
    <x v="4"/>
    <d v="2024-05-15T06:29:00"/>
    <d v="1899-12-31T02:38:00"/>
    <n v="26.633333333360497"/>
    <x v="0"/>
    <x v="29"/>
    <n v="7.9999999998835847"/>
    <s v="SI"/>
    <d v="1899-12-31T10:38:00"/>
    <n v="34.633333333244082"/>
    <d v="1899-12-30T00:00:00"/>
    <s v="SI"/>
    <n v="0"/>
    <d v="1899-12-31T10:33:00"/>
    <n v="34.549999999988358"/>
    <x v="0"/>
    <d v="1899-12-30T07:00:00"/>
    <s v="NO"/>
    <s v="CAAU2222177"/>
    <s v="MSI"/>
    <n v="480"/>
    <n v="120"/>
    <n v="50"/>
    <n v="0"/>
    <n v="3"/>
    <s v="WEEK"/>
    <s v="MSIWEEK"/>
    <n v="600"/>
    <n v="25"/>
    <n v="625"/>
    <m/>
  </r>
  <r>
    <s v="METTE MAERSK"/>
    <s v="Rotterdam"/>
    <d v="2024-05-13T20:22:00"/>
    <x v="46"/>
    <x v="0"/>
    <s v="MAERSK"/>
    <s v="CAAU5696760"/>
    <s v="LELYSTAD"/>
    <d v="2024-05-16T15:00:00"/>
    <d v="2024-05-17T00:38:00"/>
    <x v="463"/>
    <d v="2024-05-17T00:55:00"/>
    <x v="1"/>
    <s v="CLEANING"/>
    <n v="0"/>
    <n v="20"/>
    <x v="4"/>
    <d v="2024-05-17T00:38:00"/>
    <d v="1900-01-01T18:38:00"/>
    <n v="66.633333333302289"/>
    <x v="1"/>
    <x v="29"/>
    <n v="8.0000000000582077"/>
    <s v="SI"/>
    <d v="1900-01-02T02:38:00"/>
    <n v="74.633333333360497"/>
    <d v="1899-12-30T01:38:00"/>
    <s v="NO"/>
    <n v="1.6333333332440816"/>
    <d v="1900-01-02T04:33:00"/>
    <n v="76.549999999988358"/>
    <x v="1"/>
    <d v="1899-12-30T23:00:00"/>
    <s v="NIGHT"/>
    <s v="CAAU5696760"/>
    <s v="CTU FLEVOKUST BV"/>
    <n v="380"/>
    <n v="100"/>
    <n v="35"/>
    <n v="0"/>
    <n v="4"/>
    <s v="NIGHT"/>
    <s v="CTU FLEVOKUST BVNIGHT"/>
    <n v="480"/>
    <n v="0"/>
    <n v="630"/>
    <n v="150"/>
  </r>
  <r>
    <s v="METTE MAERSK"/>
    <s v="Rotterdam"/>
    <d v="2024-05-13T20:22:00"/>
    <x v="46"/>
    <x v="3"/>
    <s v="MAERSK"/>
    <s v="CAAU6786827"/>
    <s v="LELYSTAD"/>
    <d v="2024-05-14T23:00:00"/>
    <d v="2024-05-16T02:52:00"/>
    <x v="464"/>
    <d v="2024-05-16T04:00:00"/>
    <x v="0"/>
    <s v="CLEANING"/>
    <n v="0"/>
    <n v="20"/>
    <x v="4"/>
    <d v="2024-05-16T02:52:00"/>
    <d v="1899-12-31T02:38:00"/>
    <n v="26.633333333360497"/>
    <x v="0"/>
    <x v="47"/>
    <n v="27.999999999941792"/>
    <s v="NO"/>
    <d v="1900-01-01T06:38:00"/>
    <n v="54.633333333302289"/>
    <d v="1899-12-30T00:00:00"/>
    <s v="SI"/>
    <n v="0"/>
    <d v="1900-01-01T07:38:00"/>
    <n v="55.633333333244082"/>
    <x v="1"/>
    <d v="1899-12-30T03:00:00"/>
    <s v="NIGHT"/>
    <s v="CAAU6786827"/>
    <s v="MSI"/>
    <n v="530"/>
    <n v="120"/>
    <n v="50"/>
    <n v="0"/>
    <n v="4"/>
    <s v="NIGHT"/>
    <s v="MSINIGHT"/>
    <n v="650"/>
    <n v="25"/>
    <n v="675"/>
    <m/>
  </r>
  <r>
    <s v="METTE MAERSK"/>
    <s v="Rotterdam"/>
    <d v="2024-05-13T20:22:00"/>
    <x v="46"/>
    <x v="0"/>
    <s v="MAERSK"/>
    <s v="CRSU9107320"/>
    <s v="SIMEI LELYSTAD"/>
    <d v="2024-05-16T15:00:00"/>
    <d v="2024-05-16T14:45:00"/>
    <x v="465"/>
    <d v="2024-05-16T14:45:00"/>
    <x v="1"/>
    <s v="NO"/>
    <n v="2"/>
    <n v="20"/>
    <x v="4"/>
    <d v="2024-05-16T14:45:00"/>
    <d v="1900-01-01T18:38:00"/>
    <n v="66.633333333302289"/>
    <x v="1"/>
    <x v="1"/>
    <n v="0"/>
    <s v="SI"/>
    <d v="1900-01-01T18:38:00"/>
    <n v="66.633333333302289"/>
    <d v="1899-12-30T00:00:00"/>
    <s v="SI"/>
    <n v="0"/>
    <d v="1900-01-01T18:23:00"/>
    <n v="66.383333333360497"/>
    <x v="1"/>
    <d v="1899-12-30T15:00:00"/>
    <s v="NO"/>
    <s v="CRSU9107320"/>
    <s v="CTU FLEVOKUST BV"/>
    <n v="380"/>
    <e v="#N/A"/>
    <n v="35"/>
    <n v="70"/>
    <n v="4"/>
    <s v="WEEK"/>
    <s v="CTU FLEVOKUST BVWEEK"/>
    <n v="450"/>
    <n v="0"/>
    <n v="450"/>
    <m/>
  </r>
  <r>
    <s v="METTE MAERSK"/>
    <s v="Rotterdam"/>
    <d v="2024-05-13T20:22:00"/>
    <x v="46"/>
    <x v="3"/>
    <s v="MAERSK"/>
    <s v="HASU4582122"/>
    <s v="LELYSTAD"/>
    <d v="2024-05-14T23:00:00"/>
    <d v="2024-05-15T08:15:00"/>
    <x v="462"/>
    <d v="2024-05-15T08:26:00"/>
    <x v="0"/>
    <s v="CLEANING"/>
    <n v="0"/>
    <n v="20"/>
    <x v="4"/>
    <d v="2024-05-15T08:15:00"/>
    <d v="1899-12-31T02:38:00"/>
    <n v="26.633333333360497"/>
    <x v="0"/>
    <x v="29"/>
    <n v="7.9999999998835847"/>
    <s v="SI"/>
    <d v="1899-12-31T10:38:00"/>
    <n v="34.633333333244082"/>
    <d v="1899-12-30T01:15:00"/>
    <s v="NO"/>
    <n v="1.2500000000582077"/>
    <d v="1899-12-31T12:04:00"/>
    <n v="36.066666666709352"/>
    <x v="0"/>
    <d v="1899-12-30T07:00:00"/>
    <s v="NO"/>
    <s v="HASU4582122"/>
    <s v="MSI"/>
    <n v="480"/>
    <n v="120"/>
    <n v="50"/>
    <n v="0"/>
    <n v="3"/>
    <s v="WEEK"/>
    <s v="MSIWEEK"/>
    <n v="600"/>
    <n v="25"/>
    <n v="625"/>
    <m/>
  </r>
  <r>
    <s v="METTE MAERSK"/>
    <s v="Rotterdam"/>
    <d v="2024-05-13T20:22:00"/>
    <x v="46"/>
    <x v="3"/>
    <s v="MAERSK"/>
    <s v="HASU5058824"/>
    <s v="LELYSTAD"/>
    <d v="2024-05-14T23:00:00"/>
    <d v="2024-05-15T16:24:00"/>
    <x v="466"/>
    <d v="2024-05-15T17:20:00"/>
    <x v="0"/>
    <s v="CLEANING"/>
    <n v="0"/>
    <n v="20"/>
    <x v="4"/>
    <d v="2024-05-15T16:24:00"/>
    <d v="1899-12-31T02:38:00"/>
    <n v="26.633333333360497"/>
    <x v="0"/>
    <x v="4"/>
    <n v="16.999999999883585"/>
    <s v="SI"/>
    <d v="1899-12-31T19:38:00"/>
    <n v="43.633333333244082"/>
    <d v="1899-12-30T00:24:00"/>
    <s v="SI"/>
    <n v="0.40000000008149073"/>
    <d v="1899-12-31T20:58:00"/>
    <n v="44.966666666558012"/>
    <x v="0"/>
    <d v="1899-12-30T16:00:00"/>
    <s v="NO"/>
    <s v="HASU5058824"/>
    <s v="MSI"/>
    <n v="480"/>
    <n v="120"/>
    <n v="50"/>
    <n v="0"/>
    <n v="3"/>
    <s v="WEEK"/>
    <s v="MSIWEEK"/>
    <n v="600"/>
    <n v="25"/>
    <n v="625"/>
    <m/>
  </r>
  <r>
    <s v="METTE MAERSK"/>
    <s v="Rotterdam"/>
    <d v="2024-05-13T20:22:00"/>
    <x v="46"/>
    <x v="0"/>
    <s v="MAERSK"/>
    <s v="HASU5158361"/>
    <s v="LELYSTAD"/>
    <d v="2024-05-16T15:00:00"/>
    <d v="2024-05-17T03:50:00"/>
    <x v="467"/>
    <d v="2024-05-17T04:24:00"/>
    <x v="1"/>
    <s v="CLEANING"/>
    <n v="0"/>
    <n v="20"/>
    <x v="4"/>
    <d v="2024-05-17T03:50:00"/>
    <d v="1900-01-01T18:38:00"/>
    <n v="66.633333333302289"/>
    <x v="1"/>
    <x v="13"/>
    <n v="12.999999999941792"/>
    <s v="SI"/>
    <d v="1900-01-02T07:38:00"/>
    <n v="79.633333333244082"/>
    <d v="1899-12-30T00:00:00"/>
    <s v="SI"/>
    <n v="0"/>
    <d v="1900-01-02T08:02:00"/>
    <n v="80.033333333325572"/>
    <x v="1"/>
    <d v="1899-12-30T04:00:00"/>
    <s v="NIGHT"/>
    <s v="HASU5158361"/>
    <s v="CTU FLEVOKUST BV"/>
    <n v="380"/>
    <n v="100"/>
    <n v="35"/>
    <n v="0"/>
    <n v="5"/>
    <s v="NIGHT"/>
    <s v="CTU FLEVOKUST BVNIGHT"/>
    <n v="480"/>
    <n v="0"/>
    <n v="480"/>
    <m/>
  </r>
  <r>
    <s v="METTE MAERSK"/>
    <s v="Rotterdam"/>
    <d v="2024-05-13T20:22:00"/>
    <x v="46"/>
    <x v="3"/>
    <s v="MAERSK"/>
    <s v="MIEU3075183"/>
    <s v="LELYSTAD"/>
    <d v="2024-05-14T23:00:00"/>
    <d v="2024-05-15T20:10:00"/>
    <x v="468"/>
    <d v="2024-05-15T20:30:00"/>
    <x v="0"/>
    <s v="CLEANING"/>
    <n v="0"/>
    <n v="20"/>
    <x v="4"/>
    <d v="2024-05-15T20:10:00"/>
    <d v="1899-12-31T02:38:00"/>
    <n v="26.633333333360497"/>
    <x v="0"/>
    <x v="28"/>
    <n v="21"/>
    <s v="SI"/>
    <d v="1899-12-31T23:38:00"/>
    <n v="47.633333333360497"/>
    <d v="1899-12-30T00:10:00"/>
    <s v="SI"/>
    <n v="0.16666666668606922"/>
    <d v="1900-01-01T00:08:00"/>
    <n v="48.133333333244082"/>
    <x v="1"/>
    <d v="1899-12-30T20:00:00"/>
    <s v="NIGHT"/>
    <s v="MIEU3075183"/>
    <s v="MSI"/>
    <n v="530"/>
    <n v="120"/>
    <n v="50"/>
    <n v="0"/>
    <n v="3"/>
    <s v="NIGHT"/>
    <s v="MSINIGHT"/>
    <n v="650"/>
    <n v="25"/>
    <n v="675"/>
    <m/>
  </r>
  <r>
    <s v="METTE MAERSK"/>
    <s v="Rotterdam"/>
    <d v="2024-05-13T20:22:00"/>
    <x v="46"/>
    <x v="2"/>
    <s v="MAERSK"/>
    <s v="MRKU0111775"/>
    <s v="SIMEI LELYSTAD"/>
    <d v="2024-05-14T23:00:00"/>
    <d v="2024-05-15T06:00:00"/>
    <x v="469"/>
    <d v="2024-05-15T06:10:00"/>
    <x v="0"/>
    <s v="NO"/>
    <n v="1"/>
    <n v="20"/>
    <x v="4"/>
    <d v="2024-05-15T06:00:00"/>
    <d v="1899-12-31T02:38:00"/>
    <n v="26.633333333360497"/>
    <x v="0"/>
    <x v="15"/>
    <n v="6.9999999999417923"/>
    <s v="SI"/>
    <d v="1899-12-31T09:38:00"/>
    <n v="33.633333333302289"/>
    <d v="1899-12-30T00:00:00"/>
    <s v="SI"/>
    <n v="0"/>
    <d v="1899-12-31T09:48:00"/>
    <n v="33.799999999988358"/>
    <x v="0"/>
    <d v="1899-12-30T06:00:00"/>
    <s v="NO"/>
    <s v="MRKU0111775"/>
    <s v="OM TRANSPORT"/>
    <n v="475"/>
    <e v="#N/A"/>
    <n v="50"/>
    <n v="50"/>
    <n v="3"/>
    <s v="WEEK"/>
    <s v="OM TRANSPORTWEEK"/>
    <n v="525"/>
    <n v="25"/>
    <n v="550"/>
    <m/>
  </r>
  <r>
    <s v="METTE MAERSK"/>
    <s v="Rotterdam"/>
    <d v="2024-05-13T20:22:00"/>
    <x v="46"/>
    <x v="0"/>
    <s v="MAERSK"/>
    <s v="MRKU2357515"/>
    <s v="SIMEI LELYSTAD"/>
    <d v="2024-05-14T23:00:00"/>
    <d v="2024-05-15T13:00:00"/>
    <x v="470"/>
    <d v="2024-05-15T13:00:00"/>
    <x v="0"/>
    <s v="NO"/>
    <n v="1"/>
    <n v="20"/>
    <x v="4"/>
    <d v="2024-05-15T13:00:00"/>
    <d v="1899-12-31T02:38:00"/>
    <n v="26.633333333360497"/>
    <x v="0"/>
    <x v="14"/>
    <n v="13.999999999883585"/>
    <s v="SI"/>
    <d v="1899-12-31T16:38:00"/>
    <n v="40.633333333244082"/>
    <d v="1899-12-30T00:00:00"/>
    <s v="SI"/>
    <n v="0"/>
    <d v="1899-12-31T16:38:00"/>
    <n v="40.633333333244082"/>
    <x v="0"/>
    <d v="1899-12-30T13:00:00"/>
    <s v="NO"/>
    <s v="MRKU2357515"/>
    <s v="CTU FLEVOKUST BV"/>
    <n v="520"/>
    <e v="#N/A"/>
    <n v="35"/>
    <n v="35"/>
    <n v="3"/>
    <s v="WEEK"/>
    <s v="CTU FLEVOKUST BVWEEK"/>
    <n v="555"/>
    <n v="0"/>
    <n v="555"/>
    <m/>
  </r>
  <r>
    <s v="METTE MAERSK"/>
    <s v="Rotterdam"/>
    <d v="2024-05-13T20:22:00"/>
    <x v="46"/>
    <x v="0"/>
    <s v="MAERSK"/>
    <s v="MRKU3608615"/>
    <s v="LELYSTAD"/>
    <d v="2024-05-16T15:00:00"/>
    <d v="2024-05-17T01:58:00"/>
    <x v="471"/>
    <d v="2024-05-17T03:42:00"/>
    <x v="1"/>
    <s v="CLEANING"/>
    <n v="0"/>
    <n v="20"/>
    <x v="4"/>
    <d v="2024-05-17T01:58:00"/>
    <d v="1900-01-01T18:38:00"/>
    <n v="66.633333333302289"/>
    <x v="1"/>
    <x v="17"/>
    <n v="11.000000000058208"/>
    <s v="SI"/>
    <d v="1900-01-02T05:38:00"/>
    <n v="77.633333333360497"/>
    <d v="1899-12-30T00:00:00"/>
    <s v="SI"/>
    <n v="0"/>
    <d v="1900-01-02T07:20:00"/>
    <n v="79.333333333313931"/>
    <x v="1"/>
    <d v="1899-12-30T02:00:00"/>
    <s v="NIGHT"/>
    <s v="MRKU3608615"/>
    <s v="CTU FLEVOKUST BV"/>
    <n v="380"/>
    <n v="100"/>
    <n v="35"/>
    <n v="0"/>
    <n v="5"/>
    <s v="NIGHT"/>
    <s v="CTU FLEVOKUST BVNIGHT"/>
    <n v="480"/>
    <n v="0"/>
    <n v="480"/>
    <m/>
  </r>
  <r>
    <s v="METTE MAERSK"/>
    <s v="Rotterdam"/>
    <d v="2024-05-13T20:22:00"/>
    <x v="46"/>
    <x v="3"/>
    <s v="MAERSK"/>
    <s v="MRKU4013191"/>
    <s v="LELYSTAD"/>
    <d v="2024-05-14T23:00:00"/>
    <d v="2024-05-15T12:22:00"/>
    <x v="472"/>
    <d v="2024-05-15T13:25:00"/>
    <x v="0"/>
    <s v="CLEANING"/>
    <n v="0"/>
    <n v="20"/>
    <x v="4"/>
    <d v="2024-05-15T12:22:00"/>
    <d v="1899-12-31T02:38:00"/>
    <n v="26.633333333360497"/>
    <x v="0"/>
    <x v="23"/>
    <n v="12"/>
    <s v="SI"/>
    <d v="1899-12-31T14:38:00"/>
    <n v="38.633333333360497"/>
    <d v="1899-12-30T01:22:00"/>
    <s v="NO"/>
    <n v="1.3666666665812954"/>
    <d v="1899-12-31T17:03:00"/>
    <n v="41.050000000046566"/>
    <x v="0"/>
    <d v="1899-12-30T11:00:00"/>
    <s v="NO"/>
    <s v="MRKU4013191"/>
    <s v="MSI"/>
    <n v="480"/>
    <n v="120"/>
    <n v="50"/>
    <n v="0"/>
    <n v="3"/>
    <s v="WEEK"/>
    <s v="MSIWEEK"/>
    <n v="600"/>
    <n v="25"/>
    <n v="625"/>
    <m/>
  </r>
  <r>
    <s v="METTE MAERSK"/>
    <s v="Rotterdam"/>
    <d v="2024-05-13T20:22:00"/>
    <x v="46"/>
    <x v="0"/>
    <s v="MAERSK"/>
    <s v="MRKU4452867"/>
    <s v="LELYSTAD"/>
    <d v="2024-05-16T15:00:00"/>
    <d v="2024-05-16T21:56:00"/>
    <x v="473"/>
    <d v="2024-05-17T02:00:00"/>
    <x v="1"/>
    <s v="CLEANING"/>
    <n v="0"/>
    <n v="20"/>
    <x v="4"/>
    <d v="2024-05-16T21:56:00"/>
    <d v="1900-01-01T18:38:00"/>
    <n v="66.633333333302289"/>
    <x v="1"/>
    <x v="8"/>
    <n v="6"/>
    <s v="SI"/>
    <d v="1900-01-02T00:38:00"/>
    <n v="72.633333333302289"/>
    <d v="1899-12-30T00:56:00"/>
    <s v="NO"/>
    <n v="0.93333333340706304"/>
    <d v="1900-01-02T05:38:00"/>
    <n v="77.633333333360497"/>
    <x v="1"/>
    <d v="1899-12-30T21:00:00"/>
    <s v="NIGHT"/>
    <s v="MRKU4452867"/>
    <s v="CTU FLEVOKUST BV"/>
    <n v="380"/>
    <n v="100"/>
    <n v="35"/>
    <n v="0"/>
    <n v="4"/>
    <s v="NIGHT"/>
    <s v="CTU FLEVOKUST BVNIGHT"/>
    <n v="480"/>
    <n v="0"/>
    <n v="480"/>
    <m/>
  </r>
  <r>
    <s v="METTE MAERSK"/>
    <s v="Rotterdam"/>
    <d v="2024-05-13T20:22:00"/>
    <x v="46"/>
    <x v="0"/>
    <s v="MAERSK"/>
    <s v="MRKU5660470"/>
    <s v="LELYSTAD"/>
    <d v="2024-05-16T15:00:00"/>
    <d v="2024-05-17T07:56:00"/>
    <x v="474"/>
    <d v="2024-05-17T08:27:00"/>
    <x v="1"/>
    <s v="CLEANING"/>
    <n v="0"/>
    <n v="20"/>
    <x v="4"/>
    <d v="2024-05-17T07:56:00"/>
    <d v="1900-01-01T18:38:00"/>
    <n v="66.633333333302289"/>
    <x v="1"/>
    <x v="4"/>
    <n v="17.000000000058208"/>
    <s v="SI"/>
    <d v="1900-01-02T11:38:00"/>
    <n v="83.633333333360497"/>
    <d v="1899-12-30T00:00:00"/>
    <s v="SI"/>
    <n v="0"/>
    <d v="1900-01-02T12:05:00"/>
    <n v="84.083333333255723"/>
    <x v="1"/>
    <d v="1899-12-30T08:00:00"/>
    <s v="NO"/>
    <s v="MRKU5660470"/>
    <s v="CTU FLEVOKUST BV"/>
    <n v="380"/>
    <n v="100"/>
    <n v="35"/>
    <n v="0"/>
    <n v="5"/>
    <s v="WEEK"/>
    <s v="CTU FLEVOKUST BVWEEK"/>
    <n v="480"/>
    <n v="0"/>
    <n v="480"/>
    <m/>
  </r>
  <r>
    <s v="METTE MAERSK"/>
    <s v="Rotterdam"/>
    <d v="2024-05-13T20:22:00"/>
    <x v="46"/>
    <x v="0"/>
    <s v="MAERSK"/>
    <s v="MRKU6361534"/>
    <s v="LELYSTAD"/>
    <d v="2024-05-16T15:00:00"/>
    <d v="2024-05-16T17:29:00"/>
    <x v="475"/>
    <d v="2024-05-16T17:45:00"/>
    <x v="1"/>
    <s v="NO"/>
    <n v="0"/>
    <n v="20"/>
    <x v="4"/>
    <d v="2024-05-16T17:29:00"/>
    <d v="1900-01-01T18:38:00"/>
    <n v="66.633333333302289"/>
    <x v="1"/>
    <x v="18"/>
    <n v="0.99999999994179234"/>
    <s v="SI"/>
    <d v="1900-01-01T19:38:00"/>
    <n v="67.633333333244082"/>
    <d v="1899-12-30T01:29:00"/>
    <s v="NO"/>
    <n v="1.4833333334536292"/>
    <d v="1900-01-01T21:23:00"/>
    <n v="69.383333333360497"/>
    <x v="1"/>
    <d v="1899-12-30T16:00:00"/>
    <s v="NO"/>
    <s v="MRKU6361534"/>
    <s v="CTU FLEVOKUST BV"/>
    <n v="380"/>
    <e v="#N/A"/>
    <n v="35"/>
    <n v="0"/>
    <n v="4"/>
    <s v="WEEK"/>
    <s v="CTU FLEVOKUST BVWEEK"/>
    <n v="380"/>
    <n v="0"/>
    <n v="380"/>
    <m/>
  </r>
  <r>
    <s v="METTE MAERSK"/>
    <s v="Rotterdam"/>
    <d v="2024-05-13T20:22:00"/>
    <x v="46"/>
    <x v="0"/>
    <s v="MAERSK"/>
    <s v="MRSU0565868"/>
    <s v="LELYSTAD"/>
    <d v="2024-05-16T15:00:00"/>
    <d v="2024-05-16T23:05:00"/>
    <x v="476"/>
    <d v="2024-05-17T00:40:00"/>
    <x v="1"/>
    <s v="CLEANING"/>
    <n v="0"/>
    <n v="20"/>
    <x v="4"/>
    <d v="2024-05-16T23:05:00"/>
    <d v="1900-01-01T18:38:00"/>
    <n v="66.633333333302289"/>
    <x v="1"/>
    <x v="15"/>
    <n v="6.9999999999417923"/>
    <s v="SI"/>
    <d v="1900-01-02T01:38:00"/>
    <n v="73.633333333244082"/>
    <d v="1899-12-30T01:05:00"/>
    <s v="NO"/>
    <n v="1.0833333333721384"/>
    <d v="1900-01-02T04:18:00"/>
    <n v="76.300000000046566"/>
    <x v="1"/>
    <d v="1899-12-30T22:00:00"/>
    <s v="NIGHT"/>
    <s v="MRSU0565868"/>
    <s v="CTU FLEVOKUST BV"/>
    <n v="380"/>
    <n v="100"/>
    <n v="35"/>
    <n v="0"/>
    <n v="4"/>
    <s v="NIGHT"/>
    <s v="CTU FLEVOKUST BVNIGHT"/>
    <n v="480"/>
    <n v="0"/>
    <n v="480"/>
    <m/>
  </r>
  <r>
    <s v="METTE MAERSK"/>
    <s v="Rotterdam"/>
    <d v="2024-05-13T20:22:00"/>
    <x v="46"/>
    <x v="0"/>
    <s v="MAERSK"/>
    <s v="MRSU3922906"/>
    <s v="XPO TALLER LELYSTAD"/>
    <d v="2024-05-16T15:00:00"/>
    <d v="2024-05-16T19:05:00"/>
    <x v="477"/>
    <d v="2024-05-16T19:05:00"/>
    <x v="1"/>
    <s v="NO"/>
    <n v="0"/>
    <n v="20"/>
    <x v="4"/>
    <d v="2024-05-16T19:05:00"/>
    <d v="1900-01-01T18:38:00"/>
    <n v="66.633333333302289"/>
    <x v="1"/>
    <x v="6"/>
    <n v="3"/>
    <s v="SI"/>
    <d v="1900-01-01T21:38:00"/>
    <n v="69.633333333302289"/>
    <d v="1899-12-30T01:05:00"/>
    <s v="NO"/>
    <n v="1.0833333333721384"/>
    <d v="1900-01-01T22:43:00"/>
    <n v="70.716666666674428"/>
    <x v="1"/>
    <d v="1899-12-30T18:00:00"/>
    <s v="NO"/>
    <s v="MRSU3922906"/>
    <s v="CTU FLEVOKUST BV"/>
    <n v="380"/>
    <e v="#N/A"/>
    <n v="35"/>
    <n v="0"/>
    <n v="4"/>
    <s v="WEEK"/>
    <s v="CTU FLEVOKUST BVWEEK"/>
    <n v="380"/>
    <n v="0"/>
    <n v="380"/>
    <m/>
  </r>
  <r>
    <s v="METTE MAERSK"/>
    <s v="Rotterdam"/>
    <d v="2024-05-13T20:22:00"/>
    <x v="46"/>
    <x v="0"/>
    <s v="MAERSK"/>
    <s v="MRSU4077136"/>
    <s v="LELYSTAD"/>
    <d v="2024-05-16T15:00:00"/>
    <d v="2024-05-16T17:34:00"/>
    <x v="477"/>
    <d v="2024-05-16T20:10:00"/>
    <x v="1"/>
    <s v="CLEANING"/>
    <n v="0"/>
    <n v="20"/>
    <x v="4"/>
    <d v="2024-05-16T17:34:00"/>
    <d v="1900-01-01T18:38:00"/>
    <n v="66.633333333302289"/>
    <x v="1"/>
    <x v="6"/>
    <n v="3"/>
    <s v="SI"/>
    <d v="1900-01-01T21:38:00"/>
    <n v="69.633333333302289"/>
    <d v="1899-12-30T00:00:00"/>
    <s v="SI"/>
    <n v="0"/>
    <d v="1900-01-01T23:48:00"/>
    <n v="71.800000000046566"/>
    <x v="1"/>
    <d v="1899-12-30T18:00:00"/>
    <s v="NO"/>
    <s v="MRSU4077136"/>
    <s v="CTU FLEVOKUST BV"/>
    <n v="380"/>
    <n v="100"/>
    <n v="35"/>
    <n v="0"/>
    <n v="4"/>
    <s v="WEEK"/>
    <s v="CTU FLEVOKUST BVWEEK"/>
    <n v="480"/>
    <n v="0"/>
    <n v="480"/>
    <m/>
  </r>
  <r>
    <s v="METTE MAERSK"/>
    <s v="Rotterdam"/>
    <d v="2024-05-13T20:22:00"/>
    <x v="46"/>
    <x v="0"/>
    <s v="MAERSK"/>
    <s v="MRSU5420173"/>
    <s v="LELYSTAD"/>
    <d v="2024-05-14T23:00:00"/>
    <d v="2024-05-16T07:17:00"/>
    <x v="478"/>
    <d v="2024-05-16T08:30:00"/>
    <x v="0"/>
    <s v="NO"/>
    <n v="1"/>
    <n v="20"/>
    <x v="4"/>
    <d v="2024-05-16T07:17:00"/>
    <d v="1899-12-31T02:38:00"/>
    <n v="26.633333333360497"/>
    <x v="0"/>
    <x v="33"/>
    <n v="31.999999999883585"/>
    <s v="NO"/>
    <d v="1900-01-01T10:38:00"/>
    <n v="58.633333333244082"/>
    <d v="1899-12-30T00:17:00"/>
    <s v="SI"/>
    <n v="0.28333333338377997"/>
    <d v="1900-01-01T12:08:00"/>
    <n v="60.133333333244082"/>
    <x v="1"/>
    <d v="1899-12-30T07:00:00"/>
    <s v="NO"/>
    <s v="MRSU5420173"/>
    <s v="CTU FLEVOKUST BV"/>
    <n v="520"/>
    <e v="#N/A"/>
    <n v="35"/>
    <n v="35"/>
    <n v="4"/>
    <s v="WEEK"/>
    <s v="CTU FLEVOKUST BVWEEK"/>
    <n v="555"/>
    <n v="0"/>
    <n v="555"/>
    <m/>
  </r>
  <r>
    <s v="METTE MAERSK"/>
    <s v="Rotterdam"/>
    <d v="2024-05-13T20:22:00"/>
    <x v="46"/>
    <x v="3"/>
    <s v="MAERSK"/>
    <s v="MRSU5766989"/>
    <s v="LELYSTAD"/>
    <d v="2024-05-14T23:00:00"/>
    <d v="2024-05-15T13:44:00"/>
    <x v="472"/>
    <d v="2024-05-15T14:04:00"/>
    <x v="0"/>
    <s v="CLEANING"/>
    <n v="0"/>
    <n v="20"/>
    <x v="4"/>
    <d v="2024-05-15T13:44:00"/>
    <d v="1899-12-31T02:38:00"/>
    <n v="26.633333333360497"/>
    <x v="0"/>
    <x v="23"/>
    <n v="12"/>
    <s v="SI"/>
    <d v="1899-12-31T14:38:00"/>
    <n v="38.633333333360497"/>
    <d v="1899-12-30T02:44:00"/>
    <s v="NO"/>
    <n v="2.7333333333372138"/>
    <d v="1899-12-31T17:42:00"/>
    <n v="41.699999999895226"/>
    <x v="0"/>
    <d v="1899-12-30T11:00:00"/>
    <s v="NO"/>
    <s v="MRSU5766989"/>
    <s v="MSI"/>
    <n v="480"/>
    <n v="120"/>
    <n v="50"/>
    <n v="0"/>
    <n v="3"/>
    <s v="WEEK"/>
    <s v="MSIWEEK"/>
    <n v="600"/>
    <n v="25"/>
    <n v="625"/>
    <m/>
  </r>
  <r>
    <s v="METTE MAERSK"/>
    <s v="Rotterdam"/>
    <d v="2024-05-13T20:22:00"/>
    <x v="46"/>
    <x v="0"/>
    <s v="MAERSK"/>
    <s v="MRSU6063532"/>
    <s v="LELYSTAD"/>
    <d v="2024-05-16T15:00:00"/>
    <d v="2024-05-17T10:14:00"/>
    <x v="479"/>
    <d v="2024-05-17T11:00:00"/>
    <x v="1"/>
    <s v="CLEANING"/>
    <n v="0"/>
    <n v="20"/>
    <x v="4"/>
    <d v="2024-05-17T10:14:00"/>
    <d v="1900-01-01T18:38:00"/>
    <n v="66.633333333302289"/>
    <x v="1"/>
    <x v="30"/>
    <n v="20.000000000058208"/>
    <s v="SI"/>
    <d v="1900-01-02T14:38:00"/>
    <n v="86.633333333360497"/>
    <d v="1899-12-30T00:00:00"/>
    <s v="SI"/>
    <n v="0"/>
    <d v="1900-01-02T14:38:00"/>
    <n v="86.633333333360497"/>
    <x v="1"/>
    <d v="1899-12-30T11:00:00"/>
    <s v="NO"/>
    <s v="MRSU6063532"/>
    <s v="CTU FLEVOKUST BV"/>
    <n v="380"/>
    <n v="100"/>
    <n v="35"/>
    <n v="0"/>
    <n v="5"/>
    <s v="WEEK"/>
    <s v="CTU FLEVOKUST BVWEEK"/>
    <n v="480"/>
    <n v="0"/>
    <n v="480"/>
    <m/>
  </r>
  <r>
    <s v="METTE MAERSK"/>
    <s v="Rotterdam"/>
    <d v="2024-05-13T20:22:00"/>
    <x v="46"/>
    <x v="0"/>
    <s v="MAERSK"/>
    <s v="MRSU6245373"/>
    <s v="LELYSTAD"/>
    <d v="2024-05-16T15:00:00"/>
    <d v="2024-05-16T20:23:00"/>
    <x v="480"/>
    <d v="2024-05-16T22:23:00"/>
    <x v="1"/>
    <s v="NO"/>
    <n v="0"/>
    <n v="20"/>
    <x v="4"/>
    <d v="2024-05-16T20:23:00"/>
    <d v="1900-01-01T18:38:00"/>
    <n v="66.633333333302289"/>
    <x v="1"/>
    <x v="22"/>
    <n v="5.0000000000582077"/>
    <s v="SI"/>
    <d v="1900-01-01T23:38:00"/>
    <n v="71.633333333360497"/>
    <d v="1899-12-30T00:23:00"/>
    <s v="SI"/>
    <n v="0.38333333336049691"/>
    <d v="1900-01-02T02:01:00"/>
    <n v="74.016666666604578"/>
    <x v="1"/>
    <d v="1899-12-30T20:00:00"/>
    <s v="NIGHT"/>
    <s v="MRSU6245373"/>
    <s v="CTU FLEVOKUST BV"/>
    <n v="380"/>
    <e v="#N/A"/>
    <n v="35"/>
    <n v="0"/>
    <n v="4"/>
    <s v="NIGHT"/>
    <s v="CTU FLEVOKUST BVNIGHT"/>
    <n v="380"/>
    <n v="0"/>
    <n v="380"/>
    <m/>
  </r>
  <r>
    <s v="METTE MAERSK"/>
    <s v="Rotterdam"/>
    <d v="2024-05-13T20:22:00"/>
    <x v="46"/>
    <x v="0"/>
    <s v="MAERSK"/>
    <s v="MSKU1624291"/>
    <s v="LELYSTAD"/>
    <d v="2024-05-16T15:00:00"/>
    <d v="2024-05-16T18:49:00"/>
    <x v="481"/>
    <d v="2024-05-16T21:30:00"/>
    <x v="1"/>
    <s v="CLEANING"/>
    <n v="0"/>
    <n v="20"/>
    <x v="4"/>
    <d v="2024-05-16T18:49:00"/>
    <d v="1900-01-01T18:38:00"/>
    <n v="66.633333333302289"/>
    <x v="1"/>
    <x v="2"/>
    <n v="3.9999999999417923"/>
    <s v="SI"/>
    <d v="1900-01-01T22:38:00"/>
    <n v="70.633333333244082"/>
    <d v="1899-12-30T00:00:00"/>
    <s v="SI"/>
    <n v="0"/>
    <d v="1900-01-02T01:08:00"/>
    <n v="73.133333333360497"/>
    <x v="1"/>
    <d v="1899-12-30T19:00:00"/>
    <s v="NO"/>
    <s v="MSKU1624291"/>
    <s v="CTU FLEVOKUST BV"/>
    <n v="380"/>
    <n v="100"/>
    <n v="35"/>
    <n v="0"/>
    <n v="4"/>
    <s v="WEEK"/>
    <s v="CTU FLEVOKUST BVWEEK"/>
    <n v="480"/>
    <n v="0"/>
    <n v="580"/>
    <n v="100"/>
  </r>
  <r>
    <s v="METTE MAERSK"/>
    <s v="Rotterdam"/>
    <d v="2024-05-13T20:22:00"/>
    <x v="46"/>
    <x v="0"/>
    <s v="MAERSK"/>
    <s v="MSKU5433992"/>
    <s v="SIMEI LELYSTAD"/>
    <d v="2024-05-14T23:00:00"/>
    <d v="2024-05-15T14:50:00"/>
    <x v="482"/>
    <d v="2024-05-15T15:10:00"/>
    <x v="0"/>
    <s v="NO"/>
    <n v="1"/>
    <n v="20"/>
    <x v="4"/>
    <d v="2024-05-15T14:50:00"/>
    <d v="1899-12-31T02:38:00"/>
    <n v="26.633333333360497"/>
    <x v="0"/>
    <x v="31"/>
    <n v="15"/>
    <s v="SI"/>
    <d v="1899-12-31T17:38:00"/>
    <n v="41.633333333360497"/>
    <d v="1899-12-30T00:50:00"/>
    <s v="NO"/>
    <n v="0.83333333325572312"/>
    <d v="1899-12-31T18:48:00"/>
    <n v="42.799999999988358"/>
    <x v="0"/>
    <d v="1899-12-30T14:00:00"/>
    <s v="NO"/>
    <s v="MSKU5433992"/>
    <s v="CTU FLEVOKUST BV"/>
    <n v="520"/>
    <e v="#N/A"/>
    <n v="35"/>
    <n v="35"/>
    <n v="3"/>
    <s v="WEEK"/>
    <s v="CTU FLEVOKUST BVWEEK"/>
    <n v="555"/>
    <n v="0"/>
    <n v="555"/>
    <m/>
  </r>
  <r>
    <s v="METTE MAERSK"/>
    <s v="Rotterdam"/>
    <d v="2024-05-13T20:22:00"/>
    <x v="46"/>
    <x v="2"/>
    <s v="MAERSK"/>
    <s v="MSKU6532048"/>
    <s v="LELYSTAD"/>
    <d v="2024-05-14T23:00:00"/>
    <d v="2024-05-15T22:20:00"/>
    <x v="483"/>
    <d v="2024-05-15T23:00:00"/>
    <x v="0"/>
    <s v="NO"/>
    <n v="0"/>
    <n v="20"/>
    <x v="4"/>
    <d v="2024-05-15T22:20:00"/>
    <d v="1899-12-31T02:38:00"/>
    <n v="26.633333333360497"/>
    <x v="0"/>
    <x v="20"/>
    <n v="22.999999999883585"/>
    <s v="SI"/>
    <d v="1900-01-01T01:38:00"/>
    <n v="49.633333333244082"/>
    <d v="1899-12-30T00:20:00"/>
    <s v="SI"/>
    <n v="0.33333333337213844"/>
    <d v="1900-01-01T02:38:00"/>
    <n v="50.633333333360497"/>
    <x v="1"/>
    <d v="1899-12-30T22:00:00"/>
    <s v="NIGHT"/>
    <s v="MSKU6532048"/>
    <s v="OM TRANSPORT"/>
    <n v="475"/>
    <e v="#N/A"/>
    <n v="50"/>
    <n v="0"/>
    <n v="3"/>
    <s v="NIGHT"/>
    <s v="OM TRANSPORTNIGHT"/>
    <n v="475"/>
    <n v="25"/>
    <n v="500"/>
    <m/>
  </r>
  <r>
    <s v="METTE MAERSK"/>
    <s v="Rotterdam"/>
    <d v="2024-05-13T20:22:00"/>
    <x v="46"/>
    <x v="0"/>
    <s v="MAERSK"/>
    <s v="MSKU6935439"/>
    <s v="LELYSTAD"/>
    <d v="2024-05-16T15:00:00"/>
    <d v="2024-05-16T15:23:00"/>
    <x v="465"/>
    <d v="2024-05-16T18:05:00"/>
    <x v="1"/>
    <s v="CLEANING"/>
    <n v="0"/>
    <n v="20"/>
    <x v="4"/>
    <d v="2024-05-16T15:23:00"/>
    <d v="1900-01-01T18:38:00"/>
    <n v="66.633333333302289"/>
    <x v="1"/>
    <x v="1"/>
    <n v="0"/>
    <s v="SI"/>
    <d v="1900-01-01T18:38:00"/>
    <n v="66.633333333302289"/>
    <d v="1899-12-30T00:23:00"/>
    <s v="SI"/>
    <n v="0.38333333336049691"/>
    <d v="1900-01-01T21:43:00"/>
    <n v="69.716666666558012"/>
    <x v="1"/>
    <d v="1899-12-30T15:00:00"/>
    <s v="NO"/>
    <s v="MSKU6935439"/>
    <s v="CTU FLEVOKUST BV"/>
    <n v="380"/>
    <n v="100"/>
    <n v="35"/>
    <n v="0"/>
    <n v="4"/>
    <s v="WEEK"/>
    <s v="CTU FLEVOKUST BVWEEK"/>
    <n v="480"/>
    <n v="0"/>
    <n v="480"/>
    <m/>
  </r>
  <r>
    <s v="METTE MAERSK"/>
    <s v="Rotterdam"/>
    <d v="2024-05-13T20:22:00"/>
    <x v="46"/>
    <x v="3"/>
    <s v="MAERSK"/>
    <s v="TCKU6927038"/>
    <s v="LELYSTAD"/>
    <d v="2024-05-14T23:00:00"/>
    <d v="2024-05-15T23:46:00"/>
    <x v="484"/>
    <d v="2024-05-16T00:35:00"/>
    <x v="0"/>
    <s v="CLEANING"/>
    <n v="0"/>
    <n v="20"/>
    <x v="4"/>
    <d v="2024-05-15T23:46:00"/>
    <d v="1899-12-31T02:38:00"/>
    <n v="26.633333333360497"/>
    <x v="0"/>
    <x v="63"/>
    <n v="24"/>
    <s v="SI"/>
    <d v="1900-01-01T02:38:00"/>
    <n v="50.633333333360497"/>
    <d v="1899-12-30T00:46:00"/>
    <s v="NO"/>
    <n v="0.76666666654637083"/>
    <d v="1900-01-01T04:13:00"/>
    <n v="52.21666666661622"/>
    <x v="1"/>
    <d v="1899-12-30T23:00:00"/>
    <s v="NIGHT"/>
    <s v="TCKU6927038"/>
    <s v="MSI"/>
    <n v="530"/>
    <n v="120"/>
    <n v="50"/>
    <n v="0"/>
    <n v="3"/>
    <s v="NIGHT"/>
    <s v="MSINIGHT"/>
    <n v="650"/>
    <n v="25"/>
    <n v="675"/>
    <m/>
  </r>
  <r>
    <s v="METTE MAERSK"/>
    <s v="Rotterdam"/>
    <d v="2024-05-13T20:22:00"/>
    <x v="46"/>
    <x v="3"/>
    <s v="MAERSK"/>
    <s v="TCKU7261223"/>
    <s v="LELYSTAD"/>
    <d v="2024-05-14T23:00:00"/>
    <d v="2024-05-15T18:57:00"/>
    <x v="485"/>
    <d v="2024-05-15T19:30:00"/>
    <x v="0"/>
    <s v="CLEANING"/>
    <n v="0"/>
    <n v="20"/>
    <x v="4"/>
    <d v="2024-05-15T18:57:00"/>
    <d v="1899-12-31T02:38:00"/>
    <n v="26.633333333360497"/>
    <x v="0"/>
    <x v="9"/>
    <n v="18.499999999883585"/>
    <s v="SI"/>
    <d v="1899-12-31T21:08:00"/>
    <n v="45.133333333244082"/>
    <d v="1899-12-30T01:27:00"/>
    <s v="NO"/>
    <n v="1.4500000000116415"/>
    <d v="1899-12-31T23:08:00"/>
    <n v="47.133333333302289"/>
    <x v="0"/>
    <d v="1899-12-30T17:30:00"/>
    <s v="NO"/>
    <s v="TCKU7261223"/>
    <s v="MSI"/>
    <n v="480"/>
    <n v="120"/>
    <n v="50"/>
    <n v="0"/>
    <n v="3"/>
    <s v="WEEK"/>
    <s v="MSIWEEK"/>
    <n v="600"/>
    <n v="25"/>
    <n v="625"/>
    <m/>
  </r>
  <r>
    <s v="METTE MAERSK"/>
    <s v="Rotterdam"/>
    <d v="2024-05-13T20:22:00"/>
    <x v="46"/>
    <x v="3"/>
    <s v="MAERSK"/>
    <s v="TCKU7618347"/>
    <s v="LELYSTAD"/>
    <d v="2024-05-14T23:00:00"/>
    <d v="2024-05-16T02:57:00"/>
    <x v="464"/>
    <d v="2024-05-16T05:15:00"/>
    <x v="0"/>
    <s v="CLEANING"/>
    <n v="0"/>
    <n v="20"/>
    <x v="4"/>
    <d v="2024-05-16T02:57:00"/>
    <d v="1899-12-31T02:38:00"/>
    <n v="26.633333333360497"/>
    <x v="0"/>
    <x v="47"/>
    <n v="27.999999999941792"/>
    <s v="NO"/>
    <d v="1900-01-01T06:38:00"/>
    <n v="54.633333333302289"/>
    <d v="1899-12-30T00:00:00"/>
    <s v="SI"/>
    <n v="0"/>
    <d v="1900-01-01T08:53:00"/>
    <n v="56.883333333302289"/>
    <x v="1"/>
    <d v="1899-12-30T03:00:00"/>
    <s v="NIGHT"/>
    <s v="TCKU7618347"/>
    <s v="MSI"/>
    <n v="530"/>
    <n v="120"/>
    <n v="50"/>
    <n v="0"/>
    <n v="4"/>
    <s v="NIGHT"/>
    <s v="MSINIGHT"/>
    <n v="650"/>
    <n v="25"/>
    <n v="675"/>
    <m/>
  </r>
  <r>
    <s v="METTE MAERSK"/>
    <s v="Rotterdam"/>
    <d v="2024-05-13T20:22:00"/>
    <x v="46"/>
    <x v="0"/>
    <s v="MAERSK"/>
    <s v="TCNU1448783"/>
    <s v="XPO TALLER LELYSTAD"/>
    <d v="2024-05-14T23:00:00"/>
    <d v="2024-05-16T08:40:00"/>
    <x v="478"/>
    <d v="2024-05-16T09:00:00"/>
    <x v="0"/>
    <s v="NO"/>
    <n v="1"/>
    <n v="20"/>
    <x v="4"/>
    <d v="2024-05-16T08:40:00"/>
    <d v="1899-12-31T02:38:00"/>
    <n v="26.633333333360497"/>
    <x v="0"/>
    <x v="33"/>
    <n v="31.999999999883585"/>
    <s v="NO"/>
    <d v="1900-01-01T10:38:00"/>
    <n v="58.633333333244082"/>
    <d v="1899-12-30T01:40:00"/>
    <s v="NO"/>
    <n v="1.6666666666860692"/>
    <d v="1900-01-01T12:38:00"/>
    <n v="60.633333333302289"/>
    <x v="1"/>
    <d v="1899-12-30T07:00:00"/>
    <s v="NO"/>
    <s v="TCNU1448783"/>
    <s v="CTU FLEVOKUST BV"/>
    <n v="520"/>
    <e v="#N/A"/>
    <n v="35"/>
    <n v="35"/>
    <n v="4"/>
    <s v="WEEK"/>
    <s v="CTU FLEVOKUST BVWEEK"/>
    <n v="555"/>
    <n v="0"/>
    <n v="555"/>
    <m/>
  </r>
  <r>
    <s v="METTE MAERSK"/>
    <s v="Rotterdam"/>
    <d v="2024-05-13T20:22:00"/>
    <x v="46"/>
    <x v="2"/>
    <s v="MAERSK"/>
    <s v="TCNU8951228"/>
    <s v="LELYSTAD"/>
    <d v="2024-05-14T23:00:00"/>
    <d v="2024-05-15T12:14:00"/>
    <x v="486"/>
    <d v="2024-05-15T12:40:00"/>
    <x v="0"/>
    <s v="NO"/>
    <n v="0"/>
    <n v="20"/>
    <x v="4"/>
    <d v="2024-05-15T12:14:00"/>
    <d v="1899-12-31T02:38:00"/>
    <n v="26.633333333360497"/>
    <x v="0"/>
    <x v="13"/>
    <n v="12.999999999941792"/>
    <s v="SI"/>
    <d v="1899-12-31T15:38:00"/>
    <n v="39.633333333302289"/>
    <d v="1899-12-30T00:14:00"/>
    <s v="SI"/>
    <n v="0.2333333333954215"/>
    <d v="1899-12-31T16:18:00"/>
    <n v="40.300000000046566"/>
    <x v="0"/>
    <d v="1899-12-30T12:00:00"/>
    <s v="NO"/>
    <s v="TCNU8951228"/>
    <s v="OM TRANSPORT"/>
    <n v="475"/>
    <e v="#N/A"/>
    <n v="50"/>
    <n v="0"/>
    <n v="3"/>
    <s v="WEEK"/>
    <s v="OM TRANSPORTWEEK"/>
    <n v="475"/>
    <n v="25"/>
    <n v="500"/>
    <m/>
  </r>
  <r>
    <s v="METTE MAERSK"/>
    <s v="Rotterdam"/>
    <d v="2024-05-13T20:22:00"/>
    <x v="46"/>
    <x v="0"/>
    <s v="MAERSK"/>
    <s v="TLLU5129532"/>
    <s v="XPO TALLER LELYSTAD"/>
    <d v="2024-05-14T23:00:00"/>
    <d v="2024-05-15T12:01:00"/>
    <x v="487"/>
    <d v="2024-05-15T12:20:00"/>
    <x v="0"/>
    <s v="NO"/>
    <n v="1"/>
    <n v="20"/>
    <x v="4"/>
    <d v="2024-05-15T12:01:00"/>
    <d v="1899-12-31T02:38:00"/>
    <n v="26.633333333360497"/>
    <x v="0"/>
    <x v="73"/>
    <n v="13.016666666662786"/>
    <s v="SI"/>
    <d v="1899-12-31T15:39:00"/>
    <n v="39.650000000023283"/>
    <d v="1899-12-30T00:00:00"/>
    <s v="SI"/>
    <n v="0"/>
    <d v="1899-12-31T15:58:00"/>
    <n v="39.966666666674428"/>
    <x v="0"/>
    <d v="1899-12-30T12:01:00"/>
    <s v="NO"/>
    <s v="TLLU5129532"/>
    <s v="CTU FLEVOKUST BV"/>
    <n v="520"/>
    <e v="#N/A"/>
    <n v="35"/>
    <n v="35"/>
    <n v="3"/>
    <s v="WEEK"/>
    <s v="CTU FLEVOKUST BVWEEK"/>
    <n v="555"/>
    <n v="0"/>
    <n v="555"/>
    <m/>
  </r>
  <r>
    <s v="METTE MAERSK"/>
    <s v="Rotterdam"/>
    <d v="2024-05-13T20:22:00"/>
    <x v="46"/>
    <x v="2"/>
    <s v="MAERSK"/>
    <s v="TLLU8290622"/>
    <s v="XPO TALLER LELYSTAD"/>
    <d v="2024-05-14T23:00:00"/>
    <d v="2024-05-15T07:00:00"/>
    <x v="462"/>
    <d v="2024-05-15T07:05:00"/>
    <x v="0"/>
    <s v="NO"/>
    <n v="1"/>
    <n v="20"/>
    <x v="4"/>
    <d v="2024-05-15T07:00:00"/>
    <d v="1899-12-31T02:38:00"/>
    <n v="26.633333333360497"/>
    <x v="0"/>
    <x v="29"/>
    <n v="7.9999999998835847"/>
    <s v="SI"/>
    <d v="1899-12-31T10:38:00"/>
    <n v="34.633333333244082"/>
    <d v="1899-12-30T00:00:00"/>
    <s v="SI"/>
    <n v="0"/>
    <d v="1899-12-31T10:43:00"/>
    <n v="34.716666666674428"/>
    <x v="0"/>
    <d v="1899-12-30T07:00:00"/>
    <s v="NO"/>
    <s v="TLLU8290622"/>
    <s v="OM TRANSPORT"/>
    <n v="475"/>
    <e v="#N/A"/>
    <n v="50"/>
    <n v="50"/>
    <n v="3"/>
    <s v="WEEK"/>
    <s v="OM TRANSPORTWEEK"/>
    <n v="525"/>
    <n v="25"/>
    <n v="550"/>
    <m/>
  </r>
  <r>
    <s v="MILAN MAERSK"/>
    <s v="Rotterdam"/>
    <d v="2024-05-19T03:30:00"/>
    <x v="47"/>
    <x v="3"/>
    <s v="MAERSK"/>
    <s v="CRSU1445661"/>
    <s v="LELYSTAD"/>
    <d v="2024-05-20T14:30:00"/>
    <d v="2024-05-20T14:11:00"/>
    <x v="488"/>
    <d v="2024-05-20T14:44:00"/>
    <x v="0"/>
    <s v="CLEANING"/>
    <n v="0"/>
    <n v="21"/>
    <x v="4"/>
    <d v="2024-05-20T14:11:00"/>
    <d v="1899-12-31T11:00:00"/>
    <n v="34.999999999883585"/>
    <x v="0"/>
    <x v="5"/>
    <n v="4.5"/>
    <s v="SI"/>
    <d v="1899-12-31T15:30:00"/>
    <n v="39.499999999883585"/>
    <d v="1899-12-30T00:00:00"/>
    <s v="SI"/>
    <n v="0"/>
    <d v="1899-12-31T11:14:00"/>
    <n v="35.233333333279006"/>
    <x v="0"/>
    <d v="1899-12-30T19:00:00"/>
    <s v="NO"/>
    <s v="CRSU1445661"/>
    <s v="MSI"/>
    <n v="480"/>
    <n v="120"/>
    <n v="50"/>
    <n v="0"/>
    <n v="1"/>
    <s v="WEEK"/>
    <s v="MSIWEEK"/>
    <n v="600"/>
    <n v="25"/>
    <n v="625"/>
    <m/>
  </r>
  <r>
    <s v="MILAN MAERSK"/>
    <s v="Rotterdam"/>
    <d v="2024-05-19T03:30:00"/>
    <x v="47"/>
    <x v="3"/>
    <s v="MAERSK"/>
    <s v="HASU4634289"/>
    <s v="LELYSTAD"/>
    <d v="2024-05-20T14:30:00"/>
    <d v="2024-05-20T13:29:00"/>
    <x v="489"/>
    <d v="2024-05-20T14:45:00"/>
    <x v="0"/>
    <s v="CLEANING"/>
    <n v="0"/>
    <n v="21"/>
    <x v="4"/>
    <d v="2024-05-20T13:29:00"/>
    <d v="1899-12-31T11:00:00"/>
    <n v="34.999999999883585"/>
    <x v="0"/>
    <x v="74"/>
    <n v="0.50000000005820766"/>
    <s v="SI"/>
    <d v="1899-12-31T11:30:00"/>
    <n v="35.499999999941792"/>
    <d v="1899-12-30T00:00:00"/>
    <s v="SI"/>
    <n v="0"/>
    <d v="1899-12-31T11:15:00"/>
    <n v="35.25"/>
    <x v="0"/>
    <d v="1899-12-30T15:00:00"/>
    <s v="NO"/>
    <s v="HASU4634289"/>
    <s v="MSI"/>
    <n v="480"/>
    <n v="120"/>
    <n v="50"/>
    <n v="0"/>
    <n v="1"/>
    <s v="WEEK"/>
    <s v="MSIWEEK"/>
    <n v="600"/>
    <n v="25"/>
    <n v="625"/>
    <m/>
  </r>
  <r>
    <s v="MILAN MAERSK"/>
    <s v="Rotterdam"/>
    <d v="2024-05-19T03:30:00"/>
    <x v="47"/>
    <x v="2"/>
    <s v="MAERSK"/>
    <s v="HASU4873339"/>
    <s v="LELYSTAD"/>
    <d v="2024-05-20T14:30:00"/>
    <d v="2024-05-21T04:10:00"/>
    <x v="490"/>
    <d v="2024-05-21T04:10:00"/>
    <x v="0"/>
    <s v="NO"/>
    <n v="0"/>
    <n v="21"/>
    <x v="4"/>
    <d v="2024-05-21T04:10:00"/>
    <d v="1899-12-31T11:00:00"/>
    <n v="34.999999999883585"/>
    <x v="0"/>
    <x v="75"/>
    <n v="15.500000000058208"/>
    <s v="SI"/>
    <d v="1900-01-01T02:30:00"/>
    <n v="50.499999999941792"/>
    <d v="1899-12-30T00:00:00"/>
    <s v="SI"/>
    <n v="0"/>
    <d v="1900-01-01T00:40:00"/>
    <n v="48.666666666569654"/>
    <x v="1"/>
    <d v="1899-12-30T06:00:00"/>
    <s v="NO"/>
    <s v="HASU4873339"/>
    <s v="OM TRANSPORT"/>
    <n v="475"/>
    <e v="#N/A"/>
    <n v="50"/>
    <n v="0"/>
    <n v="2"/>
    <s v="WEEK"/>
    <s v="OM TRANSPORTWEEK"/>
    <n v="475"/>
    <n v="25"/>
    <n v="500"/>
    <m/>
  </r>
  <r>
    <s v="MILAN MAERSK"/>
    <s v="Rotterdam"/>
    <d v="2024-05-19T03:30:00"/>
    <x v="47"/>
    <x v="3"/>
    <s v="MAERSK"/>
    <s v="MRKU2277106"/>
    <s v="LELYSTAD"/>
    <d v="2024-05-20T14:30:00"/>
    <d v="2024-05-21T11:15:00"/>
    <x v="491"/>
    <d v="2024-05-21T12:44:00"/>
    <x v="0"/>
    <s v="CLEANING"/>
    <n v="0"/>
    <n v="21"/>
    <x v="4"/>
    <d v="2024-05-21T11:15:00"/>
    <d v="1899-12-31T11:00:00"/>
    <n v="34.999999999883585"/>
    <x v="0"/>
    <x v="76"/>
    <n v="20.500000000116415"/>
    <s v="SI"/>
    <d v="1900-01-01T07:30:00"/>
    <n v="55.5"/>
    <d v="1899-12-30T00:15:00"/>
    <s v="SI"/>
    <n v="0.24999999994179234"/>
    <d v="1900-01-01T09:14:00"/>
    <n v="57.233333333220799"/>
    <x v="1"/>
    <d v="1899-12-30T11:00:00"/>
    <s v="NO"/>
    <s v="MRKU2277106"/>
    <s v="MSI"/>
    <n v="480"/>
    <n v="120"/>
    <n v="50"/>
    <n v="0"/>
    <n v="2"/>
    <s v="WEEK"/>
    <s v="MSIWEEK"/>
    <n v="600"/>
    <n v="25"/>
    <n v="625"/>
    <m/>
  </r>
  <r>
    <s v="MILAN MAERSK"/>
    <s v="Rotterdam"/>
    <d v="2024-05-19T03:30:00"/>
    <x v="47"/>
    <x v="3"/>
    <s v="MAERSK"/>
    <s v="MRKU3460148"/>
    <s v="LELYSTAD"/>
    <d v="2024-05-20T14:30:00"/>
    <d v="2024-05-20T22:29:00"/>
    <x v="492"/>
    <d v="2024-05-20T23:20:00"/>
    <x v="0"/>
    <s v="CLEANING"/>
    <n v="0"/>
    <n v="21"/>
    <x v="4"/>
    <d v="2024-05-20T22:29:00"/>
    <d v="1899-12-31T11:00:00"/>
    <n v="34.999999999883585"/>
    <x v="0"/>
    <x v="35"/>
    <n v="8.5000000001164153"/>
    <s v="SI"/>
    <d v="1899-12-31T19:30:00"/>
    <n v="43.5"/>
    <d v="1899-12-30T00:00:00"/>
    <s v="SI"/>
    <n v="0"/>
    <d v="1899-12-31T19:50:00"/>
    <n v="43.833333333197515"/>
    <x v="0"/>
    <d v="1899-12-30T23:00:00"/>
    <s v="NIGHT"/>
    <s v="MRKU3460148"/>
    <s v="MSI"/>
    <n v="530"/>
    <n v="120"/>
    <n v="50"/>
    <n v="0"/>
    <n v="1"/>
    <s v="NIGHT"/>
    <s v="MSINIGHT"/>
    <n v="650"/>
    <n v="25"/>
    <n v="675"/>
    <m/>
  </r>
  <r>
    <s v="MILAN MAERSK"/>
    <s v="Rotterdam"/>
    <d v="2024-05-19T03:30:00"/>
    <x v="47"/>
    <x v="3"/>
    <s v="MAERSK"/>
    <s v="MRKU3572317"/>
    <s v="LELYSTAD"/>
    <d v="2024-05-20T14:30:00"/>
    <d v="2024-05-21T15:34:00"/>
    <x v="493"/>
    <d v="2024-05-21T16:35:00"/>
    <x v="0"/>
    <s v="CLEANING"/>
    <n v="0"/>
    <n v="21"/>
    <x v="4"/>
    <d v="2024-05-21T15:34:00"/>
    <d v="1899-12-31T11:00:00"/>
    <n v="34.999999999883585"/>
    <x v="0"/>
    <x v="77"/>
    <n v="24.500000000058208"/>
    <s v="NO"/>
    <d v="1900-01-01T11:30:00"/>
    <n v="59.499999999941792"/>
    <d v="1899-12-30T00:34:00"/>
    <s v="SI"/>
    <n v="0.56666666659293696"/>
    <d v="1900-01-01T13:05:00"/>
    <n v="61.083333333197515"/>
    <x v="1"/>
    <d v="1899-12-30T15:00:00"/>
    <s v="NO"/>
    <s v="MRKU3572317"/>
    <s v="MSI"/>
    <n v="480"/>
    <n v="120"/>
    <n v="50"/>
    <n v="0"/>
    <n v="2"/>
    <s v="WEEK"/>
    <s v="MSIWEEK"/>
    <n v="600"/>
    <n v="25"/>
    <n v="625"/>
    <m/>
  </r>
  <r>
    <s v="MILAN MAERSK"/>
    <s v="Rotterdam"/>
    <d v="2024-05-19T03:30:00"/>
    <x v="47"/>
    <x v="2"/>
    <s v="MAERSK"/>
    <s v="MRKU5392211"/>
    <s v="LELYSTAD"/>
    <d v="2024-05-20T14:30:00"/>
    <d v="2024-05-20T22:10:00"/>
    <x v="492"/>
    <d v="2024-05-20T22:30:00"/>
    <x v="0"/>
    <s v="NO"/>
    <n v="0"/>
    <n v="21"/>
    <x v="4"/>
    <d v="2024-05-20T22:10:00"/>
    <d v="1899-12-31T11:00:00"/>
    <n v="34.999999999883585"/>
    <x v="0"/>
    <x v="35"/>
    <n v="8.5000000001164153"/>
    <s v="SI"/>
    <d v="1899-12-31T19:30:00"/>
    <n v="43.5"/>
    <d v="1899-12-30T00:00:00"/>
    <s v="SI"/>
    <n v="0"/>
    <d v="1899-12-31T19:00:00"/>
    <n v="42.999999999941792"/>
    <x v="0"/>
    <d v="1899-12-30T23:00:00"/>
    <s v="NIGHT"/>
    <s v="MRKU5392211"/>
    <s v="OM TRANSPORT"/>
    <n v="475"/>
    <e v="#N/A"/>
    <n v="50"/>
    <n v="0"/>
    <n v="1"/>
    <s v="NIGHT"/>
    <s v="OM TRANSPORTNIGHT"/>
    <n v="475"/>
    <n v="25"/>
    <n v="500"/>
    <m/>
  </r>
  <r>
    <s v="MILAN MAERSK"/>
    <s v="Rotterdam"/>
    <d v="2024-05-19T03:30:00"/>
    <x v="47"/>
    <x v="3"/>
    <s v="MAERSK"/>
    <s v="MRKU6087927"/>
    <s v="LELYSTAD"/>
    <d v="2024-05-20T14:30:00"/>
    <d v="2024-05-21T08:39:00"/>
    <x v="494"/>
    <d v="2024-05-21T09:30:00"/>
    <x v="0"/>
    <s v="CLEANING"/>
    <n v="0"/>
    <n v="21"/>
    <x v="4"/>
    <d v="2024-05-21T08:39:00"/>
    <d v="1899-12-31T11:00:00"/>
    <n v="34.999999999883585"/>
    <x v="0"/>
    <x v="78"/>
    <n v="17.500000000116415"/>
    <s v="SI"/>
    <d v="1900-01-01T04:30:00"/>
    <n v="52.5"/>
    <d v="1899-12-30T00:39:00"/>
    <s v="SI"/>
    <n v="0.65000000002328306"/>
    <d v="1900-01-01T06:00:00"/>
    <n v="54"/>
    <x v="1"/>
    <d v="1899-12-30T08:00:00"/>
    <s v="NO"/>
    <s v="MRKU6087927"/>
    <s v="MSI"/>
    <n v="480"/>
    <n v="120"/>
    <n v="50"/>
    <n v="0"/>
    <n v="2"/>
    <s v="WEEK"/>
    <s v="MSIWEEK"/>
    <n v="600"/>
    <n v="25"/>
    <n v="625"/>
    <m/>
  </r>
  <r>
    <s v="MILAN MAERSK"/>
    <s v="Rotterdam"/>
    <d v="2024-05-19T03:30:00"/>
    <x v="47"/>
    <x v="3"/>
    <s v="MAERSK"/>
    <s v="MRKU8324102"/>
    <s v="LELYSTAD"/>
    <d v="2024-05-20T14:30:00"/>
    <d v="2024-05-20T14:53:00"/>
    <x v="489"/>
    <d v="2024-05-20T15:31:00"/>
    <x v="0"/>
    <s v="CLEANING"/>
    <n v="0"/>
    <n v="21"/>
    <x v="4"/>
    <d v="2024-05-20T14:53:00"/>
    <d v="1899-12-31T11:00:00"/>
    <n v="34.999999999883585"/>
    <x v="0"/>
    <x v="74"/>
    <n v="0.50000000005820766"/>
    <s v="SI"/>
    <d v="1899-12-31T11:30:00"/>
    <n v="35.499999999941792"/>
    <d v="1899-12-30T00:00:00"/>
    <s v="SI"/>
    <n v="0"/>
    <d v="1899-12-31T12:01:00"/>
    <n v="36.016666666546371"/>
    <x v="0"/>
    <d v="1899-12-30T15:00:00"/>
    <s v="NO"/>
    <s v="MRKU8324102"/>
    <s v="MSI"/>
    <n v="480"/>
    <n v="120"/>
    <n v="50"/>
    <n v="0"/>
    <n v="1"/>
    <s v="WEEK"/>
    <s v="MSIWEEK"/>
    <n v="600"/>
    <n v="25"/>
    <n v="625"/>
    <m/>
  </r>
  <r>
    <s v="MILAN MAERSK"/>
    <s v="Rotterdam"/>
    <d v="2024-05-19T03:30:00"/>
    <x v="47"/>
    <x v="3"/>
    <s v="MAERSK"/>
    <s v="MRKU9475530"/>
    <s v="LELYSTAD"/>
    <d v="2024-05-20T14:30:00"/>
    <d v="2024-05-21T11:13:00"/>
    <x v="491"/>
    <d v="2024-05-21T12:34:00"/>
    <x v="0"/>
    <s v="CLEANING"/>
    <n v="0"/>
    <n v="21"/>
    <x v="4"/>
    <d v="2024-05-21T11:13:00"/>
    <d v="1899-12-31T11:00:00"/>
    <n v="34.999999999883585"/>
    <x v="0"/>
    <x v="76"/>
    <n v="20.500000000116415"/>
    <s v="SI"/>
    <d v="1900-01-01T07:30:00"/>
    <n v="55.5"/>
    <d v="1899-12-30T00:13:00"/>
    <s v="SI"/>
    <n v="0.21666666667442769"/>
    <d v="1900-01-01T09:04:00"/>
    <n v="57.066666666534729"/>
    <x v="1"/>
    <d v="1899-12-30T11:00:00"/>
    <s v="NO"/>
    <s v="MRKU9475530"/>
    <s v="MSI"/>
    <n v="480"/>
    <n v="120"/>
    <n v="50"/>
    <n v="0"/>
    <n v="2"/>
    <s v="WEEK"/>
    <s v="MSIWEEK"/>
    <n v="600"/>
    <n v="25"/>
    <n v="625"/>
    <m/>
  </r>
  <r>
    <s v="MILAN MAERSK"/>
    <s v="Rotterdam"/>
    <d v="2024-05-19T03:30:00"/>
    <x v="47"/>
    <x v="3"/>
    <s v="MAERSK"/>
    <s v="MRSU0573415"/>
    <s v="LELYSTAD"/>
    <d v="2024-05-20T14:30:00"/>
    <d v="2024-05-21T04:40:00"/>
    <x v="495"/>
    <d v="2024-05-21T05:39:00"/>
    <x v="0"/>
    <s v="CLEANING"/>
    <n v="0"/>
    <n v="21"/>
    <x v="4"/>
    <d v="2024-05-21T04:40:00"/>
    <d v="1899-12-31T11:00:00"/>
    <n v="34.999999999883585"/>
    <x v="0"/>
    <x v="66"/>
    <n v="12.500000000058208"/>
    <s v="SI"/>
    <d v="1899-12-31T23:30:00"/>
    <n v="47.499999999941792"/>
    <d v="1899-12-30T01:40:00"/>
    <s v="NO"/>
    <n v="1.6666666666860692"/>
    <d v="1900-01-01T02:09:00"/>
    <n v="50.150000000023283"/>
    <x v="1"/>
    <d v="1899-12-30T03:00:00"/>
    <s v="NIGHT"/>
    <s v="MRSU0573415"/>
    <s v="MSI"/>
    <n v="530"/>
    <n v="120"/>
    <n v="50"/>
    <n v="0"/>
    <n v="2"/>
    <s v="NIGHT"/>
    <s v="MSINIGHT"/>
    <n v="650"/>
    <n v="25"/>
    <n v="675"/>
    <m/>
  </r>
  <r>
    <s v="MILAN MAERSK"/>
    <s v="Rotterdam"/>
    <d v="2024-05-19T03:30:00"/>
    <x v="47"/>
    <x v="3"/>
    <s v="MAERSK"/>
    <s v="MRSU3030509"/>
    <s v="LELYSTAD"/>
    <d v="2024-05-20T14:30:00"/>
    <d v="2024-05-21T05:36:00"/>
    <x v="496"/>
    <d v="2024-05-21T06:00:00"/>
    <x v="0"/>
    <s v="CLEANING"/>
    <n v="0"/>
    <n v="21"/>
    <x v="4"/>
    <d v="2024-05-21T05:36:00"/>
    <d v="1899-12-31T11:00:00"/>
    <n v="34.999999999883585"/>
    <x v="0"/>
    <x v="65"/>
    <n v="14.500000000116415"/>
    <s v="SI"/>
    <d v="1900-01-01T01:30:00"/>
    <n v="49.5"/>
    <d v="1899-12-30T00:36:00"/>
    <s v="SI"/>
    <n v="0.59999999986030161"/>
    <d v="1900-01-01T02:30:00"/>
    <n v="50.499999999941792"/>
    <x v="1"/>
    <d v="1899-12-30T05:00:00"/>
    <s v="NO"/>
    <s v="MRSU3030509"/>
    <s v="MSI"/>
    <n v="480"/>
    <n v="120"/>
    <n v="50"/>
    <n v="0"/>
    <n v="2"/>
    <s v="WEEK"/>
    <s v="MSIWEEK"/>
    <n v="600"/>
    <n v="25"/>
    <n v="625"/>
    <m/>
  </r>
  <r>
    <s v="MILAN MAERSK"/>
    <s v="Rotterdam"/>
    <d v="2024-05-19T03:30:00"/>
    <x v="47"/>
    <x v="3"/>
    <s v="MAERSK"/>
    <s v="MRSU3688892"/>
    <s v="LELYSTAD"/>
    <d v="2024-05-20T14:30:00"/>
    <d v="2024-05-20T16:05:00"/>
    <x v="488"/>
    <d v="2024-05-20T16:05:00"/>
    <x v="0"/>
    <s v="CLEANING"/>
    <n v="0"/>
    <n v="21"/>
    <x v="4"/>
    <d v="2024-05-20T16:05:00"/>
    <d v="1899-12-31T11:00:00"/>
    <n v="34.999999999883585"/>
    <x v="0"/>
    <x v="5"/>
    <n v="4.5"/>
    <s v="SI"/>
    <d v="1899-12-31T15:30:00"/>
    <n v="39.499999999883585"/>
    <d v="1899-12-30T00:00:00"/>
    <s v="SI"/>
    <n v="0"/>
    <d v="1899-12-31T12:35:00"/>
    <n v="36.583333333313931"/>
    <x v="0"/>
    <d v="1899-12-30T19:00:00"/>
    <s v="NO"/>
    <s v="MRSU3688892"/>
    <s v="MSI"/>
    <n v="480"/>
    <n v="120"/>
    <n v="50"/>
    <n v="0"/>
    <n v="1"/>
    <s v="WEEK"/>
    <s v="MSIWEEK"/>
    <n v="600"/>
    <n v="25"/>
    <n v="625"/>
    <m/>
  </r>
  <r>
    <s v="MILAN MAERSK"/>
    <s v="Rotterdam"/>
    <d v="2024-05-19T03:30:00"/>
    <x v="47"/>
    <x v="1"/>
    <s v="MAERSK"/>
    <s v="MRSU3979286"/>
    <s v="LELYSTAD"/>
    <d v="2024-05-20T14:30:00"/>
    <d v="2024-05-20T13:23:00"/>
    <x v="497"/>
    <d v="2024-05-20T13:35:00"/>
    <x v="0"/>
    <s v="NO"/>
    <n v="0"/>
    <n v="21"/>
    <x v="4"/>
    <d v="2024-05-20T13:23:00"/>
    <d v="1899-12-31T11:00:00"/>
    <n v="34.999999999883585"/>
    <x v="0"/>
    <x v="1"/>
    <n v="0"/>
    <s v="SI"/>
    <d v="1899-12-31T11:00:00"/>
    <n v="34.999999999883585"/>
    <d v="1899-12-30T00:00:00"/>
    <s v="SI"/>
    <n v="0"/>
    <d v="1899-12-31T10:05:00"/>
    <n v="34.083333333197515"/>
    <x v="0"/>
    <d v="1899-12-30T14:30:00"/>
    <s v="NO"/>
    <s v="MRSU3979286"/>
    <s v="LOGIX"/>
    <n v="530"/>
    <e v="#N/A"/>
    <n v="50"/>
    <n v="0"/>
    <n v="1"/>
    <s v="WEEK"/>
    <s v="LOGIXWEEK"/>
    <n v="530"/>
    <n v="25"/>
    <n v="555"/>
    <m/>
  </r>
  <r>
    <s v="MILAN MAERSK"/>
    <s v="Rotterdam"/>
    <d v="2024-05-19T03:30:00"/>
    <x v="47"/>
    <x v="0"/>
    <s v="MAERSK"/>
    <s v="MRSU3998202"/>
    <s v="LELYSTAD"/>
    <d v="2024-05-20T14:30:00"/>
    <d v="2024-05-20T16:39:00"/>
    <x v="498"/>
    <d v="2024-05-20T17:00:00"/>
    <x v="0"/>
    <s v="NO"/>
    <n v="0"/>
    <n v="21"/>
    <x v="4"/>
    <d v="2024-05-20T16:39:00"/>
    <d v="1899-12-31T11:00:00"/>
    <n v="34.999999999883585"/>
    <x v="0"/>
    <x v="79"/>
    <n v="2.5000000001164153"/>
    <s v="SI"/>
    <d v="1899-12-31T13:30:00"/>
    <n v="37.5"/>
    <d v="1899-12-30T00:00:00"/>
    <s v="SI"/>
    <n v="0"/>
    <d v="1899-12-31T13:30:00"/>
    <n v="37.5"/>
    <x v="0"/>
    <d v="1899-12-30T17:00:00"/>
    <s v="NO"/>
    <s v="MRSU3998202"/>
    <s v="CTU FLEVOKUST BV"/>
    <n v="520"/>
    <e v="#N/A"/>
    <n v="35"/>
    <n v="0"/>
    <n v="1"/>
    <s v="WEEK"/>
    <s v="CTU FLEVOKUST BVWEEK"/>
    <n v="520"/>
    <n v="0"/>
    <n v="520"/>
    <m/>
  </r>
  <r>
    <s v="MILAN MAERSK"/>
    <s v="Rotterdam"/>
    <d v="2024-05-19T03:30:00"/>
    <x v="47"/>
    <x v="2"/>
    <s v="MAERSK"/>
    <s v="MRSU4315933"/>
    <s v="LELYSTAD"/>
    <d v="2024-05-20T14:30:00"/>
    <d v="2024-05-20T21:00:00"/>
    <x v="499"/>
    <d v="2024-05-20T21:00:00"/>
    <x v="0"/>
    <s v="NO"/>
    <n v="0"/>
    <n v="21"/>
    <x v="4"/>
    <d v="2024-05-20T21:00:00"/>
    <d v="1899-12-31T11:00:00"/>
    <n v="34.999999999883585"/>
    <x v="0"/>
    <x v="72"/>
    <n v="6.5000000000582077"/>
    <s v="SI"/>
    <d v="1899-12-31T17:30:00"/>
    <n v="41.499999999941792"/>
    <d v="1899-12-30T00:00:00"/>
    <s v="SI"/>
    <n v="0"/>
    <d v="1899-12-31T17:30:00"/>
    <n v="41.499999999941792"/>
    <x v="0"/>
    <d v="1899-12-30T21:00:00"/>
    <s v="NIGHT"/>
    <s v="MRSU4315933"/>
    <s v="OM TRANSPORT"/>
    <n v="475"/>
    <e v="#N/A"/>
    <n v="50"/>
    <n v="0"/>
    <n v="1"/>
    <s v="NIGHT"/>
    <s v="OM TRANSPORTNIGHT"/>
    <n v="475"/>
    <n v="25"/>
    <n v="500"/>
    <m/>
  </r>
  <r>
    <s v="MILAN MAERSK"/>
    <s v="Rotterdam"/>
    <d v="2024-05-19T03:30:00"/>
    <x v="47"/>
    <x v="3"/>
    <s v="MAERSK"/>
    <s v="MRSU4398558"/>
    <s v="LELYSTAD"/>
    <d v="2024-05-20T14:30:00"/>
    <d v="2024-05-21T15:13:00"/>
    <x v="493"/>
    <d v="2024-05-21T16:05:00"/>
    <x v="0"/>
    <s v="CLEANING"/>
    <n v="0"/>
    <n v="21"/>
    <x v="4"/>
    <d v="2024-05-21T15:13:00"/>
    <d v="1899-12-31T11:00:00"/>
    <n v="34.999999999883585"/>
    <x v="0"/>
    <x v="77"/>
    <n v="24.500000000058208"/>
    <s v="NO"/>
    <d v="1900-01-01T11:30:00"/>
    <n v="59.499999999941792"/>
    <d v="1899-12-30T00:13:00"/>
    <s v="SI"/>
    <n v="0.21666666667442769"/>
    <d v="1900-01-01T12:35:00"/>
    <n v="60.583333333313931"/>
    <x v="1"/>
    <d v="1899-12-30T15:00:00"/>
    <s v="NO"/>
    <s v="MRSU4398558"/>
    <s v="MSI"/>
    <n v="480"/>
    <n v="120"/>
    <n v="50"/>
    <n v="0"/>
    <n v="2"/>
    <s v="WEEK"/>
    <s v="MSIWEEK"/>
    <n v="600"/>
    <n v="25"/>
    <n v="625"/>
    <m/>
  </r>
  <r>
    <s v="MILAN MAERSK"/>
    <s v="Rotterdam"/>
    <d v="2024-05-19T03:30:00"/>
    <x v="47"/>
    <x v="3"/>
    <s v="MAERSK"/>
    <s v="MRSU5602310"/>
    <s v="LELYSTAD"/>
    <d v="2024-05-20T14:30:00"/>
    <d v="2024-05-21T20:07:00"/>
    <x v="500"/>
    <d v="2024-05-21T20:35:00"/>
    <x v="0"/>
    <s v="CLEANING"/>
    <n v="0"/>
    <n v="21"/>
    <x v="4"/>
    <d v="2024-05-21T20:07:00"/>
    <d v="1899-12-31T11:00:00"/>
    <n v="34.999999999883585"/>
    <x v="0"/>
    <x v="45"/>
    <n v="28.5"/>
    <s v="NO"/>
    <d v="1900-01-01T15:30:00"/>
    <n v="63.499999999883585"/>
    <d v="1899-12-30T01:07:00"/>
    <s v="NO"/>
    <n v="1.1166666666395031"/>
    <d v="1900-01-01T17:05:00"/>
    <n v="65.083333333313931"/>
    <x v="1"/>
    <d v="1899-12-30T19:00:00"/>
    <s v="NO"/>
    <s v="MRSU5602310"/>
    <s v="MSI"/>
    <n v="480"/>
    <n v="120"/>
    <n v="50"/>
    <n v="0"/>
    <n v="2"/>
    <s v="WEEK"/>
    <s v="MSIWEEK"/>
    <n v="600"/>
    <n v="25"/>
    <n v="625"/>
    <m/>
  </r>
  <r>
    <s v="MILAN MAERSK"/>
    <s v="Rotterdam"/>
    <d v="2024-05-19T03:30:00"/>
    <x v="47"/>
    <x v="1"/>
    <s v="MAERSK"/>
    <s v="MRSU5952474"/>
    <s v="LELYSTAD"/>
    <d v="2024-05-20T14:30:00"/>
    <d v="2024-05-20T20:22:00"/>
    <x v="499"/>
    <d v="2024-05-20T20:40:00"/>
    <x v="0"/>
    <s v="NO"/>
    <n v="1"/>
    <n v="21"/>
    <x v="4"/>
    <d v="2024-05-20T20:22:00"/>
    <d v="1899-12-31T11:00:00"/>
    <n v="34.999999999883585"/>
    <x v="0"/>
    <x v="72"/>
    <n v="6.5000000000582077"/>
    <s v="SI"/>
    <d v="1899-12-31T17:30:00"/>
    <n v="41.499999999941792"/>
    <d v="1899-12-30T00:00:00"/>
    <s v="SI"/>
    <n v="0"/>
    <d v="1899-12-31T17:10:00"/>
    <n v="41.166666666569654"/>
    <x v="0"/>
    <d v="1899-12-30T21:00:00"/>
    <s v="NIGHT"/>
    <s v="MRSU5952474"/>
    <s v="LOGIX"/>
    <n v="530"/>
    <e v="#N/A"/>
    <n v="50"/>
    <n v="50"/>
    <n v="1"/>
    <s v="NIGHT"/>
    <s v="LOGIXNIGHT"/>
    <n v="580"/>
    <n v="25"/>
    <n v="605"/>
    <m/>
  </r>
  <r>
    <s v="MILAN MAERSK"/>
    <s v="Rotterdam"/>
    <d v="2024-05-19T03:30:00"/>
    <x v="47"/>
    <x v="2"/>
    <s v="MAERSK"/>
    <s v="MRSU6114748"/>
    <s v="LELYSTAD"/>
    <d v="2024-05-20T14:30:00"/>
    <d v="2024-05-21T03:38:00"/>
    <x v="496"/>
    <d v="2024-05-21T04:00:00"/>
    <x v="0"/>
    <s v="NO"/>
    <n v="0"/>
    <n v="21"/>
    <x v="4"/>
    <d v="2024-05-21T03:38:00"/>
    <d v="1899-12-31T11:00:00"/>
    <n v="34.999999999883585"/>
    <x v="0"/>
    <x v="65"/>
    <n v="14.500000000116415"/>
    <s v="SI"/>
    <d v="1900-01-01T01:30:00"/>
    <n v="49.5"/>
    <d v="1899-12-30T00:00:00"/>
    <s v="SI"/>
    <n v="0"/>
    <d v="1900-01-01T00:30:00"/>
    <n v="48.499999999883585"/>
    <x v="1"/>
    <d v="1899-12-30T05:00:00"/>
    <s v="NO"/>
    <s v="MRSU6114748"/>
    <s v="OM TRANSPORT"/>
    <n v="475"/>
    <e v="#N/A"/>
    <n v="50"/>
    <n v="0"/>
    <n v="2"/>
    <s v="WEEK"/>
    <s v="OM TRANSPORTWEEK"/>
    <n v="475"/>
    <n v="25"/>
    <n v="500"/>
    <m/>
  </r>
  <r>
    <s v="MILAN MAERSK"/>
    <s v="Rotterdam"/>
    <d v="2024-05-19T03:30:00"/>
    <x v="47"/>
    <x v="3"/>
    <s v="MAERSK"/>
    <s v="MRSU6420060"/>
    <s v="LELYSTAD"/>
    <d v="2024-05-20T14:30:00"/>
    <d v="2024-05-21T05:11:00"/>
    <x v="496"/>
    <d v="2024-05-21T06:35:00"/>
    <x v="0"/>
    <s v="CLEANING"/>
    <n v="0"/>
    <n v="21"/>
    <x v="4"/>
    <d v="2024-05-21T05:11:00"/>
    <d v="1899-12-31T11:00:00"/>
    <n v="34.999999999883585"/>
    <x v="0"/>
    <x v="65"/>
    <n v="14.500000000116415"/>
    <s v="SI"/>
    <d v="1900-01-01T01:30:00"/>
    <n v="49.5"/>
    <d v="1899-12-30T00:11:00"/>
    <s v="SI"/>
    <n v="0.18333333323244005"/>
    <d v="1900-01-01T03:05:00"/>
    <n v="51.083333333255723"/>
    <x v="1"/>
    <d v="1899-12-30T05:00:00"/>
    <s v="NO"/>
    <s v="MRSU6420060"/>
    <s v="MSI"/>
    <n v="480"/>
    <n v="120"/>
    <n v="50"/>
    <n v="0"/>
    <n v="2"/>
    <s v="WEEK"/>
    <s v="MSIWEEK"/>
    <n v="600"/>
    <n v="25"/>
    <n v="625"/>
    <m/>
  </r>
  <r>
    <s v="MILAN MAERSK"/>
    <s v="Rotterdam"/>
    <d v="2024-05-19T03:30:00"/>
    <x v="47"/>
    <x v="3"/>
    <s v="MAERSK"/>
    <s v="MRSU6513202"/>
    <s v="LELYSTAD"/>
    <d v="2024-05-20T14:30:00"/>
    <d v="2024-05-20T22:58:00"/>
    <x v="492"/>
    <d v="2024-05-21T03:00:00"/>
    <x v="0"/>
    <s v="CLEANING"/>
    <n v="0"/>
    <n v="21"/>
    <x v="4"/>
    <d v="2024-05-20T22:58:00"/>
    <d v="1899-12-31T11:00:00"/>
    <n v="34.999999999883585"/>
    <x v="0"/>
    <x v="35"/>
    <n v="8.5000000001164153"/>
    <s v="SI"/>
    <d v="1899-12-31T19:30:00"/>
    <n v="43.5"/>
    <d v="1899-12-30T00:00:00"/>
    <s v="SI"/>
    <n v="0"/>
    <d v="1899-12-31T23:30:00"/>
    <n v="47.499999999941792"/>
    <x v="0"/>
    <d v="1899-12-30T23:00:00"/>
    <s v="NIGHT"/>
    <s v="MRSU6513202"/>
    <s v="MSI"/>
    <n v="530"/>
    <n v="120"/>
    <n v="50"/>
    <n v="0"/>
    <n v="1"/>
    <s v="NIGHT"/>
    <s v="MSINIGHT"/>
    <n v="650"/>
    <n v="25"/>
    <n v="675"/>
    <m/>
  </r>
  <r>
    <s v="MILAN MAERSK"/>
    <s v="Rotterdam"/>
    <d v="2024-05-19T03:30:00"/>
    <x v="47"/>
    <x v="0"/>
    <s v="MAERSK"/>
    <s v="MSKU0594715"/>
    <s v="LELYSTAD"/>
    <d v="2024-05-20T14:30:00"/>
    <d v="2024-05-20T12:42:00"/>
    <x v="497"/>
    <d v="2024-05-20T12:55:00"/>
    <x v="0"/>
    <s v="NO"/>
    <n v="0"/>
    <n v="21"/>
    <x v="4"/>
    <d v="2024-05-20T12:42:00"/>
    <d v="1899-12-31T11:00:00"/>
    <n v="34.999999999883585"/>
    <x v="0"/>
    <x v="1"/>
    <n v="0"/>
    <s v="SI"/>
    <d v="1899-12-31T11:00:00"/>
    <n v="34.999999999883585"/>
    <d v="1899-12-30T00:00:00"/>
    <s v="SI"/>
    <n v="0"/>
    <d v="1899-12-31T09:25:00"/>
    <n v="33.416666666627862"/>
    <x v="0"/>
    <d v="1899-12-30T14:30:00"/>
    <s v="NO"/>
    <s v="MSKU0594715"/>
    <s v="CTU FLEVOKUST BV"/>
    <n v="520"/>
    <e v="#N/A"/>
    <n v="35"/>
    <n v="0"/>
    <n v="1"/>
    <s v="WEEK"/>
    <s v="CTU FLEVOKUST BVWEEK"/>
    <n v="520"/>
    <n v="0"/>
    <n v="520"/>
    <m/>
  </r>
  <r>
    <s v="MILAN MAERSK"/>
    <s v="Rotterdam"/>
    <d v="2024-05-19T03:30:00"/>
    <x v="47"/>
    <x v="2"/>
    <s v="MAERSK"/>
    <s v="MSKU4629511"/>
    <s v="SIMEI LELYSTAD"/>
    <d v="2024-05-20T14:30:00"/>
    <d v="2024-05-20T15:15:00"/>
    <x v="501"/>
    <d v="2024-05-20T15:15:00"/>
    <x v="0"/>
    <s v="NO"/>
    <n v="1"/>
    <n v="21"/>
    <x v="4"/>
    <d v="2024-05-20T15:15:00"/>
    <d v="1899-12-31T11:00:00"/>
    <n v="34.999999999883585"/>
    <x v="0"/>
    <x v="18"/>
    <n v="1.0000000001164153"/>
    <s v="SI"/>
    <d v="1899-12-31T12:00:00"/>
    <n v="36"/>
    <d v="1899-12-30T00:00:00"/>
    <s v="SI"/>
    <n v="0"/>
    <d v="1899-12-31T11:45:00"/>
    <n v="35.749999999883585"/>
    <x v="0"/>
    <d v="1899-12-30T15:30:00"/>
    <s v="NO"/>
    <s v="MSKU4629511"/>
    <s v="OM TRANSPORT"/>
    <n v="475"/>
    <e v="#N/A"/>
    <n v="50"/>
    <n v="50"/>
    <n v="1"/>
    <s v="WEEK"/>
    <s v="OM TRANSPORTWEEK"/>
    <n v="525"/>
    <n v="25"/>
    <n v="550"/>
    <m/>
  </r>
  <r>
    <s v="MILAN MAERSK"/>
    <s v="Rotterdam"/>
    <d v="2024-05-19T03:30:00"/>
    <x v="47"/>
    <x v="2"/>
    <s v="MAERSK"/>
    <s v="MSKU4824760"/>
    <s v="SIMEI LELYSTAD"/>
    <d v="2024-05-20T14:30:00"/>
    <d v="2024-05-20T14:25:00"/>
    <x v="497"/>
    <d v="2024-05-20T14:25:00"/>
    <x v="0"/>
    <s v="NO"/>
    <n v="1"/>
    <n v="21"/>
    <x v="4"/>
    <d v="2024-05-20T14:25:00"/>
    <d v="1899-12-31T11:00:00"/>
    <n v="34.999999999883585"/>
    <x v="0"/>
    <x v="1"/>
    <n v="0"/>
    <s v="SI"/>
    <d v="1899-12-31T11:00:00"/>
    <n v="34.999999999883585"/>
    <d v="1899-12-30T00:00:00"/>
    <s v="SI"/>
    <n v="0"/>
    <d v="1899-12-31T10:55:00"/>
    <n v="34.916666666627862"/>
    <x v="0"/>
    <d v="1899-12-30T14:30:00"/>
    <s v="NO"/>
    <s v="MSKU4824760"/>
    <s v="OM TRANSPORT"/>
    <n v="475"/>
    <e v="#N/A"/>
    <n v="50"/>
    <n v="50"/>
    <n v="1"/>
    <s v="WEEK"/>
    <s v="OM TRANSPORTWEEK"/>
    <n v="525"/>
    <n v="25"/>
    <n v="550"/>
    <m/>
  </r>
  <r>
    <s v="MILAN MAERSK"/>
    <s v="Rotterdam"/>
    <d v="2024-05-19T03:30:00"/>
    <x v="47"/>
    <x v="2"/>
    <s v="MAERSK"/>
    <s v="SUDU6894400"/>
    <s v="SIMEI LELYSTAD"/>
    <d v="2024-05-20T14:30:00"/>
    <d v="2024-05-20T16:45:00"/>
    <x v="498"/>
    <d v="2024-05-20T16:45:00"/>
    <x v="0"/>
    <s v="NO"/>
    <n v="1"/>
    <n v="21"/>
    <x v="4"/>
    <d v="2024-05-20T16:45:00"/>
    <d v="1899-12-31T11:00:00"/>
    <n v="34.999999999883585"/>
    <x v="0"/>
    <x v="79"/>
    <n v="2.5000000001164153"/>
    <s v="SI"/>
    <d v="1899-12-31T13:30:00"/>
    <n v="37.5"/>
    <d v="1899-12-30T00:00:00"/>
    <s v="SI"/>
    <n v="0"/>
    <d v="1899-12-31T13:15:00"/>
    <n v="37.249999999883585"/>
    <x v="0"/>
    <d v="1899-12-30T17:00:00"/>
    <s v="NO"/>
    <s v="SUDU6894400"/>
    <s v="OM TRANSPORT"/>
    <n v="475"/>
    <e v="#N/A"/>
    <n v="50"/>
    <n v="50"/>
    <n v="1"/>
    <s v="WEEK"/>
    <s v="OM TRANSPORTWEEK"/>
    <n v="525"/>
    <n v="25"/>
    <n v="750"/>
    <n v="200"/>
  </r>
  <r>
    <s v="MILAN MAERSK"/>
    <s v="Rotterdam"/>
    <d v="2024-05-19T03:30:00"/>
    <x v="47"/>
    <x v="2"/>
    <s v="MAERSK"/>
    <s v="SUDU7396973"/>
    <s v="SIMEI LELYSTAD"/>
    <d v="2024-05-20T14:30:00"/>
    <d v="2024-05-20T18:20:00"/>
    <x v="502"/>
    <d v="2024-05-20T18:20:00"/>
    <x v="0"/>
    <s v="NO"/>
    <n v="1"/>
    <n v="21"/>
    <x v="4"/>
    <d v="2024-05-20T18:20:00"/>
    <d v="1899-12-31T11:00:00"/>
    <n v="34.999999999883585"/>
    <x v="0"/>
    <x v="2"/>
    <n v="4.0000000001164153"/>
    <s v="SI"/>
    <d v="1899-12-31T15:00:00"/>
    <n v="39"/>
    <d v="1899-12-30T00:00:00"/>
    <s v="SI"/>
    <n v="0"/>
    <d v="1899-12-31T14:50:00"/>
    <n v="38.833333333313931"/>
    <x v="0"/>
    <d v="1899-12-30T18:30:00"/>
    <s v="NO"/>
    <s v="SUDU7396973"/>
    <s v="OM TRANSPORT"/>
    <n v="475"/>
    <e v="#N/A"/>
    <n v="50"/>
    <n v="50"/>
    <n v="1"/>
    <s v="WEEK"/>
    <s v="OM TRANSPORTWEEK"/>
    <n v="525"/>
    <n v="25"/>
    <n v="550"/>
    <m/>
  </r>
  <r>
    <s v="MILAN MAERSK"/>
    <s v="Rotterdam"/>
    <d v="2024-05-19T03:30:00"/>
    <x v="47"/>
    <x v="3"/>
    <s v="MAERSK"/>
    <s v="SUDU8847135"/>
    <s v="LELYSTAD"/>
    <d v="2024-05-20T14:30:00"/>
    <d v="2024-05-21T19:55:00"/>
    <x v="500"/>
    <d v="2024-05-21T20:36:00"/>
    <x v="0"/>
    <s v="CLEANING"/>
    <n v="0"/>
    <n v="21"/>
    <x v="4"/>
    <d v="2024-05-21T19:55:00"/>
    <d v="1899-12-31T11:00:00"/>
    <n v="34.999999999883585"/>
    <x v="0"/>
    <x v="45"/>
    <n v="28.5"/>
    <s v="NO"/>
    <d v="1900-01-01T15:30:00"/>
    <n v="63.499999999883585"/>
    <d v="1899-12-30T00:55:00"/>
    <s v="NO"/>
    <n v="0.91666666668606922"/>
    <d v="1900-01-01T17:06:00"/>
    <n v="65.099999999860302"/>
    <x v="1"/>
    <d v="1899-12-30T19:00:00"/>
    <s v="NO"/>
    <s v="SUDU8847135"/>
    <s v="MSI"/>
    <n v="480"/>
    <n v="120"/>
    <n v="50"/>
    <n v="0"/>
    <n v="2"/>
    <s v="WEEK"/>
    <s v="MSIWEEK"/>
    <n v="600"/>
    <n v="25"/>
    <n v="625"/>
    <m/>
  </r>
  <r>
    <s v="MILAN MAERSK"/>
    <s v="Rotterdam"/>
    <d v="2024-05-19T03:30:00"/>
    <x v="47"/>
    <x v="3"/>
    <s v="MAERSK"/>
    <s v="TCLU4919637"/>
    <s v="LELYSTAD"/>
    <d v="2024-05-20T14:30:00"/>
    <d v="2024-05-21T07:38:00"/>
    <x v="494"/>
    <d v="2024-05-21T08:15:00"/>
    <x v="0"/>
    <s v="CLEANING"/>
    <n v="0"/>
    <n v="21"/>
    <x v="4"/>
    <d v="2024-05-21T07:38:00"/>
    <d v="1899-12-31T11:00:00"/>
    <n v="34.999999999883585"/>
    <x v="0"/>
    <x v="78"/>
    <n v="17.500000000116415"/>
    <s v="SI"/>
    <d v="1900-01-01T04:30:00"/>
    <n v="52.5"/>
    <d v="1899-12-30T00:00:00"/>
    <s v="SI"/>
    <n v="0"/>
    <d v="1900-01-01T04:45:00"/>
    <n v="52.749999999941792"/>
    <x v="1"/>
    <d v="1899-12-30T08:00:00"/>
    <s v="NO"/>
    <s v="TCLU4919637"/>
    <s v="MSI"/>
    <n v="480"/>
    <n v="120"/>
    <n v="50"/>
    <n v="0"/>
    <n v="2"/>
    <s v="WEEK"/>
    <s v="MSIWEEK"/>
    <n v="600"/>
    <n v="25"/>
    <n v="625"/>
    <m/>
  </r>
  <r>
    <s v="MILAN MAERSK"/>
    <s v="Rotterdam"/>
    <d v="2024-05-19T03:30:00"/>
    <x v="47"/>
    <x v="3"/>
    <s v="MAERSK"/>
    <s v="TLLU5836181"/>
    <s v="LELYSTAD"/>
    <d v="2024-05-20T14:30:00"/>
    <d v="2024-05-21T22:01:00"/>
    <x v="503"/>
    <d v="2024-05-21T22:30:00"/>
    <x v="0"/>
    <s v="CLEANING"/>
    <n v="0"/>
    <n v="21"/>
    <x v="4"/>
    <d v="2024-05-21T22:01:00"/>
    <d v="1899-12-31T11:00:00"/>
    <n v="34.999999999883585"/>
    <x v="0"/>
    <x v="43"/>
    <n v="31.5"/>
    <s v="NO"/>
    <d v="1900-01-01T18:30:00"/>
    <n v="66.499999999883585"/>
    <d v="1899-12-30T00:01:00"/>
    <s v="SI"/>
    <n v="1.6666666720993817E-2"/>
    <d v="1900-01-01T19:00:00"/>
    <n v="66.999999999941792"/>
    <x v="1"/>
    <d v="1899-12-30T22:00:00"/>
    <s v="NIGHT"/>
    <s v="TLLU5836181"/>
    <s v="MSI"/>
    <n v="530"/>
    <n v="120"/>
    <n v="50"/>
    <n v="0"/>
    <n v="2"/>
    <s v="NIGHT"/>
    <s v="MSINIGHT"/>
    <n v="650"/>
    <n v="25"/>
    <n v="675"/>
    <m/>
  </r>
  <r>
    <s v="MAERSK GENOA"/>
    <s v="Rotterdam"/>
    <d v="2024-05-20T06:50:00"/>
    <x v="48"/>
    <x v="0"/>
    <s v="MAERSK"/>
    <s v="CLHU4520044"/>
    <s v="LELYSTAD"/>
    <d v="2024-05-20T19:00:00"/>
    <d v="2024-05-21T01:20:00"/>
    <x v="504"/>
    <d v="2024-05-21T01:40:00"/>
    <x v="0"/>
    <s v="NO"/>
    <n v="0"/>
    <n v="21"/>
    <x v="4"/>
    <d v="2024-05-21T01:20:00"/>
    <d v="1899-12-30T12:10:00"/>
    <n v="12.166666666686069"/>
    <x v="0"/>
    <x v="8"/>
    <n v="6"/>
    <s v="SI"/>
    <d v="1899-12-30T18:10:00"/>
    <n v="18.166666666686069"/>
    <d v="1899-12-30T00:20:00"/>
    <s v="SI"/>
    <n v="0.33333333337213844"/>
    <d v="1899-12-30T18:50:00"/>
    <n v="18.833333333430346"/>
    <x v="0"/>
    <d v="1899-12-30T01:00:00"/>
    <s v="NIGHT"/>
    <s v="CLHU4520044"/>
    <s v="CTU FLEVOKUST BV"/>
    <n v="530"/>
    <e v="#N/A"/>
    <n v="35"/>
    <n v="0"/>
    <n v="2"/>
    <s v="NIGHT"/>
    <s v="CTU FLEVOKUST BVNIGHT"/>
    <n v="530"/>
    <n v="0"/>
    <n v="530"/>
    <m/>
  </r>
  <r>
    <s v="MAERSK GENOA"/>
    <s v="Rotterdam"/>
    <d v="2024-05-20T06:50:00"/>
    <x v="48"/>
    <x v="0"/>
    <s v="MAERSK"/>
    <s v="MRKU0499758"/>
    <s v="LELYSTAD"/>
    <d v="2024-05-20T19:00:00"/>
    <d v="2024-05-20T22:24:00"/>
    <x v="492"/>
    <d v="2024-05-20T23:00:00"/>
    <x v="0"/>
    <s v="NO"/>
    <n v="0"/>
    <n v="21"/>
    <x v="4"/>
    <d v="2024-05-20T22:24:00"/>
    <d v="1899-12-30T12:10:00"/>
    <n v="12.166666666686069"/>
    <x v="0"/>
    <x v="2"/>
    <n v="4.0000000001164153"/>
    <s v="SI"/>
    <d v="1899-12-30T16:10:00"/>
    <n v="16.166666666802485"/>
    <d v="1899-12-30T00:00:00"/>
    <s v="SI"/>
    <n v="0"/>
    <d v="1899-12-30T16:10:00"/>
    <n v="16.166666666802485"/>
    <x v="0"/>
    <d v="1899-12-30T23:00:00"/>
    <s v="NIGHT"/>
    <s v="MRKU0499758"/>
    <s v="CTU FLEVOKUST BV"/>
    <n v="530"/>
    <e v="#N/A"/>
    <n v="35"/>
    <n v="0"/>
    <n v="1"/>
    <s v="NIGHT"/>
    <s v="CTU FLEVOKUST BVNIGHT"/>
    <n v="530"/>
    <n v="0"/>
    <n v="530"/>
    <m/>
  </r>
  <r>
    <s v="MAERSK GENOA"/>
    <s v="Rotterdam"/>
    <d v="2024-05-20T06:50:00"/>
    <x v="48"/>
    <x v="2"/>
    <s v="MAERSK"/>
    <s v="MRKU0974457"/>
    <s v="LELYSTAD"/>
    <d v="2024-05-20T19:00:00"/>
    <d v="2024-05-21T03:00:00"/>
    <x v="495"/>
    <d v="2024-05-21T03:15:00"/>
    <x v="0"/>
    <s v="NO"/>
    <n v="0"/>
    <n v="21"/>
    <x v="4"/>
    <d v="2024-05-21T03:00:00"/>
    <d v="1899-12-30T12:10:00"/>
    <n v="12.166666666686069"/>
    <x v="0"/>
    <x v="29"/>
    <n v="8.0000000000582077"/>
    <s v="SI"/>
    <d v="1899-12-30T20:10:00"/>
    <n v="20.166666666744277"/>
    <d v="1899-12-30T00:00:00"/>
    <s v="SI"/>
    <n v="0"/>
    <d v="1899-12-30T20:25:00"/>
    <n v="20.416666666686069"/>
    <x v="0"/>
    <d v="1899-12-30T03:00:00"/>
    <s v="NIGHT"/>
    <s v="MRKU0974457"/>
    <s v="OM TRANSPORT"/>
    <n v="475"/>
    <e v="#N/A"/>
    <n v="50"/>
    <n v="0"/>
    <n v="2"/>
    <s v="NIGHT"/>
    <s v="OM TRANSPORTNIGHT"/>
    <n v="475"/>
    <n v="25"/>
    <n v="500"/>
    <m/>
  </r>
  <r>
    <s v="MAERSK GENOA"/>
    <s v="Rotterdam"/>
    <d v="2024-05-20T06:50:00"/>
    <x v="48"/>
    <x v="0"/>
    <s v="MAERSK"/>
    <s v="MRKU6230730"/>
    <s v="LELYSTAD"/>
    <d v="2024-05-20T19:00:00"/>
    <d v="2024-05-22T05:38:00"/>
    <x v="503"/>
    <d v="2024-05-22T06:15:00"/>
    <x v="0"/>
    <s v="NO"/>
    <n v="0"/>
    <n v="21"/>
    <x v="4"/>
    <d v="2024-05-22T05:38:00"/>
    <d v="1899-12-30T12:10:00"/>
    <n v="12.166666666686069"/>
    <x v="0"/>
    <x v="57"/>
    <n v="27"/>
    <s v="NO"/>
    <d v="1899-12-31T15:10:00"/>
    <n v="39.166666666686069"/>
    <d v="1899-12-30T07:38:00"/>
    <s v="NO"/>
    <n v="7.6333333334187046"/>
    <d v="1899-12-31T23:25:00"/>
    <n v="47.416666666686069"/>
    <x v="0"/>
    <d v="1899-12-30T22:00:00"/>
    <s v="NIGHT"/>
    <s v="MRKU6230730"/>
    <s v="CTU FLEVOKUST BV"/>
    <n v="530"/>
    <e v="#N/A"/>
    <n v="35"/>
    <n v="0"/>
    <n v="2"/>
    <s v="NIGHT"/>
    <s v="CTU FLEVOKUST BVNIGHT"/>
    <n v="530"/>
    <n v="0"/>
    <n v="530"/>
    <m/>
  </r>
  <r>
    <s v="MAERSK GENOA"/>
    <s v="Rotterdam"/>
    <d v="2024-05-20T06:50:00"/>
    <x v="48"/>
    <x v="2"/>
    <s v="MAERSK"/>
    <s v="MRKU7555679"/>
    <s v="LELYSTAD"/>
    <d v="2024-05-20T19:00:00"/>
    <d v="2024-05-22T11:42:00"/>
    <x v="505"/>
    <d v="2024-05-22T11:52:00"/>
    <x v="0"/>
    <s v="NO"/>
    <n v="0"/>
    <n v="21"/>
    <x v="4"/>
    <d v="2024-05-22T11:42:00"/>
    <d v="1899-12-30T12:10:00"/>
    <n v="12.166666666686069"/>
    <x v="0"/>
    <x v="80"/>
    <n v="41.000000000058208"/>
    <s v="NO"/>
    <d v="1900-01-01T05:10:00"/>
    <n v="53.166666666744277"/>
    <d v="1899-12-30T00:00:00"/>
    <s v="SI"/>
    <n v="0"/>
    <d v="1900-01-01T05:02:00"/>
    <n v="53.033333333325572"/>
    <x v="1"/>
    <d v="1899-12-30T12:00:00"/>
    <s v="NO"/>
    <s v="MRKU7555679"/>
    <s v="OM TRANSPORT"/>
    <n v="475"/>
    <e v="#N/A"/>
    <n v="50"/>
    <n v="0"/>
    <n v="3"/>
    <s v="WEEK"/>
    <s v="OM TRANSPORTWEEK"/>
    <n v="475"/>
    <n v="25"/>
    <n v="500"/>
    <m/>
  </r>
  <r>
    <s v="MAERSK GENOA"/>
    <s v="Rotterdam"/>
    <d v="2024-05-20T06:50:00"/>
    <x v="48"/>
    <x v="2"/>
    <s v="MAERSK"/>
    <s v="MRSU4933973"/>
    <s v="LELYSTAD"/>
    <d v="2024-05-20T19:00:00"/>
    <d v="2024-05-20T22:21:00"/>
    <x v="506"/>
    <d v="2024-05-20T23:13:00"/>
    <x v="0"/>
    <s v="NO"/>
    <n v="0"/>
    <n v="21"/>
    <x v="4"/>
    <d v="2024-05-20T22:21:00"/>
    <d v="1899-12-30T12:10:00"/>
    <n v="12.166666666686069"/>
    <x v="0"/>
    <x v="6"/>
    <n v="3"/>
    <s v="SI"/>
    <d v="1899-12-30T15:10:00"/>
    <n v="15.166666666686069"/>
    <d v="1899-12-30T00:21:00"/>
    <s v="SI"/>
    <n v="0.35000000009313226"/>
    <d v="1899-12-30T16:23:00"/>
    <n v="16.383333333476912"/>
    <x v="0"/>
    <d v="1899-12-30T22:00:00"/>
    <s v="NIGHT"/>
    <s v="MRSU4933973"/>
    <s v="OM TRANSPORT"/>
    <n v="475"/>
    <e v="#N/A"/>
    <n v="50"/>
    <n v="0"/>
    <n v="1"/>
    <s v="NIGHT"/>
    <s v="OM TRANSPORTNIGHT"/>
    <n v="475"/>
    <n v="25"/>
    <n v="500"/>
    <m/>
  </r>
  <r>
    <s v="MAERSK GENOA"/>
    <s v="Rotterdam"/>
    <d v="2024-05-20T06:50:00"/>
    <x v="48"/>
    <x v="2"/>
    <s v="MAERSK"/>
    <s v="MRSU5073372"/>
    <s v="LELYSTAD"/>
    <d v="2024-05-20T19:00:00"/>
    <d v="2024-05-21T02:28:00"/>
    <x v="507"/>
    <d v="2024-05-21T04:11:00"/>
    <x v="0"/>
    <s v="NO"/>
    <n v="0"/>
    <n v="21"/>
    <x v="4"/>
    <d v="2024-05-21T02:28:00"/>
    <d v="1899-12-30T12:10:00"/>
    <n v="12.166666666686069"/>
    <x v="0"/>
    <x v="15"/>
    <n v="7.0000000001164153"/>
    <s v="SI"/>
    <d v="1899-12-30T19:10:00"/>
    <n v="19.166666666802485"/>
    <d v="1899-12-30T00:28:00"/>
    <s v="SI"/>
    <n v="0.46666666661622003"/>
    <d v="1899-12-30T21:21:00"/>
    <n v="21.350000000093132"/>
    <x v="0"/>
    <d v="1899-12-30T02:00:00"/>
    <s v="NIGHT"/>
    <s v="MRSU5073372"/>
    <s v="OM TRANSPORT"/>
    <n v="475"/>
    <e v="#N/A"/>
    <n v="50"/>
    <n v="0"/>
    <n v="2"/>
    <s v="NIGHT"/>
    <s v="OM TRANSPORTNIGHT"/>
    <n v="475"/>
    <n v="25"/>
    <n v="550"/>
    <n v="50"/>
  </r>
  <r>
    <s v="MAERSK GENOA"/>
    <s v="Rotterdam"/>
    <d v="2024-05-20T06:50:00"/>
    <x v="48"/>
    <x v="2"/>
    <s v="MAERSK"/>
    <s v="MRSU5906632"/>
    <s v="LELYSTAD"/>
    <d v="2024-05-20T19:00:00"/>
    <d v="2024-05-22T12:52:00"/>
    <x v="508"/>
    <d v="2024-05-22T12:52:00"/>
    <x v="0"/>
    <s v="NO"/>
    <n v="0"/>
    <n v="21"/>
    <x v="4"/>
    <d v="2024-05-22T12:52:00"/>
    <d v="1899-12-30T12:10:00"/>
    <n v="12.166666666686069"/>
    <x v="0"/>
    <x v="81"/>
    <n v="42"/>
    <s v="NO"/>
    <d v="1900-01-01T06:10:00"/>
    <n v="54.166666666686069"/>
    <d v="1899-12-30T00:00:00"/>
    <s v="SI"/>
    <n v="0"/>
    <d v="1900-01-01T06:02:00"/>
    <n v="54.033333333441988"/>
    <x v="1"/>
    <d v="1899-12-30T13:00:00"/>
    <s v="NO"/>
    <s v="MRSU5906632"/>
    <s v="OM TRANSPORT"/>
    <n v="475"/>
    <e v="#N/A"/>
    <n v="50"/>
    <n v="0"/>
    <n v="3"/>
    <s v="WEEK"/>
    <s v="OM TRANSPORTWEEK"/>
    <n v="475"/>
    <n v="25"/>
    <n v="500"/>
    <m/>
  </r>
  <r>
    <s v="MAERSK GENOA"/>
    <s v="Rotterdam"/>
    <d v="2024-05-20T06:50:00"/>
    <x v="48"/>
    <x v="2"/>
    <s v="MAERSK"/>
    <s v="MRSU6102120"/>
    <s v="LELYSTAD"/>
    <d v="2024-05-20T19:00:00"/>
    <d v="2024-05-20T22:34:00"/>
    <x v="504"/>
    <d v="2024-05-21T03:00:00"/>
    <x v="0"/>
    <s v="NO"/>
    <n v="0"/>
    <n v="21"/>
    <x v="4"/>
    <d v="2024-05-20T22:34:00"/>
    <d v="1899-12-30T12:10:00"/>
    <n v="12.166666666686069"/>
    <x v="0"/>
    <x v="8"/>
    <n v="6"/>
    <s v="SI"/>
    <d v="1899-12-30T18:10:00"/>
    <n v="18.166666666686069"/>
    <d v="1899-12-30T00:00:00"/>
    <s v="SI"/>
    <n v="0"/>
    <d v="1899-12-30T20:10:00"/>
    <n v="20.166666666744277"/>
    <x v="0"/>
    <d v="1899-12-30T01:00:00"/>
    <s v="NIGHT"/>
    <s v="MRSU6102120"/>
    <s v="OM TRANSPORT"/>
    <n v="475"/>
    <e v="#N/A"/>
    <n v="50"/>
    <n v="0"/>
    <n v="2"/>
    <s v="NIGHT"/>
    <s v="OM TRANSPORTNIGHT"/>
    <n v="475"/>
    <n v="25"/>
    <n v="500"/>
    <m/>
  </r>
  <r>
    <s v="MAERSK GENOA"/>
    <s v="Rotterdam"/>
    <d v="2024-05-20T06:50:00"/>
    <x v="48"/>
    <x v="2"/>
    <s v="MAERSK"/>
    <s v="MSKU6748660"/>
    <s v="LELYSTAD"/>
    <d v="2024-05-20T19:00:00"/>
    <d v="2024-05-20T22:38:00"/>
    <x v="504"/>
    <d v="2024-05-20T23:00:00"/>
    <x v="0"/>
    <s v="NO"/>
    <n v="0"/>
    <n v="21"/>
    <x v="4"/>
    <d v="2024-05-20T22:38:00"/>
    <d v="1899-12-30T12:10:00"/>
    <n v="12.166666666686069"/>
    <x v="0"/>
    <x v="8"/>
    <n v="6"/>
    <s v="SI"/>
    <d v="1899-12-30T18:10:00"/>
    <n v="18.166666666686069"/>
    <d v="1899-12-30T00:00:00"/>
    <s v="SI"/>
    <n v="0"/>
    <d v="1899-12-30T16:10:00"/>
    <n v="16.166666666802485"/>
    <x v="0"/>
    <d v="1899-12-30T01:00:00"/>
    <s v="NIGHT"/>
    <s v="MSKU6748660"/>
    <s v="OM TRANSPORT"/>
    <n v="475"/>
    <e v="#N/A"/>
    <n v="50"/>
    <n v="0"/>
    <n v="2"/>
    <s v="NIGHT"/>
    <s v="OM TRANSPORTNIGHT"/>
    <n v="475"/>
    <n v="25"/>
    <n v="500"/>
    <m/>
  </r>
  <r>
    <s v="MAERSK GENOA"/>
    <s v="Rotterdam"/>
    <d v="2024-05-20T06:50:00"/>
    <x v="48"/>
    <x v="2"/>
    <s v="MAERSK"/>
    <s v="MSKU6890801"/>
    <s v="LELYSTAD"/>
    <d v="2024-05-20T19:00:00"/>
    <d v="2024-05-21T02:48:00"/>
    <x v="495"/>
    <d v="2024-05-21T03:15:00"/>
    <x v="0"/>
    <s v="NO"/>
    <n v="0"/>
    <n v="21"/>
    <x v="4"/>
    <d v="2024-05-21T02:48:00"/>
    <d v="1899-12-30T12:10:00"/>
    <n v="12.166666666686069"/>
    <x v="0"/>
    <x v="29"/>
    <n v="8.0000000000582077"/>
    <s v="SI"/>
    <d v="1899-12-30T20:10:00"/>
    <n v="20.166666666744277"/>
    <d v="1899-12-30T00:00:00"/>
    <s v="SI"/>
    <n v="0"/>
    <d v="1899-12-30T20:25:00"/>
    <n v="20.416666666686069"/>
    <x v="0"/>
    <d v="1899-12-30T03:00:00"/>
    <s v="NIGHT"/>
    <s v="MSKU6890801"/>
    <s v="OM TRANSPORT"/>
    <n v="475"/>
    <e v="#N/A"/>
    <n v="50"/>
    <n v="0"/>
    <n v="2"/>
    <s v="NIGHT"/>
    <s v="OM TRANSPORTNIGHT"/>
    <n v="475"/>
    <n v="25"/>
    <n v="500"/>
    <m/>
  </r>
  <r>
    <s v="MERETE MAERSK"/>
    <s v="Rotterdam"/>
    <d v="2024-05-25T14:55:00"/>
    <x v="49"/>
    <x v="3"/>
    <s v="MAERSK"/>
    <s v="CAAU5259631"/>
    <s v="LELYSTAD"/>
    <d v="2024-05-26T19:00:00"/>
    <d v="2024-05-26T23:10:00"/>
    <x v="509"/>
    <d v="2024-05-26T23:36:00"/>
    <x v="0"/>
    <s v="CLEANING"/>
    <n v="0"/>
    <n v="21"/>
    <x v="4"/>
    <d v="2024-05-26T23:10:00"/>
    <d v="1899-12-31T04:05:00"/>
    <n v="28.083333333197515"/>
    <x v="0"/>
    <x v="2"/>
    <n v="4.0000000001164153"/>
    <s v="SI"/>
    <d v="1899-12-31T08:05:00"/>
    <n v="32.083333333313931"/>
    <d v="1899-12-30T00:10:00"/>
    <s v="SI"/>
    <n v="0.16666666668606922"/>
    <d v="1899-12-31T08:41:00"/>
    <n v="32.683333333174232"/>
    <x v="0"/>
    <d v="1899-12-30T23:00:00"/>
    <s v="NIGHT"/>
    <s v="CAAU5259631"/>
    <s v="MSI"/>
    <n v="530"/>
    <n v="120"/>
    <n v="50"/>
    <n v="0"/>
    <n v="7"/>
    <s v="NIGHT"/>
    <s v="MSINIGHT"/>
    <n v="650"/>
    <n v="25"/>
    <n v="675"/>
    <m/>
  </r>
  <r>
    <s v="MERETE MAERSK"/>
    <s v="Rotterdam"/>
    <d v="2024-05-25T14:55:00"/>
    <x v="49"/>
    <x v="0"/>
    <s v="MAERSK"/>
    <s v="HASU4577240"/>
    <s v="XPO TALLER LELYSTAD"/>
    <d v="2024-05-26T19:00:00"/>
    <d v="2024-05-27T08:35:00"/>
    <x v="510"/>
    <d v="2024-05-27T08:35:00"/>
    <x v="0"/>
    <s v="NO"/>
    <n v="1"/>
    <n v="22"/>
    <x v="4"/>
    <d v="2024-05-27T08:35:00"/>
    <d v="1899-12-31T04:05:00"/>
    <n v="28.083333333197515"/>
    <x v="0"/>
    <x v="14"/>
    <n v="14.000000000058208"/>
    <s v="SI"/>
    <d v="1899-12-31T18:05:00"/>
    <n v="42.083333333255723"/>
    <d v="1899-12-30T00:00:00"/>
    <s v="SI"/>
    <n v="0"/>
    <d v="1899-12-31T17:40:00"/>
    <n v="41.666666666627862"/>
    <x v="0"/>
    <d v="1899-12-30T09:00:00"/>
    <s v="NO"/>
    <s v="HASU4577240"/>
    <s v="CTU FLEVOKUST BV"/>
    <n v="520"/>
    <e v="#N/A"/>
    <n v="35"/>
    <n v="35"/>
    <n v="1"/>
    <s v="WEEK"/>
    <s v="CTU FLEVOKUST BVWEEK"/>
    <n v="555"/>
    <n v="0"/>
    <n v="555"/>
    <m/>
  </r>
  <r>
    <s v="MERETE MAERSK"/>
    <s v="Rotterdam"/>
    <d v="2024-05-25T14:55:00"/>
    <x v="49"/>
    <x v="2"/>
    <s v="MAERSK"/>
    <s v="MRKU0182779"/>
    <s v="LELYSTAD"/>
    <d v="2024-05-26T19:00:00"/>
    <d v="2024-05-27T03:30:00"/>
    <x v="511"/>
    <d v="2024-05-27T04:10:00"/>
    <x v="0"/>
    <s v="NO"/>
    <n v="0"/>
    <n v="22"/>
    <x v="4"/>
    <d v="2024-05-27T03:30:00"/>
    <d v="1899-12-31T04:05:00"/>
    <n v="28.083333333197515"/>
    <x v="0"/>
    <x v="19"/>
    <n v="9"/>
    <s v="SI"/>
    <d v="1899-12-31T13:05:00"/>
    <n v="37.083333333197515"/>
    <d v="1899-12-30T00:00:00"/>
    <s v="SI"/>
    <n v="0"/>
    <d v="1899-12-31T13:15:00"/>
    <n v="37.249999999883585"/>
    <x v="0"/>
    <d v="1899-12-30T04:00:00"/>
    <s v="NIGHT"/>
    <s v="MRKU0182779"/>
    <s v="OM TRANSPORT"/>
    <n v="475"/>
    <e v="#N/A"/>
    <n v="50"/>
    <n v="0"/>
    <n v="1"/>
    <s v="NIGHT"/>
    <s v="OM TRANSPORTNIGHT"/>
    <n v="475"/>
    <n v="25"/>
    <n v="500"/>
    <m/>
  </r>
  <r>
    <s v="MERETE MAERSK"/>
    <s v="Rotterdam"/>
    <d v="2024-05-25T14:55:00"/>
    <x v="49"/>
    <x v="0"/>
    <s v="MAERSK"/>
    <s v="MRKU0853476"/>
    <s v="XPO TALLER LELYSTAD"/>
    <d v="2024-05-26T19:00:00"/>
    <d v="2024-05-27T07:00:00"/>
    <x v="512"/>
    <d v="2024-05-27T07:00:00"/>
    <x v="0"/>
    <s v="NO"/>
    <n v="1"/>
    <n v="22"/>
    <x v="4"/>
    <d v="2024-05-27T07:00:00"/>
    <d v="1899-12-31T04:05:00"/>
    <n v="28.083333333197515"/>
    <x v="0"/>
    <x v="23"/>
    <n v="12"/>
    <s v="SI"/>
    <d v="1899-12-31T16:05:00"/>
    <n v="40.083333333197515"/>
    <d v="1899-12-30T00:00:00"/>
    <s v="SI"/>
    <n v="0"/>
    <d v="1899-12-31T16:05:00"/>
    <n v="40.083333333197515"/>
    <x v="0"/>
    <d v="1899-12-30T07:00:00"/>
    <s v="NO"/>
    <s v="MRKU0853476"/>
    <s v="CTU FLEVOKUST BV"/>
    <n v="520"/>
    <e v="#N/A"/>
    <n v="35"/>
    <n v="35"/>
    <n v="1"/>
    <s v="WEEK"/>
    <s v="CTU FLEVOKUST BVWEEK"/>
    <n v="555"/>
    <n v="0"/>
    <n v="555"/>
    <m/>
  </r>
  <r>
    <s v="MERETE MAERSK"/>
    <s v="Rotterdam"/>
    <d v="2024-05-25T14:55:00"/>
    <x v="49"/>
    <x v="0"/>
    <s v="MAERSK"/>
    <s v="MRKU9288205"/>
    <s v="SIMEI LELYSTAD"/>
    <d v="2024-05-28T15:00:00"/>
    <d v="2024-05-29T15:13:00"/>
    <x v="513"/>
    <d v="2024-05-29T14:20:00"/>
    <x v="1"/>
    <s v="NO"/>
    <n v="1"/>
    <n v="22"/>
    <x v="4"/>
    <d v="2024-05-29T15:13:00"/>
    <d v="1900-01-02T00:05:00"/>
    <n v="72.083333333255723"/>
    <x v="1"/>
    <x v="20"/>
    <n v="23.000000000058208"/>
    <s v="SI"/>
    <d v="1900-01-02T23:05:00"/>
    <n v="95.083333333313931"/>
    <d v="1899-12-30T01:13:00"/>
    <s v="NO"/>
    <n v="1.21666666661622"/>
    <d v="1900-01-02T23:25:00"/>
    <n v="95.416666666511446"/>
    <x v="1"/>
    <d v="1899-12-30T14:00:00"/>
    <s v="NO"/>
    <s v="MRKU9288205"/>
    <s v="CTU FLEVOKUST BV"/>
    <n v="380"/>
    <e v="#N/A"/>
    <n v="35"/>
    <n v="35"/>
    <n v="3"/>
    <s v="WEEK"/>
    <s v="CTU FLEVOKUST BVWEEK"/>
    <n v="415"/>
    <n v="0"/>
    <n v="415"/>
    <m/>
  </r>
  <r>
    <s v="MERETE MAERSK"/>
    <s v="Rotterdam"/>
    <d v="2024-05-25T14:55:00"/>
    <x v="49"/>
    <x v="3"/>
    <s v="MAERSK"/>
    <s v="MRSU0125344"/>
    <s v="LELYSTAD"/>
    <d v="2024-05-26T19:00:00"/>
    <d v="2024-05-26T18:25:00"/>
    <x v="514"/>
    <d v="2024-05-26T19:00:00"/>
    <x v="0"/>
    <s v="CLEANING"/>
    <n v="0"/>
    <n v="21"/>
    <x v="4"/>
    <d v="2024-05-26T18:25:00"/>
    <d v="1899-12-31T04:05:00"/>
    <n v="28.083333333197515"/>
    <x v="0"/>
    <x v="1"/>
    <n v="0"/>
    <s v="SI"/>
    <d v="1899-12-31T04:05:00"/>
    <n v="28.083333333197515"/>
    <d v="1899-12-30T00:00:00"/>
    <s v="SI"/>
    <n v="0"/>
    <d v="1899-12-31T04:05:00"/>
    <n v="28.083333333197515"/>
    <x v="0"/>
    <d v="1899-12-30T19:00:00"/>
    <s v="NO"/>
    <s v="MRSU0125344"/>
    <s v="MSI"/>
    <n v="500"/>
    <n v="120"/>
    <n v="50"/>
    <n v="0"/>
    <n v="7"/>
    <s v="SUNDAY"/>
    <s v="MSISUNDAY"/>
    <n v="620"/>
    <n v="25"/>
    <n v="645"/>
    <m/>
  </r>
  <r>
    <s v="MERETE MAERSK"/>
    <s v="Rotterdam"/>
    <d v="2024-05-25T14:55:00"/>
    <x v="49"/>
    <x v="2"/>
    <s v="MAERSK"/>
    <s v="MRSU3232006"/>
    <s v="LELYSTAD"/>
    <d v="2024-05-26T19:00:00"/>
    <d v="2024-05-27T03:10:00"/>
    <x v="511"/>
    <d v="2024-05-27T03:35:00"/>
    <x v="0"/>
    <s v="NO"/>
    <n v="0"/>
    <n v="22"/>
    <x v="4"/>
    <d v="2024-05-27T03:10:00"/>
    <d v="1899-12-31T04:05:00"/>
    <n v="28.083333333197515"/>
    <x v="0"/>
    <x v="19"/>
    <n v="9"/>
    <s v="SI"/>
    <d v="1899-12-31T13:05:00"/>
    <n v="37.083333333197515"/>
    <d v="1899-12-30T00:00:00"/>
    <s v="SI"/>
    <n v="0"/>
    <d v="1899-12-31T12:40:00"/>
    <n v="36.666666666569654"/>
    <x v="0"/>
    <d v="1899-12-30T04:00:00"/>
    <s v="NIGHT"/>
    <s v="MRSU3232006"/>
    <s v="OM TRANSPORT"/>
    <n v="475"/>
    <e v="#N/A"/>
    <n v="50"/>
    <n v="0"/>
    <n v="1"/>
    <s v="NIGHT"/>
    <s v="OM TRANSPORTNIGHT"/>
    <n v="475"/>
    <n v="25"/>
    <n v="500"/>
    <m/>
  </r>
  <r>
    <s v="MERETE MAERSK"/>
    <s v="Rotterdam"/>
    <d v="2024-05-25T14:55:00"/>
    <x v="49"/>
    <x v="0"/>
    <s v="MAERSK"/>
    <s v="MRSU4267096"/>
    <s v="LELYSTAD"/>
    <d v="2024-05-28T15:00:00"/>
    <d v="2024-05-29T14:15:00"/>
    <x v="513"/>
    <d v="2024-05-29T14:45:00"/>
    <x v="1"/>
    <s v="CLEANING"/>
    <n v="0"/>
    <n v="22"/>
    <x v="4"/>
    <d v="2024-05-29T14:15:00"/>
    <d v="1900-01-02T00:05:00"/>
    <n v="72.083333333255723"/>
    <x v="1"/>
    <x v="20"/>
    <n v="23.000000000058208"/>
    <s v="SI"/>
    <d v="1900-01-02T23:05:00"/>
    <n v="95.083333333313931"/>
    <d v="1899-12-30T00:15:00"/>
    <s v="SI"/>
    <n v="0.24999999994179234"/>
    <d v="1900-01-02T23:50:00"/>
    <n v="95.833333333313931"/>
    <x v="1"/>
    <d v="1899-12-30T14:00:00"/>
    <s v="NO"/>
    <s v="MRSU4267096"/>
    <s v="CTU FLEVOKUST BV"/>
    <n v="380"/>
    <n v="100"/>
    <n v="35"/>
    <n v="0"/>
    <n v="3"/>
    <s v="WEEK"/>
    <s v="CTU FLEVOKUST BVWEEK"/>
    <n v="480"/>
    <n v="0"/>
    <n v="480"/>
    <m/>
  </r>
  <r>
    <s v="MERETE MAERSK"/>
    <s v="Rotterdam"/>
    <d v="2024-05-25T14:55:00"/>
    <x v="49"/>
    <x v="1"/>
    <s v="MAERSK"/>
    <s v="MRSU6211938"/>
    <s v="LELYSTAD"/>
    <d v="2024-05-26T19:00:00"/>
    <d v="2024-05-26T17:49:00"/>
    <x v="514"/>
    <d v="2024-05-26T19:48:00"/>
    <x v="0"/>
    <s v="NO"/>
    <n v="0"/>
    <n v="21"/>
    <x v="4"/>
    <d v="2024-05-26T17:49:00"/>
    <d v="1899-12-31T04:05:00"/>
    <n v="28.083333333197515"/>
    <x v="0"/>
    <x v="1"/>
    <n v="0"/>
    <s v="SI"/>
    <d v="1899-12-31T04:05:00"/>
    <n v="28.083333333197515"/>
    <d v="1899-12-30T00:00:00"/>
    <s v="SI"/>
    <n v="0"/>
    <d v="1899-12-31T04:53:00"/>
    <n v="28.883333333185874"/>
    <x v="0"/>
    <d v="1899-12-30T19:00:00"/>
    <s v="NO"/>
    <s v="MRSU6211938"/>
    <s v="LOGIX"/>
    <n v="530"/>
    <e v="#N/A"/>
    <n v="50"/>
    <n v="0"/>
    <n v="7"/>
    <s v="SUNDAY"/>
    <s v="LOGIXSUNDAY"/>
    <n v="530"/>
    <n v="25"/>
    <n v="555"/>
    <m/>
  </r>
  <r>
    <s v="MERETE MAERSK"/>
    <s v="Rotterdam"/>
    <d v="2024-05-25T14:55:00"/>
    <x v="49"/>
    <x v="0"/>
    <s v="MAERSK"/>
    <s v="MSKU4598513"/>
    <s v="SIMEI LELYSTAD"/>
    <d v="2024-05-26T19:00:00"/>
    <d v="2024-05-27T06:06:00"/>
    <x v="515"/>
    <d v="2024-05-27T06:10:00"/>
    <x v="0"/>
    <s v="NO"/>
    <n v="1"/>
    <n v="22"/>
    <x v="4"/>
    <d v="2024-05-27T06:06:00"/>
    <d v="1899-12-31T04:05:00"/>
    <n v="28.083333333197515"/>
    <x v="0"/>
    <x v="17"/>
    <n v="11.000000000058208"/>
    <s v="SI"/>
    <d v="1899-12-31T15:05:00"/>
    <n v="39.083333333255723"/>
    <d v="1899-12-30T00:06:00"/>
    <s v="SI"/>
    <n v="9.9999999976716936E-2"/>
    <d v="1899-12-31T15:15:00"/>
    <n v="39.249999999941792"/>
    <x v="0"/>
    <d v="1899-12-30T06:00:00"/>
    <s v="NO"/>
    <s v="MSKU4598513"/>
    <s v="CTU FLEVOKUST BV"/>
    <n v="520"/>
    <e v="#N/A"/>
    <n v="35"/>
    <n v="35"/>
    <n v="1"/>
    <s v="WEEK"/>
    <s v="CTU FLEVOKUST BVWEEK"/>
    <n v="555"/>
    <n v="0"/>
    <n v="555"/>
    <m/>
  </r>
  <r>
    <s v="MERETE MAERSK"/>
    <s v="Rotterdam"/>
    <d v="2024-05-25T14:55:00"/>
    <x v="49"/>
    <x v="1"/>
    <s v="MAERSK"/>
    <s v="MSKU4614698"/>
    <s v="LELYSTAD"/>
    <d v="2024-05-26T19:00:00"/>
    <d v="2024-05-26T21:51:00"/>
    <x v="516"/>
    <d v="2024-05-26T22:12:00"/>
    <x v="0"/>
    <s v="NO"/>
    <n v="0"/>
    <n v="21"/>
    <x v="4"/>
    <d v="2024-05-26T21:51:00"/>
    <d v="1899-12-31T04:05:00"/>
    <n v="28.083333333197515"/>
    <x v="0"/>
    <x v="6"/>
    <n v="3"/>
    <s v="SI"/>
    <d v="1899-12-31T07:05:00"/>
    <n v="31.083333333197515"/>
    <d v="1899-12-30T00:00:00"/>
    <s v="SI"/>
    <n v="0"/>
    <d v="1899-12-31T07:17:00"/>
    <n v="31.283333333325572"/>
    <x v="0"/>
    <d v="1899-12-30T22:00:00"/>
    <s v="NIGHT"/>
    <s v="MSKU4614698"/>
    <s v="LOGIX"/>
    <n v="530"/>
    <e v="#N/A"/>
    <n v="50"/>
    <n v="0"/>
    <n v="7"/>
    <s v="NIGHT"/>
    <s v="LOGIXNIGHT"/>
    <n v="530"/>
    <n v="25"/>
    <n v="555"/>
    <m/>
  </r>
  <r>
    <s v="MERETE MAERSK"/>
    <s v="Rotterdam"/>
    <d v="2024-05-25T14:55:00"/>
    <x v="49"/>
    <x v="2"/>
    <s v="MAERSK"/>
    <s v="MSKU4697521"/>
    <s v="LELYSTAD"/>
    <d v="2024-05-26T19:00:00"/>
    <d v="2024-05-26T23:05:00"/>
    <x v="517"/>
    <d v="2024-05-26T23:20:00"/>
    <x v="0"/>
    <s v="NO"/>
    <n v="0"/>
    <n v="21"/>
    <x v="4"/>
    <d v="2024-05-26T23:05:00"/>
    <d v="1899-12-31T04:05:00"/>
    <n v="28.083333333197515"/>
    <x v="0"/>
    <x v="22"/>
    <n v="5.0000000000582077"/>
    <s v="SI"/>
    <d v="1899-12-31T09:05:00"/>
    <n v="33.083333333255723"/>
    <d v="1899-12-30T00:00:00"/>
    <s v="SI"/>
    <n v="0"/>
    <d v="1899-12-31T08:25:00"/>
    <n v="32.416666666511446"/>
    <x v="0"/>
    <d v="1899-12-30T00:00:00"/>
    <s v="NIGHT"/>
    <s v="MSKU4697521"/>
    <s v="OM TRANSPORT"/>
    <n v="475"/>
    <e v="#N/A"/>
    <n v="50"/>
    <n v="0"/>
    <n v="1"/>
    <s v="NIGHT"/>
    <s v="OM TRANSPORTNIGHT"/>
    <n v="475"/>
    <n v="25"/>
    <n v="500"/>
    <m/>
  </r>
  <r>
    <s v="MERETE MAERSK"/>
    <s v="Rotterdam"/>
    <d v="2024-05-25T14:55:00"/>
    <x v="49"/>
    <x v="3"/>
    <s v="MAERSK"/>
    <s v="MSKU5210392"/>
    <s v="LELYSTAD"/>
    <d v="2024-05-26T19:00:00"/>
    <d v="2024-05-26T18:05:00"/>
    <x v="514"/>
    <d v="2024-05-26T19:30:00"/>
    <x v="0"/>
    <s v="NO"/>
    <n v="0"/>
    <n v="21"/>
    <x v="4"/>
    <d v="2024-05-26T18:05:00"/>
    <d v="1899-12-31T04:05:00"/>
    <n v="28.083333333197515"/>
    <x v="0"/>
    <x v="1"/>
    <n v="0"/>
    <s v="SI"/>
    <d v="1899-12-31T04:05:00"/>
    <n v="28.083333333197515"/>
    <d v="1899-12-30T00:00:00"/>
    <s v="SI"/>
    <n v="0"/>
    <d v="1899-12-31T04:35:00"/>
    <n v="28.583333333255723"/>
    <x v="0"/>
    <d v="1899-12-30T19:00:00"/>
    <s v="NO"/>
    <s v="MSKU5210392"/>
    <s v="MSI"/>
    <n v="500"/>
    <e v="#N/A"/>
    <n v="50"/>
    <n v="0"/>
    <n v="7"/>
    <s v="SUNDAY"/>
    <s v="MSISUNDAY"/>
    <n v="500"/>
    <n v="25"/>
    <n v="525"/>
    <m/>
  </r>
  <r>
    <s v="MERETE MAERSK"/>
    <s v="Rotterdam"/>
    <d v="2024-05-25T14:55:00"/>
    <x v="49"/>
    <x v="3"/>
    <s v="MAERSK"/>
    <s v="MSKU9689241"/>
    <s v="LELYSTAD"/>
    <d v="2024-05-26T19:00:00"/>
    <d v="2024-05-26T22:22:00"/>
    <x v="516"/>
    <d v="2024-05-26T22:35:00"/>
    <x v="0"/>
    <s v="NO"/>
    <n v="0"/>
    <n v="21"/>
    <x v="4"/>
    <d v="2024-05-26T22:22:00"/>
    <d v="1899-12-31T04:05:00"/>
    <n v="28.083333333197515"/>
    <x v="0"/>
    <x v="6"/>
    <n v="3"/>
    <s v="SI"/>
    <d v="1899-12-31T07:05:00"/>
    <n v="31.083333333197515"/>
    <d v="1899-12-30T00:22:00"/>
    <s v="SI"/>
    <n v="0.36666666663950309"/>
    <d v="1899-12-31T07:40:00"/>
    <n v="31.666666666511446"/>
    <x v="0"/>
    <d v="1899-12-30T22:00:00"/>
    <s v="NIGHT"/>
    <s v="MSKU9689241"/>
    <s v="MSI"/>
    <n v="530"/>
    <e v="#N/A"/>
    <n v="50"/>
    <n v="0"/>
    <n v="7"/>
    <s v="NIGHT"/>
    <s v="MSINIGHT"/>
    <n v="530"/>
    <n v="25"/>
    <n v="555"/>
    <m/>
  </r>
  <r>
    <s v="MERETE MAERSK"/>
    <s v="Rotterdam"/>
    <d v="2024-05-25T14:55:00"/>
    <x v="49"/>
    <x v="3"/>
    <s v="MAERSK"/>
    <s v="TCKU7267915"/>
    <s v="LELYSTAD"/>
    <d v="2024-05-26T19:00:00"/>
    <d v="2024-05-26T19:07:00"/>
    <x v="514"/>
    <d v="2024-05-26T20:02:00"/>
    <x v="0"/>
    <s v="CLEANING"/>
    <n v="0"/>
    <n v="21"/>
    <x v="4"/>
    <d v="2024-05-26T19:07:00"/>
    <d v="1899-12-31T04:05:00"/>
    <n v="28.083333333197515"/>
    <x v="0"/>
    <x v="1"/>
    <n v="0"/>
    <s v="SI"/>
    <d v="1899-12-31T04:05:00"/>
    <n v="28.083333333197515"/>
    <d v="1899-12-30T00:07:00"/>
    <s v="SI"/>
    <n v="0.11666666669771075"/>
    <d v="1899-12-31T05:07:00"/>
    <n v="29.116666666581295"/>
    <x v="0"/>
    <d v="1899-12-30T19:00:00"/>
    <s v="NO"/>
    <s v="TCKU7267915"/>
    <s v="MSI"/>
    <n v="500"/>
    <n v="120"/>
    <n v="50"/>
    <n v="0"/>
    <n v="7"/>
    <s v="SUNDAY"/>
    <s v="MSISUNDAY"/>
    <n v="620"/>
    <n v="25"/>
    <n v="645"/>
    <m/>
  </r>
  <r>
    <s v="MERETE MAERSK"/>
    <s v="Rotterdam"/>
    <d v="2024-05-25T14:55:00"/>
    <x v="49"/>
    <x v="2"/>
    <s v="MAERSK"/>
    <s v="TRHU7599707"/>
    <s v="LELYSTAD"/>
    <d v="2024-05-26T19:00:00"/>
    <d v="2024-05-27T00:06:00"/>
    <x v="518"/>
    <d v="2024-05-27T00:20:00"/>
    <x v="0"/>
    <s v="NO"/>
    <n v="0"/>
    <n v="22"/>
    <x v="4"/>
    <d v="2024-05-27T00:06:00"/>
    <d v="1899-12-31T04:05:00"/>
    <n v="28.083333333197515"/>
    <x v="0"/>
    <x v="15"/>
    <n v="7.0000000001164153"/>
    <s v="SI"/>
    <d v="1899-12-31T11:05:00"/>
    <n v="35.083333333313931"/>
    <d v="1899-12-30T00:00:00"/>
    <s v="SI"/>
    <n v="0"/>
    <d v="1899-12-31T09:25:00"/>
    <n v="33.416666666627862"/>
    <x v="0"/>
    <d v="1899-12-30T02:00:00"/>
    <s v="NIGHT"/>
    <s v="TRHU7599707"/>
    <s v="OM TRANSPORT"/>
    <n v="475"/>
    <e v="#N/A"/>
    <n v="50"/>
    <n v="0"/>
    <n v="1"/>
    <s v="NIGHT"/>
    <s v="OM TRANSPORTNIGHT"/>
    <n v="475"/>
    <n v="25"/>
    <n v="500"/>
    <m/>
  </r>
  <r>
    <s v="MAERSK GUAYAQUIL"/>
    <s v="Rotterdam"/>
    <d v="2024-05-26T22:43:00"/>
    <x v="50"/>
    <x v="0"/>
    <s v="MAERSK"/>
    <s v="BEAU5987276"/>
    <s v="LELYSTAD"/>
    <d v="2024-05-28T15:00:00"/>
    <d v="2024-05-28T16:52:00"/>
    <x v="519"/>
    <d v="2024-05-28T17:30:00"/>
    <x v="1"/>
    <s v="NO"/>
    <n v="0"/>
    <n v="22"/>
    <x v="4"/>
    <d v="2024-05-28T16:52:00"/>
    <d v="1899-12-31T16:17:00"/>
    <n v="40.283333333325572"/>
    <x v="0"/>
    <x v="6"/>
    <n v="3"/>
    <s v="SI"/>
    <d v="1899-12-31T19:17:00"/>
    <n v="43.283333333325572"/>
    <d v="1899-12-30T00:00:00"/>
    <s v="SI"/>
    <n v="0"/>
    <d v="1899-12-31T18:47:00"/>
    <n v="42.783333333267365"/>
    <x v="0"/>
    <d v="1899-12-30T18:00:00"/>
    <s v="NO"/>
    <s v="BEAU5987276"/>
    <s v="CTU FLEVOKUST BV"/>
    <n v="380"/>
    <e v="#N/A"/>
    <n v="35"/>
    <n v="0"/>
    <n v="2"/>
    <s v="WEEK"/>
    <s v="CTU FLEVOKUST BVWEEK"/>
    <n v="380"/>
    <n v="0"/>
    <n v="530"/>
    <n v="150"/>
  </r>
  <r>
    <s v="MAERSK GUAYAQUIL"/>
    <s v="Rotterdam"/>
    <d v="2024-05-26T22:43:00"/>
    <x v="50"/>
    <x v="0"/>
    <s v="MAERSK"/>
    <s v="GCXU5766563"/>
    <s v="LELYSTAD"/>
    <d v="2024-05-28T15:00:00"/>
    <d v="2024-05-28T22:37:00"/>
    <x v="520"/>
    <d v="2024-05-28T23:50:00"/>
    <x v="1"/>
    <s v="NO"/>
    <n v="0"/>
    <n v="22"/>
    <x v="4"/>
    <d v="2024-05-28T22:37:00"/>
    <d v="1899-12-31T16:17:00"/>
    <n v="40.283333333325572"/>
    <x v="0"/>
    <x v="29"/>
    <n v="8.0000000000582077"/>
    <s v="SI"/>
    <d v="1900-01-01T00:17:00"/>
    <n v="48.28333333338378"/>
    <d v="1899-12-30T00:00:00"/>
    <s v="SI"/>
    <n v="0"/>
    <d v="1900-01-01T01:07:00"/>
    <n v="49.116666666639503"/>
    <x v="1"/>
    <d v="1899-12-30T23:00:00"/>
    <s v="NIGHT"/>
    <s v="GCXU5766563"/>
    <s v="CTU FLEVOKUST BV"/>
    <n v="380"/>
    <e v="#N/A"/>
    <n v="35"/>
    <n v="0"/>
    <n v="2"/>
    <s v="NIGHT"/>
    <s v="CTU FLEVOKUST BVNIGHT"/>
    <n v="380"/>
    <n v="0"/>
    <n v="380"/>
    <m/>
  </r>
  <r>
    <s v="MAERSK GUAYAQUIL"/>
    <s v="Rotterdam"/>
    <d v="2024-05-26T22:43:00"/>
    <x v="50"/>
    <x v="0"/>
    <s v="MAERSK"/>
    <s v="HASU4244300"/>
    <s v="LELYSTAD"/>
    <d v="2024-05-28T15:00:00"/>
    <d v="2024-05-28T21:05:00"/>
    <x v="521"/>
    <d v="2024-05-28T21:35:00"/>
    <x v="1"/>
    <s v="NO"/>
    <n v="0"/>
    <n v="22"/>
    <x v="4"/>
    <d v="2024-05-28T21:05:00"/>
    <d v="1899-12-31T16:17:00"/>
    <n v="40.283333333325572"/>
    <x v="0"/>
    <x v="8"/>
    <n v="6"/>
    <s v="SI"/>
    <d v="1899-12-31T22:17:00"/>
    <n v="46.283333333325572"/>
    <d v="1899-12-30T00:05:00"/>
    <s v="SI"/>
    <n v="8.3333333255723119E-2"/>
    <d v="1899-12-31T22:52:00"/>
    <n v="46.866666666639503"/>
    <x v="0"/>
    <d v="1899-12-30T21:00:00"/>
    <s v="NIGHT"/>
    <s v="HASU4244300"/>
    <s v="CTU FLEVOKUST BV"/>
    <n v="380"/>
    <e v="#N/A"/>
    <n v="35"/>
    <n v="0"/>
    <n v="2"/>
    <s v="NIGHT"/>
    <s v="CTU FLEVOKUST BVNIGHT"/>
    <n v="380"/>
    <n v="0"/>
    <n v="380"/>
    <m/>
  </r>
  <r>
    <s v="MAERSK GUAYAQUIL"/>
    <s v="Rotterdam"/>
    <d v="2024-05-26T22:43:00"/>
    <x v="50"/>
    <x v="0"/>
    <s v="MAERSK"/>
    <s v="MRKU9902083"/>
    <s v="LELYSTAD"/>
    <d v="2024-05-28T15:00:00"/>
    <d v="2024-05-29T16:06:00"/>
    <x v="522"/>
    <d v="2024-05-29T16:20:00"/>
    <x v="1"/>
    <s v="NO"/>
    <n v="0"/>
    <n v="22"/>
    <x v="4"/>
    <d v="2024-05-29T16:06:00"/>
    <d v="1899-12-31T16:17:00"/>
    <n v="40.283333333325572"/>
    <x v="0"/>
    <x v="27"/>
    <n v="26.000000000058208"/>
    <s v="NO"/>
    <d v="1900-01-01T18:17:00"/>
    <n v="66.28333333338378"/>
    <d v="1899-12-30T00:00:00"/>
    <s v="SI"/>
    <n v="0"/>
    <d v="1900-01-01T17:37:00"/>
    <n v="65.616666666639503"/>
    <x v="1"/>
    <d v="1899-12-30T17:00:00"/>
    <s v="NO"/>
    <s v="MRKU9902083"/>
    <s v="CTU FLEVOKUST BV"/>
    <n v="380"/>
    <e v="#N/A"/>
    <n v="35"/>
    <n v="0"/>
    <n v="3"/>
    <s v="WEEK"/>
    <s v="CTU FLEVOKUST BVWEEK"/>
    <n v="380"/>
    <n v="0"/>
    <n v="380"/>
    <m/>
  </r>
  <r>
    <s v="MAERSK GUAYAQUIL"/>
    <s v="Rotterdam"/>
    <d v="2024-05-26T22:43:00"/>
    <x v="50"/>
    <x v="3"/>
    <s v="MAERSK"/>
    <s v="MRSU4578919"/>
    <s v="LELYSTAD"/>
    <d v="2024-05-27T13:00:00"/>
    <d v="2024-05-27T14:17:00"/>
    <x v="523"/>
    <d v="2024-05-27T14:53:00"/>
    <x v="0"/>
    <s v="NO"/>
    <n v="0"/>
    <n v="22"/>
    <x v="4"/>
    <d v="2024-05-27T14:17:00"/>
    <d v="1899-12-30T14:17:00"/>
    <n v="14.283333333267365"/>
    <x v="0"/>
    <x v="1"/>
    <n v="0"/>
    <s v="SI"/>
    <d v="1899-12-30T14:17:00"/>
    <n v="14.283333333267365"/>
    <d v="1899-12-30T01:17:00"/>
    <s v="NO"/>
    <n v="1.2833333333255723"/>
    <d v="1899-12-30T16:10:00"/>
    <n v="16.166666666627862"/>
    <x v="0"/>
    <d v="1899-12-30T13:00:00"/>
    <s v="NO"/>
    <s v="MRSU4578919"/>
    <s v="MSI"/>
    <n v="480"/>
    <e v="#N/A"/>
    <n v="50"/>
    <n v="0"/>
    <n v="1"/>
    <s v="WEEK"/>
    <s v="MSIWEEK"/>
    <n v="480"/>
    <n v="25"/>
    <n v="505"/>
    <m/>
  </r>
  <r>
    <s v="MAERSK GUAYAQUIL"/>
    <s v="Rotterdam"/>
    <d v="2024-05-26T22:43:00"/>
    <x v="50"/>
    <x v="0"/>
    <s v="MAERSK"/>
    <s v="MRSU6191908"/>
    <s v="LELYSTAD"/>
    <d v="2024-05-27T13:00:00"/>
    <d v="2024-05-27T16:14:00"/>
    <x v="524"/>
    <d v="2024-05-27T17:12:00"/>
    <x v="0"/>
    <s v="NO"/>
    <n v="0"/>
    <n v="22"/>
    <x v="4"/>
    <d v="2024-05-27T16:14:00"/>
    <d v="1899-12-30T14:17:00"/>
    <n v="14.283333333267365"/>
    <x v="0"/>
    <x v="2"/>
    <n v="4.0000000001164153"/>
    <s v="SI"/>
    <d v="1899-12-30T18:17:00"/>
    <n v="18.28333333338378"/>
    <d v="1899-12-30T00:00:00"/>
    <s v="SI"/>
    <n v="0"/>
    <d v="1899-12-30T18:29:00"/>
    <n v="18.483333333337214"/>
    <x v="0"/>
    <d v="1899-12-30T17:00:00"/>
    <s v="NO"/>
    <s v="MRSU6191908"/>
    <s v="CTU FLEVOKUST BV"/>
    <n v="520"/>
    <e v="#N/A"/>
    <n v="35"/>
    <n v="0"/>
    <n v="1"/>
    <s v="WEEK"/>
    <s v="CTU FLEVOKUST BVWEEK"/>
    <n v="520"/>
    <n v="0"/>
    <n v="520"/>
    <m/>
  </r>
  <r>
    <s v="MAERSK GUAYAQUIL"/>
    <s v="Rotterdam"/>
    <d v="2024-05-26T22:43:00"/>
    <x v="50"/>
    <x v="0"/>
    <s v="MAERSK"/>
    <s v="MRSU6417446"/>
    <s v="LELYSTAD"/>
    <d v="2024-05-28T15:00:00"/>
    <d v="2024-05-29T16:01:00"/>
    <x v="525"/>
    <d v="2024-05-29T16:20:00"/>
    <x v="1"/>
    <s v="NO"/>
    <n v="0"/>
    <n v="22"/>
    <x v="4"/>
    <d v="2024-05-29T16:01:00"/>
    <d v="1899-12-31T16:17:00"/>
    <n v="40.283333333325572"/>
    <x v="0"/>
    <x v="26"/>
    <n v="24.999999999941792"/>
    <s v="NO"/>
    <d v="1900-01-01T17:17:00"/>
    <n v="65.283333333267365"/>
    <d v="1899-12-30T00:01:00"/>
    <s v="SI"/>
    <n v="1.6666666720993817E-2"/>
    <d v="1900-01-01T17:37:00"/>
    <n v="65.616666666639503"/>
    <x v="1"/>
    <d v="1899-12-30T16:00:00"/>
    <s v="NO"/>
    <s v="MRSU6417446"/>
    <s v="CTU FLEVOKUST BV"/>
    <n v="380"/>
    <e v="#N/A"/>
    <n v="35"/>
    <n v="0"/>
    <n v="3"/>
    <s v="WEEK"/>
    <s v="CTU FLEVOKUST BVWEEK"/>
    <n v="380"/>
    <n v="0"/>
    <n v="380"/>
    <m/>
  </r>
  <r>
    <s v="MAERSK GUAYAQUIL"/>
    <s v="Rotterdam"/>
    <d v="2024-05-26T22:43:00"/>
    <x v="50"/>
    <x v="3"/>
    <s v="MAERSK"/>
    <s v="MSKU8939623"/>
    <s v="LELYSTAD"/>
    <d v="2024-05-27T13:00:00"/>
    <d v="2024-05-27T12:35:00"/>
    <x v="523"/>
    <d v="2024-05-27T13:00:00"/>
    <x v="0"/>
    <s v="NO"/>
    <n v="0"/>
    <n v="22"/>
    <x v="4"/>
    <d v="2024-05-27T12:35:00"/>
    <d v="1899-12-30T14:17:00"/>
    <n v="14.283333333267365"/>
    <x v="0"/>
    <x v="1"/>
    <n v="0"/>
    <s v="SI"/>
    <d v="1899-12-30T14:17:00"/>
    <n v="14.283333333267365"/>
    <d v="1899-12-30T00:00:00"/>
    <s v="SI"/>
    <n v="0"/>
    <d v="1899-12-30T14:17:00"/>
    <n v="14.283333333267365"/>
    <x v="0"/>
    <d v="1899-12-30T13:00:00"/>
    <s v="NO"/>
    <s v="MSKU8939623"/>
    <s v="MSI"/>
    <n v="480"/>
    <e v="#N/A"/>
    <n v="50"/>
    <n v="0"/>
    <n v="1"/>
    <s v="WEEK"/>
    <s v="MSIWEEK"/>
    <n v="480"/>
    <n v="25"/>
    <n v="505"/>
    <m/>
  </r>
  <r>
    <s v="MAERSK IOWA"/>
    <s v="Rotterdam"/>
    <d v="2024-05-30T15:56:00"/>
    <x v="51"/>
    <x v="0"/>
    <s v="MAERSK"/>
    <s v="CAAU5411153 "/>
    <s v="LELYSTAD"/>
    <d v="2024-05-31T08:30:00"/>
    <d v="2024-05-31T07:45:00"/>
    <x v="526"/>
    <d v="2024-05-31T08:45:00"/>
    <x v="0"/>
    <s v="NO"/>
    <n v="0"/>
    <n v="22"/>
    <x v="4"/>
    <d v="2024-05-31T07:45:00"/>
    <d v="1899-12-30T16:34:00"/>
    <n v="16.566666666534729"/>
    <x v="0"/>
    <x v="1"/>
    <n v="0"/>
    <s v="SI"/>
    <d v="1899-12-30T16:34:00"/>
    <n v="16.566666666534729"/>
    <d v="1899-12-30T00:00:00"/>
    <s v="SI"/>
    <n v="0"/>
    <d v="1899-12-30T16:49:00"/>
    <n v="16.816666666651145"/>
    <x v="0"/>
    <d v="1899-12-30T08:30:00"/>
    <s v="NO"/>
    <s v="CAAU5411153 "/>
    <s v="CTU FLEVOKUST BV"/>
    <n v="520"/>
    <e v="#N/A"/>
    <n v="35"/>
    <n v="0"/>
    <n v="5"/>
    <s v="WEEK"/>
    <s v="CTU FLEVOKUST BVWEEK"/>
    <n v="520"/>
    <n v="0"/>
    <n v="520"/>
    <m/>
  </r>
  <r>
    <s v="MAERSK GIBRALTAR"/>
    <s v="Rotterdam"/>
    <d v="2024-06-02T08:31:00"/>
    <x v="52"/>
    <x v="0"/>
    <s v="MAERSK"/>
    <s v="MRSU6453680"/>
    <s v="LELYSTAD"/>
    <d v="2024-06-05T06:00:00"/>
    <d v="2024-06-05T15:55:00"/>
    <x v="527"/>
    <d v="2024-06-05T17:04:00"/>
    <x v="1"/>
    <s v="NO"/>
    <n v="0"/>
    <n v="23"/>
    <x v="5"/>
    <d v="2024-06-05T15:55:00"/>
    <d v="1900-01-01T21:29:00"/>
    <n v="69.483333333337214"/>
    <x v="1"/>
    <x v="23"/>
    <n v="12"/>
    <s v="SI"/>
    <d v="1900-01-02T09:29:00"/>
    <n v="81.483333333337214"/>
    <d v="1899-12-30T00:00:00"/>
    <s v="SI"/>
    <n v="0"/>
    <d v="1900-01-02T08:33:00"/>
    <n v="80.549999999930151"/>
    <x v="1"/>
    <d v="1899-12-30T18:00:00"/>
    <s v="NO"/>
    <s v="MRSU6453680"/>
    <s v="CTU FLEVOKUST BV"/>
    <n v="380"/>
    <e v="#N/A"/>
    <n v="35"/>
    <n v="0"/>
    <n v="3"/>
    <s v="WEEK"/>
    <s v="CTU FLEVOKUST BVWEEK"/>
    <n v="380"/>
    <n v="0"/>
    <n v="380"/>
    <m/>
  </r>
  <r>
    <s v="MAERSK GIBRALTAR"/>
    <s v="Rotterdam"/>
    <d v="2024-06-02T08:31:00"/>
    <x v="52"/>
    <x v="0"/>
    <s v="MAERSK"/>
    <s v="MRKU0803449"/>
    <s v="LELYSTAD"/>
    <d v="2024-06-05T06:00:00"/>
    <d v="2024-06-05T22:03:00"/>
    <x v="528"/>
    <d v="2024-06-06T07:22:00"/>
    <x v="1"/>
    <s v="NO"/>
    <n v="0"/>
    <n v="23"/>
    <x v="5"/>
    <d v="2024-06-05T22:03:00"/>
    <d v="1900-01-01T21:29:00"/>
    <n v="69.483333333337214"/>
    <x v="1"/>
    <x v="36"/>
    <n v="9.9999999999417923"/>
    <s v="SI"/>
    <d v="1900-01-02T07:29:00"/>
    <n v="79.483333333279006"/>
    <d v="1899-12-30T06:03:00"/>
    <s v="NO"/>
    <n v="6.0499999999883585"/>
    <d v="1900-01-02T22:51:00"/>
    <n v="94.849999999918509"/>
    <x v="1"/>
    <d v="1899-12-30T16:00:00"/>
    <s v="NO"/>
    <s v="MRKU0803449"/>
    <s v="CTU FLEVOKUST BV"/>
    <n v="380"/>
    <e v="#N/A"/>
    <n v="35"/>
    <n v="0"/>
    <n v="3"/>
    <s v="WEEK"/>
    <s v="CTU FLEVOKUST BVWEEK"/>
    <n v="380"/>
    <n v="0"/>
    <n v="380"/>
    <m/>
  </r>
  <r>
    <s v="MAERSK GIBRALTAR"/>
    <s v="Rotterdam"/>
    <d v="2024-06-02T08:31:00"/>
    <x v="52"/>
    <x v="0"/>
    <s v="MAERSK"/>
    <s v="MRSU4696911"/>
    <s v="LELYSTAD"/>
    <d v="2024-06-05T06:00:00"/>
    <d v="2024-06-05T18:40:00"/>
    <x v="529"/>
    <d v="2024-06-05T19:30:00"/>
    <x v="1"/>
    <s v="NO"/>
    <n v="0"/>
    <n v="23"/>
    <x v="5"/>
    <d v="2024-06-05T18:40:00"/>
    <d v="1900-01-01T21:29:00"/>
    <n v="69.483333333337214"/>
    <x v="1"/>
    <x v="15"/>
    <n v="6.9999999999417923"/>
    <s v="SI"/>
    <d v="1900-01-02T04:29:00"/>
    <n v="76.483333333279006"/>
    <d v="1899-12-30T05:40:00"/>
    <s v="NO"/>
    <n v="5.6666666668024845"/>
    <d v="1900-01-02T10:59:00"/>
    <n v="82.983333333337214"/>
    <x v="1"/>
    <d v="1899-12-30T13:00:00"/>
    <s v="NO"/>
    <s v="MRSU4696911"/>
    <s v="CTU FLEVOKUST BV"/>
    <n v="380"/>
    <e v="#N/A"/>
    <n v="35"/>
    <n v="0"/>
    <n v="3"/>
    <s v="WEEK"/>
    <s v="CTU FLEVOKUST BVWEEK"/>
    <n v="380"/>
    <n v="0"/>
    <n v="380"/>
    <m/>
  </r>
  <r>
    <s v="MAERSK GIBRALTAR"/>
    <s v="Rotterdam"/>
    <d v="2024-06-02T08:31:00"/>
    <x v="52"/>
    <x v="0"/>
    <s v="MAERSK"/>
    <s v="TGHU6748110"/>
    <s v="LELYSTAD"/>
    <d v="2024-06-05T06:00:00"/>
    <d v="2024-06-05T20:17:00"/>
    <x v="530"/>
    <d v="2024-06-06T00:02:00"/>
    <x v="1"/>
    <s v="NO"/>
    <n v="0"/>
    <n v="23"/>
    <x v="5"/>
    <d v="2024-06-05T20:17:00"/>
    <d v="1900-01-01T21:29:00"/>
    <n v="69.483333333337214"/>
    <x v="1"/>
    <x v="2"/>
    <n v="3.9999999999417923"/>
    <s v="SI"/>
    <d v="1900-01-02T01:29:00"/>
    <n v="73.483333333279006"/>
    <d v="1899-12-30T10:17:00"/>
    <s v="NO"/>
    <n v="10.283333333325572"/>
    <d v="1900-01-02T15:31:00"/>
    <n v="87.516666666604578"/>
    <x v="1"/>
    <d v="1899-12-30T10:00:00"/>
    <s v="NO"/>
    <s v="TGHU6748110"/>
    <s v="CTU FLEVOKUST BV"/>
    <n v="380"/>
    <e v="#N/A"/>
    <n v="35"/>
    <n v="0"/>
    <n v="3"/>
    <s v="WEEK"/>
    <s v="CTU FLEVOKUST BVWEEK"/>
    <n v="380"/>
    <n v="0"/>
    <n v="380"/>
    <m/>
  </r>
  <r>
    <s v="MAERSK GIBRALTAR"/>
    <s v="Rotterdam"/>
    <d v="2024-06-02T08:31:00"/>
    <x v="52"/>
    <x v="0"/>
    <s v="MAERSK"/>
    <s v="MRSU4335694"/>
    <s v="LELYSTAD"/>
    <d v="2024-06-05T06:00:00"/>
    <d v="2024-06-05T14:31:00"/>
    <x v="531"/>
    <d v="2024-06-05T15:20:00"/>
    <x v="1"/>
    <s v="NO"/>
    <n v="0"/>
    <n v="23"/>
    <x v="5"/>
    <d v="2024-06-05T14:31:00"/>
    <d v="1900-01-01T21:29:00"/>
    <n v="69.483333333337214"/>
    <x v="1"/>
    <x v="6"/>
    <n v="3"/>
    <s v="SI"/>
    <d v="1900-01-02T00:29:00"/>
    <n v="72.483333333337214"/>
    <d v="1899-12-30T05:31:00"/>
    <s v="NO"/>
    <n v="5.5166666666627862"/>
    <d v="1900-01-02T06:49:00"/>
    <n v="78.816666666709352"/>
    <x v="1"/>
    <d v="1899-12-30T09:00:00"/>
    <s v="NO"/>
    <s v="MRSU4335694"/>
    <s v="CTU FLEVOKUST BV"/>
    <n v="380"/>
    <e v="#N/A"/>
    <n v="35"/>
    <n v="0"/>
    <n v="3"/>
    <s v="WEEK"/>
    <s v="CTU FLEVOKUST BVWEEK"/>
    <n v="380"/>
    <n v="0"/>
    <n v="380"/>
    <m/>
  </r>
  <r>
    <s v="MAERSK GIBRALTAR"/>
    <s v="Rotterdam"/>
    <d v="2024-06-02T08:31:00"/>
    <x v="52"/>
    <x v="0"/>
    <s v="MAERSK"/>
    <s v="SUDU8858546"/>
    <s v="LELYSTAD"/>
    <d v="2024-06-05T06:00:00"/>
    <d v="2024-06-05T15:44:00"/>
    <x v="532"/>
    <d v="2024-06-05T21:30:00"/>
    <x v="1"/>
    <s v="NO"/>
    <n v="0"/>
    <n v="23"/>
    <x v="5"/>
    <d v="2024-06-05T15:44:00"/>
    <d v="1900-01-01T21:29:00"/>
    <n v="69.483333333337214"/>
    <x v="1"/>
    <x v="3"/>
    <n v="2.0000000000582077"/>
    <s v="SI"/>
    <d v="1900-01-01T23:29:00"/>
    <n v="71.483333333395422"/>
    <d v="1899-12-30T07:44:00"/>
    <s v="NO"/>
    <n v="7.7333333332207985"/>
    <d v="1900-01-02T12:59:00"/>
    <n v="84.983333333395422"/>
    <x v="1"/>
    <d v="1899-12-30T08:00:00"/>
    <s v="NO"/>
    <s v="SUDU8858546"/>
    <s v="CTU FLEVOKUST BV"/>
    <n v="380"/>
    <e v="#N/A"/>
    <n v="35"/>
    <n v="0"/>
    <n v="3"/>
    <s v="WEEK"/>
    <s v="CTU FLEVOKUST BVWEEK"/>
    <n v="380"/>
    <n v="0"/>
    <n v="380"/>
    <m/>
  </r>
  <r>
    <s v="MAERSK GIBRALTAR"/>
    <s v="Rotterdam"/>
    <d v="2024-06-02T08:31:00"/>
    <x v="52"/>
    <x v="0"/>
    <s v="MAERSK"/>
    <s v="MRSU3653520"/>
    <s v="LELYSTAD"/>
    <d v="2024-06-05T06:00:00"/>
    <d v="2024-06-05T12:40:00"/>
    <x v="533"/>
    <d v="2024-06-05T13:00:00"/>
    <x v="1"/>
    <s v="NO"/>
    <n v="0"/>
    <n v="23"/>
    <x v="5"/>
    <d v="2024-06-05T12:40:00"/>
    <d v="1900-01-01T21:29:00"/>
    <n v="69.483333333337214"/>
    <x v="1"/>
    <x v="1"/>
    <n v="0"/>
    <s v="SI"/>
    <d v="1900-01-01T21:29:00"/>
    <n v="69.483333333337214"/>
    <d v="1899-12-30T06:40:00"/>
    <s v="NO"/>
    <n v="6.6666666667442769"/>
    <d v="1900-01-02T04:29:00"/>
    <n v="76.483333333279006"/>
    <x v="1"/>
    <d v="1899-12-30T06:00:00"/>
    <s v="NO"/>
    <s v="MRSU3653520"/>
    <s v="CTU FLEVOKUST BV"/>
    <n v="380"/>
    <e v="#N/A"/>
    <n v="35"/>
    <n v="0"/>
    <n v="3"/>
    <s v="WEEK"/>
    <s v="CTU FLEVOKUST BVWEEK"/>
    <n v="380"/>
    <n v="0"/>
    <n v="380"/>
    <m/>
  </r>
  <r>
    <s v="MAERSK GIBRALTAR"/>
    <s v="Rotterdam"/>
    <d v="2024-06-02T08:31:00"/>
    <x v="52"/>
    <x v="0"/>
    <s v="MAERSK"/>
    <s v="MRKU9993669"/>
    <s v="LELYSTAD"/>
    <d v="2024-06-05T06:00:00"/>
    <d v="2024-06-05T14:14:00"/>
    <x v="533"/>
    <d v="2024-06-05T15:30:00"/>
    <x v="1"/>
    <s v="NO"/>
    <n v="0"/>
    <n v="23"/>
    <x v="5"/>
    <d v="2024-06-05T14:14:00"/>
    <d v="1900-01-01T21:29:00"/>
    <n v="69.483333333337214"/>
    <x v="1"/>
    <x v="1"/>
    <n v="0"/>
    <s v="SI"/>
    <d v="1900-01-01T21:29:00"/>
    <n v="69.483333333337214"/>
    <d v="1899-12-30T08:14:00"/>
    <s v="NO"/>
    <n v="8.2333333332790062"/>
    <d v="1900-01-02T06:59:00"/>
    <n v="78.983333333395422"/>
    <x v="1"/>
    <d v="1899-12-30T06:00:00"/>
    <s v="NO"/>
    <s v="MRKU9993669"/>
    <s v="CTU FLEVOKUST BV"/>
    <n v="380"/>
    <e v="#N/A"/>
    <n v="35"/>
    <n v="0"/>
    <n v="3"/>
    <s v="WEEK"/>
    <s v="CTU FLEVOKUST BVWEEK"/>
    <n v="380"/>
    <n v="0"/>
    <n v="380"/>
    <m/>
  </r>
  <r>
    <s v="MAERSK GIBRALTAR"/>
    <s v="Rotterdam"/>
    <d v="2024-06-02T08:31:00"/>
    <x v="52"/>
    <x v="3"/>
    <s v="MAERSK"/>
    <s v="MRKU0732284"/>
    <s v="LELYSTAD"/>
    <d v="2024-06-03T03:00:00"/>
    <d v="2024-06-03T08:01:00"/>
    <x v="534"/>
    <d v="2024-06-03T08:25:00"/>
    <x v="0"/>
    <s v="NO"/>
    <n v="0"/>
    <n v="23"/>
    <x v="5"/>
    <d v="2024-06-03T08:01:00"/>
    <d v="1899-12-30T18:29:00"/>
    <n v="18.483333333337214"/>
    <x v="0"/>
    <x v="22"/>
    <n v="5.0000000000582077"/>
    <s v="SI"/>
    <d v="1899-12-30T23:29:00"/>
    <n v="23.483333333395422"/>
    <d v="1899-12-30T00:01:00"/>
    <s v="SI"/>
    <n v="1.6666666546370834E-2"/>
    <d v="1899-12-30T23:54:00"/>
    <n v="23.900000000023283"/>
    <x v="0"/>
    <d v="1899-12-30T08:00:00"/>
    <s v="NO"/>
    <s v="MRKU0732284"/>
    <s v="MSI"/>
    <n v="480"/>
    <e v="#N/A"/>
    <n v="50"/>
    <n v="0"/>
    <n v="1"/>
    <s v="WEEK"/>
    <s v="MSIWEEK"/>
    <n v="480"/>
    <n v="25"/>
    <n v="505"/>
    <m/>
  </r>
  <r>
    <s v="MAERSK GIBRALTAR"/>
    <s v="Rotterdam"/>
    <d v="2024-06-02T08:31:00"/>
    <x v="52"/>
    <x v="2"/>
    <s v="MAERSK"/>
    <s v="MRSU4672313"/>
    <s v="LELYSTAD"/>
    <d v="2024-06-03T03:00:00"/>
    <d v="2024-06-03T04:23:00"/>
    <x v="535"/>
    <d v="2024-06-03T05:00:00"/>
    <x v="0"/>
    <s v="NO"/>
    <n v="0"/>
    <n v="23"/>
    <x v="5"/>
    <d v="2024-06-03T04:23:00"/>
    <d v="1899-12-30T18:29:00"/>
    <n v="18.483333333337214"/>
    <x v="0"/>
    <x v="3"/>
    <n v="2.0000000000582077"/>
    <s v="SI"/>
    <d v="1899-12-30T20:29:00"/>
    <n v="20.483333333395422"/>
    <d v="1899-12-30T00:00:00"/>
    <s v="SI"/>
    <n v="0"/>
    <d v="1899-12-30T20:29:00"/>
    <n v="20.483333333395422"/>
    <x v="0"/>
    <d v="1899-12-30T05:00:00"/>
    <s v="NO"/>
    <s v="MRSU4672313"/>
    <s v="OM TRANSPORT"/>
    <n v="475"/>
    <e v="#N/A"/>
    <n v="50"/>
    <n v="0"/>
    <n v="1"/>
    <s v="WEEK"/>
    <s v="OM TRANSPORTWEEK"/>
    <n v="475"/>
    <n v="25"/>
    <n v="500"/>
    <m/>
  </r>
  <r>
    <s v="MAERSK GIBRALTAR"/>
    <s v="Rotterdam"/>
    <d v="2024-06-02T08:31:00"/>
    <x v="52"/>
    <x v="2"/>
    <s v="MAERSK"/>
    <s v="MRKU3786345"/>
    <s v="LELYSTAD"/>
    <d v="2024-06-03T03:00:00"/>
    <d v="2024-06-03T02:08:00"/>
    <x v="536"/>
    <d v="2024-06-03T02:25:00"/>
    <x v="0"/>
    <s v="NO"/>
    <n v="0"/>
    <n v="23"/>
    <x v="5"/>
    <d v="2024-06-03T02:08:00"/>
    <d v="1899-12-30T18:29:00"/>
    <n v="18.483333333337214"/>
    <x v="0"/>
    <x v="1"/>
    <n v="0"/>
    <s v="SI"/>
    <d v="1899-12-30T18:29:00"/>
    <n v="18.483333333337214"/>
    <d v="1899-12-30T00:00:00"/>
    <s v="SI"/>
    <n v="0"/>
    <d v="1899-12-30T17:54:00"/>
    <n v="17.900000000023283"/>
    <x v="0"/>
    <d v="1899-12-30T03:00:00"/>
    <s v="NIGHT"/>
    <s v="MRKU3786345"/>
    <s v="OM TRANSPORT"/>
    <n v="475"/>
    <e v="#N/A"/>
    <n v="50"/>
    <n v="0"/>
    <n v="1"/>
    <s v="NIGHT"/>
    <s v="OM TRANSPORTNIGHT"/>
    <n v="475"/>
    <n v="25"/>
    <n v="500"/>
    <m/>
  </r>
  <r>
    <s v="MAERSK GIBRALTAR"/>
    <s v="Rotterdam"/>
    <d v="2024-06-02T08:31:00"/>
    <x v="52"/>
    <x v="3"/>
    <s v="MAERSK"/>
    <s v="MRSU0111700"/>
    <s v="LELYSTAD"/>
    <d v="2024-06-03T03:00:00"/>
    <d v="2024-06-03T02:48:00"/>
    <x v="536"/>
    <d v="2024-06-03T03:59:00"/>
    <x v="0"/>
    <s v="NO"/>
    <n v="0"/>
    <n v="23"/>
    <x v="5"/>
    <d v="2024-06-03T02:48:00"/>
    <d v="1899-12-30T18:29:00"/>
    <n v="18.483333333337214"/>
    <x v="0"/>
    <x v="1"/>
    <n v="0"/>
    <s v="SI"/>
    <d v="1899-12-30T18:29:00"/>
    <n v="18.483333333337214"/>
    <d v="1899-12-30T00:00:00"/>
    <s v="SI"/>
    <n v="0"/>
    <d v="1899-12-30T19:28:00"/>
    <n v="19.466666666732635"/>
    <x v="0"/>
    <d v="1899-12-30T03:00:00"/>
    <s v="NIGHT"/>
    <s v="MRSU0111700"/>
    <s v="MSI"/>
    <n v="530"/>
    <e v="#N/A"/>
    <n v="50"/>
    <n v="0"/>
    <n v="1"/>
    <s v="NIGHT"/>
    <s v="MSINIGHT"/>
    <n v="530"/>
    <n v="25"/>
    <n v="555"/>
    <m/>
  </r>
  <r>
    <s v="MADRID MAERSK"/>
    <s v="Rotterdam"/>
    <d v="2024-06-05T21:50:00"/>
    <x v="53"/>
    <x v="0"/>
    <s v="MAERSK"/>
    <s v="MSKU1167702"/>
    <s v="LELYSTAD"/>
    <d v="2024-06-06T20:00:00"/>
    <d v="2024-06-07T20:12:00"/>
    <x v="537"/>
    <d v="2024-06-07T21:54:00"/>
    <x v="0"/>
    <s v="NO"/>
    <n v="0"/>
    <n v="23"/>
    <x v="5"/>
    <d v="2024-06-07T20:12:00"/>
    <d v="1899-12-30T22:10:00"/>
    <n v="22.166666666802485"/>
    <x v="0"/>
    <x v="20"/>
    <n v="22.999999999883585"/>
    <s v="SI"/>
    <d v="1899-12-31T21:10:00"/>
    <n v="45.166666666686069"/>
    <d v="1899-12-30T01:12:00"/>
    <s v="NO"/>
    <n v="1.2000000000698492"/>
    <d v="1900-01-01T00:04:00"/>
    <n v="48.066666666709352"/>
    <x v="1"/>
    <d v="1899-12-30T19:00:00"/>
    <s v="NO"/>
    <s v="MSKU1167702"/>
    <s v="CTU FLEVOKUST BV"/>
    <n v="520"/>
    <e v="#N/A"/>
    <n v="35"/>
    <n v="0"/>
    <n v="5"/>
    <s v="WEEK"/>
    <s v="CTU FLEVOKUST BVWEEK"/>
    <n v="520"/>
    <n v="0"/>
    <n v="520"/>
    <m/>
  </r>
  <r>
    <s v="MADRID MAERSK"/>
    <s v="Rotterdam"/>
    <d v="2024-06-05T21:50:00"/>
    <x v="53"/>
    <x v="0"/>
    <s v="MAERSK"/>
    <s v="SUDU5981393"/>
    <s v="LELYSTAD"/>
    <d v="2024-06-06T20:00:00"/>
    <d v="2024-06-07T16:40:00"/>
    <x v="538"/>
    <d v="2024-06-07T18:55:00"/>
    <x v="0"/>
    <s v="NO"/>
    <n v="0"/>
    <n v="23"/>
    <x v="5"/>
    <d v="2024-06-07T16:40:00"/>
    <d v="1899-12-30T22:10:00"/>
    <n v="22.166666666802485"/>
    <x v="0"/>
    <x v="28"/>
    <n v="21"/>
    <s v="SI"/>
    <d v="1899-12-31T19:10:00"/>
    <n v="43.166666666802485"/>
    <d v="1899-12-30T00:00:00"/>
    <s v="SI"/>
    <n v="0"/>
    <d v="1899-12-31T21:05:00"/>
    <n v="45.083333333430346"/>
    <x v="0"/>
    <d v="1899-12-30T17:00:00"/>
    <s v="NO"/>
    <s v="SUDU5981393"/>
    <s v="CTU FLEVOKUST BV"/>
    <n v="520"/>
    <e v="#N/A"/>
    <n v="35"/>
    <n v="0"/>
    <n v="5"/>
    <s v="WEEK"/>
    <s v="CTU FLEVOKUST BVWEEK"/>
    <n v="520"/>
    <n v="0"/>
    <n v="570"/>
    <n v="50"/>
  </r>
  <r>
    <s v="MADRID MAERSK"/>
    <s v="Rotterdam"/>
    <d v="2024-06-05T21:50:00"/>
    <x v="53"/>
    <x v="2"/>
    <s v="MAERSK"/>
    <s v="MRSU4906237"/>
    <s v="LELYSTAD"/>
    <d v="2024-06-06T20:00:00"/>
    <d v="2024-06-07T11:40:00"/>
    <x v="539"/>
    <d v="2024-06-07T12:00:00"/>
    <x v="0"/>
    <s v="NO"/>
    <n v="0"/>
    <n v="23"/>
    <x v="5"/>
    <d v="2024-06-07T11:40:00"/>
    <d v="1899-12-30T22:10:00"/>
    <n v="22.166666666802485"/>
    <x v="0"/>
    <x v="4"/>
    <n v="16.999999999883585"/>
    <s v="SI"/>
    <d v="1899-12-31T15:10:00"/>
    <n v="39.166666666686069"/>
    <d v="1899-12-30T00:00:00"/>
    <s v="SI"/>
    <n v="0"/>
    <d v="1899-12-31T14:10:00"/>
    <n v="38.166666666744277"/>
    <x v="0"/>
    <d v="1899-12-30T13:00:00"/>
    <s v="NO"/>
    <s v="MRSU4906237"/>
    <s v="OM TRANSPORT"/>
    <n v="475"/>
    <e v="#N/A"/>
    <n v="50"/>
    <n v="0"/>
    <n v="5"/>
    <s v="WEEK"/>
    <s v="OM TRANSPORTWEEK"/>
    <n v="475"/>
    <n v="25"/>
    <n v="500"/>
    <m/>
  </r>
  <r>
    <s v="MADRID MAERSK"/>
    <s v="Rotterdam"/>
    <d v="2024-06-05T21:50:00"/>
    <x v="53"/>
    <x v="0"/>
    <s v="MAERSK"/>
    <s v="MRKU5882190"/>
    <s v="SIMEI LELYSTAD"/>
    <d v="2024-06-06T20:00:00"/>
    <d v="2024-06-07T09:52:00"/>
    <x v="540"/>
    <d v="2024-06-07T09:05:00"/>
    <x v="0"/>
    <s v="NO"/>
    <n v="1"/>
    <n v="23"/>
    <x v="5"/>
    <d v="2024-06-07T09:52:00"/>
    <d v="1899-12-30T22:10:00"/>
    <n v="22.166666666802485"/>
    <x v="0"/>
    <x v="13"/>
    <n v="12.999999999941792"/>
    <s v="SI"/>
    <d v="1899-12-31T11:10:00"/>
    <n v="35.166666666744277"/>
    <d v="1899-12-30T00:52:00"/>
    <s v="NO"/>
    <n v="0.86666666669771075"/>
    <d v="1899-12-31T11:15:00"/>
    <n v="35.25"/>
    <x v="0"/>
    <d v="1899-12-30T09:00:00"/>
    <s v="NO"/>
    <s v="MRKU5882190"/>
    <s v="CTU FLEVOKUST BV"/>
    <n v="520"/>
    <e v="#N/A"/>
    <n v="35"/>
    <n v="35"/>
    <n v="5"/>
    <s v="WEEK"/>
    <s v="CTU FLEVOKUST BVWEEK"/>
    <n v="555"/>
    <n v="0"/>
    <n v="555"/>
    <m/>
  </r>
  <r>
    <s v="MADRID MAERSK"/>
    <s v="Rotterdam"/>
    <d v="2024-06-05T21:50:00"/>
    <x v="53"/>
    <x v="2"/>
    <s v="MAERSK"/>
    <s v="TGHU9678125"/>
    <s v="LELYSTAD"/>
    <d v="2024-06-06T20:00:00"/>
    <d v="2024-06-07T06:44:00"/>
    <x v="541"/>
    <d v="2024-06-07T08:12:00"/>
    <x v="0"/>
    <s v="CLEANING"/>
    <n v="0"/>
    <n v="23"/>
    <x v="5"/>
    <d v="2024-06-07T06:44:00"/>
    <d v="1899-12-30T22:10:00"/>
    <n v="22.166666666802485"/>
    <x v="0"/>
    <x v="23"/>
    <n v="12"/>
    <s v="SI"/>
    <d v="1899-12-31T10:10:00"/>
    <n v="34.166666666802485"/>
    <d v="1899-12-30T00:00:00"/>
    <s v="SI"/>
    <n v="0"/>
    <d v="1899-12-31T10:22:00"/>
    <n v="34.366666666755918"/>
    <x v="0"/>
    <d v="1899-12-30T08:00:00"/>
    <s v="NO"/>
    <s v="TGHU9678125"/>
    <s v="OM TRANSPORT"/>
    <n v="475"/>
    <n v="110"/>
    <n v="50"/>
    <n v="0"/>
    <n v="5"/>
    <s v="WEEK"/>
    <s v="OM TRANSPORTWEEK"/>
    <n v="585"/>
    <n v="25"/>
    <n v="610"/>
    <m/>
  </r>
  <r>
    <s v="MADRID MAERSK"/>
    <s v="Rotterdam"/>
    <d v="2024-06-05T21:50:00"/>
    <x v="53"/>
    <x v="0"/>
    <s v="MAERSK"/>
    <s v="MSKU1398722"/>
    <s v="SIMEI LELYSTAD"/>
    <d v="2024-06-06T20:00:00"/>
    <d v="2024-06-07T08:38:00"/>
    <x v="542"/>
    <d v="2024-06-07T07:35:00"/>
    <x v="0"/>
    <s v="NO"/>
    <n v="1"/>
    <n v="23"/>
    <x v="5"/>
    <d v="2024-06-07T08:38:00"/>
    <d v="1899-12-30T22:10:00"/>
    <n v="22.166666666802485"/>
    <x v="0"/>
    <x v="38"/>
    <n v="11.499999999941792"/>
    <s v="SI"/>
    <d v="1899-12-31T09:40:00"/>
    <n v="33.666666666744277"/>
    <d v="1899-12-30T01:08:00"/>
    <s v="NO"/>
    <n v="1.1333333333604969"/>
    <d v="1899-12-31T09:45:00"/>
    <n v="33.75"/>
    <x v="0"/>
    <d v="1899-12-30T07:30:00"/>
    <s v="NO"/>
    <s v="MSKU1398722"/>
    <s v="CTU FLEVOKUST BV"/>
    <n v="520"/>
    <e v="#N/A"/>
    <n v="35"/>
    <n v="35"/>
    <n v="5"/>
    <s v="WEEK"/>
    <s v="CTU FLEVOKUST BVWEEK"/>
    <n v="555"/>
    <n v="0"/>
    <n v="655"/>
    <n v="100"/>
  </r>
  <r>
    <s v="MADRID MAERSK"/>
    <s v="Rotterdam"/>
    <d v="2024-06-05T21:50:00"/>
    <x v="53"/>
    <x v="0"/>
    <s v="MAERSK"/>
    <s v="MSKU6362091"/>
    <s v="SIMEI LELYSTAD"/>
    <d v="2024-06-06T20:00:00"/>
    <d v="2024-06-07T07:10:00"/>
    <x v="543"/>
    <d v="2024-06-07T06:15:00"/>
    <x v="0"/>
    <s v="NO"/>
    <n v="1"/>
    <n v="23"/>
    <x v="5"/>
    <d v="2024-06-07T07:10:00"/>
    <d v="1899-12-30T22:10:00"/>
    <n v="22.166666666802485"/>
    <x v="0"/>
    <x v="36"/>
    <n v="9.9999999999417923"/>
    <s v="SI"/>
    <d v="1899-12-31T08:10:00"/>
    <n v="32.166666666744277"/>
    <d v="1899-12-30T01:10:00"/>
    <s v="NO"/>
    <n v="1.1666666666278616"/>
    <d v="1899-12-31T08:25:00"/>
    <n v="32.416666666686069"/>
    <x v="0"/>
    <d v="1899-12-30T06:00:00"/>
    <s v="NO"/>
    <s v="MSKU6362091"/>
    <s v="CTU FLEVOKUST BV"/>
    <n v="520"/>
    <e v="#N/A"/>
    <n v="35"/>
    <n v="35"/>
    <n v="5"/>
    <s v="WEEK"/>
    <s v="CTU FLEVOKUST BVWEEK"/>
    <n v="555"/>
    <n v="0"/>
    <n v="555"/>
    <m/>
  </r>
  <r>
    <s v="MADRID MAERSK"/>
    <s v="Rotterdam"/>
    <d v="2024-06-05T21:50:00"/>
    <x v="53"/>
    <x v="2"/>
    <s v="MAERSK"/>
    <s v="SUDU8929676"/>
    <s v="LELYSTAD"/>
    <d v="2024-06-06T20:00:00"/>
    <d v="2024-06-07T02:53:00"/>
    <x v="544"/>
    <d v="2024-06-07T04:21:00"/>
    <x v="0"/>
    <s v="CLEANING"/>
    <n v="0"/>
    <n v="23"/>
    <x v="5"/>
    <d v="2024-06-07T02:53:00"/>
    <d v="1899-12-30T22:10:00"/>
    <n v="22.166666666802485"/>
    <x v="0"/>
    <x v="19"/>
    <n v="9"/>
    <s v="SI"/>
    <d v="1899-12-31T07:10:00"/>
    <n v="31.166666666802485"/>
    <d v="1899-12-30T00:00:00"/>
    <s v="SI"/>
    <n v="0"/>
    <d v="1899-12-31T06:31:00"/>
    <n v="30.516666666779201"/>
    <x v="0"/>
    <d v="1899-12-30T05:00:00"/>
    <s v="NO"/>
    <s v="SUDU8929676"/>
    <s v="OM TRANSPORT"/>
    <n v="475"/>
    <n v="110"/>
    <n v="50"/>
    <n v="0"/>
    <n v="5"/>
    <s v="WEEK"/>
    <s v="OM TRANSPORTWEEK"/>
    <n v="585"/>
    <n v="25"/>
    <n v="610"/>
    <m/>
  </r>
  <r>
    <s v="MADRID MAERSK"/>
    <s v="Rotterdam"/>
    <d v="2024-06-05T21:50:00"/>
    <x v="53"/>
    <x v="2"/>
    <s v="MAERSK"/>
    <s v="HASU5122137"/>
    <s v="LELYSTAD"/>
    <d v="2024-06-06T20:00:00"/>
    <d v="2024-06-07T04:12:00"/>
    <x v="544"/>
    <d v="2024-06-07T05:10:00"/>
    <x v="0"/>
    <s v="CLEANING"/>
    <n v="0"/>
    <n v="23"/>
    <x v="5"/>
    <d v="2024-06-07T04:12:00"/>
    <d v="1899-12-30T22:10:00"/>
    <n v="22.166666666802485"/>
    <x v="0"/>
    <x v="19"/>
    <n v="9"/>
    <s v="SI"/>
    <d v="1899-12-31T07:10:00"/>
    <n v="31.166666666802485"/>
    <d v="1899-12-30T00:00:00"/>
    <s v="SI"/>
    <n v="0"/>
    <d v="1899-12-31T07:20:00"/>
    <n v="31.333333333488554"/>
    <x v="0"/>
    <d v="1899-12-30T05:00:00"/>
    <s v="NO"/>
    <s v="HASU5122137"/>
    <s v="OM TRANSPORT"/>
    <n v="475"/>
    <n v="110"/>
    <n v="50"/>
    <n v="0"/>
    <n v="5"/>
    <s v="WEEK"/>
    <s v="OM TRANSPORTWEEK"/>
    <n v="585"/>
    <n v="25"/>
    <n v="610"/>
    <m/>
  </r>
  <r>
    <s v="MADRID MAERSK"/>
    <s v="Rotterdam"/>
    <d v="2024-06-05T21:50:00"/>
    <x v="53"/>
    <x v="2"/>
    <s v="MAERSK"/>
    <s v="SUDU5936624"/>
    <s v="LELYSTAD"/>
    <d v="2024-06-06T20:00:00"/>
    <d v="2024-06-07T07:02:00"/>
    <x v="544"/>
    <d v="2024-06-07T07:40:00"/>
    <x v="0"/>
    <s v="NO"/>
    <n v="0"/>
    <n v="23"/>
    <x v="5"/>
    <d v="2024-06-07T07:02:00"/>
    <d v="1899-12-30T22:10:00"/>
    <n v="22.166666666802485"/>
    <x v="0"/>
    <x v="19"/>
    <n v="9"/>
    <s v="SI"/>
    <d v="1899-12-31T07:10:00"/>
    <n v="31.166666666802485"/>
    <d v="1899-12-30T02:02:00"/>
    <s v="NO"/>
    <n v="2.0333333333255723"/>
    <d v="1899-12-31T09:50:00"/>
    <n v="33.833333333430346"/>
    <x v="0"/>
    <d v="1899-12-30T05:00:00"/>
    <s v="NO"/>
    <s v="SUDU5936624"/>
    <s v="OM TRANSPORT"/>
    <n v="475"/>
    <e v="#N/A"/>
    <n v="50"/>
    <n v="0"/>
    <n v="5"/>
    <s v="WEEK"/>
    <s v="OM TRANSPORTWEEK"/>
    <n v="475"/>
    <n v="25"/>
    <n v="500"/>
    <m/>
  </r>
  <r>
    <s v="MADRID MAERSK"/>
    <s v="Rotterdam"/>
    <d v="2024-06-05T21:50:00"/>
    <x v="53"/>
    <x v="2"/>
    <s v="MAERSK"/>
    <s v="MRKU5488925"/>
    <s v="LELYSTAD"/>
    <d v="2024-06-06T20:00:00"/>
    <d v="2024-06-07T04:32:00"/>
    <x v="545"/>
    <d v="2024-06-07T05:02:00"/>
    <x v="0"/>
    <s v="NO"/>
    <n v="0"/>
    <n v="23"/>
    <x v="5"/>
    <d v="2024-06-07T04:32:00"/>
    <d v="1899-12-30T22:10:00"/>
    <n v="22.166666666802485"/>
    <x v="0"/>
    <x v="15"/>
    <n v="6.9999999999417923"/>
    <s v="SI"/>
    <d v="1899-12-31T05:10:00"/>
    <n v="29.166666666744277"/>
    <d v="1899-12-30T01:32:00"/>
    <s v="NO"/>
    <n v="1.5333333332673647"/>
    <d v="1899-12-31T07:12:00"/>
    <n v="31.200000000069849"/>
    <x v="0"/>
    <d v="1899-12-30T03:00:00"/>
    <s v="NIGHT"/>
    <s v="MRKU5488925"/>
    <s v="OM TRANSPORT"/>
    <n v="475"/>
    <e v="#N/A"/>
    <n v="50"/>
    <n v="0"/>
    <n v="5"/>
    <s v="NIGHT"/>
    <s v="OM TRANSPORTNIGHT"/>
    <n v="475"/>
    <n v="25"/>
    <n v="500"/>
    <m/>
  </r>
  <r>
    <s v="MADRID MAERSK"/>
    <s v="Rotterdam"/>
    <d v="2024-06-05T21:50:00"/>
    <x v="53"/>
    <x v="3"/>
    <s v="MAERSK"/>
    <s v="MRKU5619049"/>
    <s v="LELYSTAD"/>
    <d v="2024-06-06T20:00:00"/>
    <d v="2024-06-07T02:10:00"/>
    <x v="546"/>
    <d v="2024-06-07T04:00:00"/>
    <x v="0"/>
    <s v="CLEANING"/>
    <n v="0"/>
    <n v="23"/>
    <x v="5"/>
    <d v="2024-06-07T02:10:00"/>
    <d v="1899-12-30T22:10:00"/>
    <n v="22.166666666802485"/>
    <x v="0"/>
    <x v="8"/>
    <n v="6"/>
    <s v="SI"/>
    <d v="1899-12-31T04:10:00"/>
    <n v="28.166666666802485"/>
    <d v="1899-12-30T00:10:00"/>
    <s v="SI"/>
    <n v="0.16666666668606922"/>
    <d v="1899-12-31T06:10:00"/>
    <n v="30.166666666686069"/>
    <x v="0"/>
    <d v="1899-12-30T02:00:00"/>
    <s v="NIGHT"/>
    <s v="MRKU5619049"/>
    <s v="MSI"/>
    <n v="530"/>
    <n v="120"/>
    <n v="50"/>
    <n v="0"/>
    <n v="5"/>
    <s v="NIGHT"/>
    <s v="MSINIGHT"/>
    <n v="650"/>
    <n v="25"/>
    <n v="675"/>
    <m/>
  </r>
  <r>
    <s v="MADRID MAERSK"/>
    <s v="Rotterdam"/>
    <d v="2024-06-05T21:50:00"/>
    <x v="53"/>
    <x v="3"/>
    <s v="MAERSK"/>
    <s v="SUDU8955037"/>
    <s v="LELYSTAD"/>
    <d v="2024-06-06T20:00:00"/>
    <d v="2024-06-07T01:48:00"/>
    <x v="546"/>
    <d v="2024-06-07T03:50:00"/>
    <x v="0"/>
    <s v="CLEANING"/>
    <n v="0"/>
    <n v="23"/>
    <x v="5"/>
    <d v="2024-06-07T01:48:00"/>
    <d v="1899-12-30T22:10:00"/>
    <n v="22.166666666802485"/>
    <x v="0"/>
    <x v="8"/>
    <n v="6"/>
    <s v="SI"/>
    <d v="1899-12-31T04:10:00"/>
    <n v="28.166666666802485"/>
    <d v="1899-12-30T00:00:00"/>
    <s v="SI"/>
    <n v="0"/>
    <d v="1899-12-31T06:00:00"/>
    <n v="30"/>
    <x v="0"/>
    <d v="1899-12-30T02:00:00"/>
    <s v="NIGHT"/>
    <s v="SUDU8955037"/>
    <s v="MSI"/>
    <n v="530"/>
    <n v="120"/>
    <n v="50"/>
    <n v="0"/>
    <n v="5"/>
    <s v="NIGHT"/>
    <s v="MSINIGHT"/>
    <n v="650"/>
    <n v="25"/>
    <n v="675"/>
    <m/>
  </r>
  <r>
    <s v="MADRID MAERSK"/>
    <s v="Rotterdam"/>
    <d v="2024-06-05T21:50:00"/>
    <x v="53"/>
    <x v="0"/>
    <s v="MAERSK"/>
    <s v="MRKU4692256"/>
    <s v="LELYSTAD"/>
    <d v="2024-06-06T20:00:00"/>
    <d v="2024-06-07T03:19:00"/>
    <x v="547"/>
    <d v="2024-06-07T03:59:00"/>
    <x v="0"/>
    <s v="NO"/>
    <n v="0"/>
    <n v="23"/>
    <x v="5"/>
    <d v="2024-06-07T03:19:00"/>
    <d v="1899-12-30T22:10:00"/>
    <n v="22.166666666802485"/>
    <x v="0"/>
    <x v="22"/>
    <n v="4.9999999998835847"/>
    <s v="SI"/>
    <d v="1899-12-31T03:10:00"/>
    <n v="27.166666666686069"/>
    <d v="1899-12-30T02:19:00"/>
    <s v="NO"/>
    <n v="2.3166666667093523"/>
    <d v="1899-12-31T06:09:00"/>
    <n v="30.150000000139698"/>
    <x v="0"/>
    <d v="1899-12-30T01:00:00"/>
    <s v="NIGHT"/>
    <s v="MRKU4692256"/>
    <s v="CTU FLEVOKUST BV"/>
    <n v="530"/>
    <e v="#N/A"/>
    <n v="35"/>
    <n v="0"/>
    <n v="5"/>
    <s v="NIGHT"/>
    <s v="CTU FLEVOKUST BVNIGHT"/>
    <n v="530"/>
    <n v="0"/>
    <n v="530"/>
    <m/>
  </r>
  <r>
    <s v="MADRID MAERSK"/>
    <s v="Rotterdam"/>
    <d v="2024-06-05T21:50:00"/>
    <x v="53"/>
    <x v="3"/>
    <s v="MAERSK"/>
    <s v="MRKU3767730"/>
    <s v="LELYSTAD"/>
    <d v="2024-06-06T20:00:00"/>
    <d v="2024-06-06T20:37:00"/>
    <x v="548"/>
    <d v="2024-06-06T21:25:00"/>
    <x v="0"/>
    <s v="CLEANING"/>
    <n v="0"/>
    <n v="23"/>
    <x v="5"/>
    <d v="2024-06-06T20:37:00"/>
    <d v="1899-12-30T22:10:00"/>
    <n v="22.166666666802485"/>
    <x v="0"/>
    <x v="6"/>
    <n v="3"/>
    <s v="SI"/>
    <d v="1899-12-31T01:10:00"/>
    <n v="25.166666666802485"/>
    <d v="1899-12-30T00:00:00"/>
    <s v="SI"/>
    <n v="0"/>
    <d v="1899-12-30T23:35:00"/>
    <n v="23.583333333372138"/>
    <x v="0"/>
    <d v="1899-12-30T23:00:00"/>
    <s v="NIGHT"/>
    <s v="MRKU3767730"/>
    <s v="MSI"/>
    <n v="530"/>
    <n v="120"/>
    <n v="50"/>
    <n v="0"/>
    <n v="4"/>
    <s v="NIGHT"/>
    <s v="MSINIGHT"/>
    <n v="650"/>
    <n v="25"/>
    <n v="675"/>
    <m/>
  </r>
  <r>
    <s v="MADRID MAERSK"/>
    <s v="Rotterdam"/>
    <d v="2024-06-05T21:50:00"/>
    <x v="53"/>
    <x v="3"/>
    <s v="MAERSK"/>
    <s v="TCNU4628515"/>
    <s v="LELYSTAD"/>
    <d v="2024-06-06T20:00:00"/>
    <d v="2024-06-06T20:28:00"/>
    <x v="548"/>
    <d v="2024-06-06T21:00:00"/>
    <x v="0"/>
    <s v="CLEANING"/>
    <n v="0"/>
    <n v="23"/>
    <x v="5"/>
    <d v="2024-06-06T20:28:00"/>
    <d v="1899-12-30T22:10:00"/>
    <n v="22.166666666802485"/>
    <x v="0"/>
    <x v="6"/>
    <n v="3"/>
    <s v="SI"/>
    <d v="1899-12-31T01:10:00"/>
    <n v="25.166666666802485"/>
    <d v="1899-12-30T00:00:00"/>
    <s v="SI"/>
    <n v="0"/>
    <d v="1899-12-30T23:10:00"/>
    <n v="23.166666666744277"/>
    <x v="0"/>
    <d v="1899-12-30T23:00:00"/>
    <s v="NIGHT"/>
    <s v="TCNU4628515"/>
    <s v="MSI"/>
    <n v="530"/>
    <n v="120"/>
    <n v="50"/>
    <n v="0"/>
    <n v="4"/>
    <s v="NIGHT"/>
    <s v="MSINIGHT"/>
    <n v="650"/>
    <n v="25"/>
    <n v="675"/>
    <m/>
  </r>
  <r>
    <s v="MADRID MAERSK"/>
    <s v="Rotterdam"/>
    <d v="2024-06-05T21:50:00"/>
    <x v="53"/>
    <x v="0"/>
    <s v="MAERSK"/>
    <s v="FFAU4639672"/>
    <s v="LELYSTAD"/>
    <d v="2024-06-06T20:00:00"/>
    <d v="2024-06-06T21:22:00"/>
    <x v="549"/>
    <d v="2024-06-06T22:30:00"/>
    <x v="0"/>
    <s v="CLEANING"/>
    <n v="0"/>
    <n v="23"/>
    <x v="5"/>
    <d v="2024-06-06T21:22:00"/>
    <d v="1899-12-30T22:10:00"/>
    <n v="22.166666666802485"/>
    <x v="0"/>
    <x v="1"/>
    <n v="0"/>
    <s v="SI"/>
    <d v="1899-12-30T22:10:00"/>
    <n v="22.166666666802485"/>
    <d v="1899-12-30T01:22:00"/>
    <s v="NO"/>
    <n v="1.3666666665812954"/>
    <d v="1899-12-31T00:40:00"/>
    <n v="24.666666666744277"/>
    <x v="0"/>
    <d v="1899-12-30T20:00:00"/>
    <s v="NIGHT"/>
    <s v="FFAU4639672"/>
    <s v="CTU FLEVOKUST BV"/>
    <n v="530"/>
    <n v="100"/>
    <n v="35"/>
    <n v="0"/>
    <n v="4"/>
    <s v="NIGHT"/>
    <s v="CTU FLEVOKUST BVNIGHT"/>
    <n v="630"/>
    <n v="0"/>
    <n v="630"/>
    <m/>
  </r>
  <r>
    <s v="MADRID MAERSK"/>
    <s v="Rotterdam"/>
    <d v="2024-06-05T21:50:00"/>
    <x v="53"/>
    <x v="0"/>
    <s v="MAERSK"/>
    <s v="HASU4110471"/>
    <s v="LELYSTAD"/>
    <d v="2024-06-06T20:00:00"/>
    <d v="2024-06-06T19:16:00"/>
    <x v="549"/>
    <d v="2024-06-06T20:04:00"/>
    <x v="0"/>
    <s v="CLEANING"/>
    <n v="0"/>
    <n v="23"/>
    <x v="5"/>
    <d v="2024-06-06T19:16:00"/>
    <d v="1899-12-30T22:10:00"/>
    <n v="22.166666666802485"/>
    <x v="0"/>
    <x v="1"/>
    <n v="0"/>
    <s v="SI"/>
    <d v="1899-12-30T22:10:00"/>
    <n v="22.166666666802485"/>
    <d v="1899-12-30T00:00:00"/>
    <s v="SI"/>
    <n v="0"/>
    <d v="1899-12-30T22:14:00"/>
    <n v="22.233333333337214"/>
    <x v="0"/>
    <d v="1899-12-30T20:00:00"/>
    <s v="NIGHT"/>
    <s v="HASU4110471"/>
    <s v="CTU FLEVOKUST BV"/>
    <n v="530"/>
    <n v="100"/>
    <n v="35"/>
    <n v="0"/>
    <n v="4"/>
    <s v="NIGHT"/>
    <s v="CTU FLEVOKUST BVNIGHT"/>
    <n v="630"/>
    <n v="0"/>
    <n v="630"/>
    <m/>
  </r>
  <r>
    <s v="MADRID MAERSK"/>
    <s v="Rotterdam"/>
    <d v="2024-06-05T21:50:00"/>
    <x v="53"/>
    <x v="0"/>
    <s v="MAERSK"/>
    <s v="SUDU8707299"/>
    <s v="XPO TALLER LELYSTAD"/>
    <d v="2024-06-06T18:00:00"/>
    <d v="2024-06-06T19:31:00"/>
    <x v="550"/>
    <d v="2024-06-06T19:05:00"/>
    <x v="0"/>
    <s v="NO"/>
    <n v="1"/>
    <n v="23"/>
    <x v="5"/>
    <d v="2024-06-06T19:31:00"/>
    <d v="1899-12-30T20:10:00"/>
    <n v="20.166666666744277"/>
    <x v="0"/>
    <x v="1"/>
    <n v="0"/>
    <s v="SI"/>
    <d v="1899-12-30T20:10:00"/>
    <n v="20.166666666744277"/>
    <d v="1899-12-30T01:31:00"/>
    <s v="NO"/>
    <n v="1.5166666667209938"/>
    <d v="1899-12-30T21:15:00"/>
    <n v="21.250000000116415"/>
    <x v="0"/>
    <d v="1899-12-30T18:00:00"/>
    <s v="NO"/>
    <s v="SUDU8707299"/>
    <s v="CTU FLEVOKUST BV"/>
    <n v="520"/>
    <e v="#N/A"/>
    <n v="35"/>
    <n v="35"/>
    <n v="4"/>
    <s v="WEEK"/>
    <s v="CTU FLEVOKUST BVWEEK"/>
    <n v="555"/>
    <n v="0"/>
    <n v="555"/>
    <m/>
  </r>
  <r>
    <s v="MARGRETHE MAERSK"/>
    <s v="Rotterdam"/>
    <d v="2024-06-12T03:40:00"/>
    <x v="54"/>
    <x v="0"/>
    <s v="MAERSK"/>
    <s v="MSKU9218344"/>
    <s v="LELYSTAD"/>
    <d v="2024-06-12T16:00:00"/>
    <d v="2024-06-12T16:13:00"/>
    <x v="551"/>
    <d v="2024-06-12T16:42:00"/>
    <x v="0"/>
    <s v="CLEANING"/>
    <n v="0"/>
    <n v="24"/>
    <x v="5"/>
    <d v="2024-06-12T16:13:00"/>
    <d v="1899-12-30T12:20:00"/>
    <n v="12.333333333197515"/>
    <x v="0"/>
    <x v="1"/>
    <n v="0"/>
    <s v="SI"/>
    <d v="1899-12-30T12:20:00"/>
    <n v="12.333333333197515"/>
    <d v="1899-12-30T00:13:00"/>
    <s v="SI"/>
    <n v="0.21666666667442769"/>
    <d v="1899-12-30T13:02:00"/>
    <n v="13.033333333209157"/>
    <x v="0"/>
    <d v="1899-12-30T16:00:00"/>
    <s v="NO"/>
    <s v="MSKU9218344"/>
    <s v="CTU FLEVOKUST BV"/>
    <n v="520"/>
    <n v="100"/>
    <n v="35"/>
    <n v="0"/>
    <n v="3"/>
    <s v="WEEK"/>
    <s v="CTU FLEVOKUST BVWEEK"/>
    <n v="620"/>
    <n v="0"/>
    <n v="620"/>
    <m/>
  </r>
  <r>
    <s v="MARGRETHE MAERSK"/>
    <s v="Rotterdam"/>
    <d v="2024-06-12T03:40:00"/>
    <x v="54"/>
    <x v="0"/>
    <s v="MAERSK"/>
    <s v="MAEU9258800"/>
    <s v="SIMEI LELYSTAD"/>
    <d v="2024-06-13T10:00:00"/>
    <d v="2024-06-13T09:16:00"/>
    <x v="552"/>
    <d v="2024-06-13T09:30:00"/>
    <x v="0"/>
    <s v="NO"/>
    <n v="1"/>
    <n v="24"/>
    <x v="5"/>
    <d v="2024-06-13T09:16:00"/>
    <d v="1899-12-31T06:20:00"/>
    <n v="30.333333333197515"/>
    <x v="0"/>
    <x v="1"/>
    <n v="0"/>
    <s v="SI"/>
    <d v="1899-12-31T06:20:00"/>
    <n v="30.333333333197515"/>
    <d v="1899-12-30T00:00:00"/>
    <s v="SI"/>
    <n v="0"/>
    <d v="1899-12-31T05:50:00"/>
    <n v="29.833333333313931"/>
    <x v="0"/>
    <d v="1899-12-30T10:00:00"/>
    <s v="NO"/>
    <s v="MAEU9258800"/>
    <s v="CTU FLEVOKUST BV"/>
    <n v="520"/>
    <e v="#N/A"/>
    <n v="35"/>
    <n v="35"/>
    <n v="4"/>
    <s v="WEEK"/>
    <s v="CTU FLEVOKUST BVWEEK"/>
    <n v="555"/>
    <n v="0"/>
    <n v="555"/>
    <m/>
  </r>
  <r>
    <s v="MARGRETHE MAERSK"/>
    <s v="Rotterdam"/>
    <d v="2024-06-12T03:40:00"/>
    <x v="54"/>
    <x v="2"/>
    <s v="MAERSK"/>
    <s v="TCKU7128247"/>
    <s v="LELYSTAD"/>
    <d v="2024-06-13T10:00:00"/>
    <d v="2024-06-13T09:37:00"/>
    <x v="552"/>
    <d v="2024-06-13T10:00:00"/>
    <x v="0"/>
    <s v="NO"/>
    <n v="0"/>
    <n v="24"/>
    <x v="5"/>
    <d v="2024-06-13T09:37:00"/>
    <d v="1899-12-31T06:20:00"/>
    <n v="30.333333333197515"/>
    <x v="0"/>
    <x v="1"/>
    <n v="0"/>
    <s v="SI"/>
    <d v="1899-12-31T06:20:00"/>
    <n v="30.333333333197515"/>
    <d v="1899-12-30T00:00:00"/>
    <s v="SI"/>
    <n v="0"/>
    <d v="1899-12-31T06:20:00"/>
    <n v="30.333333333197515"/>
    <x v="0"/>
    <d v="1899-12-30T10:00:00"/>
    <s v="NO"/>
    <s v="TCKU7128247"/>
    <s v="OM TRANSPORT"/>
    <n v="475"/>
    <e v="#N/A"/>
    <n v="50"/>
    <n v="0"/>
    <n v="4"/>
    <s v="WEEK"/>
    <s v="OM TRANSPORTWEEK"/>
    <n v="475"/>
    <n v="25"/>
    <n v="500"/>
    <m/>
  </r>
  <r>
    <s v="MARGRETHE MAERSK"/>
    <s v="Rotterdam"/>
    <d v="2024-06-12T03:40:00"/>
    <x v="54"/>
    <x v="3"/>
    <s v="MAERSK"/>
    <s v="MRSU4287240"/>
    <s v="XPO TALLER LELYSTAD"/>
    <d v="2024-06-13T10:00:00"/>
    <d v="2024-06-13T10:58:00"/>
    <x v="552"/>
    <d v="2024-06-13T10:20:00"/>
    <x v="0"/>
    <s v="NO"/>
    <n v="1"/>
    <n v="24"/>
    <x v="5"/>
    <d v="2024-06-13T10:58:00"/>
    <d v="1899-12-31T06:20:00"/>
    <n v="30.333333333197515"/>
    <x v="0"/>
    <x v="1"/>
    <n v="0"/>
    <s v="SI"/>
    <d v="1899-12-31T06:20:00"/>
    <n v="30.333333333197515"/>
    <d v="1899-12-30T00:58:00"/>
    <s v="NO"/>
    <n v="0.96666666667442769"/>
    <d v="1899-12-31T06:40:00"/>
    <n v="30.666666666569654"/>
    <x v="0"/>
    <d v="1899-12-30T10:00:00"/>
    <s v="NO"/>
    <s v="MRSU4287240"/>
    <s v="MSI"/>
    <n v="480"/>
    <e v="#N/A"/>
    <n v="50"/>
    <n v="50"/>
    <n v="4"/>
    <s v="WEEK"/>
    <s v="MSIWEEK"/>
    <n v="530"/>
    <n v="25"/>
    <n v="555"/>
    <m/>
  </r>
  <r>
    <s v="MARGRETHE MAERSK"/>
    <s v="Rotterdam"/>
    <d v="2024-06-12T03:40:00"/>
    <x v="54"/>
    <x v="0"/>
    <s v="MAERSK"/>
    <s v="MRKU3075265"/>
    <s v="SIMEI LELYSTAD"/>
    <d v="2024-06-13T10:00:00"/>
    <d v="2024-06-13T10:32:00"/>
    <x v="553"/>
    <d v="2024-06-13T10:45:00"/>
    <x v="0"/>
    <s v="NO"/>
    <n v="0"/>
    <n v="24"/>
    <x v="5"/>
    <d v="2024-06-13T10:32:00"/>
    <d v="1899-12-31T06:20:00"/>
    <n v="30.333333333197515"/>
    <x v="0"/>
    <x v="18"/>
    <n v="1.0000000001164153"/>
    <s v="SI"/>
    <d v="1899-12-31T07:20:00"/>
    <n v="31.333333333313931"/>
    <d v="1899-12-30T00:00:00"/>
    <s v="SI"/>
    <n v="0"/>
    <d v="1899-12-31T07:05:00"/>
    <n v="31.083333333197515"/>
    <x v="0"/>
    <d v="1899-12-30T11:00:00"/>
    <s v="NO"/>
    <s v="MRKU3075265"/>
    <s v="CTU FLEVOKUST BV"/>
    <n v="520"/>
    <e v="#N/A"/>
    <n v="35"/>
    <n v="0"/>
    <n v="4"/>
    <s v="WEEK"/>
    <s v="CTU FLEVOKUST BVWEEK"/>
    <n v="520"/>
    <n v="0"/>
    <n v="520"/>
    <m/>
  </r>
  <r>
    <s v="MARGRETHE MAERSK"/>
    <s v="Rotterdam"/>
    <d v="2024-06-12T03:40:00"/>
    <x v="54"/>
    <x v="0"/>
    <s v="MAERSK"/>
    <s v="HASU4063174"/>
    <s v="XPO TALLER LELYSTAD"/>
    <d v="2024-06-13T10:00:00"/>
    <d v="2024-06-13T12:50:00"/>
    <x v="554"/>
    <d v="2024-06-13T13:20:00"/>
    <x v="0"/>
    <s v="NO"/>
    <n v="1"/>
    <n v="24"/>
    <x v="5"/>
    <d v="2024-06-13T12:50:00"/>
    <d v="1899-12-31T06:20:00"/>
    <n v="30.333333333197515"/>
    <x v="0"/>
    <x v="3"/>
    <n v="2.0000000000582077"/>
    <s v="SI"/>
    <d v="1899-12-31T08:20:00"/>
    <n v="32.333333333255723"/>
    <d v="1899-12-30T00:50:00"/>
    <s v="NO"/>
    <n v="0.83333333325572312"/>
    <d v="1899-12-31T09:40:00"/>
    <n v="33.666666666569654"/>
    <x v="0"/>
    <d v="1899-12-30T12:00:00"/>
    <s v="NO"/>
    <s v="HASU4063174"/>
    <s v="CTU FLEVOKUST BV"/>
    <n v="520"/>
    <e v="#N/A"/>
    <n v="35"/>
    <n v="35"/>
    <n v="4"/>
    <s v="WEEK"/>
    <s v="CTU FLEVOKUST BVWEEK"/>
    <n v="555"/>
    <n v="0"/>
    <n v="555"/>
    <m/>
  </r>
  <r>
    <s v="MARGRETHE MAERSK"/>
    <s v="Rotterdam"/>
    <d v="2024-06-12T03:40:00"/>
    <x v="54"/>
    <x v="2"/>
    <s v="MAERSK"/>
    <s v="MIEU0056657"/>
    <s v="LELYSTAD"/>
    <d v="2024-06-13T10:00:00"/>
    <d v="2024-06-13T11:27:00"/>
    <x v="554"/>
    <d v="2024-06-13T12:00:00"/>
    <x v="0"/>
    <s v="NO"/>
    <n v="0"/>
    <n v="24"/>
    <x v="5"/>
    <d v="2024-06-13T11:27:00"/>
    <d v="1899-12-31T06:20:00"/>
    <n v="30.333333333197515"/>
    <x v="0"/>
    <x v="3"/>
    <n v="2.0000000000582077"/>
    <s v="SI"/>
    <d v="1899-12-31T08:20:00"/>
    <n v="32.333333333255723"/>
    <d v="1899-12-30T00:00:00"/>
    <s v="SI"/>
    <n v="0"/>
    <d v="1899-12-31T08:20:00"/>
    <n v="32.333333333255723"/>
    <x v="0"/>
    <d v="1899-12-30T12:00:00"/>
    <s v="NO"/>
    <s v="MIEU0056657"/>
    <s v="OM TRANSPORT"/>
    <n v="475"/>
    <e v="#N/A"/>
    <n v="50"/>
    <n v="0"/>
    <n v="4"/>
    <s v="WEEK"/>
    <s v="OM TRANSPORTWEEK"/>
    <n v="475"/>
    <n v="25"/>
    <n v="500"/>
    <m/>
  </r>
  <r>
    <s v="MARGRETHE MAERSK"/>
    <s v="Rotterdam"/>
    <d v="2024-06-12T03:40:00"/>
    <x v="54"/>
    <x v="0"/>
    <s v="MAERSK"/>
    <s v="MRKU0288288"/>
    <s v="SIMEI LELYSTAD"/>
    <d v="2024-06-13T10:00:00"/>
    <d v="2024-06-13T13:30:00"/>
    <x v="555"/>
    <d v="2024-06-13T12:50:00"/>
    <x v="0"/>
    <s v="NO"/>
    <n v="1"/>
    <n v="24"/>
    <x v="5"/>
    <d v="2024-06-13T13:30:00"/>
    <d v="1899-12-31T06:20:00"/>
    <n v="30.333333333197515"/>
    <x v="0"/>
    <x v="6"/>
    <n v="3"/>
    <s v="SI"/>
    <d v="1899-12-31T09:20:00"/>
    <n v="33.333333333197515"/>
    <d v="1899-12-30T00:30:00"/>
    <s v="SI"/>
    <n v="0.50000000005820766"/>
    <d v="1899-12-31T09:10:00"/>
    <n v="33.166666666511446"/>
    <x v="0"/>
    <d v="1899-12-30T13:00:00"/>
    <s v="NO"/>
    <s v="MRKU0288288"/>
    <s v="CTU FLEVOKUST BV"/>
    <n v="520"/>
    <e v="#N/A"/>
    <n v="35"/>
    <n v="35"/>
    <n v="4"/>
    <s v="WEEK"/>
    <s v="CTU FLEVOKUST BVWEEK"/>
    <n v="555"/>
    <n v="0"/>
    <n v="555"/>
    <m/>
  </r>
  <r>
    <s v="MARGRETHE MAERSK"/>
    <s v="Rotterdam"/>
    <d v="2024-06-12T03:40:00"/>
    <x v="54"/>
    <x v="0"/>
    <s v="MAERSK"/>
    <s v="MRSU6264500"/>
    <s v="XPO TALLER LELYSTAD"/>
    <d v="2024-06-13T15:00:00"/>
    <d v="2024-06-13T16:25:00"/>
    <x v="556"/>
    <d v="2024-06-13T15:30:00"/>
    <x v="0"/>
    <s v="NO"/>
    <n v="1"/>
    <n v="24"/>
    <x v="5"/>
    <d v="2024-06-13T16:25:00"/>
    <d v="1899-12-31T11:20:00"/>
    <n v="35.333333333255723"/>
    <x v="0"/>
    <x v="1"/>
    <n v="0"/>
    <s v="SI"/>
    <d v="1899-12-31T11:20:00"/>
    <n v="35.333333333255723"/>
    <d v="1899-12-30T01:25:00"/>
    <s v="NO"/>
    <n v="1.4166666667442769"/>
    <d v="1899-12-31T11:50:00"/>
    <n v="35.833333333313931"/>
    <x v="0"/>
    <d v="1899-12-30T15:00:00"/>
    <s v="NO"/>
    <s v="MRSU6264500"/>
    <s v="CTU FLEVOKUST BV"/>
    <n v="520"/>
    <e v="#N/A"/>
    <n v="35"/>
    <n v="35"/>
    <n v="4"/>
    <s v="WEEK"/>
    <s v="CTU FLEVOKUST BVWEEK"/>
    <n v="555"/>
    <n v="0"/>
    <n v="555"/>
    <m/>
  </r>
  <r>
    <s v="MARGRETHE MAERSK"/>
    <s v="Rotterdam"/>
    <d v="2024-06-12T03:40:00"/>
    <x v="54"/>
    <x v="0"/>
    <s v="MAERSK"/>
    <s v="PONU7693263"/>
    <s v="LELYSTAD"/>
    <d v="2024-06-13T15:00:00"/>
    <d v="2024-06-13T15:09:00"/>
    <x v="556"/>
    <d v="2024-06-13T19:40:00"/>
    <x v="0"/>
    <s v="NO"/>
    <n v="0"/>
    <n v="24"/>
    <x v="5"/>
    <d v="2024-06-13T15:09:00"/>
    <d v="1899-12-31T11:20:00"/>
    <n v="35.333333333255723"/>
    <x v="0"/>
    <x v="1"/>
    <n v="0"/>
    <s v="SI"/>
    <d v="1899-12-31T11:20:00"/>
    <n v="35.333333333255723"/>
    <d v="1899-12-30T00:09:00"/>
    <s v="SI"/>
    <n v="0.1499999999650754"/>
    <d v="1899-12-31T16:00:00"/>
    <n v="39.999999999941792"/>
    <x v="0"/>
    <d v="1899-12-30T15:00:00"/>
    <s v="NO"/>
    <s v="PONU7693263"/>
    <s v="CTU FLEVOKUST BV"/>
    <n v="520"/>
    <e v="#N/A"/>
    <n v="35"/>
    <n v="0"/>
    <n v="4"/>
    <s v="WEEK"/>
    <s v="CTU FLEVOKUST BVWEEK"/>
    <n v="520"/>
    <n v="0"/>
    <n v="520"/>
    <m/>
  </r>
  <r>
    <s v="UASC ZAMZAM"/>
    <s v="Rotterdam"/>
    <d v="2024-06-12T19:54:00"/>
    <x v="55"/>
    <x v="0"/>
    <s v="MAERSK"/>
    <s v="MRSU3141246"/>
    <s v="LELYSTAD"/>
    <d v="2024-06-13T10:00:00"/>
    <d v="2024-06-13T10:14:00"/>
    <x v="552"/>
    <d v="2024-06-13T10:55:00"/>
    <x v="0"/>
    <s v="NO"/>
    <n v="0"/>
    <n v="24"/>
    <x v="5"/>
    <d v="2024-06-13T10:14:00"/>
    <d v="1899-12-30T14:06:00"/>
    <n v="14.099999999860302"/>
    <x v="0"/>
    <x v="1"/>
    <n v="0"/>
    <s v="SI"/>
    <d v="1899-12-30T14:06:00"/>
    <n v="14.099999999860302"/>
    <d v="1899-12-30T00:14:00"/>
    <s v="SI"/>
    <n v="0.2333333333954215"/>
    <d v="1899-12-30T15:01:00"/>
    <n v="15.016666666546371"/>
    <x v="0"/>
    <d v="1899-12-30T10:00:00"/>
    <s v="NO"/>
    <s v="MRSU3141246"/>
    <s v="CTU FLEVOKUST BV"/>
    <n v="520"/>
    <e v="#N/A"/>
    <n v="35"/>
    <n v="0"/>
    <n v="4"/>
    <s v="WEEK"/>
    <s v="CTU FLEVOKUST BVWEEK"/>
    <n v="520"/>
    <n v="0"/>
    <n v="520"/>
    <m/>
  </r>
  <r>
    <s v="UASC ZAMZAM"/>
    <s v="Rotterdam"/>
    <d v="2024-06-12T19:54:00"/>
    <x v="55"/>
    <x v="0"/>
    <s v="MAERSK"/>
    <s v="MRSU5102547"/>
    <s v="LELYSTAD"/>
    <d v="2024-06-13T13:00:00"/>
    <d v="2024-06-13T12:06:00"/>
    <x v="555"/>
    <d v="2024-06-13T12:40:00"/>
    <x v="0"/>
    <s v="NO"/>
    <n v="0"/>
    <n v="24"/>
    <x v="5"/>
    <d v="2024-06-13T12:06:00"/>
    <d v="1899-12-30T17:06:00"/>
    <n v="17.099999999860302"/>
    <x v="0"/>
    <x v="1"/>
    <n v="0"/>
    <s v="SI"/>
    <d v="1899-12-30T17:06:00"/>
    <n v="17.099999999860302"/>
    <d v="1899-12-30T00:00:00"/>
    <s v="SI"/>
    <n v="0"/>
    <d v="1899-12-30T16:46:00"/>
    <n v="16.766666666662786"/>
    <x v="0"/>
    <d v="1899-12-30T13:00:00"/>
    <s v="NO"/>
    <s v="MRSU5102547"/>
    <s v="CTU FLEVOKUST BV"/>
    <n v="520"/>
    <e v="#N/A"/>
    <n v="35"/>
    <n v="0"/>
    <n v="4"/>
    <s v="WEEK"/>
    <s v="CTU FLEVOKUST BVWEEK"/>
    <n v="520"/>
    <n v="0"/>
    <n v="570"/>
    <n v="50"/>
  </r>
  <r>
    <s v="UASC ZAMZAM"/>
    <s v="Rotterdam"/>
    <d v="2024-06-12T19:54:00"/>
    <x v="55"/>
    <x v="2"/>
    <s v="MAERSK"/>
    <s v="PONU8010905"/>
    <s v="LELYSTAD"/>
    <d v="2024-06-13T20:00:00"/>
    <d v="2024-06-14T00:30:00"/>
    <x v="557"/>
    <d v="2024-06-14T00:40:00"/>
    <x v="0"/>
    <s v="NO"/>
    <n v="0"/>
    <n v="24"/>
    <x v="5"/>
    <d v="2024-06-14T00:30:00"/>
    <d v="1899-12-31T00:06:00"/>
    <n v="24.099999999976717"/>
    <x v="0"/>
    <x v="1"/>
    <n v="0"/>
    <s v="SI"/>
    <d v="1899-12-31T00:06:00"/>
    <n v="24.099999999976717"/>
    <d v="1899-12-30T04:30:00"/>
    <s v="NO"/>
    <n v="4.5"/>
    <d v="1899-12-31T04:46:00"/>
    <n v="28.766666666662786"/>
    <x v="0"/>
    <d v="1899-12-30T20:00:00"/>
    <s v="NIGHT"/>
    <s v="PONU8010905"/>
    <s v="OM TRANSPORT"/>
    <n v="475"/>
    <e v="#N/A"/>
    <n v="50"/>
    <n v="0"/>
    <n v="4"/>
    <s v="NIGHT"/>
    <s v="OM TRANSPORTNIGHT"/>
    <n v="475"/>
    <n v="25"/>
    <n v="500"/>
    <m/>
  </r>
  <r>
    <s v="UASC ZAMZAM"/>
    <s v="Rotterdam"/>
    <d v="2024-06-12T19:54:00"/>
    <x v="55"/>
    <x v="3"/>
    <s v="MAERSK"/>
    <s v="PONU0590849"/>
    <s v="LELYSTAD"/>
    <d v="2024-06-14T01:00:00"/>
    <d v="2024-06-14T04:02:00"/>
    <x v="558"/>
    <d v="2024-06-14T04:35:00"/>
    <x v="0"/>
    <s v="NO"/>
    <n v="0"/>
    <n v="24"/>
    <x v="5"/>
    <d v="2024-06-14T04:02:00"/>
    <d v="1899-12-31T05:06:00"/>
    <n v="29.099999999860302"/>
    <x v="0"/>
    <x v="1"/>
    <n v="0"/>
    <s v="SI"/>
    <d v="1899-12-31T05:06:00"/>
    <n v="29.099999999860302"/>
    <d v="1899-12-30T03:02:00"/>
    <s v="NO"/>
    <n v="3.0333333334419876"/>
    <d v="1899-12-31T08:41:00"/>
    <n v="32.683333333174232"/>
    <x v="0"/>
    <d v="1899-12-30T01:00:00"/>
    <s v="NIGHT"/>
    <s v="PONU0590849"/>
    <s v="MSI"/>
    <n v="530"/>
    <e v="#N/A"/>
    <n v="50"/>
    <n v="0"/>
    <n v="5"/>
    <s v="NIGHT"/>
    <s v="MSINIGHT"/>
    <n v="530"/>
    <n v="25"/>
    <n v="555"/>
    <m/>
  </r>
  <r>
    <s v="UASC ZAMZAM"/>
    <s v="Rotterdam"/>
    <d v="2024-06-12T19:54:00"/>
    <x v="55"/>
    <x v="2"/>
    <s v="MAERSK"/>
    <s v="MRSU3741528"/>
    <s v="LELYSTAD"/>
    <d v="2024-06-14T01:00:00"/>
    <d v="2024-06-14T00:01:00"/>
    <x v="558"/>
    <d v="2024-06-14T00:10:00"/>
    <x v="0"/>
    <s v="NO"/>
    <n v="0"/>
    <n v="24"/>
    <x v="5"/>
    <d v="2024-06-14T00:01:00"/>
    <d v="1899-12-31T05:06:00"/>
    <n v="29.099999999860302"/>
    <x v="0"/>
    <x v="1"/>
    <n v="0"/>
    <s v="SI"/>
    <d v="1899-12-31T05:06:00"/>
    <n v="29.099999999860302"/>
    <d v="1899-12-30T00:00:00"/>
    <s v="SI"/>
    <n v="0"/>
    <d v="1899-12-31T04:16:00"/>
    <n v="28.266666666604578"/>
    <x v="0"/>
    <d v="1899-12-30T01:00:00"/>
    <s v="NIGHT"/>
    <s v="MRSU3741528"/>
    <s v="OM TRANSPORT"/>
    <n v="475"/>
    <e v="#N/A"/>
    <n v="50"/>
    <n v="0"/>
    <n v="5"/>
    <s v="NIGHT"/>
    <s v="OM TRANSPORTNIGHT"/>
    <n v="475"/>
    <n v="25"/>
    <n v="500"/>
    <m/>
  </r>
  <r>
    <s v="UASC ZAMZAM"/>
    <s v="Rotterdam"/>
    <d v="2024-06-12T19:54:00"/>
    <x v="55"/>
    <x v="3"/>
    <s v="MAERSK"/>
    <s v="MRSU5467838"/>
    <s v="LELYSTAD"/>
    <d v="2024-06-14T01:00:00"/>
    <d v="2024-06-14T05:08:00"/>
    <x v="558"/>
    <d v="2024-06-14T07:15:00"/>
    <x v="0"/>
    <s v="NO"/>
    <n v="0"/>
    <n v="24"/>
    <x v="5"/>
    <d v="2024-06-14T05:08:00"/>
    <d v="1899-12-31T05:06:00"/>
    <n v="29.099999999860302"/>
    <x v="0"/>
    <x v="1"/>
    <n v="0"/>
    <s v="SI"/>
    <d v="1899-12-31T05:06:00"/>
    <n v="29.099999999860302"/>
    <d v="1899-12-30T04:08:00"/>
    <s v="NO"/>
    <n v="4.1333333333604969"/>
    <d v="1899-12-31T11:21:00"/>
    <n v="35.349999999976717"/>
    <x v="0"/>
    <d v="1899-12-30T01:00:00"/>
    <s v="NIGHT"/>
    <s v="MRSU5467838"/>
    <s v="MSI"/>
    <n v="530"/>
    <e v="#N/A"/>
    <n v="50"/>
    <n v="0"/>
    <n v="5"/>
    <s v="NIGHT"/>
    <s v="MSINIGHT"/>
    <n v="530"/>
    <n v="25"/>
    <n v="555"/>
    <m/>
  </r>
  <r>
    <s v="UASC ZAMZAM"/>
    <s v="Rotterdam"/>
    <d v="2024-06-12T19:54:00"/>
    <x v="55"/>
    <x v="0"/>
    <s v="MAERSK"/>
    <s v="MRKU0969954"/>
    <s v="LELYSTAD"/>
    <d v="2024-06-14T01:00:00"/>
    <d v="2024-06-14T02:09:00"/>
    <x v="559"/>
    <d v="2024-06-14T02:30:00"/>
    <x v="0"/>
    <s v="NO"/>
    <n v="0"/>
    <n v="24"/>
    <x v="5"/>
    <d v="2024-06-14T02:09:00"/>
    <d v="1899-12-31T05:06:00"/>
    <n v="29.099999999860302"/>
    <x v="0"/>
    <x v="3"/>
    <n v="2.0000000000582077"/>
    <s v="SI"/>
    <d v="1899-12-31T07:06:00"/>
    <n v="31.099999999918509"/>
    <d v="1899-12-30T00:00:00"/>
    <s v="SI"/>
    <n v="0"/>
    <d v="1899-12-31T06:36:00"/>
    <n v="30.599999999860302"/>
    <x v="0"/>
    <d v="1899-12-30T03:00:00"/>
    <s v="NIGHT"/>
    <s v="MRKU0969954"/>
    <s v="CTU FLEVOKUST BV"/>
    <n v="530"/>
    <e v="#N/A"/>
    <n v="35"/>
    <n v="0"/>
    <n v="5"/>
    <s v="NIGHT"/>
    <s v="CTU FLEVOKUST BVNIGHT"/>
    <n v="530"/>
    <n v="0"/>
    <n v="530"/>
    <m/>
  </r>
  <r>
    <s v="UASC ZAMZAM"/>
    <s v="Rotterdam"/>
    <d v="2024-06-12T19:54:00"/>
    <x v="55"/>
    <x v="3"/>
    <s v="MAERSK"/>
    <s v="MRKU0635432"/>
    <s v="LELYSTAD"/>
    <d v="2024-06-14T01:00:00"/>
    <d v="2024-06-14T04:00:00"/>
    <x v="560"/>
    <d v="2024-06-14T04:15:00"/>
    <x v="0"/>
    <s v="NO"/>
    <n v="0"/>
    <n v="24"/>
    <x v="5"/>
    <d v="2024-06-14T04:00:00"/>
    <d v="1899-12-31T05:06:00"/>
    <n v="29.099999999860302"/>
    <x v="0"/>
    <x v="6"/>
    <n v="3"/>
    <s v="SI"/>
    <d v="1899-12-31T08:06:00"/>
    <n v="32.099999999860302"/>
    <d v="1899-12-30T00:00:00"/>
    <s v="SI"/>
    <n v="0"/>
    <d v="1899-12-31T08:21:00"/>
    <n v="32.349999999976717"/>
    <x v="0"/>
    <d v="1899-12-30T04:00:00"/>
    <s v="NIGHT"/>
    <s v="MRKU0635432"/>
    <s v="MSI"/>
    <n v="530"/>
    <e v="#N/A"/>
    <n v="50"/>
    <n v="0"/>
    <n v="5"/>
    <s v="NIGHT"/>
    <s v="MSINIGHT"/>
    <n v="530"/>
    <n v="25"/>
    <n v="555"/>
    <m/>
  </r>
  <r>
    <s v="UASC ZAMZAM"/>
    <s v="Rotterdam"/>
    <d v="2024-06-12T19:54:00"/>
    <x v="55"/>
    <x v="3"/>
    <s v="MAERSK"/>
    <s v="MRKU9690092"/>
    <s v="LELYSTAD"/>
    <d v="2024-06-14T01:00:00"/>
    <d v="2024-06-14T05:43:00"/>
    <x v="561"/>
    <d v="2024-06-14T05:55:00"/>
    <x v="0"/>
    <s v="NO"/>
    <n v="0"/>
    <n v="24"/>
    <x v="5"/>
    <d v="2024-06-14T05:43:00"/>
    <d v="1899-12-31T05:06:00"/>
    <n v="29.099999999860302"/>
    <x v="0"/>
    <x v="2"/>
    <n v="4.0000000001164153"/>
    <s v="SI"/>
    <d v="1899-12-31T09:06:00"/>
    <n v="33.099999999976717"/>
    <d v="1899-12-30T00:43:00"/>
    <s v="SI"/>
    <n v="0.71666666655801237"/>
    <d v="1899-12-31T10:01:00"/>
    <n v="34.016666666662786"/>
    <x v="0"/>
    <d v="1899-12-30T05:00:00"/>
    <s v="NO"/>
    <s v="MRKU9690092"/>
    <s v="MSI"/>
    <n v="480"/>
    <e v="#N/A"/>
    <n v="50"/>
    <n v="0"/>
    <n v="5"/>
    <s v="WEEK"/>
    <s v="MSIWEEK"/>
    <n v="480"/>
    <n v="25"/>
    <n v="505"/>
    <m/>
  </r>
  <r>
    <s v="UASC ZAMZAM"/>
    <s v="Rotterdam"/>
    <d v="2024-06-12T19:54:00"/>
    <x v="55"/>
    <x v="0"/>
    <s v="MAERSK"/>
    <s v="MRSU5460052"/>
    <s v="LELYSTAD"/>
    <d v="2024-06-14T10:00:00"/>
    <d v="2024-06-14T09:56:00"/>
    <x v="562"/>
    <d v="2024-06-14T10:30:00"/>
    <x v="0"/>
    <s v="NO"/>
    <n v="0"/>
    <n v="24"/>
    <x v="5"/>
    <d v="2024-06-14T09:56:00"/>
    <d v="1899-12-31T14:06:00"/>
    <n v="38.099999999860302"/>
    <x v="0"/>
    <x v="1"/>
    <n v="0"/>
    <s v="SI"/>
    <d v="1899-12-31T14:06:00"/>
    <n v="38.099999999860302"/>
    <d v="1899-12-30T00:00:00"/>
    <s v="SI"/>
    <n v="0"/>
    <d v="1899-12-31T14:36:00"/>
    <n v="38.599999999918509"/>
    <x v="0"/>
    <d v="1899-12-30T10:00:00"/>
    <s v="NO"/>
    <s v="MRSU5460052"/>
    <s v="CTU FLEVOKUST BV"/>
    <n v="520"/>
    <e v="#N/A"/>
    <n v="35"/>
    <n v="0"/>
    <n v="5"/>
    <s v="WEEK"/>
    <s v="CTU FLEVOKUST BVWEEK"/>
    <n v="520"/>
    <n v="0"/>
    <n v="520"/>
    <m/>
  </r>
  <r>
    <s v="UASC ZAMZAM"/>
    <s v="Rotterdam"/>
    <d v="2024-06-12T19:54:00"/>
    <x v="55"/>
    <x v="0"/>
    <s v="MAERSK"/>
    <s v="MRSU5747905"/>
    <s v="LELYSTAD"/>
    <d v="2024-06-14T11:00:00"/>
    <d v="2024-06-14T11:15:00"/>
    <x v="563"/>
    <d v="2024-06-14T11:40:00"/>
    <x v="0"/>
    <s v="NO"/>
    <n v="0"/>
    <n v="24"/>
    <x v="5"/>
    <d v="2024-06-14T11:15:00"/>
    <d v="1899-12-31T15:06:00"/>
    <n v="39.099999999976717"/>
    <x v="0"/>
    <x v="1"/>
    <n v="0"/>
    <s v="SI"/>
    <d v="1899-12-31T15:06:00"/>
    <n v="39.099999999976717"/>
    <d v="1899-12-30T00:15:00"/>
    <s v="SI"/>
    <n v="0.24999999994179234"/>
    <d v="1899-12-31T15:46:00"/>
    <n v="39.766666666546371"/>
    <x v="0"/>
    <d v="1899-12-30T11:00:00"/>
    <s v="NO"/>
    <s v="MRSU5747905"/>
    <s v="CTU FLEVOKUST BV"/>
    <n v="520"/>
    <e v="#N/A"/>
    <n v="35"/>
    <n v="0"/>
    <n v="5"/>
    <s v="WEEK"/>
    <s v="CTU FLEVOKUST BVWEEK"/>
    <n v="520"/>
    <n v="0"/>
    <n v="520"/>
    <m/>
  </r>
  <r>
    <s v="MARCHEN MAERSK"/>
    <s v="Rotterdam"/>
    <d v="2024-06-19T11:49:00"/>
    <x v="56"/>
    <x v="0"/>
    <s v="MAERSK"/>
    <s v="MRKU6680275"/>
    <s v="SIMEI LELYSTAD"/>
    <d v="2024-06-20T12:00:00"/>
    <d v="2024-06-20T10:48:00"/>
    <x v="564"/>
    <d v="2024-06-20T10:15:00"/>
    <x v="0"/>
    <s v="NO"/>
    <n v="1"/>
    <n v="25"/>
    <x v="5"/>
    <d v="2024-06-20T10:48:00"/>
    <d v="1899-12-31T00:11:00"/>
    <n v="24.183333333407063"/>
    <x v="0"/>
    <x v="1"/>
    <n v="0"/>
    <s v="SI"/>
    <d v="1899-12-31T00:11:00"/>
    <n v="24.183333333407063"/>
    <d v="1899-12-30T00:00:00"/>
    <s v="SI"/>
    <n v="0"/>
    <d v="1899-12-30T22:26:00"/>
    <n v="22.433333333465271"/>
    <x v="0"/>
    <d v="1899-12-30T12:00:00"/>
    <s v="NO"/>
    <s v="MRKU6680275"/>
    <s v="CTU FLEVOKUST BV"/>
    <n v="520"/>
    <e v="#N/A"/>
    <n v="35"/>
    <n v="35"/>
    <n v="4"/>
    <s v="WEEK"/>
    <s v="CTU FLEVOKUST BVWEEK"/>
    <n v="555"/>
    <n v="0"/>
    <n v="555"/>
    <m/>
  </r>
  <r>
    <s v="MARCHEN MAERSK"/>
    <s v="Rotterdam"/>
    <d v="2024-06-19T11:49:00"/>
    <x v="56"/>
    <x v="0"/>
    <s v="MAERSK"/>
    <s v="TRHU4751415"/>
    <s v="LELYSTAD"/>
    <d v="2024-06-20T12:00:00"/>
    <d v="2024-06-20T10:59:00"/>
    <x v="564"/>
    <d v="2024-06-20T11:32:00"/>
    <x v="0"/>
    <s v="NO"/>
    <n v="0"/>
    <n v="25"/>
    <x v="5"/>
    <d v="2024-06-20T10:59:00"/>
    <d v="1899-12-31T00:11:00"/>
    <n v="24.183333333407063"/>
    <x v="0"/>
    <x v="1"/>
    <n v="0"/>
    <s v="SI"/>
    <d v="1899-12-31T00:11:00"/>
    <n v="24.183333333407063"/>
    <d v="1899-12-30T00:00:00"/>
    <s v="SI"/>
    <n v="0"/>
    <d v="1899-12-30T23:43:00"/>
    <n v="23.716666666790843"/>
    <x v="0"/>
    <d v="1899-12-30T12:00:00"/>
    <s v="NO"/>
    <s v="TRHU4751415"/>
    <s v="CTU FLEVOKUST BV"/>
    <n v="520"/>
    <e v="#N/A"/>
    <n v="35"/>
    <n v="0"/>
    <n v="4"/>
    <s v="WEEK"/>
    <s v="CTU FLEVOKUST BVWEEK"/>
    <n v="520"/>
    <n v="0"/>
    <n v="520"/>
    <m/>
  </r>
  <r>
    <s v="CAP SAN VINCENT"/>
    <s v="Rotterdam"/>
    <d v="2024-06-23T12:36:00"/>
    <x v="57"/>
    <x v="3"/>
    <s v="MAERSK"/>
    <s v="MRKU7215827"/>
    <s v="LELYSTAD"/>
    <d v="2024-06-24T19:00:00"/>
    <d v="2024-06-24T16:44:00"/>
    <x v="565"/>
    <d v="2024-06-24T17:38:00"/>
    <x v="0"/>
    <s v="NO"/>
    <n v="0"/>
    <n v="26"/>
    <x v="5"/>
    <d v="2024-06-24T16:44:00"/>
    <d v="1899-12-31T06:24:00"/>
    <n v="30.399999999906868"/>
    <x v="0"/>
    <x v="1"/>
    <n v="0"/>
    <s v="SI"/>
    <d v="1899-12-31T06:24:00"/>
    <n v="30.399999999906868"/>
    <d v="1899-12-30T00:00:00"/>
    <s v="SI"/>
    <n v="0"/>
    <d v="1899-12-31T05:02:00"/>
    <n v="29.033333333325572"/>
    <x v="0"/>
    <d v="1899-12-30T19:00:00"/>
    <s v="NO"/>
    <s v="MRKU7215827"/>
    <s v="MSI"/>
    <n v="480"/>
    <e v="#N/A"/>
    <n v="50"/>
    <n v="0"/>
    <n v="1"/>
    <s v="WEEK"/>
    <s v="MSIWEEK"/>
    <n v="480"/>
    <n v="25"/>
    <n v="505"/>
    <m/>
  </r>
  <r>
    <s v="CAP SAN VINCENT"/>
    <s v="Rotterdam"/>
    <d v="2024-06-23T12:36:00"/>
    <x v="57"/>
    <x v="3"/>
    <s v="MAERSK"/>
    <s v="MRSU4672083"/>
    <s v="LELYSTAD"/>
    <d v="2024-06-24T19:00:00"/>
    <d v="2024-06-24T19:51:00"/>
    <x v="566"/>
    <d v="2024-06-24T20:45:00"/>
    <x v="0"/>
    <s v="NO"/>
    <n v="0"/>
    <n v="26"/>
    <x v="5"/>
    <d v="2024-06-24T19:51:00"/>
    <d v="1899-12-31T06:24:00"/>
    <n v="30.399999999906868"/>
    <x v="0"/>
    <x v="18"/>
    <n v="1.0000000001164153"/>
    <s v="SI"/>
    <d v="1899-12-31T07:24:00"/>
    <n v="31.400000000023283"/>
    <d v="1899-12-30T00:00:00"/>
    <s v="SI"/>
    <n v="0"/>
    <d v="1899-12-31T08:09:00"/>
    <n v="32.150000000023283"/>
    <x v="0"/>
    <d v="1899-12-30T20:00:00"/>
    <s v="NIGHT"/>
    <s v="MRSU4672083"/>
    <s v="MSI"/>
    <n v="530"/>
    <e v="#N/A"/>
    <n v="50"/>
    <n v="0"/>
    <n v="1"/>
    <s v="NIGHT"/>
    <s v="MSINIGHT"/>
    <n v="530"/>
    <n v="25"/>
    <n v="555"/>
    <m/>
  </r>
  <r>
    <s v="CAP SAN VINCENT"/>
    <s v="Rotterdam"/>
    <d v="2024-06-23T12:36:00"/>
    <x v="57"/>
    <x v="1"/>
    <s v="MAERSK"/>
    <s v="MRSU5694852"/>
    <s v="LELYSTAD"/>
    <d v="2024-06-24T19:00:00"/>
    <d v="2024-06-24T20:38:00"/>
    <x v="567"/>
    <d v="2024-06-24T23:45:00"/>
    <x v="0"/>
    <s v="NO"/>
    <n v="0"/>
    <n v="26"/>
    <x v="5"/>
    <d v="2024-06-24T20:38:00"/>
    <d v="1899-12-31T06:24:00"/>
    <n v="30.399999999906868"/>
    <x v="0"/>
    <x v="3"/>
    <n v="2.0000000000582077"/>
    <s v="SI"/>
    <d v="1899-12-31T08:24:00"/>
    <n v="32.399999999965075"/>
    <d v="1899-12-30T00:00:00"/>
    <s v="SI"/>
    <n v="0"/>
    <d v="1899-12-31T11:09:00"/>
    <n v="35.150000000023283"/>
    <x v="0"/>
    <d v="1899-12-30T21:00:00"/>
    <s v="NIGHT"/>
    <s v="MRSU5694852"/>
    <s v="LOGIX"/>
    <n v="530"/>
    <e v="#N/A"/>
    <n v="50"/>
    <n v="0"/>
    <n v="1"/>
    <s v="NIGHT"/>
    <s v="LOGIXNIGHT"/>
    <n v="530"/>
    <n v="25"/>
    <n v="555"/>
    <m/>
  </r>
  <r>
    <s v="CAP SAN VINCENT"/>
    <s v="Rotterdam"/>
    <d v="2024-06-23T12:36:00"/>
    <x v="57"/>
    <x v="1"/>
    <s v="MAERSK"/>
    <s v="MSKU6554617"/>
    <s v="SIMEI LELYSTAD"/>
    <d v="2024-06-24T18:00:00"/>
    <d v="2024-06-24T18:33:00"/>
    <x v="568"/>
    <d v="2024-06-24T18:45:00"/>
    <x v="0"/>
    <s v="NO"/>
    <n v="1"/>
    <n v="26"/>
    <x v="5"/>
    <d v="2024-06-24T18:33:00"/>
    <d v="1899-12-31T05:24:00"/>
    <n v="29.399999999965075"/>
    <x v="0"/>
    <x v="1"/>
    <n v="0"/>
    <s v="SI"/>
    <d v="1899-12-31T05:24:00"/>
    <n v="29.399999999965075"/>
    <d v="1899-12-30T00:33:00"/>
    <s v="SI"/>
    <n v="0.55000000004656613"/>
    <d v="1899-12-31T06:09:00"/>
    <n v="30.149999999965075"/>
    <x v="0"/>
    <d v="1899-12-30T18:00:00"/>
    <s v="NO"/>
    <s v="MSKU6554617"/>
    <s v="LOGIX"/>
    <n v="530"/>
    <e v="#N/A"/>
    <n v="50"/>
    <n v="50"/>
    <n v="1"/>
    <s v="WEEK"/>
    <s v="LOGIXWEEK"/>
    <n v="580"/>
    <n v="25"/>
    <n v="605"/>
    <m/>
  </r>
  <r>
    <s v="MURCIA MAERSK"/>
    <s v="Rotterdam"/>
    <d v="2024-06-25T07:46:00"/>
    <x v="58"/>
    <x v="2"/>
    <s v="MAERSK"/>
    <s v="MAEU9256500"/>
    <s v="LELYSTAD"/>
    <d v="2024-06-26T12:00:00"/>
    <d v="2024-06-26T23:57:00"/>
    <x v="569"/>
    <d v="2024-06-27T00:15:00"/>
    <x v="0"/>
    <s v="NO"/>
    <n v="0"/>
    <n v="26"/>
    <x v="5"/>
    <d v="2024-06-26T23:57:00"/>
    <d v="1899-12-31T04:14:00"/>
    <n v="28.233333333337214"/>
    <x v="0"/>
    <x v="14"/>
    <n v="14.000000000058208"/>
    <s v="SI"/>
    <d v="1899-12-31T18:14:00"/>
    <n v="42.233333333395422"/>
    <d v="1899-12-30T00:00:00"/>
    <s v="SI"/>
    <n v="0"/>
    <d v="1899-12-31T16:29:00"/>
    <n v="40.483333333279006"/>
    <x v="0"/>
    <d v="1899-12-30T02:00:00"/>
    <s v="NIGHT"/>
    <s v="MAEU9256500"/>
    <s v="OM TRANSPORT"/>
    <n v="475"/>
    <e v="#N/A"/>
    <n v="50"/>
    <n v="0"/>
    <n v="4"/>
    <s v="NIGHT"/>
    <s v="OM TRANSPORTNIGHT"/>
    <n v="475"/>
    <n v="25"/>
    <n v="500"/>
    <m/>
  </r>
  <r>
    <s v="MURCIA MAERSK"/>
    <s v="Rotterdam"/>
    <d v="2024-06-25T07:46:00"/>
    <x v="58"/>
    <x v="1"/>
    <s v="MAERSK"/>
    <s v="MAEU9271314"/>
    <s v="LELYSTAD"/>
    <d v="2024-06-26T12:00:00"/>
    <d v="2024-06-26T11:36:00"/>
    <x v="570"/>
    <d v="2024-06-26T12:10:00"/>
    <x v="0"/>
    <s v="NO"/>
    <n v="0"/>
    <n v="26"/>
    <x v="5"/>
    <d v="2024-06-26T11:36:00"/>
    <d v="1899-12-31T04:14:00"/>
    <n v="28.233333333337214"/>
    <x v="0"/>
    <x v="1"/>
    <n v="0"/>
    <s v="SI"/>
    <d v="1899-12-31T04:14:00"/>
    <n v="28.233333333337214"/>
    <d v="1899-12-30T00:00:00"/>
    <s v="SI"/>
    <n v="0"/>
    <d v="1899-12-31T04:24:00"/>
    <n v="28.400000000023283"/>
    <x v="0"/>
    <d v="1899-12-30T12:00:00"/>
    <s v="NO"/>
    <s v="MAEU9271314"/>
    <s v="LOGIX"/>
    <n v="530"/>
    <e v="#N/A"/>
    <n v="50"/>
    <n v="0"/>
    <n v="3"/>
    <s v="WEEK"/>
    <s v="LOGIXWEEK"/>
    <n v="530"/>
    <n v="25"/>
    <n v="555"/>
    <m/>
  </r>
  <r>
    <s v="MURCIA MAERSK"/>
    <s v="Rotterdam"/>
    <d v="2024-06-25T07:46:00"/>
    <x v="58"/>
    <x v="0"/>
    <s v="MAERSK"/>
    <s v="MAEU9294048"/>
    <s v="SIMEI LELYSTAD"/>
    <d v="2024-06-26T12:00:00"/>
    <d v="2024-06-26T18:30:00"/>
    <x v="571"/>
    <d v="2024-06-26T18:50:00"/>
    <x v="0"/>
    <s v="NO"/>
    <n v="1"/>
    <n v="26"/>
    <x v="5"/>
    <d v="2024-06-26T18:30:00"/>
    <d v="1899-12-31T04:14:00"/>
    <n v="28.233333333337214"/>
    <x v="0"/>
    <x v="8"/>
    <n v="6"/>
    <s v="SI"/>
    <d v="1899-12-31T10:14:00"/>
    <n v="34.233333333337214"/>
    <d v="1899-12-30T00:30:00"/>
    <s v="SI"/>
    <n v="0.50000000005820766"/>
    <d v="1899-12-31T11:04:00"/>
    <n v="35.066666666592937"/>
    <x v="0"/>
    <d v="1899-12-30T18:00:00"/>
    <s v="NO"/>
    <s v="MAEU9294048"/>
    <s v="CTU FLEVOKUST BV"/>
    <n v="520"/>
    <e v="#N/A"/>
    <n v="35"/>
    <n v="35"/>
    <n v="3"/>
    <s v="WEEK"/>
    <s v="CTU FLEVOKUST BVWEEK"/>
    <n v="555"/>
    <n v="0"/>
    <n v="555"/>
    <m/>
  </r>
  <r>
    <s v="MURCIA MAERSK"/>
    <s v="Rotterdam"/>
    <d v="2024-06-25T07:46:00"/>
    <x v="58"/>
    <x v="0"/>
    <s v="MAERSK"/>
    <s v="MRKU0266463"/>
    <s v="SIMEI LELYSTAD"/>
    <d v="2024-06-26T12:00:00"/>
    <d v="2024-06-26T13:50:00"/>
    <x v="572"/>
    <d v="2024-06-26T14:10:00"/>
    <x v="0"/>
    <s v="NO"/>
    <n v="1"/>
    <n v="26"/>
    <x v="5"/>
    <d v="2024-06-26T13:50:00"/>
    <d v="1899-12-31T04:14:00"/>
    <n v="28.233333333337214"/>
    <x v="0"/>
    <x v="7"/>
    <n v="1.5"/>
    <s v="SI"/>
    <d v="1899-12-31T05:44:00"/>
    <n v="29.733333333337214"/>
    <d v="1899-12-30T00:20:00"/>
    <s v="SI"/>
    <n v="0.33333333337213844"/>
    <d v="1899-12-31T06:24:00"/>
    <n v="30.400000000081491"/>
    <x v="0"/>
    <d v="1899-12-30T13:30:00"/>
    <s v="NO"/>
    <s v="MRKU0266463"/>
    <s v="CTU FLEVOKUST BV"/>
    <n v="520"/>
    <e v="#N/A"/>
    <n v="35"/>
    <n v="35"/>
    <n v="3"/>
    <s v="WEEK"/>
    <s v="CTU FLEVOKUST BVWEEK"/>
    <n v="555"/>
    <n v="0"/>
    <n v="555"/>
    <m/>
  </r>
  <r>
    <s v="MURCIA MAERSK"/>
    <s v="Rotterdam"/>
    <d v="2024-06-25T07:46:00"/>
    <x v="58"/>
    <x v="3"/>
    <s v="MAERSK"/>
    <s v="MRKU4313840"/>
    <s v="LELYSTAD"/>
    <d v="2024-06-26T12:00:00"/>
    <d v="2024-06-26T13:16:00"/>
    <x v="570"/>
    <d v="2024-06-26T13:45:00"/>
    <x v="0"/>
    <s v="CLEANING"/>
    <n v="0"/>
    <n v="26"/>
    <x v="5"/>
    <d v="2024-06-26T13:16:00"/>
    <d v="1899-12-31T04:14:00"/>
    <n v="28.233333333337214"/>
    <x v="0"/>
    <x v="1"/>
    <n v="0"/>
    <s v="SI"/>
    <d v="1899-12-31T04:14:00"/>
    <n v="28.233333333337214"/>
    <d v="1899-12-30T01:16:00"/>
    <s v="NO"/>
    <n v="1.2666666666045785"/>
    <d v="1899-12-31T05:59:00"/>
    <n v="29.983333333279006"/>
    <x v="0"/>
    <d v="1899-12-30T12:00:00"/>
    <s v="NO"/>
    <s v="MRKU4313840"/>
    <s v="MSI"/>
    <n v="480"/>
    <n v="120"/>
    <n v="50"/>
    <n v="0"/>
    <n v="3"/>
    <s v="WEEK"/>
    <s v="MSIWEEK"/>
    <n v="600"/>
    <n v="25"/>
    <n v="625"/>
    <m/>
  </r>
  <r>
    <s v="MURCIA MAERSK"/>
    <s v="Rotterdam"/>
    <d v="2024-06-25T07:46:00"/>
    <x v="58"/>
    <x v="0"/>
    <s v="MAERSK"/>
    <s v="MSKU0885412"/>
    <s v="SIMEI LELYSTAD"/>
    <d v="2024-06-26T12:00:00"/>
    <d v="2024-06-26T14:35:00"/>
    <x v="573"/>
    <d v="2024-06-26T14:35:00"/>
    <x v="0"/>
    <s v="NO"/>
    <n v="1"/>
    <n v="26"/>
    <x v="5"/>
    <d v="2024-06-26T14:35:00"/>
    <d v="1899-12-31T04:14:00"/>
    <n v="28.233333333337214"/>
    <x v="0"/>
    <x v="6"/>
    <n v="3"/>
    <s v="SI"/>
    <d v="1899-12-31T07:14:00"/>
    <n v="31.233333333337214"/>
    <d v="1899-12-30T00:00:00"/>
    <s v="SI"/>
    <n v="0"/>
    <d v="1899-12-31T06:49:00"/>
    <n v="30.816666666709352"/>
    <x v="0"/>
    <d v="1899-12-30T15:00:00"/>
    <s v="NO"/>
    <s v="MSKU0885412"/>
    <s v="CTU FLEVOKUST BV"/>
    <n v="520"/>
    <e v="#N/A"/>
    <n v="35"/>
    <n v="35"/>
    <n v="3"/>
    <s v="WEEK"/>
    <s v="CTU FLEVOKUST BVWEEK"/>
    <n v="555"/>
    <n v="0"/>
    <n v="555"/>
    <m/>
  </r>
  <r>
    <s v="MURCIA MAERSK"/>
    <s v="Rotterdam"/>
    <d v="2024-06-25T07:46:00"/>
    <x v="58"/>
    <x v="2"/>
    <s v="MAERSK"/>
    <s v="MSKU1256348"/>
    <s v="LELYSTAD"/>
    <d v="2024-06-26T12:00:00"/>
    <d v="2024-06-26T23:56:00"/>
    <x v="574"/>
    <d v="2024-06-27T00:15:00"/>
    <x v="0"/>
    <s v="NO"/>
    <n v="0"/>
    <n v="26"/>
    <x v="5"/>
    <d v="2024-06-26T23:56:00"/>
    <d v="1899-12-31T04:14:00"/>
    <n v="28.233333333337214"/>
    <x v="0"/>
    <x v="23"/>
    <n v="12"/>
    <s v="SI"/>
    <d v="1899-12-31T16:14:00"/>
    <n v="40.233333333337214"/>
    <d v="1899-12-30T00:00:00"/>
    <s v="SI"/>
    <n v="0"/>
    <d v="1899-12-31T16:29:00"/>
    <n v="40.483333333279006"/>
    <x v="0"/>
    <d v="1899-12-30T00:00:00"/>
    <s v="NIGHT"/>
    <s v="MSKU1256348"/>
    <s v="OM TRANSPORT"/>
    <n v="475"/>
    <e v="#N/A"/>
    <n v="50"/>
    <n v="0"/>
    <n v="4"/>
    <s v="NIGHT"/>
    <s v="OM TRANSPORTNIGHT"/>
    <n v="475"/>
    <n v="25"/>
    <n v="600"/>
    <n v="100"/>
  </r>
  <r>
    <s v="MURCIA MAERSK"/>
    <s v="Rotterdam"/>
    <d v="2024-06-25T07:46:00"/>
    <x v="58"/>
    <x v="1"/>
    <s v="MAERSK"/>
    <s v="MSKU4234635"/>
    <s v="LELYSTAD"/>
    <d v="2024-06-26T12:00:00"/>
    <d v="2024-06-26T20:14:00"/>
    <x v="575"/>
    <d v="2024-06-26T22:15:00"/>
    <x v="0"/>
    <s v="NO"/>
    <n v="0"/>
    <n v="26"/>
    <x v="5"/>
    <d v="2024-06-26T20:14:00"/>
    <d v="1899-12-31T04:14:00"/>
    <n v="28.233333333337214"/>
    <x v="0"/>
    <x v="29"/>
    <n v="8.0000000000582077"/>
    <s v="SI"/>
    <d v="1899-12-31T12:14:00"/>
    <n v="36.233333333395422"/>
    <d v="1899-12-30T00:14:00"/>
    <s v="SI"/>
    <n v="0.23333333322079852"/>
    <d v="1899-12-31T14:29:00"/>
    <n v="38.483333333395422"/>
    <x v="0"/>
    <d v="1899-12-30T20:00:00"/>
    <s v="NIGHT"/>
    <s v="MSKU4234635"/>
    <s v="LOGIX"/>
    <n v="530"/>
    <e v="#N/A"/>
    <n v="50"/>
    <n v="0"/>
    <n v="3"/>
    <s v="NIGHT"/>
    <s v="LOGIXNIGHT"/>
    <n v="530"/>
    <n v="25"/>
    <n v="555"/>
    <m/>
  </r>
  <r>
    <s v="MURCIA MAERSK"/>
    <s v="Rotterdam"/>
    <d v="2024-06-25T07:46:00"/>
    <x v="58"/>
    <x v="0"/>
    <s v="MAERSK"/>
    <s v="MSKU4605417"/>
    <s v="LELYSTAD"/>
    <d v="2024-06-26T12:00:00"/>
    <d v="2024-06-26T19:47:00"/>
    <x v="576"/>
    <d v="2024-06-26T21:05:00"/>
    <x v="0"/>
    <s v="NO"/>
    <n v="1"/>
    <n v="26"/>
    <x v="5"/>
    <d v="2024-06-26T19:47:00"/>
    <d v="1899-12-31T04:14:00"/>
    <n v="28.233333333337214"/>
    <x v="0"/>
    <x v="53"/>
    <n v="5.4999999999417923"/>
    <s v="SI"/>
    <d v="1899-12-31T09:44:00"/>
    <n v="33.733333333279006"/>
    <d v="1899-12-30T02:17:00"/>
    <s v="NO"/>
    <n v="2.2833333334419876"/>
    <d v="1899-12-31T13:19:00"/>
    <n v="37.316666666592937"/>
    <x v="0"/>
    <d v="1899-12-30T17:30:00"/>
    <s v="NO"/>
    <s v="MSKU4605417"/>
    <s v="CTU FLEVOKUST BV"/>
    <n v="520"/>
    <e v="#N/A"/>
    <n v="35"/>
    <n v="35"/>
    <n v="3"/>
    <s v="WEEK"/>
    <s v="CTU FLEVOKUST BVWEEK"/>
    <n v="555"/>
    <n v="0"/>
    <n v="555"/>
    <m/>
  </r>
  <r>
    <s v="MURCIA MAERSK"/>
    <s v="Rotterdam"/>
    <d v="2024-06-25T07:46:00"/>
    <x v="58"/>
    <x v="3"/>
    <s v="MAERSK"/>
    <s v="MSKU4613351"/>
    <s v="LELYSTAD"/>
    <d v="2024-06-26T12:00:00"/>
    <d v="2024-06-26T12:24:00"/>
    <x v="570"/>
    <d v="2024-06-26T13:40:00"/>
    <x v="0"/>
    <s v="NO"/>
    <n v="0"/>
    <n v="26"/>
    <x v="5"/>
    <d v="2024-06-26T12:24:00"/>
    <d v="1899-12-31T04:14:00"/>
    <n v="28.233333333337214"/>
    <x v="0"/>
    <x v="1"/>
    <n v="0"/>
    <s v="SI"/>
    <d v="1899-12-31T04:14:00"/>
    <n v="28.233333333337214"/>
    <d v="1899-12-30T00:24:00"/>
    <s v="SI"/>
    <n v="0.40000000008149073"/>
    <d v="1899-12-31T05:54:00"/>
    <n v="29.900000000023283"/>
    <x v="0"/>
    <d v="1899-12-30T12:00:00"/>
    <s v="NO"/>
    <s v="MSKU4613351"/>
    <s v="MSI"/>
    <n v="480"/>
    <e v="#N/A"/>
    <n v="50"/>
    <n v="0"/>
    <n v="3"/>
    <s v="WEEK"/>
    <s v="MSIWEEK"/>
    <n v="480"/>
    <n v="25"/>
    <n v="505"/>
    <m/>
  </r>
  <r>
    <s v="MURCIA MAERSK"/>
    <s v="Rotterdam"/>
    <d v="2024-06-25T07:46:00"/>
    <x v="58"/>
    <x v="2"/>
    <s v="MAERSK"/>
    <s v="SUDU8999591"/>
    <s v="LELYSTAD"/>
    <d v="2024-06-26T12:00:00"/>
    <d v="2024-06-26T22:11:00"/>
    <x v="577"/>
    <d v="2024-06-26T23:40:00"/>
    <x v="0"/>
    <s v="NO"/>
    <n v="0"/>
    <n v="26"/>
    <x v="5"/>
    <d v="2024-06-26T22:11:00"/>
    <d v="1899-12-31T04:14:00"/>
    <n v="28.233333333337214"/>
    <x v="0"/>
    <x v="36"/>
    <n v="9.9999999999417923"/>
    <s v="SI"/>
    <d v="1899-12-31T14:14:00"/>
    <n v="38.233333333279006"/>
    <d v="1899-12-30T00:11:00"/>
    <s v="SI"/>
    <n v="0.18333333340706304"/>
    <d v="1899-12-31T15:54:00"/>
    <n v="39.899999999965075"/>
    <x v="0"/>
    <d v="1899-12-30T22:00:00"/>
    <s v="NIGHT"/>
    <s v="SUDU8999591"/>
    <s v="OM TRANSPORT"/>
    <n v="475"/>
    <e v="#N/A"/>
    <n v="50"/>
    <n v="0"/>
    <n v="3"/>
    <s v="NIGHT"/>
    <s v="OM TRANSPORTNIGHT"/>
    <n v="475"/>
    <n v="25"/>
    <n v="500"/>
    <m/>
  </r>
  <r>
    <s v="MURCIA MAERSK"/>
    <s v="Rotterdam"/>
    <d v="2024-06-25T07:46:00"/>
    <x v="58"/>
    <x v="0"/>
    <s v="MAERSK"/>
    <s v="TIIU2071306"/>
    <s v="SIMEI LELYSTAD"/>
    <d v="2024-06-26T12:00:00"/>
    <d v="2024-06-26T12:00:00"/>
    <x v="570"/>
    <d v="2024-06-26T12:05:00"/>
    <x v="0"/>
    <s v="NO"/>
    <n v="2"/>
    <n v="26"/>
    <x v="5"/>
    <d v="2024-06-26T12:00:00"/>
    <d v="1899-12-31T04:14:00"/>
    <n v="28.233333333337214"/>
    <x v="0"/>
    <x v="1"/>
    <n v="0"/>
    <s v="SI"/>
    <d v="1899-12-31T04:14:00"/>
    <n v="28.233333333337214"/>
    <d v="1899-12-30T00:00:00"/>
    <s v="SI"/>
    <n v="0"/>
    <d v="1899-12-31T04:19:00"/>
    <n v="28.316666666592937"/>
    <x v="0"/>
    <d v="1899-12-30T12:00:00"/>
    <s v="NO"/>
    <s v="TIIU2071306"/>
    <s v="CTU FLEVOKUST BV"/>
    <n v="520"/>
    <e v="#N/A"/>
    <n v="35"/>
    <n v="70"/>
    <n v="3"/>
    <s v="WEEK"/>
    <s v="CTU FLEVOKUST BVWEEK"/>
    <n v="590"/>
    <n v="0"/>
    <n v="590"/>
    <m/>
  </r>
  <r>
    <s v="MAERSK STRALSUND"/>
    <s v="Rotterdam"/>
    <d v="2024-06-27T23:30:00"/>
    <x v="59"/>
    <x v="3"/>
    <s v="MAERSK"/>
    <s v="MRSU5771814"/>
    <s v="LELYSTAD"/>
    <d v="2024-06-29T07:00:00"/>
    <d v="2024-06-29T07:07:00"/>
    <x v="578"/>
    <d v="2024-06-29T07:37:00"/>
    <x v="0"/>
    <s v="NO"/>
    <n v="0"/>
    <n v="26"/>
    <x v="5"/>
    <d v="2024-06-29T07:07:00"/>
    <d v="1899-12-31T07:30:00"/>
    <n v="31.5"/>
    <x v="0"/>
    <x v="1"/>
    <n v="0"/>
    <s v="SI"/>
    <d v="1899-12-31T07:30:00"/>
    <n v="31.5"/>
    <d v="1899-12-30T00:07:00"/>
    <s v="SI"/>
    <n v="0.11666666669771075"/>
    <d v="1899-12-31T08:07:00"/>
    <n v="32.116666666755918"/>
    <x v="0"/>
    <d v="1899-12-30T07:00:00"/>
    <s v="NO"/>
    <s v="MRSU5771814"/>
    <s v="MSI"/>
    <n v="500"/>
    <e v="#N/A"/>
    <n v="50"/>
    <n v="0"/>
    <n v="6"/>
    <s v="SATURDAY"/>
    <s v="MSISATURDAY"/>
    <n v="500"/>
    <n v="25"/>
    <n v="525"/>
    <m/>
  </r>
  <r>
    <s v="MAERSK STRALSUND"/>
    <s v="Rotterdam"/>
    <d v="2024-06-27T23:30:00"/>
    <x v="59"/>
    <x v="3"/>
    <s v="MAERSK"/>
    <s v="TRHU4827439"/>
    <s v="LELYSTAD"/>
    <d v="2024-06-29T07:00:00"/>
    <d v="2024-06-29T07:20:00"/>
    <x v="578"/>
    <d v="2024-06-29T07:45:00"/>
    <x v="0"/>
    <s v="NO"/>
    <n v="0"/>
    <n v="26"/>
    <x v="5"/>
    <d v="2024-06-29T07:20:00"/>
    <d v="1899-12-31T07:30:00"/>
    <n v="31.5"/>
    <x v="0"/>
    <x v="1"/>
    <n v="0"/>
    <s v="SI"/>
    <d v="1899-12-31T07:30:00"/>
    <n v="31.5"/>
    <d v="1899-12-30T00:20:00"/>
    <s v="SI"/>
    <n v="0.33333333337213844"/>
    <d v="1899-12-31T08:15:00"/>
    <n v="32.25"/>
    <x v="0"/>
    <d v="1899-12-30T07:00:00"/>
    <s v="NO"/>
    <s v="TRHU4827439"/>
    <s v="MSI"/>
    <n v="500"/>
    <e v="#N/A"/>
    <n v="50"/>
    <n v="0"/>
    <n v="6"/>
    <s v="SATURDAY"/>
    <s v="MSISATURDAY"/>
    <n v="500"/>
    <n v="25"/>
    <n v="525"/>
    <m/>
  </r>
  <r>
    <s v="MAASTRICHT MAERSK"/>
    <s v="Rotterdam"/>
    <d v="2024-06-30T16:30:00"/>
    <x v="60"/>
    <x v="0"/>
    <s v="MAERSK"/>
    <s v="BEAU5202594"/>
    <s v="SIMEI LELYSTAD"/>
    <d v="2024-07-02T02:00:00"/>
    <d v="2024-07-02T08:43:00"/>
    <x v="579"/>
    <d v="2024-07-02T07:40:00"/>
    <x v="0"/>
    <s v="NO"/>
    <n v="1"/>
    <n v="27"/>
    <x v="6"/>
    <d v="2024-07-02T08:43:00"/>
    <d v="1899-12-31T09:30:00"/>
    <n v="33.500000000058208"/>
    <x v="0"/>
    <x v="53"/>
    <n v="5.4999999999417923"/>
    <s v="SI"/>
    <d v="1899-12-31T15:00:00"/>
    <n v="39"/>
    <d v="1899-12-30T01:13:00"/>
    <s v="NO"/>
    <n v="1.21666666661622"/>
    <d v="1899-12-31T15:10:00"/>
    <n v="39.166666666686069"/>
    <x v="0"/>
    <d v="1899-12-30T07:30:00"/>
    <s v="NO"/>
    <s v="BEAU5202594"/>
    <s v="CTU FLEVOKUST BV"/>
    <n v="520"/>
    <e v="#N/A"/>
    <n v="35"/>
    <n v="35"/>
    <n v="2"/>
    <s v="WEEK"/>
    <s v="CTU FLEVOKUST BVWEEK"/>
    <n v="555"/>
    <n v="0"/>
    <n v="555"/>
    <m/>
  </r>
  <r>
    <s v="MAASTRICHT MAERSK"/>
    <s v="Rotterdam"/>
    <d v="2024-06-30T16:30:00"/>
    <x v="60"/>
    <x v="0"/>
    <s v="MAERSK"/>
    <s v="MSKU4803921"/>
    <s v="SIMEI LELYSTAD"/>
    <d v="2024-07-02T02:00:00"/>
    <d v="2024-07-02T08:09:00"/>
    <x v="580"/>
    <d v="2024-07-02T08:40:00"/>
    <x v="0"/>
    <s v="NO"/>
    <n v="0"/>
    <n v="27"/>
    <x v="6"/>
    <d v="2024-07-02T08:09:00"/>
    <d v="1899-12-31T09:30:00"/>
    <n v="33.500000000058208"/>
    <x v="0"/>
    <x v="15"/>
    <n v="6.9999999999417923"/>
    <s v="SI"/>
    <d v="1899-12-31T16:30:00"/>
    <n v="40.5"/>
    <d v="1899-12-30T00:00:00"/>
    <s v="SI"/>
    <n v="0"/>
    <d v="1899-12-31T16:10:00"/>
    <n v="40.166666666627862"/>
    <x v="0"/>
    <d v="1899-12-30T09:00:00"/>
    <s v="NO"/>
    <s v="MSKU4803921"/>
    <s v="CTU FLEVOKUST BV"/>
    <n v="520"/>
    <e v="#N/A"/>
    <n v="35"/>
    <n v="0"/>
    <n v="2"/>
    <s v="WEEK"/>
    <s v="CTU FLEVOKUST BVWEEK"/>
    <n v="520"/>
    <n v="0"/>
    <n v="520"/>
    <m/>
  </r>
  <r>
    <s v="MAASTRICHT MAERSK"/>
    <s v="Rotterdam"/>
    <d v="2024-06-30T16:30:00"/>
    <x v="60"/>
    <x v="0"/>
    <s v="MAERSK"/>
    <s v="MSKU6455281"/>
    <s v="SIMEI LELYSTAD"/>
    <d v="2024-07-02T02:00:00"/>
    <d v="2024-07-02T07:59:00"/>
    <x v="581"/>
    <d v="2024-07-02T06:35:00"/>
    <x v="0"/>
    <s v="NO"/>
    <n v="2"/>
    <n v="27"/>
    <x v="6"/>
    <d v="2024-07-02T07:59:00"/>
    <d v="1899-12-31T09:30:00"/>
    <n v="33.500000000058208"/>
    <x v="0"/>
    <x v="2"/>
    <n v="3.9999999999417923"/>
    <s v="SI"/>
    <d v="1899-12-31T13:30:00"/>
    <n v="37.5"/>
    <d v="1899-12-30T01:59:00"/>
    <s v="NO"/>
    <n v="1.9833333333372138"/>
    <d v="1899-12-31T14:05:00"/>
    <n v="38.083333333313931"/>
    <x v="0"/>
    <d v="1899-12-30T06:00:00"/>
    <s v="NO"/>
    <s v="MSKU6455281"/>
    <s v="CTU FLEVOKUST BV"/>
    <n v="520"/>
    <e v="#N/A"/>
    <n v="35"/>
    <n v="70"/>
    <n v="2"/>
    <s v="WEEK"/>
    <s v="CTU FLEVOKUST BVWEEK"/>
    <n v="590"/>
    <n v="0"/>
    <n v="590"/>
    <m/>
  </r>
  <r>
    <s v="CAP SAN JUAN"/>
    <s v="Rotterdam"/>
    <d v="2024-07-03T02:58:00"/>
    <x v="61"/>
    <x v="3"/>
    <s v="MAERSK"/>
    <s v="MRKU2535638"/>
    <s v="LELYSTAD"/>
    <d v="2024-07-03T21:00:00"/>
    <d v="2024-07-03T19:49:00"/>
    <x v="582"/>
    <d v="2024-07-03T20:15:00"/>
    <x v="0"/>
    <s v="NO"/>
    <n v="0"/>
    <n v="27"/>
    <x v="6"/>
    <d v="2024-07-03T19:49:00"/>
    <d v="1899-12-30T18:02:00"/>
    <n v="18.033333333267365"/>
    <x v="0"/>
    <x v="1"/>
    <n v="0"/>
    <s v="SI"/>
    <d v="1899-12-30T18:02:00"/>
    <n v="18.033333333267365"/>
    <d v="1899-12-30T00:00:00"/>
    <s v="SI"/>
    <n v="0"/>
    <d v="1899-12-30T17:17:00"/>
    <n v="17.283333333267365"/>
    <x v="0"/>
    <d v="1899-12-30T21:00:00"/>
    <s v="NIGHT"/>
    <s v="MRKU2535638"/>
    <s v="MSI"/>
    <n v="530"/>
    <e v="#N/A"/>
    <n v="50"/>
    <n v="0"/>
    <n v="3"/>
    <s v="NIGHT"/>
    <s v="MSINIGHT"/>
    <n v="530"/>
    <n v="25"/>
    <n v="555"/>
    <m/>
  </r>
  <r>
    <s v="CAP SAN JUAN"/>
    <s v="Rotterdam"/>
    <d v="2024-07-03T02:58:00"/>
    <x v="61"/>
    <x v="2"/>
    <s v="MAERSK"/>
    <s v="MRKU8197918"/>
    <s v="LELYSTAD"/>
    <d v="2024-07-03T21:00:00"/>
    <d v="2024-07-03T23:17:00"/>
    <x v="583"/>
    <d v="2024-07-03T23:55:00"/>
    <x v="0"/>
    <s v="NO"/>
    <n v="0"/>
    <n v="27"/>
    <x v="6"/>
    <d v="2024-07-03T23:17:00"/>
    <d v="1899-12-30T18:02:00"/>
    <n v="18.033333333267365"/>
    <x v="0"/>
    <x v="18"/>
    <n v="0.99999999994179234"/>
    <s v="SI"/>
    <d v="1899-12-30T19:02:00"/>
    <n v="19.033333333209157"/>
    <d v="1899-12-30T01:17:00"/>
    <s v="NO"/>
    <n v="1.2833333333255723"/>
    <d v="1899-12-30T20:57:00"/>
    <n v="20.950000000011642"/>
    <x v="0"/>
    <d v="1899-12-30T22:00:00"/>
    <s v="NIGHT"/>
    <s v="MRKU8197918"/>
    <s v="OM TRANSPORT"/>
    <n v="475"/>
    <e v="#N/A"/>
    <n v="50"/>
    <n v="0"/>
    <n v="3"/>
    <s v="NIGHT"/>
    <s v="OM TRANSPORTNIGHT"/>
    <n v="475"/>
    <n v="25"/>
    <n v="500"/>
    <m/>
  </r>
  <r>
    <s v="CAP SAN JUAN"/>
    <s v="Rotterdam"/>
    <d v="2024-07-03T02:58:00"/>
    <x v="61"/>
    <x v="3"/>
    <s v="MAERSK"/>
    <s v="MSKU5487875"/>
    <s v="LELYSTAD"/>
    <d v="2024-07-03T21:00:00"/>
    <d v="2024-07-05T10:24:00"/>
    <x v="584"/>
    <d v="2024-07-05T10:45:00"/>
    <x v="0"/>
    <s v="NO"/>
    <n v="0"/>
    <n v="27"/>
    <x v="6"/>
    <d v="2024-07-05T10:24:00"/>
    <d v="1899-12-30T18:02:00"/>
    <n v="18.033333333267365"/>
    <x v="0"/>
    <x v="25"/>
    <n v="36.999999999941792"/>
    <s v="NO"/>
    <d v="1900-01-01T07:02:00"/>
    <n v="55.033333333209157"/>
    <d v="1899-12-30T00:24:00"/>
    <s v="SI"/>
    <n v="0.40000000008149073"/>
    <d v="1900-01-01T07:47:00"/>
    <n v="55.783333333209157"/>
    <x v="1"/>
    <d v="1899-12-30T10:00:00"/>
    <s v="NO"/>
    <s v="MSKU5487875"/>
    <s v="MSI"/>
    <n v="480"/>
    <e v="#N/A"/>
    <n v="50"/>
    <n v="0"/>
    <n v="5"/>
    <s v="WEEK"/>
    <s v="MSIWEEK"/>
    <n v="480"/>
    <n v="25"/>
    <n v="505"/>
    <m/>
  </r>
  <r>
    <s v="CAP SAN JUAN"/>
    <s v="Rotterdam"/>
    <d v="2024-07-03T02:58:00"/>
    <x v="61"/>
    <x v="2"/>
    <s v="MAERSK"/>
    <s v="PONU1734719"/>
    <s v="LELYSTAD"/>
    <d v="2024-07-03T21:00:00"/>
    <d v="2024-07-05T17:44:00"/>
    <x v="585"/>
    <d v="2024-07-05T18:15:00"/>
    <x v="0"/>
    <s v="NO"/>
    <n v="0"/>
    <n v="27"/>
    <x v="6"/>
    <d v="2024-07-05T17:44:00"/>
    <d v="1899-12-30T18:02:00"/>
    <n v="18.033333333267365"/>
    <x v="0"/>
    <x v="82"/>
    <n v="45"/>
    <s v="NO"/>
    <d v="1900-01-01T15:02:00"/>
    <n v="63.033333333267365"/>
    <d v="1899-12-30T00:00:00"/>
    <s v="SI"/>
    <n v="0"/>
    <d v="1900-01-01T15:17:00"/>
    <n v="63.283333333209157"/>
    <x v="1"/>
    <d v="1899-12-30T18:00:00"/>
    <s v="NO"/>
    <s v="PONU1734719"/>
    <s v="OM TRANSPORT"/>
    <n v="475"/>
    <e v="#N/A"/>
    <n v="50"/>
    <n v="0"/>
    <n v="5"/>
    <s v="WEEK"/>
    <s v="OM TRANSPORTWEEK"/>
    <n v="475"/>
    <n v="25"/>
    <n v="500"/>
    <m/>
  </r>
  <r>
    <s v="MSC IDANIA"/>
    <s v="Rotterdam"/>
    <d v="2024-07-06T06:51:00"/>
    <x v="62"/>
    <x v="0"/>
    <s v="MAERSK"/>
    <s v="GCXU5575192"/>
    <s v="LELYSTAD"/>
    <d v="2024-07-09T07:30:00"/>
    <d v="2024-07-09T10:21:00"/>
    <x v="586"/>
    <d v="2024-07-09T10:41:00"/>
    <x v="0"/>
    <s v="CLEANING"/>
    <n v="0"/>
    <n v="28"/>
    <x v="6"/>
    <d v="2024-07-09T10:21:00"/>
    <d v="1900-01-02T00:39:00"/>
    <n v="72.650000000023283"/>
    <x v="1"/>
    <x v="79"/>
    <n v="2.4999999999417923"/>
    <s v="SI"/>
    <d v="1900-01-02T03:09:00"/>
    <n v="75.149999999965075"/>
    <d v="1899-12-30T00:21:00"/>
    <s v="SI"/>
    <n v="0.35000000009313226"/>
    <d v="1900-01-02T03:50:00"/>
    <n v="75.833333333430346"/>
    <x v="1"/>
    <d v="1899-12-30T10:00:00"/>
    <s v="NO"/>
    <s v="GCXU5575192"/>
    <s v="CTU FLEVOKUST BV"/>
    <n v="520"/>
    <n v="100"/>
    <n v="35"/>
    <n v="0"/>
    <n v="2"/>
    <s v="WEEK"/>
    <s v="CTU FLEVOKUST BVWEEK"/>
    <n v="620"/>
    <n v="0"/>
    <n v="620"/>
    <m/>
  </r>
  <r>
    <s v="MSC IDANIA"/>
    <s v="Rotterdam"/>
    <d v="2024-07-06T06:51:00"/>
    <x v="62"/>
    <x v="2"/>
    <s v="MAERSK"/>
    <s v="MAEU9231081"/>
    <s v="LELYSTAD"/>
    <d v="2024-07-07T01:00:00"/>
    <d v="2024-07-07T05:04:00"/>
    <x v="587"/>
    <d v="2024-07-07T06:00:00"/>
    <x v="0"/>
    <s v="NO"/>
    <n v="0"/>
    <n v="27"/>
    <x v="6"/>
    <d v="2024-07-07T05:04:00"/>
    <d v="1899-12-30T18:09:00"/>
    <n v="18.149999999965075"/>
    <x v="0"/>
    <x v="2"/>
    <n v="4.0000000001164153"/>
    <s v="SI"/>
    <d v="1899-12-30T22:09:00"/>
    <n v="22.150000000081491"/>
    <d v="1899-12-30T00:04:00"/>
    <s v="SI"/>
    <n v="6.6666666534729302E-2"/>
    <d v="1899-12-30T23:09:00"/>
    <n v="23.150000000023283"/>
    <x v="0"/>
    <d v="1899-12-30T05:00:00"/>
    <s v="NO"/>
    <s v="MAEU9231081"/>
    <s v="OM TRANSPORT"/>
    <n v="550"/>
    <e v="#N/A"/>
    <n v="50"/>
    <n v="0"/>
    <n v="7"/>
    <s v="SUNDAY"/>
    <s v="OM TRANSPORTSUNDAY"/>
    <n v="550"/>
    <n v="25"/>
    <n v="575"/>
    <m/>
  </r>
  <r>
    <s v="MSC IDANIA"/>
    <s v="Rotterdam"/>
    <d v="2024-07-06T06:51:00"/>
    <x v="62"/>
    <x v="2"/>
    <s v="MAERSK"/>
    <s v="MAEU9247180"/>
    <s v="LELYSTAD"/>
    <d v="2024-07-07T01:00:00"/>
    <d v="2024-07-07T01:10:00"/>
    <x v="588"/>
    <d v="2024-07-07T01:40:00"/>
    <x v="0"/>
    <s v="NO"/>
    <n v="1"/>
    <n v="27"/>
    <x v="6"/>
    <d v="2024-07-07T01:10:00"/>
    <d v="1899-12-30T18:09:00"/>
    <n v="18.149999999965075"/>
    <x v="0"/>
    <x v="1"/>
    <n v="0"/>
    <s v="SI"/>
    <d v="1899-12-30T18:09:00"/>
    <n v="18.149999999965075"/>
    <d v="1899-12-30T00:10:00"/>
    <s v="SI"/>
    <n v="0.16666666668606922"/>
    <d v="1899-12-30T18:49:00"/>
    <n v="18.816666666709352"/>
    <x v="0"/>
    <d v="1899-12-30T01:00:00"/>
    <s v="NIGHT"/>
    <s v="MAEU9247180"/>
    <s v="OM TRANSPORT"/>
    <n v="475"/>
    <e v="#N/A"/>
    <n v="50"/>
    <n v="50"/>
    <n v="7"/>
    <s v="NIGHT"/>
    <s v="OM TRANSPORTNIGHT"/>
    <n v="525"/>
    <n v="25"/>
    <n v="550"/>
    <m/>
  </r>
  <r>
    <s v="MSC IDANIA"/>
    <s v="Rotterdam"/>
    <d v="2024-07-06T06:51:00"/>
    <x v="62"/>
    <x v="3"/>
    <s v="MAERSK"/>
    <s v="MRKU3658072"/>
    <s v="SIMEI LELYSTAD"/>
    <d v="2024-07-07T01:00:00"/>
    <d v="2024-07-07T08:05:00"/>
    <x v="589"/>
    <d v="2024-07-07T08:15:00"/>
    <x v="0"/>
    <s v="NO"/>
    <n v="0"/>
    <n v="27"/>
    <x v="6"/>
    <d v="2024-07-07T08:05:00"/>
    <d v="1899-12-30T18:09:00"/>
    <n v="18.149999999965075"/>
    <x v="0"/>
    <x v="15"/>
    <n v="7.0000000001164153"/>
    <s v="SI"/>
    <d v="1899-12-31T01:09:00"/>
    <n v="25.150000000081491"/>
    <d v="1899-12-30T00:05:00"/>
    <s v="SI"/>
    <n v="8.3333333255723119E-2"/>
    <d v="1899-12-31T01:24:00"/>
    <n v="25.400000000023283"/>
    <x v="0"/>
    <d v="1899-12-30T08:00:00"/>
    <s v="NO"/>
    <s v="MRKU3658072"/>
    <s v="MSI"/>
    <n v="500"/>
    <e v="#N/A"/>
    <n v="50"/>
    <n v="0"/>
    <n v="7"/>
    <s v="SUNDAY"/>
    <s v="MSISUNDAY"/>
    <n v="500"/>
    <n v="25"/>
    <n v="525"/>
    <m/>
  </r>
  <r>
    <s v="MSC IDANIA"/>
    <s v="Rotterdam"/>
    <d v="2024-07-06T06:51:00"/>
    <x v="62"/>
    <x v="3"/>
    <s v="MAERSK"/>
    <s v="MRKU5283334"/>
    <s v="SIMEI LELYSTAD"/>
    <d v="2024-07-07T01:00:00"/>
    <d v="2024-07-07T11:00:00"/>
    <x v="590"/>
    <d v="2024-07-07T11:10:00"/>
    <x v="0"/>
    <s v="NO"/>
    <n v="0"/>
    <n v="27"/>
    <x v="6"/>
    <d v="2024-07-07T11:00:00"/>
    <d v="1899-12-30T18:09:00"/>
    <n v="18.149999999965075"/>
    <x v="0"/>
    <x v="36"/>
    <n v="10.000000000116415"/>
    <s v="SI"/>
    <d v="1899-12-31T04:09:00"/>
    <n v="28.150000000081491"/>
    <d v="1899-12-30T00:00:00"/>
    <s v="SI"/>
    <n v="0"/>
    <d v="1899-12-31T04:19:00"/>
    <n v="28.31666666676756"/>
    <x v="0"/>
    <d v="1899-12-30T11:00:00"/>
    <s v="NO"/>
    <s v="MRKU5283334"/>
    <s v="MSI"/>
    <n v="500"/>
    <e v="#N/A"/>
    <n v="50"/>
    <n v="0"/>
    <n v="7"/>
    <s v="SUNDAY"/>
    <s v="MSISUNDAY"/>
    <n v="500"/>
    <n v="25"/>
    <n v="525"/>
    <m/>
  </r>
  <r>
    <s v="MSC IDANIA"/>
    <s v="Rotterdam"/>
    <d v="2024-07-06T06:51:00"/>
    <x v="62"/>
    <x v="0"/>
    <s v="MAERSK"/>
    <s v="MRKU5788270"/>
    <s v="LELYSTAD"/>
    <d v="2024-07-08T18:00:00"/>
    <d v="2024-07-08T17:23:00"/>
    <x v="591"/>
    <d v="2024-07-08T17:23:00"/>
    <x v="0"/>
    <s v="CLEANING"/>
    <n v="0"/>
    <n v="28"/>
    <x v="6"/>
    <d v="2024-07-08T17:23:00"/>
    <d v="1900-01-01T11:09:00"/>
    <n v="59.150000000023283"/>
    <x v="1"/>
    <x v="1"/>
    <n v="0"/>
    <s v="SI"/>
    <d v="1900-01-01T11:09:00"/>
    <n v="59.150000000023283"/>
    <d v="1899-12-30T00:00:00"/>
    <s v="SI"/>
    <n v="0"/>
    <d v="1900-01-01T10:32:00"/>
    <n v="58.533333333441988"/>
    <x v="1"/>
    <d v="1899-12-30T18:00:00"/>
    <s v="NO"/>
    <s v="MRKU5788270"/>
    <s v="CTU FLEVOKUST BV"/>
    <n v="520"/>
    <n v="100"/>
    <n v="35"/>
    <n v="0"/>
    <n v="1"/>
    <s v="WEEK"/>
    <s v="CTU FLEVOKUST BVWEEK"/>
    <n v="620"/>
    <n v="0"/>
    <n v="620"/>
    <m/>
  </r>
  <r>
    <s v="MSC IDANIA"/>
    <s v="Rotterdam"/>
    <d v="2024-07-06T06:51:00"/>
    <x v="62"/>
    <x v="2"/>
    <s v="MAERSK"/>
    <s v="MRKU7589508"/>
    <s v="LELYSTAD"/>
    <d v="2024-07-07T01:00:00"/>
    <d v="2024-07-07T00:36:00"/>
    <x v="588"/>
    <d v="2024-07-07T01:00:00"/>
    <x v="0"/>
    <s v="NO"/>
    <n v="0"/>
    <n v="27"/>
    <x v="6"/>
    <d v="2024-07-07T00:36:00"/>
    <d v="1899-12-30T18:09:00"/>
    <n v="18.149999999965075"/>
    <x v="0"/>
    <x v="1"/>
    <n v="0"/>
    <s v="SI"/>
    <d v="1899-12-30T18:09:00"/>
    <n v="18.149999999965075"/>
    <d v="1899-12-30T00:00:00"/>
    <s v="SI"/>
    <n v="0"/>
    <d v="1899-12-30T18:09:00"/>
    <n v="18.149999999965075"/>
    <x v="0"/>
    <d v="1899-12-30T01:00:00"/>
    <s v="NIGHT"/>
    <s v="MRKU7589508"/>
    <s v="OM TRANSPORT"/>
    <n v="475"/>
    <e v="#N/A"/>
    <n v="50"/>
    <n v="0"/>
    <n v="7"/>
    <s v="NIGHT"/>
    <s v="OM TRANSPORTNIGHT"/>
    <n v="475"/>
    <n v="25"/>
    <n v="500"/>
    <m/>
  </r>
  <r>
    <s v="MSC IDANIA"/>
    <s v="Rotterdam"/>
    <d v="2024-07-06T06:51:00"/>
    <x v="62"/>
    <x v="3"/>
    <s v="MAERSK"/>
    <s v="MRKU8576589"/>
    <s v="LELYSTAD"/>
    <d v="2024-07-07T01:00:00"/>
    <d v="2024-07-07T00:25:00"/>
    <x v="588"/>
    <d v="2024-07-07T01:33:00"/>
    <x v="0"/>
    <s v="CLEANING"/>
    <n v="0"/>
    <n v="27"/>
    <x v="6"/>
    <d v="2024-07-07T00:25:00"/>
    <d v="1899-12-30T18:09:00"/>
    <n v="18.149999999965075"/>
    <x v="0"/>
    <x v="1"/>
    <n v="0"/>
    <s v="SI"/>
    <d v="1899-12-30T18:09:00"/>
    <n v="18.149999999965075"/>
    <d v="1899-12-30T00:00:00"/>
    <s v="SI"/>
    <n v="0"/>
    <d v="1899-12-30T18:42:00"/>
    <n v="18.700000000011642"/>
    <x v="0"/>
    <d v="1899-12-30T01:00:00"/>
    <s v="NIGHT"/>
    <s v="MRKU8576589"/>
    <s v="MSI"/>
    <n v="530"/>
    <n v="120"/>
    <n v="50"/>
    <n v="0"/>
    <n v="7"/>
    <s v="NIGHT"/>
    <s v="MSINIGHT"/>
    <n v="650"/>
    <n v="25"/>
    <n v="675"/>
    <m/>
  </r>
  <r>
    <s v="MSC IDANIA"/>
    <s v="Rotterdam"/>
    <d v="2024-07-06T06:51:00"/>
    <x v="62"/>
    <x v="0"/>
    <s v="MAERSK"/>
    <s v="MRSU3124172"/>
    <s v="LELYSTAD"/>
    <d v="2024-07-09T07:30:00"/>
    <d v="2024-07-09T08:00:00"/>
    <x v="592"/>
    <d v="2024-07-09T08:20:00"/>
    <x v="0"/>
    <s v="NO"/>
    <n v="0"/>
    <n v="28"/>
    <x v="6"/>
    <d v="2024-07-09T08:00:00"/>
    <d v="1900-01-02T00:39:00"/>
    <n v="72.650000000023283"/>
    <x v="1"/>
    <x v="74"/>
    <n v="0.50000000005820766"/>
    <s v="SI"/>
    <d v="1900-01-02T01:09:00"/>
    <n v="73.150000000081491"/>
    <d v="1899-12-30T00:00:00"/>
    <s v="SI"/>
    <n v="0"/>
    <d v="1900-01-02T01:29:00"/>
    <n v="73.483333333279006"/>
    <x v="1"/>
    <d v="1899-12-30T08:00:00"/>
    <s v="NO"/>
    <s v="MRSU3124172"/>
    <s v="CTU FLEVOKUST BV"/>
    <n v="520"/>
    <e v="#N/A"/>
    <n v="35"/>
    <n v="0"/>
    <n v="2"/>
    <s v="WEEK"/>
    <s v="CTU FLEVOKUST BVWEEK"/>
    <n v="520"/>
    <n v="0"/>
    <n v="520"/>
    <m/>
  </r>
  <r>
    <s v="MSC IDANIA"/>
    <s v="Rotterdam"/>
    <d v="2024-07-06T06:51:00"/>
    <x v="62"/>
    <x v="1"/>
    <s v="MAERSK"/>
    <s v="MSKU4593511"/>
    <s v="SIMEI LELYSTAD"/>
    <d v="2024-07-07T01:00:00"/>
    <d v="2024-07-07T09:55:00"/>
    <x v="593"/>
    <d v="2024-07-07T09:55:00"/>
    <x v="0"/>
    <s v="NO"/>
    <n v="1"/>
    <n v="27"/>
    <x v="6"/>
    <d v="2024-07-07T09:55:00"/>
    <d v="1899-12-30T18:09:00"/>
    <n v="18.149999999965075"/>
    <x v="0"/>
    <x v="35"/>
    <n v="8.5000000001164153"/>
    <s v="SI"/>
    <d v="1899-12-31T02:39:00"/>
    <n v="26.650000000081491"/>
    <d v="1899-12-30T00:25:00"/>
    <s v="SI"/>
    <n v="0.41666666662786156"/>
    <d v="1899-12-31T03:04:00"/>
    <n v="27.066666666709352"/>
    <x v="0"/>
    <d v="1899-12-30T09:30:00"/>
    <s v="NO"/>
    <s v="MSKU4593511"/>
    <s v="LOGIX"/>
    <n v="530"/>
    <e v="#N/A"/>
    <n v="50"/>
    <n v="50"/>
    <n v="7"/>
    <s v="SUNDAY"/>
    <s v="LOGIXSUNDAY"/>
    <n v="580"/>
    <n v="25"/>
    <n v="605"/>
    <m/>
  </r>
  <r>
    <s v="MSC IDANIA"/>
    <s v="Rotterdam"/>
    <d v="2024-07-06T06:51:00"/>
    <x v="62"/>
    <x v="2"/>
    <s v="MAERSK"/>
    <s v="MSKU4619318"/>
    <s v="LELYSTAD"/>
    <d v="2024-07-07T01:00:00"/>
    <d v="2024-07-07T02:14:00"/>
    <x v="594"/>
    <d v="2024-07-07T04:00:00"/>
    <x v="0"/>
    <s v="NO"/>
    <n v="1"/>
    <n v="27"/>
    <x v="6"/>
    <d v="2024-07-07T02:14:00"/>
    <d v="1899-12-30T18:09:00"/>
    <n v="18.149999999965075"/>
    <x v="0"/>
    <x v="3"/>
    <n v="2.0000000000582077"/>
    <s v="SI"/>
    <d v="1899-12-30T20:09:00"/>
    <n v="20.150000000023283"/>
    <d v="1899-12-30T00:00:00"/>
    <s v="SI"/>
    <n v="0"/>
    <d v="1899-12-30T21:09:00"/>
    <n v="21.149999999965075"/>
    <x v="0"/>
    <d v="1899-12-30T03:00:00"/>
    <s v="NIGHT"/>
    <s v="MSKU4619318"/>
    <s v="OM TRANSPORT"/>
    <n v="475"/>
    <e v="#N/A"/>
    <n v="50"/>
    <n v="50"/>
    <n v="7"/>
    <s v="NIGHT"/>
    <s v="OM TRANSPORTNIGHT"/>
    <n v="525"/>
    <n v="25"/>
    <n v="550"/>
    <m/>
  </r>
  <r>
    <s v="MSC IDANIA"/>
    <s v="Rotterdam"/>
    <d v="2024-07-06T06:51:00"/>
    <x v="62"/>
    <x v="0"/>
    <s v="MAERSK"/>
    <s v="SEKU4450801"/>
    <s v="LELYSTAD"/>
    <d v="2024-07-09T07:30:00"/>
    <d v="2024-07-09T07:50:00"/>
    <x v="592"/>
    <d v="2024-07-09T08:47:00"/>
    <x v="0"/>
    <s v="CLEANING"/>
    <n v="0"/>
    <n v="28"/>
    <x v="6"/>
    <d v="2024-07-09T07:50:00"/>
    <d v="1900-01-02T00:39:00"/>
    <n v="72.650000000023283"/>
    <x v="1"/>
    <x v="74"/>
    <n v="0.50000000005820766"/>
    <s v="SI"/>
    <d v="1900-01-02T01:09:00"/>
    <n v="73.150000000081491"/>
    <d v="1899-12-30T00:00:00"/>
    <s v="SI"/>
    <n v="0"/>
    <d v="1900-01-02T01:56:00"/>
    <n v="73.933333333348855"/>
    <x v="1"/>
    <d v="1899-12-30T08:00:00"/>
    <s v="NO"/>
    <s v="SEKU4450801"/>
    <s v="CTU FLEVOKUST BV"/>
    <n v="520"/>
    <n v="100"/>
    <n v="35"/>
    <n v="0"/>
    <n v="2"/>
    <s v="WEEK"/>
    <s v="CTU FLEVOKUST BVWEEK"/>
    <n v="620"/>
    <n v="0"/>
    <n v="620"/>
    <m/>
  </r>
  <r>
    <s v="MSC IDANIA"/>
    <s v="Rotterdam"/>
    <d v="2024-07-06T06:51:00"/>
    <x v="62"/>
    <x v="0"/>
    <s v="MAERSK"/>
    <s v="SEKU4692718"/>
    <s v="LELYSTAD"/>
    <d v="2024-07-09T07:30:00"/>
    <d v="2024-07-09T11:08:00"/>
    <x v="595"/>
    <d v="2024-07-09T12:52:00"/>
    <x v="0"/>
    <s v="CLEANING"/>
    <n v="0"/>
    <n v="28"/>
    <x v="6"/>
    <d v="2024-07-09T11:08:00"/>
    <d v="1900-01-02T00:39:00"/>
    <n v="72.650000000023283"/>
    <x v="1"/>
    <x v="62"/>
    <n v="3.5000000000582077"/>
    <s v="SI"/>
    <d v="1900-01-02T04:09:00"/>
    <n v="76.150000000081491"/>
    <d v="1899-12-30T00:08:00"/>
    <s v="SI"/>
    <n v="0.13333333324408159"/>
    <d v="1900-01-02T06:01:00"/>
    <n v="78.016666666720994"/>
    <x v="1"/>
    <d v="1899-12-30T11:00:00"/>
    <s v="NO"/>
    <s v="SEKU4692718"/>
    <s v="CTU FLEVOKUST BV"/>
    <n v="520"/>
    <n v="100"/>
    <n v="35"/>
    <n v="0"/>
    <n v="2"/>
    <s v="WEEK"/>
    <s v="CTU FLEVOKUST BVWEEK"/>
    <n v="620"/>
    <n v="0"/>
    <n v="620"/>
    <m/>
  </r>
  <r>
    <s v="MSC IDANIA"/>
    <s v="Rotterdam"/>
    <d v="2024-07-06T06:51:00"/>
    <x v="62"/>
    <x v="3"/>
    <s v="MAERSK"/>
    <s v="TCLU3258810"/>
    <s v="LELYSTAD"/>
    <d v="2024-07-07T01:00:00"/>
    <d v="2024-07-07T07:09:00"/>
    <x v="589"/>
    <d v="2024-07-07T07:23:00"/>
    <x v="0"/>
    <s v="NO"/>
    <n v="1"/>
    <n v="27"/>
    <x v="6"/>
    <d v="2024-07-07T07:09:00"/>
    <d v="1899-12-30T18:09:00"/>
    <n v="18.149999999965075"/>
    <x v="0"/>
    <x v="15"/>
    <n v="7.0000000001164153"/>
    <s v="SI"/>
    <d v="1899-12-31T01:09:00"/>
    <n v="25.150000000081491"/>
    <d v="1899-12-30T00:00:00"/>
    <s v="SI"/>
    <n v="0"/>
    <d v="1899-12-31T00:32:00"/>
    <n v="24.533333333325572"/>
    <x v="0"/>
    <d v="1899-12-30T08:00:00"/>
    <s v="NO"/>
    <s v="TCLU3258810"/>
    <s v="MSI"/>
    <n v="500"/>
    <e v="#N/A"/>
    <n v="50"/>
    <n v="50"/>
    <n v="7"/>
    <s v="SUNDAY"/>
    <s v="MSISUNDAY"/>
    <n v="550"/>
    <n v="25"/>
    <n v="575"/>
    <m/>
  </r>
  <r>
    <s v="MSC IDANIA"/>
    <s v="Rotterdam"/>
    <d v="2024-07-06T06:51:00"/>
    <x v="62"/>
    <x v="2"/>
    <s v="MAERSK"/>
    <s v="TCNU4390303"/>
    <s v="LELYSTAD"/>
    <d v="2024-07-07T01:00:00"/>
    <d v="2024-07-07T06:18:00"/>
    <x v="596"/>
    <d v="2024-07-07T06:26:00"/>
    <x v="0"/>
    <s v="NO"/>
    <n v="0"/>
    <n v="27"/>
    <x v="6"/>
    <d v="2024-07-07T06:18:00"/>
    <d v="1899-12-30T18:09:00"/>
    <n v="18.149999999965075"/>
    <x v="0"/>
    <x v="22"/>
    <n v="5.0000000000582077"/>
    <s v="SI"/>
    <d v="1899-12-30T23:09:00"/>
    <n v="23.150000000023283"/>
    <d v="1899-12-30T00:18:00"/>
    <s v="SI"/>
    <n v="0.29999999993015081"/>
    <d v="1899-12-30T23:35:00"/>
    <n v="23.583333333372138"/>
    <x v="0"/>
    <d v="1899-12-30T06:00:00"/>
    <s v="NO"/>
    <s v="TCNU4390303"/>
    <s v="OM TRANSPORT"/>
    <n v="550"/>
    <e v="#N/A"/>
    <n v="50"/>
    <n v="0"/>
    <n v="7"/>
    <s v="SUNDAY"/>
    <s v="OM TRANSPORTSUNDAY"/>
    <n v="550"/>
    <n v="25"/>
    <n v="775"/>
    <n v="200"/>
  </r>
  <r>
    <s v="CAP SAN ARTEMISSIO"/>
    <s v="Rotterdam"/>
    <d v="2024-07-06T22:55:00"/>
    <x v="63"/>
    <x v="0"/>
    <s v="MAERSK"/>
    <s v="MSKU9155101"/>
    <s v="LELYSTAD"/>
    <d v="2024-07-09T23:00:00"/>
    <d v="2024-07-10T03:58:00"/>
    <x v="597"/>
    <d v="2024-07-10T05:00:00"/>
    <x v="0"/>
    <s v="NO"/>
    <n v="0"/>
    <n v="28"/>
    <x v="6"/>
    <d v="2024-07-10T03:58:00"/>
    <d v="1900-01-02T00:05:00"/>
    <n v="72.083333333430346"/>
    <x v="1"/>
    <x v="1"/>
    <n v="0"/>
    <s v="SI"/>
    <d v="1900-01-02T00:05:00"/>
    <n v="72.083333333430346"/>
    <d v="1899-12-30T04:58:00"/>
    <s v="NO"/>
    <n v="4.96666666661622"/>
    <d v="1900-01-02T06:05:00"/>
    <n v="78.083333333430346"/>
    <x v="1"/>
    <d v="1899-12-30T23:00:00"/>
    <s v="NIGHT"/>
    <s v="MSKU9155101"/>
    <s v="CTU FLEVOKUST BV"/>
    <n v="530"/>
    <e v="#N/A"/>
    <n v="35"/>
    <n v="0"/>
    <n v="2"/>
    <s v="NIGHT"/>
    <s v="CTU FLEVOKUST BVNIGHT"/>
    <n v="530"/>
    <n v="0"/>
    <n v="530"/>
    <m/>
  </r>
  <r>
    <s v="CAP SAN ARTEMISSIO"/>
    <s v="Rotterdam"/>
    <d v="2024-07-06T22:55:00"/>
    <x v="63"/>
    <x v="3"/>
    <s v="MAERSK"/>
    <s v="SUDU8913617"/>
    <s v="LELYSTAD"/>
    <d v="2024-07-07T15:00:00"/>
    <d v="2024-07-08T10:45:00"/>
    <x v="598"/>
    <d v="2024-07-08T10:45:00"/>
    <x v="0"/>
    <s v="NO"/>
    <n v="0"/>
    <n v="28"/>
    <x v="6"/>
    <d v="2024-07-08T10:45:00"/>
    <d v="1899-12-30T16:05:00"/>
    <n v="16.083333333372138"/>
    <x v="0"/>
    <x v="63"/>
    <n v="24"/>
    <s v="SI"/>
    <d v="1899-12-31T16:05:00"/>
    <n v="40.083333333372138"/>
    <d v="1899-12-30T00:00:00"/>
    <s v="SI"/>
    <n v="0"/>
    <d v="1899-12-31T11:50:00"/>
    <n v="35.833333333313931"/>
    <x v="0"/>
    <d v="1899-12-30T15:00:00"/>
    <s v="NO"/>
    <s v="SUDU8913617"/>
    <s v="MSI"/>
    <n v="480"/>
    <e v="#N/A"/>
    <n v="50"/>
    <n v="0"/>
    <n v="1"/>
    <s v="WEEK"/>
    <s v="MSIWEEK"/>
    <n v="480"/>
    <n v="25"/>
    <n v="505"/>
    <m/>
  </r>
  <r>
    <s v="MAGLEBY MAERSK"/>
    <s v="Rotterdam"/>
    <d v="2024-07-07T18:44:00"/>
    <x v="64"/>
    <x v="1"/>
    <s v="MAERSK"/>
    <s v="CAAU5255889"/>
    <s v="LELYSTAD"/>
    <d v="2024-07-08T21:00:00"/>
    <d v="2024-07-08T22:00:00"/>
    <x v="599"/>
    <d v="2024-07-08T22:00:00"/>
    <x v="0"/>
    <s v="NO"/>
    <n v="0"/>
    <n v="28"/>
    <x v="6"/>
    <d v="2024-07-08T22:00:00"/>
    <d v="1899-12-31T02:16:00"/>
    <n v="26.266666666720994"/>
    <x v="0"/>
    <x v="3"/>
    <n v="2.0000000000582077"/>
    <s v="SI"/>
    <d v="1899-12-31T04:16:00"/>
    <n v="28.266666666779201"/>
    <d v="1899-12-30T00:00:00"/>
    <s v="SI"/>
    <n v="0"/>
    <d v="1899-12-31T03:16:00"/>
    <n v="27.266666666662786"/>
    <x v="0"/>
    <d v="1899-12-30T23:00:00"/>
    <s v="NIGHT"/>
    <s v="CAAU5255889"/>
    <s v="LOGIX"/>
    <n v="530"/>
    <e v="#N/A"/>
    <n v="50"/>
    <n v="0"/>
    <n v="1"/>
    <s v="NIGHT"/>
    <s v="LOGIXNIGHT"/>
    <n v="530"/>
    <n v="25"/>
    <n v="555"/>
    <m/>
  </r>
  <r>
    <s v="MAGLEBY MAERSK"/>
    <s v="Rotterdam"/>
    <d v="2024-07-07T18:44:00"/>
    <x v="64"/>
    <x v="1"/>
    <s v="MAERSK"/>
    <s v="CAAU5951296"/>
    <s v="LELYSTAD"/>
    <d v="2024-07-08T21:00:00"/>
    <d v="2024-07-08T22:30:00"/>
    <x v="600"/>
    <d v="2024-07-08T22:50:00"/>
    <x v="0"/>
    <s v="NO"/>
    <n v="0"/>
    <n v="28"/>
    <x v="6"/>
    <d v="2024-07-08T22:30:00"/>
    <d v="1899-12-31T02:16:00"/>
    <n v="26.266666666720994"/>
    <x v="0"/>
    <x v="1"/>
    <n v="0"/>
    <s v="SI"/>
    <d v="1899-12-31T02:16:00"/>
    <n v="26.266666666720994"/>
    <d v="1899-12-30T01:30:00"/>
    <s v="NO"/>
    <n v="1.5"/>
    <d v="1899-12-31T04:06:00"/>
    <n v="28.100000000093132"/>
    <x v="0"/>
    <d v="1899-12-30T21:00:00"/>
    <s v="NIGHT"/>
    <s v="CAAU5951296"/>
    <s v="LOGIX"/>
    <n v="530"/>
    <e v="#N/A"/>
    <n v="50"/>
    <n v="0"/>
    <n v="1"/>
    <s v="NIGHT"/>
    <s v="LOGIXNIGHT"/>
    <n v="530"/>
    <n v="25"/>
    <n v="555"/>
    <m/>
  </r>
  <r>
    <s v="MAGLEBY MAERSK"/>
    <s v="Rotterdam"/>
    <d v="2024-07-07T18:44:00"/>
    <x v="64"/>
    <x v="2"/>
    <s v="MAERSK"/>
    <s v="CAIU8481028"/>
    <s v="SIMEI LELYSTAD"/>
    <d v="2024-07-08T21:00:00"/>
    <d v="2024-07-09T05:49:00"/>
    <x v="601"/>
    <d v="2024-07-09T06:09:00"/>
    <x v="0"/>
    <s v="NO"/>
    <n v="0"/>
    <n v="28"/>
    <x v="6"/>
    <d v="2024-07-09T05:49:00"/>
    <d v="1899-12-31T02:16:00"/>
    <n v="26.266666666720994"/>
    <x v="0"/>
    <x v="19"/>
    <n v="9"/>
    <s v="SI"/>
    <d v="1899-12-31T11:16:00"/>
    <n v="35.266666666720994"/>
    <d v="1899-12-30T00:00:00"/>
    <s v="SI"/>
    <n v="0"/>
    <d v="1899-12-31T11:25:00"/>
    <n v="35.416666666686069"/>
    <x v="0"/>
    <d v="1899-12-30T06:00:00"/>
    <s v="NO"/>
    <s v="CAIU8481028"/>
    <s v="OM TRANSPORT"/>
    <n v="475"/>
    <e v="#N/A"/>
    <n v="50"/>
    <n v="0"/>
    <n v="2"/>
    <s v="WEEK"/>
    <s v="OM TRANSPORTWEEK"/>
    <n v="475"/>
    <n v="25"/>
    <n v="500"/>
    <m/>
  </r>
  <r>
    <s v="MAGLEBY MAERSK"/>
    <s v="Rotterdam"/>
    <d v="2024-07-07T18:44:00"/>
    <x v="64"/>
    <x v="0"/>
    <s v="MAERSK"/>
    <s v="CIPU5039677"/>
    <s v="LELYSTAD"/>
    <d v="2024-07-08T21:00:00"/>
    <d v="2024-07-08T17:52:00"/>
    <x v="600"/>
    <d v="2024-07-08T18:45:00"/>
    <x v="0"/>
    <s v="CLEANING"/>
    <n v="0"/>
    <n v="28"/>
    <x v="6"/>
    <d v="2024-07-08T17:52:00"/>
    <d v="1899-12-31T02:16:00"/>
    <n v="26.266666666720994"/>
    <x v="0"/>
    <x v="1"/>
    <n v="0"/>
    <s v="SI"/>
    <d v="1899-12-31T02:16:00"/>
    <n v="26.266666666720994"/>
    <d v="1899-12-30T00:00:00"/>
    <s v="SI"/>
    <n v="0"/>
    <d v="1899-12-31T00:01:00"/>
    <n v="24.016666666720994"/>
    <x v="0"/>
    <d v="1899-12-30T21:00:00"/>
    <s v="NIGHT"/>
    <s v="CIPU5039677"/>
    <s v="CTU FLEVOKUST BV"/>
    <n v="530"/>
    <n v="100"/>
    <n v="35"/>
    <n v="0"/>
    <n v="1"/>
    <s v="NIGHT"/>
    <s v="CTU FLEVOKUST BVNIGHT"/>
    <n v="630"/>
    <n v="0"/>
    <n v="630"/>
    <m/>
  </r>
  <r>
    <s v="MAGLEBY MAERSK"/>
    <s v="Rotterdam"/>
    <d v="2024-07-07T18:44:00"/>
    <x v="64"/>
    <x v="0"/>
    <s v="MAERSK"/>
    <s v="CIPU5047986"/>
    <s v="LELYSTAD"/>
    <d v="2024-07-10T10:00:00"/>
    <d v="2024-07-10T10:31:00"/>
    <x v="602"/>
    <d v="2024-07-10T10:50:00"/>
    <x v="1"/>
    <s v="NO"/>
    <n v="0"/>
    <n v="28"/>
    <x v="6"/>
    <d v="2024-07-10T10:31:00"/>
    <d v="1900-01-01T15:16:00"/>
    <n v="63.266666666662786"/>
    <x v="1"/>
    <x v="1"/>
    <n v="0"/>
    <s v="SI"/>
    <d v="1900-01-01T15:16:00"/>
    <n v="63.266666666662786"/>
    <d v="1899-12-30T00:31:00"/>
    <s v="SI"/>
    <n v="0.51666666677920148"/>
    <d v="1900-01-01T16:06:00"/>
    <n v="64.100000000093132"/>
    <x v="1"/>
    <d v="1899-12-30T10:00:00"/>
    <s v="NO"/>
    <s v="CIPU5047986"/>
    <s v="CTU FLEVOKUST BV"/>
    <n v="380"/>
    <e v="#N/A"/>
    <n v="35"/>
    <n v="0"/>
    <n v="3"/>
    <s v="WEEK"/>
    <s v="CTU FLEVOKUST BVWEEK"/>
    <n v="380"/>
    <n v="0"/>
    <n v="380"/>
    <m/>
  </r>
  <r>
    <s v="MAGLEBY MAERSK"/>
    <s v="Rotterdam"/>
    <d v="2024-07-07T18:44:00"/>
    <x v="64"/>
    <x v="3"/>
    <s v="MAERSK"/>
    <s v="CIPU5231397"/>
    <s v="LELYSTAD"/>
    <d v="2024-07-08T21:00:00"/>
    <d v="2024-07-09T23:50:00"/>
    <x v="599"/>
    <d v="2024-07-09T00:10:00"/>
    <x v="0"/>
    <s v="CLEANING"/>
    <n v="0"/>
    <n v="28"/>
    <x v="6"/>
    <d v="2024-07-09T23:50:00"/>
    <d v="1899-12-31T02:16:00"/>
    <n v="26.266666666720994"/>
    <x v="0"/>
    <x v="3"/>
    <n v="2.0000000000582077"/>
    <s v="SI"/>
    <d v="1899-12-31T04:16:00"/>
    <n v="28.266666666779201"/>
    <d v="1899-12-31T00:50:00"/>
    <s v="NO"/>
    <n v="24.833333333255723"/>
    <d v="1899-12-31T05:26:00"/>
    <n v="29.433333333407063"/>
    <x v="0"/>
    <d v="1899-12-30T23:00:00"/>
    <s v="NIGHT"/>
    <s v="CIPU5231397"/>
    <s v="MSI"/>
    <n v="530"/>
    <n v="120"/>
    <n v="50"/>
    <n v="0"/>
    <n v="1"/>
    <s v="NIGHT"/>
    <s v="MSINIGHT"/>
    <n v="650"/>
    <n v="25"/>
    <n v="675"/>
    <m/>
  </r>
  <r>
    <s v="MAGLEBY MAERSK"/>
    <s v="Rotterdam"/>
    <d v="2024-07-07T18:44:00"/>
    <x v="64"/>
    <x v="2"/>
    <s v="MAERSK"/>
    <s v="CRSU9143971"/>
    <s v="LELYSTAD"/>
    <d v="2024-07-08T21:00:00"/>
    <d v="2024-07-08T22:50:00"/>
    <x v="599"/>
    <d v="2024-07-08T22:50:00"/>
    <x v="0"/>
    <s v="NO"/>
    <n v="0"/>
    <n v="28"/>
    <x v="6"/>
    <d v="2024-07-08T22:50:00"/>
    <d v="1899-12-31T02:16:00"/>
    <n v="26.266666666720994"/>
    <x v="0"/>
    <x v="3"/>
    <n v="2.0000000000582077"/>
    <s v="SI"/>
    <d v="1899-12-31T04:16:00"/>
    <n v="28.266666666779201"/>
    <d v="1899-12-30T00:00:00"/>
    <s v="SI"/>
    <n v="0"/>
    <d v="1899-12-31T04:06:00"/>
    <n v="28.100000000093132"/>
    <x v="0"/>
    <d v="1899-12-30T23:00:00"/>
    <s v="NIGHT"/>
    <s v="CRSU9143971"/>
    <s v="OM TRANSPORT"/>
    <n v="475"/>
    <e v="#N/A"/>
    <n v="50"/>
    <n v="0"/>
    <n v="1"/>
    <s v="NIGHT"/>
    <s v="OM TRANSPORTNIGHT"/>
    <n v="475"/>
    <n v="25"/>
    <n v="500"/>
    <m/>
  </r>
  <r>
    <s v="MAGLEBY MAERSK"/>
    <s v="Rotterdam"/>
    <d v="2024-07-07T18:44:00"/>
    <x v="64"/>
    <x v="0"/>
    <s v="MAERSK"/>
    <s v="GCXU5546960"/>
    <s v="LELYSTAD"/>
    <d v="2024-07-08T21:00:00"/>
    <d v="2024-07-09T09:58:00"/>
    <x v="599"/>
    <d v="2024-07-08T20:21:00"/>
    <x v="0"/>
    <s v="CLEANING"/>
    <n v="0"/>
    <n v="28"/>
    <x v="6"/>
    <d v="2024-07-09T09:58:00"/>
    <d v="1899-12-31T02:16:00"/>
    <n v="26.266666666720994"/>
    <x v="0"/>
    <x v="3"/>
    <n v="2.0000000000582077"/>
    <s v="SI"/>
    <d v="1899-12-31T04:16:00"/>
    <n v="28.266666666779201"/>
    <d v="1899-12-30T10:58:00"/>
    <s v="NO"/>
    <n v="10.96666666661622"/>
    <d v="1899-12-31T01:37:00"/>
    <n v="25.616666666697711"/>
    <x v="0"/>
    <d v="1899-12-30T23:00:00"/>
    <s v="NIGHT"/>
    <s v="GCXU5546960"/>
    <s v="CTU FLEVOKUST BV"/>
    <n v="530"/>
    <n v="100"/>
    <n v="35"/>
    <n v="0"/>
    <n v="1"/>
    <s v="NIGHT"/>
    <s v="CTU FLEVOKUST BVNIGHT"/>
    <n v="630"/>
    <n v="0"/>
    <n v="630"/>
    <m/>
  </r>
  <r>
    <s v="MAGLEBY MAERSK"/>
    <s v="Rotterdam"/>
    <d v="2024-07-07T18:44:00"/>
    <x v="64"/>
    <x v="3"/>
    <s v="MAERSK"/>
    <s v="HASU4663203"/>
    <s v="SIMEI LELYSTAD"/>
    <d v="2024-07-08T21:00:00"/>
    <d v="2024-07-09T09:26:00"/>
    <x v="603"/>
    <d v="2024-07-09T09:43:00"/>
    <x v="0"/>
    <s v="NO"/>
    <n v="1"/>
    <n v="28"/>
    <x v="6"/>
    <d v="2024-07-09T09:26:00"/>
    <d v="1899-12-31T02:16:00"/>
    <n v="26.266666666720994"/>
    <x v="0"/>
    <x v="64"/>
    <n v="13.5"/>
    <s v="SI"/>
    <d v="1899-12-31T15:46:00"/>
    <n v="39.766666666720994"/>
    <d v="1899-12-30T00:00:00"/>
    <s v="SI"/>
    <n v="0"/>
    <d v="1899-12-31T14:59:00"/>
    <n v="38.983333333453629"/>
    <x v="0"/>
    <d v="1899-12-30T10:30:00"/>
    <s v="NO"/>
    <s v="HASU4663203"/>
    <s v="MSI"/>
    <n v="480"/>
    <e v="#N/A"/>
    <n v="50"/>
    <n v="50"/>
    <n v="2"/>
    <s v="WEEK"/>
    <s v="MSIWEEK"/>
    <n v="530"/>
    <n v="25"/>
    <n v="555"/>
    <m/>
  </r>
  <r>
    <s v="MAGLEBY MAERSK"/>
    <s v="Rotterdam"/>
    <d v="2024-07-07T18:44:00"/>
    <x v="64"/>
    <x v="3"/>
    <s v="MAERSK"/>
    <s v="HASU4702188"/>
    <s v="SIMEI LELYSTAD"/>
    <d v="2024-07-08T21:00:00"/>
    <d v="2024-07-09T06:53:00"/>
    <x v="604"/>
    <d v="2024-07-09T07:04:00"/>
    <x v="0"/>
    <s v="NO"/>
    <n v="0"/>
    <n v="28"/>
    <x v="6"/>
    <d v="2024-07-09T06:53:00"/>
    <d v="1899-12-31T02:16:00"/>
    <n v="26.266666666720994"/>
    <x v="0"/>
    <x v="83"/>
    <n v="10.5"/>
    <s v="SI"/>
    <d v="1899-12-31T12:46:00"/>
    <n v="36.766666666720994"/>
    <d v="1899-12-30T00:00:00"/>
    <s v="SI"/>
    <n v="0"/>
    <d v="1899-12-31T12:20:00"/>
    <n v="36.333333333372138"/>
    <x v="0"/>
    <d v="1899-12-30T07:30:00"/>
    <s v="NO"/>
    <s v="HASU4702188"/>
    <s v="MSI"/>
    <n v="480"/>
    <e v="#N/A"/>
    <n v="50"/>
    <n v="0"/>
    <n v="2"/>
    <s v="WEEK"/>
    <s v="MSIWEEK"/>
    <n v="480"/>
    <n v="25"/>
    <n v="505"/>
    <m/>
  </r>
  <r>
    <s v="MAGLEBY MAERSK"/>
    <s v="Rotterdam"/>
    <d v="2024-07-07T18:44:00"/>
    <x v="64"/>
    <x v="2"/>
    <s v="MAERSK"/>
    <s v="MRKU0519094"/>
    <s v="SIMEI LELYSTAD"/>
    <d v="2024-07-08T21:00:00"/>
    <d v="2024-07-09T11:39:00"/>
    <x v="605"/>
    <d v="2024-07-09T11:46:00"/>
    <x v="0"/>
    <s v="NO"/>
    <n v="0"/>
    <n v="28"/>
    <x v="6"/>
    <d v="2024-07-09T11:39:00"/>
    <d v="1899-12-31T02:16:00"/>
    <n v="26.266666666720994"/>
    <x v="0"/>
    <x v="31"/>
    <n v="15"/>
    <s v="SI"/>
    <d v="1899-12-31T17:16:00"/>
    <n v="41.266666666720994"/>
    <d v="1899-12-30T00:00:00"/>
    <s v="SI"/>
    <n v="0"/>
    <d v="1899-12-31T17:02:00"/>
    <n v="41.033333333325572"/>
    <x v="0"/>
    <d v="1899-12-30T12:00:00"/>
    <s v="NO"/>
    <s v="MRKU0519094"/>
    <s v="OM TRANSPORT"/>
    <n v="475"/>
    <e v="#N/A"/>
    <n v="50"/>
    <n v="0"/>
    <n v="2"/>
    <s v="WEEK"/>
    <s v="OM TRANSPORTWEEK"/>
    <n v="475"/>
    <n v="25"/>
    <n v="500"/>
    <m/>
  </r>
  <r>
    <s v="MAGLEBY MAERSK"/>
    <s v="Rotterdam"/>
    <d v="2024-07-07T18:44:00"/>
    <x v="64"/>
    <x v="2"/>
    <s v="MAERSK"/>
    <s v="MRKU0790892"/>
    <s v="LELYSTAD"/>
    <d v="2024-07-08T21:00:00"/>
    <d v="2024-07-09T14:00:00"/>
    <x v="606"/>
    <d v="2024-07-09T14:00:00"/>
    <x v="0"/>
    <s v="NO"/>
    <n v="0"/>
    <n v="28"/>
    <x v="6"/>
    <d v="2024-07-09T14:00:00"/>
    <d v="1899-12-31T02:16:00"/>
    <n v="26.266666666720994"/>
    <x v="0"/>
    <x v="30"/>
    <n v="20.000000000058208"/>
    <s v="SI"/>
    <d v="1899-12-31T22:16:00"/>
    <n v="46.266666666779201"/>
    <d v="1899-12-30T00:00:00"/>
    <s v="SI"/>
    <n v="0"/>
    <d v="1899-12-31T19:16:00"/>
    <n v="43.266666666779201"/>
    <x v="0"/>
    <d v="1899-12-30T17:00:00"/>
    <s v="NO"/>
    <s v="MRKU0790892"/>
    <s v="OM TRANSPORT"/>
    <n v="475"/>
    <e v="#N/A"/>
    <n v="50"/>
    <n v="0"/>
    <n v="2"/>
    <s v="WEEK"/>
    <s v="OM TRANSPORTWEEK"/>
    <n v="475"/>
    <n v="25"/>
    <n v="500"/>
    <m/>
  </r>
  <r>
    <s v="MAGLEBY MAERSK"/>
    <s v="Rotterdam"/>
    <d v="2024-07-07T18:44:00"/>
    <x v="64"/>
    <x v="0"/>
    <s v="MAERSK"/>
    <s v="MRKU2867545"/>
    <s v="SIMEI LELYSTAD"/>
    <d v="2024-07-10T06:00:00"/>
    <d v="2024-07-10T05:34:00"/>
    <x v="607"/>
    <d v="2024-07-10T06:07:00"/>
    <x v="1"/>
    <s v="NO"/>
    <n v="0"/>
    <n v="28"/>
    <x v="6"/>
    <d v="2024-07-10T05:34:00"/>
    <d v="1900-01-01T11:16:00"/>
    <n v="59.266666666720994"/>
    <x v="1"/>
    <x v="1"/>
    <n v="0"/>
    <s v="SI"/>
    <d v="1900-01-01T11:16:00"/>
    <n v="59.266666666720994"/>
    <d v="1899-12-30T00:00:00"/>
    <s v="SI"/>
    <n v="0"/>
    <d v="1900-01-01T11:23:00"/>
    <n v="59.383333333418705"/>
    <x v="1"/>
    <d v="1899-12-30T06:00:00"/>
    <s v="NO"/>
    <s v="MRKU2867545"/>
    <s v="CTU FLEVOKUST BV"/>
    <n v="380"/>
    <e v="#N/A"/>
    <n v="35"/>
    <n v="0"/>
    <n v="3"/>
    <s v="WEEK"/>
    <s v="CTU FLEVOKUST BVWEEK"/>
    <n v="380"/>
    <n v="0"/>
    <n v="380"/>
    <m/>
  </r>
  <r>
    <s v="MAGLEBY MAERSK"/>
    <s v="Rotterdam"/>
    <d v="2024-07-07T18:44:00"/>
    <x v="64"/>
    <x v="0"/>
    <s v="MAERSK"/>
    <s v="MRKU2919280"/>
    <s v="LELYSTAD"/>
    <d v="2024-07-10T13:00:00"/>
    <d v="2024-07-10T13:16:00"/>
    <x v="608"/>
    <d v="2024-07-10T13:30:00"/>
    <x v="1"/>
    <s v="NO"/>
    <n v="0"/>
    <n v="28"/>
    <x v="6"/>
    <d v="2024-07-10T13:16:00"/>
    <d v="1900-01-01T18:16:00"/>
    <n v="66.266666666662786"/>
    <x v="1"/>
    <x v="1"/>
    <n v="0"/>
    <s v="SI"/>
    <d v="1900-01-01T18:16:00"/>
    <n v="66.266666666662786"/>
    <d v="1899-12-30T00:16:00"/>
    <s v="SI"/>
    <n v="0.26666666666278616"/>
    <d v="1900-01-01T18:46:00"/>
    <n v="66.766666666720994"/>
    <x v="1"/>
    <d v="1899-12-30T13:00:00"/>
    <s v="NO"/>
    <s v="MRKU2919280"/>
    <s v="CTU FLEVOKUST BV"/>
    <n v="380"/>
    <e v="#N/A"/>
    <n v="35"/>
    <n v="0"/>
    <n v="3"/>
    <s v="WEEK"/>
    <s v="CTU FLEVOKUST BVWEEK"/>
    <n v="380"/>
    <n v="0"/>
    <n v="380"/>
    <m/>
  </r>
  <r>
    <s v="MAGLEBY MAERSK"/>
    <s v="Rotterdam"/>
    <d v="2024-07-07T18:44:00"/>
    <x v="64"/>
    <x v="3"/>
    <s v="MAERSK"/>
    <s v="MRSU4225552"/>
    <s v="LELYSTAD"/>
    <d v="2024-07-08T21:00:00"/>
    <d v="2024-07-08T20:54:00"/>
    <x v="600"/>
    <d v="2024-07-08T20:54:00"/>
    <x v="0"/>
    <s v="CLEANING"/>
    <n v="0"/>
    <n v="28"/>
    <x v="6"/>
    <d v="2024-07-08T20:54:00"/>
    <d v="1899-12-31T02:16:00"/>
    <n v="26.266666666720994"/>
    <x v="0"/>
    <x v="1"/>
    <n v="0"/>
    <s v="SI"/>
    <d v="1899-12-31T02:16:00"/>
    <n v="26.266666666720994"/>
    <d v="1899-12-30T00:00:00"/>
    <s v="SI"/>
    <n v="0"/>
    <d v="1899-12-31T02:10:00"/>
    <n v="26.166666666744277"/>
    <x v="0"/>
    <d v="1899-12-30T21:00:00"/>
    <s v="NIGHT"/>
    <s v="MRSU4225552"/>
    <s v="MSI"/>
    <n v="530"/>
    <n v="120"/>
    <n v="50"/>
    <n v="0"/>
    <n v="1"/>
    <s v="NIGHT"/>
    <s v="MSINIGHT"/>
    <n v="650"/>
    <n v="25"/>
    <n v="675"/>
    <m/>
  </r>
  <r>
    <s v="MAGLEBY MAERSK"/>
    <s v="Rotterdam"/>
    <d v="2024-07-07T18:44:00"/>
    <x v="64"/>
    <x v="0"/>
    <s v="MAERSK"/>
    <s v="MRSU5788442"/>
    <s v="LELYSTAD"/>
    <d v="2024-07-10T15:00:00"/>
    <d v="2024-07-10T14:49:00"/>
    <x v="609"/>
    <d v="2024-07-10T15:10:00"/>
    <x v="1"/>
    <s v="NO"/>
    <n v="0"/>
    <n v="28"/>
    <x v="6"/>
    <d v="2024-07-10T14:49:00"/>
    <d v="1900-01-01T20:16:00"/>
    <n v="68.266666666720994"/>
    <x v="1"/>
    <x v="1"/>
    <n v="0"/>
    <s v="SI"/>
    <d v="1900-01-01T20:16:00"/>
    <n v="68.266666666720994"/>
    <d v="1899-12-30T00:00:00"/>
    <s v="SI"/>
    <n v="0"/>
    <d v="1900-01-01T20:26:00"/>
    <n v="68.433333333407063"/>
    <x v="1"/>
    <d v="1899-12-30T15:00:00"/>
    <s v="NO"/>
    <s v="MRSU5788442"/>
    <s v="CTU FLEVOKUST BV"/>
    <n v="380"/>
    <e v="#N/A"/>
    <n v="35"/>
    <n v="0"/>
    <n v="3"/>
    <s v="WEEK"/>
    <s v="CTU FLEVOKUST BVWEEK"/>
    <n v="380"/>
    <n v="0"/>
    <n v="380"/>
    <m/>
  </r>
  <r>
    <s v="MAGLEBY MAERSK"/>
    <s v="Rotterdam"/>
    <d v="2024-07-07T18:44:00"/>
    <x v="64"/>
    <x v="2"/>
    <s v="MAERSK"/>
    <s v="MSKU7064506"/>
    <s v="LELYSTAD"/>
    <d v="2024-07-08T21:00:00"/>
    <d v="2024-07-09T01:05:00"/>
    <x v="610"/>
    <d v="2024-07-09T01:25:00"/>
    <x v="0"/>
    <s v="NO"/>
    <n v="1"/>
    <n v="28"/>
    <x v="6"/>
    <d v="2024-07-09T01:05:00"/>
    <d v="1899-12-31T02:16:00"/>
    <n v="26.266666666720994"/>
    <x v="0"/>
    <x v="2"/>
    <n v="3.9999999999417923"/>
    <s v="SI"/>
    <d v="1899-12-31T06:16:00"/>
    <n v="30.266666666662786"/>
    <d v="1899-12-30T00:05:00"/>
    <s v="SI"/>
    <n v="8.3333333430346102E-2"/>
    <d v="1899-12-31T06:41:00"/>
    <n v="30.683333333465271"/>
    <x v="0"/>
    <d v="1899-12-30T01:00:00"/>
    <s v="NIGHT"/>
    <s v="MSKU7064506"/>
    <s v="OM TRANSPORT"/>
    <n v="475"/>
    <e v="#N/A"/>
    <n v="50"/>
    <n v="50"/>
    <n v="2"/>
    <s v="NIGHT"/>
    <s v="OM TRANSPORTNIGHT"/>
    <n v="525"/>
    <n v="25"/>
    <n v="550"/>
    <m/>
  </r>
  <r>
    <s v="MAGLEBY MAERSK"/>
    <s v="Rotterdam"/>
    <d v="2024-07-07T18:44:00"/>
    <x v="64"/>
    <x v="0"/>
    <s v="MAERSK"/>
    <s v="TCLU5586206"/>
    <s v="SIMEI LELYSTAD"/>
    <d v="2024-07-08T21:00:00"/>
    <d v="2024-07-09T08:19:00"/>
    <x v="611"/>
    <d v="2024-07-09T08:30:00"/>
    <x v="0"/>
    <s v="NO"/>
    <n v="0"/>
    <n v="28"/>
    <x v="6"/>
    <d v="2024-07-09T08:19:00"/>
    <d v="1899-12-31T02:16:00"/>
    <n v="26.266666666720994"/>
    <x v="0"/>
    <x v="23"/>
    <n v="12"/>
    <s v="SI"/>
    <d v="1899-12-31T14:16:00"/>
    <n v="38.266666666720994"/>
    <d v="1899-12-30T00:00:00"/>
    <s v="SI"/>
    <n v="0"/>
    <d v="1899-12-31T13:46:00"/>
    <n v="37.766666666662786"/>
    <x v="0"/>
    <d v="1899-12-30T09:00:00"/>
    <s v="NO"/>
    <s v="TCLU5586206"/>
    <s v="CTU FLEVOKUST BV"/>
    <n v="520"/>
    <e v="#N/A"/>
    <n v="35"/>
    <n v="0"/>
    <n v="2"/>
    <s v="WEEK"/>
    <s v="CTU FLEVOKUST BVWEEK"/>
    <n v="520"/>
    <n v="0"/>
    <n v="520"/>
    <m/>
  </r>
  <r>
    <s v="MAGLEBY MAERSK"/>
    <s v="Rotterdam"/>
    <d v="2024-07-07T18:44:00"/>
    <x v="64"/>
    <x v="2"/>
    <s v="MAERSK"/>
    <s v="TIIU2257688"/>
    <s v="SIMEI LELYSTAD"/>
    <d v="2024-07-08T21:00:00"/>
    <d v="2024-07-08T17:45:00"/>
    <x v="600"/>
    <d v="2024-07-08T17:55:00"/>
    <x v="0"/>
    <s v="NO"/>
    <n v="1"/>
    <n v="28"/>
    <x v="6"/>
    <d v="2024-07-08T17:45:00"/>
    <d v="1899-12-31T02:16:00"/>
    <n v="26.266666666720994"/>
    <x v="0"/>
    <x v="1"/>
    <n v="0"/>
    <s v="SI"/>
    <d v="1899-12-31T02:16:00"/>
    <n v="26.266666666720994"/>
    <d v="1899-12-30T00:00:00"/>
    <s v="SI"/>
    <n v="0"/>
    <d v="1899-12-30T23:11:00"/>
    <n v="23.183333333465271"/>
    <x v="0"/>
    <d v="1899-12-30T21:00:00"/>
    <s v="NIGHT"/>
    <s v="TIIU2257688"/>
    <s v="OM TRANSPORT"/>
    <n v="475"/>
    <e v="#N/A"/>
    <n v="50"/>
    <n v="50"/>
    <n v="1"/>
    <s v="NIGHT"/>
    <s v="OM TRANSPORTNIGHT"/>
    <n v="525"/>
    <n v="25"/>
    <n v="550"/>
    <m/>
  </r>
  <r>
    <s v="CAP SAN LAZARO"/>
    <s v="Rotterdam"/>
    <d v="2024-07-09T23:13:00"/>
    <x v="65"/>
    <x v="3"/>
    <s v="MAERSK"/>
    <s v="PONU1817454"/>
    <s v="SIMEI LELYSTAD"/>
    <d v="2024-07-11T01:00:00"/>
    <d v="2024-07-11T06:04:00"/>
    <x v="612"/>
    <d v="2024-07-11T06:10:00"/>
    <x v="0"/>
    <s v="NO"/>
    <n v="1"/>
    <n v="28"/>
    <x v="6"/>
    <d v="2024-07-11T06:04:00"/>
    <d v="1899-12-31T01:47:00"/>
    <n v="25.783333333209157"/>
    <x v="0"/>
    <x v="22"/>
    <n v="5.0000000000582077"/>
    <s v="SI"/>
    <d v="1899-12-31T06:47:00"/>
    <n v="30.783333333267365"/>
    <d v="1899-12-30T00:04:00"/>
    <s v="SI"/>
    <n v="6.6666666709352285E-2"/>
    <d v="1899-12-31T06:57:00"/>
    <n v="30.949999999953434"/>
    <x v="0"/>
    <d v="1899-12-30T06:00:00"/>
    <s v="NO"/>
    <s v="PONU1817454"/>
    <s v="MSI"/>
    <n v="480"/>
    <e v="#N/A"/>
    <n v="50"/>
    <n v="50"/>
    <n v="4"/>
    <s v="WEEK"/>
    <s v="MSIWEEK"/>
    <n v="530"/>
    <n v="25"/>
    <n v="555"/>
    <m/>
  </r>
  <r>
    <s v="DIMITRA C"/>
    <s v="Rotterdam"/>
    <d v="2024-07-13T23:29:00"/>
    <x v="66"/>
    <x v="3"/>
    <s v="MAERSK"/>
    <s v="TCNU2538665"/>
    <s v="SIMEI LELYSTAD"/>
    <d v="2024-07-14T23:00:00"/>
    <d v="2024-07-15T06:05:00"/>
    <x v="613"/>
    <d v="2024-07-15T06:15:00"/>
    <x v="0"/>
    <s v="NO"/>
    <n v="1"/>
    <n v="29"/>
    <x v="6"/>
    <d v="2024-07-15T06:05:00"/>
    <d v="1899-12-30T23:31:00"/>
    <n v="23.516666666662786"/>
    <x v="0"/>
    <x v="15"/>
    <n v="6.9999999999417923"/>
    <s v="SI"/>
    <d v="1899-12-31T06:31:00"/>
    <n v="30.516666666604578"/>
    <d v="1899-12-30T00:05:00"/>
    <s v="SI"/>
    <n v="8.3333333255723119E-2"/>
    <d v="1899-12-31T06:46:00"/>
    <n v="30.766666666546371"/>
    <x v="0"/>
    <d v="1899-12-30T06:00:00"/>
    <s v="NO"/>
    <s v="TCNU2538665"/>
    <s v="MSI"/>
    <n v="480"/>
    <e v="#N/A"/>
    <n v="50"/>
    <n v="50"/>
    <n v="1"/>
    <s v="WEEK"/>
    <s v="MSIWEEK"/>
    <n v="530"/>
    <n v="25"/>
    <n v="555"/>
    <m/>
  </r>
  <r>
    <s v="DIMITRA C"/>
    <s v="Rotterdam"/>
    <d v="2024-07-13T23:29:00"/>
    <x v="66"/>
    <x v="3"/>
    <s v="MAERSK"/>
    <s v="MAEU9199420"/>
    <s v="LELYSTAD"/>
    <d v="2024-07-14T23:00:00"/>
    <d v="2024-07-15T02:01:00"/>
    <x v="614"/>
    <d v="2024-07-15T02:18:00"/>
    <x v="0"/>
    <s v="NO"/>
    <n v="0"/>
    <n v="29"/>
    <x v="6"/>
    <d v="2024-07-15T02:01:00"/>
    <d v="1899-12-30T23:31:00"/>
    <n v="23.516666666662786"/>
    <x v="0"/>
    <x v="6"/>
    <n v="3"/>
    <s v="SI"/>
    <d v="1899-12-31T02:31:00"/>
    <n v="26.516666666662786"/>
    <d v="1899-12-30T00:01:00"/>
    <s v="SI"/>
    <n v="1.6666666546370834E-2"/>
    <d v="1899-12-31T02:49:00"/>
    <n v="26.816666666592937"/>
    <x v="0"/>
    <d v="1899-12-30T02:00:00"/>
    <s v="NIGHT"/>
    <s v="MAEU9199420"/>
    <s v="MSI"/>
    <n v="530"/>
    <e v="#N/A"/>
    <n v="50"/>
    <n v="0"/>
    <n v="1"/>
    <s v="NIGHT"/>
    <s v="MSINIGHT"/>
    <n v="530"/>
    <n v="25"/>
    <n v="555"/>
    <m/>
  </r>
  <r>
    <s v="DIMITRA C"/>
    <s v="Rotterdam"/>
    <d v="2024-07-13T23:29:00"/>
    <x v="66"/>
    <x v="3"/>
    <s v="MAERSK"/>
    <s v="MAEU9258570"/>
    <s v="LELYSTAD"/>
    <d v="2024-07-14T23:00:00"/>
    <d v="2024-07-14T23:10:00"/>
    <x v="615"/>
    <d v="2024-07-14T23:25:00"/>
    <x v="0"/>
    <s v="NO"/>
    <n v="0"/>
    <n v="28"/>
    <x v="6"/>
    <d v="2024-07-14T23:10:00"/>
    <d v="1899-12-30T23:31:00"/>
    <n v="23.516666666662786"/>
    <x v="0"/>
    <x v="1"/>
    <n v="0"/>
    <s v="SI"/>
    <d v="1899-12-30T23:31:00"/>
    <n v="23.516666666662786"/>
    <d v="1899-12-30T00:10:00"/>
    <s v="SI"/>
    <n v="0.16666666668606922"/>
    <d v="1899-12-30T23:56:00"/>
    <n v="23.933333333290648"/>
    <x v="0"/>
    <d v="1899-12-30T23:00:00"/>
    <s v="NIGHT"/>
    <s v="MAEU9258570"/>
    <s v="MSI"/>
    <n v="530"/>
    <e v="#N/A"/>
    <n v="50"/>
    <n v="0"/>
    <n v="7"/>
    <s v="NIGHT"/>
    <s v="MSINIGHT"/>
    <n v="530"/>
    <n v="25"/>
    <n v="555"/>
    <m/>
  </r>
  <r>
    <s v="MARY MAERSK"/>
    <s v="Rotterdam"/>
    <d v="2024-07-18T07:57:00"/>
    <x v="67"/>
    <x v="2"/>
    <s v="MAERSK"/>
    <s v="MRKU0534720"/>
    <s v="SIMEI LELYSTAD"/>
    <d v="2024-07-19T05:00:00"/>
    <d v="2024-07-19T06:05:00"/>
    <x v="616"/>
    <d v="2024-07-19T06:15:00"/>
    <x v="0"/>
    <s v="NO"/>
    <n v="2"/>
    <n v="29"/>
    <x v="6"/>
    <d v="2024-07-19T06:05:00"/>
    <d v="1899-12-30T21:03:00"/>
    <n v="21.049999999988358"/>
    <x v="0"/>
    <x v="18"/>
    <n v="0.99999999994179234"/>
    <s v="SI"/>
    <d v="1899-12-30T22:03:00"/>
    <n v="22.049999999930151"/>
    <d v="1899-12-30T00:05:00"/>
    <s v="SI"/>
    <n v="8.3333333255723119E-2"/>
    <d v="1899-12-30T22:18:00"/>
    <n v="22.299999999871943"/>
    <x v="0"/>
    <d v="1899-12-30T06:00:00"/>
    <s v="NO"/>
    <s v="MRKU0534720"/>
    <s v="OM TRANSPORT"/>
    <n v="475"/>
    <e v="#N/A"/>
    <n v="50"/>
    <n v="100"/>
    <n v="5"/>
    <s v="WEEK"/>
    <s v="OM TRANSPORTWEEK"/>
    <n v="575"/>
    <n v="25"/>
    <n v="600"/>
    <m/>
  </r>
  <r>
    <s v="MARY MAERSK"/>
    <s v="Rotterdam"/>
    <d v="2024-07-18T07:57:00"/>
    <x v="67"/>
    <x v="0"/>
    <s v="MAERSK"/>
    <s v="MRKU3888814"/>
    <s v="LELYSTAD"/>
    <d v="2024-07-19T05:00:00"/>
    <d v="2024-07-19T07:40:00"/>
    <x v="617"/>
    <d v="2024-07-19T08:00:00"/>
    <x v="0"/>
    <s v="NO"/>
    <n v="0"/>
    <n v="29"/>
    <x v="6"/>
    <d v="2024-07-19T07:40:00"/>
    <d v="1899-12-30T21:03:00"/>
    <n v="21.049999999988358"/>
    <x v="0"/>
    <x v="6"/>
    <n v="3"/>
    <s v="SI"/>
    <d v="1899-12-31T00:03:00"/>
    <n v="24.049999999988358"/>
    <d v="1899-12-30T00:00:00"/>
    <s v="SI"/>
    <n v="0"/>
    <d v="1899-12-31T00:03:00"/>
    <n v="24.049999999988358"/>
    <x v="0"/>
    <d v="1899-12-30T08:00:00"/>
    <s v="NO"/>
    <s v="MRKU3888814"/>
    <s v="CTU FLEVOKUST BV"/>
    <n v="520"/>
    <e v="#N/A"/>
    <n v="35"/>
    <n v="0"/>
    <n v="5"/>
    <s v="WEEK"/>
    <s v="CTU FLEVOKUST BVWEEK"/>
    <n v="520"/>
    <n v="0"/>
    <n v="520"/>
    <m/>
  </r>
  <r>
    <s v="MARY MAERSK"/>
    <s v="Rotterdam"/>
    <d v="2024-07-18T07:57:00"/>
    <x v="67"/>
    <x v="3"/>
    <s v="MAERSK"/>
    <s v="MRKU6357128"/>
    <s v="LELYSTAD"/>
    <d v="2024-07-19T05:00:00"/>
    <d v="2024-07-19T05:09:00"/>
    <x v="618"/>
    <d v="2024-07-19T06:00:00"/>
    <x v="0"/>
    <s v="CLEANING"/>
    <n v="0"/>
    <n v="29"/>
    <x v="6"/>
    <d v="2024-07-19T05:09:00"/>
    <d v="1899-12-30T21:03:00"/>
    <n v="21.049999999988358"/>
    <x v="0"/>
    <x v="1"/>
    <n v="0"/>
    <s v="SI"/>
    <d v="1899-12-30T21:03:00"/>
    <n v="21.049999999988358"/>
    <d v="1899-12-30T00:09:00"/>
    <s v="SI"/>
    <n v="0.1499999999650754"/>
    <d v="1899-12-30T22:03:00"/>
    <n v="22.049999999930151"/>
    <x v="0"/>
    <d v="1899-12-30T05:00:00"/>
    <s v="NO"/>
    <s v="MRKU6357128"/>
    <s v="MSI"/>
    <n v="480"/>
    <n v="120"/>
    <n v="50"/>
    <n v="0"/>
    <n v="5"/>
    <s v="WEEK"/>
    <s v="MSIWEEK"/>
    <n v="600"/>
    <n v="25"/>
    <n v="625"/>
    <m/>
  </r>
  <r>
    <s v="MARY MAERSK"/>
    <s v="Rotterdam"/>
    <d v="2024-07-18T07:57:00"/>
    <x v="67"/>
    <x v="0"/>
    <s v="MAERSK"/>
    <s v="MRSU4189711"/>
    <s v="LELYSTAD"/>
    <d v="2024-07-19T05:00:00"/>
    <d v="2024-07-19T20:15:00"/>
    <x v="619"/>
    <d v="2024-07-20T03:00:00"/>
    <x v="0"/>
    <s v="NO"/>
    <n v="0"/>
    <n v="29"/>
    <x v="6"/>
    <d v="2024-07-19T20:15:00"/>
    <d v="1899-12-30T21:03:00"/>
    <n v="21.049999999988358"/>
    <x v="0"/>
    <x v="16"/>
    <n v="15.999999999941792"/>
    <s v="SI"/>
    <d v="1899-12-31T13:03:00"/>
    <n v="37.049999999930151"/>
    <d v="1899-12-30T00:00:00"/>
    <s v="SI"/>
    <n v="0"/>
    <d v="1899-12-31T19:03:00"/>
    <n v="43.049999999930151"/>
    <x v="0"/>
    <d v="1899-12-30T21:00:00"/>
    <s v="NIGHT"/>
    <s v="MRSU4189711"/>
    <s v="CTU FLEVOKUST BV"/>
    <n v="530"/>
    <e v="#N/A"/>
    <n v="35"/>
    <n v="0"/>
    <n v="5"/>
    <s v="NIGHT"/>
    <s v="CTU FLEVOKUST BVNIGHT"/>
    <n v="530"/>
    <n v="0"/>
    <n v="530"/>
    <m/>
  </r>
  <r>
    <s v="MARY MAERSK"/>
    <s v="Rotterdam"/>
    <d v="2024-07-18T07:57:00"/>
    <x v="67"/>
    <x v="3"/>
    <s v="MAERSK"/>
    <s v="MRSU5104961"/>
    <s v="SIMEI LELYSTAD"/>
    <d v="2024-07-19T05:00:00"/>
    <d v="2024-07-19T11:15:00"/>
    <x v="620"/>
    <d v="2024-07-19T11:25:00"/>
    <x v="0"/>
    <s v="NO"/>
    <n v="1"/>
    <n v="29"/>
    <x v="6"/>
    <d v="2024-07-19T11:15:00"/>
    <d v="1899-12-30T21:03:00"/>
    <n v="21.049999999988358"/>
    <x v="0"/>
    <x v="8"/>
    <n v="6"/>
    <s v="SI"/>
    <d v="1899-12-31T03:03:00"/>
    <n v="27.049999999988358"/>
    <d v="1899-12-30T00:15:00"/>
    <s v="SI"/>
    <n v="0.24999999994179234"/>
    <d v="1899-12-31T03:28:00"/>
    <n v="27.46666666661622"/>
    <x v="0"/>
    <d v="1899-12-30T11:00:00"/>
    <s v="NO"/>
    <s v="MRSU5104961"/>
    <s v="MSI"/>
    <n v="480"/>
    <e v="#N/A"/>
    <n v="50"/>
    <n v="50"/>
    <n v="5"/>
    <s v="WEEK"/>
    <s v="MSIWEEK"/>
    <n v="530"/>
    <n v="25"/>
    <n v="605"/>
    <n v="50"/>
  </r>
  <r>
    <s v="MARY MAERSK"/>
    <s v="Rotterdam"/>
    <d v="2024-07-18T07:57:00"/>
    <x v="67"/>
    <x v="0"/>
    <s v="MAERSK"/>
    <s v="MRSU5845331"/>
    <s v="LELYSTAD"/>
    <d v="2024-07-19T05:00:00"/>
    <d v="2024-07-19T11:47:00"/>
    <x v="621"/>
    <d v="2024-07-19T12:00:00"/>
    <x v="0"/>
    <s v="NO"/>
    <n v="0"/>
    <n v="29"/>
    <x v="6"/>
    <d v="2024-07-19T11:47:00"/>
    <d v="1899-12-30T21:03:00"/>
    <n v="21.049999999988358"/>
    <x v="0"/>
    <x v="15"/>
    <n v="6.9999999999417923"/>
    <s v="SI"/>
    <d v="1899-12-31T04:03:00"/>
    <n v="28.049999999930151"/>
    <d v="1899-12-30T00:00:00"/>
    <s v="SI"/>
    <n v="0"/>
    <d v="1899-12-31T04:03:00"/>
    <n v="28.049999999930151"/>
    <x v="0"/>
    <d v="1899-12-30T12:00:00"/>
    <s v="NO"/>
    <s v="MRSU5845331"/>
    <s v="CTU FLEVOKUST BV"/>
    <n v="520"/>
    <e v="#N/A"/>
    <n v="35"/>
    <n v="0"/>
    <n v="5"/>
    <s v="WEEK"/>
    <s v="CTU FLEVOKUST BVWEEK"/>
    <n v="520"/>
    <n v="0"/>
    <n v="520"/>
    <m/>
  </r>
  <r>
    <s v="MARY MAERSK"/>
    <s v="Rotterdam"/>
    <d v="2024-07-18T07:57:00"/>
    <x v="67"/>
    <x v="2"/>
    <s v="MAERSK"/>
    <s v="MRSU6230115"/>
    <s v="LELYSTAD"/>
    <d v="2024-07-19T05:00:00"/>
    <d v="2024-07-19T04:35:00"/>
    <x v="618"/>
    <d v="2024-07-19T05:10:00"/>
    <x v="0"/>
    <s v="NO"/>
    <n v="0"/>
    <n v="29"/>
    <x v="6"/>
    <d v="2024-07-19T04:35:00"/>
    <d v="1899-12-30T21:03:00"/>
    <n v="21.049999999988358"/>
    <x v="0"/>
    <x v="1"/>
    <n v="0"/>
    <s v="SI"/>
    <d v="1899-12-30T21:03:00"/>
    <n v="21.049999999988358"/>
    <d v="1899-12-30T00:00:00"/>
    <s v="SI"/>
    <n v="0"/>
    <d v="1899-12-30T21:13:00"/>
    <n v="21.216666666674428"/>
    <x v="0"/>
    <d v="1899-12-30T05:00:00"/>
    <s v="NO"/>
    <s v="MRSU6230115"/>
    <s v="OM TRANSPORT"/>
    <n v="475"/>
    <e v="#N/A"/>
    <n v="50"/>
    <n v="0"/>
    <n v="5"/>
    <s v="WEEK"/>
    <s v="OM TRANSPORTWEEK"/>
    <n v="475"/>
    <n v="25"/>
    <n v="500"/>
    <m/>
  </r>
  <r>
    <s v="MARY MAERSK"/>
    <s v="Rotterdam"/>
    <d v="2024-07-18T07:57:00"/>
    <x v="67"/>
    <x v="0"/>
    <s v="MAERSK"/>
    <s v="MRSU6495367"/>
    <s v="SIMEI LELYSTAD"/>
    <d v="2024-07-19T05:00:00"/>
    <d v="2024-07-19T09:27:00"/>
    <x v="622"/>
    <d v="2024-07-19T09:40:00"/>
    <x v="0"/>
    <s v="NO"/>
    <n v="1"/>
    <n v="29"/>
    <x v="6"/>
    <d v="2024-07-19T09:27:00"/>
    <d v="1899-12-30T21:03:00"/>
    <n v="21.049999999988358"/>
    <x v="0"/>
    <x v="2"/>
    <n v="3.9999999999417923"/>
    <s v="SI"/>
    <d v="1899-12-31T01:03:00"/>
    <n v="25.049999999930151"/>
    <d v="1899-12-30T00:27:00"/>
    <s v="SI"/>
    <n v="0.45000000006984919"/>
    <d v="1899-12-31T01:43:00"/>
    <n v="25.716666666674428"/>
    <x v="0"/>
    <d v="1899-12-30T09:00:00"/>
    <s v="NO"/>
    <s v="MRSU6495367"/>
    <s v="CTU FLEVOKUST BV"/>
    <n v="520"/>
    <e v="#N/A"/>
    <n v="35"/>
    <n v="35"/>
    <n v="5"/>
    <s v="WEEK"/>
    <s v="CTU FLEVOKUST BVWEEK"/>
    <n v="555"/>
    <n v="0"/>
    <n v="555"/>
    <m/>
  </r>
  <r>
    <s v="MARY MAERSK"/>
    <s v="Rotterdam"/>
    <d v="2024-07-18T07:57:00"/>
    <x v="67"/>
    <x v="0"/>
    <s v="MAERSK"/>
    <s v="MSKU0684249"/>
    <s v="SIMEI LELYSTAD"/>
    <d v="2024-07-19T05:00:00"/>
    <d v="2024-07-19T12:45:00"/>
    <x v="623"/>
    <d v="2024-07-19T12:55:00"/>
    <x v="0"/>
    <s v="NO"/>
    <n v="1"/>
    <n v="29"/>
    <x v="6"/>
    <d v="2024-07-19T12:45:00"/>
    <d v="1899-12-30T21:03:00"/>
    <n v="21.049999999988358"/>
    <x v="0"/>
    <x v="29"/>
    <n v="7.9999999998835847"/>
    <s v="SI"/>
    <d v="1899-12-31T05:03:00"/>
    <n v="29.049999999871943"/>
    <d v="1899-12-30T00:00:00"/>
    <s v="SI"/>
    <n v="0"/>
    <d v="1899-12-31T04:58:00"/>
    <n v="28.96666666661622"/>
    <x v="0"/>
    <d v="1899-12-30T13:00:00"/>
    <s v="NO"/>
    <s v="MSKU0684249"/>
    <s v="CTU FLEVOKUST BV"/>
    <n v="520"/>
    <e v="#N/A"/>
    <n v="35"/>
    <n v="35"/>
    <n v="5"/>
    <s v="WEEK"/>
    <s v="CTU FLEVOKUST BVWEEK"/>
    <n v="555"/>
    <n v="0"/>
    <n v="555"/>
    <m/>
  </r>
  <r>
    <s v="MARY MAERSK"/>
    <s v="Rotterdam"/>
    <d v="2024-07-18T07:57:00"/>
    <x v="67"/>
    <x v="0"/>
    <s v="MAERSK"/>
    <s v="MSKU1008383"/>
    <s v="LELYSTAD"/>
    <d v="2024-07-19T05:00:00"/>
    <d v="2024-07-19T18:17:00"/>
    <x v="624"/>
    <d v="2024-07-19T19:14:00"/>
    <x v="0"/>
    <s v="NO"/>
    <n v="0"/>
    <n v="29"/>
    <x v="6"/>
    <d v="2024-07-19T18:17:00"/>
    <d v="1899-12-30T21:03:00"/>
    <n v="21.049999999988358"/>
    <x v="0"/>
    <x v="14"/>
    <n v="13.999999999883585"/>
    <s v="SI"/>
    <d v="1899-12-31T11:03:00"/>
    <n v="35.049999999871943"/>
    <d v="1899-12-30T00:00:00"/>
    <s v="SI"/>
    <n v="0"/>
    <d v="1899-12-31T11:17:00"/>
    <n v="35.283333333267365"/>
    <x v="0"/>
    <d v="1899-12-30T19:00:00"/>
    <s v="NO"/>
    <s v="MSKU1008383"/>
    <s v="CTU FLEVOKUST BV"/>
    <n v="520"/>
    <e v="#N/A"/>
    <n v="35"/>
    <n v="0"/>
    <n v="5"/>
    <s v="WEEK"/>
    <s v="CTU FLEVOKUST BVWEEK"/>
    <n v="520"/>
    <n v="0"/>
    <n v="520"/>
    <m/>
  </r>
  <r>
    <s v="MARY MAERSK"/>
    <s v="Rotterdam"/>
    <d v="2024-07-18T07:57:00"/>
    <x v="67"/>
    <x v="2"/>
    <s v="MAERSK"/>
    <s v="MSKU1056102"/>
    <s v="LELYSTAD"/>
    <d v="2024-07-19T05:00:00"/>
    <d v="2024-07-19T22:50:00"/>
    <x v="625"/>
    <d v="2024-07-19T23:00:00"/>
    <x v="0"/>
    <s v="NO"/>
    <n v="0"/>
    <n v="29"/>
    <x v="6"/>
    <d v="2024-07-19T22:50:00"/>
    <d v="1899-12-30T21:03:00"/>
    <n v="21.049999999988358"/>
    <x v="0"/>
    <x v="52"/>
    <n v="18.999999999941792"/>
    <s v="SI"/>
    <d v="1899-12-31T16:03:00"/>
    <n v="40.049999999930151"/>
    <d v="1899-12-30T00:00:00"/>
    <s v="SI"/>
    <n v="0"/>
    <d v="1899-12-31T15:03:00"/>
    <n v="39.049999999988358"/>
    <x v="0"/>
    <d v="1899-12-30T00:00:00"/>
    <s v="NIGHT"/>
    <s v="MSKU1056102"/>
    <s v="OM TRANSPORT"/>
    <n v="475"/>
    <e v="#N/A"/>
    <n v="50"/>
    <n v="0"/>
    <n v="6"/>
    <s v="NIGHT"/>
    <s v="OM TRANSPORTNIGHT"/>
    <n v="475"/>
    <n v="25"/>
    <n v="500"/>
    <m/>
  </r>
  <r>
    <s v="MARY MAERSK"/>
    <s v="Rotterdam"/>
    <d v="2024-07-18T07:57:00"/>
    <x v="67"/>
    <x v="1"/>
    <s v="MAERSK"/>
    <s v="PONU7929940"/>
    <s v="LELYSTAD"/>
    <d v="2024-07-19T05:00:00"/>
    <d v="2024-07-19T04:15:00"/>
    <x v="618"/>
    <d v="2024-07-19T04:50:00"/>
    <x v="0"/>
    <s v="NO"/>
    <n v="0"/>
    <n v="29"/>
    <x v="6"/>
    <d v="2024-07-19T04:15:00"/>
    <d v="1899-12-30T21:03:00"/>
    <n v="21.049999999988358"/>
    <x v="0"/>
    <x v="1"/>
    <n v="0"/>
    <s v="SI"/>
    <d v="1899-12-30T21:03:00"/>
    <n v="21.049999999988358"/>
    <d v="1899-12-30T00:00:00"/>
    <s v="SI"/>
    <n v="0"/>
    <d v="1899-12-30T20:53:00"/>
    <n v="20.883333333302289"/>
    <x v="0"/>
    <d v="1899-12-30T05:00:00"/>
    <s v="NO"/>
    <s v="PONU7929940"/>
    <s v="LOGIX"/>
    <n v="530"/>
    <e v="#N/A"/>
    <n v="50"/>
    <n v="0"/>
    <n v="5"/>
    <s v="WEEK"/>
    <s v="LOGIXWEEK"/>
    <n v="530"/>
    <n v="25"/>
    <n v="555"/>
    <m/>
  </r>
  <r>
    <s v="MARY MAERSK"/>
    <s v="Rotterdam"/>
    <d v="2024-07-18T07:57:00"/>
    <x v="67"/>
    <x v="2"/>
    <s v="MAERSK"/>
    <s v="SUDU8912164"/>
    <s v="LELYSTAD"/>
    <d v="2024-07-19T05:00:00"/>
    <d v="2024-07-20T03:01:00"/>
    <x v="626"/>
    <d v="2024-07-20T03:30:00"/>
    <x v="0"/>
    <s v="NO"/>
    <n v="0"/>
    <n v="29"/>
    <x v="6"/>
    <d v="2024-07-20T03:01:00"/>
    <d v="1899-12-30T21:03:00"/>
    <n v="21.049999999988358"/>
    <x v="0"/>
    <x v="20"/>
    <n v="22.999999999883585"/>
    <s v="SI"/>
    <d v="1899-12-31T20:03:00"/>
    <n v="44.049999999871943"/>
    <d v="1899-12-30T00:00:00"/>
    <s v="SI"/>
    <n v="0"/>
    <d v="1899-12-31T19:33:00"/>
    <n v="43.549999999988358"/>
    <x v="0"/>
    <d v="1899-12-30T04:00:00"/>
    <s v="NIGHT"/>
    <s v="SUDU8912164"/>
    <s v="OM TRANSPORT"/>
    <n v="475"/>
    <e v="#N/A"/>
    <n v="50"/>
    <n v="0"/>
    <n v="6"/>
    <s v="NIGHT"/>
    <s v="OM TRANSPORTNIGHT"/>
    <n v="475"/>
    <n v="25"/>
    <n v="500"/>
    <m/>
  </r>
  <r>
    <s v="MARY MAERSK"/>
    <s v="Rotterdam"/>
    <d v="2024-07-18T07:57:00"/>
    <x v="67"/>
    <x v="3"/>
    <s v="MAERSK"/>
    <s v="TCKU6936317"/>
    <s v="SIMEI LELYSTAD"/>
    <d v="2024-07-19T05:00:00"/>
    <d v="2024-07-19T07:30:00"/>
    <x v="627"/>
    <d v="2024-07-19T07:35:00"/>
    <x v="0"/>
    <s v="NO"/>
    <n v="0"/>
    <n v="29"/>
    <x v="6"/>
    <d v="2024-07-19T07:30:00"/>
    <d v="1899-12-30T21:03:00"/>
    <n v="21.049999999988358"/>
    <x v="0"/>
    <x v="79"/>
    <n v="2.4999999999417923"/>
    <s v="SI"/>
    <d v="1899-12-30T23:33:00"/>
    <n v="23.549999999930151"/>
    <d v="1899-12-30T00:00:00"/>
    <s v="SI"/>
    <n v="0"/>
    <d v="1899-12-30T23:38:00"/>
    <n v="23.633333333185874"/>
    <x v="0"/>
    <d v="1899-12-30T07:30:00"/>
    <s v="NO"/>
    <s v="TCKU6936317"/>
    <s v="MSI"/>
    <n v="480"/>
    <e v="#N/A"/>
    <n v="50"/>
    <n v="0"/>
    <n v="5"/>
    <s v="WEEK"/>
    <s v="MSIWEEK"/>
    <n v="480"/>
    <n v="25"/>
    <n v="505"/>
    <m/>
  </r>
  <r>
    <s v="MARY MAERSK"/>
    <s v="Rotterdam"/>
    <d v="2024-07-18T07:57:00"/>
    <x v="67"/>
    <x v="0"/>
    <s v="MAERSK"/>
    <s v="TCNU3320195"/>
    <s v="LELYSTAD"/>
    <d v="2024-07-19T05:00:00"/>
    <d v="2024-07-19T20:00:00"/>
    <x v="628"/>
    <d v="2024-07-19T22:20:00"/>
    <x v="0"/>
    <s v="NO"/>
    <n v="0"/>
    <n v="29"/>
    <x v="6"/>
    <d v="2024-07-19T20:00:00"/>
    <d v="1899-12-30T21:03:00"/>
    <n v="21.049999999988358"/>
    <x v="0"/>
    <x v="31"/>
    <n v="15"/>
    <s v="SI"/>
    <d v="1899-12-31T12:03:00"/>
    <n v="36.049999999988358"/>
    <d v="1899-12-30T00:00:00"/>
    <s v="SI"/>
    <n v="0"/>
    <d v="1899-12-31T14:23:00"/>
    <n v="38.383333333244082"/>
    <x v="0"/>
    <d v="1899-12-30T20:00:00"/>
    <s v="NIGHT"/>
    <s v="TCNU3320195"/>
    <s v="CTU FLEVOKUST BV"/>
    <n v="530"/>
    <e v="#N/A"/>
    <n v="35"/>
    <n v="0"/>
    <n v="5"/>
    <s v="NIGHT"/>
    <s v="CTU FLEVOKUST BVNIGHT"/>
    <n v="530"/>
    <n v="0"/>
    <n v="530"/>
    <m/>
  </r>
  <r>
    <s v="MARY MAERSK"/>
    <s v="Rotterdam"/>
    <d v="2024-07-18T07:57:00"/>
    <x v="67"/>
    <x v="3"/>
    <s v="MAERSK"/>
    <s v="TIIU5299732"/>
    <s v="SIMEI LELYSTAD"/>
    <d v="2024-07-19T05:00:00"/>
    <d v="2024-07-19T15:20:00"/>
    <x v="629"/>
    <d v="2024-07-19T14:43:00"/>
    <x v="0"/>
    <s v="NO"/>
    <n v="1"/>
    <n v="29"/>
    <x v="6"/>
    <d v="2024-07-19T15:20:00"/>
    <d v="1899-12-30T21:03:00"/>
    <n v="21.049999999988358"/>
    <x v="0"/>
    <x v="36"/>
    <n v="9.9999999999417923"/>
    <s v="SI"/>
    <d v="1899-12-31T07:03:00"/>
    <n v="31.049999999930151"/>
    <d v="1899-12-30T00:20:00"/>
    <s v="SI"/>
    <n v="0.33333333337213844"/>
    <d v="1899-12-31T06:46:00"/>
    <n v="30.766666666546371"/>
    <x v="0"/>
    <d v="1899-12-30T15:00:00"/>
    <s v="NO"/>
    <s v="TIIU5299732"/>
    <s v="MSI"/>
    <n v="480"/>
    <e v="#N/A"/>
    <n v="50"/>
    <n v="50"/>
    <n v="5"/>
    <s v="WEEK"/>
    <s v="MSIWEEK"/>
    <n v="530"/>
    <n v="25"/>
    <n v="555"/>
    <m/>
  </r>
  <r>
    <s v="MARY MAERSK"/>
    <s v="Rotterdam"/>
    <d v="2024-07-18T07:57:00"/>
    <x v="67"/>
    <x v="1"/>
    <s v="MAERSK"/>
    <s v="TLLU5909246"/>
    <s v="LELYSTAD"/>
    <d v="2024-07-19T05:00:00"/>
    <d v="2024-07-19T15:25:00"/>
    <x v="629"/>
    <d v="2024-07-19T17:30:00"/>
    <x v="0"/>
    <s v="NO"/>
    <n v="0"/>
    <n v="29"/>
    <x v="6"/>
    <d v="2024-07-19T15:25:00"/>
    <d v="1899-12-30T21:03:00"/>
    <n v="21.049999999988358"/>
    <x v="0"/>
    <x v="36"/>
    <n v="9.9999999999417923"/>
    <s v="SI"/>
    <d v="1899-12-31T07:03:00"/>
    <n v="31.049999999930151"/>
    <d v="1899-12-30T00:25:00"/>
    <s v="SI"/>
    <n v="0.41666666662786156"/>
    <d v="1899-12-31T09:33:00"/>
    <n v="33.549999999871943"/>
    <x v="0"/>
    <d v="1899-12-30T15:00:00"/>
    <s v="NO"/>
    <s v="TLLU5909246"/>
    <s v="LOGIX"/>
    <n v="530"/>
    <e v="#N/A"/>
    <n v="50"/>
    <n v="0"/>
    <n v="5"/>
    <s v="WEEK"/>
    <s v="LOGIXWEEK"/>
    <n v="530"/>
    <n v="25"/>
    <n v="555"/>
    <m/>
  </r>
  <r>
    <s v="MAERSK TUKANG"/>
    <s v="Rotterdam"/>
    <d v="2024-07-21T07:03:00"/>
    <x v="68"/>
    <x v="3"/>
    <s v="MAERSK"/>
    <s v="MRKU5273819"/>
    <s v="LELYSTAD"/>
    <d v="2024-07-22T07:00:00"/>
    <d v="2024-07-22T06:26:00"/>
    <x v="630"/>
    <d v="2024-07-22T06:50:00"/>
    <x v="0"/>
    <s v="NO"/>
    <n v="0"/>
    <n v="30"/>
    <x v="6"/>
    <d v="2024-07-22T06:26:00"/>
    <d v="1899-12-30T23:57:00"/>
    <n v="23.950000000011642"/>
    <x v="0"/>
    <x v="1"/>
    <n v="0"/>
    <s v="SI"/>
    <d v="1899-12-30T23:57:00"/>
    <n v="23.950000000011642"/>
    <d v="1899-12-30T00:00:00"/>
    <s v="SI"/>
    <n v="0"/>
    <d v="1899-12-30T23:47:00"/>
    <n v="23.783333333325572"/>
    <x v="0"/>
    <d v="1899-12-30T07:00:00"/>
    <s v="NO"/>
    <s v="MRKU5273819"/>
    <s v="MSI"/>
    <n v="480"/>
    <e v="#N/A"/>
    <n v="50"/>
    <n v="0"/>
    <n v="1"/>
    <s v="WEEK"/>
    <s v="MSIWEEK"/>
    <n v="480"/>
    <n v="25"/>
    <n v="505"/>
    <m/>
  </r>
  <r>
    <s v="MAERSK TUKANG"/>
    <s v="Rotterdam"/>
    <d v="2024-07-21T07:03:00"/>
    <x v="68"/>
    <x v="3"/>
    <s v="MAERSK"/>
    <s v="MRKU6689230"/>
    <s v="LELYSTAD"/>
    <d v="2024-07-22T07:00:00"/>
    <d v="2024-07-22T09:12:00"/>
    <x v="631"/>
    <d v="2024-07-22T09:35:00"/>
    <x v="0"/>
    <s v="NO"/>
    <n v="0"/>
    <n v="30"/>
    <x v="6"/>
    <d v="2024-07-22T09:12:00"/>
    <d v="1899-12-30T23:57:00"/>
    <n v="23.950000000011642"/>
    <x v="0"/>
    <x v="3"/>
    <n v="2.0000000000582077"/>
    <s v="SI"/>
    <d v="1899-12-31T01:57:00"/>
    <n v="25.950000000069849"/>
    <d v="1899-12-30T00:12:00"/>
    <s v="SI"/>
    <n v="0.19999999995343387"/>
    <d v="1899-12-31T02:32:00"/>
    <n v="26.53333333338378"/>
    <x v="0"/>
    <d v="1899-12-30T09:00:00"/>
    <s v="NO"/>
    <s v="MRKU6689230"/>
    <s v="MSI"/>
    <n v="480"/>
    <e v="#N/A"/>
    <n v="50"/>
    <n v="0"/>
    <n v="1"/>
    <s v="WEEK"/>
    <s v="MSIWEEK"/>
    <n v="480"/>
    <n v="25"/>
    <n v="505"/>
    <m/>
  </r>
  <r>
    <s v="MUNICH MAERSK"/>
    <s v="Rotterdam"/>
    <d v="2024-07-26T03:50:00"/>
    <x v="69"/>
    <x v="2"/>
    <s v="MAERSK"/>
    <s v="AXIU1448104"/>
    <s v="SIMEI LELYSTAD"/>
    <d v="2024-07-27T09:30:00"/>
    <d v="2024-07-28T10:47:00"/>
    <x v="632"/>
    <d v="2024-07-28T11:15:00"/>
    <x v="0"/>
    <s v="NO"/>
    <n v="1"/>
    <n v="30"/>
    <x v="6"/>
    <d v="2024-07-28T10:47:00"/>
    <d v="1899-12-31T05:40:00"/>
    <n v="29.666666666802485"/>
    <x v="0"/>
    <x v="41"/>
    <n v="25.5"/>
    <s v="NO"/>
    <d v="1900-01-01T07:10:00"/>
    <n v="55.166666666802485"/>
    <d v="1899-12-30T00:00:00"/>
    <s v="SI"/>
    <n v="0"/>
    <d v="1900-01-01T07:25:00"/>
    <n v="55.416666666744277"/>
    <x v="1"/>
    <d v="1899-12-30T11:00:00"/>
    <s v="NO"/>
    <s v="AXIU1448104"/>
    <s v="OM TRANSPORT"/>
    <n v="550"/>
    <e v="#N/A"/>
    <n v="50"/>
    <n v="50"/>
    <n v="7"/>
    <s v="SUNDAY"/>
    <s v="OM TRANSPORTSUNDAY"/>
    <n v="600"/>
    <n v="25"/>
    <n v="625"/>
    <m/>
  </r>
  <r>
    <s v="MUNICH MAERSK"/>
    <s v="Rotterdam"/>
    <d v="2024-07-26T03:50:00"/>
    <x v="69"/>
    <x v="2"/>
    <s v="MAERSK"/>
    <s v="CAAU5222545"/>
    <s v="LELYSTAD"/>
    <d v="2024-07-27T09:30:00"/>
    <d v="2024-07-28T05:27:00"/>
    <x v="633"/>
    <d v="2024-07-28T05:47:00"/>
    <x v="0"/>
    <s v="NO"/>
    <n v="0"/>
    <n v="30"/>
    <x v="6"/>
    <d v="2024-07-28T05:27:00"/>
    <d v="1899-12-31T05:40:00"/>
    <n v="29.666666666802485"/>
    <x v="0"/>
    <x v="39"/>
    <n v="19.5"/>
    <s v="SI"/>
    <d v="1900-01-01T01:10:00"/>
    <n v="49.166666666802485"/>
    <d v="1899-12-30T00:27:00"/>
    <s v="SI"/>
    <n v="0.44999999989522621"/>
    <d v="1900-01-01T01:57:00"/>
    <n v="49.950000000069849"/>
    <x v="1"/>
    <d v="1899-12-30T05:00:00"/>
    <s v="NO"/>
    <s v="CAAU5222545"/>
    <s v="OM TRANSPORT"/>
    <n v="550"/>
    <e v="#N/A"/>
    <n v="50"/>
    <n v="0"/>
    <n v="7"/>
    <s v="SUNDAY"/>
    <s v="OM TRANSPORTSUNDAY"/>
    <n v="550"/>
    <n v="25"/>
    <n v="575"/>
    <m/>
  </r>
  <r>
    <s v="MUNICH MAERSK"/>
    <s v="Rotterdam"/>
    <d v="2024-07-26T03:50:00"/>
    <x v="69"/>
    <x v="3"/>
    <s v="MAERSK"/>
    <s v="CAAU6595538"/>
    <s v="SIMEI LELYSTAD"/>
    <d v="2024-07-27T09:30:00"/>
    <d v="2024-07-28T10:50:00"/>
    <x v="632"/>
    <d v="2024-07-28T10:50:00"/>
    <x v="0"/>
    <s v="NO"/>
    <n v="1"/>
    <n v="30"/>
    <x v="6"/>
    <d v="2024-07-28T10:50:00"/>
    <d v="1899-12-31T05:40:00"/>
    <n v="29.666666666802485"/>
    <x v="0"/>
    <x v="41"/>
    <n v="25.5"/>
    <s v="NO"/>
    <d v="1900-01-01T07:10:00"/>
    <n v="55.166666666802485"/>
    <d v="1899-12-30T00:00:00"/>
    <s v="SI"/>
    <n v="0"/>
    <d v="1900-01-01T07:00:00"/>
    <n v="55.000000000116415"/>
    <x v="1"/>
    <d v="1899-12-30T11:00:00"/>
    <s v="NO"/>
    <s v="CAAU6595538"/>
    <s v="MSI"/>
    <n v="500"/>
    <e v="#N/A"/>
    <n v="50"/>
    <n v="50"/>
    <n v="7"/>
    <s v="SUNDAY"/>
    <s v="MSISUNDAY"/>
    <n v="550"/>
    <n v="25"/>
    <n v="575"/>
    <m/>
  </r>
  <r>
    <s v="MUNICH MAERSK"/>
    <s v="Rotterdam"/>
    <d v="2024-07-26T03:50:00"/>
    <x v="69"/>
    <x v="3"/>
    <s v="MAERSK"/>
    <s v="CAIU7222594"/>
    <s v="SIMEI LELYSTAD"/>
    <d v="2024-07-27T09:30:00"/>
    <d v="2024-07-28T12:25:00"/>
    <x v="634"/>
    <d v="2024-07-28T12:35:00"/>
    <x v="0"/>
    <s v="NO"/>
    <n v="0"/>
    <n v="30"/>
    <x v="6"/>
    <d v="2024-07-28T12:25:00"/>
    <d v="1899-12-31T05:40:00"/>
    <n v="29.666666666802485"/>
    <x v="0"/>
    <x v="57"/>
    <n v="27"/>
    <s v="NO"/>
    <d v="1900-01-01T08:40:00"/>
    <n v="56.666666666802485"/>
    <d v="1899-12-30T00:00:00"/>
    <s v="SI"/>
    <n v="0"/>
    <d v="1900-01-01T08:45:00"/>
    <n v="56.750000000058208"/>
    <x v="1"/>
    <d v="1899-12-30T12:30:00"/>
    <s v="NO"/>
    <s v="CAIU7222594"/>
    <s v="MSI"/>
    <n v="500"/>
    <e v="#N/A"/>
    <n v="50"/>
    <n v="0"/>
    <n v="7"/>
    <s v="SUNDAY"/>
    <s v="MSISUNDAY"/>
    <n v="500"/>
    <n v="25"/>
    <n v="525"/>
    <m/>
  </r>
  <r>
    <s v="MUNICH MAERSK"/>
    <s v="Rotterdam"/>
    <d v="2024-07-26T03:50:00"/>
    <x v="69"/>
    <x v="3"/>
    <s v="MAERSK"/>
    <s v="FFAU5505929"/>
    <s v="LELYSTAD"/>
    <d v="2024-07-27T09:30:00"/>
    <d v="2024-07-29T09:01:00"/>
    <x v="635"/>
    <d v="2024-07-29T11:50:00"/>
    <x v="0"/>
    <s v="NO"/>
    <n v="0"/>
    <n v="31"/>
    <x v="6"/>
    <d v="2024-07-29T09:01:00"/>
    <d v="1899-12-31T05:40:00"/>
    <n v="29.666666666802485"/>
    <x v="0"/>
    <x v="84"/>
    <n v="47.499999999941792"/>
    <s v="NO"/>
    <d v="1900-01-02T05:10:00"/>
    <n v="77.166666666744277"/>
    <d v="1899-12-30T00:01:00"/>
    <s v="SI"/>
    <n v="1.6666666720993817E-2"/>
    <d v="1900-01-02T08:00:00"/>
    <n v="80.000000000058208"/>
    <x v="1"/>
    <d v="1899-12-30T09:00:00"/>
    <s v="NO"/>
    <s v="FFAU5505929"/>
    <s v="MSI"/>
    <n v="480"/>
    <e v="#N/A"/>
    <n v="50"/>
    <n v="0"/>
    <n v="1"/>
    <s v="WEEK"/>
    <s v="MSIWEEK"/>
    <n v="480"/>
    <n v="25"/>
    <n v="505"/>
    <m/>
  </r>
  <r>
    <s v="MUNICH MAERSK"/>
    <s v="Rotterdam"/>
    <d v="2024-07-26T03:50:00"/>
    <x v="69"/>
    <x v="2"/>
    <s v="MAERSK"/>
    <s v="GCXU5548520"/>
    <s v="LELYSTAD"/>
    <d v="2024-07-27T09:30:00"/>
    <d v="2024-07-27T20:18:00"/>
    <x v="636"/>
    <d v="2024-07-27T21:09:00"/>
    <x v="0"/>
    <s v="CLEANING"/>
    <n v="0"/>
    <n v="30"/>
    <x v="6"/>
    <d v="2024-07-27T20:18:00"/>
    <d v="1899-12-31T05:40:00"/>
    <n v="29.666666666802485"/>
    <x v="0"/>
    <x v="38"/>
    <n v="11.499999999941792"/>
    <s v="SI"/>
    <d v="1899-12-31T17:10:00"/>
    <n v="41.166666666744277"/>
    <d v="1899-12-30T00:00:00"/>
    <s v="SI"/>
    <n v="0"/>
    <d v="1899-12-31T17:19:00"/>
    <n v="41.316666666709352"/>
    <x v="0"/>
    <d v="1899-12-30T21:00:00"/>
    <s v="NIGHT"/>
    <s v="GCXU5548520"/>
    <s v="OM TRANSPORT"/>
    <n v="475"/>
    <n v="110"/>
    <n v="50"/>
    <n v="0"/>
    <n v="6"/>
    <s v="NIGHT"/>
    <s v="OM TRANSPORTNIGHT"/>
    <n v="585"/>
    <n v="25"/>
    <n v="610"/>
    <m/>
  </r>
  <r>
    <s v="MUNICH MAERSK"/>
    <s v="Rotterdam"/>
    <d v="2024-07-26T03:50:00"/>
    <x v="69"/>
    <x v="2"/>
    <s v="MAERSK"/>
    <s v="GESU6724883"/>
    <s v="LELYSTAD"/>
    <d v="2024-07-27T09:30:00"/>
    <d v="2024-07-27T21:26:00"/>
    <x v="637"/>
    <d v="2024-07-27T21:53:00"/>
    <x v="0"/>
    <s v="NO"/>
    <n v="0"/>
    <n v="30"/>
    <x v="6"/>
    <d v="2024-07-27T21:26:00"/>
    <d v="1899-12-31T05:40:00"/>
    <n v="29.666666666802485"/>
    <x v="0"/>
    <x v="66"/>
    <n v="12.499999999883585"/>
    <s v="SI"/>
    <d v="1899-12-31T18:10:00"/>
    <n v="42.166666666686069"/>
    <d v="1899-12-30T00:00:00"/>
    <s v="SI"/>
    <n v="0"/>
    <d v="1899-12-31T18:03:00"/>
    <n v="42.050000000162981"/>
    <x v="0"/>
    <d v="1899-12-30T22:00:00"/>
    <s v="NIGHT"/>
    <s v="GESU6724883"/>
    <s v="OM TRANSPORT"/>
    <n v="475"/>
    <e v="#N/A"/>
    <n v="50"/>
    <n v="0"/>
    <n v="6"/>
    <s v="NIGHT"/>
    <s v="OM TRANSPORTNIGHT"/>
    <n v="475"/>
    <n v="25"/>
    <n v="500"/>
    <m/>
  </r>
  <r>
    <s v="MUNICH MAERSK"/>
    <s v="Rotterdam"/>
    <d v="2024-07-26T03:50:00"/>
    <x v="69"/>
    <x v="2"/>
    <s v="MAERSK"/>
    <s v="HASU4145781"/>
    <s v="LELYSTAD"/>
    <d v="2024-07-27T09:30:00"/>
    <d v="2024-07-28T06:59:00"/>
    <x v="638"/>
    <d v="2024-07-28T07:20:00"/>
    <x v="0"/>
    <s v="NO"/>
    <n v="0"/>
    <n v="30"/>
    <x v="6"/>
    <d v="2024-07-28T06:59:00"/>
    <d v="1899-12-31T05:40:00"/>
    <n v="29.666666666802485"/>
    <x v="0"/>
    <x v="24"/>
    <n v="16.5"/>
    <s v="SI"/>
    <d v="1899-12-31T22:10:00"/>
    <n v="46.166666666802485"/>
    <d v="1899-12-30T04:59:00"/>
    <s v="NO"/>
    <n v="4.9833333333372138"/>
    <d v="1900-01-01T03:30:00"/>
    <n v="51.500000000058208"/>
    <x v="1"/>
    <d v="1899-12-30T02:00:00"/>
    <s v="NIGHT"/>
    <s v="HASU4145781"/>
    <s v="OM TRANSPORT"/>
    <n v="475"/>
    <e v="#N/A"/>
    <n v="50"/>
    <n v="0"/>
    <n v="7"/>
    <s v="NIGHT"/>
    <s v="OM TRANSPORTNIGHT"/>
    <n v="475"/>
    <n v="25"/>
    <n v="500"/>
    <m/>
  </r>
  <r>
    <s v="MUNICH MAERSK"/>
    <s v="Rotterdam"/>
    <d v="2024-07-26T03:50:00"/>
    <x v="69"/>
    <x v="3"/>
    <s v="MAERSK"/>
    <s v="MRKU0176987"/>
    <s v="SIMEI LELYSTAD"/>
    <d v="2024-07-27T09:30:00"/>
    <d v="2024-07-28T08:00:00"/>
    <x v="639"/>
    <d v="2024-07-28T08:10:00"/>
    <x v="0"/>
    <s v="NO"/>
    <n v="2"/>
    <n v="30"/>
    <x v="6"/>
    <d v="2024-07-28T08:00:00"/>
    <d v="1899-12-31T05:40:00"/>
    <n v="29.666666666802485"/>
    <x v="0"/>
    <x v="44"/>
    <n v="22.5"/>
    <s v="SI"/>
    <d v="1900-01-01T04:10:00"/>
    <n v="52.166666666802485"/>
    <d v="1899-12-30T00:00:00"/>
    <s v="SI"/>
    <n v="0"/>
    <d v="1900-01-01T04:20:00"/>
    <n v="52.333333333488554"/>
    <x v="1"/>
    <d v="1899-12-30T08:00:00"/>
    <s v="NO"/>
    <s v="MRKU0176987"/>
    <s v="MSI"/>
    <n v="500"/>
    <e v="#N/A"/>
    <n v="50"/>
    <n v="100"/>
    <n v="7"/>
    <s v="SUNDAY"/>
    <s v="MSISUNDAY"/>
    <n v="600"/>
    <n v="25"/>
    <n v="625"/>
    <m/>
  </r>
  <r>
    <s v="MUNICH MAERSK"/>
    <s v="Rotterdam"/>
    <d v="2024-07-26T03:50:00"/>
    <x v="69"/>
    <x v="3"/>
    <s v="MAERSK"/>
    <s v="MRKU2478311"/>
    <s v="LELYSTAD"/>
    <d v="2024-07-27T09:30:00"/>
    <d v="2024-07-28T03:40:00"/>
    <x v="640"/>
    <d v="2024-07-28T04:00:00"/>
    <x v="0"/>
    <s v="NO"/>
    <n v="0"/>
    <n v="30"/>
    <x v="6"/>
    <d v="2024-07-28T03:40:00"/>
    <d v="1899-12-31T05:40:00"/>
    <n v="29.666666666802485"/>
    <x v="0"/>
    <x v="78"/>
    <n v="17.499999999941792"/>
    <s v="SI"/>
    <d v="1899-12-31T23:10:00"/>
    <n v="47.166666666744277"/>
    <d v="1899-12-30T00:40:00"/>
    <s v="SI"/>
    <n v="0.66666666674427688"/>
    <d v="1900-01-01T00:10:00"/>
    <n v="48.166666666686069"/>
    <x v="1"/>
    <d v="1899-12-30T03:00:00"/>
    <s v="NIGHT"/>
    <s v="MRKU2478311"/>
    <s v="MSI"/>
    <n v="530"/>
    <e v="#N/A"/>
    <n v="50"/>
    <n v="0"/>
    <n v="7"/>
    <s v="NIGHT"/>
    <s v="MSINIGHT"/>
    <n v="530"/>
    <n v="25"/>
    <n v="555"/>
    <m/>
  </r>
  <r>
    <s v="MUNICH MAERSK"/>
    <s v="Rotterdam"/>
    <d v="2024-07-26T03:50:00"/>
    <x v="69"/>
    <x v="3"/>
    <s v="MAERSK"/>
    <s v="MRKU2957227"/>
    <s v="LELYSTAD"/>
    <d v="2024-07-27T09:30:00"/>
    <d v="2024-07-28T09:54:00"/>
    <x v="633"/>
    <d v="2024-07-28T11:30:00"/>
    <x v="0"/>
    <s v="CLEANING"/>
    <n v="0"/>
    <n v="30"/>
    <x v="6"/>
    <d v="2024-07-28T09:54:00"/>
    <d v="1899-12-31T05:40:00"/>
    <n v="29.666666666802485"/>
    <x v="0"/>
    <x v="39"/>
    <n v="19.5"/>
    <s v="SI"/>
    <d v="1900-01-01T01:10:00"/>
    <n v="49.166666666802485"/>
    <d v="1899-12-30T04:54:00"/>
    <s v="NO"/>
    <n v="4.8999999999068677"/>
    <d v="1900-01-01T07:40:00"/>
    <n v="55.666666666686069"/>
    <x v="1"/>
    <d v="1899-12-30T05:00:00"/>
    <s v="NO"/>
    <s v="MRKU2957227"/>
    <s v="MSI"/>
    <n v="500"/>
    <n v="120"/>
    <n v="50"/>
    <n v="0"/>
    <n v="7"/>
    <s v="SUNDAY"/>
    <s v="MSISUNDAY"/>
    <n v="620"/>
    <n v="25"/>
    <n v="645"/>
    <m/>
  </r>
  <r>
    <s v="MUNICH MAERSK"/>
    <s v="Rotterdam"/>
    <d v="2024-07-26T03:50:00"/>
    <x v="69"/>
    <x v="2"/>
    <s v="MAERSK"/>
    <s v="MRKU3275068"/>
    <s v="SIMEI LELYSTAD"/>
    <d v="2024-07-27T09:30:00"/>
    <d v="2024-07-28T09:30:00"/>
    <x v="641"/>
    <d v="2024-07-28T09:43:00"/>
    <x v="0"/>
    <s v="NO"/>
    <n v="1"/>
    <n v="30"/>
    <x v="6"/>
    <d v="2024-07-28T09:30:00"/>
    <d v="1899-12-31T05:40:00"/>
    <n v="29.666666666802485"/>
    <x v="0"/>
    <x v="63"/>
    <n v="24"/>
    <s v="SI"/>
    <d v="1900-01-01T05:40:00"/>
    <n v="53.666666666802485"/>
    <d v="1899-12-30T00:00:00"/>
    <s v="SI"/>
    <n v="0"/>
    <d v="1900-01-01T05:53:00"/>
    <n v="53.883333333476912"/>
    <x v="1"/>
    <d v="1899-12-30T09:30:00"/>
    <s v="NO"/>
    <s v="MRKU3275068"/>
    <s v="OM TRANSPORT"/>
    <n v="550"/>
    <e v="#N/A"/>
    <n v="50"/>
    <n v="50"/>
    <n v="7"/>
    <s v="SUNDAY"/>
    <s v="OM TRANSPORTSUNDAY"/>
    <n v="600"/>
    <n v="25"/>
    <n v="625"/>
    <m/>
  </r>
  <r>
    <s v="MUNICH MAERSK"/>
    <s v="Rotterdam"/>
    <d v="2024-07-26T03:50:00"/>
    <x v="69"/>
    <x v="2"/>
    <s v="MAERSK"/>
    <s v="MRKU3836929"/>
    <s v="LELYSTAD"/>
    <d v="2024-07-27T09:30:00"/>
    <d v="2024-07-28T14:45:00"/>
    <x v="642"/>
    <d v="2024-07-28T15:00:00"/>
    <x v="0"/>
    <s v="NO"/>
    <n v="0"/>
    <n v="30"/>
    <x v="6"/>
    <d v="2024-07-28T14:45:00"/>
    <d v="1899-12-31T05:40:00"/>
    <n v="29.666666666802485"/>
    <x v="0"/>
    <x v="85"/>
    <n v="29.499999999941792"/>
    <s v="NO"/>
    <d v="1900-01-01T11:10:00"/>
    <n v="59.166666666744277"/>
    <d v="1899-12-30T00:00:00"/>
    <s v="SI"/>
    <n v="0"/>
    <d v="1900-01-01T11:10:00"/>
    <n v="59.166666666744277"/>
    <x v="1"/>
    <d v="1899-12-30T15:00:00"/>
    <s v="NO"/>
    <s v="MRKU3836929"/>
    <s v="OM TRANSPORT"/>
    <n v="550"/>
    <e v="#N/A"/>
    <n v="50"/>
    <n v="0"/>
    <n v="7"/>
    <s v="SUNDAY"/>
    <s v="OM TRANSPORTSUNDAY"/>
    <n v="550"/>
    <n v="25"/>
    <n v="575"/>
    <m/>
  </r>
  <r>
    <s v="MUNICH MAERSK"/>
    <s v="Rotterdam"/>
    <d v="2024-07-26T03:50:00"/>
    <x v="69"/>
    <x v="3"/>
    <s v="MAERSK"/>
    <s v="MRKU4060070"/>
    <s v="SIMEI LELYSTAD"/>
    <d v="2024-07-27T09:30:00"/>
    <d v="2024-07-29T07:35:00"/>
    <x v="643"/>
    <d v="2024-07-29T07:40:00"/>
    <x v="0"/>
    <s v="NO"/>
    <n v="0"/>
    <n v="31"/>
    <x v="6"/>
    <d v="2024-07-29T07:35:00"/>
    <d v="1899-12-31T05:40:00"/>
    <n v="29.666666666802485"/>
    <x v="0"/>
    <x v="86"/>
    <n v="46.5"/>
    <s v="NO"/>
    <d v="1900-01-02T04:10:00"/>
    <n v="76.166666666802485"/>
    <d v="1899-12-30T00:00:00"/>
    <s v="SI"/>
    <n v="0"/>
    <d v="1900-01-02T03:50:00"/>
    <n v="75.833333333430346"/>
    <x v="1"/>
    <d v="1899-12-30T08:00:00"/>
    <s v="NO"/>
    <s v="MRKU4060070"/>
    <s v="MSI"/>
    <n v="480"/>
    <e v="#N/A"/>
    <n v="50"/>
    <n v="0"/>
    <n v="1"/>
    <s v="WEEK"/>
    <s v="MSIWEEK"/>
    <n v="480"/>
    <n v="25"/>
    <n v="505"/>
    <m/>
  </r>
  <r>
    <s v="MUNICH MAERSK"/>
    <s v="Rotterdam"/>
    <d v="2024-07-26T03:50:00"/>
    <x v="69"/>
    <x v="0"/>
    <s v="MAERSK"/>
    <s v="MRKU5016868"/>
    <s v="LELYSTAD"/>
    <d v="2024-07-27T09:30:00"/>
    <d v="2024-07-27T18:25:00"/>
    <x v="644"/>
    <d v="2024-07-27T18:59:00"/>
    <x v="0"/>
    <s v="CLEANING"/>
    <n v="0"/>
    <n v="30"/>
    <x v="6"/>
    <d v="2024-07-27T18:25:00"/>
    <d v="1899-12-31T05:40:00"/>
    <n v="29.666666666802485"/>
    <x v="0"/>
    <x v="87"/>
    <n v="9.4999999998835847"/>
    <s v="SI"/>
    <d v="1899-12-31T15:10:00"/>
    <n v="39.166666666686069"/>
    <d v="1899-12-30T00:00:00"/>
    <s v="SI"/>
    <n v="0"/>
    <d v="1899-12-31T15:09:00"/>
    <n v="39.150000000139698"/>
    <x v="0"/>
    <d v="1899-12-30T19:00:00"/>
    <s v="NO"/>
    <s v="MRKU5016868"/>
    <s v="CTU FLEVOKUST BV"/>
    <n v="650"/>
    <n v="100"/>
    <n v="35"/>
    <n v="0"/>
    <n v="6"/>
    <s v="SATURDAY"/>
    <s v="CTU FLEVOKUST BVSATURDAY"/>
    <n v="750"/>
    <n v="0"/>
    <n v="750"/>
    <m/>
  </r>
  <r>
    <s v="MUNICH MAERSK"/>
    <s v="Rotterdam"/>
    <d v="2024-07-26T03:50:00"/>
    <x v="69"/>
    <x v="3"/>
    <s v="MAERSK"/>
    <s v="MRKU5878230"/>
    <s v="SIMEI LELYSTAD"/>
    <d v="2024-07-27T09:30:00"/>
    <d v="2024-07-29T06:00:00"/>
    <x v="645"/>
    <d v="2024-07-29T06:20:00"/>
    <x v="0"/>
    <s v="NO"/>
    <n v="1"/>
    <n v="31"/>
    <x v="6"/>
    <d v="2024-07-29T06:00:00"/>
    <d v="1899-12-31T05:40:00"/>
    <n v="29.666666666802485"/>
    <x v="0"/>
    <x v="88"/>
    <n v="44.499999999941792"/>
    <s v="NO"/>
    <d v="1900-01-02T02:10:00"/>
    <n v="74.166666666744277"/>
    <d v="1899-12-30T00:00:00"/>
    <s v="SI"/>
    <n v="0"/>
    <d v="1900-01-02T02:30:00"/>
    <n v="74.500000000116415"/>
    <x v="1"/>
    <d v="1899-12-30T06:00:00"/>
    <s v="NO"/>
    <s v="MRKU5878230"/>
    <s v="MSI"/>
    <n v="480"/>
    <e v="#N/A"/>
    <n v="50"/>
    <n v="50"/>
    <n v="1"/>
    <s v="WEEK"/>
    <s v="MSIWEEK"/>
    <n v="530"/>
    <n v="25"/>
    <n v="555"/>
    <m/>
  </r>
  <r>
    <s v="MUNICH MAERSK"/>
    <s v="Rotterdam"/>
    <d v="2024-07-26T03:50:00"/>
    <x v="69"/>
    <x v="0"/>
    <s v="MAERSK"/>
    <s v="MRKU5879597"/>
    <s v="LELYSTAD"/>
    <d v="2024-07-27T09:30:00"/>
    <d v="2024-07-27T16:42:00"/>
    <x v="646"/>
    <d v="2024-07-27T17:10:00"/>
    <x v="0"/>
    <s v="NO"/>
    <n v="0"/>
    <n v="30"/>
    <x v="6"/>
    <d v="2024-07-27T16:42:00"/>
    <d v="1899-12-31T05:40:00"/>
    <n v="29.666666666802485"/>
    <x v="0"/>
    <x v="0"/>
    <n v="7.5"/>
    <s v="SI"/>
    <d v="1899-12-31T13:10:00"/>
    <n v="37.166666666802485"/>
    <d v="1899-12-30T00:00:00"/>
    <s v="SI"/>
    <n v="0"/>
    <d v="1899-12-31T13:20:00"/>
    <n v="37.333333333488554"/>
    <x v="0"/>
    <d v="1899-12-30T17:00:00"/>
    <s v="NO"/>
    <s v="MRKU5879597"/>
    <s v="CTU FLEVOKUST BV"/>
    <n v="650"/>
    <e v="#N/A"/>
    <n v="35"/>
    <n v="0"/>
    <n v="6"/>
    <s v="SATURDAY"/>
    <s v="CTU FLEVOKUST BVSATURDAY"/>
    <n v="650"/>
    <n v="0"/>
    <n v="650"/>
    <m/>
  </r>
  <r>
    <s v="MUNICH MAERSK"/>
    <s v="Rotterdam"/>
    <d v="2024-07-26T03:50:00"/>
    <x v="69"/>
    <x v="3"/>
    <s v="MAERSK"/>
    <s v="MRKU8327396"/>
    <s v="LELYSTAD"/>
    <d v="2024-07-27T09:30:00"/>
    <d v="2024-07-27T19:57:00"/>
    <x v="647"/>
    <d v="2024-07-27T20:15:00"/>
    <x v="0"/>
    <s v="NO"/>
    <n v="0"/>
    <n v="30"/>
    <x v="6"/>
    <d v="2024-07-27T19:57:00"/>
    <d v="1899-12-31T05:40:00"/>
    <n v="29.666666666802485"/>
    <x v="0"/>
    <x v="83"/>
    <n v="10.5"/>
    <s v="SI"/>
    <d v="1899-12-31T16:10:00"/>
    <n v="40.166666666802485"/>
    <d v="1899-12-30T00:00:00"/>
    <s v="SI"/>
    <n v="0"/>
    <d v="1899-12-31T16:25:00"/>
    <n v="40.416666666744277"/>
    <x v="0"/>
    <d v="1899-12-30T20:00:00"/>
    <s v="NIGHT"/>
    <s v="MRKU8327396"/>
    <s v="MSI"/>
    <n v="530"/>
    <e v="#N/A"/>
    <n v="50"/>
    <n v="0"/>
    <n v="6"/>
    <s v="NIGHT"/>
    <s v="MSINIGHT"/>
    <n v="530"/>
    <n v="25"/>
    <n v="555"/>
    <m/>
  </r>
  <r>
    <s v="MUNICH MAERSK"/>
    <s v="Rotterdam"/>
    <d v="2024-07-26T03:50:00"/>
    <x v="69"/>
    <x v="0"/>
    <s v="MAERSK"/>
    <s v="MRSU3903315"/>
    <s v="SIMEI LELYSTAD"/>
    <d v="2024-07-27T09:30:00"/>
    <d v="2024-07-29T09:05:00"/>
    <x v="648"/>
    <d v="2024-07-29T09:05:00"/>
    <x v="0"/>
    <s v="NO"/>
    <n v="1"/>
    <n v="31"/>
    <x v="6"/>
    <d v="2024-07-29T09:05:00"/>
    <d v="1899-12-31T05:40:00"/>
    <n v="29.666666666802485"/>
    <x v="0"/>
    <x v="89"/>
    <n v="48.499999999883585"/>
    <s v="NO"/>
    <d v="1900-01-02T06:10:00"/>
    <n v="78.166666666686069"/>
    <d v="1899-12-30T00:00:00"/>
    <s v="SI"/>
    <n v="0"/>
    <d v="1900-01-02T05:15:00"/>
    <n v="77.25"/>
    <x v="1"/>
    <d v="1899-12-30T10:00:00"/>
    <s v="NO"/>
    <s v="MRSU3903315"/>
    <s v="CTU FLEVOKUST BV"/>
    <n v="520"/>
    <e v="#N/A"/>
    <n v="35"/>
    <n v="35"/>
    <n v="1"/>
    <s v="WEEK"/>
    <s v="CTU FLEVOKUST BVWEEK"/>
    <n v="555"/>
    <n v="0"/>
    <n v="555"/>
    <m/>
  </r>
  <r>
    <s v="MUNICH MAERSK"/>
    <s v="Rotterdam"/>
    <d v="2024-07-26T03:50:00"/>
    <x v="69"/>
    <x v="3"/>
    <s v="MAERSK"/>
    <s v="MRSU4989864"/>
    <s v="LELYSTAD"/>
    <d v="2024-07-27T09:30:00"/>
    <d v="2024-07-27T23:45:00"/>
    <x v="649"/>
    <d v="2024-07-28T00:10:00"/>
    <x v="0"/>
    <s v="NO"/>
    <n v="0"/>
    <n v="30"/>
    <x v="6"/>
    <d v="2024-07-27T23:45:00"/>
    <d v="1899-12-31T05:40:00"/>
    <n v="29.666666666802485"/>
    <x v="0"/>
    <x v="65"/>
    <n v="14.499999999941792"/>
    <s v="SI"/>
    <d v="1899-12-31T20:10:00"/>
    <n v="44.166666666744277"/>
    <d v="1899-12-30T00:00:00"/>
    <s v="SI"/>
    <n v="0"/>
    <d v="1899-12-31T20:20:00"/>
    <n v="44.333333333430346"/>
    <x v="0"/>
    <d v="1899-12-30T00:00:00"/>
    <s v="NIGHT"/>
    <s v="MRSU4989864"/>
    <s v="MSI"/>
    <n v="530"/>
    <e v="#N/A"/>
    <n v="50"/>
    <n v="0"/>
    <n v="7"/>
    <s v="NIGHT"/>
    <s v="MSINIGHT"/>
    <n v="530"/>
    <n v="25"/>
    <n v="605"/>
    <n v="50"/>
  </r>
  <r>
    <s v="MUNICH MAERSK"/>
    <s v="Rotterdam"/>
    <d v="2024-07-26T03:50:00"/>
    <x v="69"/>
    <x v="2"/>
    <s v="MAERSK"/>
    <s v="MRSU5437957"/>
    <s v="LELYSTAD"/>
    <d v="2024-07-27T09:30:00"/>
    <d v="2024-07-28T23:39:00"/>
    <x v="650"/>
    <d v="2024-07-28T23:55:00"/>
    <x v="0"/>
    <s v="NO"/>
    <n v="0"/>
    <n v="30"/>
    <x v="6"/>
    <d v="2024-07-28T23:39:00"/>
    <d v="1899-12-31T05:40:00"/>
    <n v="29.666666666802485"/>
    <x v="0"/>
    <x v="90"/>
    <n v="40.5"/>
    <s v="NO"/>
    <d v="1900-01-01T22:10:00"/>
    <n v="70.166666666802485"/>
    <d v="1899-12-30T00:00:00"/>
    <s v="SI"/>
    <n v="0"/>
    <d v="1900-01-01T20:05:00"/>
    <n v="68.083333333488554"/>
    <x v="1"/>
    <d v="1899-12-30T02:00:00"/>
    <s v="NIGHT"/>
    <s v="MRSU5437957"/>
    <s v="OM TRANSPORT"/>
    <n v="475"/>
    <e v="#N/A"/>
    <n v="50"/>
    <n v="0"/>
    <n v="1"/>
    <s v="NIGHT"/>
    <s v="OM TRANSPORTNIGHT"/>
    <n v="475"/>
    <n v="25"/>
    <n v="500"/>
    <m/>
  </r>
  <r>
    <s v="MUNICH MAERSK"/>
    <s v="Rotterdam"/>
    <d v="2024-07-26T03:50:00"/>
    <x v="69"/>
    <x v="3"/>
    <s v="MAERSK"/>
    <s v="MRSU5663804"/>
    <s v="LELYSTAD"/>
    <d v="2024-07-27T09:30:00"/>
    <d v="2024-07-28T01:16:00"/>
    <x v="651"/>
    <d v="2024-07-28T03:00:00"/>
    <x v="0"/>
    <s v="CLEANING"/>
    <n v="0"/>
    <n v="30"/>
    <x v="6"/>
    <d v="2024-07-28T01:16:00"/>
    <d v="1899-12-31T05:40:00"/>
    <n v="29.666666666802485"/>
    <x v="0"/>
    <x v="75"/>
    <n v="15.499999999883585"/>
    <s v="SI"/>
    <d v="1899-12-31T21:10:00"/>
    <n v="45.166666666686069"/>
    <d v="1899-12-30T00:16:00"/>
    <s v="SI"/>
    <n v="0.26666666666278616"/>
    <d v="1899-12-31T23:10:00"/>
    <n v="47.166666666744277"/>
    <x v="0"/>
    <d v="1899-12-30T01:00:00"/>
    <s v="NIGHT"/>
    <s v="MRSU5663804"/>
    <s v="MSI"/>
    <n v="530"/>
    <n v="120"/>
    <n v="50"/>
    <n v="0"/>
    <n v="7"/>
    <s v="NIGHT"/>
    <s v="MSINIGHT"/>
    <n v="650"/>
    <n v="25"/>
    <n v="675"/>
    <m/>
  </r>
  <r>
    <s v="MUNICH MAERSK"/>
    <s v="Rotterdam"/>
    <d v="2024-07-26T03:50:00"/>
    <x v="69"/>
    <x v="3"/>
    <s v="MAERSK"/>
    <s v="MRSU5930120"/>
    <s v="SIMEI LELYSTAD"/>
    <d v="2024-07-27T09:30:00"/>
    <d v="2024-07-28T09:00:00"/>
    <x v="641"/>
    <d v="2024-07-28T09:10:00"/>
    <x v="0"/>
    <s v="NO"/>
    <n v="0"/>
    <n v="30"/>
    <x v="6"/>
    <d v="2024-07-28T09:00:00"/>
    <d v="1899-12-31T05:40:00"/>
    <n v="29.666666666802485"/>
    <x v="0"/>
    <x v="63"/>
    <n v="24"/>
    <s v="SI"/>
    <d v="1900-01-01T05:40:00"/>
    <n v="53.666666666802485"/>
    <d v="1899-12-30T00:00:00"/>
    <s v="SI"/>
    <n v="0"/>
    <d v="1900-01-01T05:20:00"/>
    <n v="53.333333333430346"/>
    <x v="1"/>
    <d v="1899-12-30T09:30:00"/>
    <s v="NO"/>
    <s v="MRSU5930120"/>
    <s v="MSI"/>
    <n v="500"/>
    <e v="#N/A"/>
    <n v="50"/>
    <n v="0"/>
    <n v="7"/>
    <s v="SUNDAY"/>
    <s v="MSISUNDAY"/>
    <n v="500"/>
    <n v="25"/>
    <n v="525"/>
    <m/>
  </r>
  <r>
    <s v="MUNICH MAERSK"/>
    <s v="Rotterdam"/>
    <d v="2024-07-26T03:50:00"/>
    <x v="69"/>
    <x v="3"/>
    <s v="MAERSK"/>
    <s v="MSKU0348922"/>
    <s v="LELYSTAD"/>
    <d v="2024-07-27T09:30:00"/>
    <d v="2024-07-27T16:58:00"/>
    <x v="646"/>
    <d v="2024-07-27T17:40:00"/>
    <x v="0"/>
    <s v="CLEANING"/>
    <n v="0"/>
    <n v="30"/>
    <x v="6"/>
    <d v="2024-07-27T16:58:00"/>
    <d v="1899-12-31T05:40:00"/>
    <n v="29.666666666802485"/>
    <x v="0"/>
    <x v="0"/>
    <n v="7.5"/>
    <s v="SI"/>
    <d v="1899-12-31T13:10:00"/>
    <n v="37.166666666802485"/>
    <d v="1899-12-30T00:00:00"/>
    <s v="SI"/>
    <n v="0"/>
    <d v="1899-12-31T13:50:00"/>
    <n v="37.833333333372138"/>
    <x v="0"/>
    <d v="1899-12-30T17:00:00"/>
    <s v="NO"/>
    <s v="MSKU0348922"/>
    <s v="MSI"/>
    <n v="500"/>
    <n v="120"/>
    <n v="50"/>
    <n v="0"/>
    <n v="6"/>
    <s v="SATURDAY"/>
    <s v="MSISATURDAY"/>
    <n v="620"/>
    <n v="25"/>
    <n v="645"/>
    <m/>
  </r>
  <r>
    <s v="MUNICH MAERSK"/>
    <s v="Rotterdam"/>
    <d v="2024-07-26T03:50:00"/>
    <x v="69"/>
    <x v="0"/>
    <s v="MAERSK"/>
    <s v="MSKU1176129"/>
    <s v="LELYSTAD"/>
    <d v="2024-07-27T09:30:00"/>
    <d v="2024-07-29T14:47:00"/>
    <x v="652"/>
    <d v="2024-07-29T15:05:00"/>
    <x v="0"/>
    <s v="NO"/>
    <n v="0"/>
    <n v="31"/>
    <x v="6"/>
    <d v="2024-07-29T14:47:00"/>
    <d v="1899-12-31T05:40:00"/>
    <n v="29.666666666802485"/>
    <x v="0"/>
    <x v="91"/>
    <n v="53.499999999941792"/>
    <s v="NO"/>
    <d v="1900-01-02T11:10:00"/>
    <n v="83.166666666744277"/>
    <d v="1899-12-30T00:00:00"/>
    <s v="SI"/>
    <n v="0"/>
    <d v="1900-01-02T11:15:00"/>
    <n v="83.25"/>
    <x v="1"/>
    <d v="1899-12-30T15:00:00"/>
    <s v="NO"/>
    <s v="MSKU1176129"/>
    <s v="CTU FLEVOKUST BV"/>
    <n v="520"/>
    <e v="#N/A"/>
    <n v="35"/>
    <n v="0"/>
    <n v="1"/>
    <s v="WEEK"/>
    <s v="CTU FLEVOKUST BVWEEK"/>
    <n v="520"/>
    <n v="0"/>
    <n v="520"/>
    <m/>
  </r>
  <r>
    <s v="MUNICH MAERSK"/>
    <s v="Rotterdam"/>
    <d v="2024-07-26T03:50:00"/>
    <x v="69"/>
    <x v="2"/>
    <s v="MAERSK"/>
    <s v="MSKU1297352"/>
    <s v="SIMEI LELYSTAD"/>
    <d v="2024-07-27T09:30:00"/>
    <d v="2024-07-28T12:41:00"/>
    <x v="634"/>
    <d v="2024-07-28T12:50:00"/>
    <x v="0"/>
    <s v="NO"/>
    <n v="0"/>
    <n v="30"/>
    <x v="6"/>
    <d v="2024-07-28T12:41:00"/>
    <d v="1899-12-31T05:40:00"/>
    <n v="29.666666666802485"/>
    <x v="0"/>
    <x v="57"/>
    <n v="27"/>
    <s v="NO"/>
    <d v="1900-01-01T08:40:00"/>
    <n v="56.666666666802485"/>
    <d v="1899-12-30T00:11:00"/>
    <s v="SI"/>
    <n v="0.18333333323244005"/>
    <d v="1900-01-01T09:00:00"/>
    <n v="57"/>
    <x v="1"/>
    <d v="1899-12-30T12:30:00"/>
    <s v="NO"/>
    <s v="MSKU1297352"/>
    <s v="OM TRANSPORT"/>
    <n v="550"/>
    <e v="#N/A"/>
    <n v="50"/>
    <n v="0"/>
    <n v="7"/>
    <s v="SUNDAY"/>
    <s v="OM TRANSPORTSUNDAY"/>
    <n v="550"/>
    <n v="25"/>
    <n v="675"/>
    <n v="100"/>
  </r>
  <r>
    <s v="MUNICH MAERSK"/>
    <s v="Rotterdam"/>
    <d v="2024-07-26T03:50:00"/>
    <x v="69"/>
    <x v="3"/>
    <s v="MAERSK"/>
    <s v="MSKU7622927"/>
    <s v="LELYSTAD"/>
    <d v="2024-07-27T09:30:00"/>
    <d v="2024-07-27T19:57:00"/>
    <x v="637"/>
    <d v="2024-07-27T20:13:00"/>
    <x v="0"/>
    <s v="NO"/>
    <n v="0"/>
    <n v="30"/>
    <x v="6"/>
    <d v="2024-07-27T19:57:00"/>
    <d v="1899-12-31T05:40:00"/>
    <n v="29.666666666802485"/>
    <x v="0"/>
    <x v="66"/>
    <n v="12.499999999883585"/>
    <s v="SI"/>
    <d v="1899-12-31T18:10:00"/>
    <n v="42.166666666686069"/>
    <d v="1899-12-30T00:00:00"/>
    <s v="SI"/>
    <n v="0"/>
    <d v="1899-12-31T16:23:00"/>
    <n v="40.383333333476912"/>
    <x v="0"/>
    <d v="1899-12-30T22:00:00"/>
    <s v="NIGHT"/>
    <s v="MSKU7622927"/>
    <s v="MSI"/>
    <n v="530"/>
    <e v="#N/A"/>
    <n v="50"/>
    <n v="0"/>
    <n v="6"/>
    <s v="NIGHT"/>
    <s v="MSINIGHT"/>
    <n v="530"/>
    <n v="25"/>
    <n v="555"/>
    <m/>
  </r>
  <r>
    <s v="MUNICH MAERSK"/>
    <s v="Rotterdam"/>
    <d v="2024-07-26T03:50:00"/>
    <x v="69"/>
    <x v="2"/>
    <s v="MAERSK"/>
    <s v="MSKU8562442"/>
    <s v="LELYSTAD"/>
    <d v="2024-07-27T09:30:00"/>
    <d v="2024-07-27T22:18:00"/>
    <x v="653"/>
    <d v="2024-07-27T23:00:00"/>
    <x v="0"/>
    <s v="CLEANING"/>
    <n v="0"/>
    <n v="30"/>
    <x v="6"/>
    <d v="2024-07-27T22:18:00"/>
    <d v="1899-12-31T05:40:00"/>
    <n v="29.666666666802485"/>
    <x v="0"/>
    <x v="64"/>
    <n v="13.5"/>
    <s v="SI"/>
    <d v="1899-12-31T19:10:00"/>
    <n v="43.166666666802485"/>
    <d v="1899-12-30T00:00:00"/>
    <s v="SI"/>
    <n v="0"/>
    <d v="1899-12-31T19:10:00"/>
    <n v="43.166666666802485"/>
    <x v="0"/>
    <d v="1899-12-30T23:00:00"/>
    <s v="NIGHT"/>
    <s v="MSKU8562442"/>
    <s v="OM TRANSPORT"/>
    <n v="475"/>
    <n v="110"/>
    <n v="50"/>
    <n v="0"/>
    <n v="6"/>
    <s v="NIGHT"/>
    <s v="OM TRANSPORTNIGHT"/>
    <n v="585"/>
    <n v="25"/>
    <n v="810"/>
    <n v="200"/>
  </r>
  <r>
    <s v="MUNICH MAERSK"/>
    <s v="Rotterdam"/>
    <d v="2024-07-26T03:50:00"/>
    <x v="69"/>
    <x v="3"/>
    <s v="MAERSK"/>
    <s v="MSKU9269737"/>
    <s v="SIMEI LELYSTAD"/>
    <d v="2024-07-27T09:30:00"/>
    <d v="2024-07-28T13:50:00"/>
    <x v="654"/>
    <d v="2024-07-28T13:55:00"/>
    <x v="0"/>
    <s v="NO"/>
    <n v="0"/>
    <n v="30"/>
    <x v="6"/>
    <d v="2024-07-28T13:50:00"/>
    <d v="1899-12-31T05:40:00"/>
    <n v="29.666666666802485"/>
    <x v="0"/>
    <x v="45"/>
    <n v="28.5"/>
    <s v="NO"/>
    <d v="1900-01-01T10:10:00"/>
    <n v="58.166666666802485"/>
    <d v="1899-12-30T00:00:00"/>
    <s v="SI"/>
    <n v="0"/>
    <d v="1900-01-01T10:05:00"/>
    <n v="58.083333333372138"/>
    <x v="1"/>
    <d v="1899-12-30T14:00:00"/>
    <s v="NO"/>
    <s v="MSKU9269737"/>
    <s v="MSI"/>
    <n v="500"/>
    <e v="#N/A"/>
    <n v="50"/>
    <n v="0"/>
    <n v="7"/>
    <s v="SUNDAY"/>
    <s v="MSISUNDAY"/>
    <n v="500"/>
    <n v="25"/>
    <n v="525"/>
    <m/>
  </r>
  <r>
    <s v="MUNICH MAERSK"/>
    <s v="Rotterdam"/>
    <d v="2024-07-26T03:50:00"/>
    <x v="69"/>
    <x v="3"/>
    <s v="MAERSK"/>
    <s v="SUDU5782431"/>
    <s v="LELYSTAD"/>
    <d v="2024-07-27T09:30:00"/>
    <d v="2024-07-28T06:52:00"/>
    <x v="655"/>
    <d v="2024-07-28T07:20:00"/>
    <x v="0"/>
    <s v="NO"/>
    <n v="0"/>
    <n v="30"/>
    <x v="6"/>
    <d v="2024-07-28T06:52:00"/>
    <d v="1899-12-31T05:40:00"/>
    <n v="29.666666666802485"/>
    <x v="0"/>
    <x v="92"/>
    <n v="21.499999999883585"/>
    <s v="SI"/>
    <d v="1900-01-01T03:10:00"/>
    <n v="51.166666666686069"/>
    <d v="1899-12-30T00:00:00"/>
    <s v="SI"/>
    <n v="0"/>
    <d v="1900-01-01T03:30:00"/>
    <n v="51.500000000058208"/>
    <x v="1"/>
    <d v="1899-12-30T07:00:00"/>
    <s v="NO"/>
    <s v="SUDU5782431"/>
    <s v="MSI"/>
    <n v="500"/>
    <e v="#N/A"/>
    <n v="50"/>
    <n v="0"/>
    <n v="7"/>
    <s v="SUNDAY"/>
    <s v="MSISUNDAY"/>
    <n v="500"/>
    <n v="25"/>
    <n v="525"/>
    <m/>
  </r>
  <r>
    <s v="MUNICH MAERSK"/>
    <s v="Rotterdam"/>
    <d v="2024-07-26T03:50:00"/>
    <x v="69"/>
    <x v="2"/>
    <s v="MAERSK"/>
    <s v="SUDU8697101"/>
    <s v="LELYSTAD"/>
    <d v="2024-07-27T09:30:00"/>
    <d v="2024-07-29T03:11:00"/>
    <x v="656"/>
    <d v="2024-07-29T03:20:00"/>
    <x v="0"/>
    <s v="NO"/>
    <n v="0"/>
    <n v="31"/>
    <x v="6"/>
    <d v="2024-07-29T03:11:00"/>
    <d v="1899-12-31T05:40:00"/>
    <n v="29.666666666802485"/>
    <x v="0"/>
    <x v="93"/>
    <n v="42.499999999883585"/>
    <s v="NO"/>
    <d v="1900-01-02T00:10:00"/>
    <n v="72.166666666686069"/>
    <d v="1899-12-30T00:00:00"/>
    <s v="SI"/>
    <n v="0"/>
    <d v="1900-01-01T23:30:00"/>
    <n v="71.500000000116415"/>
    <x v="1"/>
    <d v="1899-12-30T04:00:00"/>
    <s v="NIGHT"/>
    <s v="SUDU8697101"/>
    <s v="OM TRANSPORT"/>
    <n v="475"/>
    <e v="#N/A"/>
    <n v="50"/>
    <n v="0"/>
    <n v="1"/>
    <s v="NIGHT"/>
    <s v="OM TRANSPORTNIGHT"/>
    <n v="475"/>
    <n v="25"/>
    <n v="500"/>
    <m/>
  </r>
  <r>
    <s v="MUNICH MAERSK"/>
    <s v="Rotterdam"/>
    <d v="2024-07-26T03:50:00"/>
    <x v="69"/>
    <x v="2"/>
    <s v="MAERSK"/>
    <s v="TCKU6002552"/>
    <s v="LELYSTAD"/>
    <d v="2024-07-27T09:30:00"/>
    <d v="2024-07-28T07:30:00"/>
    <x v="639"/>
    <d v="2024-07-28T07:40:00"/>
    <x v="0"/>
    <s v="NO"/>
    <n v="0"/>
    <n v="30"/>
    <x v="6"/>
    <d v="2024-07-28T07:30:00"/>
    <d v="1899-12-31T05:40:00"/>
    <n v="29.666666666802485"/>
    <x v="0"/>
    <x v="44"/>
    <n v="22.5"/>
    <s v="SI"/>
    <d v="1900-01-01T04:10:00"/>
    <n v="52.166666666802485"/>
    <d v="1899-12-30T00:00:00"/>
    <s v="SI"/>
    <n v="0"/>
    <d v="1900-01-01T03:50:00"/>
    <n v="51.833333333430346"/>
    <x v="1"/>
    <d v="1899-12-30T08:00:00"/>
    <s v="NO"/>
    <s v="TCKU6002552"/>
    <s v="OM TRANSPORT"/>
    <n v="550"/>
    <e v="#N/A"/>
    <n v="50"/>
    <n v="0"/>
    <n v="7"/>
    <s v="SUNDAY"/>
    <s v="OM TRANSPORTSUNDAY"/>
    <n v="550"/>
    <n v="25"/>
    <n v="575"/>
    <m/>
  </r>
  <r>
    <s v="MUNICH MAERSK"/>
    <s v="Rotterdam"/>
    <d v="2024-07-26T03:50:00"/>
    <x v="69"/>
    <x v="2"/>
    <s v="MAERSK"/>
    <s v="TCKU6627344"/>
    <s v="LELYSTAD"/>
    <d v="2024-07-27T09:30:00"/>
    <d v="2024-07-27T18:21:00"/>
    <x v="657"/>
    <d v="2024-07-27T18:40:00"/>
    <x v="0"/>
    <s v="NO"/>
    <n v="0"/>
    <n v="30"/>
    <x v="6"/>
    <d v="2024-07-27T18:21:00"/>
    <d v="1899-12-31T05:40:00"/>
    <n v="29.666666666802485"/>
    <x v="0"/>
    <x v="35"/>
    <n v="8.4999999999417923"/>
    <s v="SI"/>
    <d v="1899-12-31T14:10:00"/>
    <n v="38.166666666744277"/>
    <d v="1899-12-30T00:21:00"/>
    <s v="SI"/>
    <n v="0.34999999991850927"/>
    <d v="1899-12-31T14:50:00"/>
    <n v="38.833333333488554"/>
    <x v="0"/>
    <d v="1899-12-30T18:00:00"/>
    <s v="NO"/>
    <s v="TCKU6627344"/>
    <s v="OM TRANSPORT"/>
    <n v="550"/>
    <e v="#N/A"/>
    <n v="50"/>
    <n v="0"/>
    <n v="6"/>
    <s v="SATURDAY"/>
    <s v="OM TRANSPORTSATURDAY"/>
    <n v="550"/>
    <n v="25"/>
    <n v="575"/>
    <m/>
  </r>
  <r>
    <s v="MUNICH MAERSK"/>
    <s v="Rotterdam"/>
    <d v="2024-07-26T03:50:00"/>
    <x v="69"/>
    <x v="2"/>
    <s v="MAERSK"/>
    <s v="TCLU8674846"/>
    <s v="LELYSTAD"/>
    <d v="2024-07-27T09:30:00"/>
    <d v="2024-07-27T20:20:00"/>
    <x v="647"/>
    <d v="2024-07-27T20:40:00"/>
    <x v="0"/>
    <s v="NO"/>
    <n v="0"/>
    <n v="30"/>
    <x v="6"/>
    <d v="2024-07-27T20:20:00"/>
    <d v="1899-12-31T05:40:00"/>
    <n v="29.666666666802485"/>
    <x v="0"/>
    <x v="83"/>
    <n v="10.5"/>
    <s v="SI"/>
    <d v="1899-12-31T16:10:00"/>
    <n v="40.166666666802485"/>
    <d v="1899-12-30T00:20:00"/>
    <s v="SI"/>
    <n v="0.33333333319751546"/>
    <d v="1899-12-31T16:50:00"/>
    <n v="40.833333333372138"/>
    <x v="0"/>
    <d v="1899-12-30T20:00:00"/>
    <s v="NIGHT"/>
    <s v="TCLU8674846"/>
    <s v="OM TRANSPORT"/>
    <n v="475"/>
    <e v="#N/A"/>
    <n v="50"/>
    <n v="0"/>
    <n v="6"/>
    <s v="NIGHT"/>
    <s v="OM TRANSPORTNIGHT"/>
    <n v="475"/>
    <n v="25"/>
    <n v="500"/>
    <m/>
  </r>
  <r>
    <s v="MUNICH MAERSK"/>
    <s v="Rotterdam"/>
    <d v="2024-07-26T03:50:00"/>
    <x v="69"/>
    <x v="0"/>
    <s v="MAERSK"/>
    <s v="TLLU4603821"/>
    <s v="SIMEI LELYSTAD"/>
    <d v="2024-07-27T09:30:00"/>
    <d v="2024-07-29T12:17:00"/>
    <x v="658"/>
    <d v="2024-07-29T12:25:00"/>
    <x v="0"/>
    <s v="NO"/>
    <n v="0"/>
    <n v="31"/>
    <x v="6"/>
    <d v="2024-07-29T12:17:00"/>
    <d v="1899-12-31T05:40:00"/>
    <n v="29.666666666802485"/>
    <x v="0"/>
    <x v="94"/>
    <n v="50.499999999941792"/>
    <s v="NO"/>
    <d v="1900-01-02T08:10:00"/>
    <n v="80.166666666744277"/>
    <d v="1899-12-30T00:17:00"/>
    <s v="SI"/>
    <n v="0.28333333338377997"/>
    <d v="1900-01-02T08:35:00"/>
    <n v="80.583333333372138"/>
    <x v="1"/>
    <d v="1899-12-30T12:00:00"/>
    <s v="NO"/>
    <s v="TLLU4603821"/>
    <s v="CTU FLEVOKUST BV"/>
    <n v="520"/>
    <e v="#N/A"/>
    <n v="35"/>
    <n v="0"/>
    <n v="1"/>
    <s v="WEEK"/>
    <s v="CTU FLEVOKUST BVWEEK"/>
    <n v="520"/>
    <n v="0"/>
    <n v="520"/>
    <m/>
  </r>
  <r>
    <s v="MAERSK GUATEMALA"/>
    <s v="Rotterdam"/>
    <d v="2024-07-29T14:52:00"/>
    <x v="70"/>
    <x v="2"/>
    <s v="MAERSK"/>
    <s v="MRKU0761240"/>
    <s v="LELYSTAD"/>
    <d v="2024-07-30T15:30:00"/>
    <d v="2024-07-30T17:29:00"/>
    <x v="659"/>
    <d v="2024-07-30T17:50:00"/>
    <x v="0"/>
    <s v="NO"/>
    <n v="0"/>
    <n v="31"/>
    <x v="6"/>
    <d v="2024-07-30T17:29:00"/>
    <d v="1899-12-31T00:38:00"/>
    <n v="24.633333333476912"/>
    <x v="0"/>
    <x v="7"/>
    <n v="1.5"/>
    <s v="SI"/>
    <d v="1899-12-31T02:08:00"/>
    <n v="26.133333333476912"/>
    <d v="1899-12-30T00:29:00"/>
    <s v="SI"/>
    <n v="0.48333333333721384"/>
    <d v="1899-12-31T02:58:00"/>
    <n v="26.966666666732635"/>
    <x v="0"/>
    <d v="1899-12-30T17:00:00"/>
    <s v="NO"/>
    <s v="MRKU0761240"/>
    <s v="OM TRANSPORT"/>
    <n v="475"/>
    <e v="#N/A"/>
    <n v="50"/>
    <n v="0"/>
    <n v="2"/>
    <s v="WEEK"/>
    <s v="OM TRANSPORTWEEK"/>
    <n v="475"/>
    <n v="25"/>
    <n v="500"/>
    <m/>
  </r>
  <r>
    <s v="MAERSK GUATEMALA"/>
    <s v="Rotterdam"/>
    <d v="2024-07-29T14:52:00"/>
    <x v="70"/>
    <x v="3"/>
    <s v="MAERSK"/>
    <s v="MRKU9109059"/>
    <s v="LELYSTAD"/>
    <d v="2024-07-30T15:30:00"/>
    <d v="2024-07-30T14:55:00"/>
    <x v="659"/>
    <d v="2024-07-30T15:05:00"/>
    <x v="0"/>
    <s v="NO"/>
    <n v="0"/>
    <n v="31"/>
    <x v="6"/>
    <d v="2024-07-30T14:55:00"/>
    <d v="1899-12-31T00:38:00"/>
    <n v="24.633333333476912"/>
    <x v="0"/>
    <x v="7"/>
    <n v="1.5"/>
    <s v="SI"/>
    <d v="1899-12-31T02:08:00"/>
    <n v="26.133333333476912"/>
    <d v="1899-12-30T00:00:00"/>
    <s v="SI"/>
    <n v="0"/>
    <d v="1899-12-31T00:13:00"/>
    <n v="24.216666666674428"/>
    <x v="0"/>
    <d v="1899-12-30T17:00:00"/>
    <s v="NO"/>
    <s v="MRKU9109059"/>
    <s v="MSI"/>
    <n v="480"/>
    <e v="#N/A"/>
    <n v="50"/>
    <n v="0"/>
    <n v="2"/>
    <s v="WEEK"/>
    <s v="MSIWEEK"/>
    <n v="480"/>
    <n v="25"/>
    <n v="505"/>
    <m/>
  </r>
  <r>
    <s v="MAERSK GUATEMALA"/>
    <s v="Rotterdam"/>
    <d v="2024-07-29T14:52:00"/>
    <x v="70"/>
    <x v="3"/>
    <s v="MAERSK"/>
    <s v="MRSU6165200"/>
    <s v="SIMEI LELYSTAD"/>
    <d v="2024-07-30T15:30:00"/>
    <d v="2024-07-30T16:40:00"/>
    <x v="659"/>
    <d v="2024-07-30T17:40:00"/>
    <x v="0"/>
    <s v="NO"/>
    <n v="2"/>
    <n v="31"/>
    <x v="6"/>
    <d v="2024-07-30T16:40:00"/>
    <d v="1899-12-31T00:38:00"/>
    <n v="24.633333333476912"/>
    <x v="0"/>
    <x v="7"/>
    <n v="1.5"/>
    <s v="SI"/>
    <d v="1899-12-31T02:08:00"/>
    <n v="26.133333333476912"/>
    <d v="1899-12-30T00:00:00"/>
    <s v="SI"/>
    <n v="0"/>
    <d v="1899-12-31T02:48:00"/>
    <n v="26.800000000046566"/>
    <x v="0"/>
    <d v="1899-12-30T17:00:00"/>
    <s v="NO"/>
    <s v="MRSU6165200"/>
    <s v="MSI"/>
    <n v="480"/>
    <e v="#N/A"/>
    <n v="50"/>
    <n v="100"/>
    <n v="2"/>
    <s v="WEEK"/>
    <s v="MSIWEEK"/>
    <n v="580"/>
    <n v="25"/>
    <n v="605"/>
    <m/>
  </r>
  <r>
    <s v="MAERSK GUATEMALA"/>
    <s v="Rotterdam"/>
    <d v="2024-07-29T14:52:00"/>
    <x v="70"/>
    <x v="1"/>
    <s v="MAERSK"/>
    <s v="CAAU6632190"/>
    <s v="LELYSTAD"/>
    <d v="2024-07-30T15:30:00"/>
    <d v="2024-07-30T20:22:00"/>
    <x v="660"/>
    <d v="2024-07-30T20:40:00"/>
    <x v="0"/>
    <s v="NO"/>
    <n v="0"/>
    <n v="31"/>
    <x v="6"/>
    <d v="2024-07-30T20:22:00"/>
    <d v="1899-12-31T00:38:00"/>
    <n v="24.633333333476912"/>
    <x v="0"/>
    <x v="62"/>
    <n v="3.4999999998835847"/>
    <s v="SI"/>
    <d v="1899-12-31T04:08:00"/>
    <n v="28.133333333360497"/>
    <d v="1899-12-30T01:22:00"/>
    <s v="NO"/>
    <n v="1.3666666667559184"/>
    <d v="1899-12-31T05:48:00"/>
    <n v="29.800000000046566"/>
    <x v="0"/>
    <d v="1899-12-30T19:00:00"/>
    <s v="NO"/>
    <s v="CAAU6632190"/>
    <s v="LOGIX"/>
    <n v="530"/>
    <e v="#N/A"/>
    <n v="50"/>
    <n v="0"/>
    <n v="2"/>
    <s v="WEEK"/>
    <s v="LOGIXWEEK"/>
    <n v="530"/>
    <n v="25"/>
    <n v="555"/>
    <m/>
  </r>
  <r>
    <s v="MAERSK GUATEMALA"/>
    <s v="Rotterdam"/>
    <d v="2024-07-29T14:52:00"/>
    <x v="70"/>
    <x v="0"/>
    <s v="MAERSK"/>
    <s v="TRHU4088318"/>
    <s v="XPO TALLER LELYSTAD"/>
    <d v="2024-07-30T15:00:00"/>
    <d v="2024-07-30T14:40:00"/>
    <x v="661"/>
    <d v="2024-07-30T15:30:00"/>
    <x v="0"/>
    <s v="NO"/>
    <n v="1"/>
    <n v="31"/>
    <x v="6"/>
    <d v="2024-07-30T14:40:00"/>
    <d v="1899-12-31T00:08:00"/>
    <n v="24.133333333418705"/>
    <x v="0"/>
    <x v="1"/>
    <n v="0"/>
    <s v="SI"/>
    <d v="1899-12-31T00:08:00"/>
    <n v="24.133333333418705"/>
    <d v="1899-12-30T00:00:00"/>
    <s v="SI"/>
    <n v="0"/>
    <d v="1899-12-31T00:38:00"/>
    <n v="24.633333333476912"/>
    <x v="0"/>
    <d v="1899-12-30T15:00:00"/>
    <s v="NO"/>
    <s v="TRHU4088318"/>
    <s v="CTU FLEVOKUST BV"/>
    <n v="520"/>
    <e v="#N/A"/>
    <n v="35"/>
    <n v="35"/>
    <n v="2"/>
    <s v="WEEK"/>
    <s v="CTU FLEVOKUST BVWEEK"/>
    <n v="555"/>
    <n v="0"/>
    <n v="555"/>
    <m/>
  </r>
  <r>
    <s v="MAERSK GUATEMALA"/>
    <s v="Rotterdam"/>
    <d v="2024-07-29T14:52:00"/>
    <x v="70"/>
    <x v="0"/>
    <s v="MAERSK"/>
    <s v="TCNU1347725"/>
    <s v="LELYSTAD"/>
    <d v="2024-07-30T15:30:00"/>
    <d v="2024-07-30T21:40:00"/>
    <x v="662"/>
    <d v="2024-07-30T21:55:00"/>
    <x v="0"/>
    <s v="NO"/>
    <n v="0"/>
    <n v="31"/>
    <x v="6"/>
    <d v="2024-07-30T21:40:00"/>
    <d v="1899-12-31T00:38:00"/>
    <n v="24.633333333476912"/>
    <x v="0"/>
    <x v="53"/>
    <n v="5.4999999999417923"/>
    <s v="SI"/>
    <d v="1899-12-31T06:08:00"/>
    <n v="30.133333333418705"/>
    <d v="1899-12-30T00:40:00"/>
    <s v="SI"/>
    <n v="0.66666666674427688"/>
    <d v="1899-12-31T07:03:00"/>
    <n v="31.050000000104774"/>
    <x v="0"/>
    <d v="1899-12-30T21:00:00"/>
    <s v="NIGHT"/>
    <s v="TCNU1347725"/>
    <s v="CTU FLEVOKUST BV"/>
    <n v="530"/>
    <e v="#N/A"/>
    <n v="35"/>
    <n v="0"/>
    <n v="2"/>
    <s v="NIGHT"/>
    <s v="CTU FLEVOKUST BVNIGHT"/>
    <n v="530"/>
    <n v="0"/>
    <n v="530"/>
    <m/>
  </r>
  <r>
    <s v="MAERSK GUATEMALA"/>
    <s v="Rotterdam"/>
    <d v="2024-07-29T14:52:00"/>
    <x v="70"/>
    <x v="2"/>
    <s v="MAERSK"/>
    <s v="MRSU5779775"/>
    <s v="LELYSTAD"/>
    <d v="2024-07-30T15:30:00"/>
    <d v="2024-07-30T21:40:00"/>
    <x v="663"/>
    <d v="2024-07-30T22:05:00"/>
    <x v="0"/>
    <s v="NO"/>
    <n v="0"/>
    <n v="31"/>
    <x v="6"/>
    <d v="2024-07-30T21:40:00"/>
    <d v="1899-12-31T00:38:00"/>
    <n v="24.633333333476912"/>
    <x v="0"/>
    <x v="0"/>
    <n v="7.5"/>
    <s v="SI"/>
    <d v="1899-12-31T08:08:00"/>
    <n v="32.133333333476912"/>
    <d v="1899-12-30T00:00:00"/>
    <s v="SI"/>
    <n v="0"/>
    <d v="1899-12-31T07:13:00"/>
    <n v="31.216666666790843"/>
    <x v="0"/>
    <d v="1899-12-30T23:00:00"/>
    <s v="NIGHT"/>
    <s v="MRSU5779775"/>
    <s v="OM TRANSPORT"/>
    <n v="475"/>
    <e v="#N/A"/>
    <n v="50"/>
    <n v="0"/>
    <n v="2"/>
    <s v="NIGHT"/>
    <s v="OM TRANSPORTNIGHT"/>
    <n v="475"/>
    <n v="25"/>
    <n v="500"/>
    <m/>
  </r>
  <r>
    <s v="MAERSK GUATEMALA"/>
    <s v="Rotterdam"/>
    <d v="2024-07-29T14:52:00"/>
    <x v="70"/>
    <x v="3"/>
    <s v="MAERSK"/>
    <s v="HASU4319672"/>
    <s v="LELYSTAD"/>
    <d v="2024-07-30T15:30:00"/>
    <d v="2024-07-31T07:15:00"/>
    <x v="664"/>
    <d v="2024-07-31T07:30:00"/>
    <x v="0"/>
    <s v="NO"/>
    <n v="0"/>
    <n v="31"/>
    <x v="6"/>
    <d v="2024-07-31T07:15:00"/>
    <d v="1899-12-31T00:38:00"/>
    <n v="24.633333333476912"/>
    <x v="0"/>
    <x v="65"/>
    <n v="14.499999999941792"/>
    <s v="SI"/>
    <d v="1899-12-31T15:08:00"/>
    <n v="39.133333333418705"/>
    <d v="1899-12-30T01:15:00"/>
    <s v="NO"/>
    <n v="1.2500000000582077"/>
    <d v="1899-12-31T16:38:00"/>
    <n v="40.633333333418705"/>
    <x v="0"/>
    <d v="1899-12-30T06:00:00"/>
    <s v="NO"/>
    <s v="HASU4319672"/>
    <s v="MSI"/>
    <n v="480"/>
    <e v="#N/A"/>
    <n v="50"/>
    <n v="0"/>
    <n v="3"/>
    <s v="WEEK"/>
    <s v="MSIWEEK"/>
    <n v="480"/>
    <n v="25"/>
    <n v="505"/>
    <m/>
  </r>
  <r>
    <s v="ANTONIA MAERSK"/>
    <s v="Rotterdam"/>
    <d v="2024-07-30T19:14:00"/>
    <x v="71"/>
    <x v="2"/>
    <s v="MAERSK"/>
    <s v="MRKU4317189"/>
    <s v="LELYSTAD"/>
    <d v="2024-07-31T01:00:00"/>
    <d v="2024-07-31T02:52:00"/>
    <x v="665"/>
    <d v="2024-07-31T03:20:00"/>
    <x v="0"/>
    <s v="NO"/>
    <n v="0"/>
    <n v="31"/>
    <x v="6"/>
    <d v="2024-07-31T02:52:00"/>
    <d v="1899-12-30T05:46:00"/>
    <n v="5.7666666666045785"/>
    <x v="0"/>
    <x v="1"/>
    <n v="0"/>
    <s v="SI"/>
    <d v="1899-12-30T05:46:00"/>
    <n v="5.7666666666045785"/>
    <d v="1899-12-30T01:52:00"/>
    <s v="NO"/>
    <n v="1.8666666666395031"/>
    <d v="1899-12-30T08:06:00"/>
    <n v="8.1000000000349246"/>
    <x v="0"/>
    <d v="1899-12-30T01:00:00"/>
    <s v="NIGHT"/>
    <s v="MRKU4317189"/>
    <s v="OM TRANSPORT"/>
    <n v="475"/>
    <e v="#N/A"/>
    <n v="50"/>
    <n v="0"/>
    <n v="3"/>
    <s v="NIGHT"/>
    <s v="OM TRANSPORTNIGHT"/>
    <n v="475"/>
    <n v="25"/>
    <n v="500"/>
    <m/>
  </r>
  <r>
    <s v="ANTONIA MAERSK"/>
    <s v="Rotterdam"/>
    <d v="2024-07-30T19:14:00"/>
    <x v="71"/>
    <x v="2"/>
    <s v="MAERSK"/>
    <s v="TGBU6322740"/>
    <s v="LELYSTAD"/>
    <d v="2024-07-31T01:00:00"/>
    <d v="2024-07-31T00:23:00"/>
    <x v="665"/>
    <d v="2024-07-31T00:50:00"/>
    <x v="0"/>
    <s v="NO"/>
    <n v="0"/>
    <n v="31"/>
    <x v="6"/>
    <d v="2024-07-31T00:23:00"/>
    <d v="1899-12-30T05:46:00"/>
    <n v="5.7666666666045785"/>
    <x v="0"/>
    <x v="1"/>
    <n v="0"/>
    <s v="SI"/>
    <d v="1899-12-30T05:46:00"/>
    <n v="5.7666666666045785"/>
    <d v="1899-12-30T00:00:00"/>
    <s v="SI"/>
    <n v="0"/>
    <d v="1899-12-30T05:36:00"/>
    <n v="5.5999999999185093"/>
    <x v="0"/>
    <d v="1899-12-30T01:00:00"/>
    <s v="NIGHT"/>
    <s v="TGBU6322740"/>
    <s v="OM TRANSPORT"/>
    <n v="475"/>
    <e v="#N/A"/>
    <n v="50"/>
    <n v="0"/>
    <n v="3"/>
    <s v="NIGHT"/>
    <s v="OM TRANSPORTNIGHT"/>
    <n v="475"/>
    <n v="25"/>
    <n v="500"/>
    <m/>
  </r>
  <r>
    <s v="ANTONIA MAERSK"/>
    <s v="Rotterdam"/>
    <d v="2024-07-30T19:14:00"/>
    <x v="71"/>
    <x v="2"/>
    <s v="MAERSK"/>
    <s v="MSKU9609441"/>
    <s v="LELYSTAD"/>
    <d v="2024-07-31T01:00:00"/>
    <d v="2024-07-31T02:58:00"/>
    <x v="666"/>
    <d v="2024-07-31T03:20:00"/>
    <x v="0"/>
    <s v="NO"/>
    <n v="0"/>
    <n v="31"/>
    <x v="6"/>
    <d v="2024-07-31T02:58:00"/>
    <d v="1899-12-30T05:46:00"/>
    <n v="5.7666666666045785"/>
    <x v="0"/>
    <x v="3"/>
    <n v="2.0000000000582077"/>
    <s v="SI"/>
    <d v="1899-12-30T07:46:00"/>
    <n v="7.7666666666627862"/>
    <d v="1899-12-30T00:00:00"/>
    <s v="SI"/>
    <n v="0"/>
    <d v="1899-12-30T08:06:00"/>
    <n v="8.1000000000349246"/>
    <x v="0"/>
    <d v="1899-12-30T03:00:00"/>
    <s v="NIGHT"/>
    <s v="MSKU9609441"/>
    <s v="OM TRANSPORT"/>
    <n v="475"/>
    <e v="#N/A"/>
    <n v="50"/>
    <n v="0"/>
    <n v="3"/>
    <s v="NIGHT"/>
    <s v="OM TRANSPORTNIGHT"/>
    <n v="475"/>
    <n v="25"/>
    <n v="500"/>
    <m/>
  </r>
  <r>
    <s v="ANTONIA MAERSK"/>
    <s v="Rotterdam"/>
    <d v="2024-07-30T19:14:00"/>
    <x v="71"/>
    <x v="2"/>
    <s v="MAERSK"/>
    <s v="MSKU4729531"/>
    <s v="LELYSTAD"/>
    <d v="2024-07-31T01:00:00"/>
    <d v="2024-07-31T04:56:00"/>
    <x v="667"/>
    <d v="2024-07-31T05:15:00"/>
    <x v="0"/>
    <s v="NO"/>
    <n v="0"/>
    <n v="31"/>
    <x v="6"/>
    <d v="2024-07-31T04:56:00"/>
    <d v="1899-12-30T05:46:00"/>
    <n v="5.7666666666045785"/>
    <x v="0"/>
    <x v="2"/>
    <n v="4.0000000001164153"/>
    <s v="SI"/>
    <d v="1899-12-30T09:46:00"/>
    <n v="9.7666666667209938"/>
    <d v="1899-12-30T00:00:00"/>
    <s v="SI"/>
    <n v="0"/>
    <d v="1899-12-30T10:01:00"/>
    <n v="10.016666666662786"/>
    <x v="0"/>
    <d v="1899-12-30T05:00:00"/>
    <s v="NO"/>
    <s v="MSKU4729531"/>
    <s v="OM TRANSPORT"/>
    <n v="475"/>
    <e v="#N/A"/>
    <n v="50"/>
    <n v="0"/>
    <n v="3"/>
    <s v="WEEK"/>
    <s v="OM TRANSPORTWEEK"/>
    <n v="475"/>
    <n v="25"/>
    <n v="500"/>
    <m/>
  </r>
  <r>
    <s v="ANTONIA MAERSK"/>
    <s v="Rotterdam"/>
    <d v="2024-07-30T19:14:00"/>
    <x v="71"/>
    <x v="1"/>
    <s v="MAERSK"/>
    <s v="MSKU1490103"/>
    <s v="XPO TALLER LELYSTAD"/>
    <d v="2024-07-31T01:00:00"/>
    <d v="2024-07-31T18:30:00"/>
    <x v="668"/>
    <d v="2024-07-31T18:55:00"/>
    <x v="0"/>
    <s v="NO"/>
    <n v="0"/>
    <n v="31"/>
    <x v="6"/>
    <d v="2024-07-31T18:30:00"/>
    <d v="1899-12-30T05:46:00"/>
    <n v="5.7666666666045785"/>
    <x v="0"/>
    <x v="4"/>
    <n v="17.000000000058208"/>
    <s v="SI"/>
    <d v="1899-12-30T22:46:00"/>
    <n v="22.766666666662786"/>
    <d v="1899-12-30T00:30:00"/>
    <s v="SI"/>
    <n v="0.50000000005820766"/>
    <d v="1899-12-30T23:41:00"/>
    <n v="23.683333333348855"/>
    <x v="0"/>
    <d v="1899-12-30T18:00:00"/>
    <s v="NO"/>
    <s v="MSKU1490103"/>
    <s v="LOGIX"/>
    <n v="530"/>
    <e v="#N/A"/>
    <n v="50"/>
    <n v="0"/>
    <n v="3"/>
    <s v="WEEK"/>
    <s v="LOGIXWEEK"/>
    <n v="530"/>
    <n v="25"/>
    <n v="655"/>
    <n v="100"/>
  </r>
  <r>
    <s v="ANTONIA MAERSK"/>
    <s v="Rotterdam"/>
    <d v="2024-07-30T19:14:00"/>
    <x v="71"/>
    <x v="3"/>
    <s v="MAERSK"/>
    <s v="MSKU8847194"/>
    <s v="LELYSTAD"/>
    <d v="2024-07-31T01:00:00"/>
    <d v="2024-07-31T18:36:00"/>
    <x v="668"/>
    <d v="2024-07-31T19:10:00"/>
    <x v="0"/>
    <s v="NO"/>
    <n v="0"/>
    <n v="31"/>
    <x v="6"/>
    <d v="2024-07-31T18:36:00"/>
    <d v="1899-12-30T05:46:00"/>
    <n v="5.7666666666045785"/>
    <x v="0"/>
    <x v="4"/>
    <n v="17.000000000058208"/>
    <s v="SI"/>
    <d v="1899-12-30T22:46:00"/>
    <n v="22.766666666662786"/>
    <d v="1899-12-30T00:36:00"/>
    <s v="SI"/>
    <n v="0.6000000000349246"/>
    <d v="1899-12-30T23:56:00"/>
    <n v="23.933333333290648"/>
    <x v="0"/>
    <d v="1899-12-30T18:00:00"/>
    <s v="NO"/>
    <s v="MSKU8847194"/>
    <s v="MSI"/>
    <n v="480"/>
    <e v="#N/A"/>
    <n v="50"/>
    <n v="0"/>
    <n v="3"/>
    <s v="WEEK"/>
    <s v="MSIWEEK"/>
    <n v="480"/>
    <n v="25"/>
    <n v="505"/>
    <m/>
  </r>
  <r>
    <s v="ANTONIA MAERSK"/>
    <s v="Rotterdam"/>
    <d v="2024-07-30T19:14:00"/>
    <x v="71"/>
    <x v="0"/>
    <s v="MAERSK"/>
    <s v="TCNU8952311"/>
    <s v="SIMEI LELYSTAD"/>
    <d v="2024-07-31T01:00:00"/>
    <d v="2024-07-31T19:02:00"/>
    <x v="668"/>
    <d v="2024-07-31T19:20:00"/>
    <x v="0"/>
    <s v="NO"/>
    <n v="1"/>
    <n v="31"/>
    <x v="6"/>
    <d v="2024-07-31T19:02:00"/>
    <d v="1899-12-30T05:46:00"/>
    <n v="5.7666666666045785"/>
    <x v="0"/>
    <x v="4"/>
    <n v="17.000000000058208"/>
    <s v="SI"/>
    <d v="1899-12-30T22:46:00"/>
    <n v="22.766666666662786"/>
    <d v="1899-12-30T01:02:00"/>
    <s v="NO"/>
    <n v="1.03333333338378"/>
    <d v="1899-12-31T00:06:00"/>
    <n v="24.099999999976717"/>
    <x v="0"/>
    <d v="1899-12-30T18:00:00"/>
    <s v="NO"/>
    <s v="TCNU8952311"/>
    <s v="CTU FLEVOKUST BV"/>
    <n v="520"/>
    <e v="#N/A"/>
    <n v="35"/>
    <n v="35"/>
    <n v="3"/>
    <s v="WEEK"/>
    <s v="CTU FLEVOKUST BVWEEK"/>
    <n v="555"/>
    <n v="0"/>
    <n v="555"/>
    <m/>
  </r>
  <r>
    <s v="ANTONIA MAERSK"/>
    <s v="Rotterdam"/>
    <d v="2024-07-30T19:14:00"/>
    <x v="71"/>
    <x v="3"/>
    <s v="MAERSK"/>
    <s v="TCKU6519479"/>
    <s v="SIMEI LELYSTAD"/>
    <d v="2024-07-31T01:00:00"/>
    <d v="2024-07-31T18:00:00"/>
    <x v="669"/>
    <d v="2024-07-31T18:20:00"/>
    <x v="0"/>
    <s v="NO"/>
    <n v="2"/>
    <n v="31"/>
    <x v="6"/>
    <d v="2024-07-31T18:00:00"/>
    <d v="1899-12-30T05:46:00"/>
    <n v="5.7666666666045785"/>
    <x v="0"/>
    <x v="9"/>
    <n v="18.500000000058208"/>
    <s v="SI"/>
    <d v="1899-12-31T00:16:00"/>
    <n v="24.266666666662786"/>
    <d v="1899-12-30T00:00:00"/>
    <s v="SI"/>
    <n v="0"/>
    <d v="1899-12-30T23:06:00"/>
    <n v="23.100000000034925"/>
    <x v="0"/>
    <d v="1899-12-30T19:30:00"/>
    <s v="NO"/>
    <s v="TCKU6519479"/>
    <s v="MSI"/>
    <n v="480"/>
    <e v="#N/A"/>
    <n v="50"/>
    <n v="100"/>
    <n v="3"/>
    <s v="WEEK"/>
    <s v="MSIWEEK"/>
    <n v="580"/>
    <n v="25"/>
    <n v="605"/>
    <m/>
  </r>
  <r>
    <s v="ANTONIA MAERSK"/>
    <s v="Rotterdam"/>
    <d v="2024-07-30T19:14:00"/>
    <x v="71"/>
    <x v="0"/>
    <s v="MAERSK"/>
    <s v="TLLU5984208"/>
    <s v="LELYSTAD"/>
    <d v="2024-07-31T01:00:00"/>
    <d v="2024-07-31T21:50:00"/>
    <x v="670"/>
    <d v="2024-07-31T22:10:00"/>
    <x v="0"/>
    <s v="NO"/>
    <n v="0"/>
    <n v="31"/>
    <x v="6"/>
    <d v="2024-07-31T21:50:00"/>
    <d v="1899-12-30T05:46:00"/>
    <n v="5.7666666666045785"/>
    <x v="0"/>
    <x v="52"/>
    <n v="19.000000000116415"/>
    <s v="SI"/>
    <d v="1899-12-31T00:46:00"/>
    <n v="24.766666666720994"/>
    <d v="1899-12-30T01:50:00"/>
    <s v="NO"/>
    <n v="1.8333333331975155"/>
    <d v="1899-12-31T02:56:00"/>
    <n v="26.933333333290648"/>
    <x v="0"/>
    <d v="1899-12-30T20:00:00"/>
    <s v="NIGHT"/>
    <s v="TLLU5984208"/>
    <s v="CTU FLEVOKUST BV"/>
    <n v="530"/>
    <e v="#N/A"/>
    <n v="35"/>
    <n v="0"/>
    <n v="3"/>
    <s v="NIGHT"/>
    <s v="CTU FLEVOKUST BVNIGHT"/>
    <n v="530"/>
    <n v="0"/>
    <n v="530"/>
    <m/>
  </r>
  <r>
    <s v="ANTONIA MAERSK"/>
    <s v="Rotterdam"/>
    <d v="2024-07-30T19:14:00"/>
    <x v="71"/>
    <x v="0"/>
    <s v="MAERSK"/>
    <s v="MRKU4340430"/>
    <s v="SIMEI LELYSTAD"/>
    <d v="2024-07-31T01:00:00"/>
    <d v="2024-07-31T20:00:00"/>
    <x v="671"/>
    <d v="2024-07-31T20:20:00"/>
    <x v="0"/>
    <s v="NO"/>
    <n v="2"/>
    <n v="31"/>
    <x v="6"/>
    <d v="2024-07-31T20:00:00"/>
    <d v="1899-12-30T05:46:00"/>
    <n v="5.7666666666045785"/>
    <x v="0"/>
    <x v="30"/>
    <n v="20.000000000058208"/>
    <s v="SI"/>
    <d v="1899-12-31T01:46:00"/>
    <n v="25.766666666662786"/>
    <d v="1899-12-30T00:00:00"/>
    <s v="SI"/>
    <n v="0"/>
    <d v="1899-12-31T01:06:00"/>
    <n v="25.099999999918509"/>
    <x v="0"/>
    <d v="1899-12-30T21:00:00"/>
    <s v="NIGHT"/>
    <s v="MRKU4340430"/>
    <s v="CTU FLEVOKUST BV"/>
    <n v="530"/>
    <e v="#N/A"/>
    <n v="35"/>
    <n v="70"/>
    <n v="3"/>
    <s v="NIGHT"/>
    <s v="CTU FLEVOKUST BVNIGHT"/>
    <n v="600"/>
    <n v="0"/>
    <n v="600"/>
    <m/>
  </r>
  <r>
    <s v="ANTONIA MAERSK"/>
    <s v="Rotterdam"/>
    <d v="2024-07-30T19:14:00"/>
    <x v="71"/>
    <x v="2"/>
    <s v="MAERSK"/>
    <s v="MRSU4852444"/>
    <s v="LELYSTAD"/>
    <d v="2024-07-31T01:00:00"/>
    <d v="2024-07-31T21:24:00"/>
    <x v="671"/>
    <d v="2024-07-31T22:20:00"/>
    <x v="0"/>
    <s v="NO"/>
    <n v="0"/>
    <n v="31"/>
    <x v="6"/>
    <d v="2024-07-31T21:24:00"/>
    <d v="1899-12-30T05:46:00"/>
    <n v="5.7666666666045785"/>
    <x v="0"/>
    <x v="30"/>
    <n v="20.000000000058208"/>
    <s v="SI"/>
    <d v="1899-12-31T01:46:00"/>
    <n v="25.766666666662786"/>
    <d v="1899-12-30T00:24:00"/>
    <s v="SI"/>
    <n v="0.40000000008149073"/>
    <d v="1899-12-31T03:06:00"/>
    <n v="27.099999999976717"/>
    <x v="0"/>
    <d v="1899-12-30T21:00:00"/>
    <s v="NIGHT"/>
    <s v="MRSU4852444"/>
    <s v="OM TRANSPORT"/>
    <n v="475"/>
    <e v="#N/A"/>
    <n v="50"/>
    <n v="0"/>
    <n v="3"/>
    <s v="NIGHT"/>
    <s v="OM TRANSPORTNIGHT"/>
    <n v="475"/>
    <n v="25"/>
    <n v="500"/>
    <m/>
  </r>
  <r>
    <s v="ANTONIA MAERSK"/>
    <s v="Rotterdam"/>
    <d v="2024-07-30T19:14:00"/>
    <x v="71"/>
    <x v="0"/>
    <s v="MAERSK"/>
    <s v="MRKU3201975"/>
    <s v="LELYSTAD"/>
    <d v="2024-07-31T01:00:00"/>
    <d v="2024-07-31T22:40:00"/>
    <x v="672"/>
    <d v="2024-07-31T23:20:00"/>
    <x v="0"/>
    <s v="NO"/>
    <n v="0"/>
    <n v="31"/>
    <x v="6"/>
    <d v="2024-07-31T22:40:00"/>
    <d v="1899-12-30T05:46:00"/>
    <n v="5.7666666666045785"/>
    <x v="0"/>
    <x v="21"/>
    <n v="22.000000000116415"/>
    <s v="SI"/>
    <d v="1899-12-31T03:46:00"/>
    <n v="27.766666666720994"/>
    <d v="1899-12-30T00:00:00"/>
    <s v="SI"/>
    <n v="0"/>
    <d v="1899-12-31T04:06:00"/>
    <n v="28.099999999918509"/>
    <x v="0"/>
    <d v="1899-12-30T23:00:00"/>
    <s v="NIGHT"/>
    <s v="MRKU3201975"/>
    <s v="CTU FLEVOKUST BV"/>
    <n v="530"/>
    <e v="#N/A"/>
    <n v="35"/>
    <n v="0"/>
    <n v="3"/>
    <s v="NIGHT"/>
    <s v="CTU FLEVOKUST BVNIGHT"/>
    <n v="530"/>
    <n v="0"/>
    <n v="530"/>
    <m/>
  </r>
  <r>
    <s v="ANTONIA MAERSK"/>
    <s v="Rotterdam"/>
    <d v="2024-07-30T19:14:00"/>
    <x v="71"/>
    <x v="2"/>
    <s v="MAERSK"/>
    <s v="MRSU3797933"/>
    <s v="LELYSTAD"/>
    <d v="2024-07-31T01:00:00"/>
    <d v="2024-07-31T23:25:00"/>
    <x v="672"/>
    <d v="2024-07-31T23:41:00"/>
    <x v="0"/>
    <s v="NO"/>
    <n v="0"/>
    <n v="31"/>
    <x v="6"/>
    <d v="2024-07-31T23:25:00"/>
    <d v="1899-12-30T05:46:00"/>
    <n v="5.7666666666045785"/>
    <x v="0"/>
    <x v="21"/>
    <n v="22.000000000116415"/>
    <s v="SI"/>
    <d v="1899-12-31T03:46:00"/>
    <n v="27.766666666720994"/>
    <d v="1899-12-30T00:25:00"/>
    <s v="SI"/>
    <n v="0.41666666662786156"/>
    <d v="1899-12-31T04:27:00"/>
    <n v="28.450000000011642"/>
    <x v="0"/>
    <d v="1899-12-30T23:00:00"/>
    <s v="NIGHT"/>
    <s v="MRSU3797933"/>
    <s v="OM TRANSPORT"/>
    <n v="475"/>
    <e v="#N/A"/>
    <n v="50"/>
    <n v="0"/>
    <n v="3"/>
    <s v="NIGHT"/>
    <s v="OM TRANSPORTNIGHT"/>
    <n v="475"/>
    <n v="25"/>
    <n v="500"/>
    <m/>
  </r>
  <r>
    <s v="ANTONIA MAERSK"/>
    <s v="Rotterdam"/>
    <d v="2024-07-30T19:14:00"/>
    <x v="71"/>
    <x v="2"/>
    <s v="MAERSK"/>
    <s v="MRSU4466441"/>
    <s v="LELYSTAD"/>
    <d v="2024-07-31T01:00:00"/>
    <d v="2024-07-31T23:16:00"/>
    <x v="673"/>
    <d v="2024-07-31T23:40:00"/>
    <x v="0"/>
    <s v="NO"/>
    <n v="0"/>
    <n v="31"/>
    <x v="6"/>
    <d v="2024-07-31T23:16:00"/>
    <d v="1899-12-30T05:46:00"/>
    <n v="5.7666666666045785"/>
    <x v="0"/>
    <x v="26"/>
    <n v="25.000000000116415"/>
    <s v="NO"/>
    <d v="1899-12-31T06:46:00"/>
    <n v="30.766666666720994"/>
    <d v="1899-12-30T00:00:00"/>
    <s v="SI"/>
    <n v="0"/>
    <d v="1899-12-31T04:26:00"/>
    <n v="28.433333333290648"/>
    <x v="0"/>
    <d v="1899-12-30T02:00:00"/>
    <s v="NIGHT"/>
    <s v="MRSU4466441"/>
    <s v="OM TRANSPORT"/>
    <n v="475"/>
    <e v="#N/A"/>
    <n v="50"/>
    <n v="0"/>
    <n v="4"/>
    <s v="NIGHT"/>
    <s v="OM TRANSPORTNIGHT"/>
    <n v="475"/>
    <n v="25"/>
    <n v="500"/>
    <m/>
  </r>
  <r>
    <s v="ANTONIA MAERSK"/>
    <s v="Rotterdam"/>
    <d v="2024-07-30T19:14:00"/>
    <x v="71"/>
    <x v="2"/>
    <s v="MAERSK"/>
    <s v="MSKU0977530"/>
    <s v="LELYSTAD"/>
    <d v="2024-07-31T01:00:00"/>
    <d v="2024-08-01T00:10:00"/>
    <x v="673"/>
    <d v="2024-08-01T00:25:00"/>
    <x v="0"/>
    <s v="NO"/>
    <n v="0"/>
    <n v="31"/>
    <x v="7"/>
    <d v="2024-08-01T00:10:00"/>
    <d v="1899-12-30T05:46:00"/>
    <n v="5.7666666666045785"/>
    <x v="0"/>
    <x v="26"/>
    <n v="25.000000000116415"/>
    <s v="NO"/>
    <d v="1899-12-31T06:46:00"/>
    <n v="30.766666666720994"/>
    <d v="1899-12-30T00:00:00"/>
    <s v="SI"/>
    <n v="0"/>
    <d v="1899-12-31T05:11:00"/>
    <n v="29.183333333290648"/>
    <x v="0"/>
    <d v="1899-12-30T02:00:00"/>
    <s v="NIGHT"/>
    <s v="MSKU0977530"/>
    <s v="OM TRANSPORT"/>
    <n v="475"/>
    <e v="#N/A"/>
    <n v="50"/>
    <n v="0"/>
    <n v="4"/>
    <s v="NIGHT"/>
    <s v="OM TRANSPORTNIGHT"/>
    <n v="475"/>
    <n v="25"/>
    <n v="500"/>
    <m/>
  </r>
  <r>
    <s v="ANTONIA MAERSK"/>
    <s v="Rotterdam"/>
    <d v="2024-07-30T19:14:00"/>
    <x v="71"/>
    <x v="2"/>
    <s v="MAERSK"/>
    <s v="BEAU5205320"/>
    <s v="LELYSTAD"/>
    <d v="2024-07-31T01:00:00"/>
    <d v="2024-08-01T04:59:00"/>
    <x v="674"/>
    <d v="2024-08-01T05:15:00"/>
    <x v="0"/>
    <s v="NO"/>
    <n v="0"/>
    <n v="31"/>
    <x v="7"/>
    <d v="2024-08-01T04:59:00"/>
    <d v="1899-12-30T05:46:00"/>
    <n v="5.7666666666045785"/>
    <x v="0"/>
    <x v="47"/>
    <n v="28.000000000116415"/>
    <s v="NO"/>
    <d v="1899-12-31T09:46:00"/>
    <n v="33.766666666720994"/>
    <d v="1899-12-30T00:00:00"/>
    <s v="SI"/>
    <n v="0"/>
    <d v="1899-12-31T10:01:00"/>
    <n v="34.016666666662786"/>
    <x v="0"/>
    <d v="1899-12-30T05:00:00"/>
    <s v="NO"/>
    <s v="BEAU5205320"/>
    <s v="OM TRANSPORT"/>
    <n v="475"/>
    <e v="#N/A"/>
    <n v="50"/>
    <n v="0"/>
    <n v="4"/>
    <s v="WEEK"/>
    <s v="OM TRANSPORTWEEK"/>
    <n v="475"/>
    <n v="25"/>
    <n v="500"/>
    <m/>
  </r>
  <r>
    <s v="ANTONIA MAERSK"/>
    <s v="Rotterdam"/>
    <d v="2024-07-30T19:14:00"/>
    <x v="71"/>
    <x v="3"/>
    <s v="MAERSK"/>
    <s v="MRKU4506855"/>
    <s v="LELYSTAD"/>
    <d v="2024-07-31T01:00:00"/>
    <d v="2024-08-01T04:56:00"/>
    <x v="674"/>
    <d v="2024-08-01T05:15:00"/>
    <x v="0"/>
    <s v="NO"/>
    <n v="0"/>
    <n v="31"/>
    <x v="7"/>
    <d v="2024-08-01T04:56:00"/>
    <d v="1899-12-30T05:46:00"/>
    <n v="5.7666666666045785"/>
    <x v="0"/>
    <x v="47"/>
    <n v="28.000000000116415"/>
    <s v="NO"/>
    <d v="1899-12-31T09:46:00"/>
    <n v="33.766666666720994"/>
    <d v="1899-12-30T00:00:00"/>
    <s v="SI"/>
    <n v="0"/>
    <d v="1899-12-31T10:01:00"/>
    <n v="34.016666666662786"/>
    <x v="0"/>
    <d v="1899-12-30T05:00:00"/>
    <s v="NO"/>
    <s v="MRKU4506855"/>
    <s v="MSI"/>
    <n v="480"/>
    <e v="#N/A"/>
    <n v="50"/>
    <n v="0"/>
    <n v="4"/>
    <s v="WEEK"/>
    <s v="MSIWEEK"/>
    <n v="480"/>
    <n v="25"/>
    <n v="505"/>
    <m/>
  </r>
  <r>
    <s v="ANTONIA MAERSK"/>
    <s v="Rotterdam"/>
    <d v="2024-07-30T19:14:00"/>
    <x v="71"/>
    <x v="0"/>
    <s v="MAERSK"/>
    <s v="MRSU4107122"/>
    <s v="SIMEI LELYSTAD"/>
    <d v="2024-07-31T01:00:00"/>
    <d v="2024-08-01T05:58:00"/>
    <x v="675"/>
    <d v="2024-08-01T06:05:00"/>
    <x v="0"/>
    <s v="NO"/>
    <n v="0"/>
    <n v="31"/>
    <x v="7"/>
    <d v="2024-08-01T05:58:00"/>
    <d v="1899-12-30T05:46:00"/>
    <n v="5.7666666666045785"/>
    <x v="0"/>
    <x v="58"/>
    <n v="29.000000000058208"/>
    <s v="NO"/>
    <d v="1899-12-31T10:46:00"/>
    <n v="34.766666666662786"/>
    <d v="1899-12-30T00:00:00"/>
    <s v="SI"/>
    <n v="0"/>
    <d v="1899-12-31T10:51:00"/>
    <n v="34.849999999918509"/>
    <x v="0"/>
    <d v="1899-12-30T06:00:00"/>
    <s v="NO"/>
    <s v="MRSU4107122"/>
    <s v="CTU FLEVOKUST BV"/>
    <n v="520"/>
    <e v="#N/A"/>
    <n v="35"/>
    <n v="0"/>
    <n v="4"/>
    <s v="WEEK"/>
    <s v="CTU FLEVOKUST BVWEEK"/>
    <n v="520"/>
    <n v="0"/>
    <n v="520"/>
    <m/>
  </r>
  <r>
    <s v="ANTONIA MAERSK"/>
    <s v="Rotterdam"/>
    <d v="2024-07-30T19:14:00"/>
    <x v="71"/>
    <x v="0"/>
    <s v="MAERSK"/>
    <s v="MRKU0172003"/>
    <s v="SIMEI LELYSTAD"/>
    <d v="2024-07-31T01:00:00"/>
    <d v="2024-08-01T08:23:00"/>
    <x v="676"/>
    <d v="2024-08-01T09:42:00"/>
    <x v="0"/>
    <s v="NO"/>
    <n v="1"/>
    <n v="31"/>
    <x v="7"/>
    <d v="2024-08-01T08:23:00"/>
    <d v="1899-12-30T05:46:00"/>
    <n v="5.7666666666045785"/>
    <x v="0"/>
    <x v="70"/>
    <n v="30.500000000058208"/>
    <s v="NO"/>
    <d v="1899-12-31T12:16:00"/>
    <n v="36.266666666662786"/>
    <d v="1899-12-30T00:53:00"/>
    <s v="NO"/>
    <n v="0.88333333341870457"/>
    <d v="1899-12-31T14:28:00"/>
    <n v="38.466666666674428"/>
    <x v="0"/>
    <d v="1899-12-30T07:30:00"/>
    <s v="NO"/>
    <s v="MRKU0172003"/>
    <s v="CTU FLEVOKUST BV"/>
    <n v="520"/>
    <e v="#N/A"/>
    <n v="35"/>
    <n v="35"/>
    <n v="4"/>
    <s v="WEEK"/>
    <s v="CTU FLEVOKUST BVWEEK"/>
    <n v="555"/>
    <n v="0"/>
    <n v="555"/>
    <m/>
  </r>
  <r>
    <s v="ANTONIA MAERSK"/>
    <s v="Rotterdam"/>
    <d v="2024-07-30T19:14:00"/>
    <x v="71"/>
    <x v="0"/>
    <s v="MAERSK"/>
    <s v="MRSU3892735"/>
    <s v="SIMEI LELYSTAD"/>
    <d v="2024-07-31T01:00:00"/>
    <d v="2024-08-01T08:47:00"/>
    <x v="677"/>
    <d v="2024-08-01T09:00:00"/>
    <x v="0"/>
    <s v="NO"/>
    <n v="0"/>
    <n v="31"/>
    <x v="7"/>
    <d v="2024-08-01T08:47:00"/>
    <d v="1899-12-30T05:46:00"/>
    <n v="5.7666666666045785"/>
    <x v="0"/>
    <x v="33"/>
    <n v="32.000000000058208"/>
    <s v="NO"/>
    <d v="1899-12-31T13:46:00"/>
    <n v="37.766666666662786"/>
    <d v="1899-12-30T00:00:00"/>
    <s v="SI"/>
    <n v="0"/>
    <d v="1899-12-31T13:46:00"/>
    <n v="37.766666666662786"/>
    <x v="0"/>
    <d v="1899-12-30T09:00:00"/>
    <s v="NO"/>
    <s v="MRSU3892735"/>
    <s v="CTU FLEVOKUST BV"/>
    <n v="520"/>
    <e v="#N/A"/>
    <n v="35"/>
    <n v="0"/>
    <n v="4"/>
    <s v="WEEK"/>
    <s v="CTU FLEVOKUST BVWEEK"/>
    <n v="520"/>
    <n v="0"/>
    <n v="520"/>
    <m/>
  </r>
  <r>
    <s v="ANTONIA MAERSK"/>
    <s v="Rotterdam"/>
    <d v="2024-07-30T19:14:00"/>
    <x v="71"/>
    <x v="0"/>
    <s v="MAERSK"/>
    <s v="MSKU4653312"/>
    <s v="SIMEI LELYSTAD"/>
    <d v="2024-07-31T01:00:00"/>
    <d v="2024-08-01T11:30:00"/>
    <x v="678"/>
    <d v="2024-08-01T11:38:00"/>
    <x v="0"/>
    <s v="NO"/>
    <n v="0"/>
    <n v="31"/>
    <x v="7"/>
    <d v="2024-08-01T11:30:00"/>
    <d v="1899-12-30T05:46:00"/>
    <n v="5.7666666666045785"/>
    <x v="0"/>
    <x v="95"/>
    <n v="36"/>
    <s v="NO"/>
    <d v="1899-12-31T17:46:00"/>
    <n v="41.766666666604578"/>
    <d v="1899-12-30T00:00:00"/>
    <s v="SI"/>
    <n v="0"/>
    <d v="1899-12-31T16:24:00"/>
    <n v="40.400000000023283"/>
    <x v="0"/>
    <d v="1899-12-30T13:00:00"/>
    <s v="NO"/>
    <s v="MSKU4653312"/>
    <s v="CTU FLEVOKUST BV"/>
    <n v="520"/>
    <e v="#N/A"/>
    <n v="35"/>
    <n v="0"/>
    <n v="4"/>
    <s v="WEEK"/>
    <s v="CTU FLEVOKUST BVWEEK"/>
    <n v="520"/>
    <n v="0"/>
    <n v="520"/>
    <m/>
  </r>
  <r>
    <s v="ANTONIA MAERSK"/>
    <s v="Rotterdam"/>
    <d v="2024-07-30T19:14:00"/>
    <x v="71"/>
    <x v="1"/>
    <s v="MAERSK"/>
    <s v="HASU5178687"/>
    <s v="SIMEI LELYSTAD"/>
    <d v="2024-07-31T01:00:00"/>
    <d v="2024-08-01T15:05:00"/>
    <x v="679"/>
    <d v="2024-08-01T15:35:00"/>
    <x v="0"/>
    <s v="NO"/>
    <n v="0"/>
    <n v="31"/>
    <x v="7"/>
    <d v="2024-08-01T15:05:00"/>
    <d v="1899-12-30T05:46:00"/>
    <n v="5.7666666666045785"/>
    <x v="0"/>
    <x v="96"/>
    <n v="38.000000000058208"/>
    <s v="NO"/>
    <d v="1899-12-31T19:46:00"/>
    <n v="43.766666666662786"/>
    <d v="1899-12-30T00:05:00"/>
    <s v="SI"/>
    <n v="8.3333333255723119E-2"/>
    <d v="1899-12-31T20:21:00"/>
    <n v="44.349999999976717"/>
    <x v="0"/>
    <d v="1899-12-30T15:00:00"/>
    <s v="NO"/>
    <s v="HASU5178687"/>
    <s v="LOGIX"/>
    <n v="530"/>
    <e v="#N/A"/>
    <n v="50"/>
    <n v="0"/>
    <n v="4"/>
    <s v="WEEK"/>
    <s v="LOGIXWEEK"/>
    <n v="530"/>
    <n v="25"/>
    <n v="555"/>
    <m/>
  </r>
  <r>
    <s v="ANTONIA MAERSK"/>
    <s v="Rotterdam"/>
    <d v="2024-07-30T19:14:00"/>
    <x v="71"/>
    <x v="0"/>
    <s v="MAERSK"/>
    <s v="MAEU9223810"/>
    <s v="SIMEI LELYSTAD"/>
    <d v="2024-07-31T01:00:00"/>
    <d v="2024-08-01T15:15:00"/>
    <x v="680"/>
    <d v="2024-08-01T15:35:00"/>
    <x v="0"/>
    <s v="NO"/>
    <n v="2"/>
    <n v="31"/>
    <x v="7"/>
    <d v="2024-08-01T15:15:00"/>
    <d v="1899-12-30T05:46:00"/>
    <n v="5.7666666666045785"/>
    <x v="0"/>
    <x v="32"/>
    <n v="40.000000000116415"/>
    <s v="NO"/>
    <d v="1899-12-31T21:46:00"/>
    <n v="45.766666666720994"/>
    <d v="1899-12-30T00:00:00"/>
    <s v="SI"/>
    <n v="0"/>
    <d v="1899-12-31T20:21:00"/>
    <n v="44.349999999976717"/>
    <x v="0"/>
    <d v="1899-12-30T17:00:00"/>
    <s v="NO"/>
    <s v="MAEU9223810"/>
    <s v="CTU FLEVOKUST BV"/>
    <n v="520"/>
    <e v="#N/A"/>
    <n v="35"/>
    <n v="70"/>
    <n v="4"/>
    <s v="WEEK"/>
    <s v="CTU FLEVOKUST BVWEEK"/>
    <n v="590"/>
    <n v="0"/>
    <n v="590"/>
    <m/>
  </r>
  <r>
    <s v="ANTONIA MAERSK"/>
    <s v="Rotterdam"/>
    <d v="2024-07-30T19:14:00"/>
    <x v="71"/>
    <x v="2"/>
    <s v="MAERSK"/>
    <s v="MSKU1612480"/>
    <s v="SIMEI LELYSTAD"/>
    <d v="2024-07-31T01:00:00"/>
    <d v="2024-08-02T05:59:00"/>
    <x v="681"/>
    <d v="2024-08-02T06:10:00"/>
    <x v="0"/>
    <s v="NO"/>
    <n v="0"/>
    <n v="31"/>
    <x v="7"/>
    <d v="2024-08-02T05:59:00"/>
    <d v="1899-12-30T05:46:00"/>
    <n v="5.7666666666045785"/>
    <x v="0"/>
    <x v="60"/>
    <n v="53.000000000058208"/>
    <s v="NO"/>
    <d v="1900-01-01T10:46:00"/>
    <n v="58.766666666662786"/>
    <d v="1899-12-30T00:00:00"/>
    <s v="SI"/>
    <n v="0"/>
    <d v="1900-01-01T10:56:00"/>
    <n v="58.933333333348855"/>
    <x v="1"/>
    <d v="1899-12-30T06:00:00"/>
    <s v="NO"/>
    <s v="MSKU1612480"/>
    <s v="OM TRANSPORT"/>
    <n v="475"/>
    <e v="#N/A"/>
    <n v="50"/>
    <n v="0"/>
    <n v="5"/>
    <s v="WEEK"/>
    <s v="OM TRANSPORTWEEK"/>
    <n v="475"/>
    <n v="25"/>
    <n v="600"/>
    <n v="100"/>
  </r>
  <r>
    <s v="ANTONIA MAERSK"/>
    <s v="Rotterdam"/>
    <d v="2024-07-30T19:14:00"/>
    <x v="71"/>
    <x v="3"/>
    <s v="MAERSK"/>
    <s v="TEMU6703310"/>
    <s v="SIMEI LELYSTAD"/>
    <d v="2024-07-31T01:00:00"/>
    <d v="2024-08-02T07:32:00"/>
    <x v="682"/>
    <d v="2024-08-02T07:45:00"/>
    <x v="0"/>
    <s v="NO"/>
    <n v="0"/>
    <n v="31"/>
    <x v="7"/>
    <d v="2024-08-02T07:32:00"/>
    <d v="1899-12-30T05:46:00"/>
    <n v="5.7666666666045785"/>
    <x v="0"/>
    <x v="59"/>
    <n v="55.000000000116415"/>
    <s v="NO"/>
    <d v="1900-01-01T12:46:00"/>
    <n v="60.766666666720994"/>
    <d v="1899-12-30T00:00:00"/>
    <s v="SI"/>
    <n v="0"/>
    <d v="1900-01-01T12:31:00"/>
    <n v="60.516666666604578"/>
    <x v="1"/>
    <d v="1899-12-30T08:00:00"/>
    <s v="NO"/>
    <s v="TEMU6703310"/>
    <s v="MSI"/>
    <n v="480"/>
    <e v="#N/A"/>
    <n v="50"/>
    <n v="0"/>
    <n v="5"/>
    <s v="WEEK"/>
    <s v="MSIWEEK"/>
    <n v="480"/>
    <n v="25"/>
    <n v="505"/>
    <m/>
  </r>
  <r>
    <s v="ANTONIA MAERSK"/>
    <s v="Rotterdam"/>
    <d v="2024-07-30T19:14:00"/>
    <x v="71"/>
    <x v="3"/>
    <s v="MAERSK"/>
    <s v="MRSU6401584"/>
    <s v="SIMEI LELYSTAD"/>
    <d v="2024-07-31T01:00:00"/>
    <d v="2024-08-02T10:04:00"/>
    <x v="683"/>
    <d v="2024-08-02T10:20:00"/>
    <x v="0"/>
    <s v="NO"/>
    <n v="0"/>
    <n v="31"/>
    <x v="7"/>
    <d v="2024-08-02T10:04:00"/>
    <d v="1899-12-30T05:46:00"/>
    <n v="5.7666666666045785"/>
    <x v="0"/>
    <x v="55"/>
    <n v="57"/>
    <s v="NO"/>
    <d v="1900-01-01T14:46:00"/>
    <n v="62.766666666604578"/>
    <d v="1899-12-30T00:04:00"/>
    <s v="SI"/>
    <n v="6.6666666709352285E-2"/>
    <d v="1900-01-01T15:06:00"/>
    <n v="63.099999999976717"/>
    <x v="1"/>
    <d v="1899-12-30T10:00:00"/>
    <s v="NO"/>
    <s v="MRSU6401584"/>
    <s v="MSI"/>
    <n v="480"/>
    <e v="#N/A"/>
    <n v="50"/>
    <n v="0"/>
    <n v="5"/>
    <s v="WEEK"/>
    <s v="MSIWEEK"/>
    <n v="480"/>
    <n v="25"/>
    <n v="505"/>
    <m/>
  </r>
  <r>
    <s v="MAERSK GENOA"/>
    <s v="Rotterdam"/>
    <d v="2024-08-05T19:40:00"/>
    <x v="72"/>
    <x v="2"/>
    <s v="MAERSK"/>
    <s v="MRKU5476293"/>
    <s v="LELYSTAD"/>
    <d v="2024-08-06T23:00:00"/>
    <d v="2024-08-06T23:37:00"/>
    <x v="684"/>
    <d v="2024-08-06T23:55:00"/>
    <x v="0"/>
    <s v="NO"/>
    <n v="0"/>
    <n v="32"/>
    <x v="7"/>
    <d v="2024-08-06T23:37:00"/>
    <d v="1899-12-31T03:20:00"/>
    <n v="27.333333333372138"/>
    <x v="0"/>
    <x v="18"/>
    <n v="0.99999999994179234"/>
    <s v="SI"/>
    <d v="1899-12-31T04:20:00"/>
    <n v="28.333333333313931"/>
    <d v="1899-12-30T00:00:00"/>
    <s v="SI"/>
    <n v="0"/>
    <d v="1899-12-31T04:15:00"/>
    <n v="28.250000000058208"/>
    <x v="0"/>
    <d v="1899-12-30T00:00:00"/>
    <s v="NIGHT"/>
    <s v="MRKU5476293"/>
    <s v="OM TRANSPORT"/>
    <n v="475"/>
    <e v="#N/A"/>
    <n v="50"/>
    <n v="0"/>
    <n v="3"/>
    <s v="NIGHT"/>
    <s v="OM TRANSPORTNIGHT"/>
    <n v="475"/>
    <n v="25"/>
    <n v="500"/>
    <m/>
  </r>
  <r>
    <s v="MAERSK GENOA"/>
    <s v="Rotterdam"/>
    <d v="2024-08-05T19:40:00"/>
    <x v="72"/>
    <x v="3"/>
    <s v="MAERSK"/>
    <s v="MRKU6223290"/>
    <s v="LELYSTAD"/>
    <d v="2024-08-06T23:00:00"/>
    <d v="2024-08-07T06:03:00"/>
    <x v="685"/>
    <d v="2024-08-07T07:10:00"/>
    <x v="0"/>
    <s v="NO"/>
    <n v="0"/>
    <n v="32"/>
    <x v="7"/>
    <d v="2024-08-07T06:03:00"/>
    <d v="1899-12-31T03:20:00"/>
    <n v="27.333333333372138"/>
    <x v="0"/>
    <x v="15"/>
    <n v="6.9999999999417923"/>
    <s v="SI"/>
    <d v="1899-12-31T10:20:00"/>
    <n v="34.333333333313931"/>
    <d v="1899-12-30T00:03:00"/>
    <s v="SI"/>
    <n v="4.9999999988358468E-2"/>
    <d v="1899-12-31T11:30:00"/>
    <n v="35.499999999941792"/>
    <x v="0"/>
    <d v="1899-12-30T06:00:00"/>
    <s v="NO"/>
    <s v="MRKU6223290"/>
    <s v="MSI"/>
    <n v="480"/>
    <e v="#N/A"/>
    <n v="50"/>
    <n v="0"/>
    <n v="3"/>
    <s v="WEEK"/>
    <s v="MSIWEEK"/>
    <n v="480"/>
    <n v="25"/>
    <n v="505"/>
    <m/>
  </r>
  <r>
    <s v="MAERSK GENOA"/>
    <s v="Rotterdam"/>
    <d v="2024-08-05T19:40:00"/>
    <x v="72"/>
    <x v="3"/>
    <s v="MAERSK"/>
    <s v="MRKU6280978"/>
    <s v="LELYSTAD"/>
    <d v="2024-08-06T23:00:00"/>
    <d v="2024-08-07T07:47:00"/>
    <x v="686"/>
    <d v="2024-08-07T10:40:00"/>
    <x v="0"/>
    <s v="NO"/>
    <n v="0"/>
    <n v="32"/>
    <x v="7"/>
    <d v="2024-08-07T07:47:00"/>
    <d v="1899-12-31T03:20:00"/>
    <n v="27.333333333372138"/>
    <x v="0"/>
    <x v="19"/>
    <n v="9"/>
    <s v="SI"/>
    <d v="1899-12-31T12:20:00"/>
    <n v="36.333333333372138"/>
    <d v="1899-12-30T00:00:00"/>
    <s v="SI"/>
    <n v="0"/>
    <d v="1899-12-31T15:00:00"/>
    <n v="39"/>
    <x v="0"/>
    <d v="1899-12-30T08:00:00"/>
    <s v="NO"/>
    <s v="MRKU6280978"/>
    <s v="MSI"/>
    <n v="480"/>
    <e v="#N/A"/>
    <n v="50"/>
    <n v="0"/>
    <n v="3"/>
    <s v="WEEK"/>
    <s v="MSIWEEK"/>
    <n v="480"/>
    <n v="25"/>
    <n v="505"/>
    <m/>
  </r>
  <r>
    <s v="MAERSK GENOA"/>
    <s v="Rotterdam"/>
    <d v="2024-08-05T19:40:00"/>
    <x v="72"/>
    <x v="2"/>
    <s v="MAERSK"/>
    <s v="MRKU6430018"/>
    <s v="LELYSTAD"/>
    <d v="2024-08-06T23:00:00"/>
    <d v="2024-08-06T23:44:00"/>
    <x v="687"/>
    <d v="2024-08-06T23:54:00"/>
    <x v="0"/>
    <s v="NO"/>
    <n v="0"/>
    <n v="32"/>
    <x v="7"/>
    <d v="2024-08-06T23:44:00"/>
    <d v="1899-12-31T03:20:00"/>
    <n v="27.333333333372138"/>
    <x v="0"/>
    <x v="1"/>
    <n v="0"/>
    <s v="SI"/>
    <d v="1899-12-31T03:20:00"/>
    <n v="27.333333333372138"/>
    <d v="1899-12-30T00:44:00"/>
    <s v="SI"/>
    <n v="0.73333333327900618"/>
    <d v="1899-12-31T04:14:00"/>
    <n v="28.233333333337214"/>
    <x v="0"/>
    <d v="1899-12-30T23:00:00"/>
    <s v="NIGHT"/>
    <s v="MRKU6430018"/>
    <s v="OM TRANSPORT"/>
    <n v="475"/>
    <e v="#N/A"/>
    <n v="50"/>
    <n v="0"/>
    <n v="2"/>
    <s v="NIGHT"/>
    <s v="OM TRANSPORTNIGHT"/>
    <n v="475"/>
    <n v="25"/>
    <n v="500"/>
    <m/>
  </r>
  <r>
    <s v="MAERSK GENOA"/>
    <s v="Rotterdam"/>
    <d v="2024-08-05T19:40:00"/>
    <x v="72"/>
    <x v="3"/>
    <s v="MAERSK"/>
    <s v="MRSU0152925"/>
    <s v="XPO TALLER LELYSTAD"/>
    <d v="2024-08-06T23:00:00"/>
    <d v="2024-08-07T08:10:00"/>
    <x v="688"/>
    <d v="2024-08-07T08:30:00"/>
    <x v="0"/>
    <s v="NO"/>
    <n v="1"/>
    <n v="32"/>
    <x v="7"/>
    <d v="2024-08-07T08:10:00"/>
    <d v="1899-12-31T03:20:00"/>
    <n v="27.333333333372138"/>
    <x v="0"/>
    <x v="36"/>
    <n v="9.9999999999417923"/>
    <s v="SI"/>
    <d v="1899-12-31T13:20:00"/>
    <n v="37.333333333313931"/>
    <d v="1899-12-30T00:00:00"/>
    <s v="SI"/>
    <n v="0"/>
    <d v="1899-12-31T12:50:00"/>
    <n v="36.833333333255723"/>
    <x v="0"/>
    <d v="1899-12-30T09:00:00"/>
    <s v="NO"/>
    <s v="MRSU0152925"/>
    <s v="MSI"/>
    <n v="480"/>
    <e v="#N/A"/>
    <n v="50"/>
    <n v="50"/>
    <n v="3"/>
    <s v="WEEK"/>
    <s v="MSIWEEK"/>
    <n v="530"/>
    <n v="25"/>
    <n v="555"/>
    <m/>
  </r>
  <r>
    <s v="MAERSK GENOA"/>
    <s v="Rotterdam"/>
    <d v="2024-08-05T19:40:00"/>
    <x v="72"/>
    <x v="2"/>
    <s v="MAERSK"/>
    <s v="MRSU6248990"/>
    <s v="LELYSTAD"/>
    <d v="2024-08-06T23:00:00"/>
    <d v="2024-08-07T04:17:00"/>
    <x v="689"/>
    <d v="2024-08-07T04:28:00"/>
    <x v="0"/>
    <s v="NO"/>
    <n v="0"/>
    <n v="32"/>
    <x v="7"/>
    <d v="2024-08-07T04:17:00"/>
    <d v="1899-12-31T03:20:00"/>
    <n v="27.333333333372138"/>
    <x v="0"/>
    <x v="22"/>
    <n v="4.9999999998835847"/>
    <s v="SI"/>
    <d v="1899-12-31T08:20:00"/>
    <n v="32.333333333255723"/>
    <d v="1899-12-30T00:17:00"/>
    <s v="SI"/>
    <n v="0.28333333338377997"/>
    <d v="1899-12-31T08:48:00"/>
    <n v="32.800000000046566"/>
    <x v="0"/>
    <d v="1899-12-30T04:00:00"/>
    <s v="NIGHT"/>
    <s v="MRSU6248990"/>
    <s v="OM TRANSPORT"/>
    <n v="475"/>
    <e v="#N/A"/>
    <n v="50"/>
    <n v="0"/>
    <n v="3"/>
    <s v="NIGHT"/>
    <s v="OM TRANSPORTNIGHT"/>
    <n v="475"/>
    <n v="25"/>
    <n v="500"/>
    <m/>
  </r>
  <r>
    <s v="MAERSK GENOA"/>
    <s v="Rotterdam"/>
    <d v="2024-08-05T19:40:00"/>
    <x v="72"/>
    <x v="2"/>
    <s v="MAERSK"/>
    <s v="TCLU5347644"/>
    <s v="LELYSTAD"/>
    <d v="2024-08-06T23:00:00"/>
    <d v="2024-08-07T00:08:00"/>
    <x v="690"/>
    <d v="2024-08-07T00:08:00"/>
    <x v="0"/>
    <s v="NO"/>
    <n v="0"/>
    <n v="32"/>
    <x v="7"/>
    <d v="2024-08-07T00:08:00"/>
    <d v="1899-12-31T03:20:00"/>
    <n v="27.333333333372138"/>
    <x v="0"/>
    <x v="6"/>
    <n v="3"/>
    <s v="SI"/>
    <d v="1899-12-31T06:20:00"/>
    <n v="30.333333333372138"/>
    <d v="1899-12-30T00:00:00"/>
    <s v="SI"/>
    <n v="0"/>
    <d v="1899-12-31T04:28:00"/>
    <n v="28.466666666732635"/>
    <x v="0"/>
    <d v="1899-12-30T02:00:00"/>
    <s v="NIGHT"/>
    <s v="TCLU5347644"/>
    <s v="OM TRANSPORT"/>
    <n v="475"/>
    <e v="#N/A"/>
    <n v="50"/>
    <n v="0"/>
    <n v="3"/>
    <s v="NIGHT"/>
    <s v="OM TRANSPORTNIGHT"/>
    <n v="475"/>
    <n v="25"/>
    <n v="500"/>
    <m/>
  </r>
  <r>
    <s v="MORTEN MAERSK"/>
    <s v="Rotterdam"/>
    <d v="2024-08-07T07:01:00"/>
    <x v="73"/>
    <x v="1"/>
    <s v="MAERSK"/>
    <s v="FFAU5507686"/>
    <s v="SIMEI LELYSTAD"/>
    <d v="2024-08-08T09:00:00"/>
    <d v="2024-08-08T20:00:00"/>
    <x v="691"/>
    <d v="2024-08-08T20:10:00"/>
    <x v="0"/>
    <s v="NO"/>
    <n v="0"/>
    <n v="32"/>
    <x v="7"/>
    <d v="2024-08-08T20:00:00"/>
    <d v="1899-12-31T01:59:00"/>
    <n v="25.983333333337214"/>
    <x v="0"/>
    <x v="83"/>
    <n v="10.5"/>
    <s v="SI"/>
    <d v="1899-12-31T12:29:00"/>
    <n v="36.483333333337214"/>
    <d v="1899-12-30T00:30:00"/>
    <s v="SI"/>
    <n v="0.50000000005820766"/>
    <d v="1899-12-31T13:09:00"/>
    <n v="37.150000000081491"/>
    <x v="0"/>
    <d v="1899-12-30T19:30:00"/>
    <s v="NO"/>
    <s v="FFAU5507686"/>
    <s v="LOGIX"/>
    <n v="530"/>
    <e v="#N/A"/>
    <n v="50"/>
    <n v="0"/>
    <n v="4"/>
    <s v="WEEK"/>
    <s v="LOGIXWEEK"/>
    <n v="530"/>
    <n v="25"/>
    <n v="555"/>
    <m/>
  </r>
  <r>
    <s v="MORTEN MAERSK"/>
    <s v="Rotterdam"/>
    <d v="2024-08-07T07:01:00"/>
    <x v="73"/>
    <x v="2"/>
    <s v="MAERSK"/>
    <s v="FJKU6001370"/>
    <s v="LELYSTAD"/>
    <d v="2024-08-08T09:00:00"/>
    <d v="2024-08-08T21:41:00"/>
    <x v="692"/>
    <d v="2024-08-08T22:00:00"/>
    <x v="0"/>
    <s v="NO"/>
    <n v="0"/>
    <n v="32"/>
    <x v="7"/>
    <d v="2024-08-08T21:41:00"/>
    <d v="1899-12-31T01:59:00"/>
    <n v="25.983333333337214"/>
    <x v="0"/>
    <x v="14"/>
    <n v="14.000000000058208"/>
    <s v="SI"/>
    <d v="1899-12-31T15:59:00"/>
    <n v="39.983333333395422"/>
    <d v="1899-12-30T00:00:00"/>
    <s v="SI"/>
    <n v="0"/>
    <d v="1899-12-31T14:59:00"/>
    <n v="38.983333333279006"/>
    <x v="0"/>
    <d v="1899-12-30T23:00:00"/>
    <s v="NIGHT"/>
    <s v="FJKU6001370"/>
    <s v="OM TRANSPORT"/>
    <n v="475"/>
    <e v="#N/A"/>
    <n v="50"/>
    <n v="0"/>
    <n v="4"/>
    <s v="NIGHT"/>
    <s v="OM TRANSPORTNIGHT"/>
    <n v="475"/>
    <n v="25"/>
    <n v="500"/>
    <m/>
  </r>
  <r>
    <s v="MORTEN MAERSK"/>
    <s v="Rotterdam"/>
    <d v="2024-08-07T07:01:00"/>
    <x v="73"/>
    <x v="2"/>
    <s v="MAERSK"/>
    <s v="GAOU7187419"/>
    <s v="XPO TALLER LELYSTAD"/>
    <d v="2024-08-08T09:00:00"/>
    <d v="2024-08-08T14:15:00"/>
    <x v="693"/>
    <d v="2024-08-08T14:35:00"/>
    <x v="0"/>
    <s v="NO"/>
    <n v="1"/>
    <n v="32"/>
    <x v="7"/>
    <d v="2024-08-08T14:15:00"/>
    <d v="1899-12-31T01:59:00"/>
    <n v="25.983333333337214"/>
    <x v="0"/>
    <x v="5"/>
    <n v="4.5"/>
    <s v="SI"/>
    <d v="1899-12-31T06:29:00"/>
    <n v="30.483333333337214"/>
    <d v="1899-12-30T00:45:00"/>
    <s v="SI"/>
    <n v="0.75"/>
    <d v="1899-12-31T07:34:00"/>
    <n v="31.566666666709352"/>
    <x v="0"/>
    <d v="1899-12-30T13:30:00"/>
    <s v="NO"/>
    <s v="GAOU7187419"/>
    <s v="OM TRANSPORT"/>
    <n v="475"/>
    <e v="#N/A"/>
    <n v="50"/>
    <n v="50"/>
    <n v="4"/>
    <s v="WEEK"/>
    <s v="OM TRANSPORTWEEK"/>
    <n v="525"/>
    <n v="25"/>
    <n v="550"/>
    <m/>
  </r>
  <r>
    <s v="MORTEN MAERSK"/>
    <s v="Rotterdam"/>
    <d v="2024-08-07T07:01:00"/>
    <x v="73"/>
    <x v="3"/>
    <s v="MAERSK"/>
    <s v="MAEU9251262"/>
    <s v="SIMEI LELYSTAD"/>
    <d v="2024-08-08T09:00:00"/>
    <d v="2024-08-09T08:50:00"/>
    <x v="694"/>
    <d v="2024-08-09T08:50:00"/>
    <x v="0"/>
    <s v="NO"/>
    <n v="0"/>
    <n v="32"/>
    <x v="7"/>
    <d v="2024-08-09T08:50:00"/>
    <d v="1899-12-31T01:59:00"/>
    <n v="25.983333333337214"/>
    <x v="0"/>
    <x v="63"/>
    <n v="24"/>
    <s v="SI"/>
    <d v="1900-01-01T01:59:00"/>
    <n v="49.983333333337214"/>
    <d v="1899-12-30T00:00:00"/>
    <s v="SI"/>
    <n v="0"/>
    <d v="1900-01-01T01:49:00"/>
    <n v="49.816666666651145"/>
    <x v="1"/>
    <d v="1899-12-30T09:00:00"/>
    <s v="NO"/>
    <s v="MAEU9251262"/>
    <s v="MSI"/>
    <n v="480"/>
    <e v="#N/A"/>
    <n v="50"/>
    <n v="0"/>
    <n v="5"/>
    <s v="WEEK"/>
    <s v="MSIWEEK"/>
    <n v="480"/>
    <n v="25"/>
    <n v="505"/>
    <m/>
  </r>
  <r>
    <s v="MORTEN MAERSK"/>
    <s v="Rotterdam"/>
    <d v="2024-08-07T07:01:00"/>
    <x v="73"/>
    <x v="2"/>
    <s v="MAERSK"/>
    <s v="MRKU3062381"/>
    <s v="SIMEI LELYSTAD"/>
    <d v="2024-08-08T09:00:00"/>
    <d v="2024-08-08T16:20:00"/>
    <x v="695"/>
    <d v="2024-08-08T16:40:00"/>
    <x v="0"/>
    <s v="NO"/>
    <n v="1"/>
    <n v="32"/>
    <x v="7"/>
    <d v="2024-08-08T16:20:00"/>
    <d v="1899-12-31T01:59:00"/>
    <n v="25.983333333337214"/>
    <x v="0"/>
    <x v="0"/>
    <n v="7.5"/>
    <s v="SI"/>
    <d v="1899-12-31T09:29:00"/>
    <n v="33.483333333337214"/>
    <d v="1899-12-30T00:00:00"/>
    <s v="SI"/>
    <n v="0"/>
    <d v="1899-12-31T09:39:00"/>
    <n v="33.650000000023283"/>
    <x v="0"/>
    <d v="1899-12-30T16:30:00"/>
    <s v="NO"/>
    <s v="MRKU3062381"/>
    <s v="OM TRANSPORT"/>
    <n v="475"/>
    <e v="#N/A"/>
    <n v="50"/>
    <n v="50"/>
    <n v="4"/>
    <s v="WEEK"/>
    <s v="OM TRANSPORTWEEK"/>
    <n v="525"/>
    <n v="25"/>
    <n v="550"/>
    <m/>
  </r>
  <r>
    <s v="MORTEN MAERSK"/>
    <s v="Rotterdam"/>
    <d v="2024-08-07T07:01:00"/>
    <x v="73"/>
    <x v="2"/>
    <s v="MAERSK"/>
    <s v="MRKU3832693"/>
    <s v="LELYSTAD"/>
    <d v="2024-08-08T09:00:00"/>
    <d v="2024-08-09T01:14:00"/>
    <x v="696"/>
    <d v="2024-08-09T01:30:00"/>
    <x v="0"/>
    <s v="NO"/>
    <n v="0"/>
    <n v="32"/>
    <x v="7"/>
    <d v="2024-08-09T01:14:00"/>
    <d v="1899-12-31T01:59:00"/>
    <n v="25.983333333337214"/>
    <x v="0"/>
    <x v="12"/>
    <n v="18"/>
    <s v="SI"/>
    <d v="1899-12-31T19:59:00"/>
    <n v="43.983333333337214"/>
    <d v="1899-12-30T00:00:00"/>
    <s v="SI"/>
    <n v="0"/>
    <d v="1899-12-31T18:29:00"/>
    <n v="42.483333333337214"/>
    <x v="0"/>
    <d v="1899-12-30T03:00:00"/>
    <s v="NIGHT"/>
    <s v="MRKU3832693"/>
    <s v="OM TRANSPORT"/>
    <n v="475"/>
    <e v="#N/A"/>
    <n v="50"/>
    <n v="0"/>
    <n v="5"/>
    <s v="NIGHT"/>
    <s v="OM TRANSPORTNIGHT"/>
    <n v="475"/>
    <n v="25"/>
    <n v="500"/>
    <m/>
  </r>
  <r>
    <s v="MORTEN MAERSK"/>
    <s v="Rotterdam"/>
    <d v="2024-08-07T07:01:00"/>
    <x v="73"/>
    <x v="3"/>
    <s v="MAERSK"/>
    <s v="MRKU4173590"/>
    <s v="SIMEI LELYSTAD"/>
    <d v="2024-08-08T09:00:00"/>
    <d v="2024-08-09T14:10:00"/>
    <x v="697"/>
    <d v="2024-08-09T14:30:00"/>
    <x v="0"/>
    <s v="NO"/>
    <n v="1"/>
    <n v="32"/>
    <x v="7"/>
    <d v="2024-08-09T14:10:00"/>
    <d v="1899-12-31T01:59:00"/>
    <n v="25.983333333337214"/>
    <x v="0"/>
    <x v="47"/>
    <n v="27.999999999941792"/>
    <s v="NO"/>
    <d v="1900-01-01T05:59:00"/>
    <n v="53.983333333279006"/>
    <d v="1899-12-30T01:10:00"/>
    <s v="NO"/>
    <n v="1.1666666668024845"/>
    <d v="1900-01-01T07:29:00"/>
    <n v="55.483333333279006"/>
    <x v="1"/>
    <d v="1899-12-30T13:00:00"/>
    <s v="NO"/>
    <s v="MRKU4173590"/>
    <s v="MSI"/>
    <n v="480"/>
    <e v="#N/A"/>
    <n v="50"/>
    <n v="50"/>
    <n v="5"/>
    <s v="WEEK"/>
    <s v="MSIWEEK"/>
    <n v="530"/>
    <n v="25"/>
    <n v="555"/>
    <m/>
  </r>
  <r>
    <s v="MORTEN MAERSK"/>
    <s v="Rotterdam"/>
    <d v="2024-08-07T07:01:00"/>
    <x v="73"/>
    <x v="1"/>
    <s v="MAERSK"/>
    <s v="MRKU5359949"/>
    <s v="SIMEI LELYSTAD"/>
    <d v="2024-08-08T09:00:00"/>
    <d v="2024-08-09T14:50:00"/>
    <x v="698"/>
    <d v="2024-08-09T15:40:00"/>
    <x v="0"/>
    <s v="NO"/>
    <n v="1"/>
    <n v="32"/>
    <x v="7"/>
    <d v="2024-08-09T14:50:00"/>
    <d v="1899-12-31T01:59:00"/>
    <n v="25.983333333337214"/>
    <x v="0"/>
    <x v="40"/>
    <n v="30"/>
    <s v="NO"/>
    <d v="1900-01-01T07:59:00"/>
    <n v="55.983333333337214"/>
    <d v="1899-12-30T00:00:00"/>
    <s v="SI"/>
    <n v="0"/>
    <d v="1900-01-01T08:39:00"/>
    <n v="56.650000000081491"/>
    <x v="1"/>
    <d v="1899-12-30T15:00:00"/>
    <s v="NO"/>
    <s v="MRKU5359949"/>
    <s v="LOGIX"/>
    <n v="530"/>
    <e v="#N/A"/>
    <n v="50"/>
    <n v="50"/>
    <n v="5"/>
    <s v="WEEK"/>
    <s v="LOGIXWEEK"/>
    <n v="580"/>
    <n v="25"/>
    <n v="605"/>
    <m/>
  </r>
  <r>
    <s v="MORTEN MAERSK"/>
    <s v="Rotterdam"/>
    <d v="2024-08-07T07:01:00"/>
    <x v="73"/>
    <x v="2"/>
    <s v="MAERSK"/>
    <s v="MRKU5516755"/>
    <s v="LELYSTAD"/>
    <d v="2024-08-08T09:00:00"/>
    <d v="2024-08-08T19:42:00"/>
    <x v="699"/>
    <d v="2024-08-08T20:30:00"/>
    <x v="0"/>
    <s v="NO"/>
    <n v="0"/>
    <n v="32"/>
    <x v="7"/>
    <d v="2024-08-08T19:42:00"/>
    <d v="1899-12-31T01:59:00"/>
    <n v="25.983333333337214"/>
    <x v="0"/>
    <x v="23"/>
    <n v="12"/>
    <s v="SI"/>
    <d v="1899-12-31T13:59:00"/>
    <n v="37.983333333337214"/>
    <d v="1899-12-30T00:00:00"/>
    <s v="SI"/>
    <n v="0"/>
    <d v="1899-12-31T13:29:00"/>
    <n v="37.483333333279006"/>
    <x v="0"/>
    <d v="1899-12-30T21:00:00"/>
    <s v="NIGHT"/>
    <s v="MRKU5516755"/>
    <s v="OM TRANSPORT"/>
    <n v="475"/>
    <e v="#N/A"/>
    <n v="50"/>
    <n v="0"/>
    <n v="4"/>
    <s v="NIGHT"/>
    <s v="OM TRANSPORTNIGHT"/>
    <n v="475"/>
    <n v="25"/>
    <n v="500"/>
    <m/>
  </r>
  <r>
    <s v="MORTEN MAERSK"/>
    <s v="Rotterdam"/>
    <d v="2024-08-07T07:01:00"/>
    <x v="73"/>
    <x v="1"/>
    <s v="MAERSK"/>
    <s v="MRKU5646764"/>
    <s v="LELYSTAD"/>
    <d v="2024-08-08T09:00:00"/>
    <d v="2024-08-09T08:37:00"/>
    <x v="694"/>
    <d v="2024-08-09T09:05:00"/>
    <x v="0"/>
    <s v="NO"/>
    <n v="0"/>
    <n v="32"/>
    <x v="7"/>
    <d v="2024-08-09T08:37:00"/>
    <d v="1899-12-31T01:59:00"/>
    <n v="25.983333333337214"/>
    <x v="0"/>
    <x v="63"/>
    <n v="24"/>
    <s v="SI"/>
    <d v="1900-01-01T01:59:00"/>
    <n v="49.983333333337214"/>
    <d v="1899-12-30T00:00:00"/>
    <s v="SI"/>
    <n v="0"/>
    <d v="1900-01-01T02:04:00"/>
    <n v="50.066666666592937"/>
    <x v="1"/>
    <d v="1899-12-30T09:00:00"/>
    <s v="NO"/>
    <s v="MRKU5646764"/>
    <s v="LOGIX"/>
    <n v="530"/>
    <e v="#N/A"/>
    <n v="50"/>
    <n v="0"/>
    <n v="5"/>
    <s v="WEEK"/>
    <s v="LOGIXWEEK"/>
    <n v="530"/>
    <n v="25"/>
    <n v="555"/>
    <m/>
  </r>
  <r>
    <s v="MORTEN MAERSK"/>
    <s v="Rotterdam"/>
    <d v="2024-08-07T07:01:00"/>
    <x v="73"/>
    <x v="3"/>
    <s v="MAERSK"/>
    <s v="MRKU5652978"/>
    <s v="LELYSTAD"/>
    <d v="2024-08-08T09:00:00"/>
    <d v="2024-08-08T15:04:00"/>
    <x v="700"/>
    <d v="2024-08-08T17:30:00"/>
    <x v="0"/>
    <s v="NO"/>
    <n v="0"/>
    <n v="32"/>
    <x v="7"/>
    <d v="2024-08-08T15:04:00"/>
    <d v="1899-12-31T01:59:00"/>
    <n v="25.983333333337214"/>
    <x v="0"/>
    <x v="29"/>
    <n v="8.0000000000582077"/>
    <s v="SI"/>
    <d v="1899-12-31T09:59:00"/>
    <n v="33.983333333395422"/>
    <d v="1899-12-30T00:00:00"/>
    <s v="SI"/>
    <n v="0"/>
    <d v="1899-12-31T10:29:00"/>
    <n v="34.483333333279006"/>
    <x v="0"/>
    <d v="1899-12-30T17:00:00"/>
    <s v="NO"/>
    <s v="MRKU5652978"/>
    <s v="MSI"/>
    <n v="480"/>
    <e v="#N/A"/>
    <n v="50"/>
    <n v="0"/>
    <n v="4"/>
    <s v="WEEK"/>
    <s v="MSIWEEK"/>
    <n v="480"/>
    <n v="25"/>
    <n v="505"/>
    <m/>
  </r>
  <r>
    <s v="MORTEN MAERSK"/>
    <s v="Rotterdam"/>
    <d v="2024-08-07T07:01:00"/>
    <x v="73"/>
    <x v="3"/>
    <s v="MAERSK"/>
    <s v="MRKU8713399"/>
    <s v="LELYSTAD"/>
    <d v="2024-08-08T09:00:00"/>
    <d v="2024-08-09T04:55:00"/>
    <x v="701"/>
    <d v="2024-08-09T05:15:00"/>
    <x v="0"/>
    <s v="NO"/>
    <n v="0"/>
    <n v="32"/>
    <x v="7"/>
    <d v="2024-08-09T04:55:00"/>
    <d v="1899-12-31T01:59:00"/>
    <n v="25.983333333337214"/>
    <x v="0"/>
    <x v="30"/>
    <n v="20.000000000058208"/>
    <s v="SI"/>
    <d v="1899-12-31T21:59:00"/>
    <n v="45.983333333395422"/>
    <d v="1899-12-30T00:00:00"/>
    <s v="SI"/>
    <n v="0"/>
    <d v="1899-12-31T22:14:00"/>
    <n v="46.233333333337214"/>
    <x v="0"/>
    <d v="1899-12-30T05:00:00"/>
    <s v="NO"/>
    <s v="MRKU8713399"/>
    <s v="MSI"/>
    <n v="480"/>
    <e v="#N/A"/>
    <n v="50"/>
    <n v="0"/>
    <n v="5"/>
    <s v="WEEK"/>
    <s v="MSIWEEK"/>
    <n v="480"/>
    <n v="25"/>
    <n v="505"/>
    <m/>
  </r>
  <r>
    <s v="MORTEN MAERSK"/>
    <s v="Rotterdam"/>
    <d v="2024-08-07T07:01:00"/>
    <x v="73"/>
    <x v="2"/>
    <s v="MAERSK"/>
    <s v="MRSU4957255"/>
    <s v="SIMEI LELYSTAD"/>
    <d v="2024-08-08T09:00:00"/>
    <d v="2024-08-08T15:58:00"/>
    <x v="702"/>
    <d v="2024-08-08T16:05:00"/>
    <x v="0"/>
    <s v="NO"/>
    <n v="0"/>
    <n v="32"/>
    <x v="7"/>
    <d v="2024-08-08T15:58:00"/>
    <d v="1899-12-31T01:59:00"/>
    <n v="25.983333333337214"/>
    <x v="0"/>
    <x v="97"/>
    <n v="6.75"/>
    <s v="SI"/>
    <d v="1899-12-31T08:44:00"/>
    <n v="32.733333333337214"/>
    <d v="1899-12-30T00:13:00"/>
    <s v="SI"/>
    <n v="0.21666666667442769"/>
    <d v="1899-12-31T09:04:00"/>
    <n v="33.066666666709352"/>
    <x v="0"/>
    <d v="1899-12-30T15:45:00"/>
    <s v="NO"/>
    <s v="MRSU4957255"/>
    <s v="OM TRANSPORT"/>
    <n v="475"/>
    <e v="#N/A"/>
    <n v="50"/>
    <n v="0"/>
    <n v="4"/>
    <s v="WEEK"/>
    <s v="OM TRANSPORTWEEK"/>
    <n v="475"/>
    <n v="25"/>
    <n v="550"/>
    <n v="50"/>
  </r>
  <r>
    <s v="MORTEN MAERSK"/>
    <s v="Rotterdam"/>
    <d v="2024-08-07T07:01:00"/>
    <x v="73"/>
    <x v="3"/>
    <s v="MAERSK"/>
    <s v="MSKU1060735"/>
    <s v="LELYSTAD"/>
    <d v="2024-08-08T09:00:00"/>
    <d v="2024-08-09T00:48:00"/>
    <x v="703"/>
    <d v="2024-08-09T01:15:00"/>
    <x v="0"/>
    <s v="NO"/>
    <n v="0"/>
    <n v="32"/>
    <x v="7"/>
    <d v="2024-08-09T00:48:00"/>
    <d v="1899-12-31T01:59:00"/>
    <n v="25.983333333337214"/>
    <x v="0"/>
    <x v="16"/>
    <n v="15.999999999941792"/>
    <s v="SI"/>
    <d v="1899-12-31T17:59:00"/>
    <n v="41.983333333279006"/>
    <d v="1899-12-30T00:00:00"/>
    <s v="SI"/>
    <n v="0"/>
    <d v="1899-12-31T18:14:00"/>
    <n v="42.233333333395422"/>
    <x v="0"/>
    <d v="1899-12-30T01:00:00"/>
    <s v="NIGHT"/>
    <s v="MSKU1060735"/>
    <s v="MSI"/>
    <n v="530"/>
    <e v="#N/A"/>
    <n v="50"/>
    <n v="0"/>
    <n v="5"/>
    <s v="NIGHT"/>
    <s v="MSINIGHT"/>
    <n v="530"/>
    <n v="25"/>
    <n v="555"/>
    <m/>
  </r>
  <r>
    <s v="MORTEN MAERSK"/>
    <s v="Rotterdam"/>
    <d v="2024-08-07T07:01:00"/>
    <x v="73"/>
    <x v="2"/>
    <s v="MAERSK"/>
    <s v="MSKU4637008"/>
    <s v="SIMEI LELYSTAD"/>
    <d v="2024-08-08T07:00:00"/>
    <d v="2024-08-08T06:45:00"/>
    <x v="704"/>
    <d v="2024-08-08T06:45:00"/>
    <x v="0"/>
    <s v="NO"/>
    <n v="2"/>
    <n v="32"/>
    <x v="7"/>
    <d v="2024-08-08T06:45:00"/>
    <d v="1899-12-30T23:59:00"/>
    <n v="23.983333333279006"/>
    <x v="0"/>
    <x v="1"/>
    <n v="0"/>
    <s v="SI"/>
    <d v="1899-12-30T23:59:00"/>
    <n v="23.983333333279006"/>
    <d v="1899-12-30T00:00:00"/>
    <s v="SI"/>
    <n v="0"/>
    <d v="1899-12-30T23:44:00"/>
    <n v="23.733333333337214"/>
    <x v="0"/>
    <d v="1899-12-30T07:00:00"/>
    <s v="NO"/>
    <s v="MSKU4637008"/>
    <s v="OM TRANSPORT"/>
    <n v="475"/>
    <e v="#N/A"/>
    <n v="50"/>
    <n v="100"/>
    <n v="4"/>
    <s v="WEEK"/>
    <s v="OM TRANSPORTWEEK"/>
    <n v="575"/>
    <n v="25"/>
    <n v="600"/>
    <m/>
  </r>
  <r>
    <s v="MORTEN MAERSK"/>
    <s v="Rotterdam"/>
    <d v="2024-08-07T07:01:00"/>
    <x v="73"/>
    <x v="0"/>
    <s v="MAERSK"/>
    <s v="MSKU4699587"/>
    <s v="SIMEI LELYSTAD"/>
    <d v="2024-08-08T09:00:00"/>
    <d v="2024-08-09T10:40:00"/>
    <x v="705"/>
    <d v="2024-08-09T10:55:00"/>
    <x v="0"/>
    <s v="NO"/>
    <n v="0"/>
    <n v="32"/>
    <x v="7"/>
    <d v="2024-08-09T10:40:00"/>
    <d v="1899-12-31T01:59:00"/>
    <n v="25.983333333337214"/>
    <x v="0"/>
    <x v="27"/>
    <n v="26.000000000058208"/>
    <s v="NO"/>
    <d v="1900-01-01T03:59:00"/>
    <n v="51.983333333395422"/>
    <d v="1899-12-30T00:00:00"/>
    <s v="SI"/>
    <n v="0"/>
    <d v="1900-01-01T03:54:00"/>
    <n v="51.899999999965075"/>
    <x v="1"/>
    <d v="1899-12-30T11:00:00"/>
    <s v="NO"/>
    <s v="MSKU4699587"/>
    <s v="CTU FLEVOKUST BV"/>
    <n v="520"/>
    <e v="#N/A"/>
    <n v="35"/>
    <n v="0"/>
    <n v="5"/>
    <s v="WEEK"/>
    <s v="CTU FLEVOKUST BVWEEK"/>
    <n v="520"/>
    <n v="0"/>
    <n v="520"/>
    <m/>
  </r>
  <r>
    <s v="MORTEN MAERSK"/>
    <s v="Rotterdam"/>
    <d v="2024-08-07T07:01:00"/>
    <x v="73"/>
    <x v="3"/>
    <s v="MAERSK"/>
    <s v="MSKU8384865"/>
    <s v="LELYSTAD"/>
    <d v="2024-08-08T09:00:00"/>
    <d v="2024-08-08T17:23:00"/>
    <x v="706"/>
    <d v="2024-08-08T17:50:00"/>
    <x v="0"/>
    <s v="NO"/>
    <n v="0"/>
    <n v="32"/>
    <x v="7"/>
    <d v="2024-08-08T17:23:00"/>
    <d v="1899-12-31T01:59:00"/>
    <n v="25.983333333337214"/>
    <x v="0"/>
    <x v="36"/>
    <n v="9.9999999999417923"/>
    <s v="SI"/>
    <d v="1899-12-31T11:59:00"/>
    <n v="35.983333333279006"/>
    <d v="1899-12-30T00:00:00"/>
    <s v="SI"/>
    <n v="0"/>
    <d v="1899-12-31T10:49:00"/>
    <n v="34.816666666651145"/>
    <x v="0"/>
    <d v="1899-12-30T19:00:00"/>
    <s v="NO"/>
    <s v="MSKU8384865"/>
    <s v="MSI"/>
    <n v="480"/>
    <e v="#N/A"/>
    <n v="50"/>
    <n v="0"/>
    <n v="4"/>
    <s v="WEEK"/>
    <s v="MSIWEEK"/>
    <n v="480"/>
    <n v="25"/>
    <n v="505"/>
    <m/>
  </r>
  <r>
    <s v="MORTEN MAERSK"/>
    <s v="Rotterdam"/>
    <d v="2024-08-07T07:01:00"/>
    <x v="73"/>
    <x v="2"/>
    <s v="MAERSK"/>
    <s v="MSKU9370510"/>
    <s v="LELYSTAD"/>
    <d v="2024-08-08T09:00:00"/>
    <d v="2024-08-09T10:13:00"/>
    <x v="707"/>
    <d v="2024-08-09T10:35:00"/>
    <x v="0"/>
    <s v="NO"/>
    <n v="0"/>
    <n v="32"/>
    <x v="7"/>
    <d v="2024-08-09T10:13:00"/>
    <d v="1899-12-31T01:59:00"/>
    <n v="25.983333333337214"/>
    <x v="0"/>
    <x v="26"/>
    <n v="24.999999999941792"/>
    <s v="NO"/>
    <d v="1900-01-01T02:59:00"/>
    <n v="50.983333333279006"/>
    <d v="1899-12-30T00:13:00"/>
    <s v="SI"/>
    <n v="0.21666666667442769"/>
    <d v="1900-01-01T03:34:00"/>
    <n v="51.566666666592937"/>
    <x v="1"/>
    <d v="1899-12-30T10:00:00"/>
    <s v="NO"/>
    <s v="MSKU9370510"/>
    <s v="OM TRANSPORT"/>
    <n v="475"/>
    <e v="#N/A"/>
    <n v="50"/>
    <n v="0"/>
    <n v="5"/>
    <s v="WEEK"/>
    <s v="OM TRANSPORTWEEK"/>
    <n v="475"/>
    <n v="25"/>
    <n v="500"/>
    <m/>
  </r>
  <r>
    <s v="MORTEN MAERSK"/>
    <s v="Rotterdam"/>
    <d v="2024-08-07T07:01:00"/>
    <x v="73"/>
    <x v="2"/>
    <s v="MAERSK"/>
    <s v="MSKU9514259"/>
    <s v="LELYSTAD"/>
    <d v="2024-08-08T09:00:00"/>
    <d v="2024-08-08T22:42:00"/>
    <x v="703"/>
    <d v="2024-08-08T22:55:00"/>
    <x v="0"/>
    <s v="NO"/>
    <n v="0"/>
    <n v="32"/>
    <x v="7"/>
    <d v="2024-08-08T22:42:00"/>
    <d v="1899-12-31T01:59:00"/>
    <n v="25.983333333337214"/>
    <x v="0"/>
    <x v="16"/>
    <n v="15.999999999941792"/>
    <s v="SI"/>
    <d v="1899-12-31T17:59:00"/>
    <n v="41.983333333279006"/>
    <d v="1899-12-30T00:00:00"/>
    <s v="SI"/>
    <n v="0"/>
    <d v="1899-12-31T15:54:00"/>
    <n v="39.899999999965075"/>
    <x v="0"/>
    <d v="1899-12-30T01:00:00"/>
    <s v="NIGHT"/>
    <s v="MSKU9514259"/>
    <s v="OM TRANSPORT"/>
    <n v="475"/>
    <e v="#N/A"/>
    <n v="50"/>
    <n v="0"/>
    <n v="5"/>
    <s v="NIGHT"/>
    <s v="OM TRANSPORTNIGHT"/>
    <n v="475"/>
    <n v="25"/>
    <n v="500"/>
    <m/>
  </r>
  <r>
    <s v="MORTEN MAERSK"/>
    <s v="Rotterdam"/>
    <d v="2024-08-07T07:01:00"/>
    <x v="73"/>
    <x v="2"/>
    <s v="MAERSK"/>
    <s v="MSKU9853099"/>
    <s v="SIMEI LELYSTAD"/>
    <d v="2024-08-08T09:00:00"/>
    <d v="2024-08-09T15:30:00"/>
    <x v="708"/>
    <d v="2024-08-09T16:55:00"/>
    <x v="0"/>
    <s v="NO"/>
    <n v="1"/>
    <n v="32"/>
    <x v="7"/>
    <d v="2024-08-09T15:30:00"/>
    <d v="1899-12-31T01:59:00"/>
    <n v="25.983333333337214"/>
    <x v="0"/>
    <x v="33"/>
    <n v="32.000000000058208"/>
    <s v="NO"/>
    <d v="1900-01-01T09:59:00"/>
    <n v="57.983333333395422"/>
    <d v="1899-12-30T00:00:00"/>
    <s v="SI"/>
    <n v="0"/>
    <d v="1900-01-01T09:54:00"/>
    <n v="57.899999999965075"/>
    <x v="1"/>
    <d v="1899-12-30T17:00:00"/>
    <s v="NO"/>
    <s v="MSKU9853099"/>
    <s v="OM TRANSPORT"/>
    <n v="475"/>
    <e v="#N/A"/>
    <n v="50"/>
    <n v="50"/>
    <n v="5"/>
    <s v="WEEK"/>
    <s v="OM TRANSPORTWEEK"/>
    <n v="525"/>
    <n v="25"/>
    <n v="550"/>
    <m/>
  </r>
  <r>
    <s v="MORTEN MAERSK"/>
    <s v="Rotterdam"/>
    <d v="2024-08-07T07:01:00"/>
    <x v="73"/>
    <x v="0"/>
    <s v="MAERSK"/>
    <s v="TCKU6923428"/>
    <s v="LELYSTAD"/>
    <d v="2024-08-08T09:00:00"/>
    <d v="2024-08-08T08:11:00"/>
    <x v="709"/>
    <d v="2024-08-08T10:00:00"/>
    <x v="0"/>
    <s v="CLEANING"/>
    <n v="0"/>
    <n v="32"/>
    <x v="7"/>
    <d v="2024-08-08T08:11:00"/>
    <d v="1899-12-31T01:59:00"/>
    <n v="25.983333333337214"/>
    <x v="0"/>
    <x v="1"/>
    <n v="0"/>
    <s v="SI"/>
    <d v="1899-12-31T01:59:00"/>
    <n v="25.983333333337214"/>
    <d v="1899-12-30T00:00:00"/>
    <s v="SI"/>
    <n v="0"/>
    <d v="1899-12-31T02:59:00"/>
    <n v="26.983333333279006"/>
    <x v="0"/>
    <d v="1899-12-30T09:00:00"/>
    <s v="NO"/>
    <s v="TCKU6923428"/>
    <s v="CTU FLEVOKUST BV"/>
    <n v="520"/>
    <n v="100"/>
    <n v="35"/>
    <n v="0"/>
    <n v="4"/>
    <s v="WEEK"/>
    <s v="CTU FLEVOKUST BVWEEK"/>
    <n v="620"/>
    <n v="0"/>
    <n v="620"/>
    <m/>
  </r>
  <r>
    <s v="MORTEN MAERSK"/>
    <s v="Rotterdam"/>
    <d v="2024-08-07T07:01:00"/>
    <x v="73"/>
    <x v="2"/>
    <s v="MAERSK"/>
    <s v="TCNU2622204"/>
    <s v="SIMEI LELYSTAD"/>
    <d v="2024-08-08T09:00:00"/>
    <d v="2024-08-08T18:03:00"/>
    <x v="710"/>
    <d v="2024-08-08T18:13:00"/>
    <x v="0"/>
    <s v="NO"/>
    <n v="0"/>
    <n v="32"/>
    <x v="7"/>
    <d v="2024-08-08T18:03:00"/>
    <d v="1899-12-31T01:59:00"/>
    <n v="25.983333333337214"/>
    <x v="0"/>
    <x v="19"/>
    <n v="9"/>
    <s v="SI"/>
    <d v="1899-12-31T10:59:00"/>
    <n v="34.983333333337214"/>
    <d v="1899-12-30T00:03:00"/>
    <s v="SI"/>
    <n v="4.9999999988358468E-2"/>
    <d v="1899-12-31T11:12:00"/>
    <n v="35.200000000011642"/>
    <x v="0"/>
    <d v="1899-12-30T18:00:00"/>
    <s v="NO"/>
    <s v="TCNU2622204"/>
    <s v="OM TRANSPORT"/>
    <n v="475"/>
    <e v="#N/A"/>
    <n v="50"/>
    <n v="0"/>
    <n v="4"/>
    <s v="WEEK"/>
    <s v="OM TRANSPORTWEEK"/>
    <n v="475"/>
    <n v="25"/>
    <n v="500"/>
    <m/>
  </r>
  <r>
    <s v="MORTEN MAERSK"/>
    <s v="Rotterdam"/>
    <d v="2024-08-07T07:01:00"/>
    <x v="73"/>
    <x v="2"/>
    <s v="MAERSK"/>
    <s v="TCNU9758635"/>
    <s v="LELYSTAD"/>
    <d v="2024-08-08T09:00:00"/>
    <d v="2024-08-09T13:58:00"/>
    <x v="711"/>
    <d v="2024-08-09T14:15:00"/>
    <x v="0"/>
    <s v="NO"/>
    <n v="0"/>
    <n v="32"/>
    <x v="7"/>
    <d v="2024-08-09T13:58:00"/>
    <d v="1899-12-31T01:59:00"/>
    <n v="25.983333333337214"/>
    <x v="0"/>
    <x v="58"/>
    <n v="29.000000000058208"/>
    <s v="NO"/>
    <d v="1900-01-01T06:59:00"/>
    <n v="54.983333333395422"/>
    <d v="1899-12-30T00:00:00"/>
    <s v="SI"/>
    <n v="0"/>
    <d v="1900-01-01T07:14:00"/>
    <n v="55.233333333337214"/>
    <x v="1"/>
    <d v="1899-12-30T14:00:00"/>
    <s v="NO"/>
    <s v="TCNU9758635"/>
    <s v="OM TRANSPORT"/>
    <n v="475"/>
    <e v="#N/A"/>
    <n v="50"/>
    <n v="0"/>
    <n v="5"/>
    <s v="WEEK"/>
    <s v="OM TRANSPORTWEEK"/>
    <n v="475"/>
    <n v="25"/>
    <n v="500"/>
    <m/>
  </r>
  <r>
    <s v="MORTEN MAERSK"/>
    <s v="Rotterdam"/>
    <d v="2024-08-07T07:01:00"/>
    <x v="73"/>
    <x v="3"/>
    <s v="MAERSK"/>
    <s v="TGHU9883921"/>
    <s v="SIMEI LELYSTAD"/>
    <d v="2024-08-08T09:00:00"/>
    <d v="2024-08-08T12:10:00"/>
    <x v="712"/>
    <d v="2024-08-08T12:30:00"/>
    <x v="0"/>
    <s v="NO"/>
    <n v="1"/>
    <n v="32"/>
    <x v="7"/>
    <d v="2024-08-08T12:10:00"/>
    <d v="1899-12-31T01:59:00"/>
    <n v="25.983333333337214"/>
    <x v="0"/>
    <x v="6"/>
    <n v="3"/>
    <s v="SI"/>
    <d v="1899-12-31T04:59:00"/>
    <n v="28.983333333337214"/>
    <d v="1899-12-30T00:10:00"/>
    <s v="SI"/>
    <n v="0.16666666668606922"/>
    <d v="1899-12-31T05:29:00"/>
    <n v="29.483333333395422"/>
    <x v="0"/>
    <d v="1899-12-30T12:00:00"/>
    <s v="NO"/>
    <s v="TGHU9883921"/>
    <s v="MSI"/>
    <n v="480"/>
    <e v="#N/A"/>
    <n v="50"/>
    <n v="50"/>
    <n v="4"/>
    <s v="WEEK"/>
    <s v="MSIWEEK"/>
    <n v="530"/>
    <n v="25"/>
    <n v="555"/>
    <m/>
  </r>
  <r>
    <s v="MAERSK GUAYAQUIL"/>
    <s v="Rotterdam"/>
    <d v="2024-08-14T11:09:00"/>
    <x v="74"/>
    <x v="2"/>
    <s v="MAERSK"/>
    <s v="CIPU5224166"/>
    <s v="LELYSTAD"/>
    <d v="2024-08-15T13:00:00"/>
    <d v="2024-08-15T12:25:00"/>
    <x v="713"/>
    <d v="2024-08-15T13:00:00"/>
    <x v="0"/>
    <s v="NO"/>
    <n v="0"/>
    <n v="33"/>
    <x v="7"/>
    <d v="2024-08-15T12:25:00"/>
    <d v="1899-12-31T01:51:00"/>
    <n v="25.849999999918509"/>
    <x v="0"/>
    <x v="1"/>
    <n v="0"/>
    <s v="SI"/>
    <d v="1899-12-31T01:51:00"/>
    <n v="25.849999999918509"/>
    <d v="1899-12-30T00:00:00"/>
    <s v="SI"/>
    <n v="0"/>
    <d v="1899-12-31T01:51:00"/>
    <n v="25.849999999918509"/>
    <x v="0"/>
    <d v="1899-12-30T13:00:00"/>
    <s v="NO"/>
    <s v="CIPU5224166"/>
    <s v="OM TRANSPORT"/>
    <n v="475"/>
    <e v="#N/A"/>
    <n v="50"/>
    <n v="0"/>
    <n v="4"/>
    <s v="WEEK"/>
    <s v="OM TRANSPORTWEEK"/>
    <n v="475"/>
    <n v="25"/>
    <n v="500"/>
    <m/>
  </r>
  <r>
    <s v="MAERSK GUAYAQUIL"/>
    <s v="Rotterdam"/>
    <d v="2024-08-14T11:09:00"/>
    <x v="74"/>
    <x v="1"/>
    <s v="MAERSK"/>
    <s v="HASU4327111"/>
    <s v="XPO TALLER LELYSTAD"/>
    <d v="2024-08-15T13:00:00"/>
    <d v="2024-08-15T13:44:00"/>
    <x v="714"/>
    <d v="2024-08-15T14:05:00"/>
    <x v="0"/>
    <s v="NO"/>
    <n v="1"/>
    <n v="33"/>
    <x v="7"/>
    <d v="2024-08-15T13:44:00"/>
    <d v="1899-12-31T01:51:00"/>
    <n v="25.849999999918509"/>
    <x v="0"/>
    <x v="3"/>
    <n v="2.0000000000582077"/>
    <s v="SI"/>
    <d v="1899-12-31T03:51:00"/>
    <n v="27.849999999976717"/>
    <d v="1899-12-30T00:00:00"/>
    <s v="SI"/>
    <n v="0"/>
    <d v="1899-12-31T02:56:00"/>
    <n v="26.933333333290648"/>
    <x v="0"/>
    <d v="1899-12-30T15:00:00"/>
    <s v="NO"/>
    <s v="HASU4327111"/>
    <s v="LOGIX"/>
    <n v="530"/>
    <e v="#N/A"/>
    <n v="50"/>
    <n v="50"/>
    <n v="4"/>
    <s v="WEEK"/>
    <s v="LOGIXWEEK"/>
    <n v="580"/>
    <n v="25"/>
    <n v="605"/>
    <m/>
  </r>
  <r>
    <s v="MAERSK GUAYAQUIL"/>
    <s v="Rotterdam"/>
    <d v="2024-08-14T11:09:00"/>
    <x v="74"/>
    <x v="0"/>
    <s v="MAERSK"/>
    <s v="HASU4441309"/>
    <s v="LELYSTAD"/>
    <d v="2024-08-15T13:00:00"/>
    <d v="2024-08-15T19:30:00"/>
    <x v="715"/>
    <d v="2024-08-15T21:41:00"/>
    <x v="0"/>
    <s v="NO"/>
    <n v="0"/>
    <n v="33"/>
    <x v="7"/>
    <d v="2024-08-15T19:30:00"/>
    <d v="1899-12-31T01:51:00"/>
    <n v="25.849999999918509"/>
    <x v="0"/>
    <x v="15"/>
    <n v="7.0000000001164153"/>
    <s v="SI"/>
    <d v="1899-12-31T08:51:00"/>
    <n v="32.850000000034925"/>
    <d v="1899-12-30T00:00:00"/>
    <s v="SI"/>
    <n v="0"/>
    <d v="1899-12-31T10:32:00"/>
    <n v="34.533333333267365"/>
    <x v="0"/>
    <d v="1899-12-30T20:00:00"/>
    <s v="NIGHT"/>
    <s v="HASU4441309"/>
    <s v="CTU FLEVOKUST BV"/>
    <n v="530"/>
    <e v="#N/A"/>
    <n v="35"/>
    <n v="0"/>
    <n v="4"/>
    <s v="NIGHT"/>
    <s v="CTU FLEVOKUST BVNIGHT"/>
    <n v="530"/>
    <n v="0"/>
    <n v="530"/>
    <m/>
  </r>
  <r>
    <s v="MAERSK GUAYAQUIL"/>
    <s v="Rotterdam"/>
    <d v="2024-08-14T11:09:00"/>
    <x v="74"/>
    <x v="3"/>
    <s v="MAERSK"/>
    <s v="HASU4629507"/>
    <s v="LELYSTAD"/>
    <d v="2024-08-15T13:00:00"/>
    <d v="2024-08-15T15:37:00"/>
    <x v="714"/>
    <d v="2024-08-15T16:00:00"/>
    <x v="0"/>
    <s v="NO"/>
    <n v="0"/>
    <n v="33"/>
    <x v="7"/>
    <d v="2024-08-15T15:37:00"/>
    <d v="1899-12-31T01:51:00"/>
    <n v="25.849999999918509"/>
    <x v="0"/>
    <x v="3"/>
    <n v="2.0000000000582077"/>
    <s v="SI"/>
    <d v="1899-12-31T03:51:00"/>
    <n v="27.849999999976717"/>
    <d v="1899-12-30T00:37:00"/>
    <s v="SI"/>
    <n v="0.61666666658129543"/>
    <d v="1899-12-31T04:51:00"/>
    <n v="28.849999999918509"/>
    <x v="0"/>
    <d v="1899-12-30T15:00:00"/>
    <s v="NO"/>
    <s v="HASU4629507"/>
    <s v="MSI"/>
    <n v="480"/>
    <e v="#N/A"/>
    <n v="50"/>
    <n v="0"/>
    <n v="4"/>
    <s v="WEEK"/>
    <s v="MSIWEEK"/>
    <n v="480"/>
    <n v="25"/>
    <n v="505"/>
    <m/>
  </r>
  <r>
    <s v="MAERSK GUAYAQUIL"/>
    <s v="Rotterdam"/>
    <d v="2024-08-14T11:09:00"/>
    <x v="74"/>
    <x v="2"/>
    <s v="MAERSK"/>
    <s v="MSKU7216147"/>
    <s v="LELYSTAD"/>
    <d v="2024-08-15T13:00:00"/>
    <d v="2024-08-15T19:30:00"/>
    <x v="715"/>
    <d v="2024-08-15T20:10:00"/>
    <x v="0"/>
    <s v="NO"/>
    <n v="0"/>
    <n v="33"/>
    <x v="7"/>
    <d v="2024-08-15T19:30:00"/>
    <d v="1899-12-31T01:51:00"/>
    <n v="25.849999999918509"/>
    <x v="0"/>
    <x v="15"/>
    <n v="7.0000000001164153"/>
    <s v="SI"/>
    <d v="1899-12-31T08:51:00"/>
    <n v="32.850000000034925"/>
    <d v="1899-12-30T00:00:00"/>
    <s v="SI"/>
    <n v="0"/>
    <d v="1899-12-31T09:01:00"/>
    <n v="33.016666666720994"/>
    <x v="0"/>
    <d v="1899-12-30T20:00:00"/>
    <s v="NIGHT"/>
    <s v="MSKU7216147"/>
    <s v="OM TRANSPORT"/>
    <n v="475"/>
    <e v="#N/A"/>
    <n v="50"/>
    <n v="0"/>
    <n v="4"/>
    <s v="NIGHT"/>
    <s v="OM TRANSPORTNIGHT"/>
    <n v="475"/>
    <n v="25"/>
    <n v="500"/>
    <m/>
  </r>
  <r>
    <s v="MAERSK GUAYAQUIL"/>
    <s v="Rotterdam"/>
    <d v="2024-08-14T11:09:00"/>
    <x v="74"/>
    <x v="0"/>
    <s v="MAERSK"/>
    <s v="TEMU6323140"/>
    <s v="LELYSTAD"/>
    <d v="2024-08-15T13:00:00"/>
    <d v="2024-08-15T18:10:00"/>
    <x v="716"/>
    <d v="2024-08-15T18:30:00"/>
    <x v="0"/>
    <s v="NO"/>
    <n v="0"/>
    <n v="33"/>
    <x v="7"/>
    <d v="2024-08-15T18:10:00"/>
    <d v="1899-12-31T01:51:00"/>
    <n v="25.849999999918509"/>
    <x v="0"/>
    <x v="2"/>
    <n v="4.0000000001164153"/>
    <s v="SI"/>
    <d v="1899-12-31T05:51:00"/>
    <n v="29.850000000034925"/>
    <d v="1899-12-30T01:10:00"/>
    <s v="NO"/>
    <n v="1.1666666666278616"/>
    <d v="1899-12-31T07:21:00"/>
    <n v="31.350000000034925"/>
    <x v="0"/>
    <d v="1899-12-30T17:00:00"/>
    <s v="NO"/>
    <s v="TEMU6323140"/>
    <s v="CTU FLEVOKUST BV"/>
    <n v="520"/>
    <e v="#N/A"/>
    <n v="35"/>
    <n v="0"/>
    <n v="4"/>
    <s v="WEEK"/>
    <s v="CTU FLEVOKUST BVWEEK"/>
    <n v="520"/>
    <n v="0"/>
    <n v="520"/>
    <m/>
  </r>
  <r>
    <s v="MARSEILLE MAERSK"/>
    <s v="Rotterdam"/>
    <d v="2024-08-14T20:13:00"/>
    <x v="75"/>
    <x v="2"/>
    <s v="MAERSK"/>
    <s v="GAOU7207921"/>
    <s v="SIMEI LELYSTAD"/>
    <d v="2024-08-15T22:00:00"/>
    <d v="2024-08-16T14:20:00"/>
    <x v="717"/>
    <d v="2024-08-16T14:20:00"/>
    <x v="0"/>
    <s v="NO"/>
    <n v="0"/>
    <n v="33"/>
    <x v="7"/>
    <d v="2024-08-16T14:20:00"/>
    <d v="1899-12-31T01:47:00"/>
    <n v="25.783333333209157"/>
    <x v="0"/>
    <x v="4"/>
    <n v="17.000000000058208"/>
    <s v="SI"/>
    <d v="1899-12-31T18:47:00"/>
    <n v="42.783333333267365"/>
    <d v="1899-12-30T00:00:00"/>
    <s v="SI"/>
    <n v="0"/>
    <d v="1899-12-31T18:07:00"/>
    <n v="42.116666666523088"/>
    <x v="0"/>
    <d v="1899-12-30T15:00:00"/>
    <s v="NO"/>
    <s v="GAOU7207921"/>
    <s v="OM TRANSPORT"/>
    <n v="475"/>
    <e v="#N/A"/>
    <n v="50"/>
    <n v="0"/>
    <n v="5"/>
    <s v="WEEK"/>
    <s v="OM TRANSPORTWEEK"/>
    <n v="475"/>
    <n v="25"/>
    <n v="500"/>
    <m/>
  </r>
  <r>
    <s v="MARSEILLE MAERSK"/>
    <s v="Rotterdam"/>
    <d v="2024-08-14T20:13:00"/>
    <x v="75"/>
    <x v="2"/>
    <s v="MAERSK"/>
    <s v="MAEU9194856"/>
    <s v="LELYSTAD"/>
    <d v="2024-08-15T22:00:00"/>
    <d v="2024-08-16T02:54:00"/>
    <x v="718"/>
    <d v="2024-08-16T06:00:00"/>
    <x v="0"/>
    <s v="NO"/>
    <n v="0"/>
    <n v="33"/>
    <x v="7"/>
    <d v="2024-08-16T02:54:00"/>
    <d v="1899-12-31T01:47:00"/>
    <n v="25.783333333209157"/>
    <x v="0"/>
    <x v="2"/>
    <n v="4.0000000001164153"/>
    <s v="SI"/>
    <d v="1899-12-31T05:47:00"/>
    <n v="29.783333333325572"/>
    <d v="1899-12-30T00:54:00"/>
    <s v="NO"/>
    <n v="0.8999999999650754"/>
    <d v="1899-12-31T09:47:00"/>
    <n v="33.783333333267365"/>
    <x v="0"/>
    <d v="1899-12-30T02:00:00"/>
    <s v="NIGHT"/>
    <s v="MAEU9194856"/>
    <s v="OM TRANSPORT"/>
    <n v="475"/>
    <e v="#N/A"/>
    <n v="50"/>
    <n v="0"/>
    <n v="5"/>
    <s v="NIGHT"/>
    <s v="OM TRANSPORTNIGHT"/>
    <n v="475"/>
    <n v="25"/>
    <n v="500"/>
    <m/>
  </r>
  <r>
    <s v="MARSEILLE MAERSK"/>
    <s v="Rotterdam"/>
    <d v="2024-08-14T20:13:00"/>
    <x v="75"/>
    <x v="3"/>
    <s v="MAERSK"/>
    <s v="MAEU9212184"/>
    <s v="SIMEI LELYSTAD"/>
    <d v="2024-08-15T22:00:00"/>
    <d v="2024-08-18T12:30:00"/>
    <x v="719"/>
    <d v="2024-08-18T12:35:00"/>
    <x v="0"/>
    <s v="NO"/>
    <n v="0"/>
    <n v="33"/>
    <x v="7"/>
    <d v="2024-08-18T12:30:00"/>
    <d v="1899-12-31T01:47:00"/>
    <n v="25.783333333209157"/>
    <x v="0"/>
    <x v="98"/>
    <n v="62.500000000116415"/>
    <s v="NO"/>
    <d v="1900-01-02T16:17:00"/>
    <n v="88.283333333325572"/>
    <d v="1899-12-30T00:00:00"/>
    <s v="SI"/>
    <n v="0"/>
    <d v="1900-01-02T16:22:00"/>
    <n v="88.366666666581295"/>
    <x v="1"/>
    <d v="1899-12-30T12:30:00"/>
    <s v="NO"/>
    <s v="MAEU9212184"/>
    <s v="MSI"/>
    <n v="500"/>
    <e v="#N/A"/>
    <n v="50"/>
    <n v="0"/>
    <n v="7"/>
    <s v="SUNDAY"/>
    <s v="MSISUNDAY"/>
    <n v="500"/>
    <n v="25"/>
    <n v="525"/>
    <m/>
  </r>
  <r>
    <s v="MARSEILLE MAERSK"/>
    <s v="Rotterdam"/>
    <d v="2024-08-14T20:13:00"/>
    <x v="75"/>
    <x v="3"/>
    <s v="MAERSK"/>
    <s v="MAEU9232597"/>
    <s v="SIMEI LELYSTAD"/>
    <d v="2024-08-15T22:00:00"/>
    <d v="2024-08-16T18:35:00"/>
    <x v="720"/>
    <d v="2024-08-16T18:35:00"/>
    <x v="0"/>
    <s v="NO"/>
    <n v="1"/>
    <n v="33"/>
    <x v="7"/>
    <d v="2024-08-16T18:35:00"/>
    <d v="1899-12-31T01:47:00"/>
    <n v="25.783333333209157"/>
    <x v="0"/>
    <x v="30"/>
    <n v="20.000000000058208"/>
    <s v="SI"/>
    <d v="1899-12-31T21:47:00"/>
    <n v="45.783333333267365"/>
    <d v="1899-12-30T00:35:00"/>
    <s v="SI"/>
    <n v="0.58333333331393078"/>
    <d v="1899-12-31T22:22:00"/>
    <n v="46.366666666581295"/>
    <x v="0"/>
    <d v="1899-12-30T18:00:00"/>
    <s v="NO"/>
    <s v="MAEU9232597"/>
    <s v="MSI"/>
    <n v="480"/>
    <e v="#N/A"/>
    <n v="50"/>
    <n v="50"/>
    <n v="5"/>
    <s v="WEEK"/>
    <s v="MSIWEEK"/>
    <n v="530"/>
    <n v="25"/>
    <n v="555"/>
    <m/>
  </r>
  <r>
    <s v="MARSEILLE MAERSK"/>
    <s v="Rotterdam"/>
    <d v="2024-08-14T20:13:00"/>
    <x v="75"/>
    <x v="3"/>
    <s v="MAERSK"/>
    <s v="MAEU9263710"/>
    <s v="SIMEI LELYSTAD"/>
    <d v="2024-08-15T22:00:00"/>
    <d v="2024-08-18T08:11:00"/>
    <x v="721"/>
    <d v="2024-08-18T08:30:00"/>
    <x v="0"/>
    <s v="NO"/>
    <n v="0"/>
    <n v="33"/>
    <x v="7"/>
    <d v="2024-08-18T08:11:00"/>
    <d v="1899-12-31T01:47:00"/>
    <n v="25.783333333209157"/>
    <x v="0"/>
    <x v="99"/>
    <n v="58.000000000116415"/>
    <s v="NO"/>
    <d v="1900-01-02T11:47:00"/>
    <n v="83.783333333325572"/>
    <d v="1899-12-30T00:11:00"/>
    <s v="SI"/>
    <n v="0.18333333323244005"/>
    <d v="1900-01-02T12:17:00"/>
    <n v="84.283333333209157"/>
    <x v="1"/>
    <d v="1899-12-30T08:00:00"/>
    <s v="NO"/>
    <s v="MAEU9263710"/>
    <s v="MSI"/>
    <n v="500"/>
    <e v="#N/A"/>
    <n v="50"/>
    <n v="0"/>
    <n v="7"/>
    <s v="SUNDAY"/>
    <s v="MSISUNDAY"/>
    <n v="500"/>
    <n v="25"/>
    <n v="525"/>
    <m/>
  </r>
  <r>
    <s v="MARSEILLE MAERSK"/>
    <s v="Rotterdam"/>
    <d v="2024-08-14T20:13:00"/>
    <x v="75"/>
    <x v="0"/>
    <s v="MAERSK"/>
    <s v="MRKU2300870"/>
    <s v="SIMEI LELYSTAD"/>
    <d v="2024-08-15T22:00:00"/>
    <d v="2024-08-16T12:40:00"/>
    <x v="722"/>
    <d v="2024-08-16T13:00:00"/>
    <x v="0"/>
    <s v="NO"/>
    <n v="1"/>
    <n v="33"/>
    <x v="7"/>
    <d v="2024-08-16T12:40:00"/>
    <d v="1899-12-31T01:47:00"/>
    <n v="25.783333333209157"/>
    <x v="0"/>
    <x v="14"/>
    <n v="14.000000000058208"/>
    <s v="SI"/>
    <d v="1899-12-31T15:47:00"/>
    <n v="39.783333333267365"/>
    <d v="1899-12-30T00:40:00"/>
    <s v="SI"/>
    <n v="0.66666666674427688"/>
    <d v="1899-12-31T16:47:00"/>
    <n v="40.783333333209157"/>
    <x v="0"/>
    <d v="1899-12-30T12:00:00"/>
    <s v="NO"/>
    <s v="MRKU2300870"/>
    <s v="CTU FLEVOKUST BV"/>
    <n v="520"/>
    <e v="#N/A"/>
    <n v="35"/>
    <n v="35"/>
    <n v="5"/>
    <s v="WEEK"/>
    <s v="CTU FLEVOKUST BVWEEK"/>
    <n v="555"/>
    <n v="0"/>
    <n v="555"/>
    <m/>
  </r>
  <r>
    <s v="MARSEILLE MAERSK"/>
    <s v="Rotterdam"/>
    <d v="2024-08-14T20:13:00"/>
    <x v="75"/>
    <x v="0"/>
    <s v="MAERSK"/>
    <s v="MRKU2333051"/>
    <s v="SIMEI LELYSTAD"/>
    <d v="2024-08-15T22:00:00"/>
    <d v="2024-08-19T09:27:00"/>
    <x v="723"/>
    <d v="2024-08-19T09:45:00"/>
    <x v="1"/>
    <s v="NO"/>
    <n v="0"/>
    <n v="34"/>
    <x v="7"/>
    <d v="2024-08-19T09:27:00"/>
    <d v="1899-12-31T01:47:00"/>
    <n v="25.783333333209157"/>
    <x v="0"/>
    <x v="100"/>
    <n v="84"/>
    <s v="NO"/>
    <d v="1900-01-03T13:47:00"/>
    <n v="109.78333333320916"/>
    <d v="1899-12-30T00:00:00"/>
    <s v="SI"/>
    <n v="0"/>
    <d v="1900-01-03T13:32:00"/>
    <n v="109.53333333326736"/>
    <x v="1"/>
    <d v="1899-12-30T10:00:00"/>
    <s v="NO"/>
    <s v="MRKU2333051"/>
    <s v="CTU FLEVOKUST BV"/>
    <n v="380"/>
    <e v="#N/A"/>
    <n v="35"/>
    <n v="0"/>
    <n v="1"/>
    <s v="WEEK"/>
    <s v="CTU FLEVOKUST BVWEEK"/>
    <n v="380"/>
    <n v="0"/>
    <n v="380"/>
    <m/>
  </r>
  <r>
    <s v="MARSEILLE MAERSK"/>
    <s v="Rotterdam"/>
    <d v="2024-08-14T20:13:00"/>
    <x v="75"/>
    <x v="0"/>
    <s v="MAERSK"/>
    <s v="MRKU2511702"/>
    <s v="SIMEI LELYSTAD"/>
    <d v="2024-08-15T22:00:00"/>
    <d v="2024-08-19T07:52:00"/>
    <x v="724"/>
    <d v="2024-08-19T08:05:00"/>
    <x v="1"/>
    <s v="NO"/>
    <n v="0"/>
    <n v="34"/>
    <x v="7"/>
    <d v="2024-08-19T07:52:00"/>
    <d v="1899-12-31T01:47:00"/>
    <n v="25.783333333209157"/>
    <x v="0"/>
    <x v="101"/>
    <n v="82.000000000116415"/>
    <s v="NO"/>
    <d v="1900-01-03T11:47:00"/>
    <n v="107.78333333332557"/>
    <d v="1899-12-30T00:00:00"/>
    <s v="SI"/>
    <n v="0"/>
    <d v="1900-01-03T11:52:00"/>
    <n v="107.8666666665813"/>
    <x v="1"/>
    <d v="1899-12-30T08:00:00"/>
    <s v="NO"/>
    <s v="MRKU2511702"/>
    <s v="CTU FLEVOKUST BV"/>
    <n v="380"/>
    <e v="#N/A"/>
    <n v="35"/>
    <n v="0"/>
    <n v="1"/>
    <s v="WEEK"/>
    <s v="CTU FLEVOKUST BVWEEK"/>
    <n v="380"/>
    <n v="0"/>
    <n v="380"/>
    <m/>
  </r>
  <r>
    <s v="MARSEILLE MAERSK"/>
    <s v="Rotterdam"/>
    <d v="2024-08-14T20:13:00"/>
    <x v="75"/>
    <x v="3"/>
    <s v="MAERSK"/>
    <s v="MRKU4380427"/>
    <s v="SIMEI LELYSTAD"/>
    <d v="2024-08-15T22:00:00"/>
    <d v="2024-08-16T17:45:00"/>
    <x v="717"/>
    <d v="2024-08-16T17:50:00"/>
    <x v="0"/>
    <s v="NO"/>
    <n v="1"/>
    <n v="33"/>
    <x v="7"/>
    <d v="2024-08-16T17:45:00"/>
    <d v="1899-12-31T01:47:00"/>
    <n v="25.783333333209157"/>
    <x v="0"/>
    <x v="4"/>
    <n v="17.000000000058208"/>
    <s v="SI"/>
    <d v="1899-12-31T18:47:00"/>
    <n v="42.783333333267365"/>
    <d v="1899-12-30T02:45:00"/>
    <s v="NO"/>
    <n v="2.7500000000582077"/>
    <d v="1899-12-31T21:37:00"/>
    <n v="45.616666666581295"/>
    <x v="0"/>
    <d v="1899-12-30T15:00:00"/>
    <s v="NO"/>
    <s v="MRKU4380427"/>
    <s v="MSI"/>
    <n v="480"/>
    <e v="#N/A"/>
    <n v="50"/>
    <n v="50"/>
    <n v="5"/>
    <s v="WEEK"/>
    <s v="MSIWEEK"/>
    <n v="530"/>
    <n v="25"/>
    <n v="555"/>
    <m/>
  </r>
  <r>
    <s v="MARSEILLE MAERSK"/>
    <s v="Rotterdam"/>
    <d v="2024-08-14T20:13:00"/>
    <x v="75"/>
    <x v="0"/>
    <s v="MAERSK"/>
    <s v="MRKU4460688"/>
    <s v="LELYSTAD"/>
    <d v="2024-08-15T22:00:00"/>
    <d v="2024-08-15T21:40:00"/>
    <x v="725"/>
    <d v="2024-08-15T22:20:00"/>
    <x v="0"/>
    <s v="NO"/>
    <n v="0"/>
    <n v="33"/>
    <x v="7"/>
    <d v="2024-08-15T21:40:00"/>
    <d v="1899-12-31T01:47:00"/>
    <n v="25.783333333209157"/>
    <x v="0"/>
    <x v="1"/>
    <n v="0"/>
    <s v="SI"/>
    <d v="1899-12-31T01:47:00"/>
    <n v="25.783333333209157"/>
    <d v="1899-12-30T00:00:00"/>
    <s v="SI"/>
    <n v="0"/>
    <d v="1899-12-31T02:07:00"/>
    <n v="26.116666666581295"/>
    <x v="0"/>
    <d v="1899-12-30T22:00:00"/>
    <s v="NIGHT"/>
    <s v="MRKU4460688"/>
    <s v="CTU FLEVOKUST BV"/>
    <n v="530"/>
    <e v="#N/A"/>
    <n v="35"/>
    <n v="0"/>
    <n v="4"/>
    <s v="NIGHT"/>
    <s v="CTU FLEVOKUST BVNIGHT"/>
    <n v="530"/>
    <n v="0"/>
    <n v="530"/>
    <m/>
  </r>
  <r>
    <s v="MARSEILLE MAERSK"/>
    <s v="Rotterdam"/>
    <d v="2024-08-14T20:13:00"/>
    <x v="75"/>
    <x v="3"/>
    <s v="MAERSK"/>
    <s v="MRKU4868509"/>
    <s v="LELYSTAD"/>
    <d v="2024-08-15T22:00:00"/>
    <d v="2024-08-15T21:04:00"/>
    <x v="725"/>
    <d v="2024-08-15T21:45:00"/>
    <x v="0"/>
    <s v="CLEANING"/>
    <n v="0"/>
    <n v="33"/>
    <x v="7"/>
    <d v="2024-08-15T21:04:00"/>
    <d v="1899-12-31T01:47:00"/>
    <n v="25.783333333209157"/>
    <x v="0"/>
    <x v="1"/>
    <n v="0"/>
    <s v="SI"/>
    <d v="1899-12-31T01:47:00"/>
    <n v="25.783333333209157"/>
    <d v="1899-12-30T00:00:00"/>
    <s v="SI"/>
    <n v="0"/>
    <d v="1899-12-31T01:32:00"/>
    <n v="25.533333333267365"/>
    <x v="0"/>
    <d v="1899-12-30T22:00:00"/>
    <s v="NIGHT"/>
    <s v="MRKU4868509"/>
    <s v="MSI"/>
    <n v="530"/>
    <n v="120"/>
    <n v="50"/>
    <n v="0"/>
    <n v="4"/>
    <s v="NIGHT"/>
    <s v="MSINIGHT"/>
    <n v="650"/>
    <n v="25"/>
    <n v="675"/>
    <m/>
  </r>
  <r>
    <s v="MARSEILLE MAERSK"/>
    <s v="Rotterdam"/>
    <d v="2024-08-14T20:13:00"/>
    <x v="75"/>
    <x v="0"/>
    <s v="MAERSK"/>
    <s v="MRKU6007623"/>
    <s v="SIMEI LELYSTAD"/>
    <d v="2024-08-15T22:00:00"/>
    <d v="2024-08-19T11:45:00"/>
    <x v="726"/>
    <d v="2024-08-19T11:55:00"/>
    <x v="1"/>
    <s v="NO"/>
    <n v="0"/>
    <n v="34"/>
    <x v="7"/>
    <d v="2024-08-19T11:45:00"/>
    <d v="1899-12-31T01:47:00"/>
    <n v="25.783333333209157"/>
    <x v="0"/>
    <x v="102"/>
    <n v="86.000000000058208"/>
    <s v="NO"/>
    <d v="1900-01-03T15:47:00"/>
    <n v="111.78333333326736"/>
    <d v="1899-12-30T00:00:00"/>
    <s v="SI"/>
    <n v="0"/>
    <d v="1900-01-03T15:42:00"/>
    <n v="111.70000000001164"/>
    <x v="1"/>
    <d v="1899-12-30T12:00:00"/>
    <s v="NO"/>
    <s v="MRKU6007623"/>
    <s v="CTU FLEVOKUST BV"/>
    <n v="380"/>
    <e v="#N/A"/>
    <n v="35"/>
    <n v="0"/>
    <n v="1"/>
    <s v="WEEK"/>
    <s v="CTU FLEVOKUST BVWEEK"/>
    <n v="380"/>
    <n v="0"/>
    <n v="380"/>
    <m/>
  </r>
  <r>
    <s v="MARSEILLE MAERSK"/>
    <s v="Rotterdam"/>
    <d v="2024-08-14T20:13:00"/>
    <x v="75"/>
    <x v="2"/>
    <s v="MAERSK"/>
    <s v="MRKU7328401"/>
    <s v="LELYSTAD"/>
    <d v="2024-08-15T22:00:00"/>
    <d v="2024-08-15T23:09:00"/>
    <x v="727"/>
    <d v="2024-08-15T23:46:00"/>
    <x v="0"/>
    <s v="CLEANING"/>
    <n v="0"/>
    <n v="33"/>
    <x v="7"/>
    <d v="2024-08-15T23:09:00"/>
    <d v="1899-12-31T01:47:00"/>
    <n v="25.783333333209157"/>
    <x v="0"/>
    <x v="18"/>
    <n v="1.0000000001164153"/>
    <s v="SI"/>
    <d v="1899-12-31T02:47:00"/>
    <n v="26.783333333325572"/>
    <d v="1899-12-30T00:09:00"/>
    <s v="SI"/>
    <n v="0.1499999999650754"/>
    <d v="1899-12-31T03:33:00"/>
    <n v="27.549999999871943"/>
    <x v="0"/>
    <d v="1899-12-30T23:00:00"/>
    <s v="NIGHT"/>
    <s v="MRKU7328401"/>
    <s v="OM TRANSPORT"/>
    <n v="475"/>
    <n v="110"/>
    <n v="50"/>
    <n v="0"/>
    <n v="4"/>
    <s v="NIGHT"/>
    <s v="OM TRANSPORTNIGHT"/>
    <n v="585"/>
    <n v="25"/>
    <n v="610"/>
    <m/>
  </r>
  <r>
    <s v="MARSEILLE MAERSK"/>
    <s v="Rotterdam"/>
    <d v="2024-08-14T20:13:00"/>
    <x v="75"/>
    <x v="2"/>
    <s v="MAERSK"/>
    <s v="MRSU5630837"/>
    <s v="SIMEI LELYSTAD"/>
    <d v="2024-08-15T22:00:00"/>
    <d v="2024-08-18T09:15:00"/>
    <x v="728"/>
    <d v="2024-08-18T09:20:00"/>
    <x v="0"/>
    <s v="NO"/>
    <n v="0"/>
    <n v="33"/>
    <x v="7"/>
    <d v="2024-08-18T09:15:00"/>
    <d v="1899-12-31T01:47:00"/>
    <n v="25.783333333209157"/>
    <x v="0"/>
    <x v="103"/>
    <n v="59.500000000116415"/>
    <s v="NO"/>
    <d v="1900-01-02T13:17:00"/>
    <n v="85.283333333325572"/>
    <d v="1899-12-30T00:00:00"/>
    <s v="SI"/>
    <n v="0"/>
    <d v="1900-01-02T13:07:00"/>
    <n v="85.116666666639503"/>
    <x v="1"/>
    <d v="1899-12-30T09:30:00"/>
    <s v="NO"/>
    <s v="MRSU5630837"/>
    <s v="OM TRANSPORT"/>
    <n v="550"/>
    <e v="#N/A"/>
    <n v="50"/>
    <n v="0"/>
    <n v="7"/>
    <s v="SUNDAY"/>
    <s v="OM TRANSPORTSUNDAY"/>
    <n v="550"/>
    <n v="25"/>
    <n v="575"/>
    <m/>
  </r>
  <r>
    <s v="MARSEILLE MAERSK"/>
    <s v="Rotterdam"/>
    <d v="2024-08-14T20:13:00"/>
    <x v="75"/>
    <x v="2"/>
    <s v="MAERSK"/>
    <s v="MRSU6368341"/>
    <s v="SIMEI LELYSTAD"/>
    <d v="2024-08-15T22:00:00"/>
    <d v="2024-08-16T20:00:00"/>
    <x v="729"/>
    <d v="2024-08-16T20:00:00"/>
    <x v="0"/>
    <s v="NO"/>
    <n v="0"/>
    <n v="33"/>
    <x v="7"/>
    <d v="2024-08-16T20:00:00"/>
    <d v="1899-12-31T01:47:00"/>
    <n v="25.783333333209157"/>
    <x v="0"/>
    <x v="21"/>
    <n v="22.000000000116415"/>
    <s v="SI"/>
    <d v="1899-12-31T23:47:00"/>
    <n v="47.783333333325572"/>
    <d v="1899-12-30T00:00:00"/>
    <s v="SI"/>
    <n v="0"/>
    <d v="1899-12-31T23:47:00"/>
    <n v="47.783333333325572"/>
    <x v="0"/>
    <d v="1899-12-30T20:00:00"/>
    <s v="NIGHT"/>
    <s v="MRSU6368341"/>
    <s v="OM TRANSPORT"/>
    <n v="475"/>
    <e v="#N/A"/>
    <n v="50"/>
    <n v="0"/>
    <n v="5"/>
    <s v="NIGHT"/>
    <s v="OM TRANSPORTNIGHT"/>
    <n v="475"/>
    <n v="25"/>
    <n v="500"/>
    <m/>
  </r>
  <r>
    <s v="MARSEILLE MAERSK"/>
    <s v="Rotterdam"/>
    <d v="2024-08-14T20:13:00"/>
    <x v="75"/>
    <x v="1"/>
    <s v="MAERSK"/>
    <s v="MSKU0337023"/>
    <s v="SIMEI LELYSTAD"/>
    <d v="2024-08-15T22:00:00"/>
    <d v="2024-08-16T10:41:00"/>
    <x v="730"/>
    <d v="2024-08-16T11:00:00"/>
    <x v="0"/>
    <s v="NO"/>
    <n v="0"/>
    <n v="33"/>
    <x v="7"/>
    <d v="2024-08-16T10:41:00"/>
    <d v="1899-12-31T01:47:00"/>
    <n v="25.783333333209157"/>
    <x v="0"/>
    <x v="66"/>
    <n v="12.500000000058208"/>
    <s v="SI"/>
    <d v="1899-12-31T14:17:00"/>
    <n v="38.283333333267365"/>
    <d v="1899-12-30T00:11:00"/>
    <s v="SI"/>
    <n v="0.18333333340706304"/>
    <d v="1899-12-31T14:47:00"/>
    <n v="38.783333333325572"/>
    <x v="0"/>
    <d v="1899-12-30T10:30:00"/>
    <s v="NO"/>
    <s v="MSKU0337023"/>
    <s v="LOGIX"/>
    <n v="530"/>
    <e v="#N/A"/>
    <n v="50"/>
    <n v="0"/>
    <n v="5"/>
    <s v="WEEK"/>
    <s v="LOGIXWEEK"/>
    <n v="530"/>
    <n v="25"/>
    <n v="555"/>
    <m/>
  </r>
  <r>
    <s v="MARSEILLE MAERSK"/>
    <s v="Rotterdam"/>
    <d v="2024-08-14T20:13:00"/>
    <x v="75"/>
    <x v="2"/>
    <s v="MAERSK"/>
    <s v="MSKU0709820"/>
    <s v="LELYSTAD"/>
    <d v="2024-08-15T22:00:00"/>
    <d v="2024-08-15T23:56:00"/>
    <x v="731"/>
    <d v="2024-08-16T00:07:00"/>
    <x v="0"/>
    <s v="NO"/>
    <n v="0"/>
    <n v="33"/>
    <x v="7"/>
    <d v="2024-08-15T23:56:00"/>
    <d v="1899-12-31T01:47:00"/>
    <n v="25.783333333209157"/>
    <x v="0"/>
    <x v="3"/>
    <n v="2.0000000000582077"/>
    <s v="SI"/>
    <d v="1899-12-31T03:47:00"/>
    <n v="27.783333333267365"/>
    <d v="1899-12-30T00:00:00"/>
    <s v="SI"/>
    <n v="0"/>
    <d v="1899-12-31T03:54:00"/>
    <n v="27.899999999965075"/>
    <x v="0"/>
    <d v="1899-12-30T00:00:00"/>
    <s v="NIGHT"/>
    <s v="MSKU0709820"/>
    <s v="OM TRANSPORT"/>
    <n v="475"/>
    <e v="#N/A"/>
    <n v="50"/>
    <n v="0"/>
    <n v="5"/>
    <s v="NIGHT"/>
    <s v="OM TRANSPORTNIGHT"/>
    <n v="475"/>
    <n v="25"/>
    <n v="500"/>
    <m/>
  </r>
  <r>
    <s v="MARSEILLE MAERSK"/>
    <s v="Rotterdam"/>
    <d v="2024-08-14T20:13:00"/>
    <x v="75"/>
    <x v="1"/>
    <s v="MAERSK"/>
    <s v="MSKU1687495"/>
    <s v="XPO TALLER LELYSTAD"/>
    <d v="2024-08-15T22:00:00"/>
    <d v="2024-08-16T18:04:00"/>
    <x v="720"/>
    <d v="2024-08-16T18:35:00"/>
    <x v="0"/>
    <s v="NO"/>
    <n v="0"/>
    <n v="33"/>
    <x v="7"/>
    <d v="2024-08-16T18:04:00"/>
    <d v="1899-12-31T01:47:00"/>
    <n v="25.783333333209157"/>
    <x v="0"/>
    <x v="30"/>
    <n v="20.000000000058208"/>
    <s v="SI"/>
    <d v="1899-12-31T21:47:00"/>
    <n v="45.783333333267365"/>
    <d v="1899-12-30T00:04:00"/>
    <s v="SI"/>
    <n v="6.6666666709352285E-2"/>
    <d v="1899-12-31T22:22:00"/>
    <n v="46.366666666581295"/>
    <x v="0"/>
    <d v="1899-12-30T18:00:00"/>
    <s v="NO"/>
    <s v="MSKU1687495"/>
    <s v="LOGIX"/>
    <n v="530"/>
    <e v="#N/A"/>
    <n v="50"/>
    <n v="0"/>
    <n v="5"/>
    <s v="WEEK"/>
    <s v="LOGIXWEEK"/>
    <n v="530"/>
    <n v="25"/>
    <n v="655"/>
    <n v="100"/>
  </r>
  <r>
    <s v="MARSEILLE MAERSK"/>
    <s v="Rotterdam"/>
    <d v="2024-08-14T20:13:00"/>
    <x v="75"/>
    <x v="3"/>
    <s v="MAERSK"/>
    <s v="MSKU4732730"/>
    <s v="SIMEI LELYSTAD"/>
    <d v="2024-08-15T22:00:00"/>
    <d v="2024-08-16T07:25:00"/>
    <x v="732"/>
    <d v="2024-08-16T07:35:00"/>
    <x v="0"/>
    <s v="NO"/>
    <n v="0"/>
    <n v="33"/>
    <x v="7"/>
    <d v="2024-08-16T07:25:00"/>
    <d v="1899-12-31T01:47:00"/>
    <n v="25.783333333209157"/>
    <x v="0"/>
    <x v="87"/>
    <n v="9.5000000000582077"/>
    <s v="SI"/>
    <d v="1899-12-31T11:17:00"/>
    <n v="35.283333333267365"/>
    <d v="1899-12-30T00:00:00"/>
    <s v="SI"/>
    <n v="0"/>
    <d v="1899-12-31T11:22:00"/>
    <n v="35.366666666523088"/>
    <x v="0"/>
    <d v="1899-12-30T07:30:00"/>
    <s v="NO"/>
    <s v="MSKU4732730"/>
    <s v="MSI"/>
    <n v="480"/>
    <e v="#N/A"/>
    <n v="50"/>
    <n v="0"/>
    <n v="5"/>
    <s v="WEEK"/>
    <s v="MSIWEEK"/>
    <n v="480"/>
    <n v="25"/>
    <n v="505"/>
    <m/>
  </r>
  <r>
    <s v="MARSEILLE MAERSK"/>
    <s v="Rotterdam"/>
    <d v="2024-08-14T20:13:00"/>
    <x v="75"/>
    <x v="3"/>
    <s v="MAERSK"/>
    <s v="MSKU4744670"/>
    <s v="SIMEI LELYSTAD"/>
    <d v="2024-08-15T22:00:00"/>
    <d v="2024-08-16T19:00:00"/>
    <x v="729"/>
    <d v="2024-08-16T19:00:00"/>
    <x v="0"/>
    <s v="NO"/>
    <n v="0"/>
    <n v="33"/>
    <x v="7"/>
    <d v="2024-08-16T19:00:00"/>
    <d v="1899-12-31T01:47:00"/>
    <n v="25.783333333209157"/>
    <x v="0"/>
    <x v="21"/>
    <n v="22.000000000116415"/>
    <s v="SI"/>
    <d v="1899-12-31T23:47:00"/>
    <n v="47.783333333325572"/>
    <d v="1899-12-30T00:00:00"/>
    <s v="SI"/>
    <n v="0"/>
    <d v="1899-12-31T22:47:00"/>
    <n v="46.783333333209157"/>
    <x v="0"/>
    <d v="1899-12-30T20:00:00"/>
    <s v="NIGHT"/>
    <s v="MSKU4744670"/>
    <s v="MSI"/>
    <n v="530"/>
    <e v="#N/A"/>
    <n v="50"/>
    <n v="0"/>
    <n v="5"/>
    <s v="NIGHT"/>
    <s v="MSINIGHT"/>
    <n v="530"/>
    <n v="25"/>
    <n v="555"/>
    <m/>
  </r>
  <r>
    <s v="MARSEILLE MAERSK"/>
    <s v="Rotterdam"/>
    <d v="2024-08-14T20:13:00"/>
    <x v="75"/>
    <x v="2"/>
    <s v="MAERSK"/>
    <s v="MSKU4761240"/>
    <s v="LELYSTAD"/>
    <d v="2024-08-15T22:00:00"/>
    <d v="2024-08-15T20:40:00"/>
    <x v="733"/>
    <d v="2024-08-15T20:40:00"/>
    <x v="0"/>
    <s v="NO"/>
    <n v="0"/>
    <n v="33"/>
    <x v="7"/>
    <d v="2024-08-15T20:40:00"/>
    <d v="1899-12-31T01:47:00"/>
    <n v="25.783333333209157"/>
    <x v="0"/>
    <x v="8"/>
    <n v="6"/>
    <s v="SI"/>
    <d v="1899-12-31T07:47:00"/>
    <n v="31.783333333209157"/>
    <d v="1899-12-30T00:00:00"/>
    <s v="SI"/>
    <n v="0"/>
    <d v="1899-12-31T00:27:00"/>
    <n v="24.449999999895226"/>
    <x v="0"/>
    <d v="1899-12-30T04:00:00"/>
    <s v="NIGHT"/>
    <s v="MSKU4761240"/>
    <s v="OM TRANSPORT"/>
    <n v="475"/>
    <e v="#N/A"/>
    <n v="50"/>
    <n v="0"/>
    <n v="5"/>
    <s v="NIGHT"/>
    <s v="OM TRANSPORTNIGHT"/>
    <n v="475"/>
    <n v="25"/>
    <n v="500"/>
    <m/>
  </r>
  <r>
    <s v="MARSEILLE MAERSK"/>
    <s v="Rotterdam"/>
    <d v="2024-08-14T20:13:00"/>
    <x v="75"/>
    <x v="1"/>
    <s v="MAERSK"/>
    <s v="MSKU8918261"/>
    <s v="SIMEI LELYSTAD"/>
    <d v="2024-08-15T22:00:00"/>
    <d v="2024-08-18T10:40:00"/>
    <x v="734"/>
    <d v="2024-08-18T11:05:00"/>
    <x v="0"/>
    <s v="NO"/>
    <n v="0"/>
    <n v="33"/>
    <x v="7"/>
    <d v="2024-08-18T10:40:00"/>
    <d v="1899-12-31T01:47:00"/>
    <n v="25.783333333209157"/>
    <x v="0"/>
    <x v="104"/>
    <n v="61.000000000116415"/>
    <s v="NO"/>
    <d v="1900-01-02T14:47:00"/>
    <n v="86.783333333325572"/>
    <d v="1899-12-30T00:00:00"/>
    <s v="SI"/>
    <n v="0"/>
    <d v="1900-01-02T14:52:00"/>
    <n v="86.866666666581295"/>
    <x v="1"/>
    <d v="1899-12-30T11:00:00"/>
    <s v="NO"/>
    <s v="MSKU8918261"/>
    <s v="LOGIX"/>
    <n v="530"/>
    <e v="#N/A"/>
    <n v="50"/>
    <n v="0"/>
    <n v="7"/>
    <s v="SUNDAY"/>
    <s v="LOGIXSUNDAY"/>
    <n v="530"/>
    <n v="25"/>
    <n v="555"/>
    <m/>
  </r>
  <r>
    <s v="MARSEILLE MAERSK"/>
    <s v="Rotterdam"/>
    <d v="2024-08-14T20:13:00"/>
    <x v="75"/>
    <x v="3"/>
    <s v="MAERSK"/>
    <s v="MSKU9471007"/>
    <s v="SIMEI LELYSTAD"/>
    <d v="2024-08-15T22:00:00"/>
    <d v="2024-08-16T09:10:00"/>
    <x v="735"/>
    <d v="2024-08-16T09:20:00"/>
    <x v="0"/>
    <s v="NO"/>
    <n v="0"/>
    <n v="33"/>
    <x v="7"/>
    <d v="2024-08-16T09:10:00"/>
    <d v="1899-12-31T01:47:00"/>
    <n v="25.783333333209157"/>
    <x v="0"/>
    <x v="17"/>
    <n v="11.000000000058208"/>
    <s v="SI"/>
    <d v="1899-12-31T12:47:00"/>
    <n v="36.783333333267365"/>
    <d v="1899-12-30T00:10:00"/>
    <s v="SI"/>
    <n v="0.16666666668606922"/>
    <d v="1899-12-31T13:07:00"/>
    <n v="37.116666666639503"/>
    <x v="0"/>
    <d v="1899-12-30T09:00:00"/>
    <s v="NO"/>
    <s v="MSKU9471007"/>
    <s v="MSI"/>
    <n v="480"/>
    <e v="#N/A"/>
    <n v="50"/>
    <n v="0"/>
    <n v="5"/>
    <s v="WEEK"/>
    <s v="MSIWEEK"/>
    <n v="480"/>
    <n v="25"/>
    <n v="505"/>
    <m/>
  </r>
  <r>
    <s v="MARSEILLE MAERSK"/>
    <s v="Rotterdam"/>
    <d v="2024-08-14T20:13:00"/>
    <x v="75"/>
    <x v="0"/>
    <s v="MAERSK"/>
    <s v="MSKU9532252"/>
    <s v="SIMEI LELYSTAD"/>
    <d v="2024-08-15T22:00:00"/>
    <d v="2024-08-19T06:56:00"/>
    <x v="736"/>
    <d v="2024-08-19T07:16:00"/>
    <x v="1"/>
    <s v="NO"/>
    <n v="1"/>
    <n v="34"/>
    <x v="7"/>
    <d v="2024-08-19T06:56:00"/>
    <d v="1899-12-31T01:47:00"/>
    <n v="25.783333333209157"/>
    <x v="0"/>
    <x v="105"/>
    <n v="80.000000000058208"/>
    <s v="NO"/>
    <d v="1900-01-03T09:47:00"/>
    <n v="105.78333333326736"/>
    <d v="1899-12-30T00:56:00"/>
    <s v="NO"/>
    <n v="0.93333333340706304"/>
    <d v="1900-01-03T11:03:00"/>
    <n v="107.04999999987194"/>
    <x v="1"/>
    <d v="1899-12-30T06:00:00"/>
    <s v="NO"/>
    <s v="MSKU9532252"/>
    <s v="CTU FLEVOKUST BV"/>
    <n v="380"/>
    <e v="#N/A"/>
    <n v="35"/>
    <n v="35"/>
    <n v="1"/>
    <s v="WEEK"/>
    <s v="CTU FLEVOKUST BVWEEK"/>
    <n v="415"/>
    <n v="0"/>
    <n v="415"/>
    <m/>
  </r>
  <r>
    <s v="MARSEILLE MAERSK"/>
    <s v="Rotterdam"/>
    <d v="2024-08-14T20:13:00"/>
    <x v="75"/>
    <x v="2"/>
    <s v="MAERSK"/>
    <s v="SUDU8658677"/>
    <s v="SIMEI LELYSTAD"/>
    <d v="2024-08-15T22:00:00"/>
    <d v="2024-08-16T06:00:00"/>
    <x v="737"/>
    <d v="2024-08-16T06:10:00"/>
    <x v="0"/>
    <s v="NO"/>
    <n v="1"/>
    <n v="33"/>
    <x v="7"/>
    <d v="2024-08-16T06:00:00"/>
    <d v="1899-12-31T01:47:00"/>
    <n v="25.783333333209157"/>
    <x v="0"/>
    <x v="29"/>
    <n v="8.0000000000582077"/>
    <s v="SI"/>
    <d v="1899-12-31T09:47:00"/>
    <n v="33.783333333267365"/>
    <d v="1899-12-30T00:00:00"/>
    <s v="SI"/>
    <n v="0"/>
    <d v="1899-12-31T09:57:00"/>
    <n v="33.949999999953434"/>
    <x v="0"/>
    <d v="1899-12-30T06:00:00"/>
    <s v="NO"/>
    <s v="SUDU8658677"/>
    <s v="OM TRANSPORT"/>
    <n v="475"/>
    <e v="#N/A"/>
    <n v="50"/>
    <n v="50"/>
    <n v="5"/>
    <s v="WEEK"/>
    <s v="OM TRANSPORTWEEK"/>
    <n v="525"/>
    <n v="25"/>
    <n v="550"/>
    <m/>
  </r>
  <r>
    <s v="MARSEILLE MAERSK"/>
    <s v="Rotterdam"/>
    <d v="2024-08-14T20:13:00"/>
    <x v="75"/>
    <x v="2"/>
    <s v="MAERSK"/>
    <s v="TCKU7002855"/>
    <s v="SIMEI LELYSTAD"/>
    <d v="2024-08-15T22:00:00"/>
    <d v="2024-08-16T18:15:00"/>
    <x v="738"/>
    <d v="2024-08-16T18:15:00"/>
    <x v="0"/>
    <s v="NO"/>
    <n v="0"/>
    <n v="33"/>
    <x v="7"/>
    <d v="2024-08-16T18:15:00"/>
    <d v="1899-12-31T01:47:00"/>
    <n v="25.783333333209157"/>
    <x v="0"/>
    <x v="9"/>
    <n v="18.500000000058208"/>
    <s v="SI"/>
    <d v="1899-12-31T20:17:00"/>
    <n v="44.283333333267365"/>
    <d v="1899-12-30T01:45:00"/>
    <s v="NO"/>
    <n v="1.7499999999417923"/>
    <d v="1899-12-31T22:02:00"/>
    <n v="46.033333333209157"/>
    <x v="0"/>
    <d v="1899-12-30T16:30:00"/>
    <s v="NO"/>
    <s v="TCKU7002855"/>
    <s v="OM TRANSPORT"/>
    <n v="475"/>
    <e v="#N/A"/>
    <n v="50"/>
    <n v="0"/>
    <n v="5"/>
    <s v="WEEK"/>
    <s v="OM TRANSPORTWEEK"/>
    <n v="475"/>
    <n v="25"/>
    <n v="500"/>
    <m/>
  </r>
  <r>
    <s v="MARSEILLE MAERSK"/>
    <s v="Rotterdam"/>
    <d v="2024-08-14T20:13:00"/>
    <x v="75"/>
    <x v="0"/>
    <s v="MAERSK"/>
    <s v="TCNU1726204"/>
    <s v="SIMEI LELYSTAD"/>
    <d v="2024-08-15T22:00:00"/>
    <d v="2024-08-16T09:55:00"/>
    <x v="730"/>
    <d v="2024-08-16T10:05:00"/>
    <x v="0"/>
    <s v="NO"/>
    <n v="1"/>
    <n v="33"/>
    <x v="7"/>
    <d v="2024-08-16T09:55:00"/>
    <d v="1899-12-31T01:47:00"/>
    <n v="25.783333333209157"/>
    <x v="0"/>
    <x v="66"/>
    <n v="12.500000000058208"/>
    <s v="SI"/>
    <d v="1899-12-31T14:17:00"/>
    <n v="38.283333333267365"/>
    <d v="1899-12-30T00:00:00"/>
    <s v="SI"/>
    <n v="0"/>
    <d v="1899-12-31T13:52:00"/>
    <n v="37.866666666639503"/>
    <x v="0"/>
    <d v="1899-12-30T10:30:00"/>
    <s v="NO"/>
    <s v="TCNU1726204"/>
    <s v="CTU FLEVOKUST BV"/>
    <n v="520"/>
    <e v="#N/A"/>
    <n v="35"/>
    <n v="35"/>
    <n v="5"/>
    <s v="WEEK"/>
    <s v="CTU FLEVOKUST BVWEEK"/>
    <n v="555"/>
    <n v="0"/>
    <n v="555"/>
    <m/>
  </r>
  <r>
    <s v="MARSEILLE MAERSK"/>
    <s v="Rotterdam"/>
    <d v="2024-08-14T20:13:00"/>
    <x v="75"/>
    <x v="2"/>
    <s v="MAERSK"/>
    <s v="TRHU5899623"/>
    <s v="LELYSTAD"/>
    <d v="2024-08-15T22:00:00"/>
    <d v="2024-08-16T00:58:00"/>
    <x v="731"/>
    <d v="2024-08-16T02:30:00"/>
    <x v="0"/>
    <s v="NO"/>
    <n v="0"/>
    <n v="33"/>
    <x v="7"/>
    <d v="2024-08-16T00:58:00"/>
    <d v="1899-12-31T01:47:00"/>
    <n v="25.783333333209157"/>
    <x v="0"/>
    <x v="3"/>
    <n v="2.0000000000582077"/>
    <s v="SI"/>
    <d v="1899-12-31T03:47:00"/>
    <n v="27.783333333267365"/>
    <d v="1899-12-30T00:58:00"/>
    <s v="NO"/>
    <n v="0.96666666667442769"/>
    <d v="1899-12-31T06:17:00"/>
    <n v="30.283333333209157"/>
    <x v="0"/>
    <d v="1899-12-30T00:00:00"/>
    <s v="NIGHT"/>
    <s v="TRHU5899623"/>
    <s v="OM TRANSPORT"/>
    <n v="475"/>
    <e v="#N/A"/>
    <n v="50"/>
    <n v="0"/>
    <n v="5"/>
    <s v="NIGHT"/>
    <s v="OM TRANSPORTNIGHT"/>
    <n v="475"/>
    <n v="25"/>
    <n v="500"/>
    <m/>
  </r>
  <r>
    <s v="MARSEILLE MAERSK"/>
    <s v="Rotterdam"/>
    <d v="2024-08-14T20:13:00"/>
    <x v="75"/>
    <x v="3"/>
    <s v="MAERSK"/>
    <s v="TRHU8052735"/>
    <s v="SIMEI LELYSTAD"/>
    <d v="2024-08-15T22:00:00"/>
    <d v="2024-08-16T11:30:00"/>
    <x v="722"/>
    <d v="2024-08-16T11:40:00"/>
    <x v="0"/>
    <s v="NO"/>
    <n v="1"/>
    <n v="33"/>
    <x v="7"/>
    <d v="2024-08-16T11:30:00"/>
    <d v="1899-12-31T01:47:00"/>
    <n v="25.783333333209157"/>
    <x v="0"/>
    <x v="14"/>
    <n v="14.000000000058208"/>
    <s v="SI"/>
    <d v="1899-12-31T15:47:00"/>
    <n v="39.783333333267365"/>
    <d v="1899-12-30T00:00:00"/>
    <s v="SI"/>
    <n v="0"/>
    <d v="1899-12-31T15:27:00"/>
    <n v="39.449999999895226"/>
    <x v="0"/>
    <d v="1899-12-30T12:00:00"/>
    <s v="NO"/>
    <s v="TRHU8052735"/>
    <s v="MSI"/>
    <n v="480"/>
    <e v="#N/A"/>
    <n v="50"/>
    <n v="50"/>
    <n v="5"/>
    <s v="WEEK"/>
    <s v="MSIWEEK"/>
    <n v="530"/>
    <n v="25"/>
    <n v="555"/>
    <m/>
  </r>
  <r>
    <s v="MSC GUERSNEY"/>
    <s v="Rotterdam"/>
    <d v="2024-08-17T10:00:00"/>
    <x v="76"/>
    <x v="2"/>
    <s v="MSC"/>
    <s v="MEDU7047229"/>
    <s v="LELYSTAD"/>
    <d v="2024-08-22T15:00:00"/>
    <d v="2024-08-23T04:16:00"/>
    <x v="739"/>
    <d v="2024-08-23T04:40:00"/>
    <x v="0"/>
    <s v="NO"/>
    <n v="0"/>
    <n v="34"/>
    <x v="7"/>
    <d v="2024-08-23T04:16:00"/>
    <d v="1900-01-04T05:00:00"/>
    <n v="125.00000000005821"/>
    <x v="1"/>
    <x v="13"/>
    <n v="12.999999999941792"/>
    <s v="SI"/>
    <d v="1900-01-04T18:00:00"/>
    <n v="138"/>
    <d v="1899-12-30T00:16:00"/>
    <s v="SI"/>
    <n v="0.26666666666278616"/>
    <d v="1900-01-04T18:40:00"/>
    <n v="138.66666666674428"/>
    <x v="1"/>
    <d v="1899-12-30T04:00:00"/>
    <s v="NIGHT"/>
    <s v="MEDU7047229"/>
    <s v="OM TRANSPORT"/>
    <n v="475"/>
    <e v="#N/A"/>
    <n v="50"/>
    <n v="0"/>
    <n v="5"/>
    <s v="NIGHT"/>
    <s v="OM TRANSPORTNIGHT"/>
    <n v="475"/>
    <n v="25"/>
    <n v="500"/>
    <m/>
  </r>
  <r>
    <s v="MSC GUERSNEY"/>
    <s v="Rotterdam"/>
    <d v="2024-08-17T10:00:00"/>
    <x v="76"/>
    <x v="3"/>
    <s v="MSC"/>
    <s v="MEDU9465167"/>
    <s v="LELYSTAD"/>
    <d v="2024-08-22T15:00:00"/>
    <d v="2024-08-24T07:41:00"/>
    <x v="740"/>
    <d v="2024-08-24T08:00:00"/>
    <x v="0"/>
    <s v="NO"/>
    <n v="0"/>
    <n v="34"/>
    <x v="7"/>
    <d v="2024-08-24T07:41:00"/>
    <d v="1900-01-04T05:00:00"/>
    <n v="125.00000000005821"/>
    <x v="1"/>
    <x v="80"/>
    <n v="41.000000000058208"/>
    <s v="NO"/>
    <d v="1900-01-05T22:00:00"/>
    <n v="166.00000000011642"/>
    <d v="1899-12-30T00:00:00"/>
    <s v="SI"/>
    <n v="0"/>
    <d v="1900-01-05T22:00:00"/>
    <n v="166.00000000011642"/>
    <x v="1"/>
    <d v="1899-12-30T08:00:00"/>
    <s v="NO"/>
    <s v="MEDU9465167"/>
    <s v="MSI"/>
    <n v="500"/>
    <e v="#N/A"/>
    <n v="50"/>
    <n v="0"/>
    <n v="6"/>
    <s v="SATURDAY"/>
    <s v="MSISATURDAY"/>
    <n v="500"/>
    <n v="25"/>
    <n v="525"/>
    <m/>
  </r>
  <r>
    <s v="MSC GUERSNEY"/>
    <s v="Rotterdam"/>
    <d v="2024-08-17T10:00:00"/>
    <x v="76"/>
    <x v="2"/>
    <s v="MSC"/>
    <s v="MSMU5681813"/>
    <s v="LELYSTAD"/>
    <d v="2024-08-22T15:00:00"/>
    <d v="2024-08-22T20:10:00"/>
    <x v="741"/>
    <d v="2024-08-22T20:30:00"/>
    <x v="0"/>
    <s v="NO"/>
    <n v="0"/>
    <n v="34"/>
    <x v="7"/>
    <d v="2024-08-22T20:10:00"/>
    <d v="1900-01-04T05:00:00"/>
    <n v="125.00000000005821"/>
    <x v="1"/>
    <x v="2"/>
    <n v="3.9999999999417923"/>
    <s v="SI"/>
    <d v="1900-01-04T09:00:00"/>
    <n v="129"/>
    <d v="1899-12-30T01:10:00"/>
    <s v="NO"/>
    <n v="1.1666666668024845"/>
    <d v="1900-01-04T10:30:00"/>
    <n v="130.5"/>
    <x v="1"/>
    <d v="1899-12-30T19:00:00"/>
    <s v="NO"/>
    <s v="MSMU5681813"/>
    <s v="OM TRANSPORT"/>
    <n v="475"/>
    <e v="#N/A"/>
    <n v="50"/>
    <n v="0"/>
    <n v="4"/>
    <s v="WEEK"/>
    <s v="OM TRANSPORTWEEK"/>
    <n v="475"/>
    <n v="25"/>
    <n v="500"/>
    <m/>
  </r>
  <r>
    <s v="MSC GUERSNEY"/>
    <s v="Rotterdam"/>
    <d v="2024-08-17T10:00:00"/>
    <x v="76"/>
    <x v="2"/>
    <s v="MSC"/>
    <s v="MSMU6128274"/>
    <s v="LELYSTAD"/>
    <d v="2024-08-22T15:00:00"/>
    <d v="2024-08-23T02:54:00"/>
    <x v="742"/>
    <d v="2024-08-23T03:20:00"/>
    <x v="0"/>
    <s v="NO"/>
    <n v="0"/>
    <n v="34"/>
    <x v="7"/>
    <d v="2024-08-23T02:54:00"/>
    <d v="1900-01-04T05:00:00"/>
    <n v="125.00000000005821"/>
    <x v="1"/>
    <x v="17"/>
    <n v="11.000000000058208"/>
    <s v="SI"/>
    <d v="1900-01-04T16:00:00"/>
    <n v="136.00000000011642"/>
    <d v="1899-12-30T00:54:00"/>
    <s v="NO"/>
    <n v="0.8999999999650754"/>
    <d v="1900-01-04T17:20:00"/>
    <n v="137.33333333343035"/>
    <x v="1"/>
    <d v="1899-12-30T02:00:00"/>
    <s v="NIGHT"/>
    <s v="MSMU6128274"/>
    <s v="OM TRANSPORT"/>
    <n v="475"/>
    <e v="#N/A"/>
    <n v="50"/>
    <n v="0"/>
    <n v="5"/>
    <s v="NIGHT"/>
    <s v="OM TRANSPORTNIGHT"/>
    <n v="475"/>
    <n v="25"/>
    <n v="500"/>
    <m/>
  </r>
  <r>
    <s v="MSC GUERSNEY"/>
    <s v="Rotterdam"/>
    <d v="2024-08-17T10:00:00"/>
    <x v="76"/>
    <x v="3"/>
    <s v="MSC"/>
    <s v="MSMU7514100"/>
    <s v="LELYSTAD"/>
    <d v="2024-08-22T15:00:00"/>
    <d v="2024-08-24T02:57:00"/>
    <x v="743"/>
    <d v="2024-08-24T03:20:00"/>
    <x v="0"/>
    <s v="NO"/>
    <n v="0"/>
    <n v="34"/>
    <x v="7"/>
    <d v="2024-08-24T02:57:00"/>
    <d v="1900-01-04T05:00:00"/>
    <n v="125.00000000005821"/>
    <x v="1"/>
    <x v="95"/>
    <n v="36"/>
    <s v="NO"/>
    <d v="1900-01-05T17:00:00"/>
    <n v="161.00000000005821"/>
    <d v="1899-12-30T00:00:00"/>
    <s v="SI"/>
    <n v="0"/>
    <d v="1900-01-05T17:20:00"/>
    <n v="161.33333333343035"/>
    <x v="1"/>
    <d v="1899-12-30T03:00:00"/>
    <s v="NIGHT"/>
    <s v="MSMU7514100"/>
    <s v="MSI"/>
    <n v="530"/>
    <e v="#N/A"/>
    <n v="50"/>
    <n v="0"/>
    <n v="6"/>
    <s v="NIGHT"/>
    <s v="MSINIGHT"/>
    <n v="530"/>
    <n v="25"/>
    <n v="555"/>
    <m/>
  </r>
  <r>
    <s v="MSC GUERSNEY"/>
    <s v="Rotterdam"/>
    <d v="2024-08-17T10:00:00"/>
    <x v="76"/>
    <x v="3"/>
    <s v="MSC"/>
    <s v="TEMU8312551"/>
    <s v="LELYSTAD"/>
    <d v="2024-08-22T15:00:00"/>
    <d v="2024-08-24T10:35:00"/>
    <x v="744"/>
    <d v="2024-08-24T11:05:00"/>
    <x v="0"/>
    <s v="NO"/>
    <n v="0"/>
    <n v="34"/>
    <x v="7"/>
    <d v="2024-08-24T10:35:00"/>
    <d v="1900-01-04T05:00:00"/>
    <n v="125.00000000005821"/>
    <x v="1"/>
    <x v="106"/>
    <n v="44.000000000058208"/>
    <s v="NO"/>
    <d v="1900-01-06T01:00:00"/>
    <n v="169.00000000011642"/>
    <d v="1899-12-30T00:00:00"/>
    <s v="SI"/>
    <n v="0"/>
    <d v="1900-01-06T01:05:00"/>
    <n v="169.08333333337214"/>
    <x v="1"/>
    <d v="1899-12-30T11:00:00"/>
    <s v="NO"/>
    <s v="TEMU8312551"/>
    <s v="MSI"/>
    <n v="500"/>
    <e v="#N/A"/>
    <n v="50"/>
    <n v="0"/>
    <n v="6"/>
    <s v="SATURDAY"/>
    <s v="MSISATURDAY"/>
    <n v="500"/>
    <n v="25"/>
    <n v="525"/>
    <m/>
  </r>
  <r>
    <s v="CMA CGM CONSTANZA"/>
    <s v="Rotterdam"/>
    <d v="2024-08-18T09:30:00"/>
    <x v="77"/>
    <x v="3"/>
    <s v="CMA"/>
    <s v="APHU7366889"/>
    <s v="LELYSTAD"/>
    <d v="2024-08-22T15:00:00"/>
    <d v="2024-08-24T05:36:00"/>
    <x v="745"/>
    <d v="2024-08-24T06:15:00"/>
    <x v="0"/>
    <s v="NO"/>
    <n v="0"/>
    <n v="34"/>
    <x v="7"/>
    <d v="2024-08-24T05:36:00"/>
    <d v="1900-01-03T05:30:00"/>
    <n v="101.49999999994179"/>
    <x v="1"/>
    <x v="96"/>
    <n v="38.000000000058208"/>
    <s v="NO"/>
    <d v="1900-01-04T19:30:00"/>
    <n v="139.5"/>
    <d v="1899-12-30T00:36:00"/>
    <s v="SI"/>
    <n v="0.59999999986030161"/>
    <d v="1900-01-04T20:45:00"/>
    <n v="140.74999999988358"/>
    <x v="1"/>
    <d v="1899-12-30T05:00:00"/>
    <s v="NO"/>
    <s v="APHU7366889"/>
    <s v="MSI"/>
    <n v="500"/>
    <e v="#N/A"/>
    <n v="50"/>
    <n v="0"/>
    <n v="6"/>
    <s v="SATURDAY"/>
    <s v="MSISATURDAY"/>
    <n v="500"/>
    <n v="25"/>
    <n v="675"/>
    <n v="150"/>
  </r>
  <r>
    <s v="CMA CGM CONSTANZA"/>
    <s v="Rotterdam"/>
    <d v="2024-08-18T09:30:00"/>
    <x v="77"/>
    <x v="3"/>
    <s v="CMA"/>
    <s v="TCLU9605428"/>
    <s v="LELYSTAD"/>
    <d v="2024-08-22T15:00:00"/>
    <d v="2024-08-24T14:30:00"/>
    <x v="746"/>
    <d v="2024-08-24T14:30:00"/>
    <x v="0"/>
    <s v="NO"/>
    <n v="0"/>
    <n v="34"/>
    <x v="7"/>
    <d v="2024-08-24T14:30:00"/>
    <d v="1900-01-03T05:30:00"/>
    <n v="101.49999999994179"/>
    <x v="1"/>
    <x v="49"/>
    <n v="48"/>
    <s v="NO"/>
    <d v="1900-01-05T05:30:00"/>
    <n v="149.49999999994179"/>
    <d v="1899-12-30T00:00:00"/>
    <s v="SI"/>
    <n v="0"/>
    <d v="1900-01-05T05:00:00"/>
    <n v="148.99999999988358"/>
    <x v="1"/>
    <d v="1899-12-30T15:00:00"/>
    <s v="NO"/>
    <s v="TCLU9605428"/>
    <s v="MSI"/>
    <n v="500"/>
    <e v="#N/A"/>
    <n v="50"/>
    <n v="0"/>
    <n v="6"/>
    <s v="SATURDAY"/>
    <s v="MSISATURDAY"/>
    <n v="500"/>
    <n v="25"/>
    <n v="525"/>
    <m/>
  </r>
  <r>
    <s v="MAERSK GIBRALTAR"/>
    <s v="Rotterdam"/>
    <d v="2024-08-20T02:56:00"/>
    <x v="78"/>
    <x v="3"/>
    <s v="MAERSK"/>
    <s v="MRKU4683850"/>
    <s v="XPO TALLER LELYSTAD"/>
    <d v="2024-08-21T09:00:00"/>
    <d v="2024-08-21T09:00:00"/>
    <x v="747"/>
    <d v="2024-08-21T09:05:00"/>
    <x v="0"/>
    <s v="NO"/>
    <n v="1"/>
    <n v="34"/>
    <x v="7"/>
    <d v="2024-08-21T09:00:00"/>
    <d v="1899-12-31T06:04:00"/>
    <n v="30.066666666709352"/>
    <x v="0"/>
    <x v="1"/>
    <n v="0"/>
    <s v="SI"/>
    <d v="1899-12-31T06:04:00"/>
    <n v="30.066666666709352"/>
    <d v="1899-12-30T00:00:00"/>
    <s v="SI"/>
    <n v="0"/>
    <d v="1899-12-31T06:09:00"/>
    <n v="30.149999999965075"/>
    <x v="0"/>
    <d v="1899-12-30T09:00:00"/>
    <s v="NO"/>
    <s v="MRKU4683850"/>
    <s v="MSI"/>
    <n v="480"/>
    <e v="#N/A"/>
    <n v="50"/>
    <n v="50"/>
    <n v="3"/>
    <s v="WEEK"/>
    <s v="MSIWEEK"/>
    <n v="530"/>
    <n v="25"/>
    <n v="555"/>
    <m/>
  </r>
  <r>
    <s v="MAERSK GIBRALTAR"/>
    <s v="Rotterdam"/>
    <d v="2024-08-20T02:56:00"/>
    <x v="78"/>
    <x v="3"/>
    <s v="MAERSK"/>
    <s v="MRSU5515453"/>
    <s v="LELYSTAD"/>
    <d v="2024-08-21T09:00:00"/>
    <d v="2024-08-21T19:40:00"/>
    <x v="748"/>
    <d v="2024-08-21T20:00:00"/>
    <x v="0"/>
    <s v="NO"/>
    <n v="0"/>
    <n v="34"/>
    <x v="7"/>
    <d v="2024-08-21T19:40:00"/>
    <d v="1899-12-31T06:04:00"/>
    <n v="30.066666666709352"/>
    <x v="0"/>
    <x v="19"/>
    <n v="9"/>
    <s v="SI"/>
    <d v="1899-12-31T15:04:00"/>
    <n v="39.066666666709352"/>
    <d v="1899-12-30T01:40:00"/>
    <s v="NO"/>
    <n v="1.6666666666860692"/>
    <d v="1899-12-31T17:04:00"/>
    <n v="41.06666666676756"/>
    <x v="0"/>
    <d v="1899-12-30T18:00:00"/>
    <s v="NO"/>
    <s v="MRSU5515453"/>
    <s v="MSI"/>
    <n v="480"/>
    <e v="#N/A"/>
    <n v="50"/>
    <n v="0"/>
    <n v="3"/>
    <s v="WEEK"/>
    <s v="MSIWEEK"/>
    <n v="480"/>
    <n v="25"/>
    <n v="505"/>
    <m/>
  </r>
  <r>
    <s v="MAERSK GIBRALTAR"/>
    <s v="Rotterdam"/>
    <d v="2024-08-20T02:56:00"/>
    <x v="78"/>
    <x v="1"/>
    <s v="MAERSK"/>
    <s v="MSKU3571971"/>
    <s v="LELYSTAD"/>
    <d v="2024-08-21T09:00:00"/>
    <d v="2024-08-21T18:16:00"/>
    <x v="749"/>
    <d v="2024-08-21T18:26:00"/>
    <x v="0"/>
    <s v="NO"/>
    <n v="0"/>
    <n v="34"/>
    <x v="7"/>
    <d v="2024-08-21T18:16:00"/>
    <d v="1899-12-31T06:04:00"/>
    <n v="30.066666666709352"/>
    <x v="0"/>
    <x v="15"/>
    <n v="6.9999999999417923"/>
    <s v="SI"/>
    <d v="1899-12-31T13:04:00"/>
    <n v="37.066666666651145"/>
    <d v="1899-12-30T02:16:00"/>
    <s v="NO"/>
    <n v="2.2666666667209938"/>
    <d v="1899-12-31T15:30:00"/>
    <n v="39.500000000058208"/>
    <x v="0"/>
    <d v="1899-12-30T16:00:00"/>
    <s v="NO"/>
    <s v="MSKU3571971"/>
    <s v="LOGIX"/>
    <n v="530"/>
    <e v="#N/A"/>
    <n v="50"/>
    <n v="0"/>
    <n v="3"/>
    <s v="WEEK"/>
    <s v="LOGIXWEEK"/>
    <n v="530"/>
    <n v="25"/>
    <n v="555"/>
    <m/>
  </r>
  <r>
    <s v="MAERSK GIBRALTAR"/>
    <s v="Rotterdam"/>
    <d v="2024-08-20T02:56:00"/>
    <x v="78"/>
    <x v="2"/>
    <s v="MAERSK"/>
    <s v="MSKU8976308"/>
    <s v="LELYSTAD"/>
    <d v="2024-08-21T09:00:00"/>
    <d v="2024-08-21T11:23:00"/>
    <x v="750"/>
    <d v="2024-08-21T11:55:00"/>
    <x v="0"/>
    <s v="NO"/>
    <n v="0"/>
    <n v="34"/>
    <x v="7"/>
    <d v="2024-08-21T11:23:00"/>
    <d v="1899-12-31T06:04:00"/>
    <n v="30.066666666709352"/>
    <x v="0"/>
    <x v="6"/>
    <n v="3"/>
    <s v="SI"/>
    <d v="1899-12-31T09:04:00"/>
    <n v="33.066666666709352"/>
    <d v="1899-12-30T00:00:00"/>
    <s v="SI"/>
    <n v="0"/>
    <d v="1899-12-31T08:59:00"/>
    <n v="32.983333333453629"/>
    <x v="0"/>
    <d v="1899-12-30T12:00:00"/>
    <s v="NO"/>
    <s v="MSKU8976308"/>
    <s v="OM TRANSPORT"/>
    <n v="475"/>
    <e v="#N/A"/>
    <n v="50"/>
    <n v="0"/>
    <n v="3"/>
    <s v="WEEK"/>
    <s v="OM TRANSPORTWEEK"/>
    <n v="475"/>
    <n v="25"/>
    <n v="500"/>
    <m/>
  </r>
  <r>
    <s v="MAERSK GIBRALTAR"/>
    <s v="Rotterdam"/>
    <d v="2024-08-20T02:56:00"/>
    <x v="78"/>
    <x v="1"/>
    <s v="MAERSK"/>
    <s v="MSKU9142399"/>
    <s v="LELYSTAD"/>
    <d v="2024-08-21T09:00:00"/>
    <d v="2024-08-21T13:44:00"/>
    <x v="751"/>
    <d v="2024-08-21T14:02:00"/>
    <x v="0"/>
    <s v="NO"/>
    <n v="0"/>
    <n v="34"/>
    <x v="7"/>
    <d v="2024-08-21T13:44:00"/>
    <d v="1899-12-31T06:04:00"/>
    <n v="30.066666666709352"/>
    <x v="0"/>
    <x v="5"/>
    <n v="4.5"/>
    <s v="SI"/>
    <d v="1899-12-31T10:34:00"/>
    <n v="34.566666666709352"/>
    <d v="1899-12-30T00:14:00"/>
    <s v="SI"/>
    <n v="0.2333333333954215"/>
    <d v="1899-12-31T11:06:00"/>
    <n v="35.100000000034925"/>
    <x v="0"/>
    <d v="1899-12-30T13:30:00"/>
    <s v="NO"/>
    <s v="MSKU9142399"/>
    <s v="LOGIX"/>
    <n v="530"/>
    <e v="#N/A"/>
    <n v="50"/>
    <n v="0"/>
    <n v="3"/>
    <s v="WEEK"/>
    <s v="LOGIXWEEK"/>
    <n v="530"/>
    <n v="25"/>
    <n v="555"/>
    <m/>
  </r>
  <r>
    <s v="MAERSK GIBRALTAR"/>
    <s v="Rotterdam"/>
    <d v="2024-08-20T02:56:00"/>
    <x v="78"/>
    <x v="3"/>
    <s v="MAERSK"/>
    <s v="TCLU1812429"/>
    <s v="LELYSTAD"/>
    <d v="2024-08-21T09:00:00"/>
    <d v="2024-08-21T14:10:00"/>
    <x v="752"/>
    <d v="2024-08-21T14:30:00"/>
    <x v="0"/>
    <s v="NO"/>
    <n v="0"/>
    <n v="34"/>
    <x v="7"/>
    <d v="2024-08-21T14:10:00"/>
    <d v="1899-12-31T06:04:00"/>
    <n v="30.066666666709352"/>
    <x v="0"/>
    <x v="22"/>
    <n v="5.0000000000582077"/>
    <s v="SI"/>
    <d v="1899-12-31T11:04:00"/>
    <n v="35.06666666676756"/>
    <d v="1899-12-30T00:10:00"/>
    <s v="SI"/>
    <n v="0.16666666668606922"/>
    <d v="1899-12-31T11:34:00"/>
    <n v="35.566666666651145"/>
    <x v="0"/>
    <d v="1899-12-30T14:00:00"/>
    <s v="NO"/>
    <s v="TCLU1812429"/>
    <s v="MSI"/>
    <n v="480"/>
    <e v="#N/A"/>
    <n v="50"/>
    <n v="0"/>
    <n v="3"/>
    <s v="WEEK"/>
    <s v="MSIWEEK"/>
    <n v="480"/>
    <n v="25"/>
    <n v="505"/>
    <m/>
  </r>
  <r>
    <s v="MONACO MAERSK"/>
    <s v="Rotterdam"/>
    <d v="2024-08-21T03:34:00"/>
    <x v="79"/>
    <x v="0"/>
    <s v="MAERSK"/>
    <s v="BSIU9240268"/>
    <s v="LELYSTAD"/>
    <d v="2024-08-21T23:00:00"/>
    <d v="2024-08-22T09:37:00"/>
    <x v="753"/>
    <d v="2024-08-22T10:00:00"/>
    <x v="0"/>
    <s v="NO"/>
    <n v="0"/>
    <n v="34"/>
    <x v="7"/>
    <d v="2024-08-22T09:37:00"/>
    <d v="1899-12-30T19:26:00"/>
    <n v="19.433333333465271"/>
    <x v="0"/>
    <x v="23"/>
    <n v="12"/>
    <s v="SI"/>
    <d v="1899-12-31T07:26:00"/>
    <n v="31.433333333465271"/>
    <d v="1899-12-30T00:00:00"/>
    <s v="SI"/>
    <n v="0"/>
    <d v="1899-12-31T06:26:00"/>
    <n v="30.433333333348855"/>
    <x v="0"/>
    <d v="1899-12-30T11:00:00"/>
    <s v="NO"/>
    <s v="BSIU9240268"/>
    <s v="CTU FLEVOKUST BV"/>
    <n v="520"/>
    <e v="#N/A"/>
    <n v="35"/>
    <n v="0"/>
    <n v="4"/>
    <s v="WEEK"/>
    <s v="CTU FLEVOKUST BVWEEK"/>
    <n v="520"/>
    <n v="0"/>
    <n v="670"/>
    <n v="150"/>
  </r>
  <r>
    <s v="MONACO MAERSK"/>
    <s v="Rotterdam"/>
    <d v="2024-08-21T03:34:00"/>
    <x v="79"/>
    <x v="0"/>
    <s v="MAERSK"/>
    <s v="BSIU9844083"/>
    <s v="SIMEI LELYSTAD"/>
    <d v="2024-08-23T07:00:00"/>
    <d v="2024-08-23T13:08:00"/>
    <x v="754"/>
    <d v="2024-08-23T13:15:00"/>
    <x v="1"/>
    <s v="NO"/>
    <n v="0"/>
    <n v="34"/>
    <x v="7"/>
    <d v="2024-08-23T13:08:00"/>
    <d v="1900-01-01T03:26:00"/>
    <n v="51.433333333348855"/>
    <x v="1"/>
    <x v="15"/>
    <n v="7.0000000001164153"/>
    <s v="SI"/>
    <d v="1900-01-01T10:26:00"/>
    <n v="58.433333333465271"/>
    <d v="1899-12-30T00:00:00"/>
    <s v="SI"/>
    <n v="0"/>
    <d v="1900-01-01T09:41:00"/>
    <n v="57.683333333465271"/>
    <x v="1"/>
    <d v="1899-12-30T14:00:00"/>
    <s v="NO"/>
    <s v="BSIU9844083"/>
    <s v="CTU FLEVOKUST BV"/>
    <n v="380"/>
    <e v="#N/A"/>
    <n v="35"/>
    <n v="0"/>
    <n v="5"/>
    <s v="WEEK"/>
    <s v="CTU FLEVOKUST BVWEEK"/>
    <n v="380"/>
    <n v="0"/>
    <n v="380"/>
    <m/>
  </r>
  <r>
    <s v="MONACO MAERSK"/>
    <s v="Rotterdam"/>
    <d v="2024-08-21T03:34:00"/>
    <x v="79"/>
    <x v="3"/>
    <s v="MAERSK"/>
    <s v="CAAU6271903"/>
    <s v="SIMEI LELYSTAD"/>
    <d v="2024-08-21T23:00:00"/>
    <d v="2024-08-22T20:10:00"/>
    <x v="755"/>
    <d v="2024-08-22T20:10:00"/>
    <x v="0"/>
    <s v="NO"/>
    <n v="2"/>
    <n v="34"/>
    <x v="7"/>
    <d v="2024-08-22T20:10:00"/>
    <d v="1899-12-30T19:26:00"/>
    <n v="19.433333333465271"/>
    <x v="0"/>
    <x v="92"/>
    <n v="21.499999999883585"/>
    <s v="SI"/>
    <d v="1899-12-31T16:56:00"/>
    <n v="40.933333333348855"/>
    <d v="1899-12-30T00:00:00"/>
    <s v="SI"/>
    <n v="0"/>
    <d v="1899-12-31T16:36:00"/>
    <n v="40.60000000015134"/>
    <x v="0"/>
    <d v="1899-12-30T20:30:00"/>
    <s v="NIGHT"/>
    <s v="CAAU6271903"/>
    <s v="MSI"/>
    <n v="530"/>
    <e v="#N/A"/>
    <n v="50"/>
    <n v="100"/>
    <n v="4"/>
    <s v="NIGHT"/>
    <s v="MSINIGHT"/>
    <n v="630"/>
    <n v="25"/>
    <n v="805"/>
    <n v="150"/>
  </r>
  <r>
    <s v="MONACO MAERSK"/>
    <s v="Rotterdam"/>
    <d v="2024-08-21T03:34:00"/>
    <x v="79"/>
    <x v="2"/>
    <s v="MAERSK"/>
    <s v="CAAU6426651"/>
    <s v="LELYSTAD"/>
    <d v="2024-08-21T23:00:00"/>
    <d v="2024-08-23T00:30:00"/>
    <x v="756"/>
    <d v="2024-08-23T00:50:00"/>
    <x v="0"/>
    <s v="NO"/>
    <n v="0"/>
    <n v="34"/>
    <x v="7"/>
    <d v="2024-08-23T00:30:00"/>
    <d v="1899-12-30T19:26:00"/>
    <n v="19.433333333465271"/>
    <x v="0"/>
    <x v="63"/>
    <n v="24"/>
    <s v="SI"/>
    <d v="1899-12-31T19:26:00"/>
    <n v="43.433333333465271"/>
    <d v="1899-12-30T01:30:00"/>
    <s v="NO"/>
    <n v="1.5"/>
    <d v="1899-12-31T21:16:00"/>
    <n v="45.266666666662786"/>
    <x v="0"/>
    <d v="1899-12-30T23:00:00"/>
    <s v="NIGHT"/>
    <s v="CAAU6426651"/>
    <s v="OM TRANSPORT"/>
    <n v="475"/>
    <e v="#N/A"/>
    <n v="50"/>
    <n v="0"/>
    <n v="4"/>
    <s v="NIGHT"/>
    <s v="OM TRANSPORTNIGHT"/>
    <n v="475"/>
    <n v="25"/>
    <n v="500"/>
    <m/>
  </r>
  <r>
    <s v="MONACO MAERSK"/>
    <s v="Rotterdam"/>
    <d v="2024-08-21T03:34:00"/>
    <x v="79"/>
    <x v="2"/>
    <s v="MAERSK"/>
    <s v="CAAU6485715"/>
    <s v="LELYSTAD"/>
    <d v="2024-08-21T23:00:00"/>
    <d v="2024-08-22T05:32:00"/>
    <x v="757"/>
    <d v="2024-08-22T06:00:00"/>
    <x v="0"/>
    <s v="NO"/>
    <n v="0"/>
    <n v="34"/>
    <x v="7"/>
    <d v="2024-08-22T05:32:00"/>
    <d v="1899-12-30T19:26:00"/>
    <n v="19.433333333465271"/>
    <x v="0"/>
    <x v="15"/>
    <n v="6.9999999999417923"/>
    <s v="SI"/>
    <d v="1899-12-31T02:26:00"/>
    <n v="26.433333333407063"/>
    <d v="1899-12-30T00:00:00"/>
    <s v="SI"/>
    <n v="0"/>
    <d v="1899-12-31T02:26:00"/>
    <n v="26.433333333407063"/>
    <x v="0"/>
    <d v="1899-12-30T06:00:00"/>
    <s v="NO"/>
    <s v="CAAU6485715"/>
    <s v="OM TRANSPORT"/>
    <n v="475"/>
    <e v="#N/A"/>
    <n v="50"/>
    <n v="0"/>
    <n v="4"/>
    <s v="WEEK"/>
    <s v="OM TRANSPORTWEEK"/>
    <n v="475"/>
    <n v="25"/>
    <n v="500"/>
    <m/>
  </r>
  <r>
    <s v="MONACO MAERSK"/>
    <s v="Rotterdam"/>
    <d v="2024-08-21T03:34:00"/>
    <x v="79"/>
    <x v="3"/>
    <s v="MAERSK"/>
    <s v="CAIU8428091"/>
    <s v="SIMEI LELYSTAD"/>
    <d v="2024-08-21T23:00:00"/>
    <d v="2024-08-22T19:00:00"/>
    <x v="741"/>
    <d v="2024-08-22T19:00:00"/>
    <x v="0"/>
    <s v="NO"/>
    <n v="1"/>
    <n v="34"/>
    <x v="7"/>
    <d v="2024-08-22T19:00:00"/>
    <d v="1899-12-30T19:26:00"/>
    <n v="19.433333333465271"/>
    <x v="0"/>
    <x v="30"/>
    <n v="19.999999999883585"/>
    <s v="SI"/>
    <d v="1899-12-31T15:26:00"/>
    <n v="39.433333333348855"/>
    <d v="1899-12-30T00:00:00"/>
    <s v="SI"/>
    <n v="0"/>
    <d v="1899-12-31T15:26:00"/>
    <n v="39.433333333348855"/>
    <x v="0"/>
    <d v="1899-12-30T19:00:00"/>
    <s v="NO"/>
    <s v="CAIU8428091"/>
    <s v="MSI"/>
    <n v="480"/>
    <e v="#N/A"/>
    <n v="50"/>
    <n v="50"/>
    <n v="4"/>
    <s v="WEEK"/>
    <s v="MSIWEEK"/>
    <n v="530"/>
    <n v="25"/>
    <n v="555"/>
    <m/>
  </r>
  <r>
    <s v="MONACO MAERSK"/>
    <s v="Rotterdam"/>
    <d v="2024-08-21T03:34:00"/>
    <x v="79"/>
    <x v="0"/>
    <s v="MAERSK"/>
    <s v="GAOU6861162"/>
    <s v="SIMEI LELYSTAD"/>
    <d v="2024-08-23T07:00:00"/>
    <d v="2024-08-23T11:42:00"/>
    <x v="758"/>
    <d v="2024-08-23T12:00:00"/>
    <x v="1"/>
    <s v="NO"/>
    <n v="0"/>
    <n v="34"/>
    <x v="7"/>
    <d v="2024-08-23T11:42:00"/>
    <d v="1900-01-01T03:26:00"/>
    <n v="51.433333333348855"/>
    <x v="1"/>
    <x v="22"/>
    <n v="5.0000000000582077"/>
    <s v="SI"/>
    <d v="1900-01-01T08:26:00"/>
    <n v="56.433333333407063"/>
    <d v="1899-12-30T00:00:00"/>
    <s v="SI"/>
    <n v="0"/>
    <d v="1900-01-01T08:26:00"/>
    <n v="56.433333333407063"/>
    <x v="1"/>
    <d v="1899-12-30T12:00:00"/>
    <s v="NO"/>
    <s v="GAOU6861162"/>
    <s v="CTU FLEVOKUST BV"/>
    <n v="380"/>
    <e v="#N/A"/>
    <n v="35"/>
    <n v="0"/>
    <n v="5"/>
    <s v="WEEK"/>
    <s v="CTU FLEVOKUST BVWEEK"/>
    <n v="380"/>
    <n v="0"/>
    <n v="380"/>
    <m/>
  </r>
  <r>
    <s v="MONACO MAERSK"/>
    <s v="Rotterdam"/>
    <d v="2024-08-21T03:34:00"/>
    <x v="79"/>
    <x v="0"/>
    <s v="MAERSK"/>
    <s v="GCXU5577641"/>
    <s v="SIMEI LELYSTAD"/>
    <d v="2024-08-23T07:00:00"/>
    <d v="2024-08-25T09:20:00"/>
    <x v="759"/>
    <d v="2024-08-25T09:30:00"/>
    <x v="1"/>
    <s v="NO"/>
    <n v="0"/>
    <n v="34"/>
    <x v="7"/>
    <d v="2024-08-25T09:20:00"/>
    <d v="1900-01-01T03:26:00"/>
    <n v="51.433333333348855"/>
    <x v="1"/>
    <x v="54"/>
    <n v="51"/>
    <s v="NO"/>
    <d v="1900-01-03T06:26:00"/>
    <n v="102.43333333334886"/>
    <d v="1899-12-30T00:00:00"/>
    <s v="SI"/>
    <n v="0"/>
    <d v="1900-01-03T05:56:00"/>
    <n v="101.93333333346527"/>
    <x v="1"/>
    <d v="1899-12-30T10:00:00"/>
    <s v="NO"/>
    <s v="GCXU5577641"/>
    <s v="CTU FLEVOKUST BV"/>
    <n v="500"/>
    <e v="#N/A"/>
    <n v="35"/>
    <n v="0"/>
    <n v="7"/>
    <s v="SUNDAY"/>
    <s v="CTU FLEVOKUST BVSUNDAY"/>
    <n v="500"/>
    <n v="0"/>
    <n v="500"/>
    <m/>
  </r>
  <r>
    <s v="MONACO MAERSK"/>
    <s v="Rotterdam"/>
    <d v="2024-08-21T03:34:00"/>
    <x v="79"/>
    <x v="0"/>
    <s v="MAERSK"/>
    <s v="GCXU6256796"/>
    <s v="LELYSTAD"/>
    <d v="2024-08-21T23:00:00"/>
    <d v="2024-08-22T14:26:00"/>
    <x v="760"/>
    <d v="2024-08-22T14:42:00"/>
    <x v="0"/>
    <s v="NO"/>
    <n v="0"/>
    <n v="34"/>
    <x v="7"/>
    <d v="2024-08-22T14:26:00"/>
    <d v="1899-12-30T19:26:00"/>
    <n v="19.433333333465271"/>
    <x v="0"/>
    <x v="16"/>
    <n v="15.999999999941792"/>
    <s v="SI"/>
    <d v="1899-12-31T11:26:00"/>
    <n v="35.433333333407063"/>
    <d v="1899-12-30T00:00:00"/>
    <s v="SI"/>
    <n v="0"/>
    <d v="1899-12-31T11:08:00"/>
    <n v="35.133333333476912"/>
    <x v="0"/>
    <d v="1899-12-30T15:00:00"/>
    <s v="NO"/>
    <s v="GCXU6256796"/>
    <s v="CTU FLEVOKUST BV"/>
    <n v="520"/>
    <e v="#N/A"/>
    <n v="35"/>
    <n v="0"/>
    <n v="4"/>
    <s v="WEEK"/>
    <s v="CTU FLEVOKUST BVWEEK"/>
    <n v="520"/>
    <n v="0"/>
    <n v="520"/>
    <m/>
  </r>
  <r>
    <s v="MONACO MAERSK"/>
    <s v="Rotterdam"/>
    <d v="2024-08-21T03:34:00"/>
    <x v="79"/>
    <x v="2"/>
    <s v="MAERSK"/>
    <s v="HASU4152501"/>
    <s v="SIMEI LELYSTAD"/>
    <d v="2024-08-21T23:00:00"/>
    <d v="2024-08-22T15:30:00"/>
    <x v="761"/>
    <d v="2024-08-22T15:30:00"/>
    <x v="0"/>
    <s v="NO"/>
    <n v="1"/>
    <n v="34"/>
    <x v="7"/>
    <d v="2024-08-22T15:30:00"/>
    <d v="1899-12-30T19:26:00"/>
    <n v="19.433333333465271"/>
    <x v="0"/>
    <x v="4"/>
    <n v="16.999999999883585"/>
    <s v="SI"/>
    <d v="1899-12-31T12:26:00"/>
    <n v="36.433333333348855"/>
    <d v="1899-12-30T00:00:00"/>
    <s v="SI"/>
    <n v="0"/>
    <d v="1899-12-31T11:56:00"/>
    <n v="35.933333333465271"/>
    <x v="0"/>
    <d v="1899-12-30T16:00:00"/>
    <s v="NO"/>
    <s v="HASU4152501"/>
    <s v="OM TRANSPORT"/>
    <n v="475"/>
    <e v="#N/A"/>
    <n v="50"/>
    <n v="50"/>
    <n v="4"/>
    <s v="WEEK"/>
    <s v="OM TRANSPORTWEEK"/>
    <n v="525"/>
    <n v="25"/>
    <n v="550"/>
    <m/>
  </r>
  <r>
    <s v="MONACO MAERSK"/>
    <s v="Rotterdam"/>
    <d v="2024-08-21T03:34:00"/>
    <x v="79"/>
    <x v="2"/>
    <s v="MAERSK"/>
    <s v="HASU4209401"/>
    <s v="LELYSTAD"/>
    <d v="2024-08-21T23:00:00"/>
    <d v="2024-08-21T22:16:00"/>
    <x v="762"/>
    <d v="2024-08-21T22:30:00"/>
    <x v="0"/>
    <s v="NO"/>
    <n v="0"/>
    <n v="34"/>
    <x v="7"/>
    <d v="2024-08-21T22:16:00"/>
    <d v="1899-12-30T19:26:00"/>
    <n v="19.433333333465271"/>
    <x v="0"/>
    <x v="1"/>
    <n v="0"/>
    <s v="SI"/>
    <d v="1899-12-30T19:26:00"/>
    <n v="19.433333333465271"/>
    <d v="1899-12-30T00:00:00"/>
    <s v="SI"/>
    <n v="0"/>
    <d v="1899-12-30T18:56:00"/>
    <n v="18.933333333407063"/>
    <x v="0"/>
    <d v="1899-12-30T23:00:00"/>
    <s v="NIGHT"/>
    <s v="HASU4209401"/>
    <s v="OM TRANSPORT"/>
    <n v="475"/>
    <e v="#N/A"/>
    <n v="50"/>
    <n v="0"/>
    <n v="3"/>
    <s v="NIGHT"/>
    <s v="OM TRANSPORTNIGHT"/>
    <n v="475"/>
    <n v="25"/>
    <n v="500"/>
    <m/>
  </r>
  <r>
    <s v="MONACO MAERSK"/>
    <s v="Rotterdam"/>
    <d v="2024-08-21T03:34:00"/>
    <x v="79"/>
    <x v="0"/>
    <s v="MAERSK"/>
    <s v="HASU4570604"/>
    <s v="SIMEI LELYSTAD"/>
    <d v="2024-08-23T07:00:00"/>
    <d v="2024-08-23T19:45:00"/>
    <x v="763"/>
    <d v="2024-08-23T19:45:00"/>
    <x v="1"/>
    <s v="NO"/>
    <n v="0"/>
    <n v="34"/>
    <x v="7"/>
    <d v="2024-08-23T19:45:00"/>
    <d v="1900-01-01T03:26:00"/>
    <n v="51.433333333348855"/>
    <x v="1"/>
    <x v="13"/>
    <n v="13.000000000116415"/>
    <s v="SI"/>
    <d v="1900-01-01T16:26:00"/>
    <n v="64.433333333465271"/>
    <d v="1899-12-30T00:00:00"/>
    <s v="SI"/>
    <n v="0"/>
    <d v="1900-01-01T16:11:00"/>
    <n v="64.183333333348855"/>
    <x v="1"/>
    <d v="1899-12-30T20:00:00"/>
    <s v="NIGHT"/>
    <s v="HASU4570604"/>
    <s v="CTU FLEVOKUST BV"/>
    <n v="380"/>
    <e v="#N/A"/>
    <n v="35"/>
    <n v="0"/>
    <n v="5"/>
    <s v="NIGHT"/>
    <s v="CTU FLEVOKUST BVNIGHT"/>
    <n v="380"/>
    <n v="0"/>
    <n v="380"/>
    <m/>
  </r>
  <r>
    <s v="MONACO MAERSK"/>
    <s v="Rotterdam"/>
    <d v="2024-08-21T03:34:00"/>
    <x v="79"/>
    <x v="0"/>
    <s v="MAERSK"/>
    <s v="HASU4696090"/>
    <s v="LELYSTAD"/>
    <d v="2024-08-23T07:00:00"/>
    <d v="2024-08-23T15:32:00"/>
    <x v="764"/>
    <d v="2024-08-24T07:05:00"/>
    <x v="1"/>
    <s v="NO"/>
    <n v="0"/>
    <n v="34"/>
    <x v="7"/>
    <d v="2024-08-23T15:32:00"/>
    <d v="1900-01-01T03:26:00"/>
    <n v="51.433333333348855"/>
    <x v="1"/>
    <x v="17"/>
    <n v="11.000000000058208"/>
    <s v="SI"/>
    <d v="1900-01-01T14:26:00"/>
    <n v="62.433333333407063"/>
    <d v="1899-12-30T00:00:00"/>
    <s v="SI"/>
    <n v="0"/>
    <d v="1900-01-02T03:31:00"/>
    <n v="75.516666666779201"/>
    <x v="1"/>
    <d v="1899-12-30T18:00:00"/>
    <s v="NO"/>
    <s v="HASU4696090"/>
    <s v="CTU FLEVOKUST BV"/>
    <n v="380"/>
    <e v="#N/A"/>
    <n v="35"/>
    <n v="0"/>
    <n v="5"/>
    <s v="WEEK"/>
    <s v="CTU FLEVOKUST BVWEEK"/>
    <n v="380"/>
    <n v="0"/>
    <n v="380"/>
    <m/>
  </r>
  <r>
    <s v="MONACO MAERSK"/>
    <s v="Rotterdam"/>
    <d v="2024-08-21T03:34:00"/>
    <x v="79"/>
    <x v="0"/>
    <s v="MAERSK"/>
    <s v="HASU5120670"/>
    <s v="SIMEI LELYSTAD"/>
    <d v="2024-08-23T07:00:00"/>
    <d v="2024-08-23T17:51:00"/>
    <x v="764"/>
    <d v="2024-08-23T17:55:00"/>
    <x v="1"/>
    <s v="NO"/>
    <n v="0"/>
    <n v="34"/>
    <x v="7"/>
    <d v="2024-08-23T17:51:00"/>
    <d v="1900-01-01T03:26:00"/>
    <n v="51.433333333348855"/>
    <x v="1"/>
    <x v="17"/>
    <n v="11.000000000058208"/>
    <s v="SI"/>
    <d v="1900-01-01T14:26:00"/>
    <n v="62.433333333407063"/>
    <d v="1899-12-30T00:00:00"/>
    <s v="SI"/>
    <n v="0"/>
    <d v="1900-01-01T14:21:00"/>
    <n v="62.35000000015134"/>
    <x v="1"/>
    <d v="1899-12-30T18:00:00"/>
    <s v="NO"/>
    <s v="HASU5120670"/>
    <s v="CTU FLEVOKUST BV"/>
    <n v="380"/>
    <e v="#N/A"/>
    <n v="35"/>
    <n v="0"/>
    <n v="5"/>
    <s v="WEEK"/>
    <s v="CTU FLEVOKUST BVWEEK"/>
    <n v="380"/>
    <n v="0"/>
    <n v="380"/>
    <m/>
  </r>
  <r>
    <s v="MONACO MAERSK"/>
    <s v="Rotterdam"/>
    <d v="2024-08-21T03:34:00"/>
    <x v="79"/>
    <x v="0"/>
    <s v="MAERSK"/>
    <s v="MAEU9198511"/>
    <s v="SIMEI LELYSTAD"/>
    <d v="2024-08-21T23:00:00"/>
    <d v="2024-08-22T11:57:00"/>
    <x v="765"/>
    <d v="2024-08-22T12:05:00"/>
    <x v="0"/>
    <s v="NO"/>
    <n v="0"/>
    <n v="34"/>
    <x v="7"/>
    <d v="2024-08-22T11:57:00"/>
    <d v="1899-12-30T19:26:00"/>
    <n v="19.433333333465271"/>
    <x v="0"/>
    <x v="13"/>
    <n v="12.999999999941792"/>
    <s v="SI"/>
    <d v="1899-12-31T08:26:00"/>
    <n v="32.433333333407063"/>
    <d v="1899-12-30T00:00:00"/>
    <s v="SI"/>
    <n v="0"/>
    <d v="1899-12-31T08:31:00"/>
    <n v="32.516666666662786"/>
    <x v="0"/>
    <d v="1899-12-30T12:00:00"/>
    <s v="NO"/>
    <s v="MAEU9198511"/>
    <s v="CTU FLEVOKUST BV"/>
    <n v="520"/>
    <e v="#N/A"/>
    <n v="35"/>
    <n v="0"/>
    <n v="4"/>
    <s v="WEEK"/>
    <s v="CTU FLEVOKUST BVWEEK"/>
    <n v="520"/>
    <n v="0"/>
    <n v="520"/>
    <m/>
  </r>
  <r>
    <s v="MONACO MAERSK"/>
    <s v="Rotterdam"/>
    <d v="2024-08-21T03:34:00"/>
    <x v="79"/>
    <x v="2"/>
    <s v="MAERSK"/>
    <s v="MAEU9214401"/>
    <s v="SIMEI LELYSTAD"/>
    <d v="2024-08-21T23:00:00"/>
    <d v="2024-08-22T08:35:00"/>
    <x v="766"/>
    <d v="2024-08-22T08:35:00"/>
    <x v="0"/>
    <s v="NO"/>
    <n v="1"/>
    <n v="34"/>
    <x v="7"/>
    <d v="2024-08-22T08:35:00"/>
    <d v="1899-12-30T19:26:00"/>
    <n v="19.433333333465271"/>
    <x v="0"/>
    <x v="36"/>
    <n v="9.9999999999417923"/>
    <s v="SI"/>
    <d v="1899-12-31T05:26:00"/>
    <n v="29.433333333407063"/>
    <d v="1899-12-30T00:00:00"/>
    <s v="SI"/>
    <n v="0"/>
    <d v="1899-12-31T05:01:00"/>
    <n v="29.016666666779201"/>
    <x v="0"/>
    <d v="1899-12-30T09:00:00"/>
    <s v="NO"/>
    <s v="MAEU9214401"/>
    <s v="OM TRANSPORT"/>
    <n v="475"/>
    <e v="#N/A"/>
    <n v="50"/>
    <n v="50"/>
    <n v="4"/>
    <s v="WEEK"/>
    <s v="OM TRANSPORTWEEK"/>
    <n v="525"/>
    <n v="25"/>
    <n v="550"/>
    <m/>
  </r>
  <r>
    <s v="MONACO MAERSK"/>
    <s v="Rotterdam"/>
    <d v="2024-08-21T03:34:00"/>
    <x v="79"/>
    <x v="3"/>
    <s v="MAERSK"/>
    <s v="MAEU9236838"/>
    <s v="SIMEI LELYSTAD"/>
    <d v="2024-08-21T23:00:00"/>
    <d v="2024-08-23T06:36:00"/>
    <x v="767"/>
    <d v="2024-08-23T06:56:00"/>
    <x v="0"/>
    <s v="NO"/>
    <n v="2"/>
    <n v="34"/>
    <x v="7"/>
    <d v="2024-08-23T06:36:00"/>
    <d v="1899-12-30T19:26:00"/>
    <n v="19.433333333465271"/>
    <x v="0"/>
    <x v="11"/>
    <n v="30.999999999941792"/>
    <s v="NO"/>
    <d v="1900-01-01T02:26:00"/>
    <n v="50.433333333407063"/>
    <d v="1899-12-30T00:36:00"/>
    <s v="SI"/>
    <n v="0.6000000000349246"/>
    <d v="1900-01-01T03:22:00"/>
    <n v="51.366666666814126"/>
    <x v="1"/>
    <d v="1899-12-30T06:00:00"/>
    <s v="NO"/>
    <s v="MAEU9236838"/>
    <s v="MSI"/>
    <n v="480"/>
    <e v="#N/A"/>
    <n v="50"/>
    <n v="100"/>
    <n v="5"/>
    <s v="WEEK"/>
    <s v="MSIWEEK"/>
    <n v="580"/>
    <n v="25"/>
    <n v="605"/>
    <m/>
  </r>
  <r>
    <s v="MONACO MAERSK"/>
    <s v="Rotterdam"/>
    <d v="2024-08-21T03:34:00"/>
    <x v="79"/>
    <x v="0"/>
    <s v="MAERSK"/>
    <s v="MRKU2277868"/>
    <s v="LELYSTAD"/>
    <d v="2024-08-23T07:00:00"/>
    <d v="2024-08-23T08:54:00"/>
    <x v="768"/>
    <d v="2024-08-23T09:25:00"/>
    <x v="1"/>
    <s v="CLEANING"/>
    <n v="0"/>
    <n v="34"/>
    <x v="7"/>
    <d v="2024-08-23T08:54:00"/>
    <d v="1900-01-01T03:26:00"/>
    <n v="51.433333333348855"/>
    <x v="1"/>
    <x v="2"/>
    <n v="4.0000000001164153"/>
    <s v="SI"/>
    <d v="1900-01-01T07:26:00"/>
    <n v="55.433333333465271"/>
    <d v="1899-12-30T00:00:00"/>
    <s v="SI"/>
    <n v="0"/>
    <d v="1900-01-01T05:51:00"/>
    <n v="53.850000000034925"/>
    <x v="1"/>
    <d v="1899-12-30T11:00:00"/>
    <s v="NO"/>
    <s v="MRKU2277868"/>
    <s v="CTU FLEVOKUST BV"/>
    <n v="380"/>
    <n v="100"/>
    <n v="35"/>
    <n v="0"/>
    <n v="5"/>
    <s v="WEEK"/>
    <s v="CTU FLEVOKUST BVWEEK"/>
    <n v="480"/>
    <n v="0"/>
    <n v="480"/>
    <m/>
  </r>
  <r>
    <s v="MONACO MAERSK"/>
    <s v="Rotterdam"/>
    <d v="2024-08-21T03:34:00"/>
    <x v="79"/>
    <x v="0"/>
    <s v="MAERSK"/>
    <s v="MRKU2425970"/>
    <s v="LELYSTAD"/>
    <d v="2024-08-23T07:00:00"/>
    <d v="2024-08-23T10:18:00"/>
    <x v="768"/>
    <d v="2024-08-23T12:13:00"/>
    <x v="1"/>
    <s v="CLEANING"/>
    <n v="0"/>
    <n v="34"/>
    <x v="7"/>
    <d v="2024-08-23T10:18:00"/>
    <d v="1900-01-01T03:26:00"/>
    <n v="51.433333333348855"/>
    <x v="1"/>
    <x v="2"/>
    <n v="4.0000000001164153"/>
    <s v="SI"/>
    <d v="1900-01-01T07:26:00"/>
    <n v="55.433333333465271"/>
    <d v="1899-12-30T00:00:00"/>
    <s v="SI"/>
    <n v="0"/>
    <d v="1900-01-01T08:39:00"/>
    <n v="56.650000000081491"/>
    <x v="1"/>
    <d v="1899-12-30T11:00:00"/>
    <s v="NO"/>
    <s v="MRKU2425970"/>
    <s v="CTU FLEVOKUST BV"/>
    <n v="380"/>
    <n v="100"/>
    <n v="35"/>
    <n v="0"/>
    <n v="5"/>
    <s v="WEEK"/>
    <s v="CTU FLEVOKUST BVWEEK"/>
    <n v="480"/>
    <n v="0"/>
    <n v="480"/>
    <m/>
  </r>
  <r>
    <s v="MONACO MAERSK"/>
    <s v="Rotterdam"/>
    <d v="2024-08-21T03:34:00"/>
    <x v="79"/>
    <x v="1"/>
    <s v="MAERSK"/>
    <s v="MRKU2513393"/>
    <s v="SIMEI LELYSTAD"/>
    <d v="2024-08-21T23:00:00"/>
    <d v="2024-08-22T17:30:00"/>
    <x v="761"/>
    <d v="2024-08-22T17:30:00"/>
    <x v="0"/>
    <s v="NO"/>
    <n v="0"/>
    <n v="34"/>
    <x v="7"/>
    <d v="2024-08-22T17:30:00"/>
    <d v="1899-12-30T19:26:00"/>
    <n v="19.433333333465271"/>
    <x v="0"/>
    <x v="4"/>
    <n v="16.999999999883585"/>
    <s v="SI"/>
    <d v="1899-12-31T12:26:00"/>
    <n v="36.433333333348855"/>
    <d v="1899-12-30T01:30:00"/>
    <s v="NO"/>
    <n v="1.5"/>
    <d v="1899-12-31T13:56:00"/>
    <n v="37.933333333348855"/>
    <x v="0"/>
    <d v="1899-12-30T16:00:00"/>
    <s v="NO"/>
    <s v="MRKU2513393"/>
    <s v="LOGIX"/>
    <n v="530"/>
    <e v="#N/A"/>
    <n v="50"/>
    <n v="0"/>
    <n v="4"/>
    <s v="WEEK"/>
    <s v="LOGIXWEEK"/>
    <n v="530"/>
    <n v="25"/>
    <n v="555"/>
    <m/>
  </r>
  <r>
    <s v="MONACO MAERSK"/>
    <s v="Rotterdam"/>
    <d v="2024-08-21T03:34:00"/>
    <x v="79"/>
    <x v="2"/>
    <s v="MAERSK"/>
    <s v="MRKU3897420"/>
    <s v="LELYSTAD"/>
    <d v="2024-08-21T23:00:00"/>
    <d v="2024-08-23T00:30:00"/>
    <x v="769"/>
    <d v="2024-08-23T00:50:00"/>
    <x v="0"/>
    <s v="NO"/>
    <n v="0"/>
    <n v="34"/>
    <x v="7"/>
    <d v="2024-08-23T00:30:00"/>
    <d v="1899-12-30T19:26:00"/>
    <n v="19.433333333465271"/>
    <x v="0"/>
    <x v="20"/>
    <n v="22.999999999883585"/>
    <s v="SI"/>
    <d v="1899-12-31T18:26:00"/>
    <n v="42.433333333348855"/>
    <d v="1899-12-30T02:30:00"/>
    <s v="NO"/>
    <n v="2.5000000001164153"/>
    <d v="1899-12-31T21:16:00"/>
    <n v="45.266666666662786"/>
    <x v="0"/>
    <d v="1899-12-30T22:00:00"/>
    <s v="NIGHT"/>
    <s v="MRKU3897420"/>
    <s v="OM TRANSPORT"/>
    <n v="475"/>
    <e v="#N/A"/>
    <n v="50"/>
    <n v="0"/>
    <n v="4"/>
    <s v="NIGHT"/>
    <s v="OM TRANSPORTNIGHT"/>
    <n v="475"/>
    <n v="25"/>
    <n v="500"/>
    <m/>
  </r>
  <r>
    <s v="MONACO MAERSK"/>
    <s v="Rotterdam"/>
    <d v="2024-08-21T03:34:00"/>
    <x v="79"/>
    <x v="3"/>
    <s v="MAERSK"/>
    <s v="MRKU4004923"/>
    <s v="LELYSTAD"/>
    <d v="2024-08-21T23:00:00"/>
    <d v="2024-08-22T02:50:00"/>
    <x v="770"/>
    <d v="2024-08-22T03:30:00"/>
    <x v="0"/>
    <s v="NO"/>
    <n v="0"/>
    <n v="34"/>
    <x v="7"/>
    <d v="2024-08-22T02:50:00"/>
    <d v="1899-12-30T19:26:00"/>
    <n v="19.433333333465271"/>
    <x v="0"/>
    <x v="2"/>
    <n v="3.9999999999417923"/>
    <s v="SI"/>
    <d v="1899-12-30T23:26:00"/>
    <n v="23.433333333407063"/>
    <d v="1899-12-30T00:00:00"/>
    <s v="SI"/>
    <n v="0"/>
    <d v="1899-12-30T23:56:00"/>
    <n v="23.933333333465271"/>
    <x v="0"/>
    <d v="1899-12-30T03:00:00"/>
    <s v="NIGHT"/>
    <s v="MRKU4004923"/>
    <s v="MSI"/>
    <n v="530"/>
    <e v="#N/A"/>
    <n v="50"/>
    <n v="0"/>
    <n v="4"/>
    <s v="NIGHT"/>
    <s v="MSINIGHT"/>
    <n v="530"/>
    <n v="25"/>
    <n v="555"/>
    <m/>
  </r>
  <r>
    <s v="MONACO MAERSK"/>
    <s v="Rotterdam"/>
    <d v="2024-08-21T03:34:00"/>
    <x v="79"/>
    <x v="2"/>
    <s v="MAERSK"/>
    <s v="MRKU4076538"/>
    <s v="LELYSTAD"/>
    <d v="2024-08-21T23:00:00"/>
    <d v="2024-08-22T01:10:00"/>
    <x v="771"/>
    <d v="2024-08-22T01:30:00"/>
    <x v="0"/>
    <s v="CLEANING"/>
    <n v="0"/>
    <n v="34"/>
    <x v="7"/>
    <d v="2024-08-22T01:10:00"/>
    <d v="1899-12-30T19:26:00"/>
    <n v="19.433333333465271"/>
    <x v="0"/>
    <x v="3"/>
    <n v="1.9999999998835847"/>
    <s v="SI"/>
    <d v="1899-12-30T21:26:00"/>
    <n v="21.433333333348855"/>
    <d v="1899-12-30T00:10:00"/>
    <s v="SI"/>
    <n v="0.16666666668606922"/>
    <d v="1899-12-30T21:56:00"/>
    <n v="21.933333333407063"/>
    <x v="0"/>
    <d v="1899-12-30T01:00:00"/>
    <s v="NIGHT"/>
    <s v="MRKU4076538"/>
    <s v="OM TRANSPORT"/>
    <n v="475"/>
    <n v="110"/>
    <n v="50"/>
    <n v="0"/>
    <n v="4"/>
    <s v="NIGHT"/>
    <s v="OM TRANSPORTNIGHT"/>
    <n v="585"/>
    <n v="25"/>
    <n v="610"/>
    <m/>
  </r>
  <r>
    <s v="MONACO MAERSK"/>
    <s v="Rotterdam"/>
    <d v="2024-08-21T03:34:00"/>
    <x v="79"/>
    <x v="2"/>
    <s v="MAERSK"/>
    <s v="MRKU5405751"/>
    <s v="SIMEI LELYSTAD"/>
    <d v="2024-08-21T23:00:00"/>
    <d v="2024-08-22T06:07:00"/>
    <x v="757"/>
    <d v="2024-08-22T06:14:00"/>
    <x v="0"/>
    <s v="NO"/>
    <n v="0"/>
    <n v="34"/>
    <x v="7"/>
    <d v="2024-08-22T06:07:00"/>
    <d v="1899-12-30T19:26:00"/>
    <n v="19.433333333465271"/>
    <x v="0"/>
    <x v="15"/>
    <n v="6.9999999999417923"/>
    <s v="SI"/>
    <d v="1899-12-31T02:26:00"/>
    <n v="26.433333333407063"/>
    <d v="1899-12-30T00:07:00"/>
    <s v="SI"/>
    <n v="0.11666666669771075"/>
    <d v="1899-12-31T02:40:00"/>
    <n v="26.666666666802485"/>
    <x v="0"/>
    <d v="1899-12-30T06:00:00"/>
    <s v="NO"/>
    <s v="MRKU5405751"/>
    <s v="OM TRANSPORT"/>
    <n v="475"/>
    <e v="#N/A"/>
    <n v="50"/>
    <n v="0"/>
    <n v="4"/>
    <s v="WEEK"/>
    <s v="OM TRANSPORTWEEK"/>
    <n v="475"/>
    <n v="25"/>
    <n v="500"/>
    <m/>
  </r>
  <r>
    <s v="MONACO MAERSK"/>
    <s v="Rotterdam"/>
    <d v="2024-08-21T03:34:00"/>
    <x v="79"/>
    <x v="0"/>
    <s v="MAERSK"/>
    <s v="MRKU5611979"/>
    <s v="SIMEI LELYSTAD"/>
    <d v="2024-08-23T07:00:00"/>
    <d v="2024-08-23T06:30:00"/>
    <x v="772"/>
    <d v="2024-08-23T06:42:00"/>
    <x v="1"/>
    <s v="NO"/>
    <n v="0"/>
    <n v="34"/>
    <x v="7"/>
    <d v="2024-08-23T06:30:00"/>
    <d v="1900-01-01T03:26:00"/>
    <n v="51.433333333348855"/>
    <x v="1"/>
    <x v="1"/>
    <n v="0"/>
    <s v="SI"/>
    <d v="1900-01-01T03:26:00"/>
    <n v="51.433333333348855"/>
    <d v="1899-12-30T00:00:00"/>
    <s v="SI"/>
    <n v="0"/>
    <d v="1900-01-01T03:08:00"/>
    <n v="51.133333333418705"/>
    <x v="1"/>
    <d v="1899-12-30T07:00:00"/>
    <s v="NO"/>
    <s v="MRKU5611979"/>
    <s v="CTU FLEVOKUST BV"/>
    <n v="380"/>
    <e v="#N/A"/>
    <n v="35"/>
    <n v="0"/>
    <n v="5"/>
    <s v="WEEK"/>
    <s v="CTU FLEVOKUST BVWEEK"/>
    <n v="380"/>
    <n v="0"/>
    <n v="380"/>
    <m/>
  </r>
  <r>
    <s v="MONACO MAERSK"/>
    <s v="Rotterdam"/>
    <d v="2024-08-21T03:34:00"/>
    <x v="79"/>
    <x v="4"/>
    <s v="MAERSK"/>
    <s v="MRKU6129093"/>
    <s v="LELYSTAD"/>
    <d v="2024-08-21T23:00:00"/>
    <d v="2024-08-22T05:40:00"/>
    <x v="773"/>
    <d v="2024-08-22T05:45:00"/>
    <x v="0"/>
    <s v="NO"/>
    <n v="0"/>
    <n v="34"/>
    <x v="7"/>
    <d v="2024-08-22T05:40:00"/>
    <d v="1899-12-30T19:26:00"/>
    <n v="19.433333333465271"/>
    <x v="0"/>
    <x v="8"/>
    <n v="6"/>
    <s v="SI"/>
    <d v="1899-12-31T01:26:00"/>
    <n v="25.433333333465271"/>
    <d v="1899-12-30T00:40:00"/>
    <s v="SI"/>
    <n v="0.6666666665696539"/>
    <d v="1899-12-31T02:11:00"/>
    <n v="26.183333333465271"/>
    <x v="0"/>
    <d v="1899-12-30T05:00:00"/>
    <s v="NO"/>
    <s v="MRKU6129093"/>
    <s v="AZOIA LOGISTICS"/>
    <n v="550"/>
    <e v="#N/A"/>
    <n v="45"/>
    <n v="0"/>
    <n v="4"/>
    <s v="WEEK"/>
    <s v="AZOIA LOGISTICSWEEK"/>
    <n v="550"/>
    <n v="25"/>
    <n v="575"/>
    <m/>
  </r>
  <r>
    <s v="MONACO MAERSK"/>
    <s v="Rotterdam"/>
    <d v="2024-08-21T03:34:00"/>
    <x v="79"/>
    <x v="0"/>
    <s v="MAERSK"/>
    <s v="MRSU0146938"/>
    <s v="SIMEI LELYSTAD"/>
    <d v="2024-08-23T07:00:00"/>
    <d v="2024-08-25T11:10:00"/>
    <x v="774"/>
    <d v="2024-08-25T11:20:00"/>
    <x v="1"/>
    <s v="NO"/>
    <n v="0"/>
    <n v="34"/>
    <x v="7"/>
    <d v="2024-08-25T11:10:00"/>
    <d v="1900-01-01T03:26:00"/>
    <n v="51.433333333348855"/>
    <x v="1"/>
    <x v="60"/>
    <n v="53.000000000058208"/>
    <s v="NO"/>
    <d v="1900-01-03T08:26:00"/>
    <n v="104.43333333340706"/>
    <d v="1899-12-30T00:00:00"/>
    <s v="SI"/>
    <n v="0"/>
    <d v="1900-01-03T07:46:00"/>
    <n v="103.76666666666279"/>
    <x v="1"/>
    <d v="1899-12-30T12:00:00"/>
    <s v="NO"/>
    <s v="MRSU0146938"/>
    <s v="CTU FLEVOKUST BV"/>
    <n v="500"/>
    <e v="#N/A"/>
    <n v="35"/>
    <n v="0"/>
    <n v="7"/>
    <s v="SUNDAY"/>
    <s v="CTU FLEVOKUST BVSUNDAY"/>
    <n v="500"/>
    <n v="0"/>
    <n v="500"/>
    <m/>
  </r>
  <r>
    <s v="MONACO MAERSK"/>
    <s v="Rotterdam"/>
    <d v="2024-08-21T03:34:00"/>
    <x v="79"/>
    <x v="0"/>
    <s v="MAERSK"/>
    <s v="MRSU3942245"/>
    <s v="SIMEI LELYSTAD"/>
    <d v="2024-08-23T07:00:00"/>
    <d v="2024-08-23T10:00:00"/>
    <x v="775"/>
    <d v="2024-08-23T10:22:00"/>
    <x v="1"/>
    <s v="NO"/>
    <n v="1"/>
    <n v="34"/>
    <x v="7"/>
    <d v="2024-08-23T10:00:00"/>
    <d v="1900-01-01T03:26:00"/>
    <n v="51.433333333348855"/>
    <x v="1"/>
    <x v="6"/>
    <n v="3"/>
    <s v="SI"/>
    <d v="1900-01-01T06:26:00"/>
    <n v="54.433333333348855"/>
    <d v="1899-12-30T00:00:00"/>
    <s v="SI"/>
    <n v="0"/>
    <d v="1900-01-01T06:48:00"/>
    <n v="54.799999999988358"/>
    <x v="1"/>
    <d v="1899-12-30T10:00:00"/>
    <s v="NO"/>
    <s v="MRSU3942245"/>
    <s v="CTU FLEVOKUST BV"/>
    <n v="380"/>
    <e v="#N/A"/>
    <n v="35"/>
    <n v="35"/>
    <n v="5"/>
    <s v="WEEK"/>
    <s v="CTU FLEVOKUST BVWEEK"/>
    <n v="415"/>
    <n v="0"/>
    <n v="415"/>
    <m/>
  </r>
  <r>
    <s v="MONACO MAERSK"/>
    <s v="Rotterdam"/>
    <d v="2024-08-21T03:34:00"/>
    <x v="79"/>
    <x v="0"/>
    <s v="MAERSK"/>
    <s v="MRSU4813983"/>
    <s v="SIMEI LELYSTAD"/>
    <d v="2024-08-23T07:00:00"/>
    <d v="2024-08-23T07:49:00"/>
    <x v="776"/>
    <d v="2024-08-23T08:20:00"/>
    <x v="1"/>
    <s v="NO"/>
    <n v="0"/>
    <n v="34"/>
    <x v="7"/>
    <d v="2024-08-23T07:49:00"/>
    <d v="1900-01-01T03:26:00"/>
    <n v="51.433333333348855"/>
    <x v="1"/>
    <x v="18"/>
    <n v="1.0000000001164153"/>
    <s v="SI"/>
    <d v="1900-01-01T04:26:00"/>
    <n v="52.433333333465271"/>
    <d v="1899-12-30T00:00:00"/>
    <s v="SI"/>
    <n v="0"/>
    <d v="1900-01-01T04:46:00"/>
    <n v="52.766666666662786"/>
    <x v="1"/>
    <d v="1899-12-30T08:00:00"/>
    <s v="NO"/>
    <s v="MRSU4813983"/>
    <s v="CTU FLEVOKUST BV"/>
    <n v="380"/>
    <e v="#N/A"/>
    <n v="35"/>
    <n v="0"/>
    <n v="5"/>
    <s v="WEEK"/>
    <s v="CTU FLEVOKUST BVWEEK"/>
    <n v="380"/>
    <n v="0"/>
    <n v="380"/>
    <m/>
  </r>
  <r>
    <s v="MONACO MAERSK"/>
    <s v="Rotterdam"/>
    <d v="2024-08-21T03:34:00"/>
    <x v="79"/>
    <x v="3"/>
    <s v="MAERSK"/>
    <s v="MRSU5940149"/>
    <s v="SIMEI LELYSTAD"/>
    <d v="2024-08-21T23:00:00"/>
    <d v="2024-08-22T17:20:00"/>
    <x v="777"/>
    <d v="2024-08-22T17:20:00"/>
    <x v="0"/>
    <s v="NO"/>
    <n v="0"/>
    <n v="34"/>
    <x v="7"/>
    <d v="2024-08-22T17:20:00"/>
    <d v="1899-12-30T19:26:00"/>
    <n v="19.433333333465271"/>
    <x v="0"/>
    <x v="52"/>
    <n v="18.999999999941792"/>
    <s v="SI"/>
    <d v="1899-12-31T14:26:00"/>
    <n v="38.433333333407063"/>
    <d v="1899-12-30T00:00:00"/>
    <s v="SI"/>
    <n v="0"/>
    <d v="1899-12-31T13:46:00"/>
    <n v="37.766666666662786"/>
    <x v="0"/>
    <d v="1899-12-30T18:00:00"/>
    <s v="NO"/>
    <s v="MRSU5940149"/>
    <s v="MSI"/>
    <n v="480"/>
    <e v="#N/A"/>
    <n v="50"/>
    <n v="0"/>
    <n v="4"/>
    <s v="WEEK"/>
    <s v="MSIWEEK"/>
    <n v="480"/>
    <n v="25"/>
    <n v="505"/>
    <m/>
  </r>
  <r>
    <s v="MONACO MAERSK"/>
    <s v="Rotterdam"/>
    <d v="2024-08-21T03:34:00"/>
    <x v="79"/>
    <x v="0"/>
    <s v="MAERSK"/>
    <s v="MRSU6390730"/>
    <s v="LELYSTAD"/>
    <d v="2024-08-23T07:00:00"/>
    <d v="2024-08-23T21:29:00"/>
    <x v="778"/>
    <d v="2024-08-23T22:00:00"/>
    <x v="1"/>
    <s v="NO"/>
    <n v="0"/>
    <n v="34"/>
    <x v="7"/>
    <d v="2024-08-23T21:29:00"/>
    <d v="1900-01-01T03:26:00"/>
    <n v="51.433333333348855"/>
    <x v="1"/>
    <x v="14"/>
    <n v="14.000000000058208"/>
    <s v="SI"/>
    <d v="1900-01-01T17:26:00"/>
    <n v="65.433333333407063"/>
    <d v="1899-12-30T00:29:00"/>
    <s v="SI"/>
    <n v="0.48333333333721384"/>
    <d v="1900-01-01T18:26:00"/>
    <n v="66.433333333348855"/>
    <x v="1"/>
    <d v="1899-12-30T21:00:00"/>
    <s v="NIGHT"/>
    <s v="MRSU6390730"/>
    <s v="CTU FLEVOKUST BV"/>
    <n v="380"/>
    <e v="#N/A"/>
    <n v="35"/>
    <n v="0"/>
    <n v="5"/>
    <s v="NIGHT"/>
    <s v="CTU FLEVOKUST BVNIGHT"/>
    <n v="380"/>
    <n v="0"/>
    <n v="380"/>
    <m/>
  </r>
  <r>
    <s v="MONACO MAERSK"/>
    <s v="Rotterdam"/>
    <d v="2024-08-21T03:34:00"/>
    <x v="79"/>
    <x v="0"/>
    <s v="MAERSK"/>
    <s v="MSKU0604330"/>
    <s v="SIMEI LELYSTAD"/>
    <d v="2024-08-21T23:00:00"/>
    <d v="2024-08-22T13:00:00"/>
    <x v="779"/>
    <d v="2024-08-22T13:23:00"/>
    <x v="0"/>
    <s v="NO"/>
    <n v="1"/>
    <n v="34"/>
    <x v="7"/>
    <d v="2024-08-22T13:00:00"/>
    <d v="1899-12-30T19:26:00"/>
    <n v="19.433333333465271"/>
    <x v="0"/>
    <x v="14"/>
    <n v="13.999999999883585"/>
    <s v="SI"/>
    <d v="1899-12-31T09:26:00"/>
    <n v="33.433333333348855"/>
    <d v="1899-12-30T00:00:00"/>
    <s v="SI"/>
    <n v="0"/>
    <d v="1899-12-31T09:49:00"/>
    <n v="33.816666666709352"/>
    <x v="0"/>
    <d v="1899-12-30T13:00:00"/>
    <s v="NO"/>
    <s v="MSKU0604330"/>
    <s v="CTU FLEVOKUST BV"/>
    <n v="520"/>
    <e v="#N/A"/>
    <n v="35"/>
    <n v="35"/>
    <n v="4"/>
    <s v="WEEK"/>
    <s v="CTU FLEVOKUST BVWEEK"/>
    <n v="555"/>
    <n v="0"/>
    <n v="555"/>
    <m/>
  </r>
  <r>
    <s v="MONACO MAERSK"/>
    <s v="Rotterdam"/>
    <d v="2024-08-21T03:34:00"/>
    <x v="79"/>
    <x v="2"/>
    <s v="MAERSK"/>
    <s v="MSKU1124212"/>
    <s v="LELYSTAD"/>
    <d v="2024-08-21T23:00:00"/>
    <d v="2024-08-21T23:00:00"/>
    <x v="762"/>
    <d v="2024-08-21T23:30:00"/>
    <x v="0"/>
    <s v="CLEANING"/>
    <n v="0"/>
    <n v="34"/>
    <x v="7"/>
    <d v="2024-08-21T23:00:00"/>
    <d v="1899-12-30T19:26:00"/>
    <n v="19.433333333465271"/>
    <x v="0"/>
    <x v="1"/>
    <n v="0"/>
    <s v="SI"/>
    <d v="1899-12-30T19:26:00"/>
    <n v="19.433333333465271"/>
    <d v="1899-12-30T00:00:00"/>
    <s v="SI"/>
    <n v="0"/>
    <d v="1899-12-30T19:56:00"/>
    <n v="19.933333333348855"/>
    <x v="0"/>
    <d v="1899-12-30T23:00:00"/>
    <s v="NIGHT"/>
    <s v="MSKU1124212"/>
    <s v="OM TRANSPORT"/>
    <n v="475"/>
    <n v="110"/>
    <n v="50"/>
    <n v="0"/>
    <n v="3"/>
    <s v="NIGHT"/>
    <s v="OM TRANSPORTNIGHT"/>
    <n v="585"/>
    <n v="25"/>
    <n v="610"/>
    <m/>
  </r>
  <r>
    <s v="MONACO MAERSK"/>
    <s v="Rotterdam"/>
    <d v="2024-08-21T03:34:00"/>
    <x v="79"/>
    <x v="2"/>
    <s v="MAERSK"/>
    <s v="MSKU1139573"/>
    <s v="LELYSTAD"/>
    <d v="2024-08-21T23:00:00"/>
    <d v="2024-08-22T02:24:00"/>
    <x v="770"/>
    <d v="2024-08-22T03:30:00"/>
    <x v="0"/>
    <s v="NO"/>
    <n v="0"/>
    <n v="34"/>
    <x v="7"/>
    <d v="2024-08-22T02:24:00"/>
    <d v="1899-12-30T19:26:00"/>
    <n v="19.433333333465271"/>
    <x v="0"/>
    <x v="2"/>
    <n v="3.9999999999417923"/>
    <s v="SI"/>
    <d v="1899-12-30T23:26:00"/>
    <n v="23.433333333407063"/>
    <d v="1899-12-30T00:00:00"/>
    <s v="SI"/>
    <n v="0"/>
    <d v="1899-12-30T23:56:00"/>
    <n v="23.933333333465271"/>
    <x v="0"/>
    <d v="1899-12-30T03:00:00"/>
    <s v="NIGHT"/>
    <s v="MSKU1139573"/>
    <s v="OM TRANSPORT"/>
    <n v="475"/>
    <e v="#N/A"/>
    <n v="50"/>
    <n v="0"/>
    <n v="4"/>
    <s v="NIGHT"/>
    <s v="OM TRANSPORTNIGHT"/>
    <n v="475"/>
    <n v="25"/>
    <n v="500"/>
    <m/>
  </r>
  <r>
    <s v="MONACO MAERSK"/>
    <s v="Rotterdam"/>
    <d v="2024-08-21T03:34:00"/>
    <x v="79"/>
    <x v="2"/>
    <s v="MAERSK"/>
    <s v="MSKU4595176"/>
    <s v="SIMEI LELYSTAD"/>
    <d v="2024-08-21T23:00:00"/>
    <d v="2024-08-22T10:22:00"/>
    <x v="780"/>
    <d v="2024-08-22T10:42:00"/>
    <x v="0"/>
    <s v="NO"/>
    <n v="2"/>
    <n v="34"/>
    <x v="7"/>
    <d v="2024-08-22T10:22:00"/>
    <d v="1899-12-30T19:26:00"/>
    <n v="19.433333333465271"/>
    <x v="0"/>
    <x v="17"/>
    <n v="10.999999999883585"/>
    <s v="SI"/>
    <d v="1899-12-31T06:26:00"/>
    <n v="30.433333333348855"/>
    <d v="1899-12-30T00:22:00"/>
    <s v="SI"/>
    <n v="0.36666666663950309"/>
    <d v="1899-12-31T07:08:00"/>
    <n v="31.133333333360497"/>
    <x v="0"/>
    <d v="1899-12-30T10:00:00"/>
    <s v="NO"/>
    <s v="MSKU4595176"/>
    <s v="OM TRANSPORT"/>
    <n v="475"/>
    <e v="#N/A"/>
    <n v="50"/>
    <n v="100"/>
    <n v="4"/>
    <s v="WEEK"/>
    <s v="OM TRANSPORTWEEK"/>
    <n v="575"/>
    <n v="25"/>
    <n v="600"/>
    <m/>
  </r>
  <r>
    <s v="MONACO MAERSK"/>
    <s v="Rotterdam"/>
    <d v="2024-08-21T03:34:00"/>
    <x v="79"/>
    <x v="2"/>
    <s v="MAERSK"/>
    <s v="MSKU4623771"/>
    <s v="SIMEI LELYSTAD"/>
    <d v="2024-08-21T23:00:00"/>
    <d v="2024-08-22T18:40:00"/>
    <x v="777"/>
    <d v="2024-08-22T19:00:00"/>
    <x v="0"/>
    <s v="NO"/>
    <n v="1"/>
    <n v="34"/>
    <x v="7"/>
    <d v="2024-08-22T18:40:00"/>
    <d v="1899-12-30T19:26:00"/>
    <n v="19.433333333465271"/>
    <x v="0"/>
    <x v="52"/>
    <n v="18.999999999941792"/>
    <s v="SI"/>
    <d v="1899-12-31T14:26:00"/>
    <n v="38.433333333407063"/>
    <d v="1899-12-30T00:40:00"/>
    <s v="SI"/>
    <n v="0.66666666674427688"/>
    <d v="1899-12-31T15:26:00"/>
    <n v="39.433333333348855"/>
    <x v="0"/>
    <d v="1899-12-30T18:00:00"/>
    <s v="NO"/>
    <s v="MSKU4623771"/>
    <s v="OM TRANSPORT"/>
    <n v="475"/>
    <e v="#N/A"/>
    <n v="50"/>
    <n v="50"/>
    <n v="4"/>
    <s v="WEEK"/>
    <s v="OM TRANSPORTWEEK"/>
    <n v="525"/>
    <n v="25"/>
    <n v="550"/>
    <m/>
  </r>
  <r>
    <s v="MONACO MAERSK"/>
    <s v="Rotterdam"/>
    <d v="2024-08-21T03:34:00"/>
    <x v="79"/>
    <x v="1"/>
    <s v="MAERSK"/>
    <s v="MSKU4785582"/>
    <s v="SIMEI LELYSTAD"/>
    <d v="2024-08-21T23:00:00"/>
    <d v="2024-08-22T07:24:00"/>
    <x v="781"/>
    <d v="2024-08-22T07:31:00"/>
    <x v="0"/>
    <s v="NO"/>
    <n v="0"/>
    <n v="34"/>
    <x v="7"/>
    <d v="2024-08-22T07:24:00"/>
    <d v="1899-12-30T19:26:00"/>
    <n v="19.433333333465271"/>
    <x v="0"/>
    <x v="29"/>
    <n v="7.9999999998835847"/>
    <s v="SI"/>
    <d v="1899-12-31T03:26:00"/>
    <n v="27.433333333348855"/>
    <d v="1899-12-30T00:24:00"/>
    <s v="SI"/>
    <n v="0.40000000008149073"/>
    <d v="1899-12-31T03:57:00"/>
    <n v="27.950000000128057"/>
    <x v="0"/>
    <d v="1899-12-30T07:00:00"/>
    <s v="NO"/>
    <s v="MSKU4785582"/>
    <s v="LOGIX"/>
    <n v="530"/>
    <e v="#N/A"/>
    <n v="50"/>
    <n v="0"/>
    <n v="4"/>
    <s v="WEEK"/>
    <s v="LOGIXWEEK"/>
    <n v="530"/>
    <n v="25"/>
    <n v="555"/>
    <m/>
  </r>
  <r>
    <s v="MONACO MAERSK"/>
    <s v="Rotterdam"/>
    <d v="2024-08-21T03:34:00"/>
    <x v="79"/>
    <x v="0"/>
    <s v="MAERSK"/>
    <s v="MSKU5597240"/>
    <s v="LELYSTAD"/>
    <d v="2024-08-23T07:00:00"/>
    <d v="2024-08-23T06:26:00"/>
    <x v="772"/>
    <d v="2024-08-23T07:00:00"/>
    <x v="1"/>
    <s v="NO"/>
    <n v="0"/>
    <n v="34"/>
    <x v="7"/>
    <d v="2024-08-23T06:26:00"/>
    <d v="1900-01-01T03:26:00"/>
    <n v="51.433333333348855"/>
    <x v="1"/>
    <x v="1"/>
    <n v="0"/>
    <s v="SI"/>
    <d v="1900-01-01T03:26:00"/>
    <n v="51.433333333348855"/>
    <d v="1899-12-30T00:00:00"/>
    <s v="SI"/>
    <n v="0"/>
    <d v="1900-01-01T03:26:00"/>
    <n v="51.433333333348855"/>
    <x v="1"/>
    <d v="1899-12-30T07:00:00"/>
    <s v="NO"/>
    <s v="MSKU5597240"/>
    <s v="CTU FLEVOKUST BV"/>
    <n v="380"/>
    <e v="#N/A"/>
    <n v="35"/>
    <n v="0"/>
    <n v="5"/>
    <s v="WEEK"/>
    <s v="CTU FLEVOKUST BVWEEK"/>
    <n v="380"/>
    <n v="0"/>
    <n v="380"/>
    <m/>
  </r>
  <r>
    <s v="MONACO MAERSK"/>
    <s v="Rotterdam"/>
    <d v="2024-08-21T03:34:00"/>
    <x v="79"/>
    <x v="0"/>
    <s v="MAERSK"/>
    <s v="MSKU8937024"/>
    <s v="LELYSTAD"/>
    <d v="2024-08-23T07:00:00"/>
    <d v="2024-08-23T06:35:00"/>
    <x v="772"/>
    <d v="2024-08-23T07:20:00"/>
    <x v="1"/>
    <s v="CLEANING"/>
    <n v="0"/>
    <n v="34"/>
    <x v="7"/>
    <d v="2024-08-23T06:35:00"/>
    <d v="1900-01-01T03:26:00"/>
    <n v="51.433333333348855"/>
    <x v="1"/>
    <x v="1"/>
    <n v="0"/>
    <s v="SI"/>
    <d v="1900-01-01T03:26:00"/>
    <n v="51.433333333348855"/>
    <d v="1899-12-30T00:00:00"/>
    <s v="SI"/>
    <n v="0"/>
    <d v="1900-01-01T03:46:00"/>
    <n v="51.766666666720994"/>
    <x v="1"/>
    <d v="1899-12-30T07:00:00"/>
    <s v="NO"/>
    <s v="MSKU8937024"/>
    <s v="CTU FLEVOKUST BV"/>
    <n v="380"/>
    <n v="100"/>
    <n v="35"/>
    <n v="0"/>
    <n v="5"/>
    <s v="WEEK"/>
    <s v="CTU FLEVOKUST BVWEEK"/>
    <n v="480"/>
    <n v="0"/>
    <n v="480"/>
    <m/>
  </r>
  <r>
    <s v="MONACO MAERSK"/>
    <s v="Rotterdam"/>
    <d v="2024-08-21T03:34:00"/>
    <x v="79"/>
    <x v="0"/>
    <s v="MAERSK"/>
    <s v="MSKU9091835"/>
    <s v="SIMEI LELYSTAD"/>
    <d v="2024-08-23T07:00:00"/>
    <d v="2024-08-25T05:55:00"/>
    <x v="782"/>
    <d v="2024-08-25T06:05:00"/>
    <x v="1"/>
    <s v="NO"/>
    <n v="0"/>
    <n v="34"/>
    <x v="7"/>
    <d v="2024-08-25T05:55:00"/>
    <d v="1900-01-01T03:26:00"/>
    <n v="51.433333333348855"/>
    <x v="1"/>
    <x v="107"/>
    <n v="47.000000000058208"/>
    <s v="NO"/>
    <d v="1900-01-03T02:26:00"/>
    <n v="98.433333333407063"/>
    <d v="1899-12-30T00:00:00"/>
    <s v="SI"/>
    <n v="0"/>
    <d v="1900-01-03T02:31:00"/>
    <n v="98.516666666662786"/>
    <x v="1"/>
    <d v="1899-12-30T06:00:00"/>
    <s v="NO"/>
    <s v="MSKU9091835"/>
    <s v="CTU FLEVOKUST BV"/>
    <n v="500"/>
    <e v="#N/A"/>
    <n v="35"/>
    <n v="0"/>
    <n v="7"/>
    <s v="SUNDAY"/>
    <s v="CTU FLEVOKUST BVSUNDAY"/>
    <n v="500"/>
    <n v="0"/>
    <n v="500"/>
    <m/>
  </r>
  <r>
    <s v="MONACO MAERSK"/>
    <s v="Rotterdam"/>
    <d v="2024-08-21T03:34:00"/>
    <x v="79"/>
    <x v="0"/>
    <s v="MAERSK"/>
    <s v="MSKU9249936"/>
    <s v="SIMEI LELYSTAD"/>
    <d v="2024-08-23T07:00:00"/>
    <d v="2024-08-23T15:52:00"/>
    <x v="783"/>
    <d v="2024-08-23T16:00:00"/>
    <x v="1"/>
    <s v="NO"/>
    <n v="0"/>
    <n v="34"/>
    <x v="7"/>
    <d v="2024-08-23T15:52:00"/>
    <d v="1900-01-01T03:26:00"/>
    <n v="51.433333333348855"/>
    <x v="1"/>
    <x v="19"/>
    <n v="9"/>
    <s v="SI"/>
    <d v="1900-01-01T12:26:00"/>
    <n v="60.433333333348855"/>
    <d v="1899-12-30T00:00:00"/>
    <s v="SI"/>
    <n v="0"/>
    <d v="1900-01-01T12:26:00"/>
    <n v="60.433333333348855"/>
    <x v="1"/>
    <d v="1899-12-30T16:00:00"/>
    <s v="NO"/>
    <s v="MSKU9249936"/>
    <s v="CTU FLEVOKUST BV"/>
    <n v="380"/>
    <e v="#N/A"/>
    <n v="35"/>
    <n v="0"/>
    <n v="5"/>
    <s v="WEEK"/>
    <s v="CTU FLEVOKUST BVWEEK"/>
    <n v="380"/>
    <n v="0"/>
    <n v="380"/>
    <m/>
  </r>
  <r>
    <s v="MONACO MAERSK"/>
    <s v="Rotterdam"/>
    <d v="2024-08-21T03:34:00"/>
    <x v="79"/>
    <x v="0"/>
    <s v="MAERSK"/>
    <s v="MSKU9951069"/>
    <s v="LELYSTAD"/>
    <d v="2024-08-23T07:00:00"/>
    <d v="2024-08-23T06:34:00"/>
    <x v="772"/>
    <d v="2024-08-23T07:15:00"/>
    <x v="1"/>
    <s v="CLEANING"/>
    <n v="0"/>
    <n v="34"/>
    <x v="7"/>
    <d v="2024-08-23T06:34:00"/>
    <d v="1900-01-01T03:26:00"/>
    <n v="51.433333333348855"/>
    <x v="1"/>
    <x v="1"/>
    <n v="0"/>
    <s v="SI"/>
    <d v="1900-01-01T03:26:00"/>
    <n v="51.433333333348855"/>
    <d v="1899-12-30T00:00:00"/>
    <s v="SI"/>
    <n v="0"/>
    <d v="1900-01-01T03:41:00"/>
    <n v="51.683333333465271"/>
    <x v="1"/>
    <d v="1899-12-30T07:00:00"/>
    <s v="NO"/>
    <s v="MSKU9951069"/>
    <s v="CTU FLEVOKUST BV"/>
    <n v="380"/>
    <n v="100"/>
    <n v="35"/>
    <n v="0"/>
    <n v="5"/>
    <s v="WEEK"/>
    <s v="CTU FLEVOKUST BVWEEK"/>
    <n v="480"/>
    <n v="0"/>
    <n v="480"/>
    <m/>
  </r>
  <r>
    <s v="MONACO MAERSK"/>
    <s v="Rotterdam"/>
    <d v="2024-08-21T03:34:00"/>
    <x v="79"/>
    <x v="1"/>
    <s v="MAERSK"/>
    <s v="SUDU5964117"/>
    <s v="SIMEI LELYSTAD"/>
    <d v="2024-08-21T23:00:00"/>
    <d v="2024-08-22T14:40:00"/>
    <x v="760"/>
    <d v="2024-08-22T14:40:00"/>
    <x v="0"/>
    <s v="NO"/>
    <n v="0"/>
    <n v="34"/>
    <x v="7"/>
    <d v="2024-08-22T14:40:00"/>
    <d v="1899-12-30T19:26:00"/>
    <n v="19.433333333465271"/>
    <x v="0"/>
    <x v="16"/>
    <n v="15.999999999941792"/>
    <s v="SI"/>
    <d v="1899-12-31T11:26:00"/>
    <n v="35.433333333407063"/>
    <d v="1899-12-30T00:00:00"/>
    <s v="SI"/>
    <n v="0"/>
    <d v="1899-12-31T11:06:00"/>
    <n v="35.100000000034925"/>
    <x v="0"/>
    <d v="1899-12-30T15:00:00"/>
    <s v="NO"/>
    <s v="SUDU5964117"/>
    <s v="LOGIX"/>
    <n v="530"/>
    <e v="#N/A"/>
    <n v="50"/>
    <n v="0"/>
    <n v="4"/>
    <s v="WEEK"/>
    <s v="LOGIXWEEK"/>
    <n v="530"/>
    <n v="25"/>
    <n v="555"/>
    <m/>
  </r>
  <r>
    <s v="MONACO MAERSK"/>
    <s v="Rotterdam"/>
    <d v="2024-08-21T03:34:00"/>
    <x v="79"/>
    <x v="0"/>
    <s v="MAERSK"/>
    <s v="SUDU6937610"/>
    <s v="LELYSTAD"/>
    <d v="2024-08-23T07:00:00"/>
    <d v="2024-08-23T17:50:00"/>
    <x v="784"/>
    <d v="2024-08-23T18:14:00"/>
    <x v="1"/>
    <s v="NO"/>
    <n v="0"/>
    <n v="34"/>
    <x v="7"/>
    <d v="2024-08-23T17:50:00"/>
    <d v="1900-01-01T03:26:00"/>
    <n v="51.433333333348855"/>
    <x v="1"/>
    <x v="36"/>
    <n v="10.000000000116415"/>
    <s v="SI"/>
    <d v="1900-01-01T13:26:00"/>
    <n v="61.433333333465271"/>
    <d v="1899-12-30T00:50:00"/>
    <s v="NO"/>
    <n v="0.83333333325572312"/>
    <d v="1900-01-01T14:40:00"/>
    <n v="62.666666666802485"/>
    <x v="1"/>
    <d v="1899-12-30T17:00:00"/>
    <s v="NO"/>
    <s v="SUDU6937610"/>
    <s v="CTU FLEVOKUST BV"/>
    <n v="380"/>
    <e v="#N/A"/>
    <n v="35"/>
    <n v="0"/>
    <n v="5"/>
    <s v="WEEK"/>
    <s v="CTU FLEVOKUST BVWEEK"/>
    <n v="380"/>
    <n v="0"/>
    <n v="580"/>
    <n v="200"/>
  </r>
  <r>
    <s v="MONACO MAERSK"/>
    <s v="Rotterdam"/>
    <d v="2024-08-21T03:34:00"/>
    <x v="79"/>
    <x v="0"/>
    <s v="MAERSK"/>
    <s v="SUDU7657608"/>
    <s v="LELYSTAD"/>
    <d v="2024-08-23T07:00:00"/>
    <d v="2024-08-23T07:55:00"/>
    <x v="776"/>
    <d v="2024-08-23T07:55:00"/>
    <x v="1"/>
    <s v="NO"/>
    <n v="0"/>
    <n v="34"/>
    <x v="7"/>
    <d v="2024-08-23T07:55:00"/>
    <d v="1900-01-01T03:26:00"/>
    <n v="51.433333333348855"/>
    <x v="1"/>
    <x v="18"/>
    <n v="1.0000000001164153"/>
    <s v="SI"/>
    <d v="1900-01-01T04:26:00"/>
    <n v="52.433333333465271"/>
    <d v="1899-12-30T00:00:00"/>
    <s v="SI"/>
    <n v="0"/>
    <d v="1900-01-01T04:21:00"/>
    <n v="52.350000000034925"/>
    <x v="1"/>
    <d v="1899-12-30T08:00:00"/>
    <s v="NO"/>
    <s v="SUDU7657608"/>
    <s v="CTU FLEVOKUST BV"/>
    <n v="380"/>
    <e v="#N/A"/>
    <n v="35"/>
    <n v="0"/>
    <n v="5"/>
    <s v="WEEK"/>
    <s v="CTU FLEVOKUST BVWEEK"/>
    <n v="380"/>
    <n v="0"/>
    <n v="380"/>
    <m/>
  </r>
  <r>
    <s v="MONACO MAERSK"/>
    <s v="Rotterdam"/>
    <d v="2024-08-21T03:34:00"/>
    <x v="79"/>
    <x v="0"/>
    <s v="MAERSK"/>
    <s v="SUDU8521431"/>
    <s v="LELYSTAD"/>
    <d v="2024-08-23T07:00:00"/>
    <d v="2024-08-23T08:15:00"/>
    <x v="785"/>
    <d v="2024-08-23T08:15:00"/>
    <x v="1"/>
    <s v="NO"/>
    <n v="0"/>
    <n v="34"/>
    <x v="7"/>
    <d v="2024-08-23T08:15:00"/>
    <d v="1900-01-01T03:26:00"/>
    <n v="51.433333333348855"/>
    <x v="1"/>
    <x v="3"/>
    <n v="2.0000000000582077"/>
    <s v="SI"/>
    <d v="1900-01-01T05:26:00"/>
    <n v="53.433333333407063"/>
    <d v="1899-12-30T00:00:00"/>
    <s v="SI"/>
    <n v="0"/>
    <d v="1900-01-01T04:41:00"/>
    <n v="52.683333333407063"/>
    <x v="1"/>
    <d v="1899-12-30T09:00:00"/>
    <s v="NO"/>
    <s v="SUDU8521431"/>
    <s v="CTU FLEVOKUST BV"/>
    <n v="380"/>
    <e v="#N/A"/>
    <n v="35"/>
    <n v="0"/>
    <n v="5"/>
    <s v="WEEK"/>
    <s v="CTU FLEVOKUST BVWEEK"/>
    <n v="380"/>
    <n v="0"/>
    <n v="380"/>
    <m/>
  </r>
  <r>
    <s v="MONACO MAERSK"/>
    <s v="Rotterdam"/>
    <d v="2024-08-21T03:34:00"/>
    <x v="79"/>
    <x v="3"/>
    <s v="MAERSK"/>
    <s v="SUDU8611999"/>
    <s v="SIMEI LELYSTAD"/>
    <d v="2024-08-21T23:00:00"/>
    <d v="2024-08-22T14:00:00"/>
    <x v="779"/>
    <d v="2024-08-22T14:20:00"/>
    <x v="0"/>
    <s v="NO"/>
    <n v="1"/>
    <n v="34"/>
    <x v="7"/>
    <d v="2024-08-22T14:00:00"/>
    <d v="1899-12-30T19:26:00"/>
    <n v="19.433333333465271"/>
    <x v="0"/>
    <x v="14"/>
    <n v="13.999999999883585"/>
    <s v="SI"/>
    <d v="1899-12-31T09:26:00"/>
    <n v="33.433333333348855"/>
    <d v="1899-12-30T01:00:00"/>
    <s v="NO"/>
    <n v="1.0000000001164153"/>
    <d v="1899-12-31T10:46:00"/>
    <n v="34.766666666662786"/>
    <x v="0"/>
    <d v="1899-12-30T13:00:00"/>
    <s v="NO"/>
    <s v="SUDU8611999"/>
    <s v="MSI"/>
    <n v="480"/>
    <e v="#N/A"/>
    <n v="50"/>
    <n v="50"/>
    <n v="4"/>
    <s v="WEEK"/>
    <s v="MSIWEEK"/>
    <n v="530"/>
    <n v="25"/>
    <n v="555"/>
    <m/>
  </r>
  <r>
    <s v="MONACO MAERSK"/>
    <s v="Rotterdam"/>
    <d v="2024-08-21T03:34:00"/>
    <x v="79"/>
    <x v="3"/>
    <s v="MAERSK"/>
    <s v="TCKU6790705"/>
    <s v="SIMEI LELYSTAD"/>
    <d v="2024-08-21T23:00:00"/>
    <d v="2024-08-22T10:40:00"/>
    <x v="786"/>
    <d v="2024-08-22T10:55:00"/>
    <x v="0"/>
    <s v="NO"/>
    <n v="1"/>
    <n v="34"/>
    <x v="7"/>
    <d v="2024-08-22T10:40:00"/>
    <d v="1899-12-30T19:26:00"/>
    <n v="19.433333333465271"/>
    <x v="0"/>
    <x v="108"/>
    <n v="11.516666666662786"/>
    <s v="SI"/>
    <d v="1899-12-31T06:57:00"/>
    <n v="30.950000000128057"/>
    <d v="1899-12-30T00:09:00"/>
    <s v="SI"/>
    <n v="0.1499999999650754"/>
    <d v="1899-12-31T07:21:00"/>
    <n v="31.350000000034925"/>
    <x v="0"/>
    <d v="1899-12-30T10:31:00"/>
    <s v="NO"/>
    <s v="TCKU6790705"/>
    <s v="MSI"/>
    <n v="480"/>
    <e v="#N/A"/>
    <n v="50"/>
    <n v="50"/>
    <n v="4"/>
    <s v="WEEK"/>
    <s v="MSIWEEK"/>
    <n v="530"/>
    <n v="25"/>
    <n v="555"/>
    <m/>
  </r>
  <r>
    <s v="MONACO MAERSK"/>
    <s v="Rotterdam"/>
    <d v="2024-08-21T03:34:00"/>
    <x v="79"/>
    <x v="2"/>
    <s v="MAERSK"/>
    <s v="TCKU7511338"/>
    <s v="XPO TALLER LELYSTAD"/>
    <d v="2024-08-21T23:00:00"/>
    <d v="2024-08-23T09:00:00"/>
    <x v="785"/>
    <d v="2024-08-23T09:00:00"/>
    <x v="0"/>
    <s v="NO"/>
    <n v="0"/>
    <n v="34"/>
    <x v="7"/>
    <d v="2024-08-23T09:00:00"/>
    <d v="1899-12-30T19:26:00"/>
    <n v="19.433333333465271"/>
    <x v="0"/>
    <x v="46"/>
    <n v="33.999999999941792"/>
    <s v="NO"/>
    <d v="1900-01-01T05:26:00"/>
    <n v="53.433333333407063"/>
    <d v="1899-12-30T00:00:00"/>
    <s v="SI"/>
    <n v="0"/>
    <d v="1900-01-01T05:26:00"/>
    <n v="53.433333333407063"/>
    <x v="1"/>
    <d v="1899-12-30T09:00:00"/>
    <s v="NO"/>
    <s v="TCKU7511338"/>
    <s v="OM TRANSPORT"/>
    <n v="475"/>
    <e v="#N/A"/>
    <n v="50"/>
    <n v="0"/>
    <n v="5"/>
    <s v="WEEK"/>
    <s v="OM TRANSPORTWEEK"/>
    <n v="475"/>
    <n v="25"/>
    <n v="500"/>
    <m/>
  </r>
  <r>
    <s v="MONACO MAERSK"/>
    <s v="Rotterdam"/>
    <d v="2024-08-21T03:34:00"/>
    <x v="79"/>
    <x v="0"/>
    <s v="MAERSK"/>
    <s v="TCLU2393538"/>
    <s v="SIMEI LELYSTAD"/>
    <d v="2024-08-23T07:00:00"/>
    <d v="2024-08-25T07:45:00"/>
    <x v="787"/>
    <d v="2024-08-25T07:55:00"/>
    <x v="1"/>
    <s v="NO"/>
    <n v="0"/>
    <n v="34"/>
    <x v="7"/>
    <d v="2024-08-25T07:45:00"/>
    <d v="1900-01-01T03:26:00"/>
    <n v="51.433333333348855"/>
    <x v="1"/>
    <x v="56"/>
    <n v="49.000000000116415"/>
    <s v="NO"/>
    <d v="1900-01-03T04:26:00"/>
    <n v="100.43333333346527"/>
    <d v="1899-12-30T00:00:00"/>
    <s v="SI"/>
    <n v="0"/>
    <d v="1900-01-03T04:21:00"/>
    <n v="100.35000000003492"/>
    <x v="1"/>
    <d v="1899-12-30T08:00:00"/>
    <s v="NO"/>
    <s v="TCLU2393538"/>
    <s v="CTU FLEVOKUST BV"/>
    <n v="500"/>
    <e v="#N/A"/>
    <n v="35"/>
    <n v="0"/>
    <n v="7"/>
    <s v="SUNDAY"/>
    <s v="CTU FLEVOKUST BVSUNDAY"/>
    <n v="500"/>
    <n v="0"/>
    <n v="500"/>
    <m/>
  </r>
  <r>
    <s v="MONACO MAERSK"/>
    <s v="Rotterdam"/>
    <d v="2024-08-21T03:34:00"/>
    <x v="79"/>
    <x v="4"/>
    <s v="MAERSK"/>
    <s v="TCLU5704952"/>
    <s v="LELYSTAD"/>
    <d v="2024-08-21T23:00:00"/>
    <d v="2024-08-21T23:00:00"/>
    <x v="762"/>
    <d v="2024-08-21T23:15:00"/>
    <x v="0"/>
    <s v="NO"/>
    <n v="0"/>
    <n v="34"/>
    <x v="7"/>
    <d v="2024-08-21T23:00:00"/>
    <d v="1899-12-30T19:26:00"/>
    <n v="19.433333333465271"/>
    <x v="0"/>
    <x v="1"/>
    <n v="0"/>
    <s v="SI"/>
    <d v="1899-12-30T19:26:00"/>
    <n v="19.433333333465271"/>
    <d v="1899-12-30T00:00:00"/>
    <s v="SI"/>
    <n v="0"/>
    <d v="1899-12-30T19:41:00"/>
    <n v="19.683333333407063"/>
    <x v="0"/>
    <d v="1899-12-30T23:00:00"/>
    <s v="NIGHT"/>
    <s v="TCLU5704952"/>
    <s v="AZOIA LOGISTICS"/>
    <n v="550"/>
    <e v="#N/A"/>
    <n v="45"/>
    <n v="0"/>
    <n v="3"/>
    <s v="NIGHT"/>
    <s v="AZOIA LOGISTICSNIGHT"/>
    <n v="550"/>
    <n v="25"/>
    <n v="575"/>
    <m/>
  </r>
  <r>
    <s v="MONACO MAERSK"/>
    <s v="Rotterdam"/>
    <d v="2024-08-21T03:34:00"/>
    <x v="79"/>
    <x v="3"/>
    <s v="MAERSK"/>
    <s v="TCNU1735124"/>
    <s v="SIMEI LELYSTAD"/>
    <d v="2024-08-21T23:00:00"/>
    <d v="2024-08-22T15:00:00"/>
    <x v="760"/>
    <d v="2024-08-22T15:00:00"/>
    <x v="0"/>
    <s v="NO"/>
    <n v="1"/>
    <n v="34"/>
    <x v="7"/>
    <d v="2024-08-22T15:00:00"/>
    <d v="1899-12-30T19:26:00"/>
    <n v="19.433333333465271"/>
    <x v="0"/>
    <x v="16"/>
    <n v="15.999999999941792"/>
    <s v="SI"/>
    <d v="1899-12-31T11:26:00"/>
    <n v="35.433333333407063"/>
    <d v="1899-12-30T00:00:00"/>
    <s v="SI"/>
    <n v="0"/>
    <d v="1899-12-31T11:26:00"/>
    <n v="35.433333333407063"/>
    <x v="0"/>
    <d v="1899-12-30T15:00:00"/>
    <s v="NO"/>
    <s v="TCNU1735124"/>
    <s v="MSI"/>
    <n v="480"/>
    <e v="#N/A"/>
    <n v="50"/>
    <n v="50"/>
    <n v="4"/>
    <s v="WEEK"/>
    <s v="MSIWEEK"/>
    <n v="530"/>
    <n v="25"/>
    <n v="555"/>
    <m/>
  </r>
  <r>
    <s v="MONACO MAERSK"/>
    <s v="Rotterdam"/>
    <d v="2024-08-21T03:34:00"/>
    <x v="79"/>
    <x v="3"/>
    <s v="MAERSK"/>
    <s v="TGHU8348089"/>
    <s v="SIMEI LELYSTAD"/>
    <d v="2024-08-21T23:00:00"/>
    <d v="2024-08-22T11:44:00"/>
    <x v="765"/>
    <d v="2024-08-22T12:05:00"/>
    <x v="0"/>
    <s v="NO"/>
    <n v="1"/>
    <n v="34"/>
    <x v="7"/>
    <d v="2024-08-22T11:44:00"/>
    <d v="1899-12-30T19:26:00"/>
    <n v="19.433333333465271"/>
    <x v="0"/>
    <x v="13"/>
    <n v="12.999999999941792"/>
    <s v="SI"/>
    <d v="1899-12-31T08:26:00"/>
    <n v="32.433333333407063"/>
    <d v="1899-12-30T00:00:00"/>
    <s v="SI"/>
    <n v="0"/>
    <d v="1899-12-31T08:31:00"/>
    <n v="32.516666666662786"/>
    <x v="0"/>
    <d v="1899-12-30T12:00:00"/>
    <s v="NO"/>
    <s v="TGHU8348089"/>
    <s v="MSI"/>
    <n v="480"/>
    <e v="#N/A"/>
    <n v="50"/>
    <n v="50"/>
    <n v="4"/>
    <s v="WEEK"/>
    <s v="MSIWEEK"/>
    <n v="530"/>
    <n v="25"/>
    <n v="555"/>
    <m/>
  </r>
  <r>
    <s v="MONACO MAERSK"/>
    <s v="Rotterdam"/>
    <d v="2024-08-21T03:34:00"/>
    <x v="79"/>
    <x v="0"/>
    <s v="MAERSK"/>
    <s v="TLLU4375758"/>
    <s v="LELYSTAD"/>
    <d v="2024-08-23T07:00:00"/>
    <d v="2024-08-23T23:10:00"/>
    <x v="788"/>
    <d v="2024-08-23T23:40:00"/>
    <x v="1"/>
    <s v="NO"/>
    <n v="0"/>
    <n v="34"/>
    <x v="7"/>
    <d v="2024-08-23T23:10:00"/>
    <d v="1900-01-01T03:26:00"/>
    <n v="51.433333333348855"/>
    <x v="1"/>
    <x v="16"/>
    <n v="16.000000000116415"/>
    <s v="SI"/>
    <d v="1900-01-01T19:26:00"/>
    <n v="67.433333333465271"/>
    <d v="1899-12-30T00:10:00"/>
    <s v="SI"/>
    <n v="0.16666666668606922"/>
    <d v="1900-01-01T20:06:00"/>
    <n v="68.100000000034925"/>
    <x v="1"/>
    <d v="1899-12-30T23:00:00"/>
    <s v="NIGHT"/>
    <s v="TLLU4375758"/>
    <s v="CTU FLEVOKUST BV"/>
    <n v="380"/>
    <e v="#N/A"/>
    <n v="35"/>
    <n v="0"/>
    <n v="5"/>
    <s v="NIGHT"/>
    <s v="CTU FLEVOKUST BVNIGHT"/>
    <n v="380"/>
    <n v="0"/>
    <n v="380"/>
    <m/>
  </r>
  <r>
    <s v="MONACO MAERSK"/>
    <s v="Rotterdam"/>
    <d v="2024-08-21T03:34:00"/>
    <x v="79"/>
    <x v="0"/>
    <s v="MAERSK"/>
    <s v="TLLU4894814"/>
    <s v="LELYSTAD"/>
    <d v="2024-08-23T07:00:00"/>
    <d v="2024-08-23T12:33:00"/>
    <x v="789"/>
    <d v="2024-08-23T12:45:00"/>
    <x v="1"/>
    <s v="NO"/>
    <n v="0"/>
    <n v="34"/>
    <x v="7"/>
    <d v="2024-08-23T12:33:00"/>
    <d v="1900-01-01T03:26:00"/>
    <n v="51.433333333348855"/>
    <x v="1"/>
    <x v="29"/>
    <n v="8.0000000000582077"/>
    <s v="SI"/>
    <d v="1900-01-01T11:26:00"/>
    <n v="59.433333333407063"/>
    <d v="1899-12-30T00:00:00"/>
    <s v="SI"/>
    <n v="0"/>
    <d v="1900-01-01T09:11:00"/>
    <n v="57.183333333407063"/>
    <x v="1"/>
    <d v="1899-12-30T15:00:00"/>
    <s v="NO"/>
    <s v="TLLU4894814"/>
    <s v="CTU FLEVOKUST BV"/>
    <n v="380"/>
    <e v="#N/A"/>
    <n v="35"/>
    <n v="0"/>
    <n v="5"/>
    <s v="WEEK"/>
    <s v="CTU FLEVOKUST BVWEEK"/>
    <n v="380"/>
    <n v="0"/>
    <n v="380"/>
    <m/>
  </r>
  <r>
    <s v="MONACO MAERSK"/>
    <s v="Rotterdam"/>
    <d v="2024-08-21T03:34:00"/>
    <x v="79"/>
    <x v="3"/>
    <s v="MAERSK"/>
    <s v="TRHU6310208"/>
    <s v="LELYSTAD"/>
    <d v="2024-08-21T23:00:00"/>
    <d v="2024-08-22T00:38:00"/>
    <x v="771"/>
    <d v="2024-08-22T01:30:00"/>
    <x v="0"/>
    <s v="NO"/>
    <n v="0"/>
    <n v="34"/>
    <x v="7"/>
    <d v="2024-08-22T00:38:00"/>
    <d v="1899-12-30T19:26:00"/>
    <n v="19.433333333465271"/>
    <x v="0"/>
    <x v="3"/>
    <n v="1.9999999998835847"/>
    <s v="SI"/>
    <d v="1899-12-30T21:26:00"/>
    <n v="21.433333333348855"/>
    <d v="1899-12-30T00:00:00"/>
    <s v="SI"/>
    <n v="0"/>
    <d v="1899-12-30T21:56:00"/>
    <n v="21.933333333407063"/>
    <x v="0"/>
    <d v="1899-12-30T01:00:00"/>
    <s v="NIGHT"/>
    <s v="TRHU6310208"/>
    <s v="MSI"/>
    <n v="530"/>
    <e v="#N/A"/>
    <n v="50"/>
    <n v="0"/>
    <n v="4"/>
    <s v="NIGHT"/>
    <s v="MSINIGHT"/>
    <n v="530"/>
    <n v="25"/>
    <n v="555"/>
    <m/>
  </r>
  <r>
    <s v="MONACO MAERSK"/>
    <s v="Rotterdam"/>
    <d v="2024-08-21T03:34:00"/>
    <x v="79"/>
    <x v="1"/>
    <s v="MAERSK"/>
    <s v="TRHU7670343"/>
    <s v="SIMEI LELYSTAD"/>
    <d v="2024-08-21T23:00:00"/>
    <d v="2024-08-22T11:14:00"/>
    <x v="780"/>
    <d v="2024-08-22T11:20:00"/>
    <x v="0"/>
    <s v="NO"/>
    <n v="0"/>
    <n v="34"/>
    <x v="7"/>
    <d v="2024-08-22T11:14:00"/>
    <d v="1899-12-30T19:26:00"/>
    <n v="19.433333333465271"/>
    <x v="0"/>
    <x v="17"/>
    <n v="10.999999999883585"/>
    <s v="SI"/>
    <d v="1899-12-31T06:26:00"/>
    <n v="30.433333333348855"/>
    <d v="1899-12-30T01:14:00"/>
    <s v="NO"/>
    <n v="1.2333333333372138"/>
    <d v="1899-12-31T07:46:00"/>
    <n v="31.766666666662786"/>
    <x v="0"/>
    <d v="1899-12-30T10:00:00"/>
    <s v="NO"/>
    <s v="TRHU7670343"/>
    <s v="LOGIX"/>
    <n v="530"/>
    <e v="#N/A"/>
    <n v="50"/>
    <n v="0"/>
    <n v="4"/>
    <s v="WEEK"/>
    <s v="LOGIXWEEK"/>
    <n v="530"/>
    <n v="25"/>
    <n v="555"/>
    <m/>
  </r>
  <r>
    <s v="DIMITRA C"/>
    <s v="Rotterdam"/>
    <d v="2024-08-24T12:49:00"/>
    <x v="80"/>
    <x v="2"/>
    <s v="MAERSK"/>
    <s v="GCXU5812490"/>
    <s v="LELYSTAD"/>
    <d v="2024-08-25T13:00:00"/>
    <d v="2024-08-25T17:56:00"/>
    <x v="790"/>
    <d v="2024-08-25T18:05:00"/>
    <x v="0"/>
    <s v="NO"/>
    <n v="0"/>
    <n v="34"/>
    <x v="7"/>
    <d v="2024-08-25T17:56:00"/>
    <d v="1899-12-31T00:11:00"/>
    <n v="24.18333333323244"/>
    <x v="0"/>
    <x v="8"/>
    <n v="6"/>
    <s v="SI"/>
    <d v="1899-12-31T06:11:00"/>
    <n v="30.18333333323244"/>
    <d v="1899-12-30T00:00:00"/>
    <s v="SI"/>
    <n v="0"/>
    <d v="1899-12-31T05:16:00"/>
    <n v="29.266666666546371"/>
    <x v="0"/>
    <d v="1899-12-30T19:00:00"/>
    <s v="NO"/>
    <s v="GCXU5812490"/>
    <s v="OM TRANSPORT"/>
    <n v="550"/>
    <e v="#N/A"/>
    <n v="50"/>
    <n v="0"/>
    <n v="7"/>
    <s v="SUNDAY"/>
    <s v="OM TRANSPORTSUNDAY"/>
    <n v="550"/>
    <n v="25"/>
    <n v="575"/>
    <m/>
  </r>
  <r>
    <s v="DIMITRA C"/>
    <s v="Rotterdam"/>
    <d v="2024-08-24T12:49:00"/>
    <x v="80"/>
    <x v="2"/>
    <s v="MAERSK"/>
    <s v="MRKU5480919"/>
    <s v="LELYSTAD"/>
    <d v="2024-08-25T13:00:00"/>
    <d v="2024-08-25T16:45:00"/>
    <x v="791"/>
    <d v="2024-08-25T17:10:00"/>
    <x v="0"/>
    <s v="NO"/>
    <n v="0"/>
    <n v="34"/>
    <x v="7"/>
    <d v="2024-08-25T16:45:00"/>
    <d v="1899-12-31T00:11:00"/>
    <n v="24.18333333323244"/>
    <x v="0"/>
    <x v="2"/>
    <n v="4.0000000001164153"/>
    <s v="SI"/>
    <d v="1899-12-31T04:11:00"/>
    <n v="28.183333333348855"/>
    <d v="1899-12-30T00:00:00"/>
    <s v="SI"/>
    <n v="0"/>
    <d v="1899-12-31T04:21:00"/>
    <n v="28.350000000034925"/>
    <x v="0"/>
    <d v="1899-12-30T17:00:00"/>
    <s v="NO"/>
    <s v="MRKU5480919"/>
    <s v="OM TRANSPORT"/>
    <n v="550"/>
    <e v="#N/A"/>
    <n v="50"/>
    <n v="0"/>
    <n v="7"/>
    <s v="SUNDAY"/>
    <s v="OM TRANSPORTSUNDAY"/>
    <n v="550"/>
    <n v="25"/>
    <n v="575"/>
    <m/>
  </r>
  <r>
    <s v="DIMITRA C"/>
    <s v="Rotterdam"/>
    <d v="2024-08-24T12:49:00"/>
    <x v="80"/>
    <x v="3"/>
    <s v="MAERSK"/>
    <s v="MRSU4103596"/>
    <s v="LELYSTAD"/>
    <d v="2024-08-25T13:00:00"/>
    <d v="2024-08-25T17:39:00"/>
    <x v="791"/>
    <d v="2024-08-25T18:05:00"/>
    <x v="0"/>
    <s v="NO"/>
    <n v="0"/>
    <n v="34"/>
    <x v="7"/>
    <d v="2024-08-25T17:39:00"/>
    <d v="1899-12-31T00:11:00"/>
    <n v="24.18333333323244"/>
    <x v="0"/>
    <x v="2"/>
    <n v="4.0000000001164153"/>
    <s v="SI"/>
    <d v="1899-12-31T04:11:00"/>
    <n v="28.183333333348855"/>
    <d v="1899-12-30T00:39:00"/>
    <s v="SI"/>
    <n v="0.65000000002328306"/>
    <d v="1899-12-31T05:16:00"/>
    <n v="29.266666666546371"/>
    <x v="0"/>
    <d v="1899-12-30T17:00:00"/>
    <s v="NO"/>
    <s v="MRSU4103596"/>
    <s v="MSI"/>
    <n v="500"/>
    <e v="#N/A"/>
    <n v="50"/>
    <n v="0"/>
    <n v="7"/>
    <s v="SUNDAY"/>
    <s v="MSISUNDAY"/>
    <n v="500"/>
    <n v="25"/>
    <n v="525"/>
    <m/>
  </r>
  <r>
    <s v="DIMITRA C"/>
    <s v="Rotterdam"/>
    <d v="2024-08-24T12:49:00"/>
    <x v="80"/>
    <x v="2"/>
    <s v="MAERSK"/>
    <s v="MSKU0553336"/>
    <s v="LELYSTAD"/>
    <d v="2024-08-25T13:00:00"/>
    <d v="2024-08-25T12:58:00"/>
    <x v="792"/>
    <d v="2024-08-25T13:20:00"/>
    <x v="0"/>
    <s v="NO"/>
    <n v="0"/>
    <n v="34"/>
    <x v="7"/>
    <d v="2024-08-25T12:58:00"/>
    <d v="1899-12-31T00:11:00"/>
    <n v="24.18333333323244"/>
    <x v="0"/>
    <x v="1"/>
    <n v="0"/>
    <s v="SI"/>
    <d v="1899-12-31T00:11:00"/>
    <n v="24.18333333323244"/>
    <d v="1899-12-30T00:00:00"/>
    <s v="SI"/>
    <n v="0"/>
    <d v="1899-12-31T00:31:00"/>
    <n v="24.516666666604578"/>
    <x v="0"/>
    <d v="1899-12-30T13:00:00"/>
    <s v="NO"/>
    <s v="MSKU0553336"/>
    <s v="OM TRANSPORT"/>
    <n v="550"/>
    <e v="#N/A"/>
    <n v="50"/>
    <n v="0"/>
    <n v="7"/>
    <s v="SUNDAY"/>
    <s v="OM TRANSPORTSUNDAY"/>
    <n v="550"/>
    <n v="25"/>
    <n v="575"/>
    <m/>
  </r>
  <r>
    <s v="DIMITRA C"/>
    <s v="Rotterdam"/>
    <d v="2024-08-24T12:49:00"/>
    <x v="80"/>
    <x v="3"/>
    <s v="MAERSK"/>
    <s v="MSKU1189255"/>
    <s v="LELYSTAD"/>
    <d v="2024-08-25T13:00:00"/>
    <d v="2024-08-25T14:59:00"/>
    <x v="793"/>
    <d v="2024-08-25T16:00:00"/>
    <x v="0"/>
    <s v="NO"/>
    <n v="0"/>
    <n v="34"/>
    <x v="7"/>
    <d v="2024-08-25T14:59:00"/>
    <d v="1899-12-31T00:11:00"/>
    <n v="24.18333333323244"/>
    <x v="0"/>
    <x v="3"/>
    <n v="2.0000000000582077"/>
    <s v="SI"/>
    <d v="1899-12-31T02:11:00"/>
    <n v="26.183333333290648"/>
    <d v="1899-12-30T00:00:00"/>
    <s v="SI"/>
    <n v="0"/>
    <d v="1899-12-31T03:11:00"/>
    <n v="27.18333333323244"/>
    <x v="0"/>
    <d v="1899-12-30T15:00:00"/>
    <s v="NO"/>
    <s v="MSKU1189255"/>
    <s v="MSI"/>
    <n v="500"/>
    <e v="#N/A"/>
    <n v="50"/>
    <n v="0"/>
    <n v="7"/>
    <s v="SUNDAY"/>
    <s v="MSISUNDAY"/>
    <n v="500"/>
    <n v="25"/>
    <n v="525"/>
    <m/>
  </r>
  <r>
    <s v="MANILA MAERSK"/>
    <s v="Rotterdam"/>
    <d v="2024-08-26T15:40:00"/>
    <x v="81"/>
    <x v="0"/>
    <s v="MAERSK"/>
    <s v="BEAU5730499"/>
    <s v="SIMEI LELYSTAD"/>
    <d v="2024-08-29T07:00:00"/>
    <d v="2024-08-30T09:56:00"/>
    <x v="794"/>
    <d v="2024-08-30T10:00:00"/>
    <x v="1"/>
    <s v="NO"/>
    <n v="0"/>
    <n v="35"/>
    <x v="7"/>
    <d v="2024-08-30T09:56:00"/>
    <d v="1900-01-01T15:20:00"/>
    <n v="63.333333333197515"/>
    <x v="1"/>
    <x v="57"/>
    <n v="27"/>
    <s v="NO"/>
    <d v="1900-01-02T18:20:00"/>
    <n v="90.333333333197515"/>
    <d v="1899-12-30T00:00:00"/>
    <s v="SI"/>
    <n v="0"/>
    <d v="1900-01-02T18:20:00"/>
    <n v="90.333333333197515"/>
    <x v="1"/>
    <d v="1899-12-30T10:00:00"/>
    <s v="NO"/>
    <s v="BEAU5730499"/>
    <s v="CTU FLEVOKUST BV"/>
    <n v="380"/>
    <e v="#N/A"/>
    <n v="35"/>
    <n v="0"/>
    <n v="5"/>
    <s v="WEEK"/>
    <s v="CTU FLEVOKUST BVWEEK"/>
    <n v="380"/>
    <n v="0"/>
    <n v="380"/>
    <m/>
  </r>
  <r>
    <s v="MANILA MAERSK"/>
    <s v="Rotterdam"/>
    <d v="2024-08-26T15:40:00"/>
    <x v="81"/>
    <x v="1"/>
    <s v="MAERSK"/>
    <s v="CAAU5260925"/>
    <s v="XPO TALLER LELYSTAD"/>
    <d v="2024-08-27T14:00:00"/>
    <d v="2024-08-28T07:30:00"/>
    <x v="795"/>
    <d v="2024-08-28T07:30:00"/>
    <x v="0"/>
    <s v="NO"/>
    <n v="1"/>
    <n v="35"/>
    <x v="7"/>
    <d v="2024-08-28T07:30:00"/>
    <d v="1899-12-30T22:20:00"/>
    <n v="22.333333333313931"/>
    <x v="0"/>
    <x v="12"/>
    <n v="18"/>
    <s v="SI"/>
    <d v="1899-12-31T16:20:00"/>
    <n v="40.333333333313931"/>
    <d v="1899-12-30T00:00:00"/>
    <s v="SI"/>
    <n v="0"/>
    <d v="1899-12-31T15:50:00"/>
    <n v="39.833333333255723"/>
    <x v="0"/>
    <d v="1899-12-30T08:00:00"/>
    <s v="NO"/>
    <s v="CAAU5260925"/>
    <s v="LOGIX"/>
    <n v="530"/>
    <e v="#N/A"/>
    <n v="50"/>
    <n v="50"/>
    <n v="3"/>
    <s v="WEEK"/>
    <s v="LOGIXWEEK"/>
    <n v="580"/>
    <n v="25"/>
    <n v="755"/>
    <n v="150"/>
  </r>
  <r>
    <s v="MANILA MAERSK"/>
    <s v="Rotterdam"/>
    <d v="2024-08-26T15:40:00"/>
    <x v="81"/>
    <x v="2"/>
    <s v="MAERSK"/>
    <s v="CAAU6746280"/>
    <s v="SIMEI LELYSTAD"/>
    <d v="2024-08-27T14:00:00"/>
    <d v="2024-08-28T01:15:00"/>
    <x v="796"/>
    <d v="2024-08-28T01:15:00"/>
    <x v="0"/>
    <s v="NO"/>
    <n v="0"/>
    <n v="35"/>
    <x v="7"/>
    <d v="2024-08-28T01:15:00"/>
    <d v="1899-12-30T22:20:00"/>
    <n v="22.333333333313931"/>
    <x v="0"/>
    <x v="66"/>
    <n v="12.499999999883585"/>
    <s v="SI"/>
    <d v="1899-12-31T10:50:00"/>
    <n v="34.833333333197515"/>
    <d v="1899-12-30T00:00:00"/>
    <s v="SI"/>
    <n v="0"/>
    <d v="1899-12-31T09:35:00"/>
    <n v="33.583333333313931"/>
    <x v="0"/>
    <d v="1899-12-30T02:30:00"/>
    <s v="NIGHT"/>
    <s v="CAAU6746280"/>
    <s v="OM TRANSPORT"/>
    <n v="475"/>
    <e v="#N/A"/>
    <n v="50"/>
    <n v="0"/>
    <n v="3"/>
    <s v="NIGHT"/>
    <s v="OM TRANSPORTNIGHT"/>
    <n v="475"/>
    <n v="25"/>
    <n v="500"/>
    <m/>
  </r>
  <r>
    <s v="MANILA MAERSK"/>
    <s v="Rotterdam"/>
    <d v="2024-08-26T15:40:00"/>
    <x v="81"/>
    <x v="2"/>
    <s v="MAERSK"/>
    <s v="CAIU4926795"/>
    <s v="SIMEI LELYSTAD"/>
    <d v="2024-08-27T14:00:00"/>
    <d v="2024-08-28T03:11:00"/>
    <x v="797"/>
    <d v="2024-08-28T03:11:00"/>
    <x v="0"/>
    <s v="NO"/>
    <n v="1"/>
    <n v="35"/>
    <x v="7"/>
    <d v="2024-08-28T03:11:00"/>
    <d v="1899-12-30T22:20:00"/>
    <n v="22.333333333313931"/>
    <x v="0"/>
    <x v="14"/>
    <n v="13.999999999883585"/>
    <s v="SI"/>
    <d v="1899-12-31T12:20:00"/>
    <n v="36.333333333197515"/>
    <d v="1899-12-30T00:00:00"/>
    <s v="SI"/>
    <n v="0"/>
    <d v="1899-12-31T11:31:00"/>
    <n v="35.516666666662786"/>
    <x v="0"/>
    <d v="1899-12-30T04:00:00"/>
    <s v="NIGHT"/>
    <s v="CAIU4926795"/>
    <s v="OM TRANSPORT"/>
    <n v="475"/>
    <e v="#N/A"/>
    <n v="50"/>
    <n v="50"/>
    <n v="3"/>
    <s v="NIGHT"/>
    <s v="OM TRANSPORTNIGHT"/>
    <n v="525"/>
    <n v="25"/>
    <n v="550"/>
    <m/>
  </r>
  <r>
    <s v="MANILA MAERSK"/>
    <s v="Rotterdam"/>
    <d v="2024-08-26T15:40:00"/>
    <x v="81"/>
    <x v="3"/>
    <s v="MAERSK"/>
    <s v="GCXU5787761"/>
    <s v="LELYSTAD"/>
    <d v="2024-08-27T14:00:00"/>
    <d v="2024-08-27T20:53:00"/>
    <x v="798"/>
    <d v="2024-08-27T22:00:00"/>
    <x v="0"/>
    <s v="NO"/>
    <n v="0"/>
    <n v="35"/>
    <x v="7"/>
    <d v="2024-08-27T20:53:00"/>
    <d v="1899-12-30T22:20:00"/>
    <n v="22.333333333313931"/>
    <x v="0"/>
    <x v="19"/>
    <n v="9"/>
    <s v="SI"/>
    <d v="1899-12-31T07:20:00"/>
    <n v="31.333333333313931"/>
    <d v="1899-12-30T00:00:00"/>
    <s v="SI"/>
    <n v="0"/>
    <d v="1899-12-31T06:20:00"/>
    <n v="30.333333333197515"/>
    <x v="0"/>
    <d v="1899-12-30T23:00:00"/>
    <s v="NIGHT"/>
    <s v="GCXU5787761"/>
    <s v="MSI"/>
    <n v="530"/>
    <e v="#N/A"/>
    <n v="50"/>
    <n v="0"/>
    <n v="2"/>
    <s v="NIGHT"/>
    <s v="MSINIGHT"/>
    <n v="530"/>
    <n v="25"/>
    <n v="555"/>
    <m/>
  </r>
  <r>
    <s v="MANILA MAERSK"/>
    <s v="Rotterdam"/>
    <d v="2024-08-26T15:40:00"/>
    <x v="81"/>
    <x v="0"/>
    <s v="MAERSK"/>
    <s v="GESU6488582"/>
    <s v="LELYSTAD"/>
    <d v="2024-08-29T07:00:00"/>
    <d v="2024-08-29T08:37:00"/>
    <x v="799"/>
    <d v="2024-08-29T09:05:00"/>
    <x v="1"/>
    <s v="CLEANING"/>
    <n v="0"/>
    <n v="35"/>
    <x v="7"/>
    <d v="2024-08-29T08:37:00"/>
    <d v="1900-01-01T15:20:00"/>
    <n v="63.333333333197515"/>
    <x v="1"/>
    <x v="3"/>
    <n v="2.0000000000582077"/>
    <s v="SI"/>
    <d v="1900-01-01T17:20:00"/>
    <n v="65.333333333255723"/>
    <d v="1899-12-30T00:00:00"/>
    <s v="SI"/>
    <n v="0"/>
    <d v="1900-01-01T17:25:00"/>
    <n v="65.416666666511446"/>
    <x v="1"/>
    <d v="1899-12-30T09:00:00"/>
    <s v="NO"/>
    <s v="GESU6488582"/>
    <s v="CTU FLEVOKUST BV"/>
    <n v="380"/>
    <n v="100"/>
    <n v="35"/>
    <n v="0"/>
    <n v="4"/>
    <s v="WEEK"/>
    <s v="CTU FLEVOKUST BVWEEK"/>
    <n v="480"/>
    <n v="0"/>
    <n v="480"/>
    <m/>
  </r>
  <r>
    <s v="MANILA MAERSK"/>
    <s v="Rotterdam"/>
    <d v="2024-08-26T15:40:00"/>
    <x v="81"/>
    <x v="0"/>
    <s v="MAERSK"/>
    <s v="HASU4026843"/>
    <s v="LELYSTAD"/>
    <d v="2024-08-29T07:00:00"/>
    <d v="2024-08-29T14:00:00"/>
    <x v="800"/>
    <d v="2024-08-29T14:00:00"/>
    <x v="1"/>
    <s v="NO"/>
    <n v="0"/>
    <n v="35"/>
    <x v="7"/>
    <d v="2024-08-29T14:00:00"/>
    <d v="1900-01-01T15:20:00"/>
    <n v="63.333333333197515"/>
    <x v="1"/>
    <x v="29"/>
    <n v="8.0000000000582077"/>
    <s v="SI"/>
    <d v="1900-01-01T23:20:00"/>
    <n v="71.333333333255723"/>
    <d v="1899-12-30T00:00:00"/>
    <s v="SI"/>
    <n v="0"/>
    <d v="1900-01-01T22:20:00"/>
    <n v="70.333333333313931"/>
    <x v="1"/>
    <d v="1899-12-30T15:00:00"/>
    <s v="NO"/>
    <s v="HASU4026843"/>
    <s v="CTU FLEVOKUST BV"/>
    <n v="380"/>
    <e v="#N/A"/>
    <n v="35"/>
    <n v="0"/>
    <n v="4"/>
    <s v="WEEK"/>
    <s v="CTU FLEVOKUST BVWEEK"/>
    <n v="380"/>
    <n v="0"/>
    <n v="380"/>
    <m/>
  </r>
  <r>
    <s v="MANILA MAERSK"/>
    <s v="Rotterdam"/>
    <d v="2024-08-26T15:40:00"/>
    <x v="81"/>
    <x v="0"/>
    <s v="MAERSK"/>
    <s v="HASU4692027"/>
    <s v="LELYSTAD"/>
    <d v="2024-08-29T07:00:00"/>
    <d v="2024-08-29T22:43:00"/>
    <x v="801"/>
    <d v="2024-08-29T23:00:00"/>
    <x v="1"/>
    <s v="CLEANING"/>
    <n v="0"/>
    <n v="35"/>
    <x v="7"/>
    <d v="2024-08-29T22:43:00"/>
    <d v="1900-01-01T15:20:00"/>
    <n v="63.333333333197515"/>
    <x v="1"/>
    <x v="17"/>
    <n v="11.000000000058208"/>
    <s v="SI"/>
    <d v="1900-01-02T02:20:00"/>
    <n v="74.333333333255723"/>
    <d v="1899-12-30T04:43:00"/>
    <s v="NO"/>
    <n v="4.7166666666744277"/>
    <d v="1900-01-02T07:20:00"/>
    <n v="79.333333333313931"/>
    <x v="1"/>
    <d v="1899-12-30T18:00:00"/>
    <s v="NO"/>
    <s v="HASU4692027"/>
    <s v="CTU FLEVOKUST BV"/>
    <n v="380"/>
    <n v="100"/>
    <n v="35"/>
    <n v="0"/>
    <n v="4"/>
    <s v="WEEK"/>
    <s v="CTU FLEVOKUST BVWEEK"/>
    <n v="480"/>
    <n v="0"/>
    <n v="480"/>
    <m/>
  </r>
  <r>
    <s v="MANILA MAERSK"/>
    <s v="Rotterdam"/>
    <d v="2024-08-26T15:40:00"/>
    <x v="81"/>
    <x v="0"/>
    <s v="MAERSK"/>
    <s v="HASU4835283"/>
    <s v="SIMEI LELYSTAD"/>
    <d v="2024-08-27T14:00:00"/>
    <d v="2024-08-28T12:21:00"/>
    <x v="802"/>
    <d v="2024-08-28T12:30:00"/>
    <x v="0"/>
    <s v="NO"/>
    <n v="0"/>
    <n v="35"/>
    <x v="7"/>
    <d v="2024-08-28T12:21:00"/>
    <d v="1899-12-30T22:20:00"/>
    <n v="22.333333333313931"/>
    <x v="0"/>
    <x v="20"/>
    <n v="22.999999999883585"/>
    <s v="SI"/>
    <d v="1899-12-31T21:20:00"/>
    <n v="45.333333333197515"/>
    <d v="1899-12-30T00:00:00"/>
    <s v="SI"/>
    <n v="0"/>
    <d v="1899-12-31T20:50:00"/>
    <n v="44.833333333313931"/>
    <x v="0"/>
    <d v="1899-12-30T13:00:00"/>
    <s v="NO"/>
    <s v="HASU4835283"/>
    <s v="CTU FLEVOKUST BV"/>
    <n v="520"/>
    <e v="#N/A"/>
    <n v="35"/>
    <n v="0"/>
    <n v="3"/>
    <s v="WEEK"/>
    <s v="CTU FLEVOKUST BVWEEK"/>
    <n v="520"/>
    <n v="0"/>
    <n v="520"/>
    <m/>
  </r>
  <r>
    <s v="MANILA MAERSK"/>
    <s v="Rotterdam"/>
    <d v="2024-08-26T15:40:00"/>
    <x v="81"/>
    <x v="3"/>
    <s v="MAERSK"/>
    <s v="HASU5070389"/>
    <s v="SIMEI LELYSTAD"/>
    <d v="2024-08-27T14:00:00"/>
    <d v="2024-08-27T16:40:00"/>
    <x v="803"/>
    <d v="2024-08-27T16:40:00"/>
    <x v="0"/>
    <s v="NO"/>
    <n v="2"/>
    <n v="35"/>
    <x v="7"/>
    <d v="2024-08-27T16:40:00"/>
    <d v="1899-12-30T22:20:00"/>
    <n v="22.333333333313931"/>
    <x v="0"/>
    <x v="6"/>
    <n v="3"/>
    <s v="SI"/>
    <d v="1899-12-31T01:20:00"/>
    <n v="25.333333333313931"/>
    <d v="1899-12-30T00:00:00"/>
    <s v="SI"/>
    <n v="0"/>
    <d v="1899-12-31T01:00:00"/>
    <n v="24.999999999941792"/>
    <x v="0"/>
    <d v="1899-12-30T17:00:00"/>
    <s v="NO"/>
    <s v="HASU5070389"/>
    <s v="MSI"/>
    <n v="480"/>
    <e v="#N/A"/>
    <n v="50"/>
    <n v="100"/>
    <n v="2"/>
    <s v="WEEK"/>
    <s v="MSIWEEK"/>
    <n v="580"/>
    <n v="25"/>
    <n v="605"/>
    <m/>
  </r>
  <r>
    <s v="MANILA MAERSK"/>
    <s v="Rotterdam"/>
    <d v="2024-08-26T15:40:00"/>
    <x v="81"/>
    <x v="0"/>
    <s v="MAERSK"/>
    <s v="MAEU9171362"/>
    <s v="SIMEI LELYSTAD"/>
    <d v="2024-08-29T07:00:00"/>
    <d v="2024-08-30T12:30:00"/>
    <x v="804"/>
    <d v="2024-08-30T12:30:00"/>
    <x v="1"/>
    <s v="NO"/>
    <n v="0"/>
    <n v="35"/>
    <x v="7"/>
    <d v="2024-08-30T12:30:00"/>
    <d v="1900-01-01T15:20:00"/>
    <n v="63.333333333197515"/>
    <x v="1"/>
    <x v="40"/>
    <n v="30"/>
    <s v="NO"/>
    <d v="1900-01-02T21:20:00"/>
    <n v="93.333333333197515"/>
    <d v="1899-12-30T00:00:00"/>
    <s v="SI"/>
    <n v="0"/>
    <d v="1900-01-02T20:50:00"/>
    <n v="92.833333333313931"/>
    <x v="1"/>
    <d v="1899-12-30T13:00:00"/>
    <s v="NO"/>
    <s v="MAEU9171362"/>
    <s v="CTU FLEVOKUST BV"/>
    <n v="380"/>
    <e v="#N/A"/>
    <n v="35"/>
    <n v="0"/>
    <n v="5"/>
    <s v="WEEK"/>
    <s v="CTU FLEVOKUST BVWEEK"/>
    <n v="380"/>
    <n v="0"/>
    <n v="380"/>
    <m/>
  </r>
  <r>
    <s v="MANILA MAERSK"/>
    <s v="Rotterdam"/>
    <d v="2024-08-26T15:40:00"/>
    <x v="81"/>
    <x v="0"/>
    <s v="MAERSK"/>
    <s v="MAEU9221231"/>
    <s v="SIMEI LELYSTAD"/>
    <d v="2024-08-29T07:00:00"/>
    <d v="2024-08-30T00:16:00"/>
    <x v="805"/>
    <d v="2024-08-30T00:50:00"/>
    <x v="1"/>
    <s v="NO"/>
    <n v="0"/>
    <n v="35"/>
    <x v="7"/>
    <d v="2024-08-30T00:16:00"/>
    <d v="1900-01-01T15:20:00"/>
    <n v="63.333333333197515"/>
    <x v="1"/>
    <x v="12"/>
    <n v="18"/>
    <s v="SI"/>
    <d v="1900-01-02T09:20:00"/>
    <n v="81.333333333197515"/>
    <d v="1899-12-30T00:00:00"/>
    <s v="SI"/>
    <n v="0"/>
    <d v="1900-01-02T09:10:00"/>
    <n v="81.166666666511446"/>
    <x v="1"/>
    <d v="1899-12-30T01:00:00"/>
    <s v="NIGHT"/>
    <s v="MAEU9221231"/>
    <s v="CTU FLEVOKUST BV"/>
    <n v="380"/>
    <e v="#N/A"/>
    <n v="35"/>
    <n v="0"/>
    <n v="5"/>
    <s v="NIGHT"/>
    <s v="CTU FLEVOKUST BVNIGHT"/>
    <n v="380"/>
    <n v="0"/>
    <n v="380"/>
    <m/>
  </r>
  <r>
    <s v="MANILA MAERSK"/>
    <s v="Rotterdam"/>
    <d v="2024-08-26T15:40:00"/>
    <x v="81"/>
    <x v="3"/>
    <s v="MAERSK"/>
    <s v="MAEU9226819"/>
    <s v="SIMEI LELYSTAD"/>
    <d v="2024-08-27T14:00:00"/>
    <d v="2024-08-28T07:05:00"/>
    <x v="806"/>
    <d v="2024-08-28T07:05:00"/>
    <x v="0"/>
    <s v="NO"/>
    <n v="0"/>
    <n v="35"/>
    <x v="7"/>
    <d v="2024-08-28T07:05:00"/>
    <d v="1899-12-30T22:20:00"/>
    <n v="22.333333333313931"/>
    <x v="0"/>
    <x v="78"/>
    <n v="17.499999999941792"/>
    <s v="SI"/>
    <d v="1899-12-31T15:50:00"/>
    <n v="39.833333333255723"/>
    <d v="1899-12-30T00:00:00"/>
    <s v="SI"/>
    <n v="0"/>
    <d v="1899-12-31T15:25:00"/>
    <n v="39.416666666627862"/>
    <x v="0"/>
    <d v="1899-12-30T07:30:00"/>
    <s v="NO"/>
    <s v="MAEU9226819"/>
    <s v="MSI"/>
    <n v="480"/>
    <e v="#N/A"/>
    <n v="50"/>
    <n v="0"/>
    <n v="3"/>
    <s v="WEEK"/>
    <s v="MSIWEEK"/>
    <n v="480"/>
    <n v="25"/>
    <n v="505"/>
    <m/>
  </r>
  <r>
    <s v="MANILA MAERSK"/>
    <s v="Rotterdam"/>
    <d v="2024-08-26T15:40:00"/>
    <x v="81"/>
    <x v="0"/>
    <s v="MAERSK"/>
    <s v="MAEU9270874"/>
    <s v="SIMEI LELYSTAD"/>
    <d v="2024-08-29T07:00:00"/>
    <d v="2024-08-29T12:21:00"/>
    <x v="807"/>
    <d v="2024-08-29T12:35:00"/>
    <x v="1"/>
    <s v="NO"/>
    <n v="0"/>
    <n v="35"/>
    <x v="7"/>
    <d v="2024-08-29T12:21:00"/>
    <d v="1900-01-01T15:20:00"/>
    <n v="63.333333333197515"/>
    <x v="1"/>
    <x v="8"/>
    <n v="6"/>
    <s v="SI"/>
    <d v="1900-01-01T21:20:00"/>
    <n v="69.333333333197515"/>
    <d v="1899-12-30T00:00:00"/>
    <s v="SI"/>
    <n v="0"/>
    <d v="1900-01-01T20:55:00"/>
    <n v="68.916666666569654"/>
    <x v="1"/>
    <d v="1899-12-30T13:00:00"/>
    <s v="NO"/>
    <s v="MAEU9270874"/>
    <s v="CTU FLEVOKUST BV"/>
    <n v="380"/>
    <e v="#N/A"/>
    <n v="35"/>
    <n v="0"/>
    <n v="4"/>
    <s v="WEEK"/>
    <s v="CTU FLEVOKUST BVWEEK"/>
    <n v="380"/>
    <n v="0"/>
    <n v="380"/>
    <m/>
  </r>
  <r>
    <s v="MANILA MAERSK"/>
    <s v="Rotterdam"/>
    <d v="2024-08-26T15:40:00"/>
    <x v="81"/>
    <x v="3"/>
    <s v="MAERSK"/>
    <s v="MRKU0273478"/>
    <s v="SIMEI LELYSTAD"/>
    <d v="2024-08-27T14:00:00"/>
    <d v="2024-08-28T06:00:00"/>
    <x v="808"/>
    <d v="2024-08-28T06:00:00"/>
    <x v="0"/>
    <s v="NO"/>
    <n v="0"/>
    <n v="35"/>
    <x v="7"/>
    <d v="2024-08-28T06:00:00"/>
    <d v="1899-12-30T22:20:00"/>
    <n v="22.333333333313931"/>
    <x v="0"/>
    <x v="16"/>
    <n v="15.999999999941792"/>
    <s v="SI"/>
    <d v="1899-12-31T14:20:00"/>
    <n v="38.333333333255723"/>
    <d v="1899-12-30T00:00:00"/>
    <s v="SI"/>
    <n v="0"/>
    <d v="1899-12-31T14:20:00"/>
    <n v="38.333333333255723"/>
    <x v="0"/>
    <d v="1899-12-30T06:00:00"/>
    <s v="NO"/>
    <s v="MRKU0273478"/>
    <s v="MSI"/>
    <n v="480"/>
    <e v="#N/A"/>
    <n v="50"/>
    <n v="0"/>
    <n v="3"/>
    <s v="WEEK"/>
    <s v="MSIWEEK"/>
    <n v="480"/>
    <n v="25"/>
    <n v="505"/>
    <m/>
  </r>
  <r>
    <s v="MANILA MAERSK"/>
    <s v="Rotterdam"/>
    <d v="2024-08-26T15:40:00"/>
    <x v="81"/>
    <x v="4"/>
    <s v="MAERSK"/>
    <s v="MRKU2344610"/>
    <s v="SIMEI LELYSTAD"/>
    <d v="2024-08-27T14:00:00"/>
    <d v="2024-08-27T14:25:00"/>
    <x v="809"/>
    <d v="2024-08-27T14:30:00"/>
    <x v="0"/>
    <s v="NO"/>
    <n v="0"/>
    <n v="35"/>
    <x v="7"/>
    <d v="2024-08-27T14:25:00"/>
    <d v="1899-12-30T22:20:00"/>
    <n v="22.333333333313931"/>
    <x v="0"/>
    <x v="1"/>
    <n v="0"/>
    <s v="SI"/>
    <d v="1899-12-30T22:20:00"/>
    <n v="22.333333333313931"/>
    <d v="1899-12-30T00:25:00"/>
    <s v="SI"/>
    <n v="0.41666666662786156"/>
    <d v="1899-12-30T22:50:00"/>
    <n v="22.833333333197515"/>
    <x v="0"/>
    <d v="1899-12-30T14:00:00"/>
    <s v="NO"/>
    <s v="MRKU2344610"/>
    <s v="AZOIA LOGISTICS"/>
    <n v="550"/>
    <e v="#N/A"/>
    <n v="45"/>
    <n v="0"/>
    <n v="2"/>
    <s v="WEEK"/>
    <s v="AZOIA LOGISTICSWEEK"/>
    <n v="550"/>
    <n v="25"/>
    <n v="575"/>
    <m/>
  </r>
  <r>
    <s v="MANILA MAERSK"/>
    <s v="Rotterdam"/>
    <d v="2024-08-26T15:40:00"/>
    <x v="81"/>
    <x v="4"/>
    <s v="MAERSK"/>
    <s v="MRKU2481866"/>
    <s v="LELYSTAD"/>
    <d v="2024-08-27T14:00:00"/>
    <d v="2024-08-27T15:27:00"/>
    <x v="809"/>
    <d v="2024-08-27T16:35:00"/>
    <x v="0"/>
    <s v="NO"/>
    <n v="0"/>
    <n v="35"/>
    <x v="7"/>
    <d v="2024-08-27T15:27:00"/>
    <d v="1899-12-30T22:20:00"/>
    <n v="22.333333333313931"/>
    <x v="0"/>
    <x v="1"/>
    <n v="0"/>
    <s v="SI"/>
    <d v="1899-12-30T22:20:00"/>
    <n v="22.333333333313931"/>
    <d v="1899-12-30T01:27:00"/>
    <s v="NO"/>
    <n v="1.4500000000116415"/>
    <d v="1899-12-31T00:55:00"/>
    <n v="24.916666666511446"/>
    <x v="0"/>
    <d v="1899-12-30T14:00:00"/>
    <s v="NO"/>
    <s v="MRKU2481866"/>
    <s v="AZOIA LOGISTICS"/>
    <n v="550"/>
    <e v="#N/A"/>
    <n v="45"/>
    <n v="0"/>
    <n v="2"/>
    <s v="WEEK"/>
    <s v="AZOIA LOGISTICSWEEK"/>
    <n v="550"/>
    <n v="25"/>
    <n v="575"/>
    <m/>
  </r>
  <r>
    <s v="MANILA MAERSK"/>
    <s v="Rotterdam"/>
    <d v="2024-08-26T15:40:00"/>
    <x v="81"/>
    <x v="0"/>
    <s v="MAERSK"/>
    <s v="MRKU3607990"/>
    <s v="LELYSTAD"/>
    <d v="2024-08-29T07:00:00"/>
    <d v="2024-08-29T13:28:00"/>
    <x v="800"/>
    <d v="2024-08-29T13:28:00"/>
    <x v="1"/>
    <s v="CLEANING"/>
    <n v="0"/>
    <n v="35"/>
    <x v="7"/>
    <d v="2024-08-29T13:28:00"/>
    <d v="1900-01-01T15:20:00"/>
    <n v="63.333333333197515"/>
    <x v="1"/>
    <x v="29"/>
    <n v="8.0000000000582077"/>
    <s v="SI"/>
    <d v="1900-01-01T23:20:00"/>
    <n v="71.333333333255723"/>
    <d v="1899-12-30T00:00:00"/>
    <s v="SI"/>
    <n v="0"/>
    <d v="1900-01-01T21:48:00"/>
    <n v="69.799999999988358"/>
    <x v="1"/>
    <d v="1899-12-30T15:00:00"/>
    <s v="NO"/>
    <s v="MRKU3607990"/>
    <s v="CTU FLEVOKUST BV"/>
    <n v="380"/>
    <n v="100"/>
    <n v="35"/>
    <n v="0"/>
    <n v="4"/>
    <s v="WEEK"/>
    <s v="CTU FLEVOKUST BVWEEK"/>
    <n v="480"/>
    <n v="0"/>
    <n v="480"/>
    <m/>
  </r>
  <r>
    <s v="MANILA MAERSK"/>
    <s v="Rotterdam"/>
    <d v="2024-08-26T15:40:00"/>
    <x v="81"/>
    <x v="4"/>
    <s v="MAERSK"/>
    <s v="MRKU5224352"/>
    <s v="SIMEI LELYSTAD"/>
    <d v="2024-08-27T14:00:00"/>
    <d v="2024-08-28T07:00:00"/>
    <x v="810"/>
    <d v="2024-08-28T07:00:00"/>
    <x v="0"/>
    <s v="NO"/>
    <n v="1"/>
    <n v="35"/>
    <x v="7"/>
    <d v="2024-08-28T07:00:00"/>
    <d v="1899-12-30T22:20:00"/>
    <n v="22.333333333313931"/>
    <x v="0"/>
    <x v="52"/>
    <n v="18.999999999941792"/>
    <s v="SI"/>
    <d v="1899-12-31T17:20:00"/>
    <n v="41.333333333255723"/>
    <d v="1899-12-30T00:00:00"/>
    <s v="SI"/>
    <n v="0"/>
    <d v="1899-12-31T15:20:00"/>
    <n v="39.333333333197515"/>
    <x v="0"/>
    <d v="1899-12-30T09:00:00"/>
    <s v="NO"/>
    <s v="MRKU5224352"/>
    <s v="AZOIA LOGISTICS"/>
    <n v="550"/>
    <e v="#N/A"/>
    <n v="45"/>
    <n v="45"/>
    <n v="3"/>
    <s v="WEEK"/>
    <s v="AZOIA LOGISTICSWEEK"/>
    <n v="595"/>
    <n v="25"/>
    <n v="620"/>
    <m/>
  </r>
  <r>
    <s v="MANILA MAERSK"/>
    <s v="Rotterdam"/>
    <d v="2024-08-26T15:40:00"/>
    <x v="81"/>
    <x v="3"/>
    <s v="MAERSK"/>
    <s v="MRKU5363379"/>
    <s v="SIMEI LELYSTAD"/>
    <d v="2024-08-27T14:00:00"/>
    <d v="2024-08-27T19:00:00"/>
    <x v="811"/>
    <d v="2024-08-27T19:40:00"/>
    <x v="0"/>
    <s v="NO"/>
    <n v="0"/>
    <n v="35"/>
    <x v="7"/>
    <d v="2024-08-27T19:00:00"/>
    <d v="1899-12-30T22:20:00"/>
    <n v="22.333333333313931"/>
    <x v="0"/>
    <x v="8"/>
    <n v="6"/>
    <s v="SI"/>
    <d v="1899-12-31T04:20:00"/>
    <n v="28.333333333313931"/>
    <d v="1899-12-30T00:00:00"/>
    <s v="SI"/>
    <n v="0"/>
    <d v="1899-12-31T04:00:00"/>
    <n v="27.999999999941792"/>
    <x v="0"/>
    <d v="1899-12-30T20:00:00"/>
    <s v="NIGHT"/>
    <s v="MRKU5363379"/>
    <s v="MSI"/>
    <n v="530"/>
    <e v="#N/A"/>
    <n v="50"/>
    <n v="0"/>
    <n v="2"/>
    <s v="NIGHT"/>
    <s v="MSINIGHT"/>
    <n v="530"/>
    <n v="25"/>
    <n v="555"/>
    <m/>
  </r>
  <r>
    <s v="MANILA MAERSK"/>
    <s v="Rotterdam"/>
    <d v="2024-08-26T15:40:00"/>
    <x v="81"/>
    <x v="2"/>
    <s v="MAERSK"/>
    <s v="MRKU5561883"/>
    <s v="SIMEI LELYSTAD"/>
    <d v="2024-08-27T14:00:00"/>
    <d v="2024-08-28T09:20:00"/>
    <x v="810"/>
    <d v="2024-08-28T09:20:00"/>
    <x v="0"/>
    <s v="NO"/>
    <n v="0"/>
    <n v="35"/>
    <x v="7"/>
    <d v="2024-08-28T09:20:00"/>
    <d v="1899-12-30T22:20:00"/>
    <n v="22.333333333313931"/>
    <x v="0"/>
    <x v="52"/>
    <n v="18.999999999941792"/>
    <s v="SI"/>
    <d v="1899-12-31T17:20:00"/>
    <n v="41.333333333255723"/>
    <d v="1899-12-30T00:20:00"/>
    <s v="SI"/>
    <n v="0.33333333337213844"/>
    <d v="1899-12-31T17:40:00"/>
    <n v="41.666666666627862"/>
    <x v="0"/>
    <d v="1899-12-30T09:00:00"/>
    <s v="NO"/>
    <s v="MRKU5561883"/>
    <s v="OM TRANSPORT"/>
    <n v="475"/>
    <e v="#N/A"/>
    <n v="50"/>
    <n v="0"/>
    <n v="3"/>
    <s v="WEEK"/>
    <s v="OM TRANSPORTWEEK"/>
    <n v="475"/>
    <n v="25"/>
    <n v="500"/>
    <m/>
  </r>
  <r>
    <s v="MANILA MAERSK"/>
    <s v="Rotterdam"/>
    <d v="2024-08-26T15:40:00"/>
    <x v="81"/>
    <x v="1"/>
    <s v="MAERSK"/>
    <s v="MRKU5638619"/>
    <s v="SIMEI LELYSTAD"/>
    <d v="2024-08-27T14:00:00"/>
    <d v="2024-08-27T18:05:00"/>
    <x v="812"/>
    <d v="2024-08-27T18:05:00"/>
    <x v="0"/>
    <s v="NO"/>
    <n v="0"/>
    <n v="35"/>
    <x v="7"/>
    <d v="2024-08-27T18:05:00"/>
    <d v="1899-12-30T22:20:00"/>
    <n v="22.333333333313931"/>
    <x v="0"/>
    <x v="5"/>
    <n v="4.5"/>
    <s v="SI"/>
    <d v="1899-12-31T02:50:00"/>
    <n v="26.833333333313931"/>
    <d v="1899-12-30T00:00:00"/>
    <s v="SI"/>
    <n v="0"/>
    <d v="1899-12-31T02:25:00"/>
    <n v="26.416666666511446"/>
    <x v="0"/>
    <d v="1899-12-30T18:30:00"/>
    <s v="NO"/>
    <s v="MRKU5638619"/>
    <s v="LOGIX"/>
    <n v="530"/>
    <e v="#N/A"/>
    <n v="50"/>
    <n v="0"/>
    <n v="2"/>
    <s v="WEEK"/>
    <s v="LOGIXWEEK"/>
    <n v="530"/>
    <n v="25"/>
    <n v="555"/>
    <m/>
  </r>
  <r>
    <s v="MANILA MAERSK"/>
    <s v="Rotterdam"/>
    <d v="2024-08-26T15:40:00"/>
    <x v="81"/>
    <x v="0"/>
    <s v="MAERSK"/>
    <s v="MRKU5911174"/>
    <s v="SIMEI LELYSTAD"/>
    <d v="2024-08-29T07:00:00"/>
    <d v="2024-08-29T19:00:00"/>
    <x v="813"/>
    <d v="2024-08-29T19:05:00"/>
    <x v="1"/>
    <s v="NO"/>
    <n v="1"/>
    <n v="35"/>
    <x v="7"/>
    <d v="2024-08-29T19:00:00"/>
    <d v="1900-01-01T15:20:00"/>
    <n v="63.333333333197515"/>
    <x v="1"/>
    <x v="23"/>
    <n v="12"/>
    <s v="SI"/>
    <d v="1900-01-02T03:20:00"/>
    <n v="75.333333333197515"/>
    <d v="1899-12-30T00:00:00"/>
    <s v="SI"/>
    <n v="0"/>
    <d v="1900-01-02T03:25:00"/>
    <n v="75.416666666627862"/>
    <x v="1"/>
    <d v="1899-12-30T19:00:00"/>
    <s v="NO"/>
    <s v="MRKU5911174"/>
    <s v="CTU FLEVOKUST BV"/>
    <n v="380"/>
    <e v="#N/A"/>
    <n v="35"/>
    <n v="35"/>
    <n v="4"/>
    <s v="WEEK"/>
    <s v="CTU FLEVOKUST BVWEEK"/>
    <n v="415"/>
    <n v="0"/>
    <n v="415"/>
    <m/>
  </r>
  <r>
    <s v="MANILA MAERSK"/>
    <s v="Rotterdam"/>
    <d v="2024-08-26T15:40:00"/>
    <x v="81"/>
    <x v="2"/>
    <s v="MAERSK"/>
    <s v="MRKU6108629"/>
    <s v="SIMEI LELYSTAD"/>
    <d v="2024-08-27T14:00:00"/>
    <d v="2024-08-27T22:57:00"/>
    <x v="814"/>
    <d v="2024-08-27T23:04:00"/>
    <x v="0"/>
    <s v="NO"/>
    <n v="0"/>
    <n v="35"/>
    <x v="7"/>
    <d v="2024-08-27T22:57:00"/>
    <d v="1899-12-30T22:20:00"/>
    <n v="22.333333333313931"/>
    <x v="0"/>
    <x v="87"/>
    <n v="9.4999999998835847"/>
    <s v="SI"/>
    <d v="1899-12-31T07:50:00"/>
    <n v="31.833333333197515"/>
    <d v="1899-12-30T00:00:00"/>
    <s v="SI"/>
    <n v="0"/>
    <d v="1899-12-31T07:24:00"/>
    <n v="31.39999999984866"/>
    <x v="0"/>
    <d v="1899-12-30T23:30:00"/>
    <s v="NIGHT"/>
    <s v="MRKU6108629"/>
    <s v="OM TRANSPORT"/>
    <n v="475"/>
    <e v="#N/A"/>
    <n v="50"/>
    <n v="0"/>
    <n v="2"/>
    <s v="NIGHT"/>
    <s v="OM TRANSPORTNIGHT"/>
    <n v="475"/>
    <n v="25"/>
    <n v="500"/>
    <m/>
  </r>
  <r>
    <s v="MANILA MAERSK"/>
    <s v="Rotterdam"/>
    <d v="2024-08-26T15:40:00"/>
    <x v="81"/>
    <x v="0"/>
    <s v="MAERSK"/>
    <s v="MRKU9275213"/>
    <s v="LELYSTAD"/>
    <d v="2024-08-29T07:00:00"/>
    <d v="2024-08-29T07:07:00"/>
    <x v="815"/>
    <d v="2024-08-29T07:51:00"/>
    <x v="1"/>
    <s v="CLEANING"/>
    <n v="0"/>
    <n v="35"/>
    <x v="7"/>
    <d v="2024-08-29T07:07:00"/>
    <d v="1900-01-01T15:20:00"/>
    <n v="63.333333333197515"/>
    <x v="1"/>
    <x v="1"/>
    <n v="0"/>
    <s v="SI"/>
    <d v="1900-01-01T15:20:00"/>
    <n v="63.333333333197515"/>
    <d v="1899-12-30T00:07:00"/>
    <s v="SI"/>
    <n v="0.11666666669771075"/>
    <d v="1900-01-01T16:11:00"/>
    <n v="64.183333333174232"/>
    <x v="1"/>
    <d v="1899-12-30T07:00:00"/>
    <s v="NO"/>
    <s v="MRKU9275213"/>
    <s v="CTU FLEVOKUST BV"/>
    <n v="380"/>
    <n v="100"/>
    <n v="35"/>
    <n v="0"/>
    <n v="4"/>
    <s v="WEEK"/>
    <s v="CTU FLEVOKUST BVWEEK"/>
    <n v="480"/>
    <n v="0"/>
    <n v="480"/>
    <m/>
  </r>
  <r>
    <s v="MANILA MAERSK"/>
    <s v="Rotterdam"/>
    <d v="2024-08-26T15:40:00"/>
    <x v="81"/>
    <x v="0"/>
    <s v="MAERSK"/>
    <s v="MRSU0237283"/>
    <s v="SIMEI LELYSTAD"/>
    <d v="2024-08-27T14:00:00"/>
    <d v="2024-08-28T07:40:00"/>
    <x v="806"/>
    <d v="2024-08-28T07:40:00"/>
    <x v="0"/>
    <s v="NO"/>
    <n v="0"/>
    <n v="35"/>
    <x v="7"/>
    <d v="2024-08-28T07:40:00"/>
    <d v="1899-12-30T22:20:00"/>
    <n v="22.333333333313931"/>
    <x v="0"/>
    <x v="78"/>
    <n v="17.499999999941792"/>
    <s v="SI"/>
    <d v="1899-12-31T15:50:00"/>
    <n v="39.833333333255723"/>
    <d v="1899-12-30T00:10:00"/>
    <s v="SI"/>
    <n v="0.16666666668606922"/>
    <d v="1899-12-31T16:00:00"/>
    <n v="39.999999999941792"/>
    <x v="0"/>
    <d v="1899-12-30T07:30:00"/>
    <s v="NO"/>
    <s v="MRSU0237283"/>
    <s v="CTU FLEVOKUST BV"/>
    <n v="520"/>
    <e v="#N/A"/>
    <n v="35"/>
    <n v="0"/>
    <n v="3"/>
    <s v="WEEK"/>
    <s v="CTU FLEVOKUST BVWEEK"/>
    <n v="520"/>
    <n v="0"/>
    <n v="520"/>
    <m/>
  </r>
  <r>
    <s v="MANILA MAERSK"/>
    <s v="Rotterdam"/>
    <d v="2024-08-26T15:40:00"/>
    <x v="81"/>
    <x v="0"/>
    <s v="MAERSK"/>
    <s v="MRSU4220946"/>
    <s v="SIMEI LELYSTAD"/>
    <d v="2024-08-29T07:00:00"/>
    <d v="2024-08-30T06:50:00"/>
    <x v="816"/>
    <d v="2024-08-30T06:50:00"/>
    <x v="1"/>
    <s v="NO"/>
    <n v="0"/>
    <n v="35"/>
    <x v="7"/>
    <d v="2024-08-30T06:50:00"/>
    <d v="1900-01-01T15:20:00"/>
    <n v="63.333333333197515"/>
    <x v="1"/>
    <x v="63"/>
    <n v="24"/>
    <s v="SI"/>
    <d v="1900-01-02T15:20:00"/>
    <n v="87.333333333197515"/>
    <d v="1899-12-30T00:00:00"/>
    <s v="SI"/>
    <n v="0"/>
    <d v="1900-01-02T15:10:00"/>
    <n v="87.166666666511446"/>
    <x v="1"/>
    <d v="1899-12-30T07:00:00"/>
    <s v="NO"/>
    <s v="MRSU4220946"/>
    <s v="CTU FLEVOKUST BV"/>
    <n v="380"/>
    <e v="#N/A"/>
    <n v="35"/>
    <n v="0"/>
    <n v="5"/>
    <s v="WEEK"/>
    <s v="CTU FLEVOKUST BVWEEK"/>
    <n v="380"/>
    <n v="0"/>
    <n v="380"/>
    <m/>
  </r>
  <r>
    <s v="MANILA MAERSK"/>
    <s v="Rotterdam"/>
    <d v="2024-08-26T15:40:00"/>
    <x v="81"/>
    <x v="0"/>
    <s v="MAERSK"/>
    <s v="MRSU5131822"/>
    <s v="LELYSTAD"/>
    <d v="2024-08-27T14:00:00"/>
    <d v="2024-08-27T13:59:00"/>
    <x v="809"/>
    <d v="2024-08-27T15:00:00"/>
    <x v="0"/>
    <s v="NO"/>
    <n v="0"/>
    <n v="35"/>
    <x v="7"/>
    <d v="2024-08-27T13:59:00"/>
    <d v="1899-12-30T22:20:00"/>
    <n v="22.333333333313931"/>
    <x v="0"/>
    <x v="1"/>
    <n v="0"/>
    <s v="SI"/>
    <d v="1899-12-30T22:20:00"/>
    <n v="22.333333333313931"/>
    <d v="1899-12-30T00:00:00"/>
    <s v="SI"/>
    <n v="0"/>
    <d v="1899-12-30T23:20:00"/>
    <n v="23.333333333255723"/>
    <x v="0"/>
    <d v="1899-12-30T14:00:00"/>
    <s v="NO"/>
    <s v="MRSU5131822"/>
    <s v="CTU FLEVOKUST BV"/>
    <n v="520"/>
    <e v="#N/A"/>
    <n v="35"/>
    <n v="0"/>
    <n v="2"/>
    <s v="WEEK"/>
    <s v="CTU FLEVOKUST BVWEEK"/>
    <n v="520"/>
    <n v="0"/>
    <n v="520"/>
    <m/>
  </r>
  <r>
    <s v="MANILA MAERSK"/>
    <s v="Rotterdam"/>
    <d v="2024-08-26T15:40:00"/>
    <x v="81"/>
    <x v="0"/>
    <s v="MAERSK"/>
    <s v="MRSU5139783"/>
    <s v="SIMEI LELYSTAD"/>
    <d v="2024-08-29T07:00:00"/>
    <d v="2024-08-30T15:55:00"/>
    <x v="817"/>
    <d v="2024-08-30T16:05:00"/>
    <x v="1"/>
    <s v="NO"/>
    <n v="0"/>
    <n v="35"/>
    <x v="7"/>
    <d v="2024-08-30T15:55:00"/>
    <d v="1900-01-01T15:20:00"/>
    <n v="63.333333333197515"/>
    <x v="1"/>
    <x v="51"/>
    <n v="33"/>
    <s v="NO"/>
    <d v="1900-01-03T00:20:00"/>
    <n v="96.333333333197515"/>
    <d v="1899-12-30T00:00:00"/>
    <s v="SI"/>
    <n v="0"/>
    <d v="1900-01-03T00:25:00"/>
    <n v="96.416666666627862"/>
    <x v="1"/>
    <d v="1899-12-30T16:00:00"/>
    <s v="NO"/>
    <s v="MRSU5139783"/>
    <s v="CTU FLEVOKUST BV"/>
    <n v="380"/>
    <e v="#N/A"/>
    <n v="35"/>
    <n v="0"/>
    <n v="5"/>
    <s v="WEEK"/>
    <s v="CTU FLEVOKUST BVWEEK"/>
    <n v="380"/>
    <n v="0"/>
    <n v="380"/>
    <m/>
  </r>
  <r>
    <s v="MANILA MAERSK"/>
    <s v="Rotterdam"/>
    <d v="2024-08-26T15:40:00"/>
    <x v="81"/>
    <x v="0"/>
    <s v="MAERSK"/>
    <s v="MRSU5797887"/>
    <s v="SIMEI LELYSTAD"/>
    <d v="2024-08-28T15:00:00"/>
    <d v="2024-08-28T15:15:00"/>
    <x v="818"/>
    <d v="2024-08-28T15:35:00"/>
    <x v="1"/>
    <s v="NO"/>
    <n v="1"/>
    <n v="35"/>
    <x v="7"/>
    <d v="2024-08-28T15:15:00"/>
    <d v="1899-12-31T23:20:00"/>
    <n v="47.333333333255723"/>
    <x v="0"/>
    <x v="1"/>
    <n v="0"/>
    <s v="SI"/>
    <d v="1899-12-31T23:20:00"/>
    <n v="47.333333333255723"/>
    <d v="1899-12-30T00:15:00"/>
    <s v="SI"/>
    <n v="0.24999999994179234"/>
    <d v="1899-12-31T23:55:00"/>
    <n v="47.916666666569654"/>
    <x v="0"/>
    <d v="1899-12-30T15:00:00"/>
    <s v="NO"/>
    <s v="MRSU5797887"/>
    <s v="CTU FLEVOKUST BV"/>
    <n v="380"/>
    <e v="#N/A"/>
    <n v="35"/>
    <n v="35"/>
    <n v="3"/>
    <s v="WEEK"/>
    <s v="CTU FLEVOKUST BVWEEK"/>
    <n v="415"/>
    <n v="0"/>
    <n v="415"/>
    <m/>
  </r>
  <r>
    <s v="MANILA MAERSK"/>
    <s v="Rotterdam"/>
    <d v="2024-08-26T15:40:00"/>
    <x v="81"/>
    <x v="0"/>
    <s v="MAERSK"/>
    <s v="MRSU6213627"/>
    <s v="LELYSTAD"/>
    <d v="2024-08-27T14:00:00"/>
    <d v="2024-08-27T14:59:00"/>
    <x v="819"/>
    <d v="2024-08-27T15:57:00"/>
    <x v="0"/>
    <s v="NO"/>
    <n v="0"/>
    <n v="35"/>
    <x v="7"/>
    <d v="2024-08-27T14:59:00"/>
    <d v="1899-12-30T22:20:00"/>
    <n v="22.333333333313931"/>
    <x v="0"/>
    <x v="2"/>
    <n v="3.9999999999417923"/>
    <s v="SI"/>
    <d v="1899-12-31T02:20:00"/>
    <n v="26.333333333255723"/>
    <d v="1899-12-30T00:00:00"/>
    <s v="SI"/>
    <n v="0"/>
    <d v="1899-12-31T00:17:00"/>
    <n v="24.283333333209157"/>
    <x v="0"/>
    <d v="1899-12-30T18:00:00"/>
    <s v="NO"/>
    <s v="MRSU6213627"/>
    <s v="CTU FLEVOKUST BV"/>
    <n v="520"/>
    <e v="#N/A"/>
    <n v="35"/>
    <n v="0"/>
    <n v="2"/>
    <s v="WEEK"/>
    <s v="CTU FLEVOKUST BVWEEK"/>
    <n v="520"/>
    <n v="0"/>
    <n v="520"/>
    <m/>
  </r>
  <r>
    <s v="MANILA MAERSK"/>
    <s v="Rotterdam"/>
    <d v="2024-08-26T15:40:00"/>
    <x v="81"/>
    <x v="2"/>
    <s v="MAERSK"/>
    <s v="MRSU6494653"/>
    <s v="LELYSTAD"/>
    <d v="2024-08-27T14:00:00"/>
    <d v="2024-08-28T00:25:00"/>
    <x v="820"/>
    <d v="2024-08-28T00:25:00"/>
    <x v="0"/>
    <s v="NO"/>
    <n v="0"/>
    <n v="35"/>
    <x v="7"/>
    <d v="2024-08-28T00:25:00"/>
    <d v="1899-12-30T22:20:00"/>
    <n v="22.333333333313931"/>
    <x v="0"/>
    <x v="17"/>
    <n v="10.999999999883585"/>
    <s v="SI"/>
    <d v="1899-12-31T09:20:00"/>
    <n v="33.333333333197515"/>
    <d v="1899-12-30T00:00:00"/>
    <s v="SI"/>
    <n v="0"/>
    <d v="1899-12-31T08:45:00"/>
    <n v="32.749999999883585"/>
    <x v="0"/>
    <d v="1899-12-30T01:00:00"/>
    <s v="NIGHT"/>
    <s v="MRSU6494653"/>
    <s v="OM TRANSPORT"/>
    <n v="475"/>
    <e v="#N/A"/>
    <n v="50"/>
    <n v="0"/>
    <n v="3"/>
    <s v="NIGHT"/>
    <s v="OM TRANSPORTNIGHT"/>
    <n v="475"/>
    <n v="25"/>
    <n v="500"/>
    <m/>
  </r>
  <r>
    <s v="MANILA MAERSK"/>
    <s v="Rotterdam"/>
    <d v="2024-08-26T15:40:00"/>
    <x v="81"/>
    <x v="3"/>
    <s v="MAERSK"/>
    <s v="MSKU0273546"/>
    <s v="SIMEI LELYSTAD"/>
    <d v="2024-08-27T14:00:00"/>
    <d v="2024-08-27T14:12:00"/>
    <x v="821"/>
    <d v="2024-08-27T14:12:00"/>
    <x v="0"/>
    <s v="NO"/>
    <n v="1"/>
    <n v="35"/>
    <x v="7"/>
    <d v="2024-08-27T14:12:00"/>
    <d v="1899-12-30T22:20:00"/>
    <n v="22.333333333313931"/>
    <x v="0"/>
    <x v="7"/>
    <n v="1.5"/>
    <s v="SI"/>
    <d v="1899-12-30T23:50:00"/>
    <n v="23.833333333313931"/>
    <d v="1899-12-30T00:00:00"/>
    <s v="SI"/>
    <n v="0"/>
    <d v="1899-12-30T22:32:00"/>
    <n v="22.533333333267365"/>
    <x v="0"/>
    <d v="1899-12-30T15:30:00"/>
    <s v="NO"/>
    <s v="MSKU0273546"/>
    <s v="MSI"/>
    <n v="480"/>
    <e v="#N/A"/>
    <n v="50"/>
    <n v="50"/>
    <n v="2"/>
    <s v="WEEK"/>
    <s v="MSIWEEK"/>
    <n v="530"/>
    <n v="25"/>
    <n v="555"/>
    <m/>
  </r>
  <r>
    <s v="MANILA MAERSK"/>
    <s v="Rotterdam"/>
    <d v="2024-08-26T15:40:00"/>
    <x v="81"/>
    <x v="4"/>
    <s v="MAERSK"/>
    <s v="MSKU0409714"/>
    <s v="SIMEI LELYSTAD"/>
    <d v="2024-08-27T14:00:00"/>
    <d v="2024-08-27T20:10:00"/>
    <x v="803"/>
    <d v="2024-08-27T20:30:00"/>
    <x v="0"/>
    <s v="NO"/>
    <n v="1"/>
    <n v="35"/>
    <x v="7"/>
    <d v="2024-08-27T20:10:00"/>
    <d v="1899-12-30T22:20:00"/>
    <n v="22.333333333313931"/>
    <x v="0"/>
    <x v="6"/>
    <n v="3"/>
    <s v="SI"/>
    <d v="1899-12-31T01:20:00"/>
    <n v="25.333333333313931"/>
    <d v="1899-12-30T03:10:00"/>
    <s v="NO"/>
    <n v="3.1666666666860692"/>
    <d v="1899-12-31T04:50:00"/>
    <n v="28.833333333197515"/>
    <x v="0"/>
    <d v="1899-12-30T17:00:00"/>
    <s v="NO"/>
    <s v="MSKU0409714"/>
    <s v="AZOIA LOGISTICS"/>
    <n v="550"/>
    <e v="#N/A"/>
    <n v="45"/>
    <n v="45"/>
    <n v="2"/>
    <s v="WEEK"/>
    <s v="AZOIA LOGISTICSWEEK"/>
    <n v="595"/>
    <n v="25"/>
    <n v="620"/>
    <m/>
  </r>
  <r>
    <s v="MANILA MAERSK"/>
    <s v="Rotterdam"/>
    <d v="2024-08-26T15:40:00"/>
    <x v="81"/>
    <x v="3"/>
    <s v="MAERSK"/>
    <s v="MSKU1500259"/>
    <s v="SIMEI LELYSTAD"/>
    <d v="2024-08-27T14:00:00"/>
    <d v="2024-08-27T17:30:00"/>
    <x v="812"/>
    <d v="2024-08-27T17:30:00"/>
    <x v="0"/>
    <s v="NO"/>
    <n v="1"/>
    <n v="35"/>
    <x v="7"/>
    <d v="2024-08-27T17:30:00"/>
    <d v="1899-12-30T22:20:00"/>
    <n v="22.333333333313931"/>
    <x v="0"/>
    <x v="5"/>
    <n v="4.5"/>
    <s v="SI"/>
    <d v="1899-12-31T02:50:00"/>
    <n v="26.833333333313931"/>
    <d v="1899-12-30T00:00:00"/>
    <s v="SI"/>
    <n v="0"/>
    <d v="1899-12-31T01:50:00"/>
    <n v="25.833333333197515"/>
    <x v="0"/>
    <d v="1899-12-30T18:30:00"/>
    <s v="NO"/>
    <s v="MSKU1500259"/>
    <s v="MSI"/>
    <n v="480"/>
    <e v="#N/A"/>
    <n v="50"/>
    <n v="50"/>
    <n v="2"/>
    <s v="WEEK"/>
    <s v="MSIWEEK"/>
    <n v="530"/>
    <n v="25"/>
    <n v="655"/>
    <n v="100"/>
  </r>
  <r>
    <s v="MANILA MAERSK"/>
    <s v="Rotterdam"/>
    <d v="2024-08-26T15:40:00"/>
    <x v="81"/>
    <x v="0"/>
    <s v="MAERSK"/>
    <s v="MSKU4596742"/>
    <s v="XPO TALLER LELYSTAD"/>
    <d v="2024-08-29T07:00:00"/>
    <d v="2024-08-29T06:45:00"/>
    <x v="815"/>
    <d v="2024-08-29T07:10:00"/>
    <x v="1"/>
    <s v="NO"/>
    <n v="0"/>
    <n v="35"/>
    <x v="7"/>
    <d v="2024-08-29T06:45:00"/>
    <d v="1900-01-01T15:20:00"/>
    <n v="63.333333333197515"/>
    <x v="1"/>
    <x v="1"/>
    <n v="0"/>
    <s v="SI"/>
    <d v="1900-01-01T15:20:00"/>
    <n v="63.333333333197515"/>
    <d v="1899-12-30T00:00:00"/>
    <s v="SI"/>
    <n v="0"/>
    <d v="1900-01-01T15:30:00"/>
    <n v="63.499999999883585"/>
    <x v="1"/>
    <d v="1899-12-30T07:00:00"/>
    <s v="NO"/>
    <s v="MSKU4596742"/>
    <s v="CTU FLEVOKUST BV"/>
    <n v="380"/>
    <e v="#N/A"/>
    <n v="35"/>
    <n v="0"/>
    <n v="4"/>
    <s v="WEEK"/>
    <s v="CTU FLEVOKUST BVWEEK"/>
    <n v="380"/>
    <n v="0"/>
    <n v="380"/>
    <m/>
  </r>
  <r>
    <s v="MANILA MAERSK"/>
    <s v="Rotterdam"/>
    <d v="2024-08-26T15:40:00"/>
    <x v="81"/>
    <x v="0"/>
    <s v="MAERSK"/>
    <s v="MSKU4610157"/>
    <s v="SIMEI LELYSTAD"/>
    <d v="2024-08-29T07:00:00"/>
    <d v="2024-08-29T14:52:00"/>
    <x v="822"/>
    <d v="2024-08-29T15:05:00"/>
    <x v="1"/>
    <s v="NO"/>
    <n v="0"/>
    <n v="35"/>
    <x v="7"/>
    <d v="2024-08-29T14:52:00"/>
    <d v="1900-01-01T15:20:00"/>
    <n v="63.333333333197515"/>
    <x v="1"/>
    <x v="19"/>
    <n v="9"/>
    <s v="SI"/>
    <d v="1900-01-02T00:20:00"/>
    <n v="72.333333333197515"/>
    <d v="1899-12-30T00:00:00"/>
    <s v="SI"/>
    <n v="0"/>
    <d v="1900-01-01T23:25:00"/>
    <n v="71.416666666511446"/>
    <x v="1"/>
    <d v="1899-12-30T16:00:00"/>
    <s v="NO"/>
    <s v="MSKU4610157"/>
    <s v="CTU FLEVOKUST BV"/>
    <n v="380"/>
    <e v="#N/A"/>
    <n v="35"/>
    <n v="0"/>
    <n v="4"/>
    <s v="WEEK"/>
    <s v="CTU FLEVOKUST BVWEEK"/>
    <n v="380"/>
    <n v="0"/>
    <n v="380"/>
    <m/>
  </r>
  <r>
    <s v="MANILA MAERSK"/>
    <s v="Rotterdam"/>
    <d v="2024-08-26T15:40:00"/>
    <x v="81"/>
    <x v="2"/>
    <s v="MAERSK"/>
    <s v="MSKU4643989"/>
    <s v="SIMEI LELYSTAD"/>
    <d v="2024-08-27T14:00:00"/>
    <d v="2024-08-27T19:55:00"/>
    <x v="811"/>
    <d v="2024-08-27T20:05:00"/>
    <x v="0"/>
    <s v="NO"/>
    <n v="0"/>
    <n v="35"/>
    <x v="7"/>
    <d v="2024-08-27T19:55:00"/>
    <d v="1899-12-30T22:20:00"/>
    <n v="22.333333333313931"/>
    <x v="0"/>
    <x v="8"/>
    <n v="6"/>
    <s v="SI"/>
    <d v="1899-12-31T04:20:00"/>
    <n v="28.333333333313931"/>
    <d v="1899-12-30T00:00:00"/>
    <s v="SI"/>
    <n v="0"/>
    <d v="1899-12-31T04:25:00"/>
    <n v="28.416666666569654"/>
    <x v="0"/>
    <d v="1899-12-30T20:00:00"/>
    <s v="NIGHT"/>
    <s v="MSKU4643989"/>
    <s v="OM TRANSPORT"/>
    <n v="475"/>
    <e v="#N/A"/>
    <n v="50"/>
    <n v="0"/>
    <n v="2"/>
    <s v="NIGHT"/>
    <s v="OM TRANSPORTNIGHT"/>
    <n v="475"/>
    <n v="25"/>
    <n v="500"/>
    <m/>
  </r>
  <r>
    <s v="MANILA MAERSK"/>
    <s v="Rotterdam"/>
    <d v="2024-08-26T15:40:00"/>
    <x v="81"/>
    <x v="0"/>
    <s v="MAERSK"/>
    <s v="MSKU4671996"/>
    <s v="SIMEI LELYSTAD"/>
    <d v="2024-08-29T07:00:00"/>
    <d v="2024-08-30T18:36:00"/>
    <x v="823"/>
    <d v="2024-08-30T18:50:00"/>
    <x v="1"/>
    <s v="NO"/>
    <n v="0"/>
    <n v="35"/>
    <x v="7"/>
    <d v="2024-08-30T18:36:00"/>
    <d v="1900-01-01T15:20:00"/>
    <n v="63.333333333197515"/>
    <x v="1"/>
    <x v="95"/>
    <n v="36"/>
    <s v="NO"/>
    <d v="1900-01-03T03:20:00"/>
    <n v="99.333333333197515"/>
    <d v="1899-12-30T00:00:00"/>
    <s v="SI"/>
    <n v="0"/>
    <d v="1900-01-03T03:10:00"/>
    <n v="99.166666666511446"/>
    <x v="1"/>
    <d v="1899-12-30T19:00:00"/>
    <s v="NO"/>
    <s v="MSKU4671996"/>
    <s v="CTU FLEVOKUST BV"/>
    <n v="380"/>
    <e v="#N/A"/>
    <n v="35"/>
    <n v="0"/>
    <n v="5"/>
    <s v="WEEK"/>
    <s v="CTU FLEVOKUST BVWEEK"/>
    <n v="380"/>
    <n v="0"/>
    <n v="380"/>
    <m/>
  </r>
  <r>
    <s v="MANILA MAERSK"/>
    <s v="Rotterdam"/>
    <d v="2024-08-26T15:40:00"/>
    <x v="81"/>
    <x v="2"/>
    <s v="MAERSK"/>
    <s v="MSKU4738195"/>
    <s v="SIMEI LELYSTAD"/>
    <d v="2024-08-27T14:00:00"/>
    <d v="2024-08-27T15:15:00"/>
    <x v="821"/>
    <d v="2024-08-27T15:25:00"/>
    <x v="0"/>
    <s v="NO"/>
    <n v="1"/>
    <n v="35"/>
    <x v="7"/>
    <d v="2024-08-27T15:15:00"/>
    <d v="1899-12-30T22:20:00"/>
    <n v="22.333333333313931"/>
    <x v="0"/>
    <x v="7"/>
    <n v="1.5"/>
    <s v="SI"/>
    <d v="1899-12-30T23:50:00"/>
    <n v="23.833333333313931"/>
    <d v="1899-12-30T00:00:00"/>
    <s v="SI"/>
    <n v="0"/>
    <d v="1899-12-30T23:45:00"/>
    <n v="23.749999999883585"/>
    <x v="0"/>
    <d v="1899-12-30T15:30:00"/>
    <s v="NO"/>
    <s v="MSKU4738195"/>
    <s v="OM TRANSPORT"/>
    <n v="475"/>
    <e v="#N/A"/>
    <n v="50"/>
    <n v="50"/>
    <n v="2"/>
    <s v="WEEK"/>
    <s v="OM TRANSPORTWEEK"/>
    <n v="525"/>
    <n v="25"/>
    <n v="550"/>
    <m/>
  </r>
  <r>
    <s v="MANILA MAERSK"/>
    <s v="Rotterdam"/>
    <d v="2024-08-26T15:40:00"/>
    <x v="81"/>
    <x v="4"/>
    <s v="MAERSK"/>
    <s v="MSKU4753348"/>
    <s v="SIMEI LELYSTAD"/>
    <d v="2024-08-27T14:00:00"/>
    <d v="2024-08-27T15:40:00"/>
    <x v="809"/>
    <d v="2024-08-27T16:00:00"/>
    <x v="0"/>
    <s v="NO"/>
    <n v="2"/>
    <n v="35"/>
    <x v="7"/>
    <d v="2024-08-27T15:40:00"/>
    <d v="1899-12-30T22:20:00"/>
    <n v="22.333333333313931"/>
    <x v="0"/>
    <x v="1"/>
    <n v="0"/>
    <s v="SI"/>
    <d v="1899-12-30T22:20:00"/>
    <n v="22.333333333313931"/>
    <d v="1899-12-30T01:40:00"/>
    <s v="NO"/>
    <n v="1.6666666666860692"/>
    <d v="1899-12-31T00:20:00"/>
    <n v="24.333333333197515"/>
    <x v="0"/>
    <d v="1899-12-30T14:00:00"/>
    <s v="NO"/>
    <s v="MSKU4753348"/>
    <s v="AZOIA LOGISTICS"/>
    <n v="550"/>
    <e v="#N/A"/>
    <n v="45"/>
    <n v="90"/>
    <n v="2"/>
    <s v="WEEK"/>
    <s v="AZOIA LOGISTICSWEEK"/>
    <n v="640"/>
    <n v="25"/>
    <n v="665"/>
    <m/>
  </r>
  <r>
    <s v="MANILA MAERSK"/>
    <s v="Rotterdam"/>
    <d v="2024-08-26T15:40:00"/>
    <x v="81"/>
    <x v="2"/>
    <s v="MAERSK"/>
    <s v="MSKU4811932"/>
    <s v="SIMEI LELYSTAD"/>
    <d v="2024-08-27T14:00:00"/>
    <d v="2024-08-27T21:25:00"/>
    <x v="824"/>
    <d v="2024-08-27T21:35:00"/>
    <x v="0"/>
    <s v="NO"/>
    <n v="0"/>
    <n v="35"/>
    <x v="7"/>
    <d v="2024-08-27T21:25:00"/>
    <d v="1899-12-30T22:20:00"/>
    <n v="22.333333333313931"/>
    <x v="0"/>
    <x v="29"/>
    <n v="7.9999999998835847"/>
    <s v="SI"/>
    <d v="1899-12-31T06:20:00"/>
    <n v="30.333333333197515"/>
    <d v="1899-12-30T00:00:00"/>
    <s v="SI"/>
    <n v="0"/>
    <d v="1899-12-31T05:55:00"/>
    <n v="29.916666666569654"/>
    <x v="0"/>
    <d v="1899-12-30T22:00:00"/>
    <s v="NIGHT"/>
    <s v="MSKU4811932"/>
    <s v="OM TRANSPORT"/>
    <n v="475"/>
    <e v="#N/A"/>
    <n v="50"/>
    <n v="0"/>
    <n v="2"/>
    <s v="NIGHT"/>
    <s v="OM TRANSPORTNIGHT"/>
    <n v="475"/>
    <n v="25"/>
    <n v="500"/>
    <m/>
  </r>
  <r>
    <s v="MANILA MAERSK"/>
    <s v="Rotterdam"/>
    <d v="2024-08-26T15:40:00"/>
    <x v="81"/>
    <x v="4"/>
    <s v="MAERSK"/>
    <s v="MSKU9267420"/>
    <s v="SIMEI LELYSTAD"/>
    <d v="2024-08-27T14:00:00"/>
    <d v="2024-08-28T10:55:00"/>
    <x v="825"/>
    <d v="2024-08-28T10:55:00"/>
    <x v="0"/>
    <s v="NO"/>
    <n v="0"/>
    <n v="35"/>
    <x v="7"/>
    <d v="2024-08-28T10:55:00"/>
    <d v="1899-12-30T22:20:00"/>
    <n v="22.333333333313931"/>
    <x v="0"/>
    <x v="21"/>
    <n v="21.999999999941792"/>
    <s v="SI"/>
    <d v="1899-12-31T20:20:00"/>
    <n v="44.333333333255723"/>
    <d v="1899-12-30T00:00:00"/>
    <s v="SI"/>
    <n v="0"/>
    <d v="1899-12-31T19:15:00"/>
    <n v="43.249999999883585"/>
    <x v="0"/>
    <d v="1899-12-30T12:00:00"/>
    <s v="NO"/>
    <s v="MSKU9267420"/>
    <s v="AZOIA LOGISTICS"/>
    <n v="550"/>
    <e v="#N/A"/>
    <n v="45"/>
    <n v="0"/>
    <n v="3"/>
    <s v="WEEK"/>
    <s v="AZOIA LOGISTICSWEEK"/>
    <n v="550"/>
    <n v="25"/>
    <n v="575"/>
    <m/>
  </r>
  <r>
    <s v="MANILA MAERSK"/>
    <s v="Rotterdam"/>
    <d v="2024-08-26T15:40:00"/>
    <x v="81"/>
    <x v="0"/>
    <s v="MAERSK"/>
    <s v="PONU1880360"/>
    <s v="SIMEI LELYSTAD"/>
    <d v="2024-08-29T07:00:00"/>
    <d v="2024-08-29T10:09:00"/>
    <x v="826"/>
    <d v="2024-08-29T10:10:00"/>
    <x v="1"/>
    <s v="NO"/>
    <n v="0"/>
    <n v="35"/>
    <x v="7"/>
    <d v="2024-08-29T10:09:00"/>
    <d v="1900-01-01T15:20:00"/>
    <n v="63.333333333197515"/>
    <x v="1"/>
    <x v="6"/>
    <n v="3"/>
    <s v="SI"/>
    <d v="1900-01-01T18:20:00"/>
    <n v="66.333333333197515"/>
    <d v="1899-12-30T00:09:00"/>
    <s v="SI"/>
    <n v="0.15000000013969839"/>
    <d v="1900-01-01T18:30:00"/>
    <n v="66.499999999883585"/>
    <x v="1"/>
    <d v="1899-12-30T10:00:00"/>
    <s v="NO"/>
    <s v="PONU1880360"/>
    <s v="CTU FLEVOKUST BV"/>
    <n v="380"/>
    <e v="#N/A"/>
    <n v="35"/>
    <n v="0"/>
    <n v="4"/>
    <s v="WEEK"/>
    <s v="CTU FLEVOKUST BVWEEK"/>
    <n v="380"/>
    <n v="0"/>
    <n v="380"/>
    <m/>
  </r>
  <r>
    <s v="MANILA MAERSK"/>
    <s v="Rotterdam"/>
    <d v="2024-08-26T15:40:00"/>
    <x v="81"/>
    <x v="0"/>
    <s v="MAERSK"/>
    <s v="PONU8106571"/>
    <s v="LELYSTAD"/>
    <d v="2024-08-29T07:00:00"/>
    <d v="2024-08-29T10:33:00"/>
    <x v="827"/>
    <d v="2024-08-29T11:45:00"/>
    <x v="1"/>
    <s v="NO"/>
    <n v="0"/>
    <n v="35"/>
    <x v="7"/>
    <d v="2024-08-29T10:33:00"/>
    <d v="1900-01-01T15:20:00"/>
    <n v="63.333333333197515"/>
    <x v="1"/>
    <x v="2"/>
    <n v="4.0000000001164153"/>
    <s v="SI"/>
    <d v="1900-01-01T19:20:00"/>
    <n v="67.333333333313931"/>
    <d v="1899-12-30T00:00:00"/>
    <s v="SI"/>
    <n v="0"/>
    <d v="1900-01-01T20:05:00"/>
    <n v="68.083333333313931"/>
    <x v="1"/>
    <d v="1899-12-30T11:00:00"/>
    <s v="NO"/>
    <s v="PONU8106571"/>
    <s v="CTU FLEVOKUST BV"/>
    <n v="380"/>
    <e v="#N/A"/>
    <n v="35"/>
    <n v="0"/>
    <n v="4"/>
    <s v="WEEK"/>
    <s v="CTU FLEVOKUST BVWEEK"/>
    <n v="380"/>
    <n v="0"/>
    <n v="380"/>
    <m/>
  </r>
  <r>
    <s v="MANILA MAERSK"/>
    <s v="Rotterdam"/>
    <d v="2024-08-26T15:40:00"/>
    <x v="81"/>
    <x v="3"/>
    <s v="MAERSK"/>
    <s v="SEKU6987913"/>
    <s v="SIMEI LELYSTAD"/>
    <d v="2024-08-27T14:00:00"/>
    <d v="2024-08-28T12:00:00"/>
    <x v="825"/>
    <d v="2024-08-28T12:05:00"/>
    <x v="0"/>
    <s v="NO"/>
    <n v="1"/>
    <n v="35"/>
    <x v="7"/>
    <d v="2024-08-28T12:00:00"/>
    <d v="1899-12-30T22:20:00"/>
    <n v="22.333333333313931"/>
    <x v="0"/>
    <x v="21"/>
    <n v="21.999999999941792"/>
    <s v="SI"/>
    <d v="1899-12-31T20:20:00"/>
    <n v="44.333333333255723"/>
    <d v="1899-12-30T00:00:00"/>
    <s v="SI"/>
    <n v="0"/>
    <d v="1899-12-31T20:25:00"/>
    <n v="44.416666666511446"/>
    <x v="0"/>
    <d v="1899-12-30T12:00:00"/>
    <s v="NO"/>
    <s v="SEKU6987913"/>
    <s v="MSI"/>
    <n v="480"/>
    <e v="#N/A"/>
    <n v="50"/>
    <n v="50"/>
    <n v="3"/>
    <s v="WEEK"/>
    <s v="MSIWEEK"/>
    <n v="530"/>
    <n v="25"/>
    <n v="555"/>
    <m/>
  </r>
  <r>
    <s v="MANILA MAERSK"/>
    <s v="Rotterdam"/>
    <d v="2024-08-26T15:40:00"/>
    <x v="81"/>
    <x v="0"/>
    <s v="MAERSK"/>
    <s v="SUDU6726160"/>
    <s v="LELYSTAD"/>
    <d v="2024-08-29T07:00:00"/>
    <d v="2024-08-30T14:57:00"/>
    <x v="817"/>
    <d v="2024-08-30T16:20:00"/>
    <x v="1"/>
    <s v="CLEANING"/>
    <n v="0"/>
    <n v="35"/>
    <x v="7"/>
    <d v="2024-08-30T14:57:00"/>
    <d v="1900-01-01T15:20:00"/>
    <n v="63.333333333197515"/>
    <x v="1"/>
    <x v="51"/>
    <n v="33"/>
    <s v="NO"/>
    <d v="1900-01-03T00:20:00"/>
    <n v="96.333333333197515"/>
    <d v="1899-12-30T00:00:00"/>
    <s v="SI"/>
    <n v="0"/>
    <d v="1900-01-03T00:40:00"/>
    <n v="96.666666666569654"/>
    <x v="1"/>
    <d v="1899-12-30T16:00:00"/>
    <s v="NO"/>
    <s v="SUDU6726160"/>
    <s v="CTU FLEVOKUST BV"/>
    <n v="380"/>
    <n v="100"/>
    <n v="35"/>
    <n v="0"/>
    <n v="5"/>
    <s v="WEEK"/>
    <s v="CTU FLEVOKUST BVWEEK"/>
    <n v="480"/>
    <n v="0"/>
    <n v="530"/>
    <n v="50"/>
  </r>
  <r>
    <s v="MANILA MAERSK"/>
    <s v="Rotterdam"/>
    <d v="2024-08-26T15:40:00"/>
    <x v="81"/>
    <x v="0"/>
    <s v="MAERSK"/>
    <s v="TCKU6785606"/>
    <s v="SIMEI LELYSTAD"/>
    <d v="2024-08-29T07:00:00"/>
    <d v="2024-08-29T21:57:00"/>
    <x v="828"/>
    <d v="2024-08-29T22:05:00"/>
    <x v="1"/>
    <s v="NO"/>
    <n v="0"/>
    <n v="35"/>
    <x v="7"/>
    <d v="2024-08-29T21:57:00"/>
    <d v="1900-01-01T15:20:00"/>
    <n v="63.333333333197515"/>
    <x v="1"/>
    <x v="31"/>
    <n v="15"/>
    <s v="SI"/>
    <d v="1900-01-02T06:20:00"/>
    <n v="78.333333333197515"/>
    <d v="1899-12-30T00:00:00"/>
    <s v="SI"/>
    <n v="0"/>
    <d v="1900-01-02T06:25:00"/>
    <n v="78.416666666627862"/>
    <x v="1"/>
    <d v="1899-12-30T22:00:00"/>
    <s v="NIGHT"/>
    <s v="TCKU6785606"/>
    <s v="CTU FLEVOKUST BV"/>
    <n v="380"/>
    <e v="#N/A"/>
    <n v="35"/>
    <n v="0"/>
    <n v="4"/>
    <s v="NIGHT"/>
    <s v="CTU FLEVOKUST BVNIGHT"/>
    <n v="380"/>
    <n v="0"/>
    <n v="380"/>
    <m/>
  </r>
  <r>
    <s v="MANILA MAERSK"/>
    <s v="Rotterdam"/>
    <d v="2024-08-26T15:40:00"/>
    <x v="81"/>
    <x v="0"/>
    <s v="MAERSK"/>
    <s v="TCLU7830219"/>
    <s v="SIMEI LELYSTAD"/>
    <d v="2024-08-27T14:00:00"/>
    <d v="2024-08-28T06:02:00"/>
    <x v="808"/>
    <d v="2024-08-28T06:15:00"/>
    <x v="0"/>
    <s v="NO"/>
    <n v="1"/>
    <n v="35"/>
    <x v="7"/>
    <d v="2024-08-28T06:02:00"/>
    <d v="1899-12-30T22:20:00"/>
    <n v="22.333333333313931"/>
    <x v="0"/>
    <x v="16"/>
    <n v="15.999999999941792"/>
    <s v="SI"/>
    <d v="1899-12-31T14:20:00"/>
    <n v="38.333333333255723"/>
    <d v="1899-12-30T00:02:00"/>
    <s v="SI"/>
    <n v="3.3333333267364651E-2"/>
    <d v="1899-12-31T14:35:00"/>
    <n v="38.583333333197515"/>
    <x v="0"/>
    <d v="1899-12-30T06:00:00"/>
    <s v="NO"/>
    <s v="TCLU7830219"/>
    <s v="CTU FLEVOKUST BV"/>
    <n v="520"/>
    <e v="#N/A"/>
    <n v="35"/>
    <n v="35"/>
    <n v="3"/>
    <s v="WEEK"/>
    <s v="CTU FLEVOKUST BVWEEK"/>
    <n v="555"/>
    <n v="0"/>
    <n v="555"/>
    <m/>
  </r>
  <r>
    <s v="MANILA MAERSK"/>
    <s v="Rotterdam"/>
    <d v="2024-08-26T15:40:00"/>
    <x v="81"/>
    <x v="0"/>
    <s v="MAERSK"/>
    <s v="TCNU5933880"/>
    <s v="LELYSTAD"/>
    <d v="2024-08-27T14:00:00"/>
    <d v="2024-08-27T13:40:00"/>
    <x v="809"/>
    <d v="2024-08-27T13:40:00"/>
    <x v="0"/>
    <s v="NO"/>
    <n v="0"/>
    <n v="35"/>
    <x v="7"/>
    <d v="2024-08-27T13:40:00"/>
    <d v="1899-12-30T22:20:00"/>
    <n v="22.333333333313931"/>
    <x v="0"/>
    <x v="1"/>
    <n v="0"/>
    <s v="SI"/>
    <d v="1899-12-30T22:20:00"/>
    <n v="22.333333333313931"/>
    <d v="1899-12-30T00:00:00"/>
    <s v="SI"/>
    <n v="0"/>
    <d v="1899-12-30T22:00:00"/>
    <n v="21.999999999941792"/>
    <x v="0"/>
    <d v="1899-12-30T14:00:00"/>
    <s v="NO"/>
    <s v="TCNU5933880"/>
    <s v="CTU FLEVOKUST BV"/>
    <n v="520"/>
    <e v="#N/A"/>
    <n v="35"/>
    <n v="0"/>
    <n v="2"/>
    <s v="WEEK"/>
    <s v="CTU FLEVOKUST BVWEEK"/>
    <n v="520"/>
    <n v="0"/>
    <n v="520"/>
    <m/>
  </r>
  <r>
    <s v="MANILA MAERSK"/>
    <s v="Rotterdam"/>
    <d v="2024-08-26T15:40:00"/>
    <x v="81"/>
    <x v="2"/>
    <s v="MAERSK"/>
    <s v="TIIU2122928"/>
    <s v="LELYSTAD"/>
    <d v="2024-08-27T14:00:00"/>
    <d v="2024-08-27T21:13:00"/>
    <x v="829"/>
    <d v="2024-08-27T22:00:00"/>
    <x v="0"/>
    <s v="NO"/>
    <n v="0"/>
    <n v="35"/>
    <x v="7"/>
    <d v="2024-08-27T21:13:00"/>
    <d v="1899-12-30T22:20:00"/>
    <n v="22.333333333313931"/>
    <x v="0"/>
    <x v="15"/>
    <n v="6.9999999999417923"/>
    <s v="SI"/>
    <d v="1899-12-31T05:20:00"/>
    <n v="29.333333333255723"/>
    <d v="1899-12-30T00:13:00"/>
    <s v="SI"/>
    <n v="0.21666666667442769"/>
    <d v="1899-12-31T06:20:00"/>
    <n v="30.333333333197515"/>
    <x v="0"/>
    <d v="1899-12-30T21:00:00"/>
    <s v="NIGHT"/>
    <s v="TIIU2122928"/>
    <s v="OM TRANSPORT"/>
    <n v="475"/>
    <e v="#N/A"/>
    <n v="50"/>
    <n v="0"/>
    <n v="2"/>
    <s v="NIGHT"/>
    <s v="OM TRANSPORTNIGHT"/>
    <n v="475"/>
    <n v="25"/>
    <n v="500"/>
    <m/>
  </r>
  <r>
    <s v="MANILA MAERSK"/>
    <s v="Rotterdam"/>
    <d v="2024-08-26T15:40:00"/>
    <x v="81"/>
    <x v="0"/>
    <s v="MAERSK"/>
    <s v="TRHU4516777"/>
    <s v="SIMEI LELYSTAD"/>
    <d v="2024-08-29T07:00:00"/>
    <d v="2024-08-30T02:41:00"/>
    <x v="830"/>
    <d v="2024-08-30T02:59:00"/>
    <x v="1"/>
    <s v="NO"/>
    <n v="0"/>
    <n v="35"/>
    <x v="7"/>
    <d v="2024-08-30T02:41:00"/>
    <d v="1900-01-01T15:20:00"/>
    <n v="63.333333333197515"/>
    <x v="1"/>
    <x v="28"/>
    <n v="21"/>
    <s v="SI"/>
    <d v="1900-01-02T12:20:00"/>
    <n v="84.333333333197515"/>
    <d v="1899-12-30T00:00:00"/>
    <s v="SI"/>
    <n v="0"/>
    <d v="1900-01-02T11:19:00"/>
    <n v="83.316666666534729"/>
    <x v="1"/>
    <d v="1899-12-30T04:00:00"/>
    <s v="NIGHT"/>
    <s v="TRHU4516777"/>
    <s v="CTU FLEVOKUST BV"/>
    <n v="380"/>
    <e v="#N/A"/>
    <n v="35"/>
    <n v="0"/>
    <n v="5"/>
    <s v="NIGHT"/>
    <s v="CTU FLEVOKUST BVNIGHT"/>
    <n v="380"/>
    <n v="0"/>
    <n v="380"/>
    <m/>
  </r>
  <r>
    <s v="MANILA MAERSK"/>
    <s v="Rotterdam"/>
    <d v="2024-08-26T15:40:00"/>
    <x v="81"/>
    <x v="0"/>
    <s v="MAERSK"/>
    <s v="UETU5695514"/>
    <s v="LELYSTAD"/>
    <d v="2024-08-29T07:00:00"/>
    <d v="2024-08-29T15:59:00"/>
    <x v="801"/>
    <d v="2024-08-29T16:05:00"/>
    <x v="1"/>
    <s v="NO"/>
    <n v="0"/>
    <n v="35"/>
    <x v="7"/>
    <d v="2024-08-29T15:59:00"/>
    <d v="1900-01-01T15:20:00"/>
    <n v="63.333333333197515"/>
    <x v="1"/>
    <x v="17"/>
    <n v="11.000000000058208"/>
    <s v="SI"/>
    <d v="1900-01-02T02:20:00"/>
    <n v="74.333333333255723"/>
    <d v="1899-12-30T00:00:00"/>
    <s v="SI"/>
    <n v="0"/>
    <d v="1900-01-02T00:25:00"/>
    <n v="72.416666666627862"/>
    <x v="1"/>
    <d v="1899-12-30T18:00:00"/>
    <s v="NO"/>
    <s v="UETU5695514"/>
    <s v="CTU FLEVOKUST BV"/>
    <n v="380"/>
    <e v="#N/A"/>
    <n v="35"/>
    <n v="0"/>
    <n v="4"/>
    <s v="WEEK"/>
    <s v="CTU FLEVOKUST BVWEEK"/>
    <n v="380"/>
    <n v="0"/>
    <n v="380"/>
    <m/>
  </r>
  <r>
    <s v="METTE MAERSK"/>
    <s v="Rotterdam"/>
    <d v="2024-09-01T03:30:00"/>
    <x v="82"/>
    <x v="0"/>
    <s v="MAERSK"/>
    <s v="MAEU9249429"/>
    <s v="SIMEI LELYSTAD"/>
    <d v="2024-09-03T15:00:00"/>
    <d v="2024-09-05T05:55:00"/>
    <x v="831"/>
    <d v="2024-09-05T06:10:00"/>
    <x v="0"/>
    <s v="NO"/>
    <n v="0"/>
    <n v="36"/>
    <x v="8"/>
    <d v="2024-09-05T05:55:00"/>
    <d v="1900-01-01T11:30:00"/>
    <n v="59.499999999941792"/>
    <x v="1"/>
    <x v="50"/>
    <n v="39"/>
    <s v="NO"/>
    <d v="1900-01-03T02:30:00"/>
    <n v="98.499999999941792"/>
    <d v="1899-12-30T00:00:00"/>
    <s v="SI"/>
    <n v="0"/>
    <d v="1900-01-03T02:40:00"/>
    <n v="98.666666666627862"/>
    <x v="1"/>
    <d v="1899-12-30T06:00:00"/>
    <s v="NO"/>
    <s v="MAEU9249429"/>
    <s v="CTU FLEVOKUST BV"/>
    <n v="520"/>
    <e v="#N/A"/>
    <n v="35"/>
    <n v="0"/>
    <n v="4"/>
    <s v="WEEK"/>
    <s v="CTU FLEVOKUST BVWEEK"/>
    <n v="520"/>
    <n v="0"/>
    <n v="520"/>
    <m/>
  </r>
  <r>
    <s v="METTE MAERSK"/>
    <s v="Rotterdam"/>
    <d v="2024-09-01T03:30:00"/>
    <x v="82"/>
    <x v="2"/>
    <s v="MAERSK"/>
    <s v="ARDU2355875"/>
    <s v="SIMEI LELYSTAD"/>
    <d v="2024-09-03T15:00:00"/>
    <d v="2024-09-04T22:28:00"/>
    <x v="832"/>
    <d v="2024-09-04T22:51:00"/>
    <x v="0"/>
    <s v="NO"/>
    <n v="0"/>
    <n v="36"/>
    <x v="8"/>
    <d v="2024-09-04T22:28:00"/>
    <d v="1900-01-01T11:30:00"/>
    <n v="59.499999999941792"/>
    <x v="1"/>
    <x v="51"/>
    <n v="33"/>
    <s v="NO"/>
    <d v="1900-01-02T20:30:00"/>
    <n v="92.499999999941792"/>
    <d v="1899-12-30T00:00:00"/>
    <s v="SI"/>
    <n v="0"/>
    <d v="1900-01-02T19:21:00"/>
    <n v="91.349999999860302"/>
    <x v="1"/>
    <d v="1899-12-30T00:00:00"/>
    <s v="NIGHT"/>
    <s v="ARDU2355875"/>
    <s v="OM TRANSPORT"/>
    <n v="475"/>
    <e v="#N/A"/>
    <n v="50"/>
    <n v="0"/>
    <n v="4"/>
    <s v="NIGHT"/>
    <s v="OM TRANSPORTNIGHT"/>
    <n v="475"/>
    <n v="25"/>
    <n v="700"/>
    <n v="200"/>
  </r>
  <r>
    <s v="METTE MAERSK"/>
    <s v="Rotterdam"/>
    <d v="2024-09-01T03:30:00"/>
    <x v="82"/>
    <x v="2"/>
    <s v="MAERSK"/>
    <s v="CIPU5008790"/>
    <s v="SIMEI LELYSTAD"/>
    <d v="2024-09-02T06:00:00"/>
    <d v="2024-09-02T10:10:00"/>
    <x v="833"/>
    <d v="2024-09-02T10:20:00"/>
    <x v="0"/>
    <s v="NO"/>
    <n v="0"/>
    <n v="36"/>
    <x v="8"/>
    <d v="2024-09-02T10:10:00"/>
    <d v="1899-12-31T02:30:00"/>
    <n v="26.499999999941792"/>
    <x v="0"/>
    <x v="8"/>
    <n v="6"/>
    <s v="SI"/>
    <d v="1899-12-31T08:30:00"/>
    <n v="32.499999999941792"/>
    <d v="1899-12-30T00:00:00"/>
    <s v="SI"/>
    <n v="0"/>
    <d v="1899-12-31T06:50:00"/>
    <n v="30.833333333255723"/>
    <x v="0"/>
    <d v="1899-12-30T12:00:00"/>
    <s v="NO"/>
    <s v="CIPU5008790"/>
    <s v="OM TRANSPORT"/>
    <n v="475"/>
    <e v="#N/A"/>
    <n v="50"/>
    <n v="0"/>
    <n v="1"/>
    <s v="WEEK"/>
    <s v="OM TRANSPORTWEEK"/>
    <n v="475"/>
    <n v="25"/>
    <n v="500"/>
    <m/>
  </r>
  <r>
    <s v="METTE MAERSK"/>
    <s v="Rotterdam"/>
    <d v="2024-09-01T03:30:00"/>
    <x v="82"/>
    <x v="3"/>
    <s v="MAERSK"/>
    <s v="FFAU5157762"/>
    <s v="SIMEI LELYSTAD"/>
    <d v="2024-09-03T15:00:00"/>
    <d v="2024-09-04T20:30:00"/>
    <x v="834"/>
    <d v="2024-09-04T20:30:00"/>
    <x v="0"/>
    <s v="NO"/>
    <n v="0"/>
    <n v="36"/>
    <x v="8"/>
    <d v="2024-09-04T20:30:00"/>
    <d v="1900-01-01T11:30:00"/>
    <n v="59.499999999941792"/>
    <x v="1"/>
    <x v="40"/>
    <n v="30"/>
    <s v="NO"/>
    <d v="1900-01-02T17:30:00"/>
    <n v="89.499999999941792"/>
    <d v="1899-12-30T00:00:00"/>
    <s v="SI"/>
    <n v="0"/>
    <d v="1900-01-02T17:00:00"/>
    <n v="88.999999999883585"/>
    <x v="1"/>
    <d v="1899-12-30T21:00:00"/>
    <s v="NIGHT"/>
    <s v="FFAU5157762"/>
    <s v="MSI"/>
    <n v="530"/>
    <e v="#N/A"/>
    <n v="50"/>
    <n v="0"/>
    <n v="3"/>
    <s v="NIGHT"/>
    <s v="MSINIGHT"/>
    <n v="530"/>
    <n v="25"/>
    <n v="555"/>
    <m/>
  </r>
  <r>
    <s v="METTE MAERSK"/>
    <s v="Rotterdam"/>
    <d v="2024-09-01T03:30:00"/>
    <x v="82"/>
    <x v="0"/>
    <s v="MAERSK"/>
    <s v="MRKU6497449"/>
    <s v="SIMEI LELYSTAD"/>
    <d v="2024-09-03T15:00:00"/>
    <d v="2024-09-04T19:11:00"/>
    <x v="835"/>
    <d v="2024-09-04T19:40:00"/>
    <x v="0"/>
    <s v="NO"/>
    <n v="0"/>
    <n v="36"/>
    <x v="8"/>
    <d v="2024-09-04T19:11:00"/>
    <d v="1900-01-01T11:30:00"/>
    <n v="59.499999999941792"/>
    <x v="1"/>
    <x v="57"/>
    <n v="27"/>
    <s v="NO"/>
    <d v="1900-01-02T14:30:00"/>
    <n v="86.499999999941792"/>
    <d v="1899-12-30T01:11:00"/>
    <s v="NO"/>
    <n v="1.1833333333488554"/>
    <d v="1900-01-02T16:10:00"/>
    <n v="88.166666666627862"/>
    <x v="1"/>
    <d v="1899-12-30T18:00:00"/>
    <s v="NO"/>
    <s v="MRKU6497449"/>
    <s v="CTU FLEVOKUST BV"/>
    <n v="520"/>
    <e v="#N/A"/>
    <n v="35"/>
    <n v="0"/>
    <n v="3"/>
    <s v="WEEK"/>
    <s v="CTU FLEVOKUST BVWEEK"/>
    <n v="520"/>
    <n v="0"/>
    <n v="520"/>
    <m/>
  </r>
  <r>
    <s v="METTE MAERSK"/>
    <s v="Rotterdam"/>
    <d v="2024-09-01T03:30:00"/>
    <x v="82"/>
    <x v="0"/>
    <s v="MAERSK"/>
    <s v="TRHU8488101"/>
    <s v="SIMEI LELYSTAD"/>
    <d v="2024-09-03T15:00:00"/>
    <d v="2024-09-04T14:59:00"/>
    <x v="836"/>
    <d v="2024-09-04T15:05:00"/>
    <x v="0"/>
    <s v="NO"/>
    <n v="0"/>
    <n v="36"/>
    <x v="8"/>
    <d v="2024-09-04T14:59:00"/>
    <d v="1900-01-01T11:30:00"/>
    <n v="59.499999999941792"/>
    <x v="1"/>
    <x v="63"/>
    <n v="24"/>
    <s v="SI"/>
    <d v="1900-01-02T11:30:00"/>
    <n v="83.499999999941792"/>
    <d v="1899-12-30T00:00:00"/>
    <s v="SI"/>
    <n v="0"/>
    <d v="1900-01-02T11:35:00"/>
    <n v="83.583333333197515"/>
    <x v="1"/>
    <d v="1899-12-30T15:00:00"/>
    <s v="NO"/>
    <s v="TRHU8488101"/>
    <s v="CTU FLEVOKUST BV"/>
    <n v="520"/>
    <e v="#N/A"/>
    <n v="35"/>
    <n v="0"/>
    <n v="3"/>
    <s v="WEEK"/>
    <s v="CTU FLEVOKUST BVWEEK"/>
    <n v="520"/>
    <n v="0"/>
    <n v="520"/>
    <m/>
  </r>
  <r>
    <s v="METTE MAERSK"/>
    <s v="Rotterdam"/>
    <d v="2024-09-01T03:30:00"/>
    <x v="82"/>
    <x v="0"/>
    <s v="MAERSK"/>
    <s v="GCXU5791946"/>
    <s v="SIMEI LELYSTAD"/>
    <d v="2024-09-03T15:00:00"/>
    <d v="2024-09-04T11:10:00"/>
    <x v="837"/>
    <d v="2024-09-04T11:20:00"/>
    <x v="0"/>
    <s v="NO"/>
    <n v="0"/>
    <n v="36"/>
    <x v="8"/>
    <d v="2024-09-04T11:10:00"/>
    <d v="1900-01-01T11:30:00"/>
    <n v="59.499999999941792"/>
    <x v="1"/>
    <x v="28"/>
    <n v="21"/>
    <s v="SI"/>
    <d v="1900-01-02T08:30:00"/>
    <n v="80.499999999941792"/>
    <d v="1899-12-30T00:00:00"/>
    <s v="SI"/>
    <n v="0"/>
    <d v="1900-01-02T07:50:00"/>
    <n v="79.833333333197515"/>
    <x v="1"/>
    <d v="1899-12-30T12:00:00"/>
    <s v="NO"/>
    <s v="GCXU5791946"/>
    <s v="CTU FLEVOKUST BV"/>
    <n v="520"/>
    <e v="#N/A"/>
    <n v="35"/>
    <n v="0"/>
    <n v="3"/>
    <s v="WEEK"/>
    <s v="CTU FLEVOKUST BVWEEK"/>
    <n v="520"/>
    <n v="0"/>
    <n v="520"/>
    <m/>
  </r>
  <r>
    <s v="METTE MAERSK"/>
    <s v="Rotterdam"/>
    <d v="2024-09-01T03:30:00"/>
    <x v="82"/>
    <x v="0"/>
    <s v="MAERSK"/>
    <s v="TGHU9657647"/>
    <s v="SIMEI LELYSTAD"/>
    <d v="2024-09-03T15:00:00"/>
    <d v="2024-09-04T08:15:00"/>
    <x v="838"/>
    <d v="2024-09-04T08:25:00"/>
    <x v="0"/>
    <s v="NO"/>
    <n v="0"/>
    <n v="36"/>
    <x v="8"/>
    <d v="2024-09-04T08:15:00"/>
    <d v="1900-01-01T11:30:00"/>
    <n v="59.499999999941792"/>
    <x v="1"/>
    <x v="12"/>
    <n v="18"/>
    <s v="SI"/>
    <d v="1900-01-02T05:30:00"/>
    <n v="77.499999999941792"/>
    <d v="1899-12-30T00:00:00"/>
    <s v="SI"/>
    <n v="0"/>
    <d v="1900-01-02T04:55:00"/>
    <n v="76.916666666627862"/>
    <x v="1"/>
    <d v="1899-12-30T09:00:00"/>
    <s v="NO"/>
    <s v="TGHU9657647"/>
    <s v="CTU FLEVOKUST BV"/>
    <n v="520"/>
    <e v="#N/A"/>
    <n v="35"/>
    <n v="0"/>
    <n v="3"/>
    <s v="WEEK"/>
    <s v="CTU FLEVOKUST BVWEEK"/>
    <n v="520"/>
    <n v="0"/>
    <n v="520"/>
    <m/>
  </r>
  <r>
    <s v="METTE MAERSK"/>
    <s v="Rotterdam"/>
    <d v="2024-09-01T03:30:00"/>
    <x v="82"/>
    <x v="0"/>
    <s v="MAERSK"/>
    <s v="HASU4896993"/>
    <s v="SIMEI LELYSTAD"/>
    <d v="2024-09-03T15:00:00"/>
    <d v="2024-09-04T06:00:00"/>
    <x v="839"/>
    <d v="2024-09-04T06:10:00"/>
    <x v="0"/>
    <s v="NO"/>
    <n v="0"/>
    <n v="36"/>
    <x v="8"/>
    <d v="2024-09-04T06:00:00"/>
    <d v="1900-01-01T11:30:00"/>
    <n v="59.499999999941792"/>
    <x v="1"/>
    <x v="31"/>
    <n v="15"/>
    <s v="SI"/>
    <d v="1900-01-02T02:30:00"/>
    <n v="74.499999999941792"/>
    <d v="1899-12-30T00:00:00"/>
    <s v="SI"/>
    <n v="0"/>
    <d v="1900-01-02T02:40:00"/>
    <n v="74.666666666627862"/>
    <x v="1"/>
    <d v="1899-12-30T06:00:00"/>
    <s v="NO"/>
    <s v="HASU4896993"/>
    <s v="CTU FLEVOKUST BV"/>
    <n v="520"/>
    <e v="#N/A"/>
    <n v="35"/>
    <n v="0"/>
    <n v="3"/>
    <s v="WEEK"/>
    <s v="CTU FLEVOKUST BVWEEK"/>
    <n v="520"/>
    <n v="0"/>
    <n v="520"/>
    <m/>
  </r>
  <r>
    <s v="METTE MAERSK"/>
    <s v="Rotterdam"/>
    <d v="2024-09-01T03:30:00"/>
    <x v="82"/>
    <x v="2"/>
    <s v="MAERSK"/>
    <s v="GCXU6254535"/>
    <s v="SIMEI LELYSTAD"/>
    <d v="2024-09-02T06:00:00"/>
    <d v="2024-09-02T19:53:00"/>
    <x v="840"/>
    <d v="2024-09-02T20:13:00"/>
    <x v="0"/>
    <s v="NO"/>
    <n v="1"/>
    <n v="36"/>
    <x v="8"/>
    <d v="2024-09-02T19:53:00"/>
    <d v="1899-12-31T02:30:00"/>
    <n v="26.499999999941792"/>
    <x v="0"/>
    <x v="64"/>
    <n v="13.5"/>
    <s v="SI"/>
    <d v="1899-12-31T16:00:00"/>
    <n v="39.999999999941792"/>
    <d v="1899-12-30T00:23:00"/>
    <s v="SI"/>
    <n v="0.38333333336049691"/>
    <d v="1899-12-31T16:43:00"/>
    <n v="40.716666666674428"/>
    <x v="0"/>
    <d v="1899-12-30T19:30:00"/>
    <s v="NO"/>
    <s v="GCXU6254535"/>
    <s v="OM TRANSPORT"/>
    <n v="475"/>
    <e v="#N/A"/>
    <n v="50"/>
    <n v="50"/>
    <n v="1"/>
    <s v="WEEK"/>
    <s v="OM TRANSPORTWEEK"/>
    <n v="525"/>
    <n v="25"/>
    <n v="550"/>
    <m/>
  </r>
  <r>
    <s v="METTE MAERSK"/>
    <s v="Rotterdam"/>
    <d v="2024-09-01T03:30:00"/>
    <x v="82"/>
    <x v="2"/>
    <s v="MAERSK"/>
    <s v="HASU4684612"/>
    <s v="SIMEI LELYSTAD"/>
    <d v="2024-09-02T06:00:00"/>
    <d v="2024-09-02T14:56:00"/>
    <x v="841"/>
    <d v="2024-09-02T15:05:00"/>
    <x v="0"/>
    <s v="NO"/>
    <n v="1"/>
    <n v="36"/>
    <x v="8"/>
    <d v="2024-09-02T14:56:00"/>
    <d v="1899-12-31T02:30:00"/>
    <n v="26.499999999941792"/>
    <x v="0"/>
    <x v="83"/>
    <n v="10.5"/>
    <s v="SI"/>
    <d v="1899-12-31T13:00:00"/>
    <n v="36.999999999941792"/>
    <d v="1899-12-30T00:00:00"/>
    <s v="SI"/>
    <n v="0"/>
    <d v="1899-12-31T11:35:00"/>
    <n v="35.583333333197515"/>
    <x v="0"/>
    <d v="1899-12-30T16:30:00"/>
    <s v="NO"/>
    <s v="HASU4684612"/>
    <s v="OM TRANSPORT"/>
    <n v="475"/>
    <e v="#N/A"/>
    <n v="50"/>
    <n v="50"/>
    <n v="1"/>
    <s v="WEEK"/>
    <s v="OM TRANSPORTWEEK"/>
    <n v="525"/>
    <n v="25"/>
    <n v="550"/>
    <m/>
  </r>
  <r>
    <s v="METTE MAERSK"/>
    <s v="Rotterdam"/>
    <d v="2024-09-01T03:30:00"/>
    <x v="82"/>
    <x v="0"/>
    <s v="MAERSK"/>
    <s v="MAEU9287922"/>
    <s v="SIMEI LELYSTAD"/>
    <d v="2024-09-03T15:00:00"/>
    <d v="2024-09-03T16:00:00"/>
    <x v="842"/>
    <d v="2024-09-03T16:15:00"/>
    <x v="0"/>
    <s v="NO"/>
    <n v="1"/>
    <n v="36"/>
    <x v="8"/>
    <d v="2024-09-03T16:00:00"/>
    <d v="1900-01-01T11:30:00"/>
    <n v="59.499999999941792"/>
    <x v="1"/>
    <x v="6"/>
    <n v="3"/>
    <s v="SI"/>
    <d v="1900-01-01T14:30:00"/>
    <n v="62.499999999941792"/>
    <d v="1899-12-30T00:00:00"/>
    <s v="SI"/>
    <n v="0"/>
    <d v="1900-01-01T12:45:00"/>
    <n v="60.75"/>
    <x v="1"/>
    <d v="1899-12-30T18:00:00"/>
    <s v="NO"/>
    <s v="MAEU9287922"/>
    <s v="CTU FLEVOKUST BV"/>
    <n v="520"/>
    <e v="#N/A"/>
    <n v="35"/>
    <n v="35"/>
    <n v="2"/>
    <s v="WEEK"/>
    <s v="CTU FLEVOKUST BVWEEK"/>
    <n v="555"/>
    <n v="0"/>
    <n v="555"/>
    <m/>
  </r>
  <r>
    <s v="METTE MAERSK"/>
    <s v="Rotterdam"/>
    <d v="2024-09-01T03:30:00"/>
    <x v="82"/>
    <x v="0"/>
    <s v="MAERSK"/>
    <s v="GAOU7326772"/>
    <s v="LELYSTAD"/>
    <d v="2024-09-03T15:00:00"/>
    <d v="2024-09-03T16:05:00"/>
    <x v="843"/>
    <d v="2024-09-03T16:15:00"/>
    <x v="0"/>
    <s v="NO"/>
    <n v="0"/>
    <n v="36"/>
    <x v="8"/>
    <d v="2024-09-03T16:05:00"/>
    <d v="1900-01-01T11:30:00"/>
    <n v="59.499999999941792"/>
    <x v="1"/>
    <x v="3"/>
    <n v="2.0000000000582077"/>
    <s v="SI"/>
    <d v="1900-01-01T13:30:00"/>
    <n v="61.5"/>
    <d v="1899-12-30T00:00:00"/>
    <s v="SI"/>
    <n v="0"/>
    <d v="1900-01-01T12:45:00"/>
    <n v="60.75"/>
    <x v="1"/>
    <d v="1899-12-30T17:00:00"/>
    <s v="NO"/>
    <s v="GAOU7326772"/>
    <s v="CTU FLEVOKUST BV"/>
    <n v="520"/>
    <e v="#N/A"/>
    <n v="35"/>
    <n v="0"/>
    <n v="2"/>
    <s v="WEEK"/>
    <s v="CTU FLEVOKUST BVWEEK"/>
    <n v="520"/>
    <n v="0"/>
    <n v="520"/>
    <m/>
  </r>
  <r>
    <s v="METTE MAERSK"/>
    <s v="Rotterdam"/>
    <d v="2024-09-01T03:30:00"/>
    <x v="82"/>
    <x v="0"/>
    <s v="MAERSK"/>
    <s v="MRKU4111285"/>
    <s v="SIMEI LELYSTAD"/>
    <d v="2024-09-03T15:00:00"/>
    <d v="2024-09-03T14:35:00"/>
    <x v="844"/>
    <d v="2024-09-03T14:42:00"/>
    <x v="0"/>
    <s v="NO"/>
    <n v="1"/>
    <n v="36"/>
    <x v="8"/>
    <d v="2024-09-03T14:35:00"/>
    <d v="1900-01-01T11:30:00"/>
    <n v="59.499999999941792"/>
    <x v="1"/>
    <x v="1"/>
    <n v="0"/>
    <s v="SI"/>
    <d v="1900-01-01T11:30:00"/>
    <n v="59.499999999941792"/>
    <d v="1899-12-30T00:00:00"/>
    <s v="SI"/>
    <n v="0"/>
    <d v="1900-01-01T11:12:00"/>
    <n v="59.200000000011642"/>
    <x v="1"/>
    <d v="1899-12-30T15:00:00"/>
    <s v="NO"/>
    <s v="MRKU4111285"/>
    <s v="CTU FLEVOKUST BV"/>
    <n v="520"/>
    <e v="#N/A"/>
    <n v="35"/>
    <n v="35"/>
    <n v="2"/>
    <s v="WEEK"/>
    <s v="CTU FLEVOKUST BVWEEK"/>
    <n v="555"/>
    <n v="0"/>
    <n v="555"/>
    <m/>
  </r>
  <r>
    <s v="METTE MAERSK"/>
    <s v="Rotterdam"/>
    <d v="2024-09-01T03:30:00"/>
    <x v="82"/>
    <x v="0"/>
    <s v="MAERSK"/>
    <s v="PONU7857285"/>
    <s v="LELYSTAD"/>
    <d v="2024-09-03T15:00:00"/>
    <d v="2024-09-03T14:48:00"/>
    <x v="844"/>
    <d v="2024-09-03T16:00:00"/>
    <x v="0"/>
    <s v="NO"/>
    <n v="0"/>
    <n v="36"/>
    <x v="8"/>
    <d v="2024-09-03T14:48:00"/>
    <d v="1900-01-01T11:30:00"/>
    <n v="59.499999999941792"/>
    <x v="1"/>
    <x v="1"/>
    <n v="0"/>
    <s v="SI"/>
    <d v="1900-01-01T11:30:00"/>
    <n v="59.499999999941792"/>
    <d v="1899-12-30T00:00:00"/>
    <s v="SI"/>
    <n v="0"/>
    <d v="1900-01-01T12:30:00"/>
    <n v="60.499999999883585"/>
    <x v="1"/>
    <d v="1899-12-30T15:00:00"/>
    <s v="NO"/>
    <s v="PONU7857285"/>
    <s v="CTU FLEVOKUST BV"/>
    <n v="520"/>
    <e v="#N/A"/>
    <n v="35"/>
    <n v="0"/>
    <n v="2"/>
    <s v="WEEK"/>
    <s v="CTU FLEVOKUST BVWEEK"/>
    <n v="520"/>
    <n v="0"/>
    <n v="520"/>
    <m/>
  </r>
  <r>
    <s v="METTE MAERSK"/>
    <s v="Rotterdam"/>
    <d v="2024-09-01T03:30:00"/>
    <x v="82"/>
    <x v="0"/>
    <s v="MAERSK"/>
    <s v="SEKU6881650"/>
    <s v="XPO TALLER LELYSTAD"/>
    <d v="2024-09-03T15:00:00"/>
    <d v="2024-09-03T15:03:00"/>
    <x v="844"/>
    <d v="2024-09-03T15:20:00"/>
    <x v="0"/>
    <s v="NO"/>
    <n v="0"/>
    <n v="36"/>
    <x v="8"/>
    <d v="2024-09-03T15:03:00"/>
    <d v="1900-01-01T11:30:00"/>
    <n v="59.499999999941792"/>
    <x v="1"/>
    <x v="1"/>
    <n v="0"/>
    <s v="SI"/>
    <d v="1900-01-01T11:30:00"/>
    <n v="59.499999999941792"/>
    <d v="1899-12-30T00:03:00"/>
    <s v="SI"/>
    <n v="4.9999999988358468E-2"/>
    <d v="1900-01-01T11:50:00"/>
    <n v="59.833333333313931"/>
    <x v="1"/>
    <d v="1899-12-30T15:00:00"/>
    <s v="NO"/>
    <s v="SEKU6881650"/>
    <s v="CTU FLEVOKUST BV"/>
    <n v="520"/>
    <e v="#N/A"/>
    <n v="35"/>
    <n v="0"/>
    <n v="2"/>
    <s v="WEEK"/>
    <s v="CTU FLEVOKUST BVWEEK"/>
    <n v="520"/>
    <n v="0"/>
    <n v="520"/>
    <m/>
  </r>
  <r>
    <s v="METTE MAERSK"/>
    <s v="Rotterdam"/>
    <d v="2024-09-01T03:30:00"/>
    <x v="82"/>
    <x v="3"/>
    <s v="MAERSK"/>
    <s v="HASU5123318"/>
    <s v="SIMEI LELYSTAD"/>
    <d v="2024-09-03T15:00:00"/>
    <d v="2024-09-05T03:04:00"/>
    <x v="845"/>
    <d v="2024-09-05T03:10:00"/>
    <x v="0"/>
    <s v="NO"/>
    <n v="0"/>
    <n v="36"/>
    <x v="8"/>
    <d v="2024-09-05T03:04:00"/>
    <d v="1900-01-01T11:30:00"/>
    <n v="59.499999999941792"/>
    <x v="1"/>
    <x v="95"/>
    <n v="36"/>
    <s v="NO"/>
    <d v="1900-01-02T23:30:00"/>
    <n v="95.499999999941792"/>
    <d v="1899-12-30T00:04:00"/>
    <s v="SI"/>
    <n v="6.6666666709352285E-2"/>
    <d v="1900-01-02T23:40:00"/>
    <n v="95.666666666627862"/>
    <x v="1"/>
    <d v="1899-12-30T03:00:00"/>
    <s v="NIGHT"/>
    <s v="HASU5123318"/>
    <s v="MSI"/>
    <n v="530"/>
    <e v="#N/A"/>
    <n v="50"/>
    <n v="0"/>
    <n v="4"/>
    <s v="NIGHT"/>
    <s v="MSINIGHT"/>
    <n v="530"/>
    <n v="25"/>
    <n v="555"/>
    <m/>
  </r>
  <r>
    <s v="METTE MAERSK"/>
    <s v="Rotterdam"/>
    <d v="2024-09-01T03:30:00"/>
    <x v="82"/>
    <x v="2"/>
    <s v="MAERSK"/>
    <s v="MAEU9170427"/>
    <s v="SIMEI LELYSTAD"/>
    <d v="2024-09-02T06:00:00"/>
    <d v="2024-09-02T21:00:00"/>
    <x v="846"/>
    <d v="2024-09-02T21:10:00"/>
    <x v="0"/>
    <s v="NO"/>
    <n v="0"/>
    <n v="36"/>
    <x v="8"/>
    <d v="2024-09-02T21:00:00"/>
    <d v="1899-12-31T02:30:00"/>
    <n v="26.499999999941792"/>
    <x v="0"/>
    <x v="31"/>
    <n v="15"/>
    <s v="SI"/>
    <d v="1899-12-31T17:30:00"/>
    <n v="41.499999999941792"/>
    <d v="1899-12-30T00:00:00"/>
    <s v="SI"/>
    <n v="0"/>
    <d v="1899-12-31T17:40:00"/>
    <n v="41.666666666627862"/>
    <x v="0"/>
    <d v="1899-12-30T21:00:00"/>
    <s v="NIGHT"/>
    <s v="MAEU9170427"/>
    <s v="OM TRANSPORT"/>
    <n v="475"/>
    <e v="#N/A"/>
    <n v="50"/>
    <n v="0"/>
    <n v="1"/>
    <s v="NIGHT"/>
    <s v="OM TRANSPORTNIGHT"/>
    <n v="475"/>
    <n v="25"/>
    <n v="500"/>
    <m/>
  </r>
  <r>
    <s v="METTE MAERSK"/>
    <s v="Rotterdam"/>
    <d v="2024-09-01T03:30:00"/>
    <x v="82"/>
    <x v="3"/>
    <s v="MAERSK"/>
    <s v="MAEU9187902"/>
    <s v="SIMEI LELYSTAD"/>
    <d v="2024-09-02T06:00:00"/>
    <d v="2024-09-02T06:00:00"/>
    <x v="847"/>
    <d v="2024-09-02T06:10:00"/>
    <x v="0"/>
    <s v="NO"/>
    <n v="0"/>
    <n v="36"/>
    <x v="8"/>
    <d v="2024-09-02T06:00:00"/>
    <d v="1899-12-31T02:30:00"/>
    <n v="26.499999999941792"/>
    <x v="0"/>
    <x v="1"/>
    <n v="0"/>
    <s v="SI"/>
    <d v="1899-12-31T02:30:00"/>
    <n v="26.499999999941792"/>
    <d v="1899-12-30T00:00:00"/>
    <s v="SI"/>
    <n v="0"/>
    <d v="1899-12-31T02:40:00"/>
    <n v="26.666666666627862"/>
    <x v="0"/>
    <d v="1899-12-30T06:00:00"/>
    <s v="NO"/>
    <s v="MAEU9187902"/>
    <s v="MSI"/>
    <n v="480"/>
    <e v="#N/A"/>
    <n v="50"/>
    <n v="0"/>
    <n v="1"/>
    <s v="WEEK"/>
    <s v="MSIWEEK"/>
    <n v="480"/>
    <n v="25"/>
    <n v="505"/>
    <m/>
  </r>
  <r>
    <s v="METTE MAERSK"/>
    <s v="Rotterdam"/>
    <d v="2024-09-01T03:30:00"/>
    <x v="82"/>
    <x v="3"/>
    <s v="MAERSK"/>
    <s v="MAEU9246306"/>
    <s v="LELYSTAD"/>
    <d v="2024-09-02T06:00:00"/>
    <d v="2024-09-02T15:20:00"/>
    <x v="848"/>
    <d v="2024-09-02T15:40:00"/>
    <x v="0"/>
    <s v="NO"/>
    <n v="1"/>
    <n v="36"/>
    <x v="8"/>
    <d v="2024-09-02T15:20:00"/>
    <d v="1899-12-31T02:30:00"/>
    <n v="26.499999999941792"/>
    <x v="0"/>
    <x v="15"/>
    <n v="6.9999999999417923"/>
    <s v="SI"/>
    <d v="1899-12-31T09:30:00"/>
    <n v="33.499999999883585"/>
    <d v="1899-12-30T02:20:00"/>
    <s v="NO"/>
    <n v="2.3333333334303461"/>
    <d v="1899-12-31T12:10:00"/>
    <n v="36.166666666686069"/>
    <x v="0"/>
    <d v="1899-12-30T13:00:00"/>
    <s v="NO"/>
    <s v="MAEU9246306"/>
    <s v="MSI"/>
    <n v="480"/>
    <e v="#N/A"/>
    <n v="50"/>
    <n v="50"/>
    <n v="1"/>
    <s v="WEEK"/>
    <s v="MSIWEEK"/>
    <n v="530"/>
    <n v="25"/>
    <n v="555"/>
    <m/>
  </r>
  <r>
    <s v="METTE MAERSK"/>
    <s v="Rotterdam"/>
    <d v="2024-09-01T03:30:00"/>
    <x v="82"/>
    <x v="3"/>
    <s v="MAERSK"/>
    <s v="MAEU9254596"/>
    <s v="SIMEI LELYSTAD"/>
    <d v="2024-09-02T06:00:00"/>
    <d v="2024-09-02T21:20:00"/>
    <x v="849"/>
    <d v="2024-09-02T21:25:00"/>
    <x v="0"/>
    <s v="NO"/>
    <n v="0"/>
    <n v="36"/>
    <x v="8"/>
    <d v="2024-09-02T21:20:00"/>
    <d v="1899-12-31T02:30:00"/>
    <n v="26.499999999941792"/>
    <x v="0"/>
    <x v="16"/>
    <n v="15.999999999941792"/>
    <s v="SI"/>
    <d v="1899-12-31T18:30:00"/>
    <n v="42.499999999883585"/>
    <d v="1899-12-30T00:00:00"/>
    <s v="SI"/>
    <n v="0"/>
    <d v="1899-12-31T17:55:00"/>
    <n v="41.916666666569654"/>
    <x v="0"/>
    <d v="1899-12-30T22:00:00"/>
    <s v="NIGHT"/>
    <s v="MAEU9254596"/>
    <s v="MSI"/>
    <n v="530"/>
    <e v="#N/A"/>
    <n v="50"/>
    <n v="0"/>
    <n v="1"/>
    <s v="NIGHT"/>
    <s v="MSINIGHT"/>
    <n v="530"/>
    <n v="25"/>
    <n v="555"/>
    <m/>
  </r>
  <r>
    <s v="METTE MAERSK"/>
    <s v="Rotterdam"/>
    <d v="2024-09-01T03:30:00"/>
    <x v="82"/>
    <x v="3"/>
    <s v="MAERSK"/>
    <s v="MAEU9287455"/>
    <s v="SIMEI LELYSTAD"/>
    <d v="2024-09-02T06:00:00"/>
    <d v="2024-09-02T07:30:00"/>
    <x v="850"/>
    <d v="2024-09-02T07:35:00"/>
    <x v="0"/>
    <s v="NO"/>
    <n v="2"/>
    <n v="36"/>
    <x v="8"/>
    <d v="2024-09-02T07:30:00"/>
    <d v="1899-12-31T02:30:00"/>
    <n v="26.499999999941792"/>
    <x v="0"/>
    <x v="7"/>
    <n v="1.5"/>
    <s v="SI"/>
    <d v="1899-12-31T04:00:00"/>
    <n v="27.999999999941792"/>
    <d v="1899-12-30T00:00:00"/>
    <s v="SI"/>
    <n v="0"/>
    <d v="1899-12-31T04:05:00"/>
    <n v="28.083333333197515"/>
    <x v="0"/>
    <d v="1899-12-30T07:30:00"/>
    <s v="NO"/>
    <s v="MAEU9287455"/>
    <s v="MSI"/>
    <n v="480"/>
    <e v="#N/A"/>
    <n v="50"/>
    <n v="100"/>
    <n v="1"/>
    <s v="WEEK"/>
    <s v="MSIWEEK"/>
    <n v="580"/>
    <n v="25"/>
    <n v="605"/>
    <m/>
  </r>
  <r>
    <s v="METTE MAERSK"/>
    <s v="Rotterdam"/>
    <d v="2024-09-01T03:30:00"/>
    <x v="82"/>
    <x v="0"/>
    <s v="MAERSK"/>
    <s v="MSKU0290395"/>
    <s v="SIMEI LELYSTAD"/>
    <d v="2024-09-02T06:00:00"/>
    <d v="2024-09-02T17:30:00"/>
    <x v="851"/>
    <d v="2024-09-02T17:30:00"/>
    <x v="0"/>
    <s v="NO"/>
    <n v="1"/>
    <n v="36"/>
    <x v="8"/>
    <d v="2024-09-02T17:30:00"/>
    <d v="1899-12-31T02:30:00"/>
    <n v="26.499999999941792"/>
    <x v="0"/>
    <x v="23"/>
    <n v="12"/>
    <s v="SI"/>
    <d v="1899-12-31T14:30:00"/>
    <n v="38.499999999941792"/>
    <d v="1899-12-30T00:00:00"/>
    <s v="SI"/>
    <n v="0"/>
    <d v="1899-12-31T14:00:00"/>
    <n v="37.999999999883585"/>
    <x v="0"/>
    <d v="1899-12-30T18:00:00"/>
    <s v="NO"/>
    <s v="MSKU0290395"/>
    <s v="CTU FLEVOKUST BV"/>
    <n v="520"/>
    <e v="#N/A"/>
    <n v="35"/>
    <n v="35"/>
    <n v="1"/>
    <s v="WEEK"/>
    <s v="CTU FLEVOKUST BVWEEK"/>
    <n v="555"/>
    <n v="0"/>
    <n v="555"/>
    <m/>
  </r>
  <r>
    <s v="METTE MAERSK"/>
    <s v="Rotterdam"/>
    <d v="2024-09-01T03:30:00"/>
    <x v="82"/>
    <x v="3"/>
    <s v="MAERSK"/>
    <s v="MRKU0155639"/>
    <s v="SIMEI LELYSTAD"/>
    <d v="2024-09-02T06:00:00"/>
    <d v="2024-09-02T15:20:00"/>
    <x v="841"/>
    <d v="2024-09-02T15:20:00"/>
    <x v="0"/>
    <s v="NO"/>
    <n v="1"/>
    <n v="36"/>
    <x v="8"/>
    <d v="2024-09-02T15:20:00"/>
    <d v="1899-12-31T02:30:00"/>
    <n v="26.499999999941792"/>
    <x v="0"/>
    <x v="83"/>
    <n v="10.5"/>
    <s v="SI"/>
    <d v="1899-12-31T13:00:00"/>
    <n v="36.999999999941792"/>
    <d v="1899-12-30T00:00:00"/>
    <s v="SI"/>
    <n v="0"/>
    <d v="1899-12-31T11:50:00"/>
    <n v="35.833333333313931"/>
    <x v="0"/>
    <d v="1899-12-30T16:30:00"/>
    <s v="NO"/>
    <s v="MRKU0155639"/>
    <s v="MSI"/>
    <n v="480"/>
    <e v="#N/A"/>
    <n v="50"/>
    <n v="50"/>
    <n v="1"/>
    <s v="WEEK"/>
    <s v="MSIWEEK"/>
    <n v="530"/>
    <n v="25"/>
    <n v="555"/>
    <m/>
  </r>
  <r>
    <s v="METTE MAERSK"/>
    <s v="Rotterdam"/>
    <d v="2024-09-01T03:30:00"/>
    <x v="82"/>
    <x v="2"/>
    <s v="MAERSK"/>
    <s v="MRKU2003002"/>
    <s v="SIMEI LELYSTAD"/>
    <d v="2024-09-02T06:00:00"/>
    <d v="2024-09-02T22:35:00"/>
    <x v="852"/>
    <d v="2024-09-02T22:35:00"/>
    <x v="0"/>
    <s v="NO"/>
    <n v="0"/>
    <n v="36"/>
    <x v="8"/>
    <d v="2024-09-02T22:35:00"/>
    <d v="1899-12-31T02:30:00"/>
    <n v="26.499999999941792"/>
    <x v="0"/>
    <x v="24"/>
    <n v="16.5"/>
    <s v="SI"/>
    <d v="1899-12-31T19:00:00"/>
    <n v="42.999999999941792"/>
    <d v="1899-12-30T00:05:00"/>
    <s v="SI"/>
    <n v="8.3333333255723119E-2"/>
    <d v="1899-12-31T19:05:00"/>
    <n v="43.083333333197515"/>
    <x v="0"/>
    <d v="1899-12-30T22:30:00"/>
    <s v="NIGHT"/>
    <s v="MRKU2003002"/>
    <s v="OM TRANSPORT"/>
    <n v="475"/>
    <e v="#N/A"/>
    <n v="50"/>
    <n v="0"/>
    <n v="1"/>
    <s v="NIGHT"/>
    <s v="OM TRANSPORTNIGHT"/>
    <n v="475"/>
    <n v="25"/>
    <n v="500"/>
    <m/>
  </r>
  <r>
    <s v="METTE MAERSK"/>
    <s v="Rotterdam"/>
    <d v="2024-09-01T03:30:00"/>
    <x v="82"/>
    <x v="2"/>
    <s v="MAERSK"/>
    <s v="MRKU5159128"/>
    <s v="SIMEI LELYSTAD"/>
    <d v="2024-09-03T15:00:00"/>
    <d v="2024-09-03T23:03:00"/>
    <x v="853"/>
    <d v="2024-09-03T23:05:00"/>
    <x v="0"/>
    <s v="NO"/>
    <n v="0"/>
    <n v="36"/>
    <x v="8"/>
    <d v="2024-09-03T23:03:00"/>
    <d v="1900-01-01T11:30:00"/>
    <n v="59.499999999941792"/>
    <x v="1"/>
    <x v="23"/>
    <n v="12"/>
    <s v="SI"/>
    <d v="1900-01-01T23:30:00"/>
    <n v="71.499999999941792"/>
    <d v="1899-12-30T00:00:00"/>
    <s v="SI"/>
    <n v="0"/>
    <d v="1900-01-01T19:35:00"/>
    <n v="67.583333333255723"/>
    <x v="1"/>
    <d v="1899-12-30T03:00:00"/>
    <s v="NIGHT"/>
    <s v="MRKU5159128"/>
    <s v="OM TRANSPORT"/>
    <n v="475"/>
    <e v="#N/A"/>
    <n v="50"/>
    <n v="0"/>
    <n v="3"/>
    <s v="NIGHT"/>
    <s v="OM TRANSPORTNIGHT"/>
    <n v="475"/>
    <n v="25"/>
    <n v="500"/>
    <m/>
  </r>
  <r>
    <s v="METTE MAERSK"/>
    <s v="Rotterdam"/>
    <d v="2024-09-01T03:30:00"/>
    <x v="82"/>
    <x v="2"/>
    <s v="MAERSK"/>
    <s v="MRKU5171566"/>
    <s v="SIMEI LELYSTAD"/>
    <d v="2024-09-02T06:00:00"/>
    <d v="2024-09-02T08:40:00"/>
    <x v="854"/>
    <d v="2024-09-02T08:40:00"/>
    <x v="0"/>
    <s v="NO"/>
    <n v="1"/>
    <n v="36"/>
    <x v="8"/>
    <d v="2024-09-02T08:40:00"/>
    <d v="1899-12-31T02:30:00"/>
    <n v="26.499999999941792"/>
    <x v="0"/>
    <x v="6"/>
    <n v="3"/>
    <s v="SI"/>
    <d v="1899-12-31T05:30:00"/>
    <n v="29.499999999941792"/>
    <d v="1899-12-30T00:00:00"/>
    <s v="SI"/>
    <n v="0"/>
    <d v="1899-12-31T05:10:00"/>
    <n v="29.166666666569654"/>
    <x v="0"/>
    <d v="1899-12-30T09:00:00"/>
    <s v="NO"/>
    <s v="MRKU5171566"/>
    <s v="OM TRANSPORT"/>
    <n v="475"/>
    <e v="#N/A"/>
    <n v="50"/>
    <n v="50"/>
    <n v="1"/>
    <s v="WEEK"/>
    <s v="OM TRANSPORTWEEK"/>
    <n v="525"/>
    <n v="25"/>
    <n v="550"/>
    <m/>
  </r>
  <r>
    <s v="METTE MAERSK"/>
    <s v="Rotterdam"/>
    <d v="2024-09-01T03:30:00"/>
    <x v="82"/>
    <x v="2"/>
    <s v="MAERSK"/>
    <s v="MRKU5468662"/>
    <s v="SIMEI LELYSTAD"/>
    <d v="2024-09-03T15:00:00"/>
    <d v="2024-09-03T19:37:00"/>
    <x v="855"/>
    <d v="2024-09-03T20:05:00"/>
    <x v="0"/>
    <s v="NO"/>
    <n v="0"/>
    <n v="36"/>
    <x v="8"/>
    <d v="2024-09-03T19:37:00"/>
    <d v="1900-01-01T11:30:00"/>
    <n v="59.499999999941792"/>
    <x v="1"/>
    <x v="8"/>
    <n v="6"/>
    <s v="SI"/>
    <d v="1900-01-01T17:30:00"/>
    <n v="65.499999999941792"/>
    <d v="1899-12-30T00:00:00"/>
    <s v="SI"/>
    <n v="0"/>
    <d v="1900-01-01T16:35:00"/>
    <n v="64.583333333255723"/>
    <x v="1"/>
    <d v="1899-12-30T21:00:00"/>
    <s v="NIGHT"/>
    <s v="MRKU5468662"/>
    <s v="OM TRANSPORT"/>
    <n v="475"/>
    <e v="#N/A"/>
    <n v="50"/>
    <n v="0"/>
    <n v="2"/>
    <s v="NIGHT"/>
    <s v="OM TRANSPORTNIGHT"/>
    <n v="475"/>
    <n v="25"/>
    <n v="500"/>
    <m/>
  </r>
  <r>
    <s v="METTE MAERSK"/>
    <s v="Rotterdam"/>
    <d v="2024-09-01T03:30:00"/>
    <x v="82"/>
    <x v="2"/>
    <s v="MAERSK"/>
    <s v="MRKU5575790"/>
    <s v="SIMEI LELYSTAD"/>
    <d v="2024-09-02T06:00:00"/>
    <d v="2024-09-02T19:20:00"/>
    <x v="856"/>
    <d v="2024-09-02T19:20:00"/>
    <x v="0"/>
    <s v="NO"/>
    <n v="1"/>
    <n v="36"/>
    <x v="8"/>
    <d v="2024-09-02T19:20:00"/>
    <d v="1899-12-31T02:30:00"/>
    <n v="26.499999999941792"/>
    <x v="0"/>
    <x v="19"/>
    <n v="9"/>
    <s v="SI"/>
    <d v="1899-12-31T11:30:00"/>
    <n v="35.499999999941792"/>
    <d v="1899-12-30T04:20:00"/>
    <s v="NO"/>
    <n v="4.3333333333139308"/>
    <d v="1899-12-31T15:50:00"/>
    <n v="39.833333333255723"/>
    <x v="0"/>
    <d v="1899-12-30T15:00:00"/>
    <s v="NO"/>
    <s v="MRKU5575790"/>
    <s v="OM TRANSPORT"/>
    <n v="475"/>
    <e v="#N/A"/>
    <n v="50"/>
    <n v="50"/>
    <n v="1"/>
    <s v="WEEK"/>
    <s v="OM TRANSPORTWEEK"/>
    <n v="525"/>
    <n v="25"/>
    <n v="550"/>
    <m/>
  </r>
  <r>
    <s v="METTE MAERSK"/>
    <s v="Rotterdam"/>
    <d v="2024-09-01T03:30:00"/>
    <x v="82"/>
    <x v="2"/>
    <s v="MAERSK"/>
    <s v="MRKU6417654"/>
    <s v="SIMEI LELYSTAD"/>
    <d v="2024-09-02T06:00:00"/>
    <d v="2024-09-02T22:10:00"/>
    <x v="846"/>
    <d v="2024-09-02T22:15:00"/>
    <x v="0"/>
    <s v="NO"/>
    <n v="0"/>
    <n v="36"/>
    <x v="8"/>
    <d v="2024-09-02T22:10:00"/>
    <d v="1899-12-31T02:30:00"/>
    <n v="26.499999999941792"/>
    <x v="0"/>
    <x v="31"/>
    <n v="15"/>
    <s v="SI"/>
    <d v="1899-12-31T17:30:00"/>
    <n v="41.499999999941792"/>
    <d v="1899-12-30T01:10:00"/>
    <s v="NO"/>
    <n v="1.1666666666278616"/>
    <d v="1899-12-31T18:45:00"/>
    <n v="42.75"/>
    <x v="0"/>
    <d v="1899-12-30T21:00:00"/>
    <s v="NIGHT"/>
    <s v="MRKU6417654"/>
    <s v="OM TRANSPORT"/>
    <n v="475"/>
    <e v="#N/A"/>
    <n v="50"/>
    <n v="0"/>
    <n v="1"/>
    <s v="NIGHT"/>
    <s v="OM TRANSPORTNIGHT"/>
    <n v="475"/>
    <n v="25"/>
    <n v="500"/>
    <m/>
  </r>
  <r>
    <s v="METTE MAERSK"/>
    <s v="Rotterdam"/>
    <d v="2024-09-01T03:30:00"/>
    <x v="82"/>
    <x v="0"/>
    <s v="MAERSK"/>
    <s v="TCNU8312633"/>
    <s v="SIMEI LELYSTAD"/>
    <d v="2024-09-02T06:00:00"/>
    <d v="2024-09-02T13:45:00"/>
    <x v="857"/>
    <d v="2024-09-02T14:05:00"/>
    <x v="0"/>
    <s v="NO"/>
    <n v="1"/>
    <n v="36"/>
    <x v="8"/>
    <d v="2024-09-02T13:45:00"/>
    <d v="1899-12-31T02:30:00"/>
    <n v="26.499999999941792"/>
    <x v="0"/>
    <x v="0"/>
    <n v="7.5"/>
    <s v="SI"/>
    <d v="1899-12-31T10:00:00"/>
    <n v="33.999999999941792"/>
    <d v="1899-12-30T00:15:00"/>
    <s v="SI"/>
    <n v="0.24999999994179234"/>
    <d v="1899-12-31T10:35:00"/>
    <n v="34.583333333255723"/>
    <x v="0"/>
    <d v="1899-12-30T13:30:00"/>
    <s v="NO"/>
    <s v="TCNU8312633"/>
    <s v="CTU FLEVOKUST BV"/>
    <n v="520"/>
    <e v="#N/A"/>
    <n v="35"/>
    <n v="35"/>
    <n v="1"/>
    <s v="WEEK"/>
    <s v="CTU FLEVOKUST BVWEEK"/>
    <n v="555"/>
    <n v="0"/>
    <n v="555"/>
    <m/>
  </r>
  <r>
    <s v="METTE MAERSK"/>
    <s v="Rotterdam"/>
    <d v="2024-09-01T03:30:00"/>
    <x v="82"/>
    <x v="0"/>
    <s v="MAERSK"/>
    <s v="TCNU6869640"/>
    <s v="XPO TALLER LELYSTAD"/>
    <d v="2024-09-02T06:00:00"/>
    <d v="2024-09-02T12:20:00"/>
    <x v="833"/>
    <d v="2024-09-02T12:40:00"/>
    <x v="0"/>
    <s v="NO"/>
    <n v="1"/>
    <n v="36"/>
    <x v="8"/>
    <d v="2024-09-02T12:20:00"/>
    <d v="1899-12-31T02:30:00"/>
    <n v="26.499999999941792"/>
    <x v="0"/>
    <x v="8"/>
    <n v="6"/>
    <s v="SI"/>
    <d v="1899-12-31T08:30:00"/>
    <n v="32.499999999941792"/>
    <d v="1899-12-30T00:20:00"/>
    <s v="SI"/>
    <n v="0.33333333337213844"/>
    <d v="1899-12-31T09:10:00"/>
    <n v="33.166666666686069"/>
    <x v="0"/>
    <d v="1899-12-30T12:00:00"/>
    <s v="NO"/>
    <s v="TCNU6869640"/>
    <s v="CTU FLEVOKUST BV"/>
    <n v="520"/>
    <e v="#N/A"/>
    <n v="35"/>
    <n v="35"/>
    <n v="1"/>
    <s v="WEEK"/>
    <s v="CTU FLEVOKUST BVWEEK"/>
    <n v="555"/>
    <n v="0"/>
    <n v="555"/>
    <m/>
  </r>
  <r>
    <s v="METTE MAERSK"/>
    <s v="Rotterdam"/>
    <d v="2024-09-01T03:30:00"/>
    <x v="82"/>
    <x v="2"/>
    <s v="MAERSK"/>
    <s v="MSKU0135022"/>
    <s v="LELYSTAD"/>
    <d v="2024-09-02T06:00:00"/>
    <d v="2024-09-02T23:17:00"/>
    <x v="858"/>
    <d v="2024-09-02T23:45:00"/>
    <x v="0"/>
    <s v="NO"/>
    <n v="0"/>
    <n v="36"/>
    <x v="8"/>
    <d v="2024-09-02T23:17:00"/>
    <d v="1899-12-31T02:30:00"/>
    <n v="26.499999999941792"/>
    <x v="0"/>
    <x v="12"/>
    <n v="18"/>
    <s v="SI"/>
    <d v="1899-12-31T20:30:00"/>
    <n v="44.499999999941792"/>
    <d v="1899-12-30T00:00:00"/>
    <s v="SI"/>
    <n v="0"/>
    <d v="1899-12-31T20:15:00"/>
    <n v="44.25"/>
    <x v="0"/>
    <d v="1899-12-30T00:00:00"/>
    <s v="NIGHT"/>
    <s v="MSKU0135022"/>
    <s v="OM TRANSPORT"/>
    <n v="475"/>
    <e v="#N/A"/>
    <n v="50"/>
    <n v="0"/>
    <n v="2"/>
    <s v="NIGHT"/>
    <s v="OM TRANSPORTNIGHT"/>
    <n v="475"/>
    <n v="25"/>
    <n v="500"/>
    <m/>
  </r>
  <r>
    <s v="METTE MAERSK"/>
    <s v="Rotterdam"/>
    <d v="2024-09-01T03:30:00"/>
    <x v="82"/>
    <x v="3"/>
    <s v="MAERSK"/>
    <s v="MSKU0611936"/>
    <s v="SIMEI LELYSTAD"/>
    <d v="2024-09-02T06:00:00"/>
    <d v="2024-09-02T13:25:00"/>
    <x v="856"/>
    <d v="2024-09-02T13:25:00"/>
    <x v="0"/>
    <s v="NO"/>
    <n v="1"/>
    <n v="36"/>
    <x v="8"/>
    <d v="2024-09-02T13:25:00"/>
    <d v="1899-12-31T02:30:00"/>
    <n v="26.499999999941792"/>
    <x v="0"/>
    <x v="19"/>
    <n v="9"/>
    <s v="SI"/>
    <d v="1899-12-31T11:30:00"/>
    <n v="35.499999999941792"/>
    <d v="1899-12-30T00:00:00"/>
    <s v="SI"/>
    <n v="0"/>
    <d v="1899-12-31T09:55:00"/>
    <n v="33.916666666686069"/>
    <x v="0"/>
    <d v="1899-12-30T15:00:00"/>
    <s v="NO"/>
    <s v="MSKU0611936"/>
    <s v="MSI"/>
    <n v="480"/>
    <e v="#N/A"/>
    <n v="50"/>
    <n v="50"/>
    <n v="1"/>
    <s v="WEEK"/>
    <s v="MSIWEEK"/>
    <n v="530"/>
    <n v="25"/>
    <n v="555"/>
    <m/>
  </r>
  <r>
    <s v="METTE MAERSK"/>
    <s v="Rotterdam"/>
    <d v="2024-09-01T03:30:00"/>
    <x v="82"/>
    <x v="0"/>
    <s v="MAERSK"/>
    <s v="MSKU4502738"/>
    <s v="SIMEI LELYSTAD"/>
    <d v="2024-09-02T06:00:00"/>
    <d v="2024-09-02T11:10:00"/>
    <x v="859"/>
    <d v="2024-09-02T11:30:00"/>
    <x v="0"/>
    <s v="NO"/>
    <n v="1"/>
    <n v="36"/>
    <x v="8"/>
    <d v="2024-09-02T11:10:00"/>
    <d v="1899-12-31T02:30:00"/>
    <n v="26.499999999941792"/>
    <x v="0"/>
    <x v="5"/>
    <n v="4.5"/>
    <s v="SI"/>
    <d v="1899-12-31T07:00:00"/>
    <n v="30.999999999941792"/>
    <d v="1899-12-30T00:40:00"/>
    <s v="SI"/>
    <n v="0.66666666674427688"/>
    <d v="1899-12-31T08:00:00"/>
    <n v="31.999999999883585"/>
    <x v="0"/>
    <d v="1899-12-30T10:30:00"/>
    <s v="NO"/>
    <s v="MSKU4502738"/>
    <s v="CTU FLEVOKUST BV"/>
    <n v="520"/>
    <e v="#N/A"/>
    <n v="35"/>
    <n v="35"/>
    <n v="1"/>
    <s v="WEEK"/>
    <s v="CTU FLEVOKUST BVWEEK"/>
    <n v="555"/>
    <n v="0"/>
    <n v="555"/>
    <m/>
  </r>
  <r>
    <s v="METTE MAERSK"/>
    <s v="Rotterdam"/>
    <d v="2024-09-01T03:30:00"/>
    <x v="82"/>
    <x v="2"/>
    <s v="MAERSK"/>
    <s v="MSKU4594328"/>
    <s v="SIMEI LELYSTAD"/>
    <d v="2024-09-02T06:00:00"/>
    <d v="2024-09-02T06:00:00"/>
    <x v="847"/>
    <d v="2024-09-02T06:10:00"/>
    <x v="0"/>
    <s v="NO"/>
    <n v="2"/>
    <n v="36"/>
    <x v="8"/>
    <d v="2024-09-02T06:00:00"/>
    <d v="1899-12-31T02:30:00"/>
    <n v="26.499999999941792"/>
    <x v="0"/>
    <x v="1"/>
    <n v="0"/>
    <s v="SI"/>
    <d v="1899-12-31T02:30:00"/>
    <n v="26.499999999941792"/>
    <d v="1899-12-30T00:00:00"/>
    <s v="SI"/>
    <n v="0"/>
    <d v="1899-12-31T02:40:00"/>
    <n v="26.666666666627862"/>
    <x v="0"/>
    <d v="1899-12-30T06:00:00"/>
    <s v="NO"/>
    <s v="MSKU4594328"/>
    <s v="OM TRANSPORT"/>
    <n v="475"/>
    <e v="#N/A"/>
    <n v="50"/>
    <n v="100"/>
    <n v="1"/>
    <s v="WEEK"/>
    <s v="OM TRANSPORTWEEK"/>
    <n v="575"/>
    <n v="25"/>
    <n v="600"/>
    <m/>
  </r>
  <r>
    <s v="METTE MAERSK"/>
    <s v="Rotterdam"/>
    <d v="2024-09-01T03:30:00"/>
    <x v="82"/>
    <x v="2"/>
    <s v="MAERSK"/>
    <s v="MSKU4669387"/>
    <s v="LELYSTAD"/>
    <d v="2024-09-02T06:00:00"/>
    <d v="2024-09-03T01:00:00"/>
    <x v="860"/>
    <d v="2024-09-03T01:00:00"/>
    <x v="0"/>
    <s v="NO"/>
    <n v="0"/>
    <n v="36"/>
    <x v="8"/>
    <d v="2024-09-03T01:00:00"/>
    <d v="1899-12-31T02:30:00"/>
    <n v="26.499999999941792"/>
    <x v="0"/>
    <x v="30"/>
    <n v="20.000000000058208"/>
    <s v="SI"/>
    <d v="1899-12-31T22:30:00"/>
    <n v="46.5"/>
    <d v="1899-12-30T00:00:00"/>
    <s v="SI"/>
    <n v="0"/>
    <d v="1899-12-31T21:30:00"/>
    <n v="45.499999999883585"/>
    <x v="0"/>
    <d v="1899-12-30T02:00:00"/>
    <s v="NIGHT"/>
    <s v="MSKU4669387"/>
    <s v="OM TRANSPORT"/>
    <n v="475"/>
    <e v="#N/A"/>
    <n v="50"/>
    <n v="0"/>
    <n v="2"/>
    <s v="NIGHT"/>
    <s v="OM TRANSPORTNIGHT"/>
    <n v="475"/>
    <n v="25"/>
    <n v="500"/>
    <m/>
  </r>
  <r>
    <s v="METTE MAERSK"/>
    <s v="Rotterdam"/>
    <d v="2024-09-01T03:30:00"/>
    <x v="82"/>
    <x v="1"/>
    <s v="MAERSK"/>
    <s v="MSKU4709052"/>
    <s v="XPO TALLER LELYSTAD"/>
    <d v="2024-09-02T06:00:00"/>
    <d v="2024-09-02T19:10:00"/>
    <x v="856"/>
    <d v="2024-09-02T19:10:00"/>
    <x v="0"/>
    <s v="NO"/>
    <n v="0"/>
    <n v="36"/>
    <x v="8"/>
    <d v="2024-09-02T19:10:00"/>
    <d v="1899-12-31T02:30:00"/>
    <n v="26.499999999941792"/>
    <x v="0"/>
    <x v="19"/>
    <n v="9"/>
    <s v="SI"/>
    <d v="1899-12-31T11:30:00"/>
    <n v="35.499999999941792"/>
    <d v="1899-12-30T04:10:00"/>
    <s v="NO"/>
    <n v="4.1666666666278616"/>
    <d v="1899-12-31T15:40:00"/>
    <n v="39.666666666569654"/>
    <x v="0"/>
    <d v="1899-12-30T15:00:00"/>
    <s v="NO"/>
    <s v="MSKU4709052"/>
    <s v="LOGIX"/>
    <n v="530"/>
    <e v="#N/A"/>
    <n v="50"/>
    <n v="0"/>
    <n v="1"/>
    <s v="WEEK"/>
    <s v="LOGIXWEEK"/>
    <n v="530"/>
    <n v="25"/>
    <n v="555"/>
    <m/>
  </r>
  <r>
    <s v="METTE MAERSK"/>
    <s v="Rotterdam"/>
    <d v="2024-09-01T03:30:00"/>
    <x v="82"/>
    <x v="3"/>
    <s v="MAERSK"/>
    <s v="MSKU4807001"/>
    <s v="SIMEI LELYSTAD"/>
    <d v="2024-09-02T06:00:00"/>
    <d v="2024-09-02T09:00:00"/>
    <x v="854"/>
    <d v="2024-09-02T09:15:00"/>
    <x v="0"/>
    <s v="NO"/>
    <n v="2"/>
    <n v="36"/>
    <x v="8"/>
    <d v="2024-09-02T09:00:00"/>
    <d v="1899-12-31T02:30:00"/>
    <n v="26.499999999941792"/>
    <x v="0"/>
    <x v="6"/>
    <n v="3"/>
    <s v="SI"/>
    <d v="1899-12-31T05:30:00"/>
    <n v="29.499999999941792"/>
    <d v="1899-12-30T00:00:00"/>
    <s v="SI"/>
    <n v="0"/>
    <d v="1899-12-31T05:45:00"/>
    <n v="29.749999999883585"/>
    <x v="0"/>
    <d v="1899-12-30T09:00:00"/>
    <s v="NO"/>
    <s v="MSKU4807001"/>
    <s v="MSI"/>
    <n v="480"/>
    <e v="#N/A"/>
    <n v="50"/>
    <n v="100"/>
    <n v="1"/>
    <s v="WEEK"/>
    <s v="MSIWEEK"/>
    <n v="580"/>
    <n v="25"/>
    <n v="605"/>
    <m/>
  </r>
  <r>
    <s v="METTE MAERSK"/>
    <s v="Rotterdam"/>
    <d v="2024-09-01T03:30:00"/>
    <x v="82"/>
    <x v="2"/>
    <s v="MAERSK"/>
    <s v="MSKU4820322"/>
    <s v="SIMEI LELYSTAD"/>
    <d v="2024-09-02T06:00:00"/>
    <d v="2024-09-02T06:58:00"/>
    <x v="850"/>
    <d v="2024-09-02T07:15:00"/>
    <x v="0"/>
    <s v="NO"/>
    <n v="0"/>
    <n v="36"/>
    <x v="8"/>
    <d v="2024-09-02T06:58:00"/>
    <d v="1899-12-31T02:30:00"/>
    <n v="26.499999999941792"/>
    <x v="0"/>
    <x v="7"/>
    <n v="1.5"/>
    <s v="SI"/>
    <d v="1899-12-31T04:00:00"/>
    <n v="27.999999999941792"/>
    <d v="1899-12-30T00:00:00"/>
    <s v="SI"/>
    <n v="0"/>
    <d v="1899-12-31T03:45:00"/>
    <n v="27.75"/>
    <x v="0"/>
    <d v="1899-12-30T07:30:00"/>
    <s v="NO"/>
    <s v="MSKU4820322"/>
    <s v="OM TRANSPORT"/>
    <n v="475"/>
    <e v="#N/A"/>
    <n v="50"/>
    <n v="0"/>
    <n v="1"/>
    <s v="WEEK"/>
    <s v="OM TRANSPORTWEEK"/>
    <n v="475"/>
    <n v="25"/>
    <n v="500"/>
    <m/>
  </r>
  <r>
    <s v="METTE MAERSK"/>
    <s v="Rotterdam"/>
    <d v="2024-09-01T03:30:00"/>
    <x v="82"/>
    <x v="3"/>
    <s v="MAERSK"/>
    <s v="SUDU6806965"/>
    <s v="SIMEI LELYSTAD"/>
    <d v="2024-09-02T06:00:00"/>
    <d v="2024-09-02T12:15:00"/>
    <x v="857"/>
    <d v="2024-09-02T12:25:00"/>
    <x v="0"/>
    <s v="NO"/>
    <n v="0"/>
    <n v="36"/>
    <x v="8"/>
    <d v="2024-09-02T12:15:00"/>
    <d v="1899-12-31T02:30:00"/>
    <n v="26.499999999941792"/>
    <x v="0"/>
    <x v="0"/>
    <n v="7.5"/>
    <s v="SI"/>
    <d v="1899-12-31T10:00:00"/>
    <n v="33.999999999941792"/>
    <d v="1899-12-30T00:00:00"/>
    <s v="SI"/>
    <n v="0"/>
    <d v="1899-12-31T08:55:00"/>
    <n v="32.916666666569654"/>
    <x v="0"/>
    <d v="1899-12-30T13:30:00"/>
    <s v="NO"/>
    <s v="SUDU6806965"/>
    <s v="MSI"/>
    <n v="480"/>
    <e v="#N/A"/>
    <n v="50"/>
    <n v="0"/>
    <n v="1"/>
    <s v="WEEK"/>
    <s v="MSIWEEK"/>
    <n v="480"/>
    <n v="25"/>
    <n v="555"/>
    <n v="50"/>
  </r>
  <r>
    <s v="METTE MAERSK"/>
    <s v="Rotterdam"/>
    <d v="2024-09-01T03:30:00"/>
    <x v="82"/>
    <x v="3"/>
    <s v="MAERSK"/>
    <s v="TCKU7009443"/>
    <s v="SIMEI LELYSTAD"/>
    <d v="2024-09-02T06:00:00"/>
    <d v="2024-09-02T15:59:00"/>
    <x v="851"/>
    <d v="2024-09-02T16:05:00"/>
    <x v="0"/>
    <s v="NO"/>
    <n v="0"/>
    <n v="36"/>
    <x v="8"/>
    <d v="2024-09-02T15:59:00"/>
    <d v="1899-12-31T02:30:00"/>
    <n v="26.499999999941792"/>
    <x v="0"/>
    <x v="23"/>
    <n v="12"/>
    <s v="SI"/>
    <d v="1899-12-31T14:30:00"/>
    <n v="38.499999999941792"/>
    <d v="1899-12-30T00:00:00"/>
    <s v="SI"/>
    <n v="0"/>
    <d v="1899-12-31T12:35:00"/>
    <n v="36.583333333313931"/>
    <x v="0"/>
    <d v="1899-12-30T18:00:00"/>
    <s v="NO"/>
    <s v="TCKU7009443"/>
    <s v="MSI"/>
    <n v="480"/>
    <e v="#N/A"/>
    <n v="50"/>
    <n v="0"/>
    <n v="1"/>
    <s v="WEEK"/>
    <s v="MSIWEEK"/>
    <n v="480"/>
    <n v="25"/>
    <n v="505"/>
    <m/>
  </r>
  <r>
    <s v="METTE MAERSK"/>
    <s v="Rotterdam"/>
    <d v="2024-09-01T03:30:00"/>
    <x v="82"/>
    <x v="3"/>
    <s v="MAERSK"/>
    <s v="TCNU2621569"/>
    <s v="SIMEI LELYSTAD"/>
    <d v="2024-09-03T15:00:00"/>
    <d v="2024-09-03T22:08:00"/>
    <x v="861"/>
    <d v="2024-09-03T22:10:00"/>
    <x v="0"/>
    <s v="NO"/>
    <n v="0"/>
    <n v="36"/>
    <x v="8"/>
    <d v="2024-09-03T22:08:00"/>
    <d v="1900-01-01T11:30:00"/>
    <n v="59.499999999941792"/>
    <x v="1"/>
    <x v="19"/>
    <n v="9"/>
    <s v="SI"/>
    <d v="1900-01-01T20:30:00"/>
    <n v="68.499999999941792"/>
    <d v="1899-12-30T00:00:00"/>
    <s v="SI"/>
    <n v="0"/>
    <d v="1900-01-01T18:40:00"/>
    <n v="66.666666666569654"/>
    <x v="1"/>
    <d v="1899-12-30T00:00:00"/>
    <s v="NIGHT"/>
    <s v="TCNU2621569"/>
    <s v="MSI"/>
    <n v="530"/>
    <e v="#N/A"/>
    <n v="50"/>
    <n v="0"/>
    <n v="3"/>
    <s v="NIGHT"/>
    <s v="MSINIGHT"/>
    <n v="530"/>
    <n v="25"/>
    <n v="555"/>
    <m/>
  </r>
  <r>
    <s v="METTE MAERSK"/>
    <s v="Rotterdam"/>
    <d v="2024-09-01T03:30:00"/>
    <x v="82"/>
    <x v="1"/>
    <s v="MAERSK"/>
    <s v="TCNU6082505"/>
    <s v="LELYSTAD"/>
    <d v="2024-09-02T06:00:00"/>
    <d v="2024-09-03T00:18:00"/>
    <x v="849"/>
    <d v="2024-09-03T00:45:00"/>
    <x v="0"/>
    <s v="NO"/>
    <n v="0"/>
    <n v="36"/>
    <x v="8"/>
    <d v="2024-09-03T00:18:00"/>
    <d v="1899-12-31T02:30:00"/>
    <n v="26.499999999941792"/>
    <x v="0"/>
    <x v="16"/>
    <n v="15.999999999941792"/>
    <s v="SI"/>
    <d v="1899-12-31T18:30:00"/>
    <n v="42.499999999883585"/>
    <d v="1899-12-30T02:18:00"/>
    <s v="NO"/>
    <n v="2.2999999999883585"/>
    <d v="1899-12-31T21:15:00"/>
    <n v="45.249999999941792"/>
    <x v="0"/>
    <d v="1899-12-30T22:00:00"/>
    <s v="NIGHT"/>
    <s v="TCNU6082505"/>
    <s v="LOGIX"/>
    <n v="530"/>
    <e v="#N/A"/>
    <n v="50"/>
    <n v="0"/>
    <n v="1"/>
    <s v="NIGHT"/>
    <s v="LOGIXNIGHT"/>
    <n v="530"/>
    <n v="25"/>
    <n v="555"/>
    <m/>
  </r>
  <r>
    <s v="CAP SAN VINCENT"/>
    <s v="Rotterdam"/>
    <d v="2024-09-05T15:18:00"/>
    <x v="83"/>
    <x v="3"/>
    <s v="MAERSK"/>
    <s v="GCXU5767390"/>
    <s v="LELYSTAD"/>
    <d v="2024-09-07T15:00:00"/>
    <d v="2024-09-08T06:15:00"/>
    <x v="862"/>
    <d v="2024-09-08T06:35:00"/>
    <x v="0"/>
    <s v="NO"/>
    <n v="0"/>
    <n v="36"/>
    <x v="8"/>
    <d v="2024-09-08T06:15:00"/>
    <d v="1899-12-31T23:42:00"/>
    <n v="47.700000000069849"/>
    <x v="0"/>
    <x v="23"/>
    <n v="12"/>
    <s v="SI"/>
    <d v="1900-01-01T11:42:00"/>
    <n v="59.700000000069849"/>
    <d v="1899-12-30T03:15:00"/>
    <s v="NO"/>
    <n v="3.2499999999417923"/>
    <d v="1900-01-01T15:17:00"/>
    <n v="63.28333333338378"/>
    <x v="1"/>
    <d v="1899-12-30T03:00:00"/>
    <s v="NIGHT"/>
    <s v="GCXU5767390"/>
    <s v="MSI"/>
    <n v="530"/>
    <e v="#N/A"/>
    <n v="50"/>
    <n v="0"/>
    <n v="7"/>
    <s v="NIGHT"/>
    <s v="MSINIGHT"/>
    <n v="530"/>
    <n v="25"/>
    <n v="555"/>
    <m/>
  </r>
  <r>
    <s v="CAP SAN VINCENT"/>
    <s v="Rotterdam"/>
    <d v="2024-09-05T15:18:00"/>
    <x v="83"/>
    <x v="3"/>
    <s v="MAERSK"/>
    <s v="MRKU0467621"/>
    <s v="SIMEI LELYSTAD"/>
    <d v="2024-09-07T15:00:00"/>
    <d v="2024-09-08T06:00:00"/>
    <x v="863"/>
    <d v="2024-09-08T06:00:00"/>
    <x v="0"/>
    <s v="NO"/>
    <n v="2"/>
    <n v="36"/>
    <x v="8"/>
    <d v="2024-09-08T06:00:00"/>
    <d v="1899-12-31T23:42:00"/>
    <n v="47.700000000069849"/>
    <x v="0"/>
    <x v="31"/>
    <n v="15"/>
    <s v="SI"/>
    <d v="1900-01-01T14:42:00"/>
    <n v="62.700000000069849"/>
    <d v="1899-12-30T00:00:00"/>
    <s v="SI"/>
    <n v="0"/>
    <d v="1900-01-01T14:42:00"/>
    <n v="62.700000000069849"/>
    <x v="1"/>
    <d v="1899-12-30T06:00:00"/>
    <s v="NO"/>
    <s v="MRKU0467621"/>
    <s v="MSI"/>
    <n v="500"/>
    <e v="#N/A"/>
    <n v="50"/>
    <n v="100"/>
    <n v="7"/>
    <s v="SUNDAY"/>
    <s v="MSISUNDAY"/>
    <n v="600"/>
    <n v="25"/>
    <n v="625"/>
    <m/>
  </r>
  <r>
    <s v="CAP SAN VINCENT"/>
    <s v="Rotterdam"/>
    <d v="2024-09-05T15:18:00"/>
    <x v="83"/>
    <x v="3"/>
    <s v="MAERSK"/>
    <s v="MRKU0506836"/>
    <s v="LELYSTAD"/>
    <d v="2024-09-07T15:00:00"/>
    <d v="2024-09-07T22:00:00"/>
    <x v="864"/>
    <d v="2024-09-07T22:10:00"/>
    <x v="0"/>
    <s v="NO"/>
    <n v="0"/>
    <n v="36"/>
    <x v="8"/>
    <d v="2024-09-07T22:00:00"/>
    <d v="1899-12-31T23:42:00"/>
    <n v="47.700000000069849"/>
    <x v="0"/>
    <x v="15"/>
    <n v="6.9999999999417923"/>
    <s v="SI"/>
    <d v="1900-01-01T06:42:00"/>
    <n v="54.700000000011642"/>
    <d v="1899-12-30T00:00:00"/>
    <s v="SI"/>
    <n v="0"/>
    <d v="1900-01-01T06:52:00"/>
    <n v="54.866666666697711"/>
    <x v="1"/>
    <d v="1899-12-30T22:00:00"/>
    <s v="NIGHT"/>
    <s v="MRKU0506836"/>
    <s v="MSI"/>
    <n v="530"/>
    <e v="#N/A"/>
    <n v="50"/>
    <n v="0"/>
    <n v="6"/>
    <s v="NIGHT"/>
    <s v="MSINIGHT"/>
    <n v="530"/>
    <n v="25"/>
    <n v="555"/>
    <m/>
  </r>
  <r>
    <s v="CAP SAN VINCENT"/>
    <s v="Rotterdam"/>
    <d v="2024-09-05T15:18:00"/>
    <x v="83"/>
    <x v="3"/>
    <s v="MAERSK"/>
    <s v="MRKU0922725"/>
    <s v="LELYSTAD"/>
    <d v="2024-09-07T15:00:00"/>
    <d v="2024-09-08T06:03:00"/>
    <x v="865"/>
    <d v="2024-09-08T06:30:00"/>
    <x v="0"/>
    <s v="NO"/>
    <n v="0"/>
    <n v="36"/>
    <x v="8"/>
    <d v="2024-09-08T06:03:00"/>
    <d v="1899-12-31T23:42:00"/>
    <n v="47.700000000069849"/>
    <x v="0"/>
    <x v="36"/>
    <n v="9.9999999999417923"/>
    <s v="SI"/>
    <d v="1900-01-01T09:42:00"/>
    <n v="57.700000000011642"/>
    <d v="1899-12-30T05:03:00"/>
    <s v="NO"/>
    <n v="5.0500000000465661"/>
    <d v="1900-01-01T15:12:00"/>
    <n v="63.200000000128057"/>
    <x v="1"/>
    <d v="1899-12-30T01:00:00"/>
    <s v="NIGHT"/>
    <s v="MRKU0922725"/>
    <s v="MSI"/>
    <n v="530"/>
    <e v="#N/A"/>
    <n v="50"/>
    <n v="0"/>
    <n v="7"/>
    <s v="NIGHT"/>
    <s v="MSINIGHT"/>
    <n v="530"/>
    <n v="25"/>
    <n v="555"/>
    <m/>
  </r>
  <r>
    <s v="CAP SAN VINCENT"/>
    <s v="Rotterdam"/>
    <d v="2024-09-05T15:18:00"/>
    <x v="83"/>
    <x v="3"/>
    <s v="MAERSK"/>
    <s v="MRKU8127844"/>
    <s v="SIMEI LELYSTAD"/>
    <d v="2024-09-07T15:00:00"/>
    <d v="2024-09-08T06:00:00"/>
    <x v="866"/>
    <d v="2024-09-08T06:00:00"/>
    <x v="0"/>
    <s v="NO"/>
    <n v="2"/>
    <n v="36"/>
    <x v="8"/>
    <d v="2024-09-08T06:00:00"/>
    <d v="1899-12-31T23:42:00"/>
    <n v="47.700000000069849"/>
    <x v="0"/>
    <x v="24"/>
    <n v="16.5"/>
    <s v="SI"/>
    <d v="1900-01-01T16:12:00"/>
    <n v="64.200000000069849"/>
    <d v="1899-12-30T00:00:00"/>
    <s v="SI"/>
    <n v="0"/>
    <d v="1900-01-01T14:42:00"/>
    <n v="62.700000000069849"/>
    <x v="1"/>
    <d v="1899-12-30T07:30:00"/>
    <s v="NO"/>
    <s v="MRKU8127844"/>
    <s v="MSI"/>
    <n v="500"/>
    <e v="#N/A"/>
    <n v="50"/>
    <n v="100"/>
    <n v="7"/>
    <s v="SUNDAY"/>
    <s v="MSISUNDAY"/>
    <n v="600"/>
    <n v="25"/>
    <n v="625"/>
    <m/>
  </r>
  <r>
    <s v="CAP SAN VINCENT"/>
    <s v="Rotterdam"/>
    <d v="2024-09-05T15:18:00"/>
    <x v="83"/>
    <x v="3"/>
    <s v="MAERSK"/>
    <s v="MRSU0570680"/>
    <s v="LELYSTAD"/>
    <d v="2024-09-07T15:00:00"/>
    <d v="2024-09-08T02:25:00"/>
    <x v="867"/>
    <d v="2024-09-08T02:25:00"/>
    <x v="0"/>
    <s v="NO"/>
    <n v="0"/>
    <n v="36"/>
    <x v="8"/>
    <d v="2024-09-08T02:25:00"/>
    <d v="1899-12-31T23:42:00"/>
    <n v="47.700000000069849"/>
    <x v="0"/>
    <x v="14"/>
    <n v="14.000000000058208"/>
    <s v="SI"/>
    <d v="1900-01-01T13:42:00"/>
    <n v="61.700000000128057"/>
    <d v="1899-12-30T00:00:00"/>
    <s v="SI"/>
    <n v="0"/>
    <d v="1900-01-01T11:07:00"/>
    <n v="59.116666666755918"/>
    <x v="1"/>
    <d v="1899-12-30T05:00:00"/>
    <s v="NO"/>
    <s v="MRSU0570680"/>
    <s v="MSI"/>
    <n v="500"/>
    <e v="#N/A"/>
    <n v="50"/>
    <n v="0"/>
    <n v="7"/>
    <s v="SUNDAY"/>
    <s v="MSISUNDAY"/>
    <n v="500"/>
    <n v="25"/>
    <n v="525"/>
    <m/>
  </r>
  <r>
    <s v="CAP SAN VINCENT"/>
    <s v="Rotterdam"/>
    <d v="2024-09-05T15:18:00"/>
    <x v="83"/>
    <x v="3"/>
    <s v="MAERSK"/>
    <s v="MSKU4625537"/>
    <s v="LELYSTAD"/>
    <d v="2024-09-07T15:00:00"/>
    <d v="2024-09-07T19:25:00"/>
    <x v="868"/>
    <d v="2024-09-07T19:25:00"/>
    <x v="0"/>
    <s v="NO"/>
    <n v="0"/>
    <n v="36"/>
    <x v="8"/>
    <d v="2024-09-07T19:25:00"/>
    <d v="1899-12-31T23:42:00"/>
    <n v="47.700000000069849"/>
    <x v="0"/>
    <x v="2"/>
    <n v="3.9999999999417923"/>
    <s v="SI"/>
    <d v="1900-01-01T03:42:00"/>
    <n v="51.700000000011642"/>
    <d v="1899-12-30T00:25:00"/>
    <s v="SI"/>
    <n v="0.41666666680248454"/>
    <d v="1900-01-01T04:07:00"/>
    <n v="52.116666666814126"/>
    <x v="1"/>
    <d v="1899-12-30T19:00:00"/>
    <s v="NO"/>
    <s v="MSKU4625537"/>
    <s v="MSI"/>
    <n v="500"/>
    <e v="#N/A"/>
    <n v="50"/>
    <n v="0"/>
    <n v="6"/>
    <s v="SATURDAY"/>
    <s v="MSISATURDAY"/>
    <n v="500"/>
    <n v="25"/>
    <n v="525"/>
    <m/>
  </r>
  <r>
    <s v="CAP SAN VINCENT"/>
    <s v="Rotterdam"/>
    <d v="2024-09-05T15:18:00"/>
    <x v="83"/>
    <x v="3"/>
    <s v="MAERSK"/>
    <s v="MSKU4660923"/>
    <s v="LELYSTAD"/>
    <d v="2024-09-07T15:00:00"/>
    <d v="2024-09-07T16:13:00"/>
    <x v="869"/>
    <d v="2024-09-07T17:58:00"/>
    <x v="0"/>
    <s v="NO"/>
    <n v="0"/>
    <n v="36"/>
    <x v="8"/>
    <d v="2024-09-07T16:13:00"/>
    <d v="1899-12-31T23:42:00"/>
    <n v="47.700000000069849"/>
    <x v="0"/>
    <x v="3"/>
    <n v="2.0000000000582077"/>
    <s v="SI"/>
    <d v="1900-01-01T01:42:00"/>
    <n v="49.700000000128057"/>
    <d v="1899-12-30T00:00:00"/>
    <s v="SI"/>
    <n v="0"/>
    <d v="1900-01-01T02:40:00"/>
    <n v="50.666666666802485"/>
    <x v="1"/>
    <d v="1899-12-30T17:00:00"/>
    <s v="NO"/>
    <s v="MSKU4660923"/>
    <s v="MSI"/>
    <n v="500"/>
    <e v="#N/A"/>
    <n v="50"/>
    <n v="0"/>
    <n v="6"/>
    <s v="SATURDAY"/>
    <s v="MSISATURDAY"/>
    <n v="500"/>
    <n v="25"/>
    <n v="525"/>
    <m/>
  </r>
  <r>
    <s v="CAP SAN VINCENT"/>
    <s v="Rotterdam"/>
    <d v="2024-09-05T15:18:00"/>
    <x v="83"/>
    <x v="3"/>
    <s v="MAERSK"/>
    <s v="MSKU4788473"/>
    <s v="LELYSTAD"/>
    <d v="2024-09-07T15:00:00"/>
    <d v="2024-09-07T15:31:00"/>
    <x v="870"/>
    <d v="2024-09-07T15:31:00"/>
    <x v="0"/>
    <s v="NO"/>
    <n v="0"/>
    <n v="36"/>
    <x v="8"/>
    <d v="2024-09-07T15:31:00"/>
    <d v="1899-12-31T23:42:00"/>
    <n v="47.700000000069849"/>
    <x v="0"/>
    <x v="1"/>
    <n v="0"/>
    <s v="SI"/>
    <d v="1899-12-31T23:42:00"/>
    <n v="47.700000000069849"/>
    <d v="1899-12-30T00:31:00"/>
    <s v="SI"/>
    <n v="0.5166666666045785"/>
    <d v="1900-01-01T00:13:00"/>
    <n v="48.216666666674428"/>
    <x v="1"/>
    <d v="1899-12-30T15:00:00"/>
    <s v="NO"/>
    <s v="MSKU4788473"/>
    <s v="MSI"/>
    <n v="500"/>
    <e v="#N/A"/>
    <n v="50"/>
    <n v="0"/>
    <n v="6"/>
    <s v="SATURDAY"/>
    <s v="MSISATURDAY"/>
    <n v="500"/>
    <n v="25"/>
    <n v="525"/>
    <m/>
  </r>
  <r>
    <s v="MILAN MAERSK"/>
    <s v="Rotterdam"/>
    <d v="2024-09-08T04:34:00"/>
    <x v="84"/>
    <x v="2"/>
    <s v="MAERSK"/>
    <s v="BEAU5012336"/>
    <s v="SIMEI LELYSTAD"/>
    <d v="2024-09-09T11:00:00"/>
    <d v="2024-09-09T15:24:00"/>
    <x v="871"/>
    <d v="2024-09-09T15:30:00"/>
    <x v="0"/>
    <s v="NO"/>
    <n v="0"/>
    <n v="37"/>
    <x v="8"/>
    <d v="2024-09-09T15:24:00"/>
    <d v="1899-12-31T06:26:00"/>
    <n v="30.433333333348855"/>
    <x v="0"/>
    <x v="8"/>
    <n v="6"/>
    <s v="SI"/>
    <d v="1899-12-31T12:26:00"/>
    <n v="36.433333333348855"/>
    <d v="1899-12-30T00:00:00"/>
    <s v="SI"/>
    <n v="0"/>
    <d v="1899-12-31T10:56:00"/>
    <n v="34.933333333348855"/>
    <x v="0"/>
    <d v="1899-12-30T17:00:00"/>
    <s v="NO"/>
    <s v="BEAU5012336"/>
    <s v="OM TRANSPORT"/>
    <n v="475"/>
    <e v="#N/A"/>
    <n v="50"/>
    <n v="0"/>
    <n v="1"/>
    <s v="WEEK"/>
    <s v="OM TRANSPORTWEEK"/>
    <n v="475"/>
    <n v="25"/>
    <n v="500"/>
    <m/>
  </r>
  <r>
    <s v="MILAN MAERSK"/>
    <s v="Rotterdam"/>
    <d v="2024-09-08T04:34:00"/>
    <x v="84"/>
    <x v="0"/>
    <s v="MAERSK"/>
    <s v="CAAU6423360"/>
    <s v="LELYSTAD"/>
    <d v="2024-09-10T15:00:00"/>
    <d v="2024-09-10T22:42:00"/>
    <x v="872"/>
    <d v="2024-09-10T23:25:00"/>
    <x v="1"/>
    <s v="NO"/>
    <n v="0"/>
    <n v="37"/>
    <x v="8"/>
    <d v="2024-09-10T22:42:00"/>
    <d v="1900-01-01T10:26:00"/>
    <n v="58.433333333290648"/>
    <x v="1"/>
    <x v="15"/>
    <n v="6.9999999999417923"/>
    <s v="SI"/>
    <d v="1900-01-01T17:26:00"/>
    <n v="65.43333333323244"/>
    <d v="1899-12-30T00:42:00"/>
    <s v="SI"/>
    <n v="0.70000000001164153"/>
    <d v="1900-01-01T18:51:00"/>
    <n v="66.849999999976717"/>
    <x v="1"/>
    <d v="1899-12-30T22:00:00"/>
    <s v="NIGHT"/>
    <s v="CAAU6423360"/>
    <s v="CTU FLEVOKUST BV"/>
    <n v="380"/>
    <e v="#N/A"/>
    <n v="35"/>
    <n v="0"/>
    <n v="2"/>
    <s v="NIGHT"/>
    <s v="CTU FLEVOKUST BVNIGHT"/>
    <n v="380"/>
    <n v="0"/>
    <n v="380"/>
    <m/>
  </r>
  <r>
    <s v="MILAN MAERSK"/>
    <s v="Rotterdam"/>
    <d v="2024-09-08T04:34:00"/>
    <x v="84"/>
    <x v="0"/>
    <s v="MAERSK"/>
    <s v="GAOU7132273"/>
    <s v="LELYSTAD"/>
    <d v="2024-09-10T11:00:00"/>
    <d v="2024-09-10T09:52:00"/>
    <x v="873"/>
    <d v="2024-09-10T10:15:00"/>
    <x v="1"/>
    <s v="NO"/>
    <n v="0"/>
    <n v="37"/>
    <x v="8"/>
    <d v="2024-09-10T09:52:00"/>
    <d v="1900-01-01T06:26:00"/>
    <n v="54.433333333348855"/>
    <x v="1"/>
    <x v="1"/>
    <n v="0"/>
    <s v="SI"/>
    <d v="1900-01-01T06:26:00"/>
    <n v="54.433333333348855"/>
    <d v="1899-12-30T00:00:00"/>
    <s v="SI"/>
    <n v="0"/>
    <d v="1900-01-01T05:41:00"/>
    <n v="53.683333333348855"/>
    <x v="1"/>
    <d v="1899-12-30T11:00:00"/>
    <s v="NO"/>
    <s v="GAOU7132273"/>
    <s v="CTU FLEVOKUST BV"/>
    <n v="380"/>
    <e v="#N/A"/>
    <n v="35"/>
    <n v="0"/>
    <n v="2"/>
    <s v="WEEK"/>
    <s v="CTU FLEVOKUST BVWEEK"/>
    <n v="380"/>
    <n v="0"/>
    <n v="380"/>
    <m/>
  </r>
  <r>
    <s v="MILAN MAERSK"/>
    <s v="Rotterdam"/>
    <d v="2024-09-08T04:34:00"/>
    <x v="84"/>
    <x v="0"/>
    <s v="MAERSK"/>
    <s v="HASU4036796"/>
    <s v="LELYSTAD"/>
    <d v="2024-09-10T15:00:00"/>
    <d v="2024-09-10T12:26:00"/>
    <x v="874"/>
    <d v="2024-09-10T12:35:00"/>
    <x v="1"/>
    <s v="NO"/>
    <n v="0"/>
    <n v="37"/>
    <x v="8"/>
    <d v="2024-09-10T12:26:00"/>
    <d v="1900-01-01T10:26:00"/>
    <n v="58.433333333290648"/>
    <x v="1"/>
    <x v="1"/>
    <n v="0"/>
    <s v="SI"/>
    <d v="1900-01-01T10:26:00"/>
    <n v="58.433333333290648"/>
    <d v="1899-12-30T00:00:00"/>
    <s v="SI"/>
    <n v="0"/>
    <d v="1900-01-01T08:01:00"/>
    <n v="56.016666666604578"/>
    <x v="1"/>
    <d v="1899-12-30T15:00:00"/>
    <s v="NO"/>
    <s v="HASU4036796"/>
    <s v="CTU FLEVOKUST BV"/>
    <n v="380"/>
    <e v="#N/A"/>
    <n v="35"/>
    <n v="0"/>
    <n v="2"/>
    <s v="WEEK"/>
    <s v="CTU FLEVOKUST BVWEEK"/>
    <n v="380"/>
    <n v="0"/>
    <n v="380"/>
    <m/>
  </r>
  <r>
    <s v="MILAN MAERSK"/>
    <s v="Rotterdam"/>
    <d v="2024-09-08T04:34:00"/>
    <x v="84"/>
    <x v="0"/>
    <s v="MAERSK"/>
    <s v="MAEU9181951"/>
    <s v="SIMEI LELYSTAD"/>
    <d v="2024-09-10T15:00:00"/>
    <d v="2024-09-11T19:58:00"/>
    <x v="875"/>
    <d v="2024-09-11T20:30:00"/>
    <x v="1"/>
    <s v="NO"/>
    <n v="0"/>
    <n v="37"/>
    <x v="8"/>
    <d v="2024-09-11T19:58:00"/>
    <d v="1900-01-01T10:26:00"/>
    <n v="58.433333333290648"/>
    <x v="1"/>
    <x v="40"/>
    <n v="30"/>
    <s v="NO"/>
    <d v="1900-01-02T16:26:00"/>
    <n v="88.433333333290648"/>
    <d v="1899-12-30T00:00:00"/>
    <s v="SI"/>
    <n v="0"/>
    <d v="1900-01-02T15:56:00"/>
    <n v="87.93333333323244"/>
    <x v="1"/>
    <d v="1899-12-30T21:00:00"/>
    <s v="NIGHT"/>
    <s v="MAEU9181951"/>
    <s v="CTU FLEVOKUST BV"/>
    <n v="380"/>
    <e v="#N/A"/>
    <n v="35"/>
    <n v="0"/>
    <n v="3"/>
    <s v="NIGHT"/>
    <s v="CTU FLEVOKUST BVNIGHT"/>
    <n v="380"/>
    <n v="0"/>
    <n v="380"/>
    <m/>
  </r>
  <r>
    <s v="MILAN MAERSK"/>
    <s v="Rotterdam"/>
    <d v="2024-09-08T04:34:00"/>
    <x v="84"/>
    <x v="2"/>
    <s v="MAERSK"/>
    <s v="MRKU2137568"/>
    <s v="SIMEI LELYSTAD"/>
    <d v="2024-09-09T11:00:00"/>
    <d v="2024-09-09T15:02:00"/>
    <x v="876"/>
    <d v="2024-09-09T15:10:00"/>
    <x v="0"/>
    <s v="NO"/>
    <n v="0"/>
    <n v="37"/>
    <x v="8"/>
    <d v="2024-09-09T15:02:00"/>
    <d v="1899-12-31T06:26:00"/>
    <n v="30.433333333348855"/>
    <x v="0"/>
    <x v="5"/>
    <n v="4.5"/>
    <s v="SI"/>
    <d v="1899-12-31T10:56:00"/>
    <n v="34.933333333348855"/>
    <d v="1899-12-30T00:00:00"/>
    <s v="SI"/>
    <n v="0"/>
    <d v="1899-12-31T10:36:00"/>
    <n v="34.599999999976717"/>
    <x v="0"/>
    <d v="1899-12-30T15:30:00"/>
    <s v="NO"/>
    <s v="MRKU2137568"/>
    <s v="OM TRANSPORT"/>
    <n v="475"/>
    <e v="#N/A"/>
    <n v="50"/>
    <n v="0"/>
    <n v="1"/>
    <s v="WEEK"/>
    <s v="OM TRANSPORTWEEK"/>
    <n v="475"/>
    <n v="25"/>
    <n v="500"/>
    <m/>
  </r>
  <r>
    <s v="MILAN MAERSK"/>
    <s v="Rotterdam"/>
    <d v="2024-09-08T04:34:00"/>
    <x v="84"/>
    <x v="0"/>
    <s v="MAERSK"/>
    <s v="MRKU2162370"/>
    <s v="SIMEI LELYSTAD"/>
    <d v="2024-09-10T15:00:00"/>
    <d v="2024-09-11T18:07:00"/>
    <x v="877"/>
    <d v="2024-09-11T18:20:00"/>
    <x v="1"/>
    <s v="NO"/>
    <n v="0"/>
    <n v="37"/>
    <x v="8"/>
    <d v="2024-09-11T18:07:00"/>
    <d v="1900-01-01T10:26:00"/>
    <n v="58.433333333290648"/>
    <x v="1"/>
    <x v="57"/>
    <n v="27"/>
    <s v="NO"/>
    <d v="1900-01-02T13:26:00"/>
    <n v="85.433333333290648"/>
    <d v="1899-12-30T00:07:00"/>
    <s v="SI"/>
    <n v="0.11666666669771075"/>
    <d v="1900-01-02T13:46:00"/>
    <n v="85.766666666662786"/>
    <x v="1"/>
    <d v="1899-12-30T18:00:00"/>
    <s v="NO"/>
    <s v="MRKU2162370"/>
    <s v="CTU FLEVOKUST BV"/>
    <n v="380"/>
    <e v="#N/A"/>
    <n v="35"/>
    <n v="0"/>
    <n v="3"/>
    <s v="WEEK"/>
    <s v="CTU FLEVOKUST BVWEEK"/>
    <n v="380"/>
    <n v="0"/>
    <n v="380"/>
    <m/>
  </r>
  <r>
    <s v="MILAN MAERSK"/>
    <s v="Rotterdam"/>
    <d v="2024-09-08T04:34:00"/>
    <x v="84"/>
    <x v="3"/>
    <s v="MAERSK"/>
    <s v="MRKU2195456"/>
    <s v="SIMEI LELYSTAD"/>
    <d v="2024-09-09T11:00:00"/>
    <d v="2024-09-09T12:00:00"/>
    <x v="878"/>
    <d v="2024-09-09T12:00:00"/>
    <x v="0"/>
    <s v="NO"/>
    <n v="2"/>
    <n v="37"/>
    <x v="8"/>
    <d v="2024-09-09T12:00:00"/>
    <d v="1899-12-31T06:26:00"/>
    <n v="30.433333333348855"/>
    <x v="0"/>
    <x v="7"/>
    <n v="1.5"/>
    <s v="SI"/>
    <d v="1899-12-31T07:56:00"/>
    <n v="31.933333333348855"/>
    <d v="1899-12-30T00:00:00"/>
    <s v="SI"/>
    <n v="0"/>
    <d v="1899-12-31T07:26:00"/>
    <n v="31.433333333290648"/>
    <x v="0"/>
    <d v="1899-12-30T12:30:00"/>
    <s v="NO"/>
    <s v="MRKU2195456"/>
    <s v="MSI"/>
    <n v="480"/>
    <e v="#N/A"/>
    <n v="50"/>
    <n v="100"/>
    <n v="1"/>
    <s v="WEEK"/>
    <s v="MSIWEEK"/>
    <n v="580"/>
    <n v="25"/>
    <n v="605"/>
    <m/>
  </r>
  <r>
    <s v="MILAN MAERSK"/>
    <s v="Rotterdam"/>
    <d v="2024-09-08T04:34:00"/>
    <x v="84"/>
    <x v="1"/>
    <s v="MAERSK"/>
    <s v="MRKU2404833"/>
    <s v="LELYSTAD"/>
    <d v="2024-09-09T11:00:00"/>
    <d v="2024-09-10T15:35:00"/>
    <x v="879"/>
    <d v="2024-09-10T16:00:00"/>
    <x v="0"/>
    <s v="NO"/>
    <n v="0"/>
    <n v="37"/>
    <x v="8"/>
    <d v="2024-09-10T15:35:00"/>
    <d v="1899-12-31T06:26:00"/>
    <n v="30.433333333348855"/>
    <x v="0"/>
    <x v="57"/>
    <n v="27"/>
    <s v="NO"/>
    <d v="1900-01-01T09:26:00"/>
    <n v="57.433333333348855"/>
    <d v="1899-12-30T01:35:00"/>
    <s v="NO"/>
    <n v="1.5833333332557231"/>
    <d v="1900-01-01T11:26:00"/>
    <n v="59.43333333323244"/>
    <x v="1"/>
    <d v="1899-12-30T14:00:00"/>
    <s v="NO"/>
    <s v="MRKU2404833"/>
    <s v="LOGIX"/>
    <n v="530"/>
    <e v="#N/A"/>
    <n v="50"/>
    <n v="0"/>
    <n v="2"/>
    <s v="WEEK"/>
    <s v="LOGIXWEEK"/>
    <n v="530"/>
    <n v="25"/>
    <n v="555"/>
    <m/>
  </r>
  <r>
    <s v="MILAN MAERSK"/>
    <s v="Rotterdam"/>
    <d v="2024-09-08T04:34:00"/>
    <x v="84"/>
    <x v="0"/>
    <s v="MAERSK"/>
    <s v="MRKU2501659"/>
    <s v="SIMEI LELYSTAD"/>
    <d v="2024-09-09T11:00:00"/>
    <d v="2024-09-10T08:20:00"/>
    <x v="880"/>
    <d v="2024-09-10T08:30:00"/>
    <x v="0"/>
    <s v="NO"/>
    <n v="0"/>
    <n v="37"/>
    <x v="8"/>
    <d v="2024-09-10T08:20:00"/>
    <d v="1899-12-31T06:26:00"/>
    <n v="30.433333333348855"/>
    <x v="0"/>
    <x v="28"/>
    <n v="21"/>
    <s v="SI"/>
    <d v="1900-01-01T03:26:00"/>
    <n v="51.433333333348855"/>
    <d v="1899-12-30T00:20:00"/>
    <s v="SI"/>
    <n v="0.33333333319751546"/>
    <d v="1900-01-01T03:56:00"/>
    <n v="51.93333333323244"/>
    <x v="1"/>
    <d v="1899-12-30T08:00:00"/>
    <s v="NO"/>
    <s v="MRKU2501659"/>
    <s v="CTU FLEVOKUST BV"/>
    <n v="520"/>
    <e v="#N/A"/>
    <n v="35"/>
    <n v="0"/>
    <n v="2"/>
    <s v="WEEK"/>
    <s v="CTU FLEVOKUST BVWEEK"/>
    <n v="520"/>
    <n v="0"/>
    <n v="520"/>
    <m/>
  </r>
  <r>
    <s v="MILAN MAERSK"/>
    <s v="Rotterdam"/>
    <d v="2024-09-08T04:34:00"/>
    <x v="84"/>
    <x v="1"/>
    <s v="MAERSK"/>
    <s v="MRKU2705380"/>
    <s v="SIMEI LELYSTAD"/>
    <d v="2024-09-09T11:00:00"/>
    <d v="2024-09-09T21:47:00"/>
    <x v="881"/>
    <d v="2024-09-09T21:55:00"/>
    <x v="0"/>
    <s v="NO"/>
    <n v="0"/>
    <n v="37"/>
    <x v="8"/>
    <d v="2024-09-09T21:47:00"/>
    <d v="1899-12-31T06:26:00"/>
    <n v="30.433333333348855"/>
    <x v="0"/>
    <x v="19"/>
    <n v="9"/>
    <s v="SI"/>
    <d v="1899-12-31T15:26:00"/>
    <n v="39.433333333348855"/>
    <d v="1899-12-30T01:47:00"/>
    <s v="NO"/>
    <n v="1.783333333209157"/>
    <d v="1899-12-31T17:21:00"/>
    <n v="41.349999999976717"/>
    <x v="0"/>
    <d v="1899-12-30T20:00:00"/>
    <s v="NIGHT"/>
    <s v="MRKU2705380"/>
    <s v="LOGIX"/>
    <n v="530"/>
    <e v="#N/A"/>
    <n v="50"/>
    <n v="0"/>
    <n v="1"/>
    <s v="NIGHT"/>
    <s v="LOGIXNIGHT"/>
    <n v="530"/>
    <n v="25"/>
    <n v="555"/>
    <m/>
  </r>
  <r>
    <s v="MILAN MAERSK"/>
    <s v="Rotterdam"/>
    <d v="2024-09-08T04:34:00"/>
    <x v="84"/>
    <x v="0"/>
    <s v="MAERSK"/>
    <s v="MRKU2707357"/>
    <s v="SIMEI LELYSTAD"/>
    <d v="2024-09-10T15:00:00"/>
    <d v="2024-09-11T13:50:00"/>
    <x v="882"/>
    <d v="2024-09-11T14:05:00"/>
    <x v="1"/>
    <s v="NO"/>
    <n v="0"/>
    <n v="37"/>
    <x v="8"/>
    <d v="2024-09-11T13:50:00"/>
    <d v="1900-01-01T10:26:00"/>
    <n v="58.433333333290648"/>
    <x v="1"/>
    <x v="63"/>
    <n v="24"/>
    <s v="SI"/>
    <d v="1900-01-02T10:26:00"/>
    <n v="82.433333333290648"/>
    <d v="1899-12-30T00:00:00"/>
    <s v="SI"/>
    <n v="0"/>
    <d v="1900-01-02T09:31:00"/>
    <n v="81.516666666604578"/>
    <x v="1"/>
    <d v="1899-12-30T15:00:00"/>
    <s v="NO"/>
    <s v="MRKU2707357"/>
    <s v="CTU FLEVOKUST BV"/>
    <n v="380"/>
    <e v="#N/A"/>
    <n v="35"/>
    <n v="0"/>
    <n v="3"/>
    <s v="WEEK"/>
    <s v="CTU FLEVOKUST BVWEEK"/>
    <n v="380"/>
    <n v="0"/>
    <n v="380"/>
    <m/>
  </r>
  <r>
    <s v="MILAN MAERSK"/>
    <s v="Rotterdam"/>
    <d v="2024-09-08T04:34:00"/>
    <x v="84"/>
    <x v="0"/>
    <s v="MAERSK"/>
    <s v="MRKU3134162"/>
    <s v="SIMEI LELYSTAD"/>
    <d v="2024-09-10T15:00:00"/>
    <d v="2024-09-11T23:16:00"/>
    <x v="883"/>
    <d v="2024-09-11T23:30:00"/>
    <x v="1"/>
    <s v="NO"/>
    <n v="0"/>
    <n v="37"/>
    <x v="8"/>
    <d v="2024-09-11T23:16:00"/>
    <d v="1900-01-01T10:26:00"/>
    <n v="58.433333333290648"/>
    <x v="1"/>
    <x v="51"/>
    <n v="33"/>
    <s v="NO"/>
    <d v="1900-01-02T19:26:00"/>
    <n v="91.433333333290648"/>
    <d v="1899-12-30T00:00:00"/>
    <s v="SI"/>
    <n v="0"/>
    <d v="1900-01-02T18:56:00"/>
    <n v="90.93333333323244"/>
    <x v="1"/>
    <d v="1899-12-30T00:00:00"/>
    <s v="NIGHT"/>
    <s v="MRKU3134162"/>
    <s v="CTU FLEVOKUST BV"/>
    <n v="380"/>
    <e v="#N/A"/>
    <n v="35"/>
    <n v="0"/>
    <n v="4"/>
    <s v="NIGHT"/>
    <s v="CTU FLEVOKUST BVNIGHT"/>
    <n v="380"/>
    <n v="0"/>
    <n v="380"/>
    <m/>
  </r>
  <r>
    <s v="MILAN MAERSK"/>
    <s v="Rotterdam"/>
    <d v="2024-09-08T04:34:00"/>
    <x v="84"/>
    <x v="3"/>
    <s v="MAERSK"/>
    <s v="MRKU3826200"/>
    <s v="LELYSTAD"/>
    <d v="2024-09-09T11:00:00"/>
    <d v="2024-09-10T02:22:00"/>
    <x v="884"/>
    <d v="2024-09-10T02:22:00"/>
    <x v="0"/>
    <s v="NO"/>
    <n v="0"/>
    <n v="37"/>
    <x v="8"/>
    <d v="2024-09-10T02:22:00"/>
    <d v="1899-12-31T06:26:00"/>
    <n v="30.433333333348855"/>
    <x v="0"/>
    <x v="31"/>
    <n v="15"/>
    <s v="SI"/>
    <d v="1899-12-31T21:26:00"/>
    <n v="45.433333333348855"/>
    <d v="1899-12-30T00:22:00"/>
    <s v="SI"/>
    <n v="0.36666666663950309"/>
    <d v="1899-12-31T21:48:00"/>
    <n v="45.799999999988358"/>
    <x v="0"/>
    <d v="1899-12-30T02:00:00"/>
    <s v="NIGHT"/>
    <s v="MRKU3826200"/>
    <s v="MSI"/>
    <n v="530"/>
    <e v="#N/A"/>
    <n v="50"/>
    <n v="0"/>
    <n v="2"/>
    <s v="NIGHT"/>
    <s v="MSINIGHT"/>
    <n v="530"/>
    <n v="25"/>
    <n v="555"/>
    <m/>
  </r>
  <r>
    <s v="MILAN MAERSK"/>
    <s v="Rotterdam"/>
    <d v="2024-09-08T04:34:00"/>
    <x v="84"/>
    <x v="0"/>
    <s v="MAERSK"/>
    <s v="MRKU3924969"/>
    <s v="XPO TALLER LELYSTAD"/>
    <d v="2024-09-10T15:00:00"/>
    <d v="2024-09-10T18:55:00"/>
    <x v="885"/>
    <d v="2024-09-10T18:55:00"/>
    <x v="1"/>
    <s v="NO"/>
    <n v="0"/>
    <n v="37"/>
    <x v="8"/>
    <d v="2024-09-10T18:55:00"/>
    <d v="1900-01-01T10:26:00"/>
    <n v="58.433333333290648"/>
    <x v="1"/>
    <x v="2"/>
    <n v="3.9999999999417923"/>
    <s v="SI"/>
    <d v="1900-01-01T14:26:00"/>
    <n v="62.43333333323244"/>
    <d v="1899-12-30T00:00:00"/>
    <s v="SI"/>
    <n v="0"/>
    <d v="1900-01-01T14:21:00"/>
    <n v="62.349999999976717"/>
    <x v="1"/>
    <d v="1899-12-30T19:00:00"/>
    <s v="NO"/>
    <s v="MRKU3924969"/>
    <s v="CTU FLEVOKUST BV"/>
    <n v="380"/>
    <e v="#N/A"/>
    <n v="35"/>
    <n v="0"/>
    <n v="2"/>
    <s v="WEEK"/>
    <s v="CTU FLEVOKUST BVWEEK"/>
    <n v="380"/>
    <n v="0"/>
    <n v="380"/>
    <m/>
  </r>
  <r>
    <s v="MILAN MAERSK"/>
    <s v="Rotterdam"/>
    <d v="2024-09-08T04:34:00"/>
    <x v="84"/>
    <x v="0"/>
    <s v="MAERSK"/>
    <s v="MRKU4341591"/>
    <s v="SIMEI LELYSTAD"/>
    <d v="2024-09-10T15:00:00"/>
    <d v="2024-09-11T08:14:00"/>
    <x v="886"/>
    <d v="2024-09-11T08:25:00"/>
    <x v="1"/>
    <s v="NO"/>
    <n v="0"/>
    <n v="37"/>
    <x v="8"/>
    <d v="2024-09-11T08:14:00"/>
    <d v="1900-01-01T10:26:00"/>
    <n v="58.433333333290648"/>
    <x v="1"/>
    <x v="12"/>
    <n v="18"/>
    <s v="SI"/>
    <d v="1900-01-02T04:26:00"/>
    <n v="76.433333333290648"/>
    <d v="1899-12-30T00:00:00"/>
    <s v="SI"/>
    <n v="0"/>
    <d v="1900-01-02T03:51:00"/>
    <n v="75.849999999976717"/>
    <x v="1"/>
    <d v="1899-12-30T09:00:00"/>
    <s v="NO"/>
    <s v="MRKU4341591"/>
    <s v="CTU FLEVOKUST BV"/>
    <n v="380"/>
    <e v="#N/A"/>
    <n v="35"/>
    <n v="0"/>
    <n v="3"/>
    <s v="WEEK"/>
    <s v="CTU FLEVOKUST BVWEEK"/>
    <n v="380"/>
    <n v="0"/>
    <n v="380"/>
    <m/>
  </r>
  <r>
    <s v="MILAN MAERSK"/>
    <s v="Rotterdam"/>
    <d v="2024-09-08T04:34:00"/>
    <x v="84"/>
    <x v="1"/>
    <s v="MAERSK"/>
    <s v="MRKU4861736"/>
    <s v="SIMEI LELYSTAD"/>
    <d v="2024-09-09T11:00:00"/>
    <d v="2024-09-10T07:25:00"/>
    <x v="887"/>
    <d v="2024-09-10T07:35:00"/>
    <x v="0"/>
    <s v="NO"/>
    <n v="0"/>
    <n v="37"/>
    <x v="8"/>
    <d v="2024-09-10T07:25:00"/>
    <d v="1899-12-31T06:26:00"/>
    <n v="30.433333333348855"/>
    <x v="0"/>
    <x v="39"/>
    <n v="19.5"/>
    <s v="SI"/>
    <d v="1900-01-01T01:56:00"/>
    <n v="49.933333333348855"/>
    <d v="1899-12-30T00:55:00"/>
    <s v="NO"/>
    <n v="0.91666666668606922"/>
    <d v="1900-01-01T03:01:00"/>
    <n v="51.016666666546371"/>
    <x v="1"/>
    <d v="1899-12-30T06:30:00"/>
    <s v="NO"/>
    <s v="MRKU4861736"/>
    <s v="LOGIX"/>
    <n v="530"/>
    <e v="#N/A"/>
    <n v="50"/>
    <n v="0"/>
    <n v="2"/>
    <s v="WEEK"/>
    <s v="LOGIXWEEK"/>
    <n v="530"/>
    <n v="25"/>
    <n v="555"/>
    <m/>
  </r>
  <r>
    <s v="MILAN MAERSK"/>
    <s v="Rotterdam"/>
    <d v="2024-09-08T04:34:00"/>
    <x v="84"/>
    <x v="3"/>
    <s v="MAERSK"/>
    <s v="MRKU4877455"/>
    <s v="SIMEI LELYSTAD"/>
    <d v="2024-09-09T11:00:00"/>
    <d v="2024-09-09T11:00:00"/>
    <x v="888"/>
    <d v="2024-09-09T11:00:00"/>
    <x v="0"/>
    <s v="NO"/>
    <n v="1"/>
    <n v="37"/>
    <x v="8"/>
    <d v="2024-09-09T11:00:00"/>
    <d v="1899-12-31T06:26:00"/>
    <n v="30.433333333348855"/>
    <x v="0"/>
    <x v="1"/>
    <n v="0"/>
    <s v="SI"/>
    <d v="1899-12-31T06:26:00"/>
    <n v="30.433333333348855"/>
    <d v="1899-12-30T00:00:00"/>
    <s v="SI"/>
    <n v="0"/>
    <d v="1899-12-31T06:26:00"/>
    <n v="30.433333333348855"/>
    <x v="0"/>
    <d v="1899-12-30T11:00:00"/>
    <s v="NO"/>
    <s v="MRKU4877455"/>
    <s v="MSI"/>
    <n v="480"/>
    <e v="#N/A"/>
    <n v="50"/>
    <n v="50"/>
    <n v="1"/>
    <s v="WEEK"/>
    <s v="MSIWEEK"/>
    <n v="530"/>
    <n v="25"/>
    <n v="555"/>
    <m/>
  </r>
  <r>
    <s v="MILAN MAERSK"/>
    <s v="Rotterdam"/>
    <d v="2024-09-08T04:34:00"/>
    <x v="84"/>
    <x v="0"/>
    <s v="MAERSK"/>
    <s v="MRKU5101424"/>
    <s v="SIMEI LELYSTAD"/>
    <d v="2024-09-10T15:00:00"/>
    <d v="2024-09-11T00:22:00"/>
    <x v="889"/>
    <d v="2024-09-11T00:30:00"/>
    <x v="1"/>
    <s v="NO"/>
    <n v="0"/>
    <n v="37"/>
    <x v="8"/>
    <d v="2024-09-11T00:22:00"/>
    <d v="1900-01-01T10:26:00"/>
    <n v="58.433333333290648"/>
    <x v="1"/>
    <x v="19"/>
    <n v="9"/>
    <s v="SI"/>
    <d v="1900-01-01T19:26:00"/>
    <n v="67.433333333290648"/>
    <d v="1899-12-30T00:22:00"/>
    <s v="SI"/>
    <n v="0.36666666663950309"/>
    <d v="1900-01-01T19:56:00"/>
    <n v="67.933333333348855"/>
    <x v="1"/>
    <d v="1899-12-30T00:00:00"/>
    <s v="NIGHT"/>
    <s v="MRKU5101424"/>
    <s v="CTU FLEVOKUST BV"/>
    <n v="380"/>
    <e v="#N/A"/>
    <n v="35"/>
    <n v="0"/>
    <n v="3"/>
    <s v="NIGHT"/>
    <s v="CTU FLEVOKUST BVNIGHT"/>
    <n v="380"/>
    <n v="0"/>
    <n v="380"/>
    <m/>
  </r>
  <r>
    <s v="MILAN MAERSK"/>
    <s v="Rotterdam"/>
    <d v="2024-09-08T04:34:00"/>
    <x v="84"/>
    <x v="2"/>
    <s v="MAERSK"/>
    <s v="MRKU6458798"/>
    <s v="SIMEI LELYSTAD"/>
    <d v="2024-09-09T11:00:00"/>
    <d v="2024-09-09T14:06:00"/>
    <x v="890"/>
    <d v="2024-09-09T14:15:00"/>
    <x v="0"/>
    <s v="NO"/>
    <n v="0"/>
    <n v="37"/>
    <x v="8"/>
    <d v="2024-09-09T14:06:00"/>
    <d v="1899-12-31T06:26:00"/>
    <n v="30.433333333348855"/>
    <x v="0"/>
    <x v="6"/>
    <n v="3"/>
    <s v="SI"/>
    <d v="1899-12-31T09:26:00"/>
    <n v="33.433333333348855"/>
    <d v="1899-12-30T00:06:00"/>
    <s v="SI"/>
    <n v="9.9999999976716936E-2"/>
    <d v="1899-12-31T09:41:00"/>
    <n v="33.683333333290648"/>
    <x v="0"/>
    <d v="1899-12-30T14:00:00"/>
    <s v="NO"/>
    <s v="MRKU6458798"/>
    <s v="OM TRANSPORT"/>
    <n v="475"/>
    <e v="#N/A"/>
    <n v="50"/>
    <n v="0"/>
    <n v="1"/>
    <s v="WEEK"/>
    <s v="OM TRANSPORTWEEK"/>
    <n v="475"/>
    <n v="25"/>
    <n v="500"/>
    <m/>
  </r>
  <r>
    <s v="MILAN MAERSK"/>
    <s v="Rotterdam"/>
    <d v="2024-09-08T04:34:00"/>
    <x v="84"/>
    <x v="0"/>
    <s v="MAERSK"/>
    <s v="MRSU3793809"/>
    <s v="SIMEI LELYSTAD"/>
    <d v="2024-09-09T11:00:00"/>
    <d v="2024-09-09T19:50:00"/>
    <x v="881"/>
    <d v="2024-09-09T19:50:00"/>
    <x v="0"/>
    <s v="NO"/>
    <n v="1"/>
    <n v="37"/>
    <x v="8"/>
    <d v="2024-09-09T19:50:00"/>
    <d v="1899-12-31T06:26:00"/>
    <n v="30.433333333348855"/>
    <x v="0"/>
    <x v="19"/>
    <n v="9"/>
    <s v="SI"/>
    <d v="1899-12-31T15:26:00"/>
    <n v="39.433333333348855"/>
    <d v="1899-12-30T00:00:00"/>
    <s v="SI"/>
    <n v="0"/>
    <d v="1899-12-31T15:16:00"/>
    <n v="39.266666666662786"/>
    <x v="0"/>
    <d v="1899-12-30T20:00:00"/>
    <s v="NIGHT"/>
    <s v="MRSU3793809"/>
    <s v="CTU FLEVOKUST BV"/>
    <n v="530"/>
    <e v="#N/A"/>
    <n v="35"/>
    <n v="35"/>
    <n v="1"/>
    <s v="NIGHT"/>
    <s v="CTU FLEVOKUST BVNIGHT"/>
    <n v="565"/>
    <n v="0"/>
    <n v="565"/>
    <m/>
  </r>
  <r>
    <s v="MILAN MAERSK"/>
    <s v="Rotterdam"/>
    <d v="2024-09-08T04:34:00"/>
    <x v="84"/>
    <x v="2"/>
    <s v="MAERSK"/>
    <s v="MRSU5578791"/>
    <s v="LELYSTAD"/>
    <d v="2024-09-09T11:00:00"/>
    <d v="2024-09-09T22:50:00"/>
    <x v="891"/>
    <d v="2024-09-09T23:46:00"/>
    <x v="0"/>
    <s v="NO"/>
    <n v="0"/>
    <n v="37"/>
    <x v="8"/>
    <d v="2024-09-09T22:50:00"/>
    <d v="1899-12-31T06:26:00"/>
    <n v="30.433333333348855"/>
    <x v="0"/>
    <x v="14"/>
    <n v="13.999999999883585"/>
    <s v="SI"/>
    <d v="1899-12-31T20:26:00"/>
    <n v="44.43333333323244"/>
    <d v="1899-12-30T00:00:00"/>
    <s v="SI"/>
    <n v="0"/>
    <d v="1899-12-31T19:12:00"/>
    <n v="43.199999999895226"/>
    <x v="0"/>
    <d v="1899-12-30T01:00:00"/>
    <s v="NIGHT"/>
    <s v="MRSU5578791"/>
    <s v="OM TRANSPORT"/>
    <n v="475"/>
    <e v="#N/A"/>
    <n v="50"/>
    <n v="0"/>
    <n v="2"/>
    <s v="NIGHT"/>
    <s v="OM TRANSPORTNIGHT"/>
    <n v="475"/>
    <n v="25"/>
    <n v="700"/>
    <n v="200"/>
  </r>
  <r>
    <s v="MILAN MAERSK"/>
    <s v="Rotterdam"/>
    <d v="2024-09-08T04:34:00"/>
    <x v="84"/>
    <x v="0"/>
    <s v="MAERSK"/>
    <s v="MSKU0146412"/>
    <s v="SIMEI LELYSTAD"/>
    <d v="2024-09-10T15:00:00"/>
    <d v="2024-09-10T14:40:00"/>
    <x v="874"/>
    <d v="2024-09-10T14:40:00"/>
    <x v="1"/>
    <s v="NO"/>
    <n v="0"/>
    <n v="37"/>
    <x v="8"/>
    <d v="2024-09-10T14:40:00"/>
    <d v="1900-01-01T10:26:00"/>
    <n v="58.433333333290648"/>
    <x v="1"/>
    <x v="1"/>
    <n v="0"/>
    <s v="SI"/>
    <d v="1900-01-01T10:26:00"/>
    <n v="58.433333333290648"/>
    <d v="1899-12-30T00:00:00"/>
    <s v="SI"/>
    <n v="0"/>
    <d v="1900-01-01T10:06:00"/>
    <n v="58.099999999918509"/>
    <x v="1"/>
    <d v="1899-12-30T15:00:00"/>
    <s v="NO"/>
    <s v="MSKU0146412"/>
    <s v="CTU FLEVOKUST BV"/>
    <n v="380"/>
    <e v="#N/A"/>
    <n v="35"/>
    <n v="0"/>
    <n v="2"/>
    <s v="WEEK"/>
    <s v="CTU FLEVOKUST BVWEEK"/>
    <n v="380"/>
    <n v="0"/>
    <n v="380"/>
    <m/>
  </r>
  <r>
    <s v="MILAN MAERSK"/>
    <s v="Rotterdam"/>
    <d v="2024-09-08T04:34:00"/>
    <x v="84"/>
    <x v="0"/>
    <s v="MAERSK"/>
    <s v="MSKU0351150"/>
    <s v="SIMEI LELYSTAD"/>
    <d v="2024-09-10T15:00:00"/>
    <d v="2024-09-11T06:00:00"/>
    <x v="892"/>
    <d v="2024-09-11T06:10:00"/>
    <x v="1"/>
    <s v="NO"/>
    <n v="0"/>
    <n v="37"/>
    <x v="8"/>
    <d v="2024-09-11T06:00:00"/>
    <d v="1900-01-01T10:26:00"/>
    <n v="58.433333333290648"/>
    <x v="1"/>
    <x v="31"/>
    <n v="15"/>
    <s v="SI"/>
    <d v="1900-01-02T01:26:00"/>
    <n v="73.433333333290648"/>
    <d v="1899-12-30T00:00:00"/>
    <s v="SI"/>
    <n v="0"/>
    <d v="1900-01-02T01:36:00"/>
    <n v="73.599999999976717"/>
    <x v="1"/>
    <d v="1899-12-30T06:00:00"/>
    <s v="NO"/>
    <s v="MSKU0351150"/>
    <s v="CTU FLEVOKUST BV"/>
    <n v="380"/>
    <e v="#N/A"/>
    <n v="35"/>
    <n v="0"/>
    <n v="3"/>
    <s v="WEEK"/>
    <s v="CTU FLEVOKUST BVWEEK"/>
    <n v="380"/>
    <n v="0"/>
    <n v="380"/>
    <m/>
  </r>
  <r>
    <s v="MILAN MAERSK"/>
    <s v="Rotterdam"/>
    <d v="2024-09-08T04:34:00"/>
    <x v="84"/>
    <x v="0"/>
    <s v="MAERSK"/>
    <s v="MSKU0434804"/>
    <s v="LELYSTAD"/>
    <d v="2024-09-09T11:00:00"/>
    <d v="2024-09-09T14:53:00"/>
    <x v="893"/>
    <d v="2024-09-09T15:20:00"/>
    <x v="0"/>
    <s v="CLEANING"/>
    <n v="0"/>
    <n v="37"/>
    <x v="8"/>
    <d v="2024-09-09T14:53:00"/>
    <d v="1899-12-31T06:26:00"/>
    <n v="30.433333333348855"/>
    <x v="0"/>
    <x v="2"/>
    <n v="3.9999999999417923"/>
    <s v="SI"/>
    <d v="1899-12-31T10:26:00"/>
    <n v="34.433333333290648"/>
    <d v="1899-12-30T00:00:00"/>
    <s v="SI"/>
    <n v="0"/>
    <d v="1899-12-31T10:46:00"/>
    <n v="34.766666666662786"/>
    <x v="0"/>
    <d v="1899-12-30T15:00:00"/>
    <s v="NO"/>
    <s v="MSKU0434804"/>
    <s v="CTU FLEVOKUST BV"/>
    <n v="520"/>
    <n v="100"/>
    <n v="35"/>
    <n v="0"/>
    <n v="1"/>
    <s v="WEEK"/>
    <s v="CTU FLEVOKUST BVWEEK"/>
    <n v="620"/>
    <n v="0"/>
    <n v="620"/>
    <m/>
  </r>
  <r>
    <s v="MILAN MAERSK"/>
    <s v="Rotterdam"/>
    <d v="2024-09-08T04:34:00"/>
    <x v="84"/>
    <x v="0"/>
    <s v="MAERSK"/>
    <s v="MSKU0873495"/>
    <s v="SIMEI LELYSTAD"/>
    <d v="2024-09-10T15:00:00"/>
    <d v="2024-09-12T06:05:00"/>
    <x v="894"/>
    <d v="2024-09-12T06:15:00"/>
    <x v="1"/>
    <s v="NO"/>
    <n v="0"/>
    <n v="37"/>
    <x v="8"/>
    <d v="2024-09-12T06:05:00"/>
    <d v="1900-01-01T10:26:00"/>
    <n v="58.433333333290648"/>
    <x v="1"/>
    <x v="50"/>
    <n v="39"/>
    <s v="NO"/>
    <d v="1900-01-03T01:26:00"/>
    <n v="97.433333333290648"/>
    <d v="1899-12-30T00:05:00"/>
    <s v="SI"/>
    <n v="8.3333333255723119E-2"/>
    <d v="1900-01-03T01:41:00"/>
    <n v="97.68333333323244"/>
    <x v="1"/>
    <d v="1899-12-30T06:00:00"/>
    <s v="NO"/>
    <s v="MSKU0873495"/>
    <s v="CTU FLEVOKUST BV"/>
    <n v="380"/>
    <e v="#N/A"/>
    <n v="35"/>
    <n v="0"/>
    <n v="4"/>
    <s v="WEEK"/>
    <s v="CTU FLEVOKUST BVWEEK"/>
    <n v="380"/>
    <n v="0"/>
    <n v="380"/>
    <m/>
  </r>
  <r>
    <s v="MILAN MAERSK"/>
    <s v="Rotterdam"/>
    <d v="2024-09-08T04:34:00"/>
    <x v="84"/>
    <x v="0"/>
    <s v="MAERSK"/>
    <s v="MSKU0980220"/>
    <s v="SIMEI LELYSTAD"/>
    <d v="2024-09-09T11:00:00"/>
    <d v="2024-09-10T06:25:00"/>
    <x v="887"/>
    <d v="2024-09-10T06:25:00"/>
    <x v="0"/>
    <s v="NO"/>
    <n v="1"/>
    <n v="37"/>
    <x v="8"/>
    <d v="2024-09-10T06:25:00"/>
    <d v="1899-12-31T06:26:00"/>
    <n v="30.433333333348855"/>
    <x v="0"/>
    <x v="39"/>
    <n v="19.5"/>
    <s v="SI"/>
    <d v="1900-01-01T01:56:00"/>
    <n v="49.933333333348855"/>
    <d v="1899-12-30T00:00:00"/>
    <s v="SI"/>
    <n v="0"/>
    <d v="1900-01-01T01:51:00"/>
    <n v="49.849999999918509"/>
    <x v="1"/>
    <d v="1899-12-30T06:30:00"/>
    <s v="NO"/>
    <s v="MSKU0980220"/>
    <s v="CTU FLEVOKUST BV"/>
    <n v="520"/>
    <e v="#N/A"/>
    <n v="35"/>
    <n v="35"/>
    <n v="2"/>
    <s v="WEEK"/>
    <s v="CTU FLEVOKUST BVWEEK"/>
    <n v="555"/>
    <n v="0"/>
    <n v="555"/>
    <m/>
  </r>
  <r>
    <s v="MILAN MAERSK"/>
    <s v="Rotterdam"/>
    <d v="2024-09-08T04:34:00"/>
    <x v="84"/>
    <x v="2"/>
    <s v="MAERSK"/>
    <s v="MSKU1127459"/>
    <s v="SIMEI LELYSTAD"/>
    <d v="2024-09-09T11:00:00"/>
    <d v="2024-09-09T17:35:00"/>
    <x v="871"/>
    <d v="2024-09-09T17:55:00"/>
    <x v="0"/>
    <s v="NO"/>
    <n v="1"/>
    <n v="37"/>
    <x v="8"/>
    <d v="2024-09-09T17:35:00"/>
    <d v="1899-12-31T06:26:00"/>
    <n v="30.433333333348855"/>
    <x v="0"/>
    <x v="8"/>
    <n v="6"/>
    <s v="SI"/>
    <d v="1899-12-31T12:26:00"/>
    <n v="36.433333333348855"/>
    <d v="1899-12-30T00:35:00"/>
    <s v="SI"/>
    <n v="0.58333333331393078"/>
    <d v="1899-12-31T13:21:00"/>
    <n v="37.350000000034925"/>
    <x v="0"/>
    <d v="1899-12-30T17:00:00"/>
    <s v="NO"/>
    <s v="MSKU1127459"/>
    <s v="OM TRANSPORT"/>
    <n v="475"/>
    <e v="#N/A"/>
    <n v="50"/>
    <n v="50"/>
    <n v="1"/>
    <s v="WEEK"/>
    <s v="OM TRANSPORTWEEK"/>
    <n v="525"/>
    <n v="25"/>
    <n v="550"/>
    <m/>
  </r>
  <r>
    <s v="MILAN MAERSK"/>
    <s v="Rotterdam"/>
    <d v="2024-09-08T04:34:00"/>
    <x v="84"/>
    <x v="0"/>
    <s v="MAERSK"/>
    <s v="MSKU1315224"/>
    <s v="LELYSTAD"/>
    <d v="2024-09-10T15:00:00"/>
    <d v="2024-09-11T04:54:00"/>
    <x v="895"/>
    <d v="2024-09-11T05:04:00"/>
    <x v="1"/>
    <s v="NO"/>
    <n v="0"/>
    <n v="37"/>
    <x v="8"/>
    <d v="2024-09-11T04:54:00"/>
    <d v="1900-01-01T10:26:00"/>
    <n v="58.433333333290648"/>
    <x v="1"/>
    <x v="13"/>
    <n v="12.999999999941792"/>
    <s v="SI"/>
    <d v="1900-01-01T23:26:00"/>
    <n v="71.43333333323244"/>
    <d v="1899-12-30T00:54:00"/>
    <s v="NO"/>
    <n v="0.90000000013969839"/>
    <d v="1900-01-02T00:30:00"/>
    <n v="72.499999999883585"/>
    <x v="1"/>
    <d v="1899-12-30T04:00:00"/>
    <s v="NIGHT"/>
    <s v="MSKU1315224"/>
    <s v="CTU FLEVOKUST BV"/>
    <n v="380"/>
    <e v="#N/A"/>
    <n v="35"/>
    <n v="0"/>
    <n v="3"/>
    <s v="NIGHT"/>
    <s v="CTU FLEVOKUST BVNIGHT"/>
    <n v="380"/>
    <n v="0"/>
    <n v="480"/>
    <n v="100"/>
  </r>
  <r>
    <s v="MILAN MAERSK"/>
    <s v="Rotterdam"/>
    <d v="2024-09-08T04:34:00"/>
    <x v="84"/>
    <x v="2"/>
    <s v="MAERSK"/>
    <s v="MSKU1537622"/>
    <s v="SIMEI LELYSTAD"/>
    <d v="2024-09-09T11:00:00"/>
    <d v="2024-09-09T23:25:00"/>
    <x v="896"/>
    <d v="2024-09-09T23:35:00"/>
    <x v="0"/>
    <s v="NO"/>
    <n v="1"/>
    <n v="37"/>
    <x v="8"/>
    <d v="2024-09-09T23:25:00"/>
    <d v="1899-12-31T06:26:00"/>
    <n v="30.433333333348855"/>
    <x v="0"/>
    <x v="23"/>
    <n v="12"/>
    <s v="SI"/>
    <d v="1899-12-31T18:26:00"/>
    <n v="42.433333333348855"/>
    <d v="1899-12-30T00:25:00"/>
    <s v="SI"/>
    <n v="0.41666666662786156"/>
    <d v="1899-12-31T19:01:00"/>
    <n v="43.016666666662786"/>
    <x v="0"/>
    <d v="1899-12-30T23:00:00"/>
    <s v="NIGHT"/>
    <s v="MSKU1537622"/>
    <s v="OM TRANSPORT"/>
    <n v="475"/>
    <e v="#N/A"/>
    <n v="50"/>
    <n v="50"/>
    <n v="1"/>
    <s v="NIGHT"/>
    <s v="OM TRANSPORTNIGHT"/>
    <n v="525"/>
    <n v="25"/>
    <n v="650"/>
    <n v="100"/>
  </r>
  <r>
    <s v="MILAN MAERSK"/>
    <s v="Rotterdam"/>
    <d v="2024-09-08T04:34:00"/>
    <x v="84"/>
    <x v="0"/>
    <s v="MAERSK"/>
    <s v="MSKU1900194"/>
    <s v="XPO TALLER LELYSTAD"/>
    <d v="2024-09-10T15:00:00"/>
    <d v="2024-09-10T20:25:00"/>
    <x v="897"/>
    <d v="2024-09-10T20:25:00"/>
    <x v="1"/>
    <s v="NO"/>
    <n v="0"/>
    <n v="37"/>
    <x v="8"/>
    <d v="2024-09-10T20:25:00"/>
    <d v="1900-01-01T10:26:00"/>
    <n v="58.433333333290648"/>
    <x v="1"/>
    <x v="8"/>
    <n v="6"/>
    <s v="SI"/>
    <d v="1900-01-01T16:26:00"/>
    <n v="64.433333333290648"/>
    <d v="1899-12-30T00:00:00"/>
    <s v="SI"/>
    <n v="0"/>
    <d v="1900-01-01T15:51:00"/>
    <n v="63.849999999976717"/>
    <x v="1"/>
    <d v="1899-12-30T21:00:00"/>
    <s v="NIGHT"/>
    <s v="MSKU1900194"/>
    <s v="CTU FLEVOKUST BV"/>
    <n v="380"/>
    <e v="#N/A"/>
    <n v="35"/>
    <n v="0"/>
    <n v="2"/>
    <s v="NIGHT"/>
    <s v="CTU FLEVOKUST BVNIGHT"/>
    <n v="380"/>
    <n v="0"/>
    <n v="380"/>
    <m/>
  </r>
  <r>
    <s v="MILAN MAERSK"/>
    <s v="Rotterdam"/>
    <d v="2024-09-08T04:34:00"/>
    <x v="84"/>
    <x v="3"/>
    <s v="MAERSK"/>
    <s v="MSKU4646801"/>
    <s v="SIMEI LELYSTAD"/>
    <d v="2024-09-09T11:00:00"/>
    <d v="2024-09-09T13:35:00"/>
    <x v="890"/>
    <d v="2024-09-09T13:45:00"/>
    <x v="0"/>
    <s v="NO"/>
    <n v="1"/>
    <n v="37"/>
    <x v="8"/>
    <d v="2024-09-09T13:35:00"/>
    <d v="1899-12-31T06:26:00"/>
    <n v="30.433333333348855"/>
    <x v="0"/>
    <x v="6"/>
    <n v="3"/>
    <s v="SI"/>
    <d v="1899-12-31T09:26:00"/>
    <n v="33.433333333348855"/>
    <d v="1899-12-30T00:00:00"/>
    <s v="SI"/>
    <n v="0"/>
    <d v="1899-12-31T09:11:00"/>
    <n v="33.18333333323244"/>
    <x v="0"/>
    <d v="1899-12-30T14:00:00"/>
    <s v="NO"/>
    <s v="MSKU4646801"/>
    <s v="MSI"/>
    <n v="480"/>
    <e v="#N/A"/>
    <n v="50"/>
    <n v="50"/>
    <n v="1"/>
    <s v="WEEK"/>
    <s v="MSIWEEK"/>
    <n v="530"/>
    <n v="25"/>
    <n v="555"/>
    <m/>
  </r>
  <r>
    <s v="MILAN MAERSK"/>
    <s v="Rotterdam"/>
    <d v="2024-09-08T04:34:00"/>
    <x v="84"/>
    <x v="2"/>
    <s v="MAERSK"/>
    <s v="MSKU4670808"/>
    <s v="SIMEI LELYSTAD"/>
    <d v="2024-09-09T11:00:00"/>
    <d v="2024-09-09T21:35:00"/>
    <x v="898"/>
    <d v="2024-09-09T21:35:00"/>
    <x v="0"/>
    <s v="NO"/>
    <n v="1"/>
    <n v="37"/>
    <x v="8"/>
    <d v="2024-09-09T21:35:00"/>
    <d v="1899-12-31T06:26:00"/>
    <n v="30.433333333348855"/>
    <x v="0"/>
    <x v="83"/>
    <n v="10.5"/>
    <s v="SI"/>
    <d v="1899-12-31T16:56:00"/>
    <n v="40.933333333348855"/>
    <d v="1899-12-30T00:05:00"/>
    <s v="SI"/>
    <n v="8.3333333255723119E-2"/>
    <d v="1899-12-31T17:01:00"/>
    <n v="41.016666666604578"/>
    <x v="0"/>
    <d v="1899-12-30T21:30:00"/>
    <s v="NIGHT"/>
    <s v="MSKU4670808"/>
    <s v="OM TRANSPORT"/>
    <n v="475"/>
    <e v="#N/A"/>
    <n v="50"/>
    <n v="50"/>
    <n v="1"/>
    <s v="NIGHT"/>
    <s v="OM TRANSPORTNIGHT"/>
    <n v="525"/>
    <n v="25"/>
    <n v="550"/>
    <m/>
  </r>
  <r>
    <s v="MILAN MAERSK"/>
    <s v="Rotterdam"/>
    <d v="2024-09-08T04:34:00"/>
    <x v="84"/>
    <x v="0"/>
    <s v="MAERSK"/>
    <s v="MSKU4690126"/>
    <s v="SIMEI LELYSTAD"/>
    <d v="2024-09-10T15:00:00"/>
    <d v="2024-09-11T02:46:00"/>
    <x v="899"/>
    <d v="2024-09-11T02:55:00"/>
    <x v="1"/>
    <s v="NO"/>
    <n v="0"/>
    <n v="37"/>
    <x v="8"/>
    <d v="2024-09-11T02:46:00"/>
    <d v="1900-01-01T10:26:00"/>
    <n v="58.433333333290648"/>
    <x v="1"/>
    <x v="23"/>
    <n v="12"/>
    <s v="SI"/>
    <d v="1900-01-01T22:26:00"/>
    <n v="70.433333333290648"/>
    <d v="1899-12-30T00:00:00"/>
    <s v="SI"/>
    <n v="0"/>
    <d v="1900-01-01T22:21:00"/>
    <n v="70.350000000034925"/>
    <x v="1"/>
    <d v="1899-12-30T03:00:00"/>
    <s v="NIGHT"/>
    <s v="MSKU4690126"/>
    <s v="CTU FLEVOKUST BV"/>
    <n v="380"/>
    <e v="#N/A"/>
    <n v="35"/>
    <n v="0"/>
    <n v="3"/>
    <s v="NIGHT"/>
    <s v="CTU FLEVOKUST BVNIGHT"/>
    <n v="380"/>
    <n v="0"/>
    <n v="380"/>
    <m/>
  </r>
  <r>
    <s v="MILAN MAERSK"/>
    <s v="Rotterdam"/>
    <d v="2024-09-08T04:34:00"/>
    <x v="84"/>
    <x v="2"/>
    <s v="MAERSK"/>
    <s v="MSKU4738997"/>
    <s v="SIMEI LELYSTAD"/>
    <d v="2024-09-09T11:00:00"/>
    <d v="2024-09-09T12:20:00"/>
    <x v="878"/>
    <d v="2024-09-09T12:20:00"/>
    <x v="0"/>
    <s v="NO"/>
    <n v="1"/>
    <n v="37"/>
    <x v="8"/>
    <d v="2024-09-09T12:20:00"/>
    <d v="1899-12-31T06:26:00"/>
    <n v="30.433333333348855"/>
    <x v="0"/>
    <x v="7"/>
    <n v="1.5"/>
    <s v="SI"/>
    <d v="1899-12-31T07:56:00"/>
    <n v="31.933333333348855"/>
    <d v="1899-12-30T00:00:00"/>
    <s v="SI"/>
    <n v="0"/>
    <d v="1899-12-31T07:46:00"/>
    <n v="31.766666666662786"/>
    <x v="0"/>
    <d v="1899-12-30T12:30:00"/>
    <s v="NO"/>
    <s v="MSKU4738997"/>
    <s v="OM TRANSPORT"/>
    <n v="475"/>
    <e v="#N/A"/>
    <n v="50"/>
    <n v="50"/>
    <n v="1"/>
    <s v="WEEK"/>
    <s v="OM TRANSPORTWEEK"/>
    <n v="525"/>
    <n v="25"/>
    <n v="550"/>
    <m/>
  </r>
  <r>
    <s v="MILAN MAERSK"/>
    <s v="Rotterdam"/>
    <d v="2024-09-08T04:34:00"/>
    <x v="84"/>
    <x v="2"/>
    <s v="MAERSK"/>
    <s v="MSKU4760434"/>
    <s v="SIMEI LELYSTAD"/>
    <d v="2024-09-09T11:00:00"/>
    <d v="2024-09-10T00:18:00"/>
    <x v="900"/>
    <d v="2024-09-10T00:25:00"/>
    <x v="0"/>
    <s v="NO"/>
    <n v="0"/>
    <n v="37"/>
    <x v="8"/>
    <d v="2024-09-10T00:18:00"/>
    <d v="1899-12-31T06:26:00"/>
    <n v="30.433333333348855"/>
    <x v="0"/>
    <x v="64"/>
    <n v="13.5"/>
    <s v="SI"/>
    <d v="1899-12-31T19:56:00"/>
    <n v="43.933333333348855"/>
    <d v="1899-12-30T00:00:00"/>
    <s v="SI"/>
    <n v="0"/>
    <d v="1899-12-31T19:51:00"/>
    <n v="43.849999999918509"/>
    <x v="0"/>
    <d v="1899-12-30T00:30:00"/>
    <s v="NIGHT"/>
    <s v="MSKU4760434"/>
    <s v="OM TRANSPORT"/>
    <n v="475"/>
    <e v="#N/A"/>
    <n v="50"/>
    <n v="0"/>
    <n v="2"/>
    <s v="NIGHT"/>
    <s v="OM TRANSPORTNIGHT"/>
    <n v="475"/>
    <n v="25"/>
    <n v="500"/>
    <m/>
  </r>
  <r>
    <s v="MILAN MAERSK"/>
    <s v="Rotterdam"/>
    <d v="2024-09-08T04:34:00"/>
    <x v="84"/>
    <x v="2"/>
    <s v="MAERSK"/>
    <s v="MSKU4787610"/>
    <s v="SIMEI LELYSTAD"/>
    <d v="2024-09-09T11:00:00"/>
    <d v="2024-09-09T18:30:00"/>
    <x v="901"/>
    <d v="2024-09-09T18:40:00"/>
    <x v="0"/>
    <s v="NO"/>
    <n v="1"/>
    <n v="37"/>
    <x v="8"/>
    <d v="2024-09-09T18:30:00"/>
    <d v="1899-12-31T06:26:00"/>
    <n v="30.433333333348855"/>
    <x v="0"/>
    <x v="0"/>
    <n v="7.5"/>
    <s v="SI"/>
    <d v="1899-12-31T13:56:00"/>
    <n v="37.933333333348855"/>
    <d v="1899-12-30T00:00:00"/>
    <s v="SI"/>
    <n v="0"/>
    <d v="1899-12-31T14:06:00"/>
    <n v="38.100000000034925"/>
    <x v="0"/>
    <d v="1899-12-30T18:30:00"/>
    <s v="NO"/>
    <s v="MSKU4787610"/>
    <s v="OM TRANSPORT"/>
    <n v="475"/>
    <e v="#N/A"/>
    <n v="50"/>
    <n v="50"/>
    <n v="1"/>
    <s v="WEEK"/>
    <s v="OM TRANSPORTWEEK"/>
    <n v="525"/>
    <n v="25"/>
    <n v="550"/>
    <m/>
  </r>
  <r>
    <s v="MILAN MAERSK"/>
    <s v="Rotterdam"/>
    <d v="2024-09-08T04:34:00"/>
    <x v="84"/>
    <x v="0"/>
    <s v="MAERSK"/>
    <s v="MSKU4810495"/>
    <s v="SIMEI LELYSTAD"/>
    <d v="2024-09-10T15:00:00"/>
    <d v="2024-09-12T07:55:00"/>
    <x v="902"/>
    <d v="2024-09-12T08:05:00"/>
    <x v="1"/>
    <s v="NO"/>
    <n v="0"/>
    <n v="37"/>
    <x v="8"/>
    <d v="2024-09-12T07:55:00"/>
    <d v="1900-01-01T10:26:00"/>
    <n v="58.433333333290648"/>
    <x v="1"/>
    <x v="81"/>
    <n v="42"/>
    <s v="NO"/>
    <d v="1900-01-03T04:26:00"/>
    <n v="100.43333333329065"/>
    <d v="1899-12-30T00:00:00"/>
    <s v="SI"/>
    <n v="0"/>
    <d v="1900-01-03T03:31:00"/>
    <n v="99.516666666604578"/>
    <x v="1"/>
    <d v="1899-12-30T09:00:00"/>
    <s v="NO"/>
    <s v="MSKU4810495"/>
    <s v="CTU FLEVOKUST BV"/>
    <n v="380"/>
    <e v="#N/A"/>
    <n v="35"/>
    <n v="0"/>
    <n v="4"/>
    <s v="WEEK"/>
    <s v="CTU FLEVOKUST BVWEEK"/>
    <n v="380"/>
    <n v="0"/>
    <n v="380"/>
    <m/>
  </r>
  <r>
    <s v="MILAN MAERSK"/>
    <s v="Rotterdam"/>
    <d v="2024-09-08T04:34:00"/>
    <x v="84"/>
    <x v="2"/>
    <s v="MAERSK"/>
    <s v="MSKU4820195"/>
    <s v="SIMEI LELYSTAD"/>
    <d v="2024-09-09T11:00:00"/>
    <d v="2024-09-10T11:15:00"/>
    <x v="903"/>
    <d v="2024-09-10T11:25:00"/>
    <x v="0"/>
    <s v="NO"/>
    <n v="1"/>
    <n v="37"/>
    <x v="8"/>
    <d v="2024-09-10T11:15:00"/>
    <d v="1899-12-31T06:26:00"/>
    <n v="30.433333333348855"/>
    <x v="0"/>
    <x v="12"/>
    <n v="18"/>
    <s v="SI"/>
    <d v="1900-01-01T00:26:00"/>
    <n v="48.433333333348855"/>
    <d v="1899-12-30T06:15:00"/>
    <s v="NO"/>
    <n v="6.2499999999417923"/>
    <d v="1900-01-01T06:51:00"/>
    <n v="54.849999999976717"/>
    <x v="1"/>
    <d v="1899-12-30T05:00:00"/>
    <s v="NO"/>
    <s v="MSKU4820195"/>
    <s v="OM TRANSPORT"/>
    <n v="475"/>
    <e v="#N/A"/>
    <n v="50"/>
    <n v="50"/>
    <n v="2"/>
    <s v="WEEK"/>
    <s v="OM TRANSPORTWEEK"/>
    <n v="525"/>
    <n v="25"/>
    <n v="550"/>
    <m/>
  </r>
  <r>
    <s v="MILAN MAERSK"/>
    <s v="Rotterdam"/>
    <d v="2024-09-08T04:34:00"/>
    <x v="84"/>
    <x v="0"/>
    <s v="MAERSK"/>
    <s v="MSKU9089329"/>
    <s v="XPO TALLER LELYSTAD"/>
    <d v="2024-09-10T15:00:00"/>
    <d v="2024-09-10T16:41:00"/>
    <x v="904"/>
    <d v="2024-09-10T17:05:00"/>
    <x v="1"/>
    <s v="NO"/>
    <n v="0"/>
    <n v="37"/>
    <x v="8"/>
    <d v="2024-09-10T16:41:00"/>
    <d v="1900-01-01T10:26:00"/>
    <n v="58.433333333290648"/>
    <x v="1"/>
    <x v="3"/>
    <n v="2.0000000000582077"/>
    <s v="SI"/>
    <d v="1900-01-01T12:26:00"/>
    <n v="60.433333333348855"/>
    <d v="1899-12-30T00:00:00"/>
    <s v="SI"/>
    <n v="0"/>
    <d v="1900-01-01T12:31:00"/>
    <n v="60.516666666604578"/>
    <x v="1"/>
    <d v="1899-12-30T17:00:00"/>
    <s v="NO"/>
    <s v="MSKU9089329"/>
    <s v="CTU FLEVOKUST BV"/>
    <n v="380"/>
    <e v="#N/A"/>
    <n v="35"/>
    <n v="0"/>
    <n v="2"/>
    <s v="WEEK"/>
    <s v="CTU FLEVOKUST BVWEEK"/>
    <n v="380"/>
    <n v="0"/>
    <n v="380"/>
    <m/>
  </r>
  <r>
    <s v="MILAN MAERSK"/>
    <s v="Rotterdam"/>
    <d v="2024-09-08T04:34:00"/>
    <x v="84"/>
    <x v="3"/>
    <s v="MAERSK"/>
    <s v="MSKU9427431"/>
    <s v="LELYSTAD"/>
    <d v="2024-09-09T11:00:00"/>
    <d v="2024-09-10T07:50:00"/>
    <x v="880"/>
    <d v="2024-09-10T08:15:00"/>
    <x v="0"/>
    <s v="NO"/>
    <n v="0"/>
    <n v="37"/>
    <x v="8"/>
    <d v="2024-09-10T07:50:00"/>
    <d v="1899-12-31T06:26:00"/>
    <n v="30.433333333348855"/>
    <x v="0"/>
    <x v="28"/>
    <n v="21"/>
    <s v="SI"/>
    <d v="1900-01-01T03:26:00"/>
    <n v="51.433333333348855"/>
    <d v="1899-12-30T00:00:00"/>
    <s v="SI"/>
    <n v="0"/>
    <d v="1900-01-01T03:41:00"/>
    <n v="51.683333333290648"/>
    <x v="1"/>
    <d v="1899-12-30T08:00:00"/>
    <s v="NO"/>
    <s v="MSKU9427431"/>
    <s v="MSI"/>
    <n v="480"/>
    <e v="#N/A"/>
    <n v="50"/>
    <n v="0"/>
    <n v="2"/>
    <s v="WEEK"/>
    <s v="MSIWEEK"/>
    <n v="480"/>
    <n v="25"/>
    <n v="505"/>
    <m/>
  </r>
  <r>
    <s v="MILAN MAERSK"/>
    <s v="Rotterdam"/>
    <d v="2024-09-08T04:34:00"/>
    <x v="84"/>
    <x v="0"/>
    <s v="MAERSK"/>
    <s v="MSKU9672172"/>
    <s v="LELYSTAD"/>
    <d v="2024-09-09T11:00:00"/>
    <d v="2024-09-09T10:59:00"/>
    <x v="888"/>
    <d v="2024-09-09T12:00:00"/>
    <x v="0"/>
    <s v="CLEANING"/>
    <n v="0"/>
    <n v="37"/>
    <x v="8"/>
    <d v="2024-09-09T10:59:00"/>
    <d v="1899-12-31T06:26:00"/>
    <n v="30.433333333348855"/>
    <x v="0"/>
    <x v="1"/>
    <n v="0"/>
    <s v="SI"/>
    <d v="1899-12-31T06:26:00"/>
    <n v="30.433333333348855"/>
    <d v="1899-12-30T00:00:00"/>
    <s v="SI"/>
    <n v="0"/>
    <d v="1899-12-31T07:26:00"/>
    <n v="31.433333333290648"/>
    <x v="0"/>
    <d v="1899-12-30T11:00:00"/>
    <s v="NO"/>
    <s v="MSKU9672172"/>
    <s v="CTU FLEVOKUST BV"/>
    <n v="520"/>
    <n v="100"/>
    <n v="35"/>
    <n v="0"/>
    <n v="1"/>
    <s v="WEEK"/>
    <s v="CTU FLEVOKUST BVWEEK"/>
    <n v="620"/>
    <n v="0"/>
    <n v="620"/>
    <m/>
  </r>
  <r>
    <s v="MILAN MAERSK"/>
    <s v="Rotterdam"/>
    <d v="2024-09-08T04:34:00"/>
    <x v="84"/>
    <x v="3"/>
    <s v="MAERSK"/>
    <s v="MTSU9611274"/>
    <s v="SIMEI LELYSTAD"/>
    <d v="2024-09-09T11:00:00"/>
    <d v="2024-09-09T17:10:00"/>
    <x v="901"/>
    <d v="2024-09-09T17:20:00"/>
    <x v="0"/>
    <s v="NO"/>
    <n v="0"/>
    <n v="37"/>
    <x v="8"/>
    <d v="2024-09-09T17:10:00"/>
    <d v="1899-12-31T06:26:00"/>
    <n v="30.433333333348855"/>
    <x v="0"/>
    <x v="0"/>
    <n v="7.5"/>
    <s v="SI"/>
    <d v="1899-12-31T13:56:00"/>
    <n v="37.933333333348855"/>
    <d v="1899-12-30T00:00:00"/>
    <s v="SI"/>
    <n v="0"/>
    <d v="1899-12-31T12:46:00"/>
    <n v="36.766666666546371"/>
    <x v="0"/>
    <d v="1899-12-30T18:30:00"/>
    <s v="NO"/>
    <s v="MTSU9611274"/>
    <s v="MSI"/>
    <n v="480"/>
    <e v="#N/A"/>
    <n v="50"/>
    <n v="0"/>
    <n v="1"/>
    <s v="WEEK"/>
    <s v="MSIWEEK"/>
    <n v="480"/>
    <n v="25"/>
    <n v="505"/>
    <m/>
  </r>
  <r>
    <s v="MILAN MAERSK"/>
    <s v="Rotterdam"/>
    <d v="2024-09-08T04:34:00"/>
    <x v="84"/>
    <x v="3"/>
    <s v="MAERSK"/>
    <s v="PONU3065850"/>
    <s v="SIMEI LELYSTAD"/>
    <d v="2024-09-09T11:00:00"/>
    <d v="2024-09-10T02:40:00"/>
    <x v="905"/>
    <d v="2024-09-10T03:30:00"/>
    <x v="0"/>
    <s v="NO"/>
    <n v="0"/>
    <n v="37"/>
    <x v="8"/>
    <d v="2024-09-10T02:40:00"/>
    <d v="1899-12-31T06:26:00"/>
    <n v="30.433333333348855"/>
    <x v="0"/>
    <x v="24"/>
    <n v="16.5"/>
    <s v="SI"/>
    <d v="1899-12-31T22:56:00"/>
    <n v="46.933333333348855"/>
    <d v="1899-12-30T00:00:00"/>
    <s v="SI"/>
    <n v="0"/>
    <d v="1899-12-31T22:56:00"/>
    <n v="46.933333333348855"/>
    <x v="0"/>
    <d v="1899-12-30T03:30:00"/>
    <s v="NIGHT"/>
    <s v="PONU3065850"/>
    <s v="MSI"/>
    <n v="530"/>
    <e v="#N/A"/>
    <n v="50"/>
    <n v="0"/>
    <n v="2"/>
    <s v="NIGHT"/>
    <s v="MSINIGHT"/>
    <n v="530"/>
    <n v="25"/>
    <n v="555"/>
    <m/>
  </r>
  <r>
    <s v="MILAN MAERSK"/>
    <s v="Rotterdam"/>
    <d v="2024-09-08T04:34:00"/>
    <x v="84"/>
    <x v="2"/>
    <s v="MAERSK"/>
    <s v="PONU8107515"/>
    <s v="XPO TALLER LELYSTAD"/>
    <d v="2024-09-09T11:00:00"/>
    <d v="2024-09-09T13:09:00"/>
    <x v="893"/>
    <d v="2024-09-09T13:09:00"/>
    <x v="0"/>
    <s v="NO"/>
    <n v="1"/>
    <n v="37"/>
    <x v="8"/>
    <d v="2024-09-09T13:09:00"/>
    <d v="1899-12-31T06:26:00"/>
    <n v="30.433333333348855"/>
    <x v="0"/>
    <x v="2"/>
    <n v="3.9999999999417923"/>
    <s v="SI"/>
    <d v="1899-12-31T10:26:00"/>
    <n v="34.433333333290648"/>
    <d v="1899-12-30T00:00:00"/>
    <s v="SI"/>
    <n v="0"/>
    <d v="1899-12-31T08:35:00"/>
    <n v="32.583333333372138"/>
    <x v="0"/>
    <d v="1899-12-30T15:00:00"/>
    <s v="NO"/>
    <s v="PONU8107515"/>
    <s v="OM TRANSPORT"/>
    <n v="475"/>
    <e v="#N/A"/>
    <n v="50"/>
    <n v="50"/>
    <n v="1"/>
    <s v="WEEK"/>
    <s v="OM TRANSPORTWEEK"/>
    <n v="525"/>
    <n v="25"/>
    <n v="550"/>
    <m/>
  </r>
  <r>
    <s v="MILAN MAERSK"/>
    <s v="Rotterdam"/>
    <d v="2024-09-08T04:34:00"/>
    <x v="84"/>
    <x v="2"/>
    <s v="MAERSK"/>
    <s v="PONU8143092"/>
    <s v="LELYSTAD"/>
    <d v="2024-09-09T11:00:00"/>
    <d v="2024-09-10T04:57:00"/>
    <x v="906"/>
    <d v="2024-09-10T04:57:00"/>
    <x v="0"/>
    <s v="NO"/>
    <n v="0"/>
    <n v="37"/>
    <x v="8"/>
    <d v="2024-09-10T04:57:00"/>
    <d v="1899-12-31T06:26:00"/>
    <n v="30.433333333348855"/>
    <x v="0"/>
    <x v="4"/>
    <n v="16.999999999883585"/>
    <s v="SI"/>
    <d v="1899-12-31T23:26:00"/>
    <n v="47.43333333323244"/>
    <d v="1899-12-30T00:57:00"/>
    <s v="NO"/>
    <n v="0.95000000012805685"/>
    <d v="1900-01-01T00:23:00"/>
    <n v="48.383333333360497"/>
    <x v="1"/>
    <d v="1899-12-30T04:00:00"/>
    <s v="NIGHT"/>
    <s v="PONU8143092"/>
    <s v="OM TRANSPORT"/>
    <n v="475"/>
    <e v="#N/A"/>
    <n v="50"/>
    <n v="0"/>
    <n v="2"/>
    <s v="NIGHT"/>
    <s v="OM TRANSPORTNIGHT"/>
    <n v="475"/>
    <n v="25"/>
    <n v="500"/>
    <m/>
  </r>
  <r>
    <s v="MILAN MAERSK"/>
    <s v="Rotterdam"/>
    <d v="2024-09-08T04:34:00"/>
    <x v="84"/>
    <x v="3"/>
    <s v="MAERSK"/>
    <s v="PONU8193350"/>
    <s v="LELYSTAD"/>
    <d v="2024-09-09T11:00:00"/>
    <d v="2024-09-10T03:34:00"/>
    <x v="907"/>
    <d v="2024-09-10T03:34:00"/>
    <x v="0"/>
    <s v="NO"/>
    <n v="0"/>
    <n v="37"/>
    <x v="8"/>
    <d v="2024-09-10T03:34:00"/>
    <d v="1899-12-31T06:26:00"/>
    <n v="30.433333333348855"/>
    <x v="0"/>
    <x v="16"/>
    <n v="15.999999999941792"/>
    <s v="SI"/>
    <d v="1899-12-31T22:26:00"/>
    <n v="46.433333333290648"/>
    <d v="1899-12-30T00:34:00"/>
    <s v="SI"/>
    <n v="0.56666666659293696"/>
    <d v="1899-12-31T23:00:00"/>
    <n v="46.999999999883585"/>
    <x v="0"/>
    <d v="1899-12-30T03:00:00"/>
    <s v="NIGHT"/>
    <s v="PONU8193350"/>
    <s v="MSI"/>
    <n v="530"/>
    <e v="#N/A"/>
    <n v="50"/>
    <n v="0"/>
    <n v="2"/>
    <s v="NIGHT"/>
    <s v="MSINIGHT"/>
    <n v="530"/>
    <n v="25"/>
    <n v="555"/>
    <m/>
  </r>
  <r>
    <s v="MILAN MAERSK"/>
    <s v="Rotterdam"/>
    <d v="2024-09-08T04:34:00"/>
    <x v="84"/>
    <x v="2"/>
    <s v="MAERSK"/>
    <s v="SUDU8864472"/>
    <s v="LELYSTAD"/>
    <d v="2024-09-09T11:00:00"/>
    <d v="2024-09-09T10:14:00"/>
    <x v="888"/>
    <d v="2024-09-09T10:25:00"/>
    <x v="0"/>
    <s v="NO"/>
    <n v="0"/>
    <n v="37"/>
    <x v="8"/>
    <d v="2024-09-09T10:14:00"/>
    <d v="1899-12-31T06:26:00"/>
    <n v="30.433333333348855"/>
    <x v="0"/>
    <x v="1"/>
    <n v="0"/>
    <s v="SI"/>
    <d v="1899-12-31T06:26:00"/>
    <n v="30.433333333348855"/>
    <d v="1899-12-30T00:00:00"/>
    <s v="SI"/>
    <n v="0"/>
    <d v="1899-12-31T05:51:00"/>
    <n v="29.850000000034925"/>
    <x v="0"/>
    <d v="1899-12-30T11:00:00"/>
    <s v="NO"/>
    <s v="SUDU8864472"/>
    <s v="OM TRANSPORT"/>
    <n v="475"/>
    <e v="#N/A"/>
    <n v="50"/>
    <n v="0"/>
    <n v="1"/>
    <s v="WEEK"/>
    <s v="OM TRANSPORTWEEK"/>
    <n v="475"/>
    <n v="25"/>
    <n v="500"/>
    <m/>
  </r>
  <r>
    <s v="MILAN MAERSK"/>
    <s v="Rotterdam"/>
    <d v="2024-09-08T04:34:00"/>
    <x v="84"/>
    <x v="0"/>
    <s v="MAERSK"/>
    <s v="SUDU8870346"/>
    <s v="SIMEI LELYSTAD"/>
    <d v="2024-09-10T15:00:00"/>
    <d v="2024-09-12T01:30:00"/>
    <x v="908"/>
    <d v="2024-09-12T01:57:00"/>
    <x v="1"/>
    <s v="NO"/>
    <n v="0"/>
    <n v="37"/>
    <x v="8"/>
    <d v="2024-09-12T01:30:00"/>
    <d v="1900-01-01T10:26:00"/>
    <n v="58.433333333290648"/>
    <x v="1"/>
    <x v="95"/>
    <n v="36"/>
    <s v="NO"/>
    <d v="1900-01-02T22:26:00"/>
    <n v="94.433333333290648"/>
    <d v="1899-12-30T00:00:00"/>
    <s v="SI"/>
    <n v="0"/>
    <d v="1900-01-02T21:23:00"/>
    <n v="93.383333333360497"/>
    <x v="1"/>
    <d v="1899-12-30T03:00:00"/>
    <s v="NIGHT"/>
    <s v="SUDU8870346"/>
    <s v="CTU FLEVOKUST BV"/>
    <n v="380"/>
    <e v="#N/A"/>
    <n v="35"/>
    <n v="0"/>
    <n v="4"/>
    <s v="NIGHT"/>
    <s v="CTU FLEVOKUST BVNIGHT"/>
    <n v="380"/>
    <n v="0"/>
    <n v="380"/>
    <m/>
  </r>
  <r>
    <s v="MILAN MAERSK"/>
    <s v="Rotterdam"/>
    <d v="2024-09-08T04:34:00"/>
    <x v="84"/>
    <x v="0"/>
    <s v="MAERSK"/>
    <s v="SUDU8911229"/>
    <s v="LELYSTAD"/>
    <d v="2024-09-10T13:00:00"/>
    <d v="2024-09-10T11:07:00"/>
    <x v="909"/>
    <d v="2024-09-10T11:30:00"/>
    <x v="1"/>
    <s v="NO"/>
    <n v="0"/>
    <n v="37"/>
    <x v="8"/>
    <d v="2024-09-10T11:07:00"/>
    <d v="1900-01-01T08:26:00"/>
    <n v="56.43333333323244"/>
    <x v="1"/>
    <x v="1"/>
    <n v="0"/>
    <s v="SI"/>
    <d v="1900-01-01T08:26:00"/>
    <n v="56.43333333323244"/>
    <d v="1899-12-30T00:00:00"/>
    <s v="SI"/>
    <n v="0"/>
    <d v="1900-01-01T06:56:00"/>
    <n v="54.93333333323244"/>
    <x v="1"/>
    <d v="1899-12-30T13:00:00"/>
    <s v="NO"/>
    <s v="SUDU8911229"/>
    <s v="CTU FLEVOKUST BV"/>
    <n v="380"/>
    <e v="#N/A"/>
    <n v="35"/>
    <n v="0"/>
    <n v="2"/>
    <s v="WEEK"/>
    <s v="CTU FLEVOKUST BVWEEK"/>
    <n v="380"/>
    <n v="0"/>
    <n v="380"/>
    <m/>
  </r>
  <r>
    <s v="MILAN MAERSK"/>
    <s v="Rotterdam"/>
    <d v="2024-09-08T04:34:00"/>
    <x v="84"/>
    <x v="2"/>
    <s v="MAERSK"/>
    <s v="TCKU6784092"/>
    <s v="SIMEI LELYSTAD"/>
    <d v="2024-09-09T11:00:00"/>
    <d v="2024-09-09T10:50:00"/>
    <x v="888"/>
    <d v="2024-09-09T11:00:00"/>
    <x v="0"/>
    <s v="NO"/>
    <n v="1"/>
    <n v="37"/>
    <x v="8"/>
    <d v="2024-09-09T10:50:00"/>
    <d v="1899-12-31T06:26:00"/>
    <n v="30.433333333348855"/>
    <x v="0"/>
    <x v="1"/>
    <n v="0"/>
    <s v="SI"/>
    <d v="1899-12-31T06:26:00"/>
    <n v="30.433333333348855"/>
    <d v="1899-12-30T00:00:00"/>
    <s v="SI"/>
    <n v="0"/>
    <d v="1899-12-31T06:26:00"/>
    <n v="30.433333333348855"/>
    <x v="0"/>
    <d v="1899-12-30T11:00:00"/>
    <s v="NO"/>
    <s v="TCKU6784092"/>
    <s v="OM TRANSPORT"/>
    <n v="475"/>
    <e v="#N/A"/>
    <n v="50"/>
    <n v="50"/>
    <n v="1"/>
    <s v="WEEK"/>
    <s v="OM TRANSPORTWEEK"/>
    <n v="525"/>
    <n v="25"/>
    <n v="550"/>
    <m/>
  </r>
  <r>
    <s v="MILAN MAERSK"/>
    <s v="Rotterdam"/>
    <d v="2024-09-08T04:34:00"/>
    <x v="84"/>
    <x v="0"/>
    <s v="MAERSK"/>
    <s v="TCLU8378530"/>
    <s v="XPO TALLER LELYSTAD"/>
    <d v="2024-09-10T15:00:00"/>
    <d v="2024-09-10T14:30:00"/>
    <x v="874"/>
    <d v="2024-09-10T14:30:00"/>
    <x v="1"/>
    <s v="NO"/>
    <n v="0"/>
    <n v="37"/>
    <x v="8"/>
    <d v="2024-09-10T14:30:00"/>
    <d v="1900-01-01T10:26:00"/>
    <n v="58.433333333290648"/>
    <x v="1"/>
    <x v="1"/>
    <n v="0"/>
    <s v="SI"/>
    <d v="1900-01-01T10:26:00"/>
    <n v="58.433333333290648"/>
    <d v="1899-12-30T00:00:00"/>
    <s v="SI"/>
    <n v="0"/>
    <d v="1900-01-01T09:56:00"/>
    <n v="57.93333333323244"/>
    <x v="1"/>
    <d v="1899-12-30T15:00:00"/>
    <s v="NO"/>
    <s v="TCLU8378530"/>
    <s v="CTU FLEVOKUST BV"/>
    <n v="380"/>
    <e v="#N/A"/>
    <n v="35"/>
    <n v="0"/>
    <n v="2"/>
    <s v="WEEK"/>
    <s v="CTU FLEVOKUST BVWEEK"/>
    <n v="380"/>
    <n v="0"/>
    <n v="380"/>
    <m/>
  </r>
  <r>
    <s v="MILAN MAERSK"/>
    <s v="Rotterdam"/>
    <d v="2024-09-08T04:34:00"/>
    <x v="84"/>
    <x v="0"/>
    <s v="MAERSK"/>
    <s v="TCNU1532195"/>
    <s v="SIMEI LELYSTAD"/>
    <d v="2024-09-10T15:00:00"/>
    <d v="2024-09-10T20:31:00"/>
    <x v="897"/>
    <d v="2024-09-10T20:40:00"/>
    <x v="1"/>
    <s v="NO"/>
    <n v="0"/>
    <n v="37"/>
    <x v="8"/>
    <d v="2024-09-10T20:31:00"/>
    <d v="1900-01-01T10:26:00"/>
    <n v="58.433333333290648"/>
    <x v="1"/>
    <x v="8"/>
    <n v="6"/>
    <s v="SI"/>
    <d v="1900-01-01T16:26:00"/>
    <n v="64.433333333290648"/>
    <d v="1899-12-30T00:00:00"/>
    <s v="SI"/>
    <n v="0"/>
    <d v="1900-01-01T16:06:00"/>
    <n v="64.099999999918509"/>
    <x v="1"/>
    <d v="1899-12-30T21:00:00"/>
    <s v="NIGHT"/>
    <s v="TCNU1532195"/>
    <s v="CTU FLEVOKUST BV"/>
    <n v="380"/>
    <e v="#N/A"/>
    <n v="35"/>
    <n v="0"/>
    <n v="2"/>
    <s v="NIGHT"/>
    <s v="CTU FLEVOKUST BVNIGHT"/>
    <n v="380"/>
    <n v="0"/>
    <n v="380"/>
    <m/>
  </r>
  <r>
    <s v="MILAN MAERSK"/>
    <s v="Rotterdam"/>
    <d v="2024-09-08T04:34:00"/>
    <x v="84"/>
    <x v="0"/>
    <s v="MAERSK"/>
    <s v="TEMU7730412"/>
    <s v="SIMEI LELYSTAD"/>
    <d v="2024-09-10T15:00:00"/>
    <d v="2024-09-10T18:07:00"/>
    <x v="910"/>
    <d v="2024-09-10T18:15:00"/>
    <x v="1"/>
    <s v="NO"/>
    <n v="0"/>
    <n v="37"/>
    <x v="8"/>
    <d v="2024-09-10T18:07:00"/>
    <d v="1900-01-01T10:26:00"/>
    <n v="58.433333333290648"/>
    <x v="1"/>
    <x v="6"/>
    <n v="3"/>
    <s v="SI"/>
    <d v="1900-01-01T13:26:00"/>
    <n v="61.433333333290648"/>
    <d v="1899-12-30T00:07:00"/>
    <s v="SI"/>
    <n v="0.11666666669771075"/>
    <d v="1900-01-01T13:41:00"/>
    <n v="61.68333333323244"/>
    <x v="1"/>
    <d v="1899-12-30T18:00:00"/>
    <s v="NO"/>
    <s v="TEMU7730412"/>
    <s v="CTU FLEVOKUST BV"/>
    <n v="380"/>
    <e v="#N/A"/>
    <n v="35"/>
    <n v="0"/>
    <n v="2"/>
    <s v="WEEK"/>
    <s v="CTU FLEVOKUST BVWEEK"/>
    <n v="380"/>
    <n v="0"/>
    <n v="380"/>
    <m/>
  </r>
  <r>
    <s v="MILAN MAERSK"/>
    <s v="Rotterdam"/>
    <d v="2024-09-08T04:34:00"/>
    <x v="84"/>
    <x v="2"/>
    <s v="MAERSK"/>
    <s v="TGBU5250688"/>
    <s v="SIMEI LELYSTAD"/>
    <d v="2024-09-09T11:00:00"/>
    <d v="2024-09-10T01:39:00"/>
    <x v="884"/>
    <d v="2024-09-10T01:45:00"/>
    <x v="0"/>
    <s v="NO"/>
    <n v="0"/>
    <n v="37"/>
    <x v="8"/>
    <d v="2024-09-10T01:39:00"/>
    <d v="1899-12-31T06:26:00"/>
    <n v="30.433333333348855"/>
    <x v="0"/>
    <x v="31"/>
    <n v="15"/>
    <s v="SI"/>
    <d v="1899-12-31T21:26:00"/>
    <n v="45.433333333348855"/>
    <d v="1899-12-30T00:00:00"/>
    <s v="SI"/>
    <n v="0"/>
    <d v="1899-12-31T21:11:00"/>
    <n v="45.18333333323244"/>
    <x v="0"/>
    <d v="1899-12-30T02:00:00"/>
    <s v="NIGHT"/>
    <s v="TGBU5250688"/>
    <s v="OM TRANSPORT"/>
    <n v="475"/>
    <e v="#N/A"/>
    <n v="50"/>
    <n v="0"/>
    <n v="2"/>
    <s v="NIGHT"/>
    <s v="OM TRANSPORTNIGHT"/>
    <n v="475"/>
    <n v="25"/>
    <n v="500"/>
    <m/>
  </r>
  <r>
    <s v="MILAN MAERSK"/>
    <s v="Rotterdam"/>
    <d v="2024-09-08T04:34:00"/>
    <x v="84"/>
    <x v="3"/>
    <s v="MAERSK"/>
    <s v="TRHU5026748"/>
    <s v="SIMEI LELYSTAD"/>
    <d v="2024-09-09T11:00:00"/>
    <d v="2024-09-09T14:40:00"/>
    <x v="876"/>
    <d v="2024-09-09T14:40:00"/>
    <x v="0"/>
    <s v="NO"/>
    <n v="1"/>
    <n v="37"/>
    <x v="8"/>
    <d v="2024-09-09T14:40:00"/>
    <d v="1899-12-31T06:26:00"/>
    <n v="30.433333333348855"/>
    <x v="0"/>
    <x v="5"/>
    <n v="4.5"/>
    <s v="SI"/>
    <d v="1899-12-31T10:56:00"/>
    <n v="34.933333333348855"/>
    <d v="1899-12-30T00:00:00"/>
    <s v="SI"/>
    <n v="0"/>
    <d v="1899-12-31T10:06:00"/>
    <n v="34.099999999918509"/>
    <x v="0"/>
    <d v="1899-12-30T15:30:00"/>
    <s v="NO"/>
    <s v="TRHU5026748"/>
    <s v="MSI"/>
    <n v="480"/>
    <e v="#N/A"/>
    <n v="50"/>
    <n v="50"/>
    <n v="1"/>
    <s v="WEEK"/>
    <s v="MSIWEEK"/>
    <n v="530"/>
    <n v="25"/>
    <n v="555"/>
    <m/>
  </r>
  <r>
    <s v="MILAN MAERSK"/>
    <s v="Rotterdam"/>
    <d v="2024-09-08T04:34:00"/>
    <x v="84"/>
    <x v="0"/>
    <s v="MAERSK"/>
    <s v="WFHU5001499"/>
    <s v="SIMEI LELYSTAD"/>
    <d v="2024-09-10T15:00:00"/>
    <d v="2024-09-11T12:01:00"/>
    <x v="911"/>
    <d v="2024-09-11T12:10:00"/>
    <x v="1"/>
    <s v="NO"/>
    <n v="0"/>
    <n v="37"/>
    <x v="8"/>
    <d v="2024-09-11T12:01:00"/>
    <d v="1900-01-01T10:26:00"/>
    <n v="58.433333333290648"/>
    <x v="1"/>
    <x v="28"/>
    <n v="21"/>
    <s v="SI"/>
    <d v="1900-01-02T07:26:00"/>
    <n v="79.433333333290648"/>
    <d v="1899-12-30T00:01:00"/>
    <s v="SI"/>
    <n v="1.6666666720993817E-2"/>
    <d v="1900-01-02T07:36:00"/>
    <n v="79.599999999976717"/>
    <x v="1"/>
    <d v="1899-12-30T12:00:00"/>
    <s v="NO"/>
    <s v="WFHU5001499"/>
    <s v="CTU FLEVOKUST BV"/>
    <n v="380"/>
    <e v="#N/A"/>
    <n v="35"/>
    <n v="0"/>
    <n v="3"/>
    <s v="WEEK"/>
    <s v="CTU FLEVOKUST BVWEEK"/>
    <n v="380"/>
    <n v="0"/>
    <n v="380"/>
    <m/>
  </r>
  <r>
    <s v="MAERSK STRALSUND"/>
    <s v="Rotterdam"/>
    <d v="2024-09-12T10:53:00"/>
    <x v="85"/>
    <x v="2"/>
    <s v="MAERSK"/>
    <s v="HASU4143650"/>
    <s v="LELYSTAD"/>
    <d v="2024-09-13T21:00:00"/>
    <d v="2024-09-13T18:49:00"/>
    <x v="912"/>
    <d v="2024-09-13T19:45:00"/>
    <x v="0"/>
    <s v="NO"/>
    <n v="0"/>
    <n v="37"/>
    <x v="8"/>
    <d v="2024-09-13T18:49:00"/>
    <d v="1899-12-31T10:07:00"/>
    <n v="34.116666666639503"/>
    <x v="0"/>
    <x v="1"/>
    <n v="0"/>
    <s v="SI"/>
    <d v="1899-12-31T10:07:00"/>
    <n v="34.116666666639503"/>
    <d v="1899-12-30T00:00:00"/>
    <s v="SI"/>
    <n v="0"/>
    <d v="1899-12-31T08:52:00"/>
    <n v="32.866666666581295"/>
    <x v="0"/>
    <d v="1899-12-30T21:00:00"/>
    <s v="NIGHT"/>
    <s v="HASU4143650"/>
    <s v="OM TRANSPORT"/>
    <n v="475"/>
    <e v="#N/A"/>
    <n v="50"/>
    <n v="0"/>
    <n v="5"/>
    <s v="NIGHT"/>
    <s v="OM TRANSPORTNIGHT"/>
    <n v="475"/>
    <n v="25"/>
    <n v="500"/>
    <m/>
  </r>
  <r>
    <s v="MAERSK STRALSUND"/>
    <s v="Rotterdam"/>
    <d v="2024-09-12T10:53:00"/>
    <x v="85"/>
    <x v="2"/>
    <s v="MAERSK"/>
    <s v="MRKU0771022"/>
    <s v="LELYSTAD"/>
    <d v="2024-09-13T21:00:00"/>
    <d v="2024-09-14T09:59:00"/>
    <x v="913"/>
    <d v="2024-09-14T10:55:00"/>
    <x v="0"/>
    <s v="NO"/>
    <n v="0"/>
    <n v="37"/>
    <x v="8"/>
    <d v="2024-09-14T09:59:00"/>
    <d v="1899-12-31T10:07:00"/>
    <n v="34.116666666639503"/>
    <x v="0"/>
    <x v="13"/>
    <n v="12.999999999941792"/>
    <s v="SI"/>
    <d v="1899-12-31T23:07:00"/>
    <n v="47.116666666581295"/>
    <d v="1899-12-30T00:00:00"/>
    <s v="SI"/>
    <n v="0"/>
    <d v="1900-01-01T00:02:00"/>
    <n v="48.033333333267365"/>
    <x v="1"/>
    <d v="1899-12-30T10:00:00"/>
    <s v="NO"/>
    <s v="MRKU0771022"/>
    <s v="OM TRANSPORT"/>
    <n v="550"/>
    <e v="#N/A"/>
    <n v="50"/>
    <n v="0"/>
    <n v="6"/>
    <s v="SATURDAY"/>
    <s v="OM TRANSPORTSATURDAY"/>
    <n v="550"/>
    <n v="25"/>
    <n v="575"/>
    <m/>
  </r>
  <r>
    <s v="MAERSK STRALSUND"/>
    <s v="Rotterdam"/>
    <d v="2024-09-12T10:53:00"/>
    <x v="85"/>
    <x v="3"/>
    <s v="MAERSK"/>
    <s v="MRSU3661675"/>
    <s v="LELYSTAD"/>
    <d v="2024-09-13T21:00:00"/>
    <d v="2024-09-14T01:53:00"/>
    <x v="914"/>
    <d v="2024-09-14T02:55:00"/>
    <x v="0"/>
    <s v="NO"/>
    <n v="0"/>
    <n v="37"/>
    <x v="8"/>
    <d v="2024-09-14T01:53:00"/>
    <d v="1899-12-31T10:07:00"/>
    <n v="34.116666666639503"/>
    <x v="0"/>
    <x v="22"/>
    <n v="5.0000000000582077"/>
    <s v="SI"/>
    <d v="1899-12-31T15:07:00"/>
    <n v="39.116666666697711"/>
    <d v="1899-12-30T00:00:00"/>
    <s v="SI"/>
    <n v="0"/>
    <d v="1899-12-31T16:02:00"/>
    <n v="40.03333333338378"/>
    <x v="0"/>
    <d v="1899-12-30T02:00:00"/>
    <s v="NIGHT"/>
    <s v="MRSU3661675"/>
    <s v="MSI"/>
    <n v="530"/>
    <e v="#N/A"/>
    <n v="50"/>
    <n v="0"/>
    <n v="6"/>
    <s v="NIGHT"/>
    <s v="MSINIGHT"/>
    <n v="530"/>
    <n v="25"/>
    <n v="555"/>
    <m/>
  </r>
  <r>
    <s v="MAERSK STRALSUND"/>
    <s v="Rotterdam"/>
    <d v="2024-09-12T10:53:00"/>
    <x v="85"/>
    <x v="2"/>
    <s v="MAERSK"/>
    <s v="MRSU4525842"/>
    <s v="LELYSTAD"/>
    <d v="2024-09-13T21:00:00"/>
    <d v="2024-09-13T22:39:00"/>
    <x v="915"/>
    <d v="2024-09-13T22:50:00"/>
    <x v="0"/>
    <s v="NO"/>
    <n v="0"/>
    <n v="37"/>
    <x v="8"/>
    <d v="2024-09-13T22:39:00"/>
    <d v="1899-12-31T10:07:00"/>
    <n v="34.116666666639503"/>
    <x v="0"/>
    <x v="6"/>
    <n v="3"/>
    <s v="SI"/>
    <d v="1899-12-31T13:07:00"/>
    <n v="37.116666666639503"/>
    <d v="1899-12-30T00:00:00"/>
    <s v="SI"/>
    <n v="0"/>
    <d v="1899-12-31T11:57:00"/>
    <n v="35.950000000011642"/>
    <x v="0"/>
    <d v="1899-12-30T00:00:00"/>
    <s v="NIGHT"/>
    <s v="MRSU4525842"/>
    <s v="OM TRANSPORT"/>
    <n v="475"/>
    <e v="#N/A"/>
    <n v="50"/>
    <n v="0"/>
    <n v="6"/>
    <s v="NIGHT"/>
    <s v="OM TRANSPORTNIGHT"/>
    <n v="475"/>
    <n v="25"/>
    <n v="500"/>
    <m/>
  </r>
  <r>
    <s v="MAERSK STRALSUND"/>
    <s v="Rotterdam"/>
    <d v="2024-09-12T10:53:00"/>
    <x v="85"/>
    <x v="3"/>
    <s v="MAERSK"/>
    <s v="MRSU6499700"/>
    <s v="LELYSTAD"/>
    <d v="2024-09-13T21:00:00"/>
    <d v="2024-09-13T21:51:00"/>
    <x v="916"/>
    <d v="2024-09-13T22:40:00"/>
    <x v="0"/>
    <s v="NO"/>
    <n v="0"/>
    <n v="37"/>
    <x v="8"/>
    <d v="2024-09-13T21:51:00"/>
    <d v="1899-12-31T10:07:00"/>
    <n v="34.116666666639503"/>
    <x v="0"/>
    <x v="18"/>
    <n v="0.99999999994179234"/>
    <s v="SI"/>
    <d v="1899-12-31T11:07:00"/>
    <n v="35.116666666581295"/>
    <d v="1899-12-30T00:00:00"/>
    <s v="SI"/>
    <n v="0"/>
    <d v="1899-12-31T11:47:00"/>
    <n v="35.783333333325572"/>
    <x v="0"/>
    <d v="1899-12-30T22:00:00"/>
    <s v="NIGHT"/>
    <s v="MRSU6499700"/>
    <s v="MSI"/>
    <n v="530"/>
    <e v="#N/A"/>
    <n v="50"/>
    <n v="0"/>
    <n v="5"/>
    <s v="NIGHT"/>
    <s v="MSINIGHT"/>
    <n v="530"/>
    <n v="25"/>
    <n v="555"/>
    <m/>
  </r>
  <r>
    <s v="MAERSK STRALSUND"/>
    <s v="Rotterdam"/>
    <d v="2024-09-12T10:53:00"/>
    <x v="85"/>
    <x v="3"/>
    <s v="MAERSK"/>
    <s v="MSKU6513198"/>
    <s v="LELYSTAD"/>
    <d v="2024-09-13T21:00:00"/>
    <d v="2024-09-14T07:52:00"/>
    <x v="917"/>
    <d v="2024-09-14T09:14:00"/>
    <x v="0"/>
    <s v="NO"/>
    <n v="0"/>
    <n v="37"/>
    <x v="8"/>
    <d v="2024-09-14T07:52:00"/>
    <d v="1899-12-31T10:07:00"/>
    <n v="34.116666666639503"/>
    <x v="0"/>
    <x v="17"/>
    <n v="11.000000000058208"/>
    <s v="SI"/>
    <d v="1899-12-31T21:07:00"/>
    <n v="45.116666666697711"/>
    <d v="1899-12-30T00:00:00"/>
    <s v="SI"/>
    <n v="0"/>
    <d v="1899-12-31T22:21:00"/>
    <n v="46.350000000034925"/>
    <x v="0"/>
    <d v="1899-12-30T08:00:00"/>
    <s v="NO"/>
    <s v="MSKU6513198"/>
    <s v="MSI"/>
    <n v="500"/>
    <e v="#N/A"/>
    <n v="50"/>
    <n v="0"/>
    <n v="6"/>
    <s v="SATURDAY"/>
    <s v="MSISATURDAY"/>
    <n v="500"/>
    <n v="25"/>
    <n v="525"/>
    <m/>
  </r>
  <r>
    <s v="MAERSK STRALSUND"/>
    <s v="Rotterdam"/>
    <d v="2024-09-12T10:53:00"/>
    <x v="85"/>
    <x v="2"/>
    <s v="MAERSK"/>
    <s v="SUDU7626607"/>
    <s v="LELYSTAD"/>
    <d v="2024-09-13T21:00:00"/>
    <d v="2024-09-13T19:05:00"/>
    <x v="918"/>
    <d v="2024-09-13T19:40:00"/>
    <x v="0"/>
    <s v="NO"/>
    <n v="0"/>
    <n v="37"/>
    <x v="8"/>
    <d v="2024-09-13T19:05:00"/>
    <d v="1899-12-31T10:07:00"/>
    <n v="34.116666666639503"/>
    <x v="0"/>
    <x v="3"/>
    <n v="2.0000000000582077"/>
    <s v="SI"/>
    <d v="1899-12-31T12:07:00"/>
    <n v="36.116666666697711"/>
    <d v="1899-12-30T00:00:00"/>
    <s v="SI"/>
    <n v="0"/>
    <d v="1899-12-31T08:47:00"/>
    <n v="32.783333333325572"/>
    <x v="0"/>
    <d v="1899-12-30T23:00:00"/>
    <s v="NIGHT"/>
    <s v="SUDU7626607"/>
    <s v="OM TRANSPORT"/>
    <n v="475"/>
    <e v="#N/A"/>
    <n v="50"/>
    <n v="0"/>
    <n v="5"/>
    <s v="NIGHT"/>
    <s v="OM TRANSPORTNIGHT"/>
    <n v="475"/>
    <n v="25"/>
    <n v="500"/>
    <m/>
  </r>
  <r>
    <s v="MAERSK STRALSUND"/>
    <s v="Rotterdam"/>
    <d v="2024-09-12T10:53:00"/>
    <x v="85"/>
    <x v="3"/>
    <s v="MAERSK"/>
    <s v="TCNU1484409"/>
    <s v="LELYSTAD"/>
    <d v="2024-09-13T21:00:00"/>
    <d v="2024-09-14T14:58:00"/>
    <x v="919"/>
    <d v="2024-09-14T15:20:00"/>
    <x v="0"/>
    <s v="NO"/>
    <n v="0"/>
    <n v="37"/>
    <x v="8"/>
    <d v="2024-09-14T14:58:00"/>
    <d v="1899-12-31T10:07:00"/>
    <n v="34.116666666639503"/>
    <x v="0"/>
    <x v="12"/>
    <n v="18"/>
    <s v="SI"/>
    <d v="1900-01-01T04:07:00"/>
    <n v="52.116666666639503"/>
    <d v="1899-12-30T00:00:00"/>
    <s v="SI"/>
    <n v="0"/>
    <d v="1900-01-01T04:27:00"/>
    <n v="52.450000000011642"/>
    <x v="1"/>
    <d v="1899-12-30T15:00:00"/>
    <s v="NO"/>
    <s v="TCNU1484409"/>
    <s v="MSI"/>
    <n v="500"/>
    <e v="#N/A"/>
    <n v="50"/>
    <n v="0"/>
    <n v="6"/>
    <s v="SATURDAY"/>
    <s v="MSISATURDAY"/>
    <n v="500"/>
    <n v="25"/>
    <n v="525"/>
    <m/>
  </r>
  <r>
    <s v="MAREN MAERSK"/>
    <s v="Rotterdam"/>
    <d v="2024-09-15T02:52:00"/>
    <x v="86"/>
    <x v="2"/>
    <s v="MAERSK"/>
    <s v="CAAU7083686"/>
    <s v="SIMEI LELYSTAD"/>
    <d v="2024-09-16T04:00:00"/>
    <d v="2024-09-16T07:56:00"/>
    <x v="920"/>
    <d v="2024-09-16T07:00:00"/>
    <x v="0"/>
    <s v="NO"/>
    <n v="1"/>
    <n v="38"/>
    <x v="8"/>
    <d v="2024-09-16T07:56:00"/>
    <d v="1899-12-31T01:08:00"/>
    <n v="25.133333333360497"/>
    <x v="0"/>
    <x v="6"/>
    <n v="3"/>
    <s v="SI"/>
    <d v="1899-12-31T04:08:00"/>
    <n v="28.133333333360497"/>
    <d v="1899-12-30T00:56:00"/>
    <s v="NO"/>
    <n v="0.93333333340706304"/>
    <d v="1899-12-31T04:08:00"/>
    <n v="28.133333333360497"/>
    <x v="0"/>
    <d v="1899-12-30T07:00:00"/>
    <s v="NO"/>
    <s v="CAAU7083686"/>
    <s v="OM TRANSPORT"/>
    <n v="475"/>
    <e v="#N/A"/>
    <n v="50"/>
    <n v="50"/>
    <n v="1"/>
    <s v="WEEK"/>
    <s v="OM TRANSPORTWEEK"/>
    <n v="525"/>
    <n v="25"/>
    <n v="550"/>
    <m/>
  </r>
  <r>
    <s v="MAREN MAERSK"/>
    <s v="Rotterdam"/>
    <d v="2024-09-15T02:52:00"/>
    <x v="86"/>
    <x v="0"/>
    <s v="MAERSK"/>
    <s v="CAIU6313489"/>
    <s v="LELYSTAD"/>
    <d v="2024-09-17T09:00:00"/>
    <d v="2024-09-18T22:28:00"/>
    <x v="921"/>
    <d v="2024-09-18T23:13:00"/>
    <x v="1"/>
    <s v="NO"/>
    <n v="0"/>
    <n v="38"/>
    <x v="8"/>
    <d v="2024-09-18T22:28:00"/>
    <d v="1900-01-01T06:08:00"/>
    <n v="54.133333333418705"/>
    <x v="1"/>
    <x v="25"/>
    <n v="36.999999999941792"/>
    <s v="NO"/>
    <d v="1900-01-02T19:08:00"/>
    <n v="91.133333333360497"/>
    <d v="1899-12-30T00:28:00"/>
    <s v="SI"/>
    <n v="0.46666666679084301"/>
    <d v="1900-01-02T20:21:00"/>
    <n v="92.35000000015134"/>
    <x v="1"/>
    <d v="1899-12-30T22:00:00"/>
    <s v="NIGHT"/>
    <s v="CAIU6313489"/>
    <s v="CTU FLEVOKUST BV"/>
    <n v="380"/>
    <e v="#N/A"/>
    <n v="35"/>
    <n v="0"/>
    <n v="3"/>
    <s v="NIGHT"/>
    <s v="CTU FLEVOKUST BVNIGHT"/>
    <n v="380"/>
    <n v="0"/>
    <n v="380"/>
    <m/>
  </r>
  <r>
    <s v="MAREN MAERSK"/>
    <s v="Rotterdam"/>
    <d v="2024-09-15T02:52:00"/>
    <x v="86"/>
    <x v="3"/>
    <s v="MAERSK"/>
    <s v="GCXU5680520"/>
    <s v="SIMEI LELYSTAD"/>
    <d v="2024-09-16T04:00:00"/>
    <d v="2024-09-17T12:50:00"/>
    <x v="922"/>
    <d v="2024-09-17T11:45:00"/>
    <x v="0"/>
    <s v="NO"/>
    <n v="1"/>
    <n v="38"/>
    <x v="8"/>
    <d v="2024-09-17T12:50:00"/>
    <d v="1899-12-31T01:08:00"/>
    <n v="25.133333333360497"/>
    <x v="0"/>
    <x v="33"/>
    <n v="32.000000000058208"/>
    <s v="NO"/>
    <d v="1900-01-01T09:08:00"/>
    <n v="57.133333333418705"/>
    <d v="1899-12-30T00:50:00"/>
    <s v="NO"/>
    <n v="0.83333333325572312"/>
    <d v="1900-01-01T08:53:00"/>
    <n v="56.883333333476912"/>
    <x v="1"/>
    <d v="1899-12-30T12:00:00"/>
    <s v="NO"/>
    <s v="GCXU5680520"/>
    <s v="MSI"/>
    <n v="480"/>
    <e v="#N/A"/>
    <n v="50"/>
    <n v="50"/>
    <n v="2"/>
    <s v="WEEK"/>
    <s v="MSIWEEK"/>
    <n v="530"/>
    <n v="25"/>
    <n v="555"/>
    <m/>
  </r>
  <r>
    <s v="MAREN MAERSK"/>
    <s v="Rotterdam"/>
    <d v="2024-09-15T02:52:00"/>
    <x v="86"/>
    <x v="0"/>
    <s v="MAERSK"/>
    <s v="HASU4043199"/>
    <s v="SIMEI LELYSTAD"/>
    <d v="2024-09-17T09:00:00"/>
    <d v="2024-09-17T15:24:00"/>
    <x v="923"/>
    <d v="2024-09-17T15:40:00"/>
    <x v="1"/>
    <s v="NO"/>
    <n v="0"/>
    <n v="38"/>
    <x v="8"/>
    <d v="2024-09-17T15:24:00"/>
    <d v="1900-01-01T06:08:00"/>
    <n v="54.133333333418705"/>
    <x v="1"/>
    <x v="72"/>
    <n v="6.5000000000582077"/>
    <s v="SI"/>
    <d v="1900-01-01T12:38:00"/>
    <n v="60.633333333476912"/>
    <d v="1899-12-30T00:00:00"/>
    <s v="SI"/>
    <n v="0"/>
    <d v="1900-01-01T12:48:00"/>
    <n v="60.800000000162981"/>
    <x v="1"/>
    <d v="1899-12-30T15:30:00"/>
    <s v="NO"/>
    <s v="HASU4043199"/>
    <s v="CTU FLEVOKUST BV"/>
    <n v="380"/>
    <e v="#N/A"/>
    <n v="35"/>
    <n v="0"/>
    <n v="2"/>
    <s v="WEEK"/>
    <s v="CTU FLEVOKUST BVWEEK"/>
    <n v="380"/>
    <n v="0"/>
    <n v="380"/>
    <m/>
  </r>
  <r>
    <s v="MAREN MAERSK"/>
    <s v="Rotterdam"/>
    <d v="2024-09-15T02:52:00"/>
    <x v="86"/>
    <x v="0"/>
    <s v="MAERSK"/>
    <s v="HASU4616346"/>
    <s v="LELYSTAD"/>
    <d v="2024-09-16T04:00:00"/>
    <d v="2024-09-17T02:07:00"/>
    <x v="924"/>
    <d v="2024-09-17T02:55:00"/>
    <x v="0"/>
    <s v="NO"/>
    <n v="0"/>
    <n v="38"/>
    <x v="8"/>
    <d v="2024-09-17T02:07:00"/>
    <d v="1899-12-31T01:08:00"/>
    <n v="25.133333333360497"/>
    <x v="0"/>
    <x v="26"/>
    <n v="25.000000000116415"/>
    <s v="NO"/>
    <d v="1900-01-01T02:08:00"/>
    <n v="50.133333333476912"/>
    <d v="1899-12-30T00:00:00"/>
    <s v="SI"/>
    <n v="0"/>
    <d v="1900-01-01T00:03:00"/>
    <n v="48.050000000162981"/>
    <x v="1"/>
    <d v="1899-12-30T05:00:00"/>
    <s v="NO"/>
    <s v="HASU4616346"/>
    <s v="CTU FLEVOKUST BV"/>
    <n v="520"/>
    <e v="#N/A"/>
    <n v="35"/>
    <n v="0"/>
    <n v="2"/>
    <s v="WEEK"/>
    <s v="CTU FLEVOKUST BVWEEK"/>
    <n v="520"/>
    <n v="0"/>
    <n v="520"/>
    <m/>
  </r>
  <r>
    <s v="MAREN MAERSK"/>
    <s v="Rotterdam"/>
    <d v="2024-09-15T02:52:00"/>
    <x v="86"/>
    <x v="0"/>
    <s v="MAERSK"/>
    <s v="HASU5030215"/>
    <s v="LELYSTAD"/>
    <d v="2024-09-17T09:00:00"/>
    <d v="2024-09-18T02:00:00"/>
    <x v="925"/>
    <d v="2024-09-18T04:20:00"/>
    <x v="1"/>
    <s v="NO"/>
    <n v="0"/>
    <n v="38"/>
    <x v="8"/>
    <d v="2024-09-18T02:00:00"/>
    <d v="1900-01-01T06:08:00"/>
    <n v="54.133333333418705"/>
    <x v="1"/>
    <x v="4"/>
    <n v="17.000000000058208"/>
    <s v="SI"/>
    <d v="1900-01-01T23:08:00"/>
    <n v="71.133333333476912"/>
    <d v="1899-12-30T00:00:00"/>
    <s v="SI"/>
    <n v="0"/>
    <d v="1900-01-02T01:28:00"/>
    <n v="73.466666666732635"/>
    <x v="1"/>
    <d v="1899-12-30T02:00:00"/>
    <s v="NIGHT"/>
    <s v="HASU5030215"/>
    <s v="CTU FLEVOKUST BV"/>
    <n v="380"/>
    <e v="#N/A"/>
    <n v="35"/>
    <n v="0"/>
    <n v="3"/>
    <s v="NIGHT"/>
    <s v="CTU FLEVOKUST BVNIGHT"/>
    <n v="380"/>
    <n v="0"/>
    <n v="380"/>
    <m/>
  </r>
  <r>
    <s v="MAREN MAERSK"/>
    <s v="Rotterdam"/>
    <d v="2024-09-15T02:52:00"/>
    <x v="86"/>
    <x v="0"/>
    <s v="MAERSK"/>
    <s v="MAEU9182161"/>
    <s v="SIMEI LELYSTAD"/>
    <d v="2024-09-17T07:30:00"/>
    <d v="2024-09-17T08:59:00"/>
    <x v="926"/>
    <d v="2024-09-17T07:50:00"/>
    <x v="1"/>
    <s v="NO"/>
    <n v="1"/>
    <n v="38"/>
    <x v="8"/>
    <d v="2024-09-17T08:59:00"/>
    <d v="1900-01-01T04:38:00"/>
    <n v="52.633333333418705"/>
    <x v="1"/>
    <x v="1"/>
    <n v="0"/>
    <s v="SI"/>
    <d v="1900-01-01T04:38:00"/>
    <n v="52.633333333418705"/>
    <d v="1899-12-30T01:29:00"/>
    <s v="NO"/>
    <n v="1.4833333332790062"/>
    <d v="1900-01-01T04:58:00"/>
    <n v="52.966666666790843"/>
    <x v="1"/>
    <d v="1899-12-30T07:30:00"/>
    <s v="NO"/>
    <s v="MAEU9182161"/>
    <s v="CTU FLEVOKUST BV"/>
    <n v="380"/>
    <e v="#N/A"/>
    <n v="35"/>
    <n v="35"/>
    <n v="2"/>
    <s v="WEEK"/>
    <s v="CTU FLEVOKUST BVWEEK"/>
    <n v="415"/>
    <n v="0"/>
    <n v="415"/>
    <m/>
  </r>
  <r>
    <s v="MAREN MAERSK"/>
    <s v="Rotterdam"/>
    <d v="2024-09-15T02:52:00"/>
    <x v="86"/>
    <x v="0"/>
    <s v="MAERSK"/>
    <s v="MAEU9208395"/>
    <s v="SIMEI LELYSTAD"/>
    <d v="2024-09-17T09:00:00"/>
    <d v="2024-09-17T14:15:00"/>
    <x v="927"/>
    <d v="2024-09-17T14:25:00"/>
    <x v="1"/>
    <s v="NO"/>
    <n v="1"/>
    <n v="38"/>
    <x v="8"/>
    <d v="2024-09-17T14:15:00"/>
    <d v="1900-01-01T06:08:00"/>
    <n v="54.133333333418705"/>
    <x v="1"/>
    <x v="53"/>
    <n v="5.4999999999417923"/>
    <s v="SI"/>
    <d v="1900-01-01T11:38:00"/>
    <n v="59.633333333360497"/>
    <d v="1899-12-30T00:00:00"/>
    <s v="SI"/>
    <n v="0"/>
    <d v="1900-01-01T11:33:00"/>
    <n v="59.550000000104774"/>
    <x v="1"/>
    <d v="1899-12-30T14:30:00"/>
    <s v="NO"/>
    <s v="MAEU9208395"/>
    <s v="CTU FLEVOKUST BV"/>
    <n v="380"/>
    <e v="#N/A"/>
    <n v="35"/>
    <n v="35"/>
    <n v="2"/>
    <s v="WEEK"/>
    <s v="CTU FLEVOKUST BVWEEK"/>
    <n v="415"/>
    <n v="0"/>
    <n v="415"/>
    <m/>
  </r>
  <r>
    <s v="MAREN MAERSK"/>
    <s v="Rotterdam"/>
    <d v="2024-09-15T02:52:00"/>
    <x v="86"/>
    <x v="3"/>
    <s v="MAERSK"/>
    <s v="MAEU9218480"/>
    <s v="SIMEI LELYSTAD"/>
    <d v="2024-09-16T04:00:00"/>
    <d v="2024-09-16T04:59:00"/>
    <x v="928"/>
    <d v="2024-09-16T05:10:00"/>
    <x v="0"/>
    <s v="NO"/>
    <n v="0"/>
    <n v="38"/>
    <x v="8"/>
    <d v="2024-09-16T04:59:00"/>
    <d v="1899-12-31T01:08:00"/>
    <n v="25.133333333360497"/>
    <x v="0"/>
    <x v="7"/>
    <n v="1.5"/>
    <s v="SI"/>
    <d v="1899-12-31T02:38:00"/>
    <n v="26.633333333360497"/>
    <d v="1899-12-30T00:00:00"/>
    <s v="SI"/>
    <n v="0"/>
    <d v="1899-12-31T02:18:00"/>
    <n v="26.300000000162981"/>
    <x v="0"/>
    <d v="1899-12-30T05:30:00"/>
    <s v="NO"/>
    <s v="MAEU9218480"/>
    <s v="MSI"/>
    <n v="480"/>
    <e v="#N/A"/>
    <n v="50"/>
    <n v="0"/>
    <n v="1"/>
    <s v="WEEK"/>
    <s v="MSIWEEK"/>
    <n v="480"/>
    <n v="25"/>
    <n v="505"/>
    <m/>
  </r>
  <r>
    <s v="MAREN MAERSK"/>
    <s v="Rotterdam"/>
    <d v="2024-09-15T02:52:00"/>
    <x v="86"/>
    <x v="0"/>
    <s v="MAERSK"/>
    <s v="MAEU9220277"/>
    <s v="SIMEI LELYSTAD"/>
    <d v="2024-09-17T09:00:00"/>
    <d v="2024-09-19T01:38:00"/>
    <x v="929"/>
    <d v="2024-09-19T01:50:00"/>
    <x v="1"/>
    <s v="NO"/>
    <n v="0"/>
    <n v="38"/>
    <x v="8"/>
    <d v="2024-09-19T01:38:00"/>
    <d v="1900-01-01T06:08:00"/>
    <n v="54.133333333418705"/>
    <x v="1"/>
    <x v="90"/>
    <n v="40.5"/>
    <s v="NO"/>
    <d v="1900-01-02T22:38:00"/>
    <n v="94.633333333418705"/>
    <d v="1899-12-30T00:08:00"/>
    <s v="SI"/>
    <n v="0.13333333341870457"/>
    <d v="1900-01-02T22:58:00"/>
    <n v="94.966666666790843"/>
    <x v="1"/>
    <d v="1899-12-30T01:30:00"/>
    <s v="NIGHT"/>
    <s v="MAEU9220277"/>
    <s v="CTU FLEVOKUST BV"/>
    <n v="380"/>
    <e v="#N/A"/>
    <n v="35"/>
    <n v="0"/>
    <n v="4"/>
    <s v="NIGHT"/>
    <s v="CTU FLEVOKUST BVNIGHT"/>
    <n v="380"/>
    <n v="0"/>
    <n v="380"/>
    <m/>
  </r>
  <r>
    <s v="MAREN MAERSK"/>
    <s v="Rotterdam"/>
    <d v="2024-09-15T02:52:00"/>
    <x v="86"/>
    <x v="3"/>
    <s v="MAERSK"/>
    <s v="MAEU9228339"/>
    <s v="SIMEI LELYSTAD"/>
    <d v="2024-09-15T20:00:00"/>
    <d v="2024-09-15T21:23:00"/>
    <x v="930"/>
    <d v="2024-09-15T20:30:00"/>
    <x v="0"/>
    <s v="NO"/>
    <n v="1"/>
    <n v="37"/>
    <x v="8"/>
    <d v="2024-09-15T21:23:00"/>
    <d v="1899-12-30T17:08:00"/>
    <n v="17.133333333476912"/>
    <x v="0"/>
    <x v="1"/>
    <n v="0"/>
    <s v="SI"/>
    <d v="1899-12-30T17:08:00"/>
    <n v="17.133333333476912"/>
    <d v="1899-12-30T01:23:00"/>
    <s v="NO"/>
    <n v="1.3833333333022892"/>
    <d v="1899-12-30T17:38:00"/>
    <n v="17.633333333360497"/>
    <x v="0"/>
    <d v="1899-12-30T20:00:00"/>
    <s v="NIGHT"/>
    <s v="MAEU9228339"/>
    <s v="MSI"/>
    <n v="530"/>
    <e v="#N/A"/>
    <n v="50"/>
    <n v="50"/>
    <n v="7"/>
    <s v="NIGHT"/>
    <s v="MSINIGHT"/>
    <n v="580"/>
    <n v="25"/>
    <n v="605"/>
    <m/>
  </r>
  <r>
    <s v="MAREN MAERSK"/>
    <s v="Rotterdam"/>
    <d v="2024-09-15T02:52:00"/>
    <x v="86"/>
    <x v="1"/>
    <s v="MAERSK"/>
    <s v="MAEU9271757"/>
    <s v="LELYSTAD"/>
    <d v="2024-09-15T20:00:00"/>
    <d v="2024-09-15T20:38:00"/>
    <x v="930"/>
    <d v="2024-09-15T21:00:00"/>
    <x v="0"/>
    <s v="NO"/>
    <n v="0"/>
    <n v="37"/>
    <x v="8"/>
    <d v="2024-09-15T20:38:00"/>
    <d v="1899-12-30T17:08:00"/>
    <n v="17.133333333476912"/>
    <x v="0"/>
    <x v="1"/>
    <n v="0"/>
    <s v="SI"/>
    <d v="1899-12-30T17:08:00"/>
    <n v="17.133333333476912"/>
    <d v="1899-12-30T00:38:00"/>
    <s v="SI"/>
    <n v="0.63333333330228925"/>
    <d v="1899-12-30T18:08:00"/>
    <n v="18.133333333418705"/>
    <x v="0"/>
    <d v="1899-12-30T20:00:00"/>
    <s v="NIGHT"/>
    <s v="MAEU9271757"/>
    <s v="LOGIX"/>
    <n v="530"/>
    <e v="#N/A"/>
    <n v="50"/>
    <n v="0"/>
    <n v="7"/>
    <s v="NIGHT"/>
    <s v="LOGIXNIGHT"/>
    <n v="530"/>
    <n v="25"/>
    <n v="555"/>
    <m/>
  </r>
  <r>
    <s v="MAREN MAERSK"/>
    <s v="Rotterdam"/>
    <d v="2024-09-15T02:52:00"/>
    <x v="86"/>
    <x v="2"/>
    <s v="MAERSK"/>
    <s v="MRKU0442393"/>
    <s v="SIMEI LELYSTAD"/>
    <d v="2024-09-16T04:00:00"/>
    <d v="2024-09-16T15:02:00"/>
    <x v="931"/>
    <d v="2024-09-16T14:15:00"/>
    <x v="0"/>
    <s v="NO"/>
    <n v="1"/>
    <n v="38"/>
    <x v="8"/>
    <d v="2024-09-16T15:02:00"/>
    <d v="1899-12-31T01:08:00"/>
    <n v="25.133333333360497"/>
    <x v="0"/>
    <x v="83"/>
    <n v="10.5"/>
    <s v="SI"/>
    <d v="1899-12-31T11:38:00"/>
    <n v="35.633333333360497"/>
    <d v="1899-12-30T00:32:00"/>
    <s v="SI"/>
    <n v="0.53333333332557231"/>
    <d v="1899-12-31T11:23:00"/>
    <n v="35.383333333418705"/>
    <x v="0"/>
    <d v="1899-12-30T14:30:00"/>
    <s v="NO"/>
    <s v="MRKU0442393"/>
    <s v="OM TRANSPORT"/>
    <n v="475"/>
    <e v="#N/A"/>
    <n v="50"/>
    <n v="50"/>
    <n v="1"/>
    <s v="WEEK"/>
    <s v="OM TRANSPORTWEEK"/>
    <n v="525"/>
    <n v="25"/>
    <n v="550"/>
    <m/>
  </r>
  <r>
    <s v="MAREN MAERSK"/>
    <s v="Rotterdam"/>
    <d v="2024-09-15T02:52:00"/>
    <x v="86"/>
    <x v="0"/>
    <s v="MAERSK"/>
    <s v="MRKU2256567"/>
    <s v="SIMEI LELYSTAD"/>
    <d v="2024-09-17T09:00:00"/>
    <d v="2024-09-19T03:59:00"/>
    <x v="932"/>
    <d v="2024-09-19T04:10:00"/>
    <x v="1"/>
    <s v="NO"/>
    <n v="0"/>
    <n v="38"/>
    <x v="8"/>
    <d v="2024-09-19T03:59:00"/>
    <d v="1900-01-01T06:08:00"/>
    <n v="54.133333333418705"/>
    <x v="1"/>
    <x v="109"/>
    <n v="43.5"/>
    <s v="NO"/>
    <d v="1900-01-03T01:38:00"/>
    <n v="97.633333333418705"/>
    <d v="1899-12-30T00:00:00"/>
    <s v="SI"/>
    <n v="0"/>
    <d v="1900-01-03T01:18:00"/>
    <n v="97.300000000046566"/>
    <x v="1"/>
    <d v="1899-12-30T04:30:00"/>
    <s v="NO"/>
    <s v="MRKU2256567"/>
    <s v="CTU FLEVOKUST BV"/>
    <n v="380"/>
    <e v="#N/A"/>
    <n v="35"/>
    <n v="0"/>
    <n v="4"/>
    <s v="WEEK"/>
    <s v="CTU FLEVOKUST BVWEEK"/>
    <n v="380"/>
    <n v="0"/>
    <n v="380"/>
    <m/>
  </r>
  <r>
    <s v="MAREN MAERSK"/>
    <s v="Rotterdam"/>
    <d v="2024-09-15T02:52:00"/>
    <x v="86"/>
    <x v="0"/>
    <s v="MAERSK"/>
    <s v="MRKU2383068"/>
    <s v="LELYSTAD"/>
    <d v="2024-09-17T09:00:00"/>
    <d v="2024-09-17T20:37:00"/>
    <x v="933"/>
    <d v="2024-09-17T22:40:00"/>
    <x v="1"/>
    <s v="NO"/>
    <n v="0"/>
    <n v="38"/>
    <x v="8"/>
    <d v="2024-09-17T20:37:00"/>
    <d v="1900-01-01T06:08:00"/>
    <n v="54.133333333418705"/>
    <x v="1"/>
    <x v="17"/>
    <n v="11.000000000058208"/>
    <s v="SI"/>
    <d v="1900-01-01T17:08:00"/>
    <n v="65.133333333476912"/>
    <d v="1899-12-30T00:37:00"/>
    <s v="SI"/>
    <n v="0.61666666658129543"/>
    <d v="1900-01-01T19:48:00"/>
    <n v="67.800000000104774"/>
    <x v="1"/>
    <d v="1899-12-30T20:00:00"/>
    <s v="NIGHT"/>
    <s v="MRKU2383068"/>
    <s v="CTU FLEVOKUST BV"/>
    <n v="380"/>
    <e v="#N/A"/>
    <n v="35"/>
    <n v="0"/>
    <n v="2"/>
    <s v="NIGHT"/>
    <s v="CTU FLEVOKUST BVNIGHT"/>
    <n v="380"/>
    <n v="0"/>
    <n v="380"/>
    <m/>
  </r>
  <r>
    <s v="MAREN MAERSK"/>
    <s v="Rotterdam"/>
    <d v="2024-09-15T02:52:00"/>
    <x v="86"/>
    <x v="0"/>
    <s v="MAERSK"/>
    <s v="MRKU2741109"/>
    <s v="LELYSTAD"/>
    <d v="2024-09-17T09:00:00"/>
    <d v="2024-09-18T08:48:00"/>
    <x v="934"/>
    <d v="2024-09-18T09:00:00"/>
    <x v="1"/>
    <s v="NO"/>
    <n v="0"/>
    <n v="38"/>
    <x v="8"/>
    <d v="2024-09-18T08:48:00"/>
    <d v="1900-01-01T06:08:00"/>
    <n v="54.133333333418705"/>
    <x v="1"/>
    <x v="63"/>
    <n v="24"/>
    <s v="SI"/>
    <d v="1900-01-02T06:08:00"/>
    <n v="78.133333333418705"/>
    <d v="1899-12-30T00:00:00"/>
    <s v="SI"/>
    <n v="0"/>
    <d v="1900-01-02T06:08:00"/>
    <n v="78.133333333418705"/>
    <x v="1"/>
    <d v="1899-12-30T09:00:00"/>
    <s v="NO"/>
    <s v="MRKU2741109"/>
    <s v="CTU FLEVOKUST BV"/>
    <n v="380"/>
    <e v="#N/A"/>
    <n v="35"/>
    <n v="0"/>
    <n v="3"/>
    <s v="WEEK"/>
    <s v="CTU FLEVOKUST BVWEEK"/>
    <n v="380"/>
    <n v="0"/>
    <n v="380"/>
    <m/>
  </r>
  <r>
    <s v="MAREN MAERSK"/>
    <s v="Rotterdam"/>
    <d v="2024-09-15T02:52:00"/>
    <x v="86"/>
    <x v="0"/>
    <s v="MAERSK"/>
    <s v="MRKU2842383"/>
    <s v="LELYSTAD"/>
    <d v="2024-09-16T04:00:00"/>
    <d v="2024-09-16T10:18:00"/>
    <x v="935"/>
    <d v="2024-09-16T12:00:00"/>
    <x v="0"/>
    <s v="CLEANING"/>
    <n v="0"/>
    <n v="38"/>
    <x v="8"/>
    <d v="2024-09-16T10:18:00"/>
    <d v="1899-12-31T01:08:00"/>
    <n v="25.133333333360497"/>
    <x v="0"/>
    <x v="19"/>
    <n v="9"/>
    <s v="SI"/>
    <d v="1899-12-31T10:08:00"/>
    <n v="34.133333333360497"/>
    <d v="1899-12-30T00:00:00"/>
    <s v="SI"/>
    <n v="0"/>
    <d v="1899-12-31T09:08:00"/>
    <n v="33.133333333418705"/>
    <x v="0"/>
    <d v="1899-12-30T13:00:00"/>
    <s v="NO"/>
    <s v="MRKU2842383"/>
    <s v="CTU FLEVOKUST BV"/>
    <n v="520"/>
    <n v="100"/>
    <n v="35"/>
    <n v="0"/>
    <n v="1"/>
    <s v="WEEK"/>
    <s v="CTU FLEVOKUST BVWEEK"/>
    <n v="620"/>
    <n v="0"/>
    <n v="620"/>
    <m/>
  </r>
  <r>
    <s v="MAREN MAERSK"/>
    <s v="Rotterdam"/>
    <d v="2024-09-15T02:52:00"/>
    <x v="86"/>
    <x v="2"/>
    <s v="MAERSK"/>
    <s v="MRKU2988104"/>
    <s v="XPO TALLER LELYSTAD"/>
    <d v="2024-09-16T04:00:00"/>
    <d v="2024-09-16T10:08:00"/>
    <x v="936"/>
    <d v="2024-09-16T09:25:00"/>
    <x v="0"/>
    <s v="NO"/>
    <n v="1"/>
    <n v="38"/>
    <x v="8"/>
    <d v="2024-09-16T10:08:00"/>
    <d v="1899-12-31T01:08:00"/>
    <n v="25.133333333360497"/>
    <x v="0"/>
    <x v="22"/>
    <n v="5.0000000000582077"/>
    <s v="SI"/>
    <d v="1899-12-31T06:08:00"/>
    <n v="30.133333333418705"/>
    <d v="1899-12-30T01:08:00"/>
    <s v="NO"/>
    <n v="1.1333333333604969"/>
    <d v="1899-12-31T06:33:00"/>
    <n v="30.550000000046566"/>
    <x v="0"/>
    <d v="1899-12-30T09:00:00"/>
    <s v="NO"/>
    <s v="MRKU2988104"/>
    <s v="OM TRANSPORT"/>
    <n v="475"/>
    <e v="#N/A"/>
    <n v="50"/>
    <n v="50"/>
    <n v="1"/>
    <s v="WEEK"/>
    <s v="OM TRANSPORTWEEK"/>
    <n v="525"/>
    <n v="25"/>
    <n v="550"/>
    <m/>
  </r>
  <r>
    <s v="MAREN MAERSK"/>
    <s v="Rotterdam"/>
    <d v="2024-09-15T02:52:00"/>
    <x v="86"/>
    <x v="0"/>
    <s v="MAERSK"/>
    <s v="MRKU3073473"/>
    <s v="SIMEI LELYSTAD"/>
    <d v="2024-09-17T09:00:00"/>
    <d v="2024-09-18T06:01:00"/>
    <x v="937"/>
    <d v="2024-09-18T05:03:00"/>
    <x v="1"/>
    <s v="NO"/>
    <n v="1"/>
    <n v="38"/>
    <x v="8"/>
    <d v="2024-09-18T06:01:00"/>
    <d v="1900-01-01T06:08:00"/>
    <n v="54.133333333418705"/>
    <x v="1"/>
    <x v="30"/>
    <n v="20.000000000058208"/>
    <s v="SI"/>
    <d v="1900-01-02T02:08:00"/>
    <n v="74.133333333476912"/>
    <d v="1899-12-30T01:01:00"/>
    <s v="NO"/>
    <n v="1.0166666666627862"/>
    <d v="1900-01-02T02:11:00"/>
    <n v="74.183333333465271"/>
    <x v="1"/>
    <d v="1899-12-30T05:00:00"/>
    <s v="NO"/>
    <s v="MRKU3073473"/>
    <s v="CTU FLEVOKUST BV"/>
    <n v="380"/>
    <e v="#N/A"/>
    <n v="35"/>
    <n v="35"/>
    <n v="3"/>
    <s v="WEEK"/>
    <s v="CTU FLEVOKUST BVWEEK"/>
    <n v="415"/>
    <n v="0"/>
    <n v="415"/>
    <m/>
  </r>
  <r>
    <s v="MAREN MAERSK"/>
    <s v="Rotterdam"/>
    <d v="2024-09-15T02:52:00"/>
    <x v="86"/>
    <x v="3"/>
    <s v="MAERSK"/>
    <s v="MRKU3129865"/>
    <s v="SIMEI LELYSTAD"/>
    <d v="2024-09-16T04:00:00"/>
    <d v="2024-09-16T19:45:00"/>
    <x v="938"/>
    <d v="2024-09-16T19:55:00"/>
    <x v="0"/>
    <s v="NO"/>
    <n v="0"/>
    <n v="38"/>
    <x v="8"/>
    <d v="2024-09-16T19:45:00"/>
    <d v="1899-12-31T01:08:00"/>
    <n v="25.133333333360497"/>
    <x v="0"/>
    <x v="24"/>
    <n v="16.5"/>
    <s v="SI"/>
    <d v="1899-12-31T17:38:00"/>
    <n v="41.633333333360497"/>
    <d v="1899-12-30T00:00:00"/>
    <s v="SI"/>
    <n v="0"/>
    <d v="1899-12-31T17:03:00"/>
    <n v="41.050000000046566"/>
    <x v="0"/>
    <d v="1899-12-30T20:30:00"/>
    <s v="NIGHT"/>
    <s v="MRKU3129865"/>
    <s v="MSI"/>
    <n v="530"/>
    <e v="#N/A"/>
    <n v="50"/>
    <n v="0"/>
    <n v="1"/>
    <s v="NIGHT"/>
    <s v="MSINIGHT"/>
    <n v="530"/>
    <n v="25"/>
    <n v="555"/>
    <m/>
  </r>
  <r>
    <s v="MAREN MAERSK"/>
    <s v="Rotterdam"/>
    <d v="2024-09-15T02:52:00"/>
    <x v="86"/>
    <x v="3"/>
    <s v="MAERSK"/>
    <s v="MRKU3153922"/>
    <s v="SIMEI LELYSTAD"/>
    <d v="2024-09-16T04:00:00"/>
    <d v="2024-09-16T16:35:00"/>
    <x v="939"/>
    <d v="2024-09-16T16:50:00"/>
    <x v="0"/>
    <s v="NO"/>
    <n v="0"/>
    <n v="38"/>
    <x v="8"/>
    <d v="2024-09-16T16:35:00"/>
    <d v="1899-12-31T01:08:00"/>
    <n v="25.133333333360497"/>
    <x v="0"/>
    <x v="64"/>
    <n v="13.5"/>
    <s v="SI"/>
    <d v="1899-12-31T14:38:00"/>
    <n v="38.633333333360497"/>
    <d v="1899-12-30T00:00:00"/>
    <s v="SI"/>
    <n v="0"/>
    <d v="1899-12-31T13:58:00"/>
    <n v="37.966666666790843"/>
    <x v="0"/>
    <d v="1899-12-30T17:30:00"/>
    <s v="NO"/>
    <s v="MRKU3153922"/>
    <s v="MSI"/>
    <n v="480"/>
    <e v="#N/A"/>
    <n v="50"/>
    <n v="0"/>
    <n v="1"/>
    <s v="WEEK"/>
    <s v="MSIWEEK"/>
    <n v="480"/>
    <n v="25"/>
    <n v="505"/>
    <m/>
  </r>
  <r>
    <s v="MAREN MAERSK"/>
    <s v="Rotterdam"/>
    <d v="2024-09-15T02:52:00"/>
    <x v="86"/>
    <x v="3"/>
    <s v="MAERSK"/>
    <s v="MRKU3828327"/>
    <s v="SIMEI LELYSTAD"/>
    <d v="2024-09-16T04:00:00"/>
    <d v="2024-09-16T11:54:00"/>
    <x v="940"/>
    <d v="2024-09-16T10:25:00"/>
    <x v="0"/>
    <s v="NO"/>
    <n v="1"/>
    <n v="38"/>
    <x v="8"/>
    <d v="2024-09-16T11:54:00"/>
    <d v="1899-12-31T01:08:00"/>
    <n v="25.133333333360497"/>
    <x v="0"/>
    <x v="8"/>
    <n v="6"/>
    <s v="SI"/>
    <d v="1899-12-31T07:08:00"/>
    <n v="31.133333333360497"/>
    <d v="1899-12-30T01:54:00"/>
    <s v="NO"/>
    <n v="1.9000000000814907"/>
    <d v="1899-12-31T07:33:00"/>
    <n v="31.550000000162981"/>
    <x v="0"/>
    <d v="1899-12-30T10:00:00"/>
    <s v="NO"/>
    <s v="MRKU3828327"/>
    <s v="MSI"/>
    <n v="480"/>
    <e v="#N/A"/>
    <n v="50"/>
    <n v="50"/>
    <n v="1"/>
    <s v="WEEK"/>
    <s v="MSIWEEK"/>
    <n v="530"/>
    <n v="25"/>
    <n v="555"/>
    <m/>
  </r>
  <r>
    <s v="MAREN MAERSK"/>
    <s v="Rotterdam"/>
    <d v="2024-09-15T02:52:00"/>
    <x v="86"/>
    <x v="0"/>
    <s v="MAERSK"/>
    <s v="MRKU3935979"/>
    <s v="SIMEI LELYSTAD"/>
    <d v="2024-09-17T09:00:00"/>
    <d v="2024-09-20T03:51:00"/>
    <x v="941"/>
    <d v="2024-09-20T04:20:00"/>
    <x v="1"/>
    <s v="NO"/>
    <n v="0"/>
    <n v="38"/>
    <x v="8"/>
    <d v="2024-09-20T03:51:00"/>
    <d v="1900-01-01T06:08:00"/>
    <n v="54.133333333418705"/>
    <x v="1"/>
    <x v="110"/>
    <n v="67.5"/>
    <s v="NO"/>
    <d v="1900-01-04T01:38:00"/>
    <n v="121.6333333334187"/>
    <d v="1899-12-30T00:00:00"/>
    <s v="SI"/>
    <n v="0"/>
    <d v="1900-01-04T01:28:00"/>
    <n v="121.46666666673264"/>
    <x v="1"/>
    <d v="1899-12-30T04:30:00"/>
    <s v="NO"/>
    <s v="MRKU3935979"/>
    <s v="CTU FLEVOKUST BV"/>
    <n v="380"/>
    <e v="#N/A"/>
    <n v="35"/>
    <n v="0"/>
    <n v="5"/>
    <s v="WEEK"/>
    <s v="CTU FLEVOKUST BVWEEK"/>
    <n v="380"/>
    <n v="0"/>
    <n v="380"/>
    <m/>
  </r>
  <r>
    <s v="MAREN MAERSK"/>
    <s v="Rotterdam"/>
    <d v="2024-09-15T02:52:00"/>
    <x v="86"/>
    <x v="0"/>
    <s v="MAERSK"/>
    <s v="MRKU3965700"/>
    <s v="XPO TALLER LELYSTAD"/>
    <d v="2024-09-17T09:00:00"/>
    <d v="2024-09-20T08:01:00"/>
    <x v="942"/>
    <d v="2024-09-20T09:10:00"/>
    <x v="1"/>
    <s v="NO"/>
    <n v="0"/>
    <n v="38"/>
    <x v="8"/>
    <d v="2024-09-20T08:01:00"/>
    <d v="1900-01-01T06:08:00"/>
    <n v="54.133333333418705"/>
    <x v="1"/>
    <x v="111"/>
    <n v="72"/>
    <s v="NO"/>
    <d v="1900-01-04T06:08:00"/>
    <n v="126.1333333334187"/>
    <d v="1899-12-30T00:00:00"/>
    <s v="SI"/>
    <n v="0"/>
    <d v="1900-01-04T06:18:00"/>
    <n v="126.30000000010477"/>
    <x v="1"/>
    <d v="1899-12-30T09:00:00"/>
    <s v="NO"/>
    <s v="MRKU3965700"/>
    <s v="CTU FLEVOKUST BV"/>
    <n v="380"/>
    <e v="#N/A"/>
    <n v="35"/>
    <n v="0"/>
    <n v="5"/>
    <s v="WEEK"/>
    <s v="CTU FLEVOKUST BVWEEK"/>
    <n v="380"/>
    <n v="0"/>
    <n v="380"/>
    <m/>
  </r>
  <r>
    <s v="MAREN MAERSK"/>
    <s v="Rotterdam"/>
    <d v="2024-09-15T02:52:00"/>
    <x v="86"/>
    <x v="0"/>
    <s v="MAERSK"/>
    <s v="MRKU4053682"/>
    <s v="SIMEI LELYSTAD"/>
    <d v="2024-09-17T09:00:00"/>
    <d v="2024-09-18T02:17:00"/>
    <x v="925"/>
    <d v="2024-09-18T02:30:00"/>
    <x v="1"/>
    <s v="NO"/>
    <n v="0"/>
    <n v="38"/>
    <x v="8"/>
    <d v="2024-09-18T02:17:00"/>
    <d v="1900-01-01T06:08:00"/>
    <n v="54.133333333418705"/>
    <x v="1"/>
    <x v="4"/>
    <n v="17.000000000058208"/>
    <s v="SI"/>
    <d v="1900-01-01T23:08:00"/>
    <n v="71.133333333476912"/>
    <d v="1899-12-30T00:17:00"/>
    <s v="SI"/>
    <n v="0.28333333320915699"/>
    <d v="1900-01-01T23:38:00"/>
    <n v="71.633333333360497"/>
    <x v="1"/>
    <d v="1899-12-30T02:00:00"/>
    <s v="NIGHT"/>
    <s v="MRKU4053682"/>
    <s v="CTU FLEVOKUST BV"/>
    <n v="380"/>
    <e v="#N/A"/>
    <n v="35"/>
    <n v="0"/>
    <n v="3"/>
    <s v="NIGHT"/>
    <s v="CTU FLEVOKUST BVNIGHT"/>
    <n v="380"/>
    <n v="0"/>
    <n v="380"/>
    <m/>
  </r>
  <r>
    <s v="MAREN MAERSK"/>
    <s v="Rotterdam"/>
    <d v="2024-09-15T02:52:00"/>
    <x v="86"/>
    <x v="0"/>
    <s v="MAERSK"/>
    <s v="MRKU4524458"/>
    <s v="LELYSTAD"/>
    <d v="2024-09-17T09:00:00"/>
    <d v="2024-09-17T15:35:00"/>
    <x v="943"/>
    <d v="2024-09-17T16:50:00"/>
    <x v="1"/>
    <s v="NO"/>
    <n v="0"/>
    <n v="38"/>
    <x v="8"/>
    <d v="2024-09-17T15:35:00"/>
    <d v="1900-01-01T06:08:00"/>
    <n v="54.133333333418705"/>
    <x v="1"/>
    <x v="29"/>
    <n v="8.0000000000582077"/>
    <s v="SI"/>
    <d v="1900-01-01T14:08:00"/>
    <n v="62.133333333476912"/>
    <d v="1899-12-30T00:00:00"/>
    <s v="SI"/>
    <n v="0"/>
    <d v="1900-01-01T13:58:00"/>
    <n v="61.966666666790843"/>
    <x v="1"/>
    <d v="1899-12-30T17:00:00"/>
    <s v="NO"/>
    <s v="MRKU4524458"/>
    <s v="CTU FLEVOKUST BV"/>
    <n v="380"/>
    <e v="#N/A"/>
    <n v="35"/>
    <n v="0"/>
    <n v="2"/>
    <s v="WEEK"/>
    <s v="CTU FLEVOKUST BVWEEK"/>
    <n v="380"/>
    <n v="0"/>
    <n v="380"/>
    <m/>
  </r>
  <r>
    <s v="MAREN MAERSK"/>
    <s v="Rotterdam"/>
    <d v="2024-09-15T02:52:00"/>
    <x v="86"/>
    <x v="0"/>
    <s v="MAERSK"/>
    <s v="MRKU4598126"/>
    <s v="SIMEI LELYSTAD"/>
    <d v="2024-09-17T09:00:00"/>
    <d v="2024-09-19T09:28:00"/>
    <x v="944"/>
    <d v="2024-09-19T09:31:00"/>
    <x v="1"/>
    <s v="NO"/>
    <n v="1"/>
    <n v="38"/>
    <x v="8"/>
    <d v="2024-09-19T09:28:00"/>
    <d v="1900-01-01T06:08:00"/>
    <n v="54.133333333418705"/>
    <x v="1"/>
    <x v="56"/>
    <n v="48.999999999941792"/>
    <s v="NO"/>
    <d v="1900-01-03T07:08:00"/>
    <n v="103.1333333333605"/>
    <d v="1899-12-30T00:00:00"/>
    <s v="SI"/>
    <n v="0"/>
    <d v="1900-01-03T06:39:00"/>
    <n v="102.65000000002328"/>
    <x v="1"/>
    <d v="1899-12-30T10:00:00"/>
    <s v="NO"/>
    <s v="MRKU4598126"/>
    <s v="CTU FLEVOKUST BV"/>
    <n v="380"/>
    <e v="#N/A"/>
    <n v="35"/>
    <n v="35"/>
    <n v="4"/>
    <s v="WEEK"/>
    <s v="CTU FLEVOKUST BVWEEK"/>
    <n v="415"/>
    <n v="0"/>
    <n v="415"/>
    <m/>
  </r>
  <r>
    <s v="MAREN MAERSK"/>
    <s v="Rotterdam"/>
    <d v="2024-09-15T02:52:00"/>
    <x v="86"/>
    <x v="2"/>
    <s v="MAERSK"/>
    <s v="MRKU4651703"/>
    <s v="SIMEI LELYSTAD"/>
    <d v="2024-09-16T04:00:00"/>
    <d v="2024-09-16T10:24:00"/>
    <x v="940"/>
    <d v="2024-09-16T10:40:00"/>
    <x v="0"/>
    <s v="NO"/>
    <n v="0"/>
    <n v="38"/>
    <x v="8"/>
    <d v="2024-09-16T10:24:00"/>
    <d v="1899-12-31T01:08:00"/>
    <n v="25.133333333360497"/>
    <x v="0"/>
    <x v="8"/>
    <n v="6"/>
    <s v="SI"/>
    <d v="1899-12-31T07:08:00"/>
    <n v="31.133333333360497"/>
    <d v="1899-12-30T00:24:00"/>
    <s v="SI"/>
    <n v="0.40000000008149073"/>
    <d v="1899-12-31T07:48:00"/>
    <n v="31.800000000104774"/>
    <x v="0"/>
    <d v="1899-12-30T10:00:00"/>
    <s v="NO"/>
    <s v="MRKU4651703"/>
    <s v="OM TRANSPORT"/>
    <n v="475"/>
    <e v="#N/A"/>
    <n v="50"/>
    <n v="0"/>
    <n v="1"/>
    <s v="WEEK"/>
    <s v="OM TRANSPORTWEEK"/>
    <n v="475"/>
    <n v="25"/>
    <n v="500"/>
    <m/>
  </r>
  <r>
    <s v="MAREN MAERSK"/>
    <s v="Rotterdam"/>
    <d v="2024-09-15T02:52:00"/>
    <x v="86"/>
    <x v="0"/>
    <s v="MAERSK"/>
    <s v="MRKU4771416"/>
    <s v="LELYSTAD"/>
    <d v="2024-09-17T09:00:00"/>
    <d v="2024-09-17T23:44:00"/>
    <x v="945"/>
    <d v="2024-09-17T23:58:00"/>
    <x v="1"/>
    <s v="NO"/>
    <n v="0"/>
    <n v="38"/>
    <x v="8"/>
    <d v="2024-09-17T23:44:00"/>
    <d v="1900-01-01T06:08:00"/>
    <n v="54.133333333418705"/>
    <x v="1"/>
    <x v="13"/>
    <n v="12.999999999941792"/>
    <s v="SI"/>
    <d v="1900-01-01T19:08:00"/>
    <n v="67.133333333360497"/>
    <d v="1899-12-30T01:44:00"/>
    <s v="NO"/>
    <n v="1.7333333333954215"/>
    <d v="1900-01-01T21:06:00"/>
    <n v="69.10000000015134"/>
    <x v="1"/>
    <d v="1899-12-30T22:00:00"/>
    <s v="NIGHT"/>
    <s v="MRKU4771416"/>
    <s v="CTU FLEVOKUST BV"/>
    <n v="380"/>
    <e v="#N/A"/>
    <n v="35"/>
    <n v="0"/>
    <n v="2"/>
    <s v="NIGHT"/>
    <s v="CTU FLEVOKUST BVNIGHT"/>
    <n v="380"/>
    <n v="0"/>
    <n v="380"/>
    <m/>
  </r>
  <r>
    <s v="MAREN MAERSK"/>
    <s v="Rotterdam"/>
    <d v="2024-09-15T02:52:00"/>
    <x v="86"/>
    <x v="2"/>
    <s v="MAERSK"/>
    <s v="MRKU5002627"/>
    <s v="SIMEI LELYSTAD"/>
    <d v="2024-09-16T04:00:00"/>
    <d v="2024-09-16T08:47:00"/>
    <x v="946"/>
    <d v="2024-09-16T07:45:00"/>
    <x v="0"/>
    <s v="NO"/>
    <n v="1"/>
    <n v="38"/>
    <x v="8"/>
    <d v="2024-09-16T08:47:00"/>
    <d v="1899-12-31T01:08:00"/>
    <n v="25.133333333360497"/>
    <x v="0"/>
    <x v="5"/>
    <n v="4.5"/>
    <s v="SI"/>
    <d v="1899-12-31T05:38:00"/>
    <n v="29.633333333360497"/>
    <d v="1899-12-30T00:17:00"/>
    <s v="SI"/>
    <n v="0.28333333338377997"/>
    <d v="1899-12-31T04:53:00"/>
    <n v="28.883333333360497"/>
    <x v="0"/>
    <d v="1899-12-30T08:30:00"/>
    <s v="NO"/>
    <s v="MRKU5002627"/>
    <s v="OM TRANSPORT"/>
    <n v="475"/>
    <e v="#N/A"/>
    <n v="50"/>
    <n v="50"/>
    <n v="1"/>
    <s v="WEEK"/>
    <s v="OM TRANSPORTWEEK"/>
    <n v="525"/>
    <n v="25"/>
    <n v="550"/>
    <m/>
  </r>
  <r>
    <s v="MAREN MAERSK"/>
    <s v="Rotterdam"/>
    <d v="2024-09-15T02:52:00"/>
    <x v="86"/>
    <x v="2"/>
    <s v="MAERSK"/>
    <s v="MRKU5027230"/>
    <s v="LELYSTAD"/>
    <d v="2024-09-16T04:00:00"/>
    <d v="2024-09-17T03:05:00"/>
    <x v="947"/>
    <d v="2024-09-17T05:00:00"/>
    <x v="0"/>
    <s v="NO"/>
    <n v="0"/>
    <n v="38"/>
    <x v="8"/>
    <d v="2024-09-17T03:05:00"/>
    <d v="1899-12-31T01:08:00"/>
    <n v="25.133333333360497"/>
    <x v="0"/>
    <x v="20"/>
    <n v="23.000000000058208"/>
    <s v="SI"/>
    <d v="1900-01-01T00:08:00"/>
    <n v="48.133333333418705"/>
    <d v="1899-12-30T00:05:00"/>
    <s v="SI"/>
    <n v="8.3333333255723119E-2"/>
    <d v="1900-01-01T02:08:00"/>
    <n v="50.133333333476912"/>
    <x v="1"/>
    <d v="1899-12-30T03:00:00"/>
    <s v="NIGHT"/>
    <s v="MRKU5027230"/>
    <s v="OM TRANSPORT"/>
    <n v="475"/>
    <e v="#N/A"/>
    <n v="50"/>
    <n v="0"/>
    <n v="2"/>
    <s v="NIGHT"/>
    <s v="OM TRANSPORTNIGHT"/>
    <n v="475"/>
    <n v="25"/>
    <n v="500"/>
    <m/>
  </r>
  <r>
    <s v="MAREN MAERSK"/>
    <s v="Rotterdam"/>
    <d v="2024-09-15T02:52:00"/>
    <x v="86"/>
    <x v="3"/>
    <s v="MAERSK"/>
    <s v="MRKU5254193"/>
    <s v="SIMEI LELYSTAD"/>
    <d v="2024-09-16T04:00:00"/>
    <d v="2024-09-16T12:26:00"/>
    <x v="948"/>
    <d v="2024-09-16T11:25:00"/>
    <x v="0"/>
    <s v="NO"/>
    <n v="1"/>
    <n v="38"/>
    <x v="8"/>
    <d v="2024-09-16T12:26:00"/>
    <d v="1899-12-31T01:08:00"/>
    <n v="25.133333333360497"/>
    <x v="0"/>
    <x v="0"/>
    <n v="7.5"/>
    <s v="SI"/>
    <d v="1899-12-31T08:38:00"/>
    <n v="32.633333333360497"/>
    <d v="1899-12-30T00:56:00"/>
    <s v="NO"/>
    <n v="0.93333333340706304"/>
    <d v="1899-12-31T08:33:00"/>
    <n v="32.550000000104774"/>
    <x v="0"/>
    <d v="1899-12-30T11:30:00"/>
    <s v="NO"/>
    <s v="MRKU5254193"/>
    <s v="MSI"/>
    <n v="480"/>
    <e v="#N/A"/>
    <n v="50"/>
    <n v="50"/>
    <n v="1"/>
    <s v="WEEK"/>
    <s v="MSIWEEK"/>
    <n v="530"/>
    <n v="25"/>
    <n v="555"/>
    <m/>
  </r>
  <r>
    <s v="MAREN MAERSK"/>
    <s v="Rotterdam"/>
    <d v="2024-09-15T02:52:00"/>
    <x v="86"/>
    <x v="0"/>
    <s v="MAERSK"/>
    <s v="MRKU5379077"/>
    <s v="SIMEI LELYSTAD"/>
    <d v="2024-09-17T09:00:00"/>
    <d v="2024-09-18T11:14:00"/>
    <x v="949"/>
    <d v="2024-09-18T11:20:00"/>
    <x v="1"/>
    <s v="NO"/>
    <n v="0"/>
    <n v="38"/>
    <x v="8"/>
    <d v="2024-09-18T11:14:00"/>
    <d v="1900-01-01T06:08:00"/>
    <n v="54.133333333418705"/>
    <x v="1"/>
    <x v="27"/>
    <n v="26.000000000058208"/>
    <s v="NO"/>
    <d v="1900-01-02T08:08:00"/>
    <n v="80.133333333476912"/>
    <d v="1899-12-30T00:14:00"/>
    <s v="SI"/>
    <n v="0.23333333322079852"/>
    <d v="1900-01-02T08:28:00"/>
    <n v="80.466666666674428"/>
    <x v="1"/>
    <d v="1899-12-30T11:00:00"/>
    <s v="NO"/>
    <s v="MRKU5379077"/>
    <s v="CTU FLEVOKUST BV"/>
    <n v="380"/>
    <e v="#N/A"/>
    <n v="35"/>
    <n v="0"/>
    <n v="3"/>
    <s v="WEEK"/>
    <s v="CTU FLEVOKUST BVWEEK"/>
    <n v="380"/>
    <n v="0"/>
    <n v="380"/>
    <m/>
  </r>
  <r>
    <s v="MAREN MAERSK"/>
    <s v="Rotterdam"/>
    <d v="2024-09-15T02:52:00"/>
    <x v="86"/>
    <x v="2"/>
    <s v="MAERSK"/>
    <s v="MRKU5481659"/>
    <s v="LELYSTAD"/>
    <d v="2024-09-16T04:00:00"/>
    <d v="2024-09-16T16:12:00"/>
    <x v="950"/>
    <d v="2024-09-16T16:50:00"/>
    <x v="0"/>
    <s v="CLEANING"/>
    <n v="0"/>
    <n v="38"/>
    <x v="8"/>
    <d v="2024-09-16T16:12:00"/>
    <d v="1899-12-31T01:08:00"/>
    <n v="25.133333333360497"/>
    <x v="0"/>
    <x v="17"/>
    <n v="11.000000000058208"/>
    <s v="SI"/>
    <d v="1899-12-31T12:08:00"/>
    <n v="36.133333333418705"/>
    <d v="1899-12-30T01:12:00"/>
    <s v="NO"/>
    <n v="1.2000000000698492"/>
    <d v="1899-12-31T13:58:00"/>
    <n v="37.966666666790843"/>
    <x v="0"/>
    <d v="1899-12-30T15:00:00"/>
    <s v="NO"/>
    <s v="MRKU5481659"/>
    <s v="OM TRANSPORT"/>
    <n v="475"/>
    <n v="110"/>
    <n v="50"/>
    <n v="0"/>
    <n v="1"/>
    <s v="WEEK"/>
    <s v="OM TRANSPORTWEEK"/>
    <n v="585"/>
    <n v="25"/>
    <n v="610"/>
    <m/>
  </r>
  <r>
    <s v="MAREN MAERSK"/>
    <s v="Rotterdam"/>
    <d v="2024-09-15T02:52:00"/>
    <x v="86"/>
    <x v="0"/>
    <s v="MAERSK"/>
    <s v="MRKU5485865"/>
    <s v="SIMEI LELYSTAD"/>
    <d v="2024-09-17T06:00:00"/>
    <d v="2024-09-17T06:59:00"/>
    <x v="951"/>
    <d v="2024-09-17T06:05:00"/>
    <x v="1"/>
    <s v="NO"/>
    <n v="1"/>
    <n v="38"/>
    <x v="8"/>
    <d v="2024-09-17T06:59:00"/>
    <d v="1900-01-01T03:08:00"/>
    <n v="51.133333333418705"/>
    <x v="1"/>
    <x v="1"/>
    <n v="0"/>
    <s v="SI"/>
    <d v="1900-01-01T03:08:00"/>
    <n v="51.133333333418705"/>
    <d v="1899-12-30T00:59:00"/>
    <s v="NO"/>
    <n v="0.9833333333954215"/>
    <d v="1900-01-01T03:13:00"/>
    <n v="51.216666666674428"/>
    <x v="1"/>
    <d v="1899-12-30T06:00:00"/>
    <s v="NO"/>
    <s v="MRKU5485865"/>
    <s v="CTU FLEVOKUST BV"/>
    <n v="380"/>
    <e v="#N/A"/>
    <n v="35"/>
    <n v="35"/>
    <n v="2"/>
    <s v="WEEK"/>
    <s v="CTU FLEVOKUST BVWEEK"/>
    <n v="415"/>
    <n v="0"/>
    <n v="415"/>
    <m/>
  </r>
  <r>
    <s v="MAREN MAERSK"/>
    <s v="Rotterdam"/>
    <d v="2024-09-15T02:52:00"/>
    <x v="86"/>
    <x v="0"/>
    <s v="MAERSK"/>
    <s v="MRKU5519060"/>
    <s v="LELYSTAD"/>
    <d v="2024-09-16T04:00:00"/>
    <d v="2024-09-16T15:00:00"/>
    <x v="950"/>
    <d v="2024-09-16T16:12:00"/>
    <x v="0"/>
    <s v="NO"/>
    <n v="0"/>
    <n v="38"/>
    <x v="8"/>
    <d v="2024-09-16T15:00:00"/>
    <d v="1899-12-31T01:08:00"/>
    <n v="25.133333333360497"/>
    <x v="0"/>
    <x v="17"/>
    <n v="11.000000000058208"/>
    <s v="SI"/>
    <d v="1899-12-31T12:08:00"/>
    <n v="36.133333333418705"/>
    <d v="1899-12-30T00:00:00"/>
    <s v="SI"/>
    <n v="0"/>
    <d v="1899-12-31T13:20:00"/>
    <n v="37.333333333488554"/>
    <x v="0"/>
    <d v="1899-12-30T15:00:00"/>
    <s v="NO"/>
    <s v="MRKU5519060"/>
    <s v="CTU FLEVOKUST BV"/>
    <n v="520"/>
    <e v="#N/A"/>
    <n v="35"/>
    <n v="0"/>
    <n v="1"/>
    <s v="WEEK"/>
    <s v="CTU FLEVOKUST BVWEEK"/>
    <n v="520"/>
    <n v="0"/>
    <n v="520"/>
    <m/>
  </r>
  <r>
    <s v="MAREN MAERSK"/>
    <s v="Rotterdam"/>
    <d v="2024-09-15T02:52:00"/>
    <x v="86"/>
    <x v="0"/>
    <s v="MAERSK"/>
    <s v="MRKU5790961"/>
    <s v="SIMEI LELYSTAD"/>
    <d v="2024-09-17T09:00:00"/>
    <d v="2024-09-18T18:46:00"/>
    <x v="952"/>
    <d v="2024-09-18T18:55:00"/>
    <x v="1"/>
    <s v="NO"/>
    <n v="0"/>
    <n v="38"/>
    <x v="8"/>
    <d v="2024-09-18T18:46:00"/>
    <d v="1900-01-01T06:08:00"/>
    <n v="54.133333333418705"/>
    <x v="1"/>
    <x v="112"/>
    <n v="34.5"/>
    <s v="NO"/>
    <d v="1900-01-02T16:38:00"/>
    <n v="88.633333333418705"/>
    <d v="1899-12-30T00:00:00"/>
    <s v="SI"/>
    <n v="0"/>
    <d v="1900-01-02T16:03:00"/>
    <n v="88.050000000104774"/>
    <x v="1"/>
    <d v="1899-12-30T19:30:00"/>
    <s v="NO"/>
    <s v="MRKU5790961"/>
    <s v="CTU FLEVOKUST BV"/>
    <n v="380"/>
    <e v="#N/A"/>
    <n v="35"/>
    <n v="0"/>
    <n v="3"/>
    <s v="WEEK"/>
    <s v="CTU FLEVOKUST BVWEEK"/>
    <n v="380"/>
    <n v="0"/>
    <n v="380"/>
    <m/>
  </r>
  <r>
    <s v="MAREN MAERSK"/>
    <s v="Rotterdam"/>
    <d v="2024-09-15T02:52:00"/>
    <x v="86"/>
    <x v="2"/>
    <s v="MAERSK"/>
    <s v="MRKU5891545"/>
    <s v="SIMEI LELYSTAD"/>
    <d v="2024-09-16T04:00:00"/>
    <d v="2024-09-17T02:07:00"/>
    <x v="953"/>
    <d v="2024-09-17T01:05:00"/>
    <x v="0"/>
    <s v="NO"/>
    <n v="1"/>
    <n v="38"/>
    <x v="8"/>
    <d v="2024-09-17T02:07:00"/>
    <d v="1899-12-31T01:08:00"/>
    <n v="25.133333333360497"/>
    <x v="0"/>
    <x v="28"/>
    <n v="21"/>
    <s v="SI"/>
    <d v="1899-12-31T22:08:00"/>
    <n v="46.133333333360497"/>
    <d v="1899-12-30T01:07:00"/>
    <s v="NO"/>
    <n v="1.1166666666395031"/>
    <d v="1899-12-31T22:13:00"/>
    <n v="46.216666666790843"/>
    <x v="0"/>
    <d v="1899-12-30T01:00:00"/>
    <s v="NIGHT"/>
    <s v="MRKU5891545"/>
    <s v="OM TRANSPORT"/>
    <n v="475"/>
    <e v="#N/A"/>
    <n v="50"/>
    <n v="50"/>
    <n v="2"/>
    <s v="NIGHT"/>
    <s v="OM TRANSPORTNIGHT"/>
    <n v="525"/>
    <n v="25"/>
    <n v="550"/>
    <m/>
  </r>
  <r>
    <s v="MAREN MAERSK"/>
    <s v="Rotterdam"/>
    <d v="2024-09-15T02:52:00"/>
    <x v="86"/>
    <x v="2"/>
    <s v="MAERSK"/>
    <s v="MRKU6024580"/>
    <s v="SIMEI LELYSTAD"/>
    <d v="2024-09-16T04:00:00"/>
    <d v="2024-09-16T18:21:00"/>
    <x v="954"/>
    <d v="2024-09-16T17:20:00"/>
    <x v="0"/>
    <s v="NO"/>
    <n v="1"/>
    <n v="38"/>
    <x v="8"/>
    <d v="2024-09-16T18:21:00"/>
    <d v="1899-12-31T01:08:00"/>
    <n v="25.133333333360497"/>
    <x v="0"/>
    <x v="23"/>
    <n v="12"/>
    <s v="SI"/>
    <d v="1899-12-31T13:08:00"/>
    <n v="37.133333333360497"/>
    <d v="1899-12-30T02:21:00"/>
    <s v="NO"/>
    <n v="2.3499999999767169"/>
    <d v="1899-12-31T14:28:00"/>
    <n v="38.466666666674428"/>
    <x v="0"/>
    <d v="1899-12-30T16:00:00"/>
    <s v="NO"/>
    <s v="MRKU6024580"/>
    <s v="OM TRANSPORT"/>
    <n v="475"/>
    <e v="#N/A"/>
    <n v="50"/>
    <n v="50"/>
    <n v="1"/>
    <s v="WEEK"/>
    <s v="OM TRANSPORTWEEK"/>
    <n v="525"/>
    <n v="25"/>
    <n v="550"/>
    <m/>
  </r>
  <r>
    <s v="MAREN MAERSK"/>
    <s v="Rotterdam"/>
    <d v="2024-09-15T02:52:00"/>
    <x v="86"/>
    <x v="2"/>
    <s v="MAERSK"/>
    <s v="MRKU6199378"/>
    <s v="SIMEI LELYSTAD"/>
    <d v="2024-09-16T04:00:00"/>
    <d v="2024-09-16T13:07:00"/>
    <x v="935"/>
    <d v="2024-09-16T12:35:00"/>
    <x v="0"/>
    <s v="NO"/>
    <n v="1"/>
    <n v="38"/>
    <x v="8"/>
    <d v="2024-09-16T13:07:00"/>
    <d v="1899-12-31T01:08:00"/>
    <n v="25.133333333360497"/>
    <x v="0"/>
    <x v="19"/>
    <n v="9"/>
    <s v="SI"/>
    <d v="1899-12-31T10:08:00"/>
    <n v="34.133333333360497"/>
    <d v="1899-12-30T00:07:00"/>
    <s v="SI"/>
    <n v="0.11666666669771075"/>
    <d v="1899-12-31T09:43:00"/>
    <n v="33.716666666732635"/>
    <x v="0"/>
    <d v="1899-12-30T13:00:00"/>
    <s v="NO"/>
    <s v="MRKU6199378"/>
    <s v="OM TRANSPORT"/>
    <n v="475"/>
    <e v="#N/A"/>
    <n v="50"/>
    <n v="50"/>
    <n v="1"/>
    <s v="WEEK"/>
    <s v="OM TRANSPORTWEEK"/>
    <n v="525"/>
    <n v="25"/>
    <n v="550"/>
    <m/>
  </r>
  <r>
    <s v="MAREN MAERSK"/>
    <s v="Rotterdam"/>
    <d v="2024-09-15T02:52:00"/>
    <x v="86"/>
    <x v="2"/>
    <s v="MAERSK"/>
    <s v="MRKU6433953"/>
    <s v="SIMEI LELYSTAD"/>
    <d v="2024-09-16T04:00:00"/>
    <d v="2024-09-16T21:00:00"/>
    <x v="955"/>
    <d v="2024-09-16T21:10:00"/>
    <x v="0"/>
    <s v="NO"/>
    <n v="1"/>
    <n v="38"/>
    <x v="8"/>
    <d v="2024-09-16T21:00:00"/>
    <d v="1899-12-31T01:08:00"/>
    <n v="25.133333333360497"/>
    <x v="0"/>
    <x v="12"/>
    <n v="18"/>
    <s v="SI"/>
    <d v="1899-12-31T19:08:00"/>
    <n v="43.133333333360497"/>
    <d v="1899-12-30T00:00:00"/>
    <s v="SI"/>
    <n v="0"/>
    <d v="1899-12-31T18:18:00"/>
    <n v="42.300000000104774"/>
    <x v="0"/>
    <d v="1899-12-30T22:00:00"/>
    <s v="NIGHT"/>
    <s v="MRKU6433953"/>
    <s v="OM TRANSPORT"/>
    <n v="475"/>
    <e v="#N/A"/>
    <n v="50"/>
    <n v="50"/>
    <n v="1"/>
    <s v="NIGHT"/>
    <s v="OM TRANSPORTNIGHT"/>
    <n v="525"/>
    <n v="25"/>
    <n v="550"/>
    <m/>
  </r>
  <r>
    <s v="MAREN MAERSK"/>
    <s v="Rotterdam"/>
    <d v="2024-09-15T02:52:00"/>
    <x v="86"/>
    <x v="2"/>
    <s v="MAERSK"/>
    <s v="MRKU6964029"/>
    <s v="LELYSTAD"/>
    <d v="2024-09-15T20:00:00"/>
    <d v="2024-09-15T19:45:00"/>
    <x v="930"/>
    <d v="2024-09-15T20:30:00"/>
    <x v="0"/>
    <s v="CLEANING"/>
    <n v="0"/>
    <n v="37"/>
    <x v="8"/>
    <d v="2024-09-15T19:45:00"/>
    <d v="1899-12-30T17:08:00"/>
    <n v="17.133333333476912"/>
    <x v="0"/>
    <x v="1"/>
    <n v="0"/>
    <s v="SI"/>
    <d v="1899-12-30T17:08:00"/>
    <n v="17.133333333476912"/>
    <d v="1899-12-30T00:00:00"/>
    <s v="SI"/>
    <n v="0"/>
    <d v="1899-12-30T17:38:00"/>
    <n v="17.633333333360497"/>
    <x v="0"/>
    <d v="1899-12-30T20:00:00"/>
    <s v="NIGHT"/>
    <s v="MRKU6964029"/>
    <s v="OM TRANSPORT"/>
    <n v="475"/>
    <n v="110"/>
    <n v="50"/>
    <n v="0"/>
    <n v="7"/>
    <s v="NIGHT"/>
    <s v="OM TRANSPORTNIGHT"/>
    <n v="585"/>
    <n v="25"/>
    <n v="610"/>
    <m/>
  </r>
  <r>
    <s v="MAREN MAERSK"/>
    <s v="Rotterdam"/>
    <d v="2024-09-15T02:52:00"/>
    <x v="86"/>
    <x v="2"/>
    <s v="MAERSK"/>
    <s v="MRKU8780524"/>
    <s v="LELYSTAD"/>
    <d v="2024-09-16T04:00:00"/>
    <d v="2024-09-16T01:40:00"/>
    <x v="956"/>
    <d v="2024-09-16T06:05:00"/>
    <x v="0"/>
    <s v="NO"/>
    <n v="0"/>
    <n v="38"/>
    <x v="8"/>
    <d v="2024-09-16T01:40:00"/>
    <d v="1899-12-31T01:08:00"/>
    <n v="25.133333333360497"/>
    <x v="0"/>
    <x v="1"/>
    <n v="0"/>
    <s v="SI"/>
    <d v="1899-12-31T01:08:00"/>
    <n v="25.133333333360497"/>
    <d v="1899-12-30T00:00:00"/>
    <s v="SI"/>
    <n v="0"/>
    <d v="1899-12-31T03:13:00"/>
    <n v="27.216666666674428"/>
    <x v="0"/>
    <d v="1899-12-30T04:00:00"/>
    <s v="NIGHT"/>
    <s v="MRKU8780524"/>
    <s v="OM TRANSPORT"/>
    <n v="475"/>
    <e v="#N/A"/>
    <n v="50"/>
    <n v="0"/>
    <n v="1"/>
    <s v="NIGHT"/>
    <s v="OM TRANSPORTNIGHT"/>
    <n v="475"/>
    <n v="25"/>
    <n v="500"/>
    <m/>
  </r>
  <r>
    <s v="MAREN MAERSK"/>
    <s v="Rotterdam"/>
    <d v="2024-09-15T02:52:00"/>
    <x v="86"/>
    <x v="2"/>
    <s v="MAERSK"/>
    <s v="MRSU3159477"/>
    <s v="LELYSTAD"/>
    <d v="2024-09-16T04:00:00"/>
    <d v="2024-09-16T10:24:00"/>
    <x v="957"/>
    <d v="2024-09-16T14:20:00"/>
    <x v="0"/>
    <s v="CLEANING"/>
    <n v="0"/>
    <n v="38"/>
    <x v="8"/>
    <d v="2024-09-16T10:24:00"/>
    <d v="1899-12-31T01:08:00"/>
    <n v="25.133333333360497"/>
    <x v="0"/>
    <x v="15"/>
    <n v="7.0000000001164153"/>
    <s v="SI"/>
    <d v="1899-12-31T08:08:00"/>
    <n v="32.133333333476912"/>
    <d v="1899-12-30T00:00:00"/>
    <s v="SI"/>
    <n v="0"/>
    <d v="1899-12-31T11:28:00"/>
    <n v="35.466666666674428"/>
    <x v="0"/>
    <d v="1899-12-30T11:00:00"/>
    <s v="NO"/>
    <s v="MRSU3159477"/>
    <s v="OM TRANSPORT"/>
    <n v="475"/>
    <n v="110"/>
    <n v="50"/>
    <n v="0"/>
    <n v="1"/>
    <s v="WEEK"/>
    <s v="OM TRANSPORTWEEK"/>
    <n v="585"/>
    <n v="25"/>
    <n v="610"/>
    <m/>
  </r>
  <r>
    <s v="MAREN MAERSK"/>
    <s v="Rotterdam"/>
    <d v="2024-09-15T02:52:00"/>
    <x v="86"/>
    <x v="0"/>
    <s v="MAERSK"/>
    <s v="MRSU3819159"/>
    <s v="SIMEI LELYSTAD"/>
    <d v="2024-09-17T09:00:00"/>
    <d v="2024-09-19T20:40:00"/>
    <x v="958"/>
    <d v="2024-09-19T21:20:00"/>
    <x v="1"/>
    <s v="NO"/>
    <n v="0"/>
    <n v="38"/>
    <x v="8"/>
    <d v="2024-09-19T20:40:00"/>
    <d v="1900-01-01T06:08:00"/>
    <n v="54.133333333418705"/>
    <x v="1"/>
    <x v="113"/>
    <n v="60.500000000058208"/>
    <s v="NO"/>
    <d v="1900-01-03T18:38:00"/>
    <n v="114.63333333347691"/>
    <d v="1899-12-30T00:00:00"/>
    <s v="SI"/>
    <n v="0"/>
    <d v="1900-01-03T18:28:00"/>
    <n v="114.46666666679084"/>
    <x v="1"/>
    <d v="1899-12-30T21:30:00"/>
    <s v="NIGHT"/>
    <s v="MRSU3819159"/>
    <s v="CTU FLEVOKUST BV"/>
    <n v="380"/>
    <e v="#N/A"/>
    <n v="35"/>
    <n v="0"/>
    <n v="4"/>
    <s v="NIGHT"/>
    <s v="CTU FLEVOKUST BVNIGHT"/>
    <n v="380"/>
    <n v="0"/>
    <n v="380"/>
    <m/>
  </r>
  <r>
    <s v="MAREN MAERSK"/>
    <s v="Rotterdam"/>
    <d v="2024-09-15T02:52:00"/>
    <x v="86"/>
    <x v="0"/>
    <s v="MAERSK"/>
    <s v="MRSU4591762"/>
    <s v="SIMEI LELYSTAD"/>
    <d v="2024-09-17T09:00:00"/>
    <d v="2024-09-17T21:43:00"/>
    <x v="945"/>
    <d v="2024-09-17T22:05:00"/>
    <x v="1"/>
    <s v="NO"/>
    <n v="0"/>
    <n v="38"/>
    <x v="8"/>
    <d v="2024-09-17T21:43:00"/>
    <d v="1900-01-01T06:08:00"/>
    <n v="54.133333333418705"/>
    <x v="1"/>
    <x v="13"/>
    <n v="12.999999999941792"/>
    <s v="SI"/>
    <d v="1900-01-01T19:08:00"/>
    <n v="67.133333333360497"/>
    <d v="1899-12-30T00:00:00"/>
    <s v="SI"/>
    <n v="0"/>
    <d v="1900-01-01T19:13:00"/>
    <n v="67.216666666790843"/>
    <x v="1"/>
    <d v="1899-12-30T22:00:00"/>
    <s v="NIGHT"/>
    <s v="MRSU4591762"/>
    <s v="CTU FLEVOKUST BV"/>
    <n v="380"/>
    <e v="#N/A"/>
    <n v="35"/>
    <n v="0"/>
    <n v="2"/>
    <s v="NIGHT"/>
    <s v="CTU FLEVOKUST BVNIGHT"/>
    <n v="380"/>
    <n v="0"/>
    <n v="380"/>
    <m/>
  </r>
  <r>
    <s v="MAREN MAERSK"/>
    <s v="Rotterdam"/>
    <d v="2024-09-15T02:52:00"/>
    <x v="86"/>
    <x v="0"/>
    <s v="MAERSK"/>
    <s v="MRSU5115328"/>
    <s v="SIMEI LELYSTAD"/>
    <d v="2024-09-17T09:00:00"/>
    <d v="2024-09-20T02:16:00"/>
    <x v="959"/>
    <d v="2024-09-20T02:25:00"/>
    <x v="1"/>
    <s v="NO"/>
    <n v="0"/>
    <n v="38"/>
    <x v="8"/>
    <d v="2024-09-20T02:16:00"/>
    <d v="1900-01-01T06:08:00"/>
    <n v="54.133333333418705"/>
    <x v="1"/>
    <x v="114"/>
    <n v="65.000000000058208"/>
    <s v="NO"/>
    <d v="1900-01-03T23:08:00"/>
    <n v="119.13333333347691"/>
    <d v="1899-12-30T00:16:00"/>
    <s v="SI"/>
    <n v="0.26666666666278616"/>
    <d v="1900-01-03T23:33:00"/>
    <n v="119.55000000010477"/>
    <x v="1"/>
    <d v="1899-12-30T02:00:00"/>
    <s v="NIGHT"/>
    <s v="MRSU5115328"/>
    <s v="CTU FLEVOKUST BV"/>
    <n v="380"/>
    <e v="#N/A"/>
    <n v="35"/>
    <n v="0"/>
    <n v="5"/>
    <s v="NIGHT"/>
    <s v="CTU FLEVOKUST BVNIGHT"/>
    <n v="380"/>
    <n v="0"/>
    <n v="430"/>
    <n v="50"/>
  </r>
  <r>
    <s v="MAREN MAERSK"/>
    <s v="Rotterdam"/>
    <d v="2024-09-15T02:52:00"/>
    <x v="86"/>
    <x v="3"/>
    <s v="MAERSK"/>
    <s v="MRSU5536841"/>
    <s v="SIMEI LELYSTAD"/>
    <d v="2024-09-16T04:00:00"/>
    <d v="2024-09-16T16:00:00"/>
    <x v="939"/>
    <d v="2024-09-16T16:10:00"/>
    <x v="0"/>
    <s v="NO"/>
    <n v="0"/>
    <n v="38"/>
    <x v="8"/>
    <d v="2024-09-16T16:00:00"/>
    <d v="1899-12-31T01:08:00"/>
    <n v="25.133333333360497"/>
    <x v="0"/>
    <x v="64"/>
    <n v="13.5"/>
    <s v="SI"/>
    <d v="1899-12-31T14:38:00"/>
    <n v="38.633333333360497"/>
    <d v="1899-12-30T00:00:00"/>
    <s v="SI"/>
    <n v="0"/>
    <d v="1899-12-31T13:18:00"/>
    <n v="37.300000000046566"/>
    <x v="0"/>
    <d v="1899-12-30T17:30:00"/>
    <s v="NO"/>
    <s v="MRSU5536841"/>
    <s v="MSI"/>
    <n v="480"/>
    <e v="#N/A"/>
    <n v="50"/>
    <n v="0"/>
    <n v="1"/>
    <s v="WEEK"/>
    <s v="MSIWEEK"/>
    <n v="480"/>
    <n v="25"/>
    <n v="705"/>
    <n v="200"/>
  </r>
  <r>
    <s v="MAREN MAERSK"/>
    <s v="Rotterdam"/>
    <d v="2024-09-15T02:52:00"/>
    <x v="86"/>
    <x v="0"/>
    <s v="MAERSK"/>
    <s v="MRSU5664858"/>
    <s v="LELYSTAD"/>
    <d v="2024-09-17T09:00:00"/>
    <d v="2024-09-17T18:31:00"/>
    <x v="960"/>
    <d v="2024-09-17T20:07:00"/>
    <x v="1"/>
    <s v="NO"/>
    <n v="0"/>
    <n v="38"/>
    <x v="8"/>
    <d v="2024-09-17T18:31:00"/>
    <d v="1900-01-01T06:08:00"/>
    <n v="54.133333333418705"/>
    <x v="1"/>
    <x v="36"/>
    <n v="9.9999999999417923"/>
    <s v="SI"/>
    <d v="1900-01-01T16:08:00"/>
    <n v="64.133333333360497"/>
    <d v="1899-12-30T00:00:00"/>
    <s v="SI"/>
    <n v="0"/>
    <d v="1900-01-01T17:15:00"/>
    <n v="65.25"/>
    <x v="1"/>
    <d v="1899-12-30T19:00:00"/>
    <s v="NO"/>
    <s v="MRSU5664858"/>
    <s v="CTU FLEVOKUST BV"/>
    <n v="380"/>
    <e v="#N/A"/>
    <n v="35"/>
    <n v="0"/>
    <n v="2"/>
    <s v="WEEK"/>
    <s v="CTU FLEVOKUST BVWEEK"/>
    <n v="380"/>
    <n v="0"/>
    <n v="380"/>
    <m/>
  </r>
  <r>
    <s v="MAREN MAERSK"/>
    <s v="Rotterdam"/>
    <d v="2024-09-15T02:52:00"/>
    <x v="86"/>
    <x v="2"/>
    <s v="MAERSK"/>
    <s v="MRSU5871990"/>
    <s v="SIMEI LELYSTAD"/>
    <d v="2024-09-16T04:00:00"/>
    <d v="2024-09-16T19:44:00"/>
    <x v="961"/>
    <d v="2024-09-16T18:40:00"/>
    <x v="0"/>
    <s v="NO"/>
    <n v="1"/>
    <n v="38"/>
    <x v="8"/>
    <d v="2024-09-16T19:44:00"/>
    <d v="1899-12-31T01:08:00"/>
    <n v="25.133333333360497"/>
    <x v="0"/>
    <x v="31"/>
    <n v="15"/>
    <s v="SI"/>
    <d v="1899-12-31T16:08:00"/>
    <n v="40.133333333360497"/>
    <d v="1899-12-30T00:44:00"/>
    <s v="SI"/>
    <n v="0.73333333345362917"/>
    <d v="1899-12-31T15:48:00"/>
    <n v="39.800000000162981"/>
    <x v="0"/>
    <d v="1899-12-30T19:00:00"/>
    <s v="NO"/>
    <s v="MRSU5871990"/>
    <s v="OM TRANSPORT"/>
    <n v="475"/>
    <e v="#N/A"/>
    <n v="50"/>
    <n v="50"/>
    <n v="1"/>
    <s v="WEEK"/>
    <s v="OM TRANSPORTWEEK"/>
    <n v="525"/>
    <n v="25"/>
    <n v="550"/>
    <m/>
  </r>
  <r>
    <s v="MAREN MAERSK"/>
    <s v="Rotterdam"/>
    <d v="2024-09-15T02:52:00"/>
    <x v="86"/>
    <x v="2"/>
    <s v="MAERSK"/>
    <s v="MRSU5951591"/>
    <s v="LELYSTAD"/>
    <d v="2024-09-16T04:00:00"/>
    <d v="2024-09-17T02:54:00"/>
    <x v="947"/>
    <d v="2024-09-17T03:50:00"/>
    <x v="0"/>
    <s v="NO"/>
    <n v="0"/>
    <n v="38"/>
    <x v="8"/>
    <d v="2024-09-17T02:54:00"/>
    <d v="1899-12-31T01:08:00"/>
    <n v="25.133333333360497"/>
    <x v="0"/>
    <x v="20"/>
    <n v="23.000000000058208"/>
    <s v="SI"/>
    <d v="1900-01-01T00:08:00"/>
    <n v="48.133333333418705"/>
    <d v="1899-12-30T00:00:00"/>
    <s v="SI"/>
    <n v="0"/>
    <d v="1900-01-01T00:58:00"/>
    <n v="48.966666666674428"/>
    <x v="1"/>
    <d v="1899-12-30T03:00:00"/>
    <s v="NIGHT"/>
    <s v="MRSU5951591"/>
    <s v="OM TRANSPORT"/>
    <n v="475"/>
    <e v="#N/A"/>
    <n v="50"/>
    <n v="0"/>
    <n v="2"/>
    <s v="NIGHT"/>
    <s v="OM TRANSPORTNIGHT"/>
    <n v="475"/>
    <n v="25"/>
    <n v="500"/>
    <m/>
  </r>
  <r>
    <s v="MAREN MAERSK"/>
    <s v="Rotterdam"/>
    <d v="2024-09-15T02:52:00"/>
    <x v="86"/>
    <x v="3"/>
    <s v="MAERSK"/>
    <s v="MSKU0300847"/>
    <s v="LELYSTAD"/>
    <d v="2024-09-16T04:00:00"/>
    <d v="2024-09-16T04:03:00"/>
    <x v="956"/>
    <d v="2024-09-16T04:30:00"/>
    <x v="0"/>
    <s v="NO"/>
    <n v="0"/>
    <n v="38"/>
    <x v="8"/>
    <d v="2024-09-16T04:03:00"/>
    <d v="1899-12-31T01:08:00"/>
    <n v="25.133333333360497"/>
    <x v="0"/>
    <x v="1"/>
    <n v="0"/>
    <s v="SI"/>
    <d v="1899-12-31T01:08:00"/>
    <n v="25.133333333360497"/>
    <d v="1899-12-30T00:03:00"/>
    <s v="SI"/>
    <n v="4.9999999988358468E-2"/>
    <d v="1899-12-31T01:38:00"/>
    <n v="25.633333333418705"/>
    <x v="0"/>
    <d v="1899-12-30T04:00:00"/>
    <s v="NIGHT"/>
    <s v="MSKU0300847"/>
    <s v="MSI"/>
    <n v="530"/>
    <e v="#N/A"/>
    <n v="50"/>
    <n v="0"/>
    <n v="1"/>
    <s v="NIGHT"/>
    <s v="MSINIGHT"/>
    <n v="530"/>
    <n v="25"/>
    <n v="555"/>
    <m/>
  </r>
  <r>
    <s v="MAREN MAERSK"/>
    <s v="Rotterdam"/>
    <d v="2024-09-15T02:52:00"/>
    <x v="86"/>
    <x v="0"/>
    <s v="MAERSK"/>
    <s v="MSKU0356316"/>
    <s v="SIMEI LELYSTAD"/>
    <d v="2024-09-17T09:00:00"/>
    <d v="2024-09-18T23:36:00"/>
    <x v="962"/>
    <d v="2024-09-18T23:50:00"/>
    <x v="1"/>
    <s v="NO"/>
    <n v="0"/>
    <n v="38"/>
    <x v="8"/>
    <d v="2024-09-18T23:36:00"/>
    <d v="1900-01-01T06:08:00"/>
    <n v="54.133333333418705"/>
    <x v="1"/>
    <x v="115"/>
    <n v="37.5"/>
    <s v="NO"/>
    <d v="1900-01-02T19:38:00"/>
    <n v="91.633333333418705"/>
    <d v="1899-12-30T01:06:00"/>
    <s v="NO"/>
    <n v="1.0999999999185093"/>
    <d v="1900-01-02T20:58:00"/>
    <n v="92.966666666732635"/>
    <x v="1"/>
    <d v="1899-12-30T22:30:00"/>
    <s v="NIGHT"/>
    <s v="MSKU0356316"/>
    <s v="CTU FLEVOKUST BV"/>
    <n v="380"/>
    <e v="#N/A"/>
    <n v="35"/>
    <n v="0"/>
    <n v="3"/>
    <s v="NIGHT"/>
    <s v="CTU FLEVOKUST BVNIGHT"/>
    <n v="380"/>
    <n v="0"/>
    <n v="380"/>
    <m/>
  </r>
  <r>
    <s v="MAREN MAERSK"/>
    <s v="Rotterdam"/>
    <d v="2024-09-15T02:52:00"/>
    <x v="86"/>
    <x v="0"/>
    <s v="MAERSK"/>
    <s v="MSKU0676407"/>
    <s v="LELYSTAD"/>
    <d v="2024-09-16T04:00:00"/>
    <d v="2024-09-16T18:49:00"/>
    <x v="961"/>
    <d v="2024-09-16T19:30:00"/>
    <x v="0"/>
    <s v="CLEANING"/>
    <n v="0"/>
    <n v="38"/>
    <x v="8"/>
    <d v="2024-09-16T18:49:00"/>
    <d v="1899-12-31T01:08:00"/>
    <n v="25.133333333360497"/>
    <x v="0"/>
    <x v="31"/>
    <n v="15"/>
    <s v="SI"/>
    <d v="1899-12-31T16:08:00"/>
    <n v="40.133333333360497"/>
    <d v="1899-12-30T00:00:00"/>
    <s v="SI"/>
    <n v="0"/>
    <d v="1899-12-31T16:38:00"/>
    <n v="40.633333333418705"/>
    <x v="0"/>
    <d v="1899-12-30T19:00:00"/>
    <s v="NO"/>
    <s v="MSKU0676407"/>
    <s v="CTU FLEVOKUST BV"/>
    <n v="520"/>
    <n v="100"/>
    <n v="35"/>
    <n v="0"/>
    <n v="1"/>
    <s v="WEEK"/>
    <s v="CTU FLEVOKUST BVWEEK"/>
    <n v="620"/>
    <n v="0"/>
    <n v="620"/>
    <m/>
  </r>
  <r>
    <s v="MAREN MAERSK"/>
    <s v="Rotterdam"/>
    <d v="2024-09-15T02:52:00"/>
    <x v="86"/>
    <x v="3"/>
    <s v="MAERSK"/>
    <s v="MSKU0793403"/>
    <s v="SIMEI LELYSTAD"/>
    <d v="2024-09-16T04:00:00"/>
    <d v="2024-09-16T14:45:00"/>
    <x v="954"/>
    <d v="2024-09-16T14:55:00"/>
    <x v="0"/>
    <s v="NO"/>
    <n v="1"/>
    <n v="38"/>
    <x v="8"/>
    <d v="2024-09-16T14:45:00"/>
    <d v="1899-12-31T01:08:00"/>
    <n v="25.133333333360497"/>
    <x v="0"/>
    <x v="23"/>
    <n v="12"/>
    <s v="SI"/>
    <d v="1899-12-31T13:08:00"/>
    <n v="37.133333333360497"/>
    <d v="1899-12-30T00:00:00"/>
    <s v="SI"/>
    <n v="0"/>
    <d v="1899-12-31T12:03:00"/>
    <n v="36.050000000162981"/>
    <x v="0"/>
    <d v="1899-12-30T16:00:00"/>
    <s v="NO"/>
    <s v="MSKU0793403"/>
    <s v="MSI"/>
    <n v="480"/>
    <e v="#N/A"/>
    <n v="50"/>
    <n v="50"/>
    <n v="1"/>
    <s v="WEEK"/>
    <s v="MSIWEEK"/>
    <n v="530"/>
    <n v="25"/>
    <n v="555"/>
    <m/>
  </r>
  <r>
    <s v="MAREN MAERSK"/>
    <s v="Rotterdam"/>
    <d v="2024-09-15T02:52:00"/>
    <x v="86"/>
    <x v="0"/>
    <s v="MAERSK"/>
    <s v="MSKU0999673"/>
    <s v="SIMEI LELYSTAD"/>
    <d v="2024-09-17T09:00:00"/>
    <d v="2024-09-18T17:30:00"/>
    <x v="963"/>
    <d v="2024-09-18T16:25:00"/>
    <x v="1"/>
    <s v="NO"/>
    <n v="1"/>
    <n v="38"/>
    <x v="8"/>
    <d v="2024-09-18T17:30:00"/>
    <d v="1900-01-01T06:08:00"/>
    <n v="54.133333333418705"/>
    <x v="1"/>
    <x v="43"/>
    <n v="31.5"/>
    <s v="NO"/>
    <d v="1900-01-02T13:38:00"/>
    <n v="85.633333333418705"/>
    <d v="1899-12-30T01:00:00"/>
    <s v="NO"/>
    <n v="0.99999999994179234"/>
    <d v="1900-01-02T13:33:00"/>
    <n v="85.550000000162981"/>
    <x v="1"/>
    <d v="1899-12-30T16:30:00"/>
    <s v="NO"/>
    <s v="MSKU0999673"/>
    <s v="CTU FLEVOKUST BV"/>
    <n v="380"/>
    <e v="#N/A"/>
    <n v="35"/>
    <n v="35"/>
    <n v="3"/>
    <s v="WEEK"/>
    <s v="CTU FLEVOKUST BVWEEK"/>
    <n v="415"/>
    <n v="0"/>
    <n v="415"/>
    <m/>
  </r>
  <r>
    <s v="MAREN MAERSK"/>
    <s v="Rotterdam"/>
    <d v="2024-09-15T02:52:00"/>
    <x v="86"/>
    <x v="0"/>
    <s v="MAERSK"/>
    <s v="MSKU1063349"/>
    <s v="SIMEI LELYSTAD"/>
    <d v="2024-09-17T09:00:00"/>
    <d v="2024-09-19T07:19:00"/>
    <x v="964"/>
    <d v="2024-09-19T07:30:00"/>
    <x v="1"/>
    <s v="NO"/>
    <n v="0"/>
    <n v="38"/>
    <x v="8"/>
    <d v="2024-09-19T07:19:00"/>
    <d v="1900-01-01T06:08:00"/>
    <n v="54.133333333418705"/>
    <x v="1"/>
    <x v="86"/>
    <n v="46.5"/>
    <s v="NO"/>
    <d v="1900-01-03T04:38:00"/>
    <n v="100.6333333334187"/>
    <d v="1899-12-30T00:00:00"/>
    <s v="SI"/>
    <n v="0"/>
    <d v="1900-01-03T04:38:00"/>
    <n v="100.6333333334187"/>
    <x v="1"/>
    <d v="1899-12-30T07:30:00"/>
    <s v="NO"/>
    <s v="MSKU1063349"/>
    <s v="CTU FLEVOKUST BV"/>
    <n v="380"/>
    <e v="#N/A"/>
    <n v="35"/>
    <n v="0"/>
    <n v="4"/>
    <s v="WEEK"/>
    <s v="CTU FLEVOKUST BVWEEK"/>
    <n v="380"/>
    <n v="0"/>
    <n v="380"/>
    <m/>
  </r>
  <r>
    <s v="MAREN MAERSK"/>
    <s v="Rotterdam"/>
    <d v="2024-09-15T02:52:00"/>
    <x v="86"/>
    <x v="0"/>
    <s v="MAERSK"/>
    <s v="MSKU1197688"/>
    <s v="SIMEI LELYSTAD"/>
    <d v="2024-09-17T09:00:00"/>
    <d v="2024-09-18T07:16:00"/>
    <x v="965"/>
    <d v="2024-09-18T07:25:00"/>
    <x v="1"/>
    <s v="NO"/>
    <n v="0"/>
    <n v="38"/>
    <x v="8"/>
    <d v="2024-09-18T07:16:00"/>
    <d v="1900-01-01T06:08:00"/>
    <n v="54.133333333418705"/>
    <x v="1"/>
    <x v="20"/>
    <n v="23.000000000058208"/>
    <s v="SI"/>
    <d v="1900-01-02T05:08:00"/>
    <n v="77.133333333476912"/>
    <d v="1899-12-30T00:00:00"/>
    <s v="SI"/>
    <n v="0"/>
    <d v="1900-01-02T04:33:00"/>
    <n v="76.550000000162981"/>
    <x v="1"/>
    <d v="1899-12-30T08:00:00"/>
    <s v="NO"/>
    <s v="MSKU1197688"/>
    <s v="CTU FLEVOKUST BV"/>
    <n v="380"/>
    <e v="#N/A"/>
    <n v="35"/>
    <n v="0"/>
    <n v="3"/>
    <s v="WEEK"/>
    <s v="CTU FLEVOKUST BVWEEK"/>
    <n v="380"/>
    <n v="0"/>
    <n v="380"/>
    <m/>
  </r>
  <r>
    <s v="MAREN MAERSK"/>
    <s v="Rotterdam"/>
    <d v="2024-09-15T02:52:00"/>
    <x v="86"/>
    <x v="3"/>
    <s v="MAERSK"/>
    <s v="MSKU1700880"/>
    <s v="SIMEI LELYSTAD"/>
    <d v="2024-09-16T04:00:00"/>
    <d v="2024-09-16T18:05:00"/>
    <x v="961"/>
    <d v="2024-09-16T18:15:00"/>
    <x v="0"/>
    <s v="NO"/>
    <n v="0"/>
    <n v="38"/>
    <x v="8"/>
    <d v="2024-09-16T18:05:00"/>
    <d v="1899-12-31T01:08:00"/>
    <n v="25.133333333360497"/>
    <x v="0"/>
    <x v="31"/>
    <n v="15"/>
    <s v="SI"/>
    <d v="1899-12-31T16:08:00"/>
    <n v="40.133333333360497"/>
    <d v="1899-12-30T00:00:00"/>
    <s v="SI"/>
    <n v="0"/>
    <d v="1899-12-31T15:23:00"/>
    <n v="39.383333333360497"/>
    <x v="0"/>
    <d v="1899-12-30T19:00:00"/>
    <s v="NO"/>
    <s v="MSKU1700880"/>
    <s v="MSI"/>
    <n v="480"/>
    <e v="#N/A"/>
    <n v="50"/>
    <n v="0"/>
    <n v="1"/>
    <s v="WEEK"/>
    <s v="MSIWEEK"/>
    <n v="480"/>
    <n v="25"/>
    <n v="505"/>
    <m/>
  </r>
  <r>
    <s v="MAREN MAERSK"/>
    <s v="Rotterdam"/>
    <d v="2024-09-15T02:52:00"/>
    <x v="86"/>
    <x v="0"/>
    <s v="MAERSK"/>
    <s v="MSKU1993983"/>
    <s v="SIMEI LELYSTAD"/>
    <d v="2024-09-17T09:00:00"/>
    <d v="2024-09-19T15:00:00"/>
    <x v="966"/>
    <d v="2024-09-19T15:10:00"/>
    <x v="1"/>
    <s v="NO"/>
    <n v="0"/>
    <n v="38"/>
    <x v="8"/>
    <d v="2024-09-19T15:00:00"/>
    <d v="1900-01-01T06:08:00"/>
    <n v="54.133333333418705"/>
    <x v="1"/>
    <x v="116"/>
    <n v="54"/>
    <s v="NO"/>
    <d v="1900-01-03T12:08:00"/>
    <n v="108.1333333334187"/>
    <d v="1899-12-30T00:00:00"/>
    <s v="SI"/>
    <n v="0"/>
    <d v="1900-01-03T12:18:00"/>
    <n v="108.30000000010477"/>
    <x v="1"/>
    <d v="1899-12-30T15:00:00"/>
    <s v="NO"/>
    <s v="MSKU1993983"/>
    <s v="CTU FLEVOKUST BV"/>
    <n v="380"/>
    <e v="#N/A"/>
    <n v="35"/>
    <n v="0"/>
    <n v="4"/>
    <s v="WEEK"/>
    <s v="CTU FLEVOKUST BVWEEK"/>
    <n v="380"/>
    <n v="0"/>
    <n v="380"/>
    <m/>
  </r>
  <r>
    <s v="MAREN MAERSK"/>
    <s v="Rotterdam"/>
    <d v="2024-09-15T02:52:00"/>
    <x v="86"/>
    <x v="0"/>
    <s v="MAERSK"/>
    <s v="MSKU4279687"/>
    <s v="SIMEI LELYSTAD"/>
    <d v="2024-09-17T09:00:00"/>
    <d v="2024-09-20T06:01:00"/>
    <x v="967"/>
    <d v="2024-09-20T06:05:00"/>
    <x v="1"/>
    <s v="NO"/>
    <n v="0"/>
    <n v="38"/>
    <x v="8"/>
    <d v="2024-09-20T06:01:00"/>
    <d v="1900-01-01T06:08:00"/>
    <n v="54.133333333418705"/>
    <x v="1"/>
    <x v="117"/>
    <n v="69"/>
    <s v="NO"/>
    <d v="1900-01-04T03:08:00"/>
    <n v="123.1333333334187"/>
    <d v="1899-12-30T00:01:00"/>
    <s v="SI"/>
    <n v="1.6666666720993817E-2"/>
    <d v="1900-01-04T03:13:00"/>
    <n v="123.21666666667443"/>
    <x v="1"/>
    <d v="1899-12-30T06:00:00"/>
    <s v="NO"/>
    <s v="MSKU4279687"/>
    <s v="CTU FLEVOKUST BV"/>
    <n v="380"/>
    <e v="#N/A"/>
    <n v="35"/>
    <n v="0"/>
    <n v="5"/>
    <s v="WEEK"/>
    <s v="CTU FLEVOKUST BVWEEK"/>
    <n v="380"/>
    <n v="0"/>
    <n v="380"/>
    <m/>
  </r>
  <r>
    <s v="MAREN MAERSK"/>
    <s v="Rotterdam"/>
    <d v="2024-09-15T02:52:00"/>
    <x v="86"/>
    <x v="3"/>
    <s v="MAERSK"/>
    <s v="MSKU4643187"/>
    <s v="XPO TALLER LELYSTAD"/>
    <d v="2024-09-16T04:00:00"/>
    <d v="2024-09-16T08:54:00"/>
    <x v="920"/>
    <d v="2024-09-16T07:20:00"/>
    <x v="0"/>
    <s v="NO"/>
    <n v="2"/>
    <n v="38"/>
    <x v="8"/>
    <d v="2024-09-16T08:54:00"/>
    <d v="1899-12-31T01:08:00"/>
    <n v="25.133333333360497"/>
    <x v="0"/>
    <x v="6"/>
    <n v="3"/>
    <s v="SI"/>
    <d v="1899-12-31T04:08:00"/>
    <n v="28.133333333360497"/>
    <d v="1899-12-30T01:54:00"/>
    <s v="NO"/>
    <n v="1.9000000000814907"/>
    <d v="1899-12-31T04:28:00"/>
    <n v="28.466666666732635"/>
    <x v="0"/>
    <d v="1899-12-30T07:00:00"/>
    <s v="NO"/>
    <s v="MSKU4643187"/>
    <s v="MSI"/>
    <n v="480"/>
    <e v="#N/A"/>
    <n v="50"/>
    <n v="100"/>
    <n v="1"/>
    <s v="WEEK"/>
    <s v="MSIWEEK"/>
    <n v="580"/>
    <n v="25"/>
    <n v="605"/>
    <m/>
  </r>
  <r>
    <s v="MAREN MAERSK"/>
    <s v="Rotterdam"/>
    <d v="2024-09-15T02:52:00"/>
    <x v="86"/>
    <x v="3"/>
    <s v="MAERSK"/>
    <s v="MSKU4650490"/>
    <s v="SIMEI LELYSTAD"/>
    <d v="2024-09-16T04:00:00"/>
    <d v="2024-09-16T20:50:00"/>
    <x v="938"/>
    <d v="2024-09-16T19:55:00"/>
    <x v="0"/>
    <s v="NO"/>
    <n v="1"/>
    <n v="38"/>
    <x v="8"/>
    <d v="2024-09-16T20:50:00"/>
    <d v="1899-12-31T01:08:00"/>
    <n v="25.133333333360497"/>
    <x v="0"/>
    <x v="24"/>
    <n v="16.5"/>
    <s v="SI"/>
    <d v="1899-12-31T17:38:00"/>
    <n v="41.633333333360497"/>
    <d v="1899-12-30T00:20:00"/>
    <s v="SI"/>
    <n v="0.33333333337213844"/>
    <d v="1899-12-31T17:03:00"/>
    <n v="41.050000000046566"/>
    <x v="0"/>
    <d v="1899-12-30T20:30:00"/>
    <s v="NIGHT"/>
    <s v="MSKU4650490"/>
    <s v="MSI"/>
    <n v="530"/>
    <e v="#N/A"/>
    <n v="50"/>
    <n v="50"/>
    <n v="1"/>
    <s v="NIGHT"/>
    <s v="MSINIGHT"/>
    <n v="580"/>
    <n v="25"/>
    <n v="605"/>
    <m/>
  </r>
  <r>
    <s v="MAREN MAERSK"/>
    <s v="Rotterdam"/>
    <d v="2024-09-15T02:52:00"/>
    <x v="86"/>
    <x v="2"/>
    <s v="MAERSK"/>
    <s v="MSKU4741239"/>
    <s v="SIMEI LELYSTAD"/>
    <d v="2024-09-16T04:00:00"/>
    <d v="2024-09-16T22:58:00"/>
    <x v="968"/>
    <d v="2024-09-17T01:50:00"/>
    <x v="0"/>
    <s v="NO"/>
    <n v="0"/>
    <n v="38"/>
    <x v="8"/>
    <d v="2024-09-16T22:58:00"/>
    <d v="1899-12-31T01:08:00"/>
    <n v="25.133333333360497"/>
    <x v="0"/>
    <x v="44"/>
    <n v="22.5"/>
    <s v="SI"/>
    <d v="1899-12-31T23:38:00"/>
    <n v="47.633333333360497"/>
    <d v="1899-12-30T00:00:00"/>
    <s v="SI"/>
    <n v="0"/>
    <d v="1899-12-31T22:58:00"/>
    <n v="46.966666666790843"/>
    <x v="0"/>
    <d v="1899-12-30T02:30:00"/>
    <s v="NIGHT"/>
    <s v="MSKU4741239"/>
    <s v="OM TRANSPORT"/>
    <n v="475"/>
    <e v="#N/A"/>
    <n v="50"/>
    <n v="0"/>
    <n v="2"/>
    <s v="NIGHT"/>
    <s v="OM TRANSPORTNIGHT"/>
    <n v="475"/>
    <n v="25"/>
    <n v="500"/>
    <m/>
  </r>
  <r>
    <s v="MAREN MAERSK"/>
    <s v="Rotterdam"/>
    <d v="2024-09-15T02:52:00"/>
    <x v="86"/>
    <x v="2"/>
    <s v="MAERSK"/>
    <s v="MSKU4784101"/>
    <s v="SIMEI LELYSTAD"/>
    <d v="2024-09-15T22:00:00"/>
    <d v="2024-09-16T00:30:00"/>
    <x v="969"/>
    <d v="2024-09-15T20:00:00"/>
    <x v="0"/>
    <s v="NO"/>
    <n v="2"/>
    <n v="38"/>
    <x v="8"/>
    <d v="2024-09-16T00:30:00"/>
    <d v="1899-12-30T19:08:00"/>
    <n v="19.133333333360497"/>
    <x v="0"/>
    <x v="1"/>
    <n v="0"/>
    <s v="SI"/>
    <d v="1899-12-30T19:08:00"/>
    <n v="19.133333333360497"/>
    <d v="1899-12-30T02:30:00"/>
    <s v="NO"/>
    <n v="2.5000000001164153"/>
    <d v="1899-12-30T17:08:00"/>
    <n v="17.133333333476912"/>
    <x v="0"/>
    <d v="1899-12-30T22:00:00"/>
    <s v="NIGHT"/>
    <s v="MSKU4784101"/>
    <s v="OM TRANSPORT"/>
    <n v="475"/>
    <e v="#N/A"/>
    <n v="50"/>
    <n v="100"/>
    <n v="7"/>
    <s v="NIGHT"/>
    <s v="OM TRANSPORTNIGHT"/>
    <n v="575"/>
    <n v="25"/>
    <n v="600"/>
    <m/>
  </r>
  <r>
    <s v="MAREN MAERSK"/>
    <s v="Rotterdam"/>
    <d v="2024-09-15T02:52:00"/>
    <x v="86"/>
    <x v="3"/>
    <s v="MAERSK"/>
    <s v="MSKU4797140"/>
    <s v="LELYSTAD"/>
    <d v="2024-09-16T04:00:00"/>
    <d v="2024-09-16T22:52:00"/>
    <x v="970"/>
    <d v="2024-09-16T23:20:00"/>
    <x v="0"/>
    <s v="NO"/>
    <n v="0"/>
    <n v="38"/>
    <x v="8"/>
    <d v="2024-09-16T22:52:00"/>
    <d v="1899-12-31T01:08:00"/>
    <n v="25.133333333360497"/>
    <x v="0"/>
    <x v="52"/>
    <n v="19.000000000116415"/>
    <s v="SI"/>
    <d v="1899-12-31T20:08:00"/>
    <n v="44.133333333476912"/>
    <d v="1899-12-30T00:00:00"/>
    <s v="SI"/>
    <n v="0"/>
    <d v="1899-12-31T20:28:00"/>
    <n v="44.466666666674428"/>
    <x v="0"/>
    <d v="1899-12-30T23:00:00"/>
    <s v="NIGHT"/>
    <s v="MSKU4797140"/>
    <s v="MSI"/>
    <n v="530"/>
    <e v="#N/A"/>
    <n v="50"/>
    <n v="0"/>
    <n v="1"/>
    <s v="NIGHT"/>
    <s v="MSINIGHT"/>
    <n v="530"/>
    <n v="25"/>
    <n v="555"/>
    <m/>
  </r>
  <r>
    <s v="MAREN MAERSK"/>
    <s v="Rotterdam"/>
    <d v="2024-09-15T02:52:00"/>
    <x v="86"/>
    <x v="2"/>
    <s v="MAERSK"/>
    <s v="MSKU4808287"/>
    <s v="LELYSTAD"/>
    <d v="2024-09-16T04:00:00"/>
    <d v="2024-09-16T05:35:00"/>
    <x v="971"/>
    <d v="2024-09-16T07:35:00"/>
    <x v="0"/>
    <s v="NO"/>
    <n v="0"/>
    <n v="38"/>
    <x v="8"/>
    <d v="2024-09-16T05:35:00"/>
    <d v="1899-12-31T01:08:00"/>
    <n v="25.133333333360497"/>
    <x v="0"/>
    <x v="3"/>
    <n v="2.0000000000582077"/>
    <s v="SI"/>
    <d v="1899-12-31T03:08:00"/>
    <n v="27.133333333418705"/>
    <d v="1899-12-30T00:00:00"/>
    <s v="SI"/>
    <n v="0"/>
    <d v="1899-12-31T04:43:00"/>
    <n v="28.716666666674428"/>
    <x v="0"/>
    <d v="1899-12-30T06:00:00"/>
    <s v="NO"/>
    <s v="MSKU4808287"/>
    <s v="OM TRANSPORT"/>
    <n v="475"/>
    <e v="#N/A"/>
    <n v="50"/>
    <n v="0"/>
    <n v="1"/>
    <s v="WEEK"/>
    <s v="OM TRANSPORTWEEK"/>
    <n v="475"/>
    <n v="25"/>
    <n v="500"/>
    <m/>
  </r>
  <r>
    <s v="MAREN MAERSK"/>
    <s v="Rotterdam"/>
    <d v="2024-09-15T02:52:00"/>
    <x v="86"/>
    <x v="2"/>
    <s v="MAERSK"/>
    <s v="MSKU4828690"/>
    <s v="SIMEI LELYSTAD"/>
    <d v="2024-09-16T04:00:00"/>
    <d v="2024-09-16T20:55:00"/>
    <x v="972"/>
    <d v="2024-09-16T21:05:00"/>
    <x v="0"/>
    <s v="NO"/>
    <n v="0"/>
    <n v="38"/>
    <x v="8"/>
    <d v="2024-09-16T20:55:00"/>
    <d v="1899-12-31T01:08:00"/>
    <n v="25.133333333360497"/>
    <x v="0"/>
    <x v="39"/>
    <n v="19.5"/>
    <s v="SI"/>
    <d v="1899-12-31T20:38:00"/>
    <n v="44.633333333360497"/>
    <d v="1899-12-30T00:00:00"/>
    <s v="SI"/>
    <n v="0"/>
    <d v="1899-12-31T18:13:00"/>
    <n v="42.216666666674428"/>
    <x v="0"/>
    <d v="1899-12-30T23:30:00"/>
    <s v="NIGHT"/>
    <s v="MSKU4828690"/>
    <s v="OM TRANSPORT"/>
    <n v="475"/>
    <e v="#N/A"/>
    <n v="50"/>
    <n v="0"/>
    <n v="1"/>
    <s v="NIGHT"/>
    <s v="OM TRANSPORTNIGHT"/>
    <n v="475"/>
    <n v="25"/>
    <n v="500"/>
    <m/>
  </r>
  <r>
    <s v="MAREN MAERSK"/>
    <s v="Rotterdam"/>
    <d v="2024-09-15T02:52:00"/>
    <x v="86"/>
    <x v="0"/>
    <s v="MAERSK"/>
    <s v="MSKU8576512"/>
    <s v="XPO TALLER LELYSTAD"/>
    <d v="2024-09-17T09:00:00"/>
    <d v="2024-09-19T18:03:00"/>
    <x v="973"/>
    <d v="2024-09-19T18:30:00"/>
    <x v="1"/>
    <s v="NO"/>
    <n v="0"/>
    <n v="38"/>
    <x v="8"/>
    <d v="2024-09-19T18:03:00"/>
    <d v="1900-01-01T06:08:00"/>
    <n v="54.133333333418705"/>
    <x v="1"/>
    <x v="55"/>
    <n v="57"/>
    <s v="NO"/>
    <d v="1900-01-03T15:08:00"/>
    <n v="111.1333333334187"/>
    <d v="1899-12-30T00:03:00"/>
    <s v="SI"/>
    <n v="4.9999999988358468E-2"/>
    <d v="1900-01-03T15:38:00"/>
    <n v="111.63333333347691"/>
    <x v="1"/>
    <d v="1899-12-30T18:00:00"/>
    <s v="NO"/>
    <s v="MSKU8576512"/>
    <s v="CTU FLEVOKUST BV"/>
    <n v="380"/>
    <e v="#N/A"/>
    <n v="35"/>
    <n v="0"/>
    <n v="4"/>
    <s v="WEEK"/>
    <s v="CTU FLEVOKUST BVWEEK"/>
    <n v="380"/>
    <n v="0"/>
    <n v="380"/>
    <m/>
  </r>
  <r>
    <s v="MAREN MAERSK"/>
    <s v="Rotterdam"/>
    <d v="2024-09-15T02:52:00"/>
    <x v="86"/>
    <x v="3"/>
    <s v="MAERSK"/>
    <s v="MSKU8670278"/>
    <s v="SIMEI LELYSTAD"/>
    <d v="2024-09-16T04:00:00"/>
    <d v="2024-09-16T13:02:00"/>
    <x v="935"/>
    <d v="2024-09-16T13:05:00"/>
    <x v="0"/>
    <s v="NO"/>
    <n v="0"/>
    <n v="38"/>
    <x v="8"/>
    <d v="2024-09-16T13:02:00"/>
    <d v="1899-12-31T01:08:00"/>
    <n v="25.133333333360497"/>
    <x v="0"/>
    <x v="19"/>
    <n v="9"/>
    <s v="SI"/>
    <d v="1899-12-31T10:08:00"/>
    <n v="34.133333333360497"/>
    <d v="1899-12-30T00:02:00"/>
    <s v="SI"/>
    <n v="3.3333333441987634E-2"/>
    <d v="1899-12-31T10:13:00"/>
    <n v="34.216666666790843"/>
    <x v="0"/>
    <d v="1899-12-30T13:00:00"/>
    <s v="NO"/>
    <s v="MSKU8670278"/>
    <s v="MSI"/>
    <n v="480"/>
    <e v="#N/A"/>
    <n v="50"/>
    <n v="0"/>
    <n v="1"/>
    <s v="WEEK"/>
    <s v="MSIWEEK"/>
    <n v="480"/>
    <n v="25"/>
    <n v="505"/>
    <m/>
  </r>
  <r>
    <s v="MAREN MAERSK"/>
    <s v="Rotterdam"/>
    <d v="2024-09-15T02:52:00"/>
    <x v="86"/>
    <x v="2"/>
    <s v="MAERSK"/>
    <s v="MSKU8878045"/>
    <s v="LELYSTAD"/>
    <d v="2024-09-16T04:00:00"/>
    <d v="2024-09-16T06:03:00"/>
    <x v="974"/>
    <d v="2024-09-16T07:20:00"/>
    <x v="0"/>
    <s v="CLEANING"/>
    <n v="0"/>
    <n v="38"/>
    <x v="8"/>
    <d v="2024-09-16T06:03:00"/>
    <d v="1899-12-31T01:08:00"/>
    <n v="25.133333333360497"/>
    <x v="0"/>
    <x v="29"/>
    <n v="8.0000000000582077"/>
    <s v="SI"/>
    <d v="1899-12-31T09:08:00"/>
    <n v="33.133333333418705"/>
    <d v="1899-12-30T00:00:00"/>
    <s v="SI"/>
    <n v="0"/>
    <d v="1899-12-31T04:28:00"/>
    <n v="28.466666666732635"/>
    <x v="0"/>
    <d v="1899-12-30T12:00:00"/>
    <s v="NO"/>
    <s v="MSKU8878045"/>
    <s v="OM TRANSPORT"/>
    <n v="475"/>
    <n v="110"/>
    <n v="50"/>
    <n v="0"/>
    <n v="1"/>
    <s v="WEEK"/>
    <s v="OM TRANSPORTWEEK"/>
    <n v="585"/>
    <n v="25"/>
    <n v="610"/>
    <m/>
  </r>
  <r>
    <s v="MAREN MAERSK"/>
    <s v="Rotterdam"/>
    <d v="2024-09-15T02:52:00"/>
    <x v="86"/>
    <x v="3"/>
    <s v="MAERSK"/>
    <s v="MSKU9114566"/>
    <s v="SIMEI LELYSTAD"/>
    <d v="2024-09-16T04:00:00"/>
    <d v="2024-09-16T13:24:00"/>
    <x v="931"/>
    <d v="2024-09-16T13:30:00"/>
    <x v="0"/>
    <s v="NO"/>
    <n v="0"/>
    <n v="38"/>
    <x v="8"/>
    <d v="2024-09-16T13:24:00"/>
    <d v="1899-12-31T01:08:00"/>
    <n v="25.133333333360497"/>
    <x v="0"/>
    <x v="83"/>
    <n v="10.5"/>
    <s v="SI"/>
    <d v="1899-12-31T11:38:00"/>
    <n v="35.633333333360497"/>
    <d v="1899-12-30T00:00:00"/>
    <s v="SI"/>
    <n v="0"/>
    <d v="1899-12-31T10:38:00"/>
    <n v="34.633333333418705"/>
    <x v="0"/>
    <d v="1899-12-30T14:30:00"/>
    <s v="NO"/>
    <s v="MSKU9114566"/>
    <s v="MSI"/>
    <n v="480"/>
    <e v="#N/A"/>
    <n v="50"/>
    <n v="0"/>
    <n v="1"/>
    <s v="WEEK"/>
    <s v="MSIWEEK"/>
    <n v="480"/>
    <n v="25"/>
    <n v="505"/>
    <m/>
  </r>
  <r>
    <s v="MAREN MAERSK"/>
    <s v="Rotterdam"/>
    <d v="2024-09-15T02:52:00"/>
    <x v="86"/>
    <x v="0"/>
    <s v="MAERSK"/>
    <s v="MSKU9174061"/>
    <s v="XPO TALLER LELYSTAD"/>
    <d v="2024-09-17T09:00:00"/>
    <d v="2024-09-18T13:08:00"/>
    <x v="975"/>
    <d v="2024-09-18T15:10:00"/>
    <x v="1"/>
    <s v="NO"/>
    <n v="0"/>
    <n v="38"/>
    <x v="8"/>
    <d v="2024-09-18T13:08:00"/>
    <d v="1900-01-01T06:08:00"/>
    <n v="54.133333333418705"/>
    <x v="1"/>
    <x v="45"/>
    <n v="28.5"/>
    <s v="NO"/>
    <d v="1900-01-02T10:38:00"/>
    <n v="82.633333333418705"/>
    <d v="1899-12-30T00:00:00"/>
    <s v="SI"/>
    <n v="0"/>
    <d v="1900-01-02T12:18:00"/>
    <n v="84.300000000104774"/>
    <x v="1"/>
    <d v="1899-12-30T13:30:00"/>
    <s v="NO"/>
    <s v="MSKU9174061"/>
    <s v="CTU FLEVOKUST BV"/>
    <n v="380"/>
    <e v="#N/A"/>
    <n v="35"/>
    <n v="0"/>
    <n v="3"/>
    <s v="WEEK"/>
    <s v="CTU FLEVOKUST BVWEEK"/>
    <n v="380"/>
    <n v="0"/>
    <n v="380"/>
    <m/>
  </r>
  <r>
    <s v="MAREN MAERSK"/>
    <s v="Rotterdam"/>
    <d v="2024-09-15T02:52:00"/>
    <x v="86"/>
    <x v="0"/>
    <s v="MAERSK"/>
    <s v="MSKU9512195"/>
    <s v="SIMEI LELYSTAD"/>
    <d v="2024-09-17T09:00:00"/>
    <d v="2024-09-17T17:40:00"/>
    <x v="976"/>
    <d v="2024-09-17T17:50:00"/>
    <x v="1"/>
    <s v="NO"/>
    <n v="0"/>
    <n v="38"/>
    <x v="8"/>
    <d v="2024-09-17T17:40:00"/>
    <d v="1900-01-01T06:08:00"/>
    <n v="54.133333333418705"/>
    <x v="1"/>
    <x v="87"/>
    <n v="9.5000000000582077"/>
    <s v="SI"/>
    <d v="1900-01-01T15:38:00"/>
    <n v="63.633333333476912"/>
    <d v="1899-12-30T00:00:00"/>
    <s v="SI"/>
    <n v="0"/>
    <d v="1900-01-01T14:58:00"/>
    <n v="62.966666666732635"/>
    <x v="1"/>
    <d v="1899-12-30T18:30:00"/>
    <s v="NO"/>
    <s v="MSKU9512195"/>
    <s v="CTU FLEVOKUST BV"/>
    <n v="380"/>
    <e v="#N/A"/>
    <n v="35"/>
    <n v="0"/>
    <n v="2"/>
    <s v="WEEK"/>
    <s v="CTU FLEVOKUST BVWEEK"/>
    <n v="380"/>
    <n v="0"/>
    <n v="380"/>
    <m/>
  </r>
  <r>
    <s v="MAREN MAERSK"/>
    <s v="Rotterdam"/>
    <d v="2024-09-15T02:52:00"/>
    <x v="86"/>
    <x v="0"/>
    <s v="MAERSK"/>
    <s v="SEKU6949359"/>
    <s v="LELYSTAD"/>
    <d v="2024-09-17T09:00:00"/>
    <d v="2024-09-18T12:51:00"/>
    <x v="977"/>
    <d v="2024-09-18T13:20:00"/>
    <x v="1"/>
    <s v="NO"/>
    <n v="0"/>
    <n v="38"/>
    <x v="8"/>
    <d v="2024-09-18T12:51:00"/>
    <d v="1900-01-01T06:08:00"/>
    <n v="54.133333333418705"/>
    <x v="1"/>
    <x v="47"/>
    <n v="27.999999999941792"/>
    <s v="NO"/>
    <d v="1900-01-02T10:08:00"/>
    <n v="82.133333333360497"/>
    <d v="1899-12-30T00:00:00"/>
    <s v="SI"/>
    <n v="0"/>
    <d v="1900-01-02T10:28:00"/>
    <n v="82.466666666732635"/>
    <x v="1"/>
    <d v="1899-12-30T13:00:00"/>
    <s v="NO"/>
    <s v="SEKU6949359"/>
    <s v="CTU FLEVOKUST BV"/>
    <n v="380"/>
    <e v="#N/A"/>
    <n v="35"/>
    <n v="0"/>
    <n v="3"/>
    <s v="WEEK"/>
    <s v="CTU FLEVOKUST BVWEEK"/>
    <n v="380"/>
    <n v="0"/>
    <n v="380"/>
    <m/>
  </r>
  <r>
    <s v="MAREN MAERSK"/>
    <s v="Rotterdam"/>
    <d v="2024-09-15T02:52:00"/>
    <x v="86"/>
    <x v="2"/>
    <s v="MAERSK"/>
    <s v="SELU4090810"/>
    <s v="LELYSTAD"/>
    <d v="2024-09-16T04:00:00"/>
    <d v="2024-09-17T20:01:00"/>
    <x v="978"/>
    <d v="2024-09-17T20:15:00"/>
    <x v="0"/>
    <s v="NO"/>
    <n v="0"/>
    <n v="38"/>
    <x v="8"/>
    <d v="2024-09-17T20:01:00"/>
    <d v="1899-12-31T01:08:00"/>
    <n v="25.133333333360497"/>
    <x v="0"/>
    <x v="80"/>
    <n v="41.000000000058208"/>
    <s v="NO"/>
    <d v="1900-01-01T18:08:00"/>
    <n v="66.133333333418705"/>
    <d v="1899-12-30T00:00:00"/>
    <s v="SI"/>
    <n v="0"/>
    <d v="1900-01-01T17:23:00"/>
    <n v="65.383333333418705"/>
    <x v="1"/>
    <d v="1899-12-30T21:00:00"/>
    <s v="NIGHT"/>
    <s v="SELU4090810"/>
    <s v="OM TRANSPORT"/>
    <n v="475"/>
    <e v="#N/A"/>
    <n v="50"/>
    <n v="0"/>
    <n v="2"/>
    <s v="NIGHT"/>
    <s v="OM TRANSPORTNIGHT"/>
    <n v="475"/>
    <n v="25"/>
    <n v="500"/>
    <m/>
  </r>
  <r>
    <s v="MAREN MAERSK"/>
    <s v="Rotterdam"/>
    <d v="2024-09-15T02:52:00"/>
    <x v="86"/>
    <x v="3"/>
    <s v="MAERSK"/>
    <s v="SUDU6862697"/>
    <s v="SIMEI LELYSTAD"/>
    <d v="2024-09-16T04:00:00"/>
    <d v="2024-09-16T11:32:00"/>
    <x v="948"/>
    <d v="2024-09-16T11:40:00"/>
    <x v="0"/>
    <s v="NO"/>
    <n v="0"/>
    <n v="38"/>
    <x v="8"/>
    <d v="2024-09-16T11:32:00"/>
    <d v="1899-12-31T01:08:00"/>
    <n v="25.133333333360497"/>
    <x v="0"/>
    <x v="0"/>
    <n v="7.5"/>
    <s v="SI"/>
    <d v="1899-12-31T08:38:00"/>
    <n v="32.633333333360497"/>
    <d v="1899-12-30T00:02:00"/>
    <s v="SI"/>
    <n v="3.3333333441987634E-2"/>
    <d v="1899-12-31T08:48:00"/>
    <n v="32.800000000046566"/>
    <x v="0"/>
    <d v="1899-12-30T11:30:00"/>
    <s v="NO"/>
    <s v="SUDU6862697"/>
    <s v="MSI"/>
    <n v="480"/>
    <e v="#N/A"/>
    <n v="50"/>
    <n v="0"/>
    <n v="1"/>
    <s v="WEEK"/>
    <s v="MSIWEEK"/>
    <n v="480"/>
    <n v="25"/>
    <n v="505"/>
    <m/>
  </r>
  <r>
    <s v="MAREN MAERSK"/>
    <s v="Rotterdam"/>
    <d v="2024-09-15T02:52:00"/>
    <x v="86"/>
    <x v="0"/>
    <s v="MAERSK"/>
    <s v="SUDU8943930"/>
    <s v="LELYSTAD"/>
    <d v="2024-09-16T04:00:00"/>
    <d v="2024-09-16T10:31:00"/>
    <x v="957"/>
    <d v="2024-09-16T11:05:00"/>
    <x v="0"/>
    <s v="NO"/>
    <n v="0"/>
    <n v="38"/>
    <x v="8"/>
    <d v="2024-09-16T10:31:00"/>
    <d v="1899-12-31T01:08:00"/>
    <n v="25.133333333360497"/>
    <x v="0"/>
    <x v="15"/>
    <n v="7.0000000001164153"/>
    <s v="SI"/>
    <d v="1899-12-31T08:08:00"/>
    <n v="32.133333333476912"/>
    <d v="1899-12-30T00:00:00"/>
    <s v="SI"/>
    <n v="0"/>
    <d v="1899-12-31T08:13:00"/>
    <n v="32.216666666732635"/>
    <x v="0"/>
    <d v="1899-12-30T11:00:00"/>
    <s v="NO"/>
    <s v="SUDU8943930"/>
    <s v="CTU FLEVOKUST BV"/>
    <n v="520"/>
    <e v="#N/A"/>
    <n v="35"/>
    <n v="0"/>
    <n v="1"/>
    <s v="WEEK"/>
    <s v="CTU FLEVOKUST BVWEEK"/>
    <n v="520"/>
    <n v="0"/>
    <n v="520"/>
    <m/>
  </r>
  <r>
    <s v="MAREN MAERSK"/>
    <s v="Rotterdam"/>
    <d v="2024-09-15T02:52:00"/>
    <x v="86"/>
    <x v="0"/>
    <s v="MAERSK"/>
    <s v="TCLU5769038"/>
    <s v="LELYSTAD"/>
    <d v="2024-09-17T09:00:00"/>
    <d v="2024-09-18T21:10:00"/>
    <x v="979"/>
    <d v="2024-09-18T21:35:00"/>
    <x v="1"/>
    <s v="NO"/>
    <n v="0"/>
    <n v="38"/>
    <x v="8"/>
    <d v="2024-09-18T21:10:00"/>
    <d v="1900-01-01T06:08:00"/>
    <n v="54.133333333418705"/>
    <x v="1"/>
    <x v="48"/>
    <n v="35.000000000058208"/>
    <s v="NO"/>
    <d v="1900-01-02T17:08:00"/>
    <n v="89.133333333476912"/>
    <d v="1899-12-30T01:10:00"/>
    <s v="NO"/>
    <n v="1.1666666666278616"/>
    <d v="1900-01-02T18:43:00"/>
    <n v="90.716666666732635"/>
    <x v="1"/>
    <d v="1899-12-30T20:00:00"/>
    <s v="NIGHT"/>
    <s v="TCLU5769038"/>
    <s v="CTU FLEVOKUST BV"/>
    <n v="380"/>
    <e v="#N/A"/>
    <n v="35"/>
    <n v="0"/>
    <n v="3"/>
    <s v="NIGHT"/>
    <s v="CTU FLEVOKUST BVNIGHT"/>
    <n v="380"/>
    <n v="0"/>
    <n v="380"/>
    <m/>
  </r>
  <r>
    <s v="MAREN MAERSK"/>
    <s v="Rotterdam"/>
    <d v="2024-09-15T02:52:00"/>
    <x v="86"/>
    <x v="0"/>
    <s v="MAERSK"/>
    <s v="TCLU6617528"/>
    <s v="SIMEI LELYSTAD"/>
    <d v="2024-09-17T09:00:00"/>
    <d v="2024-09-19T13:06:00"/>
    <x v="980"/>
    <d v="2024-09-19T12:08:00"/>
    <x v="1"/>
    <s v="NO"/>
    <n v="1"/>
    <n v="38"/>
    <x v="8"/>
    <d v="2024-09-19T13:06:00"/>
    <d v="1900-01-01T06:08:00"/>
    <n v="54.133333333418705"/>
    <x v="1"/>
    <x v="118"/>
    <n v="51.500000000058208"/>
    <s v="NO"/>
    <d v="1900-01-03T09:38:00"/>
    <n v="105.63333333347691"/>
    <d v="1899-12-30T00:36:00"/>
    <s v="SI"/>
    <n v="0.59999999986030161"/>
    <d v="1900-01-03T09:16:00"/>
    <n v="105.26666666683741"/>
    <x v="1"/>
    <d v="1899-12-30T12:30:00"/>
    <s v="NO"/>
    <s v="TCLU6617528"/>
    <s v="CTU FLEVOKUST BV"/>
    <n v="380"/>
    <e v="#N/A"/>
    <n v="35"/>
    <n v="35"/>
    <n v="4"/>
    <s v="WEEK"/>
    <s v="CTU FLEVOKUST BVWEEK"/>
    <n v="415"/>
    <n v="0"/>
    <n v="415"/>
    <m/>
  </r>
  <r>
    <s v="MAREN MAERSK"/>
    <s v="Rotterdam"/>
    <d v="2024-09-15T02:52:00"/>
    <x v="86"/>
    <x v="0"/>
    <s v="MAERSK"/>
    <s v="TCLU7961097"/>
    <s v="LELYSTAD"/>
    <d v="2024-09-17T09:00:00"/>
    <d v="2024-09-17T14:58:00"/>
    <x v="981"/>
    <d v="2024-09-17T15:36:00"/>
    <x v="1"/>
    <s v="NO"/>
    <n v="0"/>
    <n v="38"/>
    <x v="8"/>
    <d v="2024-09-17T14:58:00"/>
    <d v="1900-01-01T06:08:00"/>
    <n v="54.133333333418705"/>
    <x v="1"/>
    <x v="8"/>
    <n v="6"/>
    <s v="SI"/>
    <d v="1900-01-01T12:08:00"/>
    <n v="60.133333333418705"/>
    <d v="1899-12-30T00:00:00"/>
    <s v="SI"/>
    <n v="0"/>
    <d v="1900-01-01T12:44:00"/>
    <n v="60.733333333453629"/>
    <x v="1"/>
    <d v="1899-12-30T15:00:00"/>
    <s v="NO"/>
    <s v="TCLU7961097"/>
    <s v="CTU FLEVOKUST BV"/>
    <n v="380"/>
    <e v="#N/A"/>
    <n v="35"/>
    <n v="0"/>
    <n v="2"/>
    <s v="WEEK"/>
    <s v="CTU FLEVOKUST BVWEEK"/>
    <n v="380"/>
    <n v="0"/>
    <n v="380"/>
    <m/>
  </r>
  <r>
    <s v="MAREN MAERSK"/>
    <s v="Rotterdam"/>
    <d v="2024-09-15T02:52:00"/>
    <x v="86"/>
    <x v="2"/>
    <s v="MAERSK"/>
    <s v="TCNU7067608"/>
    <s v="SIMEI LELYSTAD"/>
    <d v="2024-09-16T04:00:00"/>
    <d v="2024-09-15T22:24:00"/>
    <x v="956"/>
    <d v="2024-09-15T22:35:00"/>
    <x v="0"/>
    <s v="NO"/>
    <n v="1"/>
    <n v="37"/>
    <x v="8"/>
    <d v="2024-09-15T22:24:00"/>
    <d v="1899-12-31T01:08:00"/>
    <n v="25.133333333360497"/>
    <x v="0"/>
    <x v="1"/>
    <n v="0"/>
    <s v="SI"/>
    <d v="1899-12-31T01:08:00"/>
    <n v="25.133333333360497"/>
    <d v="1899-12-30T00:00:00"/>
    <s v="SI"/>
    <n v="0"/>
    <d v="1899-12-30T19:43:00"/>
    <n v="19.716666666674428"/>
    <x v="0"/>
    <d v="1899-12-30T04:00:00"/>
    <s v="NIGHT"/>
    <s v="TCNU7067608"/>
    <s v="OM TRANSPORT"/>
    <n v="475"/>
    <e v="#N/A"/>
    <n v="50"/>
    <n v="50"/>
    <n v="1"/>
    <s v="NIGHT"/>
    <s v="OM TRANSPORTNIGHT"/>
    <n v="525"/>
    <n v="25"/>
    <n v="550"/>
    <m/>
  </r>
  <r>
    <s v="MAREN MAERSK"/>
    <s v="Rotterdam"/>
    <d v="2024-09-15T02:52:00"/>
    <x v="86"/>
    <x v="3"/>
    <s v="MAERSK"/>
    <s v="TCNU8541938"/>
    <s v="SIMEI LELYSTAD"/>
    <d v="2024-09-16T04:00:00"/>
    <d v="2024-09-17T05:11:00"/>
    <x v="982"/>
    <d v="2024-09-17T04:12:00"/>
    <x v="0"/>
    <s v="NO"/>
    <n v="1"/>
    <n v="38"/>
    <x v="8"/>
    <d v="2024-09-17T05:11:00"/>
    <d v="1899-12-31T01:08:00"/>
    <n v="25.133333333360497"/>
    <x v="0"/>
    <x v="63"/>
    <n v="24"/>
    <s v="SI"/>
    <d v="1900-01-01T01:08:00"/>
    <n v="49.133333333360497"/>
    <d v="1899-12-30T01:11:00"/>
    <s v="NO"/>
    <n v="1.1833333333488554"/>
    <d v="1900-01-01T01:20:00"/>
    <n v="49.333333333488554"/>
    <x v="1"/>
    <d v="1899-12-30T04:00:00"/>
    <s v="NIGHT"/>
    <s v="TCNU8541938"/>
    <s v="MSI"/>
    <n v="530"/>
    <e v="#N/A"/>
    <n v="50"/>
    <n v="50"/>
    <n v="2"/>
    <s v="NIGHT"/>
    <s v="MSINIGHT"/>
    <n v="580"/>
    <n v="25"/>
    <n v="605"/>
    <m/>
  </r>
  <r>
    <s v="MAREN MAERSK"/>
    <s v="Rotterdam"/>
    <d v="2024-09-15T02:52:00"/>
    <x v="86"/>
    <x v="0"/>
    <s v="MAERSK"/>
    <s v="TEMU6882072"/>
    <s v="LELYSTAD"/>
    <d v="2024-09-17T09:00:00"/>
    <d v="2024-09-18T01:06:00"/>
    <x v="983"/>
    <d v="2024-09-18T04:00:00"/>
    <x v="1"/>
    <s v="NO"/>
    <n v="0"/>
    <n v="38"/>
    <x v="8"/>
    <d v="2024-09-18T01:06:00"/>
    <d v="1900-01-01T06:08:00"/>
    <n v="54.133333333418705"/>
    <x v="1"/>
    <x v="31"/>
    <n v="15"/>
    <s v="SI"/>
    <d v="1900-01-01T21:08:00"/>
    <n v="69.133333333418705"/>
    <d v="1899-12-30T01:06:00"/>
    <s v="NO"/>
    <n v="1.0999999999185093"/>
    <d v="1900-01-02T01:08:00"/>
    <n v="73.133333333360497"/>
    <x v="1"/>
    <d v="1899-12-30T00:00:00"/>
    <s v="NIGHT"/>
    <s v="TEMU6882072"/>
    <s v="CTU FLEVOKUST BV"/>
    <n v="380"/>
    <e v="#N/A"/>
    <n v="35"/>
    <n v="0"/>
    <n v="3"/>
    <s v="NIGHT"/>
    <s v="CTU FLEVOKUST BVNIGHT"/>
    <n v="380"/>
    <n v="0"/>
    <n v="380"/>
    <m/>
  </r>
  <r>
    <s v="MAREN MAERSK"/>
    <s v="Rotterdam"/>
    <d v="2024-09-15T02:52:00"/>
    <x v="86"/>
    <x v="3"/>
    <s v="MAERSK"/>
    <s v="TIIU4876613"/>
    <s v="SIMEI LELYSTAD"/>
    <d v="2024-09-16T04:00:00"/>
    <d v="2024-09-16T08:11:00"/>
    <x v="946"/>
    <d v="2024-09-16T08:20:00"/>
    <x v="0"/>
    <s v="NO"/>
    <n v="0"/>
    <n v="38"/>
    <x v="8"/>
    <d v="2024-09-16T08:11:00"/>
    <d v="1899-12-31T01:08:00"/>
    <n v="25.133333333360497"/>
    <x v="0"/>
    <x v="5"/>
    <n v="4.5"/>
    <s v="SI"/>
    <d v="1899-12-31T05:38:00"/>
    <n v="29.633333333360497"/>
    <d v="1899-12-30T00:00:00"/>
    <s v="SI"/>
    <n v="0"/>
    <d v="1899-12-31T05:28:00"/>
    <n v="29.466666666674428"/>
    <x v="0"/>
    <d v="1899-12-30T08:30:00"/>
    <s v="NO"/>
    <s v="TIIU4876613"/>
    <s v="MSI"/>
    <n v="480"/>
    <e v="#N/A"/>
    <n v="50"/>
    <n v="0"/>
    <n v="1"/>
    <s v="WEEK"/>
    <s v="MSIWEEK"/>
    <n v="480"/>
    <n v="25"/>
    <n v="505"/>
    <m/>
  </r>
  <r>
    <s v="MAREN MAERSK"/>
    <s v="Rotterdam"/>
    <d v="2024-09-15T02:52:00"/>
    <x v="86"/>
    <x v="0"/>
    <s v="MAERSK"/>
    <s v="TRHU4341724"/>
    <s v="SIMEI LELYSTAD"/>
    <d v="2024-09-17T09:00:00"/>
    <d v="2024-09-20T00:05:00"/>
    <x v="984"/>
    <d v="2024-09-20T00:15:00"/>
    <x v="1"/>
    <s v="NO"/>
    <n v="0"/>
    <n v="38"/>
    <x v="8"/>
    <d v="2024-09-20T00:05:00"/>
    <d v="1900-01-01T06:08:00"/>
    <n v="54.133333333418705"/>
    <x v="1"/>
    <x v="119"/>
    <n v="63.500000000058208"/>
    <s v="NO"/>
    <d v="1900-01-03T21:38:00"/>
    <n v="117.63333333347691"/>
    <d v="1899-12-30T00:00:00"/>
    <s v="SI"/>
    <n v="0"/>
    <d v="1900-01-03T21:23:00"/>
    <n v="117.3833333333605"/>
    <x v="1"/>
    <d v="1899-12-30T00:30:00"/>
    <s v="NIGHT"/>
    <s v="TRHU4341724"/>
    <s v="CTU FLEVOKUST BV"/>
    <n v="380"/>
    <e v="#N/A"/>
    <n v="35"/>
    <n v="0"/>
    <n v="5"/>
    <s v="NIGHT"/>
    <s v="CTU FLEVOKUST BVNIGHT"/>
    <n v="380"/>
    <n v="0"/>
    <n v="380"/>
    <m/>
  </r>
  <r>
    <s v="MAREN MAERSK"/>
    <s v="Rotterdam"/>
    <d v="2024-09-15T02:52:00"/>
    <x v="86"/>
    <x v="3"/>
    <s v="MAERSK"/>
    <s v="TRHU4864073"/>
    <s v="SIMEI LELYSTAD"/>
    <d v="2024-09-16T04:00:00"/>
    <d v="2024-09-16T06:25:00"/>
    <x v="920"/>
    <d v="2024-09-16T06:30:00"/>
    <x v="0"/>
    <s v="NO"/>
    <n v="0"/>
    <n v="38"/>
    <x v="8"/>
    <d v="2024-09-16T06:25:00"/>
    <d v="1899-12-31T01:08:00"/>
    <n v="25.133333333360497"/>
    <x v="0"/>
    <x v="6"/>
    <n v="3"/>
    <s v="SI"/>
    <d v="1899-12-31T04:08:00"/>
    <n v="28.133333333360497"/>
    <d v="1899-12-30T00:00:00"/>
    <s v="SI"/>
    <n v="0"/>
    <d v="1899-12-31T03:38:00"/>
    <n v="27.633333333476912"/>
    <x v="0"/>
    <d v="1899-12-30T07:00:00"/>
    <s v="NO"/>
    <s v="TRHU4864073"/>
    <s v="MSI"/>
    <n v="480"/>
    <e v="#N/A"/>
    <n v="50"/>
    <n v="0"/>
    <n v="1"/>
    <s v="WEEK"/>
    <s v="MSIWEEK"/>
    <n v="480"/>
    <n v="25"/>
    <n v="505"/>
    <m/>
  </r>
  <r>
    <s v="CAP SAN JUAN"/>
    <s v="Rotterdam"/>
    <d v="2024-09-21T15:37:00"/>
    <x v="87"/>
    <x v="3"/>
    <s v="MAERSK"/>
    <s v="SUDU7920376"/>
    <s v="XPO TALLER LELYSTAD"/>
    <d v="2024-09-22T07:00:00"/>
    <d v="2024-09-22T07:00:00"/>
    <x v="985"/>
    <d v="2024-09-22T07:35:00"/>
    <x v="0"/>
    <s v="NO"/>
    <n v="1"/>
    <n v="38"/>
    <x v="8"/>
    <d v="2024-09-22T07:00:00"/>
    <d v="1899-12-30T15:23:00"/>
    <n v="15.383333333360497"/>
    <x v="0"/>
    <x v="1"/>
    <n v="0"/>
    <s v="SI"/>
    <d v="1899-12-30T15:23:00"/>
    <n v="15.383333333360497"/>
    <d v="1899-12-30T00:00:00"/>
    <s v="SI"/>
    <n v="0"/>
    <d v="1899-12-30T15:58:00"/>
    <n v="15.966666666674428"/>
    <x v="0"/>
    <d v="1899-12-30T07:00:00"/>
    <s v="NO"/>
    <s v="SUDU7920376"/>
    <s v="MSI"/>
    <n v="500"/>
    <e v="#N/A"/>
    <n v="50"/>
    <n v="50"/>
    <n v="7"/>
    <s v="SUNDAY"/>
    <s v="MSISUNDAY"/>
    <n v="550"/>
    <n v="25"/>
    <n v="575"/>
    <m/>
  </r>
  <r>
    <s v="MADRID MAERSK"/>
    <s v="Rotterdam"/>
    <d v="2024-09-22T18:59:00"/>
    <x v="88"/>
    <x v="0"/>
    <s v="MAERSK"/>
    <s v="CAAU6432926"/>
    <s v="LELYSTAD"/>
    <d v="2024-09-24T09:00:00"/>
    <d v="2024-09-25T20:06:00"/>
    <x v="986"/>
    <d v="2024-09-25T20:30:00"/>
    <x v="0"/>
    <s v="NO"/>
    <n v="0"/>
    <n v="39"/>
    <x v="8"/>
    <d v="2024-09-25T20:06:00"/>
    <d v="1899-12-31T14:01:00"/>
    <n v="38.016666666604578"/>
    <x v="0"/>
    <x v="95"/>
    <n v="36"/>
    <s v="NO"/>
    <d v="1900-01-02T02:01:00"/>
    <n v="74.016666666604578"/>
    <d v="1899-12-30T00:00:00"/>
    <s v="SI"/>
    <n v="0"/>
    <d v="1900-01-02T01:31:00"/>
    <n v="73.516666666546371"/>
    <x v="1"/>
    <d v="1899-12-30T21:00:00"/>
    <s v="NIGHT"/>
    <s v="CAAU6432926"/>
    <s v="CTU FLEVOKUST BV"/>
    <n v="530"/>
    <e v="#N/A"/>
    <n v="35"/>
    <n v="0"/>
    <n v="3"/>
    <s v="NIGHT"/>
    <s v="CTU FLEVOKUST BVNIGHT"/>
    <n v="530"/>
    <n v="0"/>
    <n v="680"/>
    <n v="150"/>
  </r>
  <r>
    <s v="MADRID MAERSK"/>
    <s v="Rotterdam"/>
    <d v="2024-09-22T18:59:00"/>
    <x v="88"/>
    <x v="0"/>
    <s v="MAERSK"/>
    <s v="CAAU7077600"/>
    <s v="LELYSTAD"/>
    <d v="2024-09-24T09:00:00"/>
    <d v="2024-09-25T23:59:00"/>
    <x v="987"/>
    <d v="2024-09-26T00:20:00"/>
    <x v="0"/>
    <s v="NO"/>
    <n v="0"/>
    <n v="39"/>
    <x v="8"/>
    <d v="2024-09-25T23:59:00"/>
    <d v="1899-12-31T14:01:00"/>
    <n v="38.016666666604578"/>
    <x v="0"/>
    <x v="120"/>
    <n v="42.999999999941792"/>
    <s v="NO"/>
    <d v="1900-01-02T09:01:00"/>
    <n v="81.016666666546371"/>
    <d v="1899-12-30T00:00:00"/>
    <s v="SI"/>
    <n v="0"/>
    <d v="1900-01-02T05:21:00"/>
    <n v="77.349999999976717"/>
    <x v="1"/>
    <d v="1899-12-30T04:00:00"/>
    <s v="NIGHT"/>
    <s v="CAAU7077600"/>
    <s v="CTU FLEVOKUST BV"/>
    <n v="530"/>
    <e v="#N/A"/>
    <n v="35"/>
    <n v="0"/>
    <n v="4"/>
    <s v="NIGHT"/>
    <s v="CTU FLEVOKUST BVNIGHT"/>
    <n v="530"/>
    <n v="0"/>
    <n v="530"/>
    <m/>
  </r>
  <r>
    <s v="MADRID MAERSK"/>
    <s v="Rotterdam"/>
    <d v="2024-09-22T18:59:00"/>
    <x v="88"/>
    <x v="1"/>
    <s v="MAERSK"/>
    <s v="CAAU8253350"/>
    <s v="SIMEI LELYSTAD"/>
    <d v="2024-09-24T09:00:00"/>
    <d v="2024-09-26T15:27:00"/>
    <x v="988"/>
    <d v="2024-09-26T15:35:00"/>
    <x v="0"/>
    <s v="NO"/>
    <n v="0"/>
    <n v="39"/>
    <x v="8"/>
    <d v="2024-09-26T15:27:00"/>
    <d v="1899-12-31T14:01:00"/>
    <n v="38.016666666604578"/>
    <x v="0"/>
    <x v="59"/>
    <n v="54.999999999941792"/>
    <s v="NO"/>
    <d v="1900-01-02T21:01:00"/>
    <n v="93.016666666546371"/>
    <d v="1899-12-30T00:00:00"/>
    <s v="SI"/>
    <n v="0"/>
    <d v="1900-01-02T20:36:00"/>
    <n v="92.599999999918509"/>
    <x v="1"/>
    <d v="1899-12-30T16:00:00"/>
    <s v="NO"/>
    <s v="CAAU8253350"/>
    <s v="LOGIX"/>
    <n v="530"/>
    <e v="#N/A"/>
    <n v="50"/>
    <n v="0"/>
    <n v="4"/>
    <s v="WEEK"/>
    <s v="LOGIXWEEK"/>
    <n v="530"/>
    <n v="25"/>
    <n v="555"/>
    <m/>
  </r>
  <r>
    <s v="MADRID MAERSK"/>
    <s v="Rotterdam"/>
    <d v="2024-09-22T18:59:00"/>
    <x v="88"/>
    <x v="4"/>
    <s v="MAERSK"/>
    <s v="CAAU8426901"/>
    <s v="SIMEI LELYSTAD"/>
    <d v="2024-09-24T09:00:00"/>
    <d v="2024-09-24T17:30:00"/>
    <x v="989"/>
    <d v="2024-09-24T17:35:00"/>
    <x v="0"/>
    <s v="NO"/>
    <n v="1"/>
    <n v="39"/>
    <x v="8"/>
    <d v="2024-09-24T17:30:00"/>
    <d v="1899-12-31T14:01:00"/>
    <n v="38.016666666604578"/>
    <x v="0"/>
    <x v="35"/>
    <n v="8.4999999999417923"/>
    <s v="SI"/>
    <d v="1899-12-31T22:31:00"/>
    <n v="46.516666666546371"/>
    <d v="1899-12-30T00:00:00"/>
    <s v="SI"/>
    <n v="0"/>
    <d v="1899-12-31T22:36:00"/>
    <n v="46.599999999976717"/>
    <x v="0"/>
    <d v="1899-12-30T17:30:00"/>
    <s v="NO"/>
    <s v="CAAU8426901"/>
    <s v="AZOIA LOGISTICS"/>
    <n v="550"/>
    <e v="#N/A"/>
    <n v="45"/>
    <n v="45"/>
    <n v="2"/>
    <s v="WEEK"/>
    <s v="AZOIA LOGISTICSWEEK"/>
    <n v="595"/>
    <n v="25"/>
    <n v="620"/>
    <m/>
  </r>
  <r>
    <s v="MADRID MAERSK"/>
    <s v="Rotterdam"/>
    <d v="2024-09-22T18:59:00"/>
    <x v="88"/>
    <x v="2"/>
    <s v="MAERSK"/>
    <s v="CAAU8474031"/>
    <s v="LELYSTAD"/>
    <d v="2024-09-24T09:00:00"/>
    <d v="2024-09-26T20:49:00"/>
    <x v="990"/>
    <d v="2024-09-26T21:30:00"/>
    <x v="0"/>
    <s v="NO"/>
    <n v="0"/>
    <n v="39"/>
    <x v="8"/>
    <d v="2024-09-26T20:49:00"/>
    <d v="1899-12-31T14:01:00"/>
    <n v="38.016666666604578"/>
    <x v="0"/>
    <x v="104"/>
    <n v="60.999999999941792"/>
    <s v="NO"/>
    <d v="1900-01-03T03:01:00"/>
    <n v="99.016666666546371"/>
    <d v="1899-12-30T00:00:00"/>
    <s v="SI"/>
    <n v="0"/>
    <d v="1900-01-03T02:31:00"/>
    <n v="98.516666666662786"/>
    <x v="1"/>
    <d v="1899-12-30T22:00:00"/>
    <s v="NIGHT"/>
    <s v="CAAU8474031"/>
    <s v="OM TRANSPORT"/>
    <n v="475"/>
    <e v="#N/A"/>
    <n v="50"/>
    <n v="0"/>
    <n v="4"/>
    <s v="NIGHT"/>
    <s v="OM TRANSPORTNIGHT"/>
    <n v="475"/>
    <n v="25"/>
    <n v="500"/>
    <m/>
  </r>
  <r>
    <s v="MADRID MAERSK"/>
    <s v="Rotterdam"/>
    <d v="2024-09-22T18:59:00"/>
    <x v="88"/>
    <x v="2"/>
    <s v="MAERSK"/>
    <s v="FFAU5506946"/>
    <s v="SIMEI LELYSTAD"/>
    <d v="2024-09-24T09:00:00"/>
    <d v="2024-09-24T19:46:00"/>
    <x v="991"/>
    <d v="2024-09-24T19:50:00"/>
    <x v="0"/>
    <s v="NO"/>
    <n v="0"/>
    <n v="39"/>
    <x v="8"/>
    <d v="2024-09-24T19:46:00"/>
    <d v="1899-12-31T14:01:00"/>
    <n v="38.016666666604578"/>
    <x v="0"/>
    <x v="38"/>
    <n v="11.499999999941792"/>
    <s v="SI"/>
    <d v="1900-01-01T01:31:00"/>
    <n v="49.516666666546371"/>
    <d v="1899-12-30T00:00:00"/>
    <s v="SI"/>
    <n v="0"/>
    <d v="1900-01-01T00:51:00"/>
    <n v="48.849999999976717"/>
    <x v="1"/>
    <d v="1899-12-30T20:30:00"/>
    <s v="NIGHT"/>
    <s v="FFAU5506946"/>
    <s v="OM TRANSPORT"/>
    <n v="475"/>
    <e v="#N/A"/>
    <n v="50"/>
    <n v="0"/>
    <n v="2"/>
    <s v="NIGHT"/>
    <s v="OM TRANSPORTNIGHT"/>
    <n v="475"/>
    <n v="25"/>
    <n v="500"/>
    <m/>
  </r>
  <r>
    <s v="MADRID MAERSK"/>
    <s v="Rotterdam"/>
    <d v="2024-09-22T18:59:00"/>
    <x v="88"/>
    <x v="3"/>
    <s v="MAERSK"/>
    <s v="GAOU7269163"/>
    <s v="LELYSTAD"/>
    <d v="2024-09-24T09:00:00"/>
    <d v="2024-09-25T14:10:00"/>
    <x v="992"/>
    <d v="2024-09-25T14:30:00"/>
    <x v="0"/>
    <s v="NO"/>
    <n v="0"/>
    <n v="39"/>
    <x v="8"/>
    <d v="2024-09-25T14:10:00"/>
    <d v="1899-12-31T14:01:00"/>
    <n v="38.016666666604578"/>
    <x v="0"/>
    <x v="57"/>
    <n v="27"/>
    <s v="NO"/>
    <d v="1900-01-01T17:01:00"/>
    <n v="65.016666666604578"/>
    <d v="1899-12-30T02:10:00"/>
    <s v="NO"/>
    <n v="2.1666666667442769"/>
    <d v="1900-01-01T19:31:00"/>
    <n v="67.516666666546371"/>
    <x v="1"/>
    <d v="1899-12-30T12:00:00"/>
    <s v="NO"/>
    <s v="GAOU7269163"/>
    <s v="MSI"/>
    <n v="480"/>
    <e v="#N/A"/>
    <n v="50"/>
    <n v="0"/>
    <n v="3"/>
    <s v="WEEK"/>
    <s v="MSIWEEK"/>
    <n v="480"/>
    <n v="25"/>
    <n v="505"/>
    <m/>
  </r>
  <r>
    <s v="MADRID MAERSK"/>
    <s v="Rotterdam"/>
    <d v="2024-09-22T18:59:00"/>
    <x v="88"/>
    <x v="2"/>
    <s v="MAERSK"/>
    <s v="GCXU6234708"/>
    <s v="SIMEI LELYSTAD"/>
    <d v="2024-09-24T09:00:00"/>
    <d v="2024-09-25T05:11:00"/>
    <x v="993"/>
    <d v="2024-09-25T05:15:00"/>
    <x v="0"/>
    <s v="NO"/>
    <n v="0"/>
    <n v="39"/>
    <x v="8"/>
    <d v="2024-09-25T05:11:00"/>
    <d v="1899-12-31T14:01:00"/>
    <n v="38.016666666604578"/>
    <x v="0"/>
    <x v="28"/>
    <n v="21"/>
    <s v="SI"/>
    <d v="1900-01-01T11:01:00"/>
    <n v="59.016666666604578"/>
    <d v="1899-12-30T00:00:00"/>
    <s v="SI"/>
    <n v="0"/>
    <d v="1900-01-01T10:16:00"/>
    <n v="58.266666666604578"/>
    <x v="1"/>
    <d v="1899-12-30T06:00:00"/>
    <s v="NO"/>
    <s v="GCXU6234708"/>
    <s v="OM TRANSPORT"/>
    <n v="475"/>
    <e v="#N/A"/>
    <n v="50"/>
    <n v="0"/>
    <n v="3"/>
    <s v="WEEK"/>
    <s v="OM TRANSPORTWEEK"/>
    <n v="475"/>
    <n v="25"/>
    <n v="500"/>
    <m/>
  </r>
  <r>
    <s v="MADRID MAERSK"/>
    <s v="Rotterdam"/>
    <d v="2024-09-22T18:59:00"/>
    <x v="88"/>
    <x v="0"/>
    <s v="MAERSK"/>
    <s v="GCXU6272143"/>
    <s v="SIMEI LELYSTAD"/>
    <d v="2024-09-24T09:00:00"/>
    <d v="2024-09-26T21:25:00"/>
    <x v="990"/>
    <d v="2024-09-26T22:08:00"/>
    <x v="0"/>
    <s v="NO"/>
    <n v="0"/>
    <n v="39"/>
    <x v="8"/>
    <d v="2024-09-26T21:25:00"/>
    <d v="1899-12-31T14:01:00"/>
    <n v="38.016666666604578"/>
    <x v="0"/>
    <x v="104"/>
    <n v="60.999999999941792"/>
    <s v="NO"/>
    <d v="1900-01-03T03:01:00"/>
    <n v="99.016666666546371"/>
    <d v="1899-12-30T00:00:00"/>
    <s v="SI"/>
    <n v="0"/>
    <d v="1900-01-03T03:09:00"/>
    <n v="99.149999999965075"/>
    <x v="1"/>
    <d v="1899-12-30T22:00:00"/>
    <s v="NIGHT"/>
    <s v="GCXU6272143"/>
    <s v="CTU FLEVOKUST BV"/>
    <n v="530"/>
    <e v="#N/A"/>
    <n v="35"/>
    <n v="0"/>
    <n v="4"/>
    <s v="NIGHT"/>
    <s v="CTU FLEVOKUST BVNIGHT"/>
    <n v="530"/>
    <n v="0"/>
    <n v="530"/>
    <m/>
  </r>
  <r>
    <s v="MADRID MAERSK"/>
    <s v="Rotterdam"/>
    <d v="2024-09-22T18:59:00"/>
    <x v="88"/>
    <x v="2"/>
    <s v="MAERSK"/>
    <s v="GCXU6337727"/>
    <s v="XPO TALLER LELYSTAD"/>
    <d v="2024-09-24T09:00:00"/>
    <d v="2024-09-25T20:08:00"/>
    <x v="994"/>
    <d v="2024-09-26T00:55:00"/>
    <x v="0"/>
    <s v="NO"/>
    <n v="0"/>
    <n v="39"/>
    <x v="8"/>
    <d v="2024-09-25T20:08:00"/>
    <d v="1899-12-31T14:01:00"/>
    <n v="38.016666666604578"/>
    <x v="0"/>
    <x v="32"/>
    <n v="39.999999999941792"/>
    <s v="NO"/>
    <d v="1900-01-02T06:01:00"/>
    <n v="78.016666666546371"/>
    <d v="1899-12-30T00:00:00"/>
    <s v="SI"/>
    <n v="0"/>
    <d v="1900-01-02T05:56:00"/>
    <n v="77.933333333290648"/>
    <x v="1"/>
    <d v="1899-12-30T01:00:00"/>
    <s v="NIGHT"/>
    <s v="GCXU6337727"/>
    <s v="OM TRANSPORT"/>
    <n v="475"/>
    <e v="#N/A"/>
    <n v="50"/>
    <n v="0"/>
    <n v="4"/>
    <s v="NIGHT"/>
    <s v="OM TRANSPORTNIGHT"/>
    <n v="475"/>
    <n v="25"/>
    <n v="500"/>
    <m/>
  </r>
  <r>
    <s v="MADRID MAERSK"/>
    <s v="Rotterdam"/>
    <d v="2024-09-22T18:59:00"/>
    <x v="88"/>
    <x v="3"/>
    <s v="MAERSK"/>
    <s v="HASU4680319"/>
    <s v="SIMEI LELYSTAD"/>
    <d v="2024-09-24T09:00:00"/>
    <d v="2024-09-24T16:23:00"/>
    <x v="989"/>
    <d v="2024-09-24T16:30:00"/>
    <x v="0"/>
    <s v="NO"/>
    <n v="0"/>
    <n v="39"/>
    <x v="8"/>
    <d v="2024-09-24T16:23:00"/>
    <d v="1899-12-31T14:01:00"/>
    <n v="38.016666666604578"/>
    <x v="0"/>
    <x v="35"/>
    <n v="8.4999999999417923"/>
    <s v="SI"/>
    <d v="1899-12-31T22:31:00"/>
    <n v="46.516666666546371"/>
    <d v="1899-12-30T00:00:00"/>
    <s v="SI"/>
    <n v="0"/>
    <d v="1899-12-31T21:31:00"/>
    <n v="45.516666666604578"/>
    <x v="0"/>
    <d v="1899-12-30T17:30:00"/>
    <s v="NO"/>
    <s v="HASU4680319"/>
    <s v="MSI"/>
    <n v="480"/>
    <e v="#N/A"/>
    <n v="50"/>
    <n v="0"/>
    <n v="2"/>
    <s v="WEEK"/>
    <s v="MSIWEEK"/>
    <n v="480"/>
    <n v="25"/>
    <n v="505"/>
    <m/>
  </r>
  <r>
    <s v="MADRID MAERSK"/>
    <s v="Rotterdam"/>
    <d v="2024-09-22T18:59:00"/>
    <x v="88"/>
    <x v="4"/>
    <s v="MAERSK"/>
    <s v="MAEU9193438"/>
    <s v="SIMEI LELYSTAD"/>
    <d v="2024-09-24T09:00:00"/>
    <d v="2024-09-24T22:00:00"/>
    <x v="995"/>
    <d v="2024-09-24T22:05:00"/>
    <x v="0"/>
    <s v="NO"/>
    <n v="1"/>
    <n v="39"/>
    <x v="8"/>
    <d v="2024-09-24T22:00:00"/>
    <d v="1899-12-31T14:01:00"/>
    <n v="38.016666666604578"/>
    <x v="0"/>
    <x v="13"/>
    <n v="12.999999999941792"/>
    <s v="SI"/>
    <d v="1900-01-01T03:01:00"/>
    <n v="51.016666666546371"/>
    <d v="1899-12-30T00:00:00"/>
    <s v="SI"/>
    <n v="0"/>
    <d v="1900-01-01T03:06:00"/>
    <n v="51.099999999976717"/>
    <x v="1"/>
    <d v="1899-12-30T22:00:00"/>
    <s v="NIGHT"/>
    <s v="MAEU9193438"/>
    <s v="AZOIA LOGISTICS"/>
    <n v="550"/>
    <e v="#N/A"/>
    <n v="45"/>
    <n v="45"/>
    <n v="2"/>
    <s v="NIGHT"/>
    <s v="AZOIA LOGISTICSNIGHT"/>
    <n v="595"/>
    <n v="25"/>
    <n v="620"/>
    <m/>
  </r>
  <r>
    <s v="MADRID MAERSK"/>
    <s v="Rotterdam"/>
    <d v="2024-09-22T18:59:00"/>
    <x v="88"/>
    <x v="3"/>
    <s v="MAERSK"/>
    <s v="MAEU9293294"/>
    <s v="SIMEI LELYSTAD"/>
    <d v="2024-09-24T09:00:00"/>
    <d v="2024-09-26T06:05:00"/>
    <x v="996"/>
    <d v="2024-09-26T06:11:00"/>
    <x v="0"/>
    <s v="NO"/>
    <n v="0"/>
    <n v="39"/>
    <x v="8"/>
    <d v="2024-09-26T06:05:00"/>
    <d v="1899-12-31T14:01:00"/>
    <n v="38.016666666604578"/>
    <x v="0"/>
    <x v="82"/>
    <n v="45"/>
    <s v="NO"/>
    <d v="1900-01-02T11:01:00"/>
    <n v="83.016666666604578"/>
    <d v="1899-12-30T00:05:00"/>
    <s v="SI"/>
    <n v="8.3333333255723119E-2"/>
    <d v="1900-01-02T11:12:00"/>
    <n v="83.200000000011642"/>
    <x v="1"/>
    <d v="1899-12-30T06:00:00"/>
    <s v="NO"/>
    <s v="MAEU9293294"/>
    <s v="MSI"/>
    <n v="480"/>
    <e v="#N/A"/>
    <n v="50"/>
    <n v="0"/>
    <n v="4"/>
    <s v="WEEK"/>
    <s v="MSIWEEK"/>
    <n v="480"/>
    <n v="25"/>
    <n v="505"/>
    <m/>
  </r>
  <r>
    <s v="MADRID MAERSK"/>
    <s v="Rotterdam"/>
    <d v="2024-09-22T18:59:00"/>
    <x v="88"/>
    <x v="0"/>
    <s v="MAERSK"/>
    <s v="MRKU2621361"/>
    <s v="SIMEI LELYSTAD"/>
    <d v="2024-09-24T09:00:00"/>
    <d v="2024-09-25T15:29:00"/>
    <x v="997"/>
    <d v="2024-09-25T16:00:00"/>
    <x v="0"/>
    <s v="NO"/>
    <n v="0"/>
    <n v="39"/>
    <x v="8"/>
    <d v="2024-09-25T15:29:00"/>
    <d v="1899-12-31T14:01:00"/>
    <n v="38.016666666604578"/>
    <x v="0"/>
    <x v="11"/>
    <n v="30.999999999941792"/>
    <s v="NO"/>
    <d v="1900-01-01T21:01:00"/>
    <n v="69.016666666546371"/>
    <d v="1899-12-30T00:00:00"/>
    <s v="SI"/>
    <n v="0"/>
    <d v="1900-01-01T21:01:00"/>
    <n v="69.016666666546371"/>
    <x v="1"/>
    <d v="1899-12-30T16:00:00"/>
    <s v="NO"/>
    <s v="MRKU2621361"/>
    <s v="CTU FLEVOKUST BV"/>
    <n v="520"/>
    <e v="#N/A"/>
    <n v="35"/>
    <n v="0"/>
    <n v="3"/>
    <s v="WEEK"/>
    <s v="CTU FLEVOKUST BVWEEK"/>
    <n v="520"/>
    <n v="0"/>
    <n v="520"/>
    <m/>
  </r>
  <r>
    <s v="MADRID MAERSK"/>
    <s v="Rotterdam"/>
    <d v="2024-09-22T18:59:00"/>
    <x v="88"/>
    <x v="2"/>
    <s v="MAERSK"/>
    <s v="MRKU2973830"/>
    <s v="SIMEI LELYSTAD"/>
    <d v="2024-09-24T09:00:00"/>
    <d v="2024-09-25T06:24:00"/>
    <x v="998"/>
    <d v="2024-09-25T06:30:00"/>
    <x v="0"/>
    <s v="NO"/>
    <n v="0"/>
    <n v="39"/>
    <x v="8"/>
    <d v="2024-09-25T06:24:00"/>
    <d v="1899-12-31T14:01:00"/>
    <n v="38.016666666604578"/>
    <x v="0"/>
    <x v="27"/>
    <n v="26.000000000058208"/>
    <s v="NO"/>
    <d v="1900-01-01T16:01:00"/>
    <n v="64.016666666662786"/>
    <d v="1899-12-30T00:00:00"/>
    <s v="SI"/>
    <n v="0"/>
    <d v="1900-01-01T11:31:00"/>
    <n v="59.516666666662786"/>
    <x v="1"/>
    <d v="1899-12-30T11:00:00"/>
    <s v="NO"/>
    <s v="MRKU2973830"/>
    <s v="OM TRANSPORT"/>
    <n v="475"/>
    <e v="#N/A"/>
    <n v="50"/>
    <n v="0"/>
    <n v="3"/>
    <s v="WEEK"/>
    <s v="OM TRANSPORTWEEK"/>
    <n v="475"/>
    <n v="25"/>
    <n v="500"/>
    <m/>
  </r>
  <r>
    <s v="MADRID MAERSK"/>
    <s v="Rotterdam"/>
    <d v="2024-09-22T18:59:00"/>
    <x v="88"/>
    <x v="3"/>
    <s v="MAERSK"/>
    <s v="MRKU3006860"/>
    <s v="SIMEI LELYSTAD"/>
    <d v="2024-09-24T09:00:00"/>
    <d v="2024-09-26T13:32:00"/>
    <x v="999"/>
    <d v="2024-09-26T13:39:00"/>
    <x v="0"/>
    <s v="NO"/>
    <n v="0"/>
    <n v="39"/>
    <x v="8"/>
    <d v="2024-09-26T13:32:00"/>
    <d v="1899-12-31T14:01:00"/>
    <n v="38.016666666604578"/>
    <x v="0"/>
    <x v="116"/>
    <n v="54"/>
    <s v="NO"/>
    <d v="1900-01-02T20:01:00"/>
    <n v="92.016666666604578"/>
    <d v="1899-12-30T00:00:00"/>
    <s v="SI"/>
    <n v="0"/>
    <d v="1900-01-02T18:40:00"/>
    <n v="90.666666666569654"/>
    <x v="1"/>
    <d v="1899-12-30T15:00:00"/>
    <s v="NO"/>
    <s v="MRKU3006860"/>
    <s v="MSI"/>
    <n v="480"/>
    <e v="#N/A"/>
    <n v="50"/>
    <n v="0"/>
    <n v="4"/>
    <s v="WEEK"/>
    <s v="MSIWEEK"/>
    <n v="480"/>
    <n v="25"/>
    <n v="505"/>
    <m/>
  </r>
  <r>
    <s v="MADRID MAERSK"/>
    <s v="Rotterdam"/>
    <d v="2024-09-22T18:59:00"/>
    <x v="88"/>
    <x v="0"/>
    <s v="MAERSK"/>
    <s v="MRKU3460370"/>
    <s v="SIMEI LELYSTAD"/>
    <d v="2024-09-24T09:00:00"/>
    <d v="2024-09-24T13:42:00"/>
    <x v="1000"/>
    <d v="2024-09-24T15:00:00"/>
    <x v="0"/>
    <s v="NO"/>
    <n v="0"/>
    <n v="39"/>
    <x v="8"/>
    <d v="2024-09-24T13:42:00"/>
    <d v="1899-12-31T14:01:00"/>
    <n v="38.016666666604578"/>
    <x v="0"/>
    <x v="8"/>
    <n v="6"/>
    <s v="SI"/>
    <d v="1899-12-31T20:01:00"/>
    <n v="44.016666666604578"/>
    <d v="1899-12-30T00:00:00"/>
    <s v="SI"/>
    <n v="0"/>
    <d v="1899-12-31T20:01:00"/>
    <n v="44.016666666604578"/>
    <x v="0"/>
    <d v="1899-12-30T15:00:00"/>
    <s v="NO"/>
    <s v="MRKU3460370"/>
    <s v="CTU FLEVOKUST BV"/>
    <n v="520"/>
    <e v="#N/A"/>
    <n v="35"/>
    <n v="0"/>
    <n v="2"/>
    <s v="WEEK"/>
    <s v="CTU FLEVOKUST BVWEEK"/>
    <n v="520"/>
    <n v="0"/>
    <n v="520"/>
    <m/>
  </r>
  <r>
    <s v="MADRID MAERSK"/>
    <s v="Rotterdam"/>
    <d v="2024-09-22T18:59:00"/>
    <x v="88"/>
    <x v="0"/>
    <s v="MAERSK"/>
    <s v="MRKU3490219"/>
    <s v="SIMEI LELYSTAD"/>
    <d v="2024-09-24T09:00:00"/>
    <d v="2024-09-25T12:13:00"/>
    <x v="1001"/>
    <d v="2024-09-25T12:20:00"/>
    <x v="0"/>
    <s v="NO"/>
    <n v="0"/>
    <n v="39"/>
    <x v="8"/>
    <d v="2024-09-25T12:13:00"/>
    <d v="1899-12-31T14:01:00"/>
    <n v="38.016666666604578"/>
    <x v="0"/>
    <x v="47"/>
    <n v="27.999999999941792"/>
    <s v="NO"/>
    <d v="1900-01-01T18:01:00"/>
    <n v="66.016666666546371"/>
    <d v="1899-12-30T00:00:00"/>
    <s v="SI"/>
    <n v="0"/>
    <d v="1900-01-01T17:21:00"/>
    <n v="65.349999999976717"/>
    <x v="1"/>
    <d v="1899-12-30T13:00:00"/>
    <s v="NO"/>
    <s v="MRKU3490219"/>
    <s v="CTU FLEVOKUST BV"/>
    <n v="520"/>
    <e v="#N/A"/>
    <n v="35"/>
    <n v="0"/>
    <n v="3"/>
    <s v="WEEK"/>
    <s v="CTU FLEVOKUST BVWEEK"/>
    <n v="520"/>
    <n v="0"/>
    <n v="520"/>
    <m/>
  </r>
  <r>
    <s v="MADRID MAERSK"/>
    <s v="Rotterdam"/>
    <d v="2024-09-22T18:59:00"/>
    <x v="88"/>
    <x v="3"/>
    <s v="MAERSK"/>
    <s v="MRKU3499005"/>
    <s v="SIMEI LELYSTAD"/>
    <d v="2024-09-24T09:00:00"/>
    <d v="2024-09-25T01:10:00"/>
    <x v="1002"/>
    <d v="2024-09-25T01:10:00"/>
    <x v="0"/>
    <s v="NO"/>
    <n v="1"/>
    <n v="39"/>
    <x v="8"/>
    <d v="2024-09-25T01:10:00"/>
    <d v="1899-12-31T14:01:00"/>
    <n v="38.016666666604578"/>
    <x v="0"/>
    <x v="78"/>
    <n v="17.499999999941792"/>
    <s v="SI"/>
    <d v="1900-01-01T07:31:00"/>
    <n v="55.516666666546371"/>
    <d v="1899-12-30T00:00:00"/>
    <s v="SI"/>
    <n v="0"/>
    <d v="1900-01-01T06:11:00"/>
    <n v="54.18333333323244"/>
    <x v="1"/>
    <d v="1899-12-30T02:30:00"/>
    <s v="NIGHT"/>
    <s v="MRKU3499005"/>
    <s v="MSI"/>
    <n v="530"/>
    <e v="#N/A"/>
    <n v="50"/>
    <n v="50"/>
    <n v="3"/>
    <s v="NIGHT"/>
    <s v="MSINIGHT"/>
    <n v="580"/>
    <n v="25"/>
    <n v="605"/>
    <m/>
  </r>
  <r>
    <s v="MADRID MAERSK"/>
    <s v="Rotterdam"/>
    <d v="2024-09-22T18:59:00"/>
    <x v="88"/>
    <x v="0"/>
    <s v="MAERSK"/>
    <s v="MRKU3525629"/>
    <s v="LELYSTAD"/>
    <d v="2024-09-24T09:00:00"/>
    <d v="2024-09-25T22:16:00"/>
    <x v="1003"/>
    <d v="2024-09-26T00:10:00"/>
    <x v="0"/>
    <s v="NO"/>
    <n v="0"/>
    <n v="39"/>
    <x v="8"/>
    <d v="2024-09-25T22:16:00"/>
    <d v="1899-12-31T14:01:00"/>
    <n v="38.016666666604578"/>
    <x v="0"/>
    <x v="96"/>
    <n v="38.000000000058208"/>
    <s v="NO"/>
    <d v="1900-01-02T04:01:00"/>
    <n v="76.016666666662786"/>
    <d v="1899-12-30T00:00:00"/>
    <s v="SI"/>
    <n v="0"/>
    <d v="1900-01-02T05:11:00"/>
    <n v="77.183333333290648"/>
    <x v="1"/>
    <d v="1899-12-30T23:00:00"/>
    <s v="NIGHT"/>
    <s v="MRKU3525629"/>
    <s v="CTU FLEVOKUST BV"/>
    <n v="530"/>
    <e v="#N/A"/>
    <n v="35"/>
    <n v="0"/>
    <n v="3"/>
    <s v="NIGHT"/>
    <s v="CTU FLEVOKUST BVNIGHT"/>
    <n v="530"/>
    <n v="0"/>
    <n v="530"/>
    <m/>
  </r>
  <r>
    <s v="MADRID MAERSK"/>
    <s v="Rotterdam"/>
    <d v="2024-09-22T18:59:00"/>
    <x v="88"/>
    <x v="0"/>
    <s v="MAERSK"/>
    <s v="MRKU4052346"/>
    <s v="XPO TALLER LELYSTAD"/>
    <d v="2024-09-24T09:00:00"/>
    <d v="2024-09-24T16:14:00"/>
    <x v="1004"/>
    <d v="2024-09-24T17:10:00"/>
    <x v="0"/>
    <s v="NO"/>
    <n v="0"/>
    <n v="39"/>
    <x v="8"/>
    <d v="2024-09-24T16:14:00"/>
    <d v="1899-12-31T14:01:00"/>
    <n v="38.016666666604578"/>
    <x v="0"/>
    <x v="29"/>
    <n v="8.0000000000582077"/>
    <s v="SI"/>
    <d v="1899-12-31T22:01:00"/>
    <n v="46.016666666662786"/>
    <d v="1899-12-30T00:00:00"/>
    <s v="SI"/>
    <n v="0"/>
    <d v="1899-12-31T22:11:00"/>
    <n v="46.183333333348855"/>
    <x v="0"/>
    <d v="1899-12-30T17:00:00"/>
    <s v="NO"/>
    <s v="MRKU4052346"/>
    <s v="CTU FLEVOKUST BV"/>
    <n v="520"/>
    <e v="#N/A"/>
    <n v="35"/>
    <n v="0"/>
    <n v="2"/>
    <s v="WEEK"/>
    <s v="CTU FLEVOKUST BVWEEK"/>
    <n v="520"/>
    <n v="0"/>
    <n v="520"/>
    <m/>
  </r>
  <r>
    <s v="MADRID MAERSK"/>
    <s v="Rotterdam"/>
    <d v="2024-09-22T18:59:00"/>
    <x v="88"/>
    <x v="3"/>
    <s v="MAERSK"/>
    <s v="MRKU4157049"/>
    <s v="LELYSTAD"/>
    <d v="2024-09-24T09:00:00"/>
    <d v="2024-09-26T01:38:00"/>
    <x v="1005"/>
    <d v="2024-09-26T02:30:00"/>
    <x v="0"/>
    <s v="NO"/>
    <n v="0"/>
    <n v="39"/>
    <x v="8"/>
    <d v="2024-09-26T01:38:00"/>
    <d v="1899-12-31T14:01:00"/>
    <n v="38.016666666604578"/>
    <x v="0"/>
    <x v="80"/>
    <n v="41.000000000058208"/>
    <s v="NO"/>
    <d v="1900-01-02T07:01:00"/>
    <n v="79.016666666662786"/>
    <d v="1899-12-30T00:00:00"/>
    <s v="SI"/>
    <n v="0"/>
    <d v="1900-01-02T07:31:00"/>
    <n v="79.516666666546371"/>
    <x v="1"/>
    <d v="1899-12-30T02:00:00"/>
    <s v="NIGHT"/>
    <s v="MRKU4157049"/>
    <s v="MSI"/>
    <n v="530"/>
    <e v="#N/A"/>
    <n v="50"/>
    <n v="0"/>
    <n v="4"/>
    <s v="NIGHT"/>
    <s v="MSINIGHT"/>
    <n v="530"/>
    <n v="25"/>
    <n v="555"/>
    <m/>
  </r>
  <r>
    <s v="MADRID MAERSK"/>
    <s v="Rotterdam"/>
    <d v="2024-09-22T18:59:00"/>
    <x v="88"/>
    <x v="0"/>
    <s v="MAERSK"/>
    <s v="MRKU5618124"/>
    <s v="XPO TALLER LELYSTAD"/>
    <d v="2024-09-24T09:00:00"/>
    <d v="2024-09-25T12:21:00"/>
    <x v="1001"/>
    <d v="2024-09-25T13:00:00"/>
    <x v="0"/>
    <s v="NO"/>
    <n v="0"/>
    <n v="39"/>
    <x v="8"/>
    <d v="2024-09-25T12:21:00"/>
    <d v="1899-12-31T14:01:00"/>
    <n v="38.016666666604578"/>
    <x v="0"/>
    <x v="47"/>
    <n v="27.999999999941792"/>
    <s v="NO"/>
    <d v="1900-01-01T18:01:00"/>
    <n v="66.016666666546371"/>
    <d v="1899-12-30T00:00:00"/>
    <s v="SI"/>
    <n v="0"/>
    <d v="1900-01-01T18:01:00"/>
    <n v="66.016666666546371"/>
    <x v="1"/>
    <d v="1899-12-30T13:00:00"/>
    <s v="NO"/>
    <s v="MRKU5618124"/>
    <s v="CTU FLEVOKUST BV"/>
    <n v="520"/>
    <e v="#N/A"/>
    <n v="35"/>
    <n v="0"/>
    <n v="3"/>
    <s v="WEEK"/>
    <s v="CTU FLEVOKUST BVWEEK"/>
    <n v="520"/>
    <n v="0"/>
    <n v="520"/>
    <m/>
  </r>
  <r>
    <s v="MADRID MAERSK"/>
    <s v="Rotterdam"/>
    <d v="2024-09-22T18:59:00"/>
    <x v="88"/>
    <x v="2"/>
    <s v="MAERSK"/>
    <s v="MRKU5842664"/>
    <s v="LELYSTAD"/>
    <d v="2024-09-24T09:00:00"/>
    <d v="2024-09-24T16:31:00"/>
    <x v="1006"/>
    <d v="2024-09-24T17:52:00"/>
    <x v="0"/>
    <s v="NO"/>
    <n v="1"/>
    <n v="39"/>
    <x v="8"/>
    <d v="2024-09-24T16:31:00"/>
    <d v="1899-12-31T14:01:00"/>
    <n v="38.016666666604578"/>
    <x v="0"/>
    <x v="0"/>
    <n v="7.5"/>
    <s v="SI"/>
    <d v="1899-12-31T21:31:00"/>
    <n v="45.516666666604578"/>
    <d v="1899-12-30T00:01:00"/>
    <s v="SI"/>
    <n v="1.6666666720993817E-2"/>
    <d v="1899-12-31T22:53:00"/>
    <n v="46.883333333185874"/>
    <x v="0"/>
    <d v="1899-12-30T16:30:00"/>
    <s v="NO"/>
    <s v="MRKU5842664"/>
    <s v="OM TRANSPORT"/>
    <n v="475"/>
    <e v="#N/A"/>
    <n v="50"/>
    <n v="50"/>
    <n v="2"/>
    <s v="WEEK"/>
    <s v="OM TRANSPORTWEEK"/>
    <n v="525"/>
    <n v="25"/>
    <n v="550"/>
    <m/>
  </r>
  <r>
    <s v="MADRID MAERSK"/>
    <s v="Rotterdam"/>
    <d v="2024-09-22T18:59:00"/>
    <x v="88"/>
    <x v="2"/>
    <s v="MAERSK"/>
    <s v="MRKU6721306"/>
    <s v="LELYSTAD"/>
    <d v="2024-09-24T09:00:00"/>
    <d v="2024-09-25T17:04:00"/>
    <x v="1007"/>
    <d v="2024-09-25T22:00:00"/>
    <x v="0"/>
    <s v="NO"/>
    <n v="0"/>
    <n v="39"/>
    <x v="8"/>
    <d v="2024-09-25T17:04:00"/>
    <d v="1899-12-31T14:01:00"/>
    <n v="38.016666666604578"/>
    <x v="0"/>
    <x v="33"/>
    <n v="32.000000000058208"/>
    <s v="NO"/>
    <d v="1900-01-01T22:01:00"/>
    <n v="70.016666666662786"/>
    <d v="1899-12-30T00:04:00"/>
    <s v="SI"/>
    <n v="6.6666666534729302E-2"/>
    <d v="1900-01-02T03:01:00"/>
    <n v="75.016666666546371"/>
    <x v="1"/>
    <d v="1899-12-30T17:00:00"/>
    <s v="NO"/>
    <s v="MRKU6721306"/>
    <s v="OM TRANSPORT"/>
    <n v="475"/>
    <e v="#N/A"/>
    <n v="50"/>
    <n v="0"/>
    <n v="3"/>
    <s v="WEEK"/>
    <s v="OM TRANSPORTWEEK"/>
    <n v="475"/>
    <n v="25"/>
    <n v="500"/>
    <m/>
  </r>
  <r>
    <s v="MADRID MAERSK"/>
    <s v="Rotterdam"/>
    <d v="2024-09-22T18:59:00"/>
    <x v="88"/>
    <x v="2"/>
    <s v="MAERSK"/>
    <s v="MRSU0219968"/>
    <s v="SIMEI LELYSTAD"/>
    <d v="2024-09-24T09:00:00"/>
    <d v="2024-09-25T02:10:00"/>
    <x v="993"/>
    <d v="2024-09-25T02:10:00"/>
    <x v="0"/>
    <s v="NO"/>
    <n v="1"/>
    <n v="39"/>
    <x v="8"/>
    <d v="2024-09-25T02:10:00"/>
    <d v="1899-12-31T14:01:00"/>
    <n v="38.016666666604578"/>
    <x v="0"/>
    <x v="28"/>
    <n v="21"/>
    <s v="SI"/>
    <d v="1900-01-01T11:01:00"/>
    <n v="59.016666666604578"/>
    <d v="1899-12-30T00:00:00"/>
    <s v="SI"/>
    <n v="0"/>
    <d v="1900-01-01T07:11:00"/>
    <n v="55.183333333348855"/>
    <x v="1"/>
    <d v="1899-12-30T06:00:00"/>
    <s v="NO"/>
    <s v="MRSU0219968"/>
    <s v="OM TRANSPORT"/>
    <n v="475"/>
    <e v="#N/A"/>
    <n v="50"/>
    <n v="50"/>
    <n v="3"/>
    <s v="WEEK"/>
    <s v="OM TRANSPORTWEEK"/>
    <n v="525"/>
    <n v="25"/>
    <n v="550"/>
    <m/>
  </r>
  <r>
    <s v="MADRID MAERSK"/>
    <s v="Rotterdam"/>
    <d v="2024-09-22T18:59:00"/>
    <x v="88"/>
    <x v="4"/>
    <s v="MAERSK"/>
    <s v="MRSU4579670"/>
    <s v="LELYSTAD"/>
    <d v="2024-09-24T09:00:00"/>
    <d v="2024-09-26T06:04:00"/>
    <x v="996"/>
    <d v="2024-09-26T06:25:00"/>
    <x v="0"/>
    <s v="NO"/>
    <n v="0"/>
    <n v="39"/>
    <x v="8"/>
    <d v="2024-09-26T06:04:00"/>
    <d v="1899-12-31T14:01:00"/>
    <n v="38.016666666604578"/>
    <x v="0"/>
    <x v="82"/>
    <n v="45"/>
    <s v="NO"/>
    <d v="1900-01-02T11:01:00"/>
    <n v="83.016666666604578"/>
    <d v="1899-12-30T00:04:00"/>
    <s v="SI"/>
    <n v="6.6666666709352285E-2"/>
    <d v="1900-01-02T11:26:00"/>
    <n v="83.43333333323244"/>
    <x v="1"/>
    <d v="1899-12-30T06:00:00"/>
    <s v="NO"/>
    <s v="MRSU4579670"/>
    <s v="AZOIA LOGISTICS"/>
    <n v="550"/>
    <e v="#N/A"/>
    <n v="45"/>
    <n v="0"/>
    <n v="4"/>
    <s v="WEEK"/>
    <s v="AZOIA LOGISTICSWEEK"/>
    <n v="550"/>
    <n v="25"/>
    <n v="575"/>
    <m/>
  </r>
  <r>
    <s v="MADRID MAERSK"/>
    <s v="Rotterdam"/>
    <d v="2024-09-22T18:59:00"/>
    <x v="88"/>
    <x v="3"/>
    <s v="MAERSK"/>
    <s v="MRSU4965179"/>
    <s v="XPO TALLER LELYSTAD"/>
    <d v="2024-09-24T09:00:00"/>
    <d v="2024-09-25T06:30:00"/>
    <x v="993"/>
    <d v="2024-09-25T06:35:00"/>
    <x v="0"/>
    <s v="NO"/>
    <n v="0"/>
    <n v="39"/>
    <x v="8"/>
    <d v="2024-09-25T06:30:00"/>
    <d v="1899-12-31T14:01:00"/>
    <n v="38.016666666604578"/>
    <x v="0"/>
    <x v="28"/>
    <n v="21"/>
    <s v="SI"/>
    <d v="1900-01-01T11:01:00"/>
    <n v="59.016666666604578"/>
    <d v="1899-12-30T00:30:00"/>
    <s v="SI"/>
    <n v="0.50000000005820766"/>
    <d v="1900-01-01T11:36:00"/>
    <n v="59.599999999918509"/>
    <x v="1"/>
    <d v="1899-12-30T06:00:00"/>
    <s v="NO"/>
    <s v="MRSU4965179"/>
    <s v="MSI"/>
    <n v="480"/>
    <e v="#N/A"/>
    <n v="50"/>
    <n v="0"/>
    <n v="3"/>
    <s v="WEEK"/>
    <s v="MSIWEEK"/>
    <n v="480"/>
    <n v="25"/>
    <n v="555"/>
    <n v="50"/>
  </r>
  <r>
    <s v="MADRID MAERSK"/>
    <s v="Rotterdam"/>
    <d v="2024-09-22T18:59:00"/>
    <x v="88"/>
    <x v="0"/>
    <s v="MAERSK"/>
    <s v="MRSU5373370"/>
    <s v="SIMEI LELYSTAD"/>
    <d v="2024-09-24T09:00:00"/>
    <d v="2024-09-24T22:27:00"/>
    <x v="1008"/>
    <d v="2024-09-24T22:58:00"/>
    <x v="0"/>
    <s v="NO"/>
    <n v="0"/>
    <n v="39"/>
    <x v="8"/>
    <d v="2024-09-24T22:27:00"/>
    <d v="1899-12-31T14:01:00"/>
    <n v="38.016666666604578"/>
    <x v="0"/>
    <x v="65"/>
    <n v="14.499999999941792"/>
    <s v="SI"/>
    <d v="1900-01-01T04:31:00"/>
    <n v="52.516666666546371"/>
    <d v="1899-12-30T00:00:00"/>
    <s v="SI"/>
    <n v="0"/>
    <d v="1900-01-01T03:59:00"/>
    <n v="51.983333333220799"/>
    <x v="1"/>
    <d v="1899-12-30T23:30:00"/>
    <s v="NIGHT"/>
    <s v="MRSU5373370"/>
    <s v="CTU FLEVOKUST BV"/>
    <n v="530"/>
    <e v="#N/A"/>
    <n v="35"/>
    <n v="0"/>
    <n v="2"/>
    <s v="NIGHT"/>
    <s v="CTU FLEVOKUST BVNIGHT"/>
    <n v="530"/>
    <n v="0"/>
    <n v="530"/>
    <m/>
  </r>
  <r>
    <s v="MADRID MAERSK"/>
    <s v="Rotterdam"/>
    <d v="2024-09-22T18:59:00"/>
    <x v="88"/>
    <x v="3"/>
    <s v="MAERSK"/>
    <s v="MRSU5814006"/>
    <s v="SIMEI LELYSTAD"/>
    <d v="2024-09-24T09:00:00"/>
    <d v="2024-09-24T13:03:00"/>
    <x v="1009"/>
    <d v="2024-09-24T13:10:00"/>
    <x v="0"/>
    <s v="NO"/>
    <n v="1"/>
    <n v="39"/>
    <x v="8"/>
    <d v="2024-09-24T13:03:00"/>
    <d v="1899-12-31T14:01:00"/>
    <n v="38.016666666604578"/>
    <x v="0"/>
    <x v="6"/>
    <n v="3"/>
    <s v="SI"/>
    <d v="1899-12-31T17:01:00"/>
    <n v="41.016666666604578"/>
    <d v="1899-12-30T01:03:00"/>
    <s v="NO"/>
    <n v="1.0499999999301508"/>
    <d v="1899-12-31T18:11:00"/>
    <n v="42.18333333323244"/>
    <x v="0"/>
    <d v="1899-12-30T12:00:00"/>
    <s v="NO"/>
    <s v="MRSU5814006"/>
    <s v="MSI"/>
    <n v="480"/>
    <e v="#N/A"/>
    <n v="50"/>
    <n v="50"/>
    <n v="2"/>
    <s v="WEEK"/>
    <s v="MSIWEEK"/>
    <n v="530"/>
    <n v="25"/>
    <n v="555"/>
    <m/>
  </r>
  <r>
    <s v="MADRID MAERSK"/>
    <s v="Rotterdam"/>
    <d v="2024-09-22T18:59:00"/>
    <x v="88"/>
    <x v="3"/>
    <s v="MAERSK"/>
    <s v="MRSU6179179"/>
    <s v="SIMEI LELYSTAD"/>
    <d v="2024-09-24T09:00:00"/>
    <d v="2024-09-25T14:10:00"/>
    <x v="1010"/>
    <d v="2024-09-25T14:10:00"/>
    <x v="0"/>
    <s v="NO"/>
    <n v="1"/>
    <n v="39"/>
    <x v="8"/>
    <d v="2024-09-25T14:10:00"/>
    <d v="1899-12-31T14:01:00"/>
    <n v="38.016666666604578"/>
    <x v="0"/>
    <x v="85"/>
    <n v="29.499999999941792"/>
    <s v="NO"/>
    <d v="1900-01-01T19:31:00"/>
    <n v="67.516666666546371"/>
    <d v="1899-12-30T00:00:00"/>
    <s v="SI"/>
    <n v="0"/>
    <d v="1900-01-01T19:11:00"/>
    <n v="67.183333333348855"/>
    <x v="1"/>
    <d v="1899-12-30T14:30:00"/>
    <s v="NO"/>
    <s v="MRSU6179179"/>
    <s v="MSI"/>
    <n v="480"/>
    <e v="#N/A"/>
    <n v="50"/>
    <n v="50"/>
    <n v="3"/>
    <s v="WEEK"/>
    <s v="MSIWEEK"/>
    <n v="530"/>
    <n v="25"/>
    <n v="555"/>
    <m/>
  </r>
  <r>
    <s v="MADRID MAERSK"/>
    <s v="Rotterdam"/>
    <d v="2024-09-22T18:59:00"/>
    <x v="88"/>
    <x v="0"/>
    <s v="MAERSK"/>
    <s v="MSKU0021523"/>
    <s v="LELYSTAD"/>
    <d v="2024-09-24T09:00:00"/>
    <d v="2024-09-25T11:44:00"/>
    <x v="1011"/>
    <d v="2024-09-25T18:51:00"/>
    <x v="0"/>
    <s v="NO"/>
    <n v="0"/>
    <n v="39"/>
    <x v="8"/>
    <d v="2024-09-25T11:44:00"/>
    <d v="1899-12-31T14:01:00"/>
    <n v="38.016666666604578"/>
    <x v="0"/>
    <x v="46"/>
    <n v="33.999999999941792"/>
    <s v="NO"/>
    <d v="1900-01-02T00:01:00"/>
    <n v="72.016666666546371"/>
    <d v="1899-12-30T00:00:00"/>
    <s v="SI"/>
    <n v="0"/>
    <d v="1900-01-01T23:52:00"/>
    <n v="71.866666666581295"/>
    <x v="1"/>
    <d v="1899-12-30T19:00:00"/>
    <s v="NO"/>
    <s v="MSKU0021523"/>
    <s v="CTU FLEVOKUST BV"/>
    <n v="520"/>
    <e v="#N/A"/>
    <n v="35"/>
    <n v="0"/>
    <n v="3"/>
    <s v="WEEK"/>
    <s v="CTU FLEVOKUST BVWEEK"/>
    <n v="520"/>
    <n v="0"/>
    <n v="520"/>
    <m/>
  </r>
  <r>
    <s v="MADRID MAERSK"/>
    <s v="Rotterdam"/>
    <d v="2024-09-22T18:59:00"/>
    <x v="88"/>
    <x v="4"/>
    <s v="MAERSK"/>
    <s v="MSKU0322511"/>
    <s v="XPO TALLER LELYSTAD"/>
    <d v="2024-09-24T09:00:00"/>
    <d v="2024-09-25T21:20:00"/>
    <x v="1012"/>
    <d v="2024-09-25T21:40:00"/>
    <x v="0"/>
    <s v="NO"/>
    <n v="0"/>
    <n v="39"/>
    <x v="8"/>
    <d v="2024-09-25T21:20:00"/>
    <d v="1899-12-31T14:01:00"/>
    <n v="38.016666666604578"/>
    <x v="0"/>
    <x v="51"/>
    <n v="33"/>
    <s v="NO"/>
    <d v="1900-01-01T23:01:00"/>
    <n v="71.016666666604578"/>
    <d v="1899-12-30T03:20:00"/>
    <s v="NO"/>
    <n v="3.3333333333721384"/>
    <d v="1900-01-02T02:41:00"/>
    <n v="74.683333333348855"/>
    <x v="1"/>
    <d v="1899-12-30T18:00:00"/>
    <s v="NO"/>
    <s v="MSKU0322511"/>
    <s v="AZOIA LOGISTICS"/>
    <n v="550"/>
    <e v="#N/A"/>
    <n v="45"/>
    <n v="0"/>
    <n v="3"/>
    <s v="WEEK"/>
    <s v="AZOIA LOGISTICSWEEK"/>
    <n v="550"/>
    <n v="25"/>
    <n v="575"/>
    <m/>
  </r>
  <r>
    <s v="MADRID MAERSK"/>
    <s v="Rotterdam"/>
    <d v="2024-09-22T18:59:00"/>
    <x v="88"/>
    <x v="4"/>
    <s v="MAERSK"/>
    <s v="MSKU1877788"/>
    <s v="SIMEI LELYSTAD"/>
    <d v="2024-09-24T09:00:00"/>
    <d v="2024-09-26T12:16:00"/>
    <x v="1013"/>
    <d v="2024-09-26T12:20:00"/>
    <x v="0"/>
    <s v="NO"/>
    <n v="0"/>
    <n v="39"/>
    <x v="8"/>
    <d v="2024-09-26T12:16:00"/>
    <d v="1899-12-31T14:01:00"/>
    <n v="38.016666666604578"/>
    <x v="0"/>
    <x v="54"/>
    <n v="51"/>
    <s v="NO"/>
    <d v="1900-01-02T17:01:00"/>
    <n v="89.016666666604578"/>
    <d v="1899-12-30T00:16:00"/>
    <s v="SI"/>
    <n v="0.26666666666278616"/>
    <d v="1900-01-02T17:21:00"/>
    <n v="89.349999999976717"/>
    <x v="1"/>
    <d v="1899-12-30T12:00:00"/>
    <s v="NO"/>
    <s v="MSKU1877788"/>
    <s v="AZOIA LOGISTICS"/>
    <n v="550"/>
    <e v="#N/A"/>
    <n v="45"/>
    <n v="0"/>
    <n v="4"/>
    <s v="WEEK"/>
    <s v="AZOIA LOGISTICSWEEK"/>
    <n v="550"/>
    <n v="25"/>
    <n v="575"/>
    <m/>
  </r>
  <r>
    <s v="MADRID MAERSK"/>
    <s v="Rotterdam"/>
    <d v="2024-09-22T18:59:00"/>
    <x v="88"/>
    <x v="0"/>
    <s v="MAERSK"/>
    <s v="MSKU2772185"/>
    <s v="LELYSTAD"/>
    <d v="2024-09-24T09:00:00"/>
    <d v="2024-09-26T19:43:00"/>
    <x v="1014"/>
    <d v="2024-09-26T19:54:00"/>
    <x v="0"/>
    <s v="NO"/>
    <n v="0"/>
    <n v="39"/>
    <x v="8"/>
    <d v="2024-09-26T19:43:00"/>
    <d v="1899-12-31T14:01:00"/>
    <n v="38.016666666604578"/>
    <x v="0"/>
    <x v="121"/>
    <n v="59.000000000058208"/>
    <s v="NO"/>
    <d v="1900-01-03T01:01:00"/>
    <n v="97.016666666662786"/>
    <d v="1899-12-30T00:00:00"/>
    <s v="SI"/>
    <n v="0"/>
    <d v="1900-01-03T00:55:00"/>
    <n v="96.916666666686069"/>
    <x v="1"/>
    <d v="1899-12-30T20:00:00"/>
    <s v="NIGHT"/>
    <s v="MSKU2772185"/>
    <s v="CTU FLEVOKUST BV"/>
    <n v="530"/>
    <e v="#N/A"/>
    <n v="35"/>
    <n v="0"/>
    <n v="4"/>
    <s v="NIGHT"/>
    <s v="CTU FLEVOKUST BVNIGHT"/>
    <n v="530"/>
    <n v="0"/>
    <n v="530"/>
    <m/>
  </r>
  <r>
    <s v="MADRID MAERSK"/>
    <s v="Rotterdam"/>
    <d v="2024-09-22T18:59:00"/>
    <x v="88"/>
    <x v="3"/>
    <s v="MAERSK"/>
    <s v="MSKU4580849"/>
    <s v="XPO TALLER LELYSTAD"/>
    <d v="2024-09-23T23:00:00"/>
    <d v="2024-09-23T23:20:00"/>
    <x v="1015"/>
    <d v="2024-09-23T23:40:00"/>
    <x v="0"/>
    <s v="NO"/>
    <n v="2"/>
    <n v="39"/>
    <x v="8"/>
    <d v="2024-09-23T23:20:00"/>
    <d v="1899-12-31T04:01:00"/>
    <n v="28.016666666662786"/>
    <x v="0"/>
    <x v="1"/>
    <n v="0"/>
    <s v="SI"/>
    <d v="1899-12-31T04:01:00"/>
    <n v="28.016666666662786"/>
    <d v="1899-12-30T00:20:00"/>
    <s v="SI"/>
    <n v="0.33333333319751546"/>
    <d v="1899-12-31T04:41:00"/>
    <n v="28.68333333323244"/>
    <x v="0"/>
    <d v="1899-12-30T23:00:00"/>
    <s v="NIGHT"/>
    <s v="MSKU4580849"/>
    <s v="MSI"/>
    <n v="530"/>
    <e v="#N/A"/>
    <n v="50"/>
    <n v="100"/>
    <n v="1"/>
    <s v="NIGHT"/>
    <s v="MSINIGHT"/>
    <n v="630"/>
    <n v="25"/>
    <n v="655"/>
    <m/>
  </r>
  <r>
    <s v="MADRID MAERSK"/>
    <s v="Rotterdam"/>
    <d v="2024-09-22T18:59:00"/>
    <x v="88"/>
    <x v="3"/>
    <s v="MAERSK"/>
    <s v="MSKU4619540"/>
    <s v="SIMEI LELYSTAD"/>
    <d v="2024-09-24T09:00:00"/>
    <d v="2024-09-25T09:46:00"/>
    <x v="1016"/>
    <d v="2024-09-25T09:50:00"/>
    <x v="0"/>
    <s v="NO"/>
    <n v="0"/>
    <n v="39"/>
    <x v="8"/>
    <d v="2024-09-25T09:46:00"/>
    <d v="1899-12-31T14:01:00"/>
    <n v="38.016666666604578"/>
    <x v="0"/>
    <x v="77"/>
    <n v="24.500000000058208"/>
    <s v="NO"/>
    <d v="1900-01-01T14:31:00"/>
    <n v="62.516666666662786"/>
    <d v="1899-12-30T00:16:00"/>
    <s v="SI"/>
    <n v="0.26666666666278616"/>
    <d v="1900-01-01T14:51:00"/>
    <n v="62.849999999860302"/>
    <x v="1"/>
    <d v="1899-12-30T09:30:00"/>
    <s v="NO"/>
    <s v="MSKU4619540"/>
    <s v="MSI"/>
    <n v="480"/>
    <e v="#N/A"/>
    <n v="50"/>
    <n v="0"/>
    <n v="3"/>
    <s v="WEEK"/>
    <s v="MSIWEEK"/>
    <n v="480"/>
    <n v="25"/>
    <n v="505"/>
    <m/>
  </r>
  <r>
    <s v="MADRID MAERSK"/>
    <s v="Rotterdam"/>
    <d v="2024-09-22T18:59:00"/>
    <x v="88"/>
    <x v="3"/>
    <s v="MAERSK"/>
    <s v="MSKU4640212"/>
    <s v="SIMEI LELYSTAD"/>
    <d v="2024-09-24T09:00:00"/>
    <d v="2024-09-24T14:20:00"/>
    <x v="1017"/>
    <d v="2024-09-24T14:40:00"/>
    <x v="0"/>
    <s v="NO"/>
    <n v="1"/>
    <n v="39"/>
    <x v="8"/>
    <d v="2024-09-24T14:20:00"/>
    <d v="1899-12-31T14:01:00"/>
    <n v="38.016666666604578"/>
    <x v="0"/>
    <x v="22"/>
    <n v="5.0000000000582077"/>
    <s v="SI"/>
    <d v="1899-12-31T19:01:00"/>
    <n v="43.016666666662786"/>
    <d v="1899-12-30T00:20:00"/>
    <s v="SI"/>
    <n v="0.33333333319751546"/>
    <d v="1899-12-31T19:41:00"/>
    <n v="43.68333333323244"/>
    <x v="0"/>
    <d v="1899-12-30T14:00:00"/>
    <s v="NO"/>
    <s v="MSKU4640212"/>
    <s v="MSI"/>
    <n v="480"/>
    <e v="#N/A"/>
    <n v="50"/>
    <n v="50"/>
    <n v="2"/>
    <s v="WEEK"/>
    <s v="MSIWEEK"/>
    <n v="530"/>
    <n v="25"/>
    <n v="555"/>
    <m/>
  </r>
  <r>
    <s v="MADRID MAERSK"/>
    <s v="Rotterdam"/>
    <d v="2024-09-22T18:59:00"/>
    <x v="88"/>
    <x v="3"/>
    <s v="MAERSK"/>
    <s v="MSKU4683657"/>
    <s v="SIMEI LELYSTAD"/>
    <d v="2024-09-24T09:00:00"/>
    <d v="2024-09-24T19:00:00"/>
    <x v="1018"/>
    <d v="2024-09-24T19:05:00"/>
    <x v="0"/>
    <s v="NO"/>
    <n v="1"/>
    <n v="39"/>
    <x v="8"/>
    <d v="2024-09-24T19:00:00"/>
    <d v="1899-12-31T14:01:00"/>
    <n v="38.016666666604578"/>
    <x v="0"/>
    <x v="36"/>
    <n v="9.9999999999417923"/>
    <s v="SI"/>
    <d v="1900-01-01T00:01:00"/>
    <n v="48.016666666546371"/>
    <d v="1899-12-30T00:00:00"/>
    <s v="SI"/>
    <n v="0"/>
    <d v="1900-01-01T00:06:00"/>
    <n v="48.099999999976717"/>
    <x v="1"/>
    <d v="1899-12-30T19:00:00"/>
    <s v="NO"/>
    <s v="MSKU4683657"/>
    <s v="MSI"/>
    <n v="480"/>
    <e v="#N/A"/>
    <n v="50"/>
    <n v="50"/>
    <n v="2"/>
    <s v="WEEK"/>
    <s v="MSIWEEK"/>
    <n v="530"/>
    <n v="25"/>
    <n v="555"/>
    <m/>
  </r>
  <r>
    <s v="MADRID MAERSK"/>
    <s v="Rotterdam"/>
    <d v="2024-09-22T18:59:00"/>
    <x v="88"/>
    <x v="2"/>
    <s v="MAERSK"/>
    <s v="MSKU4721870"/>
    <s v="LELYSTAD"/>
    <d v="2024-09-24T09:00:00"/>
    <d v="2024-09-25T07:00:00"/>
    <x v="1019"/>
    <d v="2024-09-25T07:00:00"/>
    <x v="0"/>
    <s v="NO"/>
    <n v="0"/>
    <n v="39"/>
    <x v="8"/>
    <d v="2024-09-25T07:00:00"/>
    <d v="1899-12-31T14:01:00"/>
    <n v="38.016666666604578"/>
    <x v="0"/>
    <x v="26"/>
    <n v="24.999999999941792"/>
    <s v="NO"/>
    <d v="1900-01-01T15:01:00"/>
    <n v="63.016666666546371"/>
    <d v="1899-12-30T00:00:00"/>
    <s v="SI"/>
    <n v="0"/>
    <d v="1900-01-01T12:01:00"/>
    <n v="60.016666666546371"/>
    <x v="1"/>
    <d v="1899-12-30T10:00:00"/>
    <s v="NO"/>
    <s v="MSKU4721870"/>
    <s v="OM TRANSPORT"/>
    <n v="475"/>
    <e v="#N/A"/>
    <n v="50"/>
    <n v="0"/>
    <n v="3"/>
    <s v="WEEK"/>
    <s v="OM TRANSPORTWEEK"/>
    <n v="475"/>
    <n v="25"/>
    <n v="500"/>
    <m/>
  </r>
  <r>
    <s v="MADRID MAERSK"/>
    <s v="Rotterdam"/>
    <d v="2024-09-22T18:59:00"/>
    <x v="88"/>
    <x v="1"/>
    <s v="MAERSK"/>
    <s v="MSKU4741497"/>
    <s v="LELYSTAD"/>
    <d v="2024-09-24T09:00:00"/>
    <d v="2024-09-24T18:50:00"/>
    <x v="1020"/>
    <d v="2024-09-24T19:30:00"/>
    <x v="0"/>
    <s v="NO"/>
    <n v="0"/>
    <n v="39"/>
    <x v="8"/>
    <d v="2024-09-24T18:50:00"/>
    <d v="1899-12-31T14:01:00"/>
    <n v="38.016666666604578"/>
    <x v="0"/>
    <x v="19"/>
    <n v="9"/>
    <s v="SI"/>
    <d v="1899-12-31T23:01:00"/>
    <n v="47.016666666604578"/>
    <d v="1899-12-30T00:50:00"/>
    <s v="NO"/>
    <n v="0.83333333325572312"/>
    <d v="1900-01-01T00:31:00"/>
    <n v="48.516666666604578"/>
    <x v="1"/>
    <d v="1899-12-30T18:00:00"/>
    <s v="NO"/>
    <s v="MSKU4741497"/>
    <s v="LOGIX"/>
    <n v="530"/>
    <e v="#N/A"/>
    <n v="50"/>
    <n v="0"/>
    <n v="2"/>
    <s v="WEEK"/>
    <s v="LOGIXWEEK"/>
    <n v="530"/>
    <n v="25"/>
    <n v="555"/>
    <m/>
  </r>
  <r>
    <s v="MADRID MAERSK"/>
    <s v="Rotterdam"/>
    <d v="2024-09-22T18:59:00"/>
    <x v="88"/>
    <x v="2"/>
    <s v="MAERSK"/>
    <s v="MSKU4822095"/>
    <s v="SIMEI LELYSTAD"/>
    <d v="2024-09-24T09:00:00"/>
    <d v="2024-09-24T09:00:00"/>
    <x v="1021"/>
    <d v="2024-09-24T09:30:00"/>
    <x v="0"/>
    <s v="NO"/>
    <n v="1"/>
    <n v="39"/>
    <x v="8"/>
    <d v="2024-09-24T09:00:00"/>
    <d v="1899-12-31T14:01:00"/>
    <n v="38.016666666604578"/>
    <x v="0"/>
    <x v="1"/>
    <n v="0"/>
    <s v="SI"/>
    <d v="1899-12-31T14:01:00"/>
    <n v="38.016666666604578"/>
    <d v="1899-12-30T00:00:00"/>
    <s v="SI"/>
    <n v="0"/>
    <d v="1899-12-31T14:31:00"/>
    <n v="38.516666666662786"/>
    <x v="0"/>
    <d v="1899-12-30T09:00:00"/>
    <s v="NO"/>
    <s v="MSKU4822095"/>
    <s v="OM TRANSPORT"/>
    <n v="475"/>
    <e v="#N/A"/>
    <n v="50"/>
    <n v="50"/>
    <n v="2"/>
    <s v="WEEK"/>
    <s v="OM TRANSPORTWEEK"/>
    <n v="525"/>
    <n v="25"/>
    <n v="550"/>
    <m/>
  </r>
  <r>
    <s v="MADRID MAERSK"/>
    <s v="Rotterdam"/>
    <d v="2024-09-22T18:59:00"/>
    <x v="88"/>
    <x v="4"/>
    <s v="MAERSK"/>
    <s v="MSKU4828529"/>
    <s v="SIMEI LELYSTAD"/>
    <d v="2024-09-24T09:00:00"/>
    <d v="2024-09-24T12:00:00"/>
    <x v="1009"/>
    <d v="2024-09-24T12:20:00"/>
    <x v="0"/>
    <s v="NO"/>
    <n v="1"/>
    <n v="39"/>
    <x v="8"/>
    <d v="2024-09-24T12:00:00"/>
    <d v="1899-12-31T14:01:00"/>
    <n v="38.016666666604578"/>
    <x v="0"/>
    <x v="6"/>
    <n v="3"/>
    <s v="SI"/>
    <d v="1899-12-31T17:01:00"/>
    <n v="41.016666666604578"/>
    <d v="1899-12-30T00:00:00"/>
    <s v="SI"/>
    <n v="0"/>
    <d v="1899-12-31T17:21:00"/>
    <n v="41.349999999976717"/>
    <x v="0"/>
    <d v="1899-12-30T12:00:00"/>
    <s v="NO"/>
    <s v="MSKU4828529"/>
    <s v="AZOIA LOGISTICS"/>
    <n v="550"/>
    <e v="#N/A"/>
    <n v="45"/>
    <n v="45"/>
    <n v="2"/>
    <s v="WEEK"/>
    <s v="AZOIA LOGISTICSWEEK"/>
    <n v="595"/>
    <n v="25"/>
    <n v="620"/>
    <m/>
  </r>
  <r>
    <s v="MADRID MAERSK"/>
    <s v="Rotterdam"/>
    <d v="2024-09-22T18:59:00"/>
    <x v="88"/>
    <x v="3"/>
    <s v="MAERSK"/>
    <s v="MSKU7237685"/>
    <s v="LELYSTAD"/>
    <d v="2024-09-24T09:00:00"/>
    <d v="2024-09-25T05:37:00"/>
    <x v="1022"/>
    <d v="2024-09-25T06:00:00"/>
    <x v="0"/>
    <s v="NO"/>
    <n v="0"/>
    <n v="39"/>
    <x v="8"/>
    <d v="2024-09-25T05:37:00"/>
    <d v="1899-12-31T14:01:00"/>
    <n v="38.016666666604578"/>
    <x v="0"/>
    <x v="30"/>
    <n v="20.000000000058208"/>
    <s v="SI"/>
    <d v="1900-01-01T10:01:00"/>
    <n v="58.016666666662786"/>
    <d v="1899-12-30T00:37:00"/>
    <s v="SI"/>
    <n v="0.61666666658129543"/>
    <d v="1900-01-01T11:01:00"/>
    <n v="59.016666666604578"/>
    <x v="1"/>
    <d v="1899-12-30T05:00:00"/>
    <s v="NO"/>
    <s v="MSKU7237685"/>
    <s v="MSI"/>
    <n v="480"/>
    <e v="#N/A"/>
    <n v="50"/>
    <n v="0"/>
    <n v="3"/>
    <s v="WEEK"/>
    <s v="MSIWEEK"/>
    <n v="480"/>
    <n v="25"/>
    <n v="505"/>
    <m/>
  </r>
  <r>
    <s v="MADRID MAERSK"/>
    <s v="Rotterdam"/>
    <d v="2024-09-22T18:59:00"/>
    <x v="88"/>
    <x v="2"/>
    <s v="MAERSK"/>
    <s v="MSKU8396887"/>
    <s v="SIMEI LELYSTAD"/>
    <d v="2024-09-24T09:00:00"/>
    <d v="2024-09-25T07:03:00"/>
    <x v="1023"/>
    <d v="2024-09-25T07:12:00"/>
    <x v="0"/>
    <s v="NO"/>
    <n v="0"/>
    <n v="39"/>
    <x v="8"/>
    <d v="2024-09-25T07:03:00"/>
    <d v="1899-12-31T14:01:00"/>
    <n v="38.016666666604578"/>
    <x v="0"/>
    <x v="44"/>
    <n v="22.5"/>
    <s v="SI"/>
    <d v="1900-01-01T12:31:00"/>
    <n v="60.516666666604578"/>
    <d v="1899-12-30T00:00:00"/>
    <s v="SI"/>
    <n v="0"/>
    <d v="1900-01-01T12:13:00"/>
    <n v="60.216666666674428"/>
    <x v="1"/>
    <d v="1899-12-30T07:30:00"/>
    <s v="NO"/>
    <s v="MSKU8396887"/>
    <s v="OM TRANSPORT"/>
    <n v="475"/>
    <e v="#N/A"/>
    <n v="50"/>
    <n v="0"/>
    <n v="3"/>
    <s v="WEEK"/>
    <s v="OM TRANSPORTWEEK"/>
    <n v="475"/>
    <n v="25"/>
    <n v="500"/>
    <m/>
  </r>
  <r>
    <s v="MADRID MAERSK"/>
    <s v="Rotterdam"/>
    <d v="2024-09-22T18:59:00"/>
    <x v="88"/>
    <x v="0"/>
    <s v="MAERSK"/>
    <s v="MSKU8772156"/>
    <s v="LELYSTAD"/>
    <d v="2024-09-24T09:00:00"/>
    <d v="2024-09-25T00:47:00"/>
    <x v="1024"/>
    <d v="2024-09-25T01:15:00"/>
    <x v="0"/>
    <s v="NO"/>
    <n v="0"/>
    <n v="39"/>
    <x v="8"/>
    <d v="2024-09-25T00:47:00"/>
    <d v="1899-12-31T14:01:00"/>
    <n v="38.016666666604578"/>
    <x v="0"/>
    <x v="16"/>
    <n v="15.999999999941792"/>
    <s v="SI"/>
    <d v="1900-01-01T06:01:00"/>
    <n v="54.016666666546371"/>
    <d v="1899-12-30T00:00:00"/>
    <s v="SI"/>
    <n v="0"/>
    <d v="1900-01-01T06:16:00"/>
    <n v="54.266666666662786"/>
    <x v="1"/>
    <d v="1899-12-30T01:00:00"/>
    <s v="NIGHT"/>
    <s v="MSKU8772156"/>
    <s v="CTU FLEVOKUST BV"/>
    <n v="530"/>
    <e v="#N/A"/>
    <n v="35"/>
    <n v="0"/>
    <n v="3"/>
    <s v="NIGHT"/>
    <s v="CTU FLEVOKUST BVNIGHT"/>
    <n v="530"/>
    <n v="0"/>
    <n v="530"/>
    <m/>
  </r>
  <r>
    <s v="MADRID MAERSK"/>
    <s v="Rotterdam"/>
    <d v="2024-09-22T18:59:00"/>
    <x v="88"/>
    <x v="2"/>
    <s v="MAERSK"/>
    <s v="MSKU8977433"/>
    <s v="XPO TALLER LELYSTAD"/>
    <d v="2024-09-24T09:00:00"/>
    <d v="2024-09-24T19:00:00"/>
    <x v="1018"/>
    <d v="2024-09-24T19:15:00"/>
    <x v="0"/>
    <s v="NO"/>
    <n v="0"/>
    <n v="39"/>
    <x v="8"/>
    <d v="2024-09-24T19:00:00"/>
    <d v="1899-12-31T14:01:00"/>
    <n v="38.016666666604578"/>
    <x v="0"/>
    <x v="36"/>
    <n v="9.9999999999417923"/>
    <s v="SI"/>
    <d v="1900-01-01T00:01:00"/>
    <n v="48.016666666546371"/>
    <d v="1899-12-30T00:00:00"/>
    <s v="SI"/>
    <n v="0"/>
    <d v="1900-01-01T00:16:00"/>
    <n v="48.266666666662786"/>
    <x v="1"/>
    <d v="1899-12-30T19:00:00"/>
    <s v="NO"/>
    <s v="MSKU8977433"/>
    <s v="OM TRANSPORT"/>
    <n v="475"/>
    <e v="#N/A"/>
    <n v="50"/>
    <n v="0"/>
    <n v="2"/>
    <s v="WEEK"/>
    <s v="OM TRANSPORTWEEK"/>
    <n v="475"/>
    <n v="25"/>
    <n v="500"/>
    <m/>
  </r>
  <r>
    <s v="MADRID MAERSK"/>
    <s v="Rotterdam"/>
    <d v="2024-09-22T18:59:00"/>
    <x v="88"/>
    <x v="2"/>
    <s v="MAERSK"/>
    <s v="MSKU9206451"/>
    <s v="XPO TALLER LELYSTAD"/>
    <d v="2024-09-24T09:00:00"/>
    <d v="2024-09-24T20:10:00"/>
    <x v="1025"/>
    <d v="2024-09-24T20:10:00"/>
    <x v="0"/>
    <s v="NO"/>
    <n v="1"/>
    <n v="39"/>
    <x v="8"/>
    <d v="2024-09-24T20:10:00"/>
    <d v="1899-12-31T14:01:00"/>
    <n v="38.016666666604578"/>
    <x v="0"/>
    <x v="31"/>
    <n v="15"/>
    <s v="SI"/>
    <d v="1900-01-01T05:01:00"/>
    <n v="53.016666666604578"/>
    <d v="1899-12-30T00:00:00"/>
    <s v="SI"/>
    <n v="0"/>
    <d v="1900-01-01T01:11:00"/>
    <n v="49.183333333348855"/>
    <x v="1"/>
    <d v="1899-12-30T00:00:00"/>
    <s v="NIGHT"/>
    <s v="MSKU9206451"/>
    <s v="OM TRANSPORT"/>
    <n v="475"/>
    <e v="#N/A"/>
    <n v="50"/>
    <n v="50"/>
    <n v="3"/>
    <s v="NIGHT"/>
    <s v="OM TRANSPORTNIGHT"/>
    <n v="525"/>
    <n v="25"/>
    <n v="550"/>
    <m/>
  </r>
  <r>
    <s v="MADRID MAERSK"/>
    <s v="Rotterdam"/>
    <d v="2024-09-22T18:59:00"/>
    <x v="88"/>
    <x v="3"/>
    <s v="MAERSK"/>
    <s v="MSKU9314651"/>
    <s v="LELYSTAD"/>
    <d v="2024-09-24T09:00:00"/>
    <d v="2024-09-24T08:37:00"/>
    <x v="1021"/>
    <d v="2024-09-24T09:15:00"/>
    <x v="0"/>
    <s v="CLEANING"/>
    <n v="0"/>
    <n v="39"/>
    <x v="8"/>
    <d v="2024-09-24T08:37:00"/>
    <d v="1899-12-31T14:01:00"/>
    <n v="38.016666666604578"/>
    <x v="0"/>
    <x v="1"/>
    <n v="0"/>
    <s v="SI"/>
    <d v="1899-12-31T14:01:00"/>
    <n v="38.016666666604578"/>
    <d v="1899-12-30T00:00:00"/>
    <s v="SI"/>
    <n v="0"/>
    <d v="1899-12-31T14:16:00"/>
    <n v="38.266666666546371"/>
    <x v="0"/>
    <d v="1899-12-30T09:00:00"/>
    <s v="NO"/>
    <s v="MSKU9314651"/>
    <s v="MSI"/>
    <n v="480"/>
    <n v="120"/>
    <n v="50"/>
    <n v="0"/>
    <n v="2"/>
    <s v="WEEK"/>
    <s v="MSIWEEK"/>
    <n v="600"/>
    <n v="25"/>
    <n v="625"/>
    <m/>
  </r>
  <r>
    <s v="MADRID MAERSK"/>
    <s v="Rotterdam"/>
    <d v="2024-09-22T18:59:00"/>
    <x v="88"/>
    <x v="2"/>
    <s v="MAERSK"/>
    <s v="MSKU9678231"/>
    <s v="SIMEI LELYSTAD"/>
    <d v="2024-09-24T09:00:00"/>
    <d v="2024-09-24T10:39:00"/>
    <x v="1026"/>
    <d v="2024-09-24T10:45:00"/>
    <x v="0"/>
    <s v="NO"/>
    <n v="1"/>
    <n v="39"/>
    <x v="8"/>
    <d v="2024-09-24T10:39:00"/>
    <d v="1899-12-31T14:01:00"/>
    <n v="38.016666666604578"/>
    <x v="0"/>
    <x v="7"/>
    <n v="1.5"/>
    <s v="SI"/>
    <d v="1899-12-31T15:31:00"/>
    <n v="39.516666666604578"/>
    <d v="1899-12-30T00:09:00"/>
    <s v="SI"/>
    <n v="0.1499999999650754"/>
    <d v="1899-12-31T15:46:00"/>
    <n v="39.766666666546371"/>
    <x v="0"/>
    <d v="1899-12-30T10:30:00"/>
    <s v="NO"/>
    <s v="MSKU9678231"/>
    <s v="OM TRANSPORT"/>
    <n v="475"/>
    <e v="#N/A"/>
    <n v="50"/>
    <n v="50"/>
    <n v="2"/>
    <s v="WEEK"/>
    <s v="OM TRANSPORTWEEK"/>
    <n v="525"/>
    <n v="25"/>
    <n v="550"/>
    <m/>
  </r>
  <r>
    <s v="MADRID MAERSK"/>
    <s v="Rotterdam"/>
    <d v="2024-09-22T18:59:00"/>
    <x v="88"/>
    <x v="2"/>
    <s v="MAERSK"/>
    <s v="MSKU9896444"/>
    <s v="XPO TALLER LELYSTAD"/>
    <d v="2024-09-24T09:00:00"/>
    <d v="2024-09-24T20:40:00"/>
    <x v="1027"/>
    <d v="2024-09-24T20:40:00"/>
    <x v="0"/>
    <s v="NO"/>
    <n v="1"/>
    <n v="39"/>
    <x v="8"/>
    <d v="2024-09-24T20:40:00"/>
    <d v="1899-12-31T14:01:00"/>
    <n v="38.016666666604578"/>
    <x v="0"/>
    <x v="23"/>
    <n v="12"/>
    <s v="SI"/>
    <d v="1900-01-01T02:01:00"/>
    <n v="50.016666666604578"/>
    <d v="1899-12-30T00:00:00"/>
    <s v="SI"/>
    <n v="0"/>
    <d v="1900-01-01T01:41:00"/>
    <n v="49.68333333323244"/>
    <x v="1"/>
    <d v="1899-12-30T21:00:00"/>
    <s v="NIGHT"/>
    <s v="MSKU9896444"/>
    <s v="OM TRANSPORT"/>
    <n v="475"/>
    <e v="#N/A"/>
    <n v="50"/>
    <n v="50"/>
    <n v="2"/>
    <s v="NIGHT"/>
    <s v="OM TRANSPORTNIGHT"/>
    <n v="525"/>
    <n v="25"/>
    <n v="550"/>
    <m/>
  </r>
  <r>
    <s v="MADRID MAERSK"/>
    <s v="Rotterdam"/>
    <d v="2024-09-22T18:59:00"/>
    <x v="88"/>
    <x v="2"/>
    <s v="MAERSK"/>
    <s v="PONU7867745"/>
    <s v="SIMEI LELYSTAD"/>
    <d v="2024-09-24T09:00:00"/>
    <d v="2024-09-25T12:02:00"/>
    <x v="1001"/>
    <d v="2024-09-25T12:02:00"/>
    <x v="0"/>
    <s v="NO"/>
    <n v="1"/>
    <n v="39"/>
    <x v="8"/>
    <d v="2024-09-25T12:02:00"/>
    <d v="1899-12-31T14:01:00"/>
    <n v="38.016666666604578"/>
    <x v="0"/>
    <x v="47"/>
    <n v="27.999999999941792"/>
    <s v="NO"/>
    <d v="1900-01-01T18:01:00"/>
    <n v="66.016666666546371"/>
    <d v="1899-12-30T00:00:00"/>
    <s v="SI"/>
    <n v="0"/>
    <d v="1900-01-01T17:03:00"/>
    <n v="65.049999999871943"/>
    <x v="1"/>
    <d v="1899-12-30T13:00:00"/>
    <s v="NO"/>
    <s v="PONU7867745"/>
    <s v="OM TRANSPORT"/>
    <n v="475"/>
    <e v="#N/A"/>
    <n v="50"/>
    <n v="50"/>
    <n v="3"/>
    <s v="WEEK"/>
    <s v="OM TRANSPORTWEEK"/>
    <n v="525"/>
    <n v="25"/>
    <n v="550"/>
    <m/>
  </r>
  <r>
    <s v="MADRID MAERSK"/>
    <s v="Rotterdam"/>
    <d v="2024-09-22T18:59:00"/>
    <x v="88"/>
    <x v="2"/>
    <s v="MAERSK"/>
    <s v="PONU7931145"/>
    <s v="SIMEI LELYSTAD"/>
    <d v="2024-09-24T09:00:00"/>
    <d v="2024-09-25T08:16:00"/>
    <x v="1016"/>
    <d v="2024-09-25T08:21:00"/>
    <x v="0"/>
    <s v="NO"/>
    <n v="1"/>
    <n v="39"/>
    <x v="8"/>
    <d v="2024-09-25T08:16:00"/>
    <d v="1899-12-31T14:01:00"/>
    <n v="38.016666666604578"/>
    <x v="0"/>
    <x v="77"/>
    <n v="24.500000000058208"/>
    <s v="NO"/>
    <d v="1900-01-01T14:31:00"/>
    <n v="62.516666666662786"/>
    <d v="1899-12-30T00:00:00"/>
    <s v="SI"/>
    <n v="0"/>
    <d v="1900-01-01T13:22:00"/>
    <n v="61.366666666581295"/>
    <x v="1"/>
    <d v="1899-12-30T09:30:00"/>
    <s v="NO"/>
    <s v="PONU7931145"/>
    <s v="OM TRANSPORT"/>
    <n v="475"/>
    <e v="#N/A"/>
    <n v="50"/>
    <n v="50"/>
    <n v="3"/>
    <s v="WEEK"/>
    <s v="OM TRANSPORTWEEK"/>
    <n v="525"/>
    <n v="25"/>
    <n v="550"/>
    <m/>
  </r>
  <r>
    <s v="MADRID MAERSK"/>
    <s v="Rotterdam"/>
    <d v="2024-09-22T18:59:00"/>
    <x v="88"/>
    <x v="2"/>
    <s v="MAERSK"/>
    <s v="PONU8015595"/>
    <s v="SIMEI LELYSTAD"/>
    <d v="2024-09-24T09:00:00"/>
    <d v="2024-09-24T23:55:00"/>
    <x v="1024"/>
    <d v="2024-09-24T23:55:00"/>
    <x v="0"/>
    <s v="NO"/>
    <n v="1"/>
    <n v="39"/>
    <x v="8"/>
    <d v="2024-09-24T23:55:00"/>
    <d v="1899-12-31T14:01:00"/>
    <n v="38.016666666604578"/>
    <x v="0"/>
    <x v="16"/>
    <n v="15.999999999941792"/>
    <s v="SI"/>
    <d v="1900-01-01T06:01:00"/>
    <n v="54.016666666546371"/>
    <d v="1899-12-30T00:00:00"/>
    <s v="SI"/>
    <n v="0"/>
    <d v="1900-01-01T04:56:00"/>
    <n v="52.933333333348855"/>
    <x v="1"/>
    <d v="1899-12-30T01:00:00"/>
    <s v="NIGHT"/>
    <s v="PONU8015595"/>
    <s v="OM TRANSPORT"/>
    <n v="475"/>
    <e v="#N/A"/>
    <n v="50"/>
    <n v="50"/>
    <n v="3"/>
    <s v="NIGHT"/>
    <s v="OM TRANSPORTNIGHT"/>
    <n v="525"/>
    <n v="25"/>
    <n v="550"/>
    <m/>
  </r>
  <r>
    <s v="MADRID MAERSK"/>
    <s v="Rotterdam"/>
    <d v="2024-09-22T18:59:00"/>
    <x v="88"/>
    <x v="2"/>
    <s v="MAERSK"/>
    <s v="PONU8154760"/>
    <s v="SIMEI LELYSTAD"/>
    <d v="2024-09-24T09:00:00"/>
    <d v="2024-09-24T09:24:00"/>
    <x v="1021"/>
    <d v="2024-09-24T09:30:00"/>
    <x v="0"/>
    <s v="NO"/>
    <n v="1"/>
    <n v="39"/>
    <x v="8"/>
    <d v="2024-09-24T09:24:00"/>
    <d v="1899-12-31T14:01:00"/>
    <n v="38.016666666604578"/>
    <x v="0"/>
    <x v="1"/>
    <n v="0"/>
    <s v="SI"/>
    <d v="1899-12-31T14:01:00"/>
    <n v="38.016666666604578"/>
    <d v="1899-12-30T00:24:00"/>
    <s v="SI"/>
    <n v="0.40000000008149073"/>
    <d v="1899-12-31T14:31:00"/>
    <n v="38.516666666662786"/>
    <x v="0"/>
    <d v="1899-12-30T09:00:00"/>
    <s v="NO"/>
    <s v="PONU8154760"/>
    <s v="OM TRANSPORT"/>
    <n v="475"/>
    <e v="#N/A"/>
    <n v="50"/>
    <n v="50"/>
    <n v="2"/>
    <s v="WEEK"/>
    <s v="OM TRANSPORTWEEK"/>
    <n v="525"/>
    <n v="25"/>
    <n v="550"/>
    <m/>
  </r>
  <r>
    <s v="MADRID MAERSK"/>
    <s v="Rotterdam"/>
    <d v="2024-09-22T18:59:00"/>
    <x v="88"/>
    <x v="0"/>
    <s v="MAERSK"/>
    <s v="SEKU4699559"/>
    <s v="XPO TALLER LELYSTAD"/>
    <d v="2024-09-24T09:00:00"/>
    <d v="2024-09-25T14:35:00"/>
    <x v="1028"/>
    <d v="2024-09-25T14:40:00"/>
    <x v="0"/>
    <s v="NO"/>
    <n v="0"/>
    <n v="39"/>
    <x v="8"/>
    <d v="2024-09-25T14:35:00"/>
    <d v="1899-12-31T14:01:00"/>
    <n v="38.016666666604578"/>
    <x v="0"/>
    <x v="70"/>
    <n v="30.500000000058208"/>
    <s v="NO"/>
    <d v="1900-01-01T20:31:00"/>
    <n v="68.516666666662786"/>
    <d v="1899-12-30T00:00:00"/>
    <s v="SI"/>
    <n v="0"/>
    <d v="1900-01-01T19:41:00"/>
    <n v="67.68333333323244"/>
    <x v="1"/>
    <d v="1899-12-30T15:30:00"/>
    <s v="NO"/>
    <s v="SEKU4699559"/>
    <s v="CTU FLEVOKUST BV"/>
    <n v="520"/>
    <e v="#N/A"/>
    <n v="35"/>
    <n v="0"/>
    <n v="3"/>
    <s v="WEEK"/>
    <s v="CTU FLEVOKUST BVWEEK"/>
    <n v="520"/>
    <n v="0"/>
    <n v="520"/>
    <m/>
  </r>
  <r>
    <s v="MADRID MAERSK"/>
    <s v="Rotterdam"/>
    <d v="2024-09-22T18:59:00"/>
    <x v="88"/>
    <x v="2"/>
    <s v="MAERSK"/>
    <s v="SUDU6732414"/>
    <s v="SIMEI LELYSTAD"/>
    <d v="2024-09-24T09:00:00"/>
    <d v="2024-09-25T23:57:00"/>
    <x v="1029"/>
    <d v="2024-09-26T00:00:00"/>
    <x v="0"/>
    <s v="NO"/>
    <n v="1"/>
    <n v="39"/>
    <x v="8"/>
    <d v="2024-09-25T23:57:00"/>
    <d v="1899-12-31T14:01:00"/>
    <n v="38.016666666604578"/>
    <x v="0"/>
    <x v="81"/>
    <n v="42"/>
    <s v="NO"/>
    <d v="1900-01-02T08:01:00"/>
    <n v="80.016666666604578"/>
    <d v="1899-12-30T00:00:00"/>
    <s v="SI"/>
    <n v="0"/>
    <d v="1900-01-02T05:01:00"/>
    <n v="77.016666666604578"/>
    <x v="1"/>
    <d v="1899-12-30T03:00:00"/>
    <s v="NIGHT"/>
    <s v="SUDU6732414"/>
    <s v="OM TRANSPORT"/>
    <n v="475"/>
    <e v="#N/A"/>
    <n v="50"/>
    <n v="50"/>
    <n v="4"/>
    <s v="NIGHT"/>
    <s v="OM TRANSPORTNIGHT"/>
    <n v="525"/>
    <n v="25"/>
    <n v="600"/>
    <n v="50"/>
  </r>
  <r>
    <s v="MADRID MAERSK"/>
    <s v="Rotterdam"/>
    <d v="2024-09-22T18:59:00"/>
    <x v="88"/>
    <x v="2"/>
    <s v="MAERSK"/>
    <s v="SUDU6774873"/>
    <s v="SIMEI LELYSTAD"/>
    <d v="2024-09-24T09:00:00"/>
    <d v="2024-09-25T19:43:00"/>
    <x v="1030"/>
    <d v="2024-09-25T19:50:00"/>
    <x v="0"/>
    <s v="NO"/>
    <n v="2"/>
    <n v="39"/>
    <x v="8"/>
    <d v="2024-09-25T19:43:00"/>
    <d v="1899-12-31T14:01:00"/>
    <n v="38.016666666604578"/>
    <x v="0"/>
    <x v="25"/>
    <n v="36.999999999941792"/>
    <s v="NO"/>
    <d v="1900-01-02T03:01:00"/>
    <n v="75.016666666546371"/>
    <d v="1899-12-30T00:00:00"/>
    <s v="SI"/>
    <n v="0"/>
    <d v="1900-01-02T00:51:00"/>
    <n v="72.849999999976717"/>
    <x v="1"/>
    <d v="1899-12-30T22:00:00"/>
    <s v="NIGHT"/>
    <s v="SUDU6774873"/>
    <s v="OM TRANSPORT"/>
    <n v="475"/>
    <e v="#N/A"/>
    <n v="50"/>
    <n v="100"/>
    <n v="3"/>
    <s v="NIGHT"/>
    <s v="OM TRANSPORTNIGHT"/>
    <n v="575"/>
    <n v="25"/>
    <n v="650"/>
    <n v="50"/>
  </r>
  <r>
    <s v="MADRID MAERSK"/>
    <s v="Rotterdam"/>
    <d v="2024-09-22T18:59:00"/>
    <x v="88"/>
    <x v="0"/>
    <s v="MAERSK"/>
    <s v="SUDU6812130"/>
    <s v="SIMEI LELYSTAD"/>
    <d v="2024-09-24T09:00:00"/>
    <d v="2024-09-25T03:28:00"/>
    <x v="1031"/>
    <d v="2024-09-25T03:54:00"/>
    <x v="0"/>
    <s v="NO"/>
    <n v="0"/>
    <n v="39"/>
    <x v="8"/>
    <d v="2024-09-25T03:28:00"/>
    <d v="1899-12-31T14:01:00"/>
    <n v="38.016666666604578"/>
    <x v="0"/>
    <x v="52"/>
    <n v="18.999999999941792"/>
    <s v="SI"/>
    <d v="1900-01-01T09:01:00"/>
    <n v="57.016666666546371"/>
    <d v="1899-12-30T00:00:00"/>
    <s v="SI"/>
    <n v="0"/>
    <d v="1900-01-01T08:55:00"/>
    <n v="56.916666666569654"/>
    <x v="1"/>
    <d v="1899-12-30T04:00:00"/>
    <s v="NIGHT"/>
    <s v="SUDU6812130"/>
    <s v="CTU FLEVOKUST BV"/>
    <n v="530"/>
    <e v="#N/A"/>
    <n v="35"/>
    <n v="0"/>
    <n v="3"/>
    <s v="NIGHT"/>
    <s v="CTU FLEVOKUST BVNIGHT"/>
    <n v="530"/>
    <n v="0"/>
    <n v="580"/>
    <n v="50"/>
  </r>
  <r>
    <s v="MADRID MAERSK"/>
    <s v="Rotterdam"/>
    <d v="2024-09-22T18:59:00"/>
    <x v="88"/>
    <x v="3"/>
    <s v="MAERSK"/>
    <s v="SUDU8948573"/>
    <s v="SIMEI LELYSTAD"/>
    <d v="2024-09-24T09:00:00"/>
    <d v="2024-09-25T11:00:00"/>
    <x v="998"/>
    <d v="2024-09-25T11:11:00"/>
    <x v="0"/>
    <s v="NO"/>
    <n v="1"/>
    <n v="39"/>
    <x v="8"/>
    <d v="2024-09-25T11:00:00"/>
    <d v="1899-12-31T14:01:00"/>
    <n v="38.016666666604578"/>
    <x v="0"/>
    <x v="27"/>
    <n v="26.000000000058208"/>
    <s v="NO"/>
    <d v="1900-01-01T16:01:00"/>
    <n v="64.016666666662786"/>
    <d v="1899-12-30T00:00:00"/>
    <s v="SI"/>
    <n v="0"/>
    <d v="1900-01-01T16:12:00"/>
    <n v="64.199999999895226"/>
    <x v="1"/>
    <d v="1899-12-30T11:00:00"/>
    <s v="NO"/>
    <s v="SUDU8948573"/>
    <s v="MSI"/>
    <n v="480"/>
    <e v="#N/A"/>
    <n v="50"/>
    <n v="50"/>
    <n v="3"/>
    <s v="WEEK"/>
    <s v="MSIWEEK"/>
    <n v="530"/>
    <n v="25"/>
    <n v="555"/>
    <m/>
  </r>
  <r>
    <s v="MADRID MAERSK"/>
    <s v="Rotterdam"/>
    <d v="2024-09-22T18:59:00"/>
    <x v="88"/>
    <x v="3"/>
    <s v="MAERSK"/>
    <s v="TCKU7597080"/>
    <s v="XPO TALLER LELYSTAD"/>
    <d v="2024-09-24T09:00:00"/>
    <d v="2024-09-25T08:35:00"/>
    <x v="1032"/>
    <d v="2024-09-25T08:40:00"/>
    <x v="0"/>
    <s v="NO"/>
    <n v="0"/>
    <n v="39"/>
    <x v="8"/>
    <d v="2024-09-25T08:35:00"/>
    <d v="1899-12-31T14:01:00"/>
    <n v="38.016666666604578"/>
    <x v="0"/>
    <x v="20"/>
    <n v="23.000000000058208"/>
    <s v="SI"/>
    <d v="1900-01-01T13:01:00"/>
    <n v="61.016666666662786"/>
    <d v="1899-12-30T00:35:00"/>
    <s v="SI"/>
    <n v="0.58333333331393078"/>
    <d v="1900-01-01T13:41:00"/>
    <n v="61.68333333323244"/>
    <x v="1"/>
    <d v="1899-12-30T08:00:00"/>
    <s v="NO"/>
    <s v="TCKU7597080"/>
    <s v="MSI"/>
    <n v="480"/>
    <e v="#N/A"/>
    <n v="50"/>
    <n v="0"/>
    <n v="3"/>
    <s v="WEEK"/>
    <s v="MSIWEEK"/>
    <n v="480"/>
    <n v="25"/>
    <n v="505"/>
    <m/>
  </r>
  <r>
    <s v="MADRID MAERSK"/>
    <s v="Rotterdam"/>
    <d v="2024-09-22T18:59:00"/>
    <x v="88"/>
    <x v="2"/>
    <s v="MAERSK"/>
    <s v="TCLU8277324"/>
    <s v="XPO TALLER LELYSTAD"/>
    <d v="2024-09-24T09:00:00"/>
    <d v="2024-09-25T18:50:00"/>
    <x v="1033"/>
    <d v="2024-09-25T18:50:00"/>
    <x v="0"/>
    <s v="NO"/>
    <n v="0"/>
    <n v="39"/>
    <x v="8"/>
    <d v="2024-09-25T18:50:00"/>
    <d v="1899-12-31T14:01:00"/>
    <n v="38.016666666604578"/>
    <x v="0"/>
    <x v="48"/>
    <n v="35.000000000058208"/>
    <s v="NO"/>
    <d v="1900-01-02T01:01:00"/>
    <n v="73.016666666662786"/>
    <d v="1899-12-30T00:00:00"/>
    <s v="SI"/>
    <n v="0"/>
    <d v="1900-01-01T23:51:00"/>
    <n v="71.849999999860302"/>
    <x v="1"/>
    <d v="1899-12-30T20:00:00"/>
    <s v="NIGHT"/>
    <s v="TCLU8277324"/>
    <s v="OM TRANSPORT"/>
    <n v="475"/>
    <e v="#N/A"/>
    <n v="50"/>
    <n v="0"/>
    <n v="3"/>
    <s v="NIGHT"/>
    <s v="OM TRANSPORTNIGHT"/>
    <n v="475"/>
    <n v="25"/>
    <n v="500"/>
    <m/>
  </r>
  <r>
    <s v="MADRID MAERSK"/>
    <s v="Rotterdam"/>
    <d v="2024-09-22T18:59:00"/>
    <x v="88"/>
    <x v="3"/>
    <s v="MAERSK"/>
    <s v="TCLU8383985"/>
    <s v="XPO TALLER LELYSTAD"/>
    <d v="2024-09-24T09:00:00"/>
    <d v="2024-09-24T15:20:00"/>
    <x v="1000"/>
    <d v="2024-09-24T15:40:00"/>
    <x v="0"/>
    <s v="NO"/>
    <n v="0"/>
    <n v="39"/>
    <x v="8"/>
    <d v="2024-09-24T15:20:00"/>
    <d v="1899-12-31T14:01:00"/>
    <n v="38.016666666604578"/>
    <x v="0"/>
    <x v="8"/>
    <n v="6"/>
    <s v="SI"/>
    <d v="1899-12-31T20:01:00"/>
    <n v="44.016666666604578"/>
    <d v="1899-12-30T00:20:00"/>
    <s v="SI"/>
    <n v="0.33333333337213844"/>
    <d v="1899-12-31T20:41:00"/>
    <n v="44.683333333348855"/>
    <x v="0"/>
    <d v="1899-12-30T15:00:00"/>
    <s v="NO"/>
    <s v="TCLU8383985"/>
    <s v="MSI"/>
    <n v="480"/>
    <e v="#N/A"/>
    <n v="50"/>
    <n v="0"/>
    <n v="2"/>
    <s v="WEEK"/>
    <s v="MSIWEEK"/>
    <n v="480"/>
    <n v="25"/>
    <n v="505"/>
    <m/>
  </r>
  <r>
    <s v="MADRID MAERSK"/>
    <s v="Rotterdam"/>
    <d v="2024-09-22T18:59:00"/>
    <x v="88"/>
    <x v="3"/>
    <s v="MAERSK"/>
    <s v="TCNU2787863"/>
    <s v="SIMEI LELYSTAD"/>
    <d v="2024-09-24T09:00:00"/>
    <d v="2024-09-24T20:30:00"/>
    <x v="991"/>
    <d v="2024-09-24T20:35:00"/>
    <x v="0"/>
    <s v="NO"/>
    <n v="1"/>
    <n v="39"/>
    <x v="8"/>
    <d v="2024-09-24T20:30:00"/>
    <d v="1899-12-31T14:01:00"/>
    <n v="38.016666666604578"/>
    <x v="0"/>
    <x v="38"/>
    <n v="11.499999999941792"/>
    <s v="SI"/>
    <d v="1900-01-01T01:31:00"/>
    <n v="49.516666666546371"/>
    <d v="1899-12-30T00:00:00"/>
    <s v="SI"/>
    <n v="0"/>
    <d v="1900-01-01T01:36:00"/>
    <n v="49.599999999976717"/>
    <x v="1"/>
    <d v="1899-12-30T20:30:00"/>
    <s v="NIGHT"/>
    <s v="TCNU2787863"/>
    <s v="MSI"/>
    <n v="530"/>
    <e v="#N/A"/>
    <n v="50"/>
    <n v="50"/>
    <n v="2"/>
    <s v="NIGHT"/>
    <s v="MSINIGHT"/>
    <n v="580"/>
    <n v="25"/>
    <n v="605"/>
    <m/>
  </r>
  <r>
    <s v="MADRID MAERSK"/>
    <s v="Rotterdam"/>
    <d v="2024-09-22T18:59:00"/>
    <x v="88"/>
    <x v="2"/>
    <s v="MAERSK"/>
    <s v="TGHU6813176"/>
    <s v="XPO TALLER LELYSTAD"/>
    <d v="2024-09-24T09:00:00"/>
    <d v="2024-09-25T00:30:00"/>
    <x v="1034"/>
    <d v="2024-09-25T01:00:00"/>
    <x v="0"/>
    <s v="NO"/>
    <n v="0"/>
    <n v="39"/>
    <x v="8"/>
    <d v="2024-09-25T00:30:00"/>
    <d v="1899-12-31T14:01:00"/>
    <n v="38.016666666604578"/>
    <x v="0"/>
    <x v="12"/>
    <n v="18"/>
    <s v="SI"/>
    <d v="1900-01-01T08:01:00"/>
    <n v="56.016666666604578"/>
    <d v="1899-12-30T00:00:00"/>
    <s v="SI"/>
    <n v="0"/>
    <d v="1900-01-01T06:01:00"/>
    <n v="54.016666666546371"/>
    <x v="1"/>
    <d v="1899-12-30T03:00:00"/>
    <s v="NIGHT"/>
    <s v="TGHU6813176"/>
    <s v="OM TRANSPORT"/>
    <n v="475"/>
    <e v="#N/A"/>
    <n v="50"/>
    <n v="0"/>
    <n v="3"/>
    <s v="NIGHT"/>
    <s v="OM TRANSPORTNIGHT"/>
    <n v="475"/>
    <n v="25"/>
    <n v="500"/>
    <m/>
  </r>
  <r>
    <s v="MADRID MAERSK"/>
    <s v="Rotterdam"/>
    <d v="2024-09-22T18:59:00"/>
    <x v="88"/>
    <x v="4"/>
    <s v="MAERSK"/>
    <s v="TLLU6888940"/>
    <s v="SIMEI LELYSTAD"/>
    <d v="2024-09-24T09:00:00"/>
    <d v="2024-09-25T14:18:00"/>
    <x v="1010"/>
    <d v="2024-09-25T14:30:00"/>
    <x v="0"/>
    <s v="NO"/>
    <n v="0"/>
    <n v="39"/>
    <x v="8"/>
    <d v="2024-09-25T14:18:00"/>
    <d v="1899-12-31T14:01:00"/>
    <n v="38.016666666604578"/>
    <x v="0"/>
    <x v="85"/>
    <n v="29.499999999941792"/>
    <s v="NO"/>
    <d v="1900-01-01T19:31:00"/>
    <n v="67.516666666546371"/>
    <d v="1899-12-30T00:00:00"/>
    <s v="SI"/>
    <n v="0"/>
    <d v="1900-01-01T19:31:00"/>
    <n v="67.516666666546371"/>
    <x v="1"/>
    <d v="1899-12-30T14:30:00"/>
    <s v="NO"/>
    <s v="TLLU6888940"/>
    <s v="AZOIA LOGISTICS"/>
    <n v="550"/>
    <e v="#N/A"/>
    <n v="45"/>
    <n v="0"/>
    <n v="3"/>
    <s v="WEEK"/>
    <s v="AZOIA LOGISTICSWEEK"/>
    <n v="550"/>
    <n v="25"/>
    <n v="575"/>
    <m/>
  </r>
  <r>
    <s v="MADRID MAERSK"/>
    <s v="Rotterdam"/>
    <d v="2024-09-22T18:59:00"/>
    <x v="88"/>
    <x v="3"/>
    <s v="MAERSK"/>
    <s v="TRHU4009432"/>
    <s v="SIMEI LELYSTAD"/>
    <d v="2024-09-24T09:00:00"/>
    <d v="2024-09-24T14:02:00"/>
    <x v="1017"/>
    <d v="2024-09-24T14:05:00"/>
    <x v="0"/>
    <s v="NO"/>
    <n v="0"/>
    <n v="39"/>
    <x v="8"/>
    <d v="2024-09-24T14:02:00"/>
    <d v="1899-12-31T14:01:00"/>
    <n v="38.016666666604578"/>
    <x v="0"/>
    <x v="22"/>
    <n v="5.0000000000582077"/>
    <s v="SI"/>
    <d v="1899-12-31T19:01:00"/>
    <n v="43.016666666662786"/>
    <d v="1899-12-30T00:02:00"/>
    <s v="SI"/>
    <n v="3.3333333267364651E-2"/>
    <d v="1899-12-31T19:06:00"/>
    <n v="43.099999999918509"/>
    <x v="0"/>
    <d v="1899-12-30T14:00:00"/>
    <s v="NO"/>
    <s v="TRHU4009432"/>
    <s v="MSI"/>
    <n v="480"/>
    <e v="#N/A"/>
    <n v="50"/>
    <n v="0"/>
    <n v="2"/>
    <s v="WEEK"/>
    <s v="MSIWEEK"/>
    <n v="480"/>
    <n v="25"/>
    <n v="505"/>
    <m/>
  </r>
  <r>
    <s v="MADRID MAERSK"/>
    <s v="Rotterdam"/>
    <d v="2024-09-22T18:59:00"/>
    <x v="88"/>
    <x v="4"/>
    <s v="MAERSK"/>
    <s v="TRHU6195104"/>
    <s v="SIMEI LELYSTAD"/>
    <d v="2024-09-24T09:00:00"/>
    <d v="2024-09-25T07:17:00"/>
    <x v="1023"/>
    <d v="2024-09-25T07:25:00"/>
    <x v="0"/>
    <s v="NO"/>
    <n v="1"/>
    <n v="39"/>
    <x v="8"/>
    <d v="2024-09-25T07:17:00"/>
    <d v="1899-12-31T14:01:00"/>
    <n v="38.016666666604578"/>
    <x v="0"/>
    <x v="44"/>
    <n v="22.5"/>
    <s v="SI"/>
    <d v="1900-01-01T12:31:00"/>
    <n v="60.516666666604578"/>
    <d v="1899-12-30T00:00:00"/>
    <s v="SI"/>
    <n v="0"/>
    <d v="1900-01-01T12:26:00"/>
    <n v="60.433333333348855"/>
    <x v="1"/>
    <d v="1899-12-30T07:30:00"/>
    <s v="NO"/>
    <s v="TRHU6195104"/>
    <s v="AZOIA LOGISTICS"/>
    <n v="550"/>
    <e v="#N/A"/>
    <n v="45"/>
    <n v="45"/>
    <n v="3"/>
    <s v="WEEK"/>
    <s v="AZOIA LOGISTICSWEEK"/>
    <n v="595"/>
    <n v="25"/>
    <n v="620"/>
    <m/>
  </r>
  <r>
    <s v="CCNI ANGOL"/>
    <s v="Rotterdam"/>
    <d v="2024-09-23T09:40:00"/>
    <x v="89"/>
    <x v="0"/>
    <s v="MAERSK"/>
    <s v="CAAU5310564"/>
    <s v="LELYSTAD"/>
    <d v="2024-09-24T07:00:00"/>
    <d v="2024-09-26T12:28:00"/>
    <x v="1035"/>
    <d v="2024-09-26T14:30:00"/>
    <x v="0"/>
    <s v="NO"/>
    <n v="0"/>
    <n v="39"/>
    <x v="8"/>
    <d v="2024-09-26T12:28:00"/>
    <d v="1899-12-30T21:20:00"/>
    <n v="21.333333333197515"/>
    <x v="0"/>
    <x v="59"/>
    <n v="55.000000000116415"/>
    <s v="NO"/>
    <d v="1900-01-02T04:20:00"/>
    <n v="76.333333333313931"/>
    <d v="1899-12-30T00:00:00"/>
    <s v="SI"/>
    <n v="0"/>
    <d v="1900-01-02T04:50:00"/>
    <n v="76.833333333197515"/>
    <x v="1"/>
    <d v="1899-12-30T14:00:00"/>
    <s v="NO"/>
    <s v="CAAU5310564"/>
    <s v="CTU FLEVOKUST BV"/>
    <n v="520"/>
    <e v="#N/A"/>
    <n v="35"/>
    <n v="0"/>
    <n v="4"/>
    <s v="WEEK"/>
    <s v="CTU FLEVOKUST BVWEEK"/>
    <n v="520"/>
    <n v="0"/>
    <n v="670"/>
    <n v="150"/>
  </r>
  <r>
    <s v="CCNI ANGOL"/>
    <s v="Rotterdam"/>
    <d v="2024-09-23T09:40:00"/>
    <x v="89"/>
    <x v="2"/>
    <s v="MAERSK"/>
    <s v="MRKU0669793"/>
    <s v="LELYSTAD"/>
    <d v="2024-09-24T07:00:00"/>
    <d v="2024-09-26T16:21:00"/>
    <x v="988"/>
    <d v="2024-09-26T19:00:00"/>
    <x v="0"/>
    <s v="NO"/>
    <n v="0"/>
    <n v="39"/>
    <x v="8"/>
    <d v="2024-09-26T16:21:00"/>
    <d v="1899-12-30T21:20:00"/>
    <n v="21.333333333197515"/>
    <x v="0"/>
    <x v="55"/>
    <n v="57"/>
    <s v="NO"/>
    <d v="1900-01-02T06:20:00"/>
    <n v="78.333333333197515"/>
    <d v="1899-12-30T00:21:00"/>
    <s v="SI"/>
    <n v="0.35000000009313226"/>
    <d v="1900-01-02T09:20:00"/>
    <n v="81.333333333197515"/>
    <x v="1"/>
    <d v="1899-12-30T16:00:00"/>
    <s v="NO"/>
    <s v="MRKU0669793"/>
    <s v="OM TRANSPORT"/>
    <n v="475"/>
    <e v="#N/A"/>
    <n v="50"/>
    <n v="0"/>
    <n v="4"/>
    <s v="WEEK"/>
    <s v="OM TRANSPORTWEEK"/>
    <n v="475"/>
    <n v="25"/>
    <n v="500"/>
    <m/>
  </r>
  <r>
    <s v="CCNI ANGOL"/>
    <s v="Rotterdam"/>
    <d v="2024-09-23T09:40:00"/>
    <x v="89"/>
    <x v="0"/>
    <s v="MAERSK"/>
    <s v="MRKU3453684"/>
    <s v="LELYSTAD"/>
    <d v="2024-09-24T07:00:00"/>
    <d v="2024-09-26T11:30:00"/>
    <x v="1013"/>
    <d v="2024-09-26T11:30:00"/>
    <x v="0"/>
    <s v="NO"/>
    <n v="0"/>
    <n v="39"/>
    <x v="8"/>
    <d v="2024-09-26T11:30:00"/>
    <d v="1899-12-30T21:20:00"/>
    <n v="21.333333333197515"/>
    <x v="0"/>
    <x v="60"/>
    <n v="53.000000000058208"/>
    <s v="NO"/>
    <d v="1900-01-02T02:20:00"/>
    <n v="74.333333333255723"/>
    <d v="1899-12-30T00:00:00"/>
    <s v="SI"/>
    <n v="0"/>
    <d v="1900-01-02T01:50:00"/>
    <n v="73.833333333197515"/>
    <x v="1"/>
    <d v="1899-12-30T12:00:00"/>
    <s v="NO"/>
    <s v="MRKU3453684"/>
    <s v="CTU FLEVOKUST BV"/>
    <n v="520"/>
    <e v="#N/A"/>
    <n v="35"/>
    <n v="0"/>
    <n v="4"/>
    <s v="WEEK"/>
    <s v="CTU FLEVOKUST BVWEEK"/>
    <n v="520"/>
    <n v="0"/>
    <n v="520"/>
    <m/>
  </r>
  <r>
    <s v="CCNI ANGOL"/>
    <s v="Rotterdam"/>
    <d v="2024-09-23T09:40:00"/>
    <x v="89"/>
    <x v="1"/>
    <s v="MAERSK"/>
    <s v="MRKU3788306"/>
    <s v="LELYSTAD"/>
    <d v="2024-09-24T07:00:00"/>
    <d v="2024-09-25T07:53:00"/>
    <x v="1031"/>
    <d v="2024-09-25T08:20:00"/>
    <x v="0"/>
    <s v="NO"/>
    <n v="0"/>
    <n v="39"/>
    <x v="8"/>
    <d v="2024-09-25T07:53:00"/>
    <d v="1899-12-30T21:20:00"/>
    <n v="21.333333333197515"/>
    <x v="0"/>
    <x v="28"/>
    <n v="21"/>
    <s v="SI"/>
    <d v="1899-12-31T18:20:00"/>
    <n v="42.333333333197515"/>
    <d v="1899-12-30T03:53:00"/>
    <s v="NO"/>
    <n v="3.8833333334187046"/>
    <d v="1899-12-31T22:40:00"/>
    <n v="46.666666666511446"/>
    <x v="0"/>
    <d v="1899-12-30T04:00:00"/>
    <s v="NIGHT"/>
    <s v="MRKU3788306"/>
    <s v="LOGIX"/>
    <n v="530"/>
    <e v="#N/A"/>
    <n v="50"/>
    <n v="0"/>
    <n v="3"/>
    <s v="NIGHT"/>
    <s v="LOGIXNIGHT"/>
    <n v="530"/>
    <n v="25"/>
    <n v="555"/>
    <m/>
  </r>
  <r>
    <s v="CCNI ANGOL"/>
    <s v="Rotterdam"/>
    <d v="2024-09-23T09:40:00"/>
    <x v="89"/>
    <x v="2"/>
    <s v="MAERSK"/>
    <s v="MRKU4941810"/>
    <s v="SIMEI LELYSTAD"/>
    <d v="2024-09-24T07:00:00"/>
    <d v="2024-09-24T06:55:00"/>
    <x v="1036"/>
    <d v="2024-09-24T06:55:00"/>
    <x v="0"/>
    <s v="NO"/>
    <n v="1"/>
    <n v="39"/>
    <x v="8"/>
    <d v="2024-09-24T06:55:00"/>
    <d v="1899-12-30T21:20:00"/>
    <n v="21.333333333197515"/>
    <x v="0"/>
    <x v="1"/>
    <n v="0"/>
    <s v="SI"/>
    <d v="1899-12-30T21:20:00"/>
    <n v="21.333333333197515"/>
    <d v="1899-12-30T00:00:00"/>
    <s v="SI"/>
    <n v="0"/>
    <d v="1899-12-30T21:15:00"/>
    <n v="21.249999999941792"/>
    <x v="0"/>
    <d v="1899-12-30T07:00:00"/>
    <s v="NO"/>
    <s v="MRKU4941810"/>
    <s v="OM TRANSPORT"/>
    <n v="475"/>
    <e v="#N/A"/>
    <n v="50"/>
    <n v="50"/>
    <n v="2"/>
    <s v="WEEK"/>
    <s v="OM TRANSPORTWEEK"/>
    <n v="525"/>
    <n v="25"/>
    <n v="550"/>
    <m/>
  </r>
  <r>
    <s v="CCNI ANGOL"/>
    <s v="Rotterdam"/>
    <d v="2024-09-23T09:40:00"/>
    <x v="89"/>
    <x v="3"/>
    <s v="MAERSK"/>
    <s v="MRSU0112157"/>
    <s v="XPO TALLER LELYSTAD"/>
    <d v="2024-09-24T07:00:00"/>
    <d v="2024-09-24T09:20:00"/>
    <x v="1021"/>
    <d v="2024-09-24T09:40:00"/>
    <x v="0"/>
    <s v="NO"/>
    <n v="1"/>
    <n v="39"/>
    <x v="8"/>
    <d v="2024-09-24T09:20:00"/>
    <d v="1899-12-30T21:20:00"/>
    <n v="21.333333333197515"/>
    <x v="0"/>
    <x v="3"/>
    <n v="2.0000000000582077"/>
    <s v="SI"/>
    <d v="1899-12-30T23:20:00"/>
    <n v="23.333333333255723"/>
    <d v="1899-12-30T00:20:00"/>
    <s v="SI"/>
    <n v="0.33333333337213844"/>
    <d v="1899-12-31T00:00:00"/>
    <n v="24"/>
    <x v="0"/>
    <d v="1899-12-30T09:00:00"/>
    <s v="NO"/>
    <s v="MRSU0112157"/>
    <s v="MSI"/>
    <n v="480"/>
    <e v="#N/A"/>
    <n v="50"/>
    <n v="50"/>
    <n v="2"/>
    <s v="WEEK"/>
    <s v="MSIWEEK"/>
    <n v="530"/>
    <n v="25"/>
    <n v="555"/>
    <m/>
  </r>
  <r>
    <s v="CCNI ANGOL"/>
    <s v="Rotterdam"/>
    <d v="2024-09-23T09:40:00"/>
    <x v="89"/>
    <x v="2"/>
    <s v="MAERSK"/>
    <s v="MRSU6030821"/>
    <s v="LELYSTAD"/>
    <d v="2024-09-24T07:00:00"/>
    <d v="2024-09-25T20:18:00"/>
    <x v="1029"/>
    <d v="2024-09-25T22:00:00"/>
    <x v="0"/>
    <s v="NO"/>
    <n v="0"/>
    <n v="39"/>
    <x v="8"/>
    <d v="2024-09-25T20:18:00"/>
    <d v="1899-12-30T21:20:00"/>
    <n v="21.333333333197515"/>
    <x v="0"/>
    <x v="106"/>
    <n v="44.000000000058208"/>
    <s v="NO"/>
    <d v="1900-01-01T17:20:00"/>
    <n v="65.333333333255723"/>
    <d v="1899-12-30T00:00:00"/>
    <s v="SI"/>
    <n v="0"/>
    <d v="1900-01-01T12:20:00"/>
    <n v="60.333333333197515"/>
    <x v="1"/>
    <d v="1899-12-30T03:00:00"/>
    <s v="NIGHT"/>
    <s v="MRSU6030821"/>
    <s v="OM TRANSPORT"/>
    <n v="475"/>
    <e v="#N/A"/>
    <n v="50"/>
    <n v="0"/>
    <n v="4"/>
    <s v="NIGHT"/>
    <s v="OM TRANSPORTNIGHT"/>
    <n v="475"/>
    <n v="25"/>
    <n v="650"/>
    <n v="150"/>
  </r>
  <r>
    <s v="CCNI ANGOL"/>
    <s v="Rotterdam"/>
    <d v="2024-09-23T09:40:00"/>
    <x v="89"/>
    <x v="4"/>
    <s v="MAERSK"/>
    <s v="MSKU1068398"/>
    <s v="LELYSTAD"/>
    <d v="2024-09-24T07:00:00"/>
    <d v="2024-09-26T20:04:00"/>
    <x v="1037"/>
    <d v="2024-09-26T20:14:00"/>
    <x v="0"/>
    <s v="NO"/>
    <n v="0"/>
    <n v="39"/>
    <x v="8"/>
    <d v="2024-09-26T20:04:00"/>
    <d v="1899-12-30T21:20:00"/>
    <n v="21.333333333197515"/>
    <x v="0"/>
    <x v="113"/>
    <n v="60.500000000058208"/>
    <s v="NO"/>
    <d v="1900-01-02T09:50:00"/>
    <n v="81.833333333255723"/>
    <d v="1899-12-30T00:34:00"/>
    <s v="SI"/>
    <n v="0.56666666659293696"/>
    <d v="1900-01-02T10:34:00"/>
    <n v="82.566666666534729"/>
    <x v="1"/>
    <d v="1899-12-30T19:30:00"/>
    <s v="NO"/>
    <s v="MSKU1068398"/>
    <s v="AZOIA LOGISTICS"/>
    <n v="550"/>
    <e v="#N/A"/>
    <n v="45"/>
    <n v="0"/>
    <n v="4"/>
    <s v="WEEK"/>
    <s v="AZOIA LOGISTICSWEEK"/>
    <n v="550"/>
    <n v="25"/>
    <n v="575"/>
    <m/>
  </r>
  <r>
    <s v="CCNI ANGOL"/>
    <s v="Rotterdam"/>
    <d v="2024-09-23T09:40:00"/>
    <x v="89"/>
    <x v="0"/>
    <s v="MAERSK"/>
    <s v="MSKU9737993"/>
    <s v="LELYSTAD"/>
    <d v="2024-09-24T07:00:00"/>
    <d v="2024-09-26T14:31:00"/>
    <x v="988"/>
    <d v="2024-09-26T16:06:00"/>
    <x v="0"/>
    <s v="NO"/>
    <n v="0"/>
    <n v="39"/>
    <x v="8"/>
    <d v="2024-09-26T14:31:00"/>
    <d v="1899-12-30T21:20:00"/>
    <n v="21.333333333197515"/>
    <x v="0"/>
    <x v="55"/>
    <n v="57"/>
    <s v="NO"/>
    <d v="1900-01-02T06:20:00"/>
    <n v="78.333333333197515"/>
    <d v="1899-12-30T00:00:00"/>
    <s v="SI"/>
    <n v="0"/>
    <d v="1900-01-02T06:26:00"/>
    <n v="78.433333333174232"/>
    <x v="1"/>
    <d v="1899-12-30T16:00:00"/>
    <s v="NO"/>
    <s v="MSKU9737993"/>
    <s v="CTU FLEVOKUST BV"/>
    <n v="520"/>
    <e v="#N/A"/>
    <n v="35"/>
    <n v="0"/>
    <n v="4"/>
    <s v="WEEK"/>
    <s v="CTU FLEVOKUST BVWEEK"/>
    <n v="520"/>
    <n v="0"/>
    <n v="520"/>
    <m/>
  </r>
  <r>
    <s v="CCNI ANGOL"/>
    <s v="Rotterdam"/>
    <d v="2024-09-23T09:40:00"/>
    <x v="89"/>
    <x v="3"/>
    <s v="MAERSK"/>
    <s v="TCKU7867205"/>
    <s v="LELYSTAD"/>
    <d v="2024-09-24T07:00:00"/>
    <d v="2024-09-26T12:00:00"/>
    <x v="1013"/>
    <d v="2024-09-26T12:20:00"/>
    <x v="0"/>
    <s v="NO"/>
    <n v="0"/>
    <n v="39"/>
    <x v="8"/>
    <d v="2024-09-26T12:00:00"/>
    <d v="1899-12-30T21:20:00"/>
    <n v="21.333333333197515"/>
    <x v="0"/>
    <x v="60"/>
    <n v="53.000000000058208"/>
    <s v="NO"/>
    <d v="1900-01-02T02:20:00"/>
    <n v="74.333333333255723"/>
    <d v="1899-12-30T00:00:00"/>
    <s v="SI"/>
    <n v="0"/>
    <d v="1900-01-02T02:40:00"/>
    <n v="74.666666666627862"/>
    <x v="1"/>
    <d v="1899-12-30T12:00:00"/>
    <s v="NO"/>
    <s v="TCKU7867205"/>
    <s v="MSI"/>
    <n v="480"/>
    <e v="#N/A"/>
    <n v="50"/>
    <n v="0"/>
    <n v="4"/>
    <s v="WEEK"/>
    <s v="MSIWEEK"/>
    <n v="480"/>
    <n v="25"/>
    <n v="505"/>
    <m/>
  </r>
  <r>
    <s v="CAP SAN LAZARO"/>
    <s v="Rotterdam"/>
    <d v="2024-10-01T03:17:00"/>
    <x v="90"/>
    <x v="1"/>
    <s v="MAERSK"/>
    <s v="MRKU7030850"/>
    <s v="SIMEI-CAD- LELYSTAD"/>
    <d v="2024-10-01T19:00:00"/>
    <d v="2024-10-01T15:58:00"/>
    <x v="1038"/>
    <d v="2024-10-01T16:05:00"/>
    <x v="0"/>
    <s v="NO"/>
    <n v="0"/>
    <n v="40"/>
    <x v="9"/>
    <d v="2024-10-01T15:58:00"/>
    <d v="1899-12-30T15:43:00"/>
    <n v="15.716666666558012"/>
    <x v="0"/>
    <x v="1"/>
    <n v="0"/>
    <s v="SI"/>
    <d v="1899-12-30T15:43:00"/>
    <n v="15.716666666558012"/>
    <d v="1899-12-30T00:00:00"/>
    <s v="SI"/>
    <n v="0"/>
    <d v="1899-12-30T12:48:00"/>
    <n v="12.799999999988358"/>
    <x v="0"/>
    <d v="1899-12-30T19:00:00"/>
    <s v="NO"/>
    <s v="MRKU7030850"/>
    <s v="LOGIX"/>
    <n v="530"/>
    <e v="#N/A"/>
    <n v="50"/>
    <n v="0"/>
    <n v="2"/>
    <s v="WEEK"/>
    <s v="LOGIXWEEK"/>
    <n v="530"/>
    <n v="25"/>
    <n v="555"/>
    <m/>
  </r>
  <r>
    <s v="CAP SAN LAZARO"/>
    <s v="Rotterdam"/>
    <d v="2024-10-01T03:17:00"/>
    <x v="90"/>
    <x v="2"/>
    <s v="MAERSK"/>
    <s v="MRKU0288483"/>
    <s v="INDITEX-LELYSTAD"/>
    <d v="2024-10-01T19:00:00"/>
    <d v="2024-10-01T23:33:00"/>
    <x v="1039"/>
    <d v="2024-10-01T23:58:00"/>
    <x v="0"/>
    <s v="NO"/>
    <n v="0"/>
    <n v="40"/>
    <x v="9"/>
    <d v="2024-10-01T23:33:00"/>
    <d v="1899-12-30T15:43:00"/>
    <n v="15.716666666558012"/>
    <x v="0"/>
    <x v="19"/>
    <n v="9"/>
    <s v="SI"/>
    <d v="1899-12-31T00:43:00"/>
    <n v="24.716666666558012"/>
    <d v="1899-12-30T00:00:00"/>
    <s v="SI"/>
    <n v="0"/>
    <d v="1899-12-30T20:41:00"/>
    <n v="20.683333333348855"/>
    <x v="0"/>
    <d v="1899-12-30T04:00:00"/>
    <s v="NIGHT"/>
    <s v="MRKU0288483"/>
    <s v="OM TRANSPORT"/>
    <n v="475"/>
    <e v="#N/A"/>
    <n v="50"/>
    <n v="0"/>
    <n v="3"/>
    <s v="NIGHT"/>
    <s v="OM TRANSPORTNIGHT"/>
    <n v="475"/>
    <n v="25"/>
    <n v="500"/>
    <m/>
  </r>
  <r>
    <s v="CAP SAN LAZARO"/>
    <s v="Rotterdam"/>
    <d v="2024-10-01T03:17:00"/>
    <x v="90"/>
    <x v="2"/>
    <s v="MAERSK"/>
    <s v="TCKU7438279"/>
    <s v="INDITEX-LELYSTAD"/>
    <d v="2024-10-01T19:00:00"/>
    <d v="2024-10-01T23:41:00"/>
    <x v="1040"/>
    <d v="2024-10-02T01:20:00"/>
    <x v="0"/>
    <s v="NO"/>
    <n v="0"/>
    <n v="40"/>
    <x v="9"/>
    <d v="2024-10-01T23:41:00"/>
    <d v="1899-12-30T15:43:00"/>
    <n v="15.716666666558012"/>
    <x v="0"/>
    <x v="8"/>
    <n v="6"/>
    <s v="SI"/>
    <d v="1899-12-30T21:43:00"/>
    <n v="21.716666666558012"/>
    <d v="1899-12-30T00:00:00"/>
    <s v="SI"/>
    <n v="0"/>
    <d v="1899-12-30T22:03:00"/>
    <n v="22.049999999930151"/>
    <x v="0"/>
    <d v="1899-12-30T01:00:00"/>
    <s v="NIGHT"/>
    <s v="TCKU7438279"/>
    <s v="OM TRANSPORT"/>
    <n v="475"/>
    <e v="#N/A"/>
    <n v="50"/>
    <n v="0"/>
    <n v="3"/>
    <s v="NIGHT"/>
    <s v="OM TRANSPORTNIGHT"/>
    <n v="475"/>
    <n v="25"/>
    <n v="500"/>
    <m/>
  </r>
  <r>
    <s v="CAP SAN LAZARO"/>
    <s v="Rotterdam"/>
    <d v="2024-10-01T03:17:00"/>
    <x v="90"/>
    <x v="2"/>
    <s v="MAERSK"/>
    <s v="UETU5039408"/>
    <s v="INDITEX-LELYSTAD"/>
    <d v="2024-10-01T19:00:00"/>
    <d v="2024-10-01T22:55:00"/>
    <x v="1041"/>
    <d v="2024-10-01T23:10:00"/>
    <x v="0"/>
    <s v="NO"/>
    <n v="0"/>
    <n v="40"/>
    <x v="9"/>
    <d v="2024-10-01T22:55:00"/>
    <d v="1899-12-30T15:43:00"/>
    <n v="15.716666666558012"/>
    <x v="0"/>
    <x v="2"/>
    <n v="4.0000000001164153"/>
    <s v="SI"/>
    <d v="1899-12-30T19:43:00"/>
    <n v="19.716666666674428"/>
    <d v="1899-12-30T00:00:00"/>
    <s v="SI"/>
    <n v="0"/>
    <d v="1899-12-30T19:53:00"/>
    <n v="19.883333333360497"/>
    <x v="0"/>
    <d v="1899-12-30T23:00:00"/>
    <s v="NIGHT"/>
    <s v="UETU5039408"/>
    <s v="OM TRANSPORT"/>
    <n v="475"/>
    <e v="#N/A"/>
    <n v="50"/>
    <n v="0"/>
    <n v="2"/>
    <s v="NIGHT"/>
    <s v="OM TRANSPORTNIGHT"/>
    <n v="475"/>
    <n v="25"/>
    <n v="500"/>
    <m/>
  </r>
  <r>
    <s v="CAP SAN LAZARO"/>
    <s v="Rotterdam"/>
    <d v="2024-10-01T03:17:00"/>
    <x v="90"/>
    <x v="3"/>
    <s v="MAERSK"/>
    <s v="MSKU9085051"/>
    <s v="INDITEX-LELYSTAD"/>
    <d v="2024-10-01T19:00:00"/>
    <d v="2024-10-01T19:13:00"/>
    <x v="1042"/>
    <d v="2024-10-01T19:35:00"/>
    <x v="0"/>
    <s v="NO"/>
    <n v="0"/>
    <n v="40"/>
    <x v="9"/>
    <d v="2024-10-01T19:13:00"/>
    <d v="1899-12-30T15:43:00"/>
    <n v="15.716666666558012"/>
    <x v="0"/>
    <x v="3"/>
    <n v="2.0000000000582077"/>
    <s v="SI"/>
    <d v="1899-12-30T17:43:00"/>
    <n v="17.71666666661622"/>
    <d v="1899-12-30T00:00:00"/>
    <s v="SI"/>
    <n v="0"/>
    <d v="1899-12-30T16:18:00"/>
    <n v="16.299999999871943"/>
    <x v="0"/>
    <d v="1899-12-30T21:00:00"/>
    <s v="NIGHT"/>
    <s v="MSKU9085051"/>
    <s v="MSI"/>
    <n v="530"/>
    <e v="#N/A"/>
    <n v="50"/>
    <n v="0"/>
    <n v="2"/>
    <s v="NIGHT"/>
    <s v="MSINIGHT"/>
    <n v="530"/>
    <n v="25"/>
    <n v="555"/>
    <m/>
  </r>
  <r>
    <s v="CAP SAN LAZARO"/>
    <s v="Rotterdam"/>
    <d v="2024-10-01T03:17:00"/>
    <x v="90"/>
    <x v="3"/>
    <s v="MAERSK"/>
    <s v="MRKU3379550"/>
    <s v="INDITEX-LELYSTAD"/>
    <d v="2024-10-01T19:00:00"/>
    <d v="2024-10-01T19:12:00"/>
    <x v="1038"/>
    <d v="2024-10-01T19:35:00"/>
    <x v="0"/>
    <s v="NO"/>
    <n v="0"/>
    <n v="40"/>
    <x v="9"/>
    <d v="2024-10-01T19:12:00"/>
    <d v="1899-12-30T15:43:00"/>
    <n v="15.716666666558012"/>
    <x v="0"/>
    <x v="1"/>
    <n v="0"/>
    <s v="SI"/>
    <d v="1899-12-30T15:43:00"/>
    <n v="15.716666666558012"/>
    <d v="1899-12-30T00:12:00"/>
    <s v="SI"/>
    <n v="0.20000000012805685"/>
    <d v="1899-12-30T16:18:00"/>
    <n v="16.299999999871943"/>
    <x v="0"/>
    <d v="1899-12-30T19:00:00"/>
    <s v="NO"/>
    <s v="MRKU3379550"/>
    <s v="MSI"/>
    <n v="480"/>
    <e v="#N/A"/>
    <n v="50"/>
    <n v="0"/>
    <n v="2"/>
    <s v="WEEK"/>
    <s v="MSIWEEK"/>
    <n v="480"/>
    <n v="25"/>
    <n v="505"/>
    <m/>
  </r>
  <r>
    <s v="MARGRETHE MAERSK"/>
    <s v="Rotterdam"/>
    <d v="2024-10-01T19:43:00"/>
    <x v="91"/>
    <x v="2"/>
    <s v="MAERSK"/>
    <s v="SUDU6877399"/>
    <s v="INDITEX-LELYSTAD"/>
    <d v="2024-10-02T20:00:00"/>
    <d v="2024-10-02T20:05:00"/>
    <x v="1043"/>
    <d v="2024-10-02T20:42:00"/>
    <x v="0"/>
    <s v="CLEANING"/>
    <n v="0"/>
    <n v="40"/>
    <x v="9"/>
    <d v="2024-10-02T20:05:00"/>
    <d v="1899-12-31T00:17:00"/>
    <n v="24.28333333338378"/>
    <x v="0"/>
    <x v="1"/>
    <n v="0"/>
    <s v="SI"/>
    <d v="1899-12-31T00:17:00"/>
    <n v="24.28333333338378"/>
    <d v="1899-12-30T00:05:00"/>
    <s v="SI"/>
    <n v="8.3333333255723119E-2"/>
    <d v="1899-12-31T00:59:00"/>
    <n v="24.983333333395422"/>
    <x v="0"/>
    <d v="1899-12-30T20:00:00"/>
    <s v="NIGHT"/>
    <s v="SUDU6877399"/>
    <s v="OM TRANSPORT"/>
    <n v="475"/>
    <n v="110"/>
    <n v="50"/>
    <n v="0"/>
    <n v="3"/>
    <s v="NIGHT"/>
    <s v="OM TRANSPORTNIGHT"/>
    <n v="585"/>
    <n v="25"/>
    <n v="610"/>
    <m/>
  </r>
  <r>
    <s v="MARGRETHE MAERSK"/>
    <s v="Rotterdam"/>
    <d v="2024-10-01T19:43:00"/>
    <x v="91"/>
    <x v="0"/>
    <s v="MAERSK"/>
    <s v="TGHU9883963"/>
    <s v="INDITEX-LELYSTAD"/>
    <d v="2024-10-02T20:00:00"/>
    <d v="2024-10-04T00:41:00"/>
    <x v="1044"/>
    <d v="2024-10-04T01:30:00"/>
    <x v="1"/>
    <s v="CLEANING"/>
    <n v="0"/>
    <n v="40"/>
    <x v="9"/>
    <d v="2024-10-04T00:41:00"/>
    <d v="1899-12-31T00:17:00"/>
    <n v="24.28333333338378"/>
    <x v="0"/>
    <x v="57"/>
    <n v="27"/>
    <s v="NO"/>
    <d v="1900-01-01T03:17:00"/>
    <n v="51.28333333338378"/>
    <d v="1899-12-30T01:41:00"/>
    <s v="NO"/>
    <n v="1.6833333332324401"/>
    <d v="1900-01-01T05:47:00"/>
    <n v="53.783333333325572"/>
    <x v="1"/>
    <d v="1899-12-30T23:00:00"/>
    <s v="NIGHT"/>
    <s v="TGHU9883963"/>
    <s v="CTU FLEVOKUST BV"/>
    <n v="380"/>
    <n v="100"/>
    <n v="35"/>
    <n v="0"/>
    <n v="4"/>
    <s v="NIGHT"/>
    <s v="CTU FLEVOKUST BVNIGHT"/>
    <n v="480"/>
    <n v="0"/>
    <n v="480"/>
    <m/>
  </r>
  <r>
    <s v="MARGRETHE MAERSK"/>
    <s v="Rotterdam"/>
    <d v="2024-10-01T19:43:00"/>
    <x v="91"/>
    <x v="0"/>
    <s v="MAERSK"/>
    <s v="TCNU8810683"/>
    <s v="INDITEX-LELYSTAD"/>
    <d v="2024-10-02T20:00:00"/>
    <d v="2024-10-04T04:56:00"/>
    <x v="1045"/>
    <d v="2024-10-04T05:15:00"/>
    <x v="1"/>
    <s v="NO"/>
    <n v="0"/>
    <n v="40"/>
    <x v="9"/>
    <d v="2024-10-04T04:56:00"/>
    <d v="1899-12-31T00:17:00"/>
    <n v="24.28333333338378"/>
    <x v="0"/>
    <x v="40"/>
    <n v="30"/>
    <s v="NO"/>
    <d v="1900-01-01T06:17:00"/>
    <n v="54.28333333338378"/>
    <d v="1899-12-30T02:56:00"/>
    <s v="NO"/>
    <n v="2.9333333332906477"/>
    <d v="1900-01-01T09:32:00"/>
    <n v="57.533333333325572"/>
    <x v="1"/>
    <d v="1899-12-30T02:00:00"/>
    <s v="NIGHT"/>
    <s v="TCNU8810683"/>
    <s v="CTU FLEVOKUST BV"/>
    <n v="380"/>
    <e v="#N/A"/>
    <n v="35"/>
    <n v="0"/>
    <n v="5"/>
    <s v="NIGHT"/>
    <s v="CTU FLEVOKUST BVNIGHT"/>
    <n v="380"/>
    <n v="0"/>
    <n v="380"/>
    <m/>
  </r>
  <r>
    <s v="MARGRETHE MAERSK"/>
    <s v="Rotterdam"/>
    <d v="2024-10-01T19:43:00"/>
    <x v="91"/>
    <x v="2"/>
    <s v="MAERSK"/>
    <s v="SUDU7402000"/>
    <s v="INDITEX-LELYSTAD"/>
    <d v="2024-10-02T20:00:00"/>
    <d v="2024-10-02T22:22:00"/>
    <x v="1046"/>
    <d v="2024-10-02T23:00:00"/>
    <x v="0"/>
    <s v="CLEANING"/>
    <n v="0"/>
    <n v="40"/>
    <x v="9"/>
    <d v="2024-10-02T22:22:00"/>
    <d v="1899-12-31T00:17:00"/>
    <n v="24.28333333338378"/>
    <x v="0"/>
    <x v="22"/>
    <n v="4.9999999998835847"/>
    <s v="SI"/>
    <d v="1899-12-31T05:17:00"/>
    <n v="29.283333333267365"/>
    <d v="1899-12-30T00:00:00"/>
    <s v="SI"/>
    <n v="0"/>
    <d v="1899-12-31T03:17:00"/>
    <n v="27.28333333338378"/>
    <x v="0"/>
    <d v="1899-12-30T01:00:00"/>
    <s v="NIGHT"/>
    <s v="SUDU7402000"/>
    <s v="OM TRANSPORT"/>
    <n v="475"/>
    <n v="110"/>
    <n v="50"/>
    <n v="0"/>
    <n v="4"/>
    <s v="NIGHT"/>
    <s v="OM TRANSPORTNIGHT"/>
    <n v="585"/>
    <n v="25"/>
    <n v="610"/>
    <m/>
  </r>
  <r>
    <s v="MARGRETHE MAERSK"/>
    <s v="Rotterdam"/>
    <d v="2024-10-01T19:43:00"/>
    <x v="91"/>
    <x v="3"/>
    <s v="MAERSK"/>
    <s v="SUDU5805100"/>
    <s v="INDITEX-LELYSTAD"/>
    <d v="2024-10-02T20:00:00"/>
    <d v="2024-10-02T18:42:00"/>
    <x v="1043"/>
    <d v="2024-10-02T18:58:00"/>
    <x v="0"/>
    <s v="NO"/>
    <n v="0"/>
    <n v="40"/>
    <x v="9"/>
    <d v="2024-10-02T18:42:00"/>
    <d v="1899-12-31T00:17:00"/>
    <n v="24.28333333338378"/>
    <x v="0"/>
    <x v="1"/>
    <n v="0"/>
    <s v="SI"/>
    <d v="1899-12-31T00:17:00"/>
    <n v="24.28333333338378"/>
    <d v="1899-12-30T00:00:00"/>
    <s v="SI"/>
    <n v="0"/>
    <d v="1899-12-30T23:15:00"/>
    <n v="23.25"/>
    <x v="0"/>
    <d v="1899-12-30T20:00:00"/>
    <s v="NIGHT"/>
    <s v="SUDU5805100"/>
    <s v="MSI"/>
    <n v="530"/>
    <e v="#N/A"/>
    <n v="50"/>
    <n v="0"/>
    <n v="3"/>
    <s v="NIGHT"/>
    <s v="MSINIGHT"/>
    <n v="530"/>
    <n v="25"/>
    <n v="555"/>
    <m/>
  </r>
  <r>
    <s v="MARGRETHE MAERSK"/>
    <s v="Rotterdam"/>
    <d v="2024-10-01T19:43:00"/>
    <x v="91"/>
    <x v="3"/>
    <s v="MAERSK"/>
    <s v="MSKU1724900"/>
    <s v="XPO LELYSTAD"/>
    <d v="2024-10-02T20:00:00"/>
    <d v="2024-10-03T15:33:00"/>
    <x v="1047"/>
    <d v="2024-10-03T15:15:00"/>
    <x v="0"/>
    <s v="NO"/>
    <n v="1"/>
    <n v="40"/>
    <x v="9"/>
    <d v="2024-10-03T15:33:00"/>
    <d v="1899-12-31T00:17:00"/>
    <n v="24.28333333338378"/>
    <x v="0"/>
    <x v="12"/>
    <n v="18"/>
    <s v="SI"/>
    <d v="1899-12-31T18:17:00"/>
    <n v="42.28333333338378"/>
    <d v="1899-12-30T01:33:00"/>
    <s v="NO"/>
    <n v="1.5499999999883585"/>
    <d v="1899-12-31T19:32:00"/>
    <n v="43.533333333267365"/>
    <x v="0"/>
    <d v="1899-12-30T14:00:00"/>
    <s v="NO"/>
    <s v="MSKU1724900"/>
    <s v="MSI"/>
    <n v="480"/>
    <e v="#N/A"/>
    <n v="50"/>
    <n v="50"/>
    <n v="4"/>
    <s v="WEEK"/>
    <s v="MSIWEEK"/>
    <n v="530"/>
    <n v="25"/>
    <n v="555"/>
    <m/>
  </r>
  <r>
    <s v="MARGRETHE MAERSK"/>
    <s v="Rotterdam"/>
    <d v="2024-10-01T19:43:00"/>
    <x v="91"/>
    <x v="3"/>
    <s v="MAERSK"/>
    <s v="MRKU3831188"/>
    <s v="SIMEI-CAD- LELYSTAD"/>
    <d v="2024-10-02T20:00:00"/>
    <d v="2024-10-03T06:00:00"/>
    <x v="1048"/>
    <d v="2024-10-03T06:12:00"/>
    <x v="0"/>
    <s v="NO"/>
    <n v="1"/>
    <n v="40"/>
    <x v="9"/>
    <d v="2024-10-03T06:00:00"/>
    <d v="1899-12-31T00:17:00"/>
    <n v="24.28333333338378"/>
    <x v="0"/>
    <x v="36"/>
    <n v="9.9999999999417923"/>
    <s v="SI"/>
    <d v="1899-12-31T10:17:00"/>
    <n v="34.283333333325572"/>
    <d v="1899-12-30T00:00:00"/>
    <s v="SI"/>
    <n v="0"/>
    <d v="1899-12-31T10:29:00"/>
    <n v="34.483333333279006"/>
    <x v="0"/>
    <d v="1899-12-30T06:00:00"/>
    <s v="NO"/>
    <s v="MRKU3831188"/>
    <s v="MSI"/>
    <n v="480"/>
    <e v="#N/A"/>
    <n v="50"/>
    <n v="50"/>
    <n v="4"/>
    <s v="WEEK"/>
    <s v="MSIWEEK"/>
    <n v="530"/>
    <n v="25"/>
    <n v="555"/>
    <m/>
  </r>
  <r>
    <s v="MARGRETHE MAERSK"/>
    <s v="Rotterdam"/>
    <d v="2024-10-01T19:43:00"/>
    <x v="91"/>
    <x v="0"/>
    <s v="MAERSK"/>
    <s v="TCNU3321000"/>
    <s v="SIMEI-CAD- LELYSTAD"/>
    <d v="2024-10-02T20:00:00"/>
    <d v="2024-10-03T22:35:00"/>
    <x v="1049"/>
    <d v="2024-10-03T23:35:00"/>
    <x v="1"/>
    <s v="NO"/>
    <n v="1"/>
    <n v="40"/>
    <x v="9"/>
    <d v="2024-10-03T22:35:00"/>
    <d v="1899-12-31T00:17:00"/>
    <n v="24.28333333338378"/>
    <x v="0"/>
    <x v="122"/>
    <n v="26.499999999941792"/>
    <s v="NO"/>
    <d v="1900-01-01T02:47:00"/>
    <n v="50.783333333325572"/>
    <d v="1899-12-30T00:05:00"/>
    <s v="SI"/>
    <n v="8.3333333255723119E-2"/>
    <d v="1900-01-01T03:52:00"/>
    <n v="51.866666666697711"/>
    <x v="1"/>
    <d v="1899-12-30T22:30:00"/>
    <s v="NIGHT"/>
    <s v="TCNU3321000"/>
    <s v="CTU FLEVOKUST BV"/>
    <n v="380"/>
    <e v="#N/A"/>
    <n v="35"/>
    <n v="35"/>
    <n v="4"/>
    <s v="NIGHT"/>
    <s v="CTU FLEVOKUST BVNIGHT"/>
    <n v="415"/>
    <n v="0"/>
    <n v="415"/>
    <m/>
  </r>
  <r>
    <s v="MARGRETHE MAERSK"/>
    <s v="Rotterdam"/>
    <d v="2024-10-01T19:43:00"/>
    <x v="91"/>
    <x v="3"/>
    <s v="MAERSK"/>
    <s v="MSKU0383991"/>
    <s v="SIMEI-CAD- LELYSTAD"/>
    <d v="2024-10-02T20:00:00"/>
    <d v="2024-10-03T18:00:00"/>
    <x v="1050"/>
    <d v="2024-10-03T18:55:00"/>
    <x v="0"/>
    <s v="NO"/>
    <n v="1"/>
    <n v="40"/>
    <x v="9"/>
    <d v="2024-10-03T18:00:00"/>
    <d v="1899-12-31T00:17:00"/>
    <n v="24.28333333338378"/>
    <x v="0"/>
    <x v="21"/>
    <n v="21.999999999941792"/>
    <s v="SI"/>
    <d v="1899-12-31T22:17:00"/>
    <n v="46.283333333325572"/>
    <d v="1899-12-30T00:00:00"/>
    <s v="SI"/>
    <n v="0"/>
    <d v="1899-12-31T23:12:00"/>
    <n v="47.200000000011642"/>
    <x v="0"/>
    <d v="1899-12-30T18:00:00"/>
    <s v="NO"/>
    <s v="MSKU0383991"/>
    <s v="MSI"/>
    <n v="480"/>
    <e v="#N/A"/>
    <n v="50"/>
    <n v="50"/>
    <n v="4"/>
    <s v="WEEK"/>
    <s v="MSIWEEK"/>
    <n v="530"/>
    <n v="25"/>
    <n v="555"/>
    <m/>
  </r>
  <r>
    <s v="MARGRETHE MAERSK"/>
    <s v="Rotterdam"/>
    <d v="2024-10-01T19:43:00"/>
    <x v="91"/>
    <x v="0"/>
    <s v="MAERSK"/>
    <s v="MRKU6221830"/>
    <s v="INDITEX-LELYSTAD"/>
    <d v="2024-10-02T20:00:00"/>
    <d v="2024-10-03T17:20:00"/>
    <x v="1050"/>
    <d v="2024-10-03T18:00:00"/>
    <x v="1"/>
    <s v="NO"/>
    <n v="0"/>
    <n v="40"/>
    <x v="9"/>
    <d v="2024-10-03T17:20:00"/>
    <d v="1899-12-31T00:17:00"/>
    <n v="24.28333333338378"/>
    <x v="0"/>
    <x v="21"/>
    <n v="21.999999999941792"/>
    <s v="SI"/>
    <d v="1899-12-31T22:17:00"/>
    <n v="46.283333333325572"/>
    <d v="1899-12-30T00:00:00"/>
    <s v="SI"/>
    <n v="0"/>
    <d v="1899-12-31T22:17:00"/>
    <n v="46.283333333325572"/>
    <x v="0"/>
    <d v="1899-12-30T18:00:00"/>
    <s v="NO"/>
    <s v="MRKU6221830"/>
    <s v="CTU FLEVOKUST BV"/>
    <n v="380"/>
    <e v="#N/A"/>
    <n v="35"/>
    <n v="0"/>
    <n v="4"/>
    <s v="WEEK"/>
    <s v="CTU FLEVOKUST BVWEEK"/>
    <n v="380"/>
    <n v="0"/>
    <n v="380"/>
    <m/>
  </r>
  <r>
    <s v="MARGRETHE MAERSK"/>
    <s v="Rotterdam"/>
    <d v="2024-10-01T19:43:00"/>
    <x v="91"/>
    <x v="0"/>
    <s v="MAERSK"/>
    <s v="MRKU5092512"/>
    <s v="INDITEX-LELYSTAD"/>
    <d v="2024-10-02T20:00:00"/>
    <d v="2024-10-04T07:43:00"/>
    <x v="1051"/>
    <d v="2024-10-04T08:10:00"/>
    <x v="1"/>
    <s v="NO"/>
    <n v="0"/>
    <n v="40"/>
    <x v="9"/>
    <d v="2024-10-04T07:43:00"/>
    <d v="1899-12-31T00:17:00"/>
    <n v="24.28333333338378"/>
    <x v="0"/>
    <x v="95"/>
    <n v="36"/>
    <s v="NO"/>
    <d v="1900-01-01T12:17:00"/>
    <n v="60.28333333338378"/>
    <d v="1899-12-30T00:00:00"/>
    <s v="SI"/>
    <n v="0"/>
    <d v="1900-01-01T12:27:00"/>
    <n v="60.450000000069849"/>
    <x v="1"/>
    <d v="1899-12-30T08:00:00"/>
    <s v="NO"/>
    <s v="MRKU5092512"/>
    <s v="CTU FLEVOKUST BV"/>
    <n v="380"/>
    <e v="#N/A"/>
    <n v="35"/>
    <n v="0"/>
    <n v="5"/>
    <s v="WEEK"/>
    <s v="CTU FLEVOKUST BVWEEK"/>
    <n v="380"/>
    <n v="0"/>
    <n v="380"/>
    <m/>
  </r>
  <r>
    <s v="MARGRETHE MAERSK"/>
    <s v="Rotterdam"/>
    <d v="2024-10-01T19:43:00"/>
    <x v="91"/>
    <x v="3"/>
    <s v="MAERSK"/>
    <s v="TRHU7952413"/>
    <s v="SIMEI-CAD- LELYSTAD"/>
    <d v="2024-10-02T20:00:00"/>
    <d v="2024-10-02T20:00:00"/>
    <x v="1043"/>
    <d v="2024-10-02T20:15:00"/>
    <x v="0"/>
    <s v="NO"/>
    <n v="2"/>
    <n v="40"/>
    <x v="9"/>
    <d v="2024-10-02T20:00:00"/>
    <d v="1899-12-31T00:17:00"/>
    <n v="24.28333333338378"/>
    <x v="0"/>
    <x v="1"/>
    <n v="0"/>
    <s v="SI"/>
    <d v="1899-12-31T00:17:00"/>
    <n v="24.28333333338378"/>
    <d v="1899-12-30T00:00:00"/>
    <s v="SI"/>
    <n v="0"/>
    <d v="1899-12-31T00:32:00"/>
    <n v="24.533333333325572"/>
    <x v="0"/>
    <d v="1899-12-30T20:00:00"/>
    <s v="NIGHT"/>
    <s v="TRHU7952413"/>
    <s v="MSI"/>
    <n v="530"/>
    <e v="#N/A"/>
    <n v="50"/>
    <n v="100"/>
    <n v="3"/>
    <s v="NIGHT"/>
    <s v="MSINIGHT"/>
    <n v="630"/>
    <n v="25"/>
    <n v="655"/>
    <m/>
  </r>
  <r>
    <s v="MARGRETHE MAERSK"/>
    <s v="Rotterdam"/>
    <d v="2024-10-01T19:43:00"/>
    <x v="91"/>
    <x v="0"/>
    <s v="MAERSK"/>
    <s v="SUDU8898446"/>
    <s v="INDITEX-LELYSTAD"/>
    <d v="2024-10-02T20:00:00"/>
    <d v="2024-10-04T10:31:00"/>
    <x v="1052"/>
    <d v="2024-10-04T10:55:00"/>
    <x v="1"/>
    <s v="NO"/>
    <n v="0"/>
    <n v="40"/>
    <x v="9"/>
    <d v="2024-10-04T10:31:00"/>
    <d v="1899-12-31T00:17:00"/>
    <n v="24.28333333338378"/>
    <x v="0"/>
    <x v="50"/>
    <n v="39"/>
    <s v="NO"/>
    <d v="1900-01-01T15:17:00"/>
    <n v="63.28333333338378"/>
    <d v="1899-12-30T00:00:00"/>
    <s v="SI"/>
    <n v="0"/>
    <d v="1900-01-01T15:12:00"/>
    <n v="63.199999999953434"/>
    <x v="1"/>
    <d v="1899-12-30T11:00:00"/>
    <s v="NO"/>
    <s v="SUDU8898446"/>
    <s v="CTU FLEVOKUST BV"/>
    <n v="380"/>
    <e v="#N/A"/>
    <n v="35"/>
    <n v="0"/>
    <n v="5"/>
    <s v="WEEK"/>
    <s v="CTU FLEVOKUST BVWEEK"/>
    <n v="380"/>
    <n v="0"/>
    <n v="380"/>
    <m/>
  </r>
  <r>
    <s v="MARGRETHE MAERSK"/>
    <s v="Rotterdam"/>
    <d v="2024-10-01T19:43:00"/>
    <x v="91"/>
    <x v="0"/>
    <s v="MAERSK"/>
    <s v="MRKU3753866"/>
    <s v="INDITEX-LELYSTAD"/>
    <d v="2024-10-02T20:00:00"/>
    <d v="2024-10-04T12:26:00"/>
    <x v="1053"/>
    <d v="2024-10-04T12:45:00"/>
    <x v="1"/>
    <s v="NO"/>
    <n v="0"/>
    <n v="40"/>
    <x v="9"/>
    <d v="2024-10-04T12:26:00"/>
    <d v="1899-12-31T00:17:00"/>
    <n v="24.28333333338378"/>
    <x v="0"/>
    <x v="80"/>
    <n v="40.999999999883585"/>
    <s v="NO"/>
    <d v="1900-01-01T17:17:00"/>
    <n v="65.283333333267365"/>
    <d v="1899-12-30T00:00:00"/>
    <s v="SI"/>
    <n v="0"/>
    <d v="1900-01-01T17:02:00"/>
    <n v="65.033333333325572"/>
    <x v="1"/>
    <d v="1899-12-30T13:00:00"/>
    <s v="NO"/>
    <s v="MRKU3753866"/>
    <s v="CTU FLEVOKUST BV"/>
    <n v="380"/>
    <e v="#N/A"/>
    <n v="35"/>
    <n v="0"/>
    <n v="5"/>
    <s v="WEEK"/>
    <s v="CTU FLEVOKUST BVWEEK"/>
    <n v="380"/>
    <n v="0"/>
    <n v="380"/>
    <m/>
  </r>
  <r>
    <s v="MARGRETHE MAERSK"/>
    <s v="Rotterdam"/>
    <d v="2024-10-01T19:43:00"/>
    <x v="91"/>
    <x v="3"/>
    <s v="MAERSK"/>
    <s v="BEAU5732763"/>
    <s v="SIMEI-CAD- LELYSTAD"/>
    <d v="2024-10-02T20:00:00"/>
    <d v="2024-10-03T09:00:00"/>
    <x v="1054"/>
    <d v="2024-10-03T09:00:00"/>
    <x v="0"/>
    <s v="NO"/>
    <n v="1"/>
    <n v="40"/>
    <x v="9"/>
    <d v="2024-10-03T09:00:00"/>
    <d v="1899-12-31T00:17:00"/>
    <n v="24.28333333338378"/>
    <x v="0"/>
    <x v="13"/>
    <n v="12.999999999941792"/>
    <s v="SI"/>
    <d v="1899-12-31T13:17:00"/>
    <n v="37.283333333325572"/>
    <d v="1899-12-30T00:00:00"/>
    <s v="SI"/>
    <n v="0"/>
    <d v="1899-12-31T13:17:00"/>
    <n v="37.283333333325572"/>
    <x v="0"/>
    <d v="1899-12-30T09:00:00"/>
    <s v="NO"/>
    <s v="BEAU5732763"/>
    <s v="MSI"/>
    <n v="480"/>
    <e v="#N/A"/>
    <n v="50"/>
    <n v="50"/>
    <n v="4"/>
    <s v="WEEK"/>
    <s v="MSIWEEK"/>
    <n v="530"/>
    <n v="25"/>
    <n v="555"/>
    <m/>
  </r>
  <r>
    <s v="MARGRETHE MAERSK"/>
    <s v="Rotterdam"/>
    <d v="2024-10-01T19:43:00"/>
    <x v="91"/>
    <x v="3"/>
    <s v="MAERSK"/>
    <s v="CAAU5192230"/>
    <s v="INDITEX-LELYSTAD"/>
    <d v="2024-10-02T20:00:00"/>
    <d v="2024-10-02T22:48:00"/>
    <x v="1055"/>
    <d v="2024-10-02T23:20:00"/>
    <x v="0"/>
    <s v="NO"/>
    <n v="0"/>
    <n v="40"/>
    <x v="9"/>
    <d v="2024-10-02T22:48:00"/>
    <d v="1899-12-31T00:17:00"/>
    <n v="24.28333333338378"/>
    <x v="0"/>
    <x v="6"/>
    <n v="3"/>
    <s v="SI"/>
    <d v="1899-12-31T03:17:00"/>
    <n v="27.28333333338378"/>
    <d v="1899-12-30T00:00:00"/>
    <s v="SI"/>
    <n v="0"/>
    <d v="1899-12-31T03:37:00"/>
    <n v="27.616666666581295"/>
    <x v="0"/>
    <d v="1899-12-30T23:00:00"/>
    <s v="NIGHT"/>
    <s v="CAAU5192230"/>
    <s v="MSI"/>
    <n v="530"/>
    <e v="#N/A"/>
    <n v="50"/>
    <n v="0"/>
    <n v="3"/>
    <s v="NIGHT"/>
    <s v="MSINIGHT"/>
    <n v="530"/>
    <n v="25"/>
    <n v="555"/>
    <m/>
  </r>
  <r>
    <s v="MARGRETHE MAERSK"/>
    <s v="Rotterdam"/>
    <d v="2024-10-01T19:43:00"/>
    <x v="91"/>
    <x v="3"/>
    <s v="MAERSK"/>
    <s v="CAAU5979755"/>
    <s v="SIMEI-CAD- LELYSTAD"/>
    <d v="2024-10-02T20:00:00"/>
    <d v="2024-10-03T13:00:00"/>
    <x v="1056"/>
    <d v="2024-10-03T13:10:00"/>
    <x v="0"/>
    <s v="NO"/>
    <n v="0"/>
    <n v="40"/>
    <x v="9"/>
    <d v="2024-10-03T13:00:00"/>
    <d v="1899-12-31T00:17:00"/>
    <n v="24.28333333338378"/>
    <x v="0"/>
    <x v="78"/>
    <n v="17.499999999941792"/>
    <s v="SI"/>
    <d v="1899-12-31T17:47:00"/>
    <n v="41.783333333325572"/>
    <d v="1899-12-30T00:00:00"/>
    <s v="SI"/>
    <n v="0"/>
    <d v="1899-12-31T17:27:00"/>
    <n v="41.449999999953434"/>
    <x v="0"/>
    <d v="1899-12-30T13:30:00"/>
    <s v="NO"/>
    <s v="CAAU5979755"/>
    <s v="MSI"/>
    <n v="480"/>
    <e v="#N/A"/>
    <n v="50"/>
    <n v="0"/>
    <n v="4"/>
    <s v="WEEK"/>
    <s v="MSIWEEK"/>
    <n v="480"/>
    <n v="25"/>
    <n v="505"/>
    <m/>
  </r>
  <r>
    <s v="MARGRETHE MAERSK"/>
    <s v="Rotterdam"/>
    <d v="2024-10-01T19:43:00"/>
    <x v="91"/>
    <x v="2"/>
    <s v="MAERSK"/>
    <s v="MRSU3778229"/>
    <s v="SIMEI-CAD- LELYSTAD"/>
    <d v="2024-10-02T20:00:00"/>
    <d v="2024-10-03T16:30:00"/>
    <x v="1057"/>
    <d v="2024-10-03T16:55:00"/>
    <x v="0"/>
    <s v="NO"/>
    <n v="0"/>
    <n v="40"/>
    <x v="9"/>
    <d v="2024-10-03T16:30:00"/>
    <d v="1899-12-31T00:17:00"/>
    <n v="24.28333333338378"/>
    <x v="0"/>
    <x v="76"/>
    <n v="20.499999999941792"/>
    <s v="SI"/>
    <d v="1899-12-31T20:47:00"/>
    <n v="44.783333333325572"/>
    <d v="1899-12-30T00:00:00"/>
    <s v="SI"/>
    <n v="0"/>
    <d v="1899-12-31T21:12:00"/>
    <n v="45.199999999953434"/>
    <x v="0"/>
    <d v="1899-12-30T16:30:00"/>
    <s v="NO"/>
    <s v="MRSU3778229"/>
    <s v="OM TRANSPORT"/>
    <n v="475"/>
    <e v="#N/A"/>
    <n v="50"/>
    <n v="0"/>
    <n v="4"/>
    <s v="WEEK"/>
    <s v="OM TRANSPORTWEEK"/>
    <n v="475"/>
    <n v="25"/>
    <n v="500"/>
    <m/>
  </r>
  <r>
    <s v="MARGRETHE MAERSK"/>
    <s v="Rotterdam"/>
    <d v="2024-10-01T19:43:00"/>
    <x v="91"/>
    <x v="2"/>
    <s v="MAERSK"/>
    <s v="SUDU8872863"/>
    <s v="INDITEX-LELYSTAD"/>
    <d v="2024-10-02T20:00:00"/>
    <d v="2024-10-03T08:00:00"/>
    <x v="1058"/>
    <d v="2024-10-03T10:00:00"/>
    <x v="0"/>
    <s v="CLEANING"/>
    <n v="0"/>
    <n v="40"/>
    <x v="9"/>
    <d v="2024-10-03T08:00:00"/>
    <d v="1899-12-31T00:17:00"/>
    <n v="24.28333333338378"/>
    <x v="0"/>
    <x v="23"/>
    <n v="12"/>
    <s v="SI"/>
    <d v="1899-12-31T12:17:00"/>
    <n v="36.28333333338378"/>
    <d v="1899-12-30T00:00:00"/>
    <s v="SI"/>
    <n v="0"/>
    <d v="1899-12-31T14:17:00"/>
    <n v="38.283333333267365"/>
    <x v="0"/>
    <d v="1899-12-30T08:00:00"/>
    <s v="NO"/>
    <s v="SUDU8872863"/>
    <s v="OM TRANSPORT"/>
    <n v="475"/>
    <n v="110"/>
    <n v="50"/>
    <n v="0"/>
    <n v="4"/>
    <s v="WEEK"/>
    <s v="OM TRANSPORTWEEK"/>
    <n v="585"/>
    <n v="25"/>
    <n v="610"/>
    <m/>
  </r>
  <r>
    <s v="MARGRETHE MAERSK"/>
    <s v="Rotterdam"/>
    <d v="2024-10-01T19:43:00"/>
    <x v="91"/>
    <x v="2"/>
    <s v="MAERSK"/>
    <s v="MRSU6024407"/>
    <s v="INDITEX-LELYSTAD"/>
    <d v="2024-10-02T20:00:00"/>
    <d v="2024-10-03T04:03:00"/>
    <x v="1059"/>
    <d v="2024-10-03T05:00:00"/>
    <x v="0"/>
    <s v="CLEANING"/>
    <n v="0"/>
    <n v="40"/>
    <x v="9"/>
    <d v="2024-10-03T04:03:00"/>
    <d v="1899-12-31T00:17:00"/>
    <n v="24.28333333338378"/>
    <x v="0"/>
    <x v="19"/>
    <n v="9"/>
    <s v="SI"/>
    <d v="1899-12-31T09:17:00"/>
    <n v="33.28333333338378"/>
    <d v="1899-12-30T00:00:00"/>
    <s v="SI"/>
    <n v="0"/>
    <d v="1899-12-31T09:17:00"/>
    <n v="33.28333333338378"/>
    <x v="0"/>
    <d v="1899-12-30T05:00:00"/>
    <s v="NO"/>
    <s v="MRSU6024407"/>
    <s v="OM TRANSPORT"/>
    <n v="475"/>
    <n v="110"/>
    <n v="50"/>
    <n v="0"/>
    <n v="4"/>
    <s v="WEEK"/>
    <s v="OM TRANSPORTWEEK"/>
    <n v="585"/>
    <n v="25"/>
    <n v="610"/>
    <m/>
  </r>
  <r>
    <s v="MARGRETHE MAERSK"/>
    <s v="Rotterdam"/>
    <d v="2024-10-01T19:43:00"/>
    <x v="91"/>
    <x v="2"/>
    <s v="MAERSK"/>
    <s v="TCNU7450685"/>
    <s v="SIMEI-CAD- LELYSTAD"/>
    <d v="2024-10-02T20:00:00"/>
    <d v="2024-10-03T03:05:00"/>
    <x v="1046"/>
    <d v="2024-10-03T03:15:00"/>
    <x v="0"/>
    <s v="NO"/>
    <n v="2"/>
    <n v="40"/>
    <x v="9"/>
    <d v="2024-10-03T03:05:00"/>
    <d v="1899-12-31T00:17:00"/>
    <n v="24.28333333338378"/>
    <x v="0"/>
    <x v="22"/>
    <n v="4.9999999998835847"/>
    <s v="SI"/>
    <d v="1899-12-31T05:17:00"/>
    <n v="29.283333333267365"/>
    <d v="1899-12-30T02:05:00"/>
    <s v="NO"/>
    <n v="2.0833333333139308"/>
    <d v="1899-12-31T07:32:00"/>
    <n v="31.533333333267365"/>
    <x v="0"/>
    <d v="1899-12-30T01:00:00"/>
    <s v="NIGHT"/>
    <s v="TCNU7450685"/>
    <s v="OM TRANSPORT"/>
    <n v="475"/>
    <e v="#N/A"/>
    <n v="50"/>
    <n v="100"/>
    <n v="4"/>
    <s v="NIGHT"/>
    <s v="OM TRANSPORTNIGHT"/>
    <n v="575"/>
    <n v="25"/>
    <n v="600"/>
    <m/>
  </r>
  <r>
    <s v="MARGRETHE MAERSK"/>
    <s v="Rotterdam"/>
    <d v="2024-10-01T19:43:00"/>
    <x v="91"/>
    <x v="0"/>
    <s v="MAERSK"/>
    <s v="MSKU8753372"/>
    <s v="INDITEX-LELYSTAD"/>
    <d v="2024-10-02T20:00:00"/>
    <d v="2024-10-05T01:06:00"/>
    <x v="1060"/>
    <d v="2024-10-05T03:00:00"/>
    <x v="1"/>
    <s v="NO"/>
    <n v="0"/>
    <n v="40"/>
    <x v="9"/>
    <d v="2024-10-05T01:06:00"/>
    <d v="1899-12-31T00:17:00"/>
    <n v="24.28333333338378"/>
    <x v="0"/>
    <x v="60"/>
    <n v="52.999999999883585"/>
    <s v="NO"/>
    <d v="1900-01-02T05:17:00"/>
    <n v="77.283333333267365"/>
    <d v="1899-12-30T00:06:00"/>
    <s v="SI"/>
    <n v="9.9999999976716936E-2"/>
    <d v="1900-01-02T07:17:00"/>
    <n v="79.283333333325572"/>
    <x v="1"/>
    <d v="1899-12-30T01:00:00"/>
    <s v="NIGHT"/>
    <s v="MSKU8753372"/>
    <s v="CTU FLEVOKUST BV"/>
    <n v="380"/>
    <e v="#N/A"/>
    <n v="35"/>
    <n v="0"/>
    <n v="6"/>
    <s v="NIGHT"/>
    <s v="CTU FLEVOKUST BVNIGHT"/>
    <n v="380"/>
    <n v="0"/>
    <n v="380"/>
    <m/>
  </r>
  <r>
    <s v="MARGRETHE MAERSK"/>
    <s v="Rotterdam"/>
    <d v="2024-10-01T19:43:00"/>
    <x v="91"/>
    <x v="0"/>
    <s v="MAERSK"/>
    <s v="PONU8256144"/>
    <s v="INDITEX-LELYSTAD"/>
    <d v="2024-10-02T20:00:00"/>
    <d v="2024-10-04T12:18:00"/>
    <x v="1061"/>
    <d v="2024-10-04T12:45:00"/>
    <x v="1"/>
    <s v="NO"/>
    <n v="0"/>
    <n v="40"/>
    <x v="9"/>
    <d v="2024-10-04T12:18:00"/>
    <d v="1899-12-31T00:17:00"/>
    <n v="24.28333333338378"/>
    <x v="0"/>
    <x v="120"/>
    <n v="42.999999999941792"/>
    <s v="NO"/>
    <d v="1900-01-01T19:17:00"/>
    <n v="67.283333333325572"/>
    <d v="1899-12-30T00:00:00"/>
    <s v="SI"/>
    <n v="0"/>
    <d v="1900-01-01T17:02:00"/>
    <n v="65.033333333325572"/>
    <x v="1"/>
    <d v="1899-12-30T15:00:00"/>
    <s v="NO"/>
    <s v="PONU8256144"/>
    <s v="CTU FLEVOKUST BV"/>
    <n v="380"/>
    <e v="#N/A"/>
    <n v="35"/>
    <n v="0"/>
    <n v="5"/>
    <s v="WEEK"/>
    <s v="CTU FLEVOKUST BVWEEK"/>
    <n v="380"/>
    <n v="0"/>
    <n v="380"/>
    <m/>
  </r>
  <r>
    <s v="MARGRETHE MAERSK"/>
    <s v="Rotterdam"/>
    <d v="2024-10-01T19:43:00"/>
    <x v="91"/>
    <x v="0"/>
    <s v="MAERSK"/>
    <s v="MSKU1768067"/>
    <s v="INDITEX-LELYSTAD"/>
    <d v="2024-10-02T20:00:00"/>
    <d v="2024-10-04T15:15:00"/>
    <x v="1062"/>
    <d v="2024-10-04T15:15:00"/>
    <x v="1"/>
    <s v="NO"/>
    <n v="0"/>
    <n v="40"/>
    <x v="9"/>
    <d v="2024-10-04T15:15:00"/>
    <d v="1899-12-31T00:17:00"/>
    <n v="24.28333333338378"/>
    <x v="0"/>
    <x v="82"/>
    <n v="45"/>
    <s v="NO"/>
    <d v="1900-01-01T21:17:00"/>
    <n v="69.28333333338378"/>
    <d v="1899-12-30T00:00:00"/>
    <s v="SI"/>
    <n v="0"/>
    <d v="1900-01-01T19:32:00"/>
    <n v="67.533333333267365"/>
    <x v="1"/>
    <d v="1899-12-30T17:00:00"/>
    <s v="NO"/>
    <s v="MSKU1768067"/>
    <s v="CTU FLEVOKUST BV"/>
    <n v="380"/>
    <e v="#N/A"/>
    <n v="35"/>
    <n v="0"/>
    <n v="5"/>
    <s v="WEEK"/>
    <s v="CTU FLEVOKUST BVWEEK"/>
    <n v="380"/>
    <n v="0"/>
    <n v="380"/>
    <m/>
  </r>
  <r>
    <s v="MARGRETHE MAERSK"/>
    <s v="Rotterdam"/>
    <d v="2024-10-01T19:43:00"/>
    <x v="91"/>
    <x v="0"/>
    <s v="MAERSK"/>
    <s v="MRSU5175190"/>
    <s v="INDITEX-LELYSTAD"/>
    <d v="2024-10-02T20:00:00"/>
    <d v="2024-10-03T18:10:00"/>
    <x v="1063"/>
    <d v="2024-10-03T21:45:00"/>
    <x v="0"/>
    <s v="NO"/>
    <n v="0"/>
    <n v="40"/>
    <x v="9"/>
    <d v="2024-10-03T18:10:00"/>
    <d v="1899-12-31T00:17:00"/>
    <n v="24.28333333338378"/>
    <x v="0"/>
    <x v="63"/>
    <n v="24"/>
    <s v="SI"/>
    <d v="1900-01-01T00:17:00"/>
    <n v="48.28333333338378"/>
    <d v="1899-12-30T00:00:00"/>
    <s v="SI"/>
    <n v="0"/>
    <d v="1900-01-01T02:02:00"/>
    <n v="50.033333333325572"/>
    <x v="1"/>
    <d v="1899-12-30T20:00:00"/>
    <s v="NIGHT"/>
    <s v="MRSU5175190"/>
    <s v="CTU FLEVOKUST BV"/>
    <n v="530"/>
    <e v="#N/A"/>
    <n v="35"/>
    <n v="0"/>
    <n v="4"/>
    <s v="NIGHT"/>
    <s v="CTU FLEVOKUST BVNIGHT"/>
    <n v="530"/>
    <n v="0"/>
    <n v="530"/>
    <m/>
  </r>
  <r>
    <s v="MARGRETHE MAERSK"/>
    <s v="Rotterdam"/>
    <d v="2024-10-01T19:43:00"/>
    <x v="91"/>
    <x v="0"/>
    <s v="MAERSK"/>
    <s v="TCKU1274347"/>
    <s v="INDITEX-LELYSTAD"/>
    <d v="2024-10-02T20:00:00"/>
    <d v="2024-10-03T17:25:00"/>
    <x v="1047"/>
    <d v="2024-10-03T19:00:00"/>
    <x v="0"/>
    <s v="NO"/>
    <n v="0"/>
    <n v="40"/>
    <x v="9"/>
    <d v="2024-10-03T17:25:00"/>
    <d v="1899-12-31T00:17:00"/>
    <n v="24.28333333338378"/>
    <x v="0"/>
    <x v="12"/>
    <n v="18"/>
    <s v="SI"/>
    <d v="1899-12-31T18:17:00"/>
    <n v="42.28333333338378"/>
    <d v="1899-12-30T03:25:00"/>
    <s v="NO"/>
    <n v="3.4166666666278616"/>
    <d v="1899-12-31T23:17:00"/>
    <n v="47.283333333267365"/>
    <x v="0"/>
    <d v="1899-12-30T14:00:00"/>
    <s v="NO"/>
    <s v="TCKU1274347"/>
    <s v="CTU FLEVOKUST BV"/>
    <n v="520"/>
    <e v="#N/A"/>
    <n v="35"/>
    <n v="0"/>
    <n v="4"/>
    <s v="WEEK"/>
    <s v="CTU FLEVOKUST BVWEEK"/>
    <n v="520"/>
    <n v="0"/>
    <n v="520"/>
    <m/>
  </r>
  <r>
    <s v="MARGRETHE MAERSK"/>
    <s v="Rotterdam"/>
    <d v="2024-10-01T19:43:00"/>
    <x v="91"/>
    <x v="0"/>
    <s v="MAERSK"/>
    <s v="MRKU2542690"/>
    <s v="SIMEI-CAD- LELYSTAD"/>
    <d v="2024-10-02T20:00:00"/>
    <d v="2024-10-04T02:06:00"/>
    <x v="1064"/>
    <d v="2024-10-04T02:18:00"/>
    <x v="1"/>
    <s v="NO"/>
    <n v="0"/>
    <n v="40"/>
    <x v="9"/>
    <d v="2024-10-04T02:06:00"/>
    <d v="1899-12-31T00:17:00"/>
    <n v="24.28333333338378"/>
    <x v="0"/>
    <x v="85"/>
    <n v="29.499999999941792"/>
    <s v="NO"/>
    <d v="1900-01-01T05:47:00"/>
    <n v="53.783333333325572"/>
    <d v="1899-12-30T00:36:00"/>
    <s v="SI"/>
    <n v="0.6000000000349246"/>
    <d v="1900-01-01T06:35:00"/>
    <n v="54.583333333313931"/>
    <x v="1"/>
    <d v="1899-12-30T01:30:00"/>
    <s v="NIGHT"/>
    <s v="MRKU2542690"/>
    <s v="CTU FLEVOKUST BV"/>
    <n v="380"/>
    <e v="#N/A"/>
    <n v="35"/>
    <n v="0"/>
    <n v="5"/>
    <s v="NIGHT"/>
    <s v="CTU FLEVOKUST BVNIGHT"/>
    <n v="380"/>
    <n v="0"/>
    <n v="380"/>
    <m/>
  </r>
  <r>
    <s v="MARGRETHE MAERSK"/>
    <s v="Rotterdam"/>
    <d v="2024-10-01T19:43:00"/>
    <x v="91"/>
    <x v="2"/>
    <s v="MAERSK"/>
    <s v="MRKU2459100"/>
    <s v="INDITEX-LELYSTAD"/>
    <d v="2024-10-02T20:00:00"/>
    <d v="2024-10-03T10:43:00"/>
    <x v="1065"/>
    <d v="2024-10-03T11:10:00"/>
    <x v="0"/>
    <s v="NO"/>
    <n v="1"/>
    <n v="40"/>
    <x v="9"/>
    <d v="2024-10-03T10:43:00"/>
    <d v="1899-12-31T00:17:00"/>
    <n v="24.28333333338378"/>
    <x v="0"/>
    <x v="31"/>
    <n v="15"/>
    <s v="SI"/>
    <d v="1899-12-31T15:17:00"/>
    <n v="39.28333333338378"/>
    <d v="1899-12-30T00:00:00"/>
    <s v="SI"/>
    <n v="0"/>
    <d v="1899-12-31T15:27:00"/>
    <n v="39.450000000069849"/>
    <x v="0"/>
    <d v="1899-12-30T11:00:00"/>
    <s v="NO"/>
    <s v="MRKU2459100"/>
    <s v="OM TRANSPORT"/>
    <n v="475"/>
    <n v="110"/>
    <n v="50"/>
    <n v="50"/>
    <n v="4"/>
    <s v="WEEK"/>
    <s v="OM TRANSPORTWEEK"/>
    <n v="635"/>
    <n v="25"/>
    <n v="660"/>
    <m/>
  </r>
  <r>
    <s v="MARGRETHE MAERSK"/>
    <s v="Rotterdam"/>
    <d v="2024-10-01T19:43:00"/>
    <x v="91"/>
    <x v="0"/>
    <s v="MAERSK"/>
    <s v="PONU8092441"/>
    <s v="SIMEI-CAD- LELYSTAD"/>
    <d v="2024-10-02T20:00:00"/>
    <d v="2024-10-04T12:18:00"/>
    <x v="1066"/>
    <d v="2024-10-04T13:05:00"/>
    <x v="1"/>
    <s v="CLEANING"/>
    <n v="0"/>
    <n v="40"/>
    <x v="9"/>
    <d v="2024-10-04T12:18:00"/>
    <d v="1899-12-31T00:17:00"/>
    <n v="24.28333333338378"/>
    <x v="0"/>
    <x v="90"/>
    <n v="40.5"/>
    <s v="NO"/>
    <d v="1900-01-01T16:47:00"/>
    <n v="64.78333333338378"/>
    <d v="1899-12-30T00:00:00"/>
    <s v="SI"/>
    <n v="0"/>
    <d v="1900-01-01T17:22:00"/>
    <n v="65.366666666697711"/>
    <x v="1"/>
    <d v="1899-12-30T12:30:00"/>
    <s v="NO"/>
    <s v="PONU8092441"/>
    <s v="CTU FLEVOKUST BV"/>
    <n v="380"/>
    <n v="100"/>
    <n v="35"/>
    <n v="0"/>
    <n v="5"/>
    <s v="WEEK"/>
    <s v="CTU FLEVOKUST BVWEEK"/>
    <n v="480"/>
    <n v="0"/>
    <n v="480"/>
    <m/>
  </r>
  <r>
    <s v="MARGRETHE MAERSK"/>
    <s v="Rotterdam"/>
    <d v="2024-10-01T19:43:00"/>
    <x v="91"/>
    <x v="0"/>
    <s v="MAERSK"/>
    <s v="MSKU1907516"/>
    <s v="SIMEI-CAD- LELYSTAD"/>
    <d v="2024-10-02T20:00:00"/>
    <d v="2024-10-04T09:03:00"/>
    <x v="1067"/>
    <d v="2024-10-04T10:02:00"/>
    <x v="1"/>
    <s v="NO"/>
    <n v="0"/>
    <n v="40"/>
    <x v="9"/>
    <d v="2024-10-04T09:03:00"/>
    <d v="1899-12-31T00:17:00"/>
    <n v="24.28333333338378"/>
    <x v="0"/>
    <x v="25"/>
    <n v="36.999999999941792"/>
    <s v="NO"/>
    <d v="1900-01-01T13:17:00"/>
    <n v="61.283333333325572"/>
    <d v="1899-12-30T00:03:00"/>
    <s v="SI"/>
    <n v="4.9999999988358468E-2"/>
    <d v="1900-01-01T14:19:00"/>
    <n v="62.316666666709352"/>
    <x v="1"/>
    <d v="1899-12-30T09:00:00"/>
    <s v="NO"/>
    <s v="MSKU1907516"/>
    <s v="CTU FLEVOKUST BV"/>
    <n v="380"/>
    <e v="#N/A"/>
    <n v="35"/>
    <n v="0"/>
    <n v="5"/>
    <s v="WEEK"/>
    <s v="CTU FLEVOKUST BVWEEK"/>
    <n v="380"/>
    <n v="0"/>
    <n v="380"/>
    <m/>
  </r>
  <r>
    <s v="MARGRETHE MAERSK"/>
    <s v="Rotterdam"/>
    <d v="2024-10-01T19:43:00"/>
    <x v="91"/>
    <x v="0"/>
    <s v="MAERSK"/>
    <s v="MRKU3592231"/>
    <s v="SIMEI-CAD- LELYSTAD"/>
    <d v="2024-10-02T20:00:00"/>
    <d v="2024-10-03T14:45:00"/>
    <x v="1068"/>
    <d v="2024-10-02T17:40:00"/>
    <x v="1"/>
    <s v="NO"/>
    <n v="0"/>
    <n v="40"/>
    <x v="9"/>
    <d v="2024-10-03T14:45:00"/>
    <d v="1899-12-31T00:17:00"/>
    <n v="24.28333333338378"/>
    <x v="0"/>
    <x v="87"/>
    <n v="9.4999999998835847"/>
    <s v="SI"/>
    <d v="1899-12-31T09:47:00"/>
    <n v="33.783333333267365"/>
    <d v="1899-12-30T09:15:00"/>
    <s v="NO"/>
    <n v="9.2500000001164153"/>
    <d v="1899-12-30T21:57:00"/>
    <n v="21.949999999953434"/>
    <x v="0"/>
    <d v="1899-12-30T05:30:00"/>
    <s v="NO"/>
    <s v="MRKU3592231"/>
    <s v="CTU FLEVOKUST BV"/>
    <n v="380"/>
    <e v="#N/A"/>
    <n v="35"/>
    <n v="0"/>
    <n v="4"/>
    <s v="WEEK"/>
    <s v="CTU FLEVOKUST BVWEEK"/>
    <n v="380"/>
    <n v="0"/>
    <n v="380"/>
    <m/>
  </r>
  <r>
    <s v="MARGRETHE MAERSK"/>
    <s v="Rotterdam"/>
    <d v="2024-10-01T19:43:00"/>
    <x v="91"/>
    <x v="0"/>
    <s v="MAERSK"/>
    <s v="MRKU2220245"/>
    <s v="SIMEI-CAD- LELYSTAD"/>
    <d v="2024-10-02T20:00:00"/>
    <d v="2024-10-06T10:25:00"/>
    <x v="1069"/>
    <d v="2024-10-06T10:35:00"/>
    <x v="1"/>
    <s v="NO"/>
    <n v="0"/>
    <n v="40"/>
    <x v="9"/>
    <d v="2024-10-06T10:25:00"/>
    <d v="1899-12-31T00:17:00"/>
    <n v="24.28333333338378"/>
    <x v="0"/>
    <x v="123"/>
    <n v="87.999999999941792"/>
    <s v="NO"/>
    <d v="1900-01-03T16:17:00"/>
    <n v="112.28333333332557"/>
    <d v="1899-12-30T00:00:00"/>
    <s v="SI"/>
    <n v="0"/>
    <d v="1900-01-03T14:52:00"/>
    <n v="110.8666666665813"/>
    <x v="1"/>
    <d v="1899-12-30T12:00:00"/>
    <s v="NO"/>
    <s v="MRKU2220245"/>
    <s v="CTU FLEVOKUST BV"/>
    <n v="500"/>
    <e v="#N/A"/>
    <n v="35"/>
    <n v="0"/>
    <n v="7"/>
    <s v="SUNDAY"/>
    <s v="CTU FLEVOKUST BVSUNDAY"/>
    <n v="500"/>
    <n v="0"/>
    <n v="500"/>
    <m/>
  </r>
  <r>
    <s v="MARGRETHE MAERSK"/>
    <s v="Rotterdam"/>
    <d v="2024-10-01T19:43:00"/>
    <x v="91"/>
    <x v="0"/>
    <s v="MAERSK"/>
    <s v="MRKU3707407"/>
    <s v="SIMEI-CAD- LELYSTAD"/>
    <d v="2024-10-02T20:00:00"/>
    <d v="2024-10-03T02:38:00"/>
    <x v="1070"/>
    <d v="2024-10-03T02:45:00"/>
    <x v="1"/>
    <s v="NO"/>
    <n v="0"/>
    <n v="40"/>
    <x v="9"/>
    <d v="2024-10-03T02:38:00"/>
    <d v="1899-12-31T00:17:00"/>
    <n v="24.28333333338378"/>
    <x v="0"/>
    <x v="53"/>
    <n v="5.4999999999417923"/>
    <s v="SI"/>
    <d v="1899-12-31T05:47:00"/>
    <n v="29.783333333325572"/>
    <d v="1899-12-30T01:08:00"/>
    <s v="NO"/>
    <n v="1.1333333333604969"/>
    <d v="1899-12-31T07:02:00"/>
    <n v="31.03333333338378"/>
    <x v="0"/>
    <d v="1899-12-30T01:30:00"/>
    <s v="NIGHT"/>
    <s v="MRKU3707407"/>
    <s v="CTU FLEVOKUST BV"/>
    <n v="380"/>
    <e v="#N/A"/>
    <n v="35"/>
    <n v="0"/>
    <n v="4"/>
    <s v="NIGHT"/>
    <s v="CTU FLEVOKUST BVNIGHT"/>
    <n v="380"/>
    <n v="0"/>
    <n v="380"/>
    <m/>
  </r>
  <r>
    <s v="MARGRETHE MAERSK"/>
    <s v="Rotterdam"/>
    <d v="2024-10-01T19:43:00"/>
    <x v="91"/>
    <x v="0"/>
    <s v="MAERSK"/>
    <s v="MRKU2004518"/>
    <s v="SIMEI-CAD- LELYSTAD"/>
    <d v="2024-10-02T20:00:00"/>
    <d v="2024-10-06T06:27:00"/>
    <x v="1071"/>
    <d v="2024-10-06T06:30:00"/>
    <x v="1"/>
    <s v="NO"/>
    <n v="0"/>
    <n v="40"/>
    <x v="9"/>
    <d v="2024-10-06T06:27:00"/>
    <d v="1899-12-31T00:17:00"/>
    <n v="24.28333333338378"/>
    <x v="0"/>
    <x v="101"/>
    <n v="81.999999999941792"/>
    <s v="NO"/>
    <d v="1900-01-03T10:17:00"/>
    <n v="106.28333333332557"/>
    <d v="1899-12-30T00:27:00"/>
    <s v="SI"/>
    <n v="0.45000000006984919"/>
    <d v="1900-01-03T10:47:00"/>
    <n v="106.78333333338378"/>
    <x v="1"/>
    <d v="1899-12-30T06:00:00"/>
    <s v="NO"/>
    <s v="MRKU2004518"/>
    <s v="CTU FLEVOKUST BV"/>
    <n v="500"/>
    <e v="#N/A"/>
    <n v="35"/>
    <n v="0"/>
    <n v="7"/>
    <s v="SUNDAY"/>
    <s v="CTU FLEVOKUST BVSUNDAY"/>
    <n v="500"/>
    <n v="0"/>
    <n v="500"/>
    <m/>
  </r>
  <r>
    <s v="MARGRETHE MAERSK"/>
    <s v="Rotterdam"/>
    <d v="2024-10-01T19:43:00"/>
    <x v="91"/>
    <x v="3"/>
    <s v="MAERSK"/>
    <s v="MRKU0119776"/>
    <s v="SIMEI-CAD- LELYSTAD"/>
    <d v="2024-10-02T20:00:00"/>
    <d v="2024-10-03T07:15:00"/>
    <x v="1072"/>
    <d v="2024-10-03T07:15:00"/>
    <x v="0"/>
    <s v="NO"/>
    <n v="0"/>
    <n v="40"/>
    <x v="9"/>
    <d v="2024-10-03T07:15:00"/>
    <d v="1899-12-31T00:17:00"/>
    <n v="24.28333333338378"/>
    <x v="0"/>
    <x v="38"/>
    <n v="11.499999999941792"/>
    <s v="SI"/>
    <d v="1899-12-31T11:47:00"/>
    <n v="35.783333333325572"/>
    <d v="1899-12-30T00:00:00"/>
    <s v="SI"/>
    <n v="0"/>
    <d v="1899-12-31T11:32:00"/>
    <n v="35.53333333338378"/>
    <x v="0"/>
    <d v="1899-12-30T07:30:00"/>
    <s v="NO"/>
    <s v="MRKU0119776"/>
    <s v="MSI"/>
    <n v="480"/>
    <e v="#N/A"/>
    <n v="50"/>
    <n v="0"/>
    <n v="4"/>
    <s v="WEEK"/>
    <s v="MSIWEEK"/>
    <n v="480"/>
    <n v="25"/>
    <n v="505"/>
    <m/>
  </r>
  <r>
    <s v="MARGRETHE MAERSK"/>
    <s v="Rotterdam"/>
    <d v="2024-10-01T19:43:00"/>
    <x v="91"/>
    <x v="2"/>
    <s v="MAERSK"/>
    <s v="MRKU2918494"/>
    <s v="XPO LELYSTAD"/>
    <d v="2024-10-02T20:00:00"/>
    <d v="2024-10-03T15:05:00"/>
    <x v="1073"/>
    <d v="2024-10-03T15:05:00"/>
    <x v="0"/>
    <s v="NO"/>
    <n v="1"/>
    <n v="40"/>
    <x v="9"/>
    <d v="2024-10-03T15:05:00"/>
    <d v="1899-12-31T00:17:00"/>
    <n v="24.28333333338378"/>
    <x v="0"/>
    <x v="28"/>
    <n v="21"/>
    <s v="SI"/>
    <d v="1899-12-31T21:17:00"/>
    <n v="45.28333333338378"/>
    <d v="1899-12-30T00:00:00"/>
    <s v="SI"/>
    <n v="0"/>
    <d v="1899-12-31T19:22:00"/>
    <n v="43.366666666581295"/>
    <x v="0"/>
    <d v="1899-12-30T17:00:00"/>
    <s v="NO"/>
    <s v="MRKU2918494"/>
    <s v="OM TRANSPORT"/>
    <n v="475"/>
    <e v="#N/A"/>
    <n v="50"/>
    <n v="50"/>
    <n v="4"/>
    <s v="WEEK"/>
    <s v="OM TRANSPORTWEEK"/>
    <n v="525"/>
    <n v="25"/>
    <n v="550"/>
    <m/>
  </r>
  <r>
    <s v="MARGRETHE MAERSK"/>
    <s v="Rotterdam"/>
    <d v="2024-10-01T19:43:00"/>
    <x v="91"/>
    <x v="2"/>
    <s v="MAERSK"/>
    <s v="MAEU9235750"/>
    <s v="SIMEI-CAD- LELYSTAD"/>
    <d v="2024-10-02T20:00:00"/>
    <d v="2024-10-03T06:13:00"/>
    <x v="1054"/>
    <d v="2024-10-03T06:20:00"/>
    <x v="0"/>
    <s v="NO"/>
    <n v="0"/>
    <n v="40"/>
    <x v="9"/>
    <d v="2024-10-03T06:13:00"/>
    <d v="1899-12-31T00:17:00"/>
    <n v="24.28333333338378"/>
    <x v="0"/>
    <x v="13"/>
    <n v="12.999999999941792"/>
    <s v="SI"/>
    <d v="1899-12-31T13:17:00"/>
    <n v="37.283333333325572"/>
    <d v="1899-12-30T00:00:00"/>
    <s v="SI"/>
    <n v="0"/>
    <d v="1899-12-31T10:37:00"/>
    <n v="34.616666666697711"/>
    <x v="0"/>
    <d v="1899-12-30T09:00:00"/>
    <s v="NO"/>
    <s v="MAEU9235750"/>
    <s v="OM TRANSPORT"/>
    <n v="475"/>
    <e v="#N/A"/>
    <n v="50"/>
    <n v="0"/>
    <n v="4"/>
    <s v="WEEK"/>
    <s v="OM TRANSPORTWEEK"/>
    <n v="475"/>
    <n v="25"/>
    <n v="500"/>
    <m/>
  </r>
  <r>
    <s v="MARGRETHE MAERSK"/>
    <s v="Rotterdam"/>
    <d v="2024-10-01T19:43:00"/>
    <x v="91"/>
    <x v="3"/>
    <s v="MAERSK"/>
    <s v="UETU6816502"/>
    <s v="SIMEI-CAD- LELYSTAD"/>
    <d v="2024-10-02T20:00:00"/>
    <d v="2024-10-03T09:08:00"/>
    <x v="1074"/>
    <d v="2024-10-03T09:08:00"/>
    <x v="0"/>
    <s v="NO"/>
    <n v="0"/>
    <n v="40"/>
    <x v="9"/>
    <d v="2024-10-03T09:08:00"/>
    <d v="1899-12-31T00:17:00"/>
    <n v="24.28333333338378"/>
    <x v="0"/>
    <x v="65"/>
    <n v="14.499999999941792"/>
    <s v="SI"/>
    <d v="1899-12-31T14:47:00"/>
    <n v="38.783333333325572"/>
    <d v="1899-12-30T00:00:00"/>
    <s v="SI"/>
    <n v="0"/>
    <d v="1899-12-31T13:25:00"/>
    <n v="37.416666666744277"/>
    <x v="0"/>
    <d v="1899-12-30T10:30:00"/>
    <s v="NO"/>
    <s v="UETU6816502"/>
    <s v="MSI"/>
    <n v="480"/>
    <e v="#N/A"/>
    <n v="50"/>
    <n v="0"/>
    <n v="4"/>
    <s v="WEEK"/>
    <s v="MSIWEEK"/>
    <n v="480"/>
    <n v="25"/>
    <n v="605"/>
    <n v="100"/>
  </r>
  <r>
    <s v="MARGRETHE MAERSK"/>
    <s v="Rotterdam"/>
    <d v="2024-10-01T19:43:00"/>
    <x v="91"/>
    <x v="0"/>
    <s v="MAERSK"/>
    <s v="MSKU4701241"/>
    <s v="SIMEI-CAD- LELYSTAD"/>
    <d v="2024-10-02T20:00:00"/>
    <d v="2024-10-04T07:25:00"/>
    <x v="1075"/>
    <d v="2024-10-04T08:06:00"/>
    <x v="1"/>
    <s v="NO"/>
    <n v="1"/>
    <n v="40"/>
    <x v="9"/>
    <d v="2024-10-04T07:25:00"/>
    <d v="1899-12-31T00:17:00"/>
    <n v="24.28333333338378"/>
    <x v="0"/>
    <x v="124"/>
    <n v="35.499999999941792"/>
    <s v="NO"/>
    <d v="1900-01-01T11:47:00"/>
    <n v="59.783333333325572"/>
    <d v="1899-12-30T00:00:00"/>
    <s v="SI"/>
    <n v="0"/>
    <d v="1900-01-01T12:23:00"/>
    <n v="60.383333333360497"/>
    <x v="1"/>
    <d v="1899-12-30T07:30:00"/>
    <s v="NO"/>
    <s v="MSKU4701241"/>
    <s v="CTU FLEVOKUST BV"/>
    <n v="380"/>
    <e v="#N/A"/>
    <n v="35"/>
    <n v="35"/>
    <n v="5"/>
    <s v="WEEK"/>
    <s v="CTU FLEVOKUST BVWEEK"/>
    <n v="415"/>
    <n v="0"/>
    <n v="415"/>
    <m/>
  </r>
  <r>
    <s v="MARGRETHE MAERSK"/>
    <s v="Rotterdam"/>
    <d v="2024-10-01T19:43:00"/>
    <x v="91"/>
    <x v="0"/>
    <s v="MAERSK"/>
    <s v="MAEU9166330"/>
    <s v="SIMEI-CAD- LELYSTAD"/>
    <d v="2024-10-02T20:00:00"/>
    <d v="2024-10-04T12:08:00"/>
    <x v="1066"/>
    <d v="2024-10-04T12:32:00"/>
    <x v="1"/>
    <s v="NO"/>
    <n v="0"/>
    <n v="40"/>
    <x v="9"/>
    <d v="2024-10-04T12:08:00"/>
    <d v="1899-12-31T00:17:00"/>
    <n v="24.28333333338378"/>
    <x v="0"/>
    <x v="90"/>
    <n v="40.5"/>
    <s v="NO"/>
    <d v="1900-01-01T16:47:00"/>
    <n v="64.78333333338378"/>
    <d v="1899-12-30T00:00:00"/>
    <s v="SI"/>
    <n v="0"/>
    <d v="1900-01-01T16:49:00"/>
    <n v="64.816666666651145"/>
    <x v="1"/>
    <d v="1899-12-30T12:30:00"/>
    <s v="NO"/>
    <s v="MAEU9166330"/>
    <s v="CTU FLEVOKUST BV"/>
    <n v="380"/>
    <e v="#N/A"/>
    <n v="35"/>
    <n v="0"/>
    <n v="5"/>
    <s v="WEEK"/>
    <s v="CTU FLEVOKUST BVWEEK"/>
    <n v="380"/>
    <n v="0"/>
    <n v="380"/>
    <m/>
  </r>
  <r>
    <s v="MARGRETHE MAERSK"/>
    <s v="Rotterdam"/>
    <d v="2024-10-01T19:43:00"/>
    <x v="91"/>
    <x v="0"/>
    <s v="MAERSK"/>
    <s v="MAEU9184246"/>
    <s v="SIMEI-CAD- LELYSTAD"/>
    <d v="2024-10-02T20:00:00"/>
    <d v="2024-10-04T18:45:00"/>
    <x v="1076"/>
    <d v="2024-10-04T18:45:00"/>
    <x v="1"/>
    <s v="NO"/>
    <n v="0"/>
    <n v="40"/>
    <x v="9"/>
    <d v="2024-10-04T18:45:00"/>
    <d v="1899-12-31T00:17:00"/>
    <n v="24.28333333338378"/>
    <x v="0"/>
    <x v="49"/>
    <n v="48"/>
    <s v="NO"/>
    <d v="1900-01-02T00:17:00"/>
    <n v="72.28333333338378"/>
    <d v="1899-12-30T00:00:00"/>
    <s v="SI"/>
    <n v="0"/>
    <d v="1900-01-01T23:02:00"/>
    <n v="71.033333333325572"/>
    <x v="1"/>
    <d v="1899-12-30T20:00:00"/>
    <s v="NIGHT"/>
    <s v="MAEU9184246"/>
    <s v="CTU FLEVOKUST BV"/>
    <n v="380"/>
    <e v="#N/A"/>
    <n v="35"/>
    <n v="0"/>
    <n v="5"/>
    <s v="NIGHT"/>
    <s v="CTU FLEVOKUST BVNIGHT"/>
    <n v="380"/>
    <n v="0"/>
    <n v="380"/>
    <m/>
  </r>
  <r>
    <s v="MARGRETHE MAERSK"/>
    <s v="Rotterdam"/>
    <d v="2024-10-01T19:43:00"/>
    <x v="91"/>
    <x v="0"/>
    <s v="MAERSK"/>
    <s v="MRKU5691341"/>
    <s v="XPO LELYSTAD"/>
    <d v="2024-10-02T20:00:00"/>
    <d v="2024-10-04T07:00:00"/>
    <x v="1077"/>
    <d v="2024-10-04T07:35:00"/>
    <x v="1"/>
    <s v="NO"/>
    <n v="0"/>
    <n v="40"/>
    <x v="9"/>
    <d v="2024-10-04T07:00:00"/>
    <d v="1899-12-31T00:17:00"/>
    <n v="24.28333333338378"/>
    <x v="0"/>
    <x v="48"/>
    <n v="34.999999999883585"/>
    <s v="NO"/>
    <d v="1900-01-01T11:17:00"/>
    <n v="59.283333333267365"/>
    <d v="1899-12-30T00:00:00"/>
    <s v="SI"/>
    <n v="0"/>
    <d v="1900-01-01T11:52:00"/>
    <n v="59.866666666581295"/>
    <x v="1"/>
    <d v="1899-12-30T07:00:00"/>
    <s v="NO"/>
    <s v="MRKU5691341"/>
    <s v="CTU FLEVOKUST BV"/>
    <n v="380"/>
    <e v="#N/A"/>
    <n v="35"/>
    <n v="0"/>
    <n v="5"/>
    <s v="WEEK"/>
    <s v="CTU FLEVOKUST BVWEEK"/>
    <n v="380"/>
    <n v="0"/>
    <n v="380"/>
    <m/>
  </r>
  <r>
    <s v="MARGRETHE MAERSK"/>
    <s v="Rotterdam"/>
    <d v="2024-10-01T19:43:00"/>
    <x v="91"/>
    <x v="0"/>
    <s v="MAERSK"/>
    <s v="TLLU6896251"/>
    <s v="XPO LELYSTAD"/>
    <d v="2024-10-02T20:00:00"/>
    <d v="2024-10-04T09:49:00"/>
    <x v="1078"/>
    <d v="2024-10-04T10:15:00"/>
    <x v="1"/>
    <s v="NO"/>
    <n v="0"/>
    <n v="40"/>
    <x v="9"/>
    <d v="2024-10-04T09:49:00"/>
    <d v="1899-12-31T00:17:00"/>
    <n v="24.28333333338378"/>
    <x v="0"/>
    <x v="96"/>
    <n v="37.999999999883585"/>
    <s v="NO"/>
    <d v="1900-01-01T14:17:00"/>
    <n v="62.283333333267365"/>
    <d v="1899-12-30T00:00:00"/>
    <s v="SI"/>
    <n v="0"/>
    <d v="1900-01-01T14:32:00"/>
    <n v="62.53333333338378"/>
    <x v="1"/>
    <d v="1899-12-30T10:00:00"/>
    <s v="NO"/>
    <s v="TLLU6896251"/>
    <s v="CTU FLEVOKUST BV"/>
    <n v="380"/>
    <e v="#N/A"/>
    <n v="35"/>
    <n v="0"/>
    <n v="5"/>
    <s v="WEEK"/>
    <s v="CTU FLEVOKUST BVWEEK"/>
    <n v="380"/>
    <n v="0"/>
    <n v="380"/>
    <m/>
  </r>
  <r>
    <s v="MARGRETHE MAERSK"/>
    <s v="Rotterdam"/>
    <d v="2024-10-01T19:43:00"/>
    <x v="91"/>
    <x v="0"/>
    <s v="MAERSK"/>
    <s v="MSKU8511002"/>
    <s v="XPO LELYSTAD"/>
    <d v="2024-10-02T20:00:00"/>
    <d v="2024-10-04T12:51:00"/>
    <x v="1061"/>
    <d v="2024-10-04T13:25:00"/>
    <x v="1"/>
    <s v="NO"/>
    <n v="0"/>
    <n v="40"/>
    <x v="9"/>
    <d v="2024-10-04T12:51:00"/>
    <d v="1899-12-31T00:17:00"/>
    <n v="24.28333333338378"/>
    <x v="0"/>
    <x v="120"/>
    <n v="42.999999999941792"/>
    <s v="NO"/>
    <d v="1900-01-01T19:17:00"/>
    <n v="67.283333333325572"/>
    <d v="1899-12-30T00:00:00"/>
    <s v="SI"/>
    <n v="0"/>
    <d v="1900-01-01T17:42:00"/>
    <n v="65.700000000069849"/>
    <x v="1"/>
    <d v="1899-12-30T15:00:00"/>
    <s v="NO"/>
    <s v="MSKU8511002"/>
    <s v="CTU FLEVOKUST BV"/>
    <n v="380"/>
    <e v="#N/A"/>
    <n v="35"/>
    <n v="0"/>
    <n v="5"/>
    <s v="WEEK"/>
    <s v="CTU FLEVOKUST BVWEEK"/>
    <n v="380"/>
    <n v="0"/>
    <n v="380"/>
    <m/>
  </r>
  <r>
    <s v="MARGRETHE MAERSK"/>
    <s v="Rotterdam"/>
    <d v="2024-10-01T19:43:00"/>
    <x v="91"/>
    <x v="0"/>
    <s v="MAERSK"/>
    <s v="MRKU5069317"/>
    <s v="XPO LELYSTAD"/>
    <d v="2024-10-02T20:00:00"/>
    <d v="2024-10-04T17:35:00"/>
    <x v="1062"/>
    <d v="2024-10-04T17:35:00"/>
    <x v="1"/>
    <s v="NO"/>
    <n v="0"/>
    <n v="40"/>
    <x v="9"/>
    <d v="2024-10-04T17:35:00"/>
    <d v="1899-12-31T00:17:00"/>
    <n v="24.28333333338378"/>
    <x v="0"/>
    <x v="82"/>
    <n v="45"/>
    <s v="NO"/>
    <d v="1900-01-01T21:17:00"/>
    <n v="69.28333333338378"/>
    <d v="1899-12-30T00:35:00"/>
    <s v="SI"/>
    <n v="0.58333333331393078"/>
    <d v="1900-01-01T21:52:00"/>
    <n v="69.866666666697711"/>
    <x v="1"/>
    <d v="1899-12-30T17:00:00"/>
    <s v="NO"/>
    <s v="MRKU5069317"/>
    <s v="CTU FLEVOKUST BV"/>
    <n v="380"/>
    <e v="#N/A"/>
    <n v="35"/>
    <n v="0"/>
    <n v="5"/>
    <s v="WEEK"/>
    <s v="CTU FLEVOKUST BVWEEK"/>
    <n v="380"/>
    <n v="0"/>
    <n v="380"/>
    <m/>
  </r>
  <r>
    <s v="MARGRETHE MAERSK"/>
    <s v="Rotterdam"/>
    <d v="2024-10-01T19:43:00"/>
    <x v="91"/>
    <x v="0"/>
    <s v="MAERSK"/>
    <s v="TGHU6002604"/>
    <s v="XPO LELYSTAD"/>
    <d v="2024-10-02T20:00:00"/>
    <d v="2024-10-06T06:00:00"/>
    <x v="1071"/>
    <d v="2024-10-06T06:10:00"/>
    <x v="1"/>
    <s v="NO"/>
    <n v="0"/>
    <n v="40"/>
    <x v="9"/>
    <d v="2024-10-06T06:00:00"/>
    <d v="1899-12-31T00:17:00"/>
    <n v="24.28333333338378"/>
    <x v="0"/>
    <x v="101"/>
    <n v="81.999999999941792"/>
    <s v="NO"/>
    <d v="1900-01-03T10:17:00"/>
    <n v="106.28333333332557"/>
    <d v="1899-12-30T00:00:00"/>
    <s v="SI"/>
    <n v="0"/>
    <d v="1900-01-03T10:27:00"/>
    <n v="106.45000000001164"/>
    <x v="1"/>
    <d v="1899-12-30T06:00:00"/>
    <s v="NO"/>
    <s v="TGHU6002604"/>
    <s v="CTU FLEVOKUST BV"/>
    <n v="500"/>
    <e v="#N/A"/>
    <n v="35"/>
    <n v="0"/>
    <n v="7"/>
    <s v="SUNDAY"/>
    <s v="CTU FLEVOKUST BVSUNDAY"/>
    <n v="500"/>
    <n v="0"/>
    <n v="500"/>
    <m/>
  </r>
  <r>
    <s v="MARGRETHE MAERSK"/>
    <s v="Rotterdam"/>
    <d v="2024-10-01T19:43:00"/>
    <x v="91"/>
    <x v="0"/>
    <s v="MAERSK"/>
    <s v="TCKU6432574"/>
    <s v="SIMEI-CAD- LELYSTAD"/>
    <d v="2024-10-02T20:00:00"/>
    <d v="2024-10-04T21:19:00"/>
    <x v="1076"/>
    <d v="2024-10-04T21:25:00"/>
    <x v="1"/>
    <s v="NO"/>
    <n v="0"/>
    <n v="40"/>
    <x v="9"/>
    <d v="2024-10-04T21:19:00"/>
    <d v="1899-12-31T00:17:00"/>
    <n v="24.28333333338378"/>
    <x v="0"/>
    <x v="49"/>
    <n v="48"/>
    <s v="NO"/>
    <d v="1900-01-02T00:17:00"/>
    <n v="72.28333333338378"/>
    <d v="1899-12-30T01:19:00"/>
    <s v="NO"/>
    <n v="1.316666666592937"/>
    <d v="1900-01-02T01:42:00"/>
    <n v="73.699999999953434"/>
    <x v="1"/>
    <d v="1899-12-30T20:00:00"/>
    <s v="NIGHT"/>
    <s v="TCKU6432574"/>
    <s v="CTU FLEVOKUST BV"/>
    <n v="380"/>
    <e v="#N/A"/>
    <n v="35"/>
    <n v="0"/>
    <n v="5"/>
    <s v="NIGHT"/>
    <s v="CTU FLEVOKUST BVNIGHT"/>
    <n v="380"/>
    <n v="0"/>
    <n v="380"/>
    <m/>
  </r>
  <r>
    <s v="MARGRETHE MAERSK"/>
    <s v="Rotterdam"/>
    <d v="2024-10-01T19:43:00"/>
    <x v="91"/>
    <x v="2"/>
    <s v="MAERSK"/>
    <s v="MSKU4608910"/>
    <s v="SIMEI-CAD- LELYSTAD"/>
    <d v="2024-10-02T20:00:00"/>
    <d v="2024-10-03T14:04:00"/>
    <x v="1079"/>
    <d v="2024-10-03T14:15:00"/>
    <x v="0"/>
    <s v="NO"/>
    <n v="0"/>
    <n v="40"/>
    <x v="9"/>
    <d v="2024-10-03T14:04:00"/>
    <d v="1899-12-31T00:17:00"/>
    <n v="24.28333333338378"/>
    <x v="0"/>
    <x v="9"/>
    <n v="18.499999999883585"/>
    <s v="SI"/>
    <d v="1899-12-31T18:47:00"/>
    <n v="42.783333333267365"/>
    <d v="1899-12-30T00:00:00"/>
    <s v="SI"/>
    <n v="0"/>
    <d v="1899-12-31T18:32:00"/>
    <n v="42.533333333325572"/>
    <x v="0"/>
    <d v="1899-12-30T14:30:00"/>
    <s v="NO"/>
    <s v="MSKU4608910"/>
    <s v="OM TRANSPORT"/>
    <n v="475"/>
    <e v="#N/A"/>
    <n v="50"/>
    <n v="0"/>
    <n v="4"/>
    <s v="WEEK"/>
    <s v="OM TRANSPORTWEEK"/>
    <n v="475"/>
    <n v="25"/>
    <n v="500"/>
    <m/>
  </r>
  <r>
    <s v="MARGRETHE MAERSK"/>
    <s v="Rotterdam"/>
    <d v="2024-10-01T19:43:00"/>
    <x v="91"/>
    <x v="0"/>
    <s v="MAERSK"/>
    <s v="UETU6806926"/>
    <s v="SIMEI-CAD- LELYSTAD"/>
    <d v="2024-10-02T20:00:00"/>
    <d v="2024-10-04T15:18:00"/>
    <x v="1080"/>
    <d v="2024-10-04T15:35:00"/>
    <x v="1"/>
    <s v="NO"/>
    <n v="1"/>
    <n v="40"/>
    <x v="9"/>
    <d v="2024-10-04T15:18:00"/>
    <d v="1899-12-31T00:17:00"/>
    <n v="24.28333333338378"/>
    <x v="0"/>
    <x v="106"/>
    <n v="43.999999999883585"/>
    <s v="NO"/>
    <d v="1900-01-01T20:17:00"/>
    <n v="68.283333333267365"/>
    <d v="1899-12-30T00:00:00"/>
    <s v="SI"/>
    <n v="0"/>
    <d v="1900-01-01T19:52:00"/>
    <n v="67.866666666639503"/>
    <x v="1"/>
    <d v="1899-12-30T16:00:00"/>
    <s v="NO"/>
    <s v="UETU6806926"/>
    <s v="CTU FLEVOKUST BV"/>
    <n v="380"/>
    <e v="#N/A"/>
    <n v="35"/>
    <n v="35"/>
    <n v="5"/>
    <s v="WEEK"/>
    <s v="CTU FLEVOKUST BVWEEK"/>
    <n v="415"/>
    <n v="0"/>
    <n v="515"/>
    <n v="100"/>
  </r>
  <r>
    <s v="MARGRETHE MAERSK"/>
    <s v="Rotterdam"/>
    <d v="2024-10-01T19:43:00"/>
    <x v="91"/>
    <x v="2"/>
    <s v="MAERSK"/>
    <s v="MAEU9270088"/>
    <s v="SIMEI-CAD- LELYSTAD"/>
    <d v="2024-10-02T20:00:00"/>
    <d v="2024-10-02T21:39:00"/>
    <x v="1081"/>
    <d v="2024-10-02T21:50:00"/>
    <x v="0"/>
    <s v="NO"/>
    <n v="0"/>
    <n v="40"/>
    <x v="9"/>
    <d v="2024-10-02T21:39:00"/>
    <d v="1899-12-31T00:17:00"/>
    <n v="24.28333333338378"/>
    <x v="0"/>
    <x v="3"/>
    <n v="1.9999999998835847"/>
    <s v="SI"/>
    <d v="1899-12-31T02:17:00"/>
    <n v="26.283333333267365"/>
    <d v="1899-12-30T00:00:00"/>
    <s v="SI"/>
    <n v="0"/>
    <d v="1899-12-31T02:07:00"/>
    <n v="26.116666666581295"/>
    <x v="0"/>
    <d v="1899-12-30T22:00:00"/>
    <s v="NIGHT"/>
    <s v="MAEU9270088"/>
    <s v="OM TRANSPORT"/>
    <n v="475"/>
    <e v="#N/A"/>
    <n v="50"/>
    <n v="0"/>
    <n v="3"/>
    <s v="NIGHT"/>
    <s v="OM TRANSPORTNIGHT"/>
    <n v="475"/>
    <n v="25"/>
    <n v="500"/>
    <m/>
  </r>
  <r>
    <s v="MARGRETHE MAERSK"/>
    <s v="Rotterdam"/>
    <d v="2024-10-01T19:43:00"/>
    <x v="91"/>
    <x v="0"/>
    <s v="MAERSK"/>
    <s v="SUDU8921680"/>
    <s v="SIMEI-CAD- LELYSTAD"/>
    <d v="2024-10-02T20:00:00"/>
    <d v="2024-10-03T21:53:00"/>
    <x v="1082"/>
    <d v="2024-10-03T22:40:00"/>
    <x v="1"/>
    <s v="NO"/>
    <n v="2"/>
    <n v="40"/>
    <x v="9"/>
    <d v="2024-10-03T21:53:00"/>
    <d v="1899-12-31T00:17:00"/>
    <n v="24.28333333338378"/>
    <x v="0"/>
    <x v="26"/>
    <n v="24.999999999941792"/>
    <s v="NO"/>
    <d v="1900-01-01T01:17:00"/>
    <n v="49.283333333325572"/>
    <d v="1899-12-30T00:53:00"/>
    <s v="NO"/>
    <n v="0.88333333341870457"/>
    <d v="1900-01-01T02:57:00"/>
    <n v="50.950000000011642"/>
    <x v="1"/>
    <d v="1899-12-30T21:00:00"/>
    <s v="NIGHT"/>
    <s v="SUDU8921680"/>
    <s v="CTU FLEVOKUST BV"/>
    <n v="380"/>
    <e v="#N/A"/>
    <n v="35"/>
    <n v="70"/>
    <n v="4"/>
    <s v="NIGHT"/>
    <s v="CTU FLEVOKUST BVNIGHT"/>
    <n v="450"/>
    <n v="0"/>
    <n v="450"/>
    <m/>
  </r>
  <r>
    <s v="MARGRETHE MAERSK"/>
    <s v="Rotterdam"/>
    <d v="2024-10-01T19:43:00"/>
    <x v="91"/>
    <x v="3"/>
    <s v="MAERSK"/>
    <s v="MSKU4776390"/>
    <s v="SIMEI-CAD- LELYSTAD"/>
    <d v="2024-10-02T20:00:00"/>
    <d v="2024-10-03T19:07:00"/>
    <x v="1050"/>
    <d v="2024-10-03T19:20:00"/>
    <x v="0"/>
    <s v="NO"/>
    <n v="0"/>
    <n v="40"/>
    <x v="9"/>
    <d v="2024-10-03T19:07:00"/>
    <d v="1899-12-31T00:17:00"/>
    <n v="24.28333333338378"/>
    <x v="0"/>
    <x v="21"/>
    <n v="21.999999999941792"/>
    <s v="SI"/>
    <d v="1899-12-31T22:17:00"/>
    <n v="46.283333333325572"/>
    <d v="1899-12-30T01:07:00"/>
    <s v="NO"/>
    <n v="1.1166666666395031"/>
    <d v="1899-12-31T23:37:00"/>
    <n v="47.616666666639503"/>
    <x v="0"/>
    <d v="1899-12-30T18:00:00"/>
    <s v="NO"/>
    <s v="MSKU4776390"/>
    <s v="MSI"/>
    <n v="480"/>
    <e v="#N/A"/>
    <n v="50"/>
    <n v="0"/>
    <n v="4"/>
    <s v="WEEK"/>
    <s v="MSIWEEK"/>
    <n v="480"/>
    <n v="25"/>
    <n v="505"/>
    <m/>
  </r>
  <r>
    <s v="MARGRETHE MAERSK"/>
    <s v="Rotterdam"/>
    <d v="2024-10-01T19:43:00"/>
    <x v="91"/>
    <x v="2"/>
    <s v="MAERSK"/>
    <s v="MSKU4758421"/>
    <s v="SIMEI-CAD- LELYSTAD"/>
    <d v="2024-10-02T20:00:00"/>
    <d v="2024-10-03T12:00:00"/>
    <x v="1083"/>
    <d v="2024-10-03T13:05:00"/>
    <x v="0"/>
    <s v="NO"/>
    <n v="0"/>
    <n v="40"/>
    <x v="9"/>
    <d v="2024-10-03T12:00:00"/>
    <d v="1899-12-31T00:17:00"/>
    <n v="24.28333333338378"/>
    <x v="0"/>
    <x v="16"/>
    <n v="15.999999999941792"/>
    <s v="SI"/>
    <d v="1899-12-31T16:17:00"/>
    <n v="40.283333333325572"/>
    <d v="1899-12-30T00:00:00"/>
    <s v="SI"/>
    <n v="0"/>
    <d v="1899-12-31T17:22:00"/>
    <n v="41.366666666697711"/>
    <x v="0"/>
    <d v="1899-12-30T12:00:00"/>
    <s v="NO"/>
    <s v="MSKU4758421"/>
    <s v="OM TRANSPORT"/>
    <n v="475"/>
    <e v="#N/A"/>
    <n v="50"/>
    <n v="0"/>
    <n v="4"/>
    <s v="WEEK"/>
    <s v="OM TRANSPORTWEEK"/>
    <n v="475"/>
    <n v="25"/>
    <n v="500"/>
    <m/>
  </r>
  <r>
    <s v="MARGRETHE MAERSK"/>
    <s v="Rotterdam"/>
    <d v="2024-10-01T19:43:00"/>
    <x v="91"/>
    <x v="0"/>
    <s v="MAERSK"/>
    <s v="MAEU9193443"/>
    <s v="SIMEI-CAD- LELYSTAD"/>
    <d v="2024-10-02T20:00:00"/>
    <d v="2024-10-03T21:52:00"/>
    <x v="1082"/>
    <d v="2024-10-03T21:10:00"/>
    <x v="1"/>
    <s v="NO"/>
    <n v="1"/>
    <n v="40"/>
    <x v="9"/>
    <d v="2024-10-03T21:52:00"/>
    <d v="1899-12-31T00:17:00"/>
    <n v="24.28333333338378"/>
    <x v="0"/>
    <x v="26"/>
    <n v="24.999999999941792"/>
    <s v="NO"/>
    <d v="1900-01-01T01:17:00"/>
    <n v="49.283333333325572"/>
    <d v="1899-12-30T00:52:00"/>
    <s v="NO"/>
    <n v="0.86666666669771075"/>
    <d v="1900-01-01T01:27:00"/>
    <n v="49.450000000011642"/>
    <x v="1"/>
    <d v="1899-12-30T21:00:00"/>
    <s v="NIGHT"/>
    <s v="MAEU9193443"/>
    <s v="CTU FLEVOKUST BV"/>
    <n v="380"/>
    <e v="#N/A"/>
    <n v="35"/>
    <n v="35"/>
    <n v="4"/>
    <s v="NIGHT"/>
    <s v="CTU FLEVOKUST BVNIGHT"/>
    <n v="415"/>
    <n v="0"/>
    <n v="415"/>
    <m/>
  </r>
  <r>
    <s v="MARGRETHE MAERSK"/>
    <s v="Rotterdam"/>
    <d v="2024-10-01T19:43:00"/>
    <x v="91"/>
    <x v="0"/>
    <s v="MAERSK"/>
    <s v="MSKU4628840"/>
    <s v="INDITEX-LELYSTAD"/>
    <d v="2024-10-02T20:00:00"/>
    <d v="2024-10-04T16:08:00"/>
    <x v="1084"/>
    <d v="2024-10-04T17:38:00"/>
    <x v="1"/>
    <s v="NO"/>
    <n v="1"/>
    <n v="40"/>
    <x v="9"/>
    <d v="2024-10-04T16:08:00"/>
    <d v="1899-12-31T00:17:00"/>
    <n v="24.28333333338378"/>
    <x v="0"/>
    <x v="107"/>
    <n v="46.999999999883585"/>
    <s v="NO"/>
    <d v="1900-01-01T23:17:00"/>
    <n v="71.283333333267365"/>
    <d v="1899-12-30T00:00:00"/>
    <s v="SI"/>
    <n v="0"/>
    <d v="1900-01-01T21:55:00"/>
    <n v="69.916666666686069"/>
    <x v="1"/>
    <d v="1899-12-30T19:00:00"/>
    <s v="NO"/>
    <s v="MSKU4628840"/>
    <s v="CTU FLEVOKUST BV"/>
    <n v="380"/>
    <e v="#N/A"/>
    <n v="35"/>
    <n v="35"/>
    <n v="5"/>
    <s v="WEEK"/>
    <s v="CTU FLEVOKUST BVWEEK"/>
    <n v="415"/>
    <n v="0"/>
    <n v="415"/>
    <m/>
  </r>
  <r>
    <s v="MARGRETHE MAERSK"/>
    <s v="Rotterdam"/>
    <d v="2024-10-01T19:43:00"/>
    <x v="91"/>
    <x v="0"/>
    <s v="MAERSK"/>
    <s v="MSKU4571560"/>
    <s v="XPO LELYSTAD"/>
    <d v="2024-10-02T20:00:00"/>
    <d v="2024-10-03T19:35:00"/>
    <x v="1063"/>
    <d v="2024-10-03T19:35:00"/>
    <x v="1"/>
    <s v="NO"/>
    <n v="0"/>
    <n v="40"/>
    <x v="9"/>
    <d v="2024-10-03T19:35:00"/>
    <d v="1899-12-31T00:17:00"/>
    <n v="24.28333333338378"/>
    <x v="0"/>
    <x v="63"/>
    <n v="24"/>
    <s v="SI"/>
    <d v="1900-01-01T00:17:00"/>
    <n v="48.28333333338378"/>
    <d v="1899-12-30T00:00:00"/>
    <s v="SI"/>
    <n v="0"/>
    <d v="1899-12-31T23:52:00"/>
    <n v="47.866666666581295"/>
    <x v="0"/>
    <d v="1899-12-30T20:00:00"/>
    <s v="NIGHT"/>
    <s v="MSKU4571560"/>
    <s v="CTU FLEVOKUST BV"/>
    <n v="380"/>
    <e v="#N/A"/>
    <n v="35"/>
    <n v="0"/>
    <n v="4"/>
    <s v="NIGHT"/>
    <s v="CTU FLEVOKUST BVNIGHT"/>
    <n v="380"/>
    <n v="0"/>
    <n v="380"/>
    <m/>
  </r>
  <r>
    <s v="MARGRETHE MAERSK"/>
    <s v="Rotterdam"/>
    <d v="2024-10-01T19:43:00"/>
    <x v="91"/>
    <x v="1"/>
    <s v="MAERSK"/>
    <s v="MAEU9223403"/>
    <s v="SIMEI-CAD- LELYSTAD"/>
    <d v="2024-10-02T20:00:00"/>
    <d v="2024-10-02T20:00:00"/>
    <x v="1043"/>
    <d v="2024-10-02T20:00:00"/>
    <x v="0"/>
    <s v="NO"/>
    <n v="1"/>
    <n v="40"/>
    <x v="9"/>
    <d v="2024-10-02T20:00:00"/>
    <d v="1899-12-31T00:17:00"/>
    <n v="24.28333333338378"/>
    <x v="0"/>
    <x v="1"/>
    <n v="0"/>
    <s v="SI"/>
    <d v="1899-12-31T00:17:00"/>
    <n v="24.28333333338378"/>
    <d v="1899-12-30T00:00:00"/>
    <s v="SI"/>
    <n v="0"/>
    <d v="1899-12-31T00:17:00"/>
    <n v="24.28333333338378"/>
    <x v="0"/>
    <d v="1899-12-30T20:00:00"/>
    <s v="NIGHT"/>
    <s v="MAEU9223403"/>
    <s v="LOGIX"/>
    <n v="530"/>
    <e v="#N/A"/>
    <n v="50"/>
    <n v="50"/>
    <n v="3"/>
    <s v="NIGHT"/>
    <s v="LOGIXNIGHT"/>
    <n v="580"/>
    <n v="25"/>
    <n v="605"/>
    <m/>
  </r>
  <r>
    <s v="MARGRETHE MAERSK"/>
    <s v="Rotterdam"/>
    <d v="2024-10-01T19:43:00"/>
    <x v="91"/>
    <x v="2"/>
    <s v="MAERSK"/>
    <s v="MAEU9199230"/>
    <s v="XPO LELYSTAD"/>
    <d v="2024-10-02T20:00:00"/>
    <d v="2024-10-02T22:45:00"/>
    <x v="1055"/>
    <d v="2024-10-02T22:45:00"/>
    <x v="0"/>
    <s v="NO"/>
    <n v="1"/>
    <n v="40"/>
    <x v="9"/>
    <d v="2024-10-02T22:45:00"/>
    <d v="1899-12-31T00:17:00"/>
    <n v="24.28333333338378"/>
    <x v="0"/>
    <x v="6"/>
    <n v="3"/>
    <s v="SI"/>
    <d v="1899-12-31T03:17:00"/>
    <n v="27.28333333338378"/>
    <d v="1899-12-30T00:00:00"/>
    <s v="SI"/>
    <n v="0"/>
    <d v="1899-12-31T03:02:00"/>
    <n v="27.033333333267365"/>
    <x v="0"/>
    <d v="1899-12-30T23:00:00"/>
    <s v="NIGHT"/>
    <s v="MAEU9199230"/>
    <s v="OM TRANSPORT"/>
    <n v="475"/>
    <e v="#N/A"/>
    <n v="50"/>
    <n v="50"/>
    <n v="3"/>
    <s v="NIGHT"/>
    <s v="OM TRANSPORTNIGHT"/>
    <n v="525"/>
    <n v="25"/>
    <n v="550"/>
    <m/>
  </r>
  <r>
    <s v="MARGRETHE MAERSK"/>
    <s v="Rotterdam"/>
    <d v="2024-10-01T19:43:00"/>
    <x v="91"/>
    <x v="0"/>
    <s v="MAERSK"/>
    <s v="UETU6816523"/>
    <s v="SIMEI-CAD- LELYSTAD"/>
    <d v="2024-10-02T20:00:00"/>
    <d v="2024-10-06T14:22:00"/>
    <x v="1085"/>
    <d v="2024-10-06T14:36:00"/>
    <x v="1"/>
    <s v="NO"/>
    <n v="1"/>
    <n v="40"/>
    <x v="9"/>
    <d v="2024-10-06T14:22:00"/>
    <d v="1899-12-31T00:17:00"/>
    <n v="24.28333333338378"/>
    <x v="0"/>
    <x v="125"/>
    <n v="90.999999999941792"/>
    <s v="NO"/>
    <d v="1900-01-03T19:17:00"/>
    <n v="115.28333333332557"/>
    <d v="1899-12-30T00:00:00"/>
    <s v="SI"/>
    <n v="0"/>
    <d v="1900-01-03T18:53:00"/>
    <n v="114.88333333324408"/>
    <x v="1"/>
    <d v="1899-12-30T15:00:00"/>
    <s v="NO"/>
    <s v="UETU6816523"/>
    <s v="CTU FLEVOKUST BV"/>
    <n v="500"/>
    <e v="#N/A"/>
    <n v="35"/>
    <n v="35"/>
    <n v="7"/>
    <s v="SUNDAY"/>
    <s v="CTU FLEVOKUST BVSUNDAY"/>
    <n v="535"/>
    <n v="0"/>
    <n v="635"/>
    <n v="100"/>
  </r>
  <r>
    <s v="MARGRETHE MAERSK"/>
    <s v="Rotterdam"/>
    <d v="2024-10-01T19:43:00"/>
    <x v="91"/>
    <x v="2"/>
    <s v="MAERSK"/>
    <s v="TRHU3827223"/>
    <s v="SIMEI-CAD- LELYSTAD"/>
    <d v="2024-10-02T20:00:00"/>
    <d v="2024-10-03T17:39:00"/>
    <x v="1086"/>
    <d v="2024-10-03T17:05:00"/>
    <x v="0"/>
    <s v="NO"/>
    <n v="0"/>
    <n v="40"/>
    <x v="9"/>
    <d v="2024-10-03T17:39:00"/>
    <d v="1899-12-31T00:17:00"/>
    <n v="24.28333333338378"/>
    <x v="0"/>
    <x v="67"/>
    <n v="23.499999999941792"/>
    <s v="SI"/>
    <d v="1899-12-31T23:47:00"/>
    <n v="47.783333333325572"/>
    <d v="1899-12-30T00:00:00"/>
    <s v="SI"/>
    <n v="0"/>
    <d v="1899-12-31T21:22:00"/>
    <n v="45.366666666639503"/>
    <x v="0"/>
    <d v="1899-12-30T19:30:00"/>
    <s v="NO"/>
    <s v="TRHU3827223"/>
    <s v="OM TRANSPORT"/>
    <n v="475"/>
    <e v="#N/A"/>
    <n v="50"/>
    <n v="0"/>
    <n v="4"/>
    <s v="WEEK"/>
    <s v="OM TRANSPORTWEEK"/>
    <n v="475"/>
    <n v="25"/>
    <n v="500"/>
    <m/>
  </r>
  <r>
    <s v="MARGRETHE MAERSK"/>
    <s v="Rotterdam"/>
    <d v="2024-10-01T19:43:00"/>
    <x v="91"/>
    <x v="0"/>
    <s v="MAERSK"/>
    <s v="MSKU4595026"/>
    <s v="SIMEI-CAD- LELYSTAD"/>
    <d v="2024-10-02T20:00:00"/>
    <d v="2024-10-04T03:10:00"/>
    <x v="1087"/>
    <d v="2024-10-04T03:18:00"/>
    <x v="1"/>
    <s v="NO"/>
    <n v="1"/>
    <n v="40"/>
    <x v="9"/>
    <d v="2024-10-04T03:10:00"/>
    <d v="1899-12-31T00:17:00"/>
    <n v="24.28333333338378"/>
    <x v="0"/>
    <x v="11"/>
    <n v="30.999999999941792"/>
    <s v="NO"/>
    <d v="1900-01-01T07:17:00"/>
    <n v="55.283333333325572"/>
    <d v="1899-12-30T00:10:00"/>
    <s v="SI"/>
    <n v="0.16666666668606922"/>
    <d v="1900-01-01T07:35:00"/>
    <n v="55.583333333255723"/>
    <x v="1"/>
    <d v="1899-12-30T03:00:00"/>
    <s v="NIGHT"/>
    <s v="MSKU4595026"/>
    <s v="CTU FLEVOKUST BV"/>
    <n v="380"/>
    <e v="#N/A"/>
    <n v="35"/>
    <n v="35"/>
    <n v="5"/>
    <s v="NIGHT"/>
    <s v="CTU FLEVOKUST BVNIGHT"/>
    <n v="415"/>
    <n v="0"/>
    <n v="415"/>
    <m/>
  </r>
  <r>
    <s v="MARGRETHE MAERSK"/>
    <s v="Rotterdam"/>
    <d v="2024-10-01T19:43:00"/>
    <x v="91"/>
    <x v="2"/>
    <s v="MAERSK"/>
    <s v="MSKU4691776"/>
    <s v="SIMEI-CAD- LELYSTAD"/>
    <d v="2024-10-02T20:00:00"/>
    <d v="2024-10-02T22:35:00"/>
    <x v="1088"/>
    <d v="2024-10-02T22:35:00"/>
    <x v="0"/>
    <s v="NO"/>
    <n v="1"/>
    <n v="40"/>
    <x v="9"/>
    <d v="2024-10-02T22:35:00"/>
    <d v="1899-12-31T00:17:00"/>
    <n v="24.28333333338378"/>
    <x v="0"/>
    <x v="62"/>
    <n v="3.4999999998835847"/>
    <s v="SI"/>
    <d v="1899-12-31T03:47:00"/>
    <n v="27.783333333267365"/>
    <d v="1899-12-30T00:00:00"/>
    <s v="SI"/>
    <n v="0"/>
    <d v="1899-12-31T02:52:00"/>
    <n v="26.866666666581295"/>
    <x v="0"/>
    <d v="1899-12-30T23:30:00"/>
    <s v="NIGHT"/>
    <s v="MSKU4691776"/>
    <s v="OM TRANSPORT"/>
    <n v="475"/>
    <e v="#N/A"/>
    <n v="50"/>
    <n v="50"/>
    <n v="3"/>
    <s v="NIGHT"/>
    <s v="OM TRANSPORTNIGHT"/>
    <n v="525"/>
    <n v="25"/>
    <n v="550"/>
    <m/>
  </r>
  <r>
    <s v="MARGRETHE MAERSK"/>
    <s v="Rotterdam"/>
    <d v="2024-10-01T19:43:00"/>
    <x v="91"/>
    <x v="0"/>
    <s v="MAERSK"/>
    <s v="MSKU8810174"/>
    <s v="SIMEI-CAD- LELYSTAD"/>
    <d v="2024-10-02T20:00:00"/>
    <d v="2024-10-06T17:11:00"/>
    <x v="1089"/>
    <d v="2024-10-06T18:35:00"/>
    <x v="1"/>
    <s v="NO"/>
    <n v="1"/>
    <n v="40"/>
    <x v="9"/>
    <d v="2024-10-06T17:11:00"/>
    <d v="1899-12-31T00:17:00"/>
    <n v="24.28333333338378"/>
    <x v="0"/>
    <x v="126"/>
    <n v="93.999999999941792"/>
    <s v="NO"/>
    <d v="1900-01-03T22:17:00"/>
    <n v="118.28333333332557"/>
    <d v="1899-12-30T00:00:00"/>
    <s v="SI"/>
    <n v="0"/>
    <d v="1900-01-03T22:52:00"/>
    <n v="118.8666666666395"/>
    <x v="1"/>
    <d v="1899-12-30T18:00:00"/>
    <s v="NO"/>
    <s v="MSKU8810174"/>
    <s v="CTU FLEVOKUST BV"/>
    <n v="500"/>
    <e v="#N/A"/>
    <n v="35"/>
    <n v="35"/>
    <n v="7"/>
    <s v="SUNDAY"/>
    <s v="CTU FLEVOKUST BVSUNDAY"/>
    <n v="535"/>
    <n v="0"/>
    <n v="535"/>
    <m/>
  </r>
  <r>
    <s v="MARGRETHE MAERSK"/>
    <s v="Rotterdam"/>
    <d v="2024-10-01T19:43:00"/>
    <x v="91"/>
    <x v="0"/>
    <s v="MAERSK"/>
    <s v="TCNU3111699"/>
    <s v="SIMEI-CAD- LELYSTAD"/>
    <d v="2024-10-02T20:00:00"/>
    <d v="2024-10-06T18:34:00"/>
    <x v="1090"/>
    <d v="2024-10-06T18:50:00"/>
    <x v="1"/>
    <s v="NO"/>
    <n v="0"/>
    <n v="40"/>
    <x v="9"/>
    <d v="2024-10-06T18:34:00"/>
    <d v="1899-12-31T00:17:00"/>
    <n v="24.28333333338378"/>
    <x v="0"/>
    <x v="127"/>
    <n v="95.499999999941792"/>
    <s v="NO"/>
    <d v="1900-01-03T23:47:00"/>
    <n v="119.78333333332557"/>
    <d v="1899-12-30T00:00:00"/>
    <s v="SI"/>
    <n v="0"/>
    <d v="1900-01-03T23:07:00"/>
    <n v="119.1166666665813"/>
    <x v="1"/>
    <d v="1899-12-30T19:30:00"/>
    <s v="NO"/>
    <s v="TCNU3111699"/>
    <s v="CTU FLEVOKUST BV"/>
    <n v="500"/>
    <e v="#N/A"/>
    <n v="35"/>
    <n v="0"/>
    <n v="7"/>
    <s v="SUNDAY"/>
    <s v="CTU FLEVOKUST BVSUNDAY"/>
    <n v="500"/>
    <n v="0"/>
    <n v="500"/>
    <m/>
  </r>
  <r>
    <s v="MARGRETHE MAERSK"/>
    <s v="Rotterdam"/>
    <d v="2024-10-01T19:43:00"/>
    <x v="91"/>
    <x v="0"/>
    <s v="MAERSK"/>
    <s v="MSKU0547375"/>
    <s v="SIMEI-CAD- LELYSTAD"/>
    <d v="2024-10-02T20:00:00"/>
    <d v="2024-10-04T07:25:00"/>
    <x v="1075"/>
    <d v="2024-10-04T07:45:00"/>
    <x v="1"/>
    <s v="NO"/>
    <n v="0"/>
    <n v="40"/>
    <x v="9"/>
    <d v="2024-10-04T07:25:00"/>
    <d v="1899-12-31T00:17:00"/>
    <n v="24.28333333338378"/>
    <x v="0"/>
    <x v="124"/>
    <n v="35.499999999941792"/>
    <s v="NO"/>
    <d v="1900-01-01T11:47:00"/>
    <n v="59.783333333325572"/>
    <d v="1899-12-30T00:00:00"/>
    <s v="SI"/>
    <n v="0"/>
    <d v="1900-01-01T12:02:00"/>
    <n v="60.033333333267365"/>
    <x v="1"/>
    <d v="1899-12-30T07:30:00"/>
    <s v="NO"/>
    <s v="MSKU0547375"/>
    <s v="CTU FLEVOKUST BV"/>
    <n v="380"/>
    <e v="#N/A"/>
    <n v="35"/>
    <n v="0"/>
    <n v="5"/>
    <s v="WEEK"/>
    <s v="CTU FLEVOKUST BVWEEK"/>
    <n v="380"/>
    <n v="0"/>
    <n v="380"/>
    <m/>
  </r>
  <r>
    <s v="MARGRETHE MAERSK"/>
    <s v="Rotterdam"/>
    <d v="2024-10-01T19:43:00"/>
    <x v="91"/>
    <x v="0"/>
    <s v="MAERSK"/>
    <s v="MRKU2961762"/>
    <s v="SIMEI-CAD- LELYSTAD"/>
    <d v="2024-10-02T20:00:00"/>
    <d v="2024-10-06T15:39:00"/>
    <x v="1091"/>
    <d v="2024-10-06T15:45:00"/>
    <x v="1"/>
    <s v="NO"/>
    <n v="0"/>
    <n v="40"/>
    <x v="9"/>
    <d v="2024-10-06T15:39:00"/>
    <d v="1899-12-31T00:17:00"/>
    <n v="24.28333333338378"/>
    <x v="0"/>
    <x v="128"/>
    <n v="92.499999999941792"/>
    <s v="NO"/>
    <d v="1900-01-03T20:47:00"/>
    <n v="116.78333333332557"/>
    <d v="1899-12-30T00:00:00"/>
    <s v="SI"/>
    <n v="0"/>
    <d v="1900-01-03T20:02:00"/>
    <n v="116.03333333332557"/>
    <x v="1"/>
    <d v="1899-12-30T16:30:00"/>
    <s v="NO"/>
    <s v="MRKU2961762"/>
    <s v="CTU FLEVOKUST BV"/>
    <n v="500"/>
    <e v="#N/A"/>
    <n v="35"/>
    <n v="0"/>
    <n v="7"/>
    <s v="SUNDAY"/>
    <s v="CTU FLEVOKUST BVSUNDAY"/>
    <n v="500"/>
    <n v="0"/>
    <n v="500"/>
    <m/>
  </r>
  <r>
    <s v="MARGRETHE MAERSK"/>
    <s v="Rotterdam"/>
    <d v="2024-10-01T19:43:00"/>
    <x v="91"/>
    <x v="0"/>
    <s v="MAERSK"/>
    <s v="UETU6807326"/>
    <s v="SIMEI-CAD- LELYSTAD"/>
    <d v="2024-10-02T20:00:00"/>
    <d v="2024-10-04T14:03:00"/>
    <x v="1092"/>
    <d v="2024-10-04T14:15:00"/>
    <x v="1"/>
    <s v="NO"/>
    <n v="0"/>
    <n v="40"/>
    <x v="9"/>
    <d v="2024-10-04T14:03:00"/>
    <d v="1899-12-31T00:17:00"/>
    <n v="24.28333333338378"/>
    <x v="0"/>
    <x v="81"/>
    <n v="42"/>
    <s v="NO"/>
    <d v="1900-01-01T18:17:00"/>
    <n v="66.28333333338378"/>
    <d v="1899-12-30T00:03:00"/>
    <s v="SI"/>
    <n v="4.9999999988358468E-2"/>
    <d v="1900-01-01T18:32:00"/>
    <n v="66.533333333325572"/>
    <x v="1"/>
    <d v="1899-12-30T14:00:00"/>
    <s v="NO"/>
    <s v="UETU6807326"/>
    <s v="CTU FLEVOKUST BV"/>
    <n v="380"/>
    <e v="#N/A"/>
    <n v="35"/>
    <n v="0"/>
    <n v="5"/>
    <s v="WEEK"/>
    <s v="CTU FLEVOKUST BVWEEK"/>
    <n v="380"/>
    <n v="0"/>
    <n v="480"/>
    <n v="100"/>
  </r>
  <r>
    <s v="MARGRETHE MAERSK"/>
    <s v="Rotterdam"/>
    <d v="2024-10-01T19:43:00"/>
    <x v="91"/>
    <x v="3"/>
    <s v="MAERSK"/>
    <s v="MSKU6456040"/>
    <s v="SIMEI-CAD- LELYSTAD"/>
    <d v="2024-10-02T20:00:00"/>
    <d v="2024-10-03T08:55:00"/>
    <x v="1074"/>
    <d v="2024-10-03T10:45:00"/>
    <x v="0"/>
    <s v="NO"/>
    <n v="0"/>
    <n v="40"/>
    <x v="9"/>
    <d v="2024-10-03T08:55:00"/>
    <d v="1899-12-31T00:17:00"/>
    <n v="24.28333333338378"/>
    <x v="0"/>
    <x v="65"/>
    <n v="14.499999999941792"/>
    <s v="SI"/>
    <d v="1899-12-31T14:47:00"/>
    <n v="38.783333333325572"/>
    <d v="1899-12-30T00:00:00"/>
    <s v="SI"/>
    <n v="0"/>
    <d v="1899-12-31T15:02:00"/>
    <n v="39.033333333267365"/>
    <x v="0"/>
    <d v="1899-12-30T10:30:00"/>
    <s v="NO"/>
    <s v="MSKU6456040"/>
    <s v="MSI"/>
    <n v="480"/>
    <e v="#N/A"/>
    <n v="50"/>
    <n v="0"/>
    <n v="4"/>
    <s v="WEEK"/>
    <s v="MSIWEEK"/>
    <n v="480"/>
    <n v="25"/>
    <n v="505"/>
    <m/>
  </r>
  <r>
    <s v="MARGRETHE MAERSK"/>
    <s v="Rotterdam"/>
    <d v="2024-10-01T19:43:00"/>
    <x v="91"/>
    <x v="0"/>
    <s v="MAERSK"/>
    <s v="UETU6808913"/>
    <s v="SIMEI-CAD- LELYSTAD"/>
    <d v="2024-10-02T20:00:00"/>
    <d v="2024-10-04T09:02:00"/>
    <x v="1067"/>
    <d v="2024-10-04T09:20:00"/>
    <x v="1"/>
    <s v="NO"/>
    <n v="0"/>
    <n v="40"/>
    <x v="9"/>
    <d v="2024-10-04T09:02:00"/>
    <d v="1899-12-31T00:17:00"/>
    <n v="24.28333333338378"/>
    <x v="0"/>
    <x v="25"/>
    <n v="36.999999999941792"/>
    <s v="NO"/>
    <d v="1900-01-01T13:17:00"/>
    <n v="61.283333333325572"/>
    <d v="1899-12-30T00:02:00"/>
    <s v="SI"/>
    <n v="3.3333333267364651E-2"/>
    <d v="1900-01-01T13:37:00"/>
    <n v="61.616666666697711"/>
    <x v="1"/>
    <d v="1899-12-30T09:00:00"/>
    <s v="NO"/>
    <s v="UETU6808913"/>
    <s v="CTU FLEVOKUST BV"/>
    <n v="380"/>
    <e v="#N/A"/>
    <n v="35"/>
    <n v="0"/>
    <n v="5"/>
    <s v="WEEK"/>
    <s v="CTU FLEVOKUST BVWEEK"/>
    <n v="380"/>
    <n v="0"/>
    <n v="480"/>
    <n v="100"/>
  </r>
  <r>
    <s v="MARGRETHE MAERSK"/>
    <s v="Rotterdam"/>
    <d v="2024-10-01T19:43:00"/>
    <x v="91"/>
    <x v="2"/>
    <s v="MAERSK"/>
    <s v="MSKU1249652"/>
    <s v="SIMEI-CAD- LELYSTAD"/>
    <d v="2024-10-02T20:00:00"/>
    <d v="2024-10-03T06:00:00"/>
    <x v="1048"/>
    <d v="2024-10-03T07:22:00"/>
    <x v="0"/>
    <s v="NO"/>
    <n v="0"/>
    <n v="40"/>
    <x v="9"/>
    <d v="2024-10-03T06:00:00"/>
    <d v="1899-12-31T00:17:00"/>
    <n v="24.28333333338378"/>
    <x v="0"/>
    <x v="36"/>
    <n v="9.9999999999417923"/>
    <s v="SI"/>
    <d v="1899-12-31T10:17:00"/>
    <n v="34.283333333325572"/>
    <d v="1899-12-30T00:00:00"/>
    <s v="SI"/>
    <n v="0"/>
    <d v="1899-12-31T11:39:00"/>
    <n v="35.649999999906868"/>
    <x v="0"/>
    <d v="1899-12-30T06:00:00"/>
    <s v="NO"/>
    <s v="MSKU1249652"/>
    <s v="OM TRANSPORT"/>
    <n v="475"/>
    <e v="#N/A"/>
    <n v="50"/>
    <n v="0"/>
    <n v="4"/>
    <s v="WEEK"/>
    <s v="OM TRANSPORTWEEK"/>
    <n v="475"/>
    <n v="25"/>
    <n v="600"/>
    <n v="100"/>
  </r>
  <r>
    <s v="MARGRETHE MAERSK"/>
    <s v="Rotterdam"/>
    <d v="2024-10-01T19:43:00"/>
    <x v="91"/>
    <x v="0"/>
    <s v="MAERSK"/>
    <s v="MRSU5260162"/>
    <s v="SIMEI-CAD- LELYSTAD"/>
    <d v="2024-10-02T20:00:00"/>
    <d v="2024-10-06T07:40:00"/>
    <x v="1093"/>
    <d v="2024-10-06T07:50:00"/>
    <x v="1"/>
    <s v="NO"/>
    <n v="1"/>
    <n v="40"/>
    <x v="9"/>
    <d v="2024-10-06T07:40:00"/>
    <d v="1899-12-31T00:17:00"/>
    <n v="24.28333333338378"/>
    <x v="0"/>
    <x v="129"/>
    <n v="83.499999999941792"/>
    <s v="NO"/>
    <d v="1900-01-03T11:47:00"/>
    <n v="107.78333333332557"/>
    <d v="1899-12-30T00:10:00"/>
    <s v="SI"/>
    <n v="0.16666666668606922"/>
    <d v="1900-01-03T12:07:00"/>
    <n v="108.11666666669771"/>
    <x v="1"/>
    <d v="1899-12-30T07:30:00"/>
    <s v="NO"/>
    <s v="MRSU5260162"/>
    <s v="CTU FLEVOKUST BV"/>
    <n v="500"/>
    <e v="#N/A"/>
    <n v="35"/>
    <n v="35"/>
    <n v="7"/>
    <s v="SUNDAY"/>
    <s v="CTU FLEVOKUST BVSUNDAY"/>
    <n v="535"/>
    <n v="0"/>
    <n v="535"/>
    <m/>
  </r>
  <r>
    <s v="MARGRETHE MAERSK"/>
    <s v="Rotterdam"/>
    <d v="2024-10-01T19:43:00"/>
    <x v="91"/>
    <x v="1"/>
    <s v="MAERSK"/>
    <s v="TCNU1722111"/>
    <s v="SIMEI-CAD- LELYSTAD"/>
    <d v="2024-10-02T20:00:00"/>
    <d v="2024-10-03T04:59:00"/>
    <x v="1094"/>
    <d v="2024-10-03T05:10:00"/>
    <x v="0"/>
    <s v="NO"/>
    <n v="0"/>
    <n v="40"/>
    <x v="9"/>
    <d v="2024-10-03T04:59:00"/>
    <d v="1899-12-31T00:17:00"/>
    <n v="24.28333333338378"/>
    <x v="0"/>
    <x v="29"/>
    <n v="7.9999999998835847"/>
    <s v="SI"/>
    <d v="1899-12-31T08:17:00"/>
    <n v="32.283333333267365"/>
    <d v="1899-12-30T00:59:00"/>
    <s v="NO"/>
    <n v="0.9833333333954215"/>
    <d v="1899-12-31T09:27:00"/>
    <n v="33.450000000069849"/>
    <x v="0"/>
    <d v="1899-12-30T04:00:00"/>
    <s v="NIGHT"/>
    <s v="TCNU1722111"/>
    <s v="LOGIX"/>
    <n v="530"/>
    <e v="#N/A"/>
    <n v="50"/>
    <n v="0"/>
    <n v="4"/>
    <s v="NIGHT"/>
    <s v="LOGIXNIGHT"/>
    <n v="530"/>
    <n v="25"/>
    <n v="555"/>
    <m/>
  </r>
  <r>
    <s v="MARGRETHE MAERSK"/>
    <s v="Rotterdam"/>
    <d v="2024-10-01T19:43:00"/>
    <x v="91"/>
    <x v="0"/>
    <s v="MAERSK"/>
    <s v="MRKU2494708"/>
    <s v="SIMEI-CAD- LELYSTAD"/>
    <d v="2024-10-02T20:00:00"/>
    <d v="2024-10-04T05:06:00"/>
    <x v="1095"/>
    <d v="2024-10-04T05:18:00"/>
    <x v="1"/>
    <s v="NO"/>
    <n v="1"/>
    <n v="40"/>
    <x v="9"/>
    <d v="2024-10-04T05:06:00"/>
    <d v="1899-12-31T00:17:00"/>
    <n v="24.28333333338378"/>
    <x v="0"/>
    <x v="10"/>
    <n v="32.499999999941792"/>
    <s v="NO"/>
    <d v="1900-01-01T08:47:00"/>
    <n v="56.783333333325572"/>
    <d v="1899-12-30T00:36:00"/>
    <s v="SI"/>
    <n v="0.6000000000349246"/>
    <d v="1900-01-01T09:35:00"/>
    <n v="57.583333333313931"/>
    <x v="1"/>
    <d v="1899-12-30T04:30:00"/>
    <s v="NO"/>
    <s v="MRKU2494708"/>
    <s v="CTU FLEVOKUST BV"/>
    <n v="380"/>
    <e v="#N/A"/>
    <n v="35"/>
    <n v="35"/>
    <n v="5"/>
    <s v="WEEK"/>
    <s v="CTU FLEVOKUST BVWEEK"/>
    <n v="415"/>
    <n v="0"/>
    <n v="415"/>
    <m/>
  </r>
  <r>
    <s v="MARGRETHE MAERSK"/>
    <s v="Rotterdam"/>
    <d v="2024-10-01T19:43:00"/>
    <x v="91"/>
    <x v="1"/>
    <s v="MAERSK"/>
    <s v="MSKU8592616"/>
    <s v="SIMEI-CAD- LELYSTAD"/>
    <d v="2024-10-02T20:00:00"/>
    <d v="2024-10-03T19:58:00"/>
    <x v="1086"/>
    <d v="2024-10-03T20:05:00"/>
    <x v="0"/>
    <s v="NO"/>
    <n v="0"/>
    <n v="40"/>
    <x v="9"/>
    <d v="2024-10-03T19:58:00"/>
    <d v="1899-12-31T00:17:00"/>
    <n v="24.28333333338378"/>
    <x v="0"/>
    <x v="67"/>
    <n v="23.499999999941792"/>
    <s v="SI"/>
    <d v="1899-12-31T23:47:00"/>
    <n v="47.783333333325572"/>
    <d v="1899-12-30T00:28:00"/>
    <s v="SI"/>
    <n v="0.46666666661622003"/>
    <d v="1900-01-01T00:22:00"/>
    <n v="48.366666666639503"/>
    <x v="1"/>
    <d v="1899-12-30T19:30:00"/>
    <s v="NO"/>
    <s v="MSKU8592616"/>
    <s v="LOGIX"/>
    <n v="530"/>
    <e v="#N/A"/>
    <n v="50"/>
    <n v="0"/>
    <n v="4"/>
    <s v="WEEK"/>
    <s v="LOGIXWEEK"/>
    <n v="530"/>
    <n v="25"/>
    <n v="555"/>
    <m/>
  </r>
  <r>
    <s v="MARGRETHE MAERSK"/>
    <s v="Rotterdam"/>
    <d v="2024-10-01T19:43:00"/>
    <x v="91"/>
    <x v="0"/>
    <s v="MAERSK"/>
    <s v="MSKU0786451"/>
    <s v="SIMEI-CAD- LELYSTAD"/>
    <d v="2024-10-02T20:00:00"/>
    <d v="2024-10-04T17:40:00"/>
    <x v="1096"/>
    <d v="2024-10-04T17:50:00"/>
    <x v="1"/>
    <s v="NO"/>
    <n v="0"/>
    <n v="40"/>
    <x v="9"/>
    <d v="2024-10-04T17:40:00"/>
    <d v="1899-12-31T00:17:00"/>
    <n v="24.28333333338378"/>
    <x v="0"/>
    <x v="130"/>
    <n v="45.999999999941792"/>
    <s v="NO"/>
    <d v="1900-01-01T22:17:00"/>
    <n v="70.283333333325572"/>
    <d v="1899-12-30T00:00:00"/>
    <s v="SI"/>
    <n v="0"/>
    <d v="1900-01-01T22:07:00"/>
    <n v="70.116666666639503"/>
    <x v="1"/>
    <d v="1899-12-30T18:00:00"/>
    <s v="NO"/>
    <s v="MSKU0786451"/>
    <s v="CTU FLEVOKUST BV"/>
    <n v="380"/>
    <e v="#N/A"/>
    <n v="35"/>
    <n v="0"/>
    <n v="5"/>
    <s v="WEEK"/>
    <s v="CTU FLEVOKUST BVWEEK"/>
    <n v="380"/>
    <n v="0"/>
    <n v="380"/>
    <m/>
  </r>
  <r>
    <s v="MARGRETHE MAERSK"/>
    <s v="Rotterdam"/>
    <d v="2024-10-01T19:43:00"/>
    <x v="91"/>
    <x v="0"/>
    <s v="MAERSK"/>
    <s v="MSKU0334533"/>
    <s v="SIMEI-CAD- LELYSTAD"/>
    <d v="2024-10-02T20:00:00"/>
    <d v="2024-10-06T08:55:00"/>
    <x v="1097"/>
    <d v="2024-10-06T09:05:00"/>
    <x v="1"/>
    <s v="NO"/>
    <n v="1"/>
    <n v="40"/>
    <x v="9"/>
    <d v="2024-10-06T08:55:00"/>
    <d v="1899-12-31T00:17:00"/>
    <n v="24.28333333338378"/>
    <x v="0"/>
    <x v="131"/>
    <n v="84.999999999941792"/>
    <s v="NO"/>
    <d v="1900-01-03T13:17:00"/>
    <n v="109.28333333332557"/>
    <d v="1899-12-30T00:00:00"/>
    <s v="SI"/>
    <n v="0"/>
    <d v="1900-01-03T13:22:00"/>
    <n v="109.3666666665813"/>
    <x v="1"/>
    <d v="1899-12-30T09:00:00"/>
    <s v="NO"/>
    <s v="MSKU0334533"/>
    <s v="CTU FLEVOKUST BV"/>
    <n v="500"/>
    <e v="#N/A"/>
    <n v="35"/>
    <n v="35"/>
    <n v="7"/>
    <s v="SUNDAY"/>
    <s v="CTU FLEVOKUST BVSUNDAY"/>
    <n v="535"/>
    <n v="0"/>
    <n v="535"/>
    <m/>
  </r>
  <r>
    <s v="MARGRETHE MAERSK"/>
    <s v="Rotterdam"/>
    <d v="2024-10-01T19:43:00"/>
    <x v="91"/>
    <x v="3"/>
    <s v="MAERSK"/>
    <s v="CAAU8440350"/>
    <s v="SIMEI-CAD- LELYSTAD"/>
    <d v="2024-10-02T20:00:00"/>
    <d v="2024-10-02T16:46:00"/>
    <x v="1098"/>
    <d v="2024-10-02T16:50:00"/>
    <x v="0"/>
    <s v="NO"/>
    <n v="0"/>
    <n v="40"/>
    <x v="9"/>
    <d v="2024-10-02T16:46:00"/>
    <d v="1899-12-31T00:17:00"/>
    <n v="24.28333333338378"/>
    <x v="0"/>
    <x v="72"/>
    <n v="6.4999999998835847"/>
    <s v="SI"/>
    <d v="1899-12-31T06:47:00"/>
    <n v="30.783333333267365"/>
    <d v="1899-12-30T00:00:00"/>
    <s v="SI"/>
    <n v="0"/>
    <d v="1899-12-30T21:07:00"/>
    <n v="21.116666666697711"/>
    <x v="0"/>
    <d v="1899-12-30T02:30:00"/>
    <s v="NIGHT"/>
    <s v="CAAU8440350"/>
    <s v="MSI"/>
    <n v="530"/>
    <e v="#N/A"/>
    <n v="50"/>
    <n v="0"/>
    <n v="4"/>
    <s v="NIGHT"/>
    <s v="MSINIGHT"/>
    <n v="530"/>
    <n v="25"/>
    <n v="555"/>
    <m/>
  </r>
  <r>
    <s v="MARGRETHE MAERSK"/>
    <s v="Rotterdam"/>
    <d v="2024-10-01T19:43:00"/>
    <x v="91"/>
    <x v="0"/>
    <s v="MAERSK"/>
    <s v="HASU4326970"/>
    <s v="INDITEX-LELYSTAD"/>
    <d v="2024-10-02T20:00:00"/>
    <d v="2024-10-03T14:46:00"/>
    <x v="1099"/>
    <d v="2024-10-03T15:40:00"/>
    <x v="1"/>
    <s v="NO"/>
    <n v="0"/>
    <n v="40"/>
    <x v="9"/>
    <d v="2024-10-03T14:46:00"/>
    <d v="1899-12-31T00:17:00"/>
    <n v="24.28333333338378"/>
    <x v="0"/>
    <x v="52"/>
    <n v="18.999999999941792"/>
    <s v="SI"/>
    <d v="1899-12-31T19:17:00"/>
    <n v="43.283333333325572"/>
    <d v="1899-12-30T00:00:00"/>
    <s v="SI"/>
    <n v="0"/>
    <d v="1899-12-31T19:57:00"/>
    <n v="43.950000000069849"/>
    <x v="0"/>
    <d v="1899-12-30T15:00:00"/>
    <s v="NO"/>
    <s v="HASU4326970"/>
    <s v="CTU FLEVOKUST BV"/>
    <n v="380"/>
    <e v="#N/A"/>
    <n v="35"/>
    <n v="0"/>
    <n v="4"/>
    <s v="WEEK"/>
    <s v="CTU FLEVOKUST BVWEEK"/>
    <n v="380"/>
    <n v="0"/>
    <n v="380"/>
    <m/>
  </r>
  <r>
    <s v="MARGRETHE MAERSK"/>
    <s v="Rotterdam"/>
    <d v="2024-10-01T19:43:00"/>
    <x v="91"/>
    <x v="0"/>
    <s v="MAERSK"/>
    <s v="MRKU3061512"/>
    <s v="SIMEI-CAD- LELYSTAD"/>
    <d v="2024-10-02T20:00:00"/>
    <d v="2024-10-04T13:54:00"/>
    <x v="1092"/>
    <d v="2024-10-04T14:05:00"/>
    <x v="1"/>
    <s v="NO"/>
    <n v="0"/>
    <n v="40"/>
    <x v="9"/>
    <d v="2024-10-04T13:54:00"/>
    <d v="1899-12-31T00:17:00"/>
    <n v="24.28333333338378"/>
    <x v="0"/>
    <x v="81"/>
    <n v="42"/>
    <s v="NO"/>
    <d v="1900-01-01T18:17:00"/>
    <n v="66.28333333338378"/>
    <d v="1899-12-30T00:00:00"/>
    <s v="SI"/>
    <n v="0"/>
    <d v="1900-01-01T18:22:00"/>
    <n v="66.366666666639503"/>
    <x v="1"/>
    <d v="1899-12-30T14:00:00"/>
    <s v="NO"/>
    <s v="MRKU3061512"/>
    <s v="CTU FLEVOKUST BV"/>
    <n v="380"/>
    <e v="#N/A"/>
    <n v="35"/>
    <n v="0"/>
    <n v="5"/>
    <s v="WEEK"/>
    <s v="CTU FLEVOKUST BVWEEK"/>
    <n v="380"/>
    <n v="0"/>
    <n v="380"/>
    <m/>
  </r>
  <r>
    <s v="MARGRETHE MAERSK"/>
    <s v="Rotterdam"/>
    <d v="2024-10-01T19:43:00"/>
    <x v="91"/>
    <x v="0"/>
    <s v="MAERSK"/>
    <s v="MRSU3684813"/>
    <s v="SIMEI-CAD- LELYSTAD"/>
    <d v="2024-10-02T20:00:00"/>
    <d v="2024-10-04T11:10:00"/>
    <x v="1052"/>
    <d v="2024-10-04T11:20:00"/>
    <x v="1"/>
    <s v="NO"/>
    <n v="0"/>
    <n v="40"/>
    <x v="9"/>
    <d v="2024-10-04T11:10:00"/>
    <d v="1899-12-31T00:17:00"/>
    <n v="24.28333333338378"/>
    <x v="0"/>
    <x v="50"/>
    <n v="39"/>
    <s v="NO"/>
    <d v="1900-01-01T15:17:00"/>
    <n v="63.28333333338378"/>
    <d v="1899-12-30T00:10:00"/>
    <s v="SI"/>
    <n v="0.16666666668606922"/>
    <d v="1900-01-01T15:37:00"/>
    <n v="63.616666666581295"/>
    <x v="1"/>
    <d v="1899-12-30T11:00:00"/>
    <s v="NO"/>
    <s v="MRSU3684813"/>
    <s v="CTU FLEVOKUST BV"/>
    <n v="380"/>
    <e v="#N/A"/>
    <n v="35"/>
    <n v="0"/>
    <n v="5"/>
    <s v="WEEK"/>
    <s v="CTU FLEVOKUST BVWEEK"/>
    <n v="380"/>
    <n v="0"/>
    <n v="380"/>
    <m/>
  </r>
  <r>
    <s v="MARGRETHE MAERSK"/>
    <s v="Rotterdam"/>
    <d v="2024-10-01T19:43:00"/>
    <x v="91"/>
    <x v="3"/>
    <s v="MAERSK"/>
    <s v="SUDU8903985"/>
    <s v="SIMEI-CAD- LELYSTAD"/>
    <d v="2024-10-02T20:00:00"/>
    <d v="2024-10-03T07:24:00"/>
    <x v="1072"/>
    <d v="2024-10-03T08:00:00"/>
    <x v="0"/>
    <s v="NO"/>
    <n v="0"/>
    <n v="40"/>
    <x v="9"/>
    <d v="2024-10-03T07:24:00"/>
    <d v="1899-12-31T00:17:00"/>
    <n v="24.28333333338378"/>
    <x v="0"/>
    <x v="38"/>
    <n v="11.499999999941792"/>
    <s v="SI"/>
    <d v="1899-12-31T11:47:00"/>
    <n v="35.783333333325572"/>
    <d v="1899-12-30T00:00:00"/>
    <s v="SI"/>
    <n v="0"/>
    <d v="1899-12-31T12:17:00"/>
    <n v="36.28333333338378"/>
    <x v="0"/>
    <d v="1899-12-30T07:30:00"/>
    <s v="NO"/>
    <s v="SUDU8903985"/>
    <s v="MSI"/>
    <n v="480"/>
    <e v="#N/A"/>
    <n v="50"/>
    <n v="0"/>
    <n v="4"/>
    <s v="WEEK"/>
    <s v="MSIWEEK"/>
    <n v="480"/>
    <n v="25"/>
    <n v="505"/>
    <m/>
  </r>
  <r>
    <s v="MARGRETHE MAERSK"/>
    <s v="Rotterdam"/>
    <d v="2024-10-01T19:43:00"/>
    <x v="91"/>
    <x v="1"/>
    <s v="MAERSK"/>
    <s v="TCNU3277268"/>
    <s v="SIMEI-CAD- LELYSTAD"/>
    <d v="2024-10-02T20:00:00"/>
    <d v="2024-10-03T11:38:00"/>
    <x v="1083"/>
    <d v="2024-10-03T11:55:00"/>
    <x v="0"/>
    <s v="NO"/>
    <n v="0"/>
    <n v="40"/>
    <x v="9"/>
    <d v="2024-10-03T11:38:00"/>
    <d v="1899-12-31T00:17:00"/>
    <n v="24.28333333338378"/>
    <x v="0"/>
    <x v="16"/>
    <n v="15.999999999941792"/>
    <s v="SI"/>
    <d v="1899-12-31T16:17:00"/>
    <n v="40.283333333325572"/>
    <d v="1899-12-30T00:00:00"/>
    <s v="SI"/>
    <n v="0"/>
    <d v="1899-12-31T16:12:00"/>
    <n v="40.200000000069849"/>
    <x v="0"/>
    <d v="1899-12-30T12:00:00"/>
    <s v="NO"/>
    <s v="TCNU3277268"/>
    <s v="LOGIX"/>
    <n v="530"/>
    <e v="#N/A"/>
    <n v="50"/>
    <n v="0"/>
    <n v="4"/>
    <s v="WEEK"/>
    <s v="LOGIXWEEK"/>
    <n v="530"/>
    <n v="25"/>
    <n v="555"/>
    <m/>
  </r>
  <r>
    <s v="MARGRETHE MAERSK"/>
    <s v="Rotterdam"/>
    <d v="2024-10-01T19:43:00"/>
    <x v="91"/>
    <x v="2"/>
    <s v="MAERSK"/>
    <s v="HASU4771039"/>
    <s v="SIMEI-CAD- LELYSTAD"/>
    <d v="2024-10-02T20:00:00"/>
    <d v="2024-10-03T15:09:00"/>
    <x v="1099"/>
    <d v="2024-10-03T15:15:00"/>
    <x v="0"/>
    <s v="NO"/>
    <n v="0"/>
    <n v="40"/>
    <x v="9"/>
    <d v="2024-10-03T15:09:00"/>
    <d v="1899-12-31T00:17:00"/>
    <n v="24.28333333338378"/>
    <x v="0"/>
    <x v="52"/>
    <n v="18.999999999941792"/>
    <s v="SI"/>
    <d v="1899-12-31T19:17:00"/>
    <n v="43.283333333325572"/>
    <d v="1899-12-30T00:09:00"/>
    <s v="SI"/>
    <n v="0.1499999999650754"/>
    <d v="1899-12-31T19:32:00"/>
    <n v="43.533333333267365"/>
    <x v="0"/>
    <d v="1899-12-30T15:00:00"/>
    <s v="NO"/>
    <s v="HASU4771039"/>
    <s v="OM TRANSPORT"/>
    <n v="475"/>
    <e v="#N/A"/>
    <n v="50"/>
    <n v="0"/>
    <n v="4"/>
    <s v="WEEK"/>
    <s v="OM TRANSPORTWEEK"/>
    <n v="475"/>
    <n v="25"/>
    <n v="500"/>
    <m/>
  </r>
  <r>
    <s v="MARGRETHE MAERSK"/>
    <s v="Rotterdam"/>
    <d v="2024-10-01T19:43:00"/>
    <x v="91"/>
    <x v="0"/>
    <s v="MAERSK"/>
    <s v="PONU7840641"/>
    <s v="SIMEI-CAD- LELYSTAD"/>
    <d v="2024-10-02T20:00:00"/>
    <d v="2024-10-04T01:39:00"/>
    <x v="1100"/>
    <d v="2024-10-04T01:45:00"/>
    <x v="1"/>
    <s v="NO"/>
    <n v="0"/>
    <n v="40"/>
    <x v="9"/>
    <d v="2024-10-04T01:39:00"/>
    <d v="1899-12-31T00:17:00"/>
    <n v="24.28333333338378"/>
    <x v="0"/>
    <x v="47"/>
    <n v="27.999999999941792"/>
    <s v="NO"/>
    <d v="1900-01-01T04:17:00"/>
    <n v="52.283333333325572"/>
    <d v="1899-12-30T01:39:00"/>
    <s v="NO"/>
    <n v="1.6499999999650754"/>
    <d v="1900-01-01T06:02:00"/>
    <n v="54.033333333267365"/>
    <x v="1"/>
    <d v="1899-12-30T00:00:00"/>
    <s v="NIGHT"/>
    <s v="PONU7840641"/>
    <s v="CTU FLEVOKUST BV"/>
    <n v="380"/>
    <e v="#N/A"/>
    <n v="35"/>
    <n v="0"/>
    <n v="5"/>
    <s v="NIGHT"/>
    <s v="CTU FLEVOKUST BVNIGHT"/>
    <n v="380"/>
    <n v="0"/>
    <n v="380"/>
    <m/>
  </r>
  <r>
    <s v="MARGRETHE MAERSK"/>
    <s v="Rotterdam"/>
    <d v="2024-10-01T19:43:00"/>
    <x v="91"/>
    <x v="0"/>
    <s v="MAERSK"/>
    <s v="SUDU5747976"/>
    <s v="SIMEI-CAD- LELYSTAD"/>
    <d v="2024-10-02T20:00:00"/>
    <d v="2024-10-04T15:29:00"/>
    <x v="1080"/>
    <d v="2024-10-04T15:35:00"/>
    <x v="1"/>
    <s v="NO"/>
    <n v="0"/>
    <n v="40"/>
    <x v="9"/>
    <d v="2024-10-04T15:29:00"/>
    <d v="1899-12-31T00:17:00"/>
    <n v="24.28333333338378"/>
    <x v="0"/>
    <x v="106"/>
    <n v="43.999999999883585"/>
    <s v="NO"/>
    <d v="1900-01-01T20:17:00"/>
    <n v="68.283333333267365"/>
    <d v="1899-12-30T00:00:00"/>
    <s v="SI"/>
    <n v="0"/>
    <d v="1900-01-01T19:52:00"/>
    <n v="67.866666666639503"/>
    <x v="1"/>
    <d v="1899-12-30T16:00:00"/>
    <s v="NO"/>
    <s v="SUDU5747976"/>
    <s v="CTU FLEVOKUST BV"/>
    <n v="380"/>
    <e v="#N/A"/>
    <n v="35"/>
    <n v="0"/>
    <n v="5"/>
    <s v="WEEK"/>
    <s v="CTU FLEVOKUST BVWEEK"/>
    <n v="380"/>
    <n v="0"/>
    <n v="380"/>
    <m/>
  </r>
  <r>
    <s v="MARGRETHE MAERSK"/>
    <s v="Rotterdam"/>
    <d v="2024-10-01T19:43:00"/>
    <x v="91"/>
    <x v="2"/>
    <s v="MAERSK"/>
    <s v="PONU7889997"/>
    <s v="INDITEX-LELYSTAD"/>
    <d v="2024-10-02T20:00:00"/>
    <d v="2024-10-02T22:12:00"/>
    <x v="1101"/>
    <d v="2024-10-02T22:58:00"/>
    <x v="0"/>
    <s v="NO"/>
    <n v="0"/>
    <n v="40"/>
    <x v="9"/>
    <d v="2024-10-02T22:12:00"/>
    <d v="1899-12-31T00:17:00"/>
    <n v="24.28333333338378"/>
    <x v="0"/>
    <x v="8"/>
    <n v="6"/>
    <s v="SI"/>
    <d v="1899-12-31T06:17:00"/>
    <n v="30.28333333338378"/>
    <d v="1899-12-30T00:00:00"/>
    <s v="SI"/>
    <n v="0"/>
    <d v="1899-12-31T03:15:00"/>
    <n v="27.249999999941792"/>
    <x v="0"/>
    <d v="1899-12-30T02:00:00"/>
    <s v="NIGHT"/>
    <s v="PONU7889997"/>
    <s v="OM TRANSPORT"/>
    <n v="475"/>
    <n v="110"/>
    <n v="50"/>
    <n v="0"/>
    <n v="4"/>
    <s v="NIGHT"/>
    <s v="OM TRANSPORTNIGHT"/>
    <n v="585"/>
    <n v="25"/>
    <n v="610"/>
    <m/>
  </r>
  <r>
    <s v="MARGRETHE MAERSK"/>
    <s v="Rotterdam"/>
    <d v="2024-10-01T19:43:00"/>
    <x v="91"/>
    <x v="0"/>
    <s v="MAERSK"/>
    <s v="SUDU8597479"/>
    <s v="INDITEX-LELYSTAD"/>
    <d v="2024-10-02T20:00:00"/>
    <d v="2024-10-04T23:10:00"/>
    <x v="1102"/>
    <d v="2024-10-04T23:10:00"/>
    <x v="1"/>
    <s v="CLEANING"/>
    <n v="0"/>
    <n v="40"/>
    <x v="9"/>
    <d v="2024-10-04T23:10:00"/>
    <d v="1899-12-31T00:17:00"/>
    <n v="24.28333333338378"/>
    <x v="0"/>
    <x v="56"/>
    <n v="48.999999999941792"/>
    <s v="NO"/>
    <d v="1900-01-02T01:17:00"/>
    <n v="73.283333333325572"/>
    <d v="1899-12-30T02:10:00"/>
    <s v="NO"/>
    <n v="2.1666666667442769"/>
    <d v="1900-01-02T03:27:00"/>
    <n v="75.450000000069849"/>
    <x v="1"/>
    <d v="1899-12-30T21:00:00"/>
    <s v="NIGHT"/>
    <s v="SUDU8597479"/>
    <s v="CTU FLEVOKUST BV"/>
    <n v="380"/>
    <n v="100"/>
    <n v="35"/>
    <n v="0"/>
    <n v="5"/>
    <s v="NIGHT"/>
    <s v="CTU FLEVOKUST BVNIGHT"/>
    <n v="480"/>
    <n v="0"/>
    <n v="480"/>
    <m/>
  </r>
  <r>
    <s v="MARGRETHE MAERSK"/>
    <s v="Rotterdam"/>
    <d v="2024-10-01T19:43:00"/>
    <x v="91"/>
    <x v="3"/>
    <s v="MAERSK"/>
    <s v="MSKU0846714"/>
    <s v="SIMEI-CAD- LELYSTAD"/>
    <d v="2024-10-02T20:00:00"/>
    <d v="2024-10-03T14:20:00"/>
    <x v="1099"/>
    <d v="2024-10-03T14:30:00"/>
    <x v="0"/>
    <s v="NO"/>
    <n v="0"/>
    <n v="40"/>
    <x v="9"/>
    <d v="2024-10-03T14:20:00"/>
    <d v="1899-12-31T00:17:00"/>
    <n v="24.28333333338378"/>
    <x v="0"/>
    <x v="52"/>
    <n v="18.999999999941792"/>
    <s v="SI"/>
    <d v="1899-12-31T19:17:00"/>
    <n v="43.283333333325572"/>
    <d v="1899-12-30T00:00:00"/>
    <s v="SI"/>
    <n v="0"/>
    <d v="1899-12-31T18:47:00"/>
    <n v="42.783333333267365"/>
    <x v="0"/>
    <d v="1899-12-30T15:00:00"/>
    <s v="NO"/>
    <s v="MSKU0846714"/>
    <s v="MSI"/>
    <n v="480"/>
    <e v="#N/A"/>
    <n v="50"/>
    <n v="0"/>
    <n v="4"/>
    <s v="WEEK"/>
    <s v="MSIWEEK"/>
    <n v="480"/>
    <n v="25"/>
    <n v="505"/>
    <m/>
  </r>
  <r>
    <s v="MARGRETHE MAERSK"/>
    <s v="Rotterdam"/>
    <d v="2024-10-01T19:43:00"/>
    <x v="91"/>
    <x v="0"/>
    <s v="MAERSK"/>
    <s v="TGHU9683857"/>
    <s v="INDITEX-LELYSTAD"/>
    <d v="2024-10-02T20:00:00"/>
    <d v="2024-10-05T00:00:00"/>
    <x v="1103"/>
    <d v="2024-10-05T01:16:00"/>
    <x v="1"/>
    <s v="NO"/>
    <n v="1"/>
    <n v="40"/>
    <x v="9"/>
    <d v="2024-10-05T00:00:00"/>
    <d v="1899-12-31T00:17:00"/>
    <n v="24.28333333338378"/>
    <x v="0"/>
    <x v="54"/>
    <n v="51"/>
    <s v="NO"/>
    <d v="1900-01-02T03:17:00"/>
    <n v="75.28333333338378"/>
    <d v="1899-12-30T01:00:00"/>
    <s v="NO"/>
    <n v="0.99999999994179234"/>
    <d v="1900-01-02T05:33:00"/>
    <n v="77.549999999930151"/>
    <x v="1"/>
    <d v="1899-12-30T23:00:00"/>
    <s v="NIGHT"/>
    <s v="TGHU9683857"/>
    <s v="CTU FLEVOKUST BV"/>
    <n v="380"/>
    <e v="#N/A"/>
    <n v="35"/>
    <n v="35"/>
    <n v="5"/>
    <s v="NIGHT"/>
    <s v="CTU FLEVOKUST BVNIGHT"/>
    <n v="415"/>
    <n v="0"/>
    <n v="415"/>
    <m/>
  </r>
  <r>
    <s v="MARGRETHE MAERSK"/>
    <s v="Rotterdam"/>
    <d v="2024-10-01T19:43:00"/>
    <x v="91"/>
    <x v="0"/>
    <s v="MAERSK"/>
    <s v="SUDU5999113"/>
    <s v="SIMEI-CAD- LELYSTAD"/>
    <d v="2024-10-02T20:00:00"/>
    <d v="2024-10-04T11:10:00"/>
    <x v="1052"/>
    <d v="2024-10-04T11:20:00"/>
    <x v="1"/>
    <s v="NO"/>
    <n v="0"/>
    <n v="40"/>
    <x v="9"/>
    <d v="2024-10-04T11:10:00"/>
    <d v="1899-12-31T00:17:00"/>
    <n v="24.28333333338378"/>
    <x v="0"/>
    <x v="50"/>
    <n v="39"/>
    <s v="NO"/>
    <d v="1900-01-01T15:17:00"/>
    <n v="63.28333333338378"/>
    <d v="1899-12-30T00:10:00"/>
    <s v="SI"/>
    <n v="0.16666666668606922"/>
    <d v="1900-01-01T15:37:00"/>
    <n v="63.616666666581295"/>
    <x v="1"/>
    <d v="1899-12-30T11:00:00"/>
    <s v="NO"/>
    <s v="SUDU5999113"/>
    <s v="CTU FLEVOKUST BV"/>
    <n v="380"/>
    <e v="#N/A"/>
    <n v="35"/>
    <n v="0"/>
    <n v="5"/>
    <s v="WEEK"/>
    <s v="CTU FLEVOKUST BVWEEK"/>
    <n v="380"/>
    <n v="0"/>
    <n v="430"/>
    <n v="50"/>
  </r>
  <r>
    <s v="MARGRETHE MAERSK"/>
    <s v="Rotterdam"/>
    <d v="2024-10-01T19:43:00"/>
    <x v="91"/>
    <x v="0"/>
    <s v="MAERSK"/>
    <s v="SUDU8561100"/>
    <s v="SIMEI-CAD- LELYSTAD"/>
    <d v="2024-10-02T20:00:00"/>
    <d v="2024-10-04T06:01:00"/>
    <x v="1104"/>
    <d v="2024-10-04T06:15:00"/>
    <x v="1"/>
    <s v="NO"/>
    <n v="0"/>
    <n v="40"/>
    <x v="9"/>
    <d v="2024-10-04T06:01:00"/>
    <d v="1899-12-31T00:17:00"/>
    <n v="24.28333333338378"/>
    <x v="0"/>
    <x v="46"/>
    <n v="33.999999999941792"/>
    <s v="NO"/>
    <d v="1900-01-01T10:17:00"/>
    <n v="58.283333333325572"/>
    <d v="1899-12-30T00:01:00"/>
    <s v="SI"/>
    <n v="1.6666666720993817E-2"/>
    <d v="1900-01-01T10:32:00"/>
    <n v="58.533333333267365"/>
    <x v="1"/>
    <d v="1899-12-30T06:00:00"/>
    <s v="NO"/>
    <s v="SUDU8561100"/>
    <s v="CTU FLEVOKUST BV"/>
    <n v="380"/>
    <e v="#N/A"/>
    <n v="35"/>
    <n v="0"/>
    <n v="5"/>
    <s v="WEEK"/>
    <s v="CTU FLEVOKUST BVWEEK"/>
    <n v="380"/>
    <n v="0"/>
    <n v="380"/>
    <m/>
  </r>
  <r>
    <s v="MARGRETHE MAERSK"/>
    <s v="Rotterdam"/>
    <d v="2024-10-01T19:43:00"/>
    <x v="91"/>
    <x v="3"/>
    <s v="MAERSK"/>
    <s v="MSKU1163271"/>
    <s v="SIMEI-CAD- LELYSTAD"/>
    <d v="2024-10-02T20:00:00"/>
    <d v="2024-10-03T18:12:00"/>
    <x v="1057"/>
    <d v="2024-10-03T18:20:00"/>
    <x v="0"/>
    <s v="NO"/>
    <n v="1"/>
    <n v="40"/>
    <x v="9"/>
    <d v="2024-10-03T18:12:00"/>
    <d v="1899-12-31T00:17:00"/>
    <n v="24.28333333338378"/>
    <x v="0"/>
    <x v="76"/>
    <n v="20.499999999941792"/>
    <s v="SI"/>
    <d v="1899-12-31T20:47:00"/>
    <n v="44.783333333325572"/>
    <d v="1899-12-30T01:42:00"/>
    <s v="NO"/>
    <n v="1.6999999999534339"/>
    <d v="1899-12-31T22:37:00"/>
    <n v="46.616666666697711"/>
    <x v="0"/>
    <d v="1899-12-30T16:30:00"/>
    <s v="NO"/>
    <s v="MSKU1163271"/>
    <s v="MSI"/>
    <n v="480"/>
    <e v="#N/A"/>
    <n v="50"/>
    <n v="50"/>
    <n v="4"/>
    <s v="WEEK"/>
    <s v="MSIWEEK"/>
    <n v="530"/>
    <n v="25"/>
    <n v="555"/>
    <m/>
  </r>
  <r>
    <s v="MARGRETHE MAERSK"/>
    <s v="Rotterdam"/>
    <d v="2024-10-01T19:43:00"/>
    <x v="91"/>
    <x v="0"/>
    <s v="MAERSK"/>
    <s v="TCNU2685250"/>
    <s v="SIMEI-CAD- LELYSTAD"/>
    <d v="2024-10-02T20:00:00"/>
    <d v="2024-10-04T17:29:00"/>
    <x v="1096"/>
    <d v="2024-10-04T17:40:00"/>
    <x v="1"/>
    <s v="NO"/>
    <n v="0"/>
    <n v="40"/>
    <x v="9"/>
    <d v="2024-10-04T17:29:00"/>
    <d v="1899-12-31T00:17:00"/>
    <n v="24.28333333338378"/>
    <x v="0"/>
    <x v="130"/>
    <n v="45.999999999941792"/>
    <s v="NO"/>
    <d v="1900-01-01T22:17:00"/>
    <n v="70.283333333325572"/>
    <d v="1899-12-30T00:00:00"/>
    <s v="SI"/>
    <n v="0"/>
    <d v="1900-01-01T21:57:00"/>
    <n v="69.949999999953434"/>
    <x v="1"/>
    <d v="1899-12-30T18:00:00"/>
    <s v="NO"/>
    <s v="TCNU2685250"/>
    <s v="CTU FLEVOKUST BV"/>
    <n v="380"/>
    <e v="#N/A"/>
    <n v="35"/>
    <n v="0"/>
    <n v="5"/>
    <s v="WEEK"/>
    <s v="CTU FLEVOKUST BVWEEK"/>
    <n v="380"/>
    <n v="0"/>
    <n v="380"/>
    <m/>
  </r>
  <r>
    <s v="CAP SAN SOUNIO"/>
    <s v="Rotterdam"/>
    <d v="2024-10-06T14:38:00"/>
    <x v="92"/>
    <x v="1"/>
    <s v="MAERSK"/>
    <s v="CAAU6513627"/>
    <s v="LELYSTAD"/>
    <d v="2024-10-07T23:00:00"/>
    <d v="2024-10-07T23:29:00"/>
    <x v="1105"/>
    <d v="2024-10-07T23:50:00"/>
    <x v="0"/>
    <s v="NO"/>
    <n v="0"/>
    <n v="41"/>
    <x v="9"/>
    <d v="2024-10-07T23:29:00"/>
    <d v="1899-12-31T08:22:00"/>
    <n v="32.366666666697711"/>
    <x v="0"/>
    <x v="1"/>
    <n v="0"/>
    <s v="SI"/>
    <d v="1899-12-31T08:22:00"/>
    <n v="32.366666666697711"/>
    <d v="1899-12-30T00:29:00"/>
    <s v="SI"/>
    <n v="0.48333333333721384"/>
    <d v="1899-12-31T09:12:00"/>
    <n v="33.199999999953434"/>
    <x v="0"/>
    <d v="1899-12-30T23:00:00"/>
    <s v="NIGHT"/>
    <s v="CAAU6513627"/>
    <s v="LOGIX"/>
    <n v="530"/>
    <e v="#N/A"/>
    <n v="50"/>
    <n v="0"/>
    <n v="1"/>
    <s v="NIGHT"/>
    <s v="LOGIXNIGHT"/>
    <n v="530"/>
    <n v="25"/>
    <n v="555"/>
    <m/>
  </r>
  <r>
    <s v="CAP SAN SOUNIO"/>
    <s v="Rotterdam"/>
    <d v="2024-10-06T14:38:00"/>
    <x v="92"/>
    <x v="2"/>
    <s v="MAERSK"/>
    <s v="MRKU1030087"/>
    <s v="SIMEI LELYSTAD"/>
    <d v="2024-10-08T03:00:00"/>
    <d v="2024-10-10T06:45:00"/>
    <x v="1106"/>
    <d v="2024-10-10T06:55:00"/>
    <x v="0"/>
    <s v="NO"/>
    <n v="0"/>
    <n v="41"/>
    <x v="9"/>
    <d v="2024-10-10T06:45:00"/>
    <d v="1899-12-31T12:22:00"/>
    <n v="36.366666666639503"/>
    <x v="0"/>
    <x v="132"/>
    <n v="52.5"/>
    <s v="NO"/>
    <d v="1900-01-02T16:52:00"/>
    <n v="88.866666666639503"/>
    <d v="1899-12-30T00:00:00"/>
    <s v="SI"/>
    <n v="0"/>
    <d v="1900-01-02T16:17:00"/>
    <n v="88.283333333325572"/>
    <x v="1"/>
    <d v="1899-12-30T07:30:00"/>
    <s v="NO"/>
    <s v="MRKU1030087"/>
    <s v="OM TRANSPORT"/>
    <n v="475"/>
    <e v="#N/A"/>
    <n v="50"/>
    <n v="0"/>
    <n v="4"/>
    <s v="WEEK"/>
    <s v="OM TRANSPORTWEEK"/>
    <n v="475"/>
    <n v="25"/>
    <n v="500"/>
    <m/>
  </r>
  <r>
    <s v="CAP SAN SOUNIO"/>
    <s v="Rotterdam"/>
    <d v="2024-10-06T14:38:00"/>
    <x v="92"/>
    <x v="2"/>
    <s v="MAERSK"/>
    <s v="MRKU7784253"/>
    <s v="LELYSTAD"/>
    <d v="2024-10-07T15:00:00"/>
    <d v="2024-10-07T15:28:00"/>
    <x v="1107"/>
    <d v="2024-10-07T15:55:00"/>
    <x v="0"/>
    <s v="NO"/>
    <n v="2"/>
    <n v="41"/>
    <x v="9"/>
    <d v="2024-10-07T15:28:00"/>
    <d v="1899-12-31T00:22:00"/>
    <n v="24.366666666639503"/>
    <x v="0"/>
    <x v="1"/>
    <n v="0"/>
    <s v="SI"/>
    <d v="1899-12-31T00:22:00"/>
    <n v="24.366666666639503"/>
    <d v="1899-12-30T00:28:00"/>
    <s v="SI"/>
    <n v="0.46666666661622003"/>
    <d v="1899-12-31T01:17:00"/>
    <n v="25.283333333325572"/>
    <x v="0"/>
    <d v="1899-12-30T15:00:00"/>
    <s v="NO"/>
    <s v="MRKU7784253"/>
    <s v="OM TRANSPORT"/>
    <n v="475"/>
    <e v="#N/A"/>
    <n v="50"/>
    <n v="100"/>
    <n v="1"/>
    <s v="WEEK"/>
    <s v="OM TRANSPORTWEEK"/>
    <n v="575"/>
    <n v="25"/>
    <n v="600"/>
    <m/>
  </r>
  <r>
    <s v="CAP SAN SOUNIO"/>
    <s v="Rotterdam"/>
    <d v="2024-10-06T14:38:00"/>
    <x v="92"/>
    <x v="3"/>
    <s v="MAERSK"/>
    <s v="MRSU0307307"/>
    <s v="LELYSTAD"/>
    <d v="2024-10-07T21:00:00"/>
    <d v="2024-10-07T20:00:00"/>
    <x v="1108"/>
    <d v="2024-10-07T20:15:00"/>
    <x v="0"/>
    <s v="NO"/>
    <n v="0"/>
    <n v="41"/>
    <x v="9"/>
    <d v="2024-10-07T20:00:00"/>
    <d v="1899-12-31T06:22:00"/>
    <n v="30.366666666639503"/>
    <x v="0"/>
    <x v="1"/>
    <n v="0"/>
    <s v="SI"/>
    <d v="1899-12-31T06:22:00"/>
    <n v="30.366666666639503"/>
    <d v="1899-12-30T00:00:00"/>
    <s v="SI"/>
    <n v="0"/>
    <d v="1899-12-31T05:37:00"/>
    <n v="29.616666666639503"/>
    <x v="0"/>
    <d v="1899-12-30T21:00:00"/>
    <s v="NIGHT"/>
    <s v="MRSU0307307"/>
    <s v="MSI"/>
    <n v="530"/>
    <e v="#N/A"/>
    <n v="50"/>
    <n v="0"/>
    <n v="1"/>
    <s v="NIGHT"/>
    <s v="MSINIGHT"/>
    <n v="530"/>
    <n v="25"/>
    <n v="615"/>
    <n v="60"/>
  </r>
  <r>
    <s v="CAP SAN SOUNIO"/>
    <s v="Rotterdam"/>
    <d v="2024-10-06T14:38:00"/>
    <x v="92"/>
    <x v="3"/>
    <s v="MAERSK"/>
    <s v="MSKU0244110"/>
    <s v="LELYSTAD"/>
    <d v="2024-10-07T19:00:00"/>
    <d v="2024-10-07T19:00:00"/>
    <x v="1109"/>
    <d v="2024-10-07T19:20:00"/>
    <x v="0"/>
    <s v="NO"/>
    <n v="0"/>
    <n v="41"/>
    <x v="9"/>
    <d v="2024-10-07T19:00:00"/>
    <d v="1899-12-31T04:22:00"/>
    <n v="28.366666666581295"/>
    <x v="0"/>
    <x v="1"/>
    <n v="0"/>
    <s v="SI"/>
    <d v="1899-12-31T04:22:00"/>
    <n v="28.366666666581295"/>
    <d v="1899-12-30T00:00:00"/>
    <s v="SI"/>
    <n v="0"/>
    <d v="1899-12-31T04:42:00"/>
    <n v="28.699999999953434"/>
    <x v="0"/>
    <d v="1899-12-30T19:00:00"/>
    <s v="NO"/>
    <s v="MSKU0244110"/>
    <s v="MSI"/>
    <n v="480"/>
    <e v="#N/A"/>
    <n v="50"/>
    <n v="0"/>
    <n v="1"/>
    <s v="WEEK"/>
    <s v="MSIWEEK"/>
    <n v="480"/>
    <n v="25"/>
    <n v="505"/>
    <m/>
  </r>
  <r>
    <s v="MARCHEN MAERSK"/>
    <s v="Rotterdam"/>
    <d v="2024-10-06T22:18:00"/>
    <x v="93"/>
    <x v="0"/>
    <s v="MAERSK"/>
    <s v="BEAU5757313"/>
    <s v="SIMEI LELYSTAD"/>
    <d v="2024-10-07T23:00:00"/>
    <d v="2024-10-09T15:52:00"/>
    <x v="1110"/>
    <d v="2024-10-09T15:56:00"/>
    <x v="1"/>
    <s v="NO"/>
    <n v="0"/>
    <n v="41"/>
    <x v="9"/>
    <d v="2024-10-09T15:52:00"/>
    <d v="1899-12-31T00:42:00"/>
    <n v="24.700000000011642"/>
    <x v="0"/>
    <x v="80"/>
    <n v="40.999999999883585"/>
    <s v="NO"/>
    <d v="1900-01-01T17:42:00"/>
    <n v="65.699999999895226"/>
    <d v="1899-12-30T00:00:00"/>
    <s v="SI"/>
    <n v="0"/>
    <d v="1900-01-01T17:38:00"/>
    <n v="65.633333333360497"/>
    <x v="1"/>
    <d v="1899-12-30T16:00:00"/>
    <s v="NO"/>
    <s v="BEAU5757313"/>
    <s v="CTU FLEVOKUST BV"/>
    <n v="380"/>
    <e v="#N/A"/>
    <n v="35"/>
    <n v="0"/>
    <n v="3"/>
    <s v="WEEK"/>
    <s v="CTU FLEVOKUST BVWEEK"/>
    <n v="380"/>
    <n v="0"/>
    <n v="380"/>
    <m/>
  </r>
  <r>
    <s v="MARCHEN MAERSK"/>
    <s v="Rotterdam"/>
    <d v="2024-10-06T22:18:00"/>
    <x v="93"/>
    <x v="0"/>
    <s v="MAERSK"/>
    <s v="CAAU5266060"/>
    <s v="SIMEI LELYSTAD"/>
    <d v="2024-10-07T23:00:00"/>
    <d v="2024-10-09T09:20:00"/>
    <x v="1111"/>
    <d v="2024-10-09T09:30:00"/>
    <x v="1"/>
    <s v="NO"/>
    <n v="0"/>
    <n v="41"/>
    <x v="9"/>
    <d v="2024-10-09T09:20:00"/>
    <d v="1899-12-31T00:42:00"/>
    <n v="24.700000000011642"/>
    <x v="0"/>
    <x v="46"/>
    <n v="33.999999999941792"/>
    <s v="NO"/>
    <d v="1900-01-01T10:42:00"/>
    <n v="58.699999999953434"/>
    <d v="1899-12-30T00:20:00"/>
    <s v="SI"/>
    <n v="0.33333333337213844"/>
    <d v="1900-01-01T11:12:00"/>
    <n v="59.200000000011642"/>
    <x v="1"/>
    <d v="1899-12-30T09:00:00"/>
    <s v="NO"/>
    <s v="CAAU5266060"/>
    <s v="CTU FLEVOKUST BV"/>
    <n v="380"/>
    <e v="#N/A"/>
    <n v="35"/>
    <n v="0"/>
    <n v="3"/>
    <s v="WEEK"/>
    <s v="CTU FLEVOKUST BVWEEK"/>
    <n v="380"/>
    <n v="0"/>
    <n v="380"/>
    <m/>
  </r>
  <r>
    <s v="MARCHEN MAERSK"/>
    <s v="Rotterdam"/>
    <d v="2024-10-06T22:18:00"/>
    <x v="93"/>
    <x v="0"/>
    <s v="MAERSK"/>
    <s v="CAAU6081565"/>
    <s v="SIMEI LELYSTAD"/>
    <d v="2024-10-07T23:00:00"/>
    <d v="2024-10-09T10:05:00"/>
    <x v="1111"/>
    <d v="2024-10-09T10:15:00"/>
    <x v="1"/>
    <s v="NO"/>
    <n v="0"/>
    <n v="41"/>
    <x v="9"/>
    <d v="2024-10-09T10:05:00"/>
    <d v="1899-12-31T00:42:00"/>
    <n v="24.700000000011642"/>
    <x v="0"/>
    <x v="46"/>
    <n v="33.999999999941792"/>
    <s v="NO"/>
    <d v="1900-01-01T10:42:00"/>
    <n v="58.699999999953434"/>
    <d v="1899-12-30T01:05:00"/>
    <s v="NO"/>
    <n v="1.0833333333721384"/>
    <d v="1900-01-01T11:57:00"/>
    <n v="59.950000000011642"/>
    <x v="1"/>
    <d v="1899-12-30T09:00:00"/>
    <s v="NO"/>
    <s v="CAAU6081565"/>
    <s v="CTU FLEVOKUST BV"/>
    <n v="380"/>
    <e v="#N/A"/>
    <n v="35"/>
    <n v="0"/>
    <n v="3"/>
    <s v="WEEK"/>
    <s v="CTU FLEVOKUST BVWEEK"/>
    <n v="380"/>
    <n v="0"/>
    <n v="380"/>
    <m/>
  </r>
  <r>
    <s v="MARCHEN MAERSK"/>
    <s v="Rotterdam"/>
    <d v="2024-10-06T22:18:00"/>
    <x v="93"/>
    <x v="0"/>
    <s v="MAERSK"/>
    <s v="CAAU7221189"/>
    <s v="SIMEI LELYSTAD"/>
    <d v="2024-10-07T23:00:00"/>
    <d v="2024-10-08T17:02:00"/>
    <x v="1112"/>
    <d v="2024-10-08T17:15:00"/>
    <x v="1"/>
    <s v="NO"/>
    <n v="0"/>
    <n v="41"/>
    <x v="9"/>
    <d v="2024-10-08T17:02:00"/>
    <d v="1899-12-31T00:42:00"/>
    <n v="24.700000000011642"/>
    <x v="0"/>
    <x v="12"/>
    <n v="18"/>
    <s v="SI"/>
    <d v="1899-12-31T18:42:00"/>
    <n v="42.700000000011642"/>
    <d v="1899-12-30T00:02:00"/>
    <s v="SI"/>
    <n v="3.3333333267364651E-2"/>
    <d v="1899-12-31T18:57:00"/>
    <n v="42.949999999953434"/>
    <x v="0"/>
    <d v="1899-12-30T17:00:00"/>
    <s v="NO"/>
    <s v="CAAU7221189"/>
    <s v="CTU FLEVOKUST BV"/>
    <n v="380"/>
    <e v="#N/A"/>
    <n v="35"/>
    <n v="0"/>
    <n v="2"/>
    <s v="WEEK"/>
    <s v="CTU FLEVOKUST BVWEEK"/>
    <n v="380"/>
    <n v="0"/>
    <n v="380"/>
    <m/>
  </r>
  <r>
    <s v="MARCHEN MAERSK"/>
    <s v="Rotterdam"/>
    <d v="2024-10-06T22:18:00"/>
    <x v="93"/>
    <x v="0"/>
    <s v="MAERSK"/>
    <s v="CAAU7759831"/>
    <s v="LELYSTAD"/>
    <d v="2024-10-07T23:00:00"/>
    <d v="2024-10-08T20:04:00"/>
    <x v="1113"/>
    <d v="2024-10-08T20:30:00"/>
    <x v="1"/>
    <s v="NO"/>
    <n v="0"/>
    <n v="41"/>
    <x v="9"/>
    <d v="2024-10-08T20:04:00"/>
    <d v="1899-12-31T00:42:00"/>
    <n v="24.700000000011642"/>
    <x v="0"/>
    <x v="28"/>
    <n v="21"/>
    <s v="SI"/>
    <d v="1899-12-31T21:42:00"/>
    <n v="45.700000000011642"/>
    <d v="1899-12-30T00:04:00"/>
    <s v="SI"/>
    <n v="6.6666666534729302E-2"/>
    <d v="1899-12-31T22:12:00"/>
    <n v="46.199999999895226"/>
    <x v="0"/>
    <d v="1899-12-30T20:00:00"/>
    <s v="NIGHT"/>
    <s v="CAAU7759831"/>
    <s v="CTU FLEVOKUST BV"/>
    <n v="380"/>
    <e v="#N/A"/>
    <n v="35"/>
    <n v="0"/>
    <n v="2"/>
    <s v="NIGHT"/>
    <s v="CTU FLEVOKUST BVNIGHT"/>
    <n v="380"/>
    <n v="0"/>
    <n v="380"/>
    <m/>
  </r>
  <r>
    <s v="MARCHEN MAERSK"/>
    <s v="Rotterdam"/>
    <d v="2024-10-06T22:18:00"/>
    <x v="93"/>
    <x v="2"/>
    <s v="MAERSK"/>
    <s v="CAAU9041777"/>
    <s v="SIMEI LELYSTAD"/>
    <d v="2024-10-07T23:00:00"/>
    <d v="2024-10-08T14:40:00"/>
    <x v="1114"/>
    <d v="2024-10-08T15:00:00"/>
    <x v="0"/>
    <s v="NO"/>
    <n v="0"/>
    <n v="41"/>
    <x v="9"/>
    <d v="2024-10-08T14:40:00"/>
    <d v="1899-12-31T00:42:00"/>
    <n v="24.700000000011642"/>
    <x v="0"/>
    <x v="75"/>
    <n v="15.499999999883585"/>
    <s v="SI"/>
    <d v="1899-12-31T16:12:00"/>
    <n v="40.199999999895226"/>
    <d v="1899-12-30T00:10:00"/>
    <s v="SI"/>
    <n v="0.16666666668606922"/>
    <d v="1899-12-31T16:42:00"/>
    <n v="40.699999999953434"/>
    <x v="0"/>
    <d v="1899-12-30T14:30:00"/>
    <s v="NO"/>
    <s v="CAAU9041777"/>
    <s v="OM TRANSPORT"/>
    <n v="475"/>
    <e v="#N/A"/>
    <n v="50"/>
    <n v="0"/>
    <n v="2"/>
    <s v="WEEK"/>
    <s v="OM TRANSPORTWEEK"/>
    <n v="475"/>
    <n v="25"/>
    <n v="500"/>
    <m/>
  </r>
  <r>
    <s v="MARCHEN MAERSK"/>
    <s v="Rotterdam"/>
    <d v="2024-10-06T22:18:00"/>
    <x v="93"/>
    <x v="3"/>
    <s v="MAERSK"/>
    <s v="CAAU9042460"/>
    <s v="SIMEI LELYSTAD"/>
    <d v="2024-10-07T23:00:00"/>
    <d v="2024-10-07T21:10:00"/>
    <x v="1105"/>
    <d v="2024-10-07T21:10:00"/>
    <x v="0"/>
    <s v="NO"/>
    <n v="1"/>
    <n v="41"/>
    <x v="9"/>
    <d v="2024-10-07T21:10:00"/>
    <d v="1899-12-31T00:42:00"/>
    <n v="24.700000000011642"/>
    <x v="0"/>
    <x v="1"/>
    <n v="0"/>
    <s v="SI"/>
    <d v="1899-12-31T00:42:00"/>
    <n v="24.700000000011642"/>
    <d v="1899-12-30T00:00:00"/>
    <s v="SI"/>
    <n v="0"/>
    <d v="1899-12-30T22:52:00"/>
    <n v="22.866666666639503"/>
    <x v="0"/>
    <d v="1899-12-30T23:00:00"/>
    <s v="NIGHT"/>
    <s v="CAAU9042460"/>
    <s v="MSI"/>
    <n v="530"/>
    <e v="#N/A"/>
    <n v="50"/>
    <n v="50"/>
    <n v="1"/>
    <s v="NIGHT"/>
    <s v="MSINIGHT"/>
    <n v="580"/>
    <n v="25"/>
    <n v="605"/>
    <m/>
  </r>
  <r>
    <s v="MARCHEN MAERSK"/>
    <s v="Rotterdam"/>
    <d v="2024-10-06T22:18:00"/>
    <x v="93"/>
    <x v="0"/>
    <s v="MAERSK"/>
    <s v="DFSU7081517"/>
    <s v="SIMEI LELYSTAD"/>
    <d v="2024-10-07T23:00:00"/>
    <d v="2024-10-09T10:30:00"/>
    <x v="1115"/>
    <d v="2024-10-09T10:45:00"/>
    <x v="1"/>
    <s v="NO"/>
    <n v="1"/>
    <n v="41"/>
    <x v="9"/>
    <d v="2024-10-09T10:30:00"/>
    <d v="1899-12-31T00:42:00"/>
    <n v="24.700000000011642"/>
    <x v="0"/>
    <x v="48"/>
    <n v="34.999999999883585"/>
    <s v="NO"/>
    <d v="1900-01-01T11:42:00"/>
    <n v="59.699999999895226"/>
    <d v="1899-12-30T00:30:00"/>
    <s v="SI"/>
    <n v="0.50000000005820766"/>
    <d v="1900-01-01T12:27:00"/>
    <n v="60.449999999895226"/>
    <x v="1"/>
    <d v="1899-12-30T10:00:00"/>
    <s v="NO"/>
    <s v="DFSU7081517"/>
    <s v="CTU FLEVOKUST BV"/>
    <n v="380"/>
    <e v="#N/A"/>
    <n v="35"/>
    <n v="35"/>
    <n v="3"/>
    <s v="WEEK"/>
    <s v="CTU FLEVOKUST BVWEEK"/>
    <n v="415"/>
    <n v="0"/>
    <n v="415"/>
    <m/>
  </r>
  <r>
    <s v="MARCHEN MAERSK"/>
    <s v="Rotterdam"/>
    <d v="2024-10-06T22:18:00"/>
    <x v="93"/>
    <x v="0"/>
    <s v="MAERSK"/>
    <s v="GAOU7175969"/>
    <s v="LELYSTAD"/>
    <d v="2024-10-07T23:00:00"/>
    <d v="2024-10-09T18:44:00"/>
    <x v="1116"/>
    <d v="2024-10-09T20:15:00"/>
    <x v="1"/>
    <s v="NO"/>
    <n v="0"/>
    <n v="41"/>
    <x v="9"/>
    <d v="2024-10-09T18:44:00"/>
    <d v="1899-12-31T00:42:00"/>
    <n v="24.700000000011642"/>
    <x v="0"/>
    <x v="106"/>
    <n v="43.999999999883585"/>
    <s v="NO"/>
    <d v="1900-01-01T20:42:00"/>
    <n v="68.699999999895226"/>
    <d v="1899-12-30T00:00:00"/>
    <s v="SI"/>
    <n v="0"/>
    <d v="1900-01-01T21:57:00"/>
    <n v="69.949999999953434"/>
    <x v="1"/>
    <d v="1899-12-30T19:00:00"/>
    <s v="NO"/>
    <s v="GAOU7175969"/>
    <s v="CTU FLEVOKUST BV"/>
    <n v="380"/>
    <e v="#N/A"/>
    <n v="35"/>
    <n v="0"/>
    <n v="3"/>
    <s v="WEEK"/>
    <s v="CTU FLEVOKUST BVWEEK"/>
    <n v="380"/>
    <n v="0"/>
    <n v="380"/>
    <m/>
  </r>
  <r>
    <s v="MARCHEN MAERSK"/>
    <s v="Rotterdam"/>
    <d v="2024-10-06T22:18:00"/>
    <x v="93"/>
    <x v="2"/>
    <s v="MAERSK"/>
    <s v="GCXU2550890"/>
    <s v="LELYSTAD"/>
    <d v="2024-10-07T23:00:00"/>
    <d v="2024-10-07T22:45:00"/>
    <x v="1117"/>
    <d v="2024-10-07T23:00:00"/>
    <x v="0"/>
    <s v="NO"/>
    <n v="0"/>
    <n v="41"/>
    <x v="9"/>
    <d v="2024-10-07T22:45:00"/>
    <d v="1899-12-31T00:42:00"/>
    <n v="24.700000000011642"/>
    <x v="0"/>
    <x v="8"/>
    <n v="6"/>
    <s v="SI"/>
    <d v="1899-12-31T06:42:00"/>
    <n v="30.700000000011642"/>
    <d v="1899-12-30T00:00:00"/>
    <s v="SI"/>
    <n v="0"/>
    <d v="1899-12-31T00:42:00"/>
    <n v="24.700000000011642"/>
    <x v="0"/>
    <d v="1899-12-30T05:00:00"/>
    <s v="NO"/>
    <s v="GCXU2550890"/>
    <s v="OM TRANSPORT"/>
    <n v="475"/>
    <n v="110"/>
    <n v="50"/>
    <n v="0"/>
    <n v="2"/>
    <s v="WEEK"/>
    <s v="OM TRANSPORTWEEK"/>
    <n v="585"/>
    <n v="25"/>
    <n v="610"/>
    <m/>
  </r>
  <r>
    <s v="MARCHEN MAERSK"/>
    <s v="Rotterdam"/>
    <d v="2024-10-06T22:18:00"/>
    <x v="93"/>
    <x v="0"/>
    <s v="MAERSK"/>
    <s v="HASU4143686"/>
    <s v="LELYSTAD"/>
    <d v="2024-10-07T23:00:00"/>
    <d v="2024-10-09T15:01:00"/>
    <x v="1110"/>
    <d v="2024-10-10T12:20:00"/>
    <x v="1"/>
    <s v="CLEANING"/>
    <n v="0"/>
    <n v="41"/>
    <x v="9"/>
    <d v="2024-10-09T15:01:00"/>
    <d v="1899-12-31T00:42:00"/>
    <n v="24.700000000011642"/>
    <x v="0"/>
    <x v="80"/>
    <n v="40.999999999883585"/>
    <s v="NO"/>
    <d v="1900-01-01T17:42:00"/>
    <n v="65.699999999895226"/>
    <d v="1899-12-30T00:00:00"/>
    <s v="SI"/>
    <n v="0"/>
    <d v="1900-01-02T14:02:00"/>
    <n v="86.033333333325572"/>
    <x v="1"/>
    <d v="1899-12-30T16:00:00"/>
    <s v="NO"/>
    <s v="HASU4143686"/>
    <s v="CTU FLEVOKUST BV"/>
    <n v="380"/>
    <n v="100"/>
    <n v="35"/>
    <n v="0"/>
    <n v="3"/>
    <s v="WEEK"/>
    <s v="CTU FLEVOKUST BVWEEK"/>
    <n v="480"/>
    <n v="0"/>
    <n v="480"/>
    <m/>
  </r>
  <r>
    <s v="MARCHEN MAERSK"/>
    <s v="Rotterdam"/>
    <d v="2024-10-06T22:18:00"/>
    <x v="93"/>
    <x v="0"/>
    <s v="MAERSK"/>
    <s v="HASU4233732"/>
    <s v="LELYSTAD"/>
    <d v="2024-10-07T23:00:00"/>
    <d v="2024-10-09T12:18:00"/>
    <x v="1118"/>
    <d v="2024-10-09T14:45:00"/>
    <x v="1"/>
    <s v="NO"/>
    <n v="0"/>
    <n v="41"/>
    <x v="9"/>
    <d v="2024-10-09T12:18:00"/>
    <d v="1899-12-31T00:42:00"/>
    <n v="24.700000000011642"/>
    <x v="0"/>
    <x v="96"/>
    <n v="37.999999999883585"/>
    <s v="NO"/>
    <d v="1900-01-01T14:42:00"/>
    <n v="62.699999999895226"/>
    <d v="1899-12-30T00:00:00"/>
    <s v="SI"/>
    <n v="0"/>
    <d v="1900-01-01T16:27:00"/>
    <n v="64.450000000011642"/>
    <x v="1"/>
    <d v="1899-12-30T13:00:00"/>
    <s v="NO"/>
    <s v="HASU4233732"/>
    <s v="CTU FLEVOKUST BV"/>
    <n v="380"/>
    <e v="#N/A"/>
    <n v="35"/>
    <n v="0"/>
    <n v="3"/>
    <s v="WEEK"/>
    <s v="CTU FLEVOKUST BVWEEK"/>
    <n v="380"/>
    <n v="0"/>
    <n v="380"/>
    <m/>
  </r>
  <r>
    <s v="MARCHEN MAERSK"/>
    <s v="Rotterdam"/>
    <d v="2024-10-06T22:18:00"/>
    <x v="93"/>
    <x v="0"/>
    <s v="MAERSK"/>
    <s v="MAEU9188004"/>
    <s v="SIMEI LELYSTAD"/>
    <d v="2024-10-07T23:00:00"/>
    <d v="2024-10-09T17:25:00"/>
    <x v="1119"/>
    <d v="2024-10-09T17:36:00"/>
    <x v="1"/>
    <s v="NO"/>
    <n v="0"/>
    <n v="41"/>
    <x v="9"/>
    <d v="2024-10-09T17:25:00"/>
    <d v="1899-12-31T00:42:00"/>
    <n v="24.700000000011642"/>
    <x v="0"/>
    <x v="120"/>
    <n v="42.999999999941792"/>
    <s v="NO"/>
    <d v="1900-01-01T19:42:00"/>
    <n v="67.699999999953434"/>
    <d v="1899-12-30T00:00:00"/>
    <s v="SI"/>
    <n v="0"/>
    <d v="1900-01-01T19:18:00"/>
    <n v="67.299999999871943"/>
    <x v="1"/>
    <d v="1899-12-30T18:00:00"/>
    <s v="NO"/>
    <s v="MAEU9188004"/>
    <s v="CTU FLEVOKUST BV"/>
    <n v="380"/>
    <e v="#N/A"/>
    <n v="35"/>
    <n v="0"/>
    <n v="3"/>
    <s v="WEEK"/>
    <s v="CTU FLEVOKUST BVWEEK"/>
    <n v="380"/>
    <n v="0"/>
    <n v="380"/>
    <m/>
  </r>
  <r>
    <s v="MARCHEN MAERSK"/>
    <s v="Rotterdam"/>
    <d v="2024-10-06T22:18:00"/>
    <x v="93"/>
    <x v="0"/>
    <s v="MAERSK"/>
    <s v="MAEU9237578"/>
    <s v="LELYSTAD"/>
    <d v="2024-10-07T23:00:00"/>
    <d v="2024-10-09T08:42:00"/>
    <x v="1111"/>
    <d v="2024-10-09T10:30:00"/>
    <x v="1"/>
    <s v="NO"/>
    <n v="0"/>
    <n v="41"/>
    <x v="9"/>
    <d v="2024-10-09T08:42:00"/>
    <d v="1899-12-31T00:42:00"/>
    <n v="24.700000000011642"/>
    <x v="0"/>
    <x v="46"/>
    <n v="33.999999999941792"/>
    <s v="NO"/>
    <d v="1900-01-01T10:42:00"/>
    <n v="58.699999999953434"/>
    <d v="1899-12-30T00:00:00"/>
    <s v="SI"/>
    <n v="0"/>
    <d v="1900-01-01T12:12:00"/>
    <n v="60.199999999953434"/>
    <x v="1"/>
    <d v="1899-12-30T09:00:00"/>
    <s v="NO"/>
    <s v="MAEU9237578"/>
    <s v="CTU FLEVOKUST BV"/>
    <n v="380"/>
    <e v="#N/A"/>
    <n v="35"/>
    <n v="0"/>
    <n v="3"/>
    <s v="WEEK"/>
    <s v="CTU FLEVOKUST BVWEEK"/>
    <n v="380"/>
    <n v="0"/>
    <n v="380"/>
    <m/>
  </r>
  <r>
    <s v="MARCHEN MAERSK"/>
    <s v="Rotterdam"/>
    <d v="2024-10-06T22:18:00"/>
    <x v="93"/>
    <x v="0"/>
    <s v="MAERSK"/>
    <s v="MAEU9240062"/>
    <s v="SIMEI LELYSTAD"/>
    <d v="2024-10-07T23:00:00"/>
    <d v="2024-10-08T17:19:00"/>
    <x v="1112"/>
    <d v="2024-10-08T17:30:00"/>
    <x v="1"/>
    <s v="NO"/>
    <n v="0"/>
    <n v="41"/>
    <x v="9"/>
    <d v="2024-10-08T17:19:00"/>
    <d v="1899-12-31T00:42:00"/>
    <n v="24.700000000011642"/>
    <x v="0"/>
    <x v="12"/>
    <n v="18"/>
    <s v="SI"/>
    <d v="1899-12-31T18:42:00"/>
    <n v="42.700000000011642"/>
    <d v="1899-12-30T00:19:00"/>
    <s v="SI"/>
    <n v="0.31666666665114462"/>
    <d v="1899-12-31T19:12:00"/>
    <n v="43.199999999895226"/>
    <x v="0"/>
    <d v="1899-12-30T17:00:00"/>
    <s v="NO"/>
    <s v="MAEU9240062"/>
    <s v="CTU FLEVOKUST BV"/>
    <n v="380"/>
    <e v="#N/A"/>
    <n v="35"/>
    <n v="0"/>
    <n v="2"/>
    <s v="WEEK"/>
    <s v="CTU FLEVOKUST BVWEEK"/>
    <n v="380"/>
    <n v="0"/>
    <n v="380"/>
    <m/>
  </r>
  <r>
    <s v="MARCHEN MAERSK"/>
    <s v="Rotterdam"/>
    <d v="2024-10-06T22:18:00"/>
    <x v="93"/>
    <x v="0"/>
    <s v="MAERSK"/>
    <s v="MAEU9245383"/>
    <s v="LELYSTAD"/>
    <d v="2024-10-07T23:00:00"/>
    <d v="2024-10-09T06:38:00"/>
    <x v="1120"/>
    <d v="2024-10-09T07:20:00"/>
    <x v="1"/>
    <s v="NO"/>
    <n v="1"/>
    <n v="41"/>
    <x v="9"/>
    <d v="2024-10-09T06:38:00"/>
    <d v="1899-12-31T00:42:00"/>
    <n v="24.700000000011642"/>
    <x v="0"/>
    <x v="33"/>
    <n v="31.999999999883585"/>
    <s v="NO"/>
    <d v="1900-01-01T08:42:00"/>
    <n v="56.699999999895226"/>
    <d v="1899-12-30T00:00:00"/>
    <s v="SI"/>
    <n v="0"/>
    <d v="1900-01-01T09:02:00"/>
    <n v="57.033333333267365"/>
    <x v="1"/>
    <d v="1899-12-30T07:00:00"/>
    <s v="NO"/>
    <s v="MAEU9245383"/>
    <s v="CTU FLEVOKUST BV"/>
    <n v="380"/>
    <e v="#N/A"/>
    <n v="35"/>
    <n v="35"/>
    <n v="3"/>
    <s v="WEEK"/>
    <s v="CTU FLEVOKUST BVWEEK"/>
    <n v="415"/>
    <n v="0"/>
    <n v="415"/>
    <m/>
  </r>
  <r>
    <s v="MARCHEN MAERSK"/>
    <s v="Rotterdam"/>
    <d v="2024-10-06T22:18:00"/>
    <x v="93"/>
    <x v="3"/>
    <s v="MAERSK"/>
    <s v="MAEU9259073"/>
    <s v="SIMEI LELYSTAD"/>
    <d v="2024-10-07T23:00:00"/>
    <d v="2024-10-08T06:37:00"/>
    <x v="1121"/>
    <d v="2024-10-08T06:45:00"/>
    <x v="0"/>
    <s v="NO"/>
    <n v="0"/>
    <n v="41"/>
    <x v="9"/>
    <d v="2024-10-08T06:37:00"/>
    <d v="1899-12-31T00:42:00"/>
    <n v="24.700000000011642"/>
    <x v="0"/>
    <x v="0"/>
    <n v="7.5"/>
    <s v="SI"/>
    <d v="1899-12-31T08:12:00"/>
    <n v="32.200000000011642"/>
    <d v="1899-12-30T00:07:00"/>
    <s v="SI"/>
    <n v="0.11666666652308777"/>
    <d v="1899-12-31T08:27:00"/>
    <n v="32.449999999953434"/>
    <x v="0"/>
    <d v="1899-12-30T06:30:00"/>
    <s v="NO"/>
    <s v="MAEU9259073"/>
    <s v="MSI"/>
    <n v="480"/>
    <e v="#N/A"/>
    <n v="50"/>
    <n v="0"/>
    <n v="2"/>
    <s v="WEEK"/>
    <s v="MSIWEEK"/>
    <n v="480"/>
    <n v="25"/>
    <n v="505"/>
    <m/>
  </r>
  <r>
    <s v="MARCHEN MAERSK"/>
    <s v="Rotterdam"/>
    <d v="2024-10-06T22:18:00"/>
    <x v="93"/>
    <x v="0"/>
    <s v="MAERSK"/>
    <s v="MRKU2071964"/>
    <s v="XPO TALLER LELYSTAD"/>
    <d v="2024-10-07T23:00:00"/>
    <d v="2024-10-09T01:50:00"/>
    <x v="1122"/>
    <d v="2024-10-09T01:55:00"/>
    <x v="1"/>
    <s v="NO"/>
    <n v="0"/>
    <n v="41"/>
    <x v="9"/>
    <d v="2024-10-09T01:50:00"/>
    <d v="1899-12-31T00:42:00"/>
    <n v="24.700000000011642"/>
    <x v="0"/>
    <x v="26"/>
    <n v="24.999999999941792"/>
    <s v="NO"/>
    <d v="1900-01-01T01:42:00"/>
    <n v="49.699999999953434"/>
    <d v="1899-12-30T01:50:00"/>
    <s v="NO"/>
    <n v="1.8333333333721384"/>
    <d v="1900-01-01T03:37:00"/>
    <n v="51.616666666581295"/>
    <x v="1"/>
    <d v="1899-12-30T00:00:00"/>
    <s v="NIGHT"/>
    <s v="MRKU2071964"/>
    <s v="CTU FLEVOKUST BV"/>
    <n v="380"/>
    <e v="#N/A"/>
    <n v="35"/>
    <n v="0"/>
    <n v="3"/>
    <s v="NIGHT"/>
    <s v="CTU FLEVOKUST BVNIGHT"/>
    <n v="380"/>
    <n v="0"/>
    <n v="380"/>
    <m/>
  </r>
  <r>
    <s v="MARCHEN MAERSK"/>
    <s v="Rotterdam"/>
    <d v="2024-10-06T22:18:00"/>
    <x v="93"/>
    <x v="3"/>
    <s v="MAERSK"/>
    <s v="MRKU2398448"/>
    <s v="SIMEI LELYSTAD"/>
    <d v="2024-10-07T23:00:00"/>
    <d v="2024-10-08T01:51:00"/>
    <x v="1123"/>
    <d v="2024-10-08T02:10:00"/>
    <x v="0"/>
    <s v="NO"/>
    <n v="0"/>
    <n v="41"/>
    <x v="9"/>
    <d v="2024-10-08T01:51:00"/>
    <d v="1899-12-31T00:42:00"/>
    <n v="24.700000000011642"/>
    <x v="0"/>
    <x v="6"/>
    <n v="3"/>
    <s v="SI"/>
    <d v="1899-12-31T03:42:00"/>
    <n v="27.700000000011642"/>
    <d v="1899-12-30T00:00:00"/>
    <s v="SI"/>
    <n v="0"/>
    <d v="1899-12-31T03:52:00"/>
    <n v="27.866666666697711"/>
    <x v="0"/>
    <d v="1899-12-30T02:00:00"/>
    <s v="NIGHT"/>
    <s v="MRKU2398448"/>
    <s v="MSI"/>
    <n v="530"/>
    <e v="#N/A"/>
    <n v="50"/>
    <n v="0"/>
    <n v="2"/>
    <s v="NIGHT"/>
    <s v="MSINIGHT"/>
    <n v="530"/>
    <n v="25"/>
    <n v="555"/>
    <m/>
  </r>
  <r>
    <s v="MARCHEN MAERSK"/>
    <s v="Rotterdam"/>
    <d v="2024-10-06T22:18:00"/>
    <x v="93"/>
    <x v="0"/>
    <s v="MAERSK"/>
    <s v="MRKU2577567"/>
    <s v="LELYSTAD"/>
    <d v="2024-10-07T23:00:00"/>
    <d v="2024-10-09T00:04:00"/>
    <x v="1124"/>
    <d v="2024-10-09T03:00:00"/>
    <x v="1"/>
    <s v="NO"/>
    <n v="1"/>
    <n v="41"/>
    <x v="9"/>
    <d v="2024-10-09T00:04:00"/>
    <d v="1899-12-31T00:42:00"/>
    <n v="24.700000000011642"/>
    <x v="0"/>
    <x v="63"/>
    <n v="24"/>
    <s v="SI"/>
    <d v="1900-01-01T00:42:00"/>
    <n v="48.700000000011642"/>
    <d v="1899-12-30T01:04:00"/>
    <s v="NO"/>
    <n v="1.0666666666511446"/>
    <d v="1900-01-01T04:42:00"/>
    <n v="52.699999999953434"/>
    <x v="1"/>
    <d v="1899-12-30T23:00:00"/>
    <s v="NIGHT"/>
    <s v="MRKU2577567"/>
    <s v="CTU FLEVOKUST BV"/>
    <n v="380"/>
    <e v="#N/A"/>
    <n v="35"/>
    <n v="35"/>
    <n v="2"/>
    <s v="NIGHT"/>
    <s v="CTU FLEVOKUST BVNIGHT"/>
    <n v="415"/>
    <n v="0"/>
    <n v="415"/>
    <m/>
  </r>
  <r>
    <s v="MARCHEN MAERSK"/>
    <s v="Rotterdam"/>
    <d v="2024-10-06T22:18:00"/>
    <x v="93"/>
    <x v="2"/>
    <s v="MAERSK"/>
    <s v="MRKU2651833"/>
    <s v="SIMEI LELYSTAD"/>
    <d v="2024-10-07T23:00:00"/>
    <d v="2024-10-08T08:00:00"/>
    <x v="1125"/>
    <d v="2024-10-08T08:17:00"/>
    <x v="0"/>
    <s v="NO"/>
    <n v="0"/>
    <n v="41"/>
    <x v="9"/>
    <d v="2024-10-08T08:00:00"/>
    <d v="1899-12-31T00:42:00"/>
    <n v="24.700000000011642"/>
    <x v="0"/>
    <x v="19"/>
    <n v="9"/>
    <s v="SI"/>
    <d v="1899-12-31T09:42:00"/>
    <n v="33.700000000011642"/>
    <d v="1899-12-30T00:00:00"/>
    <s v="SI"/>
    <n v="0"/>
    <d v="1899-12-31T09:59:00"/>
    <n v="33.983333333220799"/>
    <x v="0"/>
    <d v="1899-12-30T08:00:00"/>
    <s v="NO"/>
    <s v="MRKU2651833"/>
    <s v="OM TRANSPORT"/>
    <n v="475"/>
    <e v="#N/A"/>
    <n v="50"/>
    <n v="0"/>
    <n v="2"/>
    <s v="WEEK"/>
    <s v="OM TRANSPORTWEEK"/>
    <n v="475"/>
    <n v="25"/>
    <n v="500"/>
    <m/>
  </r>
  <r>
    <s v="MARCHEN MAERSK"/>
    <s v="Rotterdam"/>
    <d v="2024-10-06T22:18:00"/>
    <x v="93"/>
    <x v="0"/>
    <s v="MAERSK"/>
    <s v="MRKU3534451"/>
    <s v="LELYSTAD"/>
    <d v="2024-10-07T23:00:00"/>
    <d v="2024-10-08T22:20:00"/>
    <x v="1126"/>
    <d v="2024-10-08T22:40:00"/>
    <x v="1"/>
    <s v="NO"/>
    <n v="1"/>
    <n v="41"/>
    <x v="9"/>
    <d v="2024-10-08T22:20:00"/>
    <d v="1899-12-31T00:42:00"/>
    <n v="24.700000000011642"/>
    <x v="0"/>
    <x v="20"/>
    <n v="22.999999999883585"/>
    <s v="SI"/>
    <d v="1899-12-31T23:42:00"/>
    <n v="47.699999999895226"/>
    <d v="1899-12-30T00:20:00"/>
    <s v="SI"/>
    <n v="0.33333333337213844"/>
    <d v="1900-01-01T00:22:00"/>
    <n v="48.366666666639503"/>
    <x v="1"/>
    <d v="1899-12-30T22:00:00"/>
    <s v="NIGHT"/>
    <s v="MRKU3534451"/>
    <s v="CTU FLEVOKUST BV"/>
    <n v="380"/>
    <e v="#N/A"/>
    <n v="35"/>
    <n v="35"/>
    <n v="2"/>
    <s v="NIGHT"/>
    <s v="CTU FLEVOKUST BVNIGHT"/>
    <n v="415"/>
    <n v="0"/>
    <n v="415"/>
    <m/>
  </r>
  <r>
    <s v="MARCHEN MAERSK"/>
    <s v="Rotterdam"/>
    <d v="2024-10-06T22:18:00"/>
    <x v="93"/>
    <x v="0"/>
    <s v="MAERSK"/>
    <s v="MRKU3803910"/>
    <s v="SIMEI LELYSTAD"/>
    <d v="2024-10-07T23:00:00"/>
    <d v="2024-10-09T06:00:00"/>
    <x v="1127"/>
    <d v="2024-10-09T06:10:00"/>
    <x v="1"/>
    <s v="NO"/>
    <n v="0"/>
    <n v="41"/>
    <x v="9"/>
    <d v="2024-10-09T06:00:00"/>
    <d v="1899-12-31T00:42:00"/>
    <n v="24.700000000011642"/>
    <x v="0"/>
    <x v="11"/>
    <n v="30.999999999941792"/>
    <s v="NO"/>
    <d v="1900-01-01T07:42:00"/>
    <n v="55.699999999953434"/>
    <d v="1899-12-30T00:00:00"/>
    <s v="SI"/>
    <n v="0"/>
    <d v="1900-01-01T07:52:00"/>
    <n v="55.866666666639503"/>
    <x v="1"/>
    <d v="1899-12-30T06:00:00"/>
    <s v="NO"/>
    <s v="MRKU3803910"/>
    <s v="CTU FLEVOKUST BV"/>
    <n v="380"/>
    <e v="#N/A"/>
    <n v="35"/>
    <n v="0"/>
    <n v="3"/>
    <s v="WEEK"/>
    <s v="CTU FLEVOKUST BVWEEK"/>
    <n v="380"/>
    <n v="0"/>
    <n v="380"/>
    <m/>
  </r>
  <r>
    <s v="MARCHEN MAERSK"/>
    <s v="Rotterdam"/>
    <d v="2024-10-06T22:18:00"/>
    <x v="93"/>
    <x v="0"/>
    <s v="MAERSK"/>
    <s v="MRKU4024278"/>
    <s v="SIMEI LELYSTAD"/>
    <d v="2024-10-07T23:00:00"/>
    <d v="2024-10-08T07:35:00"/>
    <x v="1125"/>
    <d v="2024-10-08T07:42:00"/>
    <x v="0"/>
    <s v="NO"/>
    <n v="0"/>
    <n v="41"/>
    <x v="9"/>
    <d v="2024-10-08T07:35:00"/>
    <d v="1899-12-31T00:42:00"/>
    <n v="24.700000000011642"/>
    <x v="0"/>
    <x v="19"/>
    <n v="9"/>
    <s v="SI"/>
    <d v="1899-12-31T09:42:00"/>
    <n v="33.700000000011642"/>
    <d v="1899-12-30T00:00:00"/>
    <s v="SI"/>
    <n v="0"/>
    <d v="1899-12-31T09:24:00"/>
    <n v="33.399999999906868"/>
    <x v="0"/>
    <d v="1899-12-30T08:00:00"/>
    <s v="NO"/>
    <s v="MRKU4024278"/>
    <s v="CTU FLEVOKUST BV"/>
    <n v="520"/>
    <e v="#N/A"/>
    <n v="35"/>
    <n v="0"/>
    <n v="2"/>
    <s v="WEEK"/>
    <s v="CTU FLEVOKUST BVWEEK"/>
    <n v="520"/>
    <n v="0"/>
    <n v="520"/>
    <m/>
  </r>
  <r>
    <s v="MARCHEN MAERSK"/>
    <s v="Rotterdam"/>
    <d v="2024-10-06T22:18:00"/>
    <x v="93"/>
    <x v="1"/>
    <s v="MAERSK"/>
    <s v="MRKU5210750"/>
    <s v="SIMEI LELYSTAD"/>
    <d v="2024-10-07T23:00:00"/>
    <d v="2024-10-08T05:14:00"/>
    <x v="1117"/>
    <d v="2024-10-08T05:20:00"/>
    <x v="0"/>
    <s v="NO"/>
    <n v="0"/>
    <n v="41"/>
    <x v="9"/>
    <d v="2024-10-08T05:14:00"/>
    <d v="1899-12-31T00:42:00"/>
    <n v="24.700000000011642"/>
    <x v="0"/>
    <x v="8"/>
    <n v="6"/>
    <s v="SI"/>
    <d v="1899-12-31T06:42:00"/>
    <n v="30.700000000011642"/>
    <d v="1899-12-30T00:14:00"/>
    <s v="SI"/>
    <n v="0.23333333322079852"/>
    <d v="1899-12-31T07:02:00"/>
    <n v="31.033333333209157"/>
    <x v="0"/>
    <d v="1899-12-30T05:00:00"/>
    <s v="NO"/>
    <s v="MRKU5210750"/>
    <s v="LOGIX"/>
    <n v="530"/>
    <e v="#N/A"/>
    <n v="50"/>
    <n v="0"/>
    <n v="2"/>
    <s v="WEEK"/>
    <s v="LOGIXWEEK"/>
    <n v="530"/>
    <n v="25"/>
    <n v="555"/>
    <m/>
  </r>
  <r>
    <s v="MARCHEN MAERSK"/>
    <s v="Rotterdam"/>
    <d v="2024-10-06T22:18:00"/>
    <x v="93"/>
    <x v="0"/>
    <s v="MAERSK"/>
    <s v="MRKU5273249"/>
    <s v="XPO TALLER LELYSTAD"/>
    <d v="2024-10-07T23:00:00"/>
    <d v="2024-10-09T23:33:00"/>
    <x v="1128"/>
    <d v="2024-10-10T01:20:00"/>
    <x v="1"/>
    <s v="NO"/>
    <n v="2"/>
    <n v="41"/>
    <x v="9"/>
    <d v="2024-10-09T23:33:00"/>
    <d v="1899-12-31T00:42:00"/>
    <n v="24.700000000011642"/>
    <x v="0"/>
    <x v="133"/>
    <n v="49.999999999883585"/>
    <s v="NO"/>
    <d v="1900-01-02T02:42:00"/>
    <n v="74.699999999895226"/>
    <d v="1899-12-30T00:00:00"/>
    <s v="SI"/>
    <n v="0"/>
    <d v="1900-01-02T03:02:00"/>
    <n v="75.033333333267365"/>
    <x v="1"/>
    <d v="1899-12-30T01:00:00"/>
    <s v="NIGHT"/>
    <s v="MRKU5273249"/>
    <s v="CTU FLEVOKUST BV"/>
    <n v="380"/>
    <e v="#N/A"/>
    <n v="35"/>
    <n v="70"/>
    <n v="4"/>
    <s v="NIGHT"/>
    <s v="CTU FLEVOKUST BVNIGHT"/>
    <n v="450"/>
    <n v="0"/>
    <n v="450"/>
    <m/>
  </r>
  <r>
    <s v="MARCHEN MAERSK"/>
    <s v="Rotterdam"/>
    <d v="2024-10-06T22:18:00"/>
    <x v="93"/>
    <x v="0"/>
    <s v="MAERSK"/>
    <s v="MRKU5350319"/>
    <s v="SIMEI LELYSTAD"/>
    <d v="2024-10-07T23:00:00"/>
    <d v="2024-10-09T07:40:00"/>
    <x v="1120"/>
    <d v="2024-10-09T07:50:00"/>
    <x v="1"/>
    <s v="NO"/>
    <n v="0"/>
    <n v="41"/>
    <x v="9"/>
    <d v="2024-10-09T07:40:00"/>
    <d v="1899-12-31T00:42:00"/>
    <n v="24.700000000011642"/>
    <x v="0"/>
    <x v="33"/>
    <n v="31.999999999883585"/>
    <s v="NO"/>
    <d v="1900-01-01T08:42:00"/>
    <n v="56.699999999895226"/>
    <d v="1899-12-30T00:40:00"/>
    <s v="SI"/>
    <n v="0.66666666674427688"/>
    <d v="1900-01-01T09:32:00"/>
    <n v="57.533333333325572"/>
    <x v="1"/>
    <d v="1899-12-30T07:00:00"/>
    <s v="NO"/>
    <s v="MRKU5350319"/>
    <s v="CTU FLEVOKUST BV"/>
    <n v="380"/>
    <e v="#N/A"/>
    <n v="35"/>
    <n v="0"/>
    <n v="3"/>
    <s v="WEEK"/>
    <s v="CTU FLEVOKUST BVWEEK"/>
    <n v="380"/>
    <n v="0"/>
    <n v="380"/>
    <m/>
  </r>
  <r>
    <s v="MARCHEN MAERSK"/>
    <s v="Rotterdam"/>
    <d v="2024-10-06T22:18:00"/>
    <x v="93"/>
    <x v="3"/>
    <s v="MAERSK"/>
    <s v="MRKU5470232"/>
    <s v="SIMEI LELYSTAD"/>
    <d v="2024-10-07T23:00:00"/>
    <d v="2024-10-08T13:40:00"/>
    <x v="1129"/>
    <d v="2024-10-08T14:00:00"/>
    <x v="0"/>
    <s v="NO"/>
    <n v="0"/>
    <n v="41"/>
    <x v="9"/>
    <d v="2024-10-08T13:40:00"/>
    <d v="1899-12-31T00:42:00"/>
    <n v="24.700000000011642"/>
    <x v="0"/>
    <x v="14"/>
    <n v="13.999999999883585"/>
    <s v="SI"/>
    <d v="1899-12-31T14:42:00"/>
    <n v="38.699999999895226"/>
    <d v="1899-12-30T00:40:00"/>
    <s v="SI"/>
    <n v="0.66666666674427688"/>
    <d v="1899-12-31T15:42:00"/>
    <n v="39.700000000011642"/>
    <x v="0"/>
    <d v="1899-12-30T13:00:00"/>
    <s v="NO"/>
    <s v="MRKU5470232"/>
    <s v="MSI"/>
    <n v="480"/>
    <e v="#N/A"/>
    <n v="50"/>
    <n v="0"/>
    <n v="2"/>
    <s v="WEEK"/>
    <s v="MSIWEEK"/>
    <n v="480"/>
    <n v="25"/>
    <n v="505"/>
    <m/>
  </r>
  <r>
    <s v="MARCHEN MAERSK"/>
    <s v="Rotterdam"/>
    <d v="2024-10-06T22:18:00"/>
    <x v="93"/>
    <x v="0"/>
    <s v="MAERSK"/>
    <s v="MRKU5470973"/>
    <s v="SIMEI LELYSTAD"/>
    <d v="2024-10-07T23:00:00"/>
    <d v="2024-10-10T07:40:00"/>
    <x v="1106"/>
    <d v="2024-10-10T07:50:00"/>
    <x v="1"/>
    <s v="NO"/>
    <n v="1"/>
    <n v="41"/>
    <x v="9"/>
    <d v="2024-10-10T07:40:00"/>
    <d v="1899-12-31T00:42:00"/>
    <n v="24.700000000011642"/>
    <x v="0"/>
    <x v="134"/>
    <n v="56.499999999941792"/>
    <s v="NO"/>
    <d v="1900-01-02T09:12:00"/>
    <n v="81.199999999953434"/>
    <d v="1899-12-30T00:10:00"/>
    <s v="SI"/>
    <n v="0.16666666668606922"/>
    <d v="1900-01-02T09:32:00"/>
    <n v="81.533333333325572"/>
    <x v="1"/>
    <d v="1899-12-30T07:30:00"/>
    <s v="NO"/>
    <s v="MRKU5470973"/>
    <s v="CTU FLEVOKUST BV"/>
    <n v="380"/>
    <e v="#N/A"/>
    <n v="35"/>
    <n v="35"/>
    <n v="4"/>
    <s v="WEEK"/>
    <s v="CTU FLEVOKUST BVWEEK"/>
    <n v="415"/>
    <n v="0"/>
    <n v="415"/>
    <m/>
  </r>
  <r>
    <s v="MARCHEN MAERSK"/>
    <s v="Rotterdam"/>
    <d v="2024-10-06T22:18:00"/>
    <x v="93"/>
    <x v="0"/>
    <s v="MAERSK"/>
    <s v="MRKU5491066"/>
    <s v="XPO TALLER LELYSTAD"/>
    <d v="2024-10-07T23:00:00"/>
    <d v="2024-10-10T15:00:00"/>
    <x v="1130"/>
    <d v="2024-10-10T15:10:00"/>
    <x v="0"/>
    <s v="NO"/>
    <n v="0"/>
    <n v="41"/>
    <x v="9"/>
    <d v="2024-10-10T15:00:00"/>
    <d v="1899-12-31T00:42:00"/>
    <n v="24.700000000011642"/>
    <x v="0"/>
    <x v="135"/>
    <n v="63.999999999941792"/>
    <s v="NO"/>
    <d v="1900-01-02T16:42:00"/>
    <n v="88.699999999953434"/>
    <d v="1899-12-30T00:00:00"/>
    <s v="SI"/>
    <n v="0"/>
    <d v="1900-01-02T16:52:00"/>
    <n v="88.866666666639503"/>
    <x v="1"/>
    <d v="1899-12-30T15:00:00"/>
    <s v="NO"/>
    <s v="MRKU5491066"/>
    <s v="CTU FLEVOKUST BV"/>
    <n v="520"/>
    <e v="#N/A"/>
    <n v="35"/>
    <n v="0"/>
    <n v="4"/>
    <s v="WEEK"/>
    <s v="CTU FLEVOKUST BVWEEK"/>
    <n v="520"/>
    <n v="0"/>
    <n v="520"/>
    <m/>
  </r>
  <r>
    <s v="MARCHEN MAERSK"/>
    <s v="Rotterdam"/>
    <d v="2024-10-06T22:18:00"/>
    <x v="93"/>
    <x v="0"/>
    <s v="MAERSK"/>
    <s v="MRKU6179345"/>
    <s v="LELYSTAD"/>
    <d v="2024-10-07T23:00:00"/>
    <d v="2024-10-09T03:48:00"/>
    <x v="1131"/>
    <d v="2024-10-09T04:10:00"/>
    <x v="1"/>
    <s v="NO"/>
    <n v="0"/>
    <n v="41"/>
    <x v="9"/>
    <d v="2024-10-09T03:48:00"/>
    <d v="1899-12-31T00:42:00"/>
    <n v="24.700000000011642"/>
    <x v="0"/>
    <x v="27"/>
    <n v="25.999999999883585"/>
    <s v="NO"/>
    <d v="1900-01-01T02:42:00"/>
    <n v="50.699999999895226"/>
    <d v="1899-12-30T02:48:00"/>
    <s v="NO"/>
    <n v="2.8000000000465661"/>
    <d v="1900-01-01T05:52:00"/>
    <n v="53.866666666581295"/>
    <x v="1"/>
    <d v="1899-12-30T01:00:00"/>
    <s v="NIGHT"/>
    <s v="MRKU6179345"/>
    <s v="CTU FLEVOKUST BV"/>
    <n v="380"/>
    <e v="#N/A"/>
    <n v="35"/>
    <n v="0"/>
    <n v="3"/>
    <s v="NIGHT"/>
    <s v="CTU FLEVOKUST BVNIGHT"/>
    <n v="380"/>
    <n v="0"/>
    <n v="380"/>
    <m/>
  </r>
  <r>
    <s v="MARCHEN MAERSK"/>
    <s v="Rotterdam"/>
    <d v="2024-10-06T22:18:00"/>
    <x v="93"/>
    <x v="0"/>
    <s v="MAERSK"/>
    <s v="MRSU0492503"/>
    <s v="LELYSTAD"/>
    <d v="2024-10-07T23:00:00"/>
    <d v="2024-10-09T16:55:00"/>
    <x v="1132"/>
    <d v="2024-10-09T17:20:00"/>
    <x v="1"/>
    <s v="NO"/>
    <n v="0"/>
    <n v="41"/>
    <x v="9"/>
    <d v="2024-10-09T16:55:00"/>
    <d v="1899-12-31T00:42:00"/>
    <n v="24.700000000011642"/>
    <x v="0"/>
    <x v="81"/>
    <n v="42"/>
    <s v="NO"/>
    <d v="1900-01-01T18:42:00"/>
    <n v="66.700000000011642"/>
    <d v="1899-12-30T00:00:00"/>
    <s v="SI"/>
    <n v="0"/>
    <d v="1900-01-01T19:02:00"/>
    <n v="67.033333333209157"/>
    <x v="1"/>
    <d v="1899-12-30T17:00:00"/>
    <s v="NO"/>
    <s v="MRSU0492503"/>
    <s v="CTU FLEVOKUST BV"/>
    <n v="380"/>
    <e v="#N/A"/>
    <n v="35"/>
    <n v="0"/>
    <n v="3"/>
    <s v="WEEK"/>
    <s v="CTU FLEVOKUST BVWEEK"/>
    <n v="380"/>
    <n v="0"/>
    <n v="440"/>
    <n v="60"/>
  </r>
  <r>
    <s v="MARCHEN MAERSK"/>
    <s v="Rotterdam"/>
    <d v="2024-10-06T22:18:00"/>
    <x v="93"/>
    <x v="0"/>
    <s v="MAERSK"/>
    <s v="MRSU4110337"/>
    <s v="LELYSTAD"/>
    <d v="2024-10-07T23:00:00"/>
    <d v="2024-10-09T14:47:00"/>
    <x v="1110"/>
    <d v="2024-10-09T16:55:00"/>
    <x v="1"/>
    <s v="NO"/>
    <n v="0"/>
    <n v="41"/>
    <x v="9"/>
    <d v="2024-10-09T14:47:00"/>
    <d v="1899-12-31T00:42:00"/>
    <n v="24.700000000011642"/>
    <x v="0"/>
    <x v="80"/>
    <n v="40.999999999883585"/>
    <s v="NO"/>
    <d v="1900-01-01T17:42:00"/>
    <n v="65.699999999895226"/>
    <d v="1899-12-30T00:00:00"/>
    <s v="SI"/>
    <n v="0"/>
    <d v="1900-01-01T18:37:00"/>
    <n v="66.616666666581295"/>
    <x v="1"/>
    <d v="1899-12-30T16:00:00"/>
    <s v="NO"/>
    <s v="MRSU4110337"/>
    <s v="CTU FLEVOKUST BV"/>
    <n v="380"/>
    <e v="#N/A"/>
    <n v="35"/>
    <n v="0"/>
    <n v="3"/>
    <s v="WEEK"/>
    <s v="CTU FLEVOKUST BVWEEK"/>
    <n v="380"/>
    <n v="0"/>
    <n v="380"/>
    <m/>
  </r>
  <r>
    <s v="MARCHEN MAERSK"/>
    <s v="Rotterdam"/>
    <d v="2024-10-06T22:18:00"/>
    <x v="93"/>
    <x v="0"/>
    <s v="MAERSK"/>
    <s v="MRSU4480096"/>
    <s v="SIMEI LELYSTAD"/>
    <d v="2024-10-07T23:00:00"/>
    <d v="2024-10-07T16:31:00"/>
    <x v="1133"/>
    <d v="2024-10-08T09:00:00"/>
    <x v="0"/>
    <s v="NO"/>
    <n v="0"/>
    <n v="41"/>
    <x v="9"/>
    <d v="2024-10-07T16:31:00"/>
    <d v="1899-12-31T00:42:00"/>
    <n v="24.700000000011642"/>
    <x v="0"/>
    <x v="83"/>
    <n v="10.5"/>
    <s v="SI"/>
    <d v="1899-12-31T11:12:00"/>
    <n v="35.200000000011642"/>
    <d v="1899-12-30T00:00:00"/>
    <s v="SI"/>
    <n v="0"/>
    <d v="1899-12-31T10:42:00"/>
    <n v="34.699999999953434"/>
    <x v="0"/>
    <d v="1899-12-30T09:30:00"/>
    <s v="NO"/>
    <s v="MRSU4480096"/>
    <s v="CTU FLEVOKUST BV"/>
    <n v="520"/>
    <e v="#N/A"/>
    <n v="35"/>
    <n v="0"/>
    <n v="2"/>
    <s v="WEEK"/>
    <s v="CTU FLEVOKUST BVWEEK"/>
    <n v="520"/>
    <n v="0"/>
    <n v="520"/>
    <m/>
  </r>
  <r>
    <s v="MARCHEN MAERSK"/>
    <s v="Rotterdam"/>
    <d v="2024-10-06T22:18:00"/>
    <x v="93"/>
    <x v="1"/>
    <s v="MAERSK"/>
    <s v="MRSU6090841"/>
    <s v="SIMEI LELYSTAD"/>
    <d v="2024-10-07T23:00:00"/>
    <d v="2024-10-08T01:19:00"/>
    <x v="1134"/>
    <d v="2024-10-08T01:25:00"/>
    <x v="0"/>
    <s v="NO"/>
    <n v="0"/>
    <n v="41"/>
    <x v="9"/>
    <d v="2024-10-08T01:19:00"/>
    <d v="1899-12-31T00:42:00"/>
    <n v="24.700000000011642"/>
    <x v="0"/>
    <x v="7"/>
    <n v="1.5"/>
    <s v="SI"/>
    <d v="1899-12-31T02:12:00"/>
    <n v="26.200000000011642"/>
    <d v="1899-12-30T00:49:00"/>
    <s v="NO"/>
    <n v="0.8166666665347293"/>
    <d v="1899-12-31T03:07:00"/>
    <n v="27.116666666697711"/>
    <x v="0"/>
    <d v="1899-12-30T00:30:00"/>
    <s v="NIGHT"/>
    <s v="MRSU6090841"/>
    <s v="LOGIX"/>
    <n v="530"/>
    <e v="#N/A"/>
    <n v="50"/>
    <n v="0"/>
    <n v="2"/>
    <s v="NIGHT"/>
    <s v="LOGIXNIGHT"/>
    <n v="530"/>
    <n v="25"/>
    <n v="555"/>
    <m/>
  </r>
  <r>
    <s v="MARCHEN MAERSK"/>
    <s v="Rotterdam"/>
    <d v="2024-10-06T22:18:00"/>
    <x v="93"/>
    <x v="0"/>
    <s v="MAERSK"/>
    <s v="MSKU0592121"/>
    <s v="SIMEI LELYSTAD"/>
    <d v="2024-10-07T23:00:00"/>
    <d v="2024-10-08T15:51:00"/>
    <x v="1135"/>
    <d v="2024-10-08T15:59:00"/>
    <x v="1"/>
    <s v="NO"/>
    <n v="1"/>
    <n v="41"/>
    <x v="9"/>
    <d v="2024-10-08T15:51:00"/>
    <d v="1899-12-31T00:42:00"/>
    <n v="24.700000000011642"/>
    <x v="0"/>
    <x v="4"/>
    <n v="16.999999999883585"/>
    <s v="SI"/>
    <d v="1899-12-31T17:42:00"/>
    <n v="41.699999999895226"/>
    <d v="1899-12-30T00:00:00"/>
    <s v="SI"/>
    <n v="0"/>
    <d v="1899-12-31T17:41:00"/>
    <n v="41.683333333348855"/>
    <x v="0"/>
    <d v="1899-12-30T16:00:00"/>
    <s v="NO"/>
    <s v="MSKU0592121"/>
    <s v="CTU FLEVOKUST BV"/>
    <n v="380"/>
    <e v="#N/A"/>
    <n v="35"/>
    <n v="35"/>
    <n v="2"/>
    <s v="WEEK"/>
    <s v="CTU FLEVOKUST BVWEEK"/>
    <n v="415"/>
    <n v="0"/>
    <n v="415"/>
    <m/>
  </r>
  <r>
    <s v="MARCHEN MAERSK"/>
    <s v="Rotterdam"/>
    <d v="2024-10-06T22:18:00"/>
    <x v="93"/>
    <x v="3"/>
    <s v="MAERSK"/>
    <s v="MSKU4675800"/>
    <s v="SIMEI LELYSTAD"/>
    <d v="2024-10-07T23:00:00"/>
    <d v="2024-10-08T03:25:00"/>
    <x v="1136"/>
    <d v="2024-10-08T03:25:00"/>
    <x v="0"/>
    <s v="NO"/>
    <n v="0"/>
    <n v="41"/>
    <x v="9"/>
    <d v="2024-10-08T03:25:00"/>
    <d v="1899-12-31T00:42:00"/>
    <n v="24.700000000011642"/>
    <x v="0"/>
    <x v="5"/>
    <n v="4.5"/>
    <s v="SI"/>
    <d v="1899-12-31T05:12:00"/>
    <n v="29.200000000011642"/>
    <d v="1899-12-30T00:00:00"/>
    <s v="SI"/>
    <n v="0"/>
    <d v="1899-12-31T05:07:00"/>
    <n v="29.116666666581295"/>
    <x v="0"/>
    <d v="1899-12-30T03:30:00"/>
    <s v="NIGHT"/>
    <s v="MSKU4675800"/>
    <s v="MSI"/>
    <n v="530"/>
    <e v="#N/A"/>
    <n v="50"/>
    <n v="0"/>
    <n v="2"/>
    <s v="NIGHT"/>
    <s v="MSINIGHT"/>
    <n v="530"/>
    <n v="25"/>
    <n v="555"/>
    <m/>
  </r>
  <r>
    <s v="MARCHEN MAERSK"/>
    <s v="Rotterdam"/>
    <d v="2024-10-06T22:18:00"/>
    <x v="93"/>
    <x v="0"/>
    <s v="MAERSK"/>
    <s v="MSKU4684458"/>
    <s v="LELYSTAD"/>
    <d v="2024-10-07T23:00:00"/>
    <d v="2024-10-09T04:55:00"/>
    <x v="1137"/>
    <d v="2024-10-09T07:25:00"/>
    <x v="1"/>
    <s v="NO"/>
    <n v="1"/>
    <n v="41"/>
    <x v="9"/>
    <d v="2024-10-09T04:55:00"/>
    <d v="1899-12-31T00:42:00"/>
    <n v="24.700000000011642"/>
    <x v="0"/>
    <x v="40"/>
    <n v="30"/>
    <s v="NO"/>
    <d v="1900-01-01T06:42:00"/>
    <n v="54.700000000011642"/>
    <d v="1899-12-30T00:00:00"/>
    <s v="SI"/>
    <n v="0"/>
    <d v="1900-01-01T09:07:00"/>
    <n v="57.116666666697711"/>
    <x v="1"/>
    <d v="1899-12-30T05:00:00"/>
    <s v="NO"/>
    <s v="MSKU4684458"/>
    <s v="CTU FLEVOKUST BV"/>
    <n v="380"/>
    <e v="#N/A"/>
    <n v="35"/>
    <n v="35"/>
    <n v="3"/>
    <s v="WEEK"/>
    <s v="CTU FLEVOKUST BVWEEK"/>
    <n v="415"/>
    <n v="0"/>
    <n v="415"/>
    <m/>
  </r>
  <r>
    <s v="MARCHEN MAERSK"/>
    <s v="Rotterdam"/>
    <d v="2024-10-06T22:18:00"/>
    <x v="93"/>
    <x v="2"/>
    <s v="MAERSK"/>
    <s v="MSKU4717211"/>
    <s v="SIMEI LELYSTAD"/>
    <d v="2024-10-07T23:00:00"/>
    <d v="2024-10-08T11:00:00"/>
    <x v="1138"/>
    <d v="2024-10-08T11:10:00"/>
    <x v="0"/>
    <s v="NO"/>
    <n v="0"/>
    <n v="41"/>
    <x v="9"/>
    <d v="2024-10-08T11:00:00"/>
    <d v="1899-12-31T00:42:00"/>
    <n v="24.700000000011642"/>
    <x v="0"/>
    <x v="23"/>
    <n v="12"/>
    <s v="SI"/>
    <d v="1899-12-31T12:42:00"/>
    <n v="36.700000000011642"/>
    <d v="1899-12-30T00:00:00"/>
    <s v="SI"/>
    <n v="0"/>
    <d v="1899-12-31T12:52:00"/>
    <n v="36.866666666697711"/>
    <x v="0"/>
    <d v="1899-12-30T11:00:00"/>
    <s v="NO"/>
    <s v="MSKU4717211"/>
    <s v="OM TRANSPORT"/>
    <n v="475"/>
    <e v="#N/A"/>
    <n v="50"/>
    <n v="0"/>
    <n v="2"/>
    <s v="WEEK"/>
    <s v="OM TRANSPORTWEEK"/>
    <n v="475"/>
    <n v="25"/>
    <n v="500"/>
    <m/>
  </r>
  <r>
    <s v="MARCHEN MAERSK"/>
    <s v="Rotterdam"/>
    <d v="2024-10-06T22:18:00"/>
    <x v="93"/>
    <x v="0"/>
    <s v="MAERSK"/>
    <s v="MSKU4721947"/>
    <s v="SIMEI LELYSTAD"/>
    <d v="2024-10-07T23:00:00"/>
    <d v="2024-10-08T16:30:00"/>
    <x v="1112"/>
    <d v="2024-10-08T16:38:00"/>
    <x v="1"/>
    <s v="NO"/>
    <n v="1"/>
    <n v="41"/>
    <x v="9"/>
    <d v="2024-10-08T16:30:00"/>
    <d v="1899-12-31T00:42:00"/>
    <n v="24.700000000011642"/>
    <x v="0"/>
    <x v="12"/>
    <n v="18"/>
    <s v="SI"/>
    <d v="1899-12-31T18:42:00"/>
    <n v="42.700000000011642"/>
    <d v="1899-12-30T00:00:00"/>
    <s v="SI"/>
    <n v="0"/>
    <d v="1899-12-31T18:20:00"/>
    <n v="42.333333333372138"/>
    <x v="0"/>
    <d v="1899-12-30T17:00:00"/>
    <s v="NO"/>
    <s v="MSKU4721947"/>
    <s v="CTU FLEVOKUST BV"/>
    <n v="380"/>
    <e v="#N/A"/>
    <n v="35"/>
    <n v="35"/>
    <n v="2"/>
    <s v="WEEK"/>
    <s v="CTU FLEVOKUST BVWEEK"/>
    <n v="415"/>
    <n v="0"/>
    <n v="415"/>
    <m/>
  </r>
  <r>
    <s v="MARCHEN MAERSK"/>
    <s v="Rotterdam"/>
    <d v="2024-10-06T22:18:00"/>
    <x v="93"/>
    <x v="3"/>
    <s v="MAERSK"/>
    <s v="MSKU4785725"/>
    <s v="XPO TALLER LELYSTAD"/>
    <d v="2024-10-07T23:00:00"/>
    <d v="2024-10-08T10:12:00"/>
    <x v="1139"/>
    <d v="2024-10-08T10:12:00"/>
    <x v="0"/>
    <s v="NO"/>
    <n v="0"/>
    <n v="41"/>
    <x v="9"/>
    <d v="2024-10-08T10:12:00"/>
    <d v="1899-12-31T00:42:00"/>
    <n v="24.700000000011642"/>
    <x v="0"/>
    <x v="17"/>
    <n v="10.999999999883585"/>
    <s v="SI"/>
    <d v="1899-12-31T11:42:00"/>
    <n v="35.699999999895226"/>
    <d v="1899-12-30T00:12:00"/>
    <s v="SI"/>
    <n v="0.20000000012805685"/>
    <d v="1899-12-31T11:54:00"/>
    <n v="35.900000000023283"/>
    <x v="0"/>
    <d v="1899-12-30T10:00:00"/>
    <s v="NO"/>
    <s v="MSKU4785725"/>
    <s v="MSI"/>
    <n v="480"/>
    <e v="#N/A"/>
    <n v="50"/>
    <n v="0"/>
    <n v="2"/>
    <s v="WEEK"/>
    <s v="MSIWEEK"/>
    <n v="480"/>
    <n v="25"/>
    <n v="505"/>
    <m/>
  </r>
  <r>
    <s v="MARCHEN MAERSK"/>
    <s v="Rotterdam"/>
    <d v="2024-10-06T22:18:00"/>
    <x v="93"/>
    <x v="0"/>
    <s v="MAERSK"/>
    <s v="MSKU4785833"/>
    <s v="SIMEI LELYSTAD"/>
    <d v="2024-10-07T23:00:00"/>
    <d v="2024-10-09T13:00:00"/>
    <x v="1140"/>
    <d v="2024-10-09T13:10:00"/>
    <x v="1"/>
    <s v="NO"/>
    <n v="0"/>
    <n v="41"/>
    <x v="9"/>
    <d v="2024-10-09T13:00:00"/>
    <d v="1899-12-31T00:42:00"/>
    <n v="24.700000000011642"/>
    <x v="0"/>
    <x v="25"/>
    <n v="36.999999999941792"/>
    <s v="NO"/>
    <d v="1900-01-01T13:42:00"/>
    <n v="61.699999999953434"/>
    <d v="1899-12-30T01:00:00"/>
    <s v="NO"/>
    <n v="0.99999999994179234"/>
    <d v="1900-01-01T14:52:00"/>
    <n v="62.866666666581295"/>
    <x v="1"/>
    <d v="1899-12-30T12:00:00"/>
    <s v="NO"/>
    <s v="MSKU4785833"/>
    <s v="CTU FLEVOKUST BV"/>
    <n v="380"/>
    <e v="#N/A"/>
    <n v="35"/>
    <n v="0"/>
    <n v="3"/>
    <s v="WEEK"/>
    <s v="CTU FLEVOKUST BVWEEK"/>
    <n v="380"/>
    <n v="0"/>
    <n v="380"/>
    <m/>
  </r>
  <r>
    <s v="MARCHEN MAERSK"/>
    <s v="Rotterdam"/>
    <d v="2024-10-06T22:18:00"/>
    <x v="93"/>
    <x v="3"/>
    <s v="MAERSK"/>
    <s v="MSKU4827918"/>
    <s v="XPO TALLER LELYSTAD"/>
    <d v="2024-10-07T23:00:00"/>
    <d v="2024-10-08T08:18:00"/>
    <x v="1125"/>
    <d v="2024-10-08T08:18:00"/>
    <x v="0"/>
    <s v="NO"/>
    <n v="0"/>
    <n v="41"/>
    <x v="9"/>
    <d v="2024-10-08T08:18:00"/>
    <d v="1899-12-31T00:42:00"/>
    <n v="24.700000000011642"/>
    <x v="0"/>
    <x v="19"/>
    <n v="9"/>
    <s v="SI"/>
    <d v="1899-12-31T09:42:00"/>
    <n v="33.700000000011642"/>
    <d v="1899-12-30T00:18:00"/>
    <s v="SI"/>
    <n v="0.29999999993015081"/>
    <d v="1899-12-31T10:00:00"/>
    <n v="33.999999999941792"/>
    <x v="0"/>
    <d v="1899-12-30T08:00:00"/>
    <s v="NO"/>
    <s v="MSKU4827918"/>
    <s v="MSI"/>
    <n v="480"/>
    <e v="#N/A"/>
    <n v="50"/>
    <n v="0"/>
    <n v="2"/>
    <s v="WEEK"/>
    <s v="MSIWEEK"/>
    <n v="480"/>
    <n v="25"/>
    <n v="505"/>
    <m/>
  </r>
  <r>
    <s v="MARCHEN MAERSK"/>
    <s v="Rotterdam"/>
    <d v="2024-10-06T22:18:00"/>
    <x v="93"/>
    <x v="0"/>
    <s v="MAERSK"/>
    <s v="MSKU7500805"/>
    <s v="XPO TALLER LELYSTAD"/>
    <d v="2024-10-07T23:00:00"/>
    <d v="2024-10-10T10:10:00"/>
    <x v="1141"/>
    <d v="2024-10-10T10:10:00"/>
    <x v="1"/>
    <s v="NO"/>
    <n v="1"/>
    <n v="41"/>
    <x v="9"/>
    <d v="2024-10-10T10:10:00"/>
    <d v="1899-12-31T00:42:00"/>
    <n v="24.700000000011642"/>
    <x v="0"/>
    <x v="121"/>
    <n v="58.999999999883585"/>
    <s v="NO"/>
    <d v="1900-01-02T11:42:00"/>
    <n v="83.699999999895226"/>
    <d v="1899-12-30T00:10:00"/>
    <s v="SI"/>
    <n v="0.16666666668606922"/>
    <d v="1900-01-02T11:52:00"/>
    <n v="83.866666666581295"/>
    <x v="1"/>
    <d v="1899-12-30T10:00:00"/>
    <s v="NO"/>
    <s v="MSKU7500805"/>
    <s v="CTU FLEVOKUST BV"/>
    <n v="380"/>
    <e v="#N/A"/>
    <n v="35"/>
    <n v="35"/>
    <n v="4"/>
    <s v="WEEK"/>
    <s v="CTU FLEVOKUST BVWEEK"/>
    <n v="415"/>
    <n v="0"/>
    <n v="415"/>
    <m/>
  </r>
  <r>
    <s v="MARCHEN MAERSK"/>
    <s v="Rotterdam"/>
    <d v="2024-10-06T22:18:00"/>
    <x v="93"/>
    <x v="0"/>
    <s v="MAERSK"/>
    <s v="MSKU8627353"/>
    <s v="SIMEI LELYSTAD"/>
    <d v="2024-10-07T23:00:00"/>
    <d v="2024-10-08T22:05:00"/>
    <x v="1113"/>
    <d v="2024-10-08T22:05:00"/>
    <x v="1"/>
    <s v="NO"/>
    <n v="0"/>
    <n v="41"/>
    <x v="9"/>
    <d v="2024-10-08T22:05:00"/>
    <d v="1899-12-31T00:42:00"/>
    <n v="24.700000000011642"/>
    <x v="0"/>
    <x v="28"/>
    <n v="21"/>
    <s v="SI"/>
    <d v="1899-12-31T21:42:00"/>
    <n v="45.700000000011642"/>
    <d v="1899-12-30T02:05:00"/>
    <s v="NO"/>
    <n v="2.0833333333139308"/>
    <d v="1899-12-31T23:47:00"/>
    <n v="47.783333333325572"/>
    <x v="0"/>
    <d v="1899-12-30T20:00:00"/>
    <s v="NIGHT"/>
    <s v="MSKU8627353"/>
    <s v="CTU FLEVOKUST BV"/>
    <n v="380"/>
    <e v="#N/A"/>
    <n v="35"/>
    <n v="0"/>
    <n v="2"/>
    <s v="NIGHT"/>
    <s v="CTU FLEVOKUST BVNIGHT"/>
    <n v="380"/>
    <n v="0"/>
    <n v="380"/>
    <m/>
  </r>
  <r>
    <s v="MARCHEN MAERSK"/>
    <s v="Rotterdam"/>
    <d v="2024-10-06T22:18:00"/>
    <x v="93"/>
    <x v="0"/>
    <s v="MAERSK"/>
    <s v="MSKU9359379"/>
    <s v="SIMEI LELYSTAD"/>
    <d v="2024-10-07T23:00:00"/>
    <d v="2024-10-09T05:47:00"/>
    <x v="1127"/>
    <d v="2024-10-09T05:55:00"/>
    <x v="1"/>
    <s v="NO"/>
    <n v="0"/>
    <n v="41"/>
    <x v="9"/>
    <d v="2024-10-09T05:47:00"/>
    <d v="1899-12-31T00:42:00"/>
    <n v="24.700000000011642"/>
    <x v="0"/>
    <x v="11"/>
    <n v="30.999999999941792"/>
    <s v="NO"/>
    <d v="1900-01-01T07:42:00"/>
    <n v="55.699999999953434"/>
    <d v="1899-12-30T00:00:00"/>
    <s v="SI"/>
    <n v="0"/>
    <d v="1900-01-01T07:37:00"/>
    <n v="55.616666666697711"/>
    <x v="1"/>
    <d v="1899-12-30T06:00:00"/>
    <s v="NO"/>
    <s v="MSKU9359379"/>
    <s v="CTU FLEVOKUST BV"/>
    <n v="380"/>
    <e v="#N/A"/>
    <n v="35"/>
    <n v="0"/>
    <n v="3"/>
    <s v="WEEK"/>
    <s v="CTU FLEVOKUST BVWEEK"/>
    <n v="380"/>
    <n v="0"/>
    <n v="380"/>
    <m/>
  </r>
  <r>
    <s v="MARCHEN MAERSK"/>
    <s v="Rotterdam"/>
    <d v="2024-10-06T22:18:00"/>
    <x v="93"/>
    <x v="0"/>
    <s v="MAERSK"/>
    <s v="MSKU9902700"/>
    <s v="SIMEI LELYSTAD"/>
    <d v="2024-10-07T23:00:00"/>
    <d v="2024-10-09T10:50:00"/>
    <x v="1115"/>
    <d v="2024-10-09T11:00:00"/>
    <x v="1"/>
    <s v="NO"/>
    <n v="1"/>
    <n v="41"/>
    <x v="9"/>
    <d v="2024-10-09T10:50:00"/>
    <d v="1899-12-31T00:42:00"/>
    <n v="24.700000000011642"/>
    <x v="0"/>
    <x v="48"/>
    <n v="34.999999999883585"/>
    <s v="NO"/>
    <d v="1900-01-01T11:42:00"/>
    <n v="59.699999999895226"/>
    <d v="1899-12-30T00:50:00"/>
    <s v="NO"/>
    <n v="0.8333333334303461"/>
    <d v="1900-01-01T12:42:00"/>
    <n v="60.700000000011642"/>
    <x v="1"/>
    <d v="1899-12-30T10:00:00"/>
    <s v="NO"/>
    <s v="MSKU9902700"/>
    <s v="CTU FLEVOKUST BV"/>
    <n v="380"/>
    <e v="#N/A"/>
    <n v="35"/>
    <n v="35"/>
    <n v="3"/>
    <s v="WEEK"/>
    <s v="CTU FLEVOKUST BVWEEK"/>
    <n v="415"/>
    <n v="0"/>
    <n v="415"/>
    <m/>
  </r>
  <r>
    <s v="MARCHEN MAERSK"/>
    <s v="Rotterdam"/>
    <d v="2024-10-06T22:18:00"/>
    <x v="93"/>
    <x v="0"/>
    <s v="MAERSK"/>
    <s v="PONU8070102"/>
    <s v="SIMEI LELYSTAD"/>
    <d v="2024-10-07T23:00:00"/>
    <d v="2024-10-09T13:10:00"/>
    <x v="1142"/>
    <d v="2024-10-09T13:20:00"/>
    <x v="1"/>
    <s v="NO"/>
    <n v="0"/>
    <n v="41"/>
    <x v="9"/>
    <d v="2024-10-09T13:10:00"/>
    <d v="1899-12-31T00:42:00"/>
    <n v="24.700000000011642"/>
    <x v="0"/>
    <x v="50"/>
    <n v="39"/>
    <s v="NO"/>
    <d v="1900-01-01T15:42:00"/>
    <n v="63.700000000011642"/>
    <d v="1899-12-30T00:00:00"/>
    <s v="SI"/>
    <n v="0"/>
    <d v="1900-01-01T15:02:00"/>
    <n v="63.033333333267365"/>
    <x v="1"/>
    <d v="1899-12-30T14:00:00"/>
    <s v="NO"/>
    <s v="PONU8070102"/>
    <s v="CTU FLEVOKUST BV"/>
    <n v="380"/>
    <e v="#N/A"/>
    <n v="35"/>
    <n v="0"/>
    <n v="3"/>
    <s v="WEEK"/>
    <s v="CTU FLEVOKUST BVWEEK"/>
    <n v="380"/>
    <n v="0"/>
    <n v="380"/>
    <m/>
  </r>
  <r>
    <s v="MARCHEN MAERSK"/>
    <s v="Rotterdam"/>
    <d v="2024-10-06T22:18:00"/>
    <x v="93"/>
    <x v="2"/>
    <s v="MAERSK"/>
    <s v="SEKU1635571"/>
    <s v="LELYSTAD"/>
    <d v="2024-10-07T23:00:00"/>
    <d v="2024-10-07T22:30:00"/>
    <x v="1123"/>
    <d v="2024-10-07T23:30:00"/>
    <x v="0"/>
    <s v="NO"/>
    <n v="1"/>
    <n v="41"/>
    <x v="9"/>
    <d v="2024-10-07T22:30:00"/>
    <d v="1899-12-31T00:42:00"/>
    <n v="24.700000000011642"/>
    <x v="0"/>
    <x v="6"/>
    <n v="3"/>
    <s v="SI"/>
    <d v="1899-12-31T03:42:00"/>
    <n v="27.700000000011642"/>
    <d v="1899-12-30T00:00:00"/>
    <s v="SI"/>
    <n v="0"/>
    <d v="1899-12-31T01:12:00"/>
    <n v="25.199999999895226"/>
    <x v="0"/>
    <d v="1899-12-30T02:00:00"/>
    <s v="NIGHT"/>
    <s v="SEKU1635571"/>
    <s v="OM TRANSPORT"/>
    <n v="475"/>
    <n v="110"/>
    <n v="50"/>
    <n v="50"/>
    <n v="2"/>
    <s v="NIGHT"/>
    <s v="OM TRANSPORTNIGHT"/>
    <n v="635"/>
    <n v="25"/>
    <n v="660"/>
    <m/>
  </r>
  <r>
    <s v="MARCHEN MAERSK"/>
    <s v="Rotterdam"/>
    <d v="2024-10-06T22:18:00"/>
    <x v="93"/>
    <x v="0"/>
    <s v="MAERSK"/>
    <s v="SEKU6723361"/>
    <s v="SIMEI LELYSTAD"/>
    <d v="2024-10-07T23:00:00"/>
    <d v="2024-10-09T08:30:00"/>
    <x v="1120"/>
    <d v="2024-10-09T08:40:00"/>
    <x v="1"/>
    <s v="CLEANING"/>
    <n v="0"/>
    <n v="41"/>
    <x v="9"/>
    <d v="2024-10-09T08:30:00"/>
    <d v="1899-12-31T00:42:00"/>
    <n v="24.700000000011642"/>
    <x v="0"/>
    <x v="33"/>
    <n v="31.999999999883585"/>
    <s v="NO"/>
    <d v="1900-01-01T08:42:00"/>
    <n v="56.699999999895226"/>
    <d v="1899-12-30T01:30:00"/>
    <s v="NO"/>
    <n v="1.5"/>
    <d v="1900-01-01T10:22:00"/>
    <n v="58.366666666581295"/>
    <x v="1"/>
    <d v="1899-12-30T07:00:00"/>
    <s v="NO"/>
    <s v="SEKU6723361"/>
    <s v="CTU FLEVOKUST BV"/>
    <n v="380"/>
    <n v="100"/>
    <n v="35"/>
    <n v="0"/>
    <n v="3"/>
    <s v="WEEK"/>
    <s v="CTU FLEVOKUST BVWEEK"/>
    <n v="480"/>
    <n v="0"/>
    <n v="480"/>
    <m/>
  </r>
  <r>
    <s v="MARCHEN MAERSK"/>
    <s v="Rotterdam"/>
    <d v="2024-10-06T22:18:00"/>
    <x v="93"/>
    <x v="0"/>
    <s v="MAERSK"/>
    <s v="SELU4002912"/>
    <s v="SIMEI LELYSTAD"/>
    <d v="2024-10-07T23:00:00"/>
    <d v="2024-10-10T05:55:00"/>
    <x v="1143"/>
    <d v="2024-10-10T06:05:00"/>
    <x v="1"/>
    <s v="NO"/>
    <n v="0"/>
    <n v="41"/>
    <x v="9"/>
    <d v="2024-10-10T05:55:00"/>
    <d v="1899-12-31T00:42:00"/>
    <n v="24.700000000011642"/>
    <x v="0"/>
    <x v="59"/>
    <n v="54.999999999941792"/>
    <s v="NO"/>
    <d v="1900-01-02T07:42:00"/>
    <n v="79.699999999953434"/>
    <d v="1899-12-30T00:00:00"/>
    <s v="SI"/>
    <n v="0"/>
    <d v="1900-01-02T07:47:00"/>
    <n v="79.783333333209157"/>
    <x v="1"/>
    <d v="1899-12-30T06:00:00"/>
    <s v="NO"/>
    <s v="SELU4002912"/>
    <s v="CTU FLEVOKUST BV"/>
    <n v="380"/>
    <e v="#N/A"/>
    <n v="35"/>
    <n v="0"/>
    <n v="4"/>
    <s v="WEEK"/>
    <s v="CTU FLEVOKUST BVWEEK"/>
    <n v="380"/>
    <n v="0"/>
    <n v="380"/>
    <m/>
  </r>
  <r>
    <s v="MARCHEN MAERSK"/>
    <s v="Rotterdam"/>
    <d v="2024-10-06T22:18:00"/>
    <x v="93"/>
    <x v="0"/>
    <s v="MAERSK"/>
    <s v="SUDU6851183"/>
    <s v="SIMEI LELYSTAD"/>
    <d v="2024-10-07T23:00:00"/>
    <d v="2024-10-08T10:05:00"/>
    <x v="1138"/>
    <d v="2024-10-08T10:10:00"/>
    <x v="0"/>
    <s v="NO"/>
    <n v="0"/>
    <n v="41"/>
    <x v="9"/>
    <d v="2024-10-08T10:05:00"/>
    <d v="1899-12-31T00:42:00"/>
    <n v="24.700000000011642"/>
    <x v="0"/>
    <x v="23"/>
    <n v="12"/>
    <s v="SI"/>
    <d v="1899-12-31T12:42:00"/>
    <n v="36.700000000011642"/>
    <d v="1899-12-30T00:00:00"/>
    <s v="SI"/>
    <n v="0"/>
    <d v="1899-12-31T11:52:00"/>
    <n v="35.866666666581295"/>
    <x v="0"/>
    <d v="1899-12-30T11:00:00"/>
    <s v="NO"/>
    <s v="SUDU6851183"/>
    <s v="CTU FLEVOKUST BV"/>
    <n v="520"/>
    <e v="#N/A"/>
    <n v="35"/>
    <n v="0"/>
    <n v="2"/>
    <s v="WEEK"/>
    <s v="CTU FLEVOKUST BVWEEK"/>
    <n v="520"/>
    <n v="0"/>
    <n v="520"/>
    <m/>
  </r>
  <r>
    <s v="MARCHEN MAERSK"/>
    <s v="Rotterdam"/>
    <d v="2024-10-06T22:18:00"/>
    <x v="93"/>
    <x v="3"/>
    <s v="MAERSK"/>
    <s v="TCKU6629558"/>
    <s v="SIMEI LELYSTAD"/>
    <d v="2024-10-07T23:00:00"/>
    <d v="2024-10-08T14:30:00"/>
    <x v="1114"/>
    <d v="2024-10-08T14:35:00"/>
    <x v="0"/>
    <s v="NO"/>
    <n v="0"/>
    <n v="41"/>
    <x v="9"/>
    <d v="2024-10-08T14:30:00"/>
    <d v="1899-12-31T00:42:00"/>
    <n v="24.700000000011642"/>
    <x v="0"/>
    <x v="75"/>
    <n v="15.499999999883585"/>
    <s v="SI"/>
    <d v="1899-12-31T16:12:00"/>
    <n v="40.199999999895226"/>
    <d v="1899-12-30T00:00:00"/>
    <s v="SI"/>
    <n v="0"/>
    <d v="1899-12-31T16:17:00"/>
    <n v="40.283333333325572"/>
    <x v="0"/>
    <d v="1899-12-30T14:30:00"/>
    <s v="NO"/>
    <s v="TCKU6629558"/>
    <s v="MSI"/>
    <n v="480"/>
    <e v="#N/A"/>
    <n v="50"/>
    <n v="0"/>
    <n v="2"/>
    <s v="WEEK"/>
    <s v="MSIWEEK"/>
    <n v="480"/>
    <n v="25"/>
    <n v="505"/>
    <m/>
  </r>
  <r>
    <s v="MARCHEN MAERSK"/>
    <s v="Rotterdam"/>
    <d v="2024-10-06T22:18:00"/>
    <x v="93"/>
    <x v="0"/>
    <s v="MAERSK"/>
    <s v="TCKU7272589"/>
    <s v="SIMEI LELYSTAD"/>
    <d v="2024-10-07T23:00:00"/>
    <d v="2024-10-08T19:27:00"/>
    <x v="1144"/>
    <d v="2024-10-08T19:32:00"/>
    <x v="1"/>
    <s v="NO"/>
    <n v="0"/>
    <n v="41"/>
    <x v="9"/>
    <d v="2024-10-08T19:27:00"/>
    <d v="1899-12-31T00:42:00"/>
    <n v="24.700000000011642"/>
    <x v="0"/>
    <x v="30"/>
    <n v="19.999999999883585"/>
    <s v="SI"/>
    <d v="1899-12-31T20:42:00"/>
    <n v="44.699999999895226"/>
    <d v="1899-12-30T00:27:00"/>
    <s v="SI"/>
    <n v="0.45000000006984919"/>
    <d v="1899-12-31T21:14:00"/>
    <n v="45.233333333220799"/>
    <x v="0"/>
    <d v="1899-12-30T19:00:00"/>
    <s v="NO"/>
    <s v="TCKU7272589"/>
    <s v="CTU FLEVOKUST BV"/>
    <n v="380"/>
    <e v="#N/A"/>
    <n v="35"/>
    <n v="0"/>
    <n v="2"/>
    <s v="WEEK"/>
    <s v="CTU FLEVOKUST BVWEEK"/>
    <n v="380"/>
    <n v="0"/>
    <n v="380"/>
    <m/>
  </r>
  <r>
    <s v="MARCHEN MAERSK"/>
    <s v="Rotterdam"/>
    <d v="2024-10-06T22:18:00"/>
    <x v="93"/>
    <x v="0"/>
    <s v="MAERSK"/>
    <s v="TCKU7404514"/>
    <s v="SIMEI LELYSTAD"/>
    <d v="2024-10-07T23:00:00"/>
    <d v="2024-10-09T20:09:00"/>
    <x v="1145"/>
    <d v="2024-10-09T20:30:00"/>
    <x v="1"/>
    <s v="NO"/>
    <n v="0"/>
    <n v="41"/>
    <x v="9"/>
    <d v="2024-10-09T20:09:00"/>
    <d v="1899-12-31T00:42:00"/>
    <n v="24.700000000011642"/>
    <x v="0"/>
    <x v="82"/>
    <n v="45"/>
    <s v="NO"/>
    <d v="1900-01-01T21:42:00"/>
    <n v="69.700000000011642"/>
    <d v="1899-12-30T00:09:00"/>
    <s v="SI"/>
    <n v="0.1499999999650754"/>
    <d v="1900-01-01T22:12:00"/>
    <n v="70.199999999895226"/>
    <x v="1"/>
    <d v="1899-12-30T20:00:00"/>
    <s v="NIGHT"/>
    <s v="TCKU7404514"/>
    <s v="CTU FLEVOKUST BV"/>
    <n v="380"/>
    <e v="#N/A"/>
    <n v="35"/>
    <n v="0"/>
    <n v="3"/>
    <s v="NIGHT"/>
    <s v="CTU FLEVOKUST BVNIGHT"/>
    <n v="380"/>
    <n v="0"/>
    <n v="380"/>
    <m/>
  </r>
  <r>
    <s v="MARCHEN MAERSK"/>
    <s v="Rotterdam"/>
    <d v="2024-10-06T22:18:00"/>
    <x v="93"/>
    <x v="0"/>
    <s v="MAERSK"/>
    <s v="TCLU1774273"/>
    <s v="SIMEI LELYSTAD"/>
    <d v="2024-10-07T23:00:00"/>
    <d v="2024-10-10T03:37:00"/>
    <x v="1146"/>
    <d v="2024-10-10T03:45:00"/>
    <x v="1"/>
    <s v="NO"/>
    <n v="0"/>
    <n v="41"/>
    <x v="9"/>
    <d v="2024-10-10T03:37:00"/>
    <d v="1899-12-31T00:42:00"/>
    <n v="24.700000000011642"/>
    <x v="0"/>
    <x v="60"/>
    <n v="52.999999999883585"/>
    <s v="NO"/>
    <d v="1900-01-02T05:42:00"/>
    <n v="77.699999999895226"/>
    <d v="1899-12-30T00:00:00"/>
    <s v="SI"/>
    <n v="0"/>
    <d v="1900-01-02T05:27:00"/>
    <n v="77.449999999953434"/>
    <x v="1"/>
    <d v="1899-12-30T04:00:00"/>
    <s v="NIGHT"/>
    <s v="TCLU1774273"/>
    <s v="CTU FLEVOKUST BV"/>
    <n v="380"/>
    <e v="#N/A"/>
    <n v="35"/>
    <n v="0"/>
    <n v="4"/>
    <s v="NIGHT"/>
    <s v="CTU FLEVOKUST BVNIGHT"/>
    <n v="380"/>
    <n v="0"/>
    <n v="380"/>
    <m/>
  </r>
  <r>
    <s v="MARCHEN MAERSK"/>
    <s v="Rotterdam"/>
    <d v="2024-10-06T22:18:00"/>
    <x v="93"/>
    <x v="0"/>
    <s v="MAERSK"/>
    <s v="TCLU8008937"/>
    <s v="LELYSTAD"/>
    <d v="2024-10-07T23:00:00"/>
    <d v="2024-10-09T13:13:00"/>
    <x v="1147"/>
    <d v="2024-10-09T15:20:00"/>
    <x v="1"/>
    <s v="NO"/>
    <n v="1"/>
    <n v="41"/>
    <x v="9"/>
    <d v="2024-10-09T13:13:00"/>
    <d v="1899-12-31T00:42:00"/>
    <n v="24.700000000011642"/>
    <x v="0"/>
    <x v="32"/>
    <n v="39.999999999941792"/>
    <s v="NO"/>
    <d v="1900-01-01T16:42:00"/>
    <n v="64.699999999953434"/>
    <d v="1899-12-30T00:00:00"/>
    <s v="SI"/>
    <n v="0"/>
    <d v="1900-01-01T17:02:00"/>
    <n v="65.033333333325572"/>
    <x v="1"/>
    <d v="1899-12-30T15:00:00"/>
    <s v="NO"/>
    <s v="TCLU8008937"/>
    <s v="CTU FLEVOKUST BV"/>
    <n v="380"/>
    <e v="#N/A"/>
    <n v="35"/>
    <n v="35"/>
    <n v="3"/>
    <s v="WEEK"/>
    <s v="CTU FLEVOKUST BVWEEK"/>
    <n v="415"/>
    <n v="0"/>
    <n v="415"/>
    <m/>
  </r>
  <r>
    <s v="MARCHEN MAERSK"/>
    <s v="Rotterdam"/>
    <d v="2024-10-06T22:18:00"/>
    <x v="93"/>
    <x v="0"/>
    <s v="MAERSK"/>
    <s v="TCNU1934255"/>
    <s v="SIMEI LELYSTAD"/>
    <d v="2024-10-07T23:00:00"/>
    <d v="2024-10-09T21:45:00"/>
    <x v="1148"/>
    <d v="2024-10-09T22:10:00"/>
    <x v="1"/>
    <s v="NO"/>
    <n v="0"/>
    <n v="41"/>
    <x v="9"/>
    <d v="2024-10-09T21:45:00"/>
    <d v="1899-12-31T00:42:00"/>
    <n v="24.700000000011642"/>
    <x v="0"/>
    <x v="49"/>
    <n v="48"/>
    <s v="NO"/>
    <d v="1900-01-02T00:42:00"/>
    <n v="72.700000000011642"/>
    <d v="1899-12-30T00:00:00"/>
    <s v="SI"/>
    <n v="0"/>
    <d v="1900-01-01T23:52:00"/>
    <n v="71.866666666581295"/>
    <x v="1"/>
    <d v="1899-12-30T23:00:00"/>
    <s v="NIGHT"/>
    <s v="TCNU1934255"/>
    <s v="CTU FLEVOKUST BV"/>
    <n v="380"/>
    <e v="#N/A"/>
    <n v="35"/>
    <n v="0"/>
    <n v="3"/>
    <s v="NIGHT"/>
    <s v="CTU FLEVOKUST BVNIGHT"/>
    <n v="380"/>
    <n v="0"/>
    <n v="380"/>
    <m/>
  </r>
  <r>
    <s v="MARCHEN MAERSK"/>
    <s v="Rotterdam"/>
    <d v="2024-10-06T22:18:00"/>
    <x v="93"/>
    <x v="0"/>
    <s v="MAERSK"/>
    <s v="TCNU2749863"/>
    <s v="SIMEI LELYSTAD"/>
    <d v="2024-10-07T23:00:00"/>
    <d v="2024-10-08T17:57:00"/>
    <x v="1144"/>
    <d v="2024-10-08T18:15:00"/>
    <x v="1"/>
    <s v="NO"/>
    <n v="0"/>
    <n v="41"/>
    <x v="9"/>
    <d v="2024-10-08T17:57:00"/>
    <d v="1899-12-31T00:42:00"/>
    <n v="24.700000000011642"/>
    <x v="0"/>
    <x v="30"/>
    <n v="19.999999999883585"/>
    <s v="SI"/>
    <d v="1899-12-31T20:42:00"/>
    <n v="44.699999999895226"/>
    <d v="1899-12-30T00:00:00"/>
    <s v="SI"/>
    <n v="0"/>
    <d v="1899-12-31T19:57:00"/>
    <n v="43.949999999895226"/>
    <x v="0"/>
    <d v="1899-12-30T19:00:00"/>
    <s v="NO"/>
    <s v="TCNU2749863"/>
    <s v="CTU FLEVOKUST BV"/>
    <n v="380"/>
    <e v="#N/A"/>
    <n v="35"/>
    <n v="0"/>
    <n v="2"/>
    <s v="WEEK"/>
    <s v="CTU FLEVOKUST BVWEEK"/>
    <n v="380"/>
    <n v="0"/>
    <n v="380"/>
    <m/>
  </r>
  <r>
    <s v="MARCHEN MAERSK"/>
    <s v="Rotterdam"/>
    <d v="2024-10-06T22:18:00"/>
    <x v="93"/>
    <x v="2"/>
    <s v="MAERSK"/>
    <s v="TCNU4216288"/>
    <s v="SIMEI LELYSTAD"/>
    <d v="2024-10-07T23:00:00"/>
    <d v="2024-10-08T06:31:00"/>
    <x v="1121"/>
    <d v="2024-10-08T06:38:00"/>
    <x v="0"/>
    <s v="NO"/>
    <n v="0"/>
    <n v="41"/>
    <x v="9"/>
    <d v="2024-10-08T06:31:00"/>
    <d v="1899-12-31T00:42:00"/>
    <n v="24.700000000011642"/>
    <x v="0"/>
    <x v="0"/>
    <n v="7.5"/>
    <s v="SI"/>
    <d v="1899-12-31T08:12:00"/>
    <n v="32.200000000011642"/>
    <d v="1899-12-30T00:01:00"/>
    <s v="SI"/>
    <n v="1.6666666546370834E-2"/>
    <d v="1899-12-31T08:20:00"/>
    <n v="32.333333333255723"/>
    <x v="0"/>
    <d v="1899-12-30T06:30:00"/>
    <s v="NO"/>
    <s v="TCNU4216288"/>
    <s v="OM TRANSPORT"/>
    <n v="475"/>
    <e v="#N/A"/>
    <n v="50"/>
    <n v="0"/>
    <n v="2"/>
    <s v="WEEK"/>
    <s v="OM TRANSPORTWEEK"/>
    <n v="475"/>
    <n v="25"/>
    <n v="700"/>
    <n v="200"/>
  </r>
  <r>
    <s v="MARCHEN MAERSK"/>
    <s v="Rotterdam"/>
    <d v="2024-10-06T22:18:00"/>
    <x v="93"/>
    <x v="2"/>
    <s v="MAERSK"/>
    <s v="TIIU4738194"/>
    <s v="LELYSTAD"/>
    <d v="2024-10-07T23:00:00"/>
    <d v="2024-10-07T21:00:00"/>
    <x v="1105"/>
    <d v="2024-10-07T21:00:00"/>
    <x v="0"/>
    <s v="NO"/>
    <n v="1"/>
    <n v="41"/>
    <x v="9"/>
    <d v="2024-10-07T21:00:00"/>
    <d v="1899-12-31T00:42:00"/>
    <n v="24.700000000011642"/>
    <x v="0"/>
    <x v="1"/>
    <n v="0"/>
    <s v="SI"/>
    <d v="1899-12-31T00:42:00"/>
    <n v="24.700000000011642"/>
    <d v="1899-12-30T00:00:00"/>
    <s v="SI"/>
    <n v="0"/>
    <d v="1899-12-30T22:42:00"/>
    <n v="22.699999999953434"/>
    <x v="0"/>
    <d v="1899-12-30T23:00:00"/>
    <s v="NIGHT"/>
    <s v="TIIU4738194"/>
    <s v="OM TRANSPORT"/>
    <n v="475"/>
    <n v="110"/>
    <n v="50"/>
    <n v="50"/>
    <n v="1"/>
    <s v="NIGHT"/>
    <s v="OM TRANSPORTNIGHT"/>
    <n v="635"/>
    <n v="25"/>
    <n v="660"/>
    <m/>
  </r>
  <r>
    <s v="MARCHEN MAERSK"/>
    <s v="Rotterdam"/>
    <d v="2024-10-06T22:18:00"/>
    <x v="93"/>
    <x v="2"/>
    <s v="MAERSK"/>
    <s v="TLLU7587576"/>
    <s v="SIMEI LELYSTAD"/>
    <d v="2024-10-07T23:00:00"/>
    <d v="2024-10-08T10:05:00"/>
    <x v="1133"/>
    <d v="2024-10-08T10:25:00"/>
    <x v="0"/>
    <s v="CLEANING"/>
    <n v="0"/>
    <n v="41"/>
    <x v="9"/>
    <d v="2024-10-08T10:05:00"/>
    <d v="1899-12-31T00:42:00"/>
    <n v="24.700000000011642"/>
    <x v="0"/>
    <x v="83"/>
    <n v="10.5"/>
    <s v="SI"/>
    <d v="1899-12-31T11:12:00"/>
    <n v="35.200000000011642"/>
    <d v="1899-12-30T00:35:00"/>
    <s v="SI"/>
    <n v="0.58333333331393078"/>
    <d v="1899-12-31T12:07:00"/>
    <n v="36.116666666697711"/>
    <x v="0"/>
    <d v="1899-12-30T09:30:00"/>
    <s v="NO"/>
    <s v="TLLU7587576"/>
    <s v="OM TRANSPORT"/>
    <n v="475"/>
    <e v="#N/A"/>
    <n v="50"/>
    <n v="0"/>
    <n v="2"/>
    <s v="WEEK"/>
    <s v="OM TRANSPORTWEEK"/>
    <n v="475"/>
    <n v="25"/>
    <n v="500"/>
    <m/>
  </r>
  <r>
    <s v="MARCHEN MAERSK"/>
    <s v="Rotterdam"/>
    <d v="2024-10-06T22:18:00"/>
    <x v="93"/>
    <x v="0"/>
    <s v="MAERSK"/>
    <s v="TLLU8133367"/>
    <s v="SIMEI LELYSTAD"/>
    <d v="2024-10-07T23:00:00"/>
    <d v="2024-10-08T20:56:00"/>
    <x v="1113"/>
    <d v="2024-10-08T21:06:00"/>
    <x v="1"/>
    <s v="NO"/>
    <n v="1"/>
    <n v="41"/>
    <x v="9"/>
    <d v="2024-10-08T20:56:00"/>
    <d v="1899-12-31T00:42:00"/>
    <n v="24.700000000011642"/>
    <x v="0"/>
    <x v="28"/>
    <n v="21"/>
    <s v="SI"/>
    <d v="1899-12-31T21:42:00"/>
    <n v="45.700000000011642"/>
    <d v="1899-12-30T00:56:00"/>
    <s v="NO"/>
    <n v="0.93333333323244005"/>
    <d v="1899-12-31T22:48:00"/>
    <n v="46.799999999930151"/>
    <x v="0"/>
    <d v="1899-12-30T20:00:00"/>
    <s v="NIGHT"/>
    <s v="TLLU8133367"/>
    <s v="CTU FLEVOKUST BV"/>
    <n v="380"/>
    <e v="#N/A"/>
    <n v="35"/>
    <n v="35"/>
    <n v="2"/>
    <s v="NIGHT"/>
    <s v="CTU FLEVOKUST BVNIGHT"/>
    <n v="415"/>
    <n v="0"/>
    <n v="415"/>
    <m/>
  </r>
  <r>
    <s v="MARCHEN MAERSK"/>
    <s v="Rotterdam"/>
    <d v="2024-10-06T22:18:00"/>
    <x v="93"/>
    <x v="0"/>
    <s v="MAERSK"/>
    <s v="TXGU5260396"/>
    <s v="XPO TALLER LELYSTAD"/>
    <d v="2024-10-07T23:00:00"/>
    <d v="2024-10-10T11:30:00"/>
    <x v="1149"/>
    <d v="2024-10-10T11:30:00"/>
    <x v="1"/>
    <s v="NO"/>
    <n v="0"/>
    <n v="41"/>
    <x v="9"/>
    <d v="2024-10-10T11:30:00"/>
    <d v="1899-12-31T00:42:00"/>
    <n v="24.700000000011642"/>
    <x v="0"/>
    <x v="104"/>
    <n v="60.999999999941792"/>
    <s v="NO"/>
    <d v="1900-01-02T13:42:00"/>
    <n v="85.699999999953434"/>
    <d v="1899-12-30T00:00:00"/>
    <s v="SI"/>
    <n v="0"/>
    <d v="1900-01-02T13:12:00"/>
    <n v="85.199999999895226"/>
    <x v="1"/>
    <d v="1899-12-30T12:00:00"/>
    <s v="NO"/>
    <s v="TXGU5260396"/>
    <s v="CTU FLEVOKUST BV"/>
    <n v="380"/>
    <e v="#N/A"/>
    <n v="35"/>
    <n v="0"/>
    <n v="4"/>
    <s v="WEEK"/>
    <s v="CTU FLEVOKUST BVWEEK"/>
    <n v="380"/>
    <n v="0"/>
    <n v="380"/>
    <m/>
  </r>
  <r>
    <s v="MARCHEN MAERSK"/>
    <s v="Rotterdam"/>
    <d v="2024-10-06T22:18:00"/>
    <x v="93"/>
    <x v="0"/>
    <s v="MAERSK"/>
    <s v="UETU5709156"/>
    <s v="SIMEI LELYSTAD"/>
    <d v="2024-10-07T23:00:00"/>
    <d v="2024-10-09T00:46:00"/>
    <x v="1126"/>
    <d v="2024-10-09T00:55:00"/>
    <x v="1"/>
    <s v="NO"/>
    <n v="0"/>
    <n v="41"/>
    <x v="9"/>
    <d v="2024-10-09T00:46:00"/>
    <d v="1899-12-31T00:42:00"/>
    <n v="24.700000000011642"/>
    <x v="0"/>
    <x v="20"/>
    <n v="22.999999999883585"/>
    <s v="SI"/>
    <d v="1899-12-31T23:42:00"/>
    <n v="47.699999999895226"/>
    <d v="1899-12-30T02:46:00"/>
    <s v="NO"/>
    <n v="2.7666666667792015"/>
    <d v="1900-01-01T02:37:00"/>
    <n v="50.616666666639503"/>
    <x v="1"/>
    <d v="1899-12-30T22:00:00"/>
    <s v="NIGHT"/>
    <s v="UETU5709156"/>
    <s v="CTU FLEVOKUST BV"/>
    <n v="380"/>
    <e v="#N/A"/>
    <n v="35"/>
    <n v="0"/>
    <n v="2"/>
    <s v="NIGHT"/>
    <s v="CTU FLEVOKUST BVNIGHT"/>
    <n v="380"/>
    <n v="0"/>
    <n v="380"/>
    <m/>
  </r>
  <r>
    <s v="MARCHEN MAERSK"/>
    <s v="Rotterdam"/>
    <d v="2024-10-06T22:18:00"/>
    <x v="93"/>
    <x v="0"/>
    <s v="MAERSK"/>
    <s v="UETU6807563"/>
    <s v="SIMEI LELYSTAD"/>
    <d v="2024-10-07T23:00:00"/>
    <d v="2024-10-09T01:08:00"/>
    <x v="1131"/>
    <d v="2024-10-09T01:11:00"/>
    <x v="1"/>
    <s v="NO"/>
    <n v="1"/>
    <n v="41"/>
    <x v="9"/>
    <d v="2024-10-09T01:08:00"/>
    <d v="1899-12-31T00:42:00"/>
    <n v="24.700000000011642"/>
    <x v="0"/>
    <x v="27"/>
    <n v="25.999999999883585"/>
    <s v="NO"/>
    <d v="1900-01-01T02:42:00"/>
    <n v="50.699999999895226"/>
    <d v="1899-12-30T00:08:00"/>
    <s v="SI"/>
    <n v="0.13333333341870457"/>
    <d v="1900-01-01T02:53:00"/>
    <n v="50.883333333302289"/>
    <x v="1"/>
    <d v="1899-12-30T01:00:00"/>
    <s v="NIGHT"/>
    <s v="UETU6807563"/>
    <s v="CTU FLEVOKUST BV"/>
    <n v="380"/>
    <e v="#N/A"/>
    <n v="35"/>
    <n v="35"/>
    <n v="3"/>
    <s v="NIGHT"/>
    <s v="CTU FLEVOKUST BVNIGHT"/>
    <n v="415"/>
    <n v="0"/>
    <n v="515"/>
    <n v="100"/>
  </r>
  <r>
    <s v="MARCHEN MAERSK"/>
    <s v="Rotterdam"/>
    <d v="2024-10-06T22:18:00"/>
    <x v="93"/>
    <x v="0"/>
    <s v="MAERSK"/>
    <s v="UETU6823570"/>
    <s v="SIMEI LELYSTAD"/>
    <d v="2024-10-07T23:00:00"/>
    <d v="2024-10-08T11:54:00"/>
    <x v="1150"/>
    <d v="2024-10-08T12:05:00"/>
    <x v="0"/>
    <s v="NO"/>
    <n v="0"/>
    <n v="41"/>
    <x v="9"/>
    <d v="2024-10-08T11:54:00"/>
    <d v="1899-12-31T00:42:00"/>
    <n v="24.700000000011642"/>
    <x v="0"/>
    <x v="64"/>
    <n v="13.5"/>
    <s v="SI"/>
    <d v="1899-12-31T14:12:00"/>
    <n v="38.200000000011642"/>
    <d v="1899-12-30T00:00:00"/>
    <s v="SI"/>
    <n v="0"/>
    <d v="1899-12-31T13:47:00"/>
    <n v="37.783333333209157"/>
    <x v="0"/>
    <d v="1899-12-30T12:30:00"/>
    <s v="NO"/>
    <s v="UETU6823570"/>
    <s v="CTU FLEVOKUST BV"/>
    <n v="520"/>
    <e v="#N/A"/>
    <n v="35"/>
    <n v="0"/>
    <n v="2"/>
    <s v="WEEK"/>
    <s v="CTU FLEVOKUST BVWEEK"/>
    <n v="520"/>
    <n v="0"/>
    <n v="620"/>
    <n v="100"/>
  </r>
  <r>
    <s v="MOSCOW MAERSK"/>
    <s v="Rotterdam"/>
    <d v="2024-10-12T02:39:00"/>
    <x v="94"/>
    <x v="3"/>
    <s v="MAERSK"/>
    <s v="BEAU5733203"/>
    <s v="XPO TALLER LELYSTAD"/>
    <d v="2024-10-12T04:00:00"/>
    <d v="2024-10-14T02:00:00"/>
    <x v="1151"/>
    <d v="2024-10-14T02:05:00"/>
    <x v="0"/>
    <s v="NO"/>
    <n v="0"/>
    <n v="42"/>
    <x v="9"/>
    <d v="2024-10-14T02:00:00"/>
    <d v="1899-12-30T01:21:00"/>
    <n v="1.3499999998603016"/>
    <x v="0"/>
    <x v="130"/>
    <n v="46.000000000116415"/>
    <s v="NO"/>
    <d v="1899-12-31T23:21:00"/>
    <n v="47.349999999976717"/>
    <d v="1899-12-30T00:00:00"/>
    <s v="SI"/>
    <n v="0"/>
    <d v="1899-12-31T23:26:00"/>
    <n v="47.43333333323244"/>
    <x v="0"/>
    <d v="1899-12-30T02:00:00"/>
    <s v="NIGHT"/>
    <s v="BEAU5733203"/>
    <s v="MSI"/>
    <n v="530"/>
    <e v="#N/A"/>
    <n v="50"/>
    <n v="0"/>
    <n v="1"/>
    <s v="NIGHT"/>
    <s v="MSINIGHT"/>
    <n v="530"/>
    <n v="25"/>
    <n v="705"/>
    <n v="150"/>
  </r>
  <r>
    <s v="MOSCOW MAERSK"/>
    <s v="Rotterdam"/>
    <d v="2024-10-12T02:39:00"/>
    <x v="94"/>
    <x v="1"/>
    <s v="MAERSK"/>
    <s v="CAAU6638500"/>
    <s v="XPO TALLER LELYSTAD"/>
    <d v="2024-10-12T04:00:00"/>
    <d v="2024-10-13T23:00:00"/>
    <x v="1152"/>
    <d v="2024-10-13T23:05:00"/>
    <x v="0"/>
    <s v="NO"/>
    <n v="1"/>
    <n v="41"/>
    <x v="9"/>
    <d v="2024-10-13T23:00:00"/>
    <d v="1899-12-30T01:21:00"/>
    <n v="1.3499999998603016"/>
    <x v="0"/>
    <x v="120"/>
    <n v="43.000000000116415"/>
    <s v="NO"/>
    <d v="1899-12-31T20:21:00"/>
    <n v="44.349999999976717"/>
    <d v="1899-12-30T00:00:00"/>
    <s v="SI"/>
    <n v="0"/>
    <d v="1899-12-31T20:26:00"/>
    <n v="44.43333333323244"/>
    <x v="0"/>
    <d v="1899-12-30T23:00:00"/>
    <s v="NIGHT"/>
    <s v="CAAU6638500"/>
    <s v="LOGIX"/>
    <n v="530"/>
    <e v="#N/A"/>
    <n v="50"/>
    <n v="50"/>
    <n v="7"/>
    <s v="NIGHT"/>
    <s v="LOGIXNIGHT"/>
    <n v="580"/>
    <n v="25"/>
    <n v="605"/>
    <m/>
  </r>
  <r>
    <s v="MOSCOW MAERSK"/>
    <s v="Rotterdam"/>
    <d v="2024-10-12T02:39:00"/>
    <x v="94"/>
    <x v="3"/>
    <s v="MAERSK"/>
    <s v="GAOU7065133"/>
    <s v="XPO TALLER LELYSTAD"/>
    <d v="2024-10-12T04:00:00"/>
    <d v="2024-10-13T08:50:00"/>
    <x v="1153"/>
    <d v="2024-10-13T08:50:00"/>
    <x v="0"/>
    <s v="NO"/>
    <n v="0"/>
    <n v="41"/>
    <x v="9"/>
    <d v="2024-10-13T08:50:00"/>
    <d v="1899-12-30T01:21:00"/>
    <n v="1.3499999998603016"/>
    <x v="0"/>
    <x v="58"/>
    <n v="29.000000000058208"/>
    <s v="NO"/>
    <d v="1899-12-31T06:21:00"/>
    <n v="30.349999999918509"/>
    <d v="1899-12-30T00:00:00"/>
    <s v="SI"/>
    <n v="0"/>
    <d v="1899-12-31T06:11:00"/>
    <n v="30.18333333323244"/>
    <x v="0"/>
    <d v="1899-12-30T09:00:00"/>
    <s v="NO"/>
    <s v="GAOU7065133"/>
    <s v="MSI"/>
    <n v="500"/>
    <e v="#N/A"/>
    <n v="50"/>
    <n v="0"/>
    <n v="7"/>
    <s v="SUNDAY"/>
    <s v="MSISUNDAY"/>
    <n v="500"/>
    <n v="25"/>
    <n v="525"/>
    <m/>
  </r>
  <r>
    <s v="MOSCOW MAERSK"/>
    <s v="Rotterdam"/>
    <d v="2024-10-12T02:39:00"/>
    <x v="94"/>
    <x v="2"/>
    <s v="MAERSK"/>
    <s v="GCXU6260667"/>
    <s v="XPO TALLER LELYSTAD"/>
    <d v="2024-10-12T04:00:00"/>
    <d v="2024-10-13T12:35:00"/>
    <x v="1154"/>
    <d v="2024-10-13T12:35:00"/>
    <x v="0"/>
    <s v="NO"/>
    <n v="0"/>
    <n v="41"/>
    <x v="9"/>
    <d v="2024-10-13T12:35:00"/>
    <d v="1899-12-30T01:21:00"/>
    <n v="1.3499999998603016"/>
    <x v="0"/>
    <x v="49"/>
    <n v="48"/>
    <s v="NO"/>
    <d v="1900-01-01T01:21:00"/>
    <n v="49.349999999860302"/>
    <d v="1899-12-30T00:00:00"/>
    <s v="SI"/>
    <n v="0"/>
    <d v="1899-12-31T09:56:00"/>
    <n v="33.93333333323244"/>
    <x v="0"/>
    <d v="1899-12-30T04:00:00"/>
    <s v="NIGHT"/>
    <s v="GCXU6260667"/>
    <s v="OM TRANSPORT"/>
    <n v="475"/>
    <e v="#N/A"/>
    <n v="50"/>
    <n v="0"/>
    <n v="1"/>
    <s v="NIGHT"/>
    <s v="OM TRANSPORTNIGHT"/>
    <n v="475"/>
    <n v="25"/>
    <n v="500"/>
    <m/>
  </r>
  <r>
    <s v="MOSCOW MAERSK"/>
    <s v="Rotterdam"/>
    <d v="2024-10-12T02:39:00"/>
    <x v="94"/>
    <x v="2"/>
    <s v="MAERSK"/>
    <s v="HASU5159394"/>
    <s v="LELYSTAD"/>
    <d v="2024-10-12T04:00:00"/>
    <d v="2024-10-12T18:29:00"/>
    <x v="1155"/>
    <d v="2024-10-12T18:50:00"/>
    <x v="0"/>
    <s v="NO"/>
    <n v="0"/>
    <n v="41"/>
    <x v="9"/>
    <d v="2024-10-12T18:29:00"/>
    <d v="1899-12-30T01:21:00"/>
    <n v="1.3499999998603016"/>
    <x v="0"/>
    <x v="31"/>
    <n v="15"/>
    <s v="SI"/>
    <d v="1899-12-30T16:21:00"/>
    <n v="16.349999999860302"/>
    <d v="1899-12-30T00:00:00"/>
    <s v="SI"/>
    <n v="0"/>
    <d v="1899-12-30T16:11:00"/>
    <n v="16.183333333174232"/>
    <x v="0"/>
    <d v="1899-12-30T19:00:00"/>
    <s v="NO"/>
    <s v="HASU5159394"/>
    <s v="OM TRANSPORT"/>
    <n v="550"/>
    <n v="110"/>
    <n v="50"/>
    <n v="0"/>
    <n v="6"/>
    <s v="SATURDAY"/>
    <s v="OM TRANSPORTSATURDAY"/>
    <n v="660"/>
    <n v="25"/>
    <n v="685"/>
    <m/>
  </r>
  <r>
    <s v="MOSCOW MAERSK"/>
    <s v="Rotterdam"/>
    <d v="2024-10-12T02:39:00"/>
    <x v="94"/>
    <x v="1"/>
    <s v="MAERSK"/>
    <s v="MRKU2221072"/>
    <s v="LELYSTAD"/>
    <d v="2024-10-12T04:00:00"/>
    <d v="2024-10-12T19:17:00"/>
    <x v="1155"/>
    <d v="2024-10-12T20:30:00"/>
    <x v="0"/>
    <s v="CLEANING"/>
    <n v="0"/>
    <n v="41"/>
    <x v="9"/>
    <d v="2024-10-12T19:17:00"/>
    <d v="1899-12-30T01:21:00"/>
    <n v="1.3499999998603016"/>
    <x v="0"/>
    <x v="31"/>
    <n v="15"/>
    <s v="SI"/>
    <d v="1899-12-30T16:21:00"/>
    <n v="16.349999999860302"/>
    <d v="1899-12-30T00:17:00"/>
    <s v="SI"/>
    <n v="0.28333333338377997"/>
    <d v="1899-12-30T17:51:00"/>
    <n v="17.849999999860302"/>
    <x v="0"/>
    <d v="1899-12-30T19:00:00"/>
    <s v="NO"/>
    <s v="MRKU2221072"/>
    <s v="LOGIX"/>
    <n v="530"/>
    <e v="#N/A"/>
    <n v="50"/>
    <n v="0"/>
    <n v="6"/>
    <s v="SATURDAY"/>
    <s v="LOGIXSATURDAY"/>
    <n v="530"/>
    <n v="25"/>
    <n v="555"/>
    <m/>
  </r>
  <r>
    <s v="MOSCOW MAERSK"/>
    <s v="Rotterdam"/>
    <d v="2024-10-12T02:39:00"/>
    <x v="94"/>
    <x v="3"/>
    <s v="MAERSK"/>
    <s v="MRSU5595593"/>
    <s v="XPO TALLER LELYSTAD"/>
    <d v="2024-10-12T04:00:00"/>
    <d v="2024-10-14T07:00:00"/>
    <x v="1156"/>
    <d v="2024-10-14T07:15:00"/>
    <x v="0"/>
    <s v="NO"/>
    <n v="0"/>
    <n v="42"/>
    <x v="9"/>
    <d v="2024-10-14T07:00:00"/>
    <d v="1899-12-30T01:21:00"/>
    <n v="1.3499999998603016"/>
    <x v="0"/>
    <x v="54"/>
    <n v="51"/>
    <s v="NO"/>
    <d v="1900-01-01T04:21:00"/>
    <n v="52.349999999860302"/>
    <d v="1899-12-30T00:00:00"/>
    <s v="SI"/>
    <n v="0"/>
    <d v="1900-01-01T04:36:00"/>
    <n v="52.599999999976717"/>
    <x v="1"/>
    <d v="1899-12-30T07:00:00"/>
    <s v="NO"/>
    <s v="MRSU5595593"/>
    <s v="MSI"/>
    <n v="480"/>
    <e v="#N/A"/>
    <n v="50"/>
    <n v="0"/>
    <n v="1"/>
    <s v="WEEK"/>
    <s v="MSIWEEK"/>
    <n v="480"/>
    <n v="25"/>
    <n v="505"/>
    <m/>
  </r>
  <r>
    <s v="MOSCOW MAERSK"/>
    <s v="Rotterdam"/>
    <d v="2024-10-12T02:39:00"/>
    <x v="94"/>
    <x v="2"/>
    <s v="MAERSK"/>
    <s v="MRSU6416080"/>
    <s v="XPO TALLER LELYSTAD"/>
    <d v="2024-10-12T04:00:00"/>
    <d v="2024-10-13T09:40:00"/>
    <x v="1157"/>
    <d v="2024-10-13T09:40:00"/>
    <x v="0"/>
    <s v="NO"/>
    <n v="0"/>
    <n v="41"/>
    <x v="9"/>
    <d v="2024-10-13T09:40:00"/>
    <d v="1899-12-30T01:21:00"/>
    <n v="1.3499999998603016"/>
    <x v="0"/>
    <x v="11"/>
    <n v="31.000000000116415"/>
    <s v="NO"/>
    <d v="1899-12-31T08:21:00"/>
    <n v="32.349999999976717"/>
    <d v="1899-12-30T00:00:00"/>
    <s v="SI"/>
    <n v="0"/>
    <d v="1899-12-31T07:01:00"/>
    <n v="31.016666666662786"/>
    <x v="0"/>
    <d v="1899-12-30T11:00:00"/>
    <s v="NO"/>
    <s v="MRSU6416080"/>
    <s v="OM TRANSPORT"/>
    <n v="550"/>
    <e v="#N/A"/>
    <n v="50"/>
    <n v="0"/>
    <n v="7"/>
    <s v="SUNDAY"/>
    <s v="OM TRANSPORTSUNDAY"/>
    <n v="550"/>
    <n v="25"/>
    <n v="575"/>
    <m/>
  </r>
  <r>
    <s v="MOSCOW MAERSK"/>
    <s v="Rotterdam"/>
    <d v="2024-10-12T02:39:00"/>
    <x v="94"/>
    <x v="2"/>
    <s v="MAERSK"/>
    <s v="UETU6547872"/>
    <s v="XPO TALLER LELYSTAD"/>
    <d v="2024-10-12T04:00:00"/>
    <d v="2024-10-13T06:31:00"/>
    <x v="1158"/>
    <d v="2024-10-13T07:05:00"/>
    <x v="0"/>
    <s v="NO"/>
    <n v="0"/>
    <n v="41"/>
    <x v="9"/>
    <d v="2024-10-13T06:31:00"/>
    <d v="1899-12-30T01:21:00"/>
    <n v="1.3499999998603016"/>
    <x v="0"/>
    <x v="57"/>
    <n v="27"/>
    <s v="NO"/>
    <d v="1899-12-31T04:21:00"/>
    <n v="28.349999999860302"/>
    <d v="1899-12-30T00:00:00"/>
    <s v="SI"/>
    <n v="0"/>
    <d v="1899-12-31T04:26:00"/>
    <n v="28.433333333290648"/>
    <x v="0"/>
    <d v="1899-12-30T07:00:00"/>
    <s v="NO"/>
    <s v="UETU6547872"/>
    <s v="OM TRANSPORT"/>
    <n v="550"/>
    <e v="#N/A"/>
    <n v="50"/>
    <n v="0"/>
    <n v="7"/>
    <s v="SUNDAY"/>
    <s v="OM TRANSPORTSUNDAY"/>
    <n v="550"/>
    <n v="25"/>
    <n v="575"/>
    <m/>
  </r>
  <r>
    <s v="MURCIA MAERSK"/>
    <s v="Rotterdam"/>
    <d v="2024-10-12T19:49:00"/>
    <x v="95"/>
    <x v="2"/>
    <s v="MAERSK"/>
    <s v="CAAU5266667"/>
    <s v="SIMEI LELYSTAD"/>
    <d v="2024-10-14T10:00:00"/>
    <d v="2024-10-15T08:35:00"/>
    <x v="1159"/>
    <d v="2024-10-15T08:50:00"/>
    <x v="0"/>
    <s v="NO"/>
    <n v="0"/>
    <n v="42"/>
    <x v="9"/>
    <d v="2024-10-15T08:35:00"/>
    <d v="1899-12-31T14:11:00"/>
    <n v="38.183333333290648"/>
    <x v="0"/>
    <x v="20"/>
    <n v="23.000000000058208"/>
    <s v="SI"/>
    <d v="1900-01-01T13:11:00"/>
    <n v="61.183333333348855"/>
    <d v="1899-12-30T00:00:00"/>
    <s v="SI"/>
    <n v="0"/>
    <d v="1900-01-01T13:01:00"/>
    <n v="61.016666666662786"/>
    <x v="1"/>
    <d v="1899-12-30T09:00:00"/>
    <s v="NO"/>
    <s v="CAAU5266667"/>
    <s v="OM TRANSPORT"/>
    <n v="475"/>
    <e v="#N/A"/>
    <n v="50"/>
    <n v="0"/>
    <n v="2"/>
    <s v="WEEK"/>
    <s v="OM TRANSPORTWEEK"/>
    <n v="475"/>
    <n v="25"/>
    <n v="500"/>
    <m/>
  </r>
  <r>
    <s v="MURCIA MAERSK"/>
    <s v="Rotterdam"/>
    <d v="2024-10-12T19:49:00"/>
    <x v="95"/>
    <x v="2"/>
    <s v="MAERSK"/>
    <s v="CAAU6545075"/>
    <s v="SIMEI LELYSTAD"/>
    <d v="2024-10-14T10:00:00"/>
    <d v="2024-10-15T10:20:00"/>
    <x v="1160"/>
    <d v="2024-10-15T10:40:00"/>
    <x v="0"/>
    <s v="NO"/>
    <n v="0"/>
    <n v="42"/>
    <x v="9"/>
    <d v="2024-10-15T10:20:00"/>
    <d v="1899-12-31T14:11:00"/>
    <n v="38.183333333290648"/>
    <x v="0"/>
    <x v="77"/>
    <n v="24.500000000058208"/>
    <s v="NO"/>
    <d v="1900-01-01T14:41:00"/>
    <n v="62.683333333348855"/>
    <d v="1899-12-30T00:00:00"/>
    <s v="SI"/>
    <n v="0"/>
    <d v="1900-01-01T14:51:00"/>
    <n v="62.850000000034925"/>
    <x v="1"/>
    <d v="1899-12-30T10:30:00"/>
    <s v="NO"/>
    <s v="CAAU6545075"/>
    <s v="OM TRANSPORT"/>
    <n v="475"/>
    <e v="#N/A"/>
    <n v="50"/>
    <n v="0"/>
    <n v="2"/>
    <s v="WEEK"/>
    <s v="OM TRANSPORTWEEK"/>
    <n v="475"/>
    <n v="25"/>
    <n v="500"/>
    <m/>
  </r>
  <r>
    <s v="MURCIA MAERSK"/>
    <s v="Rotterdam"/>
    <d v="2024-10-12T19:49:00"/>
    <x v="95"/>
    <x v="0"/>
    <s v="MAERSK"/>
    <s v="CAAU6742048"/>
    <s v="LELYSTAD"/>
    <d v="2024-10-14T10:00:00"/>
    <d v="2024-10-14T16:36:00"/>
    <x v="1161"/>
    <d v="2024-10-14T17:00:00"/>
    <x v="0"/>
    <s v="NO"/>
    <n v="1"/>
    <n v="42"/>
    <x v="9"/>
    <d v="2024-10-14T16:36:00"/>
    <d v="1899-12-31T14:11:00"/>
    <n v="38.183333333290648"/>
    <x v="0"/>
    <x v="22"/>
    <n v="5.0000000000582077"/>
    <s v="SI"/>
    <d v="1899-12-31T19:11:00"/>
    <n v="43.183333333348855"/>
    <d v="1899-12-30T01:36:00"/>
    <s v="NO"/>
    <n v="1.5999999999767169"/>
    <d v="1899-12-31T21:11:00"/>
    <n v="45.183333333407063"/>
    <x v="0"/>
    <d v="1899-12-30T15:00:00"/>
    <s v="NO"/>
    <s v="CAAU6742048"/>
    <s v="CTU FLEVOKUST BV"/>
    <n v="520"/>
    <e v="#N/A"/>
    <n v="35"/>
    <n v="35"/>
    <n v="1"/>
    <s v="WEEK"/>
    <s v="CTU FLEVOKUST BVWEEK"/>
    <n v="555"/>
    <n v="0"/>
    <n v="555"/>
    <m/>
  </r>
  <r>
    <s v="MURCIA MAERSK"/>
    <s v="Rotterdam"/>
    <d v="2024-10-12T19:49:00"/>
    <x v="95"/>
    <x v="1"/>
    <s v="MAERSK"/>
    <s v="CAAU7090160"/>
    <s v="SIMEI LELYSTAD"/>
    <d v="2024-10-14T10:00:00"/>
    <d v="2024-10-14T17:30:00"/>
    <x v="1162"/>
    <d v="2024-10-14T17:46:00"/>
    <x v="0"/>
    <s v="NO"/>
    <n v="1"/>
    <n v="42"/>
    <x v="9"/>
    <d v="2024-10-14T17:30:00"/>
    <d v="1899-12-31T14:11:00"/>
    <n v="38.183333333290648"/>
    <x v="0"/>
    <x v="0"/>
    <n v="7.5"/>
    <s v="SI"/>
    <d v="1899-12-31T21:41:00"/>
    <n v="45.683333333290648"/>
    <d v="1899-12-30T00:00:00"/>
    <s v="SI"/>
    <n v="0"/>
    <d v="1899-12-31T21:57:00"/>
    <n v="45.949999999953434"/>
    <x v="0"/>
    <d v="1899-12-30T17:30:00"/>
    <s v="NO"/>
    <s v="CAAU7090160"/>
    <s v="LOGIX"/>
    <n v="530"/>
    <e v="#N/A"/>
    <n v="50"/>
    <n v="50"/>
    <n v="1"/>
    <s v="WEEK"/>
    <s v="LOGIXWEEK"/>
    <n v="580"/>
    <n v="25"/>
    <n v="605"/>
    <m/>
  </r>
  <r>
    <s v="MURCIA MAERSK"/>
    <s v="Rotterdam"/>
    <d v="2024-10-12T19:49:00"/>
    <x v="95"/>
    <x v="2"/>
    <s v="MAERSK"/>
    <s v="CAAU7180921"/>
    <s v="SIMEI LELYSTAD"/>
    <d v="2024-10-14T10:00:00"/>
    <d v="2024-10-14T18:55:00"/>
    <x v="1163"/>
    <d v="2024-10-14T19:05:00"/>
    <x v="0"/>
    <s v="NO"/>
    <n v="2"/>
    <n v="42"/>
    <x v="9"/>
    <d v="2024-10-14T18:55:00"/>
    <d v="1899-12-31T14:11:00"/>
    <n v="38.183333333290648"/>
    <x v="0"/>
    <x v="83"/>
    <n v="10.5"/>
    <s v="SI"/>
    <d v="1900-01-01T00:41:00"/>
    <n v="48.683333333290648"/>
    <d v="1899-12-30T00:00:00"/>
    <s v="SI"/>
    <n v="0"/>
    <d v="1899-12-31T23:16:00"/>
    <n v="47.266666666720994"/>
    <x v="0"/>
    <d v="1899-12-30T20:30:00"/>
    <s v="NIGHT"/>
    <s v="CAAU7180921"/>
    <s v="OM TRANSPORT"/>
    <n v="475"/>
    <e v="#N/A"/>
    <n v="50"/>
    <n v="100"/>
    <n v="1"/>
    <s v="NIGHT"/>
    <s v="OM TRANSPORTNIGHT"/>
    <n v="575"/>
    <n v="25"/>
    <n v="600"/>
    <m/>
  </r>
  <r>
    <s v="MURCIA MAERSK"/>
    <s v="Rotterdam"/>
    <d v="2024-10-12T19:49:00"/>
    <x v="95"/>
    <x v="1"/>
    <s v="MAERSK"/>
    <s v="CAAU8249299"/>
    <s v="SIMEI LELYSTAD"/>
    <d v="2024-10-14T10:00:00"/>
    <d v="2024-10-15T16:05:00"/>
    <x v="1164"/>
    <d v="2024-10-15T16:30:00"/>
    <x v="0"/>
    <s v="NO"/>
    <n v="1"/>
    <n v="42"/>
    <x v="9"/>
    <d v="2024-10-15T16:05:00"/>
    <d v="1899-12-31T14:11:00"/>
    <n v="38.183333333290648"/>
    <x v="0"/>
    <x v="85"/>
    <n v="29.500000000116415"/>
    <s v="NO"/>
    <d v="1900-01-01T19:41:00"/>
    <n v="67.683333333407063"/>
    <d v="1899-12-30T00:35:00"/>
    <s v="SI"/>
    <n v="0.58333333331393078"/>
    <d v="1900-01-01T20:41:00"/>
    <n v="68.683333333348855"/>
    <x v="1"/>
    <d v="1899-12-30T15:30:00"/>
    <s v="NO"/>
    <s v="CAAU8249299"/>
    <s v="LOGIX"/>
    <n v="530"/>
    <e v="#N/A"/>
    <n v="50"/>
    <n v="50"/>
    <n v="2"/>
    <s v="WEEK"/>
    <s v="LOGIXWEEK"/>
    <n v="580"/>
    <n v="25"/>
    <n v="605"/>
    <m/>
  </r>
  <r>
    <s v="MURCIA MAERSK"/>
    <s v="Rotterdam"/>
    <d v="2024-10-12T19:49:00"/>
    <x v="95"/>
    <x v="0"/>
    <s v="MAERSK"/>
    <s v="CAAU8249832"/>
    <s v="SIMEI LELYSTAD"/>
    <d v="2024-10-14T10:00:00"/>
    <d v="2024-10-17T11:30:00"/>
    <x v="1165"/>
    <d v="2024-10-17T11:55:00"/>
    <x v="1"/>
    <s v="NO"/>
    <n v="0"/>
    <n v="42"/>
    <x v="9"/>
    <d v="2024-10-17T11:30:00"/>
    <d v="1899-12-31T14:11:00"/>
    <n v="38.183333333290648"/>
    <x v="0"/>
    <x v="136"/>
    <n v="73.5"/>
    <s v="NO"/>
    <d v="1900-01-03T15:41:00"/>
    <n v="111.68333333329065"/>
    <d v="1899-12-30T00:00:00"/>
    <s v="SI"/>
    <n v="0"/>
    <d v="1900-01-03T16:06:00"/>
    <n v="112.10000000009313"/>
    <x v="1"/>
    <d v="1899-12-30T11:30:00"/>
    <s v="NO"/>
    <s v="CAAU8249832"/>
    <s v="CTU FLEVOKUST BV"/>
    <n v="380"/>
    <e v="#N/A"/>
    <n v="35"/>
    <n v="0"/>
    <n v="4"/>
    <s v="WEEK"/>
    <s v="CTU FLEVOKUST BVWEEK"/>
    <n v="380"/>
    <n v="0"/>
    <n v="380"/>
    <m/>
  </r>
  <r>
    <s v="MURCIA MAERSK"/>
    <s v="Rotterdam"/>
    <d v="2024-10-12T19:49:00"/>
    <x v="95"/>
    <x v="2"/>
    <s v="MAERSK"/>
    <s v="CAIU5862503"/>
    <s v="SIMEI LELYSTAD"/>
    <d v="2024-10-14T10:00:00"/>
    <d v="2024-10-15T08:50:00"/>
    <x v="1159"/>
    <d v="2024-10-15T08:50:00"/>
    <x v="0"/>
    <s v="NO"/>
    <n v="0"/>
    <n v="42"/>
    <x v="9"/>
    <d v="2024-10-15T08:50:00"/>
    <d v="1899-12-31T14:11:00"/>
    <n v="38.183333333290648"/>
    <x v="0"/>
    <x v="20"/>
    <n v="23.000000000058208"/>
    <s v="SI"/>
    <d v="1900-01-01T13:11:00"/>
    <n v="61.183333333348855"/>
    <d v="1899-12-30T00:00:00"/>
    <s v="SI"/>
    <n v="0"/>
    <d v="1900-01-01T13:01:00"/>
    <n v="61.016666666662786"/>
    <x v="1"/>
    <d v="1899-12-30T09:00:00"/>
    <s v="NO"/>
    <s v="CAIU5862503"/>
    <s v="OM TRANSPORT"/>
    <n v="475"/>
    <e v="#N/A"/>
    <n v="50"/>
    <n v="0"/>
    <n v="2"/>
    <s v="WEEK"/>
    <s v="OM TRANSPORTWEEK"/>
    <n v="475"/>
    <n v="25"/>
    <n v="500"/>
    <m/>
  </r>
  <r>
    <s v="MURCIA MAERSK"/>
    <s v="Rotterdam"/>
    <d v="2024-10-12T19:49:00"/>
    <x v="95"/>
    <x v="0"/>
    <s v="MAERSK"/>
    <s v="CIPU5124320"/>
    <s v="XPO TALLER LELYSTAD"/>
    <d v="2024-10-14T10:00:00"/>
    <d v="2024-10-17T07:40:00"/>
    <x v="1166"/>
    <d v="2024-10-17T08:10:00"/>
    <x v="1"/>
    <s v="NO"/>
    <n v="1"/>
    <n v="42"/>
    <x v="9"/>
    <d v="2024-10-17T07:40:00"/>
    <d v="1899-12-31T14:11:00"/>
    <n v="38.183333333290648"/>
    <x v="0"/>
    <x v="137"/>
    <n v="70.000000000116415"/>
    <s v="NO"/>
    <d v="1900-01-03T12:11:00"/>
    <n v="108.18333333340706"/>
    <d v="1899-12-30T00:00:00"/>
    <s v="SI"/>
    <n v="0"/>
    <d v="1900-01-03T12:21:00"/>
    <n v="108.35000000009313"/>
    <x v="1"/>
    <d v="1899-12-30T08:00:00"/>
    <s v="NO"/>
    <s v="CIPU5124320"/>
    <s v="CTU FLEVOKUST BV"/>
    <n v="380"/>
    <e v="#N/A"/>
    <n v="35"/>
    <n v="35"/>
    <n v="4"/>
    <s v="WEEK"/>
    <s v="CTU FLEVOKUST BVWEEK"/>
    <n v="415"/>
    <n v="0"/>
    <n v="415"/>
    <m/>
  </r>
  <r>
    <s v="MURCIA MAERSK"/>
    <s v="Rotterdam"/>
    <d v="2024-10-12T19:49:00"/>
    <x v="95"/>
    <x v="2"/>
    <s v="MAERSK"/>
    <s v="CXDU2262905"/>
    <s v="SIMEI LELYSTAD"/>
    <d v="2024-10-14T10:00:00"/>
    <d v="2024-10-16T16:53:00"/>
    <x v="1167"/>
    <d v="2024-10-16T19:10:00"/>
    <x v="0"/>
    <s v="NO"/>
    <n v="0"/>
    <n v="42"/>
    <x v="9"/>
    <d v="2024-10-16T16:53:00"/>
    <d v="1899-12-31T14:11:00"/>
    <n v="38.183333333290648"/>
    <x v="0"/>
    <x v="99"/>
    <n v="58.000000000116415"/>
    <s v="NO"/>
    <d v="1900-01-03T00:11:00"/>
    <n v="96.183333333407063"/>
    <d v="1899-12-30T00:00:00"/>
    <s v="SI"/>
    <n v="0"/>
    <d v="1900-01-02T23:21:00"/>
    <n v="95.349999999976717"/>
    <x v="1"/>
    <d v="1899-12-30T20:00:00"/>
    <s v="NIGHT"/>
    <s v="CXDU2262905"/>
    <s v="OM TRANSPORT"/>
    <n v="475"/>
    <e v="#N/A"/>
    <n v="50"/>
    <n v="0"/>
    <n v="3"/>
    <s v="NIGHT"/>
    <s v="OM TRANSPORTNIGHT"/>
    <n v="475"/>
    <n v="25"/>
    <n v="500"/>
    <m/>
  </r>
  <r>
    <s v="MURCIA MAERSK"/>
    <s v="Rotterdam"/>
    <d v="2024-10-12T19:49:00"/>
    <x v="95"/>
    <x v="3"/>
    <s v="MAERSK"/>
    <s v="FFAU5753648"/>
    <s v="SIMEI LELYSTAD"/>
    <d v="2024-10-14T10:00:00"/>
    <d v="2024-10-16T18:05:00"/>
    <x v="1168"/>
    <d v="2024-10-16T18:15:00"/>
    <x v="0"/>
    <s v="NO"/>
    <n v="0"/>
    <n v="42"/>
    <x v="9"/>
    <d v="2024-10-16T18:05:00"/>
    <d v="1899-12-31T14:11:00"/>
    <n v="38.183333333290648"/>
    <x v="0"/>
    <x v="138"/>
    <n v="55.5"/>
    <s v="NO"/>
    <d v="1900-01-02T21:41:00"/>
    <n v="93.683333333290648"/>
    <d v="1899-12-30T00:35:00"/>
    <s v="SI"/>
    <n v="0.58333333331393078"/>
    <d v="1900-01-02T22:26:00"/>
    <n v="94.433333333290648"/>
    <x v="1"/>
    <d v="1899-12-30T17:30:00"/>
    <s v="NO"/>
    <s v="FFAU5753648"/>
    <s v="MSI"/>
    <n v="480"/>
    <e v="#N/A"/>
    <n v="50"/>
    <n v="0"/>
    <n v="3"/>
    <s v="WEEK"/>
    <s v="MSIWEEK"/>
    <n v="480"/>
    <n v="25"/>
    <n v="505"/>
    <m/>
  </r>
  <r>
    <s v="MURCIA MAERSK"/>
    <s v="Rotterdam"/>
    <d v="2024-10-12T19:49:00"/>
    <x v="95"/>
    <x v="0"/>
    <s v="MAERSK"/>
    <s v="GCXU5780582"/>
    <s v="SIMEI LELYSTAD"/>
    <d v="2024-10-14T10:00:00"/>
    <d v="2024-10-17T17:20:00"/>
    <x v="1169"/>
    <d v="2024-10-17T17:30:00"/>
    <x v="1"/>
    <s v="NO"/>
    <n v="0"/>
    <n v="42"/>
    <x v="9"/>
    <d v="2024-10-17T17:20:00"/>
    <d v="1899-12-31T14:11:00"/>
    <n v="38.183333333290648"/>
    <x v="0"/>
    <x v="105"/>
    <n v="80.000000000058208"/>
    <s v="NO"/>
    <d v="1900-01-03T22:11:00"/>
    <n v="118.18333333334886"/>
    <d v="1899-12-30T00:00:00"/>
    <s v="SI"/>
    <n v="0"/>
    <d v="1900-01-03T21:41:00"/>
    <n v="117.68333333329065"/>
    <x v="1"/>
    <d v="1899-12-30T18:00:00"/>
    <s v="NO"/>
    <s v="GCXU5780582"/>
    <s v="CTU FLEVOKUST BV"/>
    <n v="380"/>
    <e v="#N/A"/>
    <n v="35"/>
    <n v="0"/>
    <n v="4"/>
    <s v="WEEK"/>
    <s v="CTU FLEVOKUST BVWEEK"/>
    <n v="380"/>
    <n v="0"/>
    <n v="380"/>
    <m/>
  </r>
  <r>
    <s v="MURCIA MAERSK"/>
    <s v="Rotterdam"/>
    <d v="2024-10-12T19:49:00"/>
    <x v="95"/>
    <x v="0"/>
    <s v="MAERSK"/>
    <s v="GESU6137356"/>
    <s v="SIMEI LELYSTAD"/>
    <d v="2024-10-14T10:00:00"/>
    <d v="2024-10-18T07:40:00"/>
    <x v="1170"/>
    <d v="2024-10-18T07:50:00"/>
    <x v="1"/>
    <s v="NO"/>
    <n v="0"/>
    <n v="42"/>
    <x v="9"/>
    <d v="2024-10-18T07:40:00"/>
    <d v="1899-12-31T14:11:00"/>
    <n v="38.183333333290648"/>
    <x v="0"/>
    <x v="126"/>
    <n v="94.000000000116415"/>
    <s v="NO"/>
    <d v="1900-01-04T12:11:00"/>
    <n v="132.18333333340706"/>
    <d v="1899-12-30T00:00:00"/>
    <s v="SI"/>
    <n v="0"/>
    <d v="1900-01-04T12:01:00"/>
    <n v="132.01666666672099"/>
    <x v="1"/>
    <d v="1899-12-30T08:00:00"/>
    <s v="NO"/>
    <s v="GESU6137356"/>
    <s v="CTU FLEVOKUST BV"/>
    <n v="380"/>
    <e v="#N/A"/>
    <n v="35"/>
    <n v="0"/>
    <n v="5"/>
    <s v="WEEK"/>
    <s v="CTU FLEVOKUST BVWEEK"/>
    <n v="380"/>
    <n v="0"/>
    <n v="380"/>
    <m/>
  </r>
  <r>
    <s v="MURCIA MAERSK"/>
    <s v="Rotterdam"/>
    <d v="2024-10-12T19:49:00"/>
    <x v="95"/>
    <x v="0"/>
    <s v="MAERSK"/>
    <s v="GESU6235476"/>
    <s v="SIMEI LELYSTAD"/>
    <d v="2024-10-14T10:00:00"/>
    <d v="2024-10-18T00:30:00"/>
    <x v="1171"/>
    <d v="2024-10-18T00:30:00"/>
    <x v="1"/>
    <s v="NO"/>
    <n v="0"/>
    <n v="42"/>
    <x v="9"/>
    <d v="2024-10-18T00:30:00"/>
    <d v="1899-12-31T14:11:00"/>
    <n v="38.183333333290648"/>
    <x v="0"/>
    <x v="100"/>
    <n v="84"/>
    <s v="NO"/>
    <d v="1900-01-04T02:11:00"/>
    <n v="122.18333333329065"/>
    <d v="1899-12-30T02:30:00"/>
    <s v="NO"/>
    <n v="2.5000000001164153"/>
    <d v="1900-01-04T04:41:00"/>
    <n v="124.68333333340706"/>
    <x v="1"/>
    <d v="1899-12-30T22:00:00"/>
    <s v="NIGHT"/>
    <s v="GESU6235476"/>
    <s v="CTU FLEVOKUST BV"/>
    <n v="380"/>
    <e v="#N/A"/>
    <n v="35"/>
    <n v="0"/>
    <n v="4"/>
    <s v="NIGHT"/>
    <s v="CTU FLEVOKUST BVNIGHT"/>
    <n v="380"/>
    <n v="0"/>
    <n v="380"/>
    <m/>
  </r>
  <r>
    <s v="MURCIA MAERSK"/>
    <s v="Rotterdam"/>
    <d v="2024-10-12T19:49:00"/>
    <x v="95"/>
    <x v="0"/>
    <s v="MAERSK"/>
    <s v="HASU4076063"/>
    <s v="SIMEI LELYSTAD"/>
    <d v="2024-10-14T10:00:00"/>
    <d v="2024-10-16T19:05:00"/>
    <x v="1172"/>
    <d v="2024-10-16T19:25:00"/>
    <x v="0"/>
    <s v="NO"/>
    <n v="0"/>
    <n v="42"/>
    <x v="9"/>
    <d v="2024-10-16T19:05:00"/>
    <d v="1899-12-31T14:11:00"/>
    <n v="38.183333333290648"/>
    <x v="0"/>
    <x v="55"/>
    <n v="57"/>
    <s v="NO"/>
    <d v="1900-01-02T23:11:00"/>
    <n v="95.183333333290648"/>
    <d v="1899-12-30T00:05:00"/>
    <s v="SI"/>
    <n v="8.3333333430346102E-2"/>
    <d v="1900-01-02T23:36:00"/>
    <n v="95.600000000093132"/>
    <x v="1"/>
    <d v="1899-12-30T19:00:00"/>
    <s v="NO"/>
    <s v="HASU4076063"/>
    <s v="CTU FLEVOKUST BV"/>
    <n v="520"/>
    <e v="#N/A"/>
    <n v="35"/>
    <n v="0"/>
    <n v="3"/>
    <s v="WEEK"/>
    <s v="CTU FLEVOKUST BVWEEK"/>
    <n v="520"/>
    <n v="0"/>
    <n v="520"/>
    <m/>
  </r>
  <r>
    <s v="MURCIA MAERSK"/>
    <s v="Rotterdam"/>
    <d v="2024-10-12T19:49:00"/>
    <x v="95"/>
    <x v="2"/>
    <s v="MAERSK"/>
    <s v="HASU4436447"/>
    <s v="SIMEI LELYSTAD"/>
    <d v="2024-10-14T10:00:00"/>
    <d v="2024-10-17T20:30:00"/>
    <x v="1173"/>
    <d v="2024-10-17T20:40:00"/>
    <x v="0"/>
    <s v="NO"/>
    <n v="1"/>
    <n v="42"/>
    <x v="9"/>
    <d v="2024-10-17T20:30:00"/>
    <d v="1899-12-31T14:11:00"/>
    <n v="38.183333333290648"/>
    <x v="0"/>
    <x v="139"/>
    <n v="82.5"/>
    <s v="NO"/>
    <d v="1900-01-04T00:41:00"/>
    <n v="120.68333333329065"/>
    <d v="1899-12-30T00:00:00"/>
    <s v="SI"/>
    <n v="0"/>
    <d v="1900-01-04T00:51:00"/>
    <n v="120.84999999997672"/>
    <x v="1"/>
    <d v="1899-12-30T20:30:00"/>
    <s v="NIGHT"/>
    <s v="HASU4436447"/>
    <s v="OM TRANSPORT"/>
    <n v="475"/>
    <e v="#N/A"/>
    <n v="50"/>
    <n v="50"/>
    <n v="4"/>
    <s v="NIGHT"/>
    <s v="OM TRANSPORTNIGHT"/>
    <n v="525"/>
    <n v="25"/>
    <n v="550"/>
    <m/>
  </r>
  <r>
    <s v="MURCIA MAERSK"/>
    <s v="Rotterdam"/>
    <d v="2024-10-12T19:49:00"/>
    <x v="95"/>
    <x v="4"/>
    <s v="MAERSK"/>
    <s v="HASU4705612"/>
    <s v="SIMEI LELYSTAD"/>
    <d v="2024-10-14T10:00:00"/>
    <d v="2024-10-17T22:00:00"/>
    <x v="1174"/>
    <d v="2024-10-17T22:10:00"/>
    <x v="0"/>
    <s v="NO"/>
    <n v="0"/>
    <n v="42"/>
    <x v="9"/>
    <d v="2024-10-17T22:00:00"/>
    <d v="1899-12-31T14:11:00"/>
    <n v="38.183333333290648"/>
    <x v="0"/>
    <x v="102"/>
    <n v="86.000000000058208"/>
    <s v="NO"/>
    <d v="1900-01-04T04:11:00"/>
    <n v="124.18333333334886"/>
    <d v="1899-12-30T00:00:00"/>
    <s v="SI"/>
    <n v="0"/>
    <d v="1900-01-04T02:21:00"/>
    <n v="122.34999999997672"/>
    <x v="1"/>
    <d v="1899-12-30T00:00:00"/>
    <s v="NIGHT"/>
    <s v="HASU4705612"/>
    <s v="AZOIA LOGISTICS"/>
    <n v="550"/>
    <e v="#N/A"/>
    <n v="45"/>
    <n v="0"/>
    <n v="5"/>
    <s v="NIGHT"/>
    <s v="AZOIA LOGISTICSNIGHT"/>
    <n v="550"/>
    <n v="25"/>
    <n v="575"/>
    <m/>
  </r>
  <r>
    <s v="MURCIA MAERSK"/>
    <s v="Rotterdam"/>
    <d v="2024-10-12T19:49:00"/>
    <x v="95"/>
    <x v="2"/>
    <s v="MAERSK"/>
    <s v="HASU4763970"/>
    <s v="SIMEI LELYSTAD"/>
    <d v="2024-10-14T10:00:00"/>
    <d v="2024-10-16T06:55:00"/>
    <x v="1175"/>
    <d v="2024-10-16T07:00:00"/>
    <x v="0"/>
    <s v="NO"/>
    <n v="0"/>
    <n v="42"/>
    <x v="9"/>
    <d v="2024-10-16T06:55:00"/>
    <d v="1899-12-31T14:11:00"/>
    <n v="38.183333333290648"/>
    <x v="0"/>
    <x v="140"/>
    <n v="45.500000000058208"/>
    <s v="NO"/>
    <d v="1900-01-02T11:41:00"/>
    <n v="83.683333333348855"/>
    <d v="1899-12-30T00:00:00"/>
    <s v="SI"/>
    <n v="0"/>
    <d v="1900-01-02T11:11:00"/>
    <n v="83.183333333290648"/>
    <x v="1"/>
    <d v="1899-12-30T07:30:00"/>
    <s v="NO"/>
    <s v="HASU4763970"/>
    <s v="OM TRANSPORT"/>
    <n v="475"/>
    <e v="#N/A"/>
    <n v="50"/>
    <n v="0"/>
    <n v="3"/>
    <s v="WEEK"/>
    <s v="OM TRANSPORTWEEK"/>
    <n v="475"/>
    <n v="25"/>
    <n v="500"/>
    <m/>
  </r>
  <r>
    <s v="MURCIA MAERSK"/>
    <s v="Rotterdam"/>
    <d v="2024-10-12T19:49:00"/>
    <x v="95"/>
    <x v="3"/>
    <s v="MAERSK"/>
    <s v="HASU5130493"/>
    <s v="SIMEI LELYSTAD"/>
    <d v="2024-10-14T10:00:00"/>
    <d v="2024-10-15T14:10:00"/>
    <x v="1176"/>
    <d v="2024-10-15T14:20:00"/>
    <x v="0"/>
    <s v="NO"/>
    <n v="0"/>
    <n v="42"/>
    <x v="9"/>
    <d v="2024-10-15T14:10:00"/>
    <d v="1899-12-31T14:11:00"/>
    <n v="38.183333333290648"/>
    <x v="0"/>
    <x v="47"/>
    <n v="28.000000000116415"/>
    <s v="NO"/>
    <d v="1900-01-01T18:11:00"/>
    <n v="66.183333333407063"/>
    <d v="1899-12-30T00:10:00"/>
    <s v="SI"/>
    <n v="0.16666666668606922"/>
    <d v="1900-01-01T18:31:00"/>
    <n v="66.516666666604578"/>
    <x v="1"/>
    <d v="1899-12-30T14:00:00"/>
    <s v="NO"/>
    <s v="HASU5130493"/>
    <s v="MSI"/>
    <n v="480"/>
    <e v="#N/A"/>
    <n v="50"/>
    <n v="0"/>
    <n v="2"/>
    <s v="WEEK"/>
    <s v="MSIWEEK"/>
    <n v="480"/>
    <n v="25"/>
    <n v="505"/>
    <m/>
  </r>
  <r>
    <s v="MURCIA MAERSK"/>
    <s v="Rotterdam"/>
    <d v="2024-10-12T19:49:00"/>
    <x v="95"/>
    <x v="2"/>
    <s v="MAERSK"/>
    <s v="MAEU9162632"/>
    <s v="LELYSTAD"/>
    <d v="2024-10-14T10:00:00"/>
    <d v="2024-10-16T08:10:00"/>
    <x v="1177"/>
    <d v="2024-10-16T08:50:00"/>
    <x v="0"/>
    <s v="NO"/>
    <n v="0"/>
    <n v="42"/>
    <x v="9"/>
    <d v="2024-10-16T08:10:00"/>
    <d v="1899-12-31T14:11:00"/>
    <n v="38.183333333290648"/>
    <x v="0"/>
    <x v="107"/>
    <n v="47.000000000058208"/>
    <s v="NO"/>
    <d v="1900-01-02T13:11:00"/>
    <n v="85.183333333348855"/>
    <d v="1899-12-30T00:00:00"/>
    <s v="SI"/>
    <n v="0"/>
    <d v="1900-01-02T13:01:00"/>
    <n v="85.016666666662786"/>
    <x v="1"/>
    <d v="1899-12-30T09:00:00"/>
    <s v="NO"/>
    <s v="MAEU9162632"/>
    <s v="OM TRANSPORT"/>
    <n v="475"/>
    <e v="#N/A"/>
    <n v="50"/>
    <n v="0"/>
    <n v="3"/>
    <s v="WEEK"/>
    <s v="OM TRANSPORTWEEK"/>
    <n v="475"/>
    <n v="25"/>
    <n v="500"/>
    <m/>
  </r>
  <r>
    <s v="MURCIA MAERSK"/>
    <s v="Rotterdam"/>
    <d v="2024-10-12T19:49:00"/>
    <x v="95"/>
    <x v="3"/>
    <s v="MAERSK"/>
    <s v="MAEU9171378"/>
    <s v="SIMEI LELYSTAD"/>
    <d v="2024-10-14T10:00:00"/>
    <d v="2024-10-14T15:00:00"/>
    <x v="1178"/>
    <d v="2024-10-14T15:25:00"/>
    <x v="0"/>
    <s v="NO"/>
    <n v="0"/>
    <n v="42"/>
    <x v="9"/>
    <d v="2024-10-14T15:00:00"/>
    <d v="1899-12-31T14:11:00"/>
    <n v="38.183333333290648"/>
    <x v="0"/>
    <x v="5"/>
    <n v="4.5"/>
    <s v="SI"/>
    <d v="1899-12-31T18:41:00"/>
    <n v="42.683333333290648"/>
    <d v="1899-12-30T00:30:00"/>
    <s v="SI"/>
    <n v="0.50000000005820766"/>
    <d v="1899-12-31T19:36:00"/>
    <n v="43.599999999976717"/>
    <x v="0"/>
    <d v="1899-12-30T14:30:00"/>
    <s v="NO"/>
    <s v="MAEU9171378"/>
    <s v="MSI"/>
    <n v="480"/>
    <e v="#N/A"/>
    <n v="50"/>
    <n v="0"/>
    <n v="1"/>
    <s v="WEEK"/>
    <s v="MSIWEEK"/>
    <n v="480"/>
    <n v="25"/>
    <n v="505"/>
    <m/>
  </r>
  <r>
    <s v="MURCIA MAERSK"/>
    <s v="Rotterdam"/>
    <d v="2024-10-12T19:49:00"/>
    <x v="95"/>
    <x v="3"/>
    <s v="MAERSK"/>
    <s v="MAEU9189361"/>
    <s v="LELYSTAD"/>
    <d v="2024-10-14T10:00:00"/>
    <d v="2024-10-16T06:48:00"/>
    <x v="1179"/>
    <d v="2024-10-16T07:55:00"/>
    <x v="0"/>
    <s v="NO"/>
    <n v="1"/>
    <n v="42"/>
    <x v="9"/>
    <d v="2024-10-16T06:48:00"/>
    <d v="1899-12-31T14:11:00"/>
    <n v="38.183333333290648"/>
    <x v="0"/>
    <x v="82"/>
    <n v="45"/>
    <s v="NO"/>
    <d v="1900-01-02T11:11:00"/>
    <n v="83.183333333290648"/>
    <d v="1899-12-30T00:00:00"/>
    <s v="SI"/>
    <n v="0"/>
    <d v="1900-01-02T12:06:00"/>
    <n v="84.099999999976717"/>
    <x v="1"/>
    <d v="1899-12-30T07:00:00"/>
    <s v="NO"/>
    <s v="MAEU9189361"/>
    <s v="MSI"/>
    <n v="480"/>
    <e v="#N/A"/>
    <n v="50"/>
    <n v="50"/>
    <n v="3"/>
    <s v="WEEK"/>
    <s v="MSIWEEK"/>
    <n v="530"/>
    <n v="25"/>
    <n v="555"/>
    <m/>
  </r>
  <r>
    <s v="MURCIA MAERSK"/>
    <s v="Rotterdam"/>
    <d v="2024-10-12T19:49:00"/>
    <x v="95"/>
    <x v="3"/>
    <s v="MAERSK"/>
    <s v="MAEU9191878"/>
    <s v="SIMEI LELYSTAD"/>
    <d v="2024-10-14T10:00:00"/>
    <d v="2024-10-15T07:20:00"/>
    <x v="1180"/>
    <d v="2024-10-15T07:20:00"/>
    <x v="0"/>
    <s v="NO"/>
    <n v="0"/>
    <n v="42"/>
    <x v="9"/>
    <d v="2024-10-15T07:20:00"/>
    <d v="1899-12-31T14:11:00"/>
    <n v="38.183333333290648"/>
    <x v="0"/>
    <x v="92"/>
    <n v="21.500000000058208"/>
    <s v="SI"/>
    <d v="1900-01-01T11:41:00"/>
    <n v="59.683333333348855"/>
    <d v="1899-12-30T00:00:00"/>
    <s v="SI"/>
    <n v="0"/>
    <d v="1900-01-01T11:31:00"/>
    <n v="59.516666666662786"/>
    <x v="1"/>
    <d v="1899-12-30T07:30:00"/>
    <s v="NO"/>
    <s v="MAEU9191878"/>
    <s v="MSI"/>
    <n v="480"/>
    <e v="#N/A"/>
    <n v="50"/>
    <n v="0"/>
    <n v="2"/>
    <s v="WEEK"/>
    <s v="MSIWEEK"/>
    <n v="480"/>
    <n v="25"/>
    <n v="505"/>
    <m/>
  </r>
  <r>
    <s v="MURCIA MAERSK"/>
    <s v="Rotterdam"/>
    <d v="2024-10-12T19:49:00"/>
    <x v="95"/>
    <x v="2"/>
    <s v="MAERSK"/>
    <s v="MAEU9215115"/>
    <s v="SIMEI LELYSTAD"/>
    <d v="2024-10-14T10:00:00"/>
    <d v="2024-10-14T13:30:00"/>
    <x v="1181"/>
    <d v="2024-10-14T14:40:00"/>
    <x v="0"/>
    <s v="NO"/>
    <n v="1"/>
    <n v="42"/>
    <x v="9"/>
    <d v="2024-10-14T13:30:00"/>
    <d v="1899-12-31T14:11:00"/>
    <n v="38.183333333290648"/>
    <x v="0"/>
    <x v="6"/>
    <n v="3"/>
    <s v="SI"/>
    <d v="1899-12-31T17:11:00"/>
    <n v="41.183333333290648"/>
    <d v="1899-12-30T00:30:00"/>
    <s v="SI"/>
    <n v="0.50000000005820766"/>
    <d v="1899-12-31T18:51:00"/>
    <n v="42.849999999976717"/>
    <x v="0"/>
    <d v="1899-12-30T13:00:00"/>
    <s v="NO"/>
    <s v="MAEU9215115"/>
    <s v="OM TRANSPORT"/>
    <n v="475"/>
    <e v="#N/A"/>
    <n v="50"/>
    <n v="50"/>
    <n v="1"/>
    <s v="WEEK"/>
    <s v="OM TRANSPORTWEEK"/>
    <n v="525"/>
    <n v="25"/>
    <n v="550"/>
    <m/>
  </r>
  <r>
    <s v="MURCIA MAERSK"/>
    <s v="Rotterdam"/>
    <d v="2024-10-12T19:49:00"/>
    <x v="95"/>
    <x v="3"/>
    <s v="MAERSK"/>
    <s v="MAEU9219825"/>
    <s v="SIMEI LELYSTAD"/>
    <d v="2024-10-14T10:00:00"/>
    <d v="2024-10-14T12:55:00"/>
    <x v="1181"/>
    <d v="2024-10-14T12:55:00"/>
    <x v="0"/>
    <s v="NO"/>
    <n v="2"/>
    <n v="42"/>
    <x v="9"/>
    <d v="2024-10-14T12:55:00"/>
    <d v="1899-12-31T14:11:00"/>
    <n v="38.183333333290648"/>
    <x v="0"/>
    <x v="6"/>
    <n v="3"/>
    <s v="SI"/>
    <d v="1899-12-31T17:11:00"/>
    <n v="41.183333333290648"/>
    <d v="1899-12-30T00:00:00"/>
    <s v="SI"/>
    <n v="0"/>
    <d v="1899-12-31T17:06:00"/>
    <n v="41.100000000034925"/>
    <x v="0"/>
    <d v="1899-12-30T13:00:00"/>
    <s v="NO"/>
    <s v="MAEU9219825"/>
    <s v="MSI"/>
    <n v="480"/>
    <e v="#N/A"/>
    <n v="50"/>
    <n v="100"/>
    <n v="1"/>
    <s v="WEEK"/>
    <s v="MSIWEEK"/>
    <n v="580"/>
    <n v="25"/>
    <n v="605"/>
    <m/>
  </r>
  <r>
    <s v="MURCIA MAERSK"/>
    <s v="Rotterdam"/>
    <d v="2024-10-12T19:49:00"/>
    <x v="95"/>
    <x v="1"/>
    <s v="MAERSK"/>
    <s v="MAEU9228690"/>
    <s v="LELYSTAD"/>
    <d v="2024-10-14T10:00:00"/>
    <d v="2024-10-16T19:58:00"/>
    <x v="1172"/>
    <d v="2024-10-16T20:25:00"/>
    <x v="0"/>
    <s v="NO"/>
    <n v="1"/>
    <n v="42"/>
    <x v="9"/>
    <d v="2024-10-16T19:58:00"/>
    <d v="1899-12-31T14:11:00"/>
    <n v="38.183333333290648"/>
    <x v="0"/>
    <x v="55"/>
    <n v="57"/>
    <s v="NO"/>
    <d v="1900-01-02T23:11:00"/>
    <n v="95.183333333290648"/>
    <d v="1899-12-30T00:58:00"/>
    <s v="NO"/>
    <n v="0.96666666667442769"/>
    <d v="1900-01-03T00:36:00"/>
    <n v="96.600000000034925"/>
    <x v="1"/>
    <d v="1899-12-30T19:00:00"/>
    <s v="NO"/>
    <s v="MAEU9228690"/>
    <s v="LOGIX"/>
    <n v="530"/>
    <e v="#N/A"/>
    <n v="50"/>
    <n v="50"/>
    <n v="3"/>
    <s v="WEEK"/>
    <s v="LOGIXWEEK"/>
    <n v="580"/>
    <n v="25"/>
    <n v="605"/>
    <m/>
  </r>
  <r>
    <s v="MURCIA MAERSK"/>
    <s v="Rotterdam"/>
    <d v="2024-10-12T19:49:00"/>
    <x v="95"/>
    <x v="2"/>
    <s v="MAERSK"/>
    <s v="MAEU9232236"/>
    <s v="SIMEI LELYSTAD"/>
    <d v="2024-10-14T10:00:00"/>
    <d v="2024-10-16T16:47:00"/>
    <x v="1168"/>
    <d v="2024-10-16T16:55:00"/>
    <x v="0"/>
    <s v="NO"/>
    <n v="0"/>
    <n v="42"/>
    <x v="9"/>
    <d v="2024-10-16T16:47:00"/>
    <d v="1899-12-31T14:11:00"/>
    <n v="38.183333333290648"/>
    <x v="0"/>
    <x v="138"/>
    <n v="55.5"/>
    <s v="NO"/>
    <d v="1900-01-02T21:41:00"/>
    <n v="93.683333333290648"/>
    <d v="1899-12-30T00:00:00"/>
    <s v="SI"/>
    <n v="0"/>
    <d v="1900-01-02T21:06:00"/>
    <n v="93.099999999976717"/>
    <x v="1"/>
    <d v="1899-12-30T17:30:00"/>
    <s v="NO"/>
    <s v="MAEU9232236"/>
    <s v="OM TRANSPORT"/>
    <n v="475"/>
    <e v="#N/A"/>
    <n v="50"/>
    <n v="0"/>
    <n v="3"/>
    <s v="WEEK"/>
    <s v="OM TRANSPORTWEEK"/>
    <n v="475"/>
    <n v="25"/>
    <n v="500"/>
    <m/>
  </r>
  <r>
    <s v="MURCIA MAERSK"/>
    <s v="Rotterdam"/>
    <d v="2024-10-12T19:49:00"/>
    <x v="95"/>
    <x v="0"/>
    <s v="MAERSK"/>
    <s v="MAEU9233870"/>
    <s v="XPO TALLER LELYSTAD"/>
    <d v="2024-10-14T10:00:00"/>
    <d v="2024-10-18T15:47:00"/>
    <x v="1182"/>
    <d v="2024-10-18T15:47:00"/>
    <x v="1"/>
    <s v="NO"/>
    <n v="0"/>
    <n v="42"/>
    <x v="9"/>
    <d v="2024-10-18T15:47:00"/>
    <d v="1899-12-31T14:11:00"/>
    <n v="38.183333333290648"/>
    <x v="0"/>
    <x v="141"/>
    <n v="101.00000000005821"/>
    <s v="NO"/>
    <d v="1900-01-04T19:11:00"/>
    <n v="139.18333333334886"/>
    <d v="1899-12-30T00:47:00"/>
    <s v="NO"/>
    <n v="0.78333333326736465"/>
    <d v="1900-01-04T19:58:00"/>
    <n v="139.96666666661622"/>
    <x v="1"/>
    <d v="1899-12-30T15:00:00"/>
    <s v="NO"/>
    <s v="MAEU9233870"/>
    <s v="CTU FLEVOKUST BV"/>
    <n v="380"/>
    <e v="#N/A"/>
    <n v="35"/>
    <n v="0"/>
    <n v="5"/>
    <s v="WEEK"/>
    <s v="CTU FLEVOKUST BVWEEK"/>
    <n v="380"/>
    <n v="0"/>
    <n v="380"/>
    <m/>
  </r>
  <r>
    <s v="MURCIA MAERSK"/>
    <s v="Rotterdam"/>
    <d v="2024-10-12T19:49:00"/>
    <x v="95"/>
    <x v="2"/>
    <s v="MAERSK"/>
    <s v="MAEU9240479"/>
    <s v="XPO TALLER LELYSTAD"/>
    <d v="2024-10-14T10:00:00"/>
    <d v="2024-10-15T23:35:00"/>
    <x v="1183"/>
    <d v="2024-10-15T22:36:00"/>
    <x v="0"/>
    <s v="NO"/>
    <n v="0"/>
    <n v="42"/>
    <x v="9"/>
    <d v="2024-10-15T23:35:00"/>
    <d v="1899-12-31T14:11:00"/>
    <n v="38.183333333290648"/>
    <x v="0"/>
    <x v="34"/>
    <n v="41.500000000116415"/>
    <s v="NO"/>
    <d v="1900-01-02T07:41:00"/>
    <n v="79.683333333407063"/>
    <d v="1899-12-30T00:00:00"/>
    <s v="SI"/>
    <n v="0"/>
    <d v="1900-01-02T02:47:00"/>
    <n v="74.783333333325572"/>
    <x v="1"/>
    <d v="1899-12-30T03:30:00"/>
    <s v="NIGHT"/>
    <s v="MAEU9240479"/>
    <s v="OM TRANSPORT"/>
    <n v="475"/>
    <e v="#N/A"/>
    <n v="50"/>
    <n v="0"/>
    <n v="3"/>
    <s v="NIGHT"/>
    <s v="OM TRANSPORTNIGHT"/>
    <n v="475"/>
    <n v="25"/>
    <n v="500"/>
    <m/>
  </r>
  <r>
    <s v="MURCIA MAERSK"/>
    <s v="Rotterdam"/>
    <d v="2024-10-12T19:49:00"/>
    <x v="95"/>
    <x v="0"/>
    <s v="MAERSK"/>
    <s v="MAEU9246097"/>
    <s v="XPO TALLER LELYSTAD"/>
    <d v="2024-10-14T10:00:00"/>
    <d v="2024-10-18T17:48:00"/>
    <x v="1184"/>
    <d v="2024-10-18T18:16:00"/>
    <x v="1"/>
    <s v="NO"/>
    <n v="1"/>
    <n v="42"/>
    <x v="9"/>
    <d v="2024-10-18T17:48:00"/>
    <d v="1899-12-31T14:11:00"/>
    <n v="38.183333333290648"/>
    <x v="0"/>
    <x v="142"/>
    <n v="104.00000000005821"/>
    <s v="NO"/>
    <d v="1900-01-04T22:11:00"/>
    <n v="142.18333333334886"/>
    <d v="1899-12-30T00:00:00"/>
    <s v="SI"/>
    <n v="0"/>
    <d v="1900-01-04T22:27:00"/>
    <n v="142.45000000001164"/>
    <x v="1"/>
    <d v="1899-12-30T18:00:00"/>
    <s v="NO"/>
    <s v="MAEU9246097"/>
    <s v="CTU FLEVOKUST BV"/>
    <n v="380"/>
    <e v="#N/A"/>
    <n v="35"/>
    <n v="35"/>
    <n v="5"/>
    <s v="WEEK"/>
    <s v="CTU FLEVOKUST BVWEEK"/>
    <n v="415"/>
    <n v="0"/>
    <n v="415"/>
    <m/>
  </r>
  <r>
    <s v="MURCIA MAERSK"/>
    <s v="Rotterdam"/>
    <d v="2024-10-12T19:49:00"/>
    <x v="95"/>
    <x v="2"/>
    <s v="MAERSK"/>
    <s v="MAEU9248269"/>
    <s v="SIMEI LELYSTAD"/>
    <d v="2024-10-14T10:00:00"/>
    <d v="2024-10-15T13:05:00"/>
    <x v="1185"/>
    <d v="2024-10-15T13:05:00"/>
    <x v="0"/>
    <s v="NO"/>
    <n v="1"/>
    <n v="42"/>
    <x v="9"/>
    <d v="2024-10-15T13:05:00"/>
    <d v="1899-12-31T14:11:00"/>
    <n v="38.183333333290648"/>
    <x v="0"/>
    <x v="57"/>
    <n v="27"/>
    <s v="NO"/>
    <d v="1900-01-01T17:11:00"/>
    <n v="65.183333333290648"/>
    <d v="1899-12-30T00:05:00"/>
    <s v="SI"/>
    <n v="8.3333333430346102E-2"/>
    <d v="1900-01-01T17:16:00"/>
    <n v="65.266666666720994"/>
    <x v="1"/>
    <d v="1899-12-30T13:00:00"/>
    <s v="NO"/>
    <s v="MAEU9248269"/>
    <s v="OM TRANSPORT"/>
    <n v="475"/>
    <e v="#N/A"/>
    <n v="50"/>
    <n v="50"/>
    <n v="2"/>
    <s v="WEEK"/>
    <s v="OM TRANSPORTWEEK"/>
    <n v="525"/>
    <n v="25"/>
    <n v="550"/>
    <m/>
  </r>
  <r>
    <s v="MURCIA MAERSK"/>
    <s v="Rotterdam"/>
    <d v="2024-10-12T19:49:00"/>
    <x v="95"/>
    <x v="2"/>
    <s v="MAERSK"/>
    <s v="MAEU9254791"/>
    <s v="XPO TALLER LELYSTAD"/>
    <d v="2024-10-14T10:00:00"/>
    <d v="2024-10-16T02:40:00"/>
    <x v="1186"/>
    <d v="2024-10-16T02:40:00"/>
    <x v="0"/>
    <s v="NO"/>
    <n v="0"/>
    <n v="42"/>
    <x v="9"/>
    <d v="2024-10-16T02:40:00"/>
    <d v="1899-12-31T14:11:00"/>
    <n v="38.183333333290648"/>
    <x v="0"/>
    <x v="50"/>
    <n v="39"/>
    <s v="NO"/>
    <d v="1900-01-02T05:11:00"/>
    <n v="77.183333333290648"/>
    <d v="1899-12-30T01:40:00"/>
    <s v="NO"/>
    <n v="1.6666666666860692"/>
    <d v="1900-01-02T06:51:00"/>
    <n v="78.849999999976717"/>
    <x v="1"/>
    <d v="1899-12-30T01:00:00"/>
    <s v="NIGHT"/>
    <s v="MAEU9254791"/>
    <s v="OM TRANSPORT"/>
    <n v="475"/>
    <e v="#N/A"/>
    <n v="50"/>
    <n v="0"/>
    <n v="3"/>
    <s v="NIGHT"/>
    <s v="OM TRANSPORTNIGHT"/>
    <n v="475"/>
    <n v="25"/>
    <n v="500"/>
    <m/>
  </r>
  <r>
    <s v="MURCIA MAERSK"/>
    <s v="Rotterdam"/>
    <d v="2024-10-12T19:49:00"/>
    <x v="95"/>
    <x v="0"/>
    <s v="MAERSK"/>
    <s v="MAEU9265292"/>
    <s v="XPO TALLER LELYSTAD"/>
    <d v="2024-10-14T10:00:00"/>
    <d v="2024-10-17T21:35:00"/>
    <x v="1187"/>
    <d v="2024-10-17T22:00:00"/>
    <x v="1"/>
    <s v="NO"/>
    <n v="1"/>
    <n v="42"/>
    <x v="9"/>
    <d v="2024-10-17T21:35:00"/>
    <d v="1899-12-31T14:11:00"/>
    <n v="38.183333333290648"/>
    <x v="0"/>
    <x v="101"/>
    <n v="82.000000000116415"/>
    <s v="NO"/>
    <d v="1900-01-04T00:11:00"/>
    <n v="120.18333333340706"/>
    <d v="1899-12-30T01:35:00"/>
    <s v="NO"/>
    <n v="1.5833333332557231"/>
    <d v="1900-01-04T02:11:00"/>
    <n v="122.18333333329065"/>
    <x v="1"/>
    <d v="1899-12-30T20:00:00"/>
    <s v="NIGHT"/>
    <s v="MAEU9265292"/>
    <s v="CTU FLEVOKUST BV"/>
    <n v="380"/>
    <e v="#N/A"/>
    <n v="35"/>
    <n v="35"/>
    <n v="4"/>
    <s v="NIGHT"/>
    <s v="CTU FLEVOKUST BVNIGHT"/>
    <n v="415"/>
    <n v="0"/>
    <n v="415"/>
    <m/>
  </r>
  <r>
    <s v="MURCIA MAERSK"/>
    <s v="Rotterdam"/>
    <d v="2024-10-12T19:49:00"/>
    <x v="95"/>
    <x v="0"/>
    <s v="MAERSK"/>
    <s v="MAEU9289714"/>
    <s v="SIMEI LELYSTAD"/>
    <d v="2024-10-14T10:00:00"/>
    <d v="2024-10-16T06:00:00"/>
    <x v="1188"/>
    <d v="2024-10-16T06:10:00"/>
    <x v="0"/>
    <s v="NO"/>
    <n v="1"/>
    <n v="42"/>
    <x v="9"/>
    <d v="2024-10-16T06:00:00"/>
    <d v="1899-12-31T14:11:00"/>
    <n v="38.183333333290648"/>
    <x v="0"/>
    <x v="106"/>
    <n v="44.000000000058208"/>
    <s v="NO"/>
    <d v="1900-01-02T10:11:00"/>
    <n v="82.183333333348855"/>
    <d v="1899-12-30T00:00:00"/>
    <s v="SI"/>
    <n v="0"/>
    <d v="1900-01-02T10:21:00"/>
    <n v="82.350000000034925"/>
    <x v="1"/>
    <d v="1899-12-30T06:00:00"/>
    <s v="NO"/>
    <s v="MAEU9289714"/>
    <s v="CTU FLEVOKUST BV"/>
    <n v="520"/>
    <e v="#N/A"/>
    <n v="35"/>
    <n v="35"/>
    <n v="3"/>
    <s v="WEEK"/>
    <s v="CTU FLEVOKUST BVWEEK"/>
    <n v="555"/>
    <n v="0"/>
    <n v="555"/>
    <m/>
  </r>
  <r>
    <s v="MURCIA MAERSK"/>
    <s v="Rotterdam"/>
    <d v="2024-10-12T19:49:00"/>
    <x v="95"/>
    <x v="3"/>
    <s v="MAERSK"/>
    <s v="MRKU2381208"/>
    <s v="SIMEI LELYSTAD"/>
    <d v="2024-10-14T10:00:00"/>
    <d v="2024-10-16T10:05:00"/>
    <x v="1177"/>
    <d v="2024-10-16T10:15:00"/>
    <x v="0"/>
    <s v="NO"/>
    <n v="0"/>
    <n v="42"/>
    <x v="9"/>
    <d v="2024-10-16T10:05:00"/>
    <d v="1899-12-31T14:11:00"/>
    <n v="38.183333333290648"/>
    <x v="0"/>
    <x v="107"/>
    <n v="47.000000000058208"/>
    <s v="NO"/>
    <d v="1900-01-02T13:11:00"/>
    <n v="85.183333333348855"/>
    <d v="1899-12-30T01:05:00"/>
    <s v="NO"/>
    <n v="1.0833333333721384"/>
    <d v="1900-01-02T14:26:00"/>
    <n v="86.433333333407063"/>
    <x v="1"/>
    <d v="1899-12-30T09:00:00"/>
    <s v="NO"/>
    <s v="MRKU2381208"/>
    <s v="MSI"/>
    <n v="480"/>
    <e v="#N/A"/>
    <n v="50"/>
    <n v="0"/>
    <n v="3"/>
    <s v="WEEK"/>
    <s v="MSIWEEK"/>
    <n v="480"/>
    <n v="25"/>
    <n v="505"/>
    <m/>
  </r>
  <r>
    <s v="MURCIA MAERSK"/>
    <s v="Rotterdam"/>
    <d v="2024-10-12T19:49:00"/>
    <x v="95"/>
    <x v="1"/>
    <s v="MAERSK"/>
    <s v="MRKU3330308"/>
    <s v="XPO TALLER LELYSTAD"/>
    <d v="2024-10-14T10:00:00"/>
    <d v="2024-10-15T22:30:00"/>
    <x v="1189"/>
    <d v="2024-10-15T23:25:00"/>
    <x v="0"/>
    <s v="NO"/>
    <n v="0"/>
    <n v="42"/>
    <x v="9"/>
    <d v="2024-10-15T22:30:00"/>
    <d v="1899-12-31T14:11:00"/>
    <n v="38.183333333290648"/>
    <x v="0"/>
    <x v="46"/>
    <n v="34.000000000116415"/>
    <s v="NO"/>
    <d v="1900-01-02T00:11:00"/>
    <n v="72.183333333407063"/>
    <d v="1899-12-30T02:30:00"/>
    <s v="NO"/>
    <n v="2.4999999999417923"/>
    <d v="1900-01-02T03:36:00"/>
    <n v="75.600000000034925"/>
    <x v="1"/>
    <d v="1899-12-30T20:00:00"/>
    <s v="NIGHT"/>
    <s v="MRKU3330308"/>
    <s v="LOGIX"/>
    <n v="530"/>
    <e v="#N/A"/>
    <n v="50"/>
    <n v="0"/>
    <n v="2"/>
    <s v="NIGHT"/>
    <s v="LOGIXNIGHT"/>
    <n v="530"/>
    <n v="25"/>
    <n v="555"/>
    <m/>
  </r>
  <r>
    <s v="MURCIA MAERSK"/>
    <s v="Rotterdam"/>
    <d v="2024-10-12T19:49:00"/>
    <x v="95"/>
    <x v="0"/>
    <s v="MAERSK"/>
    <s v="MRKU3580797"/>
    <s v="SIMEI LELYSTAD"/>
    <d v="2024-10-14T10:00:00"/>
    <d v="2024-10-18T20:00:00"/>
    <x v="1190"/>
    <d v="2024-10-18T20:25:00"/>
    <x v="1"/>
    <s v="NO"/>
    <n v="0"/>
    <n v="42"/>
    <x v="9"/>
    <d v="2024-10-18T20:00:00"/>
    <d v="1899-12-31T14:11:00"/>
    <n v="38.183333333290648"/>
    <x v="0"/>
    <x v="143"/>
    <n v="106.00000000011642"/>
    <s v="NO"/>
    <d v="1900-01-05T00:11:00"/>
    <n v="144.18333333340706"/>
    <d v="1899-12-30T00:00:00"/>
    <s v="SI"/>
    <n v="0"/>
    <d v="1900-01-05T00:36:00"/>
    <n v="144.60000000003492"/>
    <x v="1"/>
    <d v="1899-12-30T20:00:00"/>
    <s v="NIGHT"/>
    <s v="MRKU3580797"/>
    <s v="CTU FLEVOKUST BV"/>
    <n v="380"/>
    <e v="#N/A"/>
    <n v="35"/>
    <n v="0"/>
    <n v="5"/>
    <s v="NIGHT"/>
    <s v="CTU FLEVOKUST BVNIGHT"/>
    <n v="380"/>
    <n v="0"/>
    <n v="380"/>
    <m/>
  </r>
  <r>
    <s v="MURCIA MAERSK"/>
    <s v="Rotterdam"/>
    <d v="2024-10-12T19:49:00"/>
    <x v="95"/>
    <x v="3"/>
    <s v="MAERSK"/>
    <s v="MRKU3907684"/>
    <s v="SIMEI LELYSTAD"/>
    <d v="2024-10-14T10:00:00"/>
    <d v="2024-10-14T18:55:00"/>
    <x v="1191"/>
    <d v="2024-10-14T19:05:00"/>
    <x v="0"/>
    <s v="NO"/>
    <n v="0"/>
    <n v="42"/>
    <x v="9"/>
    <d v="2024-10-14T18:55:00"/>
    <d v="1899-12-31T14:11:00"/>
    <n v="38.183333333290648"/>
    <x v="0"/>
    <x v="19"/>
    <n v="9"/>
    <s v="SI"/>
    <d v="1899-12-31T23:11:00"/>
    <n v="47.183333333290648"/>
    <d v="1899-12-30T00:00:00"/>
    <s v="SI"/>
    <n v="0"/>
    <d v="1899-12-31T23:16:00"/>
    <n v="47.266666666720994"/>
    <x v="0"/>
    <d v="1899-12-30T19:00:00"/>
    <s v="NO"/>
    <s v="MRKU3907684"/>
    <s v="MSI"/>
    <n v="480"/>
    <e v="#N/A"/>
    <n v="50"/>
    <n v="0"/>
    <n v="1"/>
    <s v="WEEK"/>
    <s v="MSIWEEK"/>
    <n v="480"/>
    <n v="25"/>
    <n v="505"/>
    <m/>
  </r>
  <r>
    <s v="MURCIA MAERSK"/>
    <s v="Rotterdam"/>
    <d v="2024-10-12T19:49:00"/>
    <x v="95"/>
    <x v="4"/>
    <s v="MAERSK"/>
    <s v="MRKU4192590"/>
    <s v="SIMEI LELYSTAD"/>
    <d v="2024-10-14T10:00:00"/>
    <d v="2024-10-16T12:00:00"/>
    <x v="1192"/>
    <d v="2024-10-16T12:20:00"/>
    <x v="0"/>
    <s v="NO"/>
    <n v="0"/>
    <n v="42"/>
    <x v="9"/>
    <d v="2024-10-16T12:00:00"/>
    <d v="1899-12-31T14:11:00"/>
    <n v="38.183333333290648"/>
    <x v="0"/>
    <x v="89"/>
    <n v="48.500000000058208"/>
    <s v="NO"/>
    <d v="1900-01-02T14:41:00"/>
    <n v="86.683333333348855"/>
    <d v="1899-12-30T01:30:00"/>
    <s v="NO"/>
    <n v="1.5"/>
    <d v="1900-01-02T16:31:00"/>
    <n v="88.516666666720994"/>
    <x v="1"/>
    <d v="1899-12-30T10:30:00"/>
    <s v="NO"/>
    <s v="MRKU4192590"/>
    <s v="AZOIA LOGISTICS"/>
    <n v="550"/>
    <e v="#N/A"/>
    <n v="45"/>
    <n v="0"/>
    <n v="3"/>
    <s v="WEEK"/>
    <s v="AZOIA LOGISTICSWEEK"/>
    <n v="550"/>
    <n v="25"/>
    <n v="575"/>
    <m/>
  </r>
  <r>
    <s v="MURCIA MAERSK"/>
    <s v="Rotterdam"/>
    <d v="2024-10-12T19:49:00"/>
    <x v="95"/>
    <x v="2"/>
    <s v="MAERSK"/>
    <s v="MRKU4869721"/>
    <s v="SIMEI LELYSTAD"/>
    <d v="2024-10-14T10:00:00"/>
    <d v="2024-10-15T02:19:00"/>
    <x v="1193"/>
    <d v="2024-10-15T02:30:00"/>
    <x v="0"/>
    <s v="NO"/>
    <n v="0"/>
    <n v="42"/>
    <x v="9"/>
    <d v="2024-10-15T02:19:00"/>
    <d v="1899-12-31T14:11:00"/>
    <n v="38.183333333290648"/>
    <x v="0"/>
    <x v="24"/>
    <n v="16.5"/>
    <s v="SI"/>
    <d v="1900-01-01T06:41:00"/>
    <n v="54.683333333290648"/>
    <d v="1899-12-30T00:00:00"/>
    <s v="SI"/>
    <n v="0"/>
    <d v="1900-01-01T06:41:00"/>
    <n v="54.683333333290648"/>
    <x v="1"/>
    <d v="1899-12-30T02:30:00"/>
    <s v="NIGHT"/>
    <s v="MRKU4869721"/>
    <s v="OM TRANSPORT"/>
    <n v="475"/>
    <e v="#N/A"/>
    <n v="50"/>
    <n v="0"/>
    <n v="2"/>
    <s v="NIGHT"/>
    <s v="OM TRANSPORTNIGHT"/>
    <n v="475"/>
    <n v="25"/>
    <n v="500"/>
    <m/>
  </r>
  <r>
    <s v="MURCIA MAERSK"/>
    <s v="Rotterdam"/>
    <d v="2024-10-12T19:49:00"/>
    <x v="95"/>
    <x v="0"/>
    <s v="MAERSK"/>
    <s v="MRKU4886879"/>
    <s v="SIMEI LELYSTAD"/>
    <d v="2024-10-14T10:00:00"/>
    <d v="2024-10-18T13:40:00"/>
    <x v="1194"/>
    <d v="2024-10-18T13:50:00"/>
    <x v="1"/>
    <s v="NO"/>
    <n v="0"/>
    <n v="42"/>
    <x v="9"/>
    <d v="2024-10-18T13:40:00"/>
    <d v="1899-12-31T14:11:00"/>
    <n v="38.183333333290648"/>
    <x v="0"/>
    <x v="144"/>
    <n v="100.00000000011642"/>
    <s v="NO"/>
    <d v="1900-01-04T18:11:00"/>
    <n v="138.18333333340706"/>
    <d v="1899-12-30T00:00:00"/>
    <s v="SI"/>
    <n v="0"/>
    <d v="1900-01-04T18:01:00"/>
    <n v="138.01666666672099"/>
    <x v="1"/>
    <d v="1899-12-30T14:00:00"/>
    <s v="NO"/>
    <s v="MRKU4886879"/>
    <s v="CTU FLEVOKUST BV"/>
    <n v="380"/>
    <e v="#N/A"/>
    <n v="35"/>
    <n v="0"/>
    <n v="5"/>
    <s v="WEEK"/>
    <s v="CTU FLEVOKUST BVWEEK"/>
    <n v="380"/>
    <n v="0"/>
    <n v="380"/>
    <m/>
  </r>
  <r>
    <s v="MURCIA MAERSK"/>
    <s v="Rotterdam"/>
    <d v="2024-10-12T19:49:00"/>
    <x v="95"/>
    <x v="2"/>
    <s v="MAERSK"/>
    <s v="MRKU5104845"/>
    <s v="SIMEI LELYSTAD"/>
    <d v="2024-10-14T10:00:00"/>
    <d v="2024-10-16T08:08:00"/>
    <x v="1195"/>
    <d v="2024-10-16T10:40:00"/>
    <x v="0"/>
    <s v="NO"/>
    <n v="1"/>
    <n v="42"/>
    <x v="9"/>
    <d v="2024-10-16T08:08:00"/>
    <d v="1899-12-31T14:11:00"/>
    <n v="38.183333333290648"/>
    <x v="0"/>
    <x v="94"/>
    <n v="50.500000000116415"/>
    <s v="NO"/>
    <d v="1900-01-02T16:41:00"/>
    <n v="88.683333333407063"/>
    <d v="1899-12-30T00:00:00"/>
    <s v="SI"/>
    <n v="0"/>
    <d v="1900-01-02T14:51:00"/>
    <n v="86.850000000034925"/>
    <x v="1"/>
    <d v="1899-12-30T12:30:00"/>
    <s v="NO"/>
    <s v="MRKU5104845"/>
    <s v="OM TRANSPORT"/>
    <n v="475"/>
    <e v="#N/A"/>
    <n v="50"/>
    <n v="50"/>
    <n v="3"/>
    <s v="WEEK"/>
    <s v="OM TRANSPORTWEEK"/>
    <n v="525"/>
    <n v="25"/>
    <n v="550"/>
    <m/>
  </r>
  <r>
    <s v="MURCIA MAERSK"/>
    <s v="Rotterdam"/>
    <d v="2024-10-12T19:49:00"/>
    <x v="95"/>
    <x v="2"/>
    <s v="MAERSK"/>
    <s v="MRKU5272480"/>
    <s v="XPO TALLER LELYSTAD"/>
    <d v="2024-10-14T10:00:00"/>
    <d v="2024-10-16T20:07:00"/>
    <x v="1196"/>
    <d v="2024-10-16T20:07:00"/>
    <x v="0"/>
    <s v="NO"/>
    <n v="0"/>
    <n v="42"/>
    <x v="9"/>
    <d v="2024-10-16T20:07:00"/>
    <d v="1899-12-31T14:11:00"/>
    <n v="38.183333333290648"/>
    <x v="0"/>
    <x v="113"/>
    <n v="60.500000000058208"/>
    <s v="NO"/>
    <d v="1900-01-03T02:41:00"/>
    <n v="98.683333333348855"/>
    <d v="1899-12-30T00:00:00"/>
    <s v="SI"/>
    <n v="0"/>
    <d v="1900-01-03T00:18:00"/>
    <n v="96.299999999930151"/>
    <x v="1"/>
    <d v="1899-12-30T22:30:00"/>
    <s v="NIGHT"/>
    <s v="MRKU5272480"/>
    <s v="OM TRANSPORT"/>
    <n v="475"/>
    <e v="#N/A"/>
    <n v="50"/>
    <n v="0"/>
    <n v="3"/>
    <s v="NIGHT"/>
    <s v="OM TRANSPORTNIGHT"/>
    <n v="475"/>
    <n v="25"/>
    <n v="500"/>
    <m/>
  </r>
  <r>
    <s v="MURCIA MAERSK"/>
    <s v="Rotterdam"/>
    <d v="2024-10-12T19:49:00"/>
    <x v="95"/>
    <x v="3"/>
    <s v="MAERSK"/>
    <s v="MRKU5394575"/>
    <s v="XPO TALLER LELYSTAD"/>
    <d v="2024-10-14T10:00:00"/>
    <d v="2024-10-16T05:25:00"/>
    <x v="1188"/>
    <d v="2024-10-16T05:35:00"/>
    <x v="0"/>
    <s v="NO"/>
    <n v="1"/>
    <n v="42"/>
    <x v="9"/>
    <d v="2024-10-16T05:25:00"/>
    <d v="1899-12-31T14:11:00"/>
    <n v="38.183333333290648"/>
    <x v="0"/>
    <x v="106"/>
    <n v="44.000000000058208"/>
    <s v="NO"/>
    <d v="1900-01-02T10:11:00"/>
    <n v="82.183333333348855"/>
    <d v="1899-12-30T00:00:00"/>
    <s v="SI"/>
    <n v="0"/>
    <d v="1900-01-02T09:46:00"/>
    <n v="81.766666666720994"/>
    <x v="1"/>
    <d v="1899-12-30T06:00:00"/>
    <s v="NO"/>
    <s v="MRKU5394575"/>
    <s v="MSI"/>
    <n v="480"/>
    <e v="#N/A"/>
    <n v="50"/>
    <n v="50"/>
    <n v="3"/>
    <s v="WEEK"/>
    <s v="MSIWEEK"/>
    <n v="530"/>
    <n v="25"/>
    <n v="555"/>
    <m/>
  </r>
  <r>
    <s v="MURCIA MAERSK"/>
    <s v="Rotterdam"/>
    <d v="2024-10-12T19:49:00"/>
    <x v="95"/>
    <x v="2"/>
    <s v="MAERSK"/>
    <s v="MRKU9465743"/>
    <s v="LELYSTAD"/>
    <d v="2024-10-14T10:00:00"/>
    <d v="2024-10-14T08:43:00"/>
    <x v="1197"/>
    <d v="2024-10-14T10:55:00"/>
    <x v="0"/>
    <s v="NO"/>
    <n v="0"/>
    <n v="42"/>
    <x v="9"/>
    <d v="2024-10-14T08:43:00"/>
    <d v="1899-12-31T14:11:00"/>
    <n v="38.183333333290648"/>
    <x v="0"/>
    <x v="1"/>
    <n v="0"/>
    <s v="SI"/>
    <d v="1899-12-31T14:11:00"/>
    <n v="38.183333333290648"/>
    <d v="1899-12-30T00:00:00"/>
    <s v="SI"/>
    <n v="0"/>
    <d v="1899-12-31T15:06:00"/>
    <n v="39.099999999976717"/>
    <x v="0"/>
    <d v="1899-12-30T10:00:00"/>
    <s v="NO"/>
    <s v="MRKU9465743"/>
    <s v="OM TRANSPORT"/>
    <n v="475"/>
    <n v="110"/>
    <n v="50"/>
    <n v="0"/>
    <n v="1"/>
    <s v="WEEK"/>
    <s v="OM TRANSPORTWEEK"/>
    <n v="585"/>
    <n v="25"/>
    <n v="610"/>
    <m/>
  </r>
  <r>
    <s v="MURCIA MAERSK"/>
    <s v="Rotterdam"/>
    <d v="2024-10-12T19:49:00"/>
    <x v="95"/>
    <x v="3"/>
    <s v="MAERSK"/>
    <s v="MRKU9670590"/>
    <s v="LELYSTAD"/>
    <d v="2024-10-14T10:00:00"/>
    <d v="2024-10-14T10:27:00"/>
    <x v="1198"/>
    <d v="2024-10-14T12:40:00"/>
    <x v="0"/>
    <s v="NO"/>
    <n v="0"/>
    <n v="42"/>
    <x v="9"/>
    <d v="2024-10-14T10:27:00"/>
    <d v="1899-12-31T14:11:00"/>
    <n v="38.183333333290648"/>
    <x v="0"/>
    <x v="18"/>
    <n v="1.0000000001164153"/>
    <s v="SI"/>
    <d v="1899-12-31T15:11:00"/>
    <n v="39.183333333407063"/>
    <d v="1899-12-30T00:00:00"/>
    <s v="SI"/>
    <n v="0"/>
    <d v="1899-12-31T16:51:00"/>
    <n v="40.850000000093132"/>
    <x v="0"/>
    <d v="1899-12-30T11:00:00"/>
    <s v="NO"/>
    <s v="MRKU9670590"/>
    <s v="MSI"/>
    <n v="480"/>
    <n v="120"/>
    <n v="50"/>
    <n v="0"/>
    <n v="1"/>
    <s v="WEEK"/>
    <s v="MSIWEEK"/>
    <n v="600"/>
    <n v="25"/>
    <n v="625"/>
    <m/>
  </r>
  <r>
    <s v="MURCIA MAERSK"/>
    <s v="Rotterdam"/>
    <d v="2024-10-12T19:49:00"/>
    <x v="95"/>
    <x v="0"/>
    <s v="MAERSK"/>
    <s v="MRSU3575520"/>
    <s v="SIMEI LELYSTAD"/>
    <d v="2024-10-14T10:00:00"/>
    <d v="2024-10-18T03:27:00"/>
    <x v="1199"/>
    <d v="2024-10-18T03:32:00"/>
    <x v="1"/>
    <s v="CLEANING"/>
    <n v="0"/>
    <n v="42"/>
    <x v="9"/>
    <d v="2024-10-18T03:27:00"/>
    <d v="1899-12-31T14:11:00"/>
    <n v="38.183333333290648"/>
    <x v="0"/>
    <x v="123"/>
    <n v="88.000000000116415"/>
    <s v="NO"/>
    <d v="1900-01-04T06:11:00"/>
    <n v="126.18333333340706"/>
    <d v="1899-12-30T01:27:00"/>
    <s v="NO"/>
    <n v="1.4500000000116415"/>
    <d v="1900-01-04T07:43:00"/>
    <n v="127.71666666667443"/>
    <x v="1"/>
    <d v="1899-12-30T02:00:00"/>
    <s v="NIGHT"/>
    <s v="MRSU3575520"/>
    <s v="CTU FLEVOKUST BV"/>
    <n v="380"/>
    <n v="100"/>
    <n v="35"/>
    <n v="0"/>
    <n v="5"/>
    <s v="NIGHT"/>
    <s v="CTU FLEVOKUST BVNIGHT"/>
    <n v="480"/>
    <n v="0"/>
    <n v="480"/>
    <m/>
  </r>
  <r>
    <s v="MURCIA MAERSK"/>
    <s v="Rotterdam"/>
    <d v="2024-10-12T19:49:00"/>
    <x v="95"/>
    <x v="4"/>
    <s v="MAERSK"/>
    <s v="MRSU3827426"/>
    <s v="LELYSTAD"/>
    <d v="2024-10-14T10:00:00"/>
    <d v="2024-10-16T21:01:00"/>
    <x v="1200"/>
    <d v="2024-10-16T21:25:00"/>
    <x v="0"/>
    <s v="CLEANING"/>
    <n v="0"/>
    <n v="42"/>
    <x v="9"/>
    <d v="2024-10-16T21:01:00"/>
    <d v="1899-12-31T14:11:00"/>
    <n v="38.183333333290648"/>
    <x v="0"/>
    <x v="104"/>
    <n v="61.000000000116415"/>
    <s v="NO"/>
    <d v="1900-01-03T03:11:00"/>
    <n v="99.183333333407063"/>
    <d v="1899-12-30T00:00:00"/>
    <s v="SI"/>
    <n v="0"/>
    <d v="1900-01-03T01:36:00"/>
    <n v="97.599999999976717"/>
    <x v="1"/>
    <d v="1899-12-30T23:00:00"/>
    <s v="NIGHT"/>
    <s v="MRSU3827426"/>
    <s v="AZOIA LOGISTICS"/>
    <n v="550"/>
    <e v="#N/A"/>
    <n v="45"/>
    <n v="0"/>
    <n v="3"/>
    <s v="NIGHT"/>
    <s v="AZOIA LOGISTICSNIGHT"/>
    <n v="550"/>
    <n v="25"/>
    <n v="575"/>
    <m/>
  </r>
  <r>
    <s v="MURCIA MAERSK"/>
    <s v="Rotterdam"/>
    <d v="2024-10-12T19:49:00"/>
    <x v="95"/>
    <x v="3"/>
    <s v="MAERSK"/>
    <s v="MRSU4910411"/>
    <s v="SIMEI LELYSTAD"/>
    <d v="2024-10-14T10:00:00"/>
    <d v="2024-10-16T12:30:00"/>
    <x v="1195"/>
    <d v="2024-10-16T13:05:00"/>
    <x v="0"/>
    <s v="NO"/>
    <n v="0"/>
    <n v="42"/>
    <x v="9"/>
    <d v="2024-10-16T12:30:00"/>
    <d v="1899-12-31T14:11:00"/>
    <n v="38.183333333290648"/>
    <x v="0"/>
    <x v="94"/>
    <n v="50.500000000116415"/>
    <s v="NO"/>
    <d v="1900-01-02T16:41:00"/>
    <n v="88.683333333407063"/>
    <d v="1899-12-30T00:00:00"/>
    <s v="SI"/>
    <n v="0"/>
    <d v="1900-01-02T17:16:00"/>
    <n v="89.266666666720994"/>
    <x v="1"/>
    <d v="1899-12-30T12:30:00"/>
    <s v="NO"/>
    <s v="MRSU4910411"/>
    <s v="MSI"/>
    <n v="480"/>
    <e v="#N/A"/>
    <n v="50"/>
    <n v="0"/>
    <n v="3"/>
    <s v="WEEK"/>
    <s v="MSIWEEK"/>
    <n v="480"/>
    <n v="25"/>
    <n v="505"/>
    <m/>
  </r>
  <r>
    <s v="MURCIA MAERSK"/>
    <s v="Rotterdam"/>
    <d v="2024-10-12T19:49:00"/>
    <x v="95"/>
    <x v="2"/>
    <s v="MAERSK"/>
    <s v="MRSU4921083"/>
    <s v="SIMEI LELYSTAD"/>
    <d v="2024-10-14T10:00:00"/>
    <d v="2024-10-17T14:48:00"/>
    <x v="1173"/>
    <d v="2024-10-17T20:20:00"/>
    <x v="0"/>
    <s v="NO"/>
    <n v="0"/>
    <n v="42"/>
    <x v="9"/>
    <d v="2024-10-17T14:48:00"/>
    <d v="1899-12-31T14:11:00"/>
    <n v="38.183333333290648"/>
    <x v="0"/>
    <x v="139"/>
    <n v="82.5"/>
    <s v="NO"/>
    <d v="1900-01-04T00:41:00"/>
    <n v="120.68333333329065"/>
    <d v="1899-12-30T00:00:00"/>
    <s v="SI"/>
    <n v="0"/>
    <d v="1900-01-04T00:31:00"/>
    <n v="120.51666666660458"/>
    <x v="1"/>
    <d v="1899-12-30T20:30:00"/>
    <s v="NIGHT"/>
    <s v="MRSU4921083"/>
    <s v="OM TRANSPORT"/>
    <n v="475"/>
    <e v="#N/A"/>
    <n v="50"/>
    <n v="0"/>
    <n v="4"/>
    <s v="NIGHT"/>
    <s v="OM TRANSPORTNIGHT"/>
    <n v="475"/>
    <n v="25"/>
    <n v="500"/>
    <m/>
  </r>
  <r>
    <s v="MURCIA MAERSK"/>
    <s v="Rotterdam"/>
    <d v="2024-10-12T19:49:00"/>
    <x v="95"/>
    <x v="2"/>
    <s v="MAERSK"/>
    <s v="MRSU5072191"/>
    <s v="XPO TALLER LELYSTAD"/>
    <d v="2024-10-14T10:00:00"/>
    <d v="2024-10-16T23:45:00"/>
    <x v="1201"/>
    <d v="2024-10-16T23:45:00"/>
    <x v="0"/>
    <s v="NO"/>
    <n v="0"/>
    <n v="42"/>
    <x v="9"/>
    <d v="2024-10-16T23:45:00"/>
    <d v="1899-12-31T14:11:00"/>
    <n v="38.183333333290648"/>
    <x v="0"/>
    <x v="145"/>
    <n v="64.5"/>
    <s v="NO"/>
    <d v="1900-01-03T06:41:00"/>
    <n v="102.68333333329065"/>
    <d v="1899-12-30T00:00:00"/>
    <s v="SI"/>
    <n v="0"/>
    <d v="1900-01-03T03:56:00"/>
    <n v="99.933333333407063"/>
    <x v="1"/>
    <d v="1899-12-30T02:30:00"/>
    <s v="NIGHT"/>
    <s v="MRSU5072191"/>
    <s v="OM TRANSPORT"/>
    <n v="475"/>
    <e v="#N/A"/>
    <n v="50"/>
    <n v="0"/>
    <n v="4"/>
    <s v="NIGHT"/>
    <s v="OM TRANSPORTNIGHT"/>
    <n v="475"/>
    <n v="25"/>
    <n v="550"/>
    <n v="50"/>
  </r>
  <r>
    <s v="MURCIA MAERSK"/>
    <s v="Rotterdam"/>
    <d v="2024-10-12T19:49:00"/>
    <x v="95"/>
    <x v="0"/>
    <s v="MAERSK"/>
    <s v="MRSU5114131"/>
    <s v="SIMEI LELYSTAD"/>
    <d v="2024-10-14T10:00:00"/>
    <d v="2024-10-17T10:26:00"/>
    <x v="1165"/>
    <d v="2024-10-17T10:35:00"/>
    <x v="1"/>
    <s v="NO"/>
    <n v="0"/>
    <n v="42"/>
    <x v="9"/>
    <d v="2024-10-17T10:26:00"/>
    <d v="1899-12-31T14:11:00"/>
    <n v="38.183333333290648"/>
    <x v="0"/>
    <x v="136"/>
    <n v="73.5"/>
    <s v="NO"/>
    <d v="1900-01-03T15:41:00"/>
    <n v="111.68333333329065"/>
    <d v="1899-12-30T00:00:00"/>
    <s v="SI"/>
    <n v="0"/>
    <d v="1900-01-03T14:46:00"/>
    <n v="110.76666666660458"/>
    <x v="1"/>
    <d v="1899-12-30T11:30:00"/>
    <s v="NO"/>
    <s v="MRSU5114131"/>
    <s v="CTU FLEVOKUST BV"/>
    <n v="380"/>
    <e v="#N/A"/>
    <n v="35"/>
    <n v="0"/>
    <n v="4"/>
    <s v="WEEK"/>
    <s v="CTU FLEVOKUST BVWEEK"/>
    <n v="380"/>
    <n v="0"/>
    <n v="430"/>
    <n v="50"/>
  </r>
  <r>
    <s v="MURCIA MAERSK"/>
    <s v="Rotterdam"/>
    <d v="2024-10-12T19:49:00"/>
    <x v="95"/>
    <x v="0"/>
    <s v="MAERSK"/>
    <s v="MRSU5207023"/>
    <s v="SIMEI LELYSTAD"/>
    <d v="2024-10-14T10:00:00"/>
    <d v="2024-10-15T07:00:00"/>
    <x v="1180"/>
    <d v="2024-10-15T11:20:00"/>
    <x v="0"/>
    <s v="NO"/>
    <n v="0"/>
    <n v="42"/>
    <x v="9"/>
    <d v="2024-10-15T07:00:00"/>
    <d v="1899-12-31T14:11:00"/>
    <n v="38.183333333290648"/>
    <x v="0"/>
    <x v="92"/>
    <n v="21.500000000058208"/>
    <s v="SI"/>
    <d v="1900-01-01T11:41:00"/>
    <n v="59.683333333348855"/>
    <d v="1899-12-30T00:00:00"/>
    <s v="SI"/>
    <n v="0"/>
    <d v="1900-01-01T15:31:00"/>
    <n v="63.516666666604578"/>
    <x v="1"/>
    <d v="1899-12-30T07:30:00"/>
    <s v="NO"/>
    <s v="MRSU5207023"/>
    <s v="CTU FLEVOKUST BV"/>
    <n v="520"/>
    <e v="#N/A"/>
    <n v="35"/>
    <n v="0"/>
    <n v="2"/>
    <s v="WEEK"/>
    <s v="CTU FLEVOKUST BVWEEK"/>
    <n v="520"/>
    <n v="0"/>
    <n v="520"/>
    <m/>
  </r>
  <r>
    <s v="MURCIA MAERSK"/>
    <s v="Rotterdam"/>
    <d v="2024-10-12T19:49:00"/>
    <x v="95"/>
    <x v="2"/>
    <s v="MAERSK"/>
    <s v="MRSU5556690"/>
    <s v="LELYSTAD"/>
    <d v="2024-10-14T10:00:00"/>
    <d v="2024-10-15T19:45:00"/>
    <x v="1202"/>
    <d v="2024-10-15T21:30:00"/>
    <x v="0"/>
    <s v="NO"/>
    <n v="0"/>
    <n v="42"/>
    <x v="9"/>
    <d v="2024-10-15T19:45:00"/>
    <d v="1899-12-31T14:11:00"/>
    <n v="38.183333333290648"/>
    <x v="0"/>
    <x v="25"/>
    <n v="37.000000000116415"/>
    <s v="NO"/>
    <d v="1900-01-02T03:11:00"/>
    <n v="75.183333333407063"/>
    <d v="1899-12-30T00:00:00"/>
    <s v="SI"/>
    <n v="0"/>
    <d v="1900-01-02T01:41:00"/>
    <n v="73.683333333407063"/>
    <x v="1"/>
    <d v="1899-12-30T23:00:00"/>
    <s v="NIGHT"/>
    <s v="MRSU5556690"/>
    <s v="OM TRANSPORT"/>
    <n v="475"/>
    <e v="#N/A"/>
    <n v="50"/>
    <n v="0"/>
    <n v="2"/>
    <s v="NIGHT"/>
    <s v="OM TRANSPORTNIGHT"/>
    <n v="475"/>
    <n v="25"/>
    <n v="700"/>
    <n v="200"/>
  </r>
  <r>
    <s v="MURCIA MAERSK"/>
    <s v="Rotterdam"/>
    <d v="2024-10-12T19:49:00"/>
    <x v="95"/>
    <x v="3"/>
    <s v="MAERSK"/>
    <s v="MRSU5636141"/>
    <s v="LELYSTAD"/>
    <d v="2024-10-14T10:00:00"/>
    <d v="2024-10-15T19:18:00"/>
    <x v="1189"/>
    <d v="2024-10-15T22:11:00"/>
    <x v="0"/>
    <s v="NO"/>
    <n v="0"/>
    <n v="42"/>
    <x v="9"/>
    <d v="2024-10-15T19:18:00"/>
    <d v="1899-12-31T14:11:00"/>
    <n v="38.183333333290648"/>
    <x v="0"/>
    <x v="46"/>
    <n v="34.000000000116415"/>
    <s v="NO"/>
    <d v="1900-01-02T00:11:00"/>
    <n v="72.183333333407063"/>
    <d v="1899-12-30T00:00:00"/>
    <s v="SI"/>
    <n v="0"/>
    <d v="1900-01-02T02:22:00"/>
    <n v="74.366666666697711"/>
    <x v="1"/>
    <d v="1899-12-30T20:00:00"/>
    <s v="NIGHT"/>
    <s v="MRSU5636141"/>
    <s v="MSI"/>
    <n v="530"/>
    <e v="#N/A"/>
    <n v="50"/>
    <n v="0"/>
    <n v="2"/>
    <s v="NIGHT"/>
    <s v="MSINIGHT"/>
    <n v="530"/>
    <n v="25"/>
    <n v="555"/>
    <m/>
  </r>
  <r>
    <s v="MURCIA MAERSK"/>
    <s v="Rotterdam"/>
    <d v="2024-10-12T19:49:00"/>
    <x v="95"/>
    <x v="0"/>
    <s v="MAERSK"/>
    <s v="MRSU5791220"/>
    <s v="XPO TALLER LELYSTAD"/>
    <d v="2024-10-14T10:00:00"/>
    <d v="2024-10-16T14:08:00"/>
    <x v="1203"/>
    <d v="2024-10-16T14:35:00"/>
    <x v="0"/>
    <s v="NO"/>
    <n v="0"/>
    <n v="42"/>
    <x v="9"/>
    <d v="2024-10-16T14:08:00"/>
    <d v="1899-12-31T14:11:00"/>
    <n v="38.183333333290648"/>
    <x v="0"/>
    <x v="132"/>
    <n v="52.5"/>
    <s v="NO"/>
    <d v="1900-01-02T18:41:00"/>
    <n v="90.683333333290648"/>
    <d v="1899-12-30T00:00:00"/>
    <s v="SI"/>
    <n v="0"/>
    <d v="1900-01-02T18:46:00"/>
    <n v="90.766666666720994"/>
    <x v="1"/>
    <d v="1899-12-30T14:30:00"/>
    <s v="NO"/>
    <s v="MRSU5791220"/>
    <s v="CTU FLEVOKUST BV"/>
    <n v="520"/>
    <e v="#N/A"/>
    <n v="35"/>
    <n v="0"/>
    <n v="3"/>
    <s v="WEEK"/>
    <s v="CTU FLEVOKUST BVWEEK"/>
    <n v="520"/>
    <n v="0"/>
    <n v="520"/>
    <m/>
  </r>
  <r>
    <s v="MURCIA MAERSK"/>
    <s v="Rotterdam"/>
    <d v="2024-10-12T19:49:00"/>
    <x v="95"/>
    <x v="2"/>
    <s v="MAERSK"/>
    <s v="MRSU6415680"/>
    <s v="SIMEI LELYSTAD"/>
    <d v="2024-10-14T10:00:00"/>
    <d v="2024-10-15T20:40:00"/>
    <x v="1204"/>
    <d v="2024-10-16T02:21:00"/>
    <x v="0"/>
    <s v="NO"/>
    <n v="0"/>
    <n v="42"/>
    <x v="9"/>
    <d v="2024-10-15T20:40:00"/>
    <d v="1899-12-31T14:11:00"/>
    <n v="38.183333333290648"/>
    <x v="0"/>
    <x v="90"/>
    <n v="40.5"/>
    <s v="NO"/>
    <d v="1900-01-02T06:41:00"/>
    <n v="78.683333333290648"/>
    <d v="1899-12-30T00:00:00"/>
    <s v="SI"/>
    <n v="0"/>
    <d v="1900-01-02T06:32:00"/>
    <n v="78.533333333325572"/>
    <x v="1"/>
    <d v="1899-12-30T02:30:00"/>
    <s v="NIGHT"/>
    <s v="MRSU6415680"/>
    <s v="OM TRANSPORT"/>
    <n v="475"/>
    <e v="#N/A"/>
    <n v="50"/>
    <n v="0"/>
    <n v="3"/>
    <s v="NIGHT"/>
    <s v="OM TRANSPORTNIGHT"/>
    <n v="475"/>
    <n v="25"/>
    <n v="500"/>
    <m/>
  </r>
  <r>
    <s v="MURCIA MAERSK"/>
    <s v="Rotterdam"/>
    <d v="2024-10-12T19:49:00"/>
    <x v="95"/>
    <x v="2"/>
    <s v="MAERSK"/>
    <s v="MRSU6525970"/>
    <s v="SIMEI LELYSTAD"/>
    <d v="2024-10-14T10:00:00"/>
    <d v="2024-10-16T23:50:00"/>
    <x v="1205"/>
    <d v="2024-10-17T00:00:00"/>
    <x v="0"/>
    <s v="NO"/>
    <n v="0"/>
    <n v="42"/>
    <x v="9"/>
    <d v="2024-10-16T23:50:00"/>
    <d v="1899-12-31T14:11:00"/>
    <n v="38.183333333290648"/>
    <x v="0"/>
    <x v="146"/>
    <n v="62.000000000058208"/>
    <s v="NO"/>
    <d v="1900-01-03T04:11:00"/>
    <n v="100.18333333334886"/>
    <d v="1899-12-30T00:00:00"/>
    <s v="SI"/>
    <n v="0"/>
    <d v="1900-01-03T04:11:00"/>
    <n v="100.18333333334886"/>
    <x v="1"/>
    <d v="1899-12-30T00:00:00"/>
    <s v="NIGHT"/>
    <s v="MRSU6525970"/>
    <s v="OM TRANSPORT"/>
    <n v="475"/>
    <e v="#N/A"/>
    <n v="50"/>
    <n v="0"/>
    <n v="4"/>
    <s v="NIGHT"/>
    <s v="OM TRANSPORTNIGHT"/>
    <n v="475"/>
    <n v="25"/>
    <n v="500"/>
    <m/>
  </r>
  <r>
    <s v="MURCIA MAERSK"/>
    <s v="Rotterdam"/>
    <d v="2024-10-12T19:49:00"/>
    <x v="95"/>
    <x v="0"/>
    <s v="MAERSK"/>
    <s v="MSKU0256868"/>
    <s v="SIMEI LELYSTAD"/>
    <d v="2024-10-14T10:00:00"/>
    <d v="2024-10-18T06:15:00"/>
    <x v="1206"/>
    <d v="2024-10-18T06:45:00"/>
    <x v="1"/>
    <s v="NO"/>
    <n v="0"/>
    <n v="42"/>
    <x v="9"/>
    <d v="2024-10-18T06:15:00"/>
    <d v="1899-12-31T14:11:00"/>
    <n v="38.183333333290648"/>
    <x v="0"/>
    <x v="147"/>
    <n v="92.000000000058208"/>
    <s v="NO"/>
    <d v="1900-01-04T10:11:00"/>
    <n v="130.18333333334886"/>
    <d v="1899-12-30T00:15:00"/>
    <s v="SI"/>
    <n v="0.24999999994179234"/>
    <d v="1900-01-04T10:56:00"/>
    <n v="130.93333333334886"/>
    <x v="1"/>
    <d v="1899-12-30T06:00:00"/>
    <s v="NO"/>
    <s v="MSKU0256868"/>
    <s v="CTU FLEVOKUST BV"/>
    <n v="380"/>
    <e v="#N/A"/>
    <n v="35"/>
    <n v="0"/>
    <n v="5"/>
    <s v="WEEK"/>
    <s v="CTU FLEVOKUST BVWEEK"/>
    <n v="380"/>
    <n v="0"/>
    <n v="380"/>
    <m/>
  </r>
  <r>
    <s v="MURCIA MAERSK"/>
    <s v="Rotterdam"/>
    <d v="2024-10-12T19:49:00"/>
    <x v="95"/>
    <x v="0"/>
    <s v="MAERSK"/>
    <s v="MSKU0498922"/>
    <s v="SIMEI LELYSTAD"/>
    <d v="2024-10-14T10:00:00"/>
    <d v="2024-10-18T08:10:00"/>
    <x v="1170"/>
    <d v="2024-10-18T08:30:00"/>
    <x v="1"/>
    <s v="NO"/>
    <n v="0"/>
    <n v="42"/>
    <x v="9"/>
    <d v="2024-10-18T08:10:00"/>
    <d v="1899-12-31T14:11:00"/>
    <n v="38.183333333290648"/>
    <x v="0"/>
    <x v="126"/>
    <n v="94.000000000116415"/>
    <s v="NO"/>
    <d v="1900-01-04T12:11:00"/>
    <n v="132.18333333340706"/>
    <d v="1899-12-30T00:10:00"/>
    <s v="SI"/>
    <n v="0.16666666668606922"/>
    <d v="1900-01-04T12:41:00"/>
    <n v="132.68333333329065"/>
    <x v="1"/>
    <d v="1899-12-30T08:00:00"/>
    <s v="NO"/>
    <s v="MSKU0498922"/>
    <s v="CTU FLEVOKUST BV"/>
    <n v="380"/>
    <e v="#N/A"/>
    <n v="35"/>
    <n v="0"/>
    <n v="5"/>
    <s v="WEEK"/>
    <s v="CTU FLEVOKUST BVWEEK"/>
    <n v="380"/>
    <n v="0"/>
    <n v="380"/>
    <m/>
  </r>
  <r>
    <s v="MURCIA MAERSK"/>
    <s v="Rotterdam"/>
    <d v="2024-10-12T19:49:00"/>
    <x v="95"/>
    <x v="3"/>
    <s v="MAERSK"/>
    <s v="MSKU0684681"/>
    <s v="XPO TALLER LELYSTAD"/>
    <d v="2024-10-14T10:00:00"/>
    <d v="2024-10-15T16:45:00"/>
    <x v="1207"/>
    <d v="2024-10-15T16:52:00"/>
    <x v="0"/>
    <s v="NO"/>
    <n v="0"/>
    <n v="42"/>
    <x v="9"/>
    <d v="2024-10-15T16:45:00"/>
    <d v="1899-12-31T14:11:00"/>
    <n v="38.183333333290648"/>
    <x v="0"/>
    <x v="40"/>
    <n v="30"/>
    <s v="NO"/>
    <d v="1900-01-01T20:11:00"/>
    <n v="68.183333333290648"/>
    <d v="1899-12-30T00:45:00"/>
    <s v="SI"/>
    <n v="0.75"/>
    <d v="1900-01-01T21:03:00"/>
    <n v="69.049999999988358"/>
    <x v="1"/>
    <d v="1899-12-30T16:00:00"/>
    <s v="NO"/>
    <s v="MSKU0684681"/>
    <s v="MSI"/>
    <n v="480"/>
    <e v="#N/A"/>
    <n v="50"/>
    <n v="0"/>
    <n v="2"/>
    <s v="WEEK"/>
    <s v="MSIWEEK"/>
    <n v="480"/>
    <n v="25"/>
    <n v="505"/>
    <m/>
  </r>
  <r>
    <s v="MURCIA MAERSK"/>
    <s v="Rotterdam"/>
    <d v="2024-10-12T19:49:00"/>
    <x v="95"/>
    <x v="0"/>
    <s v="MAERSK"/>
    <s v="MSKU0857431"/>
    <s v="SIMEI LELYSTAD"/>
    <d v="2024-10-14T10:00:00"/>
    <d v="2024-10-17T17:54:00"/>
    <x v="1169"/>
    <d v="2024-10-17T18:50:00"/>
    <x v="1"/>
    <s v="NO"/>
    <n v="0"/>
    <n v="42"/>
    <x v="9"/>
    <d v="2024-10-17T17:54:00"/>
    <d v="1899-12-31T14:11:00"/>
    <n v="38.183333333290648"/>
    <x v="0"/>
    <x v="105"/>
    <n v="80.000000000058208"/>
    <s v="NO"/>
    <d v="1900-01-03T22:11:00"/>
    <n v="118.18333333334886"/>
    <d v="1899-12-30T00:00:00"/>
    <s v="SI"/>
    <n v="0"/>
    <d v="1900-01-03T23:01:00"/>
    <n v="119.01666666660458"/>
    <x v="1"/>
    <d v="1899-12-30T18:00:00"/>
    <s v="NO"/>
    <s v="MSKU0857431"/>
    <s v="CTU FLEVOKUST BV"/>
    <n v="380"/>
    <e v="#N/A"/>
    <n v="35"/>
    <n v="0"/>
    <n v="4"/>
    <s v="WEEK"/>
    <s v="CTU FLEVOKUST BVWEEK"/>
    <n v="380"/>
    <n v="0"/>
    <n v="380"/>
    <m/>
  </r>
  <r>
    <s v="MURCIA MAERSK"/>
    <s v="Rotterdam"/>
    <d v="2024-10-12T19:49:00"/>
    <x v="95"/>
    <x v="3"/>
    <s v="MAERSK"/>
    <s v="MSKU0995370"/>
    <s v="SIMEI LELYSTAD"/>
    <d v="2024-10-14T10:00:00"/>
    <d v="2024-10-16T10:30:00"/>
    <x v="1192"/>
    <d v="2024-10-16T11:00:00"/>
    <x v="0"/>
    <s v="NO"/>
    <n v="1"/>
    <n v="42"/>
    <x v="9"/>
    <d v="2024-10-16T10:30:00"/>
    <d v="1899-12-31T14:11:00"/>
    <n v="38.183333333290648"/>
    <x v="0"/>
    <x v="89"/>
    <n v="48.500000000058208"/>
    <s v="NO"/>
    <d v="1900-01-02T14:41:00"/>
    <n v="86.683333333348855"/>
    <d v="1899-12-30T00:00:00"/>
    <s v="SI"/>
    <n v="0"/>
    <d v="1900-01-02T15:11:00"/>
    <n v="87.183333333407063"/>
    <x v="1"/>
    <d v="1899-12-30T10:30:00"/>
    <s v="NO"/>
    <s v="MSKU0995370"/>
    <s v="MSI"/>
    <n v="480"/>
    <e v="#N/A"/>
    <n v="50"/>
    <n v="50"/>
    <n v="3"/>
    <s v="WEEK"/>
    <s v="MSIWEEK"/>
    <n v="530"/>
    <n v="25"/>
    <n v="555"/>
    <m/>
  </r>
  <r>
    <s v="MURCIA MAERSK"/>
    <s v="Rotterdam"/>
    <d v="2024-10-12T19:49:00"/>
    <x v="95"/>
    <x v="1"/>
    <s v="MAERSK"/>
    <s v="MSKU1961414"/>
    <s v="XPO TALLER LELYSTAD"/>
    <d v="2024-10-14T10:00:00"/>
    <d v="2024-10-17T01:40:00"/>
    <x v="1208"/>
    <d v="2024-10-17T02:15:00"/>
    <x v="0"/>
    <s v="NO"/>
    <n v="0"/>
    <n v="42"/>
    <x v="9"/>
    <d v="2024-10-17T01:40:00"/>
    <d v="1899-12-31T14:11:00"/>
    <n v="38.183333333290648"/>
    <x v="0"/>
    <x v="98"/>
    <n v="62.500000000116415"/>
    <s v="NO"/>
    <d v="1900-01-03T04:41:00"/>
    <n v="100.68333333340706"/>
    <d v="1899-12-30T01:10:00"/>
    <s v="NO"/>
    <n v="1.1666666666278616"/>
    <d v="1900-01-03T06:26:00"/>
    <n v="102.43333333334886"/>
    <x v="1"/>
    <d v="1899-12-30T00:30:00"/>
    <s v="NIGHT"/>
    <s v="MSKU1961414"/>
    <s v="LOGIX"/>
    <n v="530"/>
    <e v="#N/A"/>
    <n v="50"/>
    <n v="0"/>
    <n v="4"/>
    <s v="NIGHT"/>
    <s v="LOGIXNIGHT"/>
    <n v="530"/>
    <n v="25"/>
    <n v="555"/>
    <m/>
  </r>
  <r>
    <s v="MURCIA MAERSK"/>
    <s v="Rotterdam"/>
    <d v="2024-10-12T19:49:00"/>
    <x v="95"/>
    <x v="0"/>
    <s v="MAERSK"/>
    <s v="MSKU1985648"/>
    <s v="SIMEI LELYSTAD"/>
    <d v="2024-10-14T10:00:00"/>
    <d v="2024-10-17T12:30:00"/>
    <x v="1209"/>
    <d v="2024-10-17T12:50:00"/>
    <x v="1"/>
    <s v="NO"/>
    <n v="0"/>
    <n v="42"/>
    <x v="9"/>
    <d v="2024-10-17T12:30:00"/>
    <d v="1899-12-31T14:11:00"/>
    <n v="38.183333333290648"/>
    <x v="0"/>
    <x v="148"/>
    <n v="76.000000000116415"/>
    <s v="NO"/>
    <d v="1900-01-03T18:11:00"/>
    <n v="114.18333333340706"/>
    <d v="1899-12-30T00:00:00"/>
    <s v="SI"/>
    <n v="0"/>
    <d v="1900-01-03T17:01:00"/>
    <n v="113.01666666660458"/>
    <x v="1"/>
    <d v="1899-12-30T14:00:00"/>
    <s v="NO"/>
    <s v="MSKU1985648"/>
    <s v="CTU FLEVOKUST BV"/>
    <n v="380"/>
    <e v="#N/A"/>
    <n v="35"/>
    <n v="0"/>
    <n v="4"/>
    <s v="WEEK"/>
    <s v="CTU FLEVOKUST BVWEEK"/>
    <n v="380"/>
    <n v="0"/>
    <n v="380"/>
    <m/>
  </r>
  <r>
    <s v="MURCIA MAERSK"/>
    <s v="Rotterdam"/>
    <d v="2024-10-12T19:49:00"/>
    <x v="95"/>
    <x v="2"/>
    <s v="MAERSK"/>
    <s v="MSKU4590847"/>
    <s v="XPO TALLER LELYSTAD"/>
    <d v="2024-10-14T10:00:00"/>
    <d v="2024-10-17T02:13:00"/>
    <x v="1210"/>
    <d v="2024-10-17T01:05:00"/>
    <x v="0"/>
    <s v="NO"/>
    <n v="0"/>
    <n v="42"/>
    <x v="9"/>
    <d v="2024-10-17T02:13:00"/>
    <d v="1899-12-31T14:11:00"/>
    <n v="38.183333333290648"/>
    <x v="0"/>
    <x v="110"/>
    <n v="67.5"/>
    <s v="NO"/>
    <d v="1900-01-03T09:41:00"/>
    <n v="105.68333333329065"/>
    <d v="1899-12-30T00:00:00"/>
    <s v="SI"/>
    <n v="0"/>
    <d v="1900-01-03T05:16:00"/>
    <n v="101.26666666672099"/>
    <x v="1"/>
    <d v="1899-12-30T05:30:00"/>
    <s v="NO"/>
    <s v="MSKU4590847"/>
    <s v="OM TRANSPORT"/>
    <n v="475"/>
    <e v="#N/A"/>
    <n v="50"/>
    <n v="0"/>
    <n v="4"/>
    <s v="WEEK"/>
    <s v="OM TRANSPORTWEEK"/>
    <n v="475"/>
    <n v="25"/>
    <n v="500"/>
    <m/>
  </r>
  <r>
    <s v="MURCIA MAERSK"/>
    <s v="Rotterdam"/>
    <d v="2024-10-12T19:49:00"/>
    <x v="95"/>
    <x v="0"/>
    <s v="MAERSK"/>
    <s v="MSKU4598133"/>
    <s v="XPO TALLER LELYSTAD"/>
    <d v="2024-10-14T10:00:00"/>
    <d v="2024-10-17T17:10:00"/>
    <x v="1211"/>
    <d v="2024-10-17T17:10:00"/>
    <x v="1"/>
    <s v="NO"/>
    <n v="0"/>
    <n v="42"/>
    <x v="9"/>
    <d v="2024-10-17T17:10:00"/>
    <d v="1899-12-31T14:11:00"/>
    <n v="38.183333333290648"/>
    <x v="0"/>
    <x v="149"/>
    <n v="79.000000000116415"/>
    <s v="NO"/>
    <d v="1900-01-03T21:11:00"/>
    <n v="117.18333333340706"/>
    <d v="1899-12-30T00:10:00"/>
    <s v="SI"/>
    <n v="0.16666666668606922"/>
    <d v="1900-01-03T21:21:00"/>
    <n v="117.35000000009313"/>
    <x v="1"/>
    <d v="1899-12-30T17:00:00"/>
    <s v="NO"/>
    <s v="MSKU4598133"/>
    <s v="CTU FLEVOKUST BV"/>
    <n v="380"/>
    <e v="#N/A"/>
    <n v="35"/>
    <n v="0"/>
    <n v="4"/>
    <s v="WEEK"/>
    <s v="CTU FLEVOKUST BVWEEK"/>
    <n v="380"/>
    <n v="0"/>
    <n v="380"/>
    <m/>
  </r>
  <r>
    <s v="MURCIA MAERSK"/>
    <s v="Rotterdam"/>
    <d v="2024-10-12T19:49:00"/>
    <x v="95"/>
    <x v="2"/>
    <s v="MAERSK"/>
    <s v="MSKU4602505"/>
    <s v="SIMEI LELYSTAD"/>
    <d v="2024-10-14T10:00:00"/>
    <d v="2024-10-15T18:13:00"/>
    <x v="1212"/>
    <d v="2024-10-15T17:35:00"/>
    <x v="0"/>
    <s v="NO"/>
    <n v="1"/>
    <n v="42"/>
    <x v="9"/>
    <d v="2024-10-15T18:13:00"/>
    <d v="1899-12-31T14:11:00"/>
    <n v="38.183333333290648"/>
    <x v="0"/>
    <x v="10"/>
    <n v="32.500000000116415"/>
    <s v="NO"/>
    <d v="1900-01-01T22:41:00"/>
    <n v="70.683333333407063"/>
    <d v="1899-12-30T00:00:00"/>
    <s v="SI"/>
    <n v="0"/>
    <d v="1900-01-01T21:46:00"/>
    <n v="69.766666666720994"/>
    <x v="1"/>
    <d v="1899-12-30T18:30:00"/>
    <s v="NO"/>
    <s v="MSKU4602505"/>
    <s v="OM TRANSPORT"/>
    <n v="475"/>
    <e v="#N/A"/>
    <n v="50"/>
    <n v="50"/>
    <n v="2"/>
    <s v="WEEK"/>
    <s v="OM TRANSPORTWEEK"/>
    <n v="525"/>
    <n v="25"/>
    <n v="550"/>
    <m/>
  </r>
  <r>
    <s v="MURCIA MAERSK"/>
    <s v="Rotterdam"/>
    <d v="2024-10-12T19:49:00"/>
    <x v="95"/>
    <x v="0"/>
    <s v="MAERSK"/>
    <s v="MSKU4607472"/>
    <s v="XPO TALLER LELYSTAD"/>
    <d v="2024-10-14T10:00:00"/>
    <d v="2024-10-18T01:51:00"/>
    <x v="1174"/>
    <d v="2024-10-18T02:10:00"/>
    <x v="1"/>
    <s v="NO"/>
    <n v="0"/>
    <n v="42"/>
    <x v="9"/>
    <d v="2024-10-18T01:51:00"/>
    <d v="1899-12-31T14:11:00"/>
    <n v="38.183333333290648"/>
    <x v="0"/>
    <x v="102"/>
    <n v="86.000000000058208"/>
    <s v="NO"/>
    <d v="1900-01-04T04:11:00"/>
    <n v="124.18333333334886"/>
    <d v="1899-12-30T01:51:00"/>
    <s v="NO"/>
    <n v="1.8499999999185093"/>
    <d v="1900-01-04T06:21:00"/>
    <n v="126.35000000009313"/>
    <x v="1"/>
    <d v="1899-12-30T00:00:00"/>
    <s v="NIGHT"/>
    <s v="MSKU4607472"/>
    <s v="CTU FLEVOKUST BV"/>
    <n v="380"/>
    <e v="#N/A"/>
    <n v="35"/>
    <n v="0"/>
    <n v="5"/>
    <s v="NIGHT"/>
    <s v="CTU FLEVOKUST BVNIGHT"/>
    <n v="380"/>
    <n v="0"/>
    <n v="380"/>
    <m/>
  </r>
  <r>
    <s v="MURCIA MAERSK"/>
    <s v="Rotterdam"/>
    <d v="2024-10-12T19:49:00"/>
    <x v="95"/>
    <x v="0"/>
    <s v="MAERSK"/>
    <s v="MSKU4619067"/>
    <s v="SIMEI LELYSTAD"/>
    <d v="2024-10-14T10:00:00"/>
    <d v="2024-10-16T07:21:00"/>
    <x v="1175"/>
    <d v="2024-10-16T07:40:00"/>
    <x v="0"/>
    <s v="NO"/>
    <n v="1"/>
    <n v="42"/>
    <x v="9"/>
    <d v="2024-10-16T07:21:00"/>
    <d v="1899-12-31T14:11:00"/>
    <n v="38.183333333290648"/>
    <x v="0"/>
    <x v="140"/>
    <n v="45.500000000058208"/>
    <s v="NO"/>
    <d v="1900-01-02T11:41:00"/>
    <n v="83.683333333348855"/>
    <d v="1899-12-30T00:00:00"/>
    <s v="SI"/>
    <n v="0"/>
    <d v="1900-01-02T11:51:00"/>
    <n v="83.850000000034925"/>
    <x v="1"/>
    <d v="1899-12-30T07:30:00"/>
    <s v="NO"/>
    <s v="MSKU4619067"/>
    <s v="CTU FLEVOKUST BV"/>
    <n v="520"/>
    <e v="#N/A"/>
    <n v="35"/>
    <n v="35"/>
    <n v="3"/>
    <s v="WEEK"/>
    <s v="CTU FLEVOKUST BVWEEK"/>
    <n v="555"/>
    <n v="0"/>
    <n v="555"/>
    <m/>
  </r>
  <r>
    <s v="MURCIA MAERSK"/>
    <s v="Rotterdam"/>
    <d v="2024-10-12T19:49:00"/>
    <x v="95"/>
    <x v="0"/>
    <s v="MAERSK"/>
    <s v="MSKU4667023"/>
    <s v="SIMEI LELYSTAD"/>
    <d v="2024-10-14T10:00:00"/>
    <d v="2024-10-17T16:00:00"/>
    <x v="1213"/>
    <d v="2024-10-17T16:35:00"/>
    <x v="1"/>
    <s v="NO"/>
    <n v="0"/>
    <n v="42"/>
    <x v="9"/>
    <d v="2024-10-17T16:00:00"/>
    <d v="1899-12-31T14:11:00"/>
    <n v="38.183333333290648"/>
    <x v="0"/>
    <x v="150"/>
    <n v="78"/>
    <s v="NO"/>
    <d v="1900-01-03T20:11:00"/>
    <n v="116.18333333329065"/>
    <d v="1899-12-30T00:00:00"/>
    <s v="SI"/>
    <n v="0"/>
    <d v="1900-01-03T20:46:00"/>
    <n v="116.76666666660458"/>
    <x v="1"/>
    <d v="1899-12-30T16:00:00"/>
    <s v="NO"/>
    <s v="MSKU4667023"/>
    <s v="CTU FLEVOKUST BV"/>
    <n v="380"/>
    <e v="#N/A"/>
    <n v="35"/>
    <n v="0"/>
    <n v="4"/>
    <s v="WEEK"/>
    <s v="CTU FLEVOKUST BVWEEK"/>
    <n v="380"/>
    <n v="0"/>
    <n v="380"/>
    <m/>
  </r>
  <r>
    <s v="MURCIA MAERSK"/>
    <s v="Rotterdam"/>
    <d v="2024-10-12T19:49:00"/>
    <x v="95"/>
    <x v="3"/>
    <s v="MAERSK"/>
    <s v="MSKU4670238"/>
    <s v="SIMEI LELYSTAD"/>
    <d v="2024-10-14T10:00:00"/>
    <d v="2024-10-15T04:00:00"/>
    <x v="1214"/>
    <d v="2024-10-15T04:18:00"/>
    <x v="0"/>
    <s v="NO"/>
    <n v="0"/>
    <n v="42"/>
    <x v="9"/>
    <d v="2024-10-15T04:00:00"/>
    <d v="1899-12-31T14:11:00"/>
    <n v="38.183333333290648"/>
    <x v="0"/>
    <x v="12"/>
    <n v="18"/>
    <s v="SI"/>
    <d v="1900-01-01T08:11:00"/>
    <n v="56.183333333290648"/>
    <d v="1899-12-30T00:00:00"/>
    <s v="SI"/>
    <n v="0"/>
    <d v="1900-01-01T08:29:00"/>
    <n v="56.483333333395422"/>
    <x v="1"/>
    <d v="1899-12-30T04:00:00"/>
    <s v="NIGHT"/>
    <s v="MSKU4670238"/>
    <s v="MSI"/>
    <n v="530"/>
    <e v="#N/A"/>
    <n v="50"/>
    <n v="0"/>
    <n v="2"/>
    <s v="NIGHT"/>
    <s v="MSINIGHT"/>
    <n v="530"/>
    <n v="25"/>
    <n v="555"/>
    <m/>
  </r>
  <r>
    <s v="MURCIA MAERSK"/>
    <s v="Rotterdam"/>
    <d v="2024-10-12T19:49:00"/>
    <x v="95"/>
    <x v="2"/>
    <s v="MAERSK"/>
    <s v="MSKU4674444"/>
    <s v="SIMEI LELYSTAD"/>
    <d v="2024-10-14T10:00:00"/>
    <d v="2024-10-15T09:39:00"/>
    <x v="1160"/>
    <d v="2024-10-15T09:55:00"/>
    <x v="0"/>
    <s v="NO"/>
    <n v="0"/>
    <n v="42"/>
    <x v="9"/>
    <d v="2024-10-15T09:39:00"/>
    <d v="1899-12-31T14:11:00"/>
    <n v="38.183333333290648"/>
    <x v="0"/>
    <x v="77"/>
    <n v="24.500000000058208"/>
    <s v="NO"/>
    <d v="1900-01-01T14:41:00"/>
    <n v="62.683333333348855"/>
    <d v="1899-12-30T00:00:00"/>
    <s v="SI"/>
    <n v="0"/>
    <d v="1900-01-01T14:06:00"/>
    <n v="62.100000000034925"/>
    <x v="1"/>
    <d v="1899-12-30T10:30:00"/>
    <s v="NO"/>
    <s v="MSKU4674444"/>
    <s v="OM TRANSPORT"/>
    <n v="475"/>
    <e v="#N/A"/>
    <n v="50"/>
    <n v="0"/>
    <n v="2"/>
    <s v="WEEK"/>
    <s v="OM TRANSPORTWEEK"/>
    <n v="475"/>
    <n v="25"/>
    <n v="500"/>
    <m/>
  </r>
  <r>
    <s v="MURCIA MAERSK"/>
    <s v="Rotterdam"/>
    <d v="2024-10-12T19:49:00"/>
    <x v="95"/>
    <x v="4"/>
    <s v="MAERSK"/>
    <s v="MSKU4698195"/>
    <s v="SIMEI LELYSTAD"/>
    <d v="2024-10-14T10:00:00"/>
    <d v="2024-10-18T09:20:00"/>
    <x v="1215"/>
    <d v="2024-10-18T09:35:00"/>
    <x v="0"/>
    <s v="NO"/>
    <n v="2"/>
    <n v="42"/>
    <x v="9"/>
    <d v="2024-10-18T09:20:00"/>
    <d v="1899-12-31T14:11:00"/>
    <n v="38.183333333290648"/>
    <x v="0"/>
    <x v="151"/>
    <n v="96"/>
    <s v="NO"/>
    <d v="1900-01-04T14:11:00"/>
    <n v="134.18333333329065"/>
    <d v="1899-12-30T00:00:00"/>
    <s v="SI"/>
    <n v="0"/>
    <d v="1900-01-04T13:46:00"/>
    <n v="133.76666666666279"/>
    <x v="1"/>
    <d v="1899-12-30T10:00:00"/>
    <s v="NO"/>
    <s v="MSKU4698195"/>
    <s v="AZOIA LOGISTICS"/>
    <n v="550"/>
    <e v="#N/A"/>
    <n v="45"/>
    <n v="90"/>
    <n v="5"/>
    <s v="WEEK"/>
    <s v="AZOIA LOGISTICSWEEK"/>
    <n v="640"/>
    <n v="25"/>
    <n v="665"/>
    <m/>
  </r>
  <r>
    <s v="MURCIA MAERSK"/>
    <s v="Rotterdam"/>
    <d v="2024-10-12T19:49:00"/>
    <x v="95"/>
    <x v="0"/>
    <s v="MAERSK"/>
    <s v="MSKU4709807"/>
    <s v="SIMEI LELYSTAD"/>
    <d v="2024-10-14T10:00:00"/>
    <d v="2024-10-18T04:51:00"/>
    <x v="1216"/>
    <d v="2024-10-18T05:00:00"/>
    <x v="1"/>
    <s v="NO"/>
    <n v="0"/>
    <n v="42"/>
    <x v="9"/>
    <d v="2024-10-18T04:51:00"/>
    <d v="1899-12-31T14:11:00"/>
    <n v="38.183333333290648"/>
    <x v="0"/>
    <x v="152"/>
    <n v="90"/>
    <s v="NO"/>
    <d v="1900-01-04T08:11:00"/>
    <n v="128.18333333329065"/>
    <d v="1899-12-30T00:51:00"/>
    <s v="NO"/>
    <n v="0.84999999997671694"/>
    <d v="1900-01-04T09:11:00"/>
    <n v="129.18333333340706"/>
    <x v="1"/>
    <d v="1899-12-30T04:00:00"/>
    <s v="NIGHT"/>
    <s v="MSKU4709807"/>
    <s v="CTU FLEVOKUST BV"/>
    <n v="380"/>
    <e v="#N/A"/>
    <n v="35"/>
    <n v="0"/>
    <n v="5"/>
    <s v="NIGHT"/>
    <s v="CTU FLEVOKUST BVNIGHT"/>
    <n v="380"/>
    <n v="0"/>
    <n v="380"/>
    <m/>
  </r>
  <r>
    <s v="MURCIA MAERSK"/>
    <s v="Rotterdam"/>
    <d v="2024-10-12T19:49:00"/>
    <x v="95"/>
    <x v="0"/>
    <s v="MAERSK"/>
    <s v="MSKU4742786"/>
    <s v="XPO TALLER LELYSTAD"/>
    <d v="2024-10-14T10:00:00"/>
    <d v="2024-10-18T07:40:00"/>
    <x v="1217"/>
    <d v="2024-10-18T07:40:00"/>
    <x v="1"/>
    <s v="NO"/>
    <n v="0"/>
    <n v="42"/>
    <x v="9"/>
    <d v="2024-10-18T07:40:00"/>
    <d v="1899-12-31T14:11:00"/>
    <n v="38.183333333290648"/>
    <x v="0"/>
    <x v="153"/>
    <n v="93"/>
    <s v="NO"/>
    <d v="1900-01-04T11:11:00"/>
    <n v="131.18333333329065"/>
    <d v="1899-12-30T00:40:00"/>
    <s v="SI"/>
    <n v="0.66666666674427688"/>
    <d v="1900-01-04T11:51:00"/>
    <n v="131.85000000003492"/>
    <x v="1"/>
    <d v="1899-12-30T07:00:00"/>
    <s v="NO"/>
    <s v="MSKU4742786"/>
    <s v="CTU FLEVOKUST BV"/>
    <n v="380"/>
    <e v="#N/A"/>
    <n v="35"/>
    <n v="0"/>
    <n v="5"/>
    <s v="WEEK"/>
    <s v="CTU FLEVOKUST BVWEEK"/>
    <n v="380"/>
    <n v="0"/>
    <n v="380"/>
    <m/>
  </r>
  <r>
    <s v="MURCIA MAERSK"/>
    <s v="Rotterdam"/>
    <d v="2024-10-12T19:49:00"/>
    <x v="95"/>
    <x v="1"/>
    <s v="MAERSK"/>
    <s v="MSKU4754215"/>
    <s v="SIMEI LELYSTAD"/>
    <d v="2024-10-14T10:00:00"/>
    <d v="2024-10-14T20:00:00"/>
    <x v="1191"/>
    <d v="2024-10-14T20:00:00"/>
    <x v="0"/>
    <s v="NO"/>
    <n v="0"/>
    <n v="42"/>
    <x v="9"/>
    <d v="2024-10-14T20:00:00"/>
    <d v="1899-12-31T14:11:00"/>
    <n v="38.183333333290648"/>
    <x v="0"/>
    <x v="19"/>
    <n v="9"/>
    <s v="SI"/>
    <d v="1899-12-31T23:11:00"/>
    <n v="47.183333333290648"/>
    <d v="1899-12-30T01:00:00"/>
    <s v="NO"/>
    <n v="1.0000000001164153"/>
    <d v="1900-01-01T00:11:00"/>
    <n v="48.183333333407063"/>
    <x v="1"/>
    <d v="1899-12-30T19:00:00"/>
    <s v="NO"/>
    <s v="MSKU4754215"/>
    <s v="LOGIX"/>
    <n v="530"/>
    <e v="#N/A"/>
    <n v="50"/>
    <n v="0"/>
    <n v="1"/>
    <s v="WEEK"/>
    <s v="LOGIXWEEK"/>
    <n v="530"/>
    <n v="25"/>
    <n v="555"/>
    <m/>
  </r>
  <r>
    <s v="MURCIA MAERSK"/>
    <s v="Rotterdam"/>
    <d v="2024-10-12T19:49:00"/>
    <x v="95"/>
    <x v="0"/>
    <s v="MAERSK"/>
    <s v="MSKU4764867"/>
    <s v="SIMEI LELYSTAD"/>
    <d v="2024-10-14T10:00:00"/>
    <d v="2024-10-16T11:19:00"/>
    <x v="1218"/>
    <d v="2024-10-16T12:00:00"/>
    <x v="0"/>
    <s v="NO"/>
    <n v="0"/>
    <n v="42"/>
    <x v="9"/>
    <d v="2024-10-16T11:19:00"/>
    <d v="1899-12-31T14:11:00"/>
    <n v="38.183333333290648"/>
    <x v="0"/>
    <x v="154"/>
    <n v="49.5"/>
    <s v="NO"/>
    <d v="1900-01-02T15:41:00"/>
    <n v="87.683333333290648"/>
    <d v="1899-12-30T00:00:00"/>
    <s v="SI"/>
    <n v="0"/>
    <d v="1900-01-02T16:11:00"/>
    <n v="88.183333333348855"/>
    <x v="1"/>
    <d v="1899-12-30T11:30:00"/>
    <s v="NO"/>
    <s v="MSKU4764867"/>
    <s v="CTU FLEVOKUST BV"/>
    <n v="520"/>
    <e v="#N/A"/>
    <n v="35"/>
    <n v="0"/>
    <n v="3"/>
    <s v="WEEK"/>
    <s v="CTU FLEVOKUST BVWEEK"/>
    <n v="520"/>
    <n v="0"/>
    <n v="520"/>
    <m/>
  </r>
  <r>
    <s v="MURCIA MAERSK"/>
    <s v="Rotterdam"/>
    <d v="2024-10-12T19:49:00"/>
    <x v="95"/>
    <x v="3"/>
    <s v="MAERSK"/>
    <s v="MSKU4774084"/>
    <s v="XPO TALLER LELYSTAD"/>
    <d v="2024-10-14T10:00:00"/>
    <d v="2024-10-15T11:10:00"/>
    <x v="1219"/>
    <d v="2024-10-15T11:30:00"/>
    <x v="0"/>
    <s v="NO"/>
    <n v="2"/>
    <n v="42"/>
    <x v="9"/>
    <d v="2024-10-15T11:10:00"/>
    <d v="1899-12-31T14:11:00"/>
    <n v="38.183333333290648"/>
    <x v="0"/>
    <x v="63"/>
    <n v="24"/>
    <s v="SI"/>
    <d v="1900-01-01T14:11:00"/>
    <n v="62.183333333290648"/>
    <d v="1899-12-30T01:10:00"/>
    <s v="NO"/>
    <n v="1.1666666668024845"/>
    <d v="1900-01-01T15:41:00"/>
    <n v="63.683333333290648"/>
    <x v="1"/>
    <d v="1899-12-30T10:00:00"/>
    <s v="NO"/>
    <s v="MSKU4774084"/>
    <s v="MSI"/>
    <n v="480"/>
    <e v="#N/A"/>
    <n v="50"/>
    <n v="100"/>
    <n v="2"/>
    <s v="WEEK"/>
    <s v="MSIWEEK"/>
    <n v="580"/>
    <n v="25"/>
    <n v="605"/>
    <m/>
  </r>
  <r>
    <s v="MURCIA MAERSK"/>
    <s v="Rotterdam"/>
    <d v="2024-10-12T19:49:00"/>
    <x v="95"/>
    <x v="4"/>
    <s v="MAERSK"/>
    <s v="MSKU4780235"/>
    <s v="XPO TALLER LELYSTAD"/>
    <d v="2024-10-14T10:00:00"/>
    <d v="2024-10-17T13:45:00"/>
    <x v="1220"/>
    <d v="2024-10-17T14:00:00"/>
    <x v="0"/>
    <s v="NO"/>
    <n v="0"/>
    <n v="42"/>
    <x v="9"/>
    <d v="2024-10-17T13:45:00"/>
    <d v="1899-12-31T14:11:00"/>
    <n v="38.183333333290648"/>
    <x v="0"/>
    <x v="155"/>
    <n v="75.500000000058208"/>
    <s v="NO"/>
    <d v="1900-01-03T17:41:00"/>
    <n v="113.68333333334886"/>
    <d v="1899-12-30T00:15:00"/>
    <s v="SI"/>
    <n v="0.24999999994179234"/>
    <d v="1900-01-03T18:11:00"/>
    <n v="114.18333333340706"/>
    <x v="1"/>
    <d v="1899-12-30T13:30:00"/>
    <s v="NO"/>
    <s v="MSKU4780235"/>
    <s v="AZOIA LOGISTICS"/>
    <n v="550"/>
    <e v="#N/A"/>
    <n v="45"/>
    <n v="0"/>
    <n v="4"/>
    <s v="WEEK"/>
    <s v="AZOIA LOGISTICSWEEK"/>
    <n v="550"/>
    <n v="25"/>
    <n v="575"/>
    <m/>
  </r>
  <r>
    <s v="MURCIA MAERSK"/>
    <s v="Rotterdam"/>
    <d v="2024-10-12T19:49:00"/>
    <x v="95"/>
    <x v="0"/>
    <s v="MAERSK"/>
    <s v="MSKU4790336"/>
    <s v="SIMEI LELYSTAD"/>
    <d v="2024-10-14T10:00:00"/>
    <d v="2024-10-18T10:05:00"/>
    <x v="1215"/>
    <d v="2024-10-18T10:20:00"/>
    <x v="1"/>
    <s v="NO"/>
    <n v="1"/>
    <n v="42"/>
    <x v="9"/>
    <d v="2024-10-18T10:05:00"/>
    <d v="1899-12-31T14:11:00"/>
    <n v="38.183333333290648"/>
    <x v="0"/>
    <x v="151"/>
    <n v="96"/>
    <s v="NO"/>
    <d v="1900-01-04T14:11:00"/>
    <n v="134.18333333329065"/>
    <d v="1899-12-30T00:05:00"/>
    <s v="SI"/>
    <n v="8.3333333430346102E-2"/>
    <d v="1900-01-04T14:31:00"/>
    <n v="134.51666666666279"/>
    <x v="1"/>
    <d v="1899-12-30T10:00:00"/>
    <s v="NO"/>
    <s v="MSKU4790336"/>
    <s v="CTU FLEVOKUST BV"/>
    <n v="380"/>
    <e v="#N/A"/>
    <n v="35"/>
    <n v="35"/>
    <n v="5"/>
    <s v="WEEK"/>
    <s v="CTU FLEVOKUST BVWEEK"/>
    <n v="415"/>
    <n v="0"/>
    <n v="415"/>
    <m/>
  </r>
  <r>
    <s v="MURCIA MAERSK"/>
    <s v="Rotterdam"/>
    <d v="2024-10-12T19:49:00"/>
    <x v="95"/>
    <x v="1"/>
    <s v="MAERSK"/>
    <s v="MSKU4801364"/>
    <s v="LELYSTAD"/>
    <d v="2024-10-14T10:00:00"/>
    <d v="2024-10-16T18:27:00"/>
    <x v="1221"/>
    <d v="2024-10-16T18:35:00"/>
    <x v="0"/>
    <s v="NO"/>
    <n v="0"/>
    <n v="42"/>
    <x v="9"/>
    <d v="2024-10-16T18:27:00"/>
    <d v="1899-12-31T14:11:00"/>
    <n v="38.183333333290648"/>
    <x v="0"/>
    <x v="59"/>
    <n v="55.000000000116415"/>
    <s v="NO"/>
    <d v="1900-01-02T21:11:00"/>
    <n v="93.183333333407063"/>
    <d v="1899-12-30T01:27:00"/>
    <s v="NO"/>
    <n v="1.4500000000116415"/>
    <d v="1900-01-02T22:46:00"/>
    <n v="94.766666666662786"/>
    <x v="1"/>
    <d v="1899-12-30T17:00:00"/>
    <s v="NO"/>
    <s v="MSKU4801364"/>
    <s v="LOGIX"/>
    <n v="530"/>
    <e v="#N/A"/>
    <n v="50"/>
    <n v="0"/>
    <n v="3"/>
    <s v="WEEK"/>
    <s v="LOGIXWEEK"/>
    <n v="530"/>
    <n v="25"/>
    <n v="555"/>
    <m/>
  </r>
  <r>
    <s v="MURCIA MAERSK"/>
    <s v="Rotterdam"/>
    <d v="2024-10-12T19:49:00"/>
    <x v="95"/>
    <x v="2"/>
    <s v="MAERSK"/>
    <s v="MSKU4801718"/>
    <s v="SIMEI LELYSTAD"/>
    <d v="2024-10-14T10:00:00"/>
    <d v="2024-10-15T06:00:00"/>
    <x v="1222"/>
    <d v="2024-10-15T06:15:00"/>
    <x v="0"/>
    <s v="NO"/>
    <n v="0"/>
    <n v="42"/>
    <x v="9"/>
    <d v="2024-10-15T06:00:00"/>
    <d v="1899-12-31T14:11:00"/>
    <n v="38.183333333290648"/>
    <x v="0"/>
    <x v="30"/>
    <n v="20.000000000058208"/>
    <s v="SI"/>
    <d v="1900-01-01T10:11:00"/>
    <n v="58.183333333348855"/>
    <d v="1899-12-30T00:00:00"/>
    <s v="SI"/>
    <n v="0"/>
    <d v="1900-01-01T10:26:00"/>
    <n v="58.433333333290648"/>
    <x v="1"/>
    <d v="1899-12-30T06:00:00"/>
    <s v="NO"/>
    <s v="MSKU4801718"/>
    <s v="OM TRANSPORT"/>
    <n v="475"/>
    <e v="#N/A"/>
    <n v="50"/>
    <n v="0"/>
    <n v="2"/>
    <s v="WEEK"/>
    <s v="OM TRANSPORTWEEK"/>
    <n v="475"/>
    <n v="25"/>
    <n v="500"/>
    <m/>
  </r>
  <r>
    <s v="MURCIA MAERSK"/>
    <s v="Rotterdam"/>
    <d v="2024-10-12T19:49:00"/>
    <x v="95"/>
    <x v="0"/>
    <s v="MAERSK"/>
    <s v="MSKU4811341"/>
    <s v="SIMEI LELYSTAD"/>
    <d v="2024-10-14T10:00:00"/>
    <d v="2024-10-14T13:30:00"/>
    <x v="1223"/>
    <d v="2024-10-14T13:50:00"/>
    <x v="0"/>
    <s v="NO"/>
    <n v="0"/>
    <n v="42"/>
    <x v="9"/>
    <d v="2024-10-14T13:30:00"/>
    <d v="1899-12-31T14:11:00"/>
    <n v="38.183333333290648"/>
    <x v="0"/>
    <x v="7"/>
    <n v="1.5"/>
    <s v="SI"/>
    <d v="1899-12-31T15:41:00"/>
    <n v="39.683333333290648"/>
    <d v="1899-12-30T02:00:00"/>
    <s v="NO"/>
    <n v="2.0000000000582077"/>
    <d v="1899-12-31T18:01:00"/>
    <n v="42.016666666720994"/>
    <x v="0"/>
    <d v="1899-12-30T11:30:00"/>
    <s v="NO"/>
    <s v="MSKU4811341"/>
    <s v="CTU FLEVOKUST BV"/>
    <n v="520"/>
    <e v="#N/A"/>
    <n v="35"/>
    <n v="0"/>
    <n v="1"/>
    <s v="WEEK"/>
    <s v="CTU FLEVOKUST BVWEEK"/>
    <n v="520"/>
    <n v="0"/>
    <n v="520"/>
    <m/>
  </r>
  <r>
    <s v="MURCIA MAERSK"/>
    <s v="Rotterdam"/>
    <d v="2024-10-12T19:49:00"/>
    <x v="95"/>
    <x v="0"/>
    <s v="MAERSK"/>
    <s v="MSKU4812008"/>
    <s v="LELYSTAD"/>
    <d v="2024-10-14T10:00:00"/>
    <d v="2024-10-16T13:14:00"/>
    <x v="1224"/>
    <d v="2024-10-16T13:40:00"/>
    <x v="0"/>
    <s v="NO"/>
    <n v="1"/>
    <n v="42"/>
    <x v="9"/>
    <d v="2024-10-16T13:14:00"/>
    <d v="1899-12-31T14:11:00"/>
    <n v="38.183333333290648"/>
    <x v="0"/>
    <x v="133"/>
    <n v="50.000000000058208"/>
    <s v="NO"/>
    <d v="1900-01-02T16:11:00"/>
    <n v="88.183333333348855"/>
    <d v="1899-12-30T01:14:00"/>
    <s v="NO"/>
    <n v="1.2333333333372138"/>
    <d v="1900-01-02T17:51:00"/>
    <n v="89.850000000034925"/>
    <x v="1"/>
    <d v="1899-12-30T12:00:00"/>
    <s v="NO"/>
    <s v="MSKU4812008"/>
    <s v="CTU FLEVOKUST BV"/>
    <n v="520"/>
    <e v="#N/A"/>
    <n v="35"/>
    <n v="35"/>
    <n v="3"/>
    <s v="WEEK"/>
    <s v="CTU FLEVOKUST BVWEEK"/>
    <n v="555"/>
    <n v="0"/>
    <n v="555"/>
    <m/>
  </r>
  <r>
    <s v="MURCIA MAERSK"/>
    <s v="Rotterdam"/>
    <d v="2024-10-12T19:49:00"/>
    <x v="95"/>
    <x v="3"/>
    <s v="MAERSK"/>
    <s v="MSKU6603497"/>
    <s v="XPO TALLER LELYSTAD"/>
    <d v="2024-10-14T10:00:00"/>
    <d v="2024-10-15T12:30:00"/>
    <x v="1225"/>
    <d v="2024-10-15T12:40:00"/>
    <x v="0"/>
    <s v="NO"/>
    <n v="1"/>
    <n v="42"/>
    <x v="9"/>
    <d v="2024-10-15T12:30:00"/>
    <d v="1899-12-31T14:11:00"/>
    <n v="38.183333333290648"/>
    <x v="0"/>
    <x v="27"/>
    <n v="26.000000000058208"/>
    <s v="NO"/>
    <d v="1900-01-01T16:11:00"/>
    <n v="64.183333333348855"/>
    <d v="1899-12-30T00:30:00"/>
    <s v="SI"/>
    <n v="0.50000000005820766"/>
    <d v="1900-01-01T16:51:00"/>
    <n v="64.850000000093132"/>
    <x v="1"/>
    <d v="1899-12-30T12:00:00"/>
    <s v="NO"/>
    <s v="MSKU6603497"/>
    <s v="MSI"/>
    <n v="480"/>
    <e v="#N/A"/>
    <n v="50"/>
    <n v="50"/>
    <n v="2"/>
    <s v="WEEK"/>
    <s v="MSIWEEK"/>
    <n v="530"/>
    <n v="25"/>
    <n v="555"/>
    <m/>
  </r>
  <r>
    <s v="MURCIA MAERSK"/>
    <s v="Rotterdam"/>
    <d v="2024-10-12T19:49:00"/>
    <x v="95"/>
    <x v="2"/>
    <s v="MAERSK"/>
    <s v="MSKU7043000"/>
    <s v="XPO TALLER LELYSTAD"/>
    <d v="2024-10-14T10:00:00"/>
    <d v="2024-10-16T15:42:00"/>
    <x v="1226"/>
    <d v="2024-10-16T15:42:00"/>
    <x v="0"/>
    <s v="NO"/>
    <n v="0"/>
    <n v="42"/>
    <x v="9"/>
    <d v="2024-10-16T15:42:00"/>
    <d v="1899-12-31T14:11:00"/>
    <n v="38.183333333290648"/>
    <x v="0"/>
    <x v="156"/>
    <n v="54.500000000058208"/>
    <s v="NO"/>
    <d v="1900-01-02T20:41:00"/>
    <n v="92.683333333348855"/>
    <d v="1899-12-30T00:00:00"/>
    <s v="SI"/>
    <n v="0"/>
    <d v="1900-01-02T19:53:00"/>
    <n v="91.883333333360497"/>
    <x v="1"/>
    <d v="1899-12-30T16:30:00"/>
    <s v="NO"/>
    <s v="MSKU7043000"/>
    <s v="OM TRANSPORT"/>
    <n v="475"/>
    <e v="#N/A"/>
    <n v="50"/>
    <n v="0"/>
    <n v="3"/>
    <s v="WEEK"/>
    <s v="OM TRANSPORTWEEK"/>
    <n v="475"/>
    <n v="25"/>
    <n v="500"/>
    <m/>
  </r>
  <r>
    <s v="MURCIA MAERSK"/>
    <s v="Rotterdam"/>
    <d v="2024-10-12T19:49:00"/>
    <x v="95"/>
    <x v="4"/>
    <s v="MAERSK"/>
    <s v="MSKU8106550"/>
    <s v="SIMEI LELYSTAD"/>
    <d v="2024-10-14T10:00:00"/>
    <d v="2024-10-15T19:40:00"/>
    <x v="1212"/>
    <d v="2024-10-15T19:50:00"/>
    <x v="0"/>
    <s v="NO"/>
    <n v="1"/>
    <n v="42"/>
    <x v="9"/>
    <d v="2024-10-15T19:40:00"/>
    <d v="1899-12-31T14:11:00"/>
    <n v="38.183333333290648"/>
    <x v="0"/>
    <x v="10"/>
    <n v="32.500000000116415"/>
    <s v="NO"/>
    <d v="1900-01-01T22:41:00"/>
    <n v="70.683333333407063"/>
    <d v="1899-12-30T01:10:00"/>
    <s v="NO"/>
    <n v="1.1666666666278616"/>
    <d v="1900-01-02T00:01:00"/>
    <n v="72.016666666720994"/>
    <x v="1"/>
    <d v="1899-12-30T18:30:00"/>
    <s v="NO"/>
    <s v="MSKU8106550"/>
    <s v="AZOIA LOGISTICS"/>
    <n v="550"/>
    <e v="#N/A"/>
    <n v="45"/>
    <n v="45"/>
    <n v="2"/>
    <s v="WEEK"/>
    <s v="AZOIA LOGISTICSWEEK"/>
    <n v="595"/>
    <n v="25"/>
    <n v="620"/>
    <m/>
  </r>
  <r>
    <s v="MURCIA MAERSK"/>
    <s v="Rotterdam"/>
    <d v="2024-10-12T19:49:00"/>
    <x v="95"/>
    <x v="2"/>
    <s v="MAERSK"/>
    <s v="MSKU8845463"/>
    <s v="SIMEI LELYSTAD"/>
    <d v="2024-10-14T10:00:00"/>
    <d v="2024-10-14T20:14:00"/>
    <x v="1227"/>
    <d v="2024-10-14T20:25:00"/>
    <x v="0"/>
    <s v="NO"/>
    <n v="0"/>
    <n v="42"/>
    <x v="9"/>
    <d v="2024-10-14T20:14:00"/>
    <d v="1899-12-31T14:11:00"/>
    <n v="38.183333333290648"/>
    <x v="0"/>
    <x v="23"/>
    <n v="12"/>
    <s v="SI"/>
    <d v="1900-01-01T02:11:00"/>
    <n v="50.183333333290648"/>
    <d v="1899-12-30T00:00:00"/>
    <s v="SI"/>
    <n v="0"/>
    <d v="1900-01-01T00:36:00"/>
    <n v="48.600000000034925"/>
    <x v="1"/>
    <d v="1899-12-30T22:00:00"/>
    <s v="NIGHT"/>
    <s v="MSKU8845463"/>
    <s v="OM TRANSPORT"/>
    <n v="475"/>
    <e v="#N/A"/>
    <n v="50"/>
    <n v="0"/>
    <n v="1"/>
    <s v="NIGHT"/>
    <s v="OM TRANSPORTNIGHT"/>
    <n v="475"/>
    <n v="25"/>
    <n v="500"/>
    <m/>
  </r>
  <r>
    <s v="MURCIA MAERSK"/>
    <s v="Rotterdam"/>
    <d v="2024-10-12T19:49:00"/>
    <x v="95"/>
    <x v="2"/>
    <s v="MAERSK"/>
    <s v="MSKU9338674"/>
    <s v="SIMEI LELYSTAD"/>
    <d v="2024-10-14T10:00:00"/>
    <d v="2024-10-16T06:00:00"/>
    <x v="1188"/>
    <d v="2024-10-16T06:20:00"/>
    <x v="0"/>
    <s v="NO"/>
    <n v="0"/>
    <n v="42"/>
    <x v="9"/>
    <d v="2024-10-16T06:00:00"/>
    <d v="1899-12-31T14:11:00"/>
    <n v="38.183333333290648"/>
    <x v="0"/>
    <x v="106"/>
    <n v="44.000000000058208"/>
    <s v="NO"/>
    <d v="1900-01-02T10:11:00"/>
    <n v="82.183333333348855"/>
    <d v="1899-12-30T00:00:00"/>
    <s v="SI"/>
    <n v="0"/>
    <d v="1900-01-02T10:31:00"/>
    <n v="82.516666666720994"/>
    <x v="1"/>
    <d v="1899-12-30T06:00:00"/>
    <s v="NO"/>
    <s v="MSKU9338674"/>
    <s v="OM TRANSPORT"/>
    <n v="475"/>
    <e v="#N/A"/>
    <n v="50"/>
    <n v="0"/>
    <n v="3"/>
    <s v="WEEK"/>
    <s v="OM TRANSPORTWEEK"/>
    <n v="475"/>
    <n v="25"/>
    <n v="500"/>
    <m/>
  </r>
  <r>
    <s v="MURCIA MAERSK"/>
    <s v="Rotterdam"/>
    <d v="2024-10-12T19:49:00"/>
    <x v="95"/>
    <x v="4"/>
    <s v="MAERSK"/>
    <s v="MSKU9442478"/>
    <s v="SIMEI LELYSTAD"/>
    <d v="2024-10-14T10:00:00"/>
    <d v="2024-10-14T20:05:00"/>
    <x v="1228"/>
    <d v="2024-10-14T20:15:00"/>
    <x v="0"/>
    <s v="NO"/>
    <n v="2"/>
    <n v="42"/>
    <x v="9"/>
    <d v="2024-10-14T20:05:00"/>
    <d v="1899-12-31T14:11:00"/>
    <n v="38.183333333290648"/>
    <x v="0"/>
    <x v="8"/>
    <n v="6"/>
    <s v="SI"/>
    <d v="1899-12-31T20:11:00"/>
    <n v="44.183333333290648"/>
    <d v="1899-12-30T04:05:00"/>
    <s v="NO"/>
    <n v="4.0833333333721384"/>
    <d v="1900-01-01T00:26:00"/>
    <n v="48.433333333348855"/>
    <x v="1"/>
    <d v="1899-12-30T16:00:00"/>
    <s v="NO"/>
    <s v="MSKU9442478"/>
    <s v="AZOIA LOGISTICS"/>
    <n v="550"/>
    <e v="#N/A"/>
    <n v="45"/>
    <n v="90"/>
    <n v="1"/>
    <s v="WEEK"/>
    <s v="AZOIA LOGISTICSWEEK"/>
    <n v="640"/>
    <n v="25"/>
    <n v="665"/>
    <m/>
  </r>
  <r>
    <s v="MURCIA MAERSK"/>
    <s v="Rotterdam"/>
    <d v="2024-10-12T19:49:00"/>
    <x v="95"/>
    <x v="0"/>
    <s v="MAERSK"/>
    <s v="MSKU9784871"/>
    <s v="XPO TALLER LELYSTAD"/>
    <d v="2024-10-14T10:00:00"/>
    <d v="2024-10-17T10:00:00"/>
    <x v="1229"/>
    <d v="2024-10-17T10:20:00"/>
    <x v="1"/>
    <s v="NO"/>
    <n v="0"/>
    <n v="42"/>
    <x v="9"/>
    <d v="2024-10-17T10:00:00"/>
    <d v="1899-12-31T14:11:00"/>
    <n v="38.183333333290648"/>
    <x v="0"/>
    <x v="111"/>
    <n v="72"/>
    <s v="NO"/>
    <d v="1900-01-03T14:11:00"/>
    <n v="110.18333333329065"/>
    <d v="1899-12-30T00:00:00"/>
    <s v="SI"/>
    <n v="0"/>
    <d v="1900-01-03T14:31:00"/>
    <n v="110.51666666666279"/>
    <x v="1"/>
    <d v="1899-12-30T10:00:00"/>
    <s v="NO"/>
    <s v="MSKU9784871"/>
    <s v="CTU FLEVOKUST BV"/>
    <n v="380"/>
    <e v="#N/A"/>
    <n v="35"/>
    <n v="0"/>
    <n v="4"/>
    <s v="WEEK"/>
    <s v="CTU FLEVOKUST BVWEEK"/>
    <n v="380"/>
    <n v="0"/>
    <n v="380"/>
    <m/>
  </r>
  <r>
    <s v="MURCIA MAERSK"/>
    <s v="Rotterdam"/>
    <d v="2024-10-12T19:49:00"/>
    <x v="95"/>
    <x v="0"/>
    <s v="MAERSK"/>
    <s v="PONU3064806"/>
    <s v="SIMEI LELYSTAD"/>
    <d v="2024-10-14T10:00:00"/>
    <d v="2024-10-15T14:29:00"/>
    <x v="1176"/>
    <d v="2024-10-15T14:15:00"/>
    <x v="0"/>
    <s v="NO"/>
    <n v="1"/>
    <n v="42"/>
    <x v="9"/>
    <d v="2024-10-15T14:29:00"/>
    <d v="1899-12-31T14:11:00"/>
    <n v="38.183333333290648"/>
    <x v="0"/>
    <x v="47"/>
    <n v="28.000000000116415"/>
    <s v="NO"/>
    <d v="1900-01-01T18:11:00"/>
    <n v="66.183333333407063"/>
    <d v="1899-12-30T00:29:00"/>
    <s v="SI"/>
    <n v="0.48333333333721384"/>
    <d v="1900-01-01T18:26:00"/>
    <n v="66.433333333348855"/>
    <x v="1"/>
    <d v="1899-12-30T14:00:00"/>
    <s v="NO"/>
    <s v="PONU3064806"/>
    <s v="CTU FLEVOKUST BV"/>
    <n v="520"/>
    <e v="#N/A"/>
    <n v="35"/>
    <n v="35"/>
    <n v="2"/>
    <s v="WEEK"/>
    <s v="CTU FLEVOKUST BVWEEK"/>
    <n v="555"/>
    <n v="0"/>
    <n v="555"/>
    <m/>
  </r>
  <r>
    <s v="MURCIA MAERSK"/>
    <s v="Rotterdam"/>
    <d v="2024-10-12T19:49:00"/>
    <x v="95"/>
    <x v="2"/>
    <s v="MAERSK"/>
    <s v="SEKU1647280"/>
    <s v="LELYSTAD"/>
    <d v="2024-10-14T10:00:00"/>
    <d v="2024-10-14T17:05:00"/>
    <x v="1230"/>
    <d v="2024-10-14T17:50:00"/>
    <x v="0"/>
    <s v="NO"/>
    <n v="0"/>
    <n v="42"/>
    <x v="9"/>
    <d v="2024-10-14T17:05:00"/>
    <d v="1899-12-31T14:11:00"/>
    <n v="38.183333333290648"/>
    <x v="0"/>
    <x v="29"/>
    <n v="8.0000000000582077"/>
    <s v="SI"/>
    <d v="1899-12-31T22:11:00"/>
    <n v="46.183333333348855"/>
    <d v="1899-12-30T00:00:00"/>
    <s v="SI"/>
    <n v="0"/>
    <d v="1899-12-31T22:01:00"/>
    <n v="46.016666666662786"/>
    <x v="0"/>
    <d v="1899-12-30T18:00:00"/>
    <s v="NO"/>
    <s v="SEKU1647280"/>
    <s v="OM TRANSPORT"/>
    <n v="475"/>
    <n v="110"/>
    <n v="50"/>
    <n v="0"/>
    <n v="1"/>
    <s v="WEEK"/>
    <s v="OM TRANSPORTWEEK"/>
    <n v="585"/>
    <n v="25"/>
    <n v="610"/>
    <m/>
  </r>
  <r>
    <s v="MURCIA MAERSK"/>
    <s v="Rotterdam"/>
    <d v="2024-10-12T19:49:00"/>
    <x v="95"/>
    <x v="2"/>
    <s v="MAERSK"/>
    <s v="SUDU6744225"/>
    <s v="XPO TALLER LELYSTAD"/>
    <d v="2024-10-14T10:00:00"/>
    <d v="2024-10-16T17:12:00"/>
    <x v="1231"/>
    <d v="2024-10-16T17:12:00"/>
    <x v="0"/>
    <s v="NO"/>
    <n v="1"/>
    <n v="42"/>
    <x v="9"/>
    <d v="2024-10-16T17:12:00"/>
    <d v="1899-12-31T14:11:00"/>
    <n v="38.183333333290648"/>
    <x v="0"/>
    <x v="134"/>
    <n v="56.500000000116415"/>
    <s v="NO"/>
    <d v="1900-01-02T22:41:00"/>
    <n v="94.683333333407063"/>
    <d v="1899-12-30T00:00:00"/>
    <s v="SI"/>
    <n v="0"/>
    <d v="1900-01-02T21:23:00"/>
    <n v="93.383333333360497"/>
    <x v="1"/>
    <d v="1899-12-30T18:30:00"/>
    <s v="NO"/>
    <s v="SUDU6744225"/>
    <s v="OM TRANSPORT"/>
    <n v="475"/>
    <e v="#N/A"/>
    <n v="50"/>
    <n v="50"/>
    <n v="3"/>
    <s v="WEEK"/>
    <s v="OM TRANSPORTWEEK"/>
    <n v="525"/>
    <n v="25"/>
    <n v="600"/>
    <n v="50"/>
  </r>
  <r>
    <s v="MURCIA MAERSK"/>
    <s v="Rotterdam"/>
    <d v="2024-10-12T19:49:00"/>
    <x v="95"/>
    <x v="4"/>
    <s v="MAERSK"/>
    <s v="SUDU6799697"/>
    <s v="SIMEI LELYSTAD"/>
    <d v="2024-10-14T10:00:00"/>
    <d v="2024-10-16T14:20:00"/>
    <x v="1232"/>
    <d v="2024-10-16T14:50:00"/>
    <x v="0"/>
    <s v="CLEANING"/>
    <n v="0"/>
    <n v="42"/>
    <x v="9"/>
    <d v="2024-10-16T14:20:00"/>
    <d v="1899-12-31T14:11:00"/>
    <n v="38.183333333290648"/>
    <x v="0"/>
    <x v="118"/>
    <n v="51.500000000058208"/>
    <s v="NO"/>
    <d v="1900-01-02T17:41:00"/>
    <n v="89.683333333348855"/>
    <d v="1899-12-30T00:50:00"/>
    <s v="NO"/>
    <n v="0.83333333325572312"/>
    <d v="1900-01-02T19:01:00"/>
    <n v="91.016666666662786"/>
    <x v="1"/>
    <d v="1899-12-30T13:30:00"/>
    <s v="NO"/>
    <s v="SUDU6799697"/>
    <s v="AZOIA LOGISTICS"/>
    <n v="550"/>
    <e v="#N/A"/>
    <n v="45"/>
    <n v="0"/>
    <n v="3"/>
    <s v="WEEK"/>
    <s v="AZOIA LOGISTICSWEEK"/>
    <n v="550"/>
    <n v="25"/>
    <n v="625"/>
    <n v="50"/>
  </r>
  <r>
    <s v="MURCIA MAERSK"/>
    <s v="Rotterdam"/>
    <d v="2024-10-12T19:49:00"/>
    <x v="95"/>
    <x v="2"/>
    <s v="MAERSK"/>
    <s v="SUDU8656972"/>
    <s v="SIMEI LELYSTAD"/>
    <d v="2024-10-14T10:00:00"/>
    <d v="2024-10-14T22:45:00"/>
    <x v="1233"/>
    <d v="2024-10-14T22:45:00"/>
    <x v="0"/>
    <s v="NO"/>
    <n v="0"/>
    <n v="42"/>
    <x v="9"/>
    <d v="2024-10-14T22:45:00"/>
    <d v="1899-12-31T14:11:00"/>
    <n v="38.183333333290648"/>
    <x v="0"/>
    <x v="64"/>
    <n v="13.5"/>
    <s v="SI"/>
    <d v="1900-01-01T03:41:00"/>
    <n v="51.683333333290648"/>
    <d v="1899-12-30T00:00:00"/>
    <s v="SI"/>
    <n v="0"/>
    <d v="1900-01-01T02:56:00"/>
    <n v="50.933333333290648"/>
    <x v="1"/>
    <d v="1899-12-30T23:30:00"/>
    <s v="NIGHT"/>
    <s v="SUDU8656972"/>
    <s v="OM TRANSPORT"/>
    <n v="475"/>
    <e v="#N/A"/>
    <n v="50"/>
    <n v="0"/>
    <n v="1"/>
    <s v="NIGHT"/>
    <s v="OM TRANSPORTNIGHT"/>
    <n v="475"/>
    <n v="25"/>
    <n v="500"/>
    <m/>
  </r>
  <r>
    <s v="MURCIA MAERSK"/>
    <s v="Rotterdam"/>
    <d v="2024-10-12T19:49:00"/>
    <x v="95"/>
    <x v="0"/>
    <s v="MAERSK"/>
    <s v="TCKU6725870"/>
    <s v="SIMEI LELYSTAD"/>
    <d v="2024-10-14T10:00:00"/>
    <d v="2024-10-15T12:40:00"/>
    <x v="1225"/>
    <d v="2024-10-15T12:50:00"/>
    <x v="0"/>
    <s v="NO"/>
    <n v="0"/>
    <n v="42"/>
    <x v="9"/>
    <d v="2024-10-15T12:40:00"/>
    <d v="1899-12-31T14:11:00"/>
    <n v="38.183333333290648"/>
    <x v="0"/>
    <x v="27"/>
    <n v="26.000000000058208"/>
    <s v="NO"/>
    <d v="1900-01-01T16:11:00"/>
    <n v="64.183333333348855"/>
    <d v="1899-12-30T00:40:00"/>
    <s v="SI"/>
    <n v="0.66666666674427688"/>
    <d v="1900-01-01T17:01:00"/>
    <n v="65.016666666604578"/>
    <x v="1"/>
    <d v="1899-12-30T12:00:00"/>
    <s v="NO"/>
    <s v="TCKU6725870"/>
    <s v="CTU FLEVOKUST BV"/>
    <n v="520"/>
    <e v="#N/A"/>
    <n v="35"/>
    <n v="0"/>
    <n v="2"/>
    <s v="WEEK"/>
    <s v="CTU FLEVOKUST BVWEEK"/>
    <n v="520"/>
    <n v="0"/>
    <n v="520"/>
    <m/>
  </r>
  <r>
    <s v="MURCIA MAERSK"/>
    <s v="Rotterdam"/>
    <d v="2024-10-12T19:49:00"/>
    <x v="95"/>
    <x v="1"/>
    <s v="MAERSK"/>
    <s v="TCKU7072045"/>
    <s v="SIMEI LELYSTAD"/>
    <d v="2024-10-14T10:00:00"/>
    <d v="2024-10-16T09:45:00"/>
    <x v="1177"/>
    <d v="2024-10-16T10:00:00"/>
    <x v="0"/>
    <s v="NO"/>
    <n v="1"/>
    <n v="42"/>
    <x v="9"/>
    <d v="2024-10-16T09:45:00"/>
    <d v="1899-12-31T14:11:00"/>
    <n v="38.183333333290648"/>
    <x v="0"/>
    <x v="107"/>
    <n v="47.000000000058208"/>
    <s v="NO"/>
    <d v="1900-01-02T13:11:00"/>
    <n v="85.183333333348855"/>
    <d v="1899-12-30T00:45:00"/>
    <s v="SI"/>
    <n v="0.75"/>
    <d v="1900-01-02T14:11:00"/>
    <n v="86.183333333290648"/>
    <x v="1"/>
    <d v="1899-12-30T09:00:00"/>
    <s v="NO"/>
    <s v="TCKU7072045"/>
    <s v="LOGIX"/>
    <n v="530"/>
    <e v="#N/A"/>
    <n v="50"/>
    <n v="50"/>
    <n v="3"/>
    <s v="WEEK"/>
    <s v="LOGIXWEEK"/>
    <n v="580"/>
    <n v="25"/>
    <n v="605"/>
    <m/>
  </r>
  <r>
    <s v="MURCIA MAERSK"/>
    <s v="Rotterdam"/>
    <d v="2024-10-12T19:49:00"/>
    <x v="95"/>
    <x v="2"/>
    <s v="MAERSK"/>
    <s v="TCKU7186963"/>
    <s v="SIMEI LELYSTAD"/>
    <d v="2024-10-14T10:00:00"/>
    <d v="2024-10-14T08:50:00"/>
    <x v="1197"/>
    <d v="2024-10-14T08:50:00"/>
    <x v="0"/>
    <s v="NO"/>
    <n v="0"/>
    <n v="42"/>
    <x v="9"/>
    <d v="2024-10-14T08:50:00"/>
    <d v="1899-12-31T14:11:00"/>
    <n v="38.183333333290648"/>
    <x v="0"/>
    <x v="1"/>
    <n v="0"/>
    <s v="SI"/>
    <d v="1899-12-31T14:11:00"/>
    <n v="38.183333333290648"/>
    <d v="1899-12-30T00:00:00"/>
    <s v="SI"/>
    <n v="0"/>
    <d v="1899-12-31T13:01:00"/>
    <n v="37.016666666662786"/>
    <x v="0"/>
    <d v="1899-12-30T10:00:00"/>
    <s v="NO"/>
    <s v="TCKU7186963"/>
    <s v="OM TRANSPORT"/>
    <n v="475"/>
    <e v="#N/A"/>
    <n v="50"/>
    <n v="0"/>
    <n v="1"/>
    <s v="WEEK"/>
    <s v="OM TRANSPORTWEEK"/>
    <n v="475"/>
    <n v="25"/>
    <n v="500"/>
    <m/>
  </r>
  <r>
    <s v="MURCIA MAERSK"/>
    <s v="Rotterdam"/>
    <d v="2024-10-12T19:49:00"/>
    <x v="95"/>
    <x v="2"/>
    <s v="MAERSK"/>
    <s v="TCKU7207460"/>
    <s v="SIMEI LELYSTAD"/>
    <d v="2024-10-14T10:00:00"/>
    <d v="2024-10-16T15:00:00"/>
    <x v="1234"/>
    <d v="2024-10-16T15:20:00"/>
    <x v="0"/>
    <s v="NO"/>
    <n v="0"/>
    <n v="42"/>
    <x v="9"/>
    <d v="2024-10-16T15:00:00"/>
    <d v="1899-12-31T14:11:00"/>
    <n v="38.183333333290648"/>
    <x v="0"/>
    <x v="60"/>
    <n v="53.000000000058208"/>
    <s v="NO"/>
    <d v="1900-01-02T19:11:00"/>
    <n v="91.183333333348855"/>
    <d v="1899-12-30T00:00:00"/>
    <s v="SI"/>
    <n v="0"/>
    <d v="1900-01-02T19:31:00"/>
    <n v="91.516666666720994"/>
    <x v="1"/>
    <d v="1899-12-30T15:00:00"/>
    <s v="NO"/>
    <s v="TCKU7207460"/>
    <s v="OM TRANSPORT"/>
    <n v="475"/>
    <e v="#N/A"/>
    <n v="50"/>
    <n v="0"/>
    <n v="3"/>
    <s v="WEEK"/>
    <s v="OM TRANSPORTWEEK"/>
    <n v="475"/>
    <n v="25"/>
    <n v="500"/>
    <m/>
  </r>
  <r>
    <s v="MURCIA MAERSK"/>
    <s v="Rotterdam"/>
    <d v="2024-10-12T19:49:00"/>
    <x v="95"/>
    <x v="2"/>
    <s v="MAERSK"/>
    <s v="TCKU7448390"/>
    <s v="SIMEI LELYSTAD"/>
    <d v="2024-10-14T10:00:00"/>
    <d v="2024-10-14T11:00:00"/>
    <x v="1223"/>
    <d v="2024-10-14T11:00:00"/>
    <x v="0"/>
    <s v="NO"/>
    <n v="2"/>
    <n v="42"/>
    <x v="9"/>
    <d v="2024-10-14T11:00:00"/>
    <d v="1899-12-31T14:11:00"/>
    <n v="38.183333333290648"/>
    <x v="0"/>
    <x v="7"/>
    <n v="1.5"/>
    <s v="SI"/>
    <d v="1899-12-31T15:41:00"/>
    <n v="39.683333333290648"/>
    <d v="1899-12-30T00:00:00"/>
    <s v="SI"/>
    <n v="0"/>
    <d v="1899-12-31T15:11:00"/>
    <n v="39.183333333407063"/>
    <x v="0"/>
    <d v="1899-12-30T11:30:00"/>
    <s v="NO"/>
    <s v="TCKU7448390"/>
    <s v="OM TRANSPORT"/>
    <n v="475"/>
    <e v="#N/A"/>
    <n v="50"/>
    <n v="100"/>
    <n v="1"/>
    <s v="WEEK"/>
    <s v="OM TRANSPORTWEEK"/>
    <n v="575"/>
    <n v="25"/>
    <n v="600"/>
    <m/>
  </r>
  <r>
    <s v="MURCIA MAERSK"/>
    <s v="Rotterdam"/>
    <d v="2024-10-12T19:49:00"/>
    <x v="95"/>
    <x v="3"/>
    <s v="MAERSK"/>
    <s v="TCLU5642070"/>
    <s v="XPO TALLER LELYSTAD"/>
    <d v="2024-10-14T10:00:00"/>
    <d v="2024-10-17T05:20:00"/>
    <x v="1235"/>
    <d v="2024-10-17T05:40:00"/>
    <x v="0"/>
    <s v="NO"/>
    <n v="0"/>
    <n v="42"/>
    <x v="9"/>
    <d v="2024-10-17T05:20:00"/>
    <d v="1899-12-31T14:11:00"/>
    <n v="38.183333333290648"/>
    <x v="0"/>
    <x v="157"/>
    <n v="66.500000000058208"/>
    <s v="NO"/>
    <d v="1900-01-03T08:41:00"/>
    <n v="104.68333333334886"/>
    <d v="1899-12-30T00:50:00"/>
    <s v="NO"/>
    <n v="0.83333333325572312"/>
    <d v="1900-01-03T09:51:00"/>
    <n v="105.84999999997672"/>
    <x v="1"/>
    <d v="1899-12-30T04:30:00"/>
    <s v="NO"/>
    <s v="TCLU5642070"/>
    <s v="MSI"/>
    <n v="480"/>
    <e v="#N/A"/>
    <n v="50"/>
    <n v="0"/>
    <n v="4"/>
    <s v="WEEK"/>
    <s v="MSIWEEK"/>
    <n v="480"/>
    <n v="25"/>
    <n v="505"/>
    <m/>
  </r>
  <r>
    <s v="MURCIA MAERSK"/>
    <s v="Rotterdam"/>
    <d v="2024-10-12T19:49:00"/>
    <x v="95"/>
    <x v="2"/>
    <s v="MAERSK"/>
    <s v="TCLU8246323"/>
    <s v="SIMEI LELYSTAD"/>
    <d v="2024-10-14T10:00:00"/>
    <d v="2024-10-15T20:05:00"/>
    <x v="1189"/>
    <d v="2024-10-15T20:25:00"/>
    <x v="0"/>
    <s v="NO"/>
    <n v="2"/>
    <n v="42"/>
    <x v="9"/>
    <d v="2024-10-15T20:05:00"/>
    <d v="1899-12-31T14:11:00"/>
    <n v="38.183333333290648"/>
    <x v="0"/>
    <x v="46"/>
    <n v="34.000000000116415"/>
    <s v="NO"/>
    <d v="1900-01-02T00:11:00"/>
    <n v="72.183333333407063"/>
    <d v="1899-12-30T00:05:00"/>
    <s v="SI"/>
    <n v="8.3333333255723119E-2"/>
    <d v="1900-01-02T00:36:00"/>
    <n v="72.600000000034925"/>
    <x v="1"/>
    <d v="1899-12-30T20:00:00"/>
    <s v="NIGHT"/>
    <s v="TCLU8246323"/>
    <s v="OM TRANSPORT"/>
    <n v="475"/>
    <e v="#N/A"/>
    <n v="50"/>
    <n v="100"/>
    <n v="2"/>
    <s v="NIGHT"/>
    <s v="OM TRANSPORTNIGHT"/>
    <n v="575"/>
    <n v="25"/>
    <n v="600"/>
    <m/>
  </r>
  <r>
    <s v="MURCIA MAERSK"/>
    <s v="Rotterdam"/>
    <d v="2024-10-12T19:49:00"/>
    <x v="95"/>
    <x v="0"/>
    <s v="MAERSK"/>
    <s v="TCLU9309637"/>
    <s v="SIMEI LELYSTAD"/>
    <d v="2024-10-14T10:00:00"/>
    <d v="2024-10-17T08:30:00"/>
    <x v="1236"/>
    <d v="2024-10-17T08:45:00"/>
    <x v="1"/>
    <s v="NO"/>
    <n v="1"/>
    <n v="42"/>
    <x v="9"/>
    <d v="2024-10-17T08:30:00"/>
    <d v="1899-12-31T14:11:00"/>
    <n v="38.183333333290648"/>
    <x v="0"/>
    <x v="158"/>
    <n v="71.000000000058208"/>
    <s v="NO"/>
    <d v="1900-01-03T13:11:00"/>
    <n v="109.18333333334886"/>
    <d v="1899-12-30T00:00:00"/>
    <s v="SI"/>
    <n v="0"/>
    <d v="1900-01-03T12:56:00"/>
    <n v="108.93333333340706"/>
    <x v="1"/>
    <d v="1899-12-30T09:00:00"/>
    <s v="NO"/>
    <s v="TCLU9309637"/>
    <s v="CTU FLEVOKUST BV"/>
    <n v="380"/>
    <e v="#N/A"/>
    <n v="35"/>
    <n v="35"/>
    <n v="4"/>
    <s v="WEEK"/>
    <s v="CTU FLEVOKUST BVWEEK"/>
    <n v="415"/>
    <n v="0"/>
    <n v="415"/>
    <m/>
  </r>
  <r>
    <s v="MURCIA MAERSK"/>
    <s v="Rotterdam"/>
    <d v="2024-10-12T19:49:00"/>
    <x v="95"/>
    <x v="2"/>
    <s v="MAERSK"/>
    <s v="TCNU1125477"/>
    <s v="SIMEI LELYSTAD"/>
    <d v="2024-10-14T10:00:00"/>
    <d v="2024-10-14T20:30:00"/>
    <x v="1163"/>
    <d v="2024-10-14T21:05:00"/>
    <x v="0"/>
    <s v="NO"/>
    <n v="0"/>
    <n v="42"/>
    <x v="9"/>
    <d v="2024-10-14T20:30:00"/>
    <d v="1899-12-31T14:11:00"/>
    <n v="38.183333333290648"/>
    <x v="0"/>
    <x v="83"/>
    <n v="10.5"/>
    <s v="SI"/>
    <d v="1900-01-01T00:41:00"/>
    <n v="48.683333333290648"/>
    <d v="1899-12-30T00:00:00"/>
    <s v="SI"/>
    <n v="0"/>
    <d v="1900-01-01T01:16:00"/>
    <n v="49.266666666604578"/>
    <x v="1"/>
    <d v="1899-12-30T20:30:00"/>
    <s v="NIGHT"/>
    <s v="TCNU1125477"/>
    <s v="OM TRANSPORT"/>
    <n v="475"/>
    <e v="#N/A"/>
    <n v="50"/>
    <n v="0"/>
    <n v="1"/>
    <s v="NIGHT"/>
    <s v="OM TRANSPORTNIGHT"/>
    <n v="475"/>
    <n v="25"/>
    <n v="500"/>
    <m/>
  </r>
  <r>
    <s v="MURCIA MAERSK"/>
    <s v="Rotterdam"/>
    <d v="2024-10-12T19:49:00"/>
    <x v="95"/>
    <x v="0"/>
    <s v="MAERSK"/>
    <s v="TCNU1803996"/>
    <s v="SIMEI LELYSTAD"/>
    <d v="2024-10-14T10:00:00"/>
    <d v="2024-10-17T13:15:00"/>
    <x v="1209"/>
    <d v="2024-10-17T13:25:00"/>
    <x v="1"/>
    <s v="NO"/>
    <n v="0"/>
    <n v="42"/>
    <x v="9"/>
    <d v="2024-10-17T13:15:00"/>
    <d v="1899-12-31T14:11:00"/>
    <n v="38.183333333290648"/>
    <x v="0"/>
    <x v="148"/>
    <n v="76.000000000116415"/>
    <s v="NO"/>
    <d v="1900-01-03T18:11:00"/>
    <n v="114.18333333340706"/>
    <d v="1899-12-30T00:00:00"/>
    <s v="SI"/>
    <n v="0"/>
    <d v="1900-01-03T17:36:00"/>
    <n v="113.60000000009313"/>
    <x v="1"/>
    <d v="1899-12-30T14:00:00"/>
    <s v="NO"/>
    <s v="TCNU1803996"/>
    <s v="CTU FLEVOKUST BV"/>
    <n v="380"/>
    <e v="#N/A"/>
    <n v="35"/>
    <n v="0"/>
    <n v="4"/>
    <s v="WEEK"/>
    <s v="CTU FLEVOKUST BVWEEK"/>
    <n v="380"/>
    <n v="0"/>
    <n v="380"/>
    <m/>
  </r>
  <r>
    <s v="MURCIA MAERSK"/>
    <s v="Rotterdam"/>
    <d v="2024-10-12T19:49:00"/>
    <x v="95"/>
    <x v="2"/>
    <s v="MAERSK"/>
    <s v="TCNU2976234"/>
    <s v="SIMEI LELYSTAD"/>
    <d v="2024-10-14T10:00:00"/>
    <d v="2024-10-14T21:52:00"/>
    <x v="1237"/>
    <d v="2024-10-14T22:30:00"/>
    <x v="0"/>
    <s v="NO"/>
    <n v="1"/>
    <n v="42"/>
    <x v="9"/>
    <d v="2024-10-14T21:52:00"/>
    <d v="1899-12-31T14:11:00"/>
    <n v="38.183333333290648"/>
    <x v="0"/>
    <x v="31"/>
    <n v="15"/>
    <s v="SI"/>
    <d v="1900-01-01T05:11:00"/>
    <n v="53.183333333290648"/>
    <d v="1899-12-30T00:00:00"/>
    <s v="SI"/>
    <n v="0"/>
    <d v="1900-01-01T02:41:00"/>
    <n v="50.683333333348855"/>
    <x v="1"/>
    <d v="1899-12-30T01:00:00"/>
    <s v="NIGHT"/>
    <s v="TCNU2976234"/>
    <s v="OM TRANSPORT"/>
    <n v="475"/>
    <e v="#N/A"/>
    <n v="50"/>
    <n v="50"/>
    <n v="2"/>
    <s v="NIGHT"/>
    <s v="OM TRANSPORTNIGHT"/>
    <n v="525"/>
    <n v="25"/>
    <n v="550"/>
    <m/>
  </r>
  <r>
    <s v="MURCIA MAERSK"/>
    <s v="Rotterdam"/>
    <d v="2024-10-12T19:49:00"/>
    <x v="95"/>
    <x v="2"/>
    <s v="MAERSK"/>
    <s v="TCNU7598543"/>
    <s v="SIMEI LELYSTAD"/>
    <d v="2024-10-14T10:00:00"/>
    <d v="2024-10-14T14:05:00"/>
    <x v="1178"/>
    <d v="2024-10-14T14:15:00"/>
    <x v="0"/>
    <s v="NO"/>
    <n v="0"/>
    <n v="42"/>
    <x v="9"/>
    <d v="2024-10-14T14:05:00"/>
    <d v="1899-12-31T14:11:00"/>
    <n v="38.183333333290648"/>
    <x v="0"/>
    <x v="5"/>
    <n v="4.5"/>
    <s v="SI"/>
    <d v="1899-12-31T18:41:00"/>
    <n v="42.683333333290648"/>
    <d v="1899-12-30T00:00:00"/>
    <s v="SI"/>
    <n v="0"/>
    <d v="1899-12-31T18:26:00"/>
    <n v="42.433333333348855"/>
    <x v="0"/>
    <d v="1899-12-30T14:30:00"/>
    <s v="NO"/>
    <s v="TCNU7598543"/>
    <s v="OM TRANSPORT"/>
    <n v="475"/>
    <e v="#N/A"/>
    <n v="50"/>
    <n v="0"/>
    <n v="1"/>
    <s v="WEEK"/>
    <s v="OM TRANSPORTWEEK"/>
    <n v="475"/>
    <n v="25"/>
    <n v="500"/>
    <m/>
  </r>
  <r>
    <s v="MURCIA MAERSK"/>
    <s v="Rotterdam"/>
    <d v="2024-10-12T19:49:00"/>
    <x v="95"/>
    <x v="3"/>
    <s v="MAERSK"/>
    <s v="TCNU8477510"/>
    <s v="SIMEI LELYSTAD"/>
    <d v="2024-10-14T10:00:00"/>
    <d v="2024-10-14T17:45:00"/>
    <x v="1238"/>
    <d v="2024-10-14T17:45:00"/>
    <x v="0"/>
    <s v="NO"/>
    <n v="1"/>
    <n v="42"/>
    <x v="9"/>
    <d v="2024-10-14T17:45:00"/>
    <d v="1899-12-31T14:11:00"/>
    <n v="38.183333333290648"/>
    <x v="0"/>
    <x v="15"/>
    <n v="7.0000000001164153"/>
    <s v="SI"/>
    <d v="1899-12-31T21:11:00"/>
    <n v="45.183333333407063"/>
    <d v="1899-12-30T00:45:00"/>
    <s v="SI"/>
    <n v="0.75"/>
    <d v="1899-12-31T21:56:00"/>
    <n v="45.933333333407063"/>
    <x v="0"/>
    <d v="1899-12-30T17:00:00"/>
    <s v="NO"/>
    <s v="TCNU8477510"/>
    <s v="MSI"/>
    <n v="480"/>
    <e v="#N/A"/>
    <n v="50"/>
    <n v="50"/>
    <n v="1"/>
    <s v="WEEK"/>
    <s v="MSIWEEK"/>
    <n v="530"/>
    <n v="25"/>
    <n v="555"/>
    <m/>
  </r>
  <r>
    <s v="MURCIA MAERSK"/>
    <s v="Rotterdam"/>
    <d v="2024-10-12T19:49:00"/>
    <x v="95"/>
    <x v="0"/>
    <s v="MAERSK"/>
    <s v="TEMU6158128"/>
    <s v="SIMEI LELYSTAD"/>
    <d v="2024-10-14T10:00:00"/>
    <d v="2024-10-17T15:50:00"/>
    <x v="1213"/>
    <d v="2024-10-17T16:00:00"/>
    <x v="1"/>
    <s v="NO"/>
    <n v="1"/>
    <n v="42"/>
    <x v="9"/>
    <d v="2024-10-17T15:50:00"/>
    <d v="1899-12-31T14:11:00"/>
    <n v="38.183333333290648"/>
    <x v="0"/>
    <x v="150"/>
    <n v="78"/>
    <s v="NO"/>
    <d v="1900-01-03T20:11:00"/>
    <n v="116.18333333329065"/>
    <d v="1899-12-30T00:00:00"/>
    <s v="SI"/>
    <n v="0"/>
    <d v="1900-01-03T20:11:00"/>
    <n v="116.18333333329065"/>
    <x v="1"/>
    <d v="1899-12-30T16:00:00"/>
    <s v="NO"/>
    <s v="TEMU6158128"/>
    <s v="CTU FLEVOKUST BV"/>
    <n v="380"/>
    <e v="#N/A"/>
    <n v="35"/>
    <n v="35"/>
    <n v="4"/>
    <s v="WEEK"/>
    <s v="CTU FLEVOKUST BVWEEK"/>
    <n v="415"/>
    <n v="0"/>
    <n v="415"/>
    <m/>
  </r>
  <r>
    <s v="MURCIA MAERSK"/>
    <s v="Rotterdam"/>
    <d v="2024-10-12T19:49:00"/>
    <x v="95"/>
    <x v="2"/>
    <s v="MAERSK"/>
    <s v="TGBU5392419"/>
    <s v="SIMEI LELYSTAD"/>
    <d v="2024-10-14T10:00:00"/>
    <d v="2024-10-15T11:30:00"/>
    <x v="1225"/>
    <d v="2024-10-15T11:40:00"/>
    <x v="0"/>
    <s v="NO"/>
    <n v="1"/>
    <n v="42"/>
    <x v="9"/>
    <d v="2024-10-15T11:30:00"/>
    <d v="1899-12-31T14:11:00"/>
    <n v="38.183333333290648"/>
    <x v="0"/>
    <x v="27"/>
    <n v="26.000000000058208"/>
    <s v="NO"/>
    <d v="1900-01-01T16:11:00"/>
    <n v="64.183333333348855"/>
    <d v="1899-12-30T00:00:00"/>
    <s v="SI"/>
    <n v="0"/>
    <d v="1900-01-01T15:51:00"/>
    <n v="63.849999999976717"/>
    <x v="1"/>
    <d v="1899-12-30T12:00:00"/>
    <s v="NO"/>
    <s v="TGBU5392419"/>
    <s v="OM TRANSPORT"/>
    <n v="475"/>
    <e v="#N/A"/>
    <n v="50"/>
    <n v="50"/>
    <n v="2"/>
    <s v="WEEK"/>
    <s v="OM TRANSPORTWEEK"/>
    <n v="525"/>
    <n v="25"/>
    <n v="550"/>
    <m/>
  </r>
  <r>
    <s v="MURCIA MAERSK"/>
    <s v="Rotterdam"/>
    <d v="2024-10-12T19:49:00"/>
    <x v="95"/>
    <x v="2"/>
    <s v="MAERSK"/>
    <s v="TGBU6840375"/>
    <s v="SIMEI LELYSTAD"/>
    <d v="2024-10-14T10:00:00"/>
    <d v="2024-10-14T16:51:00"/>
    <x v="1162"/>
    <d v="2024-10-14T17:04:00"/>
    <x v="0"/>
    <s v="NO"/>
    <n v="0"/>
    <n v="42"/>
    <x v="9"/>
    <d v="2024-10-14T16:51:00"/>
    <d v="1899-12-31T14:11:00"/>
    <n v="38.183333333290648"/>
    <x v="0"/>
    <x v="0"/>
    <n v="7.5"/>
    <s v="SI"/>
    <d v="1899-12-31T21:41:00"/>
    <n v="45.683333333290648"/>
    <d v="1899-12-30T00:00:00"/>
    <s v="SI"/>
    <n v="0"/>
    <d v="1899-12-31T21:15:00"/>
    <n v="45.249999999941792"/>
    <x v="0"/>
    <d v="1899-12-30T17:30:00"/>
    <s v="NO"/>
    <s v="TGBU6840375"/>
    <s v="OM TRANSPORT"/>
    <n v="475"/>
    <e v="#N/A"/>
    <n v="50"/>
    <n v="0"/>
    <n v="1"/>
    <s v="WEEK"/>
    <s v="OM TRANSPORTWEEK"/>
    <n v="475"/>
    <n v="25"/>
    <n v="500"/>
    <m/>
  </r>
  <r>
    <s v="MURCIA MAERSK"/>
    <s v="Rotterdam"/>
    <d v="2024-10-12T19:49:00"/>
    <x v="95"/>
    <x v="0"/>
    <s v="MAERSK"/>
    <s v="TGHU6411705"/>
    <s v="SIMEI LELYSTAD"/>
    <d v="2024-10-14T10:00:00"/>
    <d v="2024-10-18T12:00:00"/>
    <x v="1239"/>
    <d v="2024-10-18T12:35:00"/>
    <x v="1"/>
    <s v="NO"/>
    <n v="0"/>
    <n v="42"/>
    <x v="9"/>
    <d v="2024-10-18T12:00:00"/>
    <d v="1899-12-31T14:11:00"/>
    <n v="38.183333333290648"/>
    <x v="0"/>
    <x v="159"/>
    <n v="98.000000000058208"/>
    <s v="NO"/>
    <d v="1900-01-04T16:11:00"/>
    <n v="136.18333333334886"/>
    <d v="1899-12-30T00:00:00"/>
    <s v="SI"/>
    <n v="0"/>
    <d v="1900-01-04T16:46:00"/>
    <n v="136.76666666666279"/>
    <x v="1"/>
    <d v="1899-12-30T12:00:00"/>
    <s v="NO"/>
    <s v="TGHU6411705"/>
    <s v="CTU FLEVOKUST BV"/>
    <n v="380"/>
    <e v="#N/A"/>
    <n v="35"/>
    <n v="0"/>
    <n v="5"/>
    <s v="WEEK"/>
    <s v="CTU FLEVOKUST BVWEEK"/>
    <n v="380"/>
    <n v="0"/>
    <n v="380"/>
    <m/>
  </r>
  <r>
    <s v="MURCIA MAERSK"/>
    <s v="Rotterdam"/>
    <d v="2024-10-12T19:49:00"/>
    <x v="95"/>
    <x v="0"/>
    <s v="MAERSK"/>
    <s v="TLLU8926503"/>
    <s v="SIMEI LELYSTAD"/>
    <d v="2024-10-14T10:00:00"/>
    <d v="2024-10-18T05:55:00"/>
    <x v="1206"/>
    <d v="2024-10-18T06:25:00"/>
    <x v="1"/>
    <s v="NO"/>
    <n v="0"/>
    <n v="42"/>
    <x v="9"/>
    <d v="2024-10-18T05:55:00"/>
    <d v="1899-12-31T14:11:00"/>
    <n v="38.183333333290648"/>
    <x v="0"/>
    <x v="147"/>
    <n v="92.000000000058208"/>
    <s v="NO"/>
    <d v="1900-01-04T10:11:00"/>
    <n v="130.18333333334886"/>
    <d v="1899-12-30T00:00:00"/>
    <s v="SI"/>
    <n v="0"/>
    <d v="1900-01-04T10:36:00"/>
    <n v="130.59999999997672"/>
    <x v="1"/>
    <d v="1899-12-30T06:00:00"/>
    <s v="NO"/>
    <s v="TLLU8926503"/>
    <s v="CTU FLEVOKUST BV"/>
    <n v="380"/>
    <e v="#N/A"/>
    <n v="35"/>
    <n v="0"/>
    <n v="5"/>
    <s v="WEEK"/>
    <s v="CTU FLEVOKUST BVWEEK"/>
    <n v="380"/>
    <n v="0"/>
    <n v="380"/>
    <m/>
  </r>
  <r>
    <s v="MURCIA MAERSK"/>
    <s v="Rotterdam"/>
    <d v="2024-10-12T19:49:00"/>
    <x v="95"/>
    <x v="1"/>
    <s v="MAERSK"/>
    <s v="TRHU7448634"/>
    <s v="LELYSTAD"/>
    <d v="2024-10-14T10:00:00"/>
    <d v="2024-10-16T02:58:00"/>
    <x v="1240"/>
    <d v="2024-10-16T03:44:00"/>
    <x v="0"/>
    <s v="NO"/>
    <n v="0"/>
    <n v="42"/>
    <x v="9"/>
    <d v="2024-10-16T02:58:00"/>
    <d v="1899-12-31T14:11:00"/>
    <n v="38.183333333290648"/>
    <x v="0"/>
    <x v="49"/>
    <n v="48"/>
    <s v="NO"/>
    <d v="1900-01-02T14:11:00"/>
    <n v="86.183333333290648"/>
    <d v="1899-12-30T00:00:00"/>
    <s v="SI"/>
    <n v="0"/>
    <d v="1900-01-02T07:55:00"/>
    <n v="79.916666666627862"/>
    <x v="1"/>
    <d v="1899-12-30T10:00:00"/>
    <s v="NO"/>
    <s v="TRHU7448634"/>
    <s v="LOGIX"/>
    <n v="530"/>
    <e v="#N/A"/>
    <n v="50"/>
    <n v="0"/>
    <n v="3"/>
    <s v="WEEK"/>
    <s v="LOGIXWEEK"/>
    <n v="530"/>
    <n v="25"/>
    <n v="555"/>
    <m/>
  </r>
  <r>
    <s v="MURCIA MAERSK"/>
    <s v="Rotterdam"/>
    <d v="2024-10-12T19:49:00"/>
    <x v="95"/>
    <x v="1"/>
    <s v="MAERSK"/>
    <s v="UETU6681541"/>
    <s v="SIMEI LELYSTAD"/>
    <d v="2024-10-14T10:00:00"/>
    <d v="2024-10-17T04:16:00"/>
    <x v="1241"/>
    <d v="2024-10-17T04:17:00"/>
    <x v="0"/>
    <s v="NO"/>
    <n v="0"/>
    <n v="42"/>
    <x v="9"/>
    <d v="2024-10-17T04:16:00"/>
    <d v="1899-12-31T14:11:00"/>
    <n v="38.183333333290648"/>
    <x v="0"/>
    <x v="135"/>
    <n v="64.000000000116415"/>
    <s v="NO"/>
    <d v="1900-01-03T06:11:00"/>
    <n v="102.18333333340706"/>
    <d v="1899-12-30T02:16:00"/>
    <s v="NO"/>
    <n v="2.2666666665463708"/>
    <d v="1900-01-03T08:28:00"/>
    <n v="104.46666666667443"/>
    <x v="1"/>
    <d v="1899-12-30T02:00:00"/>
    <s v="NIGHT"/>
    <s v="UETU6681541"/>
    <s v="LOGIX"/>
    <n v="530"/>
    <e v="#N/A"/>
    <n v="50"/>
    <n v="0"/>
    <n v="4"/>
    <s v="NIGHT"/>
    <s v="LOGIXNIGHT"/>
    <n v="530"/>
    <n v="25"/>
    <n v="555"/>
    <m/>
  </r>
  <r>
    <s v="MURCIA MAERSK"/>
    <s v="Rotterdam"/>
    <d v="2024-10-12T19:49:00"/>
    <x v="95"/>
    <x v="0"/>
    <s v="MAERSK"/>
    <s v="UETU6688588"/>
    <s v="SIMEI LELYSTAD"/>
    <d v="2024-10-14T10:00:00"/>
    <d v="2024-10-18T15:40:00"/>
    <x v="1242"/>
    <d v="2024-10-18T16:00:00"/>
    <x v="1"/>
    <s v="NO"/>
    <n v="0"/>
    <n v="42"/>
    <x v="9"/>
    <d v="2024-10-18T15:40:00"/>
    <d v="1899-12-31T14:11:00"/>
    <n v="38.183333333290648"/>
    <x v="0"/>
    <x v="160"/>
    <n v="102"/>
    <s v="NO"/>
    <d v="1900-01-04T20:11:00"/>
    <n v="140.18333333329065"/>
    <d v="1899-12-30T00:00:00"/>
    <s v="SI"/>
    <n v="0"/>
    <d v="1900-01-04T20:11:00"/>
    <n v="140.18333333329065"/>
    <x v="1"/>
    <d v="1899-12-30T16:00:00"/>
    <s v="NO"/>
    <s v="UETU6688588"/>
    <s v="CTU FLEVOKUST BV"/>
    <n v="380"/>
    <e v="#N/A"/>
    <n v="35"/>
    <n v="0"/>
    <n v="5"/>
    <s v="WEEK"/>
    <s v="CTU FLEVOKUST BVWEEK"/>
    <n v="380"/>
    <n v="0"/>
    <n v="480"/>
    <n v="100"/>
  </r>
  <r>
    <s v="MURCIA MAERSK"/>
    <s v="Rotterdam"/>
    <d v="2024-10-12T19:49:00"/>
    <x v="95"/>
    <x v="0"/>
    <s v="MAERSK"/>
    <s v="UETU7272086"/>
    <s v="SIMEI LELYSTAD"/>
    <d v="2024-10-14T10:00:00"/>
    <d v="2024-10-18T17:45:00"/>
    <x v="1184"/>
    <d v="2024-10-18T17:55:00"/>
    <x v="1"/>
    <s v="NO"/>
    <n v="0"/>
    <n v="42"/>
    <x v="9"/>
    <d v="2024-10-18T17:45:00"/>
    <d v="1899-12-31T14:11:00"/>
    <n v="38.183333333290648"/>
    <x v="0"/>
    <x v="142"/>
    <n v="104.00000000005821"/>
    <s v="NO"/>
    <d v="1900-01-04T22:11:00"/>
    <n v="142.18333333334886"/>
    <d v="1899-12-30T00:00:00"/>
    <s v="SI"/>
    <n v="0"/>
    <d v="1900-01-04T22:06:00"/>
    <n v="142.10000000009313"/>
    <x v="1"/>
    <d v="1899-12-30T18:00:00"/>
    <s v="NO"/>
    <s v="UETU7272086"/>
    <s v="CTU FLEVOKUST BV"/>
    <n v="380"/>
    <e v="#N/A"/>
    <n v="35"/>
    <n v="0"/>
    <n v="5"/>
    <s v="WEEK"/>
    <s v="CTU FLEVOKUST BVWEEK"/>
    <n v="380"/>
    <n v="0"/>
    <n v="480"/>
    <n v="100"/>
  </r>
  <r>
    <s v="MAERSK TUKANG"/>
    <s v="Rotterdam"/>
    <d v="2024-10-13T09:30:00"/>
    <x v="96"/>
    <x v="3"/>
    <s v="MAERSK"/>
    <s v="BMOU1063427"/>
    <s v="SIMEI LELYSTAD"/>
    <d v="2024-10-17T05:00:00"/>
    <d v="2024-10-17T06:30:00"/>
    <x v="1243"/>
    <d v="2024-10-17T06:45:00"/>
    <x v="0"/>
    <s v="NO"/>
    <n v="0"/>
    <n v="42"/>
    <x v="9"/>
    <d v="2024-10-17T06:30:00"/>
    <d v="1900-01-02T19:30:00"/>
    <n v="91.5"/>
    <x v="1"/>
    <x v="7"/>
    <n v="1.5"/>
    <s v="SI"/>
    <d v="1900-01-02T21:00:00"/>
    <n v="93"/>
    <d v="1899-12-30T00:00:00"/>
    <s v="SI"/>
    <n v="0"/>
    <d v="1900-01-02T21:15:00"/>
    <n v="93.249999999941792"/>
    <x v="1"/>
    <d v="1899-12-30T06:30:00"/>
    <s v="NO"/>
    <s v="BMOU1063427"/>
    <s v="MSI"/>
    <n v="480"/>
    <e v="#N/A"/>
    <n v="50"/>
    <n v="0"/>
    <n v="4"/>
    <s v="WEEK"/>
    <s v="MSIWEEK"/>
    <n v="480"/>
    <n v="25"/>
    <n v="505"/>
    <m/>
  </r>
  <r>
    <s v="MAERSK TUKANG"/>
    <s v="Rotterdam"/>
    <d v="2024-10-13T09:30:00"/>
    <x v="96"/>
    <x v="2"/>
    <s v="MAERSK"/>
    <s v="CAAU6085323"/>
    <s v="LELYSTAD"/>
    <d v="2024-10-17T05:00:00"/>
    <d v="2024-10-17T13:57:00"/>
    <x v="1244"/>
    <d v="2024-10-17T14:40:00"/>
    <x v="0"/>
    <s v="NO"/>
    <n v="0"/>
    <n v="42"/>
    <x v="9"/>
    <d v="2024-10-17T13:57:00"/>
    <d v="1900-01-02T19:30:00"/>
    <n v="91.5"/>
    <x v="1"/>
    <x v="36"/>
    <n v="9.9999999999417923"/>
    <s v="SI"/>
    <d v="1900-01-03T05:30:00"/>
    <n v="101.49999999994179"/>
    <d v="1899-12-30T00:00:00"/>
    <s v="SI"/>
    <n v="0"/>
    <d v="1900-01-03T05:10:00"/>
    <n v="101.16666666656965"/>
    <x v="1"/>
    <d v="1899-12-30T15:00:00"/>
    <s v="NO"/>
    <s v="CAAU6085323"/>
    <s v="OM TRANSPORT"/>
    <n v="475"/>
    <e v="#N/A"/>
    <n v="50"/>
    <n v="0"/>
    <n v="4"/>
    <s v="WEEK"/>
    <s v="OM TRANSPORTWEEK"/>
    <n v="475"/>
    <n v="25"/>
    <n v="500"/>
    <m/>
  </r>
  <r>
    <s v="MAERSK TUKANG"/>
    <s v="Rotterdam"/>
    <d v="2024-10-13T09:30:00"/>
    <x v="96"/>
    <x v="2"/>
    <s v="MAERSK"/>
    <s v="MRKU2459939"/>
    <s v="SIMEI LELYSTAD"/>
    <d v="2024-10-17T05:00:00"/>
    <d v="2024-10-17T08:00:00"/>
    <x v="1236"/>
    <d v="2024-10-17T13:25:00"/>
    <x v="0"/>
    <s v="NO"/>
    <n v="1"/>
    <n v="42"/>
    <x v="9"/>
    <d v="2024-10-17T08:00:00"/>
    <d v="1900-01-02T19:30:00"/>
    <n v="91.5"/>
    <x v="1"/>
    <x v="2"/>
    <n v="3.9999999999417923"/>
    <s v="SI"/>
    <d v="1900-01-02T23:30:00"/>
    <n v="95.499999999941792"/>
    <d v="1899-12-30T00:00:00"/>
    <s v="SI"/>
    <n v="0"/>
    <d v="1900-01-03T03:55:00"/>
    <n v="99.916666666686069"/>
    <x v="1"/>
    <d v="1899-12-30T09:00:00"/>
    <s v="NO"/>
    <s v="MRKU2459939"/>
    <s v="OM TRANSPORT"/>
    <n v="475"/>
    <e v="#N/A"/>
    <n v="50"/>
    <n v="50"/>
    <n v="4"/>
    <s v="WEEK"/>
    <s v="OM TRANSPORTWEEK"/>
    <n v="525"/>
    <n v="25"/>
    <n v="550"/>
    <m/>
  </r>
  <r>
    <s v="MAERSK TUKANG"/>
    <s v="Rotterdam"/>
    <d v="2024-10-13T09:30:00"/>
    <x v="96"/>
    <x v="3"/>
    <s v="MAERSK"/>
    <s v="MRKU5711664"/>
    <s v="LELYSTAD"/>
    <d v="2024-10-17T05:00:00"/>
    <d v="2024-10-17T19:08:00"/>
    <x v="1245"/>
    <d v="2024-10-17T19:35:00"/>
    <x v="0"/>
    <s v="NO"/>
    <n v="0"/>
    <n v="42"/>
    <x v="9"/>
    <d v="2024-10-17T19:08:00"/>
    <d v="1900-01-02T19:30:00"/>
    <n v="91.5"/>
    <x v="1"/>
    <x v="12"/>
    <n v="18"/>
    <s v="SI"/>
    <d v="1900-01-03T13:30:00"/>
    <n v="109.5"/>
    <d v="1899-12-30T00:00:00"/>
    <s v="SI"/>
    <n v="0"/>
    <d v="1900-01-03T10:05:00"/>
    <n v="106.08333333319752"/>
    <x v="1"/>
    <d v="1899-12-30T23:00:00"/>
    <s v="NIGHT"/>
    <s v="MRKU5711664"/>
    <s v="MSI"/>
    <n v="530"/>
    <e v="#N/A"/>
    <n v="50"/>
    <n v="0"/>
    <n v="4"/>
    <s v="NIGHT"/>
    <s v="MSINIGHT"/>
    <n v="530"/>
    <n v="25"/>
    <n v="555"/>
    <m/>
  </r>
  <r>
    <s v="MAERSK TUKANG"/>
    <s v="Rotterdam"/>
    <d v="2024-10-13T09:30:00"/>
    <x v="96"/>
    <x v="2"/>
    <s v="MAERSK"/>
    <s v="MRSU3359310"/>
    <s v="LELYSTAD"/>
    <d v="2024-10-17T05:00:00"/>
    <d v="2024-10-17T23:57:00"/>
    <x v="1246"/>
    <d v="2024-10-18T01:00:00"/>
    <x v="0"/>
    <s v="NO"/>
    <n v="1"/>
    <n v="42"/>
    <x v="9"/>
    <d v="2024-10-17T23:57:00"/>
    <d v="1900-01-02T19:30:00"/>
    <n v="91.5"/>
    <x v="1"/>
    <x v="30"/>
    <n v="19.999999999883585"/>
    <s v="SI"/>
    <d v="1900-01-03T15:30:00"/>
    <n v="111.49999999988358"/>
    <d v="1899-12-30T00:00:00"/>
    <s v="SI"/>
    <n v="0"/>
    <d v="1900-01-03T15:30:00"/>
    <n v="111.49999999988358"/>
    <x v="1"/>
    <d v="1899-12-30T01:00:00"/>
    <s v="NIGHT"/>
    <s v="MRSU3359310"/>
    <s v="OM TRANSPORT"/>
    <n v="475"/>
    <e v="#N/A"/>
    <n v="50"/>
    <n v="50"/>
    <n v="5"/>
    <s v="NIGHT"/>
    <s v="OM TRANSPORTNIGHT"/>
    <n v="525"/>
    <n v="25"/>
    <n v="550"/>
    <m/>
  </r>
  <r>
    <s v="MAERSK TUKANG"/>
    <s v="Rotterdam"/>
    <d v="2024-10-13T09:30:00"/>
    <x v="96"/>
    <x v="1"/>
    <s v="MAERSK"/>
    <s v="MRSU4553171"/>
    <s v="LELYSTAD"/>
    <d v="2024-10-17T05:00:00"/>
    <d v="2024-10-17T11:00:00"/>
    <x v="1247"/>
    <d v="2024-10-17T12:10:00"/>
    <x v="0"/>
    <s v="NO"/>
    <n v="0"/>
    <n v="42"/>
    <x v="9"/>
    <d v="2024-10-17T11:00:00"/>
    <d v="1900-01-02T19:30:00"/>
    <n v="91.5"/>
    <x v="1"/>
    <x v="8"/>
    <n v="6"/>
    <s v="SI"/>
    <d v="1900-01-03T01:30:00"/>
    <n v="97.5"/>
    <d v="1899-12-30T00:00:00"/>
    <s v="SI"/>
    <n v="0"/>
    <d v="1900-01-03T02:40:00"/>
    <n v="98.666666666627862"/>
    <x v="1"/>
    <d v="1899-12-30T11:00:00"/>
    <s v="NO"/>
    <s v="MRSU4553171"/>
    <s v="LOGIX"/>
    <n v="530"/>
    <e v="#N/A"/>
    <n v="50"/>
    <n v="0"/>
    <n v="4"/>
    <s v="WEEK"/>
    <s v="LOGIXWEEK"/>
    <n v="530"/>
    <n v="25"/>
    <n v="555"/>
    <m/>
  </r>
  <r>
    <s v="MAERSK TUKANG"/>
    <s v="Rotterdam"/>
    <d v="2024-10-13T09:30:00"/>
    <x v="96"/>
    <x v="2"/>
    <s v="MAERSK"/>
    <s v="MRSU4726791"/>
    <s v="SIMEI LELYSTAD"/>
    <d v="2024-10-17T05:00:00"/>
    <d v="2024-10-17T07:00:00"/>
    <x v="1243"/>
    <d v="2024-10-17T07:12:00"/>
    <x v="0"/>
    <s v="NO"/>
    <n v="0"/>
    <n v="42"/>
    <x v="9"/>
    <d v="2024-10-17T07:00:00"/>
    <d v="1900-01-02T19:30:00"/>
    <n v="91.5"/>
    <x v="1"/>
    <x v="7"/>
    <n v="1.5"/>
    <s v="SI"/>
    <d v="1900-01-02T21:00:00"/>
    <n v="93"/>
    <d v="1899-12-30T00:30:00"/>
    <s v="SI"/>
    <n v="0.49999999988358468"/>
    <d v="1900-01-02T21:42:00"/>
    <n v="93.700000000011642"/>
    <x v="1"/>
    <d v="1899-12-30T06:30:00"/>
    <s v="NO"/>
    <s v="MRSU4726791"/>
    <s v="OM TRANSPORT"/>
    <n v="475"/>
    <e v="#N/A"/>
    <n v="50"/>
    <n v="0"/>
    <n v="4"/>
    <s v="WEEK"/>
    <s v="OM TRANSPORTWEEK"/>
    <n v="475"/>
    <n v="25"/>
    <n v="500"/>
    <m/>
  </r>
  <r>
    <s v="MAERSK TUKANG"/>
    <s v="Rotterdam"/>
    <d v="2024-10-13T09:30:00"/>
    <x v="96"/>
    <x v="2"/>
    <s v="MAERSK"/>
    <s v="MRSU6315439"/>
    <s v="LELYSTAD"/>
    <d v="2024-10-17T05:00:00"/>
    <d v="2024-10-17T13:32:00"/>
    <x v="1248"/>
    <d v="2024-10-17T13:50:00"/>
    <x v="0"/>
    <s v="NO"/>
    <n v="0"/>
    <n v="42"/>
    <x v="9"/>
    <d v="2024-10-17T13:32:00"/>
    <d v="1900-01-02T19:30:00"/>
    <n v="91.5"/>
    <x v="1"/>
    <x v="29"/>
    <n v="7.9999999998835847"/>
    <s v="SI"/>
    <d v="1900-01-03T03:30:00"/>
    <n v="99.499999999883585"/>
    <d v="1899-12-30T00:32:00"/>
    <s v="SI"/>
    <n v="0.53333333332557231"/>
    <d v="1900-01-03T04:20:00"/>
    <n v="100.33333333331393"/>
    <x v="1"/>
    <d v="1899-12-30T13:00:00"/>
    <s v="NO"/>
    <s v="MRSU6315439"/>
    <s v="OM TRANSPORT"/>
    <n v="475"/>
    <e v="#N/A"/>
    <n v="50"/>
    <n v="0"/>
    <n v="4"/>
    <s v="WEEK"/>
    <s v="OM TRANSPORTWEEK"/>
    <n v="475"/>
    <n v="25"/>
    <n v="500"/>
    <m/>
  </r>
  <r>
    <s v="MAERSK TUKANG"/>
    <s v="Rotterdam"/>
    <d v="2024-10-13T09:30:00"/>
    <x v="96"/>
    <x v="3"/>
    <s v="MAERSK"/>
    <s v="MSKU6676003"/>
    <s v="LELYSTAD"/>
    <d v="2024-10-17T05:00:00"/>
    <d v="2024-10-17T06:50:00"/>
    <x v="1249"/>
    <d v="2024-10-17T08:10:00"/>
    <x v="0"/>
    <s v="NO"/>
    <n v="0"/>
    <n v="42"/>
    <x v="9"/>
    <d v="2024-10-17T06:50:00"/>
    <d v="1900-01-02T19:30:00"/>
    <n v="91.5"/>
    <x v="1"/>
    <x v="3"/>
    <n v="1.9999999998835847"/>
    <s v="SI"/>
    <d v="1900-01-02T21:30:00"/>
    <n v="93.499999999883585"/>
    <d v="1899-12-30T00:00:00"/>
    <s v="SI"/>
    <n v="0"/>
    <d v="1900-01-02T22:40:00"/>
    <n v="94.666666666686069"/>
    <x v="1"/>
    <d v="1899-12-30T07:00:00"/>
    <s v="NO"/>
    <s v="MSKU6676003"/>
    <s v="MSI"/>
    <n v="480"/>
    <e v="#N/A"/>
    <n v="50"/>
    <n v="0"/>
    <n v="4"/>
    <s v="WEEK"/>
    <s v="MSIWEEK"/>
    <n v="480"/>
    <n v="25"/>
    <n v="505"/>
    <m/>
  </r>
  <r>
    <s v="MAERSK TUKANG"/>
    <s v="Rotterdam"/>
    <d v="2024-10-13T09:30:00"/>
    <x v="96"/>
    <x v="1"/>
    <s v="MAERSK"/>
    <s v="MSKU8699944"/>
    <s v="LELYSTAD"/>
    <d v="2024-10-17T05:00:00"/>
    <d v="2024-10-17T20:15:00"/>
    <x v="1250"/>
    <d v="2024-10-17T20:15:00"/>
    <x v="0"/>
    <s v="NO"/>
    <n v="0"/>
    <n v="42"/>
    <x v="9"/>
    <d v="2024-10-17T20:15:00"/>
    <d v="1900-01-02T19:30:00"/>
    <n v="91.5"/>
    <x v="1"/>
    <x v="14"/>
    <n v="13.999999999883585"/>
    <s v="SI"/>
    <d v="1900-01-03T09:30:00"/>
    <n v="105.49999999988358"/>
    <d v="1899-12-30T01:15:00"/>
    <s v="NO"/>
    <n v="1.2500000000582077"/>
    <d v="1900-01-03T10:45:00"/>
    <n v="106.74999999994179"/>
    <x v="1"/>
    <d v="1899-12-30T19:00:00"/>
    <s v="NO"/>
    <s v="MSKU8699944"/>
    <s v="LOGIX"/>
    <n v="530"/>
    <e v="#N/A"/>
    <n v="50"/>
    <n v="0"/>
    <n v="4"/>
    <s v="WEEK"/>
    <s v="LOGIXWEEK"/>
    <n v="530"/>
    <n v="25"/>
    <n v="555"/>
    <m/>
  </r>
  <r>
    <s v="MAERSK TUKANG"/>
    <s v="Rotterdam"/>
    <d v="2024-10-13T09:30:00"/>
    <x v="96"/>
    <x v="2"/>
    <s v="MAERSK"/>
    <s v="MSKU9269892"/>
    <s v="SIMEI LELYSTAD"/>
    <d v="2024-10-17T05:00:00"/>
    <d v="2024-10-17T05:00:00"/>
    <x v="1251"/>
    <d v="2024-10-17T05:20:00"/>
    <x v="0"/>
    <s v="NO"/>
    <n v="0"/>
    <n v="42"/>
    <x v="9"/>
    <d v="2024-10-17T05:00:00"/>
    <d v="1900-01-02T19:30:00"/>
    <n v="91.5"/>
    <x v="1"/>
    <x v="1"/>
    <n v="0"/>
    <s v="SI"/>
    <d v="1900-01-02T19:30:00"/>
    <n v="91.5"/>
    <d v="1899-12-30T00:00:00"/>
    <s v="SI"/>
    <n v="0"/>
    <d v="1900-01-02T19:50:00"/>
    <n v="91.833333333197515"/>
    <x v="1"/>
    <d v="1899-12-30T05:00:00"/>
    <s v="NO"/>
    <s v="MSKU9269892"/>
    <s v="OM TRANSPORT"/>
    <n v="475"/>
    <e v="#N/A"/>
    <n v="50"/>
    <n v="0"/>
    <n v="4"/>
    <s v="WEEK"/>
    <s v="OM TRANSPORTWEEK"/>
    <n v="475"/>
    <n v="25"/>
    <n v="500"/>
    <m/>
  </r>
  <r>
    <s v="MAERSK TUKANG"/>
    <s v="Rotterdam"/>
    <d v="2024-10-13T09:30:00"/>
    <x v="96"/>
    <x v="3"/>
    <s v="MAERSK"/>
    <s v="PONU1819523"/>
    <s v="LELYSTAD"/>
    <d v="2024-10-17T05:00:00"/>
    <d v="2024-10-17T08:26:00"/>
    <x v="1236"/>
    <d v="2024-10-17T10:15:00"/>
    <x v="0"/>
    <s v="NO"/>
    <n v="0"/>
    <n v="42"/>
    <x v="9"/>
    <d v="2024-10-17T08:26:00"/>
    <d v="1900-01-02T19:30:00"/>
    <n v="91.5"/>
    <x v="1"/>
    <x v="2"/>
    <n v="3.9999999999417923"/>
    <s v="SI"/>
    <d v="1900-01-02T23:30:00"/>
    <n v="95.499999999941792"/>
    <d v="1899-12-30T00:00:00"/>
    <s v="SI"/>
    <n v="0"/>
    <d v="1900-01-03T00:45:00"/>
    <n v="96.75"/>
    <x v="1"/>
    <d v="1899-12-30T09:00:00"/>
    <s v="NO"/>
    <s v="PONU1819523"/>
    <s v="MSI"/>
    <n v="480"/>
    <e v="#N/A"/>
    <n v="50"/>
    <n v="0"/>
    <n v="4"/>
    <s v="WEEK"/>
    <s v="MSIWEEK"/>
    <n v="480"/>
    <n v="25"/>
    <n v="505"/>
    <m/>
  </r>
  <r>
    <s v="MAASTRICHT MAERSK"/>
    <s v="Rotterdam"/>
    <d v="2024-10-19T16:17:00"/>
    <x v="97"/>
    <x v="2"/>
    <s v="MAERSK"/>
    <s v="CAAU5301618"/>
    <s v="SIMEI LELYSTAD"/>
    <d v="2024-10-21T06:00:00"/>
    <d v="2024-10-21T12:00:00"/>
    <x v="1252"/>
    <d v="2024-10-21T12:10:00"/>
    <x v="0"/>
    <s v="NO"/>
    <n v="1"/>
    <n v="43"/>
    <x v="9"/>
    <d v="2024-10-21T12:00:00"/>
    <d v="1899-12-31T13:43:00"/>
    <n v="37.716666666674428"/>
    <x v="0"/>
    <x v="8"/>
    <n v="6"/>
    <s v="SI"/>
    <d v="1899-12-31T19:43:00"/>
    <n v="43.716666666674428"/>
    <d v="1899-12-30T00:00:00"/>
    <s v="SI"/>
    <n v="0"/>
    <d v="1899-12-31T19:53:00"/>
    <n v="43.883333333360497"/>
    <x v="0"/>
    <d v="1899-12-30T12:00:00"/>
    <s v="NO"/>
    <s v="CAAU5301618"/>
    <s v="OM TRANSPORT"/>
    <n v="475"/>
    <e v="#N/A"/>
    <n v="50"/>
    <n v="50"/>
    <n v="1"/>
    <s v="WEEK"/>
    <s v="OM TRANSPORTWEEK"/>
    <n v="525"/>
    <n v="25"/>
    <n v="700"/>
    <n v="150"/>
  </r>
  <r>
    <s v="MAASTRICHT MAERSK"/>
    <s v="Rotterdam"/>
    <d v="2024-10-19T16:17:00"/>
    <x v="97"/>
    <x v="0"/>
    <s v="MAERSK"/>
    <s v="CAAU6554040"/>
    <s v="SIMEI LELYSTAD"/>
    <d v="2024-10-21T06:00:00"/>
    <d v="2024-10-24T10:30:00"/>
    <x v="1253"/>
    <d v="2024-10-24T10:40:00"/>
    <x v="1"/>
    <s v="NO"/>
    <n v="0"/>
    <n v="43"/>
    <x v="9"/>
    <d v="2024-10-24T10:30:00"/>
    <d v="1899-12-31T13:43:00"/>
    <n v="37.716666666674428"/>
    <x v="0"/>
    <x v="161"/>
    <n v="77.000000000058208"/>
    <s v="NO"/>
    <d v="1900-01-03T18:43:00"/>
    <n v="114.71666666673264"/>
    <d v="1899-12-30T00:00:00"/>
    <s v="SI"/>
    <n v="0"/>
    <d v="1900-01-03T18:23:00"/>
    <n v="114.3833333333605"/>
    <x v="1"/>
    <d v="1899-12-30T11:00:00"/>
    <s v="NO"/>
    <s v="CAAU6554040"/>
    <s v="CTU FLEVOKUST BV"/>
    <n v="380"/>
    <e v="#N/A"/>
    <n v="35"/>
    <n v="0"/>
    <n v="4"/>
    <s v="WEEK"/>
    <s v="CTU FLEVOKUST BVWEEK"/>
    <n v="380"/>
    <n v="0"/>
    <n v="380"/>
    <m/>
  </r>
  <r>
    <s v="MAASTRICHT MAERSK"/>
    <s v="Rotterdam"/>
    <d v="2024-10-19T16:17:00"/>
    <x v="97"/>
    <x v="0"/>
    <s v="MAERSK"/>
    <s v="CAAU7942740"/>
    <s v="XPO TALLER LELYSTAD"/>
    <d v="2024-10-21T06:00:00"/>
    <d v="2024-10-22T12:16:00"/>
    <x v="1254"/>
    <d v="2024-10-22T12:30:00"/>
    <x v="1"/>
    <s v="NO"/>
    <n v="1"/>
    <n v="43"/>
    <x v="9"/>
    <d v="2024-10-22T12:16:00"/>
    <d v="1899-12-31T13:43:00"/>
    <n v="37.716666666674428"/>
    <x v="0"/>
    <x v="11"/>
    <n v="30.999999999941792"/>
    <s v="NO"/>
    <d v="1900-01-01T20:43:00"/>
    <n v="68.71666666661622"/>
    <d v="1899-12-30T00:00:00"/>
    <s v="SI"/>
    <n v="0"/>
    <d v="1900-01-01T20:13:00"/>
    <n v="68.216666666732635"/>
    <x v="1"/>
    <d v="1899-12-30T13:00:00"/>
    <s v="NO"/>
    <s v="CAAU7942740"/>
    <s v="CTU FLEVOKUST BV"/>
    <n v="380"/>
    <e v="#N/A"/>
    <n v="35"/>
    <n v="35"/>
    <n v="2"/>
    <s v="WEEK"/>
    <s v="CTU FLEVOKUST BVWEEK"/>
    <n v="415"/>
    <n v="0"/>
    <n v="415"/>
    <m/>
  </r>
  <r>
    <s v="MAASTRICHT MAERSK"/>
    <s v="Rotterdam"/>
    <d v="2024-10-19T16:17:00"/>
    <x v="97"/>
    <x v="2"/>
    <s v="MAERSK"/>
    <s v="CAAU7945749"/>
    <s v="SIMEI LELYSTAD"/>
    <d v="2024-10-21T06:00:00"/>
    <d v="2024-10-21T23:44:00"/>
    <x v="1255"/>
    <d v="2024-10-21T23:50:00"/>
    <x v="0"/>
    <s v="NO"/>
    <n v="0"/>
    <n v="43"/>
    <x v="9"/>
    <d v="2024-10-21T23:44:00"/>
    <d v="1899-12-31T13:43:00"/>
    <n v="37.716666666674428"/>
    <x v="0"/>
    <x v="76"/>
    <n v="20.499999999941792"/>
    <s v="SI"/>
    <d v="1900-01-01T10:13:00"/>
    <n v="58.21666666661622"/>
    <d v="1899-12-30T00:00:00"/>
    <s v="SI"/>
    <n v="0"/>
    <d v="1900-01-01T07:33:00"/>
    <n v="55.549999999988358"/>
    <x v="1"/>
    <d v="1899-12-30T02:30:00"/>
    <s v="NIGHT"/>
    <s v="CAAU7945749"/>
    <s v="OM TRANSPORT"/>
    <n v="475"/>
    <e v="#N/A"/>
    <n v="50"/>
    <n v="0"/>
    <n v="2"/>
    <s v="NIGHT"/>
    <s v="OM TRANSPORTNIGHT"/>
    <n v="475"/>
    <n v="25"/>
    <n v="500"/>
    <m/>
  </r>
  <r>
    <s v="MAASTRICHT MAERSK"/>
    <s v="Rotterdam"/>
    <d v="2024-10-19T16:17:00"/>
    <x v="97"/>
    <x v="0"/>
    <s v="MAERSK"/>
    <s v="CAAU9040683"/>
    <s v="SIMEI LELYSTAD"/>
    <d v="2024-10-21T06:00:00"/>
    <d v="2024-10-22T17:20:00"/>
    <x v="1256"/>
    <d v="2024-10-22T17:30:00"/>
    <x v="1"/>
    <s v="NO"/>
    <n v="0"/>
    <n v="43"/>
    <x v="9"/>
    <d v="2024-10-22T17:20:00"/>
    <d v="1899-12-31T13:43:00"/>
    <n v="37.716666666674428"/>
    <x v="0"/>
    <x v="48"/>
    <n v="35.000000000058208"/>
    <s v="NO"/>
    <d v="1900-01-02T00:43:00"/>
    <n v="72.716666666732635"/>
    <d v="1899-12-30T00:20:00"/>
    <s v="SI"/>
    <n v="0.33333333319751546"/>
    <d v="1900-01-02T01:13:00"/>
    <n v="73.21666666661622"/>
    <x v="1"/>
    <d v="1899-12-30T17:00:00"/>
    <s v="NO"/>
    <s v="CAAU9040683"/>
    <s v="CTU FLEVOKUST BV"/>
    <n v="380"/>
    <e v="#N/A"/>
    <n v="35"/>
    <n v="0"/>
    <n v="2"/>
    <s v="WEEK"/>
    <s v="CTU FLEVOKUST BVWEEK"/>
    <n v="380"/>
    <n v="0"/>
    <n v="380"/>
    <m/>
  </r>
  <r>
    <s v="MAASTRICHT MAERSK"/>
    <s v="Rotterdam"/>
    <d v="2024-10-19T16:17:00"/>
    <x v="97"/>
    <x v="1"/>
    <s v="MAERSK"/>
    <s v="CAAU9119047"/>
    <s v="SIMEI LELYSTAD"/>
    <d v="2024-10-21T06:00:00"/>
    <d v="2024-10-21T08:20:00"/>
    <x v="1257"/>
    <d v="2024-10-21T08:35:00"/>
    <x v="0"/>
    <s v="NO"/>
    <n v="0"/>
    <n v="43"/>
    <x v="9"/>
    <d v="2024-10-21T08:20:00"/>
    <d v="1899-12-31T13:43:00"/>
    <n v="37.716666666674428"/>
    <x v="0"/>
    <x v="5"/>
    <n v="4.5"/>
    <s v="SI"/>
    <d v="1899-12-31T18:13:00"/>
    <n v="42.216666666674428"/>
    <d v="1899-12-30T00:00:00"/>
    <s v="SI"/>
    <n v="0"/>
    <d v="1899-12-31T16:18:00"/>
    <n v="40.300000000046566"/>
    <x v="0"/>
    <d v="1899-12-30T10:30:00"/>
    <s v="NO"/>
    <s v="CAAU9119047"/>
    <s v="LOGIX"/>
    <n v="530"/>
    <e v="#N/A"/>
    <n v="50"/>
    <n v="0"/>
    <n v="1"/>
    <s v="WEEK"/>
    <s v="LOGIXWEEK"/>
    <n v="530"/>
    <n v="25"/>
    <n v="555"/>
    <m/>
  </r>
  <r>
    <s v="MAASTRICHT MAERSK"/>
    <s v="Rotterdam"/>
    <d v="2024-10-19T16:17:00"/>
    <x v="97"/>
    <x v="0"/>
    <s v="MAERSK"/>
    <s v="CAAU9130920"/>
    <s v="XPO TALLER LELYSTAD"/>
    <d v="2024-10-21T06:00:00"/>
    <d v="2024-10-22T11:10:00"/>
    <x v="1258"/>
    <d v="2024-10-22T11:30:00"/>
    <x v="1"/>
    <s v="NO"/>
    <n v="0"/>
    <n v="43"/>
    <x v="9"/>
    <d v="2024-10-22T11:10:00"/>
    <d v="1899-12-31T13:43:00"/>
    <n v="37.716666666674428"/>
    <x v="0"/>
    <x v="58"/>
    <n v="29.000000000058208"/>
    <s v="NO"/>
    <d v="1900-01-01T18:43:00"/>
    <n v="66.716666666732635"/>
    <d v="1899-12-30T00:10:00"/>
    <s v="SI"/>
    <n v="0.16666666668606922"/>
    <d v="1900-01-01T19:13:00"/>
    <n v="67.21666666661622"/>
    <x v="1"/>
    <d v="1899-12-30T11:00:00"/>
    <s v="NO"/>
    <s v="CAAU9130920"/>
    <s v="CTU FLEVOKUST BV"/>
    <n v="380"/>
    <e v="#N/A"/>
    <n v="35"/>
    <n v="0"/>
    <n v="2"/>
    <s v="WEEK"/>
    <s v="CTU FLEVOKUST BVWEEK"/>
    <n v="380"/>
    <n v="0"/>
    <n v="380"/>
    <m/>
  </r>
  <r>
    <s v="MAASTRICHT MAERSK"/>
    <s v="Rotterdam"/>
    <d v="2024-10-19T16:17:00"/>
    <x v="97"/>
    <x v="2"/>
    <s v="MAERSK"/>
    <s v="CAIU5865945"/>
    <s v="SIMEI LELYSTAD"/>
    <d v="2024-10-21T06:00:00"/>
    <d v="2024-10-21T22:40:00"/>
    <x v="1259"/>
    <d v="2024-10-21T22:40:00"/>
    <x v="0"/>
    <s v="NO"/>
    <n v="0"/>
    <n v="43"/>
    <x v="9"/>
    <d v="2024-10-21T22:40:00"/>
    <d v="1899-12-31T13:43:00"/>
    <n v="37.716666666674428"/>
    <x v="0"/>
    <x v="78"/>
    <n v="17.499999999941792"/>
    <s v="SI"/>
    <d v="1900-01-01T07:13:00"/>
    <n v="55.21666666661622"/>
    <d v="1899-12-30T00:00:00"/>
    <s v="SI"/>
    <n v="0"/>
    <d v="1900-01-01T06:23:00"/>
    <n v="54.383333333360497"/>
    <x v="1"/>
    <d v="1899-12-30T23:30:00"/>
    <s v="NIGHT"/>
    <s v="CAIU5865945"/>
    <s v="OM TRANSPORT"/>
    <n v="475"/>
    <e v="#N/A"/>
    <n v="50"/>
    <n v="0"/>
    <n v="1"/>
    <s v="NIGHT"/>
    <s v="OM TRANSPORTNIGHT"/>
    <n v="475"/>
    <n v="25"/>
    <n v="500"/>
    <m/>
  </r>
  <r>
    <s v="MAASTRICHT MAERSK"/>
    <s v="Rotterdam"/>
    <d v="2024-10-19T16:17:00"/>
    <x v="97"/>
    <x v="0"/>
    <s v="MAERSK"/>
    <s v="FDCU0294230"/>
    <s v="SIMEI LELYSTAD"/>
    <d v="2024-10-21T06:00:00"/>
    <d v="2024-10-22T15:30:00"/>
    <x v="1260"/>
    <d v="2024-10-22T15:30:00"/>
    <x v="1"/>
    <s v="NO"/>
    <n v="0"/>
    <n v="43"/>
    <x v="9"/>
    <d v="2024-10-22T15:30:00"/>
    <d v="1899-12-31T13:43:00"/>
    <n v="37.716666666674428"/>
    <x v="0"/>
    <x v="162"/>
    <n v="33.500000000058208"/>
    <s v="NO"/>
    <d v="1900-01-01T23:13:00"/>
    <n v="71.216666666732635"/>
    <d v="1899-12-30T00:00:00"/>
    <s v="SI"/>
    <n v="0"/>
    <d v="1900-01-01T23:13:00"/>
    <n v="71.216666666732635"/>
    <x v="1"/>
    <d v="1899-12-30T15:30:00"/>
    <s v="NO"/>
    <s v="FDCU0294230"/>
    <s v="CTU FLEVOKUST BV"/>
    <n v="380"/>
    <e v="#N/A"/>
    <n v="35"/>
    <n v="0"/>
    <n v="2"/>
    <s v="WEEK"/>
    <s v="CTU FLEVOKUST BVWEEK"/>
    <n v="380"/>
    <n v="0"/>
    <n v="380"/>
    <m/>
  </r>
  <r>
    <s v="MAASTRICHT MAERSK"/>
    <s v="Rotterdam"/>
    <d v="2024-10-19T16:17:00"/>
    <x v="97"/>
    <x v="0"/>
    <s v="MAERSK"/>
    <s v="FFAU4796120"/>
    <s v="SIMEI LELYSTAD"/>
    <d v="2024-10-21T06:00:00"/>
    <d v="2024-10-22T10:25:00"/>
    <x v="1261"/>
    <d v="2024-10-22T10:35:00"/>
    <x v="1"/>
    <s v="NO"/>
    <n v="2"/>
    <n v="43"/>
    <x v="9"/>
    <d v="2024-10-22T10:25:00"/>
    <d v="1899-12-31T13:43:00"/>
    <n v="37.716666666674428"/>
    <x v="0"/>
    <x v="45"/>
    <n v="28.5"/>
    <s v="NO"/>
    <d v="1900-01-01T18:13:00"/>
    <n v="66.216666666674428"/>
    <d v="1899-12-30T00:00:00"/>
    <s v="SI"/>
    <n v="0"/>
    <d v="1900-01-01T18:18:00"/>
    <n v="66.299999999930151"/>
    <x v="1"/>
    <d v="1899-12-30T10:30:00"/>
    <s v="NO"/>
    <s v="FFAU4796120"/>
    <s v="CTU FLEVOKUST BV"/>
    <n v="380"/>
    <e v="#N/A"/>
    <n v="35"/>
    <n v="70"/>
    <n v="2"/>
    <s v="WEEK"/>
    <s v="CTU FLEVOKUST BVWEEK"/>
    <n v="450"/>
    <n v="0"/>
    <n v="450"/>
    <m/>
  </r>
  <r>
    <s v="MAASTRICHT MAERSK"/>
    <s v="Rotterdam"/>
    <d v="2024-10-19T16:17:00"/>
    <x v="97"/>
    <x v="0"/>
    <s v="MAERSK"/>
    <s v="GCXU5792290"/>
    <s v="SIMEI LELYSTAD"/>
    <d v="2024-10-21T06:00:00"/>
    <d v="2024-10-24T06:00:00"/>
    <x v="1262"/>
    <d v="2024-10-24T06:10:00"/>
    <x v="1"/>
    <s v="NO"/>
    <n v="1"/>
    <n v="43"/>
    <x v="9"/>
    <d v="2024-10-24T06:00:00"/>
    <d v="1899-12-31T13:43:00"/>
    <n v="37.716666666674428"/>
    <x v="0"/>
    <x v="111"/>
    <n v="72"/>
    <s v="NO"/>
    <d v="1900-01-03T13:43:00"/>
    <n v="109.71666666667443"/>
    <d v="1899-12-30T00:00:00"/>
    <s v="SI"/>
    <n v="0"/>
    <d v="1900-01-03T13:53:00"/>
    <n v="109.8833333333605"/>
    <x v="1"/>
    <d v="1899-12-30T06:00:00"/>
    <s v="NO"/>
    <s v="GCXU5792290"/>
    <s v="CTU FLEVOKUST BV"/>
    <n v="380"/>
    <e v="#N/A"/>
    <n v="35"/>
    <n v="35"/>
    <n v="4"/>
    <s v="WEEK"/>
    <s v="CTU FLEVOKUST BVWEEK"/>
    <n v="415"/>
    <n v="0"/>
    <n v="415"/>
    <m/>
  </r>
  <r>
    <s v="MAASTRICHT MAERSK"/>
    <s v="Rotterdam"/>
    <d v="2024-10-19T16:17:00"/>
    <x v="97"/>
    <x v="0"/>
    <s v="MAERSK"/>
    <s v="GCXU6296649"/>
    <s v="SIMEI LELYSTAD"/>
    <d v="2024-10-21T06:00:00"/>
    <d v="2024-10-23T22:04:00"/>
    <x v="1263"/>
    <d v="2024-10-23T22:10:00"/>
    <x v="1"/>
    <s v="NO"/>
    <n v="0"/>
    <n v="43"/>
    <x v="9"/>
    <d v="2024-10-23T22:04:00"/>
    <d v="1899-12-31T13:43:00"/>
    <n v="37.716666666674428"/>
    <x v="0"/>
    <x v="135"/>
    <n v="63.999999999941792"/>
    <s v="NO"/>
    <d v="1900-01-03T05:43:00"/>
    <n v="101.71666666661622"/>
    <d v="1899-12-30T00:04:00"/>
    <s v="SI"/>
    <n v="6.6666666709352285E-2"/>
    <d v="1900-01-03T05:53:00"/>
    <n v="101.88333333330229"/>
    <x v="1"/>
    <d v="1899-12-30T22:00:00"/>
    <s v="NIGHT"/>
    <s v="GCXU6296649"/>
    <s v="CTU FLEVOKUST BV"/>
    <n v="380"/>
    <e v="#N/A"/>
    <n v="35"/>
    <n v="0"/>
    <n v="3"/>
    <s v="NIGHT"/>
    <s v="CTU FLEVOKUST BVNIGHT"/>
    <n v="380"/>
    <n v="0"/>
    <n v="380"/>
    <m/>
  </r>
  <r>
    <s v="MAASTRICHT MAERSK"/>
    <s v="Rotterdam"/>
    <d v="2024-10-19T16:17:00"/>
    <x v="97"/>
    <x v="2"/>
    <s v="MAERSK"/>
    <s v="GCXU6502800"/>
    <s v="SIMEI LELYSTAD"/>
    <d v="2024-10-21T06:00:00"/>
    <d v="2024-10-21T11:30:00"/>
    <x v="1252"/>
    <d v="2024-10-21T11:40:00"/>
    <x v="0"/>
    <s v="NO"/>
    <n v="0"/>
    <n v="43"/>
    <x v="9"/>
    <d v="2024-10-21T11:30:00"/>
    <d v="1899-12-31T13:43:00"/>
    <n v="37.716666666674428"/>
    <x v="0"/>
    <x v="8"/>
    <n v="6"/>
    <s v="SI"/>
    <d v="1899-12-31T19:43:00"/>
    <n v="43.716666666674428"/>
    <d v="1899-12-30T00:00:00"/>
    <s v="SI"/>
    <n v="0"/>
    <d v="1899-12-31T19:23:00"/>
    <n v="43.383333333302289"/>
    <x v="0"/>
    <d v="1899-12-30T12:00:00"/>
    <s v="NO"/>
    <s v="GCXU6502800"/>
    <s v="OM TRANSPORT"/>
    <n v="475"/>
    <e v="#N/A"/>
    <n v="50"/>
    <n v="0"/>
    <n v="1"/>
    <s v="WEEK"/>
    <s v="OM TRANSPORTWEEK"/>
    <n v="475"/>
    <n v="25"/>
    <n v="500"/>
    <m/>
  </r>
  <r>
    <s v="MAASTRICHT MAERSK"/>
    <s v="Rotterdam"/>
    <d v="2024-10-19T16:17:00"/>
    <x v="97"/>
    <x v="0"/>
    <s v="MAERSK"/>
    <s v="HASU4353208"/>
    <s v="SIMEI LELYSTAD"/>
    <d v="2024-10-21T06:00:00"/>
    <d v="2024-10-23T06:05:00"/>
    <x v="1264"/>
    <d v="2024-10-23T06:15:00"/>
    <x v="1"/>
    <s v="NO"/>
    <n v="0"/>
    <n v="43"/>
    <x v="9"/>
    <d v="2024-10-23T06:05:00"/>
    <d v="1899-12-31T13:43:00"/>
    <n v="37.716666666674428"/>
    <x v="0"/>
    <x v="49"/>
    <n v="48"/>
    <s v="NO"/>
    <d v="1900-01-02T13:43:00"/>
    <n v="85.716666666674428"/>
    <d v="1899-12-30T00:05:00"/>
    <s v="SI"/>
    <n v="8.3333333255723119E-2"/>
    <d v="1900-01-02T13:58:00"/>
    <n v="85.96666666661622"/>
    <x v="1"/>
    <d v="1899-12-30T06:00:00"/>
    <s v="NO"/>
    <s v="HASU4353208"/>
    <s v="CTU FLEVOKUST BV"/>
    <n v="380"/>
    <e v="#N/A"/>
    <n v="35"/>
    <n v="0"/>
    <n v="3"/>
    <s v="WEEK"/>
    <s v="CTU FLEVOKUST BVWEEK"/>
    <n v="380"/>
    <n v="0"/>
    <n v="380"/>
    <m/>
  </r>
  <r>
    <s v="MAASTRICHT MAERSK"/>
    <s v="Rotterdam"/>
    <d v="2024-10-19T16:17:00"/>
    <x v="97"/>
    <x v="0"/>
    <s v="MAERSK"/>
    <s v="HASU4890110"/>
    <s v="SIMEI LELYSTAD"/>
    <d v="2024-10-21T06:00:00"/>
    <d v="2024-10-23T15:00:00"/>
    <x v="1265"/>
    <d v="2024-10-23T15:15:00"/>
    <x v="1"/>
    <s v="NO"/>
    <n v="0"/>
    <n v="43"/>
    <x v="9"/>
    <d v="2024-10-23T15:00:00"/>
    <d v="1899-12-31T13:43:00"/>
    <n v="37.716666666674428"/>
    <x v="0"/>
    <x v="99"/>
    <n v="57.999999999941792"/>
    <s v="NO"/>
    <d v="1900-01-02T23:43:00"/>
    <n v="95.71666666661622"/>
    <d v="1899-12-30T00:00:00"/>
    <s v="SI"/>
    <n v="0"/>
    <d v="1900-01-02T22:58:00"/>
    <n v="94.96666666661622"/>
    <x v="1"/>
    <d v="1899-12-30T16:00:00"/>
    <s v="NO"/>
    <s v="HASU4890110"/>
    <s v="CTU FLEVOKUST BV"/>
    <n v="380"/>
    <e v="#N/A"/>
    <n v="35"/>
    <n v="0"/>
    <n v="3"/>
    <s v="WEEK"/>
    <s v="CTU FLEVOKUST BVWEEK"/>
    <n v="380"/>
    <n v="0"/>
    <n v="380"/>
    <m/>
  </r>
  <r>
    <s v="MAASTRICHT MAERSK"/>
    <s v="Rotterdam"/>
    <d v="2024-10-19T16:17:00"/>
    <x v="97"/>
    <x v="0"/>
    <s v="MAERSK"/>
    <s v="MAEU9175286"/>
    <s v="SIMEI LELYSTAD"/>
    <d v="2024-10-21T06:00:00"/>
    <d v="2024-10-22T09:00:00"/>
    <x v="1266"/>
    <d v="2024-10-22T09:25:00"/>
    <x v="1"/>
    <s v="NO"/>
    <n v="0"/>
    <n v="43"/>
    <x v="9"/>
    <d v="2024-10-22T09:00:00"/>
    <d v="1899-12-31T13:43:00"/>
    <n v="37.716666666674428"/>
    <x v="0"/>
    <x v="57"/>
    <n v="27"/>
    <s v="NO"/>
    <d v="1900-01-01T16:43:00"/>
    <n v="64.716666666674428"/>
    <d v="1899-12-30T00:00:00"/>
    <s v="SI"/>
    <n v="0"/>
    <d v="1900-01-01T17:08:00"/>
    <n v="65.133333333302289"/>
    <x v="1"/>
    <d v="1899-12-30T09:00:00"/>
    <s v="NO"/>
    <s v="MAEU9175286"/>
    <s v="CTU FLEVOKUST BV"/>
    <n v="380"/>
    <e v="#N/A"/>
    <n v="35"/>
    <n v="0"/>
    <n v="2"/>
    <s v="WEEK"/>
    <s v="CTU FLEVOKUST BVWEEK"/>
    <n v="380"/>
    <n v="0"/>
    <n v="380"/>
    <m/>
  </r>
  <r>
    <s v="MAASTRICHT MAERSK"/>
    <s v="Rotterdam"/>
    <d v="2024-10-19T16:17:00"/>
    <x v="97"/>
    <x v="0"/>
    <s v="MAERSK"/>
    <s v="MAEU9178285"/>
    <s v="SIMEI LELYSTAD"/>
    <d v="2024-10-21T06:00:00"/>
    <d v="2024-10-22T10:30:00"/>
    <x v="1261"/>
    <d v="2024-10-22T10:50:00"/>
    <x v="1"/>
    <s v="NO"/>
    <n v="0"/>
    <n v="43"/>
    <x v="9"/>
    <d v="2024-10-22T10:30:00"/>
    <d v="1899-12-31T13:43:00"/>
    <n v="37.716666666674428"/>
    <x v="0"/>
    <x v="45"/>
    <n v="28.5"/>
    <s v="NO"/>
    <d v="1900-01-01T18:13:00"/>
    <n v="66.216666666674428"/>
    <d v="1899-12-30T00:00:00"/>
    <s v="SI"/>
    <n v="0"/>
    <d v="1900-01-01T18:33:00"/>
    <n v="66.550000000046566"/>
    <x v="1"/>
    <d v="1899-12-30T10:30:00"/>
    <s v="NO"/>
    <s v="MAEU9178285"/>
    <s v="CTU FLEVOKUST BV"/>
    <n v="380"/>
    <e v="#N/A"/>
    <n v="35"/>
    <n v="0"/>
    <n v="2"/>
    <s v="WEEK"/>
    <s v="CTU FLEVOKUST BVWEEK"/>
    <n v="380"/>
    <n v="0"/>
    <n v="380"/>
    <m/>
  </r>
  <r>
    <s v="MAASTRICHT MAERSK"/>
    <s v="Rotterdam"/>
    <d v="2024-10-19T16:17:00"/>
    <x v="97"/>
    <x v="0"/>
    <s v="MAERSK"/>
    <s v="MAEU9179888"/>
    <s v="XPO TALLER LELYSTAD"/>
    <d v="2024-10-21T06:00:00"/>
    <d v="2024-10-22T19:40:00"/>
    <x v="1267"/>
    <d v="2024-10-22T20:10:00"/>
    <x v="1"/>
    <s v="NO"/>
    <n v="1"/>
    <n v="43"/>
    <x v="9"/>
    <d v="2024-10-22T19:40:00"/>
    <d v="1899-12-31T13:43:00"/>
    <n v="37.716666666674428"/>
    <x v="0"/>
    <x v="25"/>
    <n v="36.999999999941792"/>
    <s v="NO"/>
    <d v="1900-01-02T02:43:00"/>
    <n v="74.71666666661622"/>
    <d v="1899-12-30T00:40:00"/>
    <s v="SI"/>
    <n v="0.66666666674427688"/>
    <d v="1900-01-02T03:53:00"/>
    <n v="75.883333333418705"/>
    <x v="1"/>
    <d v="1899-12-30T19:00:00"/>
    <s v="NO"/>
    <s v="MAEU9179888"/>
    <s v="CTU FLEVOKUST BV"/>
    <n v="380"/>
    <e v="#N/A"/>
    <n v="35"/>
    <n v="35"/>
    <n v="2"/>
    <s v="WEEK"/>
    <s v="CTU FLEVOKUST BVWEEK"/>
    <n v="415"/>
    <n v="0"/>
    <n v="415"/>
    <m/>
  </r>
  <r>
    <s v="MAASTRICHT MAERSK"/>
    <s v="Rotterdam"/>
    <d v="2024-10-19T16:17:00"/>
    <x v="97"/>
    <x v="0"/>
    <s v="MAERSK"/>
    <s v="MAEU9188690"/>
    <s v="XPO TALLER LELYSTAD"/>
    <d v="2024-10-21T06:00:00"/>
    <d v="2024-10-23T08:31:00"/>
    <x v="1268"/>
    <d v="2024-10-23T08:50:00"/>
    <x v="1"/>
    <s v="NO"/>
    <n v="1"/>
    <n v="43"/>
    <x v="9"/>
    <d v="2024-10-23T08:31:00"/>
    <d v="1899-12-31T13:43:00"/>
    <n v="37.716666666674428"/>
    <x v="0"/>
    <x v="54"/>
    <n v="51"/>
    <s v="NO"/>
    <d v="1900-01-02T16:43:00"/>
    <n v="88.716666666674428"/>
    <d v="1899-12-30T00:00:00"/>
    <s v="SI"/>
    <n v="0"/>
    <d v="1900-01-02T16:33:00"/>
    <n v="88.549999999988358"/>
    <x v="1"/>
    <d v="1899-12-30T09:00:00"/>
    <s v="NO"/>
    <s v="MAEU9188690"/>
    <s v="CTU FLEVOKUST BV"/>
    <n v="380"/>
    <e v="#N/A"/>
    <n v="35"/>
    <n v="35"/>
    <n v="3"/>
    <s v="WEEK"/>
    <s v="CTU FLEVOKUST BVWEEK"/>
    <n v="415"/>
    <n v="0"/>
    <n v="415"/>
    <m/>
  </r>
  <r>
    <s v="MAASTRICHT MAERSK"/>
    <s v="Rotterdam"/>
    <d v="2024-10-19T16:17:00"/>
    <x v="97"/>
    <x v="0"/>
    <s v="MAERSK"/>
    <s v="MAEU9191219"/>
    <s v="SIMEI LELYSTAD"/>
    <d v="2024-10-21T06:00:00"/>
    <d v="2024-10-22T22:25:00"/>
    <x v="1269"/>
    <d v="2024-10-22T22:55:00"/>
    <x v="1"/>
    <s v="NO"/>
    <n v="1"/>
    <n v="43"/>
    <x v="9"/>
    <d v="2024-10-22T22:25:00"/>
    <d v="1899-12-31T13:43:00"/>
    <n v="37.716666666674428"/>
    <x v="0"/>
    <x v="32"/>
    <n v="39.999999999941792"/>
    <s v="NO"/>
    <d v="1900-01-02T05:43:00"/>
    <n v="77.71666666661622"/>
    <d v="1899-12-30T00:25:00"/>
    <s v="SI"/>
    <n v="0.41666666680248454"/>
    <d v="1900-01-02T06:38:00"/>
    <n v="78.633333333302289"/>
    <x v="1"/>
    <d v="1899-12-30T22:00:00"/>
    <s v="NIGHT"/>
    <s v="MAEU9191219"/>
    <s v="CTU FLEVOKUST BV"/>
    <n v="380"/>
    <e v="#N/A"/>
    <n v="35"/>
    <n v="35"/>
    <n v="2"/>
    <s v="NIGHT"/>
    <s v="CTU FLEVOKUST BVNIGHT"/>
    <n v="415"/>
    <n v="0"/>
    <n v="415"/>
    <m/>
  </r>
  <r>
    <s v="MAASTRICHT MAERSK"/>
    <s v="Rotterdam"/>
    <d v="2024-10-19T16:17:00"/>
    <x v="97"/>
    <x v="2"/>
    <s v="MAERSK"/>
    <s v="MAEU9194239"/>
    <s v="SIMEI LELYSTAD"/>
    <d v="2024-10-21T06:00:00"/>
    <d v="2024-10-21T09:00:00"/>
    <x v="1270"/>
    <d v="2024-10-21T09:00:00"/>
    <x v="0"/>
    <s v="NO"/>
    <n v="0"/>
    <n v="43"/>
    <x v="9"/>
    <d v="2024-10-21T09:00:00"/>
    <d v="1899-12-31T13:43:00"/>
    <n v="37.716666666674428"/>
    <x v="0"/>
    <x v="6"/>
    <n v="3"/>
    <s v="SI"/>
    <d v="1899-12-31T16:43:00"/>
    <n v="40.716666666674428"/>
    <d v="1899-12-30T00:00:00"/>
    <s v="SI"/>
    <n v="0"/>
    <d v="1899-12-31T16:43:00"/>
    <n v="40.716666666674428"/>
    <x v="0"/>
    <d v="1899-12-30T09:00:00"/>
    <s v="NO"/>
    <s v="MAEU9194239"/>
    <s v="OM TRANSPORT"/>
    <n v="475"/>
    <e v="#N/A"/>
    <n v="50"/>
    <n v="0"/>
    <n v="1"/>
    <s v="WEEK"/>
    <s v="OM TRANSPORTWEEK"/>
    <n v="475"/>
    <n v="25"/>
    <n v="500"/>
    <m/>
  </r>
  <r>
    <s v="MAASTRICHT MAERSK"/>
    <s v="Rotterdam"/>
    <d v="2024-10-19T16:17:00"/>
    <x v="97"/>
    <x v="3"/>
    <s v="MAERSK"/>
    <s v="MAEU9201338"/>
    <s v="SIMEI LELYSTAD"/>
    <d v="2024-10-21T06:00:00"/>
    <d v="2024-10-21T16:10:00"/>
    <x v="1271"/>
    <d v="2024-10-21T16:10:00"/>
    <x v="0"/>
    <s v="NO"/>
    <n v="1"/>
    <n v="43"/>
    <x v="9"/>
    <d v="2024-10-21T16:10:00"/>
    <d v="1899-12-31T13:43:00"/>
    <n v="37.716666666674428"/>
    <x v="0"/>
    <x v="17"/>
    <n v="11.000000000058208"/>
    <s v="SI"/>
    <d v="1900-01-01T00:43:00"/>
    <n v="48.716666666732635"/>
    <d v="1899-12-30T00:00:00"/>
    <s v="SI"/>
    <n v="0"/>
    <d v="1899-12-31T23:53:00"/>
    <n v="47.883333333302289"/>
    <x v="0"/>
    <d v="1899-12-30T17:00:00"/>
    <s v="NO"/>
    <s v="MAEU9201338"/>
    <s v="MSI"/>
    <n v="480"/>
    <e v="#N/A"/>
    <n v="50"/>
    <n v="50"/>
    <n v="1"/>
    <s v="WEEK"/>
    <s v="MSIWEEK"/>
    <n v="530"/>
    <n v="25"/>
    <n v="555"/>
    <m/>
  </r>
  <r>
    <s v="MAASTRICHT MAERSK"/>
    <s v="Rotterdam"/>
    <d v="2024-10-19T16:17:00"/>
    <x v="97"/>
    <x v="0"/>
    <s v="MAERSK"/>
    <s v="MAEU9209350"/>
    <s v="XPO TALLER LELYSTAD"/>
    <d v="2024-10-21T06:00:00"/>
    <d v="2024-10-22T17:17:00"/>
    <x v="1256"/>
    <d v="2024-10-22T17:45:00"/>
    <x v="1"/>
    <s v="NO"/>
    <n v="1"/>
    <n v="43"/>
    <x v="9"/>
    <d v="2024-10-22T17:17:00"/>
    <d v="1899-12-31T13:43:00"/>
    <n v="37.716666666674428"/>
    <x v="0"/>
    <x v="48"/>
    <n v="35.000000000058208"/>
    <s v="NO"/>
    <d v="1900-01-02T00:43:00"/>
    <n v="72.716666666732635"/>
    <d v="1899-12-30T00:17:00"/>
    <s v="SI"/>
    <n v="0.28333333320915699"/>
    <d v="1900-01-02T01:28:00"/>
    <n v="73.466666666732635"/>
    <x v="1"/>
    <d v="1899-12-30T17:00:00"/>
    <s v="NO"/>
    <s v="MAEU9209350"/>
    <s v="CTU FLEVOKUST BV"/>
    <n v="380"/>
    <e v="#N/A"/>
    <n v="35"/>
    <n v="35"/>
    <n v="2"/>
    <s v="WEEK"/>
    <s v="CTU FLEVOKUST BVWEEK"/>
    <n v="415"/>
    <n v="0"/>
    <n v="415"/>
    <m/>
  </r>
  <r>
    <s v="MAASTRICHT MAERSK"/>
    <s v="Rotterdam"/>
    <d v="2024-10-19T16:17:00"/>
    <x v="97"/>
    <x v="3"/>
    <s v="MAERSK"/>
    <s v="MAEU9224586"/>
    <s v="LELYSTAD"/>
    <d v="2024-10-21T06:00:00"/>
    <d v="2024-10-22T06:17:00"/>
    <x v="1272"/>
    <d v="2024-10-22T07:12:00"/>
    <x v="0"/>
    <s v="NO"/>
    <n v="1"/>
    <n v="43"/>
    <x v="9"/>
    <d v="2024-10-22T06:17:00"/>
    <d v="1899-12-31T13:43:00"/>
    <n v="37.716666666674428"/>
    <x v="0"/>
    <x v="28"/>
    <n v="21"/>
    <s v="SI"/>
    <d v="1900-01-01T10:43:00"/>
    <n v="58.716666666674428"/>
    <d v="1899-12-30T03:17:00"/>
    <s v="NO"/>
    <n v="3.28333333338378"/>
    <d v="1900-01-01T14:55:00"/>
    <n v="62.916666666744277"/>
    <x v="1"/>
    <d v="1899-12-30T03:00:00"/>
    <s v="NIGHT"/>
    <s v="MAEU9224586"/>
    <s v="MSI"/>
    <n v="530"/>
    <e v="#N/A"/>
    <n v="50"/>
    <n v="50"/>
    <n v="2"/>
    <s v="NIGHT"/>
    <s v="MSINIGHT"/>
    <n v="580"/>
    <n v="25"/>
    <n v="605"/>
    <m/>
  </r>
  <r>
    <s v="MAASTRICHT MAERSK"/>
    <s v="Rotterdam"/>
    <d v="2024-10-19T16:17:00"/>
    <x v="97"/>
    <x v="2"/>
    <s v="MAERSK"/>
    <s v="MAEU9275285"/>
    <s v="LELYSTAD"/>
    <d v="2024-10-21T06:00:00"/>
    <d v="2024-10-22T07:36:00"/>
    <x v="1272"/>
    <d v="2024-10-22T08:00:00"/>
    <x v="0"/>
    <s v="NO"/>
    <n v="0"/>
    <n v="43"/>
    <x v="9"/>
    <d v="2024-10-22T07:36:00"/>
    <d v="1899-12-31T13:43:00"/>
    <n v="37.716666666674428"/>
    <x v="0"/>
    <x v="28"/>
    <n v="21"/>
    <s v="SI"/>
    <d v="1900-01-01T10:43:00"/>
    <n v="58.716666666674428"/>
    <d v="1899-12-30T04:36:00"/>
    <s v="NO"/>
    <n v="4.5999999999767169"/>
    <d v="1900-01-01T15:43:00"/>
    <n v="63.716666666732635"/>
    <x v="1"/>
    <d v="1899-12-30T03:00:00"/>
    <s v="NIGHT"/>
    <s v="MAEU9275285"/>
    <s v="OM TRANSPORT"/>
    <n v="475"/>
    <e v="#N/A"/>
    <n v="50"/>
    <n v="0"/>
    <n v="2"/>
    <s v="NIGHT"/>
    <s v="OM TRANSPORTNIGHT"/>
    <n v="475"/>
    <n v="25"/>
    <n v="500"/>
    <m/>
  </r>
  <r>
    <s v="MAASTRICHT MAERSK"/>
    <s v="Rotterdam"/>
    <d v="2024-10-19T16:17:00"/>
    <x v="97"/>
    <x v="3"/>
    <s v="MAERSK"/>
    <s v="MAEU9275747"/>
    <s v="SIMEI LELYSTAD"/>
    <d v="2024-10-21T06:00:00"/>
    <d v="2024-10-21T10:55:00"/>
    <x v="1270"/>
    <d v="2024-10-21T11:05:00"/>
    <x v="0"/>
    <s v="NO"/>
    <n v="0"/>
    <n v="43"/>
    <x v="9"/>
    <d v="2024-10-21T10:55:00"/>
    <d v="1899-12-31T13:43:00"/>
    <n v="37.716666666674428"/>
    <x v="0"/>
    <x v="6"/>
    <n v="3"/>
    <s v="SI"/>
    <d v="1899-12-31T16:43:00"/>
    <n v="40.716666666674428"/>
    <d v="1899-12-30T01:55:00"/>
    <s v="NO"/>
    <n v="1.9166666666278616"/>
    <d v="1899-12-31T18:48:00"/>
    <n v="42.799999999988358"/>
    <x v="0"/>
    <d v="1899-12-30T09:00:00"/>
    <s v="NO"/>
    <s v="MAEU9275747"/>
    <s v="MSI"/>
    <n v="480"/>
    <e v="#N/A"/>
    <n v="50"/>
    <n v="0"/>
    <n v="1"/>
    <s v="WEEK"/>
    <s v="MSIWEEK"/>
    <n v="480"/>
    <n v="25"/>
    <n v="505"/>
    <m/>
  </r>
  <r>
    <s v="MAASTRICHT MAERSK"/>
    <s v="Rotterdam"/>
    <d v="2024-10-19T16:17:00"/>
    <x v="97"/>
    <x v="0"/>
    <s v="MAERSK"/>
    <s v="MRKU1068462"/>
    <s v="XPO TALLER LELYSTAD"/>
    <d v="2024-10-21T06:00:00"/>
    <d v="2024-10-22T15:30:00"/>
    <x v="1273"/>
    <d v="2024-10-22T16:00:00"/>
    <x v="1"/>
    <s v="NO"/>
    <n v="0"/>
    <n v="43"/>
    <x v="9"/>
    <d v="2024-10-22T15:30:00"/>
    <d v="1899-12-31T13:43:00"/>
    <n v="37.716666666674428"/>
    <x v="0"/>
    <x v="51"/>
    <n v="33"/>
    <s v="NO"/>
    <d v="1900-01-01T22:43:00"/>
    <n v="70.716666666674428"/>
    <d v="1899-12-30T00:30:00"/>
    <s v="SI"/>
    <n v="0.50000000005820766"/>
    <d v="1900-01-01T23:43:00"/>
    <n v="71.71666666661622"/>
    <x v="1"/>
    <d v="1899-12-30T15:00:00"/>
    <s v="NO"/>
    <s v="MRKU1068462"/>
    <s v="CTU FLEVOKUST BV"/>
    <n v="380"/>
    <e v="#N/A"/>
    <n v="35"/>
    <n v="0"/>
    <n v="2"/>
    <s v="WEEK"/>
    <s v="CTU FLEVOKUST BVWEEK"/>
    <n v="380"/>
    <n v="0"/>
    <n v="380"/>
    <m/>
  </r>
  <r>
    <s v="MAASTRICHT MAERSK"/>
    <s v="Rotterdam"/>
    <d v="2024-10-19T16:17:00"/>
    <x v="97"/>
    <x v="0"/>
    <s v="MAERSK"/>
    <s v="MRKU2078450"/>
    <s v="SIMEI LELYSTAD"/>
    <d v="2024-10-21T06:00:00"/>
    <d v="2024-10-22T14:00:00"/>
    <x v="1274"/>
    <d v="2024-10-22T14:35:00"/>
    <x v="1"/>
    <s v="NO"/>
    <n v="1"/>
    <n v="43"/>
    <x v="9"/>
    <d v="2024-10-22T14:00:00"/>
    <d v="1899-12-31T13:43:00"/>
    <n v="37.716666666674428"/>
    <x v="0"/>
    <x v="33"/>
    <n v="32.000000000058208"/>
    <s v="NO"/>
    <d v="1900-01-01T21:43:00"/>
    <n v="69.716666666732635"/>
    <d v="1899-12-30T00:00:00"/>
    <s v="SI"/>
    <n v="0"/>
    <d v="1900-01-01T22:18:00"/>
    <n v="70.300000000046566"/>
    <x v="1"/>
    <d v="1899-12-30T14:00:00"/>
    <s v="NO"/>
    <s v="MRKU2078450"/>
    <s v="CTU FLEVOKUST BV"/>
    <n v="380"/>
    <e v="#N/A"/>
    <n v="35"/>
    <n v="35"/>
    <n v="2"/>
    <s v="WEEK"/>
    <s v="CTU FLEVOKUST BVWEEK"/>
    <n v="415"/>
    <n v="0"/>
    <n v="415"/>
    <m/>
  </r>
  <r>
    <s v="MAASTRICHT MAERSK"/>
    <s v="Rotterdam"/>
    <d v="2024-10-19T16:17:00"/>
    <x v="97"/>
    <x v="0"/>
    <s v="MAERSK"/>
    <s v="MRKU2325457"/>
    <s v="SIMEI LELYSTAD"/>
    <d v="2024-10-21T06:00:00"/>
    <d v="2024-10-23T13:20:00"/>
    <x v="1275"/>
    <d v="2024-10-23T13:30:00"/>
    <x v="1"/>
    <s v="NO"/>
    <n v="0"/>
    <n v="43"/>
    <x v="9"/>
    <d v="2024-10-23T13:20:00"/>
    <d v="1899-12-31T13:43:00"/>
    <n v="37.716666666674428"/>
    <x v="0"/>
    <x v="163"/>
    <n v="56.000000000058208"/>
    <s v="NO"/>
    <d v="1900-01-02T21:43:00"/>
    <n v="93.716666666732635"/>
    <d v="1899-12-30T00:00:00"/>
    <s v="SI"/>
    <n v="0"/>
    <d v="1900-01-02T21:13:00"/>
    <n v="93.216666666674428"/>
    <x v="1"/>
    <d v="1899-12-30T14:00:00"/>
    <s v="NO"/>
    <s v="MRKU2325457"/>
    <s v="CTU FLEVOKUST BV"/>
    <n v="380"/>
    <e v="#N/A"/>
    <n v="35"/>
    <n v="0"/>
    <n v="3"/>
    <s v="WEEK"/>
    <s v="CTU FLEVOKUST BVWEEK"/>
    <n v="380"/>
    <n v="0"/>
    <n v="380"/>
    <m/>
  </r>
  <r>
    <s v="MAASTRICHT MAERSK"/>
    <s v="Rotterdam"/>
    <d v="2024-10-19T16:17:00"/>
    <x v="97"/>
    <x v="0"/>
    <s v="MAERSK"/>
    <s v="MRKU2356967"/>
    <s v="XPO TALLER LELYSTAD"/>
    <d v="2024-10-21T06:00:00"/>
    <d v="2024-10-23T00:30:00"/>
    <x v="1276"/>
    <d v="2024-10-23T01:05:00"/>
    <x v="1"/>
    <s v="NO"/>
    <n v="0"/>
    <n v="43"/>
    <x v="9"/>
    <d v="2024-10-23T00:30:00"/>
    <d v="1899-12-31T13:43:00"/>
    <n v="37.716666666674428"/>
    <x v="0"/>
    <x v="81"/>
    <n v="42"/>
    <s v="NO"/>
    <d v="1900-01-02T07:43:00"/>
    <n v="79.716666666674428"/>
    <d v="1899-12-30T00:30:00"/>
    <s v="SI"/>
    <n v="0.50000000005820766"/>
    <d v="1900-01-02T08:48:00"/>
    <n v="80.800000000046566"/>
    <x v="1"/>
    <d v="1899-12-30T00:00:00"/>
    <s v="NIGHT"/>
    <s v="MRKU2356967"/>
    <s v="CTU FLEVOKUST BV"/>
    <n v="380"/>
    <e v="#N/A"/>
    <n v="35"/>
    <n v="0"/>
    <n v="3"/>
    <s v="NIGHT"/>
    <s v="CTU FLEVOKUST BVNIGHT"/>
    <n v="380"/>
    <n v="0"/>
    <n v="380"/>
    <m/>
  </r>
  <r>
    <s v="MAASTRICHT MAERSK"/>
    <s v="Rotterdam"/>
    <d v="2024-10-19T16:17:00"/>
    <x v="97"/>
    <x v="3"/>
    <s v="MAERSK"/>
    <s v="MRKU2970403"/>
    <s v="SIMEI LELYSTAD"/>
    <d v="2024-10-21T06:00:00"/>
    <d v="2024-10-21T15:36:00"/>
    <x v="1277"/>
    <d v="2024-10-21T15:37:00"/>
    <x v="0"/>
    <s v="NO"/>
    <n v="1"/>
    <n v="43"/>
    <x v="9"/>
    <d v="2024-10-21T15:36:00"/>
    <d v="1899-12-31T13:43:00"/>
    <n v="37.716666666674428"/>
    <x v="0"/>
    <x v="87"/>
    <n v="9.5000000000582077"/>
    <s v="SI"/>
    <d v="1899-12-31T23:13:00"/>
    <n v="47.216666666732635"/>
    <d v="1899-12-30T00:06:00"/>
    <s v="SI"/>
    <n v="9.9999999976716936E-2"/>
    <d v="1899-12-31T23:20:00"/>
    <n v="47.333333333255723"/>
    <x v="0"/>
    <d v="1899-12-30T15:30:00"/>
    <s v="NO"/>
    <s v="MRKU2970403"/>
    <s v="MSI"/>
    <n v="480"/>
    <e v="#N/A"/>
    <n v="50"/>
    <n v="50"/>
    <n v="1"/>
    <s v="WEEK"/>
    <s v="MSIWEEK"/>
    <n v="530"/>
    <n v="25"/>
    <n v="555"/>
    <m/>
  </r>
  <r>
    <s v="MAASTRICHT MAERSK"/>
    <s v="Rotterdam"/>
    <d v="2024-10-19T16:17:00"/>
    <x v="97"/>
    <x v="4"/>
    <s v="MAERSK"/>
    <s v="MRKU3235825"/>
    <s v="LELYSTAD"/>
    <d v="2024-10-21T06:00:00"/>
    <d v="2024-10-21T11:06:00"/>
    <x v="1278"/>
    <d v="2024-10-21T13:55:00"/>
    <x v="0"/>
    <s v="NO"/>
    <n v="0"/>
    <n v="43"/>
    <x v="9"/>
    <d v="2024-10-21T11:06:00"/>
    <d v="1899-12-31T13:43:00"/>
    <n v="37.716666666674428"/>
    <x v="0"/>
    <x v="22"/>
    <n v="5.0000000000582077"/>
    <s v="SI"/>
    <d v="1899-12-31T18:43:00"/>
    <n v="42.716666666732635"/>
    <d v="1899-12-30T00:06:00"/>
    <s v="SI"/>
    <n v="9.9999999976716936E-2"/>
    <d v="1899-12-31T21:38:00"/>
    <n v="45.633333333302289"/>
    <x v="0"/>
    <d v="1899-12-30T11:00:00"/>
    <s v="NO"/>
    <s v="MRKU3235825"/>
    <s v="AZOIA LOGISTICS"/>
    <n v="550"/>
    <e v="#N/A"/>
    <n v="45"/>
    <n v="0"/>
    <n v="1"/>
    <s v="WEEK"/>
    <s v="AZOIA LOGISTICSWEEK"/>
    <n v="550"/>
    <n v="25"/>
    <n v="575"/>
    <m/>
  </r>
  <r>
    <s v="MAASTRICHT MAERSK"/>
    <s v="Rotterdam"/>
    <d v="2024-10-19T16:17:00"/>
    <x v="97"/>
    <x v="3"/>
    <s v="MAERSK"/>
    <s v="MRKU3718654"/>
    <s v="LELYSTAD"/>
    <d v="2024-10-21T06:00:00"/>
    <d v="2024-10-21T22:49:00"/>
    <x v="1279"/>
    <d v="2024-10-21T23:55:00"/>
    <x v="0"/>
    <s v="NO"/>
    <n v="0"/>
    <n v="43"/>
    <x v="9"/>
    <d v="2024-10-21T22:49:00"/>
    <d v="1899-12-31T13:43:00"/>
    <n v="37.716666666674428"/>
    <x v="0"/>
    <x v="4"/>
    <n v="17.000000000058208"/>
    <s v="SI"/>
    <d v="1900-01-01T06:43:00"/>
    <n v="54.716666666732635"/>
    <d v="1899-12-30T00:00:00"/>
    <s v="SI"/>
    <n v="0"/>
    <d v="1900-01-01T07:38:00"/>
    <n v="55.633333333418705"/>
    <x v="1"/>
    <d v="1899-12-30T23:00:00"/>
    <s v="NIGHT"/>
    <s v="MRKU3718654"/>
    <s v="MSI"/>
    <n v="530"/>
    <e v="#N/A"/>
    <n v="50"/>
    <n v="0"/>
    <n v="1"/>
    <s v="NIGHT"/>
    <s v="MSINIGHT"/>
    <n v="530"/>
    <n v="25"/>
    <n v="555"/>
    <m/>
  </r>
  <r>
    <s v="MAASTRICHT MAERSK"/>
    <s v="Rotterdam"/>
    <d v="2024-10-19T16:17:00"/>
    <x v="97"/>
    <x v="0"/>
    <s v="MAERSK"/>
    <s v="MRKU4327377"/>
    <s v="SIMEI LELYSTAD"/>
    <d v="2024-10-21T06:00:00"/>
    <d v="2024-10-22T12:55:00"/>
    <x v="1280"/>
    <d v="2024-10-22T13:05:00"/>
    <x v="1"/>
    <s v="NO"/>
    <n v="1"/>
    <n v="43"/>
    <x v="9"/>
    <d v="2024-10-22T12:55:00"/>
    <d v="1899-12-31T13:43:00"/>
    <n v="37.716666666674428"/>
    <x v="0"/>
    <x v="40"/>
    <n v="30"/>
    <s v="NO"/>
    <d v="1900-01-01T19:43:00"/>
    <n v="67.716666666674428"/>
    <d v="1899-12-30T00:55:00"/>
    <s v="NO"/>
    <n v="0.91666666668606922"/>
    <d v="1900-01-01T20:48:00"/>
    <n v="68.800000000046566"/>
    <x v="1"/>
    <d v="1899-12-30T12:00:00"/>
    <s v="NO"/>
    <s v="MRKU4327377"/>
    <s v="CTU FLEVOKUST BV"/>
    <n v="380"/>
    <e v="#N/A"/>
    <n v="35"/>
    <n v="35"/>
    <n v="2"/>
    <s v="WEEK"/>
    <s v="CTU FLEVOKUST BVWEEK"/>
    <n v="415"/>
    <n v="0"/>
    <n v="415"/>
    <m/>
  </r>
  <r>
    <s v="MAASTRICHT MAERSK"/>
    <s v="Rotterdam"/>
    <d v="2024-10-19T16:17:00"/>
    <x v="97"/>
    <x v="0"/>
    <s v="MAERSK"/>
    <s v="MRKU5081816"/>
    <s v="SIMEI LELYSTAD"/>
    <d v="2024-10-21T06:00:00"/>
    <d v="2024-10-23T12:00:00"/>
    <x v="1281"/>
    <d v="2024-10-23T12:10:00"/>
    <x v="1"/>
    <s v="NO"/>
    <n v="0"/>
    <n v="43"/>
    <x v="9"/>
    <d v="2024-10-23T12:00:00"/>
    <d v="1899-12-31T13:43:00"/>
    <n v="37.716666666674428"/>
    <x v="0"/>
    <x v="116"/>
    <n v="54"/>
    <s v="NO"/>
    <d v="1900-01-02T19:43:00"/>
    <n v="91.716666666674428"/>
    <d v="1899-12-30T00:00:00"/>
    <s v="SI"/>
    <n v="0"/>
    <d v="1900-01-02T19:53:00"/>
    <n v="91.883333333360497"/>
    <x v="1"/>
    <d v="1899-12-30T12:00:00"/>
    <s v="NO"/>
    <s v="MRKU5081816"/>
    <s v="CTU FLEVOKUST BV"/>
    <n v="380"/>
    <e v="#N/A"/>
    <n v="35"/>
    <n v="0"/>
    <n v="3"/>
    <s v="WEEK"/>
    <s v="CTU FLEVOKUST BVWEEK"/>
    <n v="380"/>
    <n v="0"/>
    <n v="380"/>
    <m/>
  </r>
  <r>
    <s v="MAASTRICHT MAERSK"/>
    <s v="Rotterdam"/>
    <d v="2024-10-19T16:17:00"/>
    <x v="97"/>
    <x v="3"/>
    <s v="MAERSK"/>
    <s v="MRKU5810040"/>
    <s v="SIMEI LELYSTAD"/>
    <d v="2024-10-21T06:00:00"/>
    <d v="2024-10-21T06:00:00"/>
    <x v="1282"/>
    <d v="2024-10-21T06:20:00"/>
    <x v="0"/>
    <s v="NO"/>
    <n v="0"/>
    <n v="43"/>
    <x v="9"/>
    <d v="2024-10-21T06:00:00"/>
    <d v="1899-12-31T13:43:00"/>
    <n v="37.716666666674428"/>
    <x v="0"/>
    <x v="1"/>
    <n v="0"/>
    <s v="SI"/>
    <d v="1899-12-31T13:43:00"/>
    <n v="37.716666666674428"/>
    <d v="1899-12-30T00:00:00"/>
    <s v="SI"/>
    <n v="0"/>
    <d v="1899-12-31T14:03:00"/>
    <n v="38.050000000046566"/>
    <x v="0"/>
    <d v="1899-12-30T06:00:00"/>
    <s v="NO"/>
    <s v="MRKU5810040"/>
    <s v="MSI"/>
    <n v="480"/>
    <e v="#N/A"/>
    <n v="50"/>
    <n v="0"/>
    <n v="1"/>
    <s v="WEEK"/>
    <s v="MSIWEEK"/>
    <n v="480"/>
    <n v="25"/>
    <n v="505"/>
    <m/>
  </r>
  <r>
    <s v="MAASTRICHT MAERSK"/>
    <s v="Rotterdam"/>
    <d v="2024-10-19T16:17:00"/>
    <x v="97"/>
    <x v="0"/>
    <s v="MAERSK"/>
    <s v="MRSU3286975"/>
    <s v="SIMEI LELYSTAD"/>
    <d v="2024-10-21T06:00:00"/>
    <d v="2024-10-22T17:57:00"/>
    <x v="1283"/>
    <d v="2024-10-22T18:20:00"/>
    <x v="1"/>
    <s v="NO"/>
    <n v="0"/>
    <n v="43"/>
    <x v="9"/>
    <d v="2024-10-22T17:57:00"/>
    <d v="1899-12-31T13:43:00"/>
    <n v="37.716666666674428"/>
    <x v="0"/>
    <x v="69"/>
    <n v="36.500000000058208"/>
    <s v="NO"/>
    <d v="1900-01-02T02:13:00"/>
    <n v="74.216666666732635"/>
    <d v="1899-12-30T00:00:00"/>
    <s v="SI"/>
    <n v="0"/>
    <d v="1900-01-02T02:03:00"/>
    <n v="74.050000000046566"/>
    <x v="1"/>
    <d v="1899-12-30T18:30:00"/>
    <s v="NO"/>
    <s v="MRSU3286975"/>
    <s v="CTU FLEVOKUST BV"/>
    <n v="380"/>
    <e v="#N/A"/>
    <n v="35"/>
    <n v="0"/>
    <n v="2"/>
    <s v="WEEK"/>
    <s v="CTU FLEVOKUST BVWEEK"/>
    <n v="380"/>
    <n v="0"/>
    <n v="380"/>
    <m/>
  </r>
  <r>
    <s v="MAASTRICHT MAERSK"/>
    <s v="Rotterdam"/>
    <d v="2024-10-19T16:17:00"/>
    <x v="97"/>
    <x v="3"/>
    <s v="MAERSK"/>
    <s v="MRSU3507588"/>
    <s v="SIMEI LELYSTAD"/>
    <d v="2024-10-21T06:00:00"/>
    <d v="2024-10-22T06:00:00"/>
    <x v="1284"/>
    <d v="2024-10-22T06:10:00"/>
    <x v="0"/>
    <s v="NO"/>
    <n v="0"/>
    <n v="43"/>
    <x v="9"/>
    <d v="2024-10-22T06:00:00"/>
    <d v="1899-12-31T13:43:00"/>
    <n v="37.716666666674428"/>
    <x v="0"/>
    <x v="63"/>
    <n v="24"/>
    <s v="SI"/>
    <d v="1900-01-01T13:43:00"/>
    <n v="61.716666666674428"/>
    <d v="1899-12-30T00:00:00"/>
    <s v="SI"/>
    <n v="0"/>
    <d v="1900-01-01T13:53:00"/>
    <n v="61.883333333360497"/>
    <x v="1"/>
    <d v="1899-12-30T06:00:00"/>
    <s v="NO"/>
    <s v="MRSU3507588"/>
    <s v="MSI"/>
    <n v="480"/>
    <e v="#N/A"/>
    <n v="50"/>
    <n v="0"/>
    <n v="2"/>
    <s v="WEEK"/>
    <s v="MSIWEEK"/>
    <n v="480"/>
    <n v="25"/>
    <n v="505"/>
    <m/>
  </r>
  <r>
    <s v="MAASTRICHT MAERSK"/>
    <s v="Rotterdam"/>
    <d v="2024-10-19T16:17:00"/>
    <x v="97"/>
    <x v="3"/>
    <s v="MAERSK"/>
    <s v="MRSU3769510"/>
    <s v="SIMEI LELYSTAD"/>
    <d v="2024-10-21T06:00:00"/>
    <d v="2024-10-22T18:30:00"/>
    <x v="1283"/>
    <d v="2024-10-22T18:35:00"/>
    <x v="0"/>
    <s v="NO"/>
    <n v="1"/>
    <n v="43"/>
    <x v="9"/>
    <d v="2024-10-22T18:30:00"/>
    <d v="1899-12-31T13:43:00"/>
    <n v="37.716666666674428"/>
    <x v="0"/>
    <x v="69"/>
    <n v="36.500000000058208"/>
    <s v="NO"/>
    <d v="1900-01-02T02:13:00"/>
    <n v="74.216666666732635"/>
    <d v="1899-12-30T00:00:00"/>
    <s v="SI"/>
    <n v="0"/>
    <d v="1900-01-02T02:18:00"/>
    <n v="74.299999999988358"/>
    <x v="1"/>
    <d v="1899-12-30T18:30:00"/>
    <s v="NO"/>
    <s v="MRSU3769510"/>
    <s v="MSI"/>
    <n v="480"/>
    <e v="#N/A"/>
    <n v="50"/>
    <n v="50"/>
    <n v="2"/>
    <s v="WEEK"/>
    <s v="MSIWEEK"/>
    <n v="530"/>
    <n v="25"/>
    <n v="555"/>
    <m/>
  </r>
  <r>
    <s v="MAASTRICHT MAERSK"/>
    <s v="Rotterdam"/>
    <d v="2024-10-19T16:17:00"/>
    <x v="97"/>
    <x v="0"/>
    <s v="MAERSK"/>
    <s v="MRSU3834180"/>
    <s v="XPO TALLER LELYSTAD"/>
    <d v="2024-10-21T06:00:00"/>
    <d v="2024-10-24T07:30:00"/>
    <x v="1285"/>
    <d v="2024-10-24T08:00:00"/>
    <x v="1"/>
    <s v="NO"/>
    <n v="0"/>
    <n v="43"/>
    <x v="9"/>
    <d v="2024-10-24T07:30:00"/>
    <d v="1899-12-31T13:43:00"/>
    <n v="37.716666666674428"/>
    <x v="0"/>
    <x v="164"/>
    <n v="72.999999999941792"/>
    <s v="NO"/>
    <d v="1900-01-03T14:43:00"/>
    <n v="110.71666666661622"/>
    <d v="1899-12-30T00:30:00"/>
    <s v="SI"/>
    <n v="0.50000000005820766"/>
    <d v="1900-01-03T15:43:00"/>
    <n v="111.71666666673264"/>
    <x v="1"/>
    <d v="1899-12-30T07:00:00"/>
    <s v="NO"/>
    <s v="MRSU3834180"/>
    <s v="CTU FLEVOKUST BV"/>
    <n v="380"/>
    <e v="#N/A"/>
    <n v="35"/>
    <n v="0"/>
    <n v="4"/>
    <s v="WEEK"/>
    <s v="CTU FLEVOKUST BVWEEK"/>
    <n v="380"/>
    <n v="0"/>
    <n v="380"/>
    <m/>
  </r>
  <r>
    <s v="MAASTRICHT MAERSK"/>
    <s v="Rotterdam"/>
    <d v="2024-10-19T16:17:00"/>
    <x v="97"/>
    <x v="2"/>
    <s v="MAERSK"/>
    <s v="MRSU4341742"/>
    <s v="SIMEI LELYSTAD"/>
    <d v="2024-10-21T06:00:00"/>
    <d v="2024-10-21T22:03:00"/>
    <x v="1286"/>
    <d v="2024-10-21T22:08:00"/>
    <x v="0"/>
    <s v="NO"/>
    <n v="0"/>
    <n v="43"/>
    <x v="9"/>
    <d v="2024-10-21T22:03:00"/>
    <d v="1899-12-31T13:43:00"/>
    <n v="37.716666666674428"/>
    <x v="0"/>
    <x v="16"/>
    <n v="15.999999999941792"/>
    <s v="SI"/>
    <d v="1900-01-01T05:43:00"/>
    <n v="53.71666666661622"/>
    <d v="1899-12-30T00:03:00"/>
    <s v="SI"/>
    <n v="4.9999999988358468E-2"/>
    <d v="1900-01-01T05:51:00"/>
    <n v="53.850000000034925"/>
    <x v="1"/>
    <d v="1899-12-30T22:00:00"/>
    <s v="NIGHT"/>
    <s v="MRSU4341742"/>
    <s v="OM TRANSPORT"/>
    <n v="475"/>
    <e v="#N/A"/>
    <n v="50"/>
    <n v="0"/>
    <n v="1"/>
    <s v="NIGHT"/>
    <s v="OM TRANSPORTNIGHT"/>
    <n v="475"/>
    <n v="25"/>
    <n v="500"/>
    <m/>
  </r>
  <r>
    <s v="MAASTRICHT MAERSK"/>
    <s v="Rotterdam"/>
    <d v="2024-10-19T16:17:00"/>
    <x v="97"/>
    <x v="0"/>
    <s v="MAERSK"/>
    <s v="MRSU4691653"/>
    <s v="SIMEI LELYSTAD"/>
    <d v="2024-10-21T06:00:00"/>
    <d v="2024-10-22T08:50:00"/>
    <x v="1266"/>
    <d v="2024-10-22T09:00:00"/>
    <x v="1"/>
    <s v="NO"/>
    <n v="1"/>
    <n v="43"/>
    <x v="9"/>
    <d v="2024-10-22T08:50:00"/>
    <d v="1899-12-31T13:43:00"/>
    <n v="37.716666666674428"/>
    <x v="0"/>
    <x v="57"/>
    <n v="27"/>
    <s v="NO"/>
    <d v="1900-01-01T16:43:00"/>
    <n v="64.716666666674428"/>
    <d v="1899-12-30T00:00:00"/>
    <s v="SI"/>
    <n v="0"/>
    <d v="1900-01-01T16:43:00"/>
    <n v="64.716666666674428"/>
    <x v="1"/>
    <d v="1899-12-30T09:00:00"/>
    <s v="NO"/>
    <s v="MRSU4691653"/>
    <s v="CTU FLEVOKUST BV"/>
    <n v="380"/>
    <e v="#N/A"/>
    <n v="35"/>
    <n v="35"/>
    <n v="2"/>
    <s v="WEEK"/>
    <s v="CTU FLEVOKUST BVWEEK"/>
    <n v="415"/>
    <n v="0"/>
    <n v="415"/>
    <m/>
  </r>
  <r>
    <s v="MAASTRICHT MAERSK"/>
    <s v="Rotterdam"/>
    <d v="2024-10-19T16:17:00"/>
    <x v="97"/>
    <x v="2"/>
    <s v="MAERSK"/>
    <s v="MRSU5043629"/>
    <s v="SIMEI LELYSTAD"/>
    <d v="2024-10-21T06:00:00"/>
    <d v="2024-10-22T01:46:00"/>
    <x v="1287"/>
    <d v="2024-10-22T01:50:00"/>
    <x v="0"/>
    <s v="NO"/>
    <n v="1"/>
    <n v="43"/>
    <x v="9"/>
    <d v="2024-10-22T01:46:00"/>
    <d v="1899-12-31T13:43:00"/>
    <n v="37.716666666674428"/>
    <x v="0"/>
    <x v="52"/>
    <n v="18.999999999941792"/>
    <s v="SI"/>
    <d v="1900-01-01T08:43:00"/>
    <n v="56.71666666661622"/>
    <d v="1899-12-30T00:46:00"/>
    <s v="NO"/>
    <n v="0.76666666672099382"/>
    <d v="1900-01-01T09:33:00"/>
    <n v="57.550000000046566"/>
    <x v="1"/>
    <d v="1899-12-30T01:00:00"/>
    <s v="NIGHT"/>
    <s v="MRSU5043629"/>
    <s v="OM TRANSPORT"/>
    <n v="475"/>
    <e v="#N/A"/>
    <n v="50"/>
    <n v="50"/>
    <n v="2"/>
    <s v="NIGHT"/>
    <s v="OM TRANSPORTNIGHT"/>
    <n v="525"/>
    <n v="25"/>
    <n v="600"/>
    <n v="50"/>
  </r>
  <r>
    <s v="MAASTRICHT MAERSK"/>
    <s v="Rotterdam"/>
    <d v="2024-10-19T16:17:00"/>
    <x v="97"/>
    <x v="0"/>
    <s v="MAERSK"/>
    <s v="MRSU5986160"/>
    <s v="XPO TALLER LELYSTAD"/>
    <d v="2024-10-21T06:00:00"/>
    <d v="2024-10-23T05:48:00"/>
    <x v="1264"/>
    <d v="2024-10-23T06:25:00"/>
    <x v="1"/>
    <s v="NO"/>
    <n v="1"/>
    <n v="43"/>
    <x v="9"/>
    <d v="2024-10-23T05:48:00"/>
    <d v="1899-12-31T13:43:00"/>
    <n v="37.716666666674428"/>
    <x v="0"/>
    <x v="49"/>
    <n v="48"/>
    <s v="NO"/>
    <d v="1900-01-02T13:43:00"/>
    <n v="85.716666666674428"/>
    <d v="1899-12-30T00:00:00"/>
    <s v="SI"/>
    <n v="0"/>
    <d v="1900-01-02T14:08:00"/>
    <n v="86.133333333302289"/>
    <x v="1"/>
    <d v="1899-12-30T06:00:00"/>
    <s v="NO"/>
    <s v="MRSU5986160"/>
    <s v="CTU FLEVOKUST BV"/>
    <n v="380"/>
    <e v="#N/A"/>
    <n v="35"/>
    <n v="35"/>
    <n v="3"/>
    <s v="WEEK"/>
    <s v="CTU FLEVOKUST BVWEEK"/>
    <n v="415"/>
    <n v="0"/>
    <n v="415"/>
    <m/>
  </r>
  <r>
    <s v="MAASTRICHT MAERSK"/>
    <s v="Rotterdam"/>
    <d v="2024-10-19T16:17:00"/>
    <x v="97"/>
    <x v="2"/>
    <s v="MAERSK"/>
    <s v="MRSU6137260"/>
    <s v="SIMEI LELYSTAD"/>
    <d v="2024-10-21T06:00:00"/>
    <d v="2024-10-21T15:30:00"/>
    <x v="1271"/>
    <d v="2024-10-21T16:15:00"/>
    <x v="0"/>
    <s v="NO"/>
    <n v="0"/>
    <n v="43"/>
    <x v="9"/>
    <d v="2024-10-21T15:30:00"/>
    <d v="1899-12-31T13:43:00"/>
    <n v="37.716666666674428"/>
    <x v="0"/>
    <x v="17"/>
    <n v="11.000000000058208"/>
    <s v="SI"/>
    <d v="1900-01-01T00:43:00"/>
    <n v="48.716666666732635"/>
    <d v="1899-12-30T00:00:00"/>
    <s v="SI"/>
    <n v="0"/>
    <d v="1899-12-31T23:58:00"/>
    <n v="47.966666666732635"/>
    <x v="0"/>
    <d v="1899-12-30T17:00:00"/>
    <s v="NO"/>
    <s v="MRSU6137260"/>
    <s v="OM TRANSPORT"/>
    <n v="475"/>
    <e v="#N/A"/>
    <n v="50"/>
    <n v="0"/>
    <n v="1"/>
    <s v="WEEK"/>
    <s v="OM TRANSPORTWEEK"/>
    <n v="475"/>
    <n v="25"/>
    <n v="500"/>
    <m/>
  </r>
  <r>
    <s v="MAASTRICHT MAERSK"/>
    <s v="Rotterdam"/>
    <d v="2024-10-19T16:17:00"/>
    <x v="97"/>
    <x v="0"/>
    <s v="MAERSK"/>
    <s v="MRSU6259510"/>
    <s v="SIMEI LELYSTAD"/>
    <d v="2024-10-21T06:00:00"/>
    <d v="2024-10-23T09:40:00"/>
    <x v="1288"/>
    <d v="2024-10-23T09:50:00"/>
    <x v="1"/>
    <s v="NO"/>
    <n v="1"/>
    <n v="43"/>
    <x v="9"/>
    <d v="2024-10-23T09:40:00"/>
    <d v="1899-12-31T13:43:00"/>
    <n v="37.716666666674428"/>
    <x v="0"/>
    <x v="165"/>
    <n v="51.999999999941792"/>
    <s v="NO"/>
    <d v="1900-01-02T17:43:00"/>
    <n v="89.71666666661622"/>
    <d v="1899-12-30T00:00:00"/>
    <s v="SI"/>
    <n v="0"/>
    <d v="1900-01-02T17:33:00"/>
    <n v="89.549999999930151"/>
    <x v="1"/>
    <d v="1899-12-30T10:00:00"/>
    <s v="NO"/>
    <s v="MRSU6259510"/>
    <s v="CTU FLEVOKUST BV"/>
    <n v="380"/>
    <e v="#N/A"/>
    <n v="35"/>
    <n v="35"/>
    <n v="3"/>
    <s v="WEEK"/>
    <s v="CTU FLEVOKUST BVWEEK"/>
    <n v="415"/>
    <n v="0"/>
    <n v="415"/>
    <m/>
  </r>
  <r>
    <s v="MAASTRICHT MAERSK"/>
    <s v="Rotterdam"/>
    <d v="2024-10-19T16:17:00"/>
    <x v="97"/>
    <x v="3"/>
    <s v="MAERSK"/>
    <s v="MRSU6551882"/>
    <s v="LELYSTAD"/>
    <d v="2024-10-21T06:00:00"/>
    <d v="2024-10-21T06:43:00"/>
    <x v="1282"/>
    <d v="2024-10-21T07:47:00"/>
    <x v="0"/>
    <s v="NO"/>
    <n v="0"/>
    <n v="43"/>
    <x v="9"/>
    <d v="2024-10-21T06:43:00"/>
    <d v="1899-12-31T13:43:00"/>
    <n v="37.716666666674428"/>
    <x v="0"/>
    <x v="1"/>
    <n v="0"/>
    <s v="SI"/>
    <d v="1899-12-31T13:43:00"/>
    <n v="37.716666666674428"/>
    <d v="1899-12-30T00:43:00"/>
    <s v="SI"/>
    <n v="0.71666666673263535"/>
    <d v="1899-12-31T15:30:00"/>
    <n v="39.500000000058208"/>
    <x v="0"/>
    <d v="1899-12-30T06:00:00"/>
    <s v="NO"/>
    <s v="MRSU6551882"/>
    <s v="MSI"/>
    <n v="480"/>
    <e v="#N/A"/>
    <n v="50"/>
    <n v="0"/>
    <n v="1"/>
    <s v="WEEK"/>
    <s v="MSIWEEK"/>
    <n v="480"/>
    <n v="25"/>
    <n v="505"/>
    <m/>
  </r>
  <r>
    <s v="MAASTRICHT MAERSK"/>
    <s v="Rotterdam"/>
    <d v="2024-10-19T16:17:00"/>
    <x v="97"/>
    <x v="0"/>
    <s v="MAERSK"/>
    <s v="MSKU0121815"/>
    <s v="SIMEI LELYSTAD"/>
    <d v="2024-10-21T06:00:00"/>
    <d v="2024-10-22T14:10:00"/>
    <x v="1274"/>
    <d v="2024-10-22T14:20:00"/>
    <x v="1"/>
    <s v="NO"/>
    <n v="1"/>
    <n v="43"/>
    <x v="9"/>
    <d v="2024-10-22T14:10:00"/>
    <d v="1899-12-31T13:43:00"/>
    <n v="37.716666666674428"/>
    <x v="0"/>
    <x v="33"/>
    <n v="32.000000000058208"/>
    <s v="NO"/>
    <d v="1900-01-01T21:43:00"/>
    <n v="69.716666666732635"/>
    <d v="1899-12-30T00:10:00"/>
    <s v="SI"/>
    <n v="0.16666666668606922"/>
    <d v="1900-01-01T22:03:00"/>
    <n v="70.049999999930151"/>
    <x v="1"/>
    <d v="1899-12-30T14:00:00"/>
    <s v="NO"/>
    <s v="MSKU0121815"/>
    <s v="CTU FLEVOKUST BV"/>
    <n v="380"/>
    <e v="#N/A"/>
    <n v="35"/>
    <n v="35"/>
    <n v="2"/>
    <s v="WEEK"/>
    <s v="CTU FLEVOKUST BVWEEK"/>
    <n v="415"/>
    <n v="0"/>
    <n v="415"/>
    <m/>
  </r>
  <r>
    <s v="MAASTRICHT MAERSK"/>
    <s v="Rotterdam"/>
    <d v="2024-10-19T16:17:00"/>
    <x v="97"/>
    <x v="3"/>
    <s v="MAERSK"/>
    <s v="MSKU0352434"/>
    <s v="LELYSTAD"/>
    <d v="2024-10-21T06:00:00"/>
    <d v="2024-10-21T18:50:00"/>
    <x v="1289"/>
    <d v="2024-10-21T20:00:00"/>
    <x v="0"/>
    <s v="NO"/>
    <n v="0"/>
    <n v="43"/>
    <x v="9"/>
    <d v="2024-10-21T18:50:00"/>
    <d v="1899-12-31T13:43:00"/>
    <n v="37.716666666674428"/>
    <x v="0"/>
    <x v="23"/>
    <n v="12"/>
    <s v="SI"/>
    <d v="1900-01-01T01:43:00"/>
    <n v="49.716666666674428"/>
    <d v="1899-12-30T00:50:00"/>
    <s v="NO"/>
    <n v="0.83333333325572312"/>
    <d v="1900-01-01T03:43:00"/>
    <n v="51.716666666732635"/>
    <x v="1"/>
    <d v="1899-12-30T18:00:00"/>
    <s v="NO"/>
    <s v="MSKU0352434"/>
    <s v="MSI"/>
    <n v="480"/>
    <e v="#N/A"/>
    <n v="50"/>
    <n v="0"/>
    <n v="1"/>
    <s v="WEEK"/>
    <s v="MSIWEEK"/>
    <n v="480"/>
    <n v="25"/>
    <n v="505"/>
    <m/>
  </r>
  <r>
    <s v="MAASTRICHT MAERSK"/>
    <s v="Rotterdam"/>
    <d v="2024-10-19T16:17:00"/>
    <x v="97"/>
    <x v="3"/>
    <s v="MAERSK"/>
    <s v="MSKU0595440"/>
    <s v="LELYSTAD"/>
    <d v="2024-10-21T06:00:00"/>
    <d v="2024-10-21T21:37:00"/>
    <x v="1290"/>
    <d v="2024-10-21T22:00:00"/>
    <x v="0"/>
    <s v="NO"/>
    <n v="0"/>
    <n v="43"/>
    <x v="9"/>
    <d v="2024-10-21T21:37:00"/>
    <d v="1899-12-31T13:43:00"/>
    <n v="37.716666666674428"/>
    <x v="0"/>
    <x v="31"/>
    <n v="15"/>
    <s v="SI"/>
    <d v="1900-01-01T04:43:00"/>
    <n v="52.716666666674428"/>
    <d v="1899-12-30T00:37:00"/>
    <s v="SI"/>
    <n v="0.61666666658129543"/>
    <d v="1900-01-01T05:43:00"/>
    <n v="53.71666666661622"/>
    <x v="1"/>
    <d v="1899-12-30T21:00:00"/>
    <s v="NIGHT"/>
    <s v="MSKU0595440"/>
    <s v="MSI"/>
    <n v="530"/>
    <e v="#N/A"/>
    <n v="50"/>
    <n v="0"/>
    <n v="1"/>
    <s v="NIGHT"/>
    <s v="MSINIGHT"/>
    <n v="530"/>
    <n v="25"/>
    <n v="555"/>
    <m/>
  </r>
  <r>
    <s v="MAASTRICHT MAERSK"/>
    <s v="Rotterdam"/>
    <d v="2024-10-19T16:17:00"/>
    <x v="97"/>
    <x v="2"/>
    <s v="MAERSK"/>
    <s v="MSKU1239844"/>
    <s v="LELYSTAD"/>
    <d v="2024-10-21T06:00:00"/>
    <d v="2024-10-21T09:53:00"/>
    <x v="1270"/>
    <d v="2024-10-21T10:30:00"/>
    <x v="0"/>
    <s v="NO"/>
    <n v="0"/>
    <n v="43"/>
    <x v="9"/>
    <d v="2024-10-21T09:53:00"/>
    <d v="1899-12-31T13:43:00"/>
    <n v="37.716666666674428"/>
    <x v="0"/>
    <x v="6"/>
    <n v="3"/>
    <s v="SI"/>
    <d v="1899-12-31T16:43:00"/>
    <n v="40.716666666674428"/>
    <d v="1899-12-30T00:53:00"/>
    <s v="NO"/>
    <n v="0.88333333341870457"/>
    <d v="1899-12-31T18:13:00"/>
    <n v="42.216666666674428"/>
    <x v="0"/>
    <d v="1899-12-30T09:00:00"/>
    <s v="NO"/>
    <s v="MSKU1239844"/>
    <s v="OM TRANSPORT"/>
    <n v="475"/>
    <n v="110"/>
    <n v="50"/>
    <n v="0"/>
    <n v="1"/>
    <s v="WEEK"/>
    <s v="OM TRANSPORTWEEK"/>
    <n v="585"/>
    <n v="25"/>
    <n v="710"/>
    <n v="100"/>
  </r>
  <r>
    <s v="MAASTRICHT MAERSK"/>
    <s v="Rotterdam"/>
    <d v="2024-10-19T16:17:00"/>
    <x v="97"/>
    <x v="1"/>
    <s v="MAERSK"/>
    <s v="MSKU1409107"/>
    <s v="SIMEI LELYSTAD"/>
    <d v="2024-10-21T06:00:00"/>
    <d v="2024-10-21T20:10:00"/>
    <x v="1291"/>
    <d v="2024-10-21T20:20:00"/>
    <x v="0"/>
    <s v="NO"/>
    <n v="0"/>
    <n v="43"/>
    <x v="9"/>
    <d v="2024-10-21T20:10:00"/>
    <d v="1899-12-31T13:43:00"/>
    <n v="37.716666666674428"/>
    <x v="0"/>
    <x v="66"/>
    <n v="12.500000000058208"/>
    <s v="SI"/>
    <d v="1900-01-01T02:13:00"/>
    <n v="50.216666666732635"/>
    <d v="1899-12-30T01:40:00"/>
    <s v="NO"/>
    <n v="1.6666666666860692"/>
    <d v="1900-01-01T04:03:00"/>
    <n v="52.049999999930151"/>
    <x v="1"/>
    <d v="1899-12-30T18:30:00"/>
    <s v="NO"/>
    <s v="MSKU1409107"/>
    <s v="LOGIX"/>
    <n v="530"/>
    <e v="#N/A"/>
    <n v="50"/>
    <n v="0"/>
    <n v="1"/>
    <s v="WEEK"/>
    <s v="LOGIXWEEK"/>
    <n v="530"/>
    <n v="25"/>
    <n v="655"/>
    <n v="100"/>
  </r>
  <r>
    <s v="MAASTRICHT MAERSK"/>
    <s v="Rotterdam"/>
    <d v="2024-10-19T16:17:00"/>
    <x v="97"/>
    <x v="0"/>
    <s v="MAERSK"/>
    <s v="MSKU1585528"/>
    <s v="SIMEI LELYSTAD"/>
    <d v="2024-10-21T06:00:00"/>
    <d v="2024-10-22T20:00:00"/>
    <x v="1292"/>
    <d v="2024-10-22T20:20:00"/>
    <x v="1"/>
    <s v="NO"/>
    <n v="0"/>
    <n v="43"/>
    <x v="9"/>
    <d v="2024-10-22T20:00:00"/>
    <d v="1899-12-31T13:43:00"/>
    <n v="37.716666666674428"/>
    <x v="0"/>
    <x v="96"/>
    <n v="38.000000000058208"/>
    <s v="NO"/>
    <d v="1900-01-02T03:43:00"/>
    <n v="75.716666666732635"/>
    <d v="1899-12-30T00:00:00"/>
    <s v="SI"/>
    <n v="0"/>
    <d v="1900-01-02T04:03:00"/>
    <n v="76.049999999930151"/>
    <x v="1"/>
    <d v="1899-12-30T20:00:00"/>
    <s v="NIGHT"/>
    <s v="MSKU1585528"/>
    <s v="CTU FLEVOKUST BV"/>
    <n v="380"/>
    <e v="#N/A"/>
    <n v="35"/>
    <n v="0"/>
    <n v="2"/>
    <s v="NIGHT"/>
    <s v="CTU FLEVOKUST BVNIGHT"/>
    <n v="380"/>
    <n v="0"/>
    <n v="480"/>
    <n v="100"/>
  </r>
  <r>
    <s v="MAASTRICHT MAERSK"/>
    <s v="Rotterdam"/>
    <d v="2024-10-19T16:17:00"/>
    <x v="97"/>
    <x v="0"/>
    <s v="MAERSK"/>
    <s v="MSKU4605103"/>
    <s v="XPO TALLER LELYSTAD"/>
    <d v="2024-10-21T06:00:00"/>
    <d v="2024-10-22T09:00:00"/>
    <x v="1266"/>
    <d v="2024-10-22T09:30:00"/>
    <x v="1"/>
    <s v="CLEANING"/>
    <n v="0"/>
    <n v="43"/>
    <x v="9"/>
    <d v="2024-10-22T09:00:00"/>
    <d v="1899-12-31T13:43:00"/>
    <n v="37.716666666674428"/>
    <x v="0"/>
    <x v="57"/>
    <n v="27"/>
    <s v="NO"/>
    <d v="1900-01-01T16:43:00"/>
    <n v="64.716666666674428"/>
    <d v="1899-12-30T00:00:00"/>
    <s v="SI"/>
    <n v="0"/>
    <d v="1900-01-01T17:13:00"/>
    <n v="65.216666666732635"/>
    <x v="1"/>
    <d v="1899-12-30T09:00:00"/>
    <s v="NO"/>
    <s v="MSKU4605103"/>
    <s v="CTU FLEVOKUST BV"/>
    <n v="380"/>
    <n v="100"/>
    <n v="35"/>
    <n v="0"/>
    <n v="2"/>
    <s v="WEEK"/>
    <s v="CTU FLEVOKUST BVWEEK"/>
    <n v="480"/>
    <n v="0"/>
    <n v="480"/>
    <m/>
  </r>
  <r>
    <s v="MAASTRICHT MAERSK"/>
    <s v="Rotterdam"/>
    <d v="2024-10-19T16:17:00"/>
    <x v="97"/>
    <x v="3"/>
    <s v="MAERSK"/>
    <s v="MSKU4609140"/>
    <s v="SIMEI LELYSTAD"/>
    <d v="2024-10-21T06:00:00"/>
    <d v="2024-10-21T09:40:00"/>
    <x v="1257"/>
    <d v="2024-10-21T09:50:00"/>
    <x v="0"/>
    <s v="NO"/>
    <n v="0"/>
    <n v="43"/>
    <x v="9"/>
    <d v="2024-10-21T09:40:00"/>
    <d v="1899-12-31T13:43:00"/>
    <n v="37.716666666674428"/>
    <x v="0"/>
    <x v="5"/>
    <n v="4.5"/>
    <s v="SI"/>
    <d v="1899-12-31T18:13:00"/>
    <n v="42.216666666674428"/>
    <d v="1899-12-30T00:00:00"/>
    <s v="SI"/>
    <n v="0"/>
    <d v="1899-12-31T17:33:00"/>
    <n v="41.549999999930151"/>
    <x v="0"/>
    <d v="1899-12-30T10:30:00"/>
    <s v="NO"/>
    <s v="MSKU4609140"/>
    <s v="MSI"/>
    <n v="480"/>
    <e v="#N/A"/>
    <n v="50"/>
    <n v="0"/>
    <n v="1"/>
    <s v="WEEK"/>
    <s v="MSIWEEK"/>
    <n v="480"/>
    <n v="25"/>
    <n v="505"/>
    <m/>
  </r>
  <r>
    <s v="MAASTRICHT MAERSK"/>
    <s v="Rotterdam"/>
    <d v="2024-10-19T16:17:00"/>
    <x v="97"/>
    <x v="0"/>
    <s v="MAERSK"/>
    <s v="MSKU4618841"/>
    <s v="SIMEI LELYSTAD"/>
    <d v="2024-10-21T06:00:00"/>
    <d v="2024-10-23T01:05:00"/>
    <x v="1276"/>
    <d v="2024-10-23T01:35:00"/>
    <x v="1"/>
    <s v="NO"/>
    <n v="0"/>
    <n v="43"/>
    <x v="9"/>
    <d v="2024-10-23T01:05:00"/>
    <d v="1899-12-31T13:43:00"/>
    <n v="37.716666666674428"/>
    <x v="0"/>
    <x v="81"/>
    <n v="42"/>
    <s v="NO"/>
    <d v="1900-01-02T07:43:00"/>
    <n v="79.716666666674428"/>
    <d v="1899-12-30T01:05:00"/>
    <s v="NO"/>
    <n v="1.0833333333721384"/>
    <d v="1900-01-02T09:18:00"/>
    <n v="81.299999999930151"/>
    <x v="1"/>
    <d v="1899-12-30T00:00:00"/>
    <s v="NIGHT"/>
    <s v="MSKU4618841"/>
    <s v="CTU FLEVOKUST BV"/>
    <n v="380"/>
    <e v="#N/A"/>
    <n v="35"/>
    <n v="0"/>
    <n v="3"/>
    <s v="NIGHT"/>
    <s v="CTU FLEVOKUST BVNIGHT"/>
    <n v="380"/>
    <n v="0"/>
    <n v="380"/>
    <m/>
  </r>
  <r>
    <s v="MAASTRICHT MAERSK"/>
    <s v="Rotterdam"/>
    <d v="2024-10-19T16:17:00"/>
    <x v="97"/>
    <x v="4"/>
    <s v="MAERSK"/>
    <s v="MSKU4635319"/>
    <s v="SIMEI LELYSTAD"/>
    <d v="2024-10-21T06:00:00"/>
    <d v="2024-10-21T20:10:00"/>
    <x v="1293"/>
    <d v="2024-10-21T20:20:00"/>
    <x v="0"/>
    <s v="NO"/>
    <n v="1"/>
    <n v="43"/>
    <x v="9"/>
    <d v="2024-10-21T20:10:00"/>
    <d v="1899-12-31T13:43:00"/>
    <n v="37.716666666674428"/>
    <x v="0"/>
    <x v="14"/>
    <n v="14.000000000058208"/>
    <s v="SI"/>
    <d v="1900-01-01T03:43:00"/>
    <n v="51.716666666732635"/>
    <d v="1899-12-30T00:10:00"/>
    <s v="SI"/>
    <n v="0.16666666668606922"/>
    <d v="1900-01-01T04:03:00"/>
    <n v="52.049999999930151"/>
    <x v="1"/>
    <d v="1899-12-30T20:00:00"/>
    <s v="NIGHT"/>
    <s v="MSKU4635319"/>
    <s v="AZOIA LOGISTICS"/>
    <n v="550"/>
    <e v="#N/A"/>
    <n v="45"/>
    <n v="45"/>
    <n v="1"/>
    <s v="NIGHT"/>
    <s v="AZOIA LOGISTICSNIGHT"/>
    <n v="595"/>
    <n v="25"/>
    <n v="620"/>
    <m/>
  </r>
  <r>
    <s v="MAASTRICHT MAERSK"/>
    <s v="Rotterdam"/>
    <d v="2024-10-19T16:17:00"/>
    <x v="97"/>
    <x v="0"/>
    <s v="MAERSK"/>
    <s v="MSKU4639314"/>
    <s v="SIMEI LELYSTAD"/>
    <d v="2024-10-21T06:00:00"/>
    <d v="2024-10-23T19:55:00"/>
    <x v="1294"/>
    <d v="2024-10-23T20:05:00"/>
    <x v="1"/>
    <s v="NO"/>
    <n v="1"/>
    <n v="43"/>
    <x v="9"/>
    <d v="2024-10-23T19:55:00"/>
    <d v="1899-12-31T13:43:00"/>
    <n v="37.716666666674428"/>
    <x v="0"/>
    <x v="146"/>
    <n v="62.000000000058208"/>
    <s v="NO"/>
    <d v="1900-01-03T03:43:00"/>
    <n v="99.716666666732635"/>
    <d v="1899-12-30T00:00:00"/>
    <s v="SI"/>
    <n v="0"/>
    <d v="1900-01-03T03:48:00"/>
    <n v="99.799999999988358"/>
    <x v="1"/>
    <d v="1899-12-30T20:00:00"/>
    <s v="NIGHT"/>
    <s v="MSKU4639314"/>
    <s v="CTU FLEVOKUST BV"/>
    <n v="380"/>
    <e v="#N/A"/>
    <n v="35"/>
    <n v="35"/>
    <n v="3"/>
    <s v="NIGHT"/>
    <s v="CTU FLEVOKUST BVNIGHT"/>
    <n v="415"/>
    <n v="0"/>
    <n v="415"/>
    <m/>
  </r>
  <r>
    <s v="MAASTRICHT MAERSK"/>
    <s v="Rotterdam"/>
    <d v="2024-10-19T16:17:00"/>
    <x v="97"/>
    <x v="2"/>
    <s v="MAERSK"/>
    <s v="MSKU4700158"/>
    <s v="LELYSTAD"/>
    <d v="2024-10-21T06:00:00"/>
    <d v="2024-10-22T08:19:00"/>
    <x v="1295"/>
    <d v="2024-10-22T10:45:00"/>
    <x v="0"/>
    <s v="NO"/>
    <n v="1"/>
    <n v="43"/>
    <x v="9"/>
    <d v="2024-10-22T08:19:00"/>
    <d v="1899-12-31T13:43:00"/>
    <n v="37.716666666674428"/>
    <x v="0"/>
    <x v="20"/>
    <n v="23.000000000058208"/>
    <s v="SI"/>
    <d v="1900-01-01T12:43:00"/>
    <n v="60.716666666732635"/>
    <d v="1899-12-30T03:19:00"/>
    <s v="NO"/>
    <n v="3.3166666666511446"/>
    <d v="1900-01-01T18:28:00"/>
    <n v="66.46666666661622"/>
    <x v="1"/>
    <d v="1899-12-30T05:00:00"/>
    <s v="NO"/>
    <s v="MSKU4700158"/>
    <s v="OM TRANSPORT"/>
    <n v="475"/>
    <e v="#N/A"/>
    <n v="50"/>
    <n v="50"/>
    <n v="2"/>
    <s v="WEEK"/>
    <s v="OM TRANSPORTWEEK"/>
    <n v="525"/>
    <n v="25"/>
    <n v="550"/>
    <m/>
  </r>
  <r>
    <s v="MAASTRICHT MAERSK"/>
    <s v="Rotterdam"/>
    <d v="2024-10-19T16:17:00"/>
    <x v="97"/>
    <x v="0"/>
    <s v="MAERSK"/>
    <s v="MSKU4703223"/>
    <s v="XPO TALLER LELYSTAD"/>
    <d v="2024-10-21T06:00:00"/>
    <d v="2024-10-23T10:56:00"/>
    <x v="1281"/>
    <d v="2024-10-23T11:30:00"/>
    <x v="1"/>
    <s v="NO"/>
    <n v="0"/>
    <n v="43"/>
    <x v="9"/>
    <d v="2024-10-23T10:56:00"/>
    <d v="1899-12-31T13:43:00"/>
    <n v="37.716666666674428"/>
    <x v="0"/>
    <x v="116"/>
    <n v="54"/>
    <s v="NO"/>
    <d v="1900-01-02T19:43:00"/>
    <n v="91.716666666674428"/>
    <d v="1899-12-30T00:00:00"/>
    <s v="SI"/>
    <n v="0"/>
    <d v="1900-01-02T19:13:00"/>
    <n v="91.21666666661622"/>
    <x v="1"/>
    <d v="1899-12-30T12:00:00"/>
    <s v="NO"/>
    <s v="MSKU4703223"/>
    <s v="CTU FLEVOKUST BV"/>
    <n v="380"/>
    <e v="#N/A"/>
    <n v="35"/>
    <n v="0"/>
    <n v="3"/>
    <s v="WEEK"/>
    <s v="CTU FLEVOKUST BVWEEK"/>
    <n v="380"/>
    <n v="0"/>
    <n v="380"/>
    <m/>
  </r>
  <r>
    <s v="MAASTRICHT MAERSK"/>
    <s v="Rotterdam"/>
    <d v="2024-10-19T16:17:00"/>
    <x v="97"/>
    <x v="2"/>
    <s v="MAERSK"/>
    <s v="MSKU4703326"/>
    <s v="SIMEI LELYSTAD"/>
    <d v="2024-10-21T06:00:00"/>
    <d v="2024-10-21T23:21:00"/>
    <x v="1295"/>
    <d v="2024-10-21T23:37:00"/>
    <x v="0"/>
    <s v="NO"/>
    <n v="0"/>
    <n v="43"/>
    <x v="9"/>
    <d v="2024-10-21T23:21:00"/>
    <d v="1899-12-31T13:43:00"/>
    <n v="37.716666666674428"/>
    <x v="0"/>
    <x v="20"/>
    <n v="23.000000000058208"/>
    <s v="SI"/>
    <d v="1900-01-01T12:43:00"/>
    <n v="60.716666666732635"/>
    <d v="1899-12-30T00:00:00"/>
    <s v="SI"/>
    <n v="0"/>
    <d v="1900-01-01T07:20:00"/>
    <n v="55.333333333313931"/>
    <x v="1"/>
    <d v="1899-12-30T05:00:00"/>
    <s v="NO"/>
    <s v="MSKU4703326"/>
    <s v="OM TRANSPORT"/>
    <n v="475"/>
    <e v="#N/A"/>
    <n v="50"/>
    <n v="0"/>
    <n v="2"/>
    <s v="WEEK"/>
    <s v="OM TRANSPORTWEEK"/>
    <n v="475"/>
    <n v="25"/>
    <n v="500"/>
    <m/>
  </r>
  <r>
    <s v="MAASTRICHT MAERSK"/>
    <s v="Rotterdam"/>
    <d v="2024-10-19T16:17:00"/>
    <x v="97"/>
    <x v="3"/>
    <s v="MAERSK"/>
    <s v="MSKU4726635"/>
    <s v="SIMEI LELYSTAD"/>
    <d v="2024-10-21T06:00:00"/>
    <d v="2024-10-22T06:00:00"/>
    <x v="1284"/>
    <d v="2024-10-22T06:10:00"/>
    <x v="0"/>
    <s v="NO"/>
    <n v="0"/>
    <n v="43"/>
    <x v="9"/>
    <d v="2024-10-22T06:00:00"/>
    <d v="1899-12-31T13:43:00"/>
    <n v="37.716666666674428"/>
    <x v="0"/>
    <x v="63"/>
    <n v="24"/>
    <s v="SI"/>
    <d v="1900-01-01T13:43:00"/>
    <n v="61.716666666674428"/>
    <d v="1899-12-30T00:00:00"/>
    <s v="SI"/>
    <n v="0"/>
    <d v="1900-01-01T13:53:00"/>
    <n v="61.883333333360497"/>
    <x v="1"/>
    <d v="1899-12-30T06:00:00"/>
    <s v="NO"/>
    <s v="MSKU4726635"/>
    <s v="MSI"/>
    <n v="480"/>
    <e v="#N/A"/>
    <n v="50"/>
    <n v="0"/>
    <n v="2"/>
    <s v="WEEK"/>
    <s v="MSIWEEK"/>
    <n v="480"/>
    <n v="25"/>
    <n v="505"/>
    <m/>
  </r>
  <r>
    <s v="MAASTRICHT MAERSK"/>
    <s v="Rotterdam"/>
    <d v="2024-10-19T16:17:00"/>
    <x v="97"/>
    <x v="2"/>
    <s v="MAERSK"/>
    <s v="MSKU4742195"/>
    <s v="SIMEI LELYSTAD"/>
    <d v="2024-10-21T06:00:00"/>
    <d v="2024-10-21T09:40:00"/>
    <x v="1296"/>
    <d v="2024-10-21T10:10:00"/>
    <x v="0"/>
    <s v="NO"/>
    <n v="0"/>
    <n v="43"/>
    <x v="9"/>
    <d v="2024-10-21T09:40:00"/>
    <d v="1899-12-31T13:43:00"/>
    <n v="37.716666666674428"/>
    <x v="0"/>
    <x v="166"/>
    <n v="3.0166666667209938"/>
    <s v="SI"/>
    <d v="1899-12-31T16:44:00"/>
    <n v="40.733333333395422"/>
    <d v="1899-12-30T00:39:00"/>
    <s v="SI"/>
    <n v="0.65000000002328306"/>
    <d v="1899-12-31T17:53:00"/>
    <n v="41.883333333302289"/>
    <x v="0"/>
    <d v="1899-12-30T09:01:00"/>
    <s v="NO"/>
    <s v="MSKU4742195"/>
    <s v="OM TRANSPORT"/>
    <n v="475"/>
    <e v="#N/A"/>
    <n v="50"/>
    <n v="0"/>
    <n v="1"/>
    <s v="WEEK"/>
    <s v="OM TRANSPORTWEEK"/>
    <n v="475"/>
    <n v="25"/>
    <n v="500"/>
    <m/>
  </r>
  <r>
    <s v="MAASTRICHT MAERSK"/>
    <s v="Rotterdam"/>
    <d v="2024-10-19T16:17:00"/>
    <x v="97"/>
    <x v="4"/>
    <s v="MAERSK"/>
    <s v="MSKU4755211"/>
    <s v="LELYSTAD"/>
    <d v="2024-10-21T06:00:00"/>
    <d v="2024-10-21T23:26:00"/>
    <x v="1279"/>
    <d v="2024-10-22T03:00:00"/>
    <x v="0"/>
    <s v="NO"/>
    <n v="1"/>
    <n v="43"/>
    <x v="9"/>
    <d v="2024-10-21T23:26:00"/>
    <d v="1899-12-31T13:43:00"/>
    <n v="37.716666666674428"/>
    <x v="0"/>
    <x v="4"/>
    <n v="17.000000000058208"/>
    <s v="SI"/>
    <d v="1900-01-01T06:43:00"/>
    <n v="54.716666666732635"/>
    <d v="1899-12-30T00:26:00"/>
    <s v="SI"/>
    <n v="0.43333333334885538"/>
    <d v="1900-01-01T10:43:00"/>
    <n v="58.716666666674428"/>
    <x v="1"/>
    <d v="1899-12-30T23:00:00"/>
    <s v="NIGHT"/>
    <s v="MSKU4755211"/>
    <s v="AZOIA LOGISTICS"/>
    <n v="550"/>
    <e v="#N/A"/>
    <n v="45"/>
    <n v="45"/>
    <n v="1"/>
    <s v="NIGHT"/>
    <s v="AZOIA LOGISTICSNIGHT"/>
    <n v="595"/>
    <n v="25"/>
    <n v="620"/>
    <m/>
  </r>
  <r>
    <s v="MAASTRICHT MAERSK"/>
    <s v="Rotterdam"/>
    <d v="2024-10-19T16:17:00"/>
    <x v="97"/>
    <x v="3"/>
    <s v="MAERSK"/>
    <s v="MSKU4768836"/>
    <s v="LELYSTAD"/>
    <d v="2024-10-21T06:00:00"/>
    <d v="2024-10-22T06:04:00"/>
    <x v="1297"/>
    <d v="2024-10-22T07:12:00"/>
    <x v="0"/>
    <s v="NO"/>
    <n v="1"/>
    <n v="43"/>
    <x v="9"/>
    <d v="2024-10-22T06:04:00"/>
    <d v="1899-12-31T13:43:00"/>
    <n v="37.716666666674428"/>
    <x v="0"/>
    <x v="12"/>
    <n v="18"/>
    <s v="SI"/>
    <d v="1900-01-01T07:43:00"/>
    <n v="55.716666666674428"/>
    <d v="1899-12-30T06:04:00"/>
    <s v="NO"/>
    <n v="6.0666666667093523"/>
    <d v="1900-01-01T14:55:00"/>
    <n v="62.916666666744277"/>
    <x v="1"/>
    <d v="1899-12-30T00:00:00"/>
    <s v="NIGHT"/>
    <s v="MSKU4768836"/>
    <s v="MSI"/>
    <n v="530"/>
    <e v="#N/A"/>
    <n v="50"/>
    <n v="50"/>
    <n v="2"/>
    <s v="NIGHT"/>
    <s v="MSINIGHT"/>
    <n v="580"/>
    <n v="25"/>
    <n v="605"/>
    <m/>
  </r>
  <r>
    <s v="MAASTRICHT MAERSK"/>
    <s v="Rotterdam"/>
    <d v="2024-10-19T16:17:00"/>
    <x v="97"/>
    <x v="0"/>
    <s v="MAERSK"/>
    <s v="MSKU4769410"/>
    <s v="XPO TALLER LELYSTAD"/>
    <d v="2024-10-21T06:00:00"/>
    <d v="2024-10-22T21:00:00"/>
    <x v="1298"/>
    <d v="2024-10-22T21:20:00"/>
    <x v="1"/>
    <s v="NO"/>
    <n v="1"/>
    <n v="43"/>
    <x v="9"/>
    <d v="2024-10-22T21:00:00"/>
    <d v="1899-12-31T13:43:00"/>
    <n v="37.716666666674428"/>
    <x v="0"/>
    <x v="50"/>
    <n v="39"/>
    <s v="NO"/>
    <d v="1900-01-02T04:43:00"/>
    <n v="76.716666666674428"/>
    <d v="1899-12-30T00:00:00"/>
    <s v="SI"/>
    <n v="0"/>
    <d v="1900-01-02T05:03:00"/>
    <n v="77.050000000046566"/>
    <x v="1"/>
    <d v="1899-12-30T21:00:00"/>
    <s v="NIGHT"/>
    <s v="MSKU4769410"/>
    <s v="CTU FLEVOKUST BV"/>
    <n v="380"/>
    <e v="#N/A"/>
    <n v="35"/>
    <n v="35"/>
    <n v="2"/>
    <s v="NIGHT"/>
    <s v="CTU FLEVOKUST BVNIGHT"/>
    <n v="415"/>
    <n v="0"/>
    <n v="415"/>
    <m/>
  </r>
  <r>
    <s v="MAASTRICHT MAERSK"/>
    <s v="Rotterdam"/>
    <d v="2024-10-19T16:17:00"/>
    <x v="97"/>
    <x v="2"/>
    <s v="MAERSK"/>
    <s v="MSKU4780256"/>
    <s v="SIMEI LELYSTAD"/>
    <d v="2024-10-21T06:00:00"/>
    <d v="2024-10-21T15:10:00"/>
    <x v="1277"/>
    <d v="2024-10-21T15:10:00"/>
    <x v="0"/>
    <s v="NO"/>
    <n v="0"/>
    <n v="43"/>
    <x v="9"/>
    <d v="2024-10-21T15:10:00"/>
    <d v="1899-12-31T13:43:00"/>
    <n v="37.716666666674428"/>
    <x v="0"/>
    <x v="87"/>
    <n v="9.5000000000582077"/>
    <s v="SI"/>
    <d v="1899-12-31T23:13:00"/>
    <n v="47.216666666732635"/>
    <d v="1899-12-30T00:00:00"/>
    <s v="SI"/>
    <n v="0"/>
    <d v="1899-12-31T22:53:00"/>
    <n v="46.883333333360497"/>
    <x v="0"/>
    <d v="1899-12-30T15:30:00"/>
    <s v="NO"/>
    <s v="MSKU4780256"/>
    <s v="OM TRANSPORT"/>
    <n v="475"/>
    <e v="#N/A"/>
    <n v="50"/>
    <n v="0"/>
    <n v="1"/>
    <s v="WEEK"/>
    <s v="OM TRANSPORTWEEK"/>
    <n v="475"/>
    <n v="25"/>
    <n v="500"/>
    <m/>
  </r>
  <r>
    <s v="MAASTRICHT MAERSK"/>
    <s v="Rotterdam"/>
    <d v="2024-10-19T16:17:00"/>
    <x v="97"/>
    <x v="0"/>
    <s v="MAERSK"/>
    <s v="MSKU4794481"/>
    <s v="LELYSTAD"/>
    <d v="2024-10-21T06:00:00"/>
    <d v="2024-10-22T13:15:00"/>
    <x v="1280"/>
    <d v="2024-10-22T13:25:00"/>
    <x v="1"/>
    <s v="NO"/>
    <n v="0"/>
    <n v="43"/>
    <x v="9"/>
    <d v="2024-10-22T13:15:00"/>
    <d v="1899-12-31T13:43:00"/>
    <n v="37.716666666674428"/>
    <x v="0"/>
    <x v="40"/>
    <n v="30"/>
    <s v="NO"/>
    <d v="1900-01-01T19:43:00"/>
    <n v="67.716666666674428"/>
    <d v="1899-12-30T01:15:00"/>
    <s v="NO"/>
    <n v="1.2500000000582077"/>
    <d v="1900-01-01T21:08:00"/>
    <n v="69.133333333418705"/>
    <x v="1"/>
    <d v="1899-12-30T12:00:00"/>
    <s v="NO"/>
    <s v="MSKU4794481"/>
    <s v="CTU FLEVOKUST BV"/>
    <n v="380"/>
    <e v="#N/A"/>
    <n v="35"/>
    <n v="0"/>
    <n v="2"/>
    <s v="WEEK"/>
    <s v="CTU FLEVOKUST BVWEEK"/>
    <n v="380"/>
    <n v="0"/>
    <n v="380"/>
    <m/>
  </r>
  <r>
    <s v="MAASTRICHT MAERSK"/>
    <s v="Rotterdam"/>
    <d v="2024-10-19T16:17:00"/>
    <x v="97"/>
    <x v="0"/>
    <s v="MAERSK"/>
    <s v="MSKU4815985"/>
    <s v="SIMEI LELYSTAD"/>
    <d v="2024-10-21T06:00:00"/>
    <d v="2024-10-23T06:05:00"/>
    <x v="1264"/>
    <d v="2024-10-23T06:15:00"/>
    <x v="1"/>
    <s v="NO"/>
    <n v="0"/>
    <n v="43"/>
    <x v="9"/>
    <d v="2024-10-23T06:05:00"/>
    <d v="1899-12-31T13:43:00"/>
    <n v="37.716666666674428"/>
    <x v="0"/>
    <x v="49"/>
    <n v="48"/>
    <s v="NO"/>
    <d v="1900-01-02T13:43:00"/>
    <n v="85.716666666674428"/>
    <d v="1899-12-30T00:05:00"/>
    <s v="SI"/>
    <n v="8.3333333255723119E-2"/>
    <d v="1900-01-02T13:58:00"/>
    <n v="85.96666666661622"/>
    <x v="1"/>
    <d v="1899-12-30T06:00:00"/>
    <s v="NO"/>
    <s v="MSKU4815985"/>
    <s v="CTU FLEVOKUST BV"/>
    <n v="380"/>
    <e v="#N/A"/>
    <n v="35"/>
    <n v="0"/>
    <n v="3"/>
    <s v="WEEK"/>
    <s v="CTU FLEVOKUST BVWEEK"/>
    <n v="380"/>
    <n v="0"/>
    <n v="380"/>
    <m/>
  </r>
  <r>
    <s v="MAASTRICHT MAERSK"/>
    <s v="Rotterdam"/>
    <d v="2024-10-19T16:17:00"/>
    <x v="97"/>
    <x v="2"/>
    <s v="MAERSK"/>
    <s v="MSKU7151684"/>
    <s v="LELYSTAD"/>
    <d v="2024-10-21T06:00:00"/>
    <d v="2024-10-21T05:59:00"/>
    <x v="1282"/>
    <d v="2024-10-21T07:23:00"/>
    <x v="0"/>
    <s v="NO"/>
    <n v="1"/>
    <n v="43"/>
    <x v="9"/>
    <d v="2024-10-21T05:59:00"/>
    <d v="1899-12-31T13:43:00"/>
    <n v="37.716666666674428"/>
    <x v="0"/>
    <x v="1"/>
    <n v="0"/>
    <s v="SI"/>
    <d v="1899-12-31T13:43:00"/>
    <n v="37.716666666674428"/>
    <d v="1899-12-30T00:00:00"/>
    <s v="SI"/>
    <n v="0"/>
    <d v="1899-12-31T15:06:00"/>
    <n v="39.099999999976717"/>
    <x v="0"/>
    <d v="1899-12-30T06:00:00"/>
    <s v="NO"/>
    <s v="MSKU7151684"/>
    <s v="OM TRANSPORT"/>
    <n v="475"/>
    <n v="110"/>
    <n v="50"/>
    <n v="50"/>
    <n v="1"/>
    <s v="WEEK"/>
    <s v="OM TRANSPORTWEEK"/>
    <n v="635"/>
    <n v="25"/>
    <n v="660"/>
    <m/>
  </r>
  <r>
    <s v="MAASTRICHT MAERSK"/>
    <s v="Rotterdam"/>
    <d v="2024-10-19T16:17:00"/>
    <x v="97"/>
    <x v="0"/>
    <s v="MAERSK"/>
    <s v="PONU7927382"/>
    <s v="SIMEI LELYSTAD"/>
    <d v="2024-10-21T06:00:00"/>
    <d v="2024-10-22T07:30:00"/>
    <x v="1299"/>
    <d v="2024-10-22T07:40:00"/>
    <x v="1"/>
    <s v="NO"/>
    <n v="1"/>
    <n v="43"/>
    <x v="9"/>
    <d v="2024-10-22T07:30:00"/>
    <d v="1899-12-31T13:43:00"/>
    <n v="37.716666666674428"/>
    <x v="0"/>
    <x v="41"/>
    <n v="25.5"/>
    <s v="NO"/>
    <d v="1900-01-01T15:13:00"/>
    <n v="63.216666666674428"/>
    <d v="1899-12-30T00:00:00"/>
    <s v="SI"/>
    <n v="0"/>
    <d v="1900-01-01T15:23:00"/>
    <n v="63.383333333360497"/>
    <x v="1"/>
    <d v="1899-12-30T07:30:00"/>
    <s v="NO"/>
    <s v="PONU7927382"/>
    <s v="CTU FLEVOKUST BV"/>
    <n v="380"/>
    <e v="#N/A"/>
    <n v="35"/>
    <n v="35"/>
    <n v="2"/>
    <s v="WEEK"/>
    <s v="CTU FLEVOKUST BVWEEK"/>
    <n v="415"/>
    <n v="0"/>
    <n v="415"/>
    <m/>
  </r>
  <r>
    <s v="MAASTRICHT MAERSK"/>
    <s v="Rotterdam"/>
    <d v="2024-10-19T16:17:00"/>
    <x v="97"/>
    <x v="0"/>
    <s v="MAERSK"/>
    <s v="PONU8220352"/>
    <s v="SIMEI LELYSTAD"/>
    <d v="2024-10-21T06:00:00"/>
    <d v="2024-10-22T15:40:00"/>
    <x v="1260"/>
    <d v="2024-10-22T15:50:00"/>
    <x v="1"/>
    <s v="NO"/>
    <n v="0"/>
    <n v="43"/>
    <x v="9"/>
    <d v="2024-10-22T15:40:00"/>
    <d v="1899-12-31T13:43:00"/>
    <n v="37.716666666674428"/>
    <x v="0"/>
    <x v="162"/>
    <n v="33.500000000058208"/>
    <s v="NO"/>
    <d v="1900-01-01T23:13:00"/>
    <n v="71.216666666732635"/>
    <d v="1899-12-30T00:10:00"/>
    <s v="SI"/>
    <n v="0.16666666668606922"/>
    <d v="1900-01-01T23:33:00"/>
    <n v="71.549999999930151"/>
    <x v="1"/>
    <d v="1899-12-30T15:30:00"/>
    <s v="NO"/>
    <s v="PONU8220352"/>
    <s v="CTU FLEVOKUST BV"/>
    <n v="380"/>
    <e v="#N/A"/>
    <n v="35"/>
    <n v="0"/>
    <n v="2"/>
    <s v="WEEK"/>
    <s v="CTU FLEVOKUST BVWEEK"/>
    <n v="380"/>
    <n v="0"/>
    <n v="380"/>
    <m/>
  </r>
  <r>
    <s v="MAASTRICHT MAERSK"/>
    <s v="Rotterdam"/>
    <d v="2024-10-19T16:17:00"/>
    <x v="97"/>
    <x v="0"/>
    <s v="MAERSK"/>
    <s v="TCKU7001268"/>
    <s v="SIMEI LELYSTAD"/>
    <d v="2024-10-21T06:00:00"/>
    <d v="2024-10-23T02:49:00"/>
    <x v="1300"/>
    <d v="2024-10-23T02:55:00"/>
    <x v="1"/>
    <s v="CLEANING"/>
    <n v="0"/>
    <n v="43"/>
    <x v="9"/>
    <d v="2024-10-23T02:49:00"/>
    <d v="1899-12-31T13:43:00"/>
    <n v="37.716666666674428"/>
    <x v="0"/>
    <x v="106"/>
    <n v="44.000000000058208"/>
    <s v="NO"/>
    <d v="1900-01-02T09:43:00"/>
    <n v="81.716666666732635"/>
    <d v="1899-12-30T00:49:00"/>
    <s v="NO"/>
    <n v="0.8166666665347293"/>
    <d v="1900-01-02T10:38:00"/>
    <n v="82.633333333418705"/>
    <x v="1"/>
    <d v="1899-12-30T02:00:00"/>
    <s v="NIGHT"/>
    <s v="TCKU7001268"/>
    <s v="CTU FLEVOKUST BV"/>
    <n v="380"/>
    <n v="100"/>
    <n v="35"/>
    <n v="0"/>
    <n v="3"/>
    <s v="NIGHT"/>
    <s v="CTU FLEVOKUST BVNIGHT"/>
    <n v="480"/>
    <n v="0"/>
    <n v="480"/>
    <m/>
  </r>
  <r>
    <s v="MAASTRICHT MAERSK"/>
    <s v="Rotterdam"/>
    <d v="2024-10-19T16:17:00"/>
    <x v="97"/>
    <x v="3"/>
    <s v="MAERSK"/>
    <s v="TCKU7548722"/>
    <s v="SIMEI LELYSTAD"/>
    <d v="2024-10-21T06:00:00"/>
    <d v="2024-10-21T12:30:00"/>
    <x v="1301"/>
    <d v="2024-10-21T12:45:00"/>
    <x v="0"/>
    <s v="NO"/>
    <n v="1"/>
    <n v="43"/>
    <x v="9"/>
    <d v="2024-10-21T12:30:00"/>
    <d v="1899-12-31T13:43:00"/>
    <n v="37.716666666674428"/>
    <x v="0"/>
    <x v="29"/>
    <n v="8.0000000000582077"/>
    <s v="SI"/>
    <d v="1899-12-31T21:43:00"/>
    <n v="45.716666666732635"/>
    <d v="1899-12-30T00:00:00"/>
    <s v="SI"/>
    <n v="0"/>
    <d v="1899-12-31T20:28:00"/>
    <n v="44.466666666674428"/>
    <x v="0"/>
    <d v="1899-12-30T14:00:00"/>
    <s v="NO"/>
    <s v="TCKU7548722"/>
    <s v="MSI"/>
    <n v="480"/>
    <e v="#N/A"/>
    <n v="50"/>
    <n v="50"/>
    <n v="1"/>
    <s v="WEEK"/>
    <s v="MSIWEEK"/>
    <n v="530"/>
    <n v="25"/>
    <n v="555"/>
    <m/>
  </r>
  <r>
    <s v="MAASTRICHT MAERSK"/>
    <s v="Rotterdam"/>
    <d v="2024-10-19T16:17:00"/>
    <x v="97"/>
    <x v="0"/>
    <s v="MAERSK"/>
    <s v="TCKU7717078"/>
    <s v="SIMEI LELYSTAD"/>
    <d v="2024-10-21T06:00:00"/>
    <d v="2024-10-22T16:57:00"/>
    <x v="1256"/>
    <d v="2024-10-22T17:05:00"/>
    <x v="1"/>
    <s v="NO"/>
    <n v="0"/>
    <n v="43"/>
    <x v="9"/>
    <d v="2024-10-22T16:57:00"/>
    <d v="1899-12-31T13:43:00"/>
    <n v="37.716666666674428"/>
    <x v="0"/>
    <x v="48"/>
    <n v="35.000000000058208"/>
    <s v="NO"/>
    <d v="1900-01-02T00:43:00"/>
    <n v="72.716666666732635"/>
    <d v="1899-12-30T00:00:00"/>
    <s v="SI"/>
    <n v="0"/>
    <d v="1900-01-02T00:48:00"/>
    <n v="72.799999999988358"/>
    <x v="1"/>
    <d v="1899-12-30T17:00:00"/>
    <s v="NO"/>
    <s v="TCKU7717078"/>
    <s v="CTU FLEVOKUST BV"/>
    <n v="380"/>
    <e v="#N/A"/>
    <n v="35"/>
    <n v="0"/>
    <n v="2"/>
    <s v="WEEK"/>
    <s v="CTU FLEVOKUST BVWEEK"/>
    <n v="380"/>
    <n v="0"/>
    <n v="380"/>
    <m/>
  </r>
  <r>
    <s v="MAASTRICHT MAERSK"/>
    <s v="Rotterdam"/>
    <d v="2024-10-19T16:17:00"/>
    <x v="97"/>
    <x v="0"/>
    <s v="MAERSK"/>
    <s v="TCKU7724689"/>
    <s v="SIMEI LELYSTAD"/>
    <d v="2024-10-21T06:00:00"/>
    <d v="2024-10-23T04:25:00"/>
    <x v="1302"/>
    <d v="2024-10-23T04:35:00"/>
    <x v="1"/>
    <s v="NO"/>
    <n v="0"/>
    <n v="43"/>
    <x v="9"/>
    <d v="2024-10-23T04:25:00"/>
    <d v="1899-12-31T13:43:00"/>
    <n v="37.716666666674428"/>
    <x v="0"/>
    <x v="130"/>
    <n v="45.999999999941792"/>
    <s v="NO"/>
    <d v="1900-01-02T11:43:00"/>
    <n v="83.71666666661622"/>
    <d v="1899-12-30T00:25:00"/>
    <s v="SI"/>
    <n v="0.41666666680248454"/>
    <d v="1900-01-02T12:18:00"/>
    <n v="84.299999999930151"/>
    <x v="1"/>
    <d v="1899-12-30T04:00:00"/>
    <s v="NIGHT"/>
    <s v="TCKU7724689"/>
    <s v="CTU FLEVOKUST BV"/>
    <n v="380"/>
    <e v="#N/A"/>
    <n v="35"/>
    <n v="0"/>
    <n v="3"/>
    <s v="NIGHT"/>
    <s v="CTU FLEVOKUST BVNIGHT"/>
    <n v="380"/>
    <n v="0"/>
    <n v="380"/>
    <m/>
  </r>
  <r>
    <s v="MAASTRICHT MAERSK"/>
    <s v="Rotterdam"/>
    <d v="2024-10-19T16:17:00"/>
    <x v="97"/>
    <x v="2"/>
    <s v="MAERSK"/>
    <s v="TCLU7988349"/>
    <s v="SIMEI LELYSTAD"/>
    <d v="2024-10-21T06:00:00"/>
    <d v="2024-10-21T07:10:00"/>
    <x v="1303"/>
    <d v="2024-10-21T09:20:00"/>
    <x v="0"/>
    <s v="NO"/>
    <n v="1"/>
    <n v="43"/>
    <x v="9"/>
    <d v="2024-10-21T07:10:00"/>
    <d v="1899-12-31T13:43:00"/>
    <n v="37.716666666674428"/>
    <x v="0"/>
    <x v="7"/>
    <n v="1.5"/>
    <s v="SI"/>
    <d v="1899-12-31T15:13:00"/>
    <n v="39.216666666674428"/>
    <d v="1899-12-30T00:00:00"/>
    <s v="SI"/>
    <n v="0"/>
    <d v="1899-12-31T17:03:00"/>
    <n v="41.050000000046566"/>
    <x v="0"/>
    <d v="1899-12-30T07:30:00"/>
    <s v="NO"/>
    <s v="TCLU7988349"/>
    <s v="OM TRANSPORT"/>
    <n v="475"/>
    <e v="#N/A"/>
    <n v="50"/>
    <n v="50"/>
    <n v="1"/>
    <s v="WEEK"/>
    <s v="OM TRANSPORTWEEK"/>
    <n v="525"/>
    <n v="25"/>
    <n v="550"/>
    <m/>
  </r>
  <r>
    <s v="MAASTRICHT MAERSK"/>
    <s v="Rotterdam"/>
    <d v="2024-10-19T16:17:00"/>
    <x v="97"/>
    <x v="0"/>
    <s v="MAERSK"/>
    <s v="TCLU9279830"/>
    <s v="SIMEI LELYSTAD"/>
    <d v="2024-10-21T06:00:00"/>
    <d v="2024-10-23T23:55:00"/>
    <x v="1304"/>
    <d v="2024-10-23T23:59:00"/>
    <x v="1"/>
    <s v="NO"/>
    <n v="0"/>
    <n v="43"/>
    <x v="9"/>
    <d v="2024-10-23T23:55:00"/>
    <d v="1899-12-31T13:43:00"/>
    <n v="37.716666666674428"/>
    <x v="0"/>
    <x v="167"/>
    <n v="66"/>
    <s v="NO"/>
    <d v="1900-01-03T07:43:00"/>
    <n v="103.71666666667443"/>
    <d v="1899-12-30T00:00:00"/>
    <s v="SI"/>
    <n v="0"/>
    <d v="1900-01-03T07:42:00"/>
    <n v="103.69999999995343"/>
    <x v="1"/>
    <d v="1899-12-30T00:00:00"/>
    <s v="NIGHT"/>
    <s v="TCLU9279830"/>
    <s v="CTU FLEVOKUST BV"/>
    <n v="380"/>
    <e v="#N/A"/>
    <n v="35"/>
    <n v="0"/>
    <n v="4"/>
    <s v="NIGHT"/>
    <s v="CTU FLEVOKUST BVNIGHT"/>
    <n v="380"/>
    <n v="0"/>
    <n v="380"/>
    <m/>
  </r>
  <r>
    <s v="MAASTRICHT MAERSK"/>
    <s v="Rotterdam"/>
    <d v="2024-10-19T16:17:00"/>
    <x v="97"/>
    <x v="0"/>
    <s v="MAERSK"/>
    <s v="TCNU2526330"/>
    <s v="SIMEI LELYSTAD"/>
    <d v="2024-10-21T06:00:00"/>
    <d v="2024-10-23T08:10:00"/>
    <x v="1305"/>
    <d v="2024-10-23T08:20:00"/>
    <x v="1"/>
    <s v="NO"/>
    <n v="0"/>
    <n v="43"/>
    <x v="9"/>
    <d v="2024-10-23T08:10:00"/>
    <d v="1899-12-31T13:43:00"/>
    <n v="37.716666666674428"/>
    <x v="0"/>
    <x v="133"/>
    <n v="50.000000000058208"/>
    <s v="NO"/>
    <d v="1900-01-02T15:43:00"/>
    <n v="87.716666666732635"/>
    <d v="1899-12-30T00:10:00"/>
    <s v="SI"/>
    <n v="0.16666666668606922"/>
    <d v="1900-01-02T16:03:00"/>
    <n v="88.049999999930151"/>
    <x v="1"/>
    <d v="1899-12-30T08:00:00"/>
    <s v="NO"/>
    <s v="TCNU2526330"/>
    <s v="CTU FLEVOKUST BV"/>
    <n v="380"/>
    <e v="#N/A"/>
    <n v="35"/>
    <n v="0"/>
    <n v="3"/>
    <s v="WEEK"/>
    <s v="CTU FLEVOKUST BVWEEK"/>
    <n v="380"/>
    <n v="0"/>
    <n v="380"/>
    <m/>
  </r>
  <r>
    <s v="MAASTRICHT MAERSK"/>
    <s v="Rotterdam"/>
    <d v="2024-10-19T16:17:00"/>
    <x v="97"/>
    <x v="1"/>
    <s v="MAERSK"/>
    <s v="TEMU0115746"/>
    <s v="SIMEI LELYSTAD"/>
    <d v="2024-10-21T06:00:00"/>
    <d v="2024-10-22T04:04:00"/>
    <x v="1306"/>
    <d v="2024-10-22T04:10:00"/>
    <x v="0"/>
    <s v="NO"/>
    <n v="1"/>
    <n v="43"/>
    <x v="9"/>
    <d v="2024-10-22T04:04:00"/>
    <d v="1899-12-31T13:43:00"/>
    <n v="37.716666666674428"/>
    <x v="0"/>
    <x v="21"/>
    <n v="21.999999999941792"/>
    <s v="SI"/>
    <d v="1900-01-01T11:43:00"/>
    <n v="59.71666666661622"/>
    <d v="1899-12-30T00:04:00"/>
    <s v="SI"/>
    <n v="6.6666666709352285E-2"/>
    <d v="1900-01-01T11:53:00"/>
    <n v="59.883333333302289"/>
    <x v="1"/>
    <d v="1899-12-30T04:00:00"/>
    <s v="NIGHT"/>
    <s v="TEMU0115746"/>
    <s v="LOGIX"/>
    <n v="530"/>
    <e v="#N/A"/>
    <n v="50"/>
    <n v="50"/>
    <n v="2"/>
    <s v="NIGHT"/>
    <s v="LOGIXNIGHT"/>
    <n v="580"/>
    <n v="25"/>
    <n v="605"/>
    <m/>
  </r>
  <r>
    <s v="MAASTRICHT MAERSK"/>
    <s v="Rotterdam"/>
    <d v="2024-10-19T16:17:00"/>
    <x v="97"/>
    <x v="3"/>
    <s v="MAERSK"/>
    <s v="TEMU6109340"/>
    <s v="SIMEI LELYSTAD"/>
    <d v="2024-10-21T06:00:00"/>
    <d v="2024-10-21T06:55:00"/>
    <x v="1303"/>
    <d v="2024-10-21T06:55:00"/>
    <x v="0"/>
    <s v="NO"/>
    <n v="0"/>
    <n v="43"/>
    <x v="9"/>
    <d v="2024-10-21T06:55:00"/>
    <d v="1899-12-31T13:43:00"/>
    <n v="37.716666666674428"/>
    <x v="0"/>
    <x v="7"/>
    <n v="1.5"/>
    <s v="SI"/>
    <d v="1899-12-31T15:13:00"/>
    <n v="39.216666666674428"/>
    <d v="1899-12-30T00:00:00"/>
    <s v="SI"/>
    <n v="0"/>
    <d v="1899-12-31T14:38:00"/>
    <n v="38.633333333360497"/>
    <x v="0"/>
    <d v="1899-12-30T07:30:00"/>
    <s v="NO"/>
    <s v="TEMU6109340"/>
    <s v="MSI"/>
    <n v="480"/>
    <e v="#N/A"/>
    <n v="50"/>
    <n v="0"/>
    <n v="1"/>
    <s v="WEEK"/>
    <s v="MSIWEEK"/>
    <n v="480"/>
    <n v="25"/>
    <n v="505"/>
    <m/>
  </r>
  <r>
    <s v="MAASTRICHT MAERSK"/>
    <s v="Rotterdam"/>
    <d v="2024-10-19T16:17:00"/>
    <x v="97"/>
    <x v="2"/>
    <s v="MAERSK"/>
    <s v="TGHU7957347"/>
    <s v="LELYSTAD"/>
    <d v="2024-10-21T06:00:00"/>
    <d v="2024-10-21T09:47:00"/>
    <x v="1307"/>
    <d v="2024-10-21T10:20:00"/>
    <x v="0"/>
    <s v="NO"/>
    <n v="0"/>
    <n v="43"/>
    <x v="9"/>
    <d v="2024-10-21T09:47:00"/>
    <d v="1899-12-31T13:43:00"/>
    <n v="37.716666666674428"/>
    <x v="0"/>
    <x v="2"/>
    <n v="3.9999999999417923"/>
    <s v="SI"/>
    <d v="1899-12-31T17:43:00"/>
    <n v="41.71666666661622"/>
    <d v="1899-12-30T00:00:00"/>
    <s v="SI"/>
    <n v="0"/>
    <d v="1899-12-31T18:03:00"/>
    <n v="42.049999999988358"/>
    <x v="0"/>
    <d v="1899-12-30T10:00:00"/>
    <s v="NO"/>
    <s v="TGHU7957347"/>
    <s v="OM TRANSPORT"/>
    <n v="475"/>
    <e v="#N/A"/>
    <n v="50"/>
    <n v="0"/>
    <n v="1"/>
    <s v="WEEK"/>
    <s v="OM TRANSPORTWEEK"/>
    <n v="475"/>
    <n v="25"/>
    <n v="500"/>
    <m/>
  </r>
  <r>
    <s v="MAASTRICHT MAERSK"/>
    <s v="Rotterdam"/>
    <d v="2024-10-19T16:17:00"/>
    <x v="97"/>
    <x v="2"/>
    <s v="MAERSK"/>
    <s v="TRHU4063536"/>
    <s v="LELYSTAD"/>
    <d v="2024-10-21T06:00:00"/>
    <d v="2024-10-21T14:02:00"/>
    <x v="1301"/>
    <d v="2024-10-21T15:18:00"/>
    <x v="0"/>
    <s v="NO"/>
    <n v="0"/>
    <n v="43"/>
    <x v="9"/>
    <d v="2024-10-21T14:02:00"/>
    <d v="1899-12-31T13:43:00"/>
    <n v="37.716666666674428"/>
    <x v="0"/>
    <x v="29"/>
    <n v="8.0000000000582077"/>
    <s v="SI"/>
    <d v="1899-12-31T21:43:00"/>
    <n v="45.716666666732635"/>
    <d v="1899-12-30T00:02:00"/>
    <s v="SI"/>
    <n v="3.3333333267364651E-2"/>
    <d v="1899-12-31T23:01:00"/>
    <n v="47.016666666604578"/>
    <x v="0"/>
    <d v="1899-12-30T14:00:00"/>
    <s v="NO"/>
    <s v="TRHU4063536"/>
    <s v="OM TRANSPORT"/>
    <n v="475"/>
    <e v="#N/A"/>
    <n v="50"/>
    <n v="0"/>
    <n v="1"/>
    <s v="WEEK"/>
    <s v="OM TRANSPORTWEEK"/>
    <n v="475"/>
    <n v="25"/>
    <n v="500"/>
    <m/>
  </r>
  <r>
    <s v="MAASTRICHT MAERSK"/>
    <s v="Rotterdam"/>
    <d v="2024-10-19T16:17:00"/>
    <x v="97"/>
    <x v="3"/>
    <s v="MAERSK"/>
    <s v="TRHU8281140"/>
    <s v="SIMEI LELYSTAD"/>
    <d v="2024-10-21T06:00:00"/>
    <d v="2024-10-21T16:59:00"/>
    <x v="1291"/>
    <d v="2024-10-21T17:10:00"/>
    <x v="0"/>
    <s v="NO"/>
    <n v="1"/>
    <n v="43"/>
    <x v="9"/>
    <d v="2024-10-21T16:59:00"/>
    <d v="1899-12-31T13:43:00"/>
    <n v="37.716666666674428"/>
    <x v="0"/>
    <x v="66"/>
    <n v="12.500000000058208"/>
    <s v="SI"/>
    <d v="1900-01-01T02:13:00"/>
    <n v="50.216666666732635"/>
    <d v="1899-12-30T00:00:00"/>
    <s v="SI"/>
    <n v="0"/>
    <d v="1900-01-01T00:53:00"/>
    <n v="48.883333333418705"/>
    <x v="1"/>
    <d v="1899-12-30T18:30:00"/>
    <s v="NO"/>
    <s v="TRHU8281140"/>
    <s v="MSI"/>
    <n v="480"/>
    <e v="#N/A"/>
    <n v="50"/>
    <n v="50"/>
    <n v="1"/>
    <s v="WEEK"/>
    <s v="MSIWEEK"/>
    <n v="530"/>
    <n v="25"/>
    <n v="555"/>
    <m/>
  </r>
  <r>
    <s v="MAASTRICHT MAERSK"/>
    <s v="Rotterdam"/>
    <d v="2024-10-19T16:17:00"/>
    <x v="97"/>
    <x v="0"/>
    <s v="MAERSK"/>
    <s v="UETU2979559"/>
    <s v="SIMEI LELYSTAD"/>
    <d v="2024-10-21T06:00:00"/>
    <d v="2024-10-22T07:25:00"/>
    <x v="1299"/>
    <d v="2024-10-22T07:25:00"/>
    <x v="1"/>
    <s v="NO"/>
    <n v="0"/>
    <n v="43"/>
    <x v="9"/>
    <d v="2024-10-22T07:25:00"/>
    <d v="1899-12-31T13:43:00"/>
    <n v="37.716666666674428"/>
    <x v="0"/>
    <x v="41"/>
    <n v="25.5"/>
    <s v="NO"/>
    <d v="1900-01-01T15:13:00"/>
    <n v="63.216666666674428"/>
    <d v="1899-12-30T00:00:00"/>
    <s v="SI"/>
    <n v="0"/>
    <d v="1900-01-01T15:08:00"/>
    <n v="63.133333333418705"/>
    <x v="1"/>
    <d v="1899-12-30T07:30:00"/>
    <s v="NO"/>
    <s v="UETU2979559"/>
    <s v="CTU FLEVOKUST BV"/>
    <n v="380"/>
    <e v="#N/A"/>
    <n v="35"/>
    <n v="0"/>
    <n v="2"/>
    <s v="WEEK"/>
    <s v="CTU FLEVOKUST BVWEEK"/>
    <n v="380"/>
    <n v="0"/>
    <n v="380"/>
    <m/>
  </r>
  <r>
    <s v="MAERSK GUATEMALA"/>
    <s v="Rotterdam"/>
    <d v="2024-10-24T16:24:00"/>
    <x v="98"/>
    <x v="3"/>
    <s v="MAERSK"/>
    <s v="HASU1369638"/>
    <s v="SIMEI LELYSTAD"/>
    <d v="2024-10-25T21:00:00"/>
    <d v="2024-10-28T05:22:00"/>
    <x v="1308"/>
    <d v="2024-10-28T05:30:00"/>
    <x v="0"/>
    <s v="NO"/>
    <n v="0"/>
    <n v="44"/>
    <x v="9"/>
    <d v="2024-10-28T05:22:00"/>
    <d v="1899-12-31T04:36:00"/>
    <n v="28.599999999976717"/>
    <x v="0"/>
    <x v="55"/>
    <n v="57"/>
    <s v="NO"/>
    <d v="1900-01-02T13:36:00"/>
    <n v="85.599999999976717"/>
    <d v="1899-12-30T00:00:00"/>
    <s v="SI"/>
    <n v="0"/>
    <d v="1900-01-02T13:06:00"/>
    <n v="85.099999999918509"/>
    <x v="1"/>
    <d v="1899-12-30T06:00:00"/>
    <s v="NO"/>
    <s v="HASU1369638"/>
    <s v="MSI"/>
    <n v="480"/>
    <e v="#N/A"/>
    <n v="50"/>
    <n v="0"/>
    <n v="1"/>
    <s v="WEEK"/>
    <s v="MSIWEEK"/>
    <n v="480"/>
    <n v="25"/>
    <n v="505"/>
    <m/>
  </r>
  <r>
    <s v="MAERSK GUATEMALA"/>
    <s v="Rotterdam"/>
    <d v="2024-10-24T16:24:00"/>
    <x v="98"/>
    <x v="3"/>
    <s v="MAERSK"/>
    <s v="HASU4153600"/>
    <s v="LELYSTAD"/>
    <d v="2024-10-25T21:00:00"/>
    <d v="2024-10-26T13:00:00"/>
    <x v="1309"/>
    <d v="2024-10-26T13:20:00"/>
    <x v="0"/>
    <s v="NO"/>
    <n v="0"/>
    <n v="43"/>
    <x v="9"/>
    <d v="2024-10-26T13:00:00"/>
    <d v="1899-12-31T04:36:00"/>
    <n v="28.599999999976717"/>
    <x v="0"/>
    <x v="16"/>
    <n v="15.999999999941792"/>
    <s v="SI"/>
    <d v="1899-12-31T20:36:00"/>
    <n v="44.599999999918509"/>
    <d v="1899-12-30T00:00:00"/>
    <s v="SI"/>
    <n v="0"/>
    <d v="1899-12-31T20:56:00"/>
    <n v="44.933333333290648"/>
    <x v="0"/>
    <d v="1899-12-30T13:00:00"/>
    <s v="NO"/>
    <s v="HASU4153600"/>
    <s v="MSI"/>
    <n v="500"/>
    <e v="#N/A"/>
    <n v="50"/>
    <n v="0"/>
    <n v="6"/>
    <s v="SATURDAY"/>
    <s v="MSISATURDAY"/>
    <n v="500"/>
    <n v="25"/>
    <n v="525"/>
    <m/>
  </r>
  <r>
    <s v="MAERSK GUATEMALA"/>
    <s v="Rotterdam"/>
    <d v="2024-10-24T16:24:00"/>
    <x v="98"/>
    <x v="2"/>
    <s v="MAERSK"/>
    <s v="MAEU9248905"/>
    <s v="LELYSTAD"/>
    <d v="2024-10-25T21:00:00"/>
    <d v="2024-10-25T17:43:00"/>
    <x v="1310"/>
    <d v="2024-10-25T18:00:00"/>
    <x v="0"/>
    <s v="NO"/>
    <n v="1"/>
    <n v="43"/>
    <x v="9"/>
    <d v="2024-10-25T17:43:00"/>
    <d v="1899-12-31T04:36:00"/>
    <n v="28.599999999976717"/>
    <x v="0"/>
    <x v="1"/>
    <n v="0"/>
    <s v="SI"/>
    <d v="1899-12-31T04:36:00"/>
    <n v="28.599999999976717"/>
    <d v="1899-12-30T00:00:00"/>
    <s v="SI"/>
    <n v="0"/>
    <d v="1899-12-31T01:36:00"/>
    <n v="25.599999999976717"/>
    <x v="0"/>
    <d v="1899-12-30T21:00:00"/>
    <s v="NIGHT"/>
    <s v="MAEU9248905"/>
    <s v="OM TRANSPORT"/>
    <n v="475"/>
    <e v="#N/A"/>
    <n v="50"/>
    <n v="50"/>
    <n v="5"/>
    <s v="NIGHT"/>
    <s v="OM TRANSPORTNIGHT"/>
    <n v="525"/>
    <n v="25"/>
    <n v="550"/>
    <m/>
  </r>
  <r>
    <s v="MAERSK GUATEMALA"/>
    <s v="Rotterdam"/>
    <d v="2024-10-24T16:24:00"/>
    <x v="98"/>
    <x v="3"/>
    <s v="MAERSK"/>
    <s v="MAEU9249666"/>
    <s v="LELYSTAD"/>
    <d v="2024-10-25T21:00:00"/>
    <d v="2024-10-26T00:50:00"/>
    <x v="1311"/>
    <d v="2024-10-26T01:05:00"/>
    <x v="0"/>
    <s v="NO"/>
    <n v="0"/>
    <n v="43"/>
    <x v="9"/>
    <d v="2024-10-26T00:50:00"/>
    <d v="1899-12-31T04:36:00"/>
    <n v="28.599999999976717"/>
    <x v="0"/>
    <x v="2"/>
    <n v="3.9999999999417923"/>
    <s v="SI"/>
    <d v="1899-12-31T08:36:00"/>
    <n v="32.599999999918509"/>
    <d v="1899-12-30T00:00:00"/>
    <s v="SI"/>
    <n v="0"/>
    <d v="1899-12-31T08:41:00"/>
    <n v="32.683333333348855"/>
    <x v="0"/>
    <d v="1899-12-30T01:00:00"/>
    <s v="NIGHT"/>
    <s v="MAEU9249666"/>
    <s v="MSI"/>
    <n v="530"/>
    <e v="#N/A"/>
    <n v="50"/>
    <n v="0"/>
    <n v="6"/>
    <s v="NIGHT"/>
    <s v="MSINIGHT"/>
    <n v="530"/>
    <n v="25"/>
    <n v="555"/>
    <m/>
  </r>
  <r>
    <s v="MAERSK GUATEMALA"/>
    <s v="Rotterdam"/>
    <d v="2024-10-24T16:24:00"/>
    <x v="98"/>
    <x v="3"/>
    <s v="MAERSK"/>
    <s v="MRKU0920229"/>
    <s v="LELYSTAD"/>
    <d v="2024-10-25T21:00:00"/>
    <d v="2024-10-26T07:51:00"/>
    <x v="1312"/>
    <d v="2024-10-26T08:19:00"/>
    <x v="0"/>
    <s v="NO"/>
    <n v="0"/>
    <n v="43"/>
    <x v="9"/>
    <d v="2024-10-26T07:51:00"/>
    <d v="1899-12-31T04:36:00"/>
    <n v="28.599999999976717"/>
    <x v="0"/>
    <x v="17"/>
    <n v="11.000000000058208"/>
    <s v="SI"/>
    <d v="1899-12-31T15:36:00"/>
    <n v="39.600000000034925"/>
    <d v="1899-12-30T00:00:00"/>
    <s v="SI"/>
    <n v="0"/>
    <d v="1899-12-31T15:55:00"/>
    <n v="39.916666666686069"/>
    <x v="0"/>
    <d v="1899-12-30T08:00:00"/>
    <s v="NO"/>
    <s v="MRKU0920229"/>
    <s v="MSI"/>
    <n v="500"/>
    <e v="#N/A"/>
    <n v="50"/>
    <n v="0"/>
    <n v="6"/>
    <s v="SATURDAY"/>
    <s v="MSISATURDAY"/>
    <n v="500"/>
    <n v="25"/>
    <n v="525"/>
    <m/>
  </r>
  <r>
    <s v="MAERSK GUATEMALA"/>
    <s v="Rotterdam"/>
    <d v="2024-10-24T16:24:00"/>
    <x v="98"/>
    <x v="3"/>
    <s v="MAERSK"/>
    <s v="MSKU0227303"/>
    <s v="LELYSTAD"/>
    <d v="2024-10-25T21:00:00"/>
    <d v="2024-10-26T13:28:00"/>
    <x v="1313"/>
    <d v="2024-10-26T13:40:00"/>
    <x v="0"/>
    <s v="NO"/>
    <n v="0"/>
    <n v="43"/>
    <x v="9"/>
    <d v="2024-10-26T13:28:00"/>
    <d v="1899-12-31T04:36:00"/>
    <n v="28.599999999976717"/>
    <x v="0"/>
    <x v="52"/>
    <n v="18.999999999941792"/>
    <s v="SI"/>
    <d v="1899-12-31T23:36:00"/>
    <n v="47.599999999918509"/>
    <d v="1899-12-30T00:00:00"/>
    <s v="SI"/>
    <n v="0"/>
    <d v="1899-12-31T21:16:00"/>
    <n v="45.266666666662786"/>
    <x v="0"/>
    <d v="1899-12-30T16:00:00"/>
    <s v="NO"/>
    <s v="MSKU0227303"/>
    <s v="MSI"/>
    <n v="500"/>
    <e v="#N/A"/>
    <n v="50"/>
    <n v="0"/>
    <n v="6"/>
    <s v="SATURDAY"/>
    <s v="MSISATURDAY"/>
    <n v="500"/>
    <n v="25"/>
    <n v="525"/>
    <m/>
  </r>
  <r>
    <s v="MAERSK GUATEMALA"/>
    <s v="Rotterdam"/>
    <d v="2024-10-24T16:24:00"/>
    <x v="98"/>
    <x v="1"/>
    <s v="MAERSK"/>
    <s v="MSKU0930065"/>
    <s v="LELYSTAD"/>
    <d v="2024-10-25T21:00:00"/>
    <d v="2024-10-26T09:47:00"/>
    <x v="1314"/>
    <d v="2024-10-26T10:10:00"/>
    <x v="0"/>
    <s v="NO"/>
    <n v="0"/>
    <n v="43"/>
    <x v="9"/>
    <d v="2024-10-26T09:47:00"/>
    <d v="1899-12-31T04:36:00"/>
    <n v="28.599999999976717"/>
    <x v="0"/>
    <x v="13"/>
    <n v="12.999999999941792"/>
    <s v="SI"/>
    <d v="1899-12-31T17:36:00"/>
    <n v="41.599999999918509"/>
    <d v="1899-12-30T00:00:00"/>
    <s v="SI"/>
    <n v="0"/>
    <d v="1899-12-31T17:46:00"/>
    <n v="41.766666666604578"/>
    <x v="0"/>
    <d v="1899-12-30T10:00:00"/>
    <s v="NO"/>
    <s v="MSKU0930065"/>
    <s v="LOGIX"/>
    <n v="530"/>
    <e v="#N/A"/>
    <n v="50"/>
    <n v="0"/>
    <n v="6"/>
    <s v="SATURDAY"/>
    <s v="LOGIXSATURDAY"/>
    <n v="530"/>
    <n v="25"/>
    <n v="555"/>
    <m/>
  </r>
  <r>
    <s v="MAERSK GUATEMALA"/>
    <s v="Rotterdam"/>
    <d v="2024-10-24T16:24:00"/>
    <x v="98"/>
    <x v="2"/>
    <s v="MAERSK"/>
    <s v="MSKU4824539"/>
    <s v="LELYSTAD"/>
    <d v="2024-10-25T21:00:00"/>
    <d v="2024-10-25T19:48:00"/>
    <x v="1315"/>
    <d v="2024-10-25T20:15:00"/>
    <x v="0"/>
    <s v="NO"/>
    <n v="0"/>
    <n v="43"/>
    <x v="9"/>
    <d v="2024-10-25T19:48:00"/>
    <d v="1899-12-31T04:36:00"/>
    <n v="28.599999999976717"/>
    <x v="0"/>
    <x v="3"/>
    <n v="2.0000000000582077"/>
    <s v="SI"/>
    <d v="1899-12-31T06:36:00"/>
    <n v="30.600000000034925"/>
    <d v="1899-12-30T00:00:00"/>
    <s v="SI"/>
    <n v="0"/>
    <d v="1899-12-31T03:51:00"/>
    <n v="27.849999999976717"/>
    <x v="0"/>
    <d v="1899-12-30T23:00:00"/>
    <s v="NIGHT"/>
    <s v="MSKU4824539"/>
    <s v="OM TRANSPORT"/>
    <n v="475"/>
    <e v="#N/A"/>
    <n v="50"/>
    <n v="0"/>
    <n v="5"/>
    <s v="NIGHT"/>
    <s v="OM TRANSPORTNIGHT"/>
    <n v="475"/>
    <n v="25"/>
    <n v="500"/>
    <m/>
  </r>
  <r>
    <s v="MAERSK GUATEMALA"/>
    <s v="Rotterdam"/>
    <d v="2024-10-24T16:24:00"/>
    <x v="98"/>
    <x v="3"/>
    <s v="MAERSK"/>
    <s v="SEKU6902161"/>
    <s v="LELYSTAD"/>
    <d v="2024-10-25T21:00:00"/>
    <d v="2024-10-26T02:59:00"/>
    <x v="1316"/>
    <d v="2024-10-26T04:00:00"/>
    <x v="0"/>
    <s v="NO"/>
    <n v="0"/>
    <n v="43"/>
    <x v="9"/>
    <d v="2024-10-26T02:59:00"/>
    <d v="1899-12-31T04:36:00"/>
    <n v="28.599999999976717"/>
    <x v="0"/>
    <x v="8"/>
    <n v="6"/>
    <s v="SI"/>
    <d v="1899-12-31T10:36:00"/>
    <n v="34.599999999976717"/>
    <d v="1899-12-30T00:00:00"/>
    <s v="SI"/>
    <n v="0"/>
    <d v="1899-12-31T11:36:00"/>
    <n v="35.599999999918509"/>
    <x v="0"/>
    <d v="1899-12-30T03:00:00"/>
    <s v="NIGHT"/>
    <s v="SEKU6902161"/>
    <s v="MSI"/>
    <n v="530"/>
    <e v="#N/A"/>
    <n v="50"/>
    <n v="0"/>
    <n v="6"/>
    <s v="NIGHT"/>
    <s v="MSINIGHT"/>
    <n v="530"/>
    <n v="25"/>
    <n v="555"/>
    <m/>
  </r>
  <r>
    <s v="MAERSK GUATEMALA"/>
    <s v="Rotterdam"/>
    <d v="2024-10-24T16:24:00"/>
    <x v="98"/>
    <x v="3"/>
    <s v="MAERSK"/>
    <s v="SUDU8695243"/>
    <s v="LELYSTAD"/>
    <d v="2024-10-25T21:00:00"/>
    <d v="2024-10-26T05:00:00"/>
    <x v="1317"/>
    <d v="2024-10-26T05:25:00"/>
    <x v="0"/>
    <s v="NO"/>
    <n v="0"/>
    <n v="43"/>
    <x v="9"/>
    <d v="2024-10-26T05:00:00"/>
    <d v="1899-12-31T04:36:00"/>
    <n v="28.599999999976717"/>
    <x v="0"/>
    <x v="29"/>
    <n v="8.0000000000582077"/>
    <s v="SI"/>
    <d v="1899-12-31T12:36:00"/>
    <n v="36.600000000034925"/>
    <d v="1899-12-30T00:00:00"/>
    <s v="SI"/>
    <n v="0"/>
    <d v="1899-12-31T13:01:00"/>
    <n v="37.016666666662786"/>
    <x v="0"/>
    <d v="1899-12-30T05:00:00"/>
    <s v="NO"/>
    <s v="SUDU8695243"/>
    <s v="MSI"/>
    <n v="500"/>
    <e v="#N/A"/>
    <n v="50"/>
    <n v="0"/>
    <n v="6"/>
    <s v="SATURDAY"/>
    <s v="MSISATURDAY"/>
    <n v="500"/>
    <n v="25"/>
    <n v="525"/>
    <m/>
  </r>
  <r>
    <s v="MAERSK GUATEMALA"/>
    <s v="Rotterdam"/>
    <d v="2024-10-24T16:24:00"/>
    <x v="98"/>
    <x v="1"/>
    <s v="MAERSK"/>
    <s v="TCKU7700075"/>
    <s v="LELYSTAD"/>
    <d v="2024-10-25T21:00:00"/>
    <d v="2024-10-26T11:08:00"/>
    <x v="1318"/>
    <d v="2024-10-26T15:40:00"/>
    <x v="0"/>
    <s v="NO"/>
    <n v="0"/>
    <n v="43"/>
    <x v="9"/>
    <d v="2024-10-26T11:08:00"/>
    <d v="1899-12-31T04:36:00"/>
    <n v="28.599999999976717"/>
    <x v="0"/>
    <x v="21"/>
    <n v="21.999999999941792"/>
    <s v="SI"/>
    <d v="1900-01-01T02:36:00"/>
    <n v="50.599999999918509"/>
    <d v="1899-12-30T00:00:00"/>
    <s v="SI"/>
    <n v="0"/>
    <d v="1899-12-31T23:16:00"/>
    <n v="47.266666666720994"/>
    <x v="0"/>
    <d v="1899-12-30T19:00:00"/>
    <s v="NO"/>
    <s v="TCKU7700075"/>
    <s v="LOGIX"/>
    <n v="530"/>
    <e v="#N/A"/>
    <n v="50"/>
    <n v="0"/>
    <n v="6"/>
    <s v="SATURDAY"/>
    <s v="LOGIXSATURDAY"/>
    <n v="530"/>
    <n v="25"/>
    <n v="555"/>
    <m/>
  </r>
  <r>
    <s v="MAGLEBY MAERSK"/>
    <s v="Rotterdam"/>
    <d v="2024-10-26T14:28:00"/>
    <x v="99"/>
    <x v="0"/>
    <s v="MAERSK"/>
    <s v="MAEU9181530"/>
    <s v="SIMEI LELYSTAD"/>
    <d v="2024-10-27T23:00:00"/>
    <d v="2024-10-28T10:00:00"/>
    <x v="1319"/>
    <d v="2024-10-28T10:10:00"/>
    <x v="0"/>
    <s v="NO"/>
    <n v="0"/>
    <n v="44"/>
    <x v="9"/>
    <d v="2024-10-28T10:00:00"/>
    <d v="1899-12-31T08:32:00"/>
    <n v="32.53333333338378"/>
    <x v="0"/>
    <x v="17"/>
    <n v="10.999999999883585"/>
    <s v="SI"/>
    <d v="1899-12-31T19:32:00"/>
    <n v="43.533333333267365"/>
    <d v="1899-12-30T00:00:00"/>
    <s v="SI"/>
    <n v="0"/>
    <d v="1899-12-31T19:42:00"/>
    <n v="43.699999999953434"/>
    <x v="0"/>
    <d v="1899-12-30T10:00:00"/>
    <s v="NO"/>
    <s v="MAEU9181530"/>
    <s v="CTU FLEVOKUST BV"/>
    <n v="520"/>
    <e v="#N/A"/>
    <n v="35"/>
    <n v="0"/>
    <n v="1"/>
    <s v="WEEK"/>
    <s v="CTU FLEVOKUST BVWEEK"/>
    <n v="520"/>
    <n v="0"/>
    <n v="520"/>
    <m/>
  </r>
  <r>
    <s v="MAGLEBY MAERSK"/>
    <s v="Rotterdam"/>
    <d v="2024-10-26T14:28:00"/>
    <x v="99"/>
    <x v="2"/>
    <s v="MAERSK"/>
    <s v="CAAU6613014"/>
    <s v="LELYSTAD"/>
    <d v="2024-10-27T23:00:00"/>
    <d v="2024-10-28T10:37:00"/>
    <x v="1320"/>
    <d v="2024-10-28T12:30:00"/>
    <x v="0"/>
    <s v="NO"/>
    <n v="0"/>
    <n v="44"/>
    <x v="9"/>
    <d v="2024-10-28T10:37:00"/>
    <d v="1899-12-31T08:32:00"/>
    <n v="32.53333333338378"/>
    <x v="0"/>
    <x v="14"/>
    <n v="13.999999999883585"/>
    <s v="SI"/>
    <d v="1899-12-31T22:32:00"/>
    <n v="46.533333333267365"/>
    <d v="1899-12-30T00:00:00"/>
    <s v="SI"/>
    <n v="0"/>
    <d v="1899-12-31T22:02:00"/>
    <n v="46.03333333338378"/>
    <x v="0"/>
    <d v="1899-12-30T13:00:00"/>
    <s v="NO"/>
    <s v="CAAU6613014"/>
    <s v="OM TRANSPORT"/>
    <n v="475"/>
    <e v="#N/A"/>
    <n v="50"/>
    <n v="0"/>
    <n v="1"/>
    <s v="WEEK"/>
    <s v="OM TRANSPORTWEEK"/>
    <n v="475"/>
    <n v="25"/>
    <n v="500"/>
    <m/>
  </r>
  <r>
    <s v="MAGLEBY MAERSK"/>
    <s v="Rotterdam"/>
    <d v="2024-10-26T14:28:00"/>
    <x v="99"/>
    <x v="0"/>
    <s v="MAERSK"/>
    <s v="MVIU0010431"/>
    <s v="SIMEI LELYSTAD"/>
    <d v="2024-10-27T23:00:00"/>
    <d v="2024-10-29T05:55:00"/>
    <x v="1321"/>
    <d v="2024-10-29T06:10:00"/>
    <x v="1"/>
    <s v="NO"/>
    <n v="0"/>
    <n v="44"/>
    <x v="9"/>
    <d v="2024-10-29T05:55:00"/>
    <d v="1899-12-31T08:32:00"/>
    <n v="32.53333333338378"/>
    <x v="0"/>
    <x v="11"/>
    <n v="30.999999999941792"/>
    <s v="NO"/>
    <d v="1900-01-01T15:32:00"/>
    <n v="63.533333333325572"/>
    <d v="1899-12-30T00:00:00"/>
    <s v="SI"/>
    <n v="0"/>
    <d v="1900-01-01T15:42:00"/>
    <n v="63.700000000011642"/>
    <x v="1"/>
    <d v="1899-12-30T06:00:00"/>
    <s v="NO"/>
    <s v="MVIU0010431"/>
    <s v="CTU FLEVOKUST BV"/>
    <n v="380"/>
    <e v="#N/A"/>
    <n v="35"/>
    <n v="0"/>
    <n v="2"/>
    <s v="WEEK"/>
    <s v="CTU FLEVOKUST BVWEEK"/>
    <n v="380"/>
    <n v="0"/>
    <n v="380"/>
    <m/>
  </r>
  <r>
    <s v="MAGLEBY MAERSK"/>
    <s v="Rotterdam"/>
    <d v="2024-10-26T14:28:00"/>
    <x v="99"/>
    <x v="2"/>
    <s v="MAERSK"/>
    <s v="CAAU8566462"/>
    <s v="SIMEI LELYSTAD"/>
    <d v="2024-10-27T23:00:00"/>
    <d v="2024-10-28T14:00:00"/>
    <x v="1322"/>
    <d v="2024-10-28T14:05:00"/>
    <x v="0"/>
    <s v="NO"/>
    <n v="1"/>
    <n v="44"/>
    <x v="9"/>
    <d v="2024-10-28T14:00:00"/>
    <d v="1899-12-31T08:32:00"/>
    <n v="32.53333333338378"/>
    <x v="0"/>
    <x v="31"/>
    <n v="15"/>
    <s v="SI"/>
    <d v="1899-12-31T23:32:00"/>
    <n v="47.53333333338378"/>
    <d v="1899-12-30T00:00:00"/>
    <s v="SI"/>
    <n v="0"/>
    <d v="1899-12-31T23:37:00"/>
    <n v="47.616666666639503"/>
    <x v="0"/>
    <d v="1899-12-30T14:00:00"/>
    <s v="NO"/>
    <s v="CAAU8566462"/>
    <s v="OM TRANSPORT"/>
    <n v="475"/>
    <e v="#N/A"/>
    <n v="50"/>
    <n v="50"/>
    <n v="1"/>
    <s v="WEEK"/>
    <s v="OM TRANSPORTWEEK"/>
    <n v="525"/>
    <n v="25"/>
    <n v="550"/>
    <m/>
  </r>
  <r>
    <s v="MAGLEBY MAERSK"/>
    <s v="Rotterdam"/>
    <d v="2024-10-26T14:28:00"/>
    <x v="99"/>
    <x v="0"/>
    <s v="MAERSK"/>
    <s v="MAEU9193720"/>
    <s v="SIMEI LELYSTAD"/>
    <d v="2024-10-27T23:00:00"/>
    <d v="2024-10-29T06:00:00"/>
    <x v="1321"/>
    <d v="2024-10-29T06:12:00"/>
    <x v="1"/>
    <s v="NO"/>
    <n v="1"/>
    <n v="44"/>
    <x v="9"/>
    <d v="2024-10-29T06:00:00"/>
    <d v="1899-12-31T08:32:00"/>
    <n v="32.53333333338378"/>
    <x v="0"/>
    <x v="11"/>
    <n v="30.999999999941792"/>
    <s v="NO"/>
    <d v="1900-01-01T15:32:00"/>
    <n v="63.533333333325572"/>
    <d v="1899-12-30T00:00:00"/>
    <s v="SI"/>
    <n v="0"/>
    <d v="1900-01-01T15:44:00"/>
    <n v="63.733333333279006"/>
    <x v="1"/>
    <d v="1899-12-30T06:00:00"/>
    <s v="NO"/>
    <s v="MAEU9193720"/>
    <s v="CTU FLEVOKUST BV"/>
    <n v="380"/>
    <e v="#N/A"/>
    <n v="35"/>
    <n v="35"/>
    <n v="2"/>
    <s v="WEEK"/>
    <s v="CTU FLEVOKUST BVWEEK"/>
    <n v="415"/>
    <n v="0"/>
    <n v="415"/>
    <m/>
  </r>
  <r>
    <s v="MAGLEBY MAERSK"/>
    <s v="Rotterdam"/>
    <d v="2024-10-26T14:28:00"/>
    <x v="99"/>
    <x v="3"/>
    <s v="MAERSK"/>
    <s v="CAAU9043830"/>
    <s v="SIMEI LELYSTAD"/>
    <d v="2024-10-27T23:00:00"/>
    <d v="2024-10-28T20:21:00"/>
    <x v="1323"/>
    <d v="2024-10-28T20:27:00"/>
    <x v="0"/>
    <s v="NO"/>
    <n v="0"/>
    <n v="44"/>
    <x v="9"/>
    <d v="2024-10-28T20:21:00"/>
    <d v="1899-12-31T08:32:00"/>
    <n v="32.53333333338378"/>
    <x v="0"/>
    <x v="20"/>
    <n v="22.999999999883585"/>
    <s v="SI"/>
    <d v="1900-01-01T07:32:00"/>
    <n v="55.533333333267365"/>
    <d v="1899-12-30T00:00:00"/>
    <s v="SI"/>
    <n v="0"/>
    <d v="1900-01-01T05:59:00"/>
    <n v="53.983333333279006"/>
    <x v="1"/>
    <d v="1899-12-30T22:00:00"/>
    <s v="NIGHT"/>
    <s v="CAAU9043830"/>
    <s v="MSI"/>
    <n v="530"/>
    <e v="#N/A"/>
    <n v="50"/>
    <n v="0"/>
    <n v="1"/>
    <s v="NIGHT"/>
    <s v="MSINIGHT"/>
    <n v="530"/>
    <n v="25"/>
    <n v="555"/>
    <m/>
  </r>
  <r>
    <s v="MAGLEBY MAERSK"/>
    <s v="Rotterdam"/>
    <d v="2024-10-26T14:28:00"/>
    <x v="99"/>
    <x v="0"/>
    <s v="MAERSK"/>
    <s v="TGBU6656542"/>
    <s v="LELYSTAD"/>
    <d v="2024-10-27T23:00:00"/>
    <d v="2024-10-29T07:05:00"/>
    <x v="1324"/>
    <d v="2024-10-29T07:30:00"/>
    <x v="1"/>
    <s v="NO"/>
    <n v="0"/>
    <n v="44"/>
    <x v="9"/>
    <d v="2024-10-29T07:05:00"/>
    <d v="1899-12-31T08:32:00"/>
    <n v="32.53333333338378"/>
    <x v="0"/>
    <x v="51"/>
    <n v="33"/>
    <s v="NO"/>
    <d v="1900-01-01T17:32:00"/>
    <n v="65.53333333338378"/>
    <d v="1899-12-30T00:00:00"/>
    <s v="SI"/>
    <n v="0"/>
    <d v="1900-01-01T17:02:00"/>
    <n v="65.033333333325572"/>
    <x v="1"/>
    <d v="1899-12-30T08:00:00"/>
    <s v="NO"/>
    <s v="TGBU6656542"/>
    <s v="CTU FLEVOKUST BV"/>
    <n v="380"/>
    <e v="#N/A"/>
    <n v="35"/>
    <n v="0"/>
    <n v="2"/>
    <s v="WEEK"/>
    <s v="CTU FLEVOKUST BVWEEK"/>
    <n v="380"/>
    <n v="0"/>
    <n v="380"/>
    <m/>
  </r>
  <r>
    <s v="MAGLEBY MAERSK"/>
    <s v="Rotterdam"/>
    <d v="2024-10-26T14:28:00"/>
    <x v="99"/>
    <x v="3"/>
    <s v="MAERSK"/>
    <s v="CIPU5051570"/>
    <s v="LELYSTAD"/>
    <d v="2024-10-27T23:00:00"/>
    <d v="2024-10-28T09:41:00"/>
    <x v="1319"/>
    <d v="2024-10-28T10:30:00"/>
    <x v="0"/>
    <s v="NO"/>
    <n v="0"/>
    <n v="44"/>
    <x v="9"/>
    <d v="2024-10-28T09:41:00"/>
    <d v="1899-12-31T08:32:00"/>
    <n v="32.53333333338378"/>
    <x v="0"/>
    <x v="17"/>
    <n v="10.999999999883585"/>
    <s v="SI"/>
    <d v="1899-12-31T19:32:00"/>
    <n v="43.533333333267365"/>
    <d v="1899-12-30T00:00:00"/>
    <s v="SI"/>
    <n v="0"/>
    <d v="1899-12-31T20:02:00"/>
    <n v="44.033333333325572"/>
    <x v="0"/>
    <d v="1899-12-30T10:00:00"/>
    <s v="NO"/>
    <s v="CIPU5051570"/>
    <s v="MSI"/>
    <n v="480"/>
    <n v="120"/>
    <n v="50"/>
    <n v="0"/>
    <n v="1"/>
    <s v="WEEK"/>
    <s v="MSIWEEK"/>
    <n v="600"/>
    <n v="25"/>
    <n v="625"/>
    <m/>
  </r>
  <r>
    <s v="MAGLEBY MAERSK"/>
    <s v="Rotterdam"/>
    <d v="2024-10-26T14:28:00"/>
    <x v="99"/>
    <x v="0"/>
    <s v="MAERSK"/>
    <s v="MRKU3966820"/>
    <s v="SIMEI LELYSTAD"/>
    <d v="2024-10-27T23:00:00"/>
    <d v="2024-10-29T08:00:00"/>
    <x v="1324"/>
    <d v="2024-10-29T08:20:00"/>
    <x v="1"/>
    <s v="NO"/>
    <n v="0"/>
    <n v="44"/>
    <x v="9"/>
    <d v="2024-10-29T08:00:00"/>
    <d v="1899-12-31T08:32:00"/>
    <n v="32.53333333338378"/>
    <x v="0"/>
    <x v="51"/>
    <n v="33"/>
    <s v="NO"/>
    <d v="1900-01-01T17:32:00"/>
    <n v="65.53333333338378"/>
    <d v="1899-12-30T00:00:00"/>
    <s v="SI"/>
    <n v="0"/>
    <d v="1900-01-01T17:52:00"/>
    <n v="65.866666666581295"/>
    <x v="1"/>
    <d v="1899-12-30T08:00:00"/>
    <s v="NO"/>
    <s v="MRKU3966820"/>
    <s v="CTU FLEVOKUST BV"/>
    <n v="380"/>
    <e v="#N/A"/>
    <n v="35"/>
    <n v="0"/>
    <n v="2"/>
    <s v="WEEK"/>
    <s v="CTU FLEVOKUST BVWEEK"/>
    <n v="380"/>
    <n v="0"/>
    <n v="380"/>
    <m/>
  </r>
  <r>
    <s v="MAGLEBY MAERSK"/>
    <s v="Rotterdam"/>
    <d v="2024-10-26T14:28:00"/>
    <x v="99"/>
    <x v="0"/>
    <s v="MAERSK"/>
    <s v="CIPU5219220"/>
    <s v="SIMEI LELYSTAD"/>
    <d v="2024-10-27T23:00:00"/>
    <d v="2024-10-29T08:00:00"/>
    <x v="1324"/>
    <d v="2024-10-29T08:10:00"/>
    <x v="1"/>
    <s v="NO"/>
    <n v="0"/>
    <n v="44"/>
    <x v="9"/>
    <d v="2024-10-29T08:00:00"/>
    <d v="1899-12-31T08:32:00"/>
    <n v="32.53333333338378"/>
    <x v="0"/>
    <x v="51"/>
    <n v="33"/>
    <s v="NO"/>
    <d v="1900-01-01T17:32:00"/>
    <n v="65.53333333338378"/>
    <d v="1899-12-30T00:00:00"/>
    <s v="SI"/>
    <n v="0"/>
    <d v="1900-01-01T17:42:00"/>
    <n v="65.700000000069849"/>
    <x v="1"/>
    <d v="1899-12-30T08:00:00"/>
    <s v="NO"/>
    <s v="CIPU5219220"/>
    <s v="CTU FLEVOKUST BV"/>
    <n v="380"/>
    <e v="#N/A"/>
    <n v="35"/>
    <n v="0"/>
    <n v="2"/>
    <s v="WEEK"/>
    <s v="CTU FLEVOKUST BVWEEK"/>
    <n v="380"/>
    <n v="0"/>
    <n v="380"/>
    <m/>
  </r>
  <r>
    <s v="MAGLEBY MAERSK"/>
    <s v="Rotterdam"/>
    <d v="2024-10-26T14:28:00"/>
    <x v="99"/>
    <x v="3"/>
    <s v="MAERSK"/>
    <s v="GAOU7115790"/>
    <s v="LELYSTAD"/>
    <d v="2024-10-27T23:00:00"/>
    <d v="2024-10-28T06:22:00"/>
    <x v="1325"/>
    <d v="2024-10-28T07:17:00"/>
    <x v="0"/>
    <s v="CLEANING"/>
    <n v="0"/>
    <n v="44"/>
    <x v="9"/>
    <d v="2024-10-28T06:22:00"/>
    <d v="1899-12-31T08:32:00"/>
    <n v="32.53333333338378"/>
    <x v="0"/>
    <x v="29"/>
    <n v="7.9999999998835847"/>
    <s v="SI"/>
    <d v="1899-12-31T16:32:00"/>
    <n v="40.533333333267365"/>
    <d v="1899-12-30T00:00:00"/>
    <s v="SI"/>
    <n v="0"/>
    <d v="1899-12-31T16:49:00"/>
    <n v="40.816666666651145"/>
    <x v="0"/>
    <d v="1899-12-30T07:00:00"/>
    <s v="NO"/>
    <s v="GAOU7115790"/>
    <s v="MSI"/>
    <n v="480"/>
    <n v="120"/>
    <n v="50"/>
    <n v="0"/>
    <n v="1"/>
    <s v="WEEK"/>
    <s v="MSIWEEK"/>
    <n v="600"/>
    <n v="25"/>
    <n v="625"/>
    <m/>
  </r>
  <r>
    <s v="MAGLEBY MAERSK"/>
    <s v="Rotterdam"/>
    <d v="2024-10-26T14:28:00"/>
    <x v="99"/>
    <x v="3"/>
    <s v="MAERSK"/>
    <s v="GAOU7145413"/>
    <s v="SIMEI LELYSTAD"/>
    <d v="2024-10-27T23:00:00"/>
    <d v="2024-10-29T03:57:00"/>
    <x v="1326"/>
    <d v="2024-10-29T04:05:00"/>
    <x v="0"/>
    <s v="NO"/>
    <n v="0"/>
    <n v="44"/>
    <x v="9"/>
    <d v="2024-10-29T03:57:00"/>
    <d v="1899-12-31T08:32:00"/>
    <n v="32.53333333338378"/>
    <x v="0"/>
    <x v="58"/>
    <n v="28.999999999883585"/>
    <s v="NO"/>
    <d v="1900-01-01T13:32:00"/>
    <n v="61.533333333267365"/>
    <d v="1899-12-30T00:00:00"/>
    <s v="SI"/>
    <n v="0"/>
    <d v="1900-01-01T13:37:00"/>
    <n v="61.616666666697711"/>
    <x v="1"/>
    <d v="1899-12-30T04:00:00"/>
    <s v="NIGHT"/>
    <s v="GAOU7145413"/>
    <s v="MSI"/>
    <n v="530"/>
    <e v="#N/A"/>
    <n v="50"/>
    <n v="0"/>
    <n v="2"/>
    <s v="NIGHT"/>
    <s v="MSINIGHT"/>
    <n v="530"/>
    <n v="25"/>
    <n v="555"/>
    <m/>
  </r>
  <r>
    <s v="MAGLEBY MAERSK"/>
    <s v="Rotterdam"/>
    <d v="2024-10-26T14:28:00"/>
    <x v="99"/>
    <x v="1"/>
    <s v="MAERSK"/>
    <s v="GAOU7383670"/>
    <s v="SIMEI LELYSTAD"/>
    <d v="2024-10-27T23:00:00"/>
    <d v="2024-10-28T16:16:00"/>
    <x v="1327"/>
    <d v="2024-10-28T16:22:00"/>
    <x v="0"/>
    <s v="NO"/>
    <n v="0"/>
    <n v="44"/>
    <x v="9"/>
    <d v="2024-10-28T16:16:00"/>
    <d v="1899-12-31T08:32:00"/>
    <n v="32.53333333338378"/>
    <x v="0"/>
    <x v="52"/>
    <n v="18.999999999941792"/>
    <s v="SI"/>
    <d v="1900-01-01T03:32:00"/>
    <n v="51.533333333325572"/>
    <d v="1899-12-30T00:00:00"/>
    <s v="SI"/>
    <n v="0"/>
    <d v="1900-01-01T01:54:00"/>
    <n v="49.899999999906868"/>
    <x v="1"/>
    <d v="1899-12-30T18:00:00"/>
    <s v="NO"/>
    <s v="GAOU7383670"/>
    <s v="LOGIX"/>
    <n v="530"/>
    <e v="#N/A"/>
    <n v="50"/>
    <n v="0"/>
    <n v="1"/>
    <s v="WEEK"/>
    <s v="LOGIXWEEK"/>
    <n v="530"/>
    <n v="25"/>
    <n v="555"/>
    <m/>
  </r>
  <r>
    <s v="MAGLEBY MAERSK"/>
    <s v="Rotterdam"/>
    <d v="2024-10-26T14:28:00"/>
    <x v="99"/>
    <x v="0"/>
    <s v="MAERSK"/>
    <s v="MSKU4773811"/>
    <s v="LELYSTAD"/>
    <d v="2024-10-27T23:00:00"/>
    <d v="2024-10-29T09:46:00"/>
    <x v="1328"/>
    <d v="2024-10-29T10:00:00"/>
    <x v="1"/>
    <s v="CLEANING"/>
    <n v="0"/>
    <n v="44"/>
    <x v="9"/>
    <d v="2024-10-29T09:46:00"/>
    <d v="1899-12-31T08:32:00"/>
    <n v="32.53333333338378"/>
    <x v="0"/>
    <x v="48"/>
    <n v="34.999999999883585"/>
    <s v="NO"/>
    <d v="1900-01-01T19:32:00"/>
    <n v="67.533333333267365"/>
    <d v="1899-12-30T00:00:00"/>
    <s v="SI"/>
    <n v="0"/>
    <d v="1900-01-01T19:32:00"/>
    <n v="67.533333333267365"/>
    <x v="1"/>
    <d v="1899-12-30T10:00:00"/>
    <s v="NO"/>
    <s v="MSKU4773811"/>
    <s v="CTU FLEVOKUST BV"/>
    <n v="380"/>
    <n v="100"/>
    <n v="35"/>
    <n v="0"/>
    <n v="2"/>
    <s v="WEEK"/>
    <s v="CTU FLEVOKUST BVWEEK"/>
    <n v="480"/>
    <n v="0"/>
    <n v="480"/>
    <m/>
  </r>
  <r>
    <s v="MAGLEBY MAERSK"/>
    <s v="Rotterdam"/>
    <d v="2024-10-26T14:28:00"/>
    <x v="99"/>
    <x v="0"/>
    <s v="MAERSK"/>
    <s v="MSKU4775373"/>
    <s v="SIMEI LELYSTAD"/>
    <d v="2024-10-27T23:00:00"/>
    <d v="2024-10-29T09:46:00"/>
    <x v="1328"/>
    <d v="2024-10-29T09:55:00"/>
    <x v="1"/>
    <s v="NO"/>
    <n v="0"/>
    <n v="44"/>
    <x v="9"/>
    <d v="2024-10-29T09:46:00"/>
    <d v="1899-12-31T08:32:00"/>
    <n v="32.53333333338378"/>
    <x v="0"/>
    <x v="48"/>
    <n v="34.999999999883585"/>
    <s v="NO"/>
    <d v="1900-01-01T19:32:00"/>
    <n v="67.533333333267365"/>
    <d v="1899-12-30T00:00:00"/>
    <s v="SI"/>
    <n v="0"/>
    <d v="1900-01-01T19:27:00"/>
    <n v="67.450000000011642"/>
    <x v="1"/>
    <d v="1899-12-30T10:00:00"/>
    <s v="NO"/>
    <s v="MSKU4775373"/>
    <s v="CTU FLEVOKUST BV"/>
    <n v="380"/>
    <e v="#N/A"/>
    <n v="35"/>
    <n v="0"/>
    <n v="2"/>
    <s v="WEEK"/>
    <s v="CTU FLEVOKUST BVWEEK"/>
    <n v="380"/>
    <n v="0"/>
    <n v="380"/>
    <m/>
  </r>
  <r>
    <s v="MAGLEBY MAERSK"/>
    <s v="Rotterdam"/>
    <d v="2024-10-26T14:28:00"/>
    <x v="99"/>
    <x v="3"/>
    <s v="MAERSK"/>
    <s v="HASU4523639"/>
    <s v="SIMEI LELYSTAD"/>
    <d v="2024-10-27T13:00:00"/>
    <d v="2024-10-27T13:00:00"/>
    <x v="1329"/>
    <d v="2024-10-27T13:33:00"/>
    <x v="0"/>
    <s v="NO"/>
    <n v="0"/>
    <n v="43"/>
    <x v="9"/>
    <d v="2024-10-27T13:00:00"/>
    <d v="1899-12-30T22:32:00"/>
    <n v="22.533333333267365"/>
    <x v="0"/>
    <x v="1"/>
    <n v="0"/>
    <s v="SI"/>
    <d v="1899-12-30T22:32:00"/>
    <n v="22.533333333267365"/>
    <d v="1899-12-30T00:00:00"/>
    <s v="SI"/>
    <n v="0"/>
    <d v="1899-12-30T23:05:00"/>
    <n v="23.083333333313931"/>
    <x v="0"/>
    <d v="1899-12-30T13:00:00"/>
    <s v="NO"/>
    <s v="HASU4523639"/>
    <s v="MSI"/>
    <n v="500"/>
    <e v="#N/A"/>
    <n v="50"/>
    <n v="0"/>
    <n v="7"/>
    <s v="SUNDAY"/>
    <s v="MSISUNDAY"/>
    <n v="500"/>
    <n v="25"/>
    <n v="525"/>
    <m/>
  </r>
  <r>
    <s v="MAGLEBY MAERSK"/>
    <s v="Rotterdam"/>
    <d v="2024-10-26T14:28:00"/>
    <x v="99"/>
    <x v="2"/>
    <s v="MAERSK"/>
    <s v="HASU4869257"/>
    <s v="XPO TALLER LELYSTAD"/>
    <d v="2024-10-27T23:00:00"/>
    <d v="2024-10-28T07:20:00"/>
    <x v="1330"/>
    <d v="2024-10-28T07:20:00"/>
    <x v="0"/>
    <s v="NO"/>
    <n v="0"/>
    <n v="44"/>
    <x v="9"/>
    <d v="2024-10-28T07:20:00"/>
    <d v="1899-12-31T08:32:00"/>
    <n v="32.53333333338378"/>
    <x v="0"/>
    <x v="19"/>
    <n v="9"/>
    <s v="SI"/>
    <d v="1899-12-31T17:32:00"/>
    <n v="41.53333333338378"/>
    <d v="1899-12-30T00:00:00"/>
    <s v="SI"/>
    <n v="0"/>
    <d v="1899-12-31T16:52:00"/>
    <n v="40.866666666639503"/>
    <x v="0"/>
    <d v="1899-12-30T08:00:00"/>
    <s v="NO"/>
    <s v="HASU4869257"/>
    <s v="OM TRANSPORT"/>
    <n v="475"/>
    <e v="#N/A"/>
    <n v="50"/>
    <n v="0"/>
    <n v="1"/>
    <s v="WEEK"/>
    <s v="OM TRANSPORTWEEK"/>
    <n v="475"/>
    <n v="25"/>
    <n v="500"/>
    <m/>
  </r>
  <r>
    <s v="MAGLEBY MAERSK"/>
    <s v="Rotterdam"/>
    <d v="2024-10-26T14:28:00"/>
    <x v="99"/>
    <x v="2"/>
    <s v="MAERSK"/>
    <s v="MAEU9165375"/>
    <s v="XPO TALLER LELYSTAD"/>
    <d v="2024-10-27T23:00:00"/>
    <d v="2024-10-28T14:25:00"/>
    <x v="1331"/>
    <d v="2024-10-28T14:25:00"/>
    <x v="0"/>
    <s v="NO"/>
    <n v="0"/>
    <n v="44"/>
    <x v="9"/>
    <d v="2024-10-28T14:25:00"/>
    <d v="1899-12-31T08:32:00"/>
    <n v="32.53333333338378"/>
    <x v="0"/>
    <x v="16"/>
    <n v="15.999999999941792"/>
    <s v="SI"/>
    <d v="1900-01-01T00:32:00"/>
    <n v="48.533333333325572"/>
    <d v="1899-12-30T00:00:00"/>
    <s v="SI"/>
    <n v="0"/>
    <d v="1899-12-31T23:57:00"/>
    <n v="47.950000000011642"/>
    <x v="0"/>
    <d v="1899-12-30T15:00:00"/>
    <s v="NO"/>
    <s v="MAEU9165375"/>
    <s v="OM TRANSPORT"/>
    <n v="475"/>
    <e v="#N/A"/>
    <n v="50"/>
    <n v="0"/>
    <n v="1"/>
    <s v="WEEK"/>
    <s v="OM TRANSPORTWEEK"/>
    <n v="475"/>
    <n v="25"/>
    <n v="500"/>
    <m/>
  </r>
  <r>
    <s v="MAGLEBY MAERSK"/>
    <s v="Rotterdam"/>
    <d v="2024-10-26T14:28:00"/>
    <x v="99"/>
    <x v="0"/>
    <s v="MAERSK"/>
    <s v="CAAU7927405"/>
    <s v="SIMEI LELYSTAD"/>
    <d v="2024-10-27T23:00:00"/>
    <d v="2024-10-29T11:26:00"/>
    <x v="1332"/>
    <d v="2024-10-29T11:32:00"/>
    <x v="1"/>
    <s v="NO"/>
    <n v="2"/>
    <n v="44"/>
    <x v="9"/>
    <d v="2024-10-29T11:26:00"/>
    <d v="1899-12-31T08:32:00"/>
    <n v="32.53333333338378"/>
    <x v="0"/>
    <x v="25"/>
    <n v="36.999999999941792"/>
    <s v="NO"/>
    <d v="1900-01-01T21:32:00"/>
    <n v="69.533333333325572"/>
    <d v="1899-12-30T00:00:00"/>
    <s v="SI"/>
    <n v="0"/>
    <d v="1900-01-01T21:04:00"/>
    <n v="69.066666666709352"/>
    <x v="1"/>
    <d v="1899-12-30T12:00:00"/>
    <s v="NO"/>
    <s v="CAAU7927405"/>
    <s v="CTU FLEVOKUST BV"/>
    <n v="380"/>
    <e v="#N/A"/>
    <n v="35"/>
    <n v="70"/>
    <n v="2"/>
    <s v="WEEK"/>
    <s v="CTU FLEVOKUST BVWEEK"/>
    <n v="450"/>
    <n v="0"/>
    <n v="450"/>
    <m/>
  </r>
  <r>
    <s v="MAGLEBY MAERSK"/>
    <s v="Rotterdam"/>
    <d v="2024-10-26T14:28:00"/>
    <x v="99"/>
    <x v="3"/>
    <s v="MAERSK"/>
    <s v="MAEU9192200"/>
    <s v="LELYSTAD"/>
    <d v="2024-10-27T23:00:00"/>
    <d v="2024-10-27T23:00:00"/>
    <x v="1333"/>
    <d v="2024-10-27T23:05:00"/>
    <x v="0"/>
    <s v="NO"/>
    <n v="0"/>
    <n v="43"/>
    <x v="9"/>
    <d v="2024-10-27T23:00:00"/>
    <d v="1899-12-31T08:32:00"/>
    <n v="32.53333333338378"/>
    <x v="0"/>
    <x v="1"/>
    <n v="0"/>
    <s v="SI"/>
    <d v="1899-12-31T08:32:00"/>
    <n v="32.53333333338378"/>
    <d v="1899-12-30T00:00:00"/>
    <s v="SI"/>
    <n v="0"/>
    <d v="1899-12-31T08:37:00"/>
    <n v="32.616666666639503"/>
    <x v="0"/>
    <d v="1899-12-30T23:00:00"/>
    <s v="NIGHT"/>
    <s v="MAEU9192200"/>
    <s v="MSI"/>
    <n v="530"/>
    <e v="#N/A"/>
    <n v="50"/>
    <n v="0"/>
    <n v="7"/>
    <s v="NIGHT"/>
    <s v="MSINIGHT"/>
    <n v="530"/>
    <n v="25"/>
    <n v="555"/>
    <m/>
  </r>
  <r>
    <s v="MAGLEBY MAERSK"/>
    <s v="Rotterdam"/>
    <d v="2024-10-26T14:28:00"/>
    <x v="99"/>
    <x v="0"/>
    <s v="MAERSK"/>
    <s v="MSKU1044457"/>
    <s v="SIMEI LELYSTAD"/>
    <d v="2024-10-27T23:00:00"/>
    <d v="2024-10-29T11:05:00"/>
    <x v="1332"/>
    <d v="2024-10-29T11:35:00"/>
    <x v="1"/>
    <s v="NO"/>
    <n v="0"/>
    <n v="44"/>
    <x v="9"/>
    <d v="2024-10-29T11:05:00"/>
    <d v="1899-12-31T08:32:00"/>
    <n v="32.53333333338378"/>
    <x v="0"/>
    <x v="25"/>
    <n v="36.999999999941792"/>
    <s v="NO"/>
    <d v="1900-01-01T21:32:00"/>
    <n v="69.533333333325572"/>
    <d v="1899-12-30T00:00:00"/>
    <s v="SI"/>
    <n v="0"/>
    <d v="1900-01-01T21:07:00"/>
    <n v="69.116666666697711"/>
    <x v="1"/>
    <d v="1899-12-30T12:00:00"/>
    <s v="NO"/>
    <s v="MSKU1044457"/>
    <s v="CTU FLEVOKUST BV"/>
    <n v="380"/>
    <e v="#N/A"/>
    <n v="35"/>
    <n v="0"/>
    <n v="2"/>
    <s v="WEEK"/>
    <s v="CTU FLEVOKUST BVWEEK"/>
    <n v="380"/>
    <n v="0"/>
    <n v="380"/>
    <m/>
  </r>
  <r>
    <s v="MAGLEBY MAERSK"/>
    <s v="Rotterdam"/>
    <d v="2024-10-26T14:28:00"/>
    <x v="99"/>
    <x v="3"/>
    <s v="MAERSK"/>
    <s v="MAEU9194877"/>
    <s v="SIMEI LELYSTAD"/>
    <d v="2024-10-27T23:00:00"/>
    <d v="2024-10-28T20:10:00"/>
    <x v="1334"/>
    <d v="2024-10-28T21:33:00"/>
    <x v="0"/>
    <s v="NO"/>
    <n v="0"/>
    <n v="44"/>
    <x v="9"/>
    <d v="2024-10-28T20:10:00"/>
    <d v="1899-12-31T08:32:00"/>
    <n v="32.53333333338378"/>
    <x v="0"/>
    <x v="21"/>
    <n v="21.999999999941792"/>
    <s v="SI"/>
    <d v="1900-01-01T06:32:00"/>
    <n v="54.533333333325572"/>
    <d v="1899-12-30T00:00:00"/>
    <s v="SI"/>
    <n v="0"/>
    <d v="1900-01-01T07:05:00"/>
    <n v="55.083333333372138"/>
    <x v="1"/>
    <d v="1899-12-30T21:00:00"/>
    <s v="NIGHT"/>
    <s v="MAEU9194877"/>
    <s v="MSI"/>
    <n v="530"/>
    <e v="#N/A"/>
    <n v="50"/>
    <n v="0"/>
    <n v="1"/>
    <s v="NIGHT"/>
    <s v="MSINIGHT"/>
    <n v="530"/>
    <n v="25"/>
    <n v="555"/>
    <m/>
  </r>
  <r>
    <s v="MAGLEBY MAERSK"/>
    <s v="Rotterdam"/>
    <d v="2024-10-26T14:28:00"/>
    <x v="99"/>
    <x v="0"/>
    <s v="MAERSK"/>
    <s v="MSKU8992593"/>
    <s v="SIMEI LELYSTAD"/>
    <d v="2024-10-27T23:00:00"/>
    <d v="2024-10-29T13:01:00"/>
    <x v="1335"/>
    <d v="2024-10-29T13:12:00"/>
    <x v="1"/>
    <s v="NO"/>
    <n v="0"/>
    <n v="44"/>
    <x v="9"/>
    <d v="2024-10-29T13:01:00"/>
    <d v="1899-12-31T08:32:00"/>
    <n v="32.53333333338378"/>
    <x v="0"/>
    <x v="50"/>
    <n v="39"/>
    <s v="NO"/>
    <d v="1900-01-01T23:32:00"/>
    <n v="71.53333333338378"/>
    <d v="1899-12-30T00:00:00"/>
    <s v="SI"/>
    <n v="0"/>
    <d v="1900-01-01T22:44:00"/>
    <n v="70.733333333395422"/>
    <x v="1"/>
    <d v="1899-12-30T14:00:00"/>
    <s v="NO"/>
    <s v="MSKU8992593"/>
    <s v="CTU FLEVOKUST BV"/>
    <n v="380"/>
    <e v="#N/A"/>
    <n v="35"/>
    <n v="0"/>
    <n v="2"/>
    <s v="WEEK"/>
    <s v="CTU FLEVOKUST BVWEEK"/>
    <n v="380"/>
    <n v="0"/>
    <n v="380"/>
    <m/>
  </r>
  <r>
    <s v="MAGLEBY MAERSK"/>
    <s v="Rotterdam"/>
    <d v="2024-10-26T14:28:00"/>
    <x v="99"/>
    <x v="0"/>
    <s v="MAERSK"/>
    <s v="MRSU6405471"/>
    <s v="SIMEI LELYSTAD"/>
    <d v="2024-10-27T23:00:00"/>
    <d v="2024-10-29T13:32:00"/>
    <x v="1335"/>
    <d v="2024-10-29T13:35:00"/>
    <x v="1"/>
    <s v="NO"/>
    <n v="1"/>
    <n v="44"/>
    <x v="9"/>
    <d v="2024-10-29T13:32:00"/>
    <d v="1899-12-31T08:32:00"/>
    <n v="32.53333333338378"/>
    <x v="0"/>
    <x v="50"/>
    <n v="39"/>
    <s v="NO"/>
    <d v="1900-01-01T23:32:00"/>
    <n v="71.53333333338378"/>
    <d v="1899-12-30T00:00:00"/>
    <s v="SI"/>
    <n v="0"/>
    <d v="1900-01-01T23:07:00"/>
    <n v="71.116666666581295"/>
    <x v="1"/>
    <d v="1899-12-30T14:00:00"/>
    <s v="NO"/>
    <s v="MRSU6405471"/>
    <s v="CTU FLEVOKUST BV"/>
    <n v="380"/>
    <e v="#N/A"/>
    <n v="35"/>
    <n v="35"/>
    <n v="2"/>
    <s v="WEEK"/>
    <s v="CTU FLEVOKUST BVWEEK"/>
    <n v="415"/>
    <n v="0"/>
    <n v="415"/>
    <m/>
  </r>
  <r>
    <s v="MAGLEBY MAERSK"/>
    <s v="Rotterdam"/>
    <d v="2024-10-26T14:28:00"/>
    <x v="99"/>
    <x v="0"/>
    <s v="MAERSK"/>
    <s v="MAEU9207130"/>
    <s v="LELYSTAD"/>
    <d v="2024-10-27T23:00:00"/>
    <d v="2024-10-29T13:43:00"/>
    <x v="1336"/>
    <d v="2024-10-29T14:00:00"/>
    <x v="1"/>
    <s v="NO"/>
    <n v="1"/>
    <n v="44"/>
    <x v="9"/>
    <d v="2024-10-29T13:43:00"/>
    <d v="1899-12-31T08:32:00"/>
    <n v="32.53333333338378"/>
    <x v="0"/>
    <x v="32"/>
    <n v="39.999999999941792"/>
    <s v="NO"/>
    <d v="1900-01-02T00:32:00"/>
    <n v="72.533333333325572"/>
    <d v="1899-12-30T00:00:00"/>
    <s v="SI"/>
    <n v="0"/>
    <d v="1900-01-01T23:32:00"/>
    <n v="71.53333333338378"/>
    <x v="1"/>
    <d v="1899-12-30T15:00:00"/>
    <s v="NO"/>
    <s v="MAEU9207130"/>
    <s v="CTU FLEVOKUST BV"/>
    <n v="380"/>
    <e v="#N/A"/>
    <n v="35"/>
    <n v="35"/>
    <n v="2"/>
    <s v="WEEK"/>
    <s v="CTU FLEVOKUST BVWEEK"/>
    <n v="415"/>
    <n v="0"/>
    <n v="415"/>
    <m/>
  </r>
  <r>
    <s v="MAGLEBY MAERSK"/>
    <s v="Rotterdam"/>
    <d v="2024-10-26T14:28:00"/>
    <x v="99"/>
    <x v="0"/>
    <s v="MAERSK"/>
    <s v="PONU8170082"/>
    <s v="SIMEI LELYSTAD"/>
    <d v="2024-10-27T23:00:00"/>
    <d v="2024-10-29T15:00:00"/>
    <x v="1337"/>
    <d v="2024-10-29T15:08:00"/>
    <x v="1"/>
    <s v="NO"/>
    <n v="0"/>
    <n v="44"/>
    <x v="9"/>
    <d v="2024-10-29T15:00:00"/>
    <d v="1899-12-31T08:32:00"/>
    <n v="32.53333333338378"/>
    <x v="0"/>
    <x v="80"/>
    <n v="40.999999999883585"/>
    <s v="NO"/>
    <d v="1900-01-02T01:32:00"/>
    <n v="73.533333333267365"/>
    <d v="1899-12-30T00:00:00"/>
    <s v="SI"/>
    <n v="0"/>
    <d v="1900-01-02T00:40:00"/>
    <n v="72.666666666744277"/>
    <x v="1"/>
    <d v="1899-12-30T16:00:00"/>
    <s v="NO"/>
    <s v="PONU8170082"/>
    <s v="CTU FLEVOKUST BV"/>
    <n v="380"/>
    <e v="#N/A"/>
    <n v="35"/>
    <n v="0"/>
    <n v="2"/>
    <s v="WEEK"/>
    <s v="CTU FLEVOKUST BVWEEK"/>
    <n v="380"/>
    <n v="0"/>
    <n v="380"/>
    <m/>
  </r>
  <r>
    <s v="MAGLEBY MAERSK"/>
    <s v="Rotterdam"/>
    <d v="2024-10-26T14:28:00"/>
    <x v="99"/>
    <x v="0"/>
    <s v="MAERSK"/>
    <s v="MSKU8591230"/>
    <s v="SIMEI LELYSTAD"/>
    <d v="2024-10-27T23:00:00"/>
    <d v="2024-10-29T15:35:00"/>
    <x v="1337"/>
    <d v="2024-10-29T15:45:00"/>
    <x v="1"/>
    <s v="NO"/>
    <n v="0"/>
    <n v="44"/>
    <x v="9"/>
    <d v="2024-10-29T15:35:00"/>
    <d v="1899-12-31T08:32:00"/>
    <n v="32.53333333338378"/>
    <x v="0"/>
    <x v="80"/>
    <n v="40.999999999883585"/>
    <s v="NO"/>
    <d v="1900-01-02T01:32:00"/>
    <n v="73.533333333267365"/>
    <d v="1899-12-30T00:00:00"/>
    <s v="SI"/>
    <n v="0"/>
    <d v="1900-01-02T01:17:00"/>
    <n v="73.283333333325572"/>
    <x v="1"/>
    <d v="1899-12-30T16:00:00"/>
    <s v="NO"/>
    <s v="MSKU8591230"/>
    <s v="CTU FLEVOKUST BV"/>
    <n v="380"/>
    <e v="#N/A"/>
    <n v="35"/>
    <n v="0"/>
    <n v="2"/>
    <s v="WEEK"/>
    <s v="CTU FLEVOKUST BVWEEK"/>
    <n v="380"/>
    <n v="0"/>
    <n v="380"/>
    <m/>
  </r>
  <r>
    <s v="MAGLEBY MAERSK"/>
    <s v="Rotterdam"/>
    <d v="2024-10-26T14:28:00"/>
    <x v="99"/>
    <x v="3"/>
    <s v="MAERSK"/>
    <s v="MAEU9271844"/>
    <s v="SIMEI LELYSTAD"/>
    <d v="2024-10-27T23:00:00"/>
    <d v="2024-10-28T09:06:00"/>
    <x v="1330"/>
    <d v="2024-10-28T09:15:00"/>
    <x v="0"/>
    <s v="NO"/>
    <n v="0"/>
    <n v="44"/>
    <x v="9"/>
    <d v="2024-10-28T09:06:00"/>
    <d v="1899-12-31T08:32:00"/>
    <n v="32.53333333338378"/>
    <x v="0"/>
    <x v="19"/>
    <n v="9"/>
    <s v="SI"/>
    <d v="1899-12-31T17:32:00"/>
    <n v="41.53333333338378"/>
    <d v="1899-12-30T01:06:00"/>
    <s v="NO"/>
    <n v="1.0999999999185093"/>
    <d v="1899-12-31T18:47:00"/>
    <n v="42.783333333267365"/>
    <x v="0"/>
    <d v="1899-12-30T08:00:00"/>
    <s v="NO"/>
    <s v="MAEU9271844"/>
    <s v="MSI"/>
    <n v="480"/>
    <e v="#N/A"/>
    <n v="50"/>
    <n v="0"/>
    <n v="1"/>
    <s v="WEEK"/>
    <s v="MSIWEEK"/>
    <n v="480"/>
    <n v="25"/>
    <n v="505"/>
    <m/>
  </r>
  <r>
    <s v="MAGLEBY MAERSK"/>
    <s v="Rotterdam"/>
    <d v="2024-10-26T14:28:00"/>
    <x v="99"/>
    <x v="2"/>
    <s v="MAERSK"/>
    <s v="MRKU2024643"/>
    <s v="XPO TALLER LELYSTAD"/>
    <d v="2024-10-27T23:00:00"/>
    <d v="2024-10-27T23:10:00"/>
    <x v="1338"/>
    <d v="2024-10-27T23:15:00"/>
    <x v="0"/>
    <s v="NO"/>
    <n v="0"/>
    <n v="43"/>
    <x v="9"/>
    <d v="2024-10-27T23:10:00"/>
    <d v="1899-12-31T08:32:00"/>
    <n v="32.53333333338378"/>
    <x v="0"/>
    <x v="3"/>
    <n v="1.9999999998835847"/>
    <s v="SI"/>
    <d v="1899-12-31T10:32:00"/>
    <n v="34.533333333267365"/>
    <d v="1899-12-30T00:00:00"/>
    <s v="SI"/>
    <n v="0"/>
    <d v="1899-12-31T08:47:00"/>
    <n v="32.783333333325572"/>
    <x v="0"/>
    <d v="1899-12-30T01:00:00"/>
    <s v="NIGHT"/>
    <s v="MRKU2024643"/>
    <s v="OM TRANSPORT"/>
    <n v="475"/>
    <e v="#N/A"/>
    <n v="50"/>
    <n v="0"/>
    <n v="1"/>
    <s v="NIGHT"/>
    <s v="OM TRANSPORTNIGHT"/>
    <n v="475"/>
    <n v="25"/>
    <n v="500"/>
    <m/>
  </r>
  <r>
    <s v="MAGLEBY MAERSK"/>
    <s v="Rotterdam"/>
    <d v="2024-10-26T14:28:00"/>
    <x v="99"/>
    <x v="2"/>
    <s v="MAERSK"/>
    <s v="MRKU3505746"/>
    <s v="SIMEI LELYSTAD"/>
    <d v="2024-10-27T23:00:00"/>
    <d v="2024-10-28T20:40:00"/>
    <x v="1339"/>
    <d v="2024-10-29T01:40:00"/>
    <x v="0"/>
    <s v="NO"/>
    <n v="0"/>
    <n v="44"/>
    <x v="9"/>
    <d v="2024-10-28T20:40:00"/>
    <d v="1899-12-31T08:32:00"/>
    <n v="32.53333333338378"/>
    <x v="0"/>
    <x v="57"/>
    <n v="27"/>
    <s v="NO"/>
    <d v="1900-01-01T11:32:00"/>
    <n v="59.53333333338378"/>
    <d v="1899-12-30T00:00:00"/>
    <s v="SI"/>
    <n v="0"/>
    <d v="1900-01-01T11:12:00"/>
    <n v="59.200000000011642"/>
    <x v="1"/>
    <d v="1899-12-30T02:00:00"/>
    <s v="NIGHT"/>
    <s v="MRKU3505746"/>
    <s v="OM TRANSPORT"/>
    <n v="475"/>
    <e v="#N/A"/>
    <n v="50"/>
    <n v="0"/>
    <n v="2"/>
    <s v="NIGHT"/>
    <s v="OM TRANSPORTNIGHT"/>
    <n v="475"/>
    <n v="25"/>
    <n v="500"/>
    <m/>
  </r>
  <r>
    <s v="MAGLEBY MAERSK"/>
    <s v="Rotterdam"/>
    <d v="2024-10-26T14:28:00"/>
    <x v="99"/>
    <x v="0"/>
    <s v="MAERSK"/>
    <s v="PONU3068904"/>
    <s v="LELYSTAD"/>
    <d v="2024-10-27T23:00:00"/>
    <d v="2024-10-29T16:02:00"/>
    <x v="1340"/>
    <d v="2024-10-29T16:58:00"/>
    <x v="1"/>
    <s v="NO"/>
    <n v="0"/>
    <n v="44"/>
    <x v="9"/>
    <d v="2024-10-29T16:02:00"/>
    <d v="1899-12-31T08:32:00"/>
    <n v="32.53333333338378"/>
    <x v="0"/>
    <x v="81"/>
    <n v="42"/>
    <s v="NO"/>
    <d v="1900-01-02T02:32:00"/>
    <n v="74.53333333338378"/>
    <d v="1899-12-30T00:00:00"/>
    <s v="SI"/>
    <n v="0"/>
    <d v="1900-01-02T02:30:00"/>
    <n v="74.499999999941792"/>
    <x v="1"/>
    <d v="1899-12-30T17:00:00"/>
    <s v="NO"/>
    <s v="PONU3068904"/>
    <s v="CTU FLEVOKUST BV"/>
    <n v="380"/>
    <e v="#N/A"/>
    <n v="35"/>
    <n v="0"/>
    <n v="2"/>
    <s v="WEEK"/>
    <s v="CTU FLEVOKUST BVWEEK"/>
    <n v="380"/>
    <n v="0"/>
    <n v="380"/>
    <m/>
  </r>
  <r>
    <s v="MAGLEBY MAERSK"/>
    <s v="Rotterdam"/>
    <d v="2024-10-26T14:28:00"/>
    <x v="99"/>
    <x v="3"/>
    <s v="MAERSK"/>
    <s v="MRKU4268607"/>
    <s v="XPO TALLER LELYSTAD"/>
    <d v="2024-10-27T23:00:00"/>
    <d v="2024-10-28T16:50:00"/>
    <x v="1327"/>
    <d v="2024-10-28T16:50:00"/>
    <x v="0"/>
    <s v="NO"/>
    <n v="0"/>
    <n v="44"/>
    <x v="9"/>
    <d v="2024-10-28T16:50:00"/>
    <d v="1899-12-31T08:32:00"/>
    <n v="32.53333333338378"/>
    <x v="0"/>
    <x v="52"/>
    <n v="18.999999999941792"/>
    <s v="SI"/>
    <d v="1900-01-01T03:32:00"/>
    <n v="51.533333333325572"/>
    <d v="1899-12-30T00:00:00"/>
    <s v="SI"/>
    <n v="0"/>
    <d v="1900-01-01T02:22:00"/>
    <n v="50.366666666697711"/>
    <x v="1"/>
    <d v="1899-12-30T18:00:00"/>
    <s v="NO"/>
    <s v="MRKU4268607"/>
    <s v="MSI"/>
    <n v="480"/>
    <e v="#N/A"/>
    <n v="50"/>
    <n v="0"/>
    <n v="1"/>
    <s v="WEEK"/>
    <s v="MSIWEEK"/>
    <n v="480"/>
    <n v="25"/>
    <n v="505"/>
    <m/>
  </r>
  <r>
    <s v="MAGLEBY MAERSK"/>
    <s v="Rotterdam"/>
    <d v="2024-10-26T14:28:00"/>
    <x v="99"/>
    <x v="2"/>
    <s v="MAERSK"/>
    <s v="MRKU4534501"/>
    <s v="SIMEI LELYSTAD"/>
    <d v="2024-10-27T23:00:00"/>
    <d v="2024-10-28T11:26:00"/>
    <x v="1341"/>
    <d v="2024-10-28T11:05:00"/>
    <x v="0"/>
    <s v="NO"/>
    <n v="0"/>
    <n v="44"/>
    <x v="9"/>
    <d v="2024-10-28T11:26:00"/>
    <d v="1899-12-31T08:32:00"/>
    <n v="32.53333333338378"/>
    <x v="0"/>
    <x v="8"/>
    <n v="6"/>
    <s v="SI"/>
    <d v="1899-12-31T14:32:00"/>
    <n v="38.53333333338378"/>
    <d v="1899-12-30T06:26:00"/>
    <s v="NO"/>
    <n v="6.4333333333488554"/>
    <d v="1899-12-31T20:37:00"/>
    <n v="44.616666666639503"/>
    <x v="0"/>
    <d v="1899-12-30T05:00:00"/>
    <s v="NO"/>
    <s v="MRKU4534501"/>
    <s v="OM TRANSPORT"/>
    <n v="475"/>
    <e v="#N/A"/>
    <n v="50"/>
    <n v="0"/>
    <n v="1"/>
    <s v="WEEK"/>
    <s v="OM TRANSPORTWEEK"/>
    <n v="475"/>
    <n v="25"/>
    <n v="500"/>
    <m/>
  </r>
  <r>
    <s v="MAGLEBY MAERSK"/>
    <s v="Rotterdam"/>
    <d v="2024-10-26T14:28:00"/>
    <x v="99"/>
    <x v="3"/>
    <s v="MAERSK"/>
    <s v="MRKU5078176"/>
    <s v="XPO TALLER LELYSTAD"/>
    <d v="2024-10-27T23:00:00"/>
    <d v="2024-10-28T00:02:00"/>
    <x v="1333"/>
    <d v="2024-10-27T23:05:00"/>
    <x v="0"/>
    <s v="NO"/>
    <n v="0"/>
    <n v="44"/>
    <x v="9"/>
    <d v="2024-10-28T00:02:00"/>
    <d v="1899-12-31T08:32:00"/>
    <n v="32.53333333338378"/>
    <x v="0"/>
    <x v="1"/>
    <n v="0"/>
    <s v="SI"/>
    <d v="1899-12-31T08:32:00"/>
    <n v="32.53333333338378"/>
    <d v="1899-12-30T01:02:00"/>
    <s v="NO"/>
    <n v="1.033333333209157"/>
    <d v="1899-12-31T08:37:00"/>
    <n v="32.616666666639503"/>
    <x v="0"/>
    <d v="1899-12-30T23:00:00"/>
    <s v="NIGHT"/>
    <s v="MRKU5078176"/>
    <s v="MSI"/>
    <n v="530"/>
    <e v="#N/A"/>
    <n v="50"/>
    <n v="0"/>
    <n v="7"/>
    <s v="NIGHT"/>
    <s v="MSINIGHT"/>
    <n v="530"/>
    <n v="25"/>
    <n v="555"/>
    <m/>
  </r>
  <r>
    <s v="MAGLEBY MAERSK"/>
    <s v="Rotterdam"/>
    <d v="2024-10-26T14:28:00"/>
    <x v="99"/>
    <x v="0"/>
    <s v="MAERSK"/>
    <s v="TCNU3019073"/>
    <s v="SIMEI LELYSTAD"/>
    <d v="2024-10-27T23:00:00"/>
    <d v="2024-10-29T16:43:00"/>
    <x v="1342"/>
    <d v="2024-10-29T16:55:00"/>
    <x v="1"/>
    <s v="NO"/>
    <n v="0"/>
    <n v="44"/>
    <x v="9"/>
    <d v="2024-10-29T16:43:00"/>
    <d v="1899-12-31T08:32:00"/>
    <n v="32.53333333338378"/>
    <x v="0"/>
    <x v="120"/>
    <n v="42.999999999941792"/>
    <s v="NO"/>
    <d v="1900-01-02T03:32:00"/>
    <n v="75.533333333325572"/>
    <d v="1899-12-30T00:00:00"/>
    <s v="SI"/>
    <n v="0"/>
    <d v="1900-01-02T02:27:00"/>
    <n v="74.449999999953434"/>
    <x v="1"/>
    <d v="1899-12-30T18:00:00"/>
    <s v="NO"/>
    <s v="TCNU3019073"/>
    <s v="CTU FLEVOKUST BV"/>
    <n v="380"/>
    <e v="#N/A"/>
    <n v="35"/>
    <n v="0"/>
    <n v="2"/>
    <s v="WEEK"/>
    <s v="CTU FLEVOKUST BVWEEK"/>
    <n v="380"/>
    <n v="0"/>
    <n v="380"/>
    <m/>
  </r>
  <r>
    <s v="MAGLEBY MAERSK"/>
    <s v="Rotterdam"/>
    <d v="2024-10-26T14:28:00"/>
    <x v="99"/>
    <x v="0"/>
    <s v="MAERSK"/>
    <s v="TRHU6320905"/>
    <s v="LELYSTAD"/>
    <d v="2024-10-27T23:00:00"/>
    <d v="2024-10-29T17:20:00"/>
    <x v="1343"/>
    <d v="2024-10-29T17:51:00"/>
    <x v="1"/>
    <s v="NO"/>
    <n v="2"/>
    <n v="44"/>
    <x v="9"/>
    <d v="2024-10-29T17:20:00"/>
    <d v="1899-12-31T08:32:00"/>
    <n v="32.53333333338378"/>
    <x v="0"/>
    <x v="133"/>
    <n v="49.999999999883585"/>
    <s v="NO"/>
    <d v="1900-01-02T10:32:00"/>
    <n v="82.533333333267365"/>
    <d v="1899-12-30T00:00:00"/>
    <s v="SI"/>
    <n v="0"/>
    <d v="1900-01-02T03:23:00"/>
    <n v="75.383333333360497"/>
    <x v="1"/>
    <d v="1899-12-30T01:00:00"/>
    <s v="NIGHT"/>
    <s v="TRHU6320905"/>
    <s v="CTU FLEVOKUST BV"/>
    <n v="380"/>
    <e v="#N/A"/>
    <n v="35"/>
    <n v="70"/>
    <n v="3"/>
    <s v="NIGHT"/>
    <s v="CTU FLEVOKUST BVNIGHT"/>
    <n v="450"/>
    <n v="0"/>
    <n v="450"/>
    <m/>
  </r>
  <r>
    <s v="MAGLEBY MAERSK"/>
    <s v="Rotterdam"/>
    <d v="2024-10-26T14:28:00"/>
    <x v="99"/>
    <x v="2"/>
    <s v="MAERSK"/>
    <s v="MRKU5576380"/>
    <s v="SIMEI LELYSTAD"/>
    <d v="2024-10-27T23:00:00"/>
    <d v="2024-10-28T14:07:00"/>
    <x v="1322"/>
    <d v="2024-10-28T14:15:00"/>
    <x v="0"/>
    <s v="NO"/>
    <n v="1"/>
    <n v="44"/>
    <x v="9"/>
    <d v="2024-10-28T14:07:00"/>
    <d v="1899-12-31T08:32:00"/>
    <n v="32.53333333338378"/>
    <x v="0"/>
    <x v="31"/>
    <n v="15"/>
    <s v="SI"/>
    <d v="1899-12-31T23:32:00"/>
    <n v="47.53333333338378"/>
    <d v="1899-12-30T00:07:00"/>
    <s v="SI"/>
    <n v="0.11666666652308777"/>
    <d v="1899-12-31T23:47:00"/>
    <n v="47.783333333325572"/>
    <x v="0"/>
    <d v="1899-12-30T14:00:00"/>
    <s v="NO"/>
    <s v="MRKU5576380"/>
    <s v="OM TRANSPORT"/>
    <n v="475"/>
    <e v="#N/A"/>
    <n v="50"/>
    <n v="50"/>
    <n v="1"/>
    <s v="WEEK"/>
    <s v="OM TRANSPORTWEEK"/>
    <n v="525"/>
    <n v="25"/>
    <n v="550"/>
    <m/>
  </r>
  <r>
    <s v="MAGLEBY MAERSK"/>
    <s v="Rotterdam"/>
    <d v="2024-10-26T14:28:00"/>
    <x v="99"/>
    <x v="2"/>
    <s v="MAERSK"/>
    <s v="MRKU5670950"/>
    <s v="SIMEI LELYSTAD"/>
    <d v="2024-10-27T23:00:00"/>
    <d v="2024-10-27T21:58:00"/>
    <x v="1338"/>
    <d v="2024-10-27T22:57:00"/>
    <x v="0"/>
    <s v="NO"/>
    <n v="0"/>
    <n v="43"/>
    <x v="9"/>
    <d v="2024-10-27T21:58:00"/>
    <d v="1899-12-31T08:32:00"/>
    <n v="32.53333333338378"/>
    <x v="0"/>
    <x v="3"/>
    <n v="1.9999999998835847"/>
    <s v="SI"/>
    <d v="1899-12-31T10:32:00"/>
    <n v="34.533333333267365"/>
    <d v="1899-12-30T00:00:00"/>
    <s v="SI"/>
    <n v="0"/>
    <d v="1899-12-31T08:29:00"/>
    <n v="32.483333333395422"/>
    <x v="0"/>
    <d v="1899-12-30T01:00:00"/>
    <s v="NIGHT"/>
    <s v="MRKU5670950"/>
    <s v="OM TRANSPORT"/>
    <n v="475"/>
    <e v="#N/A"/>
    <n v="50"/>
    <n v="0"/>
    <n v="1"/>
    <s v="NIGHT"/>
    <s v="OM TRANSPORTNIGHT"/>
    <n v="475"/>
    <n v="25"/>
    <n v="500"/>
    <m/>
  </r>
  <r>
    <s v="MAGLEBY MAERSK"/>
    <s v="Rotterdam"/>
    <d v="2024-10-26T14:28:00"/>
    <x v="99"/>
    <x v="0"/>
    <s v="MAERSK"/>
    <s v="MRKU5221158"/>
    <s v="SIMEI LELYSTAD"/>
    <d v="2024-10-27T23:00:00"/>
    <d v="2024-10-29T18:06:00"/>
    <x v="1342"/>
    <d v="2024-10-29T18:12:00"/>
    <x v="1"/>
    <s v="NO"/>
    <n v="0"/>
    <n v="44"/>
    <x v="9"/>
    <d v="2024-10-29T18:06:00"/>
    <d v="1899-12-31T08:32:00"/>
    <n v="32.53333333338378"/>
    <x v="0"/>
    <x v="120"/>
    <n v="42.999999999941792"/>
    <s v="NO"/>
    <d v="1900-01-02T03:32:00"/>
    <n v="75.533333333325572"/>
    <d v="1899-12-30T00:06:00"/>
    <s v="SI"/>
    <n v="9.9999999976716936E-2"/>
    <d v="1900-01-02T03:44:00"/>
    <n v="75.733333333279006"/>
    <x v="1"/>
    <d v="1899-12-30T18:00:00"/>
    <s v="NO"/>
    <s v="MRKU5221158"/>
    <s v="CTU FLEVOKUST BV"/>
    <n v="380"/>
    <e v="#N/A"/>
    <n v="35"/>
    <n v="0"/>
    <n v="2"/>
    <s v="WEEK"/>
    <s v="CTU FLEVOKUST BVWEEK"/>
    <n v="380"/>
    <n v="0"/>
    <n v="380"/>
    <m/>
  </r>
  <r>
    <s v="MAGLEBY MAERSK"/>
    <s v="Rotterdam"/>
    <d v="2024-10-26T14:28:00"/>
    <x v="99"/>
    <x v="3"/>
    <s v="MAERSK"/>
    <s v="MRKU5695774"/>
    <s v="LELYSTAD"/>
    <d v="2024-10-27T23:00:00"/>
    <d v="2024-10-27T21:30:00"/>
    <x v="1338"/>
    <d v="2024-10-27T23:00:00"/>
    <x v="0"/>
    <s v="NO"/>
    <n v="0"/>
    <n v="43"/>
    <x v="9"/>
    <d v="2024-10-27T21:30:00"/>
    <d v="1899-12-31T08:32:00"/>
    <n v="32.53333333338378"/>
    <x v="0"/>
    <x v="3"/>
    <n v="1.9999999998835847"/>
    <s v="SI"/>
    <d v="1899-12-31T10:32:00"/>
    <n v="34.533333333267365"/>
    <d v="1899-12-30T00:00:00"/>
    <s v="SI"/>
    <n v="0"/>
    <d v="1899-12-31T08:32:00"/>
    <n v="32.53333333338378"/>
    <x v="0"/>
    <d v="1899-12-30T01:00:00"/>
    <s v="NIGHT"/>
    <s v="MRKU5695774"/>
    <s v="MSI"/>
    <n v="530"/>
    <n v="120"/>
    <n v="50"/>
    <n v="0"/>
    <n v="1"/>
    <s v="NIGHT"/>
    <s v="MSINIGHT"/>
    <n v="650"/>
    <n v="25"/>
    <n v="675"/>
    <m/>
  </r>
  <r>
    <s v="MAGLEBY MAERSK"/>
    <s v="Rotterdam"/>
    <d v="2024-10-26T14:28:00"/>
    <x v="99"/>
    <x v="0"/>
    <s v="MAERSK"/>
    <s v="GESU6071433"/>
    <s v="SIMEI LELYSTAD"/>
    <d v="2024-10-27T23:00:00"/>
    <d v="2024-10-29T19:53:00"/>
    <x v="1344"/>
    <d v="2024-10-29T19:57:00"/>
    <x v="1"/>
    <s v="NO"/>
    <n v="1"/>
    <n v="44"/>
    <x v="9"/>
    <d v="2024-10-29T19:53:00"/>
    <d v="1899-12-31T08:32:00"/>
    <n v="32.53333333338378"/>
    <x v="0"/>
    <x v="82"/>
    <n v="45"/>
    <s v="NO"/>
    <d v="1900-01-02T05:32:00"/>
    <n v="77.53333333338378"/>
    <d v="1899-12-30T00:00:00"/>
    <s v="SI"/>
    <n v="0"/>
    <d v="1900-01-02T05:29:00"/>
    <n v="77.483333333395422"/>
    <x v="1"/>
    <d v="1899-12-30T20:00:00"/>
    <s v="NIGHT"/>
    <s v="GESU6071433"/>
    <s v="CTU FLEVOKUST BV"/>
    <n v="380"/>
    <e v="#N/A"/>
    <n v="35"/>
    <n v="35"/>
    <n v="2"/>
    <s v="NIGHT"/>
    <s v="CTU FLEVOKUST BVNIGHT"/>
    <n v="415"/>
    <n v="0"/>
    <n v="415"/>
    <m/>
  </r>
  <r>
    <s v="MAGLEBY MAERSK"/>
    <s v="Rotterdam"/>
    <d v="2024-10-26T14:28:00"/>
    <x v="99"/>
    <x v="2"/>
    <s v="MAERSK"/>
    <s v="MRKU5841441"/>
    <s v="SIMEI LELYSTAD"/>
    <d v="2024-10-27T23:00:00"/>
    <d v="2024-10-28T19:27:00"/>
    <x v="1345"/>
    <d v="2024-10-28T19:33:00"/>
    <x v="0"/>
    <s v="NO"/>
    <n v="0"/>
    <n v="44"/>
    <x v="9"/>
    <d v="2024-10-28T19:27:00"/>
    <d v="1899-12-31T08:32:00"/>
    <n v="32.53333333338378"/>
    <x v="0"/>
    <x v="28"/>
    <n v="21"/>
    <s v="SI"/>
    <d v="1900-01-01T05:32:00"/>
    <n v="53.53333333338378"/>
    <d v="1899-12-30T00:00:00"/>
    <s v="SI"/>
    <n v="0"/>
    <d v="1900-01-01T05:05:00"/>
    <n v="53.083333333313931"/>
    <x v="1"/>
    <d v="1899-12-30T20:00:00"/>
    <s v="NIGHT"/>
    <s v="MRKU5841441"/>
    <s v="OM TRANSPORT"/>
    <n v="475"/>
    <e v="#N/A"/>
    <n v="50"/>
    <n v="0"/>
    <n v="1"/>
    <s v="NIGHT"/>
    <s v="OM TRANSPORTNIGHT"/>
    <n v="475"/>
    <n v="25"/>
    <n v="500"/>
    <m/>
  </r>
  <r>
    <s v="MAGLEBY MAERSK"/>
    <s v="Rotterdam"/>
    <d v="2024-10-26T14:28:00"/>
    <x v="99"/>
    <x v="0"/>
    <s v="MAERSK"/>
    <s v="SUDU6791335"/>
    <s v="SIMEI LELYSTAD"/>
    <d v="2024-10-27T23:00:00"/>
    <d v="2024-10-29T20:10:00"/>
    <x v="1344"/>
    <d v="2024-10-29T20:27:00"/>
    <x v="1"/>
    <s v="CLEANING"/>
    <n v="0"/>
    <n v="44"/>
    <x v="9"/>
    <d v="2024-10-29T20:10:00"/>
    <d v="1899-12-31T08:32:00"/>
    <n v="32.53333333338378"/>
    <x v="0"/>
    <x v="82"/>
    <n v="45"/>
    <s v="NO"/>
    <d v="1900-01-02T05:32:00"/>
    <n v="77.53333333338378"/>
    <d v="1899-12-30T00:10:00"/>
    <s v="SI"/>
    <n v="0.16666666668606922"/>
    <d v="1900-01-02T05:59:00"/>
    <n v="77.983333333279006"/>
    <x v="1"/>
    <d v="1899-12-30T20:00:00"/>
    <s v="NIGHT"/>
    <s v="SUDU6791335"/>
    <s v="CTU FLEVOKUST BV"/>
    <n v="380"/>
    <n v="100"/>
    <n v="35"/>
    <n v="0"/>
    <n v="2"/>
    <s v="NIGHT"/>
    <s v="CTU FLEVOKUST BVNIGHT"/>
    <n v="480"/>
    <n v="0"/>
    <n v="530"/>
    <n v="50"/>
  </r>
  <r>
    <s v="MAGLEBY MAERSK"/>
    <s v="Rotterdam"/>
    <d v="2024-10-26T14:28:00"/>
    <x v="99"/>
    <x v="0"/>
    <s v="MAERSK"/>
    <s v="MAEU9220317"/>
    <s v="SIMEI LELYSTAD"/>
    <d v="2024-10-27T23:00:00"/>
    <d v="2024-10-29T21:40:00"/>
    <x v="1346"/>
    <d v="2024-10-29T23:18:00"/>
    <x v="1"/>
    <s v="NO"/>
    <n v="0"/>
    <n v="44"/>
    <x v="9"/>
    <d v="2024-10-29T21:40:00"/>
    <d v="1899-12-31T08:32:00"/>
    <n v="32.53333333338378"/>
    <x v="0"/>
    <x v="107"/>
    <n v="46.999999999883585"/>
    <s v="NO"/>
    <d v="1900-01-02T07:32:00"/>
    <n v="79.533333333267365"/>
    <d v="1899-12-30T00:00:00"/>
    <s v="SI"/>
    <n v="0"/>
    <d v="1900-01-02T08:50:00"/>
    <n v="80.833333333313931"/>
    <x v="1"/>
    <d v="1899-12-30T22:00:00"/>
    <s v="NIGHT"/>
    <s v="MAEU9220317"/>
    <s v="CTU FLEVOKUST BV"/>
    <n v="380"/>
    <e v="#N/A"/>
    <n v="35"/>
    <n v="0"/>
    <n v="2"/>
    <s v="NIGHT"/>
    <s v="CTU FLEVOKUST BVNIGHT"/>
    <n v="380"/>
    <n v="0"/>
    <n v="380"/>
    <m/>
  </r>
  <r>
    <s v="MAGLEBY MAERSK"/>
    <s v="Rotterdam"/>
    <d v="2024-10-26T14:28:00"/>
    <x v="99"/>
    <x v="3"/>
    <s v="MAERSK"/>
    <s v="MRKU9048354"/>
    <s v="LELYSTAD"/>
    <d v="2024-10-27T23:00:00"/>
    <d v="2024-10-28T13:13:00"/>
    <x v="1322"/>
    <d v="2024-10-28T14:30:00"/>
    <x v="0"/>
    <s v="NO"/>
    <n v="0"/>
    <n v="44"/>
    <x v="9"/>
    <d v="2024-10-28T13:13:00"/>
    <d v="1899-12-31T08:32:00"/>
    <n v="32.53333333338378"/>
    <x v="0"/>
    <x v="31"/>
    <n v="15"/>
    <s v="SI"/>
    <d v="1899-12-31T23:32:00"/>
    <n v="47.53333333338378"/>
    <d v="1899-12-30T00:00:00"/>
    <s v="SI"/>
    <n v="0"/>
    <d v="1900-01-01T00:02:00"/>
    <n v="48.033333333267365"/>
    <x v="1"/>
    <d v="1899-12-30T14:00:00"/>
    <s v="NO"/>
    <s v="MRKU9048354"/>
    <s v="MSI"/>
    <n v="480"/>
    <n v="120"/>
    <n v="50"/>
    <n v="0"/>
    <n v="1"/>
    <s v="WEEK"/>
    <s v="MSIWEEK"/>
    <n v="600"/>
    <n v="25"/>
    <n v="625"/>
    <m/>
  </r>
  <r>
    <s v="MAGLEBY MAERSK"/>
    <s v="Rotterdam"/>
    <d v="2024-10-26T14:28:00"/>
    <x v="99"/>
    <x v="0"/>
    <s v="MAERSK"/>
    <s v="MSKU4567554"/>
    <s v="LELYSTAD"/>
    <d v="2024-10-27T23:00:00"/>
    <d v="2024-10-29T23:05:00"/>
    <x v="1347"/>
    <d v="2024-10-29T23:15:00"/>
    <x v="1"/>
    <s v="NO"/>
    <n v="1"/>
    <n v="44"/>
    <x v="9"/>
    <d v="2024-10-29T23:05:00"/>
    <d v="1899-12-31T08:32:00"/>
    <n v="32.53333333338378"/>
    <x v="0"/>
    <x v="49"/>
    <n v="48"/>
    <s v="NO"/>
    <d v="1900-01-02T08:32:00"/>
    <n v="80.53333333338378"/>
    <d v="1899-12-30T00:05:00"/>
    <s v="SI"/>
    <n v="8.3333333255723119E-2"/>
    <d v="1900-01-02T08:47:00"/>
    <n v="80.783333333325572"/>
    <x v="1"/>
    <d v="1899-12-30T23:00:00"/>
    <s v="NIGHT"/>
    <s v="MSKU4567554"/>
    <s v="CTU FLEVOKUST BV"/>
    <n v="380"/>
    <e v="#N/A"/>
    <n v="35"/>
    <n v="35"/>
    <n v="2"/>
    <s v="NIGHT"/>
    <s v="CTU FLEVOKUST BVNIGHT"/>
    <n v="415"/>
    <n v="0"/>
    <n v="415"/>
    <m/>
  </r>
  <r>
    <s v="MAGLEBY MAERSK"/>
    <s v="Rotterdam"/>
    <d v="2024-10-26T14:28:00"/>
    <x v="99"/>
    <x v="3"/>
    <s v="MAERSK"/>
    <s v="MRSU4267748"/>
    <s v="SIMEI LELYSTAD"/>
    <d v="2024-10-27T23:00:00"/>
    <d v="2024-10-28T11:12:00"/>
    <x v="1348"/>
    <d v="2024-10-28T11:35:00"/>
    <x v="0"/>
    <s v="NO"/>
    <n v="0"/>
    <n v="44"/>
    <x v="9"/>
    <d v="2024-10-28T11:12:00"/>
    <d v="1899-12-31T08:32:00"/>
    <n v="32.53333333338378"/>
    <x v="0"/>
    <x v="13"/>
    <n v="12.999999999941792"/>
    <s v="SI"/>
    <d v="1899-12-31T21:32:00"/>
    <n v="45.533333333325572"/>
    <d v="1899-12-30T00:00:00"/>
    <s v="SI"/>
    <n v="0"/>
    <d v="1899-12-31T21:07:00"/>
    <n v="45.116666666697711"/>
    <x v="0"/>
    <d v="1899-12-30T12:00:00"/>
    <s v="NO"/>
    <s v="MRSU4267748"/>
    <s v="MSI"/>
    <n v="480"/>
    <e v="#N/A"/>
    <n v="50"/>
    <n v="0"/>
    <n v="1"/>
    <s v="WEEK"/>
    <s v="MSIWEEK"/>
    <n v="480"/>
    <n v="25"/>
    <n v="505"/>
    <m/>
  </r>
  <r>
    <s v="MAGLEBY MAERSK"/>
    <s v="Rotterdam"/>
    <d v="2024-10-26T14:28:00"/>
    <x v="99"/>
    <x v="4"/>
    <s v="MAERSK"/>
    <s v="MRSU4711045"/>
    <s v="XPO TALLER LELYSTAD"/>
    <d v="2024-10-27T23:00:00"/>
    <d v="2024-10-28T17:30:00"/>
    <x v="1322"/>
    <d v="2024-10-28T17:50:00"/>
    <x v="0"/>
    <s v="CLEANING"/>
    <n v="0"/>
    <n v="44"/>
    <x v="9"/>
    <d v="2024-10-28T17:30:00"/>
    <d v="1899-12-31T08:32:00"/>
    <n v="32.53333333338378"/>
    <x v="0"/>
    <x v="31"/>
    <n v="15"/>
    <s v="SI"/>
    <d v="1899-12-31T23:32:00"/>
    <n v="47.53333333338378"/>
    <d v="1899-12-30T03:30:00"/>
    <s v="NO"/>
    <n v="3.4999999998835847"/>
    <d v="1900-01-01T03:22:00"/>
    <n v="51.366666666639503"/>
    <x v="1"/>
    <d v="1899-12-30T14:00:00"/>
    <s v="NO"/>
    <s v="MRSU4711045"/>
    <s v="AZOIA LOGISTICS"/>
    <n v="550"/>
    <e v="#N/A"/>
    <n v="45"/>
    <n v="0"/>
    <n v="1"/>
    <s v="WEEK"/>
    <s v="AZOIA LOGISTICSWEEK"/>
    <n v="550"/>
    <n v="25"/>
    <n v="575"/>
    <m/>
  </r>
  <r>
    <s v="MAGLEBY MAERSK"/>
    <s v="Rotterdam"/>
    <d v="2024-10-26T14:28:00"/>
    <x v="99"/>
    <x v="1"/>
    <s v="MAERSK"/>
    <s v="MRSU5035270"/>
    <s v="SIMEI LELYSTAD"/>
    <d v="2024-10-27T23:00:00"/>
    <d v="2024-10-28T23:48:00"/>
    <x v="1349"/>
    <d v="2024-10-28T23:50:00"/>
    <x v="0"/>
    <s v="NO"/>
    <n v="0"/>
    <n v="44"/>
    <x v="9"/>
    <d v="2024-10-28T23:48:00"/>
    <d v="1899-12-31T08:32:00"/>
    <n v="32.53333333338378"/>
    <x v="0"/>
    <x v="26"/>
    <n v="24.999999999941792"/>
    <s v="NO"/>
    <d v="1900-01-01T09:32:00"/>
    <n v="57.533333333325572"/>
    <d v="1899-12-30T00:00:00"/>
    <s v="SI"/>
    <n v="0"/>
    <d v="1900-01-01T09:22:00"/>
    <n v="57.366666666639503"/>
    <x v="1"/>
    <d v="1899-12-30T00:00:00"/>
    <s v="NIGHT"/>
    <s v="MRSU5035270"/>
    <s v="LOGIX"/>
    <n v="530"/>
    <e v="#N/A"/>
    <n v="50"/>
    <n v="0"/>
    <n v="2"/>
    <s v="NIGHT"/>
    <s v="LOGIXNIGHT"/>
    <n v="530"/>
    <n v="25"/>
    <n v="605"/>
    <n v="50"/>
  </r>
  <r>
    <s v="MAGLEBY MAERSK"/>
    <s v="Rotterdam"/>
    <d v="2024-10-26T14:28:00"/>
    <x v="99"/>
    <x v="0"/>
    <s v="MAERSK"/>
    <s v="MAEU9249809"/>
    <s v="SIMEI LELYSTAD"/>
    <d v="2024-10-27T23:00:00"/>
    <d v="2024-10-30T00:15:00"/>
    <x v="1350"/>
    <d v="2024-10-30T00:40:00"/>
    <x v="1"/>
    <s v="NO"/>
    <n v="0"/>
    <n v="44"/>
    <x v="9"/>
    <d v="2024-10-30T00:15:00"/>
    <d v="1899-12-31T08:32:00"/>
    <n v="32.53333333338378"/>
    <x v="0"/>
    <x v="56"/>
    <n v="48.999999999941792"/>
    <s v="NO"/>
    <d v="1900-01-02T09:32:00"/>
    <n v="81.533333333325572"/>
    <d v="1899-12-30T00:15:00"/>
    <s v="SI"/>
    <n v="0.24999999994179234"/>
    <d v="1900-01-02T10:12:00"/>
    <n v="82.200000000069849"/>
    <x v="1"/>
    <d v="1899-12-30T00:00:00"/>
    <s v="NIGHT"/>
    <s v="MAEU9249809"/>
    <s v="CTU FLEVOKUST BV"/>
    <n v="380"/>
    <e v="#N/A"/>
    <n v="35"/>
    <n v="0"/>
    <n v="3"/>
    <s v="NIGHT"/>
    <s v="CTU FLEVOKUST BVNIGHT"/>
    <n v="380"/>
    <n v="0"/>
    <n v="380"/>
    <m/>
  </r>
  <r>
    <s v="MAGLEBY MAERSK"/>
    <s v="Rotterdam"/>
    <d v="2024-10-26T14:28:00"/>
    <x v="99"/>
    <x v="3"/>
    <s v="MAERSK"/>
    <s v="MRSU5960572"/>
    <s v="LELYSTAD"/>
    <d v="2024-10-27T23:00:00"/>
    <d v="2024-10-28T17:39:00"/>
    <x v="1351"/>
    <d v="2024-10-28T18:30:00"/>
    <x v="0"/>
    <s v="NO"/>
    <n v="0"/>
    <n v="44"/>
    <x v="9"/>
    <d v="2024-10-28T17:39:00"/>
    <d v="1899-12-31T08:32:00"/>
    <n v="32.53333333338378"/>
    <x v="0"/>
    <x v="4"/>
    <n v="16.999999999883585"/>
    <s v="SI"/>
    <d v="1900-01-01T01:32:00"/>
    <n v="49.533333333267365"/>
    <d v="1899-12-30T01:39:00"/>
    <s v="NO"/>
    <n v="1.6500000001396984"/>
    <d v="1900-01-01T04:02:00"/>
    <n v="52.03333333338378"/>
    <x v="1"/>
    <d v="1899-12-30T16:00:00"/>
    <s v="NO"/>
    <s v="MRSU5960572"/>
    <s v="MSI"/>
    <n v="480"/>
    <n v="120"/>
    <n v="50"/>
    <n v="0"/>
    <n v="1"/>
    <s v="WEEK"/>
    <s v="MSIWEEK"/>
    <n v="600"/>
    <n v="25"/>
    <n v="625"/>
    <m/>
  </r>
  <r>
    <s v="MAGLEBY MAERSK"/>
    <s v="Rotterdam"/>
    <d v="2024-10-26T14:28:00"/>
    <x v="99"/>
    <x v="0"/>
    <s v="MAERSK"/>
    <s v="MRKU6342283"/>
    <s v="SIMEI LELYSTAD"/>
    <d v="2024-10-27T23:00:00"/>
    <d v="2024-10-30T01:32:00"/>
    <x v="1352"/>
    <d v="2024-10-30T01:55:00"/>
    <x v="1"/>
    <s v="NO"/>
    <n v="0"/>
    <n v="44"/>
    <x v="9"/>
    <d v="2024-10-30T01:32:00"/>
    <d v="1899-12-31T08:32:00"/>
    <n v="32.53333333338378"/>
    <x v="0"/>
    <x v="54"/>
    <n v="51"/>
    <s v="NO"/>
    <d v="1900-01-02T11:32:00"/>
    <n v="83.53333333338378"/>
    <d v="1899-12-30T00:00:00"/>
    <s v="SI"/>
    <n v="0"/>
    <d v="1900-01-02T11:27:00"/>
    <n v="83.449999999953434"/>
    <x v="1"/>
    <d v="1899-12-30T02:00:00"/>
    <s v="NIGHT"/>
    <s v="MRKU6342283"/>
    <s v="CTU FLEVOKUST BV"/>
    <n v="380"/>
    <e v="#N/A"/>
    <n v="35"/>
    <n v="0"/>
    <n v="3"/>
    <s v="NIGHT"/>
    <s v="CTU FLEVOKUST BVNIGHT"/>
    <n v="380"/>
    <n v="0"/>
    <n v="380"/>
    <m/>
  </r>
  <r>
    <s v="MAGLEBY MAERSK"/>
    <s v="Rotterdam"/>
    <d v="2024-10-26T14:28:00"/>
    <x v="99"/>
    <x v="0"/>
    <s v="MAERSK"/>
    <s v="TCNU1055913"/>
    <s v="SIMEI LELYSTAD"/>
    <d v="2024-10-27T23:00:00"/>
    <d v="2024-10-30T02:35:00"/>
    <x v="1353"/>
    <d v="2024-10-30T02:40:00"/>
    <x v="1"/>
    <s v="NO"/>
    <n v="0"/>
    <n v="44"/>
    <x v="9"/>
    <d v="2024-10-30T02:35:00"/>
    <d v="1899-12-31T08:32:00"/>
    <n v="32.53333333338378"/>
    <x v="0"/>
    <x v="60"/>
    <n v="52.999999999883585"/>
    <s v="NO"/>
    <d v="1900-01-02T13:32:00"/>
    <n v="85.533333333267365"/>
    <d v="1899-12-30T00:00:00"/>
    <s v="SI"/>
    <n v="0"/>
    <d v="1900-01-02T12:12:00"/>
    <n v="84.199999999953434"/>
    <x v="1"/>
    <d v="1899-12-30T04:00:00"/>
    <s v="NIGHT"/>
    <s v="TCNU1055913"/>
    <s v="CTU FLEVOKUST BV"/>
    <n v="380"/>
    <e v="#N/A"/>
    <n v="35"/>
    <n v="0"/>
    <n v="3"/>
    <s v="NIGHT"/>
    <s v="CTU FLEVOKUST BVNIGHT"/>
    <n v="380"/>
    <n v="0"/>
    <n v="380"/>
    <m/>
  </r>
  <r>
    <s v="MAGLEBY MAERSK"/>
    <s v="Rotterdam"/>
    <d v="2024-10-26T14:28:00"/>
    <x v="99"/>
    <x v="0"/>
    <s v="MAERSK"/>
    <s v="MRKU5440541"/>
    <s v="SIMEI LELYSTAD"/>
    <d v="2024-10-27T23:00:00"/>
    <d v="2024-10-30T05:47:00"/>
    <x v="1354"/>
    <d v="2024-10-30T06:03:00"/>
    <x v="1"/>
    <s v="CLEANING"/>
    <n v="0"/>
    <n v="44"/>
    <x v="9"/>
    <d v="2024-10-30T05:47:00"/>
    <d v="1899-12-31T08:32:00"/>
    <n v="32.53333333338378"/>
    <x v="0"/>
    <x v="59"/>
    <n v="54.999999999941792"/>
    <s v="NO"/>
    <d v="1900-01-02T15:32:00"/>
    <n v="87.533333333325572"/>
    <d v="1899-12-30T00:00:00"/>
    <s v="SI"/>
    <n v="0"/>
    <d v="1900-01-02T15:35:00"/>
    <n v="87.583333333313931"/>
    <x v="1"/>
    <d v="1899-12-30T06:00:00"/>
    <s v="NO"/>
    <s v="MRKU5440541"/>
    <s v="CTU FLEVOKUST BV"/>
    <n v="380"/>
    <n v="100"/>
    <n v="35"/>
    <n v="0"/>
    <n v="3"/>
    <s v="WEEK"/>
    <s v="CTU FLEVOKUST BVWEEK"/>
    <n v="480"/>
    <n v="0"/>
    <n v="680"/>
    <n v="200"/>
  </r>
  <r>
    <s v="MAGLEBY MAERSK"/>
    <s v="Rotterdam"/>
    <d v="2024-10-26T14:28:00"/>
    <x v="99"/>
    <x v="2"/>
    <s v="MAERSK"/>
    <s v="MSKU1893731"/>
    <s v="SIMEI LELYSTAD"/>
    <d v="2024-10-27T23:00:00"/>
    <d v="2024-10-28T07:08:00"/>
    <x v="1330"/>
    <d v="2024-10-28T07:18:00"/>
    <x v="0"/>
    <s v="NO"/>
    <n v="0"/>
    <n v="44"/>
    <x v="9"/>
    <d v="2024-10-28T07:08:00"/>
    <d v="1899-12-31T08:32:00"/>
    <n v="32.53333333338378"/>
    <x v="0"/>
    <x v="19"/>
    <n v="9"/>
    <s v="SI"/>
    <d v="1899-12-31T17:32:00"/>
    <n v="41.53333333338378"/>
    <d v="1899-12-30T00:00:00"/>
    <s v="SI"/>
    <n v="0"/>
    <d v="1899-12-31T16:50:00"/>
    <n v="40.833333333372138"/>
    <x v="0"/>
    <d v="1899-12-30T08:00:00"/>
    <s v="NO"/>
    <s v="MSKU1893731"/>
    <s v="OM TRANSPORT"/>
    <n v="475"/>
    <e v="#N/A"/>
    <n v="50"/>
    <n v="0"/>
    <n v="1"/>
    <s v="WEEK"/>
    <s v="OM TRANSPORTWEEK"/>
    <n v="475"/>
    <n v="25"/>
    <n v="500"/>
    <m/>
  </r>
  <r>
    <s v="MAGLEBY MAERSK"/>
    <s v="Rotterdam"/>
    <d v="2024-10-26T14:28:00"/>
    <x v="99"/>
    <x v="0"/>
    <s v="MAERSK"/>
    <s v="MRKU6475007"/>
    <s v="SIMEI LELYSTAD"/>
    <d v="2024-10-27T23:00:00"/>
    <d v="2024-10-30T06:59:00"/>
    <x v="1355"/>
    <d v="2024-10-30T07:12:00"/>
    <x v="1"/>
    <s v="NO"/>
    <n v="0"/>
    <n v="44"/>
    <x v="9"/>
    <d v="2024-10-30T06:59:00"/>
    <d v="1899-12-31T08:32:00"/>
    <n v="32.53333333338378"/>
    <x v="0"/>
    <x v="55"/>
    <n v="57"/>
    <s v="NO"/>
    <d v="1900-01-02T17:32:00"/>
    <n v="89.53333333338378"/>
    <d v="1899-12-30T00:00:00"/>
    <s v="SI"/>
    <n v="0"/>
    <d v="1900-01-02T16:44:00"/>
    <n v="88.733333333395422"/>
    <x v="1"/>
    <d v="1899-12-30T08:00:00"/>
    <s v="NO"/>
    <s v="MRKU6475007"/>
    <s v="CTU FLEVOKUST BV"/>
    <n v="380"/>
    <e v="#N/A"/>
    <n v="35"/>
    <n v="0"/>
    <n v="3"/>
    <s v="WEEK"/>
    <s v="CTU FLEVOKUST BVWEEK"/>
    <n v="380"/>
    <n v="0"/>
    <n v="380"/>
    <m/>
  </r>
  <r>
    <s v="MAGLEBY MAERSK"/>
    <s v="Rotterdam"/>
    <d v="2024-10-26T14:28:00"/>
    <x v="99"/>
    <x v="2"/>
    <s v="MAERSK"/>
    <s v="MSKU4593872"/>
    <s v="SIMEI LELYSTAD"/>
    <d v="2024-10-27T23:00:00"/>
    <d v="2024-10-28T00:37:00"/>
    <x v="1356"/>
    <d v="2024-10-28T00:45:00"/>
    <x v="0"/>
    <s v="NO"/>
    <n v="0"/>
    <n v="44"/>
    <x v="9"/>
    <d v="2024-10-28T00:37:00"/>
    <d v="1899-12-31T08:32:00"/>
    <n v="32.53333333338378"/>
    <x v="0"/>
    <x v="2"/>
    <n v="3.9999999999417923"/>
    <s v="SI"/>
    <d v="1899-12-31T12:32:00"/>
    <n v="36.533333333325572"/>
    <d v="1899-12-30T00:00:00"/>
    <s v="SI"/>
    <n v="0"/>
    <d v="1899-12-31T10:17:00"/>
    <n v="34.283333333325572"/>
    <x v="0"/>
    <d v="1899-12-30T03:00:00"/>
    <s v="NIGHT"/>
    <s v="MSKU4593872"/>
    <s v="OM TRANSPORT"/>
    <n v="475"/>
    <e v="#N/A"/>
    <n v="50"/>
    <n v="0"/>
    <n v="1"/>
    <s v="NIGHT"/>
    <s v="OM TRANSPORTNIGHT"/>
    <n v="475"/>
    <n v="25"/>
    <n v="500"/>
    <m/>
  </r>
  <r>
    <s v="MAGLEBY MAERSK"/>
    <s v="Rotterdam"/>
    <d v="2024-10-26T14:28:00"/>
    <x v="99"/>
    <x v="0"/>
    <s v="MAERSK"/>
    <s v="SUDU6986430"/>
    <s v="SIMEI LELYSTAD"/>
    <d v="2024-10-27T23:00:00"/>
    <d v="2024-10-30T07:24:00"/>
    <x v="1355"/>
    <d v="2024-10-30T07:50:00"/>
    <x v="1"/>
    <s v="NO"/>
    <n v="1"/>
    <n v="44"/>
    <x v="9"/>
    <d v="2024-10-30T07:24:00"/>
    <d v="1899-12-31T08:32:00"/>
    <n v="32.53333333338378"/>
    <x v="0"/>
    <x v="55"/>
    <n v="57"/>
    <s v="NO"/>
    <d v="1900-01-02T17:32:00"/>
    <n v="89.53333333338378"/>
    <d v="1899-12-30T00:00:00"/>
    <s v="SI"/>
    <n v="0"/>
    <d v="1900-01-02T17:22:00"/>
    <n v="89.366666666697711"/>
    <x v="1"/>
    <d v="1899-12-30T08:00:00"/>
    <s v="NO"/>
    <s v="SUDU6986430"/>
    <s v="CTU FLEVOKUST BV"/>
    <n v="380"/>
    <e v="#N/A"/>
    <n v="35"/>
    <n v="35"/>
    <n v="3"/>
    <s v="WEEK"/>
    <s v="CTU FLEVOKUST BVWEEK"/>
    <n v="415"/>
    <n v="0"/>
    <n v="415"/>
    <m/>
  </r>
  <r>
    <s v="MAGLEBY MAERSK"/>
    <s v="Rotterdam"/>
    <d v="2024-10-26T14:28:00"/>
    <x v="99"/>
    <x v="1"/>
    <s v="MAERSK"/>
    <s v="MSKU4639084"/>
    <s v="SIMEI LELYSTAD"/>
    <d v="2024-10-27T23:00:00"/>
    <d v="2024-10-30T20:12:00"/>
    <x v="1357"/>
    <d v="2024-10-30T20:20:00"/>
    <x v="0"/>
    <s v="NO"/>
    <n v="0"/>
    <n v="44"/>
    <x v="9"/>
    <d v="2024-10-30T20:12:00"/>
    <d v="1899-12-31T08:32:00"/>
    <n v="32.53333333338378"/>
    <x v="0"/>
    <x v="168"/>
    <n v="67.999999999883585"/>
    <s v="NO"/>
    <d v="1900-01-03T04:32:00"/>
    <n v="100.53333333326736"/>
    <d v="1899-12-30T01:12:00"/>
    <s v="NO"/>
    <n v="1.2000000000698492"/>
    <d v="1900-01-03T05:52:00"/>
    <n v="101.8666666665813"/>
    <x v="1"/>
    <d v="1899-12-30T19:00:00"/>
    <s v="NO"/>
    <s v="MSKU4639084"/>
    <s v="LOGIX"/>
    <n v="530"/>
    <e v="#N/A"/>
    <n v="50"/>
    <n v="0"/>
    <n v="3"/>
    <s v="WEEK"/>
    <s v="LOGIXWEEK"/>
    <n v="530"/>
    <n v="25"/>
    <n v="555"/>
    <m/>
  </r>
  <r>
    <s v="MAGLEBY MAERSK"/>
    <s v="Rotterdam"/>
    <d v="2024-10-26T14:28:00"/>
    <x v="99"/>
    <x v="3"/>
    <s v="MAERSK"/>
    <s v="MSKU4658778"/>
    <s v="XPO TALLER LELYSTAD"/>
    <d v="2024-10-27T23:00:00"/>
    <d v="2024-10-28T22:10:00"/>
    <x v="1358"/>
    <d v="2024-10-28T22:10:00"/>
    <x v="0"/>
    <s v="NO"/>
    <n v="2"/>
    <n v="44"/>
    <x v="9"/>
    <d v="2024-10-28T22:10:00"/>
    <d v="1899-12-31T08:32:00"/>
    <n v="32.53333333338378"/>
    <x v="0"/>
    <x v="27"/>
    <n v="25.999999999883585"/>
    <s v="NO"/>
    <d v="1900-01-01T10:32:00"/>
    <n v="58.533333333267365"/>
    <d v="1899-12-30T00:00:00"/>
    <s v="SI"/>
    <n v="0"/>
    <d v="1900-01-01T07:42:00"/>
    <n v="55.699999999953434"/>
    <x v="1"/>
    <d v="1899-12-30T01:00:00"/>
    <s v="NIGHT"/>
    <s v="MSKU4658778"/>
    <s v="MSI"/>
    <n v="530"/>
    <e v="#N/A"/>
    <n v="50"/>
    <n v="100"/>
    <n v="2"/>
    <s v="NIGHT"/>
    <s v="MSINIGHT"/>
    <n v="630"/>
    <n v="25"/>
    <n v="655"/>
    <m/>
  </r>
  <r>
    <s v="MAGLEBY MAERSK"/>
    <s v="Rotterdam"/>
    <d v="2024-10-26T14:28:00"/>
    <x v="99"/>
    <x v="2"/>
    <s v="MAERSK"/>
    <s v="MSKU4660311"/>
    <s v="XPO TALLER LELYSTAD"/>
    <d v="2024-10-27T23:00:00"/>
    <d v="2024-10-28T15:45:00"/>
    <x v="1359"/>
    <d v="2024-10-28T15:45:00"/>
    <x v="0"/>
    <s v="NO"/>
    <n v="0"/>
    <n v="44"/>
    <x v="9"/>
    <d v="2024-10-28T15:45:00"/>
    <d v="1899-12-31T08:32:00"/>
    <n v="32.53333333338378"/>
    <x v="0"/>
    <x v="12"/>
    <n v="18"/>
    <s v="SI"/>
    <d v="1900-01-01T02:32:00"/>
    <n v="50.53333333338378"/>
    <d v="1899-12-30T00:00:00"/>
    <s v="SI"/>
    <n v="0"/>
    <d v="1900-01-01T01:17:00"/>
    <n v="49.283333333325572"/>
    <x v="1"/>
    <d v="1899-12-30T17:00:00"/>
    <s v="NO"/>
    <s v="MSKU4660311"/>
    <s v="OM TRANSPORT"/>
    <n v="475"/>
    <e v="#N/A"/>
    <n v="50"/>
    <n v="0"/>
    <n v="1"/>
    <s v="WEEK"/>
    <s v="OM TRANSPORTWEEK"/>
    <n v="475"/>
    <n v="25"/>
    <n v="500"/>
    <m/>
  </r>
  <r>
    <s v="MAGLEBY MAERSK"/>
    <s v="Rotterdam"/>
    <d v="2024-10-26T14:28:00"/>
    <x v="99"/>
    <x v="3"/>
    <s v="MAERSK"/>
    <s v="MSKU4673406"/>
    <s v="SIMEI LELYSTAD"/>
    <d v="2024-10-27T23:00:00"/>
    <d v="2024-10-28T17:05:00"/>
    <x v="1351"/>
    <d v="2024-10-28T17:25:00"/>
    <x v="0"/>
    <s v="NO"/>
    <n v="1"/>
    <n v="44"/>
    <x v="9"/>
    <d v="2024-10-28T17:05:00"/>
    <d v="1899-12-31T08:32:00"/>
    <n v="32.53333333338378"/>
    <x v="0"/>
    <x v="4"/>
    <n v="16.999999999883585"/>
    <s v="SI"/>
    <d v="1900-01-01T01:32:00"/>
    <n v="49.533333333267365"/>
    <d v="1899-12-30T01:05:00"/>
    <s v="NO"/>
    <n v="1.0833333333721384"/>
    <d v="1900-01-01T02:57:00"/>
    <n v="50.950000000011642"/>
    <x v="1"/>
    <d v="1899-12-30T16:00:00"/>
    <s v="NO"/>
    <s v="MSKU4673406"/>
    <s v="MSI"/>
    <n v="480"/>
    <e v="#N/A"/>
    <n v="50"/>
    <n v="50"/>
    <n v="1"/>
    <s v="WEEK"/>
    <s v="MSIWEEK"/>
    <n v="530"/>
    <n v="25"/>
    <n v="555"/>
    <m/>
  </r>
  <r>
    <s v="MAGLEBY MAERSK"/>
    <s v="Rotterdam"/>
    <d v="2024-10-26T14:28:00"/>
    <x v="99"/>
    <x v="2"/>
    <s v="MAERSK"/>
    <s v="MSKU4684632"/>
    <s v="XPO TALLER LELYSTAD"/>
    <d v="2024-10-27T23:00:00"/>
    <d v="2024-10-28T20:13:00"/>
    <x v="1323"/>
    <d v="2024-10-28T19:35:00"/>
    <x v="0"/>
    <s v="NO"/>
    <n v="0"/>
    <n v="44"/>
    <x v="9"/>
    <d v="2024-10-28T20:13:00"/>
    <d v="1899-12-31T08:32:00"/>
    <n v="32.53333333338378"/>
    <x v="0"/>
    <x v="20"/>
    <n v="22.999999999883585"/>
    <s v="SI"/>
    <d v="1900-01-01T07:32:00"/>
    <n v="55.533333333267365"/>
    <d v="1899-12-30T00:00:00"/>
    <s v="SI"/>
    <n v="0"/>
    <d v="1900-01-01T05:07:00"/>
    <n v="53.116666666581295"/>
    <x v="1"/>
    <d v="1899-12-30T22:00:00"/>
    <s v="NIGHT"/>
    <s v="MSKU4684632"/>
    <s v="OM TRANSPORT"/>
    <n v="475"/>
    <e v="#N/A"/>
    <n v="50"/>
    <n v="0"/>
    <n v="1"/>
    <s v="NIGHT"/>
    <s v="OM TRANSPORTNIGHT"/>
    <n v="475"/>
    <n v="25"/>
    <n v="500"/>
    <m/>
  </r>
  <r>
    <s v="MAGLEBY MAERSK"/>
    <s v="Rotterdam"/>
    <d v="2024-10-26T14:28:00"/>
    <x v="99"/>
    <x v="2"/>
    <s v="MAERSK"/>
    <s v="MSKU4687035"/>
    <s v="SIMEI LELYSTAD"/>
    <d v="2024-10-27T23:00:00"/>
    <d v="2024-10-28T08:39:00"/>
    <x v="1308"/>
    <d v="2024-10-28T06:10:00"/>
    <x v="0"/>
    <s v="NO"/>
    <n v="0"/>
    <n v="44"/>
    <x v="9"/>
    <d v="2024-10-28T08:39:00"/>
    <d v="1899-12-31T08:32:00"/>
    <n v="32.53333333338378"/>
    <x v="0"/>
    <x v="15"/>
    <n v="6.9999999999417923"/>
    <s v="SI"/>
    <d v="1899-12-31T15:32:00"/>
    <n v="39.533333333325572"/>
    <d v="1899-12-30T02:39:00"/>
    <s v="NO"/>
    <n v="2.6500000000814907"/>
    <d v="1899-12-31T15:42:00"/>
    <n v="39.700000000011642"/>
    <x v="0"/>
    <d v="1899-12-30T06:00:00"/>
    <s v="NO"/>
    <s v="MSKU4687035"/>
    <s v="OM TRANSPORT"/>
    <n v="475"/>
    <e v="#N/A"/>
    <n v="50"/>
    <n v="0"/>
    <n v="1"/>
    <s v="WEEK"/>
    <s v="OM TRANSPORTWEEK"/>
    <n v="475"/>
    <n v="25"/>
    <n v="500"/>
    <m/>
  </r>
  <r>
    <s v="MAGLEBY MAERSK"/>
    <s v="Rotterdam"/>
    <d v="2024-10-26T14:28:00"/>
    <x v="99"/>
    <x v="3"/>
    <s v="MAERSK"/>
    <s v="MSKU4722305"/>
    <s v="XPO TALLER LELYSTAD"/>
    <d v="2024-10-27T23:00:00"/>
    <d v="2024-10-29T03:00:00"/>
    <x v="1360"/>
    <d v="2024-10-29T03:40:00"/>
    <x v="0"/>
    <s v="NO"/>
    <n v="1"/>
    <n v="44"/>
    <x v="9"/>
    <d v="2024-10-29T03:00:00"/>
    <d v="1899-12-31T08:32:00"/>
    <n v="32.53333333338378"/>
    <x v="0"/>
    <x v="47"/>
    <n v="27.999999999941792"/>
    <s v="NO"/>
    <d v="1900-01-01T12:32:00"/>
    <n v="60.533333333325572"/>
    <d v="1899-12-30T00:00:00"/>
    <s v="SI"/>
    <n v="0"/>
    <d v="1900-01-01T13:12:00"/>
    <n v="61.200000000069849"/>
    <x v="1"/>
    <d v="1899-12-30T03:00:00"/>
    <s v="NIGHT"/>
    <s v="MSKU4722305"/>
    <s v="MSI"/>
    <n v="530"/>
    <e v="#N/A"/>
    <n v="50"/>
    <n v="50"/>
    <n v="2"/>
    <s v="NIGHT"/>
    <s v="MSINIGHT"/>
    <n v="580"/>
    <n v="25"/>
    <n v="605"/>
    <m/>
  </r>
  <r>
    <s v="MAGLEBY MAERSK"/>
    <s v="Rotterdam"/>
    <d v="2024-10-26T14:28:00"/>
    <x v="99"/>
    <x v="0"/>
    <s v="MAERSK"/>
    <s v="MSKU9213105"/>
    <s v="SIMEI LELYSTAD"/>
    <d v="2024-10-27T23:00:00"/>
    <d v="2024-10-30T09:01:00"/>
    <x v="1361"/>
    <d v="2024-10-30T09:15:00"/>
    <x v="1"/>
    <s v="NO"/>
    <n v="1"/>
    <n v="44"/>
    <x v="9"/>
    <d v="2024-10-30T09:01:00"/>
    <d v="1899-12-31T08:32:00"/>
    <n v="32.53333333338378"/>
    <x v="0"/>
    <x v="121"/>
    <n v="58.999999999883585"/>
    <s v="NO"/>
    <d v="1900-01-02T19:32:00"/>
    <n v="91.533333333267365"/>
    <d v="1899-12-30T00:00:00"/>
    <s v="SI"/>
    <n v="0"/>
    <d v="1900-01-02T18:47:00"/>
    <n v="90.783333333267365"/>
    <x v="1"/>
    <d v="1899-12-30T10:00:00"/>
    <s v="NO"/>
    <s v="MSKU9213105"/>
    <s v="CTU FLEVOKUST BV"/>
    <n v="380"/>
    <e v="#N/A"/>
    <n v="35"/>
    <n v="35"/>
    <n v="3"/>
    <s v="WEEK"/>
    <s v="CTU FLEVOKUST BVWEEK"/>
    <n v="415"/>
    <n v="0"/>
    <n v="415"/>
    <m/>
  </r>
  <r>
    <s v="MAGLEBY MAERSK"/>
    <s v="Rotterdam"/>
    <d v="2024-10-26T14:28:00"/>
    <x v="99"/>
    <x v="3"/>
    <s v="MAERSK"/>
    <s v="MSKU4757873"/>
    <s v="SIMEI LELYSTAD"/>
    <d v="2024-10-27T23:00:00"/>
    <d v="2024-10-28T09:59:00"/>
    <x v="1319"/>
    <d v="2024-10-28T10:25:00"/>
    <x v="0"/>
    <s v="NO"/>
    <n v="2"/>
    <n v="44"/>
    <x v="9"/>
    <d v="2024-10-28T09:59:00"/>
    <d v="1899-12-31T08:32:00"/>
    <n v="32.53333333338378"/>
    <x v="0"/>
    <x v="17"/>
    <n v="10.999999999883585"/>
    <s v="SI"/>
    <d v="1899-12-31T19:32:00"/>
    <n v="43.533333333267365"/>
    <d v="1899-12-30T00:00:00"/>
    <s v="SI"/>
    <n v="0"/>
    <d v="1899-12-31T19:57:00"/>
    <n v="43.950000000069849"/>
    <x v="0"/>
    <d v="1899-12-30T10:00:00"/>
    <s v="NO"/>
    <s v="MSKU4757873"/>
    <s v="MSI"/>
    <n v="480"/>
    <e v="#N/A"/>
    <n v="50"/>
    <n v="100"/>
    <n v="1"/>
    <s v="WEEK"/>
    <s v="MSIWEEK"/>
    <n v="580"/>
    <n v="25"/>
    <n v="605"/>
    <m/>
  </r>
  <r>
    <s v="MAGLEBY MAERSK"/>
    <s v="Rotterdam"/>
    <d v="2024-10-26T14:28:00"/>
    <x v="99"/>
    <x v="0"/>
    <s v="MAERSK"/>
    <s v="MRKU5790257"/>
    <s v="XPO TALLER LELYSTAD"/>
    <d v="2024-10-27T23:00:00"/>
    <d v="2024-10-30T10:05:00"/>
    <x v="1361"/>
    <d v="2024-10-30T10:35:00"/>
    <x v="1"/>
    <s v="NO"/>
    <n v="0"/>
    <n v="44"/>
    <x v="9"/>
    <d v="2024-10-30T10:05:00"/>
    <d v="1899-12-31T08:32:00"/>
    <n v="32.53333333338378"/>
    <x v="0"/>
    <x v="121"/>
    <n v="58.999999999883585"/>
    <s v="NO"/>
    <d v="1900-01-02T19:32:00"/>
    <n v="91.533333333267365"/>
    <d v="1899-12-30T00:05:00"/>
    <s v="SI"/>
    <n v="8.3333333430346102E-2"/>
    <d v="1900-01-02T20:07:00"/>
    <n v="92.116666666581295"/>
    <x v="1"/>
    <d v="1899-12-30T10:00:00"/>
    <s v="NO"/>
    <s v="MRKU5790257"/>
    <s v="CTU FLEVOKUST BV"/>
    <n v="380"/>
    <e v="#N/A"/>
    <n v="35"/>
    <n v="0"/>
    <n v="3"/>
    <s v="WEEK"/>
    <s v="CTU FLEVOKUST BVWEEK"/>
    <n v="380"/>
    <n v="0"/>
    <n v="380"/>
    <m/>
  </r>
  <r>
    <s v="MAGLEBY MAERSK"/>
    <s v="Rotterdam"/>
    <d v="2024-10-26T14:28:00"/>
    <x v="99"/>
    <x v="0"/>
    <s v="MAERSK"/>
    <s v="CAAU6236158"/>
    <s v="SIMEI LELYSTAD"/>
    <d v="2024-10-27T23:00:00"/>
    <d v="2024-10-30T10:40:00"/>
    <x v="1361"/>
    <d v="2024-10-30T10:42:00"/>
    <x v="1"/>
    <s v="NO"/>
    <n v="0"/>
    <n v="44"/>
    <x v="9"/>
    <d v="2024-10-30T10:40:00"/>
    <d v="1899-12-31T08:32:00"/>
    <n v="32.53333333338378"/>
    <x v="0"/>
    <x v="121"/>
    <n v="58.999999999883585"/>
    <s v="NO"/>
    <d v="1900-01-02T19:32:00"/>
    <n v="91.533333333267365"/>
    <d v="1899-12-30T00:40:00"/>
    <s v="SI"/>
    <n v="0.66666666674427688"/>
    <d v="1900-01-02T20:14:00"/>
    <n v="92.233333333279006"/>
    <x v="1"/>
    <d v="1899-12-30T10:00:00"/>
    <s v="NO"/>
    <s v="CAAU6236158"/>
    <s v="CTU FLEVOKUST BV"/>
    <n v="380"/>
    <e v="#N/A"/>
    <n v="35"/>
    <n v="0"/>
    <n v="3"/>
    <s v="WEEK"/>
    <s v="CTU FLEVOKUST BVWEEK"/>
    <n v="380"/>
    <n v="0"/>
    <n v="530"/>
    <n v="150"/>
  </r>
  <r>
    <s v="MAGLEBY MAERSK"/>
    <s v="Rotterdam"/>
    <d v="2024-10-26T14:28:00"/>
    <x v="99"/>
    <x v="4"/>
    <s v="MAERSK"/>
    <s v="MSKU4786167"/>
    <s v="SIMEI LELYSTAD"/>
    <d v="2024-10-27T23:00:00"/>
    <d v="2024-10-28T20:31:00"/>
    <x v="1345"/>
    <d v="2024-10-28T21:17:00"/>
    <x v="0"/>
    <s v="NO"/>
    <n v="0"/>
    <n v="44"/>
    <x v="9"/>
    <d v="2024-10-28T20:31:00"/>
    <d v="1899-12-31T08:32:00"/>
    <n v="32.53333333338378"/>
    <x v="0"/>
    <x v="28"/>
    <n v="21"/>
    <s v="SI"/>
    <d v="1900-01-01T05:32:00"/>
    <n v="53.53333333338378"/>
    <d v="1899-12-30T00:31:00"/>
    <s v="SI"/>
    <n v="0.5166666666045785"/>
    <d v="1900-01-01T06:49:00"/>
    <n v="54.816666666709352"/>
    <x v="1"/>
    <d v="1899-12-30T20:00:00"/>
    <s v="NIGHT"/>
    <s v="MSKU4786167"/>
    <s v="AZOIA LOGISTICS"/>
    <n v="550"/>
    <e v="#N/A"/>
    <n v="45"/>
    <n v="0"/>
    <n v="1"/>
    <s v="NIGHT"/>
    <s v="AZOIA LOGISTICSNIGHT"/>
    <n v="550"/>
    <n v="25"/>
    <n v="575"/>
    <m/>
  </r>
  <r>
    <s v="MAGLEBY MAERSK"/>
    <s v="Rotterdam"/>
    <d v="2024-10-26T14:28:00"/>
    <x v="99"/>
    <x v="0"/>
    <s v="MAERSK"/>
    <s v="MAEU9222639"/>
    <s v="SIMEI LELYSTAD"/>
    <d v="2024-10-27T23:00:00"/>
    <d v="2024-10-30T12:27:00"/>
    <x v="1362"/>
    <d v="2024-10-30T11:15:00"/>
    <x v="1"/>
    <s v="NO"/>
    <n v="0"/>
    <n v="44"/>
    <x v="9"/>
    <d v="2024-10-30T12:27:00"/>
    <d v="1899-12-31T08:32:00"/>
    <n v="32.53333333338378"/>
    <x v="0"/>
    <x v="104"/>
    <n v="60.999999999941792"/>
    <s v="NO"/>
    <d v="1900-01-02T21:32:00"/>
    <n v="93.533333333325572"/>
    <d v="1899-12-30T00:27:00"/>
    <s v="SI"/>
    <n v="0.45000000006984919"/>
    <d v="1900-01-02T20:47:00"/>
    <n v="92.783333333325572"/>
    <x v="1"/>
    <d v="1899-12-30T12:00:00"/>
    <s v="NO"/>
    <s v="MAEU9222639"/>
    <s v="CTU FLEVOKUST BV"/>
    <n v="380"/>
    <e v="#N/A"/>
    <n v="35"/>
    <n v="0"/>
    <n v="3"/>
    <s v="WEEK"/>
    <s v="CTU FLEVOKUST BVWEEK"/>
    <n v="380"/>
    <n v="0"/>
    <n v="380"/>
    <m/>
  </r>
  <r>
    <s v="MAGLEBY MAERSK"/>
    <s v="Rotterdam"/>
    <d v="2024-10-26T14:28:00"/>
    <x v="99"/>
    <x v="0"/>
    <s v="MAERSK"/>
    <s v="SELU4012150"/>
    <s v="SIMEI LELYSTAD"/>
    <d v="2024-10-27T23:00:00"/>
    <d v="2024-10-30T13:36:00"/>
    <x v="1363"/>
    <d v="2024-10-30T13:40:00"/>
    <x v="1"/>
    <s v="NO"/>
    <n v="1"/>
    <n v="44"/>
    <x v="9"/>
    <d v="2024-10-30T13:36:00"/>
    <d v="1899-12-31T08:32:00"/>
    <n v="32.53333333338378"/>
    <x v="0"/>
    <x v="169"/>
    <n v="63"/>
    <s v="NO"/>
    <d v="1900-01-02T23:32:00"/>
    <n v="95.53333333338378"/>
    <d v="1899-12-30T00:00:00"/>
    <s v="SI"/>
    <n v="0"/>
    <d v="1900-01-02T23:12:00"/>
    <n v="95.200000000011642"/>
    <x v="1"/>
    <d v="1899-12-30T14:00:00"/>
    <s v="NO"/>
    <s v="SELU4012150"/>
    <s v="CTU FLEVOKUST BV"/>
    <n v="380"/>
    <e v="#N/A"/>
    <n v="35"/>
    <n v="35"/>
    <n v="3"/>
    <s v="WEEK"/>
    <s v="CTU FLEVOKUST BVWEEK"/>
    <n v="415"/>
    <n v="0"/>
    <n v="415"/>
    <m/>
  </r>
  <r>
    <s v="MAGLEBY MAERSK"/>
    <s v="Rotterdam"/>
    <d v="2024-10-26T14:28:00"/>
    <x v="99"/>
    <x v="0"/>
    <s v="MAERSK"/>
    <s v="MAEU9203578"/>
    <s v="SIMEI LELYSTAD"/>
    <d v="2024-10-27T23:00:00"/>
    <d v="2024-10-30T13:05:00"/>
    <x v="1362"/>
    <d v="2024-10-30T13:05:00"/>
    <x v="1"/>
    <s v="NO"/>
    <n v="1"/>
    <n v="44"/>
    <x v="9"/>
    <d v="2024-10-30T13:05:00"/>
    <d v="1899-12-31T08:32:00"/>
    <n v="32.53333333338378"/>
    <x v="0"/>
    <x v="104"/>
    <n v="60.999999999941792"/>
    <s v="NO"/>
    <d v="1900-01-02T21:32:00"/>
    <n v="93.533333333325572"/>
    <d v="1899-12-30T01:05:00"/>
    <s v="NO"/>
    <n v="1.0833333333721384"/>
    <d v="1900-01-02T22:37:00"/>
    <n v="94.616666666697711"/>
    <x v="1"/>
    <d v="1899-12-30T12:00:00"/>
    <s v="NO"/>
    <s v="MAEU9203578"/>
    <s v="CTU FLEVOKUST BV"/>
    <n v="380"/>
    <e v="#N/A"/>
    <n v="35"/>
    <n v="35"/>
    <n v="3"/>
    <s v="WEEK"/>
    <s v="CTU FLEVOKUST BVWEEK"/>
    <n v="415"/>
    <n v="0"/>
    <n v="415"/>
    <m/>
  </r>
  <r>
    <s v="MAGLEBY MAERSK"/>
    <s v="Rotterdam"/>
    <d v="2024-10-26T14:28:00"/>
    <x v="99"/>
    <x v="0"/>
    <s v="MAERSK"/>
    <s v="MSKU4754874"/>
    <s v="SIMEI LELYSTAD"/>
    <d v="2024-10-27T23:00:00"/>
    <d v="2024-10-30T14:03:00"/>
    <x v="1363"/>
    <d v="2024-10-30T14:15:00"/>
    <x v="1"/>
    <s v="NO"/>
    <n v="1"/>
    <n v="44"/>
    <x v="9"/>
    <d v="2024-10-30T14:03:00"/>
    <d v="1899-12-31T08:32:00"/>
    <n v="32.53333333338378"/>
    <x v="0"/>
    <x v="169"/>
    <n v="63"/>
    <s v="NO"/>
    <d v="1900-01-02T23:32:00"/>
    <n v="95.53333333338378"/>
    <d v="1899-12-30T00:03:00"/>
    <s v="SI"/>
    <n v="4.9999999988358468E-2"/>
    <d v="1900-01-02T23:47:00"/>
    <n v="95.783333333325572"/>
    <x v="1"/>
    <d v="1899-12-30T14:00:00"/>
    <s v="NO"/>
    <s v="MSKU4754874"/>
    <s v="CTU FLEVOKUST BV"/>
    <n v="380"/>
    <e v="#N/A"/>
    <n v="35"/>
    <n v="35"/>
    <n v="3"/>
    <s v="WEEK"/>
    <s v="CTU FLEVOKUST BVWEEK"/>
    <n v="415"/>
    <n v="0"/>
    <n v="415"/>
    <m/>
  </r>
  <r>
    <s v="MAGLEBY MAERSK"/>
    <s v="Rotterdam"/>
    <d v="2024-10-26T14:28:00"/>
    <x v="99"/>
    <x v="3"/>
    <s v="MAERSK"/>
    <s v="MSKU9520164"/>
    <s v="LELYSTAD"/>
    <d v="2024-10-27T23:00:00"/>
    <d v="2024-10-27T22:39:00"/>
    <x v="1333"/>
    <d v="2024-10-27T23:10:00"/>
    <x v="0"/>
    <s v="NO"/>
    <n v="0"/>
    <n v="43"/>
    <x v="9"/>
    <d v="2024-10-27T22:39:00"/>
    <d v="1899-12-31T08:32:00"/>
    <n v="32.53333333338378"/>
    <x v="0"/>
    <x v="1"/>
    <n v="0"/>
    <s v="SI"/>
    <d v="1899-12-31T08:32:00"/>
    <n v="32.53333333338378"/>
    <d v="1899-12-30T00:00:00"/>
    <s v="SI"/>
    <n v="0"/>
    <d v="1899-12-31T08:42:00"/>
    <n v="32.700000000069849"/>
    <x v="0"/>
    <d v="1899-12-30T23:00:00"/>
    <s v="NIGHT"/>
    <s v="MSKU9520164"/>
    <s v="MSI"/>
    <n v="530"/>
    <n v="120"/>
    <n v="50"/>
    <n v="0"/>
    <n v="7"/>
    <s v="NIGHT"/>
    <s v="MSINIGHT"/>
    <n v="650"/>
    <n v="25"/>
    <n v="675"/>
    <m/>
  </r>
  <r>
    <s v="MAGLEBY MAERSK"/>
    <s v="Rotterdam"/>
    <d v="2024-10-26T14:28:00"/>
    <x v="99"/>
    <x v="0"/>
    <s v="MAERSK"/>
    <s v="CAAU8910069"/>
    <s v="SIMEI LELYSTAD"/>
    <d v="2024-10-27T23:00:00"/>
    <d v="2024-10-30T15:17:00"/>
    <x v="1364"/>
    <d v="2024-10-30T15:27:00"/>
    <x v="1"/>
    <s v="NO"/>
    <n v="1"/>
    <n v="44"/>
    <x v="9"/>
    <d v="2024-10-30T15:17:00"/>
    <d v="1899-12-31T08:32:00"/>
    <n v="32.53333333338378"/>
    <x v="0"/>
    <x v="135"/>
    <n v="63.999999999941792"/>
    <s v="NO"/>
    <d v="1900-01-03T00:32:00"/>
    <n v="96.533333333325572"/>
    <d v="1899-12-30T00:17:00"/>
    <s v="SI"/>
    <n v="0.28333333338377997"/>
    <d v="1900-01-03T00:59:00"/>
    <n v="96.983333333395422"/>
    <x v="1"/>
    <d v="1899-12-30T15:00:00"/>
    <s v="NO"/>
    <s v="CAAU8910069"/>
    <s v="CTU FLEVOKUST BV"/>
    <n v="380"/>
    <e v="#N/A"/>
    <n v="35"/>
    <n v="35"/>
    <n v="3"/>
    <s v="WEEK"/>
    <s v="CTU FLEVOKUST BVWEEK"/>
    <n v="415"/>
    <n v="0"/>
    <n v="415"/>
    <m/>
  </r>
  <r>
    <s v="MAGLEBY MAERSK"/>
    <s v="Rotterdam"/>
    <d v="2024-10-26T14:28:00"/>
    <x v="99"/>
    <x v="0"/>
    <s v="MAERSK"/>
    <s v="GAOU7551310"/>
    <s v="SIMEI LELYSTAD"/>
    <d v="2024-10-27T23:00:00"/>
    <d v="2024-10-30T15:30:00"/>
    <x v="1365"/>
    <d v="2024-10-30T15:46:00"/>
    <x v="1"/>
    <s v="NO"/>
    <n v="0"/>
    <n v="44"/>
    <x v="9"/>
    <d v="2024-10-30T15:30:00"/>
    <d v="1899-12-31T08:32:00"/>
    <n v="32.53333333338378"/>
    <x v="0"/>
    <x v="114"/>
    <n v="64.999999999883585"/>
    <s v="NO"/>
    <d v="1900-01-03T01:32:00"/>
    <n v="97.533333333267365"/>
    <d v="1899-12-30T00:00:00"/>
    <s v="SI"/>
    <n v="0"/>
    <d v="1900-01-03T01:18:00"/>
    <n v="97.300000000046566"/>
    <x v="1"/>
    <d v="1899-12-30T16:00:00"/>
    <s v="NO"/>
    <s v="GAOU7551310"/>
    <s v="CTU FLEVOKUST BV"/>
    <n v="380"/>
    <e v="#N/A"/>
    <n v="35"/>
    <n v="0"/>
    <n v="3"/>
    <s v="WEEK"/>
    <s v="CTU FLEVOKUST BVWEEK"/>
    <n v="380"/>
    <n v="0"/>
    <n v="380"/>
    <m/>
  </r>
  <r>
    <s v="MAGLEBY MAERSK"/>
    <s v="Rotterdam"/>
    <d v="2024-10-26T14:28:00"/>
    <x v="99"/>
    <x v="0"/>
    <s v="MAERSK"/>
    <s v="MSKU4624525"/>
    <s v="SIMEI LELYSTAD"/>
    <d v="2024-10-27T23:00:00"/>
    <d v="2024-10-30T16:22:00"/>
    <x v="1365"/>
    <d v="2024-10-30T16:27:00"/>
    <x v="1"/>
    <s v="CLEANING"/>
    <n v="0"/>
    <n v="44"/>
    <x v="9"/>
    <d v="2024-10-30T16:22:00"/>
    <d v="1899-12-31T08:32:00"/>
    <n v="32.53333333338378"/>
    <x v="0"/>
    <x v="114"/>
    <n v="64.999999999883585"/>
    <s v="NO"/>
    <d v="1900-01-03T01:32:00"/>
    <n v="97.533333333267365"/>
    <d v="1899-12-30T00:22:00"/>
    <s v="SI"/>
    <n v="0.36666666663950309"/>
    <d v="1900-01-03T01:59:00"/>
    <n v="97.983333333337214"/>
    <x v="1"/>
    <d v="1899-12-30T16:00:00"/>
    <s v="NO"/>
    <s v="MSKU4624525"/>
    <s v="CTU FLEVOKUST BV"/>
    <n v="380"/>
    <n v="100"/>
    <n v="35"/>
    <n v="0"/>
    <n v="3"/>
    <s v="WEEK"/>
    <s v="CTU FLEVOKUST BVWEEK"/>
    <n v="480"/>
    <n v="0"/>
    <n v="480"/>
    <m/>
  </r>
  <r>
    <s v="MAGLEBY MAERSK"/>
    <s v="Rotterdam"/>
    <d v="2024-10-26T14:28:00"/>
    <x v="99"/>
    <x v="0"/>
    <s v="MAERSK"/>
    <s v="TCLU5539971"/>
    <s v="SIMEI LELYSTAD"/>
    <d v="2024-10-27T23:00:00"/>
    <d v="2024-10-30T17:23:00"/>
    <x v="1366"/>
    <d v="2024-10-30T17:50:00"/>
    <x v="1"/>
    <s v="NO"/>
    <n v="1"/>
    <n v="44"/>
    <x v="9"/>
    <d v="2024-10-30T17:23:00"/>
    <d v="1899-12-31T08:32:00"/>
    <n v="32.53333333338378"/>
    <x v="0"/>
    <x v="170"/>
    <n v="66.999999999941792"/>
    <s v="NO"/>
    <d v="1900-01-03T03:32:00"/>
    <n v="99.533333333325572"/>
    <d v="1899-12-30T00:00:00"/>
    <s v="SI"/>
    <n v="0"/>
    <d v="1900-01-03T03:22:00"/>
    <n v="99.366666666639503"/>
    <x v="1"/>
    <d v="1899-12-30T18:00:00"/>
    <s v="NO"/>
    <s v="TCLU5539971"/>
    <s v="CTU FLEVOKUST BV"/>
    <n v="380"/>
    <e v="#N/A"/>
    <n v="35"/>
    <n v="35"/>
    <n v="3"/>
    <s v="WEEK"/>
    <s v="CTU FLEVOKUST BVWEEK"/>
    <n v="415"/>
    <n v="0"/>
    <n v="415"/>
    <m/>
  </r>
  <r>
    <s v="MAGLEBY MAERSK"/>
    <s v="Rotterdam"/>
    <d v="2024-10-26T14:28:00"/>
    <x v="99"/>
    <x v="0"/>
    <s v="MAERSK"/>
    <s v="MRKU5672742"/>
    <s v="SIMEI LELYSTAD"/>
    <d v="2024-10-27T23:00:00"/>
    <d v="2024-10-30T18:35:00"/>
    <x v="1366"/>
    <d v="2024-10-30T18:45:00"/>
    <x v="1"/>
    <s v="NO"/>
    <n v="0"/>
    <n v="44"/>
    <x v="9"/>
    <d v="2024-10-30T18:35:00"/>
    <d v="1899-12-31T08:32:00"/>
    <n v="32.53333333338378"/>
    <x v="0"/>
    <x v="170"/>
    <n v="66.999999999941792"/>
    <s v="NO"/>
    <d v="1900-01-03T03:32:00"/>
    <n v="99.533333333325572"/>
    <d v="1899-12-30T00:35:00"/>
    <s v="SI"/>
    <n v="0.58333333331393078"/>
    <d v="1900-01-03T04:17:00"/>
    <n v="100.28333333332557"/>
    <x v="1"/>
    <d v="1899-12-30T18:00:00"/>
    <s v="NO"/>
    <s v="MRKU5672742"/>
    <s v="CTU FLEVOKUST BV"/>
    <n v="380"/>
    <e v="#N/A"/>
    <n v="35"/>
    <n v="0"/>
    <n v="3"/>
    <s v="WEEK"/>
    <s v="CTU FLEVOKUST BVWEEK"/>
    <n v="380"/>
    <n v="0"/>
    <n v="380"/>
    <m/>
  </r>
  <r>
    <s v="MAGLEBY MAERSK"/>
    <s v="Rotterdam"/>
    <d v="2024-10-26T14:28:00"/>
    <x v="99"/>
    <x v="3"/>
    <s v="MAERSK"/>
    <s v="SUDU1923300"/>
    <s v="LELYSTAD"/>
    <d v="2024-10-27T23:00:00"/>
    <d v="2024-10-28T18:13:00"/>
    <x v="1367"/>
    <d v="2024-10-28T20:05:00"/>
    <x v="0"/>
    <s v="NO"/>
    <n v="0"/>
    <n v="44"/>
    <x v="9"/>
    <d v="2024-10-28T18:13:00"/>
    <d v="1899-12-31T08:32:00"/>
    <n v="32.53333333338378"/>
    <x v="0"/>
    <x v="30"/>
    <n v="19.999999999883585"/>
    <s v="SI"/>
    <d v="1900-01-01T04:32:00"/>
    <n v="52.533333333267365"/>
    <d v="1899-12-30T00:00:00"/>
    <s v="SI"/>
    <n v="0"/>
    <d v="1900-01-01T05:37:00"/>
    <n v="53.616666666639503"/>
    <x v="1"/>
    <d v="1899-12-30T19:00:00"/>
    <s v="NO"/>
    <s v="SUDU1923300"/>
    <s v="MSI"/>
    <n v="480"/>
    <n v="120"/>
    <n v="50"/>
    <n v="0"/>
    <n v="1"/>
    <s v="WEEK"/>
    <s v="MSIWEEK"/>
    <n v="600"/>
    <n v="25"/>
    <n v="625"/>
    <m/>
  </r>
  <r>
    <s v="MAGLEBY MAERSK"/>
    <s v="Rotterdam"/>
    <d v="2024-10-26T14:28:00"/>
    <x v="99"/>
    <x v="2"/>
    <s v="MAERSK"/>
    <s v="SUDU5903180"/>
    <s v="SIMEI LELYSTAD"/>
    <d v="2024-10-27T23:00:00"/>
    <d v="2024-10-28T17:44:00"/>
    <x v="1327"/>
    <d v="2024-10-28T17:52:00"/>
    <x v="0"/>
    <s v="NO"/>
    <n v="0"/>
    <n v="44"/>
    <x v="9"/>
    <d v="2024-10-28T17:44:00"/>
    <d v="1899-12-31T08:32:00"/>
    <n v="32.53333333338378"/>
    <x v="0"/>
    <x v="52"/>
    <n v="18.999999999941792"/>
    <s v="SI"/>
    <d v="1900-01-01T03:32:00"/>
    <n v="51.533333333325572"/>
    <d v="1899-12-30T00:00:00"/>
    <s v="SI"/>
    <n v="0"/>
    <d v="1900-01-01T03:24:00"/>
    <n v="51.399999999906868"/>
    <x v="1"/>
    <d v="1899-12-30T18:00:00"/>
    <s v="NO"/>
    <s v="SUDU5903180"/>
    <s v="OM TRANSPORT"/>
    <n v="475"/>
    <e v="#N/A"/>
    <n v="50"/>
    <n v="0"/>
    <n v="1"/>
    <s v="WEEK"/>
    <s v="OM TRANSPORTWEEK"/>
    <n v="475"/>
    <n v="25"/>
    <n v="500"/>
    <m/>
  </r>
  <r>
    <s v="MAGLEBY MAERSK"/>
    <s v="Rotterdam"/>
    <d v="2024-10-26T14:28:00"/>
    <x v="99"/>
    <x v="0"/>
    <s v="MAERSK"/>
    <s v="TCKU7043474"/>
    <s v="SIMEI LELYSTAD"/>
    <d v="2024-10-27T23:00:00"/>
    <d v="2024-10-30T18:53:00"/>
    <x v="1368"/>
    <d v="2024-10-30T21:25:00"/>
    <x v="1"/>
    <s v="NO"/>
    <n v="0"/>
    <n v="44"/>
    <x v="9"/>
    <d v="2024-10-30T18:53:00"/>
    <d v="1899-12-31T08:32:00"/>
    <n v="32.53333333338378"/>
    <x v="0"/>
    <x v="117"/>
    <n v="69"/>
    <s v="NO"/>
    <d v="1900-01-03T05:32:00"/>
    <n v="101.53333333338378"/>
    <d v="1899-12-30T00:00:00"/>
    <s v="SI"/>
    <n v="0"/>
    <d v="1900-01-03T06:57:00"/>
    <n v="102.94999999995343"/>
    <x v="1"/>
    <d v="1899-12-30T20:00:00"/>
    <s v="NIGHT"/>
    <s v="TCKU7043474"/>
    <s v="CTU FLEVOKUST BV"/>
    <n v="380"/>
    <e v="#N/A"/>
    <n v="35"/>
    <n v="0"/>
    <n v="3"/>
    <s v="NIGHT"/>
    <s v="CTU FLEVOKUST BVNIGHT"/>
    <n v="380"/>
    <n v="0"/>
    <n v="380"/>
    <m/>
  </r>
  <r>
    <s v="MAGLEBY MAERSK"/>
    <s v="Rotterdam"/>
    <d v="2024-10-26T14:28:00"/>
    <x v="99"/>
    <x v="0"/>
    <s v="MAERSK"/>
    <s v="MRSU5107359"/>
    <s v="SIMEI LELYSTAD"/>
    <d v="2024-10-27T23:00:00"/>
    <d v="2024-10-30T19:47:00"/>
    <x v="1368"/>
    <d v="2024-10-30T20:10:00"/>
    <x v="1"/>
    <s v="CLEANING"/>
    <n v="0"/>
    <n v="44"/>
    <x v="9"/>
    <d v="2024-10-30T19:47:00"/>
    <d v="1899-12-31T08:32:00"/>
    <n v="32.53333333338378"/>
    <x v="0"/>
    <x v="117"/>
    <n v="69"/>
    <s v="NO"/>
    <d v="1900-01-03T05:32:00"/>
    <n v="101.53333333338378"/>
    <d v="1899-12-30T00:00:00"/>
    <s v="SI"/>
    <n v="0"/>
    <d v="1900-01-03T05:42:00"/>
    <n v="101.70000000006985"/>
    <x v="1"/>
    <d v="1899-12-30T20:00:00"/>
    <s v="NIGHT"/>
    <s v="MRSU5107359"/>
    <s v="CTU FLEVOKUST BV"/>
    <n v="380"/>
    <n v="100"/>
    <n v="35"/>
    <n v="0"/>
    <n v="3"/>
    <s v="NIGHT"/>
    <s v="CTU FLEVOKUST BVNIGHT"/>
    <n v="480"/>
    <n v="0"/>
    <n v="530"/>
    <n v="50"/>
  </r>
  <r>
    <s v="MAGLEBY MAERSK"/>
    <s v="Rotterdam"/>
    <d v="2024-10-26T14:28:00"/>
    <x v="99"/>
    <x v="3"/>
    <s v="MAERSK"/>
    <s v="SUDU7805372"/>
    <s v="LELYSTAD"/>
    <d v="2024-10-27T23:00:00"/>
    <d v="2024-10-28T21:45:00"/>
    <x v="1323"/>
    <d v="2024-10-28T21:45:00"/>
    <x v="0"/>
    <s v="NO"/>
    <n v="0"/>
    <n v="44"/>
    <x v="9"/>
    <d v="2024-10-28T21:45:00"/>
    <d v="1899-12-31T08:32:00"/>
    <n v="32.53333333338378"/>
    <x v="0"/>
    <x v="20"/>
    <n v="22.999999999883585"/>
    <s v="SI"/>
    <d v="1900-01-01T07:32:00"/>
    <n v="55.533333333267365"/>
    <d v="1899-12-30T00:00:00"/>
    <s v="SI"/>
    <n v="0"/>
    <d v="1900-01-01T07:17:00"/>
    <n v="55.283333333325572"/>
    <x v="1"/>
    <d v="1899-12-30T22:00:00"/>
    <s v="NIGHT"/>
    <s v="SUDU7805372"/>
    <s v="MSI"/>
    <n v="530"/>
    <n v="120"/>
    <n v="50"/>
    <n v="0"/>
    <n v="1"/>
    <s v="NIGHT"/>
    <s v="MSINIGHT"/>
    <n v="650"/>
    <n v="25"/>
    <n v="675"/>
    <m/>
  </r>
  <r>
    <s v="MAGLEBY MAERSK"/>
    <s v="Rotterdam"/>
    <d v="2024-10-26T14:28:00"/>
    <x v="99"/>
    <x v="0"/>
    <s v="MAERSK"/>
    <s v="CZZU0441693"/>
    <s v="SIMEI LELYSTAD"/>
    <d v="2024-10-27T23:00:00"/>
    <d v="2024-10-30T21:10:00"/>
    <x v="1369"/>
    <d v="2024-10-30T22:35:00"/>
    <x v="1"/>
    <s v="NO"/>
    <n v="0"/>
    <n v="44"/>
    <x v="9"/>
    <d v="2024-10-30T21:10:00"/>
    <d v="1899-12-31T08:32:00"/>
    <n v="32.53333333338378"/>
    <x v="0"/>
    <x v="158"/>
    <n v="70.999999999883585"/>
    <s v="NO"/>
    <d v="1900-01-03T07:32:00"/>
    <n v="103.53333333326736"/>
    <d v="1899-12-30T00:00:00"/>
    <s v="SI"/>
    <n v="0"/>
    <d v="1900-01-03T08:07:00"/>
    <n v="104.1166666665813"/>
    <x v="1"/>
    <d v="1899-12-30T22:00:00"/>
    <s v="NIGHT"/>
    <s v="CZZU0441693"/>
    <s v="CTU FLEVOKUST BV"/>
    <n v="380"/>
    <e v="#N/A"/>
    <n v="35"/>
    <n v="0"/>
    <n v="3"/>
    <s v="NIGHT"/>
    <s v="CTU FLEVOKUST BVNIGHT"/>
    <n v="380"/>
    <n v="0"/>
    <n v="380"/>
    <m/>
  </r>
  <r>
    <s v="MAGLEBY MAERSK"/>
    <s v="Rotterdam"/>
    <d v="2024-10-26T14:28:00"/>
    <x v="99"/>
    <x v="0"/>
    <s v="MAERSK"/>
    <s v="MRSU6105746"/>
    <s v="SIMEI LELYSTAD"/>
    <d v="2024-10-27T23:00:00"/>
    <d v="2024-10-30T22:25:00"/>
    <x v="1370"/>
    <d v="2024-10-31T00:23:00"/>
    <x v="1"/>
    <s v="NO"/>
    <n v="0"/>
    <n v="44"/>
    <x v="9"/>
    <d v="2024-10-30T22:25:00"/>
    <d v="1899-12-31T08:32:00"/>
    <n v="32.53333333338378"/>
    <x v="0"/>
    <x v="164"/>
    <n v="72.999999999941792"/>
    <s v="NO"/>
    <d v="1900-01-03T09:32:00"/>
    <n v="105.53333333332557"/>
    <d v="1899-12-30T00:00:00"/>
    <s v="SI"/>
    <n v="0"/>
    <d v="1900-01-03T09:55:00"/>
    <n v="105.91666666668607"/>
    <x v="1"/>
    <d v="1899-12-30T00:00:00"/>
    <s v="NIGHT"/>
    <s v="MRSU6105746"/>
    <s v="CTU FLEVOKUST BV"/>
    <n v="380"/>
    <e v="#N/A"/>
    <n v="35"/>
    <n v="0"/>
    <n v="4"/>
    <s v="NIGHT"/>
    <s v="CTU FLEVOKUST BVNIGHT"/>
    <n v="380"/>
    <n v="0"/>
    <n v="380"/>
    <m/>
  </r>
  <r>
    <s v="MAGLEBY MAERSK"/>
    <s v="Rotterdam"/>
    <d v="2024-10-26T14:28:00"/>
    <x v="99"/>
    <x v="2"/>
    <s v="MAERSK"/>
    <s v="TCLU6879446"/>
    <s v="SIMEI LELYSTAD"/>
    <d v="2024-10-27T23:00:00"/>
    <d v="2024-10-28T15:20:00"/>
    <x v="1351"/>
    <d v="2024-10-28T15:25:00"/>
    <x v="0"/>
    <s v="CLEANING"/>
    <n v="0"/>
    <n v="44"/>
    <x v="9"/>
    <d v="2024-10-28T15:20:00"/>
    <d v="1899-12-31T08:32:00"/>
    <n v="32.53333333338378"/>
    <x v="0"/>
    <x v="4"/>
    <n v="16.999999999883585"/>
    <s v="SI"/>
    <d v="1900-01-01T01:32:00"/>
    <n v="49.533333333267365"/>
    <d v="1899-12-30T00:00:00"/>
    <s v="SI"/>
    <n v="0"/>
    <d v="1900-01-01T00:57:00"/>
    <n v="48.949999999953434"/>
    <x v="1"/>
    <d v="1899-12-30T16:00:00"/>
    <s v="NO"/>
    <s v="TCLU6879446"/>
    <s v="OM TRANSPORT"/>
    <n v="475"/>
    <e v="#N/A"/>
    <n v="50"/>
    <n v="0"/>
    <n v="1"/>
    <s v="WEEK"/>
    <s v="OM TRANSPORTWEEK"/>
    <n v="475"/>
    <n v="25"/>
    <n v="500"/>
    <m/>
  </r>
  <r>
    <s v="MAGLEBY MAERSK"/>
    <s v="Rotterdam"/>
    <d v="2024-10-26T14:28:00"/>
    <x v="99"/>
    <x v="3"/>
    <s v="MAERSK"/>
    <s v="TCLU9357492"/>
    <s v="XPO TALLER LELYSTAD"/>
    <d v="2024-10-27T23:00:00"/>
    <d v="2024-10-29T05:00:00"/>
    <x v="1371"/>
    <d v="2024-10-29T05:30:00"/>
    <x v="0"/>
    <s v="NO"/>
    <n v="0"/>
    <n v="44"/>
    <x v="9"/>
    <d v="2024-10-29T05:00:00"/>
    <d v="1899-12-31T08:32:00"/>
    <n v="32.53333333338378"/>
    <x v="0"/>
    <x v="40"/>
    <n v="30"/>
    <s v="NO"/>
    <d v="1900-01-01T14:32:00"/>
    <n v="62.53333333338378"/>
    <d v="1899-12-30T00:00:00"/>
    <s v="SI"/>
    <n v="0"/>
    <d v="1900-01-01T15:02:00"/>
    <n v="63.033333333267365"/>
    <x v="1"/>
    <d v="1899-12-30T05:00:00"/>
    <s v="NO"/>
    <s v="TCLU9357492"/>
    <s v="MSI"/>
    <n v="480"/>
    <e v="#N/A"/>
    <n v="50"/>
    <n v="0"/>
    <n v="2"/>
    <s v="WEEK"/>
    <s v="MSIWEEK"/>
    <n v="480"/>
    <n v="25"/>
    <n v="505"/>
    <m/>
  </r>
  <r>
    <s v="MAGLEBY MAERSK"/>
    <s v="Rotterdam"/>
    <d v="2024-10-26T14:28:00"/>
    <x v="99"/>
    <x v="0"/>
    <s v="MAERSK"/>
    <s v="CAAU9049546"/>
    <s v="SIMEI LELYSTAD"/>
    <d v="2024-10-27T23:00:00"/>
    <d v="2024-10-31T00:08:00"/>
    <x v="1372"/>
    <d v="2024-10-31T01:55:00"/>
    <x v="1"/>
    <s v="NO"/>
    <n v="0"/>
    <n v="44"/>
    <x v="9"/>
    <d v="2024-10-31T00:08:00"/>
    <d v="1899-12-31T08:32:00"/>
    <n v="32.53333333338378"/>
    <x v="0"/>
    <x v="155"/>
    <n v="75.499999999883585"/>
    <s v="NO"/>
    <d v="1900-01-03T12:02:00"/>
    <n v="108.03333333326736"/>
    <d v="1899-12-30T00:00:00"/>
    <s v="SI"/>
    <n v="0"/>
    <d v="1900-01-03T11:27:00"/>
    <n v="107.44999999995343"/>
    <x v="1"/>
    <d v="1899-12-30T02:30:00"/>
    <s v="NIGHT"/>
    <s v="CAAU9049546"/>
    <s v="CTU FLEVOKUST BV"/>
    <n v="380"/>
    <e v="#N/A"/>
    <n v="35"/>
    <n v="0"/>
    <n v="4"/>
    <s v="NIGHT"/>
    <s v="CTU FLEVOKUST BVNIGHT"/>
    <n v="380"/>
    <n v="0"/>
    <n v="380"/>
    <m/>
  </r>
  <r>
    <s v="MAGLEBY MAERSK"/>
    <s v="Rotterdam"/>
    <d v="2024-10-26T14:28:00"/>
    <x v="99"/>
    <x v="4"/>
    <s v="MAERSK"/>
    <s v="TCNU1722364"/>
    <s v="LELYSTAD"/>
    <d v="2024-10-27T23:00:00"/>
    <d v="2024-10-29T19:03:00"/>
    <x v="1342"/>
    <d v="2024-10-29T19:15:00"/>
    <x v="0"/>
    <s v="NO"/>
    <n v="0"/>
    <n v="44"/>
    <x v="9"/>
    <d v="2024-10-29T19:03:00"/>
    <d v="1899-12-31T08:32:00"/>
    <n v="32.53333333338378"/>
    <x v="0"/>
    <x v="120"/>
    <n v="42.999999999941792"/>
    <s v="NO"/>
    <d v="1900-01-02T03:32:00"/>
    <n v="75.533333333325572"/>
    <d v="1899-12-30T01:03:00"/>
    <s v="NO"/>
    <n v="1.0499999999301508"/>
    <d v="1900-01-02T04:47:00"/>
    <n v="76.78333333338378"/>
    <x v="1"/>
    <d v="1899-12-30T18:00:00"/>
    <s v="NO"/>
    <s v="TCNU1722364"/>
    <s v="AZOIA LOGISTICS"/>
    <n v="550"/>
    <e v="#N/A"/>
    <n v="45"/>
    <n v="0"/>
    <n v="2"/>
    <s v="WEEK"/>
    <s v="AZOIA LOGISTICSWEEK"/>
    <n v="550"/>
    <n v="25"/>
    <n v="575"/>
    <m/>
  </r>
  <r>
    <s v="MAGLEBY MAERSK"/>
    <s v="Rotterdam"/>
    <d v="2024-10-26T14:28:00"/>
    <x v="99"/>
    <x v="0"/>
    <s v="MAERSK"/>
    <s v="MSKU9631846"/>
    <s v="SIMEI LELYSTAD"/>
    <d v="2024-10-27T23:00:00"/>
    <d v="2024-10-31T06:05:00"/>
    <x v="1373"/>
    <d v="2024-10-31T06:05:00"/>
    <x v="1"/>
    <s v="NO"/>
    <n v="0"/>
    <n v="44"/>
    <x v="9"/>
    <d v="2024-10-31T06:05:00"/>
    <d v="1899-12-31T08:32:00"/>
    <n v="32.53333333338378"/>
    <x v="0"/>
    <x v="149"/>
    <n v="78.999999999941792"/>
    <s v="NO"/>
    <d v="1900-01-03T15:32:00"/>
    <n v="111.53333333332557"/>
    <d v="1899-12-30T00:05:00"/>
    <s v="SI"/>
    <n v="8.3333333255723119E-2"/>
    <d v="1900-01-03T15:37:00"/>
    <n v="111.6166666665813"/>
    <x v="1"/>
    <d v="1899-12-30T06:00:00"/>
    <s v="NO"/>
    <s v="MSKU9631846"/>
    <s v="CTU FLEVOKUST BV"/>
    <n v="380"/>
    <e v="#N/A"/>
    <n v="35"/>
    <n v="0"/>
    <n v="4"/>
    <s v="WEEK"/>
    <s v="CTU FLEVOKUST BVWEEK"/>
    <n v="380"/>
    <n v="0"/>
    <n v="380"/>
    <m/>
  </r>
  <r>
    <s v="MAGLEBY MAERSK"/>
    <s v="Rotterdam"/>
    <d v="2024-10-26T14:28:00"/>
    <x v="99"/>
    <x v="0"/>
    <s v="MAERSK"/>
    <s v="MRKU9955226"/>
    <s v="SIMEI LELYSTAD"/>
    <d v="2024-10-27T23:00:00"/>
    <d v="2024-10-31T08:30:00"/>
    <x v="1374"/>
    <d v="2024-10-31T08:36:00"/>
    <x v="1"/>
    <s v="NO"/>
    <n v="0"/>
    <n v="44"/>
    <x v="9"/>
    <d v="2024-10-31T08:30:00"/>
    <d v="1899-12-31T08:32:00"/>
    <n v="32.53333333338378"/>
    <x v="0"/>
    <x v="101"/>
    <n v="81.999999999941792"/>
    <s v="NO"/>
    <d v="1900-01-03T18:32:00"/>
    <n v="114.53333333332557"/>
    <d v="1899-12-30T00:00:00"/>
    <s v="SI"/>
    <n v="0"/>
    <d v="1900-01-03T18:08:00"/>
    <n v="114.13333333324408"/>
    <x v="1"/>
    <d v="1899-12-30T09:00:00"/>
    <s v="NO"/>
    <s v="MRKU9955226"/>
    <s v="CTU FLEVOKUST BV"/>
    <n v="380"/>
    <e v="#N/A"/>
    <n v="35"/>
    <n v="0"/>
    <n v="4"/>
    <s v="WEEK"/>
    <s v="CTU FLEVOKUST BVWEEK"/>
    <n v="380"/>
    <n v="0"/>
    <n v="380"/>
    <m/>
  </r>
  <r>
    <s v="MAGLEBY MAERSK"/>
    <s v="Rotterdam"/>
    <d v="2024-10-26T14:28:00"/>
    <x v="99"/>
    <x v="3"/>
    <s v="MAERSK"/>
    <s v="TLLU3591032"/>
    <s v="LELYSTAD"/>
    <d v="2024-10-27T23:00:00"/>
    <d v="2024-10-28T15:05:00"/>
    <x v="1331"/>
    <d v="2024-10-28T16:40:00"/>
    <x v="0"/>
    <s v="NO"/>
    <n v="0"/>
    <n v="44"/>
    <x v="9"/>
    <d v="2024-10-28T15:05:00"/>
    <d v="1899-12-31T08:32:00"/>
    <n v="32.53333333338378"/>
    <x v="0"/>
    <x v="16"/>
    <n v="15.999999999941792"/>
    <s v="SI"/>
    <d v="1900-01-01T00:32:00"/>
    <n v="48.533333333325572"/>
    <d v="1899-12-30T00:05:00"/>
    <s v="SI"/>
    <n v="8.3333333255723119E-2"/>
    <d v="1900-01-01T02:12:00"/>
    <n v="50.200000000011642"/>
    <x v="1"/>
    <d v="1899-12-30T15:00:00"/>
    <s v="NO"/>
    <s v="TLLU3591032"/>
    <s v="MSI"/>
    <n v="480"/>
    <n v="120"/>
    <n v="50"/>
    <n v="0"/>
    <n v="1"/>
    <s v="WEEK"/>
    <s v="MSIWEEK"/>
    <n v="600"/>
    <n v="25"/>
    <n v="625"/>
    <m/>
  </r>
  <r>
    <s v="MAGLEBY MAERSK"/>
    <s v="Rotterdam"/>
    <d v="2024-10-26T14:28:00"/>
    <x v="99"/>
    <x v="2"/>
    <s v="MAERSK"/>
    <s v="TLLU5351869"/>
    <s v="XPO TALLER LELYSTAD"/>
    <d v="2024-10-27T23:00:00"/>
    <d v="2024-10-28T10:15:00"/>
    <x v="1320"/>
    <d v="2024-10-28T10:35:00"/>
    <x v="0"/>
    <s v="NO"/>
    <n v="1"/>
    <n v="44"/>
    <x v="9"/>
    <d v="2024-10-28T10:15:00"/>
    <d v="1899-12-31T08:32:00"/>
    <n v="32.53333333338378"/>
    <x v="0"/>
    <x v="14"/>
    <n v="13.999999999883585"/>
    <s v="SI"/>
    <d v="1899-12-31T22:32:00"/>
    <n v="46.533333333267365"/>
    <d v="1899-12-30T00:00:00"/>
    <s v="SI"/>
    <n v="0"/>
    <d v="1899-12-31T20:07:00"/>
    <n v="44.116666666581295"/>
    <x v="0"/>
    <d v="1899-12-30T13:00:00"/>
    <s v="NO"/>
    <s v="TLLU5351869"/>
    <s v="OM TRANSPORT"/>
    <n v="475"/>
    <e v="#N/A"/>
    <n v="50"/>
    <n v="50"/>
    <n v="1"/>
    <s v="WEEK"/>
    <s v="OM TRANSPORTWEEK"/>
    <n v="525"/>
    <n v="25"/>
    <n v="550"/>
    <m/>
  </r>
  <r>
    <s v="MAGLEBY MAERSK"/>
    <s v="Rotterdam"/>
    <d v="2024-10-26T14:28:00"/>
    <x v="99"/>
    <x v="2"/>
    <s v="MAERSK"/>
    <s v="TLLU6850800"/>
    <s v="XPO TALLER LELYSTAD"/>
    <d v="2024-10-27T23:00:00"/>
    <d v="2024-10-28T11:20:00"/>
    <x v="1348"/>
    <d v="2024-10-28T11:20:00"/>
    <x v="0"/>
    <s v="NO"/>
    <n v="0"/>
    <n v="44"/>
    <x v="9"/>
    <d v="2024-10-28T11:20:00"/>
    <d v="1899-12-31T08:32:00"/>
    <n v="32.53333333338378"/>
    <x v="0"/>
    <x v="13"/>
    <n v="12.999999999941792"/>
    <s v="SI"/>
    <d v="1899-12-31T21:32:00"/>
    <n v="45.533333333325572"/>
    <d v="1899-12-30T00:00:00"/>
    <s v="SI"/>
    <n v="0"/>
    <d v="1899-12-31T20:52:00"/>
    <n v="44.866666666581295"/>
    <x v="0"/>
    <d v="1899-12-30T12:00:00"/>
    <s v="NO"/>
    <s v="TLLU6850800"/>
    <s v="OM TRANSPORT"/>
    <n v="475"/>
    <e v="#N/A"/>
    <n v="50"/>
    <n v="0"/>
    <n v="1"/>
    <s v="WEEK"/>
    <s v="OM TRANSPORTWEEK"/>
    <n v="475"/>
    <n v="25"/>
    <n v="500"/>
    <m/>
  </r>
  <r>
    <s v="MAGLEBY MAERSK"/>
    <s v="Rotterdam"/>
    <d v="2024-10-26T14:28:00"/>
    <x v="99"/>
    <x v="0"/>
    <s v="MAERSK"/>
    <s v="MSKU8696647"/>
    <s v="SIMEI LELYSTAD"/>
    <d v="2024-10-27T23:00:00"/>
    <d v="2024-10-31T11:54:00"/>
    <x v="1375"/>
    <d v="2024-10-31T12:00:00"/>
    <x v="1"/>
    <s v="CLEANING"/>
    <n v="0"/>
    <n v="44"/>
    <x v="9"/>
    <d v="2024-10-31T11:54:00"/>
    <d v="1899-12-31T08:32:00"/>
    <n v="32.53333333338378"/>
    <x v="0"/>
    <x v="131"/>
    <n v="84.999999999941792"/>
    <s v="NO"/>
    <d v="1900-01-03T21:32:00"/>
    <n v="117.53333333332557"/>
    <d v="1899-12-30T00:00:00"/>
    <s v="SI"/>
    <n v="0"/>
    <d v="1900-01-03T21:32:00"/>
    <n v="117.53333333332557"/>
    <x v="1"/>
    <d v="1899-12-30T12:00:00"/>
    <s v="NO"/>
    <s v="MSKU8696647"/>
    <s v="CTU FLEVOKUST BV"/>
    <n v="380"/>
    <n v="100"/>
    <n v="35"/>
    <n v="0"/>
    <n v="4"/>
    <s v="WEEK"/>
    <s v="CTU FLEVOKUST BVWEEK"/>
    <n v="480"/>
    <n v="0"/>
    <n v="480"/>
    <m/>
  </r>
  <r>
    <s v="MAGLEBY MAERSK"/>
    <s v="Rotterdam"/>
    <d v="2024-10-26T14:28:00"/>
    <x v="99"/>
    <x v="2"/>
    <s v="MAERSK"/>
    <s v="TCNU1931723"/>
    <s v="SIMEI LELYSTAD"/>
    <d v="2024-10-27T23:00:00"/>
    <d v="2024-11-04T14:00:00"/>
    <x v="1376"/>
    <d v="2024-11-04T14:10:00"/>
    <x v="0"/>
    <s v="NO"/>
    <n v="0"/>
    <n v="45"/>
    <x v="10"/>
    <d v="2024-11-04T14:00:00"/>
    <d v="1899-12-31T08:32:00"/>
    <n v="32.53333333338378"/>
    <x v="0"/>
    <x v="171"/>
    <n v="183"/>
    <s v="NO"/>
    <d v="1900-01-07T23:32:00"/>
    <n v="215.53333333338378"/>
    <d v="1899-12-30T00:00:00"/>
    <s v="SI"/>
    <n v="0"/>
    <d v="1900-01-07T23:42:00"/>
    <n v="215.70000000006985"/>
    <x v="1"/>
    <d v="1899-12-30T14:00:00"/>
    <s v="NO"/>
    <s v="TCNU1931723"/>
    <s v="OM TRANSPORT"/>
    <n v="475"/>
    <e v="#N/A"/>
    <n v="50"/>
    <n v="0"/>
    <n v="1"/>
    <s v="WEEK"/>
    <s v="OM TRANSPORTWEEK"/>
    <n v="475"/>
    <n v="25"/>
    <n v="500"/>
    <m/>
  </r>
  <r>
    <s v="MAERSK GENOA"/>
    <s v="Rotterdam"/>
    <d v="2024-10-29T06:08:00"/>
    <x v="100"/>
    <x v="2"/>
    <s v="MAERSK"/>
    <s v="MRKU0736844"/>
    <s v="LELYSTAD"/>
    <d v="2024-10-30T11:00:00"/>
    <d v="2024-10-30T18:00:00"/>
    <x v="1366"/>
    <d v="2024-10-30T20:50:00"/>
    <x v="0"/>
    <s v="NO"/>
    <n v="0"/>
    <n v="44"/>
    <x v="9"/>
    <d v="2024-10-30T18:00:00"/>
    <d v="1899-12-31T04:52:00"/>
    <n v="28.866666666639503"/>
    <x v="0"/>
    <x v="15"/>
    <n v="6.9999999999417923"/>
    <s v="SI"/>
    <d v="1899-12-31T11:52:00"/>
    <n v="35.866666666581295"/>
    <d v="1899-12-30T00:00:00"/>
    <s v="SI"/>
    <n v="0"/>
    <d v="1899-12-31T14:42:00"/>
    <n v="38.699999999895226"/>
    <x v="0"/>
    <d v="1899-12-30T18:00:00"/>
    <s v="NO"/>
    <s v="MRKU0736844"/>
    <s v="OM TRANSPORT"/>
    <n v="475"/>
    <e v="#N/A"/>
    <n v="50"/>
    <n v="0"/>
    <n v="3"/>
    <s v="WEEK"/>
    <s v="OM TRANSPORTWEEK"/>
    <n v="475"/>
    <n v="25"/>
    <n v="500"/>
    <m/>
  </r>
  <r>
    <s v="MAERSK GENOA"/>
    <s v="Rotterdam"/>
    <d v="2024-10-29T06:08:00"/>
    <x v="100"/>
    <x v="2"/>
    <s v="MAERSK"/>
    <s v="MRKU4261460"/>
    <s v="LELYSTAD"/>
    <d v="2024-10-30T11:00:00"/>
    <d v="2024-10-30T15:06:00"/>
    <x v="1357"/>
    <d v="2024-10-30T15:30:00"/>
    <x v="0"/>
    <s v="NO"/>
    <n v="0"/>
    <n v="44"/>
    <x v="9"/>
    <d v="2024-10-30T15:06:00"/>
    <d v="1899-12-31T04:52:00"/>
    <n v="28.866666666639503"/>
    <x v="0"/>
    <x v="29"/>
    <n v="7.9999999998835847"/>
    <s v="SI"/>
    <d v="1899-12-31T12:52:00"/>
    <n v="36.866666666523088"/>
    <d v="1899-12-30T00:00:00"/>
    <s v="SI"/>
    <n v="0"/>
    <d v="1899-12-31T09:22:00"/>
    <n v="33.366666666639503"/>
    <x v="0"/>
    <d v="1899-12-30T19:00:00"/>
    <s v="NO"/>
    <s v="MRKU4261460"/>
    <s v="OM TRANSPORT"/>
    <n v="475"/>
    <e v="#N/A"/>
    <n v="50"/>
    <n v="0"/>
    <n v="3"/>
    <s v="WEEK"/>
    <s v="OM TRANSPORTWEEK"/>
    <n v="475"/>
    <n v="25"/>
    <n v="500"/>
    <m/>
  </r>
  <r>
    <s v="MAERSK GENOA"/>
    <s v="Rotterdam"/>
    <d v="2024-10-29T06:08:00"/>
    <x v="100"/>
    <x v="2"/>
    <s v="MAERSK"/>
    <s v="CAAU6677106"/>
    <s v="LELYSTAD"/>
    <d v="2024-10-30T11:00:00"/>
    <d v="2024-10-30T13:50:00"/>
    <x v="1377"/>
    <d v="2024-10-30T14:40:00"/>
    <x v="0"/>
    <s v="NO"/>
    <n v="0"/>
    <n v="44"/>
    <x v="9"/>
    <d v="2024-10-30T13:50:00"/>
    <d v="1899-12-31T04:52:00"/>
    <n v="28.866666666639503"/>
    <x v="0"/>
    <x v="8"/>
    <n v="6"/>
    <s v="SI"/>
    <d v="1899-12-31T10:52:00"/>
    <n v="34.866666666639503"/>
    <d v="1899-12-30T00:00:00"/>
    <s v="SI"/>
    <n v="0"/>
    <d v="1899-12-31T08:32:00"/>
    <n v="32.533333333209157"/>
    <x v="0"/>
    <d v="1899-12-30T17:00:00"/>
    <s v="NO"/>
    <s v="CAAU6677106"/>
    <s v="OM TRANSPORT"/>
    <n v="475"/>
    <e v="#N/A"/>
    <n v="50"/>
    <n v="0"/>
    <n v="3"/>
    <s v="WEEK"/>
    <s v="OM TRANSPORTWEEK"/>
    <n v="475"/>
    <n v="25"/>
    <n v="500"/>
    <m/>
  </r>
  <r>
    <s v="MAERSK GENOA"/>
    <s v="Rotterdam"/>
    <d v="2024-10-29T06:08:00"/>
    <x v="100"/>
    <x v="2"/>
    <s v="MAERSK"/>
    <s v="MAEU9167110"/>
    <s v="LELYSTAD"/>
    <d v="2024-10-30T11:00:00"/>
    <d v="2024-10-31T15:54:00"/>
    <x v="1378"/>
    <d v="2024-10-31T17:30:00"/>
    <x v="0"/>
    <s v="NO"/>
    <n v="0"/>
    <n v="44"/>
    <x v="9"/>
    <d v="2024-10-31T15:54:00"/>
    <d v="1899-12-31T04:52:00"/>
    <n v="28.866666666639503"/>
    <x v="0"/>
    <x v="58"/>
    <n v="28.999999999883585"/>
    <s v="NO"/>
    <d v="1900-01-01T09:52:00"/>
    <n v="57.866666666523088"/>
    <d v="1899-12-30T00:00:00"/>
    <s v="SI"/>
    <n v="0"/>
    <d v="1900-01-01T11:22:00"/>
    <n v="59.366666666523088"/>
    <x v="1"/>
    <d v="1899-12-30T16:00:00"/>
    <s v="NO"/>
    <s v="MAEU9167110"/>
    <s v="OM TRANSPORT"/>
    <n v="475"/>
    <e v="#N/A"/>
    <n v="50"/>
    <n v="0"/>
    <n v="4"/>
    <s v="WEEK"/>
    <s v="OM TRANSPORTWEEK"/>
    <n v="475"/>
    <n v="25"/>
    <n v="500"/>
    <m/>
  </r>
  <r>
    <s v="MAERSK GENOA"/>
    <s v="Rotterdam"/>
    <d v="2024-10-29T06:08:00"/>
    <x v="100"/>
    <x v="2"/>
    <s v="MAERSK"/>
    <s v="MAEU9284707"/>
    <s v="LELYSTAD"/>
    <d v="2024-10-30T11:00:00"/>
    <d v="2024-10-30T12:13:00"/>
    <x v="1362"/>
    <d v="2024-10-30T13:00:00"/>
    <x v="0"/>
    <s v="NO"/>
    <n v="0"/>
    <n v="44"/>
    <x v="9"/>
    <d v="2024-10-30T12:13:00"/>
    <d v="1899-12-31T04:52:00"/>
    <n v="28.866666666639503"/>
    <x v="0"/>
    <x v="18"/>
    <n v="0.99999999994179234"/>
    <s v="SI"/>
    <d v="1899-12-31T05:52:00"/>
    <n v="29.866666666581295"/>
    <d v="1899-12-30T00:13:00"/>
    <s v="SI"/>
    <n v="0.21666666667442769"/>
    <d v="1899-12-31T06:52:00"/>
    <n v="30.866666666523088"/>
    <x v="0"/>
    <d v="1899-12-30T12:00:00"/>
    <s v="NO"/>
    <s v="MAEU9284707"/>
    <s v="OM TRANSPORT"/>
    <n v="475"/>
    <e v="#N/A"/>
    <n v="50"/>
    <n v="0"/>
    <n v="3"/>
    <s v="WEEK"/>
    <s v="OM TRANSPORTWEEK"/>
    <n v="475"/>
    <n v="25"/>
    <n v="500"/>
    <m/>
  </r>
  <r>
    <s v="MAERSK GENOA"/>
    <s v="Rotterdam"/>
    <d v="2024-10-29T06:08:00"/>
    <x v="100"/>
    <x v="2"/>
    <s v="MAERSK"/>
    <s v="MSKU4651921"/>
    <s v="LELYSTAD"/>
    <d v="2024-10-30T11:00:00"/>
    <d v="2024-10-30T11:04:00"/>
    <x v="1379"/>
    <d v="2024-10-30T12:44:00"/>
    <x v="0"/>
    <s v="NO"/>
    <n v="0"/>
    <n v="44"/>
    <x v="9"/>
    <d v="2024-10-30T11:04:00"/>
    <d v="1899-12-31T04:52:00"/>
    <n v="28.866666666639503"/>
    <x v="0"/>
    <x v="1"/>
    <n v="0"/>
    <s v="SI"/>
    <d v="1899-12-31T04:52:00"/>
    <n v="28.866666666639503"/>
    <d v="1899-12-30T00:04:00"/>
    <s v="SI"/>
    <n v="6.6666666534729302E-2"/>
    <d v="1899-12-31T06:36:00"/>
    <n v="30.599999999860302"/>
    <x v="0"/>
    <d v="1899-12-30T11:00:00"/>
    <s v="NO"/>
    <s v="MSKU4651921"/>
    <s v="OM TRANSPORT"/>
    <n v="475"/>
    <e v="#N/A"/>
    <n v="50"/>
    <n v="0"/>
    <n v="3"/>
    <s v="WEEK"/>
    <s v="OM TRANSPORTWEEK"/>
    <n v="475"/>
    <n v="25"/>
    <n v="500"/>
    <m/>
  </r>
  <r>
    <s v="MARY MAERSK"/>
    <s v="Rotterdam"/>
    <d v="2024-11-02T07:12:00"/>
    <x v="101"/>
    <x v="0"/>
    <s v="MAERSK"/>
    <s v="MRSU5195581"/>
    <s v="XPO TALLER LELYSTAD"/>
    <d v="2024-11-03T17:00:00"/>
    <d v="2024-11-08T18:41:00"/>
    <x v="1380"/>
    <d v="2024-11-08T19:35:00"/>
    <x v="1"/>
    <s v="NO"/>
    <n v="0"/>
    <n v="45"/>
    <x v="10"/>
    <d v="2024-11-08T18:41:00"/>
    <d v="1899-12-31T09:48:00"/>
    <n v="33.799999999988358"/>
    <x v="0"/>
    <x v="172"/>
    <n v="123"/>
    <s v="NO"/>
    <d v="1900-01-05T12:48:00"/>
    <n v="156.79999999998836"/>
    <d v="1899-12-30T00:00:00"/>
    <s v="SI"/>
    <n v="0"/>
    <d v="1900-01-05T12:23:00"/>
    <n v="156.38333333318587"/>
    <x v="1"/>
    <d v="1899-12-30T20:00:00"/>
    <s v="NIGHT"/>
    <s v="MRSU5195581"/>
    <s v="CTU FLEVOKUST BV"/>
    <n v="380"/>
    <e v="#N/A"/>
    <n v="35"/>
    <n v="0"/>
    <n v="5"/>
    <s v="NIGHT"/>
    <s v="CTU FLEVOKUST BVNIGHT"/>
    <n v="380"/>
    <n v="0"/>
    <n v="380"/>
    <m/>
  </r>
  <r>
    <s v="MARY MAERSK"/>
    <s v="Rotterdam"/>
    <d v="2024-11-02T07:12:00"/>
    <x v="101"/>
    <x v="2"/>
    <s v="MAERSK"/>
    <s v="CAAU5232965"/>
    <s v="SIMEI LELYSTAD"/>
    <d v="2024-11-03T17:00:00"/>
    <d v="2024-11-03T23:12:00"/>
    <x v="1381"/>
    <d v="2024-11-04T01:25:00"/>
    <x v="0"/>
    <s v="NO"/>
    <n v="0"/>
    <n v="44"/>
    <x v="10"/>
    <d v="2024-11-03T23:12:00"/>
    <d v="1899-12-31T09:48:00"/>
    <n v="33.799999999988358"/>
    <x v="0"/>
    <x v="19"/>
    <n v="9"/>
    <s v="SI"/>
    <d v="1899-12-31T18:48:00"/>
    <n v="42.799999999988358"/>
    <d v="1899-12-30T00:00:00"/>
    <s v="SI"/>
    <n v="0"/>
    <d v="1899-12-31T18:13:00"/>
    <n v="42.216666666674428"/>
    <x v="0"/>
    <d v="1899-12-30T02:00:00"/>
    <s v="NIGHT"/>
    <s v="CAAU5232965"/>
    <s v="OM TRANSPORT"/>
    <n v="475"/>
    <e v="#N/A"/>
    <n v="50"/>
    <n v="0"/>
    <n v="1"/>
    <s v="NIGHT"/>
    <s v="OM TRANSPORTNIGHT"/>
    <n v="475"/>
    <n v="25"/>
    <n v="650"/>
    <n v="150"/>
  </r>
  <r>
    <s v="MARY MAERSK"/>
    <s v="Rotterdam"/>
    <d v="2024-11-02T07:12:00"/>
    <x v="101"/>
    <x v="0"/>
    <s v="MAERSK"/>
    <s v="FFAU5506165"/>
    <s v="XPO TALLER LELYSTAD"/>
    <d v="2024-11-03T17:00:00"/>
    <d v="2024-11-08T14:35:00"/>
    <x v="1382"/>
    <d v="2024-11-08T15:50:00"/>
    <x v="1"/>
    <s v="NO"/>
    <n v="0"/>
    <n v="45"/>
    <x v="10"/>
    <d v="2024-11-08T14:35:00"/>
    <d v="1899-12-31T09:48:00"/>
    <n v="33.799999999988358"/>
    <x v="0"/>
    <x v="173"/>
    <n v="117.99999999994179"/>
    <s v="NO"/>
    <d v="1900-01-05T07:48:00"/>
    <n v="151.79999999993015"/>
    <d v="1899-12-30T00:00:00"/>
    <s v="SI"/>
    <n v="0"/>
    <d v="1900-01-05T08:38:00"/>
    <n v="152.63333333318587"/>
    <x v="1"/>
    <d v="1899-12-30T15:00:00"/>
    <s v="NO"/>
    <s v="FFAU5506165"/>
    <s v="CTU FLEVOKUST BV"/>
    <n v="380"/>
    <e v="#N/A"/>
    <n v="35"/>
    <n v="0"/>
    <n v="5"/>
    <s v="WEEK"/>
    <s v="CTU FLEVOKUST BVWEEK"/>
    <n v="380"/>
    <n v="0"/>
    <n v="380"/>
    <m/>
  </r>
  <r>
    <s v="MARY MAERSK"/>
    <s v="Rotterdam"/>
    <d v="2024-11-02T07:12:00"/>
    <x v="101"/>
    <x v="0"/>
    <s v="MAERSK"/>
    <s v="TGBU9346793"/>
    <s v="XPO TALLER LELYSTAD"/>
    <d v="2024-11-03T17:00:00"/>
    <d v="2024-11-08T13:15:00"/>
    <x v="1383"/>
    <d v="2024-11-08T13:20:00"/>
    <x v="1"/>
    <s v="NO"/>
    <n v="0"/>
    <n v="45"/>
    <x v="10"/>
    <d v="2024-11-08T13:15:00"/>
    <d v="1899-12-31T09:48:00"/>
    <n v="33.799999999988358"/>
    <x v="0"/>
    <x v="174"/>
    <n v="115.99999999988358"/>
    <s v="NO"/>
    <d v="1900-01-05T05:48:00"/>
    <n v="149.79999999987194"/>
    <d v="1899-12-30T00:15:00"/>
    <s v="SI"/>
    <n v="0.25000000011641532"/>
    <d v="1900-01-05T06:08:00"/>
    <n v="150.13333333324408"/>
    <x v="1"/>
    <d v="1899-12-30T13:00:00"/>
    <s v="NO"/>
    <s v="TGBU9346793"/>
    <s v="CTU FLEVOKUST BV"/>
    <n v="380"/>
    <e v="#N/A"/>
    <n v="35"/>
    <n v="0"/>
    <n v="5"/>
    <s v="WEEK"/>
    <s v="CTU FLEVOKUST BVWEEK"/>
    <n v="380"/>
    <n v="0"/>
    <n v="380"/>
    <m/>
  </r>
  <r>
    <s v="MARY MAERSK"/>
    <s v="Rotterdam"/>
    <d v="2024-11-02T07:12:00"/>
    <x v="101"/>
    <x v="0"/>
    <s v="MAERSK"/>
    <s v="MRKU2551710"/>
    <s v="XPO TALLER LELYSTAD"/>
    <d v="2024-11-03T17:00:00"/>
    <d v="2024-11-08T10:00:00"/>
    <x v="1384"/>
    <d v="2024-11-08T10:15:00"/>
    <x v="1"/>
    <s v="NO"/>
    <n v="1"/>
    <n v="45"/>
    <x v="10"/>
    <d v="2024-11-08T10:00:00"/>
    <d v="1899-12-31T09:48:00"/>
    <n v="33.799999999988358"/>
    <x v="0"/>
    <x v="175"/>
    <n v="112.99999999988358"/>
    <s v="NO"/>
    <d v="1900-01-05T02:48:00"/>
    <n v="146.79999999987194"/>
    <d v="1899-12-30T00:00:00"/>
    <s v="SI"/>
    <n v="0"/>
    <d v="1900-01-05T03:03:00"/>
    <n v="147.04999999998836"/>
    <x v="1"/>
    <d v="1899-12-30T10:00:00"/>
    <s v="NO"/>
    <s v="MRKU2551710"/>
    <s v="CTU FLEVOKUST BV"/>
    <n v="380"/>
    <e v="#N/A"/>
    <n v="35"/>
    <n v="35"/>
    <n v="5"/>
    <s v="WEEK"/>
    <s v="CTU FLEVOKUST BVWEEK"/>
    <n v="415"/>
    <n v="0"/>
    <n v="415"/>
    <m/>
  </r>
  <r>
    <s v="MARY MAERSK"/>
    <s v="Rotterdam"/>
    <d v="2024-11-02T07:12:00"/>
    <x v="101"/>
    <x v="0"/>
    <s v="MAERSK"/>
    <s v="MRKU4082470"/>
    <s v="XPO TALLER LELYSTAD"/>
    <d v="2024-11-03T17:00:00"/>
    <d v="2024-11-08T08:05:00"/>
    <x v="1385"/>
    <d v="2024-11-08T08:10:00"/>
    <x v="1"/>
    <s v="NO"/>
    <n v="0"/>
    <n v="45"/>
    <x v="10"/>
    <d v="2024-11-08T08:05:00"/>
    <d v="1899-12-31T09:48:00"/>
    <n v="33.799999999988358"/>
    <x v="0"/>
    <x v="176"/>
    <n v="111"/>
    <s v="NO"/>
    <d v="1900-01-05T00:48:00"/>
    <n v="144.79999999998836"/>
    <d v="1899-12-30T00:05:00"/>
    <s v="SI"/>
    <n v="8.3333333255723119E-2"/>
    <d v="1900-01-05T00:58:00"/>
    <n v="144.96666666667443"/>
    <x v="1"/>
    <d v="1899-12-30T08:00:00"/>
    <s v="NO"/>
    <s v="MRKU4082470"/>
    <s v="CTU FLEVOKUST BV"/>
    <n v="380"/>
    <e v="#N/A"/>
    <n v="35"/>
    <n v="0"/>
    <n v="5"/>
    <s v="WEEK"/>
    <s v="CTU FLEVOKUST BVWEEK"/>
    <n v="380"/>
    <n v="0"/>
    <n v="380"/>
    <m/>
  </r>
  <r>
    <s v="MARY MAERSK"/>
    <s v="Rotterdam"/>
    <d v="2024-11-02T07:12:00"/>
    <x v="101"/>
    <x v="0"/>
    <s v="MAERSK"/>
    <s v="CAAU6595667"/>
    <s v="XPO TALLER LELYSTAD"/>
    <d v="2024-11-03T17:00:00"/>
    <d v="2024-11-08T06:55:00"/>
    <x v="1386"/>
    <d v="2024-11-08T07:00:00"/>
    <x v="1"/>
    <s v="NO"/>
    <n v="0"/>
    <n v="45"/>
    <x v="10"/>
    <d v="2024-11-08T06:55:00"/>
    <d v="1899-12-31T09:48:00"/>
    <n v="33.799999999988358"/>
    <x v="0"/>
    <x v="177"/>
    <n v="108.99999999994179"/>
    <s v="NO"/>
    <d v="1900-01-04T22:48:00"/>
    <n v="142.79999999993015"/>
    <d v="1899-12-30T00:55:00"/>
    <s v="NO"/>
    <n v="0.91666666668606922"/>
    <d v="1900-01-04T23:48:00"/>
    <n v="143.79999999987194"/>
    <x v="1"/>
    <d v="1899-12-30T06:00:00"/>
    <s v="NO"/>
    <s v="CAAU6595667"/>
    <s v="CTU FLEVOKUST BV"/>
    <n v="380"/>
    <e v="#N/A"/>
    <n v="35"/>
    <n v="0"/>
    <n v="5"/>
    <s v="WEEK"/>
    <s v="CTU FLEVOKUST BVWEEK"/>
    <n v="380"/>
    <n v="0"/>
    <n v="380"/>
    <m/>
  </r>
  <r>
    <s v="MARY MAERSK"/>
    <s v="Rotterdam"/>
    <d v="2024-11-02T07:12:00"/>
    <x v="101"/>
    <x v="0"/>
    <s v="MAERSK"/>
    <s v="MSKU0732748"/>
    <s v="XPO TALLER LELYSTAD"/>
    <d v="2024-11-03T17:00:00"/>
    <d v="2024-11-08T02:50:00"/>
    <x v="1387"/>
    <d v="2024-11-08T02:50:00"/>
    <x v="1"/>
    <s v="NO"/>
    <n v="0"/>
    <n v="45"/>
    <x v="10"/>
    <d v="2024-11-08T02:50:00"/>
    <d v="1899-12-31T09:48:00"/>
    <n v="33.799999999988358"/>
    <x v="0"/>
    <x v="178"/>
    <n v="106.99999999988358"/>
    <s v="NO"/>
    <d v="1900-01-04T20:48:00"/>
    <n v="140.79999999987194"/>
    <d v="1899-12-30T00:00:00"/>
    <s v="SI"/>
    <n v="0"/>
    <d v="1900-01-04T19:38:00"/>
    <n v="139.63333333324408"/>
    <x v="1"/>
    <d v="1899-12-30T04:00:00"/>
    <s v="NIGHT"/>
    <s v="MSKU0732748"/>
    <s v="CTU FLEVOKUST BV"/>
    <n v="380"/>
    <e v="#N/A"/>
    <n v="35"/>
    <n v="0"/>
    <n v="5"/>
    <s v="NIGHT"/>
    <s v="CTU FLEVOKUST BVNIGHT"/>
    <n v="380"/>
    <n v="0"/>
    <n v="380"/>
    <m/>
  </r>
  <r>
    <s v="MARY MAERSK"/>
    <s v="Rotterdam"/>
    <d v="2024-11-02T07:12:00"/>
    <x v="101"/>
    <x v="0"/>
    <s v="MAERSK"/>
    <s v="SUDU8858401"/>
    <s v="XPO TALLER LELYSTAD"/>
    <d v="2024-11-03T17:00:00"/>
    <d v="2024-11-08T02:33:00"/>
    <x v="1388"/>
    <d v="2024-11-08T04:45:00"/>
    <x v="1"/>
    <s v="NO"/>
    <n v="0"/>
    <n v="45"/>
    <x v="10"/>
    <d v="2024-11-08T02:33:00"/>
    <d v="1899-12-31T09:48:00"/>
    <n v="33.799999999988358"/>
    <x v="0"/>
    <x v="143"/>
    <n v="105.99999999994179"/>
    <s v="NO"/>
    <d v="1900-01-04T19:48:00"/>
    <n v="139.79999999993015"/>
    <d v="1899-12-30T00:00:00"/>
    <s v="SI"/>
    <n v="0"/>
    <d v="1900-01-04T21:33:00"/>
    <n v="141.54999999987194"/>
    <x v="1"/>
    <d v="1899-12-30T03:00:00"/>
    <s v="NIGHT"/>
    <s v="SUDU8858401"/>
    <s v="CTU FLEVOKUST BV"/>
    <n v="380"/>
    <e v="#N/A"/>
    <n v="35"/>
    <n v="0"/>
    <n v="5"/>
    <s v="NIGHT"/>
    <s v="CTU FLEVOKUST BVNIGHT"/>
    <n v="380"/>
    <n v="0"/>
    <n v="380"/>
    <m/>
  </r>
  <r>
    <s v="MARY MAERSK"/>
    <s v="Rotterdam"/>
    <d v="2024-11-02T07:12:00"/>
    <x v="101"/>
    <x v="0"/>
    <s v="MAERSK"/>
    <s v="TRHU4146332"/>
    <s v="XPO TALLER LELYSTAD"/>
    <d v="2024-11-03T17:00:00"/>
    <d v="2024-11-08T00:05:00"/>
    <x v="1389"/>
    <d v="2024-11-08T00:05:00"/>
    <x v="1"/>
    <s v="NO"/>
    <n v="0"/>
    <n v="45"/>
    <x v="10"/>
    <d v="2024-11-08T00:05:00"/>
    <d v="1899-12-31T09:48:00"/>
    <n v="33.799999999988358"/>
    <x v="0"/>
    <x v="142"/>
    <n v="103.99999999988358"/>
    <s v="NO"/>
    <d v="1900-01-04T17:48:00"/>
    <n v="137.79999999987194"/>
    <d v="1899-12-30T00:00:00"/>
    <s v="SI"/>
    <n v="0"/>
    <d v="1900-01-04T16:53:00"/>
    <n v="136.88333333318587"/>
    <x v="1"/>
    <d v="1899-12-30T01:00:00"/>
    <s v="NIGHT"/>
    <s v="TRHU4146332"/>
    <s v="CTU FLEVOKUST BV"/>
    <n v="380"/>
    <e v="#N/A"/>
    <n v="35"/>
    <n v="0"/>
    <n v="5"/>
    <s v="NIGHT"/>
    <s v="CTU FLEVOKUST BVNIGHT"/>
    <n v="380"/>
    <n v="0"/>
    <n v="380"/>
    <m/>
  </r>
  <r>
    <s v="MARY MAERSK"/>
    <s v="Rotterdam"/>
    <d v="2024-11-02T07:12:00"/>
    <x v="101"/>
    <x v="0"/>
    <s v="MAERSK"/>
    <s v="MRSU5475978"/>
    <s v="SIMEI LELYSTAD"/>
    <d v="2024-11-03T17:00:00"/>
    <d v="2024-11-07T19:49:00"/>
    <x v="1390"/>
    <d v="2024-11-07T20:00:00"/>
    <x v="1"/>
    <s v="NO"/>
    <n v="0"/>
    <n v="45"/>
    <x v="10"/>
    <d v="2024-11-07T19:49:00"/>
    <d v="1899-12-31T09:48:00"/>
    <n v="33.799999999988358"/>
    <x v="0"/>
    <x v="179"/>
    <n v="99"/>
    <s v="NO"/>
    <d v="1900-01-04T12:48:00"/>
    <n v="132.79999999998836"/>
    <d v="1899-12-30T00:00:00"/>
    <s v="SI"/>
    <n v="0"/>
    <d v="1900-01-04T12:48:00"/>
    <n v="132.79999999998836"/>
    <x v="1"/>
    <d v="1899-12-30T20:00:00"/>
    <s v="NIGHT"/>
    <s v="MRSU5475978"/>
    <s v="CTU FLEVOKUST BV"/>
    <n v="380"/>
    <e v="#N/A"/>
    <n v="35"/>
    <n v="0"/>
    <n v="4"/>
    <s v="NIGHT"/>
    <s v="CTU FLEVOKUST BVNIGHT"/>
    <n v="380"/>
    <n v="0"/>
    <n v="380"/>
    <m/>
  </r>
  <r>
    <s v="MARY MAERSK"/>
    <s v="Rotterdam"/>
    <d v="2024-11-02T07:12:00"/>
    <x v="101"/>
    <x v="3"/>
    <s v="MAERSK"/>
    <s v="CAAU7945380"/>
    <s v="SIMEI LELYSTAD"/>
    <d v="2024-11-03T17:00:00"/>
    <d v="2024-11-04T03:02:00"/>
    <x v="1391"/>
    <d v="2024-11-04T03:20:00"/>
    <x v="0"/>
    <s v="NO"/>
    <n v="0"/>
    <n v="45"/>
    <x v="10"/>
    <d v="2024-11-04T03:02:00"/>
    <d v="1899-12-31T09:48:00"/>
    <n v="33.799999999988358"/>
    <x v="0"/>
    <x v="36"/>
    <n v="9.9999999999417923"/>
    <s v="SI"/>
    <d v="1899-12-31T19:48:00"/>
    <n v="43.799999999930151"/>
    <d v="1899-12-30T00:02:00"/>
    <s v="SI"/>
    <n v="3.3333333267364651E-2"/>
    <d v="1899-12-31T20:08:00"/>
    <n v="44.133333333302289"/>
    <x v="0"/>
    <d v="1899-12-30T03:00:00"/>
    <s v="NIGHT"/>
    <s v="CAAU7945380"/>
    <s v="MSI"/>
    <n v="530"/>
    <e v="#N/A"/>
    <n v="50"/>
    <n v="0"/>
    <n v="1"/>
    <s v="NIGHT"/>
    <s v="MSINIGHT"/>
    <n v="530"/>
    <n v="25"/>
    <n v="555"/>
    <m/>
  </r>
  <r>
    <s v="MARY MAERSK"/>
    <s v="Rotterdam"/>
    <d v="2024-11-02T07:12:00"/>
    <x v="101"/>
    <x v="0"/>
    <s v="MAERSK"/>
    <s v="MSKU4606671"/>
    <s v="SIMEI LELYSTAD"/>
    <d v="2024-11-03T17:00:00"/>
    <d v="2024-11-07T17:42:00"/>
    <x v="1392"/>
    <d v="2024-11-07T17:55:00"/>
    <x v="1"/>
    <s v="NO"/>
    <n v="1"/>
    <n v="45"/>
    <x v="10"/>
    <d v="2024-11-07T17:42:00"/>
    <d v="1899-12-31T09:48:00"/>
    <n v="33.799999999988358"/>
    <x v="0"/>
    <x v="180"/>
    <n v="96.999999999941792"/>
    <s v="NO"/>
    <d v="1900-01-04T10:48:00"/>
    <n v="130.79999999993015"/>
    <d v="1899-12-30T00:00:00"/>
    <s v="SI"/>
    <n v="0"/>
    <d v="1900-01-04T10:43:00"/>
    <n v="130.71666666667443"/>
    <x v="1"/>
    <d v="1899-12-30T18:00:00"/>
    <s v="NO"/>
    <s v="MSKU4606671"/>
    <s v="CTU FLEVOKUST BV"/>
    <n v="380"/>
    <e v="#N/A"/>
    <n v="35"/>
    <n v="35"/>
    <n v="4"/>
    <s v="WEEK"/>
    <s v="CTU FLEVOKUST BVWEEK"/>
    <n v="415"/>
    <n v="0"/>
    <n v="415"/>
    <m/>
  </r>
  <r>
    <s v="MARY MAERSK"/>
    <s v="Rotterdam"/>
    <d v="2024-11-02T07:12:00"/>
    <x v="101"/>
    <x v="0"/>
    <s v="MAERSK"/>
    <s v="CAAU9139188"/>
    <s v="XPO TALLER LELYSTAD"/>
    <d v="2024-11-03T17:00:00"/>
    <d v="2024-11-07T16:43:00"/>
    <x v="1393"/>
    <d v="2024-11-07T17:10:00"/>
    <x v="1"/>
    <s v="NO"/>
    <n v="1"/>
    <n v="45"/>
    <x v="10"/>
    <d v="2024-11-07T16:43:00"/>
    <d v="1899-12-31T09:48:00"/>
    <n v="33.799999999988358"/>
    <x v="0"/>
    <x v="151"/>
    <n v="96"/>
    <s v="NO"/>
    <d v="1900-01-04T09:48:00"/>
    <n v="129.79999999998836"/>
    <d v="1899-12-30T00:00:00"/>
    <s v="SI"/>
    <n v="0"/>
    <d v="1900-01-04T09:58:00"/>
    <n v="129.96666666667443"/>
    <x v="1"/>
    <d v="1899-12-30T17:00:00"/>
    <s v="NO"/>
    <s v="CAAU9139188"/>
    <s v="CTU FLEVOKUST BV"/>
    <n v="380"/>
    <e v="#N/A"/>
    <n v="35"/>
    <n v="35"/>
    <n v="4"/>
    <s v="WEEK"/>
    <s v="CTU FLEVOKUST BVWEEK"/>
    <n v="415"/>
    <n v="0"/>
    <n v="415"/>
    <m/>
  </r>
  <r>
    <s v="MARY MAERSK"/>
    <s v="Rotterdam"/>
    <d v="2024-11-02T07:12:00"/>
    <x v="101"/>
    <x v="2"/>
    <s v="MAERSK"/>
    <s v="CAAU8323380"/>
    <s v="SIMEI LELYSTAD"/>
    <d v="2024-11-03T17:00:00"/>
    <d v="2024-11-03T22:27:00"/>
    <x v="1394"/>
    <d v="2024-11-03T22:35:00"/>
    <x v="0"/>
    <s v="NO"/>
    <n v="0"/>
    <n v="44"/>
    <x v="10"/>
    <d v="2024-11-03T22:27:00"/>
    <d v="1899-12-31T09:48:00"/>
    <n v="33.799999999988358"/>
    <x v="0"/>
    <x v="8"/>
    <n v="6"/>
    <s v="SI"/>
    <d v="1899-12-31T15:48:00"/>
    <n v="39.799999999988358"/>
    <d v="1899-12-30T00:00:00"/>
    <s v="SI"/>
    <n v="0"/>
    <d v="1899-12-31T15:23:00"/>
    <n v="39.383333333185874"/>
    <x v="0"/>
    <d v="1899-12-30T23:00:00"/>
    <s v="NIGHT"/>
    <s v="CAAU8323380"/>
    <s v="OM TRANSPORT"/>
    <n v="475"/>
    <e v="#N/A"/>
    <n v="50"/>
    <n v="0"/>
    <n v="7"/>
    <s v="NIGHT"/>
    <s v="OM TRANSPORTNIGHT"/>
    <n v="475"/>
    <n v="25"/>
    <n v="500"/>
    <m/>
  </r>
  <r>
    <s v="MARY MAERSK"/>
    <s v="Rotterdam"/>
    <d v="2024-11-02T07:12:00"/>
    <x v="101"/>
    <x v="3"/>
    <s v="MAERSK"/>
    <s v="CAAU9198663"/>
    <s v="SIMEI LELYSTAD"/>
    <d v="2024-11-03T17:00:00"/>
    <d v="2024-11-04T03:55:00"/>
    <x v="1395"/>
    <d v="2024-11-04T04:05:00"/>
    <x v="0"/>
    <s v="NO"/>
    <n v="0"/>
    <n v="45"/>
    <x v="10"/>
    <d v="2024-11-04T03:55:00"/>
    <d v="1899-12-31T09:48:00"/>
    <n v="33.799999999988358"/>
    <x v="0"/>
    <x v="17"/>
    <n v="10.999999999883585"/>
    <s v="SI"/>
    <d v="1899-12-31T20:48:00"/>
    <n v="44.799999999871943"/>
    <d v="1899-12-30T00:00:00"/>
    <s v="SI"/>
    <n v="0"/>
    <d v="1899-12-31T20:53:00"/>
    <n v="44.883333333302289"/>
    <x v="0"/>
    <d v="1899-12-30T04:00:00"/>
    <s v="NIGHT"/>
    <s v="CAAU9198663"/>
    <s v="MSI"/>
    <n v="530"/>
    <e v="#N/A"/>
    <n v="50"/>
    <n v="0"/>
    <n v="1"/>
    <s v="NIGHT"/>
    <s v="MSINIGHT"/>
    <n v="530"/>
    <n v="25"/>
    <n v="555"/>
    <m/>
  </r>
  <r>
    <s v="MARY MAERSK"/>
    <s v="Rotterdam"/>
    <d v="2024-11-02T07:12:00"/>
    <x v="101"/>
    <x v="0"/>
    <s v="MAERSK"/>
    <s v="MSKU9338777"/>
    <s v="XPO TALLER LELYSTAD"/>
    <d v="2024-11-03T17:00:00"/>
    <d v="2024-11-07T15:00:00"/>
    <x v="1396"/>
    <d v="2024-11-07T15:40:00"/>
    <x v="1"/>
    <s v="NO"/>
    <n v="0"/>
    <n v="45"/>
    <x v="10"/>
    <d v="2024-11-07T15:00:00"/>
    <d v="1899-12-31T09:48:00"/>
    <n v="33.799999999988358"/>
    <x v="0"/>
    <x v="126"/>
    <n v="93.999999999941792"/>
    <s v="NO"/>
    <d v="1900-01-04T07:48:00"/>
    <n v="127.79999999993015"/>
    <d v="1899-12-30T00:00:00"/>
    <s v="SI"/>
    <n v="0"/>
    <d v="1900-01-04T08:28:00"/>
    <n v="128.46666666667443"/>
    <x v="1"/>
    <d v="1899-12-30T15:00:00"/>
    <s v="NO"/>
    <s v="MSKU9338777"/>
    <s v="CTU FLEVOKUST BV"/>
    <n v="380"/>
    <e v="#N/A"/>
    <n v="35"/>
    <n v="0"/>
    <n v="4"/>
    <s v="WEEK"/>
    <s v="CTU FLEVOKUST BVWEEK"/>
    <n v="380"/>
    <n v="0"/>
    <n v="380"/>
    <m/>
  </r>
  <r>
    <s v="MARY MAERSK"/>
    <s v="Rotterdam"/>
    <d v="2024-11-02T07:12:00"/>
    <x v="101"/>
    <x v="0"/>
    <s v="MAERSK"/>
    <s v="CAAU6551381"/>
    <s v="SIMEI LELYSTAD"/>
    <d v="2024-11-03T17:00:00"/>
    <d v="2024-11-07T13:50:00"/>
    <x v="1397"/>
    <d v="2024-11-07T14:00:00"/>
    <x v="1"/>
    <s v="NO"/>
    <n v="0"/>
    <n v="45"/>
    <x v="10"/>
    <d v="2024-11-07T13:50:00"/>
    <d v="1899-12-31T09:48:00"/>
    <n v="33.799999999988358"/>
    <x v="0"/>
    <x v="153"/>
    <n v="93"/>
    <s v="NO"/>
    <d v="1900-01-04T06:48:00"/>
    <n v="126.79999999998836"/>
    <d v="1899-12-30T00:00:00"/>
    <s v="SI"/>
    <n v="0"/>
    <d v="1900-01-04T06:48:00"/>
    <n v="126.79999999998836"/>
    <x v="1"/>
    <d v="1899-12-30T14:00:00"/>
    <s v="NO"/>
    <s v="CAAU6551381"/>
    <s v="CTU FLEVOKUST BV"/>
    <n v="380"/>
    <e v="#N/A"/>
    <n v="35"/>
    <n v="0"/>
    <n v="4"/>
    <s v="WEEK"/>
    <s v="CTU FLEVOKUST BVWEEK"/>
    <n v="380"/>
    <n v="0"/>
    <n v="380"/>
    <m/>
  </r>
  <r>
    <s v="MARY MAERSK"/>
    <s v="Rotterdam"/>
    <d v="2024-11-02T07:12:00"/>
    <x v="101"/>
    <x v="0"/>
    <s v="MAERSK"/>
    <s v="MRSU3262757"/>
    <s v="XPO TALLER LELYSTAD"/>
    <d v="2024-11-03T17:00:00"/>
    <d v="2024-11-07T13:00:00"/>
    <x v="1398"/>
    <d v="2024-11-07T13:15:00"/>
    <x v="1"/>
    <s v="NO"/>
    <n v="1"/>
    <n v="45"/>
    <x v="10"/>
    <d v="2024-11-07T13:00:00"/>
    <d v="1899-12-31T09:48:00"/>
    <n v="33.799999999988358"/>
    <x v="0"/>
    <x v="147"/>
    <n v="91.999999999883585"/>
    <s v="NO"/>
    <d v="1900-01-04T05:48:00"/>
    <n v="125.79999999987194"/>
    <d v="1899-12-30T00:00:00"/>
    <s v="SI"/>
    <n v="0"/>
    <d v="1900-01-04T06:03:00"/>
    <n v="126.04999999998836"/>
    <x v="1"/>
    <d v="1899-12-30T13:00:00"/>
    <s v="NO"/>
    <s v="MRSU3262757"/>
    <s v="CTU FLEVOKUST BV"/>
    <n v="380"/>
    <e v="#N/A"/>
    <n v="35"/>
    <n v="35"/>
    <n v="4"/>
    <s v="WEEK"/>
    <s v="CTU FLEVOKUST BVWEEK"/>
    <n v="415"/>
    <n v="0"/>
    <n v="415"/>
    <m/>
  </r>
  <r>
    <s v="MARY MAERSK"/>
    <s v="Rotterdam"/>
    <d v="2024-11-02T07:12:00"/>
    <x v="101"/>
    <x v="1"/>
    <s v="MAERSK"/>
    <s v="GCXU5585077"/>
    <s v="LELYSTAD"/>
    <d v="2024-11-03T17:00:00"/>
    <d v="2024-11-03T22:39:00"/>
    <x v="1399"/>
    <d v="2024-11-03T23:00:00"/>
    <x v="0"/>
    <s v="NO"/>
    <n v="0"/>
    <n v="44"/>
    <x v="10"/>
    <d v="2024-11-03T22:39:00"/>
    <d v="1899-12-31T09:48:00"/>
    <n v="33.799999999988358"/>
    <x v="0"/>
    <x v="15"/>
    <n v="6.9999999999417923"/>
    <s v="SI"/>
    <d v="1899-12-31T16:48:00"/>
    <n v="40.799999999930151"/>
    <d v="1899-12-30T00:00:00"/>
    <s v="SI"/>
    <n v="0"/>
    <d v="1899-12-31T15:48:00"/>
    <n v="39.799999999988358"/>
    <x v="0"/>
    <d v="1899-12-30T00:00:00"/>
    <s v="NIGHT"/>
    <s v="GCXU5585077"/>
    <s v="LOGIX"/>
    <n v="530"/>
    <e v="#N/A"/>
    <n v="50"/>
    <n v="0"/>
    <n v="1"/>
    <s v="NIGHT"/>
    <s v="LOGIXNIGHT"/>
    <n v="530"/>
    <n v="25"/>
    <n v="555"/>
    <m/>
  </r>
  <r>
    <s v="MARY MAERSK"/>
    <s v="Rotterdam"/>
    <d v="2024-11-02T07:12:00"/>
    <x v="101"/>
    <x v="0"/>
    <s v="MAERSK"/>
    <s v="MSKU8537516"/>
    <s v="SIMEI LELYSTAD"/>
    <d v="2024-11-03T17:00:00"/>
    <d v="2024-11-07T11:50:00"/>
    <x v="1400"/>
    <d v="2024-11-07T12:10:00"/>
    <x v="1"/>
    <s v="NO"/>
    <n v="0"/>
    <n v="45"/>
    <x v="10"/>
    <d v="2024-11-07T11:50:00"/>
    <d v="1899-12-31T09:48:00"/>
    <n v="33.799999999988358"/>
    <x v="0"/>
    <x v="125"/>
    <n v="90.999999999941792"/>
    <s v="NO"/>
    <d v="1900-01-04T04:48:00"/>
    <n v="124.79999999993015"/>
    <d v="1899-12-30T00:00:00"/>
    <s v="SI"/>
    <n v="0"/>
    <d v="1900-01-04T04:58:00"/>
    <n v="124.96666666661622"/>
    <x v="1"/>
    <d v="1899-12-30T12:00:00"/>
    <s v="NO"/>
    <s v="MSKU8537516"/>
    <s v="CTU FLEVOKUST BV"/>
    <n v="380"/>
    <e v="#N/A"/>
    <n v="35"/>
    <n v="0"/>
    <n v="4"/>
    <s v="WEEK"/>
    <s v="CTU FLEVOKUST BVWEEK"/>
    <n v="380"/>
    <n v="0"/>
    <n v="580"/>
    <n v="200"/>
  </r>
  <r>
    <s v="MARY MAERSK"/>
    <s v="Rotterdam"/>
    <d v="2024-11-02T07:12:00"/>
    <x v="101"/>
    <x v="0"/>
    <s v="MAERSK"/>
    <s v="MRSU4918198"/>
    <s v="XPO TALLER LELYSTAD"/>
    <d v="2024-11-03T17:00:00"/>
    <d v="2024-11-07T10:45:00"/>
    <x v="1401"/>
    <d v="2024-11-07T10:45:00"/>
    <x v="1"/>
    <s v="NO"/>
    <n v="0"/>
    <n v="45"/>
    <x v="10"/>
    <d v="2024-11-07T10:45:00"/>
    <d v="1899-12-31T09:48:00"/>
    <n v="33.799999999988358"/>
    <x v="0"/>
    <x v="152"/>
    <n v="90"/>
    <s v="NO"/>
    <d v="1900-01-04T03:48:00"/>
    <n v="123.79999999998836"/>
    <d v="1899-12-30T00:00:00"/>
    <s v="SI"/>
    <n v="0"/>
    <d v="1900-01-04T03:33:00"/>
    <n v="123.54999999987194"/>
    <x v="1"/>
    <d v="1899-12-30T11:00:00"/>
    <s v="NO"/>
    <s v="MRSU4918198"/>
    <s v="CTU FLEVOKUST BV"/>
    <n v="380"/>
    <e v="#N/A"/>
    <n v="35"/>
    <n v="0"/>
    <n v="4"/>
    <s v="WEEK"/>
    <s v="CTU FLEVOKUST BVWEEK"/>
    <n v="380"/>
    <n v="0"/>
    <n v="380"/>
    <m/>
  </r>
  <r>
    <s v="MARY MAERSK"/>
    <s v="Rotterdam"/>
    <d v="2024-11-02T07:12:00"/>
    <x v="101"/>
    <x v="0"/>
    <s v="MAERSK"/>
    <s v="MRSU6556797"/>
    <s v="SIMEI LELYSTAD"/>
    <d v="2024-11-03T17:00:00"/>
    <d v="2024-11-07T10:00:00"/>
    <x v="1402"/>
    <d v="2024-11-07T10:00:00"/>
    <x v="1"/>
    <s v="NO"/>
    <n v="0"/>
    <n v="45"/>
    <x v="10"/>
    <d v="2024-11-07T10:00:00"/>
    <d v="1899-12-31T09:48:00"/>
    <n v="33.799999999988358"/>
    <x v="0"/>
    <x v="181"/>
    <n v="88.999999999883585"/>
    <s v="NO"/>
    <d v="1900-01-04T02:48:00"/>
    <n v="122.79999999987194"/>
    <d v="1899-12-30T00:00:00"/>
    <s v="SI"/>
    <n v="0"/>
    <d v="1900-01-04T02:48:00"/>
    <n v="122.79999999987194"/>
    <x v="1"/>
    <d v="1899-12-30T10:00:00"/>
    <s v="NO"/>
    <s v="MRSU6556797"/>
    <s v="CTU FLEVOKUST BV"/>
    <n v="380"/>
    <e v="#N/A"/>
    <n v="35"/>
    <n v="0"/>
    <n v="4"/>
    <s v="WEEK"/>
    <s v="CTU FLEVOKUST BVWEEK"/>
    <n v="380"/>
    <n v="0"/>
    <n v="380"/>
    <m/>
  </r>
  <r>
    <s v="MARY MAERSK"/>
    <s v="Rotterdam"/>
    <d v="2024-11-02T07:12:00"/>
    <x v="101"/>
    <x v="0"/>
    <s v="MAERSK"/>
    <s v="CAAU7048258"/>
    <s v="SIMEI LELYSTAD"/>
    <d v="2024-11-03T17:00:00"/>
    <d v="2024-11-07T09:44:00"/>
    <x v="1402"/>
    <d v="2024-11-07T10:00:00"/>
    <x v="1"/>
    <s v="NO"/>
    <n v="0"/>
    <n v="45"/>
    <x v="10"/>
    <d v="2024-11-07T09:44:00"/>
    <d v="1899-12-31T09:48:00"/>
    <n v="33.799999999988358"/>
    <x v="0"/>
    <x v="181"/>
    <n v="88.999999999883585"/>
    <s v="NO"/>
    <d v="1900-01-04T02:48:00"/>
    <n v="122.79999999987194"/>
    <d v="1899-12-30T00:00:00"/>
    <s v="SI"/>
    <n v="0"/>
    <d v="1900-01-04T02:48:00"/>
    <n v="122.79999999987194"/>
    <x v="1"/>
    <d v="1899-12-30T10:00:00"/>
    <s v="NO"/>
    <s v="CAAU7048258"/>
    <s v="CTU FLEVOKUST BV"/>
    <n v="380"/>
    <e v="#N/A"/>
    <n v="35"/>
    <n v="0"/>
    <n v="4"/>
    <s v="WEEK"/>
    <s v="CTU FLEVOKUST BVWEEK"/>
    <n v="380"/>
    <n v="0"/>
    <n v="380"/>
    <m/>
  </r>
  <r>
    <s v="MARY MAERSK"/>
    <s v="Rotterdam"/>
    <d v="2024-11-02T07:12:00"/>
    <x v="101"/>
    <x v="3"/>
    <s v="MAERSK"/>
    <s v="GCXU5677430"/>
    <s v="SIMEI LELYSTAD"/>
    <d v="2024-11-03T17:00:00"/>
    <d v="2024-11-04T16:45:00"/>
    <x v="1403"/>
    <d v="2024-11-04T16:55:00"/>
    <x v="0"/>
    <s v="NO"/>
    <n v="0"/>
    <n v="45"/>
    <x v="10"/>
    <d v="2024-11-04T16:45:00"/>
    <d v="1899-12-31T09:48:00"/>
    <n v="33.799999999988358"/>
    <x v="0"/>
    <x v="26"/>
    <n v="24.999999999941792"/>
    <s v="NO"/>
    <d v="1900-01-01T10:48:00"/>
    <n v="58.799999999930151"/>
    <d v="1899-12-30T00:00:00"/>
    <s v="SI"/>
    <n v="0"/>
    <d v="1900-01-01T09:43:00"/>
    <n v="57.716666666558012"/>
    <x v="1"/>
    <d v="1899-12-30T18:00:00"/>
    <s v="NO"/>
    <s v="GCXU5677430"/>
    <s v="MSI"/>
    <n v="480"/>
    <e v="#N/A"/>
    <n v="50"/>
    <n v="0"/>
    <n v="1"/>
    <s v="WEEK"/>
    <s v="MSIWEEK"/>
    <n v="480"/>
    <n v="25"/>
    <n v="505"/>
    <m/>
  </r>
  <r>
    <s v="MARY MAERSK"/>
    <s v="Rotterdam"/>
    <d v="2024-11-02T07:12:00"/>
    <x v="101"/>
    <x v="2"/>
    <s v="MAERSK"/>
    <s v="GCXU5744559"/>
    <s v="SIMEI LELYSTAD"/>
    <d v="2024-11-03T17:00:00"/>
    <d v="2024-11-04T07:05:00"/>
    <x v="1404"/>
    <d v="2024-11-04T07:15:00"/>
    <x v="0"/>
    <s v="NO"/>
    <n v="1"/>
    <n v="45"/>
    <x v="10"/>
    <d v="2024-11-04T07:05:00"/>
    <d v="1899-12-31T09:48:00"/>
    <n v="33.799999999988358"/>
    <x v="0"/>
    <x v="14"/>
    <n v="13.999999999883585"/>
    <s v="SI"/>
    <d v="1899-12-31T23:48:00"/>
    <n v="47.799999999871943"/>
    <d v="1899-12-30T00:05:00"/>
    <s v="SI"/>
    <n v="8.3333333430346102E-2"/>
    <d v="1900-01-01T00:03:00"/>
    <n v="48.049999999988358"/>
    <x v="1"/>
    <d v="1899-12-30T07:00:00"/>
    <s v="NO"/>
    <s v="GCXU5744559"/>
    <s v="OM TRANSPORT"/>
    <n v="475"/>
    <e v="#N/A"/>
    <n v="50"/>
    <n v="50"/>
    <n v="1"/>
    <s v="WEEK"/>
    <s v="OM TRANSPORTWEEK"/>
    <n v="525"/>
    <n v="25"/>
    <n v="550"/>
    <m/>
  </r>
  <r>
    <s v="MARY MAERSK"/>
    <s v="Rotterdam"/>
    <d v="2024-11-02T07:12:00"/>
    <x v="101"/>
    <x v="1"/>
    <s v="MAERSK"/>
    <s v="HASU4168236"/>
    <s v="SIMEI LELYSTAD"/>
    <d v="2024-11-03T17:00:00"/>
    <d v="2024-11-03T16:23:00"/>
    <x v="1405"/>
    <d v="2024-11-03T17:50:00"/>
    <x v="0"/>
    <s v="NO"/>
    <n v="0"/>
    <n v="44"/>
    <x v="10"/>
    <d v="2024-11-03T16:23:00"/>
    <d v="1899-12-31T09:48:00"/>
    <n v="33.799999999988358"/>
    <x v="0"/>
    <x v="3"/>
    <n v="1.9999999998835847"/>
    <s v="SI"/>
    <d v="1899-12-31T11:48:00"/>
    <n v="35.799999999871943"/>
    <d v="1899-12-30T00:00:00"/>
    <s v="SI"/>
    <n v="0"/>
    <d v="1899-12-31T10:38:00"/>
    <n v="34.633333333244082"/>
    <x v="0"/>
    <d v="1899-12-30T19:00:00"/>
    <s v="NO"/>
    <s v="HASU4168236"/>
    <s v="LOGIX"/>
    <n v="530"/>
    <e v="#N/A"/>
    <n v="50"/>
    <n v="0"/>
    <n v="7"/>
    <s v="SUNDAY"/>
    <s v="LOGIXSUNDAY"/>
    <n v="530"/>
    <n v="25"/>
    <n v="555"/>
    <m/>
  </r>
  <r>
    <s v="MARY MAERSK"/>
    <s v="Rotterdam"/>
    <d v="2024-11-02T07:12:00"/>
    <x v="101"/>
    <x v="0"/>
    <s v="MAERSK"/>
    <s v="MAEU9182500"/>
    <s v="SIMEI LELYSTAD"/>
    <d v="2024-11-03T17:00:00"/>
    <d v="2024-11-07T08:00:00"/>
    <x v="1406"/>
    <d v="2024-11-07T08:20:00"/>
    <x v="1"/>
    <s v="NO"/>
    <n v="0"/>
    <n v="45"/>
    <x v="10"/>
    <d v="2024-11-07T08:00:00"/>
    <d v="1899-12-31T09:48:00"/>
    <n v="33.799999999988358"/>
    <x v="0"/>
    <x v="182"/>
    <n v="87"/>
    <s v="NO"/>
    <d v="1900-01-04T00:48:00"/>
    <n v="120.79999999998836"/>
    <d v="1899-12-30T00:00:00"/>
    <s v="SI"/>
    <n v="0"/>
    <d v="1900-01-04T01:08:00"/>
    <n v="121.13333333318587"/>
    <x v="1"/>
    <d v="1899-12-30T08:00:00"/>
    <s v="NO"/>
    <s v="MAEU9182500"/>
    <s v="CTU FLEVOKUST BV"/>
    <n v="380"/>
    <e v="#N/A"/>
    <n v="35"/>
    <n v="0"/>
    <n v="4"/>
    <s v="WEEK"/>
    <s v="CTU FLEVOKUST BVWEEK"/>
    <n v="380"/>
    <n v="0"/>
    <n v="380"/>
    <m/>
  </r>
  <r>
    <s v="MARY MAERSK"/>
    <s v="Rotterdam"/>
    <d v="2024-11-02T07:12:00"/>
    <x v="101"/>
    <x v="0"/>
    <s v="MAERSK"/>
    <s v="MRKU5567520"/>
    <s v="SIMEI LELYSTAD"/>
    <d v="2024-11-03T17:00:00"/>
    <d v="2024-11-07T07:30:00"/>
    <x v="1407"/>
    <d v="2024-11-07T07:40:00"/>
    <x v="1"/>
    <s v="NO"/>
    <n v="0"/>
    <n v="45"/>
    <x v="10"/>
    <d v="2024-11-07T07:30:00"/>
    <d v="1899-12-31T09:48:00"/>
    <n v="33.799999999988358"/>
    <x v="0"/>
    <x v="183"/>
    <n v="86.499999999941792"/>
    <s v="NO"/>
    <d v="1900-01-04T00:18:00"/>
    <n v="120.29999999993015"/>
    <d v="1899-12-30T00:00:00"/>
    <s v="SI"/>
    <n v="0"/>
    <d v="1900-01-04T00:28:00"/>
    <n v="120.46666666661622"/>
    <x v="1"/>
    <d v="1899-12-30T07:30:00"/>
    <s v="NO"/>
    <s v="MRKU5567520"/>
    <s v="CTU FLEVOKUST BV"/>
    <n v="380"/>
    <e v="#N/A"/>
    <n v="35"/>
    <n v="0"/>
    <n v="4"/>
    <s v="WEEK"/>
    <s v="CTU FLEVOKUST BVWEEK"/>
    <n v="380"/>
    <n v="0"/>
    <n v="380"/>
    <m/>
  </r>
  <r>
    <s v="MARY MAERSK"/>
    <s v="Rotterdam"/>
    <d v="2024-11-02T07:12:00"/>
    <x v="101"/>
    <x v="3"/>
    <s v="MAERSK"/>
    <s v="HASU4189814"/>
    <s v="XPO TALLER LELYSTAD"/>
    <d v="2024-11-03T17:00:00"/>
    <d v="2024-11-03T17:25:00"/>
    <x v="1408"/>
    <d v="2024-11-03T17:45:00"/>
    <x v="0"/>
    <s v="NO"/>
    <n v="0"/>
    <n v="44"/>
    <x v="10"/>
    <d v="2024-11-03T17:25:00"/>
    <d v="1899-12-31T09:48:00"/>
    <n v="33.799999999988358"/>
    <x v="0"/>
    <x v="1"/>
    <n v="0"/>
    <s v="SI"/>
    <d v="1899-12-31T09:48:00"/>
    <n v="33.799999999988358"/>
    <d v="1899-12-30T00:25:00"/>
    <s v="SI"/>
    <n v="0.41666666662786156"/>
    <d v="1899-12-31T10:33:00"/>
    <n v="34.549999999988358"/>
    <x v="0"/>
    <d v="1899-12-30T17:00:00"/>
    <s v="NO"/>
    <s v="HASU4189814"/>
    <s v="MSI"/>
    <n v="500"/>
    <e v="#N/A"/>
    <n v="50"/>
    <n v="0"/>
    <n v="7"/>
    <s v="SUNDAY"/>
    <s v="MSISUNDAY"/>
    <n v="500"/>
    <n v="25"/>
    <n v="525"/>
    <m/>
  </r>
  <r>
    <s v="MARY MAERSK"/>
    <s v="Rotterdam"/>
    <d v="2024-11-02T07:12:00"/>
    <x v="101"/>
    <x v="0"/>
    <s v="MAERSK"/>
    <s v="MAEU9223825"/>
    <s v="XPO TALLER LELYSTAD"/>
    <d v="2024-11-03T17:00:00"/>
    <d v="2024-11-07T05:30:00"/>
    <x v="1409"/>
    <d v="2024-11-07T05:35:00"/>
    <x v="1"/>
    <s v="NO"/>
    <n v="1"/>
    <n v="45"/>
    <x v="10"/>
    <d v="2024-11-07T05:30:00"/>
    <d v="1899-12-31T09:48:00"/>
    <n v="33.799999999988358"/>
    <x v="0"/>
    <x v="100"/>
    <n v="84"/>
    <s v="NO"/>
    <d v="1900-01-03T21:48:00"/>
    <n v="117.79999999998836"/>
    <d v="1899-12-30T00:30:00"/>
    <s v="SI"/>
    <n v="0.49999999988358468"/>
    <d v="1900-01-03T22:23:00"/>
    <n v="118.38333333330229"/>
    <x v="1"/>
    <d v="1899-12-30T05:00:00"/>
    <s v="NO"/>
    <s v="MAEU9223825"/>
    <s v="CTU FLEVOKUST BV"/>
    <n v="380"/>
    <e v="#N/A"/>
    <n v="35"/>
    <n v="35"/>
    <n v="4"/>
    <s v="WEEK"/>
    <s v="CTU FLEVOKUST BVWEEK"/>
    <n v="415"/>
    <n v="0"/>
    <n v="415"/>
    <m/>
  </r>
  <r>
    <s v="MARY MAERSK"/>
    <s v="Rotterdam"/>
    <d v="2024-11-02T07:12:00"/>
    <x v="101"/>
    <x v="2"/>
    <s v="MAERSK"/>
    <s v="HASU4472547"/>
    <s v="SIMEI LELYSTAD"/>
    <d v="2024-11-03T17:00:00"/>
    <d v="2024-11-03T16:05:00"/>
    <x v="1408"/>
    <d v="2024-11-03T16:05:00"/>
    <x v="0"/>
    <s v="NO"/>
    <n v="0"/>
    <n v="44"/>
    <x v="10"/>
    <d v="2024-11-03T16:05:00"/>
    <d v="1899-12-31T09:48:00"/>
    <n v="33.799999999988358"/>
    <x v="0"/>
    <x v="1"/>
    <n v="0"/>
    <s v="SI"/>
    <d v="1899-12-31T09:48:00"/>
    <n v="33.799999999988358"/>
    <d v="1899-12-30T00:00:00"/>
    <s v="SI"/>
    <n v="0"/>
    <d v="1899-12-31T08:53:00"/>
    <n v="32.883333333302289"/>
    <x v="0"/>
    <d v="1899-12-30T17:00:00"/>
    <s v="NO"/>
    <s v="HASU4472547"/>
    <s v="OM TRANSPORT"/>
    <n v="550"/>
    <e v="#N/A"/>
    <n v="50"/>
    <n v="0"/>
    <n v="7"/>
    <s v="SUNDAY"/>
    <s v="OM TRANSPORTSUNDAY"/>
    <n v="550"/>
    <n v="25"/>
    <n v="575"/>
    <m/>
  </r>
  <r>
    <s v="MARY MAERSK"/>
    <s v="Rotterdam"/>
    <d v="2024-11-02T07:12:00"/>
    <x v="101"/>
    <x v="3"/>
    <s v="MAERSK"/>
    <s v="MAEU9207085"/>
    <s v="LELYSTAD"/>
    <d v="2024-11-03T17:00:00"/>
    <d v="2024-11-05T01:13:00"/>
    <x v="1410"/>
    <d v="2024-11-05T01:15:00"/>
    <x v="0"/>
    <s v="NO"/>
    <n v="1"/>
    <n v="45"/>
    <x v="10"/>
    <d v="2024-11-05T01:13:00"/>
    <d v="1899-12-31T09:48:00"/>
    <n v="33.799999999988358"/>
    <x v="0"/>
    <x v="33"/>
    <n v="31.999999999883585"/>
    <s v="NO"/>
    <d v="1900-01-01T17:48:00"/>
    <n v="65.799999999871943"/>
    <d v="1899-12-30T00:13:00"/>
    <s v="SI"/>
    <n v="0.21666666667442769"/>
    <d v="1900-01-01T18:03:00"/>
    <n v="66.049999999988358"/>
    <x v="1"/>
    <d v="1899-12-30T01:00:00"/>
    <s v="NIGHT"/>
    <s v="MAEU9207085"/>
    <s v="MSI"/>
    <n v="530"/>
    <e v="#N/A"/>
    <n v="50"/>
    <n v="50"/>
    <n v="2"/>
    <s v="NIGHT"/>
    <s v="MSINIGHT"/>
    <n v="580"/>
    <n v="25"/>
    <n v="605"/>
    <m/>
  </r>
  <r>
    <s v="MARY MAERSK"/>
    <s v="Rotterdam"/>
    <d v="2024-11-02T07:12:00"/>
    <x v="101"/>
    <x v="0"/>
    <s v="MAERSK"/>
    <s v="MIEU2025505"/>
    <s v="XPO TALLER LELYSTAD"/>
    <d v="2024-11-03T17:00:00"/>
    <d v="2024-11-07T01:44:00"/>
    <x v="1411"/>
    <d v="2024-11-07T02:10:00"/>
    <x v="1"/>
    <s v="NO"/>
    <n v="1"/>
    <n v="45"/>
    <x v="10"/>
    <d v="2024-11-07T01:44:00"/>
    <d v="1899-12-31T09:48:00"/>
    <n v="33.799999999988358"/>
    <x v="0"/>
    <x v="184"/>
    <n v="81"/>
    <s v="NO"/>
    <d v="1900-01-03T18:48:00"/>
    <n v="114.79999999998836"/>
    <d v="1899-12-30T00:00:00"/>
    <s v="SI"/>
    <n v="0"/>
    <d v="1900-01-03T18:58:00"/>
    <n v="114.96666666667443"/>
    <x v="1"/>
    <d v="1899-12-30T02:00:00"/>
    <s v="NIGHT"/>
    <s v="MIEU2025505"/>
    <s v="CTU FLEVOKUST BV"/>
    <n v="380"/>
    <e v="#N/A"/>
    <n v="35"/>
    <n v="35"/>
    <n v="4"/>
    <s v="NIGHT"/>
    <s v="CTU FLEVOKUST BVNIGHT"/>
    <n v="415"/>
    <n v="0"/>
    <n v="415"/>
    <m/>
  </r>
  <r>
    <s v="MARY MAERSK"/>
    <s v="Rotterdam"/>
    <d v="2024-11-02T07:12:00"/>
    <x v="101"/>
    <x v="2"/>
    <s v="MAERSK"/>
    <s v="MAEU9212353"/>
    <s v="SIMEI LELYSTAD"/>
    <d v="2024-11-03T15:30:00"/>
    <d v="2024-11-03T15:10:00"/>
    <x v="1412"/>
    <d v="2024-11-03T15:10:00"/>
    <x v="0"/>
    <s v="NO"/>
    <n v="1"/>
    <n v="44"/>
    <x v="10"/>
    <d v="2024-11-03T15:10:00"/>
    <d v="1899-12-31T08:18:00"/>
    <n v="32.299999999988358"/>
    <x v="0"/>
    <x v="1"/>
    <n v="0"/>
    <s v="SI"/>
    <d v="1899-12-31T08:18:00"/>
    <n v="32.299999999988358"/>
    <d v="1899-12-30T00:00:00"/>
    <s v="SI"/>
    <n v="0"/>
    <d v="1899-12-31T07:58:00"/>
    <n v="31.96666666661622"/>
    <x v="0"/>
    <d v="1899-12-30T15:30:00"/>
    <s v="NO"/>
    <s v="MAEU9212353"/>
    <s v="OM TRANSPORT"/>
    <n v="550"/>
    <e v="#N/A"/>
    <n v="50"/>
    <n v="50"/>
    <n v="7"/>
    <s v="SUNDAY"/>
    <s v="OM TRANSPORTSUNDAY"/>
    <n v="600"/>
    <n v="25"/>
    <n v="625"/>
    <m/>
  </r>
  <r>
    <s v="MARY MAERSK"/>
    <s v="Rotterdam"/>
    <d v="2024-11-02T07:12:00"/>
    <x v="101"/>
    <x v="0"/>
    <s v="MAERSK"/>
    <s v="TLLU6853199"/>
    <s v="SIMEI LELYSTAD"/>
    <d v="2024-11-03T17:00:00"/>
    <d v="2024-11-06T23:53:00"/>
    <x v="1413"/>
    <d v="2024-11-07T00:05:00"/>
    <x v="1"/>
    <s v="NO"/>
    <n v="0"/>
    <n v="45"/>
    <x v="10"/>
    <d v="2024-11-06T23:53:00"/>
    <d v="1899-12-31T09:48:00"/>
    <n v="33.799999999988358"/>
    <x v="0"/>
    <x v="149"/>
    <n v="78.999999999941792"/>
    <s v="NO"/>
    <d v="1900-01-03T16:48:00"/>
    <n v="112.79999999993015"/>
    <d v="1899-12-30T00:00:00"/>
    <s v="SI"/>
    <n v="0"/>
    <d v="1900-01-03T16:53:00"/>
    <n v="112.88333333318587"/>
    <x v="1"/>
    <d v="1899-12-30T00:00:00"/>
    <s v="NIGHT"/>
    <s v="TLLU6853199"/>
    <s v="CTU FLEVOKUST BV"/>
    <n v="380"/>
    <e v="#N/A"/>
    <n v="35"/>
    <n v="0"/>
    <n v="4"/>
    <s v="NIGHT"/>
    <s v="CTU FLEVOKUST BVNIGHT"/>
    <n v="380"/>
    <n v="0"/>
    <n v="380"/>
    <m/>
  </r>
  <r>
    <s v="MARY MAERSK"/>
    <s v="Rotterdam"/>
    <d v="2024-11-02T07:12:00"/>
    <x v="101"/>
    <x v="0"/>
    <s v="MAERSK"/>
    <s v="CAAU9030896"/>
    <s v="XPO TALLER LELYSTAD"/>
    <d v="2024-11-03T17:00:00"/>
    <d v="2024-11-06T21:52:00"/>
    <x v="1414"/>
    <d v="2024-11-06T22:25:00"/>
    <x v="1"/>
    <s v="NO"/>
    <n v="0"/>
    <n v="45"/>
    <x v="10"/>
    <d v="2024-11-06T21:52:00"/>
    <d v="1899-12-31T09:48:00"/>
    <n v="33.799999999988358"/>
    <x v="0"/>
    <x v="161"/>
    <n v="76.999999999883585"/>
    <s v="NO"/>
    <d v="1900-01-03T14:48:00"/>
    <n v="110.79999999987194"/>
    <d v="1899-12-30T00:00:00"/>
    <s v="SI"/>
    <n v="0"/>
    <d v="1900-01-03T15:13:00"/>
    <n v="111.21666666667443"/>
    <x v="1"/>
    <d v="1899-12-30T22:00:00"/>
    <s v="NIGHT"/>
    <s v="CAAU9030896"/>
    <s v="CTU FLEVOKUST BV"/>
    <n v="380"/>
    <e v="#N/A"/>
    <n v="35"/>
    <n v="0"/>
    <n v="3"/>
    <s v="NIGHT"/>
    <s v="CTU FLEVOKUST BVNIGHT"/>
    <n v="380"/>
    <n v="0"/>
    <n v="380"/>
    <m/>
  </r>
  <r>
    <s v="MARY MAERSK"/>
    <s v="Rotterdam"/>
    <d v="2024-11-02T07:12:00"/>
    <x v="101"/>
    <x v="0"/>
    <s v="MAERSK"/>
    <s v="PONU7595143"/>
    <s v="SIMEI LELYSTAD"/>
    <d v="2024-11-03T17:00:00"/>
    <d v="2024-11-06T20:04:00"/>
    <x v="1415"/>
    <d v="2024-11-06T20:25:00"/>
    <x v="1"/>
    <s v="NO"/>
    <n v="1"/>
    <n v="45"/>
    <x v="10"/>
    <d v="2024-11-06T20:04:00"/>
    <d v="1899-12-31T09:48:00"/>
    <n v="33.799999999988358"/>
    <x v="0"/>
    <x v="155"/>
    <n v="75.499999999883585"/>
    <s v="NO"/>
    <d v="1900-01-03T13:18:00"/>
    <n v="109.29999999987194"/>
    <d v="1899-12-30T00:00:00"/>
    <s v="SI"/>
    <n v="0"/>
    <d v="1900-01-03T13:13:00"/>
    <n v="109.21666666661622"/>
    <x v="1"/>
    <d v="1899-12-30T20:30:00"/>
    <s v="NIGHT"/>
    <s v="PONU7595143"/>
    <s v="CTU FLEVOKUST BV"/>
    <n v="380"/>
    <e v="#N/A"/>
    <n v="35"/>
    <n v="35"/>
    <n v="3"/>
    <s v="NIGHT"/>
    <s v="CTU FLEVOKUST BVNIGHT"/>
    <n v="415"/>
    <n v="0"/>
    <n v="415"/>
    <m/>
  </r>
  <r>
    <s v="MARY MAERSK"/>
    <s v="Rotterdam"/>
    <d v="2024-11-02T07:12:00"/>
    <x v="101"/>
    <x v="0"/>
    <s v="MAERSK"/>
    <s v="MRKU7334894"/>
    <s v="SIMEI LELYSTAD"/>
    <d v="2024-11-03T17:00:00"/>
    <d v="2024-11-06T15:57:00"/>
    <x v="1416"/>
    <d v="2024-11-06T16:10:00"/>
    <x v="1"/>
    <s v="NO"/>
    <n v="0"/>
    <n v="45"/>
    <x v="10"/>
    <d v="2024-11-06T15:57:00"/>
    <d v="1899-12-31T09:48:00"/>
    <n v="33.799999999988358"/>
    <x v="0"/>
    <x v="111"/>
    <n v="72"/>
    <s v="NO"/>
    <d v="1900-01-03T09:48:00"/>
    <n v="105.79999999998836"/>
    <d v="1899-12-30T00:00:00"/>
    <s v="SI"/>
    <n v="0"/>
    <d v="1900-01-03T08:58:00"/>
    <n v="104.96666666655801"/>
    <x v="1"/>
    <d v="1899-12-30T17:00:00"/>
    <s v="NO"/>
    <s v="MRKU7334894"/>
    <s v="CTU FLEVOKUST BV"/>
    <n v="380"/>
    <e v="#N/A"/>
    <n v="35"/>
    <n v="0"/>
    <n v="3"/>
    <s v="WEEK"/>
    <s v="CTU FLEVOKUST BVWEEK"/>
    <n v="380"/>
    <n v="0"/>
    <n v="380"/>
    <m/>
  </r>
  <r>
    <s v="MARY MAERSK"/>
    <s v="Rotterdam"/>
    <d v="2024-11-02T07:12:00"/>
    <x v="101"/>
    <x v="0"/>
    <s v="MAERSK"/>
    <s v="CAAU6628400"/>
    <s v="SIMEI LELYSTAD"/>
    <d v="2024-11-03T17:00:00"/>
    <d v="2024-11-06T18:23:00"/>
    <x v="1417"/>
    <d v="2024-11-06T18:35:00"/>
    <x v="1"/>
    <s v="NO"/>
    <n v="0"/>
    <n v="45"/>
    <x v="10"/>
    <d v="2024-11-06T18:23:00"/>
    <d v="1899-12-31T09:48:00"/>
    <n v="33.799999999988358"/>
    <x v="0"/>
    <x v="185"/>
    <n v="73.999999999883585"/>
    <s v="NO"/>
    <d v="1900-01-03T11:48:00"/>
    <n v="107.79999999987194"/>
    <d v="1899-12-30T00:00:00"/>
    <s v="SI"/>
    <n v="0"/>
    <d v="1900-01-03T11:23:00"/>
    <n v="107.38333333324408"/>
    <x v="1"/>
    <d v="1899-12-30T19:00:00"/>
    <s v="NO"/>
    <s v="CAAU6628400"/>
    <s v="CTU FLEVOKUST BV"/>
    <n v="380"/>
    <e v="#N/A"/>
    <n v="35"/>
    <n v="0"/>
    <n v="3"/>
    <s v="WEEK"/>
    <s v="CTU FLEVOKUST BVWEEK"/>
    <n v="380"/>
    <n v="0"/>
    <n v="380"/>
    <m/>
  </r>
  <r>
    <s v="MARY MAERSK"/>
    <s v="Rotterdam"/>
    <d v="2024-11-02T07:12:00"/>
    <x v="101"/>
    <x v="0"/>
    <s v="MAERSK"/>
    <s v="CAAU9145827"/>
    <s v="XPO TALLER LELYSTAD"/>
    <d v="2024-11-03T17:00:00"/>
    <d v="2024-11-06T16:26:00"/>
    <x v="1418"/>
    <d v="2024-11-06T16:50:00"/>
    <x v="1"/>
    <s v="NO"/>
    <n v="0"/>
    <n v="45"/>
    <x v="10"/>
    <d v="2024-11-06T16:26:00"/>
    <d v="1899-12-31T09:48:00"/>
    <n v="33.799999999988358"/>
    <x v="0"/>
    <x v="164"/>
    <n v="72.999999999941792"/>
    <s v="NO"/>
    <d v="1900-01-03T10:48:00"/>
    <n v="106.79999999993015"/>
    <d v="1899-12-30T00:00:00"/>
    <s v="SI"/>
    <n v="0"/>
    <d v="1900-01-03T09:38:00"/>
    <n v="105.63333333330229"/>
    <x v="1"/>
    <d v="1899-12-30T18:00:00"/>
    <s v="NO"/>
    <s v="CAAU9145827"/>
    <s v="CTU FLEVOKUST BV"/>
    <n v="380"/>
    <e v="#N/A"/>
    <n v="35"/>
    <n v="0"/>
    <n v="3"/>
    <s v="WEEK"/>
    <s v="CTU FLEVOKUST BVWEEK"/>
    <n v="380"/>
    <n v="0"/>
    <n v="380"/>
    <m/>
  </r>
  <r>
    <s v="MARY MAERSK"/>
    <s v="Rotterdam"/>
    <d v="2024-11-02T07:12:00"/>
    <x v="101"/>
    <x v="0"/>
    <s v="MAERSK"/>
    <s v="MAEU9216446"/>
    <s v="SIMEI LELYSTAD"/>
    <d v="2024-11-03T17:00:00"/>
    <d v="2024-11-06T15:06:00"/>
    <x v="1419"/>
    <d v="2024-11-06T15:15:00"/>
    <x v="1"/>
    <s v="NO"/>
    <n v="0"/>
    <n v="45"/>
    <x v="10"/>
    <d v="2024-11-06T15:06:00"/>
    <d v="1899-12-31T09:48:00"/>
    <n v="33.799999999988358"/>
    <x v="0"/>
    <x v="186"/>
    <n v="72.499999999883585"/>
    <s v="NO"/>
    <d v="1900-01-03T10:18:00"/>
    <n v="106.29999999987194"/>
    <d v="1899-12-30T00:00:00"/>
    <s v="SI"/>
    <n v="0"/>
    <d v="1900-01-03T08:03:00"/>
    <n v="104.04999999987194"/>
    <x v="1"/>
    <d v="1899-12-30T17:30:00"/>
    <s v="NO"/>
    <s v="MAEU9216446"/>
    <s v="CTU FLEVOKUST BV"/>
    <n v="380"/>
    <e v="#N/A"/>
    <n v="35"/>
    <n v="0"/>
    <n v="3"/>
    <s v="WEEK"/>
    <s v="CTU FLEVOKUST BVWEEK"/>
    <n v="380"/>
    <n v="0"/>
    <n v="380"/>
    <m/>
  </r>
  <r>
    <s v="MARY MAERSK"/>
    <s v="Rotterdam"/>
    <d v="2024-11-02T07:12:00"/>
    <x v="101"/>
    <x v="0"/>
    <s v="MAERSK"/>
    <s v="MRSU3208709"/>
    <s v="SIMEI LELYSTAD"/>
    <d v="2024-11-03T17:00:00"/>
    <d v="2024-11-06T14:20:00"/>
    <x v="1420"/>
    <d v="2024-11-06T14:30:00"/>
    <x v="1"/>
    <s v="NO"/>
    <n v="0"/>
    <n v="45"/>
    <x v="10"/>
    <d v="2024-11-06T14:20:00"/>
    <d v="1899-12-31T09:48:00"/>
    <n v="33.799999999988358"/>
    <x v="0"/>
    <x v="187"/>
    <n v="71.499999999941792"/>
    <s v="NO"/>
    <d v="1900-01-03T09:18:00"/>
    <n v="105.29999999993015"/>
    <d v="1899-12-30T00:00:00"/>
    <s v="SI"/>
    <n v="0"/>
    <d v="1900-01-03T07:18:00"/>
    <n v="103.29999999987194"/>
    <x v="1"/>
    <d v="1899-12-30T16:30:00"/>
    <s v="NO"/>
    <s v="MRSU3208709"/>
    <s v="CTU FLEVOKUST BV"/>
    <n v="380"/>
    <e v="#N/A"/>
    <n v="35"/>
    <n v="0"/>
    <n v="3"/>
    <s v="WEEK"/>
    <s v="CTU FLEVOKUST BVWEEK"/>
    <n v="380"/>
    <n v="0"/>
    <n v="380"/>
    <m/>
  </r>
  <r>
    <s v="MARY MAERSK"/>
    <s v="Rotterdam"/>
    <d v="2024-11-02T07:12:00"/>
    <x v="101"/>
    <x v="0"/>
    <s v="MAERSK"/>
    <s v="MRKU2090814"/>
    <s v="LELYSTAD"/>
    <d v="2024-11-03T17:00:00"/>
    <d v="2024-11-06T13:25:00"/>
    <x v="1421"/>
    <d v="2024-11-06T13:25:00"/>
    <x v="1"/>
    <s v="NO"/>
    <n v="0"/>
    <n v="45"/>
    <x v="10"/>
    <d v="2024-11-06T13:25:00"/>
    <d v="1899-12-31T09:48:00"/>
    <n v="33.799999999988358"/>
    <x v="0"/>
    <x v="158"/>
    <n v="70.999999999883585"/>
    <s v="NO"/>
    <d v="1900-01-03T08:48:00"/>
    <n v="104.79999999987194"/>
    <d v="1899-12-30T00:00:00"/>
    <s v="SI"/>
    <n v="0"/>
    <d v="1900-01-03T06:13:00"/>
    <n v="102.21666666667443"/>
    <x v="1"/>
    <d v="1899-12-30T16:00:00"/>
    <s v="NO"/>
    <s v="MRKU2090814"/>
    <s v="CTU FLEVOKUST BV"/>
    <n v="380"/>
    <e v="#N/A"/>
    <n v="35"/>
    <n v="0"/>
    <n v="3"/>
    <s v="WEEK"/>
    <s v="CTU FLEVOKUST BVWEEK"/>
    <n v="380"/>
    <n v="0"/>
    <n v="380"/>
    <m/>
  </r>
  <r>
    <s v="MARY MAERSK"/>
    <s v="Rotterdam"/>
    <d v="2024-11-02T07:12:00"/>
    <x v="101"/>
    <x v="0"/>
    <s v="MAERSK"/>
    <s v="MAEU9191570"/>
    <s v="XPO TALLER LELYSTAD"/>
    <d v="2024-11-03T17:00:00"/>
    <d v="2024-11-06T13:51:00"/>
    <x v="1421"/>
    <d v="2024-11-06T14:15:00"/>
    <x v="1"/>
    <s v="NO"/>
    <n v="0"/>
    <n v="45"/>
    <x v="10"/>
    <d v="2024-11-06T13:51:00"/>
    <d v="1899-12-31T09:48:00"/>
    <n v="33.799999999988358"/>
    <x v="0"/>
    <x v="158"/>
    <n v="70.999999999883585"/>
    <s v="NO"/>
    <d v="1900-01-03T08:48:00"/>
    <n v="104.79999999987194"/>
    <d v="1899-12-30T00:00:00"/>
    <s v="SI"/>
    <n v="0"/>
    <d v="1900-01-03T07:03:00"/>
    <n v="103.04999999993015"/>
    <x v="1"/>
    <d v="1899-12-30T16:00:00"/>
    <s v="NO"/>
    <s v="MAEU9191570"/>
    <s v="CTU FLEVOKUST BV"/>
    <n v="380"/>
    <e v="#N/A"/>
    <n v="35"/>
    <n v="0"/>
    <n v="3"/>
    <s v="WEEK"/>
    <s v="CTU FLEVOKUST BVWEEK"/>
    <n v="380"/>
    <n v="0"/>
    <n v="380"/>
    <m/>
  </r>
  <r>
    <s v="MARY MAERSK"/>
    <s v="Rotterdam"/>
    <d v="2024-11-02T07:12:00"/>
    <x v="101"/>
    <x v="0"/>
    <s v="MAERSK"/>
    <s v="MSKU8740890"/>
    <s v="LELYSTAD"/>
    <d v="2024-11-03T17:00:00"/>
    <d v="2024-11-06T12:35:00"/>
    <x v="1422"/>
    <d v="2024-11-06T12:50:00"/>
    <x v="1"/>
    <s v="NO"/>
    <n v="0"/>
    <n v="45"/>
    <x v="10"/>
    <d v="2024-11-06T12:35:00"/>
    <d v="1899-12-31T09:48:00"/>
    <n v="33.799999999988358"/>
    <x v="0"/>
    <x v="117"/>
    <n v="69"/>
    <s v="NO"/>
    <d v="1900-01-03T06:48:00"/>
    <n v="102.79999999998836"/>
    <d v="1899-12-30T00:00:00"/>
    <s v="SI"/>
    <n v="0"/>
    <d v="1900-01-03T05:38:00"/>
    <n v="101.63333333318587"/>
    <x v="1"/>
    <d v="1899-12-30T14:00:00"/>
    <s v="NO"/>
    <s v="MSKU8740890"/>
    <s v="CTU FLEVOKUST BV"/>
    <n v="380"/>
    <e v="#N/A"/>
    <n v="35"/>
    <n v="0"/>
    <n v="3"/>
    <s v="WEEK"/>
    <s v="CTU FLEVOKUST BVWEEK"/>
    <n v="380"/>
    <n v="0"/>
    <n v="380"/>
    <m/>
  </r>
  <r>
    <s v="MARY MAERSK"/>
    <s v="Rotterdam"/>
    <d v="2024-11-02T07:12:00"/>
    <x v="101"/>
    <x v="0"/>
    <s v="MAERSK"/>
    <s v="MSKU8773506"/>
    <s v="LELYSTAD"/>
    <d v="2024-11-03T17:00:00"/>
    <d v="2024-11-06T11:30:00"/>
    <x v="1423"/>
    <d v="2024-11-06T13:10:00"/>
    <x v="1"/>
    <s v="NO"/>
    <n v="0"/>
    <n v="45"/>
    <x v="10"/>
    <d v="2024-11-06T11:30:00"/>
    <d v="1899-12-31T09:48:00"/>
    <n v="33.799999999988358"/>
    <x v="0"/>
    <x v="168"/>
    <n v="67.999999999883585"/>
    <s v="NO"/>
    <d v="1900-01-03T05:48:00"/>
    <n v="101.79999999987194"/>
    <d v="1899-12-30T00:00:00"/>
    <s v="SI"/>
    <n v="0"/>
    <d v="1900-01-03T05:58:00"/>
    <n v="101.96666666655801"/>
    <x v="1"/>
    <d v="1899-12-30T13:00:00"/>
    <s v="NO"/>
    <s v="MSKU8773506"/>
    <s v="CTU FLEVOKUST BV"/>
    <n v="380"/>
    <e v="#N/A"/>
    <n v="35"/>
    <n v="0"/>
    <n v="3"/>
    <s v="WEEK"/>
    <s v="CTU FLEVOKUST BVWEEK"/>
    <n v="380"/>
    <n v="0"/>
    <n v="380"/>
    <m/>
  </r>
  <r>
    <s v="MARY MAERSK"/>
    <s v="Rotterdam"/>
    <d v="2024-11-02T07:12:00"/>
    <x v="101"/>
    <x v="0"/>
    <s v="MAERSK"/>
    <s v="MAEU9232827"/>
    <s v="XPO TALLER LELYSTAD"/>
    <d v="2024-11-03T17:00:00"/>
    <d v="2024-11-06T11:45:00"/>
    <x v="1423"/>
    <d v="2024-11-06T12:10:00"/>
    <x v="1"/>
    <s v="NO"/>
    <n v="0"/>
    <n v="45"/>
    <x v="10"/>
    <d v="2024-11-06T11:45:00"/>
    <d v="1899-12-31T09:48:00"/>
    <n v="33.799999999988358"/>
    <x v="0"/>
    <x v="168"/>
    <n v="67.999999999883585"/>
    <s v="NO"/>
    <d v="1900-01-03T05:48:00"/>
    <n v="101.79999999987194"/>
    <d v="1899-12-30T00:00:00"/>
    <s v="SI"/>
    <n v="0"/>
    <d v="1900-01-03T04:58:00"/>
    <n v="100.96666666661622"/>
    <x v="1"/>
    <d v="1899-12-30T13:00:00"/>
    <s v="NO"/>
    <s v="MAEU9232827"/>
    <s v="CTU FLEVOKUST BV"/>
    <n v="380"/>
    <e v="#N/A"/>
    <n v="35"/>
    <n v="0"/>
    <n v="3"/>
    <s v="WEEK"/>
    <s v="CTU FLEVOKUST BVWEEK"/>
    <n v="380"/>
    <n v="0"/>
    <n v="380"/>
    <m/>
  </r>
  <r>
    <s v="MARY MAERSK"/>
    <s v="Rotterdam"/>
    <d v="2024-11-02T07:12:00"/>
    <x v="101"/>
    <x v="0"/>
    <s v="MAERSK"/>
    <s v="MSKU1212503"/>
    <s v="LELYSTAD"/>
    <d v="2024-11-03T17:00:00"/>
    <d v="2024-11-06T10:10:00"/>
    <x v="1424"/>
    <d v="2024-11-06T11:00:00"/>
    <x v="1"/>
    <s v="NO"/>
    <n v="0"/>
    <n v="45"/>
    <x v="10"/>
    <d v="2024-11-06T10:10:00"/>
    <d v="1899-12-31T09:48:00"/>
    <n v="33.799999999988358"/>
    <x v="0"/>
    <x v="170"/>
    <n v="66.999999999941792"/>
    <s v="NO"/>
    <d v="1900-01-03T04:48:00"/>
    <n v="100.79999999993015"/>
    <d v="1899-12-30T00:00:00"/>
    <s v="SI"/>
    <n v="0"/>
    <d v="1900-01-03T03:48:00"/>
    <n v="99.799999999988358"/>
    <x v="1"/>
    <d v="1899-12-30T12:00:00"/>
    <s v="NO"/>
    <s v="MSKU1212503"/>
    <s v="CTU FLEVOKUST BV"/>
    <n v="380"/>
    <e v="#N/A"/>
    <n v="35"/>
    <n v="0"/>
    <n v="3"/>
    <s v="WEEK"/>
    <s v="CTU FLEVOKUST BVWEEK"/>
    <n v="380"/>
    <n v="0"/>
    <n v="380"/>
    <m/>
  </r>
  <r>
    <s v="MARY MAERSK"/>
    <s v="Rotterdam"/>
    <d v="2024-11-02T07:12:00"/>
    <x v="101"/>
    <x v="0"/>
    <s v="MAERSK"/>
    <s v="MRSU5638458"/>
    <s v="SIMEI LELYSTAD"/>
    <d v="2024-11-03T17:00:00"/>
    <d v="2024-11-06T09:25:00"/>
    <x v="1425"/>
    <d v="2024-11-06T09:35:00"/>
    <x v="1"/>
    <s v="NO"/>
    <n v="0"/>
    <n v="45"/>
    <x v="10"/>
    <d v="2024-11-06T09:25:00"/>
    <d v="1899-12-31T09:48:00"/>
    <n v="33.799999999988358"/>
    <x v="0"/>
    <x v="114"/>
    <n v="64.999999999883585"/>
    <s v="NO"/>
    <d v="1900-01-03T02:48:00"/>
    <n v="98.799999999871943"/>
    <d v="1899-12-30T00:00:00"/>
    <s v="SI"/>
    <n v="0"/>
    <d v="1900-01-03T02:23:00"/>
    <n v="98.383333333244082"/>
    <x v="1"/>
    <d v="1899-12-30T10:00:00"/>
    <s v="NO"/>
    <s v="MRSU5638458"/>
    <s v="CTU FLEVOKUST BV"/>
    <n v="380"/>
    <e v="#N/A"/>
    <n v="35"/>
    <n v="0"/>
    <n v="3"/>
    <s v="WEEK"/>
    <s v="CTU FLEVOKUST BVWEEK"/>
    <n v="380"/>
    <n v="0"/>
    <n v="380"/>
    <m/>
  </r>
  <r>
    <s v="MARY MAERSK"/>
    <s v="Rotterdam"/>
    <d v="2024-11-02T07:12:00"/>
    <x v="101"/>
    <x v="0"/>
    <s v="MAERSK"/>
    <s v="MSKU0427111"/>
    <s v="SIMEI LELYSTAD"/>
    <d v="2024-11-03T17:00:00"/>
    <d v="2024-11-06T09:30:00"/>
    <x v="1425"/>
    <d v="2024-11-06T09:40:00"/>
    <x v="1"/>
    <s v="NO"/>
    <n v="0"/>
    <n v="45"/>
    <x v="10"/>
    <d v="2024-11-06T09:30:00"/>
    <d v="1899-12-31T09:48:00"/>
    <n v="33.799999999988358"/>
    <x v="0"/>
    <x v="114"/>
    <n v="64.999999999883585"/>
    <s v="NO"/>
    <d v="1900-01-03T02:48:00"/>
    <n v="98.799999999871943"/>
    <d v="1899-12-30T00:00:00"/>
    <s v="SI"/>
    <n v="0"/>
    <d v="1900-01-03T02:28:00"/>
    <n v="98.466666666674428"/>
    <x v="1"/>
    <d v="1899-12-30T10:00:00"/>
    <s v="NO"/>
    <s v="MSKU0427111"/>
    <s v="CTU FLEVOKUST BV"/>
    <n v="380"/>
    <e v="#N/A"/>
    <n v="35"/>
    <n v="0"/>
    <n v="3"/>
    <s v="WEEK"/>
    <s v="CTU FLEVOKUST BVWEEK"/>
    <n v="380"/>
    <n v="0"/>
    <n v="380"/>
    <m/>
  </r>
  <r>
    <s v="MARY MAERSK"/>
    <s v="Rotterdam"/>
    <d v="2024-11-02T07:12:00"/>
    <x v="101"/>
    <x v="0"/>
    <s v="MAERSK"/>
    <s v="HASU5060246"/>
    <s v="LELYSTAD"/>
    <d v="2024-11-03T17:00:00"/>
    <d v="2024-11-06T07:52:00"/>
    <x v="1426"/>
    <d v="2024-11-06T08:30:00"/>
    <x v="1"/>
    <s v="NO"/>
    <n v="0"/>
    <n v="45"/>
    <x v="10"/>
    <d v="2024-11-06T07:52:00"/>
    <d v="1899-12-31T09:48:00"/>
    <n v="33.799999999988358"/>
    <x v="0"/>
    <x v="135"/>
    <n v="63.999999999941792"/>
    <s v="NO"/>
    <d v="1900-01-03T01:48:00"/>
    <n v="97.799999999930151"/>
    <d v="1899-12-30T00:00:00"/>
    <s v="SI"/>
    <n v="0"/>
    <d v="1900-01-03T01:18:00"/>
    <n v="97.299999999871943"/>
    <x v="1"/>
    <d v="1899-12-30T09:00:00"/>
    <s v="NO"/>
    <s v="HASU5060246"/>
    <s v="CTU FLEVOKUST BV"/>
    <n v="380"/>
    <e v="#N/A"/>
    <n v="35"/>
    <n v="0"/>
    <n v="3"/>
    <s v="WEEK"/>
    <s v="CTU FLEVOKUST BVWEEK"/>
    <n v="380"/>
    <n v="0"/>
    <n v="380"/>
    <m/>
  </r>
  <r>
    <s v="MARY MAERSK"/>
    <s v="Rotterdam"/>
    <d v="2024-11-02T07:12:00"/>
    <x v="101"/>
    <x v="0"/>
    <s v="MAERSK"/>
    <s v="MSKU4674486"/>
    <s v="XPO TALLER LELYSTAD"/>
    <d v="2024-11-03T17:00:00"/>
    <d v="2024-11-06T09:20:00"/>
    <x v="1426"/>
    <d v="2024-11-06T09:25:00"/>
    <x v="1"/>
    <s v="NO"/>
    <n v="0"/>
    <n v="45"/>
    <x v="10"/>
    <d v="2024-11-06T09:20:00"/>
    <d v="1899-12-31T09:48:00"/>
    <n v="33.799999999988358"/>
    <x v="0"/>
    <x v="135"/>
    <n v="63.999999999941792"/>
    <s v="NO"/>
    <d v="1900-01-03T01:48:00"/>
    <n v="97.799999999930151"/>
    <d v="1899-12-30T00:20:00"/>
    <s v="SI"/>
    <n v="0.33333333337213844"/>
    <d v="1900-01-03T02:13:00"/>
    <n v="98.216666666558012"/>
    <x v="1"/>
    <d v="1899-12-30T09:00:00"/>
    <s v="NO"/>
    <s v="MSKU4674486"/>
    <s v="CTU FLEVOKUST BV"/>
    <n v="380"/>
    <e v="#N/A"/>
    <n v="35"/>
    <n v="0"/>
    <n v="3"/>
    <s v="WEEK"/>
    <s v="CTU FLEVOKUST BVWEEK"/>
    <n v="380"/>
    <n v="0"/>
    <n v="380"/>
    <m/>
  </r>
  <r>
    <s v="MARY MAERSK"/>
    <s v="Rotterdam"/>
    <d v="2024-11-02T07:12:00"/>
    <x v="101"/>
    <x v="0"/>
    <s v="MAERSK"/>
    <s v="MSKU1104392"/>
    <s v="SIMEI LELYSTAD"/>
    <d v="2024-11-03T17:00:00"/>
    <d v="2024-11-06T07:45:00"/>
    <x v="1427"/>
    <d v="2024-11-06T07:55:00"/>
    <x v="1"/>
    <s v="NO"/>
    <n v="0"/>
    <n v="45"/>
    <x v="10"/>
    <d v="2024-11-06T07:45:00"/>
    <d v="1899-12-31T09:48:00"/>
    <n v="33.799999999988358"/>
    <x v="0"/>
    <x v="169"/>
    <n v="63"/>
    <s v="NO"/>
    <d v="1900-01-03T00:48:00"/>
    <n v="96.799999999988358"/>
    <d v="1899-12-30T00:00:00"/>
    <s v="SI"/>
    <n v="0"/>
    <d v="1900-01-03T00:43:00"/>
    <n v="96.716666666558012"/>
    <x v="1"/>
    <d v="1899-12-30T08:00:00"/>
    <s v="NO"/>
    <s v="MSKU1104392"/>
    <s v="CTU FLEVOKUST BV"/>
    <n v="380"/>
    <e v="#N/A"/>
    <n v="35"/>
    <n v="0"/>
    <n v="3"/>
    <s v="WEEK"/>
    <s v="CTU FLEVOKUST BVWEEK"/>
    <n v="380"/>
    <n v="0"/>
    <n v="380"/>
    <m/>
  </r>
  <r>
    <s v="MARY MAERSK"/>
    <s v="Rotterdam"/>
    <d v="2024-11-02T07:12:00"/>
    <x v="101"/>
    <x v="0"/>
    <s v="MAERSK"/>
    <s v="SUDU8783642"/>
    <s v="XPO TALLER LELYSTAD"/>
    <d v="2024-11-03T17:00:00"/>
    <d v="2024-11-06T06:40:00"/>
    <x v="1428"/>
    <d v="2024-11-06T07:25:00"/>
    <x v="1"/>
    <s v="NO"/>
    <n v="0"/>
    <n v="45"/>
    <x v="10"/>
    <d v="2024-11-06T06:40:00"/>
    <d v="1899-12-31T09:48:00"/>
    <n v="33.799999999988358"/>
    <x v="0"/>
    <x v="146"/>
    <n v="61.999999999883585"/>
    <s v="NO"/>
    <d v="1900-01-02T23:48:00"/>
    <n v="95.799999999871943"/>
    <d v="1899-12-30T00:00:00"/>
    <s v="SI"/>
    <n v="0"/>
    <d v="1900-01-03T00:13:00"/>
    <n v="96.216666666674428"/>
    <x v="1"/>
    <d v="1899-12-30T07:00:00"/>
    <s v="NO"/>
    <s v="SUDU8783642"/>
    <s v="CTU FLEVOKUST BV"/>
    <n v="380"/>
    <e v="#N/A"/>
    <n v="35"/>
    <n v="0"/>
    <n v="3"/>
    <s v="WEEK"/>
    <s v="CTU FLEVOKUST BVWEEK"/>
    <n v="380"/>
    <n v="0"/>
    <n v="380"/>
    <m/>
  </r>
  <r>
    <s v="MARY MAERSK"/>
    <s v="Rotterdam"/>
    <d v="2024-11-02T07:12:00"/>
    <x v="101"/>
    <x v="0"/>
    <s v="MAERSK"/>
    <s v="TLLU5830075"/>
    <s v="SIMEI LELYSTAD"/>
    <d v="2024-11-03T17:00:00"/>
    <d v="2024-11-06T06:00:00"/>
    <x v="1429"/>
    <d v="2024-11-06T06:10:00"/>
    <x v="1"/>
    <s v="NO"/>
    <n v="0"/>
    <n v="45"/>
    <x v="10"/>
    <d v="2024-11-06T06:00:00"/>
    <d v="1899-12-31T09:48:00"/>
    <n v="33.799999999988358"/>
    <x v="0"/>
    <x v="104"/>
    <n v="60.999999999941792"/>
    <s v="NO"/>
    <d v="1900-01-02T22:48:00"/>
    <n v="94.799999999930151"/>
    <d v="1899-12-30T00:00:00"/>
    <s v="SI"/>
    <n v="0"/>
    <d v="1900-01-02T22:58:00"/>
    <n v="94.96666666661622"/>
    <x v="1"/>
    <d v="1899-12-30T06:00:00"/>
    <s v="NO"/>
    <s v="TLLU5830075"/>
    <s v="CTU FLEVOKUST BV"/>
    <n v="380"/>
    <e v="#N/A"/>
    <n v="35"/>
    <n v="0"/>
    <n v="3"/>
    <s v="WEEK"/>
    <s v="CTU FLEVOKUST BVWEEK"/>
    <n v="380"/>
    <n v="0"/>
    <n v="380"/>
    <m/>
  </r>
  <r>
    <s v="MARY MAERSK"/>
    <s v="Rotterdam"/>
    <d v="2024-11-02T07:12:00"/>
    <x v="101"/>
    <x v="0"/>
    <s v="MAERSK"/>
    <s v="MSKU9278256"/>
    <s v="SIMEI LELYSTAD"/>
    <d v="2024-11-03T17:00:00"/>
    <d v="2024-11-06T06:10:00"/>
    <x v="1429"/>
    <d v="2024-11-06T06:20:00"/>
    <x v="1"/>
    <s v="NO"/>
    <n v="0"/>
    <n v="45"/>
    <x v="10"/>
    <d v="2024-11-06T06:10:00"/>
    <d v="1899-12-31T09:48:00"/>
    <n v="33.799999999988358"/>
    <x v="0"/>
    <x v="104"/>
    <n v="60.999999999941792"/>
    <s v="NO"/>
    <d v="1900-01-02T22:48:00"/>
    <n v="94.799999999930151"/>
    <d v="1899-12-30T00:10:00"/>
    <s v="SI"/>
    <n v="0.16666666668606922"/>
    <d v="1900-01-02T23:08:00"/>
    <n v="95.133333333302289"/>
    <x v="1"/>
    <d v="1899-12-30T06:00:00"/>
    <s v="NO"/>
    <s v="MSKU9278256"/>
    <s v="CTU FLEVOKUST BV"/>
    <n v="380"/>
    <e v="#N/A"/>
    <n v="35"/>
    <n v="0"/>
    <n v="3"/>
    <s v="WEEK"/>
    <s v="CTU FLEVOKUST BVWEEK"/>
    <n v="380"/>
    <n v="0"/>
    <n v="380"/>
    <m/>
  </r>
  <r>
    <s v="MARY MAERSK"/>
    <s v="Rotterdam"/>
    <d v="2024-11-02T07:12:00"/>
    <x v="101"/>
    <x v="0"/>
    <s v="MAERSK"/>
    <s v="MRKU6335854"/>
    <s v="LELYSTAD"/>
    <d v="2024-11-03T17:00:00"/>
    <d v="2024-11-06T03:36:00"/>
    <x v="1430"/>
    <d v="2024-11-06T04:20:00"/>
    <x v="1"/>
    <s v="NO"/>
    <n v="1"/>
    <n v="45"/>
    <x v="10"/>
    <d v="2024-11-06T03:36:00"/>
    <d v="1899-12-31T09:48:00"/>
    <n v="33.799999999988358"/>
    <x v="0"/>
    <x v="121"/>
    <n v="58.999999999883585"/>
    <s v="NO"/>
    <d v="1900-01-02T20:48:00"/>
    <n v="92.799999999871943"/>
    <d v="1899-12-30T00:00:00"/>
    <s v="SI"/>
    <n v="0"/>
    <d v="1900-01-02T21:08:00"/>
    <n v="93.133333333244082"/>
    <x v="1"/>
    <d v="1899-12-30T04:00:00"/>
    <s v="NIGHT"/>
    <s v="MRKU6335854"/>
    <s v="CTU FLEVOKUST BV"/>
    <n v="380"/>
    <e v="#N/A"/>
    <n v="35"/>
    <n v="35"/>
    <n v="3"/>
    <s v="NIGHT"/>
    <s v="CTU FLEVOKUST BVNIGHT"/>
    <n v="415"/>
    <n v="0"/>
    <n v="415"/>
    <m/>
  </r>
  <r>
    <s v="MARY MAERSK"/>
    <s v="Rotterdam"/>
    <d v="2024-11-02T07:12:00"/>
    <x v="101"/>
    <x v="3"/>
    <s v="MAERSK"/>
    <s v="MAEU9220404"/>
    <s v="SIMEI LELYSTAD"/>
    <d v="2024-11-03T17:00:00"/>
    <d v="2024-11-04T12:05:00"/>
    <x v="1431"/>
    <d v="2024-11-04T12:15:00"/>
    <x v="0"/>
    <s v="NO"/>
    <n v="1"/>
    <n v="45"/>
    <x v="10"/>
    <d v="2024-11-04T12:05:00"/>
    <d v="1899-12-31T09:48:00"/>
    <n v="33.799999999988358"/>
    <x v="0"/>
    <x v="52"/>
    <n v="18.999999999941792"/>
    <s v="SI"/>
    <d v="1900-01-01T04:48:00"/>
    <n v="52.799999999930151"/>
    <d v="1899-12-30T00:05:00"/>
    <s v="SI"/>
    <n v="8.3333333255723119E-2"/>
    <d v="1900-01-01T05:03:00"/>
    <n v="53.049999999871943"/>
    <x v="1"/>
    <d v="1899-12-30T12:00:00"/>
    <s v="NO"/>
    <s v="MAEU9220404"/>
    <s v="MSI"/>
    <n v="480"/>
    <e v="#N/A"/>
    <n v="50"/>
    <n v="50"/>
    <n v="1"/>
    <s v="WEEK"/>
    <s v="MSIWEEK"/>
    <n v="530"/>
    <n v="25"/>
    <n v="555"/>
    <m/>
  </r>
  <r>
    <s v="MARY MAERSK"/>
    <s v="Rotterdam"/>
    <d v="2024-11-02T07:12:00"/>
    <x v="101"/>
    <x v="0"/>
    <s v="MAERSK"/>
    <s v="MSKU1412672"/>
    <s v="LELYSTAD"/>
    <d v="2024-11-03T17:00:00"/>
    <d v="2024-11-06T02:34:00"/>
    <x v="1432"/>
    <d v="2024-11-06T02:50:00"/>
    <x v="1"/>
    <s v="NO"/>
    <n v="0"/>
    <n v="45"/>
    <x v="10"/>
    <d v="2024-11-06T02:34:00"/>
    <d v="1899-12-31T09:48:00"/>
    <n v="33.799999999988358"/>
    <x v="0"/>
    <x v="55"/>
    <n v="57"/>
    <s v="NO"/>
    <d v="1900-01-02T18:48:00"/>
    <n v="90.799999999988358"/>
    <d v="1899-12-30T00:34:00"/>
    <s v="SI"/>
    <n v="0.56666666659293696"/>
    <d v="1900-01-02T19:38:00"/>
    <n v="91.633333333244082"/>
    <x v="1"/>
    <d v="1899-12-30T02:00:00"/>
    <s v="NIGHT"/>
    <s v="MSKU1412672"/>
    <s v="CTU FLEVOKUST BV"/>
    <n v="380"/>
    <e v="#N/A"/>
    <n v="35"/>
    <n v="0"/>
    <n v="3"/>
    <s v="NIGHT"/>
    <s v="CTU FLEVOKUST BVNIGHT"/>
    <n v="380"/>
    <n v="0"/>
    <n v="480"/>
    <n v="100"/>
  </r>
  <r>
    <s v="MARY MAERSK"/>
    <s v="Rotterdam"/>
    <d v="2024-11-02T07:12:00"/>
    <x v="101"/>
    <x v="0"/>
    <s v="MAERSK"/>
    <s v="MSKU4765190"/>
    <s v="SIMEI LELYSTAD"/>
    <d v="2024-11-03T17:00:00"/>
    <d v="2024-11-06T01:40:00"/>
    <x v="1432"/>
    <d v="2024-11-06T01:50:00"/>
    <x v="1"/>
    <s v="NO"/>
    <n v="0"/>
    <n v="45"/>
    <x v="10"/>
    <d v="2024-11-06T01:40:00"/>
    <d v="1899-12-31T09:48:00"/>
    <n v="33.799999999988358"/>
    <x v="0"/>
    <x v="55"/>
    <n v="57"/>
    <s v="NO"/>
    <d v="1900-01-02T18:48:00"/>
    <n v="90.799999999988358"/>
    <d v="1899-12-30T00:00:00"/>
    <s v="SI"/>
    <n v="0"/>
    <d v="1900-01-02T18:38:00"/>
    <n v="90.633333333302289"/>
    <x v="1"/>
    <d v="1899-12-30T02:00:00"/>
    <s v="NIGHT"/>
    <s v="MSKU4765190"/>
    <s v="CTU FLEVOKUST BV"/>
    <n v="380"/>
    <e v="#N/A"/>
    <n v="35"/>
    <n v="0"/>
    <n v="3"/>
    <s v="NIGHT"/>
    <s v="CTU FLEVOKUST BVNIGHT"/>
    <n v="380"/>
    <n v="0"/>
    <n v="380"/>
    <m/>
  </r>
  <r>
    <s v="MARY MAERSK"/>
    <s v="Rotterdam"/>
    <d v="2024-11-02T07:12:00"/>
    <x v="101"/>
    <x v="2"/>
    <s v="MAERSK"/>
    <s v="MAEU9259582"/>
    <s v="SIMEI LELYSTAD"/>
    <d v="2024-11-03T17:00:00"/>
    <d v="2024-11-04T06:00:00"/>
    <x v="1433"/>
    <d v="2024-11-04T06:10:00"/>
    <x v="0"/>
    <s v="NO"/>
    <n v="1"/>
    <n v="45"/>
    <x v="10"/>
    <d v="2024-11-04T06:00:00"/>
    <d v="1899-12-31T09:48:00"/>
    <n v="33.799999999988358"/>
    <x v="0"/>
    <x v="13"/>
    <n v="12.999999999941792"/>
    <s v="SI"/>
    <d v="1899-12-31T22:48:00"/>
    <n v="46.799999999930151"/>
    <d v="1899-12-30T00:00:00"/>
    <s v="SI"/>
    <n v="0"/>
    <d v="1899-12-31T22:58:00"/>
    <n v="46.96666666661622"/>
    <x v="0"/>
    <d v="1899-12-30T06:00:00"/>
    <s v="NO"/>
    <s v="MAEU9259582"/>
    <s v="OM TRANSPORT"/>
    <n v="475"/>
    <e v="#N/A"/>
    <n v="50"/>
    <n v="50"/>
    <n v="1"/>
    <s v="WEEK"/>
    <s v="OM TRANSPORTWEEK"/>
    <n v="525"/>
    <n v="25"/>
    <n v="550"/>
    <m/>
  </r>
  <r>
    <s v="MARY MAERSK"/>
    <s v="Rotterdam"/>
    <d v="2024-11-02T07:12:00"/>
    <x v="101"/>
    <x v="0"/>
    <s v="MAERSK"/>
    <s v="TEMU7247600"/>
    <s v="LELYSTAD"/>
    <d v="2024-11-03T17:00:00"/>
    <d v="2024-11-06T01:02:00"/>
    <x v="1434"/>
    <d v="2024-11-06T01:25:00"/>
    <x v="1"/>
    <s v="NO"/>
    <n v="0"/>
    <n v="45"/>
    <x v="10"/>
    <d v="2024-11-06T01:02:00"/>
    <d v="1899-12-31T09:48:00"/>
    <n v="33.799999999988358"/>
    <x v="0"/>
    <x v="59"/>
    <n v="54.999999999941792"/>
    <s v="NO"/>
    <d v="1900-01-02T16:48:00"/>
    <n v="88.799999999930151"/>
    <d v="1899-12-30T01:02:00"/>
    <s v="NO"/>
    <n v="1.03333333338378"/>
    <d v="1900-01-02T18:13:00"/>
    <n v="90.216666666674428"/>
    <x v="1"/>
    <d v="1899-12-30T00:00:00"/>
    <s v="NIGHT"/>
    <s v="TEMU7247600"/>
    <s v="CTU FLEVOKUST BV"/>
    <n v="380"/>
    <e v="#N/A"/>
    <n v="35"/>
    <n v="0"/>
    <n v="3"/>
    <s v="NIGHT"/>
    <s v="CTU FLEVOKUST BVNIGHT"/>
    <n v="380"/>
    <n v="0"/>
    <n v="380"/>
    <m/>
  </r>
  <r>
    <s v="MARY MAERSK"/>
    <s v="Rotterdam"/>
    <d v="2024-11-02T07:12:00"/>
    <x v="101"/>
    <x v="0"/>
    <s v="MAERSK"/>
    <s v="MSKU4590739"/>
    <s v="SIMEI LELYSTAD"/>
    <d v="2024-11-03T17:00:00"/>
    <d v="2024-11-05T23:46:00"/>
    <x v="1434"/>
    <d v="2024-11-05T23:50:00"/>
    <x v="1"/>
    <s v="NO"/>
    <n v="0"/>
    <n v="45"/>
    <x v="10"/>
    <d v="2024-11-05T23:46:00"/>
    <d v="1899-12-31T09:48:00"/>
    <n v="33.799999999988358"/>
    <x v="0"/>
    <x v="59"/>
    <n v="54.999999999941792"/>
    <s v="NO"/>
    <d v="1900-01-02T16:48:00"/>
    <n v="88.799999999930151"/>
    <d v="1899-12-30T00:00:00"/>
    <s v="SI"/>
    <n v="0"/>
    <d v="1900-01-02T16:38:00"/>
    <n v="88.633333333244082"/>
    <x v="1"/>
    <d v="1899-12-30T00:00:00"/>
    <s v="NIGHT"/>
    <s v="MSKU4590739"/>
    <s v="CTU FLEVOKUST BV"/>
    <n v="380"/>
    <e v="#N/A"/>
    <n v="35"/>
    <n v="0"/>
    <n v="3"/>
    <s v="NIGHT"/>
    <s v="CTU FLEVOKUST BVNIGHT"/>
    <n v="380"/>
    <n v="0"/>
    <n v="380"/>
    <m/>
  </r>
  <r>
    <s v="MARY MAERSK"/>
    <s v="Rotterdam"/>
    <d v="2024-11-02T07:12:00"/>
    <x v="101"/>
    <x v="0"/>
    <s v="MAERSK"/>
    <s v="MSKU4785535"/>
    <s v="XPO TALLER LELYSTAD"/>
    <d v="2024-11-03T17:00:00"/>
    <d v="2024-11-05T23:00:00"/>
    <x v="1435"/>
    <d v="2024-11-05T23:00:00"/>
    <x v="1"/>
    <s v="NO"/>
    <n v="1"/>
    <n v="45"/>
    <x v="10"/>
    <d v="2024-11-05T23:00:00"/>
    <d v="1899-12-31T09:48:00"/>
    <n v="33.799999999988358"/>
    <x v="0"/>
    <x v="116"/>
    <n v="54"/>
    <s v="NO"/>
    <d v="1900-01-02T15:48:00"/>
    <n v="87.799999999988358"/>
    <d v="1899-12-30T00:00:00"/>
    <s v="SI"/>
    <n v="0"/>
    <d v="1900-01-02T15:48:00"/>
    <n v="87.799999999988358"/>
    <x v="1"/>
    <d v="1899-12-30T23:00:00"/>
    <s v="NIGHT"/>
    <s v="MSKU4785535"/>
    <s v="CTU FLEVOKUST BV"/>
    <n v="380"/>
    <e v="#N/A"/>
    <n v="35"/>
    <n v="35"/>
    <n v="2"/>
    <s v="NIGHT"/>
    <s v="CTU FLEVOKUST BVNIGHT"/>
    <n v="415"/>
    <n v="0"/>
    <n v="415"/>
    <m/>
  </r>
  <r>
    <s v="MARY MAERSK"/>
    <s v="Rotterdam"/>
    <d v="2024-11-02T07:12:00"/>
    <x v="101"/>
    <x v="0"/>
    <s v="MAERSK"/>
    <s v="MRSU3419785"/>
    <s v="SIMEI LELYSTAD"/>
    <d v="2024-11-03T17:00:00"/>
    <d v="2024-11-05T21:20:00"/>
    <x v="1436"/>
    <d v="2024-11-05T21:30:00"/>
    <x v="1"/>
    <s v="NO"/>
    <n v="0"/>
    <n v="45"/>
    <x v="10"/>
    <d v="2024-11-05T21:20:00"/>
    <d v="1899-12-31T09:48:00"/>
    <n v="33.799999999988358"/>
    <x v="0"/>
    <x v="60"/>
    <n v="52.999999999883585"/>
    <s v="NO"/>
    <d v="1900-01-02T14:48:00"/>
    <n v="86.799999999871943"/>
    <d v="1899-12-30T00:00:00"/>
    <s v="SI"/>
    <n v="0"/>
    <d v="1900-01-02T14:18:00"/>
    <n v="86.299999999988358"/>
    <x v="1"/>
    <d v="1899-12-30T22:00:00"/>
    <s v="NIGHT"/>
    <s v="MRSU3419785"/>
    <s v="CTU FLEVOKUST BV"/>
    <n v="380"/>
    <e v="#N/A"/>
    <n v="35"/>
    <n v="0"/>
    <n v="2"/>
    <s v="NIGHT"/>
    <s v="CTU FLEVOKUST BVNIGHT"/>
    <n v="380"/>
    <n v="0"/>
    <n v="380"/>
    <m/>
  </r>
  <r>
    <s v="MARY MAERSK"/>
    <s v="Rotterdam"/>
    <d v="2024-11-02T07:12:00"/>
    <x v="101"/>
    <x v="0"/>
    <s v="MAERSK"/>
    <s v="TLLU4683468"/>
    <s v="SIMEI LELYSTAD"/>
    <d v="2024-11-03T17:00:00"/>
    <d v="2024-11-05T20:20:00"/>
    <x v="1437"/>
    <d v="2024-11-05T20:30:00"/>
    <x v="1"/>
    <s v="NO"/>
    <n v="0"/>
    <n v="45"/>
    <x v="10"/>
    <d v="2024-11-05T20:20:00"/>
    <d v="1899-12-31T09:48:00"/>
    <n v="33.799999999988358"/>
    <x v="0"/>
    <x v="54"/>
    <n v="51"/>
    <s v="NO"/>
    <d v="1900-01-02T12:48:00"/>
    <n v="84.799999999988358"/>
    <d v="1899-12-30T00:20:00"/>
    <s v="SI"/>
    <n v="0.33333333319751546"/>
    <d v="1900-01-02T13:18:00"/>
    <n v="85.299999999871943"/>
    <x v="1"/>
    <d v="1899-12-30T20:00:00"/>
    <s v="NIGHT"/>
    <s v="TLLU4683468"/>
    <s v="CTU FLEVOKUST BV"/>
    <n v="380"/>
    <e v="#N/A"/>
    <n v="35"/>
    <n v="0"/>
    <n v="2"/>
    <s v="NIGHT"/>
    <s v="CTU FLEVOKUST BVNIGHT"/>
    <n v="380"/>
    <n v="0"/>
    <n v="380"/>
    <m/>
  </r>
  <r>
    <s v="MARY MAERSK"/>
    <s v="Rotterdam"/>
    <d v="2024-11-02T07:12:00"/>
    <x v="101"/>
    <x v="0"/>
    <s v="MAERSK"/>
    <s v="HASU4901512"/>
    <s v="SIMEI LELYSTAD"/>
    <d v="2024-11-03T17:00:00"/>
    <d v="2024-11-05T19:20:00"/>
    <x v="1437"/>
    <d v="2024-11-05T19:30:00"/>
    <x v="1"/>
    <s v="NO"/>
    <n v="1"/>
    <n v="45"/>
    <x v="10"/>
    <d v="2024-11-05T19:20:00"/>
    <d v="1899-12-31T09:48:00"/>
    <n v="33.799999999988358"/>
    <x v="0"/>
    <x v="54"/>
    <n v="51"/>
    <s v="NO"/>
    <d v="1900-01-02T12:48:00"/>
    <n v="84.799999999988358"/>
    <d v="1899-12-30T00:00:00"/>
    <s v="SI"/>
    <n v="0"/>
    <d v="1900-01-02T12:18:00"/>
    <n v="84.299999999930151"/>
    <x v="1"/>
    <d v="1899-12-30T20:00:00"/>
    <s v="NIGHT"/>
    <s v="HASU4901512"/>
    <s v="CTU FLEVOKUST BV"/>
    <n v="380"/>
    <e v="#N/A"/>
    <n v="35"/>
    <n v="35"/>
    <n v="2"/>
    <s v="NIGHT"/>
    <s v="CTU FLEVOKUST BVNIGHT"/>
    <n v="415"/>
    <n v="0"/>
    <n v="415"/>
    <m/>
  </r>
  <r>
    <s v="MARY MAERSK"/>
    <s v="Rotterdam"/>
    <d v="2024-11-02T07:12:00"/>
    <x v="101"/>
    <x v="3"/>
    <s v="MAERSK"/>
    <s v="MAEU9271968"/>
    <s v="SIMEI LELYSTAD"/>
    <d v="2024-11-03T17:00:00"/>
    <d v="2024-11-05T05:27:00"/>
    <x v="1438"/>
    <d v="2024-11-05T05:32:00"/>
    <x v="0"/>
    <s v="NO"/>
    <n v="0"/>
    <n v="45"/>
    <x v="10"/>
    <d v="2024-11-05T05:27:00"/>
    <d v="1899-12-31T09:48:00"/>
    <n v="33.799999999988358"/>
    <x v="0"/>
    <x v="48"/>
    <n v="34.999999999883585"/>
    <s v="NO"/>
    <d v="1900-01-01T20:48:00"/>
    <n v="68.799999999871943"/>
    <d v="1899-12-30T01:27:00"/>
    <s v="NO"/>
    <n v="1.4500000000116415"/>
    <d v="1900-01-01T22:20:00"/>
    <n v="70.333333333313931"/>
    <x v="1"/>
    <d v="1899-12-30T04:00:00"/>
    <s v="NIGHT"/>
    <s v="MAEU9271968"/>
    <s v="MSI"/>
    <n v="530"/>
    <e v="#N/A"/>
    <n v="50"/>
    <n v="0"/>
    <n v="2"/>
    <s v="NIGHT"/>
    <s v="MSINIGHT"/>
    <n v="530"/>
    <n v="25"/>
    <n v="555"/>
    <m/>
  </r>
  <r>
    <s v="MARY MAERSK"/>
    <s v="Rotterdam"/>
    <d v="2024-11-02T07:12:00"/>
    <x v="101"/>
    <x v="0"/>
    <s v="MAERSK"/>
    <s v="CAAU9146865"/>
    <s v="SIMEI LELYSTAD"/>
    <d v="2024-11-03T17:00:00"/>
    <d v="2024-11-05T17:00:00"/>
    <x v="1439"/>
    <d v="2024-11-05T17:10:00"/>
    <x v="1"/>
    <s v="NO"/>
    <n v="0"/>
    <n v="45"/>
    <x v="10"/>
    <d v="2024-11-05T17:00:00"/>
    <d v="1899-12-31T09:48:00"/>
    <n v="33.799999999988358"/>
    <x v="0"/>
    <x v="56"/>
    <n v="48.999999999941792"/>
    <s v="NO"/>
    <d v="1900-01-02T10:48:00"/>
    <n v="82.799999999930151"/>
    <d v="1899-12-30T00:00:00"/>
    <s v="SI"/>
    <n v="0"/>
    <d v="1900-01-02T09:58:00"/>
    <n v="81.966666666674428"/>
    <x v="1"/>
    <d v="1899-12-30T18:00:00"/>
    <s v="NO"/>
    <s v="CAAU9146865"/>
    <s v="CTU FLEVOKUST BV"/>
    <n v="380"/>
    <e v="#N/A"/>
    <n v="35"/>
    <n v="0"/>
    <n v="2"/>
    <s v="WEEK"/>
    <s v="CTU FLEVOKUST BVWEEK"/>
    <n v="380"/>
    <n v="0"/>
    <n v="380"/>
    <m/>
  </r>
  <r>
    <s v="MARY MAERSK"/>
    <s v="Rotterdam"/>
    <d v="2024-11-02T07:12:00"/>
    <x v="101"/>
    <x v="0"/>
    <s v="MAERSK"/>
    <s v="UETU5041961"/>
    <s v="SIMEI LELYSTAD"/>
    <d v="2024-11-03T17:00:00"/>
    <d v="2024-11-05T17:41:00"/>
    <x v="1439"/>
    <d v="2024-11-05T17:55:00"/>
    <x v="1"/>
    <s v="NO"/>
    <n v="0"/>
    <n v="45"/>
    <x v="10"/>
    <d v="2024-11-05T17:41:00"/>
    <d v="1899-12-31T09:48:00"/>
    <n v="33.799999999988358"/>
    <x v="0"/>
    <x v="56"/>
    <n v="48.999999999941792"/>
    <s v="NO"/>
    <d v="1900-01-02T10:48:00"/>
    <n v="82.799999999930151"/>
    <d v="1899-12-30T00:00:00"/>
    <s v="SI"/>
    <n v="0"/>
    <d v="1900-01-02T10:43:00"/>
    <n v="82.716666666674428"/>
    <x v="1"/>
    <d v="1899-12-30T18:00:00"/>
    <s v="NO"/>
    <s v="UETU5041961"/>
    <s v="CTU FLEVOKUST BV"/>
    <n v="380"/>
    <e v="#N/A"/>
    <n v="35"/>
    <n v="0"/>
    <n v="2"/>
    <s v="WEEK"/>
    <s v="CTU FLEVOKUST BVWEEK"/>
    <n v="380"/>
    <n v="0"/>
    <n v="380"/>
    <m/>
  </r>
  <r>
    <s v="MARY MAERSK"/>
    <s v="Rotterdam"/>
    <d v="2024-11-02T07:12:00"/>
    <x v="101"/>
    <x v="0"/>
    <s v="MAERSK"/>
    <s v="TCNU4740037"/>
    <s v="XPO TALLER LELYSTAD"/>
    <d v="2024-11-03T17:00:00"/>
    <d v="2024-11-05T17:01:00"/>
    <x v="1439"/>
    <d v="2024-11-05T17:40:00"/>
    <x v="1"/>
    <s v="NO"/>
    <n v="1"/>
    <n v="45"/>
    <x v="10"/>
    <d v="2024-11-05T17:01:00"/>
    <d v="1899-12-31T09:48:00"/>
    <n v="33.799999999988358"/>
    <x v="0"/>
    <x v="56"/>
    <n v="48.999999999941792"/>
    <s v="NO"/>
    <d v="1900-01-02T10:48:00"/>
    <n v="82.799999999930151"/>
    <d v="1899-12-30T00:00:00"/>
    <s v="SI"/>
    <n v="0"/>
    <d v="1900-01-02T10:28:00"/>
    <n v="82.466666666558012"/>
    <x v="1"/>
    <d v="1899-12-30T18:00:00"/>
    <s v="NO"/>
    <s v="TCNU4740037"/>
    <s v="CTU FLEVOKUST BV"/>
    <n v="380"/>
    <e v="#N/A"/>
    <n v="35"/>
    <n v="35"/>
    <n v="2"/>
    <s v="WEEK"/>
    <s v="CTU FLEVOKUST BVWEEK"/>
    <n v="415"/>
    <n v="0"/>
    <n v="615"/>
    <n v="200"/>
  </r>
  <r>
    <s v="MARY MAERSK"/>
    <s v="Rotterdam"/>
    <d v="2024-11-02T07:12:00"/>
    <x v="101"/>
    <x v="0"/>
    <s v="MAERSK"/>
    <s v="MSKU1017786"/>
    <s v="XPO TALLER LELYSTAD"/>
    <d v="2024-11-03T17:00:00"/>
    <d v="2024-11-05T16:00:00"/>
    <x v="1440"/>
    <d v="2024-11-05T16:20:00"/>
    <x v="1"/>
    <s v="NO"/>
    <n v="0"/>
    <n v="45"/>
    <x v="10"/>
    <d v="2024-11-05T16:00:00"/>
    <d v="1899-12-31T09:48:00"/>
    <n v="33.799999999988358"/>
    <x v="0"/>
    <x v="107"/>
    <n v="46.999999999883585"/>
    <s v="NO"/>
    <d v="1900-01-02T08:48:00"/>
    <n v="80.799999999871943"/>
    <d v="1899-12-30T00:00:00"/>
    <s v="SI"/>
    <n v="0"/>
    <d v="1900-01-02T09:08:00"/>
    <n v="81.133333333244082"/>
    <x v="1"/>
    <d v="1899-12-30T16:00:00"/>
    <s v="NO"/>
    <s v="MSKU1017786"/>
    <s v="CTU FLEVOKUST BV"/>
    <n v="380"/>
    <e v="#N/A"/>
    <n v="35"/>
    <n v="0"/>
    <n v="2"/>
    <s v="WEEK"/>
    <s v="CTU FLEVOKUST BVWEEK"/>
    <n v="380"/>
    <n v="0"/>
    <n v="380"/>
    <m/>
  </r>
  <r>
    <s v="MARY MAERSK"/>
    <s v="Rotterdam"/>
    <d v="2024-11-02T07:12:00"/>
    <x v="101"/>
    <x v="0"/>
    <s v="MAERSK"/>
    <s v="MSKU9877721"/>
    <s v="SIMEI LELYSTAD"/>
    <d v="2024-11-03T17:00:00"/>
    <d v="2024-11-05T15:30:00"/>
    <x v="1440"/>
    <d v="2024-11-05T15:40:00"/>
    <x v="1"/>
    <s v="NO"/>
    <n v="0"/>
    <n v="45"/>
    <x v="10"/>
    <d v="2024-11-05T15:30:00"/>
    <d v="1899-12-31T09:48:00"/>
    <n v="33.799999999988358"/>
    <x v="0"/>
    <x v="107"/>
    <n v="46.999999999883585"/>
    <s v="NO"/>
    <d v="1900-01-02T08:48:00"/>
    <n v="80.799999999871943"/>
    <d v="1899-12-30T00:00:00"/>
    <s v="SI"/>
    <n v="0"/>
    <d v="1900-01-02T08:28:00"/>
    <n v="80.466666666674428"/>
    <x v="1"/>
    <d v="1899-12-30T16:00:00"/>
    <s v="NO"/>
    <s v="MSKU9877721"/>
    <s v="CTU FLEVOKUST BV"/>
    <n v="380"/>
    <e v="#N/A"/>
    <n v="35"/>
    <n v="0"/>
    <n v="2"/>
    <s v="WEEK"/>
    <s v="CTU FLEVOKUST BVWEEK"/>
    <n v="380"/>
    <n v="0"/>
    <n v="380"/>
    <m/>
  </r>
  <r>
    <s v="MARY MAERSK"/>
    <s v="Rotterdam"/>
    <d v="2024-11-02T07:12:00"/>
    <x v="101"/>
    <x v="0"/>
    <s v="MAERSK"/>
    <s v="MSKU1082903"/>
    <s v="SIMEI LELYSTAD"/>
    <d v="2024-11-03T17:00:00"/>
    <d v="2024-11-05T15:00:00"/>
    <x v="1440"/>
    <d v="2024-11-05T15:05:00"/>
    <x v="1"/>
    <s v="NO"/>
    <n v="0"/>
    <n v="45"/>
    <x v="10"/>
    <d v="2024-11-05T15:00:00"/>
    <d v="1899-12-31T09:48:00"/>
    <n v="33.799999999988358"/>
    <x v="0"/>
    <x v="107"/>
    <n v="46.999999999883585"/>
    <s v="NO"/>
    <d v="1900-01-02T08:48:00"/>
    <n v="80.799999999871943"/>
    <d v="1899-12-30T00:00:00"/>
    <s v="SI"/>
    <n v="0"/>
    <d v="1900-01-02T07:53:00"/>
    <n v="79.883333333185874"/>
    <x v="1"/>
    <d v="1899-12-30T16:00:00"/>
    <s v="NO"/>
    <s v="MSKU1082903"/>
    <s v="CTU FLEVOKUST BV"/>
    <n v="380"/>
    <e v="#N/A"/>
    <n v="35"/>
    <n v="0"/>
    <n v="2"/>
    <s v="WEEK"/>
    <s v="CTU FLEVOKUST BVWEEK"/>
    <n v="380"/>
    <n v="0"/>
    <n v="380"/>
    <m/>
  </r>
  <r>
    <s v="MARY MAERSK"/>
    <s v="Rotterdam"/>
    <d v="2024-11-02T07:12:00"/>
    <x v="101"/>
    <x v="0"/>
    <s v="MAERSK"/>
    <s v="SUDU8898750"/>
    <s v="XPO TALLER LELYSTAD"/>
    <d v="2024-11-03T17:00:00"/>
    <d v="2024-11-05T14:25:00"/>
    <x v="1441"/>
    <d v="2024-11-05T14:25:00"/>
    <x v="1"/>
    <s v="NO"/>
    <n v="1"/>
    <n v="45"/>
    <x v="10"/>
    <d v="2024-11-05T14:25:00"/>
    <d v="1899-12-31T09:48:00"/>
    <n v="33.799999999988358"/>
    <x v="0"/>
    <x v="130"/>
    <n v="45.999999999941792"/>
    <s v="NO"/>
    <d v="1900-01-02T07:48:00"/>
    <n v="79.799999999930151"/>
    <d v="1899-12-30T00:00:00"/>
    <s v="SI"/>
    <n v="0"/>
    <d v="1900-01-02T07:13:00"/>
    <n v="79.21666666661622"/>
    <x v="1"/>
    <d v="1899-12-30T15:00:00"/>
    <s v="NO"/>
    <s v="SUDU8898750"/>
    <s v="CTU FLEVOKUST BV"/>
    <n v="380"/>
    <e v="#N/A"/>
    <n v="35"/>
    <n v="35"/>
    <n v="2"/>
    <s v="WEEK"/>
    <s v="CTU FLEVOKUST BVWEEK"/>
    <n v="415"/>
    <n v="0"/>
    <n v="415"/>
    <m/>
  </r>
  <r>
    <s v="MARY MAERSK"/>
    <s v="Rotterdam"/>
    <d v="2024-11-02T07:12:00"/>
    <x v="101"/>
    <x v="0"/>
    <s v="MAERSK"/>
    <s v="MRSU5286784"/>
    <s v="SIMEI LELYSTAD"/>
    <d v="2024-11-03T17:00:00"/>
    <d v="2024-11-05T13:15:00"/>
    <x v="1442"/>
    <d v="2024-11-05T13:15:00"/>
    <x v="1"/>
    <s v="NO"/>
    <n v="0"/>
    <n v="45"/>
    <x v="10"/>
    <d v="2024-11-05T13:15:00"/>
    <d v="1899-12-31T09:48:00"/>
    <n v="33.799999999988358"/>
    <x v="0"/>
    <x v="82"/>
    <n v="45"/>
    <s v="NO"/>
    <d v="1900-01-02T06:48:00"/>
    <n v="78.799999999988358"/>
    <d v="1899-12-30T00:00:00"/>
    <s v="SI"/>
    <n v="0"/>
    <d v="1900-01-02T06:03:00"/>
    <n v="78.049999999988358"/>
    <x v="1"/>
    <d v="1899-12-30T14:00:00"/>
    <s v="NO"/>
    <s v="MRSU5286784"/>
    <s v="CTU FLEVOKUST BV"/>
    <n v="380"/>
    <e v="#N/A"/>
    <n v="35"/>
    <n v="0"/>
    <n v="2"/>
    <s v="WEEK"/>
    <s v="CTU FLEVOKUST BVWEEK"/>
    <n v="380"/>
    <n v="0"/>
    <n v="380"/>
    <m/>
  </r>
  <r>
    <s v="MARY MAERSK"/>
    <s v="Rotterdam"/>
    <d v="2024-11-02T07:12:00"/>
    <x v="101"/>
    <x v="0"/>
    <s v="MAERSK"/>
    <s v="MRKU3385487"/>
    <s v="SIMEI LELYSTAD"/>
    <d v="2024-11-03T17:00:00"/>
    <d v="2024-11-05T13:30:00"/>
    <x v="1442"/>
    <d v="2024-11-05T13:40:00"/>
    <x v="1"/>
    <s v="NO"/>
    <n v="0"/>
    <n v="45"/>
    <x v="10"/>
    <d v="2024-11-05T13:30:00"/>
    <d v="1899-12-31T09:48:00"/>
    <n v="33.799999999988358"/>
    <x v="0"/>
    <x v="82"/>
    <n v="45"/>
    <s v="NO"/>
    <d v="1900-01-02T06:48:00"/>
    <n v="78.799999999988358"/>
    <d v="1899-12-30T00:00:00"/>
    <s v="SI"/>
    <n v="0"/>
    <d v="1900-01-02T06:28:00"/>
    <n v="78.46666666661622"/>
    <x v="1"/>
    <d v="1899-12-30T14:00:00"/>
    <s v="NO"/>
    <s v="MRKU3385487"/>
    <s v="CTU FLEVOKUST BV"/>
    <n v="380"/>
    <e v="#N/A"/>
    <n v="35"/>
    <n v="0"/>
    <n v="2"/>
    <s v="WEEK"/>
    <s v="CTU FLEVOKUST BVWEEK"/>
    <n v="380"/>
    <n v="0"/>
    <n v="380"/>
    <m/>
  </r>
  <r>
    <s v="MARY MAERSK"/>
    <s v="Rotterdam"/>
    <d v="2024-11-02T07:12:00"/>
    <x v="101"/>
    <x v="0"/>
    <s v="MAERSK"/>
    <s v="MSKU4664106"/>
    <s v="XPO TALLER LELYSTAD"/>
    <d v="2024-11-03T17:00:00"/>
    <d v="2024-11-05T12:00:00"/>
    <x v="1443"/>
    <d v="2024-11-05T12:20:00"/>
    <x v="1"/>
    <s v="NO"/>
    <n v="1"/>
    <n v="45"/>
    <x v="10"/>
    <d v="2024-11-05T12:00:00"/>
    <d v="1899-12-31T09:48:00"/>
    <n v="33.799999999988358"/>
    <x v="0"/>
    <x v="120"/>
    <n v="42.999999999941792"/>
    <s v="NO"/>
    <d v="1900-01-02T04:48:00"/>
    <n v="76.799999999930151"/>
    <d v="1899-12-30T00:00:00"/>
    <s v="SI"/>
    <n v="0"/>
    <d v="1900-01-02T05:08:00"/>
    <n v="77.133333333302289"/>
    <x v="1"/>
    <d v="1899-12-30T12:00:00"/>
    <s v="NO"/>
    <s v="MSKU4664106"/>
    <s v="CTU FLEVOKUST BV"/>
    <n v="380"/>
    <e v="#N/A"/>
    <n v="35"/>
    <n v="35"/>
    <n v="2"/>
    <s v="WEEK"/>
    <s v="CTU FLEVOKUST BVWEEK"/>
    <n v="415"/>
    <n v="0"/>
    <n v="415"/>
    <m/>
  </r>
  <r>
    <s v="MARY MAERSK"/>
    <s v="Rotterdam"/>
    <d v="2024-11-02T07:12:00"/>
    <x v="101"/>
    <x v="0"/>
    <s v="MAERSK"/>
    <s v="MSKU0779961"/>
    <s v="SIMEI LELYSTAD"/>
    <d v="2024-11-03T17:00:00"/>
    <d v="2024-11-05T12:25:00"/>
    <x v="1443"/>
    <d v="2024-11-05T12:35:00"/>
    <x v="1"/>
    <s v="NO"/>
    <n v="1"/>
    <n v="45"/>
    <x v="10"/>
    <d v="2024-11-05T12:25:00"/>
    <d v="1899-12-31T09:48:00"/>
    <n v="33.799999999988358"/>
    <x v="0"/>
    <x v="120"/>
    <n v="42.999999999941792"/>
    <s v="NO"/>
    <d v="1900-01-02T04:48:00"/>
    <n v="76.799999999930151"/>
    <d v="1899-12-30T00:25:00"/>
    <s v="SI"/>
    <n v="0.41666666662786156"/>
    <d v="1900-01-02T05:23:00"/>
    <n v="77.383333333244082"/>
    <x v="1"/>
    <d v="1899-12-30T12:00:00"/>
    <s v="NO"/>
    <s v="MSKU0779961"/>
    <s v="CTU FLEVOKUST BV"/>
    <n v="380"/>
    <e v="#N/A"/>
    <n v="35"/>
    <n v="35"/>
    <n v="2"/>
    <s v="WEEK"/>
    <s v="CTU FLEVOKUST BVWEEK"/>
    <n v="415"/>
    <n v="0"/>
    <n v="415"/>
    <m/>
  </r>
  <r>
    <s v="MARY MAERSK"/>
    <s v="Rotterdam"/>
    <d v="2024-11-02T07:12:00"/>
    <x v="101"/>
    <x v="0"/>
    <s v="MAERSK"/>
    <s v="MSKU1441536"/>
    <s v="SIMEI LELYSTAD"/>
    <d v="2024-11-03T17:00:00"/>
    <d v="2024-11-05T11:34:00"/>
    <x v="1443"/>
    <d v="2024-11-05T12:00:00"/>
    <x v="1"/>
    <s v="NO"/>
    <n v="0"/>
    <n v="45"/>
    <x v="10"/>
    <d v="2024-11-05T11:34:00"/>
    <d v="1899-12-31T09:48:00"/>
    <n v="33.799999999988358"/>
    <x v="0"/>
    <x v="120"/>
    <n v="42.999999999941792"/>
    <s v="NO"/>
    <d v="1900-01-02T04:48:00"/>
    <n v="76.799999999930151"/>
    <d v="1899-12-30T00:00:00"/>
    <s v="SI"/>
    <n v="0"/>
    <d v="1900-01-02T04:48:00"/>
    <n v="76.799999999930151"/>
    <x v="1"/>
    <d v="1899-12-30T12:00:00"/>
    <s v="NO"/>
    <s v="MSKU1441536"/>
    <s v="CTU FLEVOKUST BV"/>
    <n v="380"/>
    <e v="#N/A"/>
    <n v="35"/>
    <n v="0"/>
    <n v="2"/>
    <s v="WEEK"/>
    <s v="CTU FLEVOKUST BVWEEK"/>
    <n v="380"/>
    <n v="0"/>
    <n v="480"/>
    <n v="100"/>
  </r>
  <r>
    <s v="MARY MAERSK"/>
    <s v="Rotterdam"/>
    <d v="2024-11-02T07:12:00"/>
    <x v="101"/>
    <x v="0"/>
    <s v="MAERSK"/>
    <s v="MRKU2875622"/>
    <s v="XPO TALLER LELYSTAD"/>
    <d v="2024-11-03T17:00:00"/>
    <d v="2024-11-03T17:44:00"/>
    <x v="1444"/>
    <d v="2024-11-03T18:25:00"/>
    <x v="0"/>
    <s v="NO"/>
    <n v="1"/>
    <n v="44"/>
    <x v="10"/>
    <d v="2024-11-03T17:44:00"/>
    <d v="1899-12-31T09:48:00"/>
    <n v="33.799999999988358"/>
    <x v="0"/>
    <x v="7"/>
    <n v="1.5"/>
    <s v="SI"/>
    <d v="1899-12-31T11:18:00"/>
    <n v="35.299999999988358"/>
    <d v="1899-12-30T00:00:00"/>
    <s v="SI"/>
    <n v="0"/>
    <d v="1899-12-31T11:13:00"/>
    <n v="35.216666666558012"/>
    <x v="0"/>
    <d v="1899-12-30T18:30:00"/>
    <s v="NO"/>
    <s v="MRKU2875622"/>
    <s v="CTU FLEVOKUST BV"/>
    <n v="775"/>
    <e v="#N/A"/>
    <n v="35"/>
    <n v="35"/>
    <n v="7"/>
    <s v="SUNDAY"/>
    <s v="CTU FLEVOKUST BVSUNDAY"/>
    <n v="810"/>
    <n v="0"/>
    <n v="810"/>
    <m/>
  </r>
  <r>
    <s v="MARY MAERSK"/>
    <s v="Rotterdam"/>
    <d v="2024-11-02T07:12:00"/>
    <x v="101"/>
    <x v="1"/>
    <s v="MAERSK"/>
    <s v="MRKU3813292"/>
    <s v="SIMEI LELYSTAD"/>
    <d v="2024-11-03T17:00:00"/>
    <d v="2024-11-04T15:00:00"/>
    <x v="1445"/>
    <d v="2024-11-04T15:10:00"/>
    <x v="0"/>
    <s v="NO"/>
    <n v="0"/>
    <n v="45"/>
    <x v="10"/>
    <d v="2024-11-04T15:00:00"/>
    <d v="1899-12-31T09:48:00"/>
    <n v="33.799999999988358"/>
    <x v="0"/>
    <x v="20"/>
    <n v="22.999999999883585"/>
    <s v="SI"/>
    <d v="1900-01-01T08:48:00"/>
    <n v="56.799999999871943"/>
    <d v="1899-12-30T00:00:00"/>
    <s v="SI"/>
    <n v="0"/>
    <d v="1900-01-01T07:58:00"/>
    <n v="55.96666666661622"/>
    <x v="1"/>
    <d v="1899-12-30T16:00:00"/>
    <s v="NO"/>
    <s v="MRKU3813292"/>
    <s v="LOGIX"/>
    <n v="530"/>
    <e v="#N/A"/>
    <n v="50"/>
    <n v="0"/>
    <n v="1"/>
    <s v="WEEK"/>
    <s v="LOGIXWEEK"/>
    <n v="530"/>
    <n v="25"/>
    <n v="555"/>
    <m/>
  </r>
  <r>
    <s v="MARY MAERSK"/>
    <s v="Rotterdam"/>
    <d v="2024-11-02T07:12:00"/>
    <x v="101"/>
    <x v="2"/>
    <s v="MAERSK"/>
    <s v="MRKU3927485"/>
    <s v="XPO TALLER LELYSTAD"/>
    <d v="2024-11-03T17:00:00"/>
    <d v="2024-11-03T19:50:00"/>
    <x v="1446"/>
    <d v="2024-11-03T19:50:00"/>
    <x v="0"/>
    <s v="NO"/>
    <n v="0"/>
    <n v="44"/>
    <x v="10"/>
    <d v="2024-11-03T19:50:00"/>
    <d v="1899-12-31T09:48:00"/>
    <n v="33.799999999988358"/>
    <x v="0"/>
    <x v="6"/>
    <n v="3"/>
    <s v="SI"/>
    <d v="1899-12-31T12:48:00"/>
    <n v="36.799999999988358"/>
    <d v="1899-12-30T00:00:00"/>
    <s v="SI"/>
    <n v="0"/>
    <d v="1899-12-31T12:38:00"/>
    <n v="36.633333333302289"/>
    <x v="0"/>
    <d v="1899-12-30T20:00:00"/>
    <s v="NIGHT"/>
    <s v="MRKU3927485"/>
    <s v="OM TRANSPORT"/>
    <n v="475"/>
    <e v="#N/A"/>
    <n v="50"/>
    <n v="0"/>
    <n v="7"/>
    <s v="NIGHT"/>
    <s v="OM TRANSPORTNIGHT"/>
    <n v="475"/>
    <n v="25"/>
    <n v="500"/>
    <m/>
  </r>
  <r>
    <s v="MARY MAERSK"/>
    <s v="Rotterdam"/>
    <d v="2024-11-02T07:12:00"/>
    <x v="101"/>
    <x v="1"/>
    <s v="MAERSK"/>
    <s v="MRKU4105240"/>
    <s v="SIMEI LELYSTAD"/>
    <d v="2024-11-03T17:00:00"/>
    <d v="2024-11-03T16:08:00"/>
    <x v="1408"/>
    <d v="2024-11-03T17:05:00"/>
    <x v="0"/>
    <s v="NO"/>
    <n v="0"/>
    <n v="44"/>
    <x v="10"/>
    <d v="2024-11-03T16:08:00"/>
    <d v="1899-12-31T09:48:00"/>
    <n v="33.799999999988358"/>
    <x v="0"/>
    <x v="1"/>
    <n v="0"/>
    <s v="SI"/>
    <d v="1899-12-31T09:48:00"/>
    <n v="33.799999999988358"/>
    <d v="1899-12-30T00:00:00"/>
    <s v="SI"/>
    <n v="0"/>
    <d v="1899-12-31T09:53:00"/>
    <n v="33.883333333244082"/>
    <x v="0"/>
    <d v="1899-12-30T17:00:00"/>
    <s v="NO"/>
    <s v="MRKU4105240"/>
    <s v="LOGIX"/>
    <n v="530"/>
    <e v="#N/A"/>
    <n v="50"/>
    <n v="0"/>
    <n v="7"/>
    <s v="SUNDAY"/>
    <s v="LOGIXSUNDAY"/>
    <n v="530"/>
    <n v="25"/>
    <n v="555"/>
    <m/>
  </r>
  <r>
    <s v="MARY MAERSK"/>
    <s v="Rotterdam"/>
    <d v="2024-11-02T07:12:00"/>
    <x v="101"/>
    <x v="2"/>
    <s v="MAERSK"/>
    <s v="MRKU4433635"/>
    <s v="SIMEI LELYSTAD"/>
    <d v="2024-11-03T17:00:00"/>
    <d v="2024-11-04T15:03:00"/>
    <x v="1403"/>
    <d v="2024-11-04T16:00:00"/>
    <x v="0"/>
    <s v="NO"/>
    <n v="0"/>
    <n v="45"/>
    <x v="10"/>
    <d v="2024-11-04T15:03:00"/>
    <d v="1899-12-31T09:48:00"/>
    <n v="33.799999999988358"/>
    <x v="0"/>
    <x v="26"/>
    <n v="24.999999999941792"/>
    <s v="NO"/>
    <d v="1900-01-01T10:48:00"/>
    <n v="58.799999999930151"/>
    <d v="1899-12-30T00:00:00"/>
    <s v="SI"/>
    <n v="0"/>
    <d v="1900-01-01T08:48:00"/>
    <n v="56.799999999871943"/>
    <x v="1"/>
    <d v="1899-12-30T18:00:00"/>
    <s v="NO"/>
    <s v="MRKU4433635"/>
    <s v="OM TRANSPORT"/>
    <n v="475"/>
    <e v="#N/A"/>
    <n v="50"/>
    <n v="0"/>
    <n v="1"/>
    <s v="WEEK"/>
    <s v="OM TRANSPORTWEEK"/>
    <n v="475"/>
    <n v="25"/>
    <n v="500"/>
    <m/>
  </r>
  <r>
    <s v="MARY MAERSK"/>
    <s v="Rotterdam"/>
    <d v="2024-11-02T07:12:00"/>
    <x v="101"/>
    <x v="2"/>
    <s v="MAERSK"/>
    <s v="MRSU3276072"/>
    <s v="SIMEI LELYSTAD"/>
    <d v="2024-11-03T17:00:00"/>
    <d v="2024-11-05T01:45:00"/>
    <x v="1447"/>
    <d v="2024-11-05T01:45:00"/>
    <x v="0"/>
    <s v="NO"/>
    <n v="0"/>
    <n v="45"/>
    <x v="10"/>
    <d v="2024-11-05T01:45:00"/>
    <d v="1899-12-31T09:48:00"/>
    <n v="33.799999999988358"/>
    <x v="0"/>
    <x v="51"/>
    <n v="33"/>
    <s v="NO"/>
    <d v="1900-01-01T18:48:00"/>
    <n v="66.799999999988358"/>
    <d v="1899-12-30T00:00:00"/>
    <s v="SI"/>
    <n v="0"/>
    <d v="1900-01-01T18:33:00"/>
    <n v="66.549999999871943"/>
    <x v="1"/>
    <d v="1899-12-30T02:00:00"/>
    <s v="NIGHT"/>
    <s v="MRSU3276072"/>
    <s v="OM TRANSPORT"/>
    <n v="475"/>
    <e v="#N/A"/>
    <n v="50"/>
    <n v="0"/>
    <n v="2"/>
    <s v="NIGHT"/>
    <s v="OM TRANSPORTNIGHT"/>
    <n v="475"/>
    <n v="25"/>
    <n v="500"/>
    <m/>
  </r>
  <r>
    <s v="MARY MAERSK"/>
    <s v="Rotterdam"/>
    <d v="2024-11-02T07:12:00"/>
    <x v="101"/>
    <x v="3"/>
    <s v="MAERSK"/>
    <s v="MRSU4547559"/>
    <s v="XPO TALLER LELYSTAD"/>
    <d v="2024-11-03T17:00:00"/>
    <d v="2024-11-03T21:00:00"/>
    <x v="1448"/>
    <d v="2024-11-03T21:00:00"/>
    <x v="0"/>
    <s v="NO"/>
    <n v="0"/>
    <n v="44"/>
    <x v="10"/>
    <d v="2024-11-03T21:00:00"/>
    <d v="1899-12-31T09:48:00"/>
    <n v="33.799999999988358"/>
    <x v="0"/>
    <x v="5"/>
    <n v="4.5"/>
    <s v="SI"/>
    <d v="1899-12-31T14:18:00"/>
    <n v="38.299999999988358"/>
    <d v="1899-12-30T00:00:00"/>
    <s v="SI"/>
    <n v="0"/>
    <d v="1899-12-31T13:48:00"/>
    <n v="37.799999999930151"/>
    <x v="0"/>
    <d v="1899-12-30T21:30:00"/>
    <s v="NIGHT"/>
    <s v="MRSU4547559"/>
    <s v="MSI"/>
    <n v="530"/>
    <e v="#N/A"/>
    <n v="50"/>
    <n v="0"/>
    <n v="7"/>
    <s v="NIGHT"/>
    <s v="MSINIGHT"/>
    <n v="530"/>
    <n v="25"/>
    <n v="555"/>
    <m/>
  </r>
  <r>
    <s v="MARY MAERSK"/>
    <s v="Rotterdam"/>
    <d v="2024-11-02T07:12:00"/>
    <x v="101"/>
    <x v="3"/>
    <s v="MAERSK"/>
    <s v="MRSU5138133"/>
    <s v="SIMEI LELYSTAD"/>
    <d v="2024-11-03T17:00:00"/>
    <d v="2024-11-06T04:00:00"/>
    <x v="1430"/>
    <d v="2024-11-06T04:05:00"/>
    <x v="0"/>
    <s v="NO"/>
    <n v="1"/>
    <n v="45"/>
    <x v="10"/>
    <d v="2024-11-06T04:00:00"/>
    <d v="1899-12-31T09:48:00"/>
    <n v="33.799999999988358"/>
    <x v="0"/>
    <x v="121"/>
    <n v="58.999999999883585"/>
    <s v="NO"/>
    <d v="1900-01-02T20:48:00"/>
    <n v="92.799999999871943"/>
    <d v="1899-12-30T00:00:00"/>
    <s v="SI"/>
    <n v="0"/>
    <d v="1900-01-02T20:53:00"/>
    <n v="92.883333333302289"/>
    <x v="1"/>
    <d v="1899-12-30T04:00:00"/>
    <s v="NIGHT"/>
    <s v="MRSU5138133"/>
    <s v="MSI"/>
    <n v="530"/>
    <e v="#N/A"/>
    <n v="50"/>
    <n v="50"/>
    <n v="3"/>
    <s v="NIGHT"/>
    <s v="MSINIGHT"/>
    <n v="580"/>
    <n v="25"/>
    <n v="605"/>
    <m/>
  </r>
  <r>
    <s v="MARY MAERSK"/>
    <s v="Rotterdam"/>
    <d v="2024-11-02T07:12:00"/>
    <x v="101"/>
    <x v="3"/>
    <s v="MAERSK"/>
    <s v="MRSU5177269"/>
    <s v="SIMEI LELYSTAD"/>
    <d v="2024-11-03T17:00:00"/>
    <d v="2024-11-04T05:55:00"/>
    <x v="1433"/>
    <d v="2024-11-04T06:05:00"/>
    <x v="0"/>
    <s v="NO"/>
    <n v="1"/>
    <n v="45"/>
    <x v="10"/>
    <d v="2024-11-04T05:55:00"/>
    <d v="1899-12-31T09:48:00"/>
    <n v="33.799999999988358"/>
    <x v="0"/>
    <x v="13"/>
    <n v="12.999999999941792"/>
    <s v="SI"/>
    <d v="1899-12-31T22:48:00"/>
    <n v="46.799999999930151"/>
    <d v="1899-12-30T00:00:00"/>
    <s v="SI"/>
    <n v="0"/>
    <d v="1899-12-31T22:53:00"/>
    <n v="46.883333333185874"/>
    <x v="0"/>
    <d v="1899-12-30T06:00:00"/>
    <s v="NO"/>
    <s v="MRSU5177269"/>
    <s v="MSI"/>
    <n v="480"/>
    <e v="#N/A"/>
    <n v="50"/>
    <n v="50"/>
    <n v="1"/>
    <s v="WEEK"/>
    <s v="MSIWEEK"/>
    <n v="530"/>
    <n v="25"/>
    <n v="555"/>
    <m/>
  </r>
  <r>
    <s v="MARY MAERSK"/>
    <s v="Rotterdam"/>
    <d v="2024-11-02T07:12:00"/>
    <x v="101"/>
    <x v="3"/>
    <s v="MAERSK"/>
    <s v="MRSU6255073"/>
    <s v="SIMEI LELYSTAD"/>
    <d v="2024-11-03T17:00:00"/>
    <d v="2024-11-04T19:55:00"/>
    <x v="1449"/>
    <d v="2024-11-04T20:05:00"/>
    <x v="0"/>
    <s v="NO"/>
    <n v="0"/>
    <n v="45"/>
    <x v="10"/>
    <d v="2024-11-04T19:55:00"/>
    <d v="1899-12-31T09:48:00"/>
    <n v="33.799999999988358"/>
    <x v="0"/>
    <x v="57"/>
    <n v="27"/>
    <s v="NO"/>
    <d v="1900-01-01T12:48:00"/>
    <n v="60.799999999988358"/>
    <d v="1899-12-30T00:00:00"/>
    <s v="SI"/>
    <n v="0"/>
    <d v="1900-01-01T12:53:00"/>
    <n v="60.883333333244082"/>
    <x v="1"/>
    <d v="1899-12-30T20:00:00"/>
    <s v="NIGHT"/>
    <s v="MRSU6255073"/>
    <s v="MSI"/>
    <n v="530"/>
    <e v="#N/A"/>
    <n v="50"/>
    <n v="0"/>
    <n v="1"/>
    <s v="NIGHT"/>
    <s v="MSINIGHT"/>
    <n v="530"/>
    <n v="25"/>
    <n v="555"/>
    <m/>
  </r>
  <r>
    <s v="MARY MAERSK"/>
    <s v="Rotterdam"/>
    <d v="2024-11-02T07:12:00"/>
    <x v="101"/>
    <x v="1"/>
    <s v="MAERSK"/>
    <s v="MSKU0155585"/>
    <s v="LELYSTAD"/>
    <d v="2024-11-03T17:00:00"/>
    <d v="2024-11-04T23:42:00"/>
    <x v="1450"/>
    <d v="2024-11-05T00:25:00"/>
    <x v="0"/>
    <s v="NO"/>
    <n v="1"/>
    <n v="45"/>
    <x v="10"/>
    <d v="2024-11-04T23:42:00"/>
    <d v="1899-12-31T09:48:00"/>
    <n v="33.799999999988358"/>
    <x v="0"/>
    <x v="40"/>
    <n v="30"/>
    <s v="NO"/>
    <d v="1900-01-01T15:48:00"/>
    <n v="63.799999999988358"/>
    <d v="1899-12-30T00:42:00"/>
    <s v="SI"/>
    <n v="0.70000000001164153"/>
    <d v="1900-01-01T17:13:00"/>
    <n v="65.216666666558012"/>
    <x v="1"/>
    <d v="1899-12-30T23:00:00"/>
    <s v="NIGHT"/>
    <s v="MSKU0155585"/>
    <s v="LOGIX"/>
    <n v="530"/>
    <e v="#N/A"/>
    <n v="50"/>
    <n v="50"/>
    <n v="1"/>
    <s v="NIGHT"/>
    <s v="LOGIXNIGHT"/>
    <n v="580"/>
    <n v="25"/>
    <n v="605"/>
    <m/>
  </r>
  <r>
    <s v="MARY MAERSK"/>
    <s v="Rotterdam"/>
    <d v="2024-11-02T07:12:00"/>
    <x v="101"/>
    <x v="3"/>
    <s v="MAERSK"/>
    <s v="MSKU0387620"/>
    <s v="SIMEI LELYSTAD"/>
    <d v="2024-11-03T17:00:00"/>
    <d v="2024-11-04T12:20:00"/>
    <x v="1431"/>
    <d v="2024-11-04T12:30:00"/>
    <x v="0"/>
    <s v="NO"/>
    <n v="1"/>
    <n v="45"/>
    <x v="10"/>
    <d v="2024-11-04T12:20:00"/>
    <d v="1899-12-31T09:48:00"/>
    <n v="33.799999999988358"/>
    <x v="0"/>
    <x v="52"/>
    <n v="18.999999999941792"/>
    <s v="SI"/>
    <d v="1900-01-01T04:48:00"/>
    <n v="52.799999999930151"/>
    <d v="1899-12-30T00:20:00"/>
    <s v="SI"/>
    <n v="0.33333333337213844"/>
    <d v="1900-01-01T05:18:00"/>
    <n v="53.299999999988358"/>
    <x v="1"/>
    <d v="1899-12-30T12:00:00"/>
    <s v="NO"/>
    <s v="MSKU0387620"/>
    <s v="MSI"/>
    <n v="480"/>
    <e v="#N/A"/>
    <n v="50"/>
    <n v="50"/>
    <n v="1"/>
    <s v="WEEK"/>
    <s v="MSIWEEK"/>
    <n v="530"/>
    <n v="25"/>
    <n v="555"/>
    <m/>
  </r>
  <r>
    <s v="MARY MAERSK"/>
    <s v="Rotterdam"/>
    <d v="2024-11-02T07:12:00"/>
    <x v="101"/>
    <x v="3"/>
    <s v="MAERSK"/>
    <s v="MSKU0832618"/>
    <s v="XPO TALLER LELYSTAD"/>
    <d v="2024-11-03T17:00:00"/>
    <d v="2024-11-03T20:35:00"/>
    <x v="1394"/>
    <d v="2024-11-03T20:35:00"/>
    <x v="0"/>
    <s v="NO"/>
    <n v="1"/>
    <n v="44"/>
    <x v="10"/>
    <d v="2024-11-03T20:35:00"/>
    <d v="1899-12-31T09:48:00"/>
    <n v="33.799999999988358"/>
    <x v="0"/>
    <x v="8"/>
    <n v="6"/>
    <s v="SI"/>
    <d v="1899-12-31T15:48:00"/>
    <n v="39.799999999988358"/>
    <d v="1899-12-30T00:00:00"/>
    <s v="SI"/>
    <n v="0"/>
    <d v="1899-12-31T13:23:00"/>
    <n v="37.383333333302289"/>
    <x v="0"/>
    <d v="1899-12-30T23:00:00"/>
    <s v="NIGHT"/>
    <s v="MSKU0832618"/>
    <s v="MSI"/>
    <n v="530"/>
    <e v="#N/A"/>
    <n v="50"/>
    <n v="50"/>
    <n v="7"/>
    <s v="NIGHT"/>
    <s v="MSINIGHT"/>
    <n v="580"/>
    <n v="25"/>
    <n v="605"/>
    <m/>
  </r>
  <r>
    <s v="MARY MAERSK"/>
    <s v="Rotterdam"/>
    <d v="2024-11-02T07:12:00"/>
    <x v="101"/>
    <x v="2"/>
    <s v="MAERSK"/>
    <s v="MSKU0852532"/>
    <s v="SIMEI LELYSTAD"/>
    <d v="2024-11-03T17:00:00"/>
    <d v="2024-11-04T07:15:00"/>
    <x v="1451"/>
    <d v="2024-11-04T07:25:00"/>
    <x v="0"/>
    <s v="NO"/>
    <n v="0"/>
    <n v="45"/>
    <x v="10"/>
    <d v="2024-11-04T07:15:00"/>
    <d v="1899-12-31T09:48:00"/>
    <n v="33.799999999988358"/>
    <x v="0"/>
    <x v="31"/>
    <n v="15"/>
    <s v="SI"/>
    <d v="1900-01-01T00:48:00"/>
    <n v="48.799999999988358"/>
    <d v="1899-12-30T00:00:00"/>
    <s v="SI"/>
    <n v="0"/>
    <d v="1900-01-01T00:13:00"/>
    <n v="48.216666666674428"/>
    <x v="1"/>
    <d v="1899-12-30T08:00:00"/>
    <s v="NO"/>
    <s v="MSKU0852532"/>
    <s v="OM TRANSPORT"/>
    <n v="475"/>
    <e v="#N/A"/>
    <n v="50"/>
    <n v="0"/>
    <n v="1"/>
    <s v="WEEK"/>
    <s v="OM TRANSPORTWEEK"/>
    <n v="475"/>
    <n v="25"/>
    <n v="500"/>
    <m/>
  </r>
  <r>
    <s v="MARY MAERSK"/>
    <s v="Rotterdam"/>
    <d v="2024-11-02T07:12:00"/>
    <x v="101"/>
    <x v="1"/>
    <s v="MAERSK"/>
    <s v="MSKU4581059"/>
    <s v="SIMEI LELYSTAD"/>
    <d v="2024-11-03T17:00:00"/>
    <d v="2024-11-04T10:20:00"/>
    <x v="1452"/>
    <d v="2024-11-04T10:30:00"/>
    <x v="0"/>
    <s v="NO"/>
    <n v="0"/>
    <n v="45"/>
    <x v="10"/>
    <d v="2024-11-04T10:20:00"/>
    <d v="1899-12-31T09:48:00"/>
    <n v="33.799999999988358"/>
    <x v="0"/>
    <x v="4"/>
    <n v="16.999999999883585"/>
    <s v="SI"/>
    <d v="1900-01-01T02:48:00"/>
    <n v="50.799999999871943"/>
    <d v="1899-12-30T00:20:00"/>
    <s v="SI"/>
    <n v="0.33333333337213844"/>
    <d v="1900-01-01T03:18:00"/>
    <n v="51.299999999930151"/>
    <x v="1"/>
    <d v="1899-12-30T10:00:00"/>
    <s v="NO"/>
    <s v="MSKU4581059"/>
    <s v="LOGIX"/>
    <n v="530"/>
    <e v="#N/A"/>
    <n v="50"/>
    <n v="0"/>
    <n v="1"/>
    <s v="WEEK"/>
    <s v="LOGIXWEEK"/>
    <n v="530"/>
    <n v="25"/>
    <n v="555"/>
    <m/>
  </r>
  <r>
    <s v="MARY MAERSK"/>
    <s v="Rotterdam"/>
    <d v="2024-11-02T07:12:00"/>
    <x v="101"/>
    <x v="2"/>
    <s v="MAERSK"/>
    <s v="MSKU4639320"/>
    <s v="SIMEI LELYSTAD"/>
    <d v="2024-11-03T17:00:00"/>
    <d v="2024-11-03T20:20:00"/>
    <x v="1453"/>
    <d v="2024-11-03T20:30:00"/>
    <x v="0"/>
    <s v="NO"/>
    <n v="1"/>
    <n v="44"/>
    <x v="10"/>
    <d v="2024-11-03T20:20:00"/>
    <d v="1899-12-31T09:48:00"/>
    <n v="33.799999999988358"/>
    <x v="0"/>
    <x v="62"/>
    <n v="3.4999999998835847"/>
    <s v="SI"/>
    <d v="1899-12-31T13:18:00"/>
    <n v="37.299999999871943"/>
    <d v="1899-12-30T00:00:00"/>
    <s v="SI"/>
    <n v="0"/>
    <d v="1899-12-31T13:18:00"/>
    <n v="37.299999999871943"/>
    <x v="0"/>
    <d v="1899-12-30T20:30:00"/>
    <s v="NIGHT"/>
    <s v="MSKU4639320"/>
    <s v="OM TRANSPORT"/>
    <n v="475"/>
    <e v="#N/A"/>
    <n v="50"/>
    <n v="50"/>
    <n v="7"/>
    <s v="NIGHT"/>
    <s v="OM TRANSPORTNIGHT"/>
    <n v="525"/>
    <n v="25"/>
    <n v="550"/>
    <m/>
  </r>
  <r>
    <s v="MARY MAERSK"/>
    <s v="Rotterdam"/>
    <d v="2024-11-02T07:12:00"/>
    <x v="101"/>
    <x v="2"/>
    <s v="MAERSK"/>
    <s v="MSKU4651177"/>
    <s v="SIMEI LELYSTAD"/>
    <d v="2024-11-03T17:00:00"/>
    <d v="2024-11-03T16:50:00"/>
    <x v="1454"/>
    <d v="2024-11-03T17:00:00"/>
    <x v="0"/>
    <s v="NO"/>
    <n v="1"/>
    <n v="44"/>
    <x v="10"/>
    <d v="2024-11-03T16:50:00"/>
    <d v="1899-12-31T09:48:00"/>
    <n v="33.799999999988358"/>
    <x v="0"/>
    <x v="18"/>
    <n v="0.99999999994179234"/>
    <s v="SI"/>
    <d v="1899-12-31T10:48:00"/>
    <n v="34.799999999930151"/>
    <d v="1899-12-30T00:00:00"/>
    <s v="SI"/>
    <n v="0"/>
    <d v="1899-12-31T09:48:00"/>
    <n v="33.799999999988358"/>
    <x v="0"/>
    <d v="1899-12-30T18:00:00"/>
    <s v="NO"/>
    <s v="MSKU4651177"/>
    <s v="OM TRANSPORT"/>
    <n v="550"/>
    <e v="#N/A"/>
    <n v="50"/>
    <n v="50"/>
    <n v="7"/>
    <s v="SUNDAY"/>
    <s v="OM TRANSPORTSUNDAY"/>
    <n v="600"/>
    <n v="25"/>
    <n v="625"/>
    <m/>
  </r>
  <r>
    <s v="MARY MAERSK"/>
    <s v="Rotterdam"/>
    <d v="2024-11-02T07:12:00"/>
    <x v="101"/>
    <x v="3"/>
    <s v="MAERSK"/>
    <s v="MSKU4665062"/>
    <s v="SIMEI LELYSTAD"/>
    <d v="2024-11-03T17:00:00"/>
    <d v="2024-11-04T08:00:00"/>
    <x v="1451"/>
    <d v="2024-11-04T08:35:00"/>
    <x v="0"/>
    <s v="NO"/>
    <n v="0"/>
    <n v="45"/>
    <x v="10"/>
    <d v="2024-11-04T08:00:00"/>
    <d v="1899-12-31T09:48:00"/>
    <n v="33.799999999988358"/>
    <x v="0"/>
    <x v="31"/>
    <n v="15"/>
    <s v="SI"/>
    <d v="1900-01-01T00:48:00"/>
    <n v="48.799999999988358"/>
    <d v="1899-12-30T00:00:00"/>
    <s v="SI"/>
    <n v="0"/>
    <d v="1900-01-01T01:23:00"/>
    <n v="49.383333333302289"/>
    <x v="1"/>
    <d v="1899-12-30T08:00:00"/>
    <s v="NO"/>
    <s v="MSKU4665062"/>
    <s v="MSI"/>
    <n v="480"/>
    <e v="#N/A"/>
    <n v="50"/>
    <n v="0"/>
    <n v="1"/>
    <s v="WEEK"/>
    <s v="MSIWEEK"/>
    <n v="480"/>
    <n v="25"/>
    <n v="505"/>
    <m/>
  </r>
  <r>
    <s v="MARY MAERSK"/>
    <s v="Rotterdam"/>
    <d v="2024-11-02T07:12:00"/>
    <x v="101"/>
    <x v="2"/>
    <s v="MAERSK"/>
    <s v="MSKU4667614"/>
    <s v="XPO TALLER LELYSTAD"/>
    <d v="2024-11-03T17:00:00"/>
    <d v="2024-11-03T23:00:00"/>
    <x v="1381"/>
    <d v="2024-11-03T23:00:00"/>
    <x v="0"/>
    <s v="NO"/>
    <n v="0"/>
    <n v="44"/>
    <x v="10"/>
    <d v="2024-11-03T23:00:00"/>
    <d v="1899-12-31T09:48:00"/>
    <n v="33.799999999988358"/>
    <x v="0"/>
    <x v="19"/>
    <n v="9"/>
    <s v="SI"/>
    <d v="1899-12-31T18:48:00"/>
    <n v="42.799999999988358"/>
    <d v="1899-12-30T00:00:00"/>
    <s v="SI"/>
    <n v="0"/>
    <d v="1899-12-31T15:48:00"/>
    <n v="39.799999999988358"/>
    <x v="0"/>
    <d v="1899-12-30T02:00:00"/>
    <s v="NIGHT"/>
    <s v="MSKU4667614"/>
    <s v="OM TRANSPORT"/>
    <n v="475"/>
    <e v="#N/A"/>
    <n v="50"/>
    <n v="0"/>
    <n v="1"/>
    <s v="NIGHT"/>
    <s v="OM TRANSPORTNIGHT"/>
    <n v="475"/>
    <n v="25"/>
    <n v="500"/>
    <m/>
  </r>
  <r>
    <s v="MARY MAERSK"/>
    <s v="Rotterdam"/>
    <d v="2024-11-02T07:12:00"/>
    <x v="101"/>
    <x v="3"/>
    <s v="MAERSK"/>
    <s v="MSKU4731462"/>
    <s v="SIMEI LELYSTAD"/>
    <d v="2024-11-03T17:00:00"/>
    <d v="2024-11-05T08:24:00"/>
    <x v="1455"/>
    <d v="2024-11-05T09:00:00"/>
    <x v="0"/>
    <s v="NO"/>
    <n v="1"/>
    <n v="45"/>
    <x v="10"/>
    <d v="2024-11-05T08:24:00"/>
    <d v="1899-12-31T09:48:00"/>
    <n v="33.799999999988358"/>
    <x v="0"/>
    <x v="32"/>
    <n v="39.999999999941792"/>
    <s v="NO"/>
    <d v="1900-01-02T01:48:00"/>
    <n v="73.799999999930151"/>
    <d v="1899-12-30T00:00:00"/>
    <s v="SI"/>
    <n v="0"/>
    <d v="1900-01-02T01:48:00"/>
    <n v="73.799999999930151"/>
    <x v="1"/>
    <d v="1899-12-30T09:00:00"/>
    <s v="NO"/>
    <s v="MSKU4731462"/>
    <s v="MSI"/>
    <n v="480"/>
    <e v="#N/A"/>
    <n v="50"/>
    <n v="50"/>
    <n v="2"/>
    <s v="WEEK"/>
    <s v="MSIWEEK"/>
    <n v="530"/>
    <n v="25"/>
    <n v="555"/>
    <m/>
  </r>
  <r>
    <s v="MARY MAERSK"/>
    <s v="Rotterdam"/>
    <d v="2024-11-02T07:12:00"/>
    <x v="101"/>
    <x v="2"/>
    <s v="MAERSK"/>
    <s v="MSKU4739503"/>
    <s v="SIMEI LELYSTAD"/>
    <d v="2024-11-03T17:00:00"/>
    <d v="2024-11-04T14:20:00"/>
    <x v="1445"/>
    <d v="2024-11-04T14:20:00"/>
    <x v="0"/>
    <s v="NO"/>
    <n v="1"/>
    <n v="45"/>
    <x v="10"/>
    <d v="2024-11-04T14:20:00"/>
    <d v="1899-12-31T09:48:00"/>
    <n v="33.799999999988358"/>
    <x v="0"/>
    <x v="20"/>
    <n v="22.999999999883585"/>
    <s v="SI"/>
    <d v="1900-01-01T08:48:00"/>
    <n v="56.799999999871943"/>
    <d v="1899-12-30T00:00:00"/>
    <s v="SI"/>
    <n v="0"/>
    <d v="1900-01-01T07:08:00"/>
    <n v="55.133333333185874"/>
    <x v="1"/>
    <d v="1899-12-30T16:00:00"/>
    <s v="NO"/>
    <s v="MSKU4739503"/>
    <s v="OM TRANSPORT"/>
    <n v="475"/>
    <e v="#N/A"/>
    <n v="50"/>
    <n v="50"/>
    <n v="1"/>
    <s v="WEEK"/>
    <s v="OM TRANSPORTWEEK"/>
    <n v="525"/>
    <n v="25"/>
    <n v="550"/>
    <m/>
  </r>
  <r>
    <s v="MARY MAERSK"/>
    <s v="Rotterdam"/>
    <d v="2024-11-02T07:12:00"/>
    <x v="101"/>
    <x v="2"/>
    <s v="MAERSK"/>
    <s v="MSKU4773977"/>
    <s v="LELYSTAD"/>
    <d v="2024-11-03T17:00:00"/>
    <d v="2024-11-04T03:59:00"/>
    <x v="1395"/>
    <d v="2024-11-04T09:50:00"/>
    <x v="0"/>
    <s v="NO"/>
    <n v="1"/>
    <n v="45"/>
    <x v="10"/>
    <d v="2024-11-04T03:59:00"/>
    <d v="1899-12-31T09:48:00"/>
    <n v="33.799999999988358"/>
    <x v="0"/>
    <x v="17"/>
    <n v="10.999999999883585"/>
    <s v="SI"/>
    <d v="1899-12-31T20:48:00"/>
    <n v="44.799999999871943"/>
    <d v="1899-12-30T00:00:00"/>
    <s v="SI"/>
    <n v="0"/>
    <d v="1900-01-01T02:38:00"/>
    <n v="50.633333333185874"/>
    <x v="1"/>
    <d v="1899-12-30T04:00:00"/>
    <s v="NIGHT"/>
    <s v="MSKU4773977"/>
    <s v="OM TRANSPORT"/>
    <n v="475"/>
    <e v="#N/A"/>
    <n v="50"/>
    <n v="50"/>
    <n v="1"/>
    <s v="NIGHT"/>
    <s v="OM TRANSPORTNIGHT"/>
    <n v="525"/>
    <n v="25"/>
    <n v="550"/>
    <m/>
  </r>
  <r>
    <s v="MARY MAERSK"/>
    <s v="Rotterdam"/>
    <d v="2024-11-02T07:12:00"/>
    <x v="101"/>
    <x v="2"/>
    <s v="MAERSK"/>
    <s v="MSKU4814490"/>
    <s v="SIMEI LELYSTAD"/>
    <d v="2024-11-03T17:00:00"/>
    <d v="2024-11-03T20:25:00"/>
    <x v="1453"/>
    <d v="2024-11-03T20:25:00"/>
    <x v="0"/>
    <s v="NO"/>
    <n v="1"/>
    <n v="44"/>
    <x v="10"/>
    <d v="2024-11-03T20:25:00"/>
    <d v="1899-12-31T09:48:00"/>
    <n v="33.799999999988358"/>
    <x v="0"/>
    <x v="62"/>
    <n v="3.4999999998835847"/>
    <s v="SI"/>
    <d v="1899-12-31T13:18:00"/>
    <n v="37.299999999871943"/>
    <d v="1899-12-30T00:00:00"/>
    <s v="SI"/>
    <n v="0"/>
    <d v="1899-12-31T13:13:00"/>
    <n v="37.21666666661622"/>
    <x v="0"/>
    <d v="1899-12-30T20:30:00"/>
    <s v="NIGHT"/>
    <s v="MSKU4814490"/>
    <s v="OM TRANSPORT"/>
    <n v="475"/>
    <e v="#N/A"/>
    <n v="50"/>
    <n v="50"/>
    <n v="7"/>
    <s v="NIGHT"/>
    <s v="OM TRANSPORTNIGHT"/>
    <n v="525"/>
    <n v="25"/>
    <n v="550"/>
    <m/>
  </r>
  <r>
    <s v="MARY MAERSK"/>
    <s v="Rotterdam"/>
    <d v="2024-11-02T07:12:00"/>
    <x v="101"/>
    <x v="2"/>
    <s v="MAERSK"/>
    <s v="MSKU4815347"/>
    <s v="LELYSTAD"/>
    <d v="2024-11-03T17:00:00"/>
    <d v="2024-11-05T18:27:00"/>
    <x v="1456"/>
    <d v="2024-11-05T20:05:00"/>
    <x v="0"/>
    <s v="NO"/>
    <n v="1"/>
    <n v="45"/>
    <x v="10"/>
    <d v="2024-11-05T18:27:00"/>
    <d v="1899-12-31T09:48:00"/>
    <n v="33.799999999988358"/>
    <x v="0"/>
    <x v="133"/>
    <n v="49.999999999883585"/>
    <s v="NO"/>
    <d v="1900-01-02T11:48:00"/>
    <n v="83.799999999871943"/>
    <d v="1899-12-30T00:00:00"/>
    <s v="SI"/>
    <n v="0"/>
    <d v="1900-01-02T12:53:00"/>
    <n v="84.883333333244082"/>
    <x v="1"/>
    <d v="1899-12-30T19:00:00"/>
    <s v="NO"/>
    <s v="MSKU4815347"/>
    <s v="OM TRANSPORT"/>
    <n v="475"/>
    <e v="#N/A"/>
    <n v="50"/>
    <n v="50"/>
    <n v="2"/>
    <s v="WEEK"/>
    <s v="OM TRANSPORTWEEK"/>
    <n v="525"/>
    <n v="25"/>
    <n v="550"/>
    <m/>
  </r>
  <r>
    <s v="MARY MAERSK"/>
    <s v="Rotterdam"/>
    <d v="2024-11-02T07:12:00"/>
    <x v="101"/>
    <x v="3"/>
    <s v="MAERSK"/>
    <s v="MSKU8796369"/>
    <s v="SIMEI LELYSTAD"/>
    <d v="2024-11-03T17:00:00"/>
    <d v="2024-11-03T19:00:00"/>
    <x v="1405"/>
    <d v="2024-11-03T19:20:00"/>
    <x v="0"/>
    <s v="NO"/>
    <n v="2"/>
    <n v="44"/>
    <x v="10"/>
    <d v="2024-11-03T19:00:00"/>
    <d v="1899-12-31T09:48:00"/>
    <n v="33.799999999988358"/>
    <x v="0"/>
    <x v="3"/>
    <n v="1.9999999998835847"/>
    <s v="SI"/>
    <d v="1899-12-31T11:48:00"/>
    <n v="35.799999999871943"/>
    <d v="1899-12-30T00:00:00"/>
    <s v="SI"/>
    <n v="0"/>
    <d v="1899-12-31T12:08:00"/>
    <n v="36.133333333244082"/>
    <x v="0"/>
    <d v="1899-12-30T19:00:00"/>
    <s v="NO"/>
    <s v="MSKU8796369"/>
    <s v="MSI"/>
    <n v="500"/>
    <e v="#N/A"/>
    <n v="50"/>
    <n v="100"/>
    <n v="7"/>
    <s v="SUNDAY"/>
    <s v="MSISUNDAY"/>
    <n v="600"/>
    <n v="25"/>
    <n v="625"/>
    <m/>
  </r>
  <r>
    <s v="MARY MAERSK"/>
    <s v="Rotterdam"/>
    <d v="2024-11-02T07:12:00"/>
    <x v="101"/>
    <x v="3"/>
    <s v="MAERSK"/>
    <s v="PONU3068247"/>
    <s v="SIMEI LELYSTAD"/>
    <d v="2024-11-03T17:00:00"/>
    <d v="2024-11-03T22:00:00"/>
    <x v="1457"/>
    <d v="2024-11-03T22:05:00"/>
    <x v="0"/>
    <s v="NO"/>
    <n v="1"/>
    <n v="44"/>
    <x v="10"/>
    <d v="2024-11-03T22:00:00"/>
    <d v="1899-12-31T09:48:00"/>
    <n v="33.799999999988358"/>
    <x v="0"/>
    <x v="22"/>
    <n v="4.9999999998835847"/>
    <s v="SI"/>
    <d v="1899-12-31T14:48:00"/>
    <n v="38.799999999871943"/>
    <d v="1899-12-30T00:00:00"/>
    <s v="SI"/>
    <n v="0"/>
    <d v="1899-12-31T14:53:00"/>
    <n v="38.883333333302289"/>
    <x v="0"/>
    <d v="1899-12-30T22:00:00"/>
    <s v="NIGHT"/>
    <s v="PONU3068247"/>
    <s v="MSI"/>
    <n v="530"/>
    <e v="#N/A"/>
    <n v="50"/>
    <n v="50"/>
    <n v="7"/>
    <s v="NIGHT"/>
    <s v="MSINIGHT"/>
    <n v="580"/>
    <n v="25"/>
    <n v="605"/>
    <m/>
  </r>
  <r>
    <s v="MARY MAERSK"/>
    <s v="Rotterdam"/>
    <d v="2024-11-02T07:12:00"/>
    <x v="101"/>
    <x v="3"/>
    <s v="MAERSK"/>
    <s v="SUDU6738599"/>
    <s v="XPO TALLER LELYSTAD"/>
    <d v="2024-11-03T17:00:00"/>
    <d v="2024-11-05T03:10:00"/>
    <x v="1458"/>
    <d v="2024-11-05T03:30:00"/>
    <x v="0"/>
    <s v="NO"/>
    <n v="1"/>
    <n v="45"/>
    <x v="10"/>
    <d v="2024-11-05T03:10:00"/>
    <d v="1899-12-31T09:48:00"/>
    <n v="33.799999999988358"/>
    <x v="0"/>
    <x v="46"/>
    <n v="33.999999999941792"/>
    <s v="NO"/>
    <d v="1900-01-01T19:48:00"/>
    <n v="67.799999999930151"/>
    <d v="1899-12-30T00:10:00"/>
    <s v="SI"/>
    <n v="0.16666666668606922"/>
    <d v="1900-01-01T20:18:00"/>
    <n v="68.299999999988358"/>
    <x v="1"/>
    <d v="1899-12-30T03:00:00"/>
    <s v="NIGHT"/>
    <s v="SUDU6738599"/>
    <s v="MSI"/>
    <n v="530"/>
    <e v="#N/A"/>
    <n v="50"/>
    <n v="50"/>
    <n v="2"/>
    <s v="NIGHT"/>
    <s v="MSINIGHT"/>
    <n v="580"/>
    <n v="25"/>
    <n v="655"/>
    <n v="50"/>
  </r>
  <r>
    <s v="MARY MAERSK"/>
    <s v="Rotterdam"/>
    <d v="2024-11-02T07:12:00"/>
    <x v="101"/>
    <x v="3"/>
    <s v="MAERSK"/>
    <s v="SUDU8574386"/>
    <s v="LELYSTAD"/>
    <d v="2024-11-03T17:00:00"/>
    <d v="2024-11-04T01:46:00"/>
    <x v="1381"/>
    <d v="2024-11-04T03:20:00"/>
    <x v="0"/>
    <s v="NO"/>
    <n v="1"/>
    <n v="45"/>
    <x v="10"/>
    <d v="2024-11-04T01:46:00"/>
    <d v="1899-12-31T09:48:00"/>
    <n v="33.799999999988358"/>
    <x v="0"/>
    <x v="19"/>
    <n v="9"/>
    <s v="SI"/>
    <d v="1899-12-31T18:48:00"/>
    <n v="42.799999999988358"/>
    <d v="1899-12-30T00:00:00"/>
    <s v="SI"/>
    <n v="0"/>
    <d v="1899-12-31T20:08:00"/>
    <n v="44.133333333302289"/>
    <x v="0"/>
    <d v="1899-12-30T02:00:00"/>
    <s v="NIGHT"/>
    <s v="SUDU8574386"/>
    <s v="MSI"/>
    <n v="530"/>
    <e v="#N/A"/>
    <n v="50"/>
    <n v="50"/>
    <n v="1"/>
    <s v="NIGHT"/>
    <s v="MSINIGHT"/>
    <n v="580"/>
    <n v="25"/>
    <n v="605"/>
    <m/>
  </r>
  <r>
    <s v="MARY MAERSK"/>
    <s v="Rotterdam"/>
    <d v="2024-11-02T07:12:00"/>
    <x v="101"/>
    <x v="2"/>
    <s v="MAERSK"/>
    <s v="SUDU8936227"/>
    <s v="SIMEI LELYSTAD"/>
    <d v="2024-11-03T17:00:00"/>
    <d v="2024-11-05T00:00:00"/>
    <x v="1459"/>
    <d v="2024-11-05T00:10:00"/>
    <x v="0"/>
    <s v="NO"/>
    <n v="1"/>
    <n v="45"/>
    <x v="10"/>
    <d v="2024-11-05T00:00:00"/>
    <d v="1899-12-31T09:48:00"/>
    <n v="33.799999999988358"/>
    <x v="0"/>
    <x v="11"/>
    <n v="30.999999999941792"/>
    <s v="NO"/>
    <d v="1900-01-01T16:48:00"/>
    <n v="64.799999999930151"/>
    <d v="1899-12-30T00:00:00"/>
    <s v="SI"/>
    <n v="0"/>
    <d v="1900-01-01T16:58:00"/>
    <n v="64.96666666661622"/>
    <x v="1"/>
    <d v="1899-12-30T00:00:00"/>
    <s v="NIGHT"/>
    <s v="SUDU8936227"/>
    <s v="OM TRANSPORT"/>
    <n v="475"/>
    <e v="#N/A"/>
    <n v="50"/>
    <n v="50"/>
    <n v="2"/>
    <s v="NIGHT"/>
    <s v="OM TRANSPORTNIGHT"/>
    <n v="525"/>
    <n v="25"/>
    <n v="550"/>
    <m/>
  </r>
  <r>
    <s v="MARY MAERSK"/>
    <s v="Rotterdam"/>
    <d v="2024-11-02T07:12:00"/>
    <x v="101"/>
    <x v="2"/>
    <s v="MAERSK"/>
    <s v="TCKU7324661"/>
    <s v="LELYSTAD"/>
    <d v="2024-11-03T17:00:00"/>
    <d v="2024-11-04T12:58:00"/>
    <x v="1376"/>
    <d v="2024-11-04T13:25:00"/>
    <x v="0"/>
    <s v="NO"/>
    <n v="1"/>
    <n v="45"/>
    <x v="10"/>
    <d v="2024-11-04T12:58:00"/>
    <d v="1899-12-31T09:48:00"/>
    <n v="33.799999999988358"/>
    <x v="0"/>
    <x v="28"/>
    <n v="21"/>
    <s v="SI"/>
    <d v="1900-01-01T06:48:00"/>
    <n v="54.799999999988358"/>
    <d v="1899-12-30T00:00:00"/>
    <s v="SI"/>
    <n v="0"/>
    <d v="1900-01-01T06:13:00"/>
    <n v="54.216666666674428"/>
    <x v="1"/>
    <d v="1899-12-30T14:00:00"/>
    <s v="NO"/>
    <s v="TCKU7324661"/>
    <s v="OM TRANSPORT"/>
    <n v="475"/>
    <e v="#N/A"/>
    <n v="50"/>
    <n v="50"/>
    <n v="1"/>
    <s v="WEEK"/>
    <s v="OM TRANSPORTWEEK"/>
    <n v="525"/>
    <n v="25"/>
    <n v="550"/>
    <m/>
  </r>
  <r>
    <s v="MARY MAERSK"/>
    <s v="Rotterdam"/>
    <d v="2024-11-02T07:12:00"/>
    <x v="101"/>
    <x v="2"/>
    <s v="MAERSK"/>
    <s v="TCKU7449653"/>
    <s v="XPO TALLER LELYSTAD"/>
    <d v="2024-11-03T17:00:00"/>
    <d v="2024-11-03T23:50:00"/>
    <x v="1399"/>
    <d v="2024-11-03T23:50:00"/>
    <x v="0"/>
    <s v="NO"/>
    <n v="0"/>
    <n v="44"/>
    <x v="10"/>
    <d v="2024-11-03T23:50:00"/>
    <d v="1899-12-31T09:48:00"/>
    <n v="33.799999999988358"/>
    <x v="0"/>
    <x v="15"/>
    <n v="6.9999999999417923"/>
    <s v="SI"/>
    <d v="1899-12-31T16:48:00"/>
    <n v="40.799999999930151"/>
    <d v="1899-12-30T00:00:00"/>
    <s v="SI"/>
    <n v="0"/>
    <d v="1899-12-31T16:38:00"/>
    <n v="40.633333333244082"/>
    <x v="0"/>
    <d v="1899-12-30T00:00:00"/>
    <s v="NIGHT"/>
    <s v="TCKU7449653"/>
    <s v="OM TRANSPORT"/>
    <n v="475"/>
    <e v="#N/A"/>
    <n v="50"/>
    <n v="0"/>
    <n v="1"/>
    <s v="NIGHT"/>
    <s v="OM TRANSPORTNIGHT"/>
    <n v="475"/>
    <n v="25"/>
    <n v="500"/>
    <m/>
  </r>
  <r>
    <s v="MARY MAERSK"/>
    <s v="Rotterdam"/>
    <d v="2024-11-02T07:12:00"/>
    <x v="101"/>
    <x v="2"/>
    <s v="MAERSK"/>
    <s v="TCLU5014854"/>
    <s v="XPO TALLER LELYSTAD"/>
    <d v="2024-11-03T17:00:00"/>
    <d v="2024-11-05T17:05:00"/>
    <x v="1432"/>
    <d v="2024-11-05T17:05:00"/>
    <x v="0"/>
    <s v="NO"/>
    <n v="1"/>
    <n v="45"/>
    <x v="10"/>
    <d v="2024-11-05T17:05:00"/>
    <d v="1899-12-31T09:48:00"/>
    <n v="33.799999999988358"/>
    <x v="0"/>
    <x v="55"/>
    <n v="57"/>
    <s v="NO"/>
    <d v="1900-01-02T18:48:00"/>
    <n v="90.799999999988358"/>
    <d v="1899-12-30T00:00:00"/>
    <s v="SI"/>
    <n v="0"/>
    <d v="1900-01-02T09:53:00"/>
    <n v="81.883333333244082"/>
    <x v="1"/>
    <d v="1899-12-30T02:00:00"/>
    <s v="NIGHT"/>
    <s v="TCLU5014854"/>
    <s v="OM TRANSPORT"/>
    <n v="475"/>
    <e v="#N/A"/>
    <n v="50"/>
    <n v="50"/>
    <n v="3"/>
    <s v="NIGHT"/>
    <s v="OM TRANSPORTNIGHT"/>
    <n v="525"/>
    <n v="25"/>
    <n v="550"/>
    <m/>
  </r>
  <r>
    <s v="MARY MAERSK"/>
    <s v="Rotterdam"/>
    <d v="2024-11-02T07:12:00"/>
    <x v="101"/>
    <x v="1"/>
    <s v="MAERSK"/>
    <s v="TCNU1478936"/>
    <s v="LELYSTAD"/>
    <d v="2024-11-03T17:00:00"/>
    <d v="2024-11-03T23:40:00"/>
    <x v="1460"/>
    <d v="2024-11-04T00:30:00"/>
    <x v="0"/>
    <s v="NO"/>
    <n v="0"/>
    <n v="44"/>
    <x v="10"/>
    <d v="2024-11-03T23:40:00"/>
    <d v="1899-12-31T09:48:00"/>
    <n v="33.799999999988358"/>
    <x v="0"/>
    <x v="23"/>
    <n v="12"/>
    <s v="SI"/>
    <d v="1899-12-31T21:48:00"/>
    <n v="45.799999999988358"/>
    <d v="1899-12-30T00:00:00"/>
    <s v="SI"/>
    <n v="0"/>
    <d v="1899-12-31T17:18:00"/>
    <n v="41.299999999988358"/>
    <x v="0"/>
    <d v="1899-12-30T05:00:00"/>
    <s v="NO"/>
    <s v="TCNU1478936"/>
    <s v="LOGIX"/>
    <n v="530"/>
    <e v="#N/A"/>
    <n v="50"/>
    <n v="0"/>
    <n v="1"/>
    <s v="WEEK"/>
    <s v="LOGIXWEEK"/>
    <n v="530"/>
    <n v="25"/>
    <n v="555"/>
    <m/>
  </r>
  <r>
    <s v="MARY MAERSK"/>
    <s v="Rotterdam"/>
    <d v="2024-11-02T07:12:00"/>
    <x v="101"/>
    <x v="3"/>
    <s v="MAERSK"/>
    <s v="TLLU8135457"/>
    <s v="SIMEI LELYSTAD"/>
    <d v="2024-11-03T17:00:00"/>
    <d v="2024-11-04T13:10:00"/>
    <x v="1376"/>
    <d v="2024-11-04T13:20:00"/>
    <x v="0"/>
    <s v="NO"/>
    <n v="0"/>
    <n v="45"/>
    <x v="10"/>
    <d v="2024-11-04T13:10:00"/>
    <d v="1899-12-31T09:48:00"/>
    <n v="33.799999999988358"/>
    <x v="0"/>
    <x v="28"/>
    <n v="21"/>
    <s v="SI"/>
    <d v="1900-01-01T06:48:00"/>
    <n v="54.799999999988358"/>
    <d v="1899-12-30T00:00:00"/>
    <s v="SI"/>
    <n v="0"/>
    <d v="1900-01-01T06:08:00"/>
    <n v="54.133333333244082"/>
    <x v="1"/>
    <d v="1899-12-30T14:00:00"/>
    <s v="NO"/>
    <s v="TLLU8135457"/>
    <s v="MSI"/>
    <n v="480"/>
    <e v="#N/A"/>
    <n v="50"/>
    <n v="0"/>
    <n v="1"/>
    <s v="WEEK"/>
    <s v="MSIWEEK"/>
    <n v="480"/>
    <n v="25"/>
    <n v="505"/>
    <m/>
  </r>
  <r>
    <s v="MARY MAERSK"/>
    <s v="Rotterdam"/>
    <d v="2024-11-02T07:12:00"/>
    <x v="101"/>
    <x v="3"/>
    <s v="MAERSK"/>
    <s v="TRHU4627256"/>
    <s v="XPO TALLER LELYSTAD"/>
    <d v="2024-11-03T17:00:00"/>
    <d v="2024-11-07T00:00:00"/>
    <x v="1413"/>
    <d v="2024-11-07T00:10:00"/>
    <x v="0"/>
    <s v="NO"/>
    <n v="0"/>
    <n v="45"/>
    <x v="10"/>
    <d v="2024-11-07T00:00:00"/>
    <d v="1899-12-31T09:48:00"/>
    <n v="33.799999999988358"/>
    <x v="0"/>
    <x v="149"/>
    <n v="78.999999999941792"/>
    <s v="NO"/>
    <d v="1900-01-03T16:48:00"/>
    <n v="112.79999999993015"/>
    <d v="1899-12-30T00:00:00"/>
    <s v="SI"/>
    <n v="0"/>
    <d v="1900-01-03T16:58:00"/>
    <n v="112.96666666661622"/>
    <x v="1"/>
    <d v="1899-12-30T00:00:00"/>
    <s v="NIGHT"/>
    <s v="TRHU4627256"/>
    <s v="MSI"/>
    <n v="530"/>
    <e v="#N/A"/>
    <n v="50"/>
    <n v="0"/>
    <n v="4"/>
    <s v="NIGHT"/>
    <s v="MSINIGHT"/>
    <n v="530"/>
    <n v="25"/>
    <n v="555"/>
    <m/>
  </r>
  <r>
    <s v="MAERSK GUAYAQUIL"/>
    <s v="Rotterdam"/>
    <d v="2024-11-06T01:23:00"/>
    <x v="102"/>
    <x v="4"/>
    <s v="MAERSK"/>
    <s v="CAAU5293282"/>
    <s v="SIMEI LELYSTAD"/>
    <d v="2024-11-07T01:00:00"/>
    <d v="2024-11-07T14:10:00"/>
    <x v="1397"/>
    <d v="2024-11-07T14:20:00"/>
    <x v="0"/>
    <s v="NO"/>
    <n v="0"/>
    <n v="45"/>
    <x v="10"/>
    <d v="2024-11-07T14:10:00"/>
    <d v="1899-12-30T23:37:00"/>
    <n v="23.616666666639503"/>
    <x v="0"/>
    <x v="13"/>
    <n v="13.000000000116415"/>
    <s v="SI"/>
    <d v="1899-12-31T12:37:00"/>
    <n v="36.616666666755918"/>
    <d v="1899-12-30T00:10:00"/>
    <s v="SI"/>
    <n v="0.16666666668606922"/>
    <d v="1899-12-31T12:57:00"/>
    <n v="36.949999999953434"/>
    <x v="0"/>
    <d v="1899-12-30T14:00:00"/>
    <s v="NO"/>
    <s v="CAAU5293282"/>
    <s v="AZOIA LOGISTICS"/>
    <n v="550"/>
    <e v="#N/A"/>
    <n v="45"/>
    <n v="0"/>
    <n v="4"/>
    <s v="WEEK"/>
    <s v="AZOIA LOGISTICSWEEK"/>
    <n v="550"/>
    <n v="25"/>
    <n v="575"/>
    <m/>
  </r>
  <r>
    <s v="MAERSK GUAYAQUIL"/>
    <s v="Rotterdam"/>
    <d v="2024-11-06T01:23:00"/>
    <x v="102"/>
    <x v="2"/>
    <s v="MAERSK"/>
    <s v="FFAU5641524"/>
    <s v="XPO TALLER LELYSTAD"/>
    <d v="2024-11-07T01:00:00"/>
    <d v="2024-11-07T09:05:00"/>
    <x v="1461"/>
    <d v="2024-11-07T09:05:00"/>
    <x v="0"/>
    <s v="NO"/>
    <n v="0"/>
    <n v="45"/>
    <x v="10"/>
    <d v="2024-11-07T09:05:00"/>
    <d v="1899-12-30T23:37:00"/>
    <n v="23.616666666639503"/>
    <x v="0"/>
    <x v="29"/>
    <n v="8.0000000000582077"/>
    <s v="SI"/>
    <d v="1899-12-31T07:37:00"/>
    <n v="31.616666666697711"/>
    <d v="1899-12-30T00:05:00"/>
    <s v="SI"/>
    <n v="8.3333333255723119E-2"/>
    <d v="1899-12-31T07:42:00"/>
    <n v="31.699999999953434"/>
    <x v="0"/>
    <d v="1899-12-30T09:00:00"/>
    <s v="NO"/>
    <s v="FFAU5641524"/>
    <s v="OM TRANSPORT"/>
    <n v="475"/>
    <e v="#N/A"/>
    <n v="50"/>
    <n v="0"/>
    <n v="4"/>
    <s v="WEEK"/>
    <s v="OM TRANSPORTWEEK"/>
    <n v="475"/>
    <n v="25"/>
    <n v="500"/>
    <m/>
  </r>
  <r>
    <s v="MAERSK GUAYAQUIL"/>
    <s v="Rotterdam"/>
    <d v="2024-11-06T01:23:00"/>
    <x v="102"/>
    <x v="2"/>
    <s v="MAERSK"/>
    <s v="GAOU7138008"/>
    <s v="LELYSTAD"/>
    <d v="2024-11-07T01:00:00"/>
    <d v="2024-11-07T16:14:00"/>
    <x v="1462"/>
    <d v="2024-11-07T17:02:00"/>
    <x v="0"/>
    <s v="NO"/>
    <n v="0"/>
    <n v="45"/>
    <x v="10"/>
    <d v="2024-11-07T16:14:00"/>
    <d v="1899-12-30T23:37:00"/>
    <n v="23.616666666639503"/>
    <x v="0"/>
    <x v="31"/>
    <n v="15"/>
    <s v="SI"/>
    <d v="1899-12-31T14:37:00"/>
    <n v="38.616666666639503"/>
    <d v="1899-12-30T00:14:00"/>
    <s v="SI"/>
    <n v="0.2333333333954215"/>
    <d v="1899-12-31T15:39:00"/>
    <n v="39.650000000023283"/>
    <x v="0"/>
    <d v="1899-12-30T16:00:00"/>
    <s v="NO"/>
    <s v="GAOU7138008"/>
    <s v="OM TRANSPORT"/>
    <n v="475"/>
    <e v="#N/A"/>
    <n v="50"/>
    <n v="0"/>
    <n v="4"/>
    <s v="WEEK"/>
    <s v="OM TRANSPORTWEEK"/>
    <n v="475"/>
    <n v="25"/>
    <n v="500"/>
    <m/>
  </r>
  <r>
    <s v="MAERSK GUAYAQUIL"/>
    <s v="Rotterdam"/>
    <d v="2024-11-06T01:23:00"/>
    <x v="102"/>
    <x v="2"/>
    <s v="MAERSK"/>
    <s v="HASU4312678"/>
    <s v="XPO TALLER LELYSTAD"/>
    <d v="2024-11-07T01:00:00"/>
    <d v="2024-11-07T23:00:00"/>
    <x v="1463"/>
    <d v="2024-11-07T23:00:00"/>
    <x v="0"/>
    <s v="NO"/>
    <n v="0"/>
    <n v="45"/>
    <x v="10"/>
    <d v="2024-11-07T23:00:00"/>
    <d v="1899-12-30T23:37:00"/>
    <n v="23.616666666639503"/>
    <x v="0"/>
    <x v="21"/>
    <n v="22.000000000116415"/>
    <s v="SI"/>
    <d v="1899-12-31T21:37:00"/>
    <n v="45.616666666755918"/>
    <d v="1899-12-30T00:00:00"/>
    <s v="SI"/>
    <n v="0"/>
    <d v="1899-12-31T21:37:00"/>
    <n v="45.616666666755918"/>
    <x v="0"/>
    <d v="1899-12-30T23:00:00"/>
    <s v="NIGHT"/>
    <s v="HASU4312678"/>
    <s v="OM TRANSPORT"/>
    <n v="475"/>
    <e v="#N/A"/>
    <n v="50"/>
    <n v="0"/>
    <n v="4"/>
    <s v="NIGHT"/>
    <s v="OM TRANSPORTNIGHT"/>
    <n v="475"/>
    <n v="25"/>
    <n v="500"/>
    <m/>
  </r>
  <r>
    <s v="MAERSK GUAYAQUIL"/>
    <s v="Rotterdam"/>
    <d v="2024-11-06T01:23:00"/>
    <x v="102"/>
    <x v="3"/>
    <s v="MAERSK"/>
    <s v="MRKU5044638"/>
    <s v="XPO TALLER LELYSTAD"/>
    <d v="2024-11-07T01:00:00"/>
    <d v="2024-11-08T18:00:00"/>
    <x v="1464"/>
    <d v="2024-11-08T18:40:00"/>
    <x v="0"/>
    <s v="NO"/>
    <n v="1"/>
    <n v="45"/>
    <x v="10"/>
    <d v="2024-11-08T18:00:00"/>
    <d v="1899-12-30T23:37:00"/>
    <n v="23.616666666639503"/>
    <x v="0"/>
    <x v="32"/>
    <n v="40.000000000116415"/>
    <s v="NO"/>
    <d v="1900-01-01T15:37:00"/>
    <n v="63.616666666755918"/>
    <d v="1899-12-30T01:00:00"/>
    <s v="NO"/>
    <n v="0.99999999994179234"/>
    <d v="1900-01-01T17:17:00"/>
    <n v="65.283333333441988"/>
    <x v="1"/>
    <d v="1899-12-30T17:00:00"/>
    <s v="NO"/>
    <s v="MRKU5044638"/>
    <s v="MSI"/>
    <n v="480"/>
    <e v="#N/A"/>
    <n v="50"/>
    <n v="50"/>
    <n v="5"/>
    <s v="WEEK"/>
    <s v="MSIWEEK"/>
    <n v="530"/>
    <n v="25"/>
    <n v="555"/>
    <m/>
  </r>
  <r>
    <s v="MAERSK GUAYAQUIL"/>
    <s v="Rotterdam"/>
    <d v="2024-11-06T01:23:00"/>
    <x v="102"/>
    <x v="2"/>
    <s v="MAERSK"/>
    <s v="MRKU6262640"/>
    <s v="SIMEI LELYSTAD"/>
    <d v="2024-11-07T01:00:00"/>
    <d v="2024-11-07T10:30:00"/>
    <x v="1400"/>
    <d v="2024-11-07T10:40:00"/>
    <x v="0"/>
    <s v="NO"/>
    <n v="0"/>
    <n v="45"/>
    <x v="10"/>
    <d v="2024-11-07T10:30:00"/>
    <d v="1899-12-30T23:37:00"/>
    <n v="23.616666666639503"/>
    <x v="0"/>
    <x v="17"/>
    <n v="11.000000000058208"/>
    <s v="SI"/>
    <d v="1899-12-31T10:37:00"/>
    <n v="34.616666666697711"/>
    <d v="1899-12-30T00:00:00"/>
    <s v="SI"/>
    <n v="0"/>
    <d v="1899-12-31T09:17:00"/>
    <n v="33.28333333338378"/>
    <x v="0"/>
    <d v="1899-12-30T12:00:00"/>
    <s v="NO"/>
    <s v="MRKU6262640"/>
    <s v="OM TRANSPORT"/>
    <n v="475"/>
    <e v="#N/A"/>
    <n v="50"/>
    <n v="0"/>
    <n v="4"/>
    <s v="WEEK"/>
    <s v="OM TRANSPORTWEEK"/>
    <n v="475"/>
    <n v="25"/>
    <n v="500"/>
    <m/>
  </r>
  <r>
    <s v="MAERSK GUAYAQUIL"/>
    <s v="Rotterdam"/>
    <d v="2024-11-06T01:23:00"/>
    <x v="102"/>
    <x v="3"/>
    <s v="MAERSK"/>
    <s v="MRSU3744867"/>
    <s v="SIMEI LELYSTAD"/>
    <d v="2024-11-07T01:00:00"/>
    <d v="2024-11-06T23:30:00"/>
    <x v="1465"/>
    <d v="2024-11-06T23:35:00"/>
    <x v="0"/>
    <s v="NO"/>
    <n v="0"/>
    <n v="45"/>
    <x v="10"/>
    <d v="2024-11-06T23:30:00"/>
    <d v="1899-12-30T23:37:00"/>
    <n v="23.616666666639503"/>
    <x v="0"/>
    <x v="7"/>
    <n v="1.5"/>
    <s v="SI"/>
    <d v="1899-12-31T01:07:00"/>
    <n v="25.116666666639503"/>
    <d v="1899-12-30T00:00:00"/>
    <s v="SI"/>
    <n v="0"/>
    <d v="1899-12-30T22:12:00"/>
    <n v="22.200000000069849"/>
    <x v="0"/>
    <d v="1899-12-30T02:30:00"/>
    <s v="NIGHT"/>
    <s v="MRSU3744867"/>
    <s v="MSI"/>
    <n v="530"/>
    <e v="#N/A"/>
    <n v="50"/>
    <n v="0"/>
    <n v="4"/>
    <s v="NIGHT"/>
    <s v="MSINIGHT"/>
    <n v="530"/>
    <n v="25"/>
    <n v="555"/>
    <m/>
  </r>
  <r>
    <s v="MAERSK GUAYAQUIL"/>
    <s v="Rotterdam"/>
    <d v="2024-11-06T01:23:00"/>
    <x v="102"/>
    <x v="3"/>
    <s v="MAERSK"/>
    <s v="MRSU5893469"/>
    <s v="LELYSTAD"/>
    <d v="2024-11-07T01:00:00"/>
    <d v="2024-11-06T23:49:00"/>
    <x v="1466"/>
    <d v="2024-11-07T00:30:00"/>
    <x v="0"/>
    <s v="NO"/>
    <n v="0"/>
    <n v="45"/>
    <x v="10"/>
    <d v="2024-11-06T23:49:00"/>
    <d v="1899-12-30T23:37:00"/>
    <n v="23.616666666639503"/>
    <x v="0"/>
    <x v="1"/>
    <n v="0"/>
    <s v="SI"/>
    <d v="1899-12-30T23:37:00"/>
    <n v="23.616666666639503"/>
    <d v="1899-12-30T00:00:00"/>
    <s v="SI"/>
    <n v="0"/>
    <d v="1899-12-30T23:07:00"/>
    <n v="23.116666666755918"/>
    <x v="0"/>
    <d v="1899-12-30T01:00:00"/>
    <s v="NIGHT"/>
    <s v="MRSU5893469"/>
    <s v="MSI"/>
    <n v="530"/>
    <e v="#N/A"/>
    <n v="50"/>
    <n v="0"/>
    <n v="4"/>
    <s v="NIGHT"/>
    <s v="MSINIGHT"/>
    <n v="530"/>
    <n v="25"/>
    <n v="555"/>
    <m/>
  </r>
  <r>
    <s v="MAERSK GUAYAQUIL"/>
    <s v="Rotterdam"/>
    <d v="2024-11-06T01:23:00"/>
    <x v="102"/>
    <x v="4"/>
    <s v="MAERSK"/>
    <s v="MSKU0077435"/>
    <s v="XPO TALLER LELYSTAD"/>
    <d v="2024-11-07T01:00:00"/>
    <d v="2024-11-08T12:10:00"/>
    <x v="1467"/>
    <d v="2024-11-08T12:15:00"/>
    <x v="0"/>
    <s v="NO"/>
    <n v="0"/>
    <n v="45"/>
    <x v="10"/>
    <d v="2024-11-08T12:10:00"/>
    <d v="1899-12-30T23:37:00"/>
    <n v="23.616666666639503"/>
    <x v="0"/>
    <x v="112"/>
    <n v="34.5"/>
    <s v="NO"/>
    <d v="1900-01-01T10:07:00"/>
    <n v="58.116666666639503"/>
    <d v="1899-12-30T00:40:00"/>
    <s v="SI"/>
    <n v="0.66666666674427688"/>
    <d v="1900-01-01T10:52:00"/>
    <n v="58.866666666639503"/>
    <x v="1"/>
    <d v="1899-12-30T11:30:00"/>
    <s v="NO"/>
    <s v="MSKU0077435"/>
    <s v="AZOIA LOGISTICS"/>
    <n v="550"/>
    <e v="#N/A"/>
    <n v="45"/>
    <n v="0"/>
    <n v="5"/>
    <s v="WEEK"/>
    <s v="AZOIA LOGISTICSWEEK"/>
    <n v="550"/>
    <n v="25"/>
    <n v="575"/>
    <m/>
  </r>
  <r>
    <s v="MAERSK GUAYAQUIL"/>
    <s v="Rotterdam"/>
    <d v="2024-11-06T01:23:00"/>
    <x v="102"/>
    <x v="2"/>
    <s v="MAERSK"/>
    <s v="MSKU1911202"/>
    <s v="LELYSTAD"/>
    <d v="2024-11-07T01:00:00"/>
    <d v="2024-11-07T03:49:00"/>
    <x v="1409"/>
    <d v="2024-11-07T04:55:00"/>
    <x v="0"/>
    <s v="NO"/>
    <n v="0"/>
    <n v="45"/>
    <x v="10"/>
    <d v="2024-11-07T03:49:00"/>
    <d v="1899-12-30T23:37:00"/>
    <n v="23.616666666639503"/>
    <x v="0"/>
    <x v="2"/>
    <n v="4.0000000001164153"/>
    <s v="SI"/>
    <d v="1899-12-31T03:37:00"/>
    <n v="27.616666666755918"/>
    <d v="1899-12-30T00:00:00"/>
    <s v="SI"/>
    <n v="0"/>
    <d v="1899-12-31T03:32:00"/>
    <n v="27.533333333325572"/>
    <x v="0"/>
    <d v="1899-12-30T05:00:00"/>
    <s v="NO"/>
    <s v="MSKU1911202"/>
    <s v="OM TRANSPORT"/>
    <n v="475"/>
    <e v="#N/A"/>
    <n v="50"/>
    <n v="0"/>
    <n v="4"/>
    <s v="WEEK"/>
    <s v="OM TRANSPORTWEEK"/>
    <n v="475"/>
    <n v="25"/>
    <n v="500"/>
    <m/>
  </r>
  <r>
    <s v="MAERSK GUAYAQUIL"/>
    <s v="Rotterdam"/>
    <d v="2024-11-06T01:23:00"/>
    <x v="102"/>
    <x v="2"/>
    <s v="MAERSK"/>
    <s v="TCKU6011256"/>
    <s v="XPO TALLER LELYSTAD"/>
    <d v="2024-11-07T01:00:00"/>
    <d v="2024-11-07T03:30:00"/>
    <x v="1468"/>
    <d v="2024-11-07T03:30:00"/>
    <x v="0"/>
    <s v="NO"/>
    <n v="0"/>
    <n v="45"/>
    <x v="10"/>
    <d v="2024-11-07T03:30:00"/>
    <d v="1899-12-30T23:37:00"/>
    <n v="23.616666666639503"/>
    <x v="0"/>
    <x v="79"/>
    <n v="2.5000000001164153"/>
    <s v="SI"/>
    <d v="1899-12-31T02:07:00"/>
    <n v="26.116666666755918"/>
    <d v="1899-12-30T00:00:00"/>
    <s v="SI"/>
    <n v="0"/>
    <d v="1899-12-31T02:07:00"/>
    <n v="26.116666666755918"/>
    <x v="0"/>
    <d v="1899-12-30T03:30:00"/>
    <s v="NIGHT"/>
    <s v="TCKU6011256"/>
    <s v="OM TRANSPORT"/>
    <n v="475"/>
    <e v="#N/A"/>
    <n v="50"/>
    <n v="0"/>
    <n v="4"/>
    <s v="NIGHT"/>
    <s v="OM TRANSPORTNIGHT"/>
    <n v="475"/>
    <n v="25"/>
    <n v="500"/>
    <m/>
  </r>
  <r>
    <s v="MAERSK GUAYAQUIL"/>
    <s v="Rotterdam"/>
    <d v="2024-11-06T01:23:00"/>
    <x v="102"/>
    <x v="2"/>
    <s v="MAERSK"/>
    <s v="TCLU5647889"/>
    <s v="SIMEI LELYSTAD"/>
    <d v="2024-11-07T01:00:00"/>
    <d v="2024-11-07T05:09:00"/>
    <x v="1469"/>
    <d v="2024-11-07T05:15:00"/>
    <x v="0"/>
    <s v="NO"/>
    <n v="0"/>
    <n v="45"/>
    <x v="10"/>
    <d v="2024-11-07T05:09:00"/>
    <d v="1899-12-30T23:37:00"/>
    <n v="23.616666666639503"/>
    <x v="0"/>
    <x v="22"/>
    <n v="5.0000000000582077"/>
    <s v="SI"/>
    <d v="1899-12-31T04:37:00"/>
    <n v="28.616666666697711"/>
    <d v="1899-12-30T00:00:00"/>
    <s v="SI"/>
    <n v="0"/>
    <d v="1899-12-31T03:52:00"/>
    <n v="27.866666666697711"/>
    <x v="0"/>
    <d v="1899-12-30T06:00:00"/>
    <s v="NO"/>
    <s v="TCLU5647889"/>
    <s v="OM TRANSPORT"/>
    <n v="475"/>
    <e v="#N/A"/>
    <n v="50"/>
    <n v="0"/>
    <n v="4"/>
    <s v="WEEK"/>
    <s v="OM TRANSPORTWEEK"/>
    <n v="475"/>
    <n v="25"/>
    <n v="500"/>
    <m/>
  </r>
  <r>
    <s v="MAERSK GUAYAQUIL"/>
    <s v="Rotterdam"/>
    <d v="2024-11-06T01:23:00"/>
    <x v="102"/>
    <x v="2"/>
    <s v="MAERSK"/>
    <s v="TCLU7518129"/>
    <s v="LELYSTAD"/>
    <d v="2024-11-07T01:00:00"/>
    <d v="2024-11-07T03:49:00"/>
    <x v="1470"/>
    <d v="2024-11-07T05:20:00"/>
    <x v="0"/>
    <s v="NO"/>
    <n v="0"/>
    <n v="45"/>
    <x v="10"/>
    <d v="2024-11-07T03:49:00"/>
    <d v="1899-12-30T23:37:00"/>
    <n v="23.616666666639503"/>
    <x v="0"/>
    <x v="6"/>
    <n v="3"/>
    <s v="SI"/>
    <d v="1899-12-31T02:37:00"/>
    <n v="26.616666666639503"/>
    <d v="1899-12-30T00:00:00"/>
    <s v="SI"/>
    <n v="0"/>
    <d v="1899-12-31T03:57:00"/>
    <n v="27.949999999953434"/>
    <x v="0"/>
    <d v="1899-12-30T04:00:00"/>
    <s v="NIGHT"/>
    <s v="TCLU7518129"/>
    <s v="OM TRANSPORT"/>
    <n v="475"/>
    <e v="#N/A"/>
    <n v="50"/>
    <n v="0"/>
    <n v="4"/>
    <s v="NIGHT"/>
    <s v="OM TRANSPORTNIGHT"/>
    <n v="475"/>
    <n v="25"/>
    <n v="500"/>
    <m/>
  </r>
  <r>
    <s v="MAERSK GUAYAQUIL"/>
    <s v="Rotterdam"/>
    <d v="2024-11-06T01:23:00"/>
    <x v="102"/>
    <x v="2"/>
    <s v="MAERSK"/>
    <s v="TCNU5314545"/>
    <s v="XPO TALLER LELYSTAD"/>
    <d v="2024-11-07T01:00:00"/>
    <d v="2024-11-07T19:00:00"/>
    <x v="1471"/>
    <d v="2024-11-07T19:30:00"/>
    <x v="0"/>
    <s v="NO"/>
    <n v="0"/>
    <n v="45"/>
    <x v="10"/>
    <d v="2024-11-07T19:00:00"/>
    <d v="1899-12-30T23:37:00"/>
    <n v="23.616666666639503"/>
    <x v="0"/>
    <x v="12"/>
    <n v="18"/>
    <s v="SI"/>
    <d v="1899-12-31T17:37:00"/>
    <n v="41.616666666639503"/>
    <d v="1899-12-30T00:00:00"/>
    <s v="SI"/>
    <n v="0"/>
    <d v="1899-12-31T18:07:00"/>
    <n v="42.116666666697711"/>
    <x v="0"/>
    <d v="1899-12-30T19:00:00"/>
    <s v="NO"/>
    <s v="TCNU5314545"/>
    <s v="OM TRANSPORT"/>
    <n v="475"/>
    <e v="#N/A"/>
    <n v="50"/>
    <n v="0"/>
    <n v="4"/>
    <s v="WEEK"/>
    <s v="OM TRANSPORTWEEK"/>
    <n v="475"/>
    <n v="25"/>
    <n v="500"/>
    <m/>
  </r>
  <r>
    <s v="MAERSK GUAYAQUIL"/>
    <s v="Rotterdam"/>
    <d v="2024-11-06T01:23:00"/>
    <x v="102"/>
    <x v="2"/>
    <s v="MAERSK"/>
    <s v="TGHU5016413"/>
    <s v="SIMEI LELYSTAD"/>
    <d v="2024-11-07T01:00:00"/>
    <d v="2024-11-07T12:00:00"/>
    <x v="1400"/>
    <d v="2024-11-07T12:10:00"/>
    <x v="0"/>
    <s v="NO"/>
    <n v="0"/>
    <n v="45"/>
    <x v="10"/>
    <d v="2024-11-07T12:00:00"/>
    <d v="1899-12-30T23:37:00"/>
    <n v="23.616666666639503"/>
    <x v="0"/>
    <x v="17"/>
    <n v="11.000000000058208"/>
    <s v="SI"/>
    <d v="1899-12-31T10:37:00"/>
    <n v="34.616666666697711"/>
    <d v="1899-12-30T00:00:00"/>
    <s v="SI"/>
    <n v="0"/>
    <d v="1899-12-31T10:47:00"/>
    <n v="34.78333333338378"/>
    <x v="0"/>
    <d v="1899-12-30T12:00:00"/>
    <s v="NO"/>
    <s v="TGHU5016413"/>
    <s v="OM TRANSPORT"/>
    <n v="475"/>
    <e v="#N/A"/>
    <n v="50"/>
    <n v="0"/>
    <n v="4"/>
    <s v="WEEK"/>
    <s v="OM TRANSPORTWEEK"/>
    <n v="475"/>
    <n v="25"/>
    <n v="500"/>
    <m/>
  </r>
  <r>
    <s v="MAERSK GUAYAQUIL"/>
    <s v="Rotterdam"/>
    <d v="2024-11-06T01:23:00"/>
    <x v="102"/>
    <x v="2"/>
    <s v="MAERSK"/>
    <s v="TLLU5897551"/>
    <s v="SIMEI LELYSTAD"/>
    <d v="2024-11-07T01:00:00"/>
    <d v="2024-11-07T15:35:00"/>
    <x v="1462"/>
    <d v="2024-11-07T15:45:00"/>
    <x v="0"/>
    <s v="NO"/>
    <n v="0"/>
    <n v="45"/>
    <x v="10"/>
    <d v="2024-11-07T15:35:00"/>
    <d v="1899-12-30T23:37:00"/>
    <n v="23.616666666639503"/>
    <x v="0"/>
    <x v="31"/>
    <n v="15"/>
    <s v="SI"/>
    <d v="1899-12-31T14:37:00"/>
    <n v="38.616666666639503"/>
    <d v="1899-12-30T00:00:00"/>
    <s v="SI"/>
    <n v="0"/>
    <d v="1899-12-31T14:22:00"/>
    <n v="38.366666666697711"/>
    <x v="0"/>
    <d v="1899-12-30T16:00:00"/>
    <s v="NO"/>
    <s v="TLLU5897551"/>
    <s v="OM TRANSPORT"/>
    <n v="475"/>
    <e v="#N/A"/>
    <n v="50"/>
    <n v="0"/>
    <n v="4"/>
    <s v="WEEK"/>
    <s v="OM TRANSPORTWEEK"/>
    <n v="475"/>
    <n v="25"/>
    <n v="500"/>
    <m/>
  </r>
  <r>
    <s v="MAERSK GUAYAQUIL"/>
    <s v="Rotterdam"/>
    <d v="2024-11-06T01:23:00"/>
    <x v="102"/>
    <x v="4"/>
    <s v="MAERSK"/>
    <s v="TRHU1805776"/>
    <s v="LELYSTAD"/>
    <d v="2024-11-07T01:00:00"/>
    <d v="2024-11-07T08:57:00"/>
    <x v="1406"/>
    <d v="2024-11-07T09:40:00"/>
    <x v="0"/>
    <s v="NO"/>
    <n v="0"/>
    <n v="45"/>
    <x v="10"/>
    <d v="2024-11-07T08:57:00"/>
    <d v="1899-12-30T23:37:00"/>
    <n v="23.616666666639503"/>
    <x v="0"/>
    <x v="15"/>
    <n v="7.0000000001164153"/>
    <s v="SI"/>
    <d v="1899-12-31T06:37:00"/>
    <n v="30.616666666755918"/>
    <d v="1899-12-30T00:57:00"/>
    <s v="NO"/>
    <n v="0.94999999995343387"/>
    <d v="1899-12-31T08:17:00"/>
    <n v="32.283333333441988"/>
    <x v="0"/>
    <d v="1899-12-30T08:00:00"/>
    <s v="NO"/>
    <s v="TRHU1805776"/>
    <s v="AZOIA LOGISTICS"/>
    <n v="550"/>
    <e v="#N/A"/>
    <n v="45"/>
    <n v="0"/>
    <n v="4"/>
    <s v="WEEK"/>
    <s v="AZOIA LOGISTICSWEEK"/>
    <n v="550"/>
    <n v="25"/>
    <n v="575"/>
    <m/>
  </r>
  <r>
    <s v="MAERSK GUAYAQUIL"/>
    <s v="Rotterdam"/>
    <d v="2024-11-06T01:23:00"/>
    <x v="102"/>
    <x v="3"/>
    <s v="MAERSK"/>
    <s v="TRHU8034346"/>
    <s v="XPO TALLER LELYSTAD"/>
    <d v="2024-11-07T01:00:00"/>
    <d v="2024-11-07T07:20:00"/>
    <x v="1472"/>
    <d v="2024-11-07T07:55:00"/>
    <x v="0"/>
    <s v="NO"/>
    <n v="2"/>
    <n v="45"/>
    <x v="10"/>
    <d v="2024-11-07T07:20:00"/>
    <d v="1899-12-30T23:37:00"/>
    <n v="23.616666666639503"/>
    <x v="0"/>
    <x v="8"/>
    <n v="6"/>
    <s v="SI"/>
    <d v="1899-12-31T05:37:00"/>
    <n v="29.616666666639503"/>
    <d v="1899-12-30T00:20:00"/>
    <s v="SI"/>
    <n v="0.33333333337213844"/>
    <d v="1899-12-31T06:32:00"/>
    <n v="30.533333333325572"/>
    <x v="0"/>
    <d v="1899-12-30T07:00:00"/>
    <s v="NO"/>
    <s v="TRHU8034346"/>
    <s v="MSI"/>
    <n v="480"/>
    <e v="#N/A"/>
    <n v="50"/>
    <n v="100"/>
    <n v="4"/>
    <s v="WEEK"/>
    <s v="MSIWEEK"/>
    <n v="580"/>
    <n v="25"/>
    <n v="605"/>
    <m/>
  </r>
  <r>
    <s v="MSC CALYPSO"/>
    <s v="Rotterdam"/>
    <d v="2024-11-08T20:08:00"/>
    <x v="103"/>
    <x v="2"/>
    <s v="MAERSK"/>
    <s v="GCXU5567807"/>
    <s v="SIMEI LELYSTAD"/>
    <d v="2024-11-10T03:00:00"/>
    <d v="2024-11-10T11:36:00"/>
    <x v="1473"/>
    <d v="2024-11-10T12:10:00"/>
    <x v="0"/>
    <s v="NO"/>
    <n v="0"/>
    <n v="45"/>
    <x v="10"/>
    <d v="2024-11-10T11:36:00"/>
    <d v="1899-12-31T06:52:00"/>
    <n v="30.866666666697711"/>
    <x v="0"/>
    <x v="19"/>
    <n v="9"/>
    <s v="SI"/>
    <d v="1899-12-31T15:52:00"/>
    <n v="39.866666666697711"/>
    <d v="1899-12-30T00:00:00"/>
    <s v="SI"/>
    <n v="0"/>
    <d v="1899-12-31T16:02:00"/>
    <n v="40.03333333338378"/>
    <x v="0"/>
    <d v="1899-12-30T12:00:00"/>
    <s v="NO"/>
    <s v="GCXU5567807"/>
    <s v="OM TRANSPORT"/>
    <n v="550"/>
    <e v="#N/A"/>
    <n v="50"/>
    <n v="0"/>
    <n v="7"/>
    <s v="SUNDAY"/>
    <s v="OM TRANSPORTSUNDAY"/>
    <n v="550"/>
    <n v="25"/>
    <n v="575"/>
    <m/>
  </r>
  <r>
    <s v="MSC CALYPSO"/>
    <s v="Rotterdam"/>
    <d v="2024-11-08T20:08:00"/>
    <x v="103"/>
    <x v="2"/>
    <s v="MAERSK"/>
    <s v="HASU4091047"/>
    <s v="SIMEI LELYSTAD"/>
    <d v="2024-11-10T03:00:00"/>
    <d v="2024-11-10T06:00:00"/>
    <x v="1474"/>
    <d v="2024-11-10T06:10:00"/>
    <x v="0"/>
    <s v="NO"/>
    <n v="0"/>
    <n v="45"/>
    <x v="10"/>
    <d v="2024-11-10T06:00:00"/>
    <d v="1899-12-31T06:52:00"/>
    <n v="30.866666666697711"/>
    <x v="0"/>
    <x v="6"/>
    <n v="3"/>
    <s v="SI"/>
    <d v="1899-12-31T09:52:00"/>
    <n v="33.866666666697711"/>
    <d v="1899-12-30T00:00:00"/>
    <s v="SI"/>
    <n v="0"/>
    <d v="1899-12-31T10:02:00"/>
    <n v="34.03333333338378"/>
    <x v="0"/>
    <d v="1899-12-30T06:00:00"/>
    <s v="NO"/>
    <s v="HASU4091047"/>
    <s v="OM TRANSPORT"/>
    <n v="550"/>
    <e v="#N/A"/>
    <n v="50"/>
    <n v="0"/>
    <n v="7"/>
    <s v="SUNDAY"/>
    <s v="OM TRANSPORTSUNDAY"/>
    <n v="550"/>
    <n v="25"/>
    <n v="575"/>
    <m/>
  </r>
  <r>
    <s v="MSC CALYPSO"/>
    <s v="Rotterdam"/>
    <d v="2024-11-08T20:08:00"/>
    <x v="103"/>
    <x v="2"/>
    <s v="MAERSK"/>
    <s v="MRKU2296214"/>
    <s v="SIMEI LELYSTAD"/>
    <d v="2024-11-10T03:00:00"/>
    <d v="2024-11-10T23:58:00"/>
    <x v="1475"/>
    <d v="2024-11-11T00:10:00"/>
    <x v="0"/>
    <s v="NO"/>
    <n v="0"/>
    <n v="45"/>
    <x v="10"/>
    <d v="2024-11-10T23:58:00"/>
    <d v="1899-12-31T06:52:00"/>
    <n v="30.866666666697711"/>
    <x v="0"/>
    <x v="21"/>
    <n v="21.999999999941792"/>
    <s v="SI"/>
    <d v="1900-01-01T04:52:00"/>
    <n v="52.866666666639503"/>
    <d v="1899-12-30T00:00:00"/>
    <s v="SI"/>
    <n v="0"/>
    <d v="1900-01-01T04:02:00"/>
    <n v="52.03333333338378"/>
    <x v="1"/>
    <d v="1899-12-30T01:00:00"/>
    <s v="NIGHT"/>
    <s v="MRKU2296214"/>
    <s v="OM TRANSPORT"/>
    <n v="475"/>
    <e v="#N/A"/>
    <n v="50"/>
    <n v="0"/>
    <n v="1"/>
    <s v="NIGHT"/>
    <s v="OM TRANSPORTNIGHT"/>
    <n v="475"/>
    <n v="25"/>
    <n v="500"/>
    <m/>
  </r>
  <r>
    <s v="MSC CALYPSO"/>
    <s v="Rotterdam"/>
    <d v="2024-11-08T20:08:00"/>
    <x v="103"/>
    <x v="2"/>
    <s v="MAERSK"/>
    <s v="MRKU4311880"/>
    <s v="SIMEI LELYSTAD"/>
    <d v="2024-11-10T03:00:00"/>
    <d v="2024-11-10T16:00:00"/>
    <x v="1476"/>
    <d v="2024-11-10T16:10:00"/>
    <x v="0"/>
    <s v="NO"/>
    <n v="0"/>
    <n v="45"/>
    <x v="10"/>
    <d v="2024-11-10T16:00:00"/>
    <d v="1899-12-31T06:52:00"/>
    <n v="30.866666666697711"/>
    <x v="0"/>
    <x v="13"/>
    <n v="12.999999999941792"/>
    <s v="SI"/>
    <d v="1899-12-31T19:52:00"/>
    <n v="43.866666666639503"/>
    <d v="1899-12-30T00:00:00"/>
    <s v="SI"/>
    <n v="0"/>
    <d v="1899-12-31T20:02:00"/>
    <n v="44.033333333325572"/>
    <x v="0"/>
    <d v="1899-12-30T16:00:00"/>
    <s v="NO"/>
    <s v="MRKU4311880"/>
    <s v="OM TRANSPORT"/>
    <n v="550"/>
    <e v="#N/A"/>
    <n v="50"/>
    <n v="0"/>
    <n v="7"/>
    <s v="SUNDAY"/>
    <s v="OM TRANSPORTSUNDAY"/>
    <n v="550"/>
    <n v="25"/>
    <n v="575"/>
    <m/>
  </r>
  <r>
    <s v="MSC CALYPSO"/>
    <s v="Rotterdam"/>
    <d v="2024-11-08T20:08:00"/>
    <x v="103"/>
    <x v="3"/>
    <s v="MAERSK"/>
    <s v="MRKU5293353"/>
    <s v="SIMEI LELYSTAD"/>
    <d v="2024-11-10T03:00:00"/>
    <d v="2024-11-10T20:25:00"/>
    <x v="1477"/>
    <d v="2024-11-10T20:35:00"/>
    <x v="0"/>
    <s v="NO"/>
    <n v="1"/>
    <n v="45"/>
    <x v="10"/>
    <d v="2024-11-10T20:25:00"/>
    <d v="1899-12-31T06:52:00"/>
    <n v="30.866666666697711"/>
    <x v="0"/>
    <x v="52"/>
    <n v="18.999999999941792"/>
    <s v="SI"/>
    <d v="1900-01-01T01:52:00"/>
    <n v="49.866666666639503"/>
    <d v="1899-12-30T00:00:00"/>
    <s v="SI"/>
    <n v="0"/>
    <d v="1900-01-01T00:27:00"/>
    <n v="48.450000000069849"/>
    <x v="1"/>
    <d v="1899-12-30T22:00:00"/>
    <s v="NIGHT"/>
    <s v="MRKU5293353"/>
    <s v="MSI"/>
    <n v="530"/>
    <e v="#N/A"/>
    <n v="50"/>
    <n v="50"/>
    <n v="7"/>
    <s v="NIGHT"/>
    <s v="MSINIGHT"/>
    <n v="580"/>
    <n v="25"/>
    <n v="605"/>
    <m/>
  </r>
  <r>
    <s v="MSC CALYPSO"/>
    <s v="Rotterdam"/>
    <d v="2024-11-08T20:08:00"/>
    <x v="103"/>
    <x v="3"/>
    <s v="MAERSK"/>
    <s v="MRKU5427067"/>
    <s v="SIMEI LELYSTAD"/>
    <d v="2024-11-10T03:00:00"/>
    <d v="2024-11-10T13:52:00"/>
    <x v="1476"/>
    <d v="2024-11-10T15:08:00"/>
    <x v="0"/>
    <s v="NO"/>
    <n v="0"/>
    <n v="45"/>
    <x v="10"/>
    <d v="2024-11-10T13:52:00"/>
    <d v="1899-12-31T06:52:00"/>
    <n v="30.866666666697711"/>
    <x v="0"/>
    <x v="13"/>
    <n v="12.999999999941792"/>
    <s v="SI"/>
    <d v="1899-12-31T19:52:00"/>
    <n v="43.866666666639503"/>
    <d v="1899-12-30T00:00:00"/>
    <s v="SI"/>
    <n v="0"/>
    <d v="1899-12-31T19:00:00"/>
    <n v="43.000000000116415"/>
    <x v="0"/>
    <d v="1899-12-30T16:00:00"/>
    <s v="NO"/>
    <s v="MRKU5427067"/>
    <s v="MSI"/>
    <n v="500"/>
    <e v="#N/A"/>
    <n v="50"/>
    <n v="0"/>
    <n v="7"/>
    <s v="SUNDAY"/>
    <s v="MSISUNDAY"/>
    <n v="500"/>
    <n v="25"/>
    <n v="525"/>
    <m/>
  </r>
  <r>
    <s v="MSC CALYPSO"/>
    <s v="Rotterdam"/>
    <d v="2024-11-08T20:08:00"/>
    <x v="103"/>
    <x v="3"/>
    <s v="MAERSK"/>
    <s v="MRKU5720882"/>
    <s v="LELYSTAD"/>
    <d v="2024-11-09T18:00:00"/>
    <d v="2024-11-09T20:59:00"/>
    <x v="1478"/>
    <d v="2024-11-09T21:50:00"/>
    <x v="0"/>
    <s v="NO"/>
    <n v="0"/>
    <n v="45"/>
    <x v="10"/>
    <d v="2024-11-09T20:59:00"/>
    <d v="1899-12-30T21:52:00"/>
    <n v="21.866666666697711"/>
    <x v="0"/>
    <x v="1"/>
    <n v="0"/>
    <s v="SI"/>
    <d v="1899-12-30T21:52:00"/>
    <n v="21.866666666697711"/>
    <d v="1899-12-30T02:59:00"/>
    <s v="NO"/>
    <n v="2.9833333332790062"/>
    <d v="1899-12-31T01:42:00"/>
    <n v="25.699999999953434"/>
    <x v="0"/>
    <d v="1899-12-30T18:00:00"/>
    <s v="NO"/>
    <s v="MRKU5720882"/>
    <s v="MSI"/>
    <n v="500"/>
    <e v="#N/A"/>
    <n v="50"/>
    <n v="0"/>
    <n v="6"/>
    <s v="SATURDAY"/>
    <s v="MSISATURDAY"/>
    <n v="500"/>
    <n v="25"/>
    <n v="525"/>
    <m/>
  </r>
  <r>
    <s v="MSC CALYPSO"/>
    <s v="Rotterdam"/>
    <d v="2024-11-08T20:08:00"/>
    <x v="103"/>
    <x v="3"/>
    <s v="MAERSK"/>
    <s v="MRKU5921130"/>
    <s v="LELYSTAD"/>
    <d v="2024-11-09T20:00:00"/>
    <d v="2024-11-10T02:42:00"/>
    <x v="1479"/>
    <d v="2024-11-10T03:00:00"/>
    <x v="0"/>
    <s v="NO"/>
    <n v="0"/>
    <n v="45"/>
    <x v="10"/>
    <d v="2024-11-10T02:42:00"/>
    <d v="1899-12-30T23:52:00"/>
    <n v="23.866666666755918"/>
    <x v="0"/>
    <x v="1"/>
    <n v="0"/>
    <s v="SI"/>
    <d v="1899-12-30T23:52:00"/>
    <n v="23.866666666755918"/>
    <d v="1899-12-30T06:42:00"/>
    <s v="NO"/>
    <n v="6.7000000000116415"/>
    <d v="1899-12-31T06:52:00"/>
    <n v="30.866666666697711"/>
    <x v="0"/>
    <d v="1899-12-30T20:00:00"/>
    <s v="NIGHT"/>
    <s v="MRKU5921130"/>
    <s v="MSI"/>
    <n v="530"/>
    <e v="#N/A"/>
    <n v="50"/>
    <n v="0"/>
    <n v="6"/>
    <s v="NIGHT"/>
    <s v="MSINIGHT"/>
    <n v="530"/>
    <n v="25"/>
    <n v="555"/>
    <m/>
  </r>
  <r>
    <s v="MSC CALYPSO"/>
    <s v="Rotterdam"/>
    <d v="2024-11-08T20:08:00"/>
    <x v="103"/>
    <x v="3"/>
    <s v="MAERSK"/>
    <s v="MRKU6317932"/>
    <s v="SIMEI LELYSTAD"/>
    <d v="2024-11-10T03:00:00"/>
    <d v="2024-11-10T17:39:00"/>
    <x v="1480"/>
    <d v="2024-11-10T17:45:00"/>
    <x v="0"/>
    <s v="NO"/>
    <n v="0"/>
    <n v="45"/>
    <x v="10"/>
    <d v="2024-11-10T17:39:00"/>
    <d v="1899-12-31T06:52:00"/>
    <n v="30.866666666697711"/>
    <x v="0"/>
    <x v="31"/>
    <n v="15"/>
    <s v="SI"/>
    <d v="1899-12-31T21:52:00"/>
    <n v="45.866666666697711"/>
    <d v="1899-12-30T00:00:00"/>
    <s v="SI"/>
    <n v="0"/>
    <d v="1899-12-31T21:37:00"/>
    <n v="45.616666666755918"/>
    <x v="0"/>
    <d v="1899-12-30T18:00:00"/>
    <s v="NO"/>
    <s v="MRKU6317932"/>
    <s v="MSI"/>
    <n v="500"/>
    <e v="#N/A"/>
    <n v="50"/>
    <n v="0"/>
    <n v="7"/>
    <s v="SUNDAY"/>
    <s v="MSISUNDAY"/>
    <n v="500"/>
    <n v="25"/>
    <n v="525"/>
    <m/>
  </r>
  <r>
    <s v="MSC CALYPSO"/>
    <s v="Rotterdam"/>
    <d v="2024-11-08T20:08:00"/>
    <x v="103"/>
    <x v="1"/>
    <s v="MAERSK"/>
    <s v="MRKU6478860"/>
    <s v="SIMEI LELYSTAD"/>
    <d v="2024-11-10T03:00:00"/>
    <d v="2024-11-10T13:47:00"/>
    <x v="1480"/>
    <d v="2024-11-10T17:05:00"/>
    <x v="0"/>
    <s v="NO"/>
    <n v="0"/>
    <n v="45"/>
    <x v="10"/>
    <d v="2024-11-10T13:47:00"/>
    <d v="1899-12-31T06:52:00"/>
    <n v="30.866666666697711"/>
    <x v="0"/>
    <x v="31"/>
    <n v="15"/>
    <s v="SI"/>
    <d v="1899-12-31T21:52:00"/>
    <n v="45.866666666697711"/>
    <d v="1899-12-30T00:00:00"/>
    <s v="SI"/>
    <n v="0"/>
    <d v="1899-12-31T20:57:00"/>
    <n v="44.950000000011642"/>
    <x v="0"/>
    <d v="1899-12-30T18:00:00"/>
    <s v="NO"/>
    <s v="MRKU6478860"/>
    <s v="LOGIX"/>
    <n v="530"/>
    <e v="#N/A"/>
    <n v="50"/>
    <n v="0"/>
    <n v="7"/>
    <s v="SUNDAY"/>
    <s v="LOGIXSUNDAY"/>
    <n v="530"/>
    <n v="25"/>
    <n v="555"/>
    <m/>
  </r>
  <r>
    <s v="MSC CALYPSO"/>
    <s v="Rotterdam"/>
    <d v="2024-11-08T20:08:00"/>
    <x v="103"/>
    <x v="1"/>
    <s v="MAERSK"/>
    <s v="MRSU3600941"/>
    <s v="SIMEI LELYSTAD"/>
    <d v="2024-11-10T03:00:00"/>
    <d v="2024-11-10T14:00:00"/>
    <x v="1481"/>
    <d v="2024-11-10T14:18:00"/>
    <x v="0"/>
    <s v="NO"/>
    <n v="0"/>
    <n v="45"/>
    <x v="10"/>
    <d v="2024-11-10T14:00:00"/>
    <d v="1899-12-31T06:52:00"/>
    <n v="30.866666666697711"/>
    <x v="0"/>
    <x v="17"/>
    <n v="11.000000000058208"/>
    <s v="SI"/>
    <d v="1899-12-31T17:52:00"/>
    <n v="41.866666666755918"/>
    <d v="1899-12-30T00:00:00"/>
    <s v="SI"/>
    <n v="0"/>
    <d v="1899-12-31T18:10:00"/>
    <n v="42.166666666686069"/>
    <x v="0"/>
    <d v="1899-12-30T14:00:00"/>
    <s v="NO"/>
    <s v="MRSU3600941"/>
    <s v="LOGIX"/>
    <n v="530"/>
    <e v="#N/A"/>
    <n v="50"/>
    <n v="0"/>
    <n v="7"/>
    <s v="SUNDAY"/>
    <s v="LOGIXSUNDAY"/>
    <n v="530"/>
    <n v="25"/>
    <n v="555"/>
    <m/>
  </r>
  <r>
    <s v="MSC CALYPSO"/>
    <s v="Rotterdam"/>
    <d v="2024-11-08T20:08:00"/>
    <x v="103"/>
    <x v="3"/>
    <s v="MAERSK"/>
    <s v="MRSU5319487"/>
    <s v="SIMEI LELYSTAD"/>
    <d v="2024-11-10T03:00:00"/>
    <d v="2024-11-10T09:47:00"/>
    <x v="1482"/>
    <d v="2024-11-10T10:45:00"/>
    <x v="0"/>
    <s v="NO"/>
    <n v="0"/>
    <n v="45"/>
    <x v="10"/>
    <d v="2024-11-10T09:47:00"/>
    <d v="1899-12-31T06:52:00"/>
    <n v="30.866666666697711"/>
    <x v="0"/>
    <x v="15"/>
    <n v="6.9999999999417923"/>
    <s v="SI"/>
    <d v="1899-12-31T13:52:00"/>
    <n v="37.866666666639503"/>
    <d v="1899-12-30T00:00:00"/>
    <s v="SI"/>
    <n v="0"/>
    <d v="1899-12-31T14:37:00"/>
    <n v="38.616666666639503"/>
    <x v="0"/>
    <d v="1899-12-30T10:00:00"/>
    <s v="NO"/>
    <s v="MRSU5319487"/>
    <s v="MSI"/>
    <n v="500"/>
    <e v="#N/A"/>
    <n v="50"/>
    <n v="0"/>
    <n v="7"/>
    <s v="SUNDAY"/>
    <s v="MSISUNDAY"/>
    <n v="500"/>
    <n v="25"/>
    <n v="525"/>
    <m/>
  </r>
  <r>
    <s v="MSC CALYPSO"/>
    <s v="Rotterdam"/>
    <d v="2024-11-08T20:08:00"/>
    <x v="103"/>
    <x v="3"/>
    <s v="MAERSK"/>
    <s v="MRSU6477888"/>
    <s v="SIMEI LELYSTAD"/>
    <d v="2024-11-10T03:00:00"/>
    <d v="2024-11-10T05:55:00"/>
    <x v="1474"/>
    <d v="2024-11-10T06:10:00"/>
    <x v="0"/>
    <s v="NO"/>
    <n v="0"/>
    <n v="45"/>
    <x v="10"/>
    <d v="2024-11-10T05:55:00"/>
    <d v="1899-12-31T06:52:00"/>
    <n v="30.866666666697711"/>
    <x v="0"/>
    <x v="6"/>
    <n v="3"/>
    <s v="SI"/>
    <d v="1899-12-31T09:52:00"/>
    <n v="33.866666666697711"/>
    <d v="1899-12-30T00:00:00"/>
    <s v="SI"/>
    <n v="0"/>
    <d v="1899-12-31T10:02:00"/>
    <n v="34.03333333338378"/>
    <x v="0"/>
    <d v="1899-12-30T06:00:00"/>
    <s v="NO"/>
    <s v="MRSU6477888"/>
    <s v="MSI"/>
    <n v="500"/>
    <e v="#N/A"/>
    <n v="50"/>
    <n v="0"/>
    <n v="7"/>
    <s v="SUNDAY"/>
    <s v="MSISUNDAY"/>
    <n v="500"/>
    <n v="25"/>
    <n v="525"/>
    <m/>
  </r>
  <r>
    <s v="MSC CALYPSO"/>
    <s v="Rotterdam"/>
    <d v="2024-11-08T20:08:00"/>
    <x v="103"/>
    <x v="3"/>
    <s v="MAERSK"/>
    <s v="MSKU0216839"/>
    <s v="SIMEI LELYSTAD"/>
    <d v="2024-11-10T03:00:00"/>
    <d v="2024-11-10T12:55:00"/>
    <x v="1481"/>
    <d v="2024-11-10T13:40:00"/>
    <x v="0"/>
    <s v="NO"/>
    <n v="0"/>
    <n v="45"/>
    <x v="10"/>
    <d v="2024-11-10T12:55:00"/>
    <d v="1899-12-31T06:52:00"/>
    <n v="30.866666666697711"/>
    <x v="0"/>
    <x v="17"/>
    <n v="11.000000000058208"/>
    <s v="SI"/>
    <d v="1899-12-31T17:52:00"/>
    <n v="41.866666666755918"/>
    <d v="1899-12-30T00:00:00"/>
    <s v="SI"/>
    <n v="0"/>
    <d v="1899-12-31T17:32:00"/>
    <n v="41.53333333338378"/>
    <x v="0"/>
    <d v="1899-12-30T14:00:00"/>
    <s v="NO"/>
    <s v="MSKU0216839"/>
    <s v="MSI"/>
    <n v="500"/>
    <e v="#N/A"/>
    <n v="50"/>
    <n v="0"/>
    <n v="7"/>
    <s v="SUNDAY"/>
    <s v="MSISUNDAY"/>
    <n v="500"/>
    <n v="25"/>
    <n v="525"/>
    <m/>
  </r>
  <r>
    <s v="MSC CALYPSO"/>
    <s v="Rotterdam"/>
    <d v="2024-11-08T20:08:00"/>
    <x v="103"/>
    <x v="1"/>
    <s v="MAERSK"/>
    <s v="MSKU1130004"/>
    <s v="SIMEI LELYSTAD"/>
    <d v="2024-11-10T03:00:00"/>
    <d v="2024-11-10T22:10:00"/>
    <x v="1483"/>
    <d v="2024-11-10T22:15:00"/>
    <x v="0"/>
    <s v="NO"/>
    <n v="0"/>
    <n v="45"/>
    <x v="10"/>
    <d v="2024-11-10T22:10:00"/>
    <d v="1899-12-31T06:52:00"/>
    <n v="30.866666666697711"/>
    <x v="0"/>
    <x v="4"/>
    <n v="17.000000000058208"/>
    <s v="SI"/>
    <d v="1899-12-31T23:52:00"/>
    <n v="47.866666666755918"/>
    <d v="1899-12-30T02:10:00"/>
    <s v="NO"/>
    <n v="2.1666666665696539"/>
    <d v="1900-01-01T02:07:00"/>
    <n v="50.116666666755918"/>
    <x v="1"/>
    <d v="1899-12-30T20:00:00"/>
    <s v="NIGHT"/>
    <s v="MSKU1130004"/>
    <s v="LOGIX"/>
    <n v="530"/>
    <e v="#N/A"/>
    <n v="50"/>
    <n v="0"/>
    <n v="7"/>
    <s v="NIGHT"/>
    <s v="LOGIXNIGHT"/>
    <n v="530"/>
    <n v="25"/>
    <n v="555"/>
    <m/>
  </r>
  <r>
    <s v="MSC CALYPSO"/>
    <s v="Rotterdam"/>
    <d v="2024-11-08T20:08:00"/>
    <x v="103"/>
    <x v="3"/>
    <s v="MAERSK"/>
    <s v="MSKU1157685"/>
    <s v="SIMEI LELYSTAD"/>
    <d v="2024-11-10T03:00:00"/>
    <d v="2024-11-10T10:54:00"/>
    <x v="1473"/>
    <d v="2024-11-10T12:10:00"/>
    <x v="0"/>
    <s v="NO"/>
    <n v="0"/>
    <n v="45"/>
    <x v="10"/>
    <d v="2024-11-10T10:54:00"/>
    <d v="1899-12-31T06:52:00"/>
    <n v="30.866666666697711"/>
    <x v="0"/>
    <x v="19"/>
    <n v="9"/>
    <s v="SI"/>
    <d v="1899-12-31T15:52:00"/>
    <n v="39.866666666697711"/>
    <d v="1899-12-30T00:00:00"/>
    <s v="SI"/>
    <n v="0"/>
    <d v="1899-12-31T16:02:00"/>
    <n v="40.03333333338378"/>
    <x v="0"/>
    <d v="1899-12-30T12:00:00"/>
    <s v="NO"/>
    <s v="MSKU1157685"/>
    <s v="MSI"/>
    <n v="500"/>
    <e v="#N/A"/>
    <n v="50"/>
    <n v="0"/>
    <n v="7"/>
    <s v="SUNDAY"/>
    <s v="MSISUNDAY"/>
    <n v="500"/>
    <n v="25"/>
    <n v="525"/>
    <m/>
  </r>
  <r>
    <s v="MSC CALYPSO"/>
    <s v="Rotterdam"/>
    <d v="2024-11-08T20:08:00"/>
    <x v="103"/>
    <x v="3"/>
    <s v="MAERSK"/>
    <s v="MSKU1349008"/>
    <s v="LELYSTAD"/>
    <d v="2024-11-09T22:00:00"/>
    <d v="2024-11-09T22:05:00"/>
    <x v="1484"/>
    <d v="2024-11-09T22:05:00"/>
    <x v="0"/>
    <s v="NO"/>
    <n v="0"/>
    <n v="45"/>
    <x v="10"/>
    <d v="2024-11-09T22:05:00"/>
    <d v="1899-12-31T01:52:00"/>
    <n v="25.866666666639503"/>
    <x v="0"/>
    <x v="1"/>
    <n v="0"/>
    <s v="SI"/>
    <d v="1899-12-31T01:52:00"/>
    <n v="25.866666666639503"/>
    <d v="1899-12-30T00:05:00"/>
    <s v="SI"/>
    <n v="8.3333333430346102E-2"/>
    <d v="1899-12-31T01:57:00"/>
    <n v="25.950000000069849"/>
    <x v="0"/>
    <d v="1899-12-30T22:00:00"/>
    <s v="NIGHT"/>
    <s v="MSKU1349008"/>
    <s v="MSI"/>
    <n v="530"/>
    <e v="#N/A"/>
    <n v="50"/>
    <n v="0"/>
    <n v="6"/>
    <s v="NIGHT"/>
    <s v="MSINIGHT"/>
    <n v="530"/>
    <n v="25"/>
    <n v="655"/>
    <n v="100"/>
  </r>
  <r>
    <s v="MSC CALYPSO"/>
    <s v="Rotterdam"/>
    <d v="2024-11-08T20:08:00"/>
    <x v="103"/>
    <x v="3"/>
    <s v="MAERSK"/>
    <s v="MSKU1697770"/>
    <s v="SIMEI LELYSTAD"/>
    <d v="2024-11-10T03:00:00"/>
    <d v="2024-11-10T19:27:00"/>
    <x v="1483"/>
    <d v="2024-11-10T20:00:00"/>
    <x v="0"/>
    <s v="NO"/>
    <n v="0"/>
    <n v="45"/>
    <x v="10"/>
    <d v="2024-11-10T19:27:00"/>
    <d v="1899-12-31T06:52:00"/>
    <n v="30.866666666697711"/>
    <x v="0"/>
    <x v="4"/>
    <n v="17.000000000058208"/>
    <s v="SI"/>
    <d v="1899-12-31T23:52:00"/>
    <n v="47.866666666755918"/>
    <d v="1899-12-30T00:00:00"/>
    <s v="SI"/>
    <n v="0"/>
    <d v="1899-12-31T23:52:00"/>
    <n v="47.866666666755918"/>
    <x v="0"/>
    <d v="1899-12-30T20:00:00"/>
    <s v="NIGHT"/>
    <s v="MSKU1697770"/>
    <s v="MSI"/>
    <n v="530"/>
    <e v="#N/A"/>
    <n v="50"/>
    <n v="0"/>
    <n v="7"/>
    <s v="NIGHT"/>
    <s v="MSINIGHT"/>
    <n v="530"/>
    <n v="25"/>
    <n v="555"/>
    <m/>
  </r>
  <r>
    <s v="MSC CALYPSO"/>
    <s v="Rotterdam"/>
    <d v="2024-11-08T20:08:00"/>
    <x v="103"/>
    <x v="2"/>
    <s v="MAERSK"/>
    <s v="SUDU6714560"/>
    <s v="SIMEI LELYSTAD"/>
    <d v="2024-11-10T03:00:00"/>
    <d v="2024-11-10T22:55:00"/>
    <x v="1485"/>
    <d v="2024-11-10T23:00:00"/>
    <x v="0"/>
    <s v="NO"/>
    <n v="0"/>
    <n v="45"/>
    <x v="10"/>
    <d v="2024-11-10T22:55:00"/>
    <d v="1899-12-31T06:52:00"/>
    <n v="30.866666666697711"/>
    <x v="0"/>
    <x v="26"/>
    <n v="24.999999999941792"/>
    <s v="NO"/>
    <d v="1900-01-01T07:52:00"/>
    <n v="55.866666666639503"/>
    <d v="1899-12-30T00:00:00"/>
    <s v="SI"/>
    <n v="0"/>
    <d v="1900-01-01T02:52:00"/>
    <n v="50.866666666755918"/>
    <x v="1"/>
    <d v="1899-12-30T04:00:00"/>
    <s v="NIGHT"/>
    <s v="SUDU6714560"/>
    <s v="OM TRANSPORT"/>
    <n v="475"/>
    <e v="#N/A"/>
    <n v="50"/>
    <n v="0"/>
    <n v="1"/>
    <s v="NIGHT"/>
    <s v="OM TRANSPORTNIGHT"/>
    <n v="475"/>
    <n v="25"/>
    <n v="550"/>
    <n v="50"/>
  </r>
  <r>
    <s v="MSC CALYPSO"/>
    <s v="Rotterdam"/>
    <d v="2024-11-08T20:08:00"/>
    <x v="103"/>
    <x v="3"/>
    <s v="MAERSK"/>
    <s v="TCKU6617109"/>
    <s v="SIMEI LELYSTAD"/>
    <d v="2024-11-10T03:00:00"/>
    <d v="2024-11-10T07:57:00"/>
    <x v="1486"/>
    <d v="2024-11-10T08:10:00"/>
    <x v="0"/>
    <s v="NO"/>
    <n v="0"/>
    <n v="45"/>
    <x v="10"/>
    <d v="2024-11-10T07:57:00"/>
    <d v="1899-12-31T06:52:00"/>
    <n v="30.866666666697711"/>
    <x v="0"/>
    <x v="22"/>
    <n v="5.0000000000582077"/>
    <s v="SI"/>
    <d v="1899-12-31T11:52:00"/>
    <n v="35.866666666755918"/>
    <d v="1899-12-30T00:00:00"/>
    <s v="SI"/>
    <n v="0"/>
    <d v="1899-12-31T12:02:00"/>
    <n v="36.033333333441988"/>
    <x v="0"/>
    <d v="1899-12-30T08:00:00"/>
    <s v="NO"/>
    <s v="TCKU6617109"/>
    <s v="MSI"/>
    <n v="500"/>
    <e v="#N/A"/>
    <n v="50"/>
    <n v="0"/>
    <n v="7"/>
    <s v="SUNDAY"/>
    <s v="MSISUNDAY"/>
    <n v="500"/>
    <n v="25"/>
    <n v="525"/>
    <m/>
  </r>
  <r>
    <s v="MSC CALYPSO"/>
    <s v="Rotterdam"/>
    <d v="2024-11-08T20:08:00"/>
    <x v="103"/>
    <x v="3"/>
    <s v="MAERSK"/>
    <s v="TCKU6775188"/>
    <s v="LELYSTAD"/>
    <d v="2024-11-10T03:00:00"/>
    <d v="2024-11-09T19:46:00"/>
    <x v="1487"/>
    <d v="2024-11-09T20:00:00"/>
    <x v="0"/>
    <s v="NO"/>
    <n v="0"/>
    <n v="45"/>
    <x v="10"/>
    <d v="2024-11-09T19:46:00"/>
    <d v="1899-12-31T06:52:00"/>
    <n v="30.866666666697711"/>
    <x v="0"/>
    <x v="18"/>
    <n v="0.99999999994179234"/>
    <s v="SI"/>
    <d v="1899-12-31T07:52:00"/>
    <n v="31.866666666639503"/>
    <d v="1899-12-30T00:00:00"/>
    <s v="SI"/>
    <n v="0"/>
    <d v="1899-12-30T23:52:00"/>
    <n v="23.866666666755918"/>
    <x v="0"/>
    <d v="1899-12-30T04:00:00"/>
    <s v="NIGHT"/>
    <s v="TCKU6775188"/>
    <s v="MSI"/>
    <n v="530"/>
    <e v="#N/A"/>
    <n v="50"/>
    <n v="0"/>
    <n v="7"/>
    <s v="NIGHT"/>
    <s v="MSINIGHT"/>
    <n v="530"/>
    <n v="25"/>
    <n v="555"/>
    <m/>
  </r>
  <r>
    <s v="MSC CALYPSO"/>
    <s v="Rotterdam"/>
    <d v="2024-11-08T20:08:00"/>
    <x v="103"/>
    <x v="1"/>
    <s v="MAERSK"/>
    <s v="TRHU4648460"/>
    <s v="SIMEI LELYSTAD"/>
    <d v="2024-11-10T03:00:00"/>
    <d v="2024-11-10T07:57:00"/>
    <x v="1486"/>
    <d v="2024-11-10T08:20:00"/>
    <x v="0"/>
    <s v="NO"/>
    <n v="0"/>
    <n v="45"/>
    <x v="10"/>
    <d v="2024-11-10T07:57:00"/>
    <d v="1899-12-31T06:52:00"/>
    <n v="30.866666666697711"/>
    <x v="0"/>
    <x v="22"/>
    <n v="5.0000000000582077"/>
    <s v="SI"/>
    <d v="1899-12-31T11:52:00"/>
    <n v="35.866666666755918"/>
    <d v="1899-12-30T00:00:00"/>
    <s v="SI"/>
    <n v="0"/>
    <d v="1899-12-31T12:12:00"/>
    <n v="36.199999999953434"/>
    <x v="0"/>
    <d v="1899-12-30T08:00:00"/>
    <s v="NO"/>
    <s v="TRHU4648460"/>
    <s v="LOGIX"/>
    <n v="530"/>
    <e v="#N/A"/>
    <n v="50"/>
    <n v="0"/>
    <n v="7"/>
    <s v="SUNDAY"/>
    <s v="LOGIXSUNDAY"/>
    <n v="530"/>
    <n v="25"/>
    <n v="555"/>
    <m/>
  </r>
  <r>
    <s v="MSC CALYPSO"/>
    <s v="Rotterdam"/>
    <d v="2024-11-08T20:08:00"/>
    <x v="103"/>
    <x v="2"/>
    <s v="MAERSK"/>
    <s v="TRHU4964473"/>
    <s v="SIMEI LELYSTAD"/>
    <d v="2024-11-10T03:00:00"/>
    <d v="2024-11-10T09:24:00"/>
    <x v="1482"/>
    <d v="2024-11-10T10:15:00"/>
    <x v="0"/>
    <s v="NO"/>
    <n v="0"/>
    <n v="45"/>
    <x v="10"/>
    <d v="2024-11-10T09:24:00"/>
    <d v="1899-12-31T06:52:00"/>
    <n v="30.866666666697711"/>
    <x v="0"/>
    <x v="15"/>
    <n v="6.9999999999417923"/>
    <s v="SI"/>
    <d v="1899-12-31T13:52:00"/>
    <n v="37.866666666639503"/>
    <d v="1899-12-30T00:00:00"/>
    <s v="SI"/>
    <n v="0"/>
    <d v="1899-12-31T14:07:00"/>
    <n v="38.116666666755918"/>
    <x v="0"/>
    <d v="1899-12-30T10:00:00"/>
    <s v="NO"/>
    <s v="TRHU4964473"/>
    <s v="OM TRANSPORT"/>
    <n v="550"/>
    <e v="#N/A"/>
    <n v="50"/>
    <n v="0"/>
    <n v="7"/>
    <s v="SUNDAY"/>
    <s v="OM TRANSPORTSUNDAY"/>
    <n v="550"/>
    <n v="25"/>
    <n v="575"/>
    <m/>
  </r>
  <r>
    <s v="MSC CALYPSO"/>
    <s v="Rotterdam"/>
    <d v="2024-11-08T20:08:00"/>
    <x v="103"/>
    <x v="3"/>
    <s v="MAERSK"/>
    <s v="TRHU8171098"/>
    <s v="LELYSTAD"/>
    <d v="2024-11-10T01:00:00"/>
    <d v="2024-11-10T01:05:00"/>
    <x v="1488"/>
    <d v="2024-11-10T02:40:00"/>
    <x v="0"/>
    <s v="NO"/>
    <n v="0"/>
    <n v="45"/>
    <x v="10"/>
    <d v="2024-11-10T01:05:00"/>
    <d v="1899-12-31T04:52:00"/>
    <n v="28.866666666639503"/>
    <x v="0"/>
    <x v="1"/>
    <n v="0"/>
    <s v="SI"/>
    <d v="1899-12-31T04:52:00"/>
    <n v="28.866666666639503"/>
    <d v="1899-12-30T00:05:00"/>
    <s v="SI"/>
    <n v="8.3333333430346102E-2"/>
    <d v="1899-12-31T06:32:00"/>
    <n v="30.533333333325572"/>
    <x v="0"/>
    <d v="1899-12-30T01:00:00"/>
    <s v="NIGHT"/>
    <s v="TRHU8171098"/>
    <s v="MSI"/>
    <n v="530"/>
    <e v="#N/A"/>
    <n v="50"/>
    <n v="0"/>
    <n v="7"/>
    <s v="NIGHT"/>
    <s v="MSINIGHT"/>
    <n v="530"/>
    <n v="25"/>
    <n v="555"/>
    <m/>
  </r>
  <r>
    <s v="MUNICH MAERSK"/>
    <s v="Rotterdam"/>
    <d v="2024-11-10T09:02:00"/>
    <x v="104"/>
    <x v="0"/>
    <s v="MAERSK"/>
    <s v="CAAU7046234"/>
    <s v="SIMEI LELYSTAD"/>
    <d v="2024-11-11T20:00:00"/>
    <d v="2024-11-13T03:13:00"/>
    <x v="1489"/>
    <d v="2024-11-13T02:45:00"/>
    <x v="1"/>
    <s v="NO"/>
    <n v="0"/>
    <n v="46"/>
    <x v="10"/>
    <d v="2024-11-13T03:13:00"/>
    <d v="1899-12-31T10:58:00"/>
    <n v="34.966666666790843"/>
    <x v="0"/>
    <x v="47"/>
    <n v="27.999999999941792"/>
    <s v="NO"/>
    <d v="1900-01-01T14:58:00"/>
    <n v="62.966666666732635"/>
    <d v="1899-12-30T03:13:00"/>
    <s v="NO"/>
    <n v="3.2166666666744277"/>
    <d v="1900-01-01T17:43:00"/>
    <n v="65.716666666790843"/>
    <x v="1"/>
    <d v="1899-12-30T00:00:00"/>
    <s v="NIGHT"/>
    <s v="CAAU7046234"/>
    <s v="CTU FLEVOKUST BV"/>
    <n v="380"/>
    <e v="#N/A"/>
    <n v="35"/>
    <n v="0"/>
    <n v="3"/>
    <s v="NIGHT"/>
    <s v="CTU FLEVOKUST BVNIGHT"/>
    <n v="380"/>
    <n v="0"/>
    <n v="380"/>
    <m/>
  </r>
  <r>
    <s v="MUNICH MAERSK"/>
    <s v="Rotterdam"/>
    <d v="2024-11-10T09:02:00"/>
    <x v="104"/>
    <x v="3"/>
    <s v="MAERSK"/>
    <s v="CAAU7215231"/>
    <s v="SIMEI LELYSTAD"/>
    <d v="2024-11-11T20:00:00"/>
    <d v="2024-11-12T02:48:00"/>
    <x v="1490"/>
    <d v="2024-11-12T02:55:00"/>
    <x v="0"/>
    <s v="NO"/>
    <n v="0"/>
    <n v="46"/>
    <x v="10"/>
    <d v="2024-11-12T02:48:00"/>
    <d v="1899-12-31T10:58:00"/>
    <n v="34.966666666790843"/>
    <x v="0"/>
    <x v="29"/>
    <n v="7.9999999998835847"/>
    <s v="SI"/>
    <d v="1899-12-31T18:58:00"/>
    <n v="42.966666666674428"/>
    <d v="1899-12-30T00:00:00"/>
    <s v="SI"/>
    <n v="0"/>
    <d v="1899-12-31T17:53:00"/>
    <n v="41.883333333476912"/>
    <x v="0"/>
    <d v="1899-12-30T04:00:00"/>
    <s v="NIGHT"/>
    <s v="CAAU7215231"/>
    <s v="MSI"/>
    <n v="530"/>
    <e v="#N/A"/>
    <n v="50"/>
    <n v="0"/>
    <n v="2"/>
    <s v="NIGHT"/>
    <s v="MSINIGHT"/>
    <n v="530"/>
    <n v="25"/>
    <n v="555"/>
    <m/>
  </r>
  <r>
    <s v="MUNICH MAERSK"/>
    <s v="Rotterdam"/>
    <d v="2024-11-10T09:02:00"/>
    <x v="104"/>
    <x v="0"/>
    <s v="MAERSK"/>
    <s v="CAAU7675915"/>
    <s v="SIMEI LELYSTAD"/>
    <d v="2024-11-11T20:00:00"/>
    <d v="2024-11-14T14:26:00"/>
    <x v="1491"/>
    <d v="2024-11-14T14:40:00"/>
    <x v="1"/>
    <s v="NO"/>
    <n v="0"/>
    <n v="46"/>
    <x v="10"/>
    <d v="2024-11-14T14:26:00"/>
    <d v="1899-12-31T10:58:00"/>
    <n v="34.966666666790843"/>
    <x v="0"/>
    <x v="167"/>
    <n v="66"/>
    <s v="NO"/>
    <d v="1900-01-03T04:58:00"/>
    <n v="100.96666666679084"/>
    <d v="1899-12-30T00:26:00"/>
    <s v="SI"/>
    <n v="0.43333333334885538"/>
    <d v="1900-01-03T05:38:00"/>
    <n v="101.6333333333605"/>
    <x v="1"/>
    <d v="1899-12-30T14:00:00"/>
    <s v="NO"/>
    <s v="CAAU7675915"/>
    <s v="CTU FLEVOKUST BV"/>
    <n v="380"/>
    <e v="#N/A"/>
    <n v="35"/>
    <n v="0"/>
    <n v="4"/>
    <s v="WEEK"/>
    <s v="CTU FLEVOKUST BVWEEK"/>
    <n v="380"/>
    <n v="0"/>
    <n v="380"/>
    <m/>
  </r>
  <r>
    <s v="MUNICH MAERSK"/>
    <s v="Rotterdam"/>
    <d v="2024-11-10T09:02:00"/>
    <x v="104"/>
    <x v="0"/>
    <s v="MAERSK"/>
    <s v="CAAU7676228"/>
    <s v="SIMEI LELYSTAD"/>
    <d v="2024-11-11T20:00:00"/>
    <d v="2024-11-13T16:50:00"/>
    <x v="1492"/>
    <d v="2024-11-13T17:00:00"/>
    <x v="1"/>
    <s v="NO"/>
    <n v="1"/>
    <n v="46"/>
    <x v="10"/>
    <d v="2024-11-13T16:50:00"/>
    <d v="1899-12-31T10:58:00"/>
    <n v="34.966666666790843"/>
    <x v="0"/>
    <x v="130"/>
    <n v="45.999999999941792"/>
    <s v="NO"/>
    <d v="1900-01-02T08:58:00"/>
    <n v="80.966666666732635"/>
    <d v="1899-12-30T00:00:00"/>
    <s v="SI"/>
    <n v="0"/>
    <d v="1900-01-02T07:58:00"/>
    <n v="79.966666666790843"/>
    <x v="1"/>
    <d v="1899-12-30T18:00:00"/>
    <s v="NO"/>
    <s v="CAAU7676228"/>
    <s v="CTU FLEVOKUST BV"/>
    <n v="380"/>
    <e v="#N/A"/>
    <n v="35"/>
    <n v="35"/>
    <n v="3"/>
    <s v="WEEK"/>
    <s v="CTU FLEVOKUST BVWEEK"/>
    <n v="415"/>
    <n v="0"/>
    <n v="415"/>
    <m/>
  </r>
  <r>
    <s v="MUNICH MAERSK"/>
    <s v="Rotterdam"/>
    <d v="2024-11-10T09:02:00"/>
    <x v="104"/>
    <x v="0"/>
    <s v="MAERSK"/>
    <s v="CAAU7771230"/>
    <s v="SIMEI LELYSTAD"/>
    <d v="2024-11-11T20:00:00"/>
    <d v="2024-11-13T11:05:00"/>
    <x v="1493"/>
    <d v="2024-11-13T11:15:00"/>
    <x v="1"/>
    <s v="NO"/>
    <n v="1"/>
    <n v="46"/>
    <x v="10"/>
    <d v="2024-11-13T11:05:00"/>
    <d v="1899-12-31T10:58:00"/>
    <n v="34.966666666790843"/>
    <x v="0"/>
    <x v="96"/>
    <n v="37.999999999883585"/>
    <s v="NO"/>
    <d v="1900-01-02T00:58:00"/>
    <n v="72.966666666674428"/>
    <d v="1899-12-30T01:05:00"/>
    <s v="NO"/>
    <n v="1.0833333333721384"/>
    <d v="1900-01-02T02:13:00"/>
    <n v="74.216666666732635"/>
    <x v="1"/>
    <d v="1899-12-30T10:00:00"/>
    <s v="NO"/>
    <s v="CAAU7771230"/>
    <s v="CTU FLEVOKUST BV"/>
    <n v="380"/>
    <e v="#N/A"/>
    <n v="35"/>
    <n v="35"/>
    <n v="3"/>
    <s v="WEEK"/>
    <s v="CTU FLEVOKUST BVWEEK"/>
    <n v="415"/>
    <n v="0"/>
    <n v="415"/>
    <m/>
  </r>
  <r>
    <s v="MUNICH MAERSK"/>
    <s v="Rotterdam"/>
    <d v="2024-11-10T09:02:00"/>
    <x v="104"/>
    <x v="0"/>
    <s v="MAERSK"/>
    <s v="GAOU7119060"/>
    <s v="SIMEI LELYSTAD"/>
    <d v="2024-11-11T20:00:00"/>
    <d v="2024-11-13T08:20:00"/>
    <x v="1494"/>
    <d v="2024-11-13T08:30:00"/>
    <x v="1"/>
    <s v="NO"/>
    <n v="0"/>
    <n v="46"/>
    <x v="10"/>
    <d v="2024-11-13T08:20:00"/>
    <d v="1899-12-31T10:58:00"/>
    <n v="34.966666666790843"/>
    <x v="0"/>
    <x v="95"/>
    <n v="36"/>
    <s v="NO"/>
    <d v="1900-01-01T22:58:00"/>
    <n v="70.966666666790843"/>
    <d v="1899-12-30T00:20:00"/>
    <s v="SI"/>
    <n v="0.33333333319751546"/>
    <d v="1900-01-01T23:28:00"/>
    <n v="71.466666666674428"/>
    <x v="1"/>
    <d v="1899-12-30T08:00:00"/>
    <s v="NO"/>
    <s v="GAOU7119060"/>
    <s v="CTU FLEVOKUST BV"/>
    <n v="380"/>
    <e v="#N/A"/>
    <n v="35"/>
    <n v="0"/>
    <n v="3"/>
    <s v="WEEK"/>
    <s v="CTU FLEVOKUST BVWEEK"/>
    <n v="380"/>
    <n v="0"/>
    <n v="380"/>
    <m/>
  </r>
  <r>
    <s v="MUNICH MAERSK"/>
    <s v="Rotterdam"/>
    <d v="2024-11-10T09:02:00"/>
    <x v="104"/>
    <x v="0"/>
    <s v="MAERSK"/>
    <s v="GAOU7387783"/>
    <s v="XPO TALLER LELYSTAD"/>
    <d v="2024-11-11T20:00:00"/>
    <d v="2024-11-14T21:29:00"/>
    <x v="1495"/>
    <d v="2024-11-14T22:10:00"/>
    <x v="1"/>
    <s v="NO"/>
    <n v="0"/>
    <n v="46"/>
    <x v="10"/>
    <d v="2024-11-14T21:29:00"/>
    <d v="1899-12-31T10:58:00"/>
    <n v="34.966666666790843"/>
    <x v="0"/>
    <x v="164"/>
    <n v="72.999999999941792"/>
    <s v="NO"/>
    <d v="1900-01-03T11:58:00"/>
    <n v="107.96666666673264"/>
    <d v="1899-12-30T00:29:00"/>
    <s v="SI"/>
    <n v="0.48333333333721384"/>
    <d v="1900-01-03T13:08:00"/>
    <n v="109.1333333333605"/>
    <x v="1"/>
    <d v="1899-12-30T21:00:00"/>
    <s v="NIGHT"/>
    <s v="GAOU7387783"/>
    <s v="CTU FLEVOKUST BV"/>
    <n v="380"/>
    <e v="#N/A"/>
    <n v="35"/>
    <n v="0"/>
    <n v="4"/>
    <s v="NIGHT"/>
    <s v="CTU FLEVOKUST BVNIGHT"/>
    <n v="380"/>
    <n v="0"/>
    <n v="380"/>
    <m/>
  </r>
  <r>
    <s v="MUNICH MAERSK"/>
    <s v="Rotterdam"/>
    <d v="2024-11-10T09:02:00"/>
    <x v="104"/>
    <x v="0"/>
    <s v="MAERSK"/>
    <s v="GCXU6272035"/>
    <s v="SIMEI LELYSTAD"/>
    <d v="2024-11-11T20:00:00"/>
    <d v="2024-11-14T01:29:00"/>
    <x v="1496"/>
    <d v="2024-11-14T01:35:00"/>
    <x v="1"/>
    <s v="NO"/>
    <n v="0"/>
    <n v="46"/>
    <x v="10"/>
    <d v="2024-11-14T01:29:00"/>
    <d v="1899-12-31T10:58:00"/>
    <n v="34.966666666790843"/>
    <x v="0"/>
    <x v="60"/>
    <n v="52.999999999883585"/>
    <s v="NO"/>
    <d v="1900-01-02T15:58:00"/>
    <n v="87.966666666674428"/>
    <d v="1899-12-30T00:29:00"/>
    <s v="SI"/>
    <n v="0.48333333333721384"/>
    <d v="1900-01-02T16:33:00"/>
    <n v="88.549999999988358"/>
    <x v="1"/>
    <d v="1899-12-30T01:00:00"/>
    <s v="NIGHT"/>
    <s v="GCXU6272035"/>
    <s v="CTU FLEVOKUST BV"/>
    <n v="380"/>
    <e v="#N/A"/>
    <n v="35"/>
    <n v="0"/>
    <n v="4"/>
    <s v="NIGHT"/>
    <s v="CTU FLEVOKUST BVNIGHT"/>
    <n v="380"/>
    <n v="0"/>
    <n v="380"/>
    <m/>
  </r>
  <r>
    <s v="MUNICH MAERSK"/>
    <s v="Rotterdam"/>
    <d v="2024-11-10T09:02:00"/>
    <x v="104"/>
    <x v="0"/>
    <s v="MAERSK"/>
    <s v="HASU4143599"/>
    <s v="XPO TALLER LELYSTAD"/>
    <d v="2024-11-11T20:00:00"/>
    <d v="2024-11-13T21:35:00"/>
    <x v="1497"/>
    <d v="2024-11-13T21:40:00"/>
    <x v="1"/>
    <s v="NO"/>
    <n v="0"/>
    <n v="46"/>
    <x v="10"/>
    <d v="2024-11-13T21:35:00"/>
    <d v="1899-12-31T10:58:00"/>
    <n v="34.966666666790843"/>
    <x v="0"/>
    <x v="56"/>
    <n v="48.999999999941792"/>
    <s v="NO"/>
    <d v="1900-01-02T11:58:00"/>
    <n v="83.966666666732635"/>
    <d v="1899-12-30T00:35:00"/>
    <s v="SI"/>
    <n v="0.58333333331393078"/>
    <d v="1900-01-02T12:38:00"/>
    <n v="84.633333333476912"/>
    <x v="1"/>
    <d v="1899-12-30T21:00:00"/>
    <s v="NIGHT"/>
    <s v="HASU4143599"/>
    <s v="CTU FLEVOKUST BV"/>
    <n v="380"/>
    <e v="#N/A"/>
    <n v="35"/>
    <n v="0"/>
    <n v="3"/>
    <s v="NIGHT"/>
    <s v="CTU FLEVOKUST BVNIGHT"/>
    <n v="380"/>
    <n v="0"/>
    <n v="380"/>
    <m/>
  </r>
  <r>
    <s v="MUNICH MAERSK"/>
    <s v="Rotterdam"/>
    <d v="2024-11-10T09:02:00"/>
    <x v="104"/>
    <x v="0"/>
    <s v="MAERSK"/>
    <s v="HASU4299010"/>
    <s v="SIMEI LELYSTAD"/>
    <d v="2024-11-11T20:00:00"/>
    <d v="2024-11-12T20:58:00"/>
    <x v="1498"/>
    <d v="2024-11-12T19:55:00"/>
    <x v="1"/>
    <s v="NO"/>
    <n v="0"/>
    <n v="46"/>
    <x v="10"/>
    <d v="2024-11-12T20:58:00"/>
    <d v="1899-12-31T10:58:00"/>
    <n v="34.966666666790843"/>
    <x v="0"/>
    <x v="63"/>
    <n v="24"/>
    <s v="SI"/>
    <d v="1900-01-01T10:58:00"/>
    <n v="58.966666666790843"/>
    <d v="1899-12-30T00:58:00"/>
    <s v="NO"/>
    <n v="0.96666666667442769"/>
    <d v="1900-01-01T10:53:00"/>
    <n v="58.883333333360497"/>
    <x v="1"/>
    <d v="1899-12-30T20:00:00"/>
    <s v="NIGHT"/>
    <s v="HASU4299010"/>
    <s v="CTU FLEVOKUST BV"/>
    <n v="380"/>
    <e v="#N/A"/>
    <n v="35"/>
    <n v="0"/>
    <n v="2"/>
    <s v="NIGHT"/>
    <s v="CTU FLEVOKUST BVNIGHT"/>
    <n v="380"/>
    <n v="0"/>
    <n v="380"/>
    <m/>
  </r>
  <r>
    <s v="MUNICH MAERSK"/>
    <s v="Rotterdam"/>
    <d v="2024-11-10T09:02:00"/>
    <x v="104"/>
    <x v="0"/>
    <s v="MAERSK"/>
    <s v="HASU4584038"/>
    <s v="XPO TALLER LELYSTAD"/>
    <d v="2024-11-11T20:00:00"/>
    <d v="2024-11-14T10:28:00"/>
    <x v="1499"/>
    <d v="2024-11-14T11:00:00"/>
    <x v="1"/>
    <s v="NO"/>
    <n v="0"/>
    <n v="46"/>
    <x v="10"/>
    <d v="2024-11-14T10:28:00"/>
    <d v="1899-12-31T10:58:00"/>
    <n v="34.966666666790843"/>
    <x v="0"/>
    <x v="146"/>
    <n v="61.999999999883585"/>
    <s v="NO"/>
    <d v="1900-01-03T00:58:00"/>
    <n v="96.966666666674428"/>
    <d v="1899-12-30T00:28:00"/>
    <s v="SI"/>
    <n v="0.46666666679084301"/>
    <d v="1900-01-03T01:58:00"/>
    <n v="97.966666666790843"/>
    <x v="1"/>
    <d v="1899-12-30T10:00:00"/>
    <s v="NO"/>
    <s v="HASU4584038"/>
    <s v="CTU FLEVOKUST BV"/>
    <n v="380"/>
    <e v="#N/A"/>
    <n v="35"/>
    <n v="0"/>
    <n v="4"/>
    <s v="WEEK"/>
    <s v="CTU FLEVOKUST BVWEEK"/>
    <n v="380"/>
    <n v="0"/>
    <n v="380"/>
    <m/>
  </r>
  <r>
    <s v="MUNICH MAERSK"/>
    <s v="Rotterdam"/>
    <d v="2024-11-10T09:02:00"/>
    <x v="104"/>
    <x v="0"/>
    <s v="MAERSK"/>
    <s v="HASU4589908"/>
    <s v="SIMEI LELYSTAD"/>
    <d v="2024-11-11T20:00:00"/>
    <d v="2024-11-14T17:40:00"/>
    <x v="1500"/>
    <d v="2024-11-14T17:50:00"/>
    <x v="1"/>
    <s v="NO"/>
    <n v="0"/>
    <n v="46"/>
    <x v="10"/>
    <d v="2024-11-14T17:40:00"/>
    <d v="1899-12-31T10:58:00"/>
    <n v="34.966666666790843"/>
    <x v="0"/>
    <x v="137"/>
    <n v="69.999999999941792"/>
    <s v="NO"/>
    <d v="1900-01-03T08:58:00"/>
    <n v="104.96666666673264"/>
    <d v="1899-12-30T00:00:00"/>
    <s v="SI"/>
    <n v="0"/>
    <d v="1900-01-03T08:48:00"/>
    <n v="104.80000000004657"/>
    <x v="1"/>
    <d v="1899-12-30T18:00:00"/>
    <s v="NO"/>
    <s v="HASU4589908"/>
    <s v="CTU FLEVOKUST BV"/>
    <n v="380"/>
    <e v="#N/A"/>
    <n v="35"/>
    <n v="0"/>
    <n v="4"/>
    <s v="WEEK"/>
    <s v="CTU FLEVOKUST BVWEEK"/>
    <n v="380"/>
    <n v="0"/>
    <n v="380"/>
    <m/>
  </r>
  <r>
    <s v="MUNICH MAERSK"/>
    <s v="Rotterdam"/>
    <d v="2024-11-10T09:02:00"/>
    <x v="104"/>
    <x v="3"/>
    <s v="MAERSK"/>
    <s v="HASU4692177"/>
    <s v="XPO TALLER LELYSTAD"/>
    <d v="2024-11-11T20:00:00"/>
    <d v="2024-11-13T07:05:00"/>
    <x v="1501"/>
    <d v="2024-11-13T07:05:00"/>
    <x v="0"/>
    <s v="NO"/>
    <n v="1"/>
    <n v="46"/>
    <x v="10"/>
    <d v="2024-11-13T07:05:00"/>
    <d v="1899-12-31T10:58:00"/>
    <n v="34.966666666790843"/>
    <x v="0"/>
    <x v="46"/>
    <n v="33.999999999941792"/>
    <s v="NO"/>
    <d v="1900-01-01T20:58:00"/>
    <n v="68.966666666732635"/>
    <d v="1899-12-30T01:05:00"/>
    <s v="NO"/>
    <n v="1.0833333333721384"/>
    <d v="1900-01-01T22:03:00"/>
    <n v="70.050000000104774"/>
    <x v="1"/>
    <d v="1899-12-30T06:00:00"/>
    <s v="NO"/>
    <s v="HASU4692177"/>
    <s v="MSI"/>
    <n v="480"/>
    <e v="#N/A"/>
    <n v="50"/>
    <n v="50"/>
    <n v="3"/>
    <s v="WEEK"/>
    <s v="MSIWEEK"/>
    <n v="530"/>
    <n v="25"/>
    <n v="555"/>
    <m/>
  </r>
  <r>
    <s v="MUNICH MAERSK"/>
    <s v="Rotterdam"/>
    <d v="2024-11-10T09:02:00"/>
    <x v="104"/>
    <x v="3"/>
    <s v="MAERSK"/>
    <s v="HASU4843566"/>
    <s v="XPO TALLER LELYSTAD"/>
    <d v="2024-11-11T20:00:00"/>
    <d v="2024-11-13T05:10:00"/>
    <x v="1502"/>
    <d v="2024-11-13T05:10:00"/>
    <x v="0"/>
    <s v="NO"/>
    <n v="0"/>
    <n v="46"/>
    <x v="10"/>
    <d v="2024-11-13T05:10:00"/>
    <d v="1899-12-31T10:58:00"/>
    <n v="34.966666666790843"/>
    <x v="0"/>
    <x v="11"/>
    <n v="30.999999999941792"/>
    <s v="NO"/>
    <d v="1900-01-01T17:58:00"/>
    <n v="65.966666666732635"/>
    <d v="1899-12-30T02:10:00"/>
    <s v="NO"/>
    <n v="2.1666666667442769"/>
    <d v="1900-01-01T20:08:00"/>
    <n v="68.133333333476912"/>
    <x v="1"/>
    <d v="1899-12-30T03:00:00"/>
    <s v="NIGHT"/>
    <s v="HASU4843566"/>
    <s v="MSI"/>
    <n v="530"/>
    <e v="#N/A"/>
    <n v="50"/>
    <n v="0"/>
    <n v="3"/>
    <s v="NIGHT"/>
    <s v="MSINIGHT"/>
    <n v="530"/>
    <n v="25"/>
    <n v="555"/>
    <m/>
  </r>
  <r>
    <s v="MUNICH MAERSK"/>
    <s v="Rotterdam"/>
    <d v="2024-11-10T09:02:00"/>
    <x v="104"/>
    <x v="0"/>
    <s v="MAERSK"/>
    <s v="HASU4861678"/>
    <s v="SIMEI LELYSTAD"/>
    <d v="2024-11-11T20:00:00"/>
    <d v="2024-11-14T06:40:00"/>
    <x v="1503"/>
    <d v="2024-11-14T06:50:00"/>
    <x v="1"/>
    <s v="NO"/>
    <n v="0"/>
    <n v="46"/>
    <x v="10"/>
    <d v="2024-11-14T06:40:00"/>
    <d v="1899-12-31T10:58:00"/>
    <n v="34.966666666790843"/>
    <x v="0"/>
    <x v="121"/>
    <n v="58.999999999883585"/>
    <s v="NO"/>
    <d v="1900-01-02T21:58:00"/>
    <n v="93.966666666674428"/>
    <d v="1899-12-30T00:00:00"/>
    <s v="SI"/>
    <n v="0"/>
    <d v="1900-01-02T21:48:00"/>
    <n v="93.799999999988358"/>
    <x v="1"/>
    <d v="1899-12-30T07:00:00"/>
    <s v="NO"/>
    <s v="HASU4861678"/>
    <s v="CTU FLEVOKUST BV"/>
    <n v="380"/>
    <e v="#N/A"/>
    <n v="35"/>
    <n v="0"/>
    <n v="4"/>
    <s v="WEEK"/>
    <s v="CTU FLEVOKUST BVWEEK"/>
    <n v="380"/>
    <n v="0"/>
    <n v="380"/>
    <m/>
  </r>
  <r>
    <s v="MUNICH MAERSK"/>
    <s v="Rotterdam"/>
    <d v="2024-11-10T09:02:00"/>
    <x v="104"/>
    <x v="0"/>
    <s v="MAERSK"/>
    <s v="HASU4905478"/>
    <s v="LELYSTAD"/>
    <d v="2024-11-11T20:00:00"/>
    <d v="2024-11-13T11:17:00"/>
    <x v="1493"/>
    <d v="2024-11-13T12:00:00"/>
    <x v="1"/>
    <s v="NO"/>
    <n v="0"/>
    <n v="46"/>
    <x v="10"/>
    <d v="2024-11-13T11:17:00"/>
    <d v="1899-12-31T10:58:00"/>
    <n v="34.966666666790843"/>
    <x v="0"/>
    <x v="96"/>
    <n v="37.999999999883585"/>
    <s v="NO"/>
    <d v="1900-01-02T00:58:00"/>
    <n v="72.966666666674428"/>
    <d v="1899-12-30T01:17:00"/>
    <s v="NO"/>
    <n v="1.2833333333255723"/>
    <d v="1900-01-02T02:58:00"/>
    <n v="74.966666666732635"/>
    <x v="1"/>
    <d v="1899-12-30T10:00:00"/>
    <s v="NO"/>
    <s v="HASU4905478"/>
    <s v="CTU FLEVOKUST BV"/>
    <n v="380"/>
    <e v="#N/A"/>
    <n v="35"/>
    <n v="0"/>
    <n v="3"/>
    <s v="WEEK"/>
    <s v="CTU FLEVOKUST BVWEEK"/>
    <n v="380"/>
    <n v="0"/>
    <n v="380"/>
    <m/>
  </r>
  <r>
    <s v="MUNICH MAERSK"/>
    <s v="Rotterdam"/>
    <d v="2024-11-10T09:02:00"/>
    <x v="104"/>
    <x v="0"/>
    <s v="MAERSK"/>
    <s v="HASU5055701"/>
    <s v="SIMEI LELYSTAD"/>
    <d v="2024-11-11T20:00:00"/>
    <d v="2024-11-12T19:00:00"/>
    <x v="1504"/>
    <d v="2024-11-12T19:40:00"/>
    <x v="1"/>
    <s v="NO"/>
    <n v="0"/>
    <n v="46"/>
    <x v="10"/>
    <d v="2024-11-12T19:00:00"/>
    <d v="1899-12-31T10:58:00"/>
    <n v="34.966666666790843"/>
    <x v="0"/>
    <x v="21"/>
    <n v="21.999999999941792"/>
    <s v="SI"/>
    <d v="1900-01-01T08:58:00"/>
    <n v="56.966666666732635"/>
    <d v="1899-12-30T01:00:00"/>
    <s v="NO"/>
    <n v="0.99999999994179234"/>
    <d v="1900-01-01T10:38:00"/>
    <n v="58.633333333418705"/>
    <x v="1"/>
    <d v="1899-12-30T18:00:00"/>
    <s v="NO"/>
    <s v="HASU5055701"/>
    <s v="CTU FLEVOKUST BV"/>
    <n v="380"/>
    <e v="#N/A"/>
    <n v="35"/>
    <n v="0"/>
    <n v="2"/>
    <s v="WEEK"/>
    <s v="CTU FLEVOKUST BVWEEK"/>
    <n v="380"/>
    <n v="0"/>
    <n v="380"/>
    <m/>
  </r>
  <r>
    <s v="MUNICH MAERSK"/>
    <s v="Rotterdam"/>
    <d v="2024-11-10T09:02:00"/>
    <x v="104"/>
    <x v="0"/>
    <s v="MAERSK"/>
    <s v="MAEU9180169"/>
    <s v="XPO TALLER LELYSTAD"/>
    <d v="2024-11-11T18:00:00"/>
    <d v="2024-11-11T16:36:00"/>
    <x v="1505"/>
    <d v="2024-11-11T17:10:00"/>
    <x v="1"/>
    <s v="NO"/>
    <n v="0"/>
    <n v="46"/>
    <x v="10"/>
    <d v="2024-11-11T16:36:00"/>
    <d v="1899-12-31T08:58:00"/>
    <n v="32.966666666732635"/>
    <x v="0"/>
    <x v="1"/>
    <n v="0"/>
    <s v="SI"/>
    <d v="1899-12-31T08:58:00"/>
    <n v="32.966666666732635"/>
    <d v="1899-12-30T00:00:00"/>
    <s v="SI"/>
    <n v="0"/>
    <d v="1899-12-31T08:08:00"/>
    <n v="32.133333333476912"/>
    <x v="0"/>
    <d v="1899-12-30T18:00:00"/>
    <s v="NO"/>
    <s v="MAEU9180169"/>
    <s v="CTU FLEVOKUST BV"/>
    <n v="380"/>
    <e v="#N/A"/>
    <n v="35"/>
    <n v="0"/>
    <n v="1"/>
    <s v="WEEK"/>
    <s v="CTU FLEVOKUST BVWEEK"/>
    <n v="380"/>
    <n v="0"/>
    <n v="380"/>
    <m/>
  </r>
  <r>
    <s v="MUNICH MAERSK"/>
    <s v="Rotterdam"/>
    <d v="2024-11-10T09:02:00"/>
    <x v="104"/>
    <x v="0"/>
    <s v="MAERSK"/>
    <s v="MAEU9185772"/>
    <s v="SIMEI LELYSTAD"/>
    <d v="2024-11-11T20:00:00"/>
    <d v="2024-11-12T06:02:00"/>
    <x v="1506"/>
    <d v="2024-11-12T06:20:00"/>
    <x v="1"/>
    <s v="NO"/>
    <n v="0"/>
    <n v="46"/>
    <x v="10"/>
    <d v="2024-11-12T06:02:00"/>
    <d v="1899-12-31T10:58:00"/>
    <n v="34.966666666790843"/>
    <x v="0"/>
    <x v="36"/>
    <n v="9.9999999999417923"/>
    <s v="SI"/>
    <d v="1899-12-31T20:58:00"/>
    <n v="44.966666666732635"/>
    <d v="1899-12-30T00:02:00"/>
    <s v="SI"/>
    <n v="3.3333333267364651E-2"/>
    <d v="1899-12-31T21:18:00"/>
    <n v="45.300000000104774"/>
    <x v="0"/>
    <d v="1899-12-30T06:00:00"/>
    <s v="NO"/>
    <s v="MAEU9185772"/>
    <s v="CTU FLEVOKUST BV"/>
    <n v="380"/>
    <e v="#N/A"/>
    <n v="35"/>
    <n v="0"/>
    <n v="2"/>
    <s v="WEEK"/>
    <s v="CTU FLEVOKUST BVWEEK"/>
    <n v="380"/>
    <n v="0"/>
    <n v="380"/>
    <m/>
  </r>
  <r>
    <s v="MUNICH MAERSK"/>
    <s v="Rotterdam"/>
    <d v="2024-11-10T09:02:00"/>
    <x v="104"/>
    <x v="3"/>
    <s v="MAERSK"/>
    <s v="MAEU9187878"/>
    <s v="SIMEI LELYSTAD"/>
    <d v="2024-11-11T20:00:00"/>
    <d v="2024-11-11T20:00:00"/>
    <x v="1507"/>
    <d v="2024-11-11T21:30:00"/>
    <x v="0"/>
    <s v="NO"/>
    <n v="1"/>
    <n v="46"/>
    <x v="10"/>
    <d v="2024-11-11T20:00:00"/>
    <d v="1899-12-31T10:58:00"/>
    <n v="34.966666666790843"/>
    <x v="0"/>
    <x v="1"/>
    <n v="0"/>
    <s v="SI"/>
    <d v="1899-12-31T10:58:00"/>
    <n v="34.966666666790843"/>
    <d v="1899-12-30T00:00:00"/>
    <s v="SI"/>
    <n v="0"/>
    <d v="1899-12-31T12:28:00"/>
    <n v="36.466666666790843"/>
    <x v="0"/>
    <d v="1899-12-30T20:00:00"/>
    <s v="NIGHT"/>
    <s v="MAEU9187878"/>
    <s v="MSI"/>
    <n v="530"/>
    <e v="#N/A"/>
    <n v="50"/>
    <n v="50"/>
    <n v="1"/>
    <s v="NIGHT"/>
    <s v="MSINIGHT"/>
    <n v="580"/>
    <n v="25"/>
    <n v="605"/>
    <m/>
  </r>
  <r>
    <s v="MUNICH MAERSK"/>
    <s v="Rotterdam"/>
    <d v="2024-11-10T09:02:00"/>
    <x v="104"/>
    <x v="0"/>
    <s v="MAERSK"/>
    <s v="MAEU9191179"/>
    <s v="LELYSTAD"/>
    <d v="2024-11-11T20:00:00"/>
    <d v="2024-11-13T12:03:00"/>
    <x v="1508"/>
    <d v="2024-11-13T16:20:00"/>
    <x v="1"/>
    <s v="NO"/>
    <n v="0"/>
    <n v="46"/>
    <x v="10"/>
    <d v="2024-11-13T12:03:00"/>
    <d v="1899-12-31T10:58:00"/>
    <n v="34.966666666790843"/>
    <x v="0"/>
    <x v="32"/>
    <n v="39.999999999941792"/>
    <s v="NO"/>
    <d v="1900-01-02T02:58:00"/>
    <n v="74.966666666732635"/>
    <d v="1899-12-30T00:03:00"/>
    <s v="SI"/>
    <n v="4.9999999988358468E-2"/>
    <d v="1900-01-02T07:18:00"/>
    <n v="79.300000000046566"/>
    <x v="1"/>
    <d v="1899-12-30T12:00:00"/>
    <s v="NO"/>
    <s v="MAEU9191179"/>
    <s v="CTU FLEVOKUST BV"/>
    <n v="380"/>
    <e v="#N/A"/>
    <n v="35"/>
    <n v="0"/>
    <n v="3"/>
    <s v="WEEK"/>
    <s v="CTU FLEVOKUST BVWEEK"/>
    <n v="380"/>
    <n v="0"/>
    <n v="380"/>
    <m/>
  </r>
  <r>
    <s v="MUNICH MAERSK"/>
    <s v="Rotterdam"/>
    <d v="2024-11-10T09:02:00"/>
    <x v="104"/>
    <x v="0"/>
    <s v="MAERSK"/>
    <s v="MAEU9205729"/>
    <s v="SIMEI LELYSTAD"/>
    <d v="2024-11-11T20:00:00"/>
    <d v="2024-11-13T23:41:00"/>
    <x v="1509"/>
    <d v="2024-11-13T23:47:00"/>
    <x v="1"/>
    <s v="NO"/>
    <n v="2"/>
    <n v="46"/>
    <x v="10"/>
    <d v="2024-11-13T23:41:00"/>
    <d v="1899-12-31T10:58:00"/>
    <n v="34.966666666790843"/>
    <x v="0"/>
    <x v="133"/>
    <n v="49.999999999883585"/>
    <s v="NO"/>
    <d v="1900-01-02T12:58:00"/>
    <n v="84.966666666674428"/>
    <d v="1899-12-30T01:41:00"/>
    <s v="NO"/>
    <n v="1.683333333407063"/>
    <d v="1900-01-02T14:45:00"/>
    <n v="86.750000000058208"/>
    <x v="1"/>
    <d v="1899-12-30T22:00:00"/>
    <s v="NIGHT"/>
    <s v="MAEU9205729"/>
    <s v="CTU FLEVOKUST BV"/>
    <n v="380"/>
    <e v="#N/A"/>
    <n v="35"/>
    <n v="70"/>
    <n v="3"/>
    <s v="NIGHT"/>
    <s v="CTU FLEVOKUST BVNIGHT"/>
    <n v="450"/>
    <n v="0"/>
    <n v="450"/>
    <m/>
  </r>
  <r>
    <s v="MUNICH MAERSK"/>
    <s v="Rotterdam"/>
    <d v="2024-11-10T09:02:00"/>
    <x v="104"/>
    <x v="1"/>
    <s v="MAERSK"/>
    <s v="MAEU9230737"/>
    <s v="XPO TALLER LELYSTAD"/>
    <d v="2024-11-11T20:00:00"/>
    <d v="2024-11-12T06:00:00"/>
    <x v="1506"/>
    <d v="2024-11-12T06:00:00"/>
    <x v="0"/>
    <s v="NO"/>
    <n v="2"/>
    <n v="46"/>
    <x v="10"/>
    <d v="2024-11-12T06:00:00"/>
    <d v="1899-12-31T10:58:00"/>
    <n v="34.966666666790843"/>
    <x v="0"/>
    <x v="36"/>
    <n v="9.9999999999417923"/>
    <s v="SI"/>
    <d v="1899-12-31T20:58:00"/>
    <n v="44.966666666732635"/>
    <d v="1899-12-30T00:00:00"/>
    <s v="SI"/>
    <n v="0"/>
    <d v="1899-12-31T20:58:00"/>
    <n v="44.966666666732635"/>
    <x v="0"/>
    <d v="1899-12-30T06:00:00"/>
    <s v="NO"/>
    <s v="MAEU9230737"/>
    <s v="LOGIX"/>
    <n v="530"/>
    <e v="#N/A"/>
    <n v="50"/>
    <n v="100"/>
    <n v="2"/>
    <s v="WEEK"/>
    <s v="LOGIXWEEK"/>
    <n v="630"/>
    <n v="25"/>
    <n v="655"/>
    <m/>
  </r>
  <r>
    <s v="MUNICH MAERSK"/>
    <s v="Rotterdam"/>
    <d v="2024-11-10T09:02:00"/>
    <x v="104"/>
    <x v="0"/>
    <s v="MAERSK"/>
    <s v="MAEU9244746"/>
    <s v="LELYSTAD"/>
    <d v="2024-11-11T13:00:00"/>
    <d v="2024-11-11T12:40:00"/>
    <x v="1510"/>
    <d v="2024-11-11T12:40:00"/>
    <x v="0"/>
    <s v="NO"/>
    <n v="0"/>
    <n v="46"/>
    <x v="10"/>
    <d v="2024-11-11T12:40:00"/>
    <d v="1899-12-31T03:58:00"/>
    <n v="27.966666666674428"/>
    <x v="0"/>
    <x v="1"/>
    <n v="0"/>
    <s v="SI"/>
    <d v="1899-12-31T03:58:00"/>
    <n v="27.966666666674428"/>
    <d v="1899-12-30T00:00:00"/>
    <s v="SI"/>
    <n v="0"/>
    <d v="1899-12-31T03:38:00"/>
    <n v="27.633333333476912"/>
    <x v="0"/>
    <d v="1899-12-30T13:00:00"/>
    <s v="NO"/>
    <s v="MAEU9244746"/>
    <s v="CTU FLEVOKUST BV"/>
    <n v="520"/>
    <e v="#N/A"/>
    <n v="35"/>
    <n v="0"/>
    <n v="1"/>
    <s v="WEEK"/>
    <s v="CTU FLEVOKUST BVWEEK"/>
    <n v="520"/>
    <n v="0"/>
    <n v="520"/>
    <m/>
  </r>
  <r>
    <s v="MUNICH MAERSK"/>
    <s v="Rotterdam"/>
    <d v="2024-11-10T09:02:00"/>
    <x v="104"/>
    <x v="0"/>
    <s v="MAERSK"/>
    <s v="MIEU3015939"/>
    <s v="SIMEI LELYSTAD"/>
    <d v="2024-11-11T20:00:00"/>
    <d v="2024-11-13T10:10:00"/>
    <x v="1493"/>
    <d v="2024-11-13T10:20:00"/>
    <x v="1"/>
    <s v="NO"/>
    <n v="0"/>
    <n v="46"/>
    <x v="10"/>
    <d v="2024-11-13T10:10:00"/>
    <d v="1899-12-31T10:58:00"/>
    <n v="34.966666666790843"/>
    <x v="0"/>
    <x v="96"/>
    <n v="37.999999999883585"/>
    <s v="NO"/>
    <d v="1900-01-02T00:58:00"/>
    <n v="72.966666666674428"/>
    <d v="1899-12-30T00:10:00"/>
    <s v="SI"/>
    <n v="0.16666666668606922"/>
    <d v="1900-01-02T01:18:00"/>
    <n v="73.300000000046566"/>
    <x v="1"/>
    <d v="1899-12-30T10:00:00"/>
    <s v="NO"/>
    <s v="MIEU3015939"/>
    <s v="CTU FLEVOKUST BV"/>
    <n v="380"/>
    <e v="#N/A"/>
    <n v="35"/>
    <n v="0"/>
    <n v="3"/>
    <s v="WEEK"/>
    <s v="CTU FLEVOKUST BVWEEK"/>
    <n v="380"/>
    <n v="0"/>
    <n v="380"/>
    <m/>
  </r>
  <r>
    <s v="MUNICH MAERSK"/>
    <s v="Rotterdam"/>
    <d v="2024-11-10T09:02:00"/>
    <x v="104"/>
    <x v="2"/>
    <s v="MAERSK"/>
    <s v="MRKU1111471"/>
    <s v="LELYSTAD"/>
    <d v="2024-11-11T20:00:00"/>
    <d v="2024-11-11T20:46:00"/>
    <x v="1507"/>
    <d v="2024-11-11T21:50:00"/>
    <x v="0"/>
    <s v="NO"/>
    <n v="0"/>
    <n v="46"/>
    <x v="10"/>
    <d v="2024-11-11T20:46:00"/>
    <d v="1899-12-31T10:58:00"/>
    <n v="34.966666666790843"/>
    <x v="0"/>
    <x v="1"/>
    <n v="0"/>
    <s v="SI"/>
    <d v="1899-12-31T10:58:00"/>
    <n v="34.966666666790843"/>
    <d v="1899-12-30T00:46:00"/>
    <s v="NO"/>
    <n v="0.76666666654637083"/>
    <d v="1899-12-31T12:48:00"/>
    <n v="36.799999999988358"/>
    <x v="0"/>
    <d v="1899-12-30T20:00:00"/>
    <s v="NIGHT"/>
    <s v="MRKU1111471"/>
    <s v="OM TRANSPORT"/>
    <n v="475"/>
    <n v="110"/>
    <n v="50"/>
    <n v="0"/>
    <n v="1"/>
    <s v="NIGHT"/>
    <s v="OM TRANSPORTNIGHT"/>
    <n v="585"/>
    <n v="25"/>
    <n v="610"/>
    <m/>
  </r>
  <r>
    <s v="MUNICH MAERSK"/>
    <s v="Rotterdam"/>
    <d v="2024-11-10T09:02:00"/>
    <x v="104"/>
    <x v="0"/>
    <s v="MAERSK"/>
    <s v="MRKU2650333"/>
    <s v="SIMEI LELYSTAD"/>
    <d v="2024-11-11T20:00:00"/>
    <d v="2024-11-14T21:40:00"/>
    <x v="1511"/>
    <d v="2024-11-14T21:45:00"/>
    <x v="1"/>
    <s v="NO"/>
    <n v="0"/>
    <n v="46"/>
    <x v="10"/>
    <d v="2024-11-14T21:40:00"/>
    <d v="1899-12-31T10:58:00"/>
    <n v="34.966666666790843"/>
    <x v="0"/>
    <x v="185"/>
    <n v="73.999999999883585"/>
    <s v="NO"/>
    <d v="1900-01-03T12:58:00"/>
    <n v="108.96666666667443"/>
    <d v="1899-12-30T00:00:00"/>
    <s v="SI"/>
    <n v="0"/>
    <d v="1900-01-03T12:43:00"/>
    <n v="108.71666666673264"/>
    <x v="1"/>
    <d v="1899-12-30T22:00:00"/>
    <s v="NIGHT"/>
    <s v="MRKU2650333"/>
    <s v="CTU FLEVOKUST BV"/>
    <n v="380"/>
    <e v="#N/A"/>
    <n v="35"/>
    <n v="0"/>
    <n v="4"/>
    <s v="NIGHT"/>
    <s v="CTU FLEVOKUST BVNIGHT"/>
    <n v="380"/>
    <n v="0"/>
    <n v="380"/>
    <m/>
  </r>
  <r>
    <s v="MUNICH MAERSK"/>
    <s v="Rotterdam"/>
    <d v="2024-11-10T09:02:00"/>
    <x v="104"/>
    <x v="0"/>
    <s v="MAERSK"/>
    <s v="MRKU3109508"/>
    <s v="LELYSTAD"/>
    <d v="2024-11-11T16:00:00"/>
    <d v="2024-11-11T14:05:00"/>
    <x v="1512"/>
    <d v="2024-11-11T15:38:00"/>
    <x v="0"/>
    <s v="NO"/>
    <n v="0"/>
    <n v="46"/>
    <x v="10"/>
    <d v="2024-11-11T14:05:00"/>
    <d v="1899-12-31T06:58:00"/>
    <n v="30.966666666674428"/>
    <x v="0"/>
    <x v="1"/>
    <n v="0"/>
    <s v="SI"/>
    <d v="1899-12-31T06:58:00"/>
    <n v="30.966666666674428"/>
    <d v="1899-12-30T00:00:00"/>
    <s v="SI"/>
    <n v="0"/>
    <d v="1899-12-31T06:36:00"/>
    <n v="30.600000000034925"/>
    <x v="0"/>
    <d v="1899-12-30T16:00:00"/>
    <s v="NO"/>
    <s v="MRKU3109508"/>
    <s v="CTU FLEVOKUST BV"/>
    <n v="520"/>
    <e v="#N/A"/>
    <n v="35"/>
    <n v="0"/>
    <n v="1"/>
    <s v="WEEK"/>
    <s v="CTU FLEVOKUST BVWEEK"/>
    <n v="520"/>
    <n v="0"/>
    <n v="520"/>
    <m/>
  </r>
  <r>
    <s v="MUNICH MAERSK"/>
    <s v="Rotterdam"/>
    <d v="2024-11-10T09:02:00"/>
    <x v="104"/>
    <x v="0"/>
    <s v="MAERSK"/>
    <s v="MRKU3164228"/>
    <s v="SIMEI LELYSTAD"/>
    <d v="2024-11-11T20:00:00"/>
    <d v="2024-11-12T09:40:00"/>
    <x v="1513"/>
    <d v="2024-11-12T09:55:00"/>
    <x v="1"/>
    <s v="CLEANING"/>
    <n v="0"/>
    <n v="46"/>
    <x v="10"/>
    <d v="2024-11-12T09:40:00"/>
    <d v="1899-12-31T10:58:00"/>
    <n v="34.966666666790843"/>
    <x v="0"/>
    <x v="14"/>
    <n v="13.999999999883585"/>
    <s v="SI"/>
    <d v="1900-01-01T00:58:00"/>
    <n v="48.966666666674428"/>
    <d v="1899-12-30T00:00:00"/>
    <s v="SI"/>
    <n v="0"/>
    <d v="1900-01-01T00:53:00"/>
    <n v="48.883333333418705"/>
    <x v="1"/>
    <d v="1899-12-30T10:00:00"/>
    <s v="NO"/>
    <s v="MRKU3164228"/>
    <s v="CTU FLEVOKUST BV"/>
    <n v="380"/>
    <n v="100"/>
    <n v="35"/>
    <n v="0"/>
    <n v="2"/>
    <s v="WEEK"/>
    <s v="CTU FLEVOKUST BVWEEK"/>
    <n v="480"/>
    <n v="0"/>
    <n v="480"/>
    <m/>
  </r>
  <r>
    <s v="MUNICH MAERSK"/>
    <s v="Rotterdam"/>
    <d v="2024-11-10T09:02:00"/>
    <x v="104"/>
    <x v="0"/>
    <s v="MAERSK"/>
    <s v="MRKU3444738"/>
    <s v="XPO TALLER LELYSTAD"/>
    <d v="2024-11-11T20:00:00"/>
    <d v="2024-11-13T09:00:00"/>
    <x v="1494"/>
    <d v="2024-11-13T09:00:00"/>
    <x v="1"/>
    <s v="NO"/>
    <n v="0"/>
    <n v="46"/>
    <x v="10"/>
    <d v="2024-11-13T09:00:00"/>
    <d v="1899-12-31T10:58:00"/>
    <n v="34.966666666790843"/>
    <x v="0"/>
    <x v="95"/>
    <n v="36"/>
    <s v="NO"/>
    <d v="1900-01-01T22:58:00"/>
    <n v="70.966666666790843"/>
    <d v="1899-12-30T01:00:00"/>
    <s v="NO"/>
    <n v="0.99999999994179234"/>
    <d v="1900-01-01T23:58:00"/>
    <n v="71.966666666732635"/>
    <x v="1"/>
    <d v="1899-12-30T08:00:00"/>
    <s v="NO"/>
    <s v="MRKU3444738"/>
    <s v="CTU FLEVOKUST BV"/>
    <n v="380"/>
    <e v="#N/A"/>
    <n v="35"/>
    <n v="0"/>
    <n v="3"/>
    <s v="WEEK"/>
    <s v="CTU FLEVOKUST BVWEEK"/>
    <n v="380"/>
    <n v="0"/>
    <n v="380"/>
    <m/>
  </r>
  <r>
    <s v="MUNICH MAERSK"/>
    <s v="Rotterdam"/>
    <d v="2024-11-10T09:02:00"/>
    <x v="104"/>
    <x v="0"/>
    <s v="MAERSK"/>
    <s v="MRKU4004728"/>
    <s v="SIMEI LELYSTAD"/>
    <d v="2024-11-11T20:00:00"/>
    <d v="2024-11-12T09:00:00"/>
    <x v="1514"/>
    <d v="2024-11-12T09:30:00"/>
    <x v="1"/>
    <s v="NO"/>
    <n v="0"/>
    <n v="46"/>
    <x v="10"/>
    <d v="2024-11-12T09:00:00"/>
    <d v="1899-12-31T10:58:00"/>
    <n v="34.966666666790843"/>
    <x v="0"/>
    <x v="23"/>
    <n v="12"/>
    <s v="SI"/>
    <d v="1899-12-31T22:58:00"/>
    <n v="46.966666666790843"/>
    <d v="1899-12-30T01:00:00"/>
    <s v="NO"/>
    <n v="0.99999999994179234"/>
    <d v="1900-01-01T00:28:00"/>
    <n v="48.466666666790843"/>
    <x v="1"/>
    <d v="1899-12-30T08:00:00"/>
    <s v="NO"/>
    <s v="MRKU4004728"/>
    <s v="CTU FLEVOKUST BV"/>
    <n v="380"/>
    <e v="#N/A"/>
    <n v="35"/>
    <n v="0"/>
    <n v="2"/>
    <s v="WEEK"/>
    <s v="CTU FLEVOKUST BVWEEK"/>
    <n v="380"/>
    <n v="0"/>
    <n v="380"/>
    <m/>
  </r>
  <r>
    <s v="MUNICH MAERSK"/>
    <s v="Rotterdam"/>
    <d v="2024-11-10T09:02:00"/>
    <x v="104"/>
    <x v="0"/>
    <s v="MAERSK"/>
    <s v="MRKU4167900"/>
    <s v="SIMEI LELYSTAD"/>
    <d v="2024-11-11T20:00:00"/>
    <d v="2024-11-14T02:53:00"/>
    <x v="1515"/>
    <d v="2024-11-14T03:00:00"/>
    <x v="1"/>
    <s v="NO"/>
    <n v="0"/>
    <n v="46"/>
    <x v="10"/>
    <d v="2024-11-14T02:53:00"/>
    <d v="1899-12-31T10:58:00"/>
    <n v="34.966666666790843"/>
    <x v="0"/>
    <x v="163"/>
    <n v="55.999999999883585"/>
    <s v="NO"/>
    <d v="1900-01-02T18:58:00"/>
    <n v="90.966666666674428"/>
    <d v="1899-12-30T00:00:00"/>
    <s v="SI"/>
    <n v="0"/>
    <d v="1900-01-02T17:58:00"/>
    <n v="89.966666666732635"/>
    <x v="1"/>
    <d v="1899-12-30T04:00:00"/>
    <s v="NIGHT"/>
    <s v="MRKU4167900"/>
    <s v="CTU FLEVOKUST BV"/>
    <n v="380"/>
    <e v="#N/A"/>
    <n v="35"/>
    <n v="0"/>
    <n v="4"/>
    <s v="NIGHT"/>
    <s v="CTU FLEVOKUST BVNIGHT"/>
    <n v="380"/>
    <n v="0"/>
    <n v="380"/>
    <m/>
  </r>
  <r>
    <s v="MUNICH MAERSK"/>
    <s v="Rotterdam"/>
    <d v="2024-11-10T09:02:00"/>
    <x v="104"/>
    <x v="0"/>
    <s v="MAERSK"/>
    <s v="MRKU4261069"/>
    <s v="XPO TALLER LELYSTAD"/>
    <d v="2024-11-11T20:00:00"/>
    <d v="2024-11-13T09:56:00"/>
    <x v="1493"/>
    <d v="2024-11-13T10:25:00"/>
    <x v="1"/>
    <s v="NO"/>
    <n v="0"/>
    <n v="46"/>
    <x v="10"/>
    <d v="2024-11-13T09:56:00"/>
    <d v="1899-12-31T10:58:00"/>
    <n v="34.966666666790843"/>
    <x v="0"/>
    <x v="96"/>
    <n v="37.999999999883585"/>
    <s v="NO"/>
    <d v="1900-01-02T00:58:00"/>
    <n v="72.966666666674428"/>
    <d v="1899-12-30T00:00:00"/>
    <s v="SI"/>
    <n v="0"/>
    <d v="1900-01-02T01:23:00"/>
    <n v="73.383333333476912"/>
    <x v="1"/>
    <d v="1899-12-30T10:00:00"/>
    <s v="NO"/>
    <s v="MRKU4261069"/>
    <s v="CTU FLEVOKUST BV"/>
    <n v="380"/>
    <e v="#N/A"/>
    <n v="35"/>
    <n v="0"/>
    <n v="3"/>
    <s v="WEEK"/>
    <s v="CTU FLEVOKUST BVWEEK"/>
    <n v="380"/>
    <n v="0"/>
    <n v="380"/>
    <m/>
  </r>
  <r>
    <s v="MUNICH MAERSK"/>
    <s v="Rotterdam"/>
    <d v="2024-11-10T09:02:00"/>
    <x v="104"/>
    <x v="2"/>
    <s v="MAERSK"/>
    <s v="MRKU4325965"/>
    <s v="XPO TALLER LELYSTAD"/>
    <d v="2024-11-11T20:00:00"/>
    <d v="2024-11-13T08:00:00"/>
    <x v="1494"/>
    <d v="2024-11-13T08:00:00"/>
    <x v="0"/>
    <s v="NO"/>
    <n v="1"/>
    <n v="46"/>
    <x v="10"/>
    <d v="2024-11-13T08:00:00"/>
    <d v="1899-12-31T10:58:00"/>
    <n v="34.966666666790843"/>
    <x v="0"/>
    <x v="95"/>
    <n v="36"/>
    <s v="NO"/>
    <d v="1900-01-01T22:58:00"/>
    <n v="70.966666666790843"/>
    <d v="1899-12-30T00:00:00"/>
    <s v="SI"/>
    <n v="0"/>
    <d v="1900-01-01T22:58:00"/>
    <n v="70.966666666790843"/>
    <x v="1"/>
    <d v="1899-12-30T08:00:00"/>
    <s v="NO"/>
    <s v="MRKU4325965"/>
    <s v="OM TRANSPORT"/>
    <n v="475"/>
    <e v="#N/A"/>
    <n v="50"/>
    <n v="50"/>
    <n v="3"/>
    <s v="WEEK"/>
    <s v="OM TRANSPORTWEEK"/>
    <n v="525"/>
    <n v="25"/>
    <n v="550"/>
    <m/>
  </r>
  <r>
    <s v="MUNICH MAERSK"/>
    <s v="Rotterdam"/>
    <d v="2024-11-10T09:02:00"/>
    <x v="104"/>
    <x v="0"/>
    <s v="MAERSK"/>
    <s v="MRKU4596015"/>
    <s v="LELYSTAD"/>
    <d v="2024-11-11T20:00:00"/>
    <d v="2024-11-14T01:09:00"/>
    <x v="1516"/>
    <d v="2024-11-14T03:30:00"/>
    <x v="1"/>
    <s v="NO"/>
    <n v="0"/>
    <n v="46"/>
    <x v="10"/>
    <d v="2024-11-14T01:09:00"/>
    <d v="1899-12-31T10:58:00"/>
    <n v="34.966666666790843"/>
    <x v="0"/>
    <x v="116"/>
    <n v="54"/>
    <s v="NO"/>
    <d v="1900-01-02T16:58:00"/>
    <n v="88.966666666790843"/>
    <d v="1899-12-30T00:00:00"/>
    <s v="SI"/>
    <n v="0"/>
    <d v="1900-01-02T18:28:00"/>
    <n v="90.466666666790843"/>
    <x v="1"/>
    <d v="1899-12-30T02:00:00"/>
    <s v="NIGHT"/>
    <s v="MRKU4596015"/>
    <s v="CTU FLEVOKUST BV"/>
    <n v="380"/>
    <e v="#N/A"/>
    <n v="35"/>
    <n v="0"/>
    <n v="4"/>
    <s v="NIGHT"/>
    <s v="CTU FLEVOKUST BVNIGHT"/>
    <n v="380"/>
    <n v="0"/>
    <n v="380"/>
    <m/>
  </r>
  <r>
    <s v="MUNICH MAERSK"/>
    <s v="Rotterdam"/>
    <d v="2024-11-10T09:02:00"/>
    <x v="104"/>
    <x v="3"/>
    <s v="MAERSK"/>
    <s v="MRKU6112866"/>
    <s v="XPO TALLER LELYSTAD"/>
    <d v="2024-11-11T09:00:00"/>
    <d v="2024-11-11T09:00:00"/>
    <x v="1517"/>
    <d v="2024-11-11T09:20:00"/>
    <x v="0"/>
    <s v="NO"/>
    <n v="0"/>
    <n v="46"/>
    <x v="10"/>
    <d v="2024-11-11T09:00:00"/>
    <d v="1899-12-30T23:58:00"/>
    <n v="23.966666666732635"/>
    <x v="0"/>
    <x v="1"/>
    <n v="0"/>
    <s v="SI"/>
    <d v="1899-12-30T23:58:00"/>
    <n v="23.966666666732635"/>
    <d v="1899-12-30T00:00:00"/>
    <s v="SI"/>
    <n v="0"/>
    <d v="1899-12-31T00:18:00"/>
    <n v="24.300000000104774"/>
    <x v="0"/>
    <d v="1899-12-30T09:00:00"/>
    <s v="NO"/>
    <s v="MRKU6112866"/>
    <s v="MSI"/>
    <n v="480"/>
    <e v="#N/A"/>
    <n v="50"/>
    <n v="0"/>
    <n v="1"/>
    <s v="WEEK"/>
    <s v="MSIWEEK"/>
    <n v="480"/>
    <n v="25"/>
    <n v="505"/>
    <m/>
  </r>
  <r>
    <s v="MUNICH MAERSK"/>
    <s v="Rotterdam"/>
    <d v="2024-11-10T09:02:00"/>
    <x v="104"/>
    <x v="0"/>
    <s v="MAERSK"/>
    <s v="MRKU6483656"/>
    <s v="SIMEI LELYSTAD"/>
    <d v="2024-11-11T20:00:00"/>
    <d v="2024-11-12T08:25:00"/>
    <x v="1514"/>
    <d v="2024-11-12T08:25:00"/>
    <x v="1"/>
    <s v="NO"/>
    <n v="0"/>
    <n v="46"/>
    <x v="10"/>
    <d v="2024-11-12T08:25:00"/>
    <d v="1899-12-31T10:58:00"/>
    <n v="34.966666666790843"/>
    <x v="0"/>
    <x v="23"/>
    <n v="12"/>
    <s v="SI"/>
    <d v="1899-12-31T22:58:00"/>
    <n v="46.966666666790843"/>
    <d v="1899-12-30T00:25:00"/>
    <s v="SI"/>
    <n v="0.41666666662786156"/>
    <d v="1899-12-31T23:23:00"/>
    <n v="47.383333333418705"/>
    <x v="0"/>
    <d v="1899-12-30T08:00:00"/>
    <s v="NO"/>
    <s v="MRKU6483656"/>
    <s v="CTU FLEVOKUST BV"/>
    <n v="380"/>
    <e v="#N/A"/>
    <n v="35"/>
    <n v="0"/>
    <n v="2"/>
    <s v="WEEK"/>
    <s v="CTU FLEVOKUST BVWEEK"/>
    <n v="380"/>
    <n v="0"/>
    <n v="380"/>
    <m/>
  </r>
  <r>
    <s v="MUNICH MAERSK"/>
    <s v="Rotterdam"/>
    <d v="2024-11-10T09:02:00"/>
    <x v="104"/>
    <x v="0"/>
    <s v="MAERSK"/>
    <s v="MRKU8197395"/>
    <s v="LELYSTAD"/>
    <d v="2024-11-11T20:00:00"/>
    <d v="2024-11-13T12:55:00"/>
    <x v="1518"/>
    <d v="2024-11-13T13:15:00"/>
    <x v="1"/>
    <s v="NO"/>
    <n v="0"/>
    <n v="46"/>
    <x v="10"/>
    <d v="2024-11-13T12:55:00"/>
    <d v="1899-12-31T10:58:00"/>
    <n v="34.966666666790843"/>
    <x v="0"/>
    <x v="81"/>
    <n v="42"/>
    <s v="NO"/>
    <d v="1900-01-02T04:58:00"/>
    <n v="76.966666666790843"/>
    <d v="1899-12-30T00:00:00"/>
    <s v="SI"/>
    <n v="0"/>
    <d v="1900-01-02T04:13:00"/>
    <n v="76.216666666790843"/>
    <x v="1"/>
    <d v="1899-12-30T14:00:00"/>
    <s v="NO"/>
    <s v="MRKU8197395"/>
    <s v="CTU FLEVOKUST BV"/>
    <n v="380"/>
    <e v="#N/A"/>
    <n v="35"/>
    <n v="0"/>
    <n v="3"/>
    <s v="WEEK"/>
    <s v="CTU FLEVOKUST BVWEEK"/>
    <n v="380"/>
    <n v="0"/>
    <n v="380"/>
    <m/>
  </r>
  <r>
    <s v="MUNICH MAERSK"/>
    <s v="Rotterdam"/>
    <d v="2024-11-10T09:02:00"/>
    <x v="104"/>
    <x v="0"/>
    <s v="MAERSK"/>
    <s v="MRSU3178482"/>
    <s v="XPO TALLER LELYSTAD"/>
    <d v="2024-11-11T20:00:00"/>
    <d v="2024-11-14T15:45:00"/>
    <x v="1519"/>
    <d v="2024-11-14T15:45:00"/>
    <x v="1"/>
    <s v="NO"/>
    <n v="2"/>
    <n v="46"/>
    <x v="10"/>
    <d v="2024-11-14T15:45:00"/>
    <d v="1899-12-31T10:58:00"/>
    <n v="34.966666666790843"/>
    <x v="0"/>
    <x v="168"/>
    <n v="67.999999999883585"/>
    <s v="NO"/>
    <d v="1900-01-03T06:58:00"/>
    <n v="102.96666666667443"/>
    <d v="1899-12-30T00:00:00"/>
    <s v="SI"/>
    <n v="0"/>
    <d v="1900-01-03T06:43:00"/>
    <n v="102.71666666673264"/>
    <x v="1"/>
    <d v="1899-12-30T16:00:00"/>
    <s v="NO"/>
    <s v="MRSU3178482"/>
    <s v="CTU FLEVOKUST BV"/>
    <n v="380"/>
    <e v="#N/A"/>
    <n v="35"/>
    <n v="70"/>
    <n v="4"/>
    <s v="WEEK"/>
    <s v="CTU FLEVOKUST BVWEEK"/>
    <n v="450"/>
    <n v="0"/>
    <n v="450"/>
    <m/>
  </r>
  <r>
    <s v="MUNICH MAERSK"/>
    <s v="Rotterdam"/>
    <d v="2024-11-10T09:02:00"/>
    <x v="104"/>
    <x v="2"/>
    <s v="MAERSK"/>
    <s v="MRSU3180160"/>
    <s v="SIMEI LELYSTAD"/>
    <d v="2024-11-11T20:00:00"/>
    <d v="2024-11-12T20:45:00"/>
    <x v="1520"/>
    <d v="2024-11-12T20:55:00"/>
    <x v="0"/>
    <s v="NO"/>
    <n v="0"/>
    <n v="46"/>
    <x v="10"/>
    <d v="2024-11-12T20:45:00"/>
    <d v="1899-12-31T10:58:00"/>
    <n v="34.966666666790843"/>
    <x v="0"/>
    <x v="120"/>
    <n v="42.999999999941792"/>
    <s v="NO"/>
    <d v="1900-01-02T05:58:00"/>
    <n v="77.966666666732635"/>
    <d v="1899-12-30T00:00:00"/>
    <s v="SI"/>
    <n v="0"/>
    <d v="1900-01-01T11:53:00"/>
    <n v="59.883333333476912"/>
    <x v="1"/>
    <d v="1899-12-30T15:00:00"/>
    <s v="NO"/>
    <s v="MRSU3180160"/>
    <s v="OM TRANSPORT"/>
    <n v="475"/>
    <e v="#N/A"/>
    <n v="50"/>
    <n v="0"/>
    <n v="3"/>
    <s v="WEEK"/>
    <s v="OM TRANSPORTWEEK"/>
    <n v="475"/>
    <n v="25"/>
    <n v="500"/>
    <m/>
  </r>
  <r>
    <s v="MUNICH MAERSK"/>
    <s v="Rotterdam"/>
    <d v="2024-11-10T09:02:00"/>
    <x v="104"/>
    <x v="0"/>
    <s v="MAERSK"/>
    <s v="MRSU3514545"/>
    <s v="XPO TALLER LELYSTAD"/>
    <d v="2024-11-11T20:00:00"/>
    <d v="2024-11-12T09:15:00"/>
    <x v="1521"/>
    <d v="2024-11-12T09:55:00"/>
    <x v="1"/>
    <s v="NO"/>
    <n v="0"/>
    <n v="46"/>
    <x v="10"/>
    <d v="2024-11-12T09:15:00"/>
    <d v="1899-12-31T10:58:00"/>
    <n v="34.966666666790843"/>
    <x v="0"/>
    <x v="64"/>
    <n v="13.5"/>
    <s v="SI"/>
    <d v="1900-01-01T00:28:00"/>
    <n v="48.466666666790843"/>
    <d v="1899-12-30T00:00:00"/>
    <s v="SI"/>
    <n v="0"/>
    <d v="1900-01-01T00:53:00"/>
    <n v="48.883333333418705"/>
    <x v="1"/>
    <d v="1899-12-30T09:30:00"/>
    <s v="NO"/>
    <s v="MRSU3514545"/>
    <s v="CTU FLEVOKUST BV"/>
    <n v="380"/>
    <e v="#N/A"/>
    <n v="35"/>
    <n v="0"/>
    <n v="2"/>
    <s v="WEEK"/>
    <s v="CTU FLEVOKUST BVWEEK"/>
    <n v="380"/>
    <n v="0"/>
    <n v="380"/>
    <m/>
  </r>
  <r>
    <s v="MUNICH MAERSK"/>
    <s v="Rotterdam"/>
    <d v="2024-11-10T09:02:00"/>
    <x v="104"/>
    <x v="0"/>
    <s v="MAERSK"/>
    <s v="MRSU4046496"/>
    <s v="SIMEI LELYSTAD"/>
    <d v="2024-11-11T20:00:00"/>
    <d v="2024-11-15T06:01:00"/>
    <x v="1522"/>
    <d v="2024-11-15T06:15:00"/>
    <x v="1"/>
    <s v="NO"/>
    <n v="0"/>
    <n v="46"/>
    <x v="10"/>
    <d v="2024-11-15T06:01:00"/>
    <d v="1899-12-31T10:58:00"/>
    <n v="34.966666666790843"/>
    <x v="0"/>
    <x v="101"/>
    <n v="81.999999999941792"/>
    <s v="NO"/>
    <d v="1900-01-03T20:58:00"/>
    <n v="116.96666666673264"/>
    <d v="1899-12-30T00:01:00"/>
    <s v="SI"/>
    <n v="1.6666666720993817E-2"/>
    <d v="1900-01-03T21:13:00"/>
    <n v="117.21666666667443"/>
    <x v="1"/>
    <d v="1899-12-30T06:00:00"/>
    <s v="NO"/>
    <s v="MRSU4046496"/>
    <s v="CTU FLEVOKUST BV"/>
    <n v="380"/>
    <e v="#N/A"/>
    <n v="35"/>
    <n v="0"/>
    <n v="5"/>
    <s v="WEEK"/>
    <s v="CTU FLEVOKUST BVWEEK"/>
    <n v="380"/>
    <n v="0"/>
    <n v="380"/>
    <m/>
  </r>
  <r>
    <s v="MUNICH MAERSK"/>
    <s v="Rotterdam"/>
    <d v="2024-11-10T09:02:00"/>
    <x v="104"/>
    <x v="0"/>
    <s v="MAERSK"/>
    <s v="MRSU4139829"/>
    <s v="SIMEI LELYSTAD"/>
    <d v="2024-11-11T20:00:00"/>
    <d v="2024-11-14T14:05:00"/>
    <x v="1491"/>
    <d v="2024-11-14T14:15:00"/>
    <x v="1"/>
    <s v="NO"/>
    <n v="1"/>
    <n v="46"/>
    <x v="10"/>
    <d v="2024-11-14T14:05:00"/>
    <d v="1899-12-31T10:58:00"/>
    <n v="34.966666666790843"/>
    <x v="0"/>
    <x v="167"/>
    <n v="66"/>
    <s v="NO"/>
    <d v="1900-01-03T04:58:00"/>
    <n v="100.96666666679084"/>
    <d v="1899-12-30T00:05:00"/>
    <s v="SI"/>
    <n v="8.3333333255723119E-2"/>
    <d v="1900-01-03T05:13:00"/>
    <n v="101.21666666673264"/>
    <x v="1"/>
    <d v="1899-12-30T14:00:00"/>
    <s v="NO"/>
    <s v="MRSU4139829"/>
    <s v="CTU FLEVOKUST BV"/>
    <n v="380"/>
    <e v="#N/A"/>
    <n v="35"/>
    <n v="35"/>
    <n v="4"/>
    <s v="WEEK"/>
    <s v="CTU FLEVOKUST BVWEEK"/>
    <n v="415"/>
    <n v="0"/>
    <n v="415"/>
    <m/>
  </r>
  <r>
    <s v="MUNICH MAERSK"/>
    <s v="Rotterdam"/>
    <d v="2024-11-10T09:02:00"/>
    <x v="104"/>
    <x v="0"/>
    <s v="MAERSK"/>
    <s v="MRSU4153128"/>
    <s v="SIMEI LELYSTAD"/>
    <d v="2024-11-11T20:00:00"/>
    <d v="2024-11-14T06:38:00"/>
    <x v="1503"/>
    <d v="2024-11-14T06:50:00"/>
    <x v="1"/>
    <s v="NO"/>
    <n v="0"/>
    <n v="46"/>
    <x v="10"/>
    <d v="2024-11-14T06:38:00"/>
    <d v="1899-12-31T10:58:00"/>
    <n v="34.966666666790843"/>
    <x v="0"/>
    <x v="121"/>
    <n v="58.999999999883585"/>
    <s v="NO"/>
    <d v="1900-01-02T21:58:00"/>
    <n v="93.966666666674428"/>
    <d v="1899-12-30T00:00:00"/>
    <s v="SI"/>
    <n v="0"/>
    <d v="1900-01-02T21:48:00"/>
    <n v="93.799999999988358"/>
    <x v="1"/>
    <d v="1899-12-30T07:00:00"/>
    <s v="NO"/>
    <s v="MRSU4153128"/>
    <s v="CTU FLEVOKUST BV"/>
    <n v="380"/>
    <e v="#N/A"/>
    <n v="35"/>
    <n v="0"/>
    <n v="4"/>
    <s v="WEEK"/>
    <s v="CTU FLEVOKUST BVWEEK"/>
    <n v="380"/>
    <n v="0"/>
    <n v="380"/>
    <m/>
  </r>
  <r>
    <s v="MUNICH MAERSK"/>
    <s v="Rotterdam"/>
    <d v="2024-11-10T09:02:00"/>
    <x v="104"/>
    <x v="0"/>
    <s v="MAERSK"/>
    <s v="MRSU4273397"/>
    <s v="XPO TALLER LELYSTAD"/>
    <d v="2024-11-11T20:00:00"/>
    <d v="2024-11-13T21:00:00"/>
    <x v="1497"/>
    <d v="2024-11-13T21:00:00"/>
    <x v="1"/>
    <s v="NO"/>
    <n v="0"/>
    <n v="46"/>
    <x v="10"/>
    <d v="2024-11-13T21:00:00"/>
    <d v="1899-12-31T10:58:00"/>
    <n v="34.966666666790843"/>
    <x v="0"/>
    <x v="56"/>
    <n v="48.999999999941792"/>
    <s v="NO"/>
    <d v="1900-01-02T11:58:00"/>
    <n v="83.966666666732635"/>
    <d v="1899-12-30T00:00:00"/>
    <s v="SI"/>
    <n v="0"/>
    <d v="1900-01-02T11:58:00"/>
    <n v="83.966666666732635"/>
    <x v="1"/>
    <d v="1899-12-30T21:00:00"/>
    <s v="NIGHT"/>
    <s v="MRSU4273397"/>
    <s v="CTU FLEVOKUST BV"/>
    <n v="380"/>
    <e v="#N/A"/>
    <n v="35"/>
    <n v="0"/>
    <n v="3"/>
    <s v="NIGHT"/>
    <s v="CTU FLEVOKUST BVNIGHT"/>
    <n v="380"/>
    <n v="0"/>
    <n v="380"/>
    <m/>
  </r>
  <r>
    <s v="MUNICH MAERSK"/>
    <s v="Rotterdam"/>
    <d v="2024-11-10T09:02:00"/>
    <x v="104"/>
    <x v="0"/>
    <s v="MAERSK"/>
    <s v="MRSU4529160"/>
    <s v="XPO TALLER LELYSTAD"/>
    <d v="2024-11-11T20:00:00"/>
    <d v="2024-11-12T17:27:00"/>
    <x v="1504"/>
    <d v="2024-11-12T20:50:00"/>
    <x v="1"/>
    <s v="NO"/>
    <n v="0"/>
    <n v="46"/>
    <x v="10"/>
    <d v="2024-11-12T17:27:00"/>
    <d v="1899-12-31T10:58:00"/>
    <n v="34.966666666790843"/>
    <x v="0"/>
    <x v="21"/>
    <n v="21.999999999941792"/>
    <s v="SI"/>
    <d v="1900-01-01T08:58:00"/>
    <n v="56.966666666732635"/>
    <d v="1899-12-30T00:00:00"/>
    <s v="SI"/>
    <n v="0"/>
    <d v="1900-01-01T11:48:00"/>
    <n v="59.800000000046566"/>
    <x v="1"/>
    <d v="1899-12-30T18:00:00"/>
    <s v="NO"/>
    <s v="MRSU4529160"/>
    <s v="CTU FLEVOKUST BV"/>
    <n v="380"/>
    <e v="#N/A"/>
    <n v="35"/>
    <n v="0"/>
    <n v="2"/>
    <s v="WEEK"/>
    <s v="CTU FLEVOKUST BVWEEK"/>
    <n v="380"/>
    <n v="0"/>
    <n v="380"/>
    <m/>
  </r>
  <r>
    <s v="MUNICH MAERSK"/>
    <s v="Rotterdam"/>
    <d v="2024-11-10T09:02:00"/>
    <x v="104"/>
    <x v="0"/>
    <s v="MAERSK"/>
    <s v="MRSU4613959"/>
    <s v="SIMEI LELYSTAD"/>
    <d v="2024-11-11T20:00:00"/>
    <d v="2024-11-12T10:15:00"/>
    <x v="1513"/>
    <d v="2024-11-12T10:30:00"/>
    <x v="1"/>
    <s v="NO"/>
    <n v="0"/>
    <n v="46"/>
    <x v="10"/>
    <d v="2024-11-12T10:15:00"/>
    <d v="1899-12-31T10:58:00"/>
    <n v="34.966666666790843"/>
    <x v="0"/>
    <x v="14"/>
    <n v="13.999999999883585"/>
    <s v="SI"/>
    <d v="1900-01-01T00:58:00"/>
    <n v="48.966666666674428"/>
    <d v="1899-12-30T00:15:00"/>
    <s v="SI"/>
    <n v="0.25000000011641532"/>
    <d v="1900-01-01T01:28:00"/>
    <n v="49.466666666732635"/>
    <x v="1"/>
    <d v="1899-12-30T10:00:00"/>
    <s v="NO"/>
    <s v="MRSU4613959"/>
    <s v="CTU FLEVOKUST BV"/>
    <n v="380"/>
    <e v="#N/A"/>
    <n v="35"/>
    <n v="0"/>
    <n v="2"/>
    <s v="WEEK"/>
    <s v="CTU FLEVOKUST BVWEEK"/>
    <n v="380"/>
    <n v="0"/>
    <n v="380"/>
    <m/>
  </r>
  <r>
    <s v="MUNICH MAERSK"/>
    <s v="Rotterdam"/>
    <d v="2024-11-10T09:02:00"/>
    <x v="104"/>
    <x v="0"/>
    <s v="MAERSK"/>
    <s v="MRSU4683468"/>
    <s v="XPO TALLER LELYSTAD"/>
    <d v="2024-11-11T20:00:00"/>
    <d v="2024-11-14T14:00:00"/>
    <x v="1491"/>
    <d v="2024-11-14T14:15:00"/>
    <x v="1"/>
    <s v="NO"/>
    <n v="1"/>
    <n v="46"/>
    <x v="10"/>
    <d v="2024-11-14T14:00:00"/>
    <d v="1899-12-31T10:58:00"/>
    <n v="34.966666666790843"/>
    <x v="0"/>
    <x v="167"/>
    <n v="66"/>
    <s v="NO"/>
    <d v="1900-01-03T04:58:00"/>
    <n v="100.96666666679084"/>
    <d v="1899-12-30T00:00:00"/>
    <s v="SI"/>
    <n v="0"/>
    <d v="1900-01-03T05:13:00"/>
    <n v="101.21666666673264"/>
    <x v="1"/>
    <d v="1899-12-30T14:00:00"/>
    <s v="NO"/>
    <s v="MRSU4683468"/>
    <s v="CTU FLEVOKUST BV"/>
    <n v="380"/>
    <e v="#N/A"/>
    <n v="35"/>
    <n v="35"/>
    <n v="4"/>
    <s v="WEEK"/>
    <s v="CTU FLEVOKUST BVWEEK"/>
    <n v="415"/>
    <n v="0"/>
    <n v="415"/>
    <m/>
  </r>
  <r>
    <s v="MUNICH MAERSK"/>
    <s v="Rotterdam"/>
    <d v="2024-11-10T09:02:00"/>
    <x v="104"/>
    <x v="0"/>
    <s v="MAERSK"/>
    <s v="MRSU4696254"/>
    <s v="SIMEI LELYSTAD"/>
    <d v="2024-11-11T20:00:00"/>
    <d v="2024-11-12T11:32:00"/>
    <x v="1523"/>
    <d v="2024-11-12T12:10:00"/>
    <x v="1"/>
    <s v="NO"/>
    <n v="0"/>
    <n v="46"/>
    <x v="10"/>
    <d v="2024-11-12T11:32:00"/>
    <d v="1899-12-31T10:58:00"/>
    <n v="34.966666666790843"/>
    <x v="0"/>
    <x v="16"/>
    <n v="15.999999999941792"/>
    <s v="SI"/>
    <d v="1900-01-01T02:58:00"/>
    <n v="50.966666666732635"/>
    <d v="1899-12-30T00:00:00"/>
    <s v="SI"/>
    <n v="0"/>
    <d v="1900-01-01T03:08:00"/>
    <n v="51.133333333418705"/>
    <x v="1"/>
    <d v="1899-12-30T12:00:00"/>
    <s v="NO"/>
    <s v="MRSU4696254"/>
    <s v="CTU FLEVOKUST BV"/>
    <n v="380"/>
    <e v="#N/A"/>
    <n v="35"/>
    <n v="0"/>
    <n v="2"/>
    <s v="WEEK"/>
    <s v="CTU FLEVOKUST BVWEEK"/>
    <n v="380"/>
    <n v="0"/>
    <n v="380"/>
    <m/>
  </r>
  <r>
    <s v="MUNICH MAERSK"/>
    <s v="Rotterdam"/>
    <d v="2024-11-10T09:02:00"/>
    <x v="104"/>
    <x v="0"/>
    <s v="MAERSK"/>
    <s v="MRSU4881761"/>
    <s v="XPO TALLER LELYSTAD"/>
    <d v="2024-11-11T20:00:00"/>
    <d v="2024-11-12T15:56:00"/>
    <x v="1524"/>
    <d v="2024-11-12T16:25:00"/>
    <x v="1"/>
    <s v="NO"/>
    <n v="1"/>
    <n v="46"/>
    <x v="10"/>
    <d v="2024-11-12T15:56:00"/>
    <d v="1899-12-31T10:58:00"/>
    <n v="34.966666666790843"/>
    <x v="0"/>
    <x v="30"/>
    <n v="19.999999999883585"/>
    <s v="SI"/>
    <d v="1900-01-01T06:58:00"/>
    <n v="54.966666666674428"/>
    <d v="1899-12-30T00:00:00"/>
    <s v="SI"/>
    <n v="0"/>
    <d v="1900-01-01T07:23:00"/>
    <n v="55.383333333476912"/>
    <x v="1"/>
    <d v="1899-12-30T16:00:00"/>
    <s v="NO"/>
    <s v="MRSU4881761"/>
    <s v="CTU FLEVOKUST BV"/>
    <n v="380"/>
    <e v="#N/A"/>
    <n v="35"/>
    <n v="35"/>
    <n v="2"/>
    <s v="WEEK"/>
    <s v="CTU FLEVOKUST BVWEEK"/>
    <n v="415"/>
    <n v="0"/>
    <n v="415"/>
    <m/>
  </r>
  <r>
    <s v="MUNICH MAERSK"/>
    <s v="Rotterdam"/>
    <d v="2024-11-10T09:02:00"/>
    <x v="104"/>
    <x v="0"/>
    <s v="MAERSK"/>
    <s v="MRSU4923790"/>
    <s v="XPO TALLER LELYSTAD"/>
    <d v="2024-11-11T20:00:00"/>
    <d v="2024-11-13T15:05:00"/>
    <x v="1520"/>
    <d v="2024-11-13T15:15:00"/>
    <x v="1"/>
    <s v="NO"/>
    <n v="0"/>
    <n v="46"/>
    <x v="10"/>
    <d v="2024-11-13T15:05:00"/>
    <d v="1899-12-31T10:58:00"/>
    <n v="34.966666666790843"/>
    <x v="0"/>
    <x v="120"/>
    <n v="42.999999999941792"/>
    <s v="NO"/>
    <d v="1900-01-02T05:58:00"/>
    <n v="77.966666666732635"/>
    <d v="1899-12-30T00:05:00"/>
    <s v="SI"/>
    <n v="8.3333333255723119E-2"/>
    <d v="1900-01-02T06:13:00"/>
    <n v="78.216666666674428"/>
    <x v="1"/>
    <d v="1899-12-30T15:00:00"/>
    <s v="NO"/>
    <s v="MRSU4923790"/>
    <s v="CTU FLEVOKUST BV"/>
    <n v="380"/>
    <e v="#N/A"/>
    <n v="35"/>
    <n v="0"/>
    <n v="3"/>
    <s v="WEEK"/>
    <s v="CTU FLEVOKUST BVWEEK"/>
    <n v="380"/>
    <n v="0"/>
    <n v="380"/>
    <m/>
  </r>
  <r>
    <s v="MUNICH MAERSK"/>
    <s v="Rotterdam"/>
    <d v="2024-11-10T09:02:00"/>
    <x v="104"/>
    <x v="0"/>
    <s v="MAERSK"/>
    <s v="MRSU5191082"/>
    <s v="XPO TALLER LELYSTAD"/>
    <d v="2024-11-11T20:00:00"/>
    <d v="2024-11-14T23:00:00"/>
    <x v="1525"/>
    <d v="2024-11-14T23:09:00"/>
    <x v="1"/>
    <s v="NO"/>
    <n v="0"/>
    <n v="46"/>
    <x v="10"/>
    <d v="2024-11-14T23:00:00"/>
    <d v="1899-12-31T10:58:00"/>
    <n v="34.966666666790843"/>
    <x v="0"/>
    <x v="188"/>
    <n v="75"/>
    <s v="NO"/>
    <d v="1900-01-03T13:58:00"/>
    <n v="109.96666666679084"/>
    <d v="1899-12-30T00:00:00"/>
    <s v="SI"/>
    <n v="0"/>
    <d v="1900-01-03T14:07:00"/>
    <n v="110.11666666675592"/>
    <x v="1"/>
    <d v="1899-12-30T23:00:00"/>
    <s v="NIGHT"/>
    <s v="MRSU5191082"/>
    <s v="CTU FLEVOKUST BV"/>
    <n v="380"/>
    <e v="#N/A"/>
    <n v="35"/>
    <n v="0"/>
    <n v="4"/>
    <s v="NIGHT"/>
    <s v="CTU FLEVOKUST BVNIGHT"/>
    <n v="380"/>
    <n v="0"/>
    <n v="380"/>
    <m/>
  </r>
  <r>
    <s v="MUNICH MAERSK"/>
    <s v="Rotterdam"/>
    <d v="2024-11-10T09:02:00"/>
    <x v="104"/>
    <x v="0"/>
    <s v="MAERSK"/>
    <s v="MRSU5299170"/>
    <s v="XPO TALLER LELYSTAD"/>
    <d v="2024-11-11T20:00:00"/>
    <d v="2024-11-14T18:30:00"/>
    <x v="1500"/>
    <d v="2024-11-14T18:55:00"/>
    <x v="1"/>
    <s v="NO"/>
    <n v="0"/>
    <n v="46"/>
    <x v="10"/>
    <d v="2024-11-14T18:30:00"/>
    <d v="1899-12-31T10:58:00"/>
    <n v="34.966666666790843"/>
    <x v="0"/>
    <x v="137"/>
    <n v="69.999999999941792"/>
    <s v="NO"/>
    <d v="1900-01-03T08:58:00"/>
    <n v="104.96666666673264"/>
    <d v="1899-12-30T00:30:00"/>
    <s v="SI"/>
    <n v="0.50000000005820766"/>
    <d v="1900-01-03T09:53:00"/>
    <n v="105.8833333334187"/>
    <x v="1"/>
    <d v="1899-12-30T18:00:00"/>
    <s v="NO"/>
    <s v="MRSU5299170"/>
    <s v="CTU FLEVOKUST BV"/>
    <n v="380"/>
    <e v="#N/A"/>
    <n v="35"/>
    <n v="0"/>
    <n v="4"/>
    <s v="WEEK"/>
    <s v="CTU FLEVOKUST BVWEEK"/>
    <n v="380"/>
    <n v="0"/>
    <n v="380"/>
    <m/>
  </r>
  <r>
    <s v="MUNICH MAERSK"/>
    <s v="Rotterdam"/>
    <d v="2024-11-10T09:02:00"/>
    <x v="104"/>
    <x v="0"/>
    <s v="MAERSK"/>
    <s v="MRSU5590098"/>
    <s v="SIMEI LELYSTAD"/>
    <d v="2024-11-11T20:00:00"/>
    <d v="2024-11-13T08:05:00"/>
    <x v="1494"/>
    <d v="2024-11-13T08:15:00"/>
    <x v="1"/>
    <s v="NO"/>
    <n v="0"/>
    <n v="46"/>
    <x v="10"/>
    <d v="2024-11-13T08:05:00"/>
    <d v="1899-12-31T10:58:00"/>
    <n v="34.966666666790843"/>
    <x v="0"/>
    <x v="95"/>
    <n v="36"/>
    <s v="NO"/>
    <d v="1900-01-01T22:58:00"/>
    <n v="70.966666666790843"/>
    <d v="1899-12-30T00:05:00"/>
    <s v="SI"/>
    <n v="8.3333333255723119E-2"/>
    <d v="1900-01-01T23:13:00"/>
    <n v="71.216666666732635"/>
    <x v="1"/>
    <d v="1899-12-30T08:00:00"/>
    <s v="NO"/>
    <s v="MRSU5590098"/>
    <s v="CTU FLEVOKUST BV"/>
    <n v="380"/>
    <e v="#N/A"/>
    <n v="35"/>
    <n v="0"/>
    <n v="3"/>
    <s v="WEEK"/>
    <s v="CTU FLEVOKUST BVWEEK"/>
    <n v="380"/>
    <n v="0"/>
    <n v="380"/>
    <m/>
  </r>
  <r>
    <s v="MUNICH MAERSK"/>
    <s v="Rotterdam"/>
    <d v="2024-11-10T09:02:00"/>
    <x v="104"/>
    <x v="0"/>
    <s v="MAERSK"/>
    <s v="MRSU5812338"/>
    <s v="LELYSTAD"/>
    <d v="2024-11-11T20:00:00"/>
    <d v="2024-11-13T23:46:00"/>
    <x v="1509"/>
    <d v="2024-11-14T00:15:00"/>
    <x v="1"/>
    <s v="NO"/>
    <n v="0"/>
    <n v="46"/>
    <x v="10"/>
    <d v="2024-11-13T23:46:00"/>
    <d v="1899-12-31T10:58:00"/>
    <n v="34.966666666790843"/>
    <x v="0"/>
    <x v="133"/>
    <n v="49.999999999883585"/>
    <s v="NO"/>
    <d v="1900-01-02T12:58:00"/>
    <n v="84.966666666674428"/>
    <d v="1899-12-30T01:46:00"/>
    <s v="NO"/>
    <n v="1.7666666666627862"/>
    <d v="1900-01-02T15:13:00"/>
    <n v="87.216666666674428"/>
    <x v="1"/>
    <d v="1899-12-30T22:00:00"/>
    <s v="NIGHT"/>
    <s v="MRSU5812338"/>
    <s v="CTU FLEVOKUST BV"/>
    <n v="380"/>
    <e v="#N/A"/>
    <n v="35"/>
    <n v="0"/>
    <n v="3"/>
    <s v="NIGHT"/>
    <s v="CTU FLEVOKUST BVNIGHT"/>
    <n v="380"/>
    <n v="0"/>
    <n v="380"/>
    <m/>
  </r>
  <r>
    <s v="MUNICH MAERSK"/>
    <s v="Rotterdam"/>
    <d v="2024-11-10T09:02:00"/>
    <x v="104"/>
    <x v="0"/>
    <s v="MAERSK"/>
    <s v="MSKU0238273"/>
    <s v="XPO TALLER LELYSTAD"/>
    <d v="2024-11-11T20:00:00"/>
    <d v="2024-11-12T23:20:00"/>
    <x v="1526"/>
    <d v="2024-11-12T23:20:00"/>
    <x v="1"/>
    <s v="NO"/>
    <n v="0"/>
    <n v="46"/>
    <x v="10"/>
    <d v="2024-11-12T23:20:00"/>
    <d v="1899-12-31T10:58:00"/>
    <n v="34.966666666790843"/>
    <x v="0"/>
    <x v="27"/>
    <n v="25.999999999883585"/>
    <s v="NO"/>
    <d v="1900-01-01T12:58:00"/>
    <n v="60.966666666674428"/>
    <d v="1899-12-30T01:20:00"/>
    <s v="NO"/>
    <n v="1.3333333333139308"/>
    <d v="1900-01-01T14:18:00"/>
    <n v="62.299999999988358"/>
    <x v="1"/>
    <d v="1899-12-30T22:00:00"/>
    <s v="NIGHT"/>
    <s v="MSKU0238273"/>
    <s v="CTU FLEVOKUST BV"/>
    <n v="380"/>
    <e v="#N/A"/>
    <n v="35"/>
    <n v="0"/>
    <n v="2"/>
    <s v="NIGHT"/>
    <s v="CTU FLEVOKUST BVNIGHT"/>
    <n v="380"/>
    <n v="0"/>
    <n v="380"/>
    <m/>
  </r>
  <r>
    <s v="MUNICH MAERSK"/>
    <s v="Rotterdam"/>
    <d v="2024-11-10T09:02:00"/>
    <x v="104"/>
    <x v="0"/>
    <s v="MAERSK"/>
    <s v="MSKU0279734"/>
    <s v="XPO TALLER LELYSTAD"/>
    <d v="2024-11-11T20:00:00"/>
    <d v="2024-11-14T11:49:00"/>
    <x v="1527"/>
    <d v="2024-11-14T12:20:00"/>
    <x v="1"/>
    <s v="NO"/>
    <n v="0"/>
    <n v="46"/>
    <x v="10"/>
    <d v="2024-11-14T11:49:00"/>
    <d v="1899-12-31T10:58:00"/>
    <n v="34.966666666790843"/>
    <x v="0"/>
    <x v="135"/>
    <n v="63.999999999941792"/>
    <s v="NO"/>
    <d v="1900-01-03T02:58:00"/>
    <n v="98.966666666732635"/>
    <d v="1899-12-30T00:00:00"/>
    <s v="SI"/>
    <n v="0"/>
    <d v="1900-01-03T03:18:00"/>
    <n v="99.300000000104774"/>
    <x v="1"/>
    <d v="1899-12-30T12:00:00"/>
    <s v="NO"/>
    <s v="MSKU0279734"/>
    <s v="CTU FLEVOKUST BV"/>
    <n v="380"/>
    <e v="#N/A"/>
    <n v="35"/>
    <n v="0"/>
    <n v="4"/>
    <s v="WEEK"/>
    <s v="CTU FLEVOKUST BVWEEK"/>
    <n v="380"/>
    <n v="0"/>
    <n v="380"/>
    <m/>
  </r>
  <r>
    <s v="MUNICH MAERSK"/>
    <s v="Rotterdam"/>
    <d v="2024-11-10T09:02:00"/>
    <x v="104"/>
    <x v="2"/>
    <s v="MAERSK"/>
    <s v="MSKU4073736"/>
    <s v="LELYSTAD"/>
    <d v="2024-11-11T20:00:00"/>
    <d v="2024-11-12T01:52:00"/>
    <x v="1528"/>
    <d v="2024-11-12T04:09:00"/>
    <x v="0"/>
    <s v="NO"/>
    <n v="0"/>
    <n v="46"/>
    <x v="10"/>
    <d v="2024-11-12T01:52:00"/>
    <d v="1899-12-31T10:58:00"/>
    <n v="34.966666666790843"/>
    <x v="0"/>
    <x v="8"/>
    <n v="6"/>
    <s v="SI"/>
    <d v="1899-12-31T16:58:00"/>
    <n v="40.966666666790843"/>
    <d v="1899-12-30T00:00:00"/>
    <s v="SI"/>
    <n v="0"/>
    <d v="1899-12-31T19:07:00"/>
    <n v="43.116666666814126"/>
    <x v="0"/>
    <d v="1899-12-30T02:00:00"/>
    <s v="NIGHT"/>
    <s v="MSKU4073736"/>
    <s v="OM TRANSPORT"/>
    <n v="475"/>
    <n v="110"/>
    <n v="50"/>
    <n v="0"/>
    <n v="2"/>
    <s v="NIGHT"/>
    <s v="OM TRANSPORTNIGHT"/>
    <n v="585"/>
    <n v="25"/>
    <n v="610"/>
    <m/>
  </r>
  <r>
    <s v="MUNICH MAERSK"/>
    <s v="Rotterdam"/>
    <d v="2024-11-10T09:02:00"/>
    <x v="104"/>
    <x v="0"/>
    <s v="MAERSK"/>
    <s v="MSKU4591118"/>
    <s v="XPO TALLER LELYSTAD"/>
    <d v="2024-11-11T20:00:00"/>
    <d v="2024-11-13T12:10:00"/>
    <x v="1508"/>
    <d v="2024-11-13T12:45:00"/>
    <x v="1"/>
    <s v="NO"/>
    <n v="0"/>
    <n v="46"/>
    <x v="10"/>
    <d v="2024-11-13T12:10:00"/>
    <d v="1899-12-31T10:58:00"/>
    <n v="34.966666666790843"/>
    <x v="0"/>
    <x v="32"/>
    <n v="39.999999999941792"/>
    <s v="NO"/>
    <d v="1900-01-02T02:58:00"/>
    <n v="74.966666666732635"/>
    <d v="1899-12-30T00:10:00"/>
    <s v="SI"/>
    <n v="0.16666666668606922"/>
    <d v="1900-01-02T03:43:00"/>
    <n v="75.716666666732635"/>
    <x v="1"/>
    <d v="1899-12-30T12:00:00"/>
    <s v="NO"/>
    <s v="MSKU4591118"/>
    <s v="CTU FLEVOKUST BV"/>
    <n v="380"/>
    <e v="#N/A"/>
    <n v="35"/>
    <n v="0"/>
    <n v="3"/>
    <s v="WEEK"/>
    <s v="CTU FLEVOKUST BVWEEK"/>
    <n v="380"/>
    <n v="0"/>
    <n v="380"/>
    <m/>
  </r>
  <r>
    <s v="MUNICH MAERSK"/>
    <s v="Rotterdam"/>
    <d v="2024-11-10T09:02:00"/>
    <x v="104"/>
    <x v="3"/>
    <s v="MAERSK"/>
    <s v="MSKU4595880"/>
    <s v="SIMEI LELYSTAD"/>
    <d v="2024-11-11T20:00:00"/>
    <d v="2024-11-11T23:29:00"/>
    <x v="1529"/>
    <d v="2024-11-11T23:33:00"/>
    <x v="0"/>
    <s v="NO"/>
    <n v="0"/>
    <n v="46"/>
    <x v="10"/>
    <d v="2024-11-11T23:29:00"/>
    <d v="1899-12-31T10:58:00"/>
    <n v="34.966666666790843"/>
    <x v="0"/>
    <x v="2"/>
    <n v="3.9999999999417923"/>
    <s v="SI"/>
    <d v="1899-12-31T14:58:00"/>
    <n v="38.966666666732635"/>
    <d v="1899-12-30T00:00:00"/>
    <s v="SI"/>
    <n v="0"/>
    <d v="1899-12-31T14:31:00"/>
    <n v="38.516666666662786"/>
    <x v="0"/>
    <d v="1899-12-30T00:00:00"/>
    <s v="NIGHT"/>
    <s v="MSKU4595880"/>
    <s v="MSI"/>
    <n v="530"/>
    <e v="#N/A"/>
    <n v="50"/>
    <n v="0"/>
    <n v="2"/>
    <s v="NIGHT"/>
    <s v="MSINIGHT"/>
    <n v="530"/>
    <n v="25"/>
    <n v="555"/>
    <m/>
  </r>
  <r>
    <s v="MUNICH MAERSK"/>
    <s v="Rotterdam"/>
    <d v="2024-11-10T09:02:00"/>
    <x v="104"/>
    <x v="2"/>
    <s v="MAERSK"/>
    <s v="MSKU4597040"/>
    <s v="XPO TALLER LELYSTAD"/>
    <d v="2024-11-11T20:00:00"/>
    <d v="2024-11-12T00:40:00"/>
    <x v="1530"/>
    <d v="2024-11-12T00:40:00"/>
    <x v="0"/>
    <s v="CLEANING"/>
    <n v="0"/>
    <n v="46"/>
    <x v="10"/>
    <d v="2024-11-12T00:40:00"/>
    <d v="1899-12-31T10:58:00"/>
    <n v="34.966666666790843"/>
    <x v="0"/>
    <x v="0"/>
    <n v="7.5"/>
    <s v="SI"/>
    <d v="1899-12-31T18:28:00"/>
    <n v="42.466666666790843"/>
    <d v="1899-12-30T00:00:00"/>
    <s v="SI"/>
    <n v="0"/>
    <d v="1899-12-31T15:38:00"/>
    <n v="39.633333333476912"/>
    <x v="0"/>
    <d v="1899-12-30T03:30:00"/>
    <s v="NIGHT"/>
    <s v="MSKU4597040"/>
    <s v="OM TRANSPORT"/>
    <n v="475"/>
    <e v="#N/A"/>
    <n v="50"/>
    <n v="0"/>
    <n v="2"/>
    <s v="NIGHT"/>
    <s v="OM TRANSPORTNIGHT"/>
    <n v="475"/>
    <n v="25"/>
    <n v="500"/>
    <m/>
  </r>
  <r>
    <s v="MUNICH MAERSK"/>
    <s v="Rotterdam"/>
    <d v="2024-11-10T09:02:00"/>
    <x v="104"/>
    <x v="0"/>
    <s v="MAERSK"/>
    <s v="MSKU4604241"/>
    <s v="LELYSTAD"/>
    <d v="2024-11-11T20:00:00"/>
    <d v="2024-11-13T08:11:00"/>
    <x v="1494"/>
    <d v="2024-11-13T08:25:00"/>
    <x v="1"/>
    <s v="NO"/>
    <n v="0"/>
    <n v="46"/>
    <x v="10"/>
    <d v="2024-11-13T08:11:00"/>
    <d v="1899-12-31T10:58:00"/>
    <n v="34.966666666790843"/>
    <x v="0"/>
    <x v="95"/>
    <n v="36"/>
    <s v="NO"/>
    <d v="1900-01-01T22:58:00"/>
    <n v="70.966666666790843"/>
    <d v="1899-12-30T00:11:00"/>
    <s v="SI"/>
    <n v="0.18333333323244005"/>
    <d v="1900-01-01T23:23:00"/>
    <n v="71.383333333418705"/>
    <x v="1"/>
    <d v="1899-12-30T08:00:00"/>
    <s v="NO"/>
    <s v="MSKU4604241"/>
    <s v="CTU FLEVOKUST BV"/>
    <n v="380"/>
    <e v="#N/A"/>
    <n v="35"/>
    <n v="0"/>
    <n v="3"/>
    <s v="WEEK"/>
    <s v="CTU FLEVOKUST BVWEEK"/>
    <n v="380"/>
    <n v="0"/>
    <n v="380"/>
    <m/>
  </r>
  <r>
    <s v="MUNICH MAERSK"/>
    <s v="Rotterdam"/>
    <d v="2024-11-10T09:02:00"/>
    <x v="104"/>
    <x v="0"/>
    <s v="MAERSK"/>
    <s v="MSKU4609860"/>
    <s v="SIMEI LELYSTAD"/>
    <d v="2024-11-11T20:00:00"/>
    <d v="2024-11-12T15:58:00"/>
    <x v="1524"/>
    <d v="2024-11-12T15:55:00"/>
    <x v="1"/>
    <s v="NO"/>
    <n v="1"/>
    <n v="46"/>
    <x v="10"/>
    <d v="2024-11-12T15:58:00"/>
    <d v="1899-12-31T10:58:00"/>
    <n v="34.966666666790843"/>
    <x v="0"/>
    <x v="30"/>
    <n v="19.999999999883585"/>
    <s v="SI"/>
    <d v="1900-01-01T06:58:00"/>
    <n v="54.966666666674428"/>
    <d v="1899-12-30T00:00:00"/>
    <s v="SI"/>
    <n v="0"/>
    <d v="1900-01-01T06:53:00"/>
    <n v="54.883333333418705"/>
    <x v="1"/>
    <d v="1899-12-30T16:00:00"/>
    <s v="NO"/>
    <s v="MSKU4609860"/>
    <s v="CTU FLEVOKUST BV"/>
    <n v="380"/>
    <e v="#N/A"/>
    <n v="35"/>
    <n v="35"/>
    <n v="2"/>
    <s v="WEEK"/>
    <s v="CTU FLEVOKUST BVWEEK"/>
    <n v="415"/>
    <n v="0"/>
    <n v="415"/>
    <m/>
  </r>
  <r>
    <s v="MUNICH MAERSK"/>
    <s v="Rotterdam"/>
    <d v="2024-11-10T09:02:00"/>
    <x v="104"/>
    <x v="0"/>
    <s v="MAERSK"/>
    <s v="MSKU4622651"/>
    <s v="SIMEI LELYSTAD"/>
    <d v="2024-11-11T20:00:00"/>
    <d v="2024-11-14T09:55:00"/>
    <x v="1499"/>
    <d v="2024-11-14T10:05:00"/>
    <x v="1"/>
    <s v="NO"/>
    <n v="0"/>
    <n v="46"/>
    <x v="10"/>
    <d v="2024-11-14T09:55:00"/>
    <d v="1899-12-31T10:58:00"/>
    <n v="34.966666666790843"/>
    <x v="0"/>
    <x v="146"/>
    <n v="61.999999999883585"/>
    <s v="NO"/>
    <d v="1900-01-03T00:58:00"/>
    <n v="96.966666666674428"/>
    <d v="1899-12-30T00:00:00"/>
    <s v="SI"/>
    <n v="0"/>
    <d v="1900-01-03T01:03:00"/>
    <n v="97.050000000104774"/>
    <x v="1"/>
    <d v="1899-12-30T10:00:00"/>
    <s v="NO"/>
    <s v="MSKU4622651"/>
    <s v="CTU FLEVOKUST BV"/>
    <n v="380"/>
    <e v="#N/A"/>
    <n v="35"/>
    <n v="0"/>
    <n v="4"/>
    <s v="WEEK"/>
    <s v="CTU FLEVOKUST BVWEEK"/>
    <n v="380"/>
    <n v="0"/>
    <n v="380"/>
    <m/>
  </r>
  <r>
    <s v="MUNICH MAERSK"/>
    <s v="Rotterdam"/>
    <d v="2024-11-10T09:02:00"/>
    <x v="104"/>
    <x v="0"/>
    <s v="MAERSK"/>
    <s v="MSKU4630364"/>
    <s v="SIMEI LELYSTAD"/>
    <d v="2024-11-11T20:00:00"/>
    <d v="2024-11-13T06:15:00"/>
    <x v="1501"/>
    <d v="2024-11-13T06:25:00"/>
    <x v="1"/>
    <s v="NO"/>
    <n v="0"/>
    <n v="46"/>
    <x v="10"/>
    <d v="2024-11-13T06:15:00"/>
    <d v="1899-12-31T10:58:00"/>
    <n v="34.966666666790843"/>
    <x v="0"/>
    <x v="46"/>
    <n v="33.999999999941792"/>
    <s v="NO"/>
    <d v="1900-01-01T20:58:00"/>
    <n v="68.966666666732635"/>
    <d v="1899-12-30T00:15:00"/>
    <s v="SI"/>
    <n v="0.24999999994179234"/>
    <d v="1900-01-01T21:23:00"/>
    <n v="69.383333333360497"/>
    <x v="1"/>
    <d v="1899-12-30T06:00:00"/>
    <s v="NO"/>
    <s v="MSKU4630364"/>
    <s v="CTU FLEVOKUST BV"/>
    <n v="380"/>
    <e v="#N/A"/>
    <n v="35"/>
    <n v="0"/>
    <n v="3"/>
    <s v="WEEK"/>
    <s v="CTU FLEVOKUST BVWEEK"/>
    <n v="380"/>
    <n v="0"/>
    <n v="380"/>
    <m/>
  </r>
  <r>
    <s v="MUNICH MAERSK"/>
    <s v="Rotterdam"/>
    <d v="2024-11-10T09:02:00"/>
    <x v="104"/>
    <x v="0"/>
    <s v="MAERSK"/>
    <s v="MSKU4646972"/>
    <s v="SIMEI LELYSTAD"/>
    <d v="2024-11-11T20:00:00"/>
    <d v="2024-11-13T06:15:00"/>
    <x v="1501"/>
    <d v="2024-11-13T06:25:00"/>
    <x v="1"/>
    <s v="NO"/>
    <n v="1"/>
    <n v="46"/>
    <x v="10"/>
    <d v="2024-11-13T06:15:00"/>
    <d v="1899-12-31T10:58:00"/>
    <n v="34.966666666790843"/>
    <x v="0"/>
    <x v="46"/>
    <n v="33.999999999941792"/>
    <s v="NO"/>
    <d v="1900-01-01T20:58:00"/>
    <n v="68.966666666732635"/>
    <d v="1899-12-30T00:15:00"/>
    <s v="SI"/>
    <n v="0.24999999994179234"/>
    <d v="1900-01-01T21:23:00"/>
    <n v="69.383333333360497"/>
    <x v="1"/>
    <d v="1899-12-30T06:00:00"/>
    <s v="NO"/>
    <s v="MSKU4646972"/>
    <s v="CTU FLEVOKUST BV"/>
    <n v="380"/>
    <e v="#N/A"/>
    <n v="35"/>
    <n v="35"/>
    <n v="3"/>
    <s v="WEEK"/>
    <s v="CTU FLEVOKUST BVWEEK"/>
    <n v="415"/>
    <n v="0"/>
    <n v="415"/>
    <m/>
  </r>
  <r>
    <s v="MUNICH MAERSK"/>
    <s v="Rotterdam"/>
    <d v="2024-11-10T09:02:00"/>
    <x v="104"/>
    <x v="2"/>
    <s v="MAERSK"/>
    <s v="MSKU4649380"/>
    <s v="LELYSTAD"/>
    <d v="2024-11-11T20:00:00"/>
    <d v="2024-11-12T00:50:00"/>
    <x v="1531"/>
    <d v="2024-11-12T01:30:00"/>
    <x v="0"/>
    <s v="NO"/>
    <n v="0"/>
    <n v="46"/>
    <x v="10"/>
    <d v="2024-11-12T00:50:00"/>
    <d v="1899-12-31T10:58:00"/>
    <n v="34.966666666790843"/>
    <x v="0"/>
    <x v="22"/>
    <n v="4.9999999998835847"/>
    <s v="SI"/>
    <d v="1899-12-31T15:58:00"/>
    <n v="39.966666666674428"/>
    <d v="1899-12-30T00:00:00"/>
    <s v="SI"/>
    <n v="0"/>
    <d v="1899-12-31T16:28:00"/>
    <n v="40.466666666732635"/>
    <x v="0"/>
    <d v="1899-12-30T01:00:00"/>
    <s v="NIGHT"/>
    <s v="MSKU4649380"/>
    <s v="OM TRANSPORT"/>
    <n v="475"/>
    <e v="#N/A"/>
    <n v="50"/>
    <n v="0"/>
    <n v="2"/>
    <s v="NIGHT"/>
    <s v="OM TRANSPORTNIGHT"/>
    <n v="475"/>
    <n v="25"/>
    <n v="500"/>
    <m/>
  </r>
  <r>
    <s v="MUNICH MAERSK"/>
    <s v="Rotterdam"/>
    <d v="2024-11-10T09:02:00"/>
    <x v="104"/>
    <x v="2"/>
    <s v="MAERSK"/>
    <s v="MSKU4660646"/>
    <s v="SIMEI LELYSTAD"/>
    <d v="2024-11-11T20:00:00"/>
    <d v="2024-11-11T22:15:00"/>
    <x v="1532"/>
    <d v="2024-11-11T22:35:00"/>
    <x v="0"/>
    <s v="NO"/>
    <n v="0"/>
    <n v="46"/>
    <x v="10"/>
    <d v="2024-11-11T22:15:00"/>
    <d v="1899-12-31T10:58:00"/>
    <n v="34.966666666790843"/>
    <x v="0"/>
    <x v="3"/>
    <n v="1.9999999998835847"/>
    <s v="SI"/>
    <d v="1899-12-31T12:58:00"/>
    <n v="36.966666666674428"/>
    <d v="1899-12-30T00:15:00"/>
    <s v="SI"/>
    <n v="0.25000000011641532"/>
    <d v="1899-12-31T13:33:00"/>
    <n v="37.549999999988358"/>
    <x v="0"/>
    <d v="1899-12-30T22:00:00"/>
    <s v="NIGHT"/>
    <s v="MSKU4660646"/>
    <s v="OM TRANSPORT"/>
    <n v="475"/>
    <e v="#N/A"/>
    <n v="50"/>
    <n v="0"/>
    <n v="1"/>
    <s v="NIGHT"/>
    <s v="OM TRANSPORTNIGHT"/>
    <n v="475"/>
    <n v="25"/>
    <n v="500"/>
    <m/>
  </r>
  <r>
    <s v="MUNICH MAERSK"/>
    <s v="Rotterdam"/>
    <d v="2024-11-10T09:02:00"/>
    <x v="104"/>
    <x v="0"/>
    <s v="MAERSK"/>
    <s v="MSKU4672354"/>
    <s v="SIMEI LELYSTAD"/>
    <d v="2024-11-11T20:00:00"/>
    <d v="2024-11-13T14:40:00"/>
    <x v="1520"/>
    <d v="2024-11-13T14:40:00"/>
    <x v="1"/>
    <s v="NO"/>
    <n v="0"/>
    <n v="46"/>
    <x v="10"/>
    <d v="2024-11-13T14:40:00"/>
    <d v="1899-12-31T10:58:00"/>
    <n v="34.966666666790843"/>
    <x v="0"/>
    <x v="120"/>
    <n v="42.999999999941792"/>
    <s v="NO"/>
    <d v="1900-01-02T05:58:00"/>
    <n v="77.966666666732635"/>
    <d v="1899-12-30T00:00:00"/>
    <s v="SI"/>
    <n v="0"/>
    <d v="1900-01-02T05:38:00"/>
    <n v="77.633333333360497"/>
    <x v="1"/>
    <d v="1899-12-30T15:00:00"/>
    <s v="NO"/>
    <s v="MSKU4672354"/>
    <s v="CTU FLEVOKUST BV"/>
    <n v="380"/>
    <e v="#N/A"/>
    <n v="35"/>
    <n v="0"/>
    <n v="3"/>
    <s v="WEEK"/>
    <s v="CTU FLEVOKUST BVWEEK"/>
    <n v="380"/>
    <n v="0"/>
    <n v="380"/>
    <m/>
  </r>
  <r>
    <s v="MUNICH MAERSK"/>
    <s v="Rotterdam"/>
    <d v="2024-11-10T09:02:00"/>
    <x v="104"/>
    <x v="2"/>
    <s v="MAERSK"/>
    <s v="MSKU4681850"/>
    <s v="LELYSTAD"/>
    <d v="2024-11-11T20:00:00"/>
    <d v="2024-11-13T04:05:00"/>
    <x v="1533"/>
    <d v="2024-11-13T05:00:00"/>
    <x v="0"/>
    <s v="NO"/>
    <n v="0"/>
    <n v="46"/>
    <x v="10"/>
    <d v="2024-11-13T04:05:00"/>
    <d v="1899-12-31T10:58:00"/>
    <n v="34.966666666790843"/>
    <x v="0"/>
    <x v="51"/>
    <n v="33"/>
    <s v="NO"/>
    <d v="1900-01-01T19:58:00"/>
    <n v="67.966666666790843"/>
    <d v="1899-12-30T00:00:00"/>
    <s v="SI"/>
    <n v="0"/>
    <d v="1900-01-01T19:58:00"/>
    <n v="67.966666666790843"/>
    <x v="1"/>
    <d v="1899-12-30T05:00:00"/>
    <s v="NO"/>
    <s v="MSKU4681850"/>
    <s v="OM TRANSPORT"/>
    <n v="475"/>
    <e v="#N/A"/>
    <n v="50"/>
    <n v="0"/>
    <n v="3"/>
    <s v="WEEK"/>
    <s v="OM TRANSPORTWEEK"/>
    <n v="475"/>
    <n v="25"/>
    <n v="500"/>
    <m/>
  </r>
  <r>
    <s v="MUNICH MAERSK"/>
    <s v="Rotterdam"/>
    <d v="2024-11-10T09:02:00"/>
    <x v="104"/>
    <x v="3"/>
    <s v="MAERSK"/>
    <s v="MSKU4693700"/>
    <s v="LELYSTAD"/>
    <d v="2024-11-11T20:00:00"/>
    <d v="2024-11-12T03:15:00"/>
    <x v="1534"/>
    <d v="2024-11-12T04:10:00"/>
    <x v="0"/>
    <s v="NO"/>
    <n v="1"/>
    <n v="46"/>
    <x v="10"/>
    <d v="2024-11-12T03:15:00"/>
    <d v="1899-12-31T10:58:00"/>
    <n v="34.966666666790843"/>
    <x v="0"/>
    <x v="15"/>
    <n v="6.9999999999417923"/>
    <s v="SI"/>
    <d v="1899-12-31T17:58:00"/>
    <n v="41.966666666732635"/>
    <d v="1899-12-30T00:15:00"/>
    <s v="SI"/>
    <n v="0.24999999994179234"/>
    <d v="1899-12-31T19:08:00"/>
    <n v="43.133333333360497"/>
    <x v="0"/>
    <d v="1899-12-30T03:00:00"/>
    <s v="NIGHT"/>
    <s v="MSKU4693700"/>
    <s v="MSI"/>
    <n v="530"/>
    <e v="#N/A"/>
    <n v="50"/>
    <n v="50"/>
    <n v="2"/>
    <s v="NIGHT"/>
    <s v="MSINIGHT"/>
    <n v="580"/>
    <n v="25"/>
    <n v="605"/>
    <m/>
  </r>
  <r>
    <s v="MUNICH MAERSK"/>
    <s v="Rotterdam"/>
    <d v="2024-11-10T09:02:00"/>
    <x v="104"/>
    <x v="0"/>
    <s v="MAERSK"/>
    <s v="MSKU4700230"/>
    <s v="XPO TALLER LELYSTAD"/>
    <d v="2024-11-11T20:00:00"/>
    <d v="2024-11-13T19:30:00"/>
    <x v="1535"/>
    <d v="2024-11-13T19:35:00"/>
    <x v="1"/>
    <s v="NO"/>
    <n v="1"/>
    <n v="46"/>
    <x v="10"/>
    <d v="2024-11-13T19:30:00"/>
    <d v="1899-12-31T10:58:00"/>
    <n v="34.966666666790843"/>
    <x v="0"/>
    <x v="107"/>
    <n v="46.999999999883585"/>
    <s v="NO"/>
    <d v="1900-01-02T09:58:00"/>
    <n v="81.966666666674428"/>
    <d v="1899-12-30T00:30:00"/>
    <s v="SI"/>
    <n v="0.50000000005820766"/>
    <d v="1900-01-02T10:33:00"/>
    <n v="82.549999999988358"/>
    <x v="1"/>
    <d v="1899-12-30T19:00:00"/>
    <s v="NO"/>
    <s v="MSKU4700230"/>
    <s v="CTU FLEVOKUST BV"/>
    <n v="380"/>
    <e v="#N/A"/>
    <n v="35"/>
    <n v="35"/>
    <n v="3"/>
    <s v="WEEK"/>
    <s v="CTU FLEVOKUST BVWEEK"/>
    <n v="415"/>
    <n v="0"/>
    <n v="415"/>
    <m/>
  </r>
  <r>
    <s v="MUNICH MAERSK"/>
    <s v="Rotterdam"/>
    <d v="2024-11-10T09:02:00"/>
    <x v="104"/>
    <x v="0"/>
    <s v="MAERSK"/>
    <s v="MSKU4711131"/>
    <s v="SIMEI LELYSTAD"/>
    <d v="2024-11-11T20:00:00"/>
    <d v="2024-11-13T00:53:00"/>
    <x v="1526"/>
    <d v="2024-11-13T01:30:00"/>
    <x v="1"/>
    <s v="NO"/>
    <n v="0"/>
    <n v="46"/>
    <x v="10"/>
    <d v="2024-11-13T00:53:00"/>
    <d v="1899-12-31T10:58:00"/>
    <n v="34.966666666790843"/>
    <x v="0"/>
    <x v="27"/>
    <n v="25.999999999883585"/>
    <s v="NO"/>
    <d v="1900-01-01T12:58:00"/>
    <n v="60.966666666674428"/>
    <d v="1899-12-30T02:53:00"/>
    <s v="NO"/>
    <n v="2.8833333334769122"/>
    <d v="1900-01-01T16:28:00"/>
    <n v="64.466666666732635"/>
    <x v="1"/>
    <d v="1899-12-30T22:00:00"/>
    <s v="NIGHT"/>
    <s v="MSKU4711131"/>
    <s v="CTU FLEVOKUST BV"/>
    <n v="380"/>
    <e v="#N/A"/>
    <n v="35"/>
    <n v="0"/>
    <n v="2"/>
    <s v="NIGHT"/>
    <s v="CTU FLEVOKUST BVNIGHT"/>
    <n v="380"/>
    <n v="0"/>
    <n v="380"/>
    <m/>
  </r>
  <r>
    <s v="MUNICH MAERSK"/>
    <s v="Rotterdam"/>
    <d v="2024-11-10T09:02:00"/>
    <x v="104"/>
    <x v="0"/>
    <s v="MAERSK"/>
    <s v="MSKU4711738"/>
    <s v="SIMEI LELYSTAD"/>
    <d v="2024-11-11T20:00:00"/>
    <d v="2024-11-13T12:45:00"/>
    <x v="1508"/>
    <d v="2024-11-13T13:25:00"/>
    <x v="1"/>
    <s v="NO"/>
    <n v="0"/>
    <n v="46"/>
    <x v="10"/>
    <d v="2024-11-13T12:45:00"/>
    <d v="1899-12-31T10:58:00"/>
    <n v="34.966666666790843"/>
    <x v="0"/>
    <x v="32"/>
    <n v="39.999999999941792"/>
    <s v="NO"/>
    <d v="1900-01-02T02:58:00"/>
    <n v="74.966666666732635"/>
    <d v="1899-12-30T00:45:00"/>
    <s v="SI"/>
    <n v="0.75"/>
    <d v="1900-01-02T04:23:00"/>
    <n v="76.383333333476912"/>
    <x v="1"/>
    <d v="1899-12-30T12:00:00"/>
    <s v="NO"/>
    <s v="MSKU4711738"/>
    <s v="CTU FLEVOKUST BV"/>
    <n v="380"/>
    <e v="#N/A"/>
    <n v="35"/>
    <n v="0"/>
    <n v="3"/>
    <s v="WEEK"/>
    <s v="CTU FLEVOKUST BVWEEK"/>
    <n v="380"/>
    <n v="0"/>
    <n v="380"/>
    <m/>
  </r>
  <r>
    <s v="MUNICH MAERSK"/>
    <s v="Rotterdam"/>
    <d v="2024-11-10T09:02:00"/>
    <x v="104"/>
    <x v="0"/>
    <s v="MAERSK"/>
    <s v="MSKU4713788"/>
    <s v="XPO TALLER LELYSTAD"/>
    <d v="2024-11-11T20:00:00"/>
    <d v="2024-11-12T13:16:00"/>
    <x v="1536"/>
    <d v="2024-11-12T13:40:00"/>
    <x v="1"/>
    <s v="NO"/>
    <n v="0"/>
    <n v="46"/>
    <x v="10"/>
    <d v="2024-11-12T13:16:00"/>
    <d v="1899-12-31T10:58:00"/>
    <n v="34.966666666790843"/>
    <x v="0"/>
    <x v="12"/>
    <n v="18"/>
    <s v="SI"/>
    <d v="1900-01-01T04:58:00"/>
    <n v="52.966666666790843"/>
    <d v="1899-12-30T00:00:00"/>
    <s v="SI"/>
    <n v="0"/>
    <d v="1900-01-01T04:38:00"/>
    <n v="52.633333333418705"/>
    <x v="1"/>
    <d v="1899-12-30T14:00:00"/>
    <s v="NO"/>
    <s v="MSKU4713788"/>
    <s v="CTU FLEVOKUST BV"/>
    <n v="380"/>
    <e v="#N/A"/>
    <n v="35"/>
    <n v="0"/>
    <n v="2"/>
    <s v="WEEK"/>
    <s v="CTU FLEVOKUST BVWEEK"/>
    <n v="380"/>
    <n v="0"/>
    <n v="380"/>
    <m/>
  </r>
  <r>
    <s v="MUNICH MAERSK"/>
    <s v="Rotterdam"/>
    <d v="2024-11-10T09:02:00"/>
    <x v="104"/>
    <x v="0"/>
    <s v="MAERSK"/>
    <s v="MSKU4719533"/>
    <s v="SIMEI LELYSTAD"/>
    <d v="2024-11-11T20:00:00"/>
    <d v="2024-11-12T06:00:00"/>
    <x v="1506"/>
    <d v="2024-11-12T06:20:00"/>
    <x v="1"/>
    <s v="NO"/>
    <n v="0"/>
    <n v="46"/>
    <x v="10"/>
    <d v="2024-11-12T06:00:00"/>
    <d v="1899-12-31T10:58:00"/>
    <n v="34.966666666790843"/>
    <x v="0"/>
    <x v="36"/>
    <n v="9.9999999999417923"/>
    <s v="SI"/>
    <d v="1899-12-31T20:58:00"/>
    <n v="44.966666666732635"/>
    <d v="1899-12-30T00:00:00"/>
    <s v="SI"/>
    <n v="0"/>
    <d v="1899-12-31T21:18:00"/>
    <n v="45.300000000104774"/>
    <x v="0"/>
    <d v="1899-12-30T06:00:00"/>
    <s v="NO"/>
    <s v="MSKU4719533"/>
    <s v="CTU FLEVOKUST BV"/>
    <n v="380"/>
    <e v="#N/A"/>
    <n v="35"/>
    <n v="0"/>
    <n v="2"/>
    <s v="WEEK"/>
    <s v="CTU FLEVOKUST BVWEEK"/>
    <n v="380"/>
    <n v="0"/>
    <n v="380"/>
    <m/>
  </r>
  <r>
    <s v="MUNICH MAERSK"/>
    <s v="Rotterdam"/>
    <d v="2024-11-10T09:02:00"/>
    <x v="104"/>
    <x v="0"/>
    <s v="MAERSK"/>
    <s v="MSKU4730152"/>
    <s v="XPO TALLER LELYSTAD"/>
    <d v="2024-11-11T20:00:00"/>
    <d v="2024-11-12T11:53:00"/>
    <x v="1523"/>
    <d v="2024-11-12T12:20:00"/>
    <x v="1"/>
    <s v="NO"/>
    <n v="0"/>
    <n v="46"/>
    <x v="10"/>
    <d v="2024-11-12T11:53:00"/>
    <d v="1899-12-31T10:58:00"/>
    <n v="34.966666666790843"/>
    <x v="0"/>
    <x v="16"/>
    <n v="15.999999999941792"/>
    <s v="SI"/>
    <d v="1900-01-01T02:58:00"/>
    <n v="50.966666666732635"/>
    <d v="1899-12-30T00:00:00"/>
    <s v="SI"/>
    <n v="0"/>
    <d v="1900-01-01T03:18:00"/>
    <n v="51.300000000104774"/>
    <x v="1"/>
    <d v="1899-12-30T12:00:00"/>
    <s v="NO"/>
    <s v="MSKU4730152"/>
    <s v="CTU FLEVOKUST BV"/>
    <n v="380"/>
    <e v="#N/A"/>
    <n v="35"/>
    <n v="0"/>
    <n v="2"/>
    <s v="WEEK"/>
    <s v="CTU FLEVOKUST BVWEEK"/>
    <n v="380"/>
    <n v="0"/>
    <n v="380"/>
    <m/>
  </r>
  <r>
    <s v="MUNICH MAERSK"/>
    <s v="Rotterdam"/>
    <d v="2024-11-10T09:02:00"/>
    <x v="104"/>
    <x v="0"/>
    <s v="MAERSK"/>
    <s v="MSKU4747880"/>
    <s v="SIMEI LELYSTAD"/>
    <d v="2024-11-11T20:00:00"/>
    <d v="2024-11-13T15:24:00"/>
    <x v="1537"/>
    <d v="2024-11-13T16:35:00"/>
    <x v="1"/>
    <s v="NO"/>
    <n v="0"/>
    <n v="46"/>
    <x v="10"/>
    <d v="2024-11-13T15:24:00"/>
    <d v="1899-12-31T10:58:00"/>
    <n v="34.966666666790843"/>
    <x v="0"/>
    <x v="106"/>
    <n v="43.999999999883585"/>
    <s v="NO"/>
    <d v="1900-01-02T06:58:00"/>
    <n v="78.966666666674428"/>
    <d v="1899-12-30T00:00:00"/>
    <s v="SI"/>
    <n v="0"/>
    <d v="1900-01-02T07:33:00"/>
    <n v="79.549999999988358"/>
    <x v="1"/>
    <d v="1899-12-30T16:00:00"/>
    <s v="NO"/>
    <s v="MSKU4747880"/>
    <s v="CTU FLEVOKUST BV"/>
    <n v="380"/>
    <e v="#N/A"/>
    <n v="35"/>
    <n v="0"/>
    <n v="3"/>
    <s v="WEEK"/>
    <s v="CTU FLEVOKUST BVWEEK"/>
    <n v="380"/>
    <n v="0"/>
    <n v="380"/>
    <m/>
  </r>
  <r>
    <s v="MUNICH MAERSK"/>
    <s v="Rotterdam"/>
    <d v="2024-11-10T09:02:00"/>
    <x v="104"/>
    <x v="0"/>
    <s v="MAERSK"/>
    <s v="MSKU4758123"/>
    <s v="SIMEI LELYSTAD"/>
    <d v="2024-11-11T20:00:00"/>
    <d v="2024-11-12T14:05:00"/>
    <x v="1536"/>
    <d v="2024-11-12T14:10:00"/>
    <x v="1"/>
    <s v="NO"/>
    <n v="1"/>
    <n v="46"/>
    <x v="10"/>
    <d v="2024-11-12T14:05:00"/>
    <d v="1899-12-31T10:58:00"/>
    <n v="34.966666666790843"/>
    <x v="0"/>
    <x v="12"/>
    <n v="18"/>
    <s v="SI"/>
    <d v="1900-01-01T04:58:00"/>
    <n v="52.966666666790843"/>
    <d v="1899-12-30T00:05:00"/>
    <s v="SI"/>
    <n v="8.3333333255723119E-2"/>
    <d v="1900-01-01T05:08:00"/>
    <n v="53.133333333476912"/>
    <x v="1"/>
    <d v="1899-12-30T14:00:00"/>
    <s v="NO"/>
    <s v="MSKU4758123"/>
    <s v="CTU FLEVOKUST BV"/>
    <n v="380"/>
    <e v="#N/A"/>
    <n v="35"/>
    <n v="35"/>
    <n v="2"/>
    <s v="WEEK"/>
    <s v="CTU FLEVOKUST BVWEEK"/>
    <n v="415"/>
    <n v="0"/>
    <n v="415"/>
    <m/>
  </r>
  <r>
    <s v="MUNICH MAERSK"/>
    <s v="Rotterdam"/>
    <d v="2024-11-10T09:02:00"/>
    <x v="104"/>
    <x v="0"/>
    <s v="MAERSK"/>
    <s v="MSKU4770140"/>
    <s v="XPO TALLER LELYSTAD"/>
    <d v="2024-11-11T20:00:00"/>
    <d v="2024-11-12T07:12:00"/>
    <x v="1514"/>
    <d v="2024-11-12T07:50:00"/>
    <x v="1"/>
    <s v="NO"/>
    <n v="0"/>
    <n v="46"/>
    <x v="10"/>
    <d v="2024-11-12T07:12:00"/>
    <d v="1899-12-31T10:58:00"/>
    <n v="34.966666666790843"/>
    <x v="0"/>
    <x v="23"/>
    <n v="12"/>
    <s v="SI"/>
    <d v="1899-12-31T22:58:00"/>
    <n v="46.966666666790843"/>
    <d v="1899-12-30T00:00:00"/>
    <s v="SI"/>
    <n v="0"/>
    <d v="1899-12-31T22:48:00"/>
    <n v="46.800000000104774"/>
    <x v="0"/>
    <d v="1899-12-30T08:00:00"/>
    <s v="NO"/>
    <s v="MSKU4770140"/>
    <s v="CTU FLEVOKUST BV"/>
    <n v="380"/>
    <e v="#N/A"/>
    <n v="35"/>
    <n v="0"/>
    <n v="2"/>
    <s v="WEEK"/>
    <s v="CTU FLEVOKUST BVWEEK"/>
    <n v="380"/>
    <n v="0"/>
    <n v="380"/>
    <m/>
  </r>
  <r>
    <s v="MUNICH MAERSK"/>
    <s v="Rotterdam"/>
    <d v="2024-11-10T09:02:00"/>
    <x v="104"/>
    <x v="3"/>
    <s v="MAERSK"/>
    <s v="MSKU4817490"/>
    <s v="XPO TALLER LELYSTAD"/>
    <d v="2024-11-11T20:00:00"/>
    <d v="2024-11-11T21:23:00"/>
    <x v="1538"/>
    <d v="2024-11-11T20:40:00"/>
    <x v="0"/>
    <s v="NO"/>
    <n v="0"/>
    <n v="46"/>
    <x v="10"/>
    <d v="2024-11-11T21:23:00"/>
    <d v="1899-12-31T10:58:00"/>
    <n v="34.966666666790843"/>
    <x v="0"/>
    <x v="6"/>
    <n v="3"/>
    <s v="SI"/>
    <d v="1899-12-31T13:58:00"/>
    <n v="37.966666666790843"/>
    <d v="1899-12-30T00:00:00"/>
    <s v="SI"/>
    <n v="0"/>
    <d v="1899-12-31T11:38:00"/>
    <n v="35.633333333360497"/>
    <x v="0"/>
    <d v="1899-12-30T23:00:00"/>
    <s v="NIGHT"/>
    <s v="MSKU4817490"/>
    <s v="MSI"/>
    <n v="530"/>
    <e v="#N/A"/>
    <n v="50"/>
    <n v="0"/>
    <n v="1"/>
    <s v="NIGHT"/>
    <s v="MSINIGHT"/>
    <n v="530"/>
    <n v="25"/>
    <n v="555"/>
    <m/>
  </r>
  <r>
    <s v="MUNICH MAERSK"/>
    <s v="Rotterdam"/>
    <d v="2024-11-10T09:02:00"/>
    <x v="104"/>
    <x v="0"/>
    <s v="MAERSK"/>
    <s v="MSKU4820132"/>
    <s v="SIMEI LELYSTAD"/>
    <d v="2024-11-11T20:00:00"/>
    <d v="2024-11-13T18:15:00"/>
    <x v="1492"/>
    <d v="2024-11-13T18:25:00"/>
    <x v="1"/>
    <s v="NO"/>
    <n v="1"/>
    <n v="46"/>
    <x v="10"/>
    <d v="2024-11-13T18:15:00"/>
    <d v="1899-12-31T10:58:00"/>
    <n v="34.966666666790843"/>
    <x v="0"/>
    <x v="130"/>
    <n v="45.999999999941792"/>
    <s v="NO"/>
    <d v="1900-01-02T08:58:00"/>
    <n v="80.966666666732635"/>
    <d v="1899-12-30T00:15:00"/>
    <s v="SI"/>
    <n v="0.24999999994179234"/>
    <d v="1900-01-02T09:23:00"/>
    <n v="81.383333333360497"/>
    <x v="1"/>
    <d v="1899-12-30T18:00:00"/>
    <s v="NO"/>
    <s v="MSKU4820132"/>
    <s v="CTU FLEVOKUST BV"/>
    <n v="380"/>
    <e v="#N/A"/>
    <n v="35"/>
    <n v="35"/>
    <n v="3"/>
    <s v="WEEK"/>
    <s v="CTU FLEVOKUST BVWEEK"/>
    <n v="415"/>
    <n v="0"/>
    <n v="415"/>
    <m/>
  </r>
  <r>
    <s v="MUNICH MAERSK"/>
    <s v="Rotterdam"/>
    <d v="2024-11-10T09:02:00"/>
    <x v="104"/>
    <x v="2"/>
    <s v="MAERSK"/>
    <s v="MSKU9436454"/>
    <s v="LELYSTAD"/>
    <d v="2024-11-11T20:00:00"/>
    <d v="2024-11-11T21:46:00"/>
    <x v="1538"/>
    <d v="2024-11-11T23:16:00"/>
    <x v="0"/>
    <s v="NO"/>
    <n v="0"/>
    <n v="46"/>
    <x v="10"/>
    <d v="2024-11-11T21:46:00"/>
    <d v="1899-12-31T10:58:00"/>
    <n v="34.966666666790843"/>
    <x v="0"/>
    <x v="6"/>
    <n v="3"/>
    <s v="SI"/>
    <d v="1899-12-31T13:58:00"/>
    <n v="37.966666666790843"/>
    <d v="1899-12-30T00:00:00"/>
    <s v="SI"/>
    <n v="0"/>
    <d v="1899-12-31T14:14:00"/>
    <n v="38.233333333453629"/>
    <x v="0"/>
    <d v="1899-12-30T23:00:00"/>
    <s v="NIGHT"/>
    <s v="MSKU9436454"/>
    <s v="OM TRANSPORT"/>
    <n v="475"/>
    <n v="110"/>
    <n v="50"/>
    <n v="0"/>
    <n v="1"/>
    <s v="NIGHT"/>
    <s v="OM TRANSPORTNIGHT"/>
    <n v="585"/>
    <n v="25"/>
    <n v="610"/>
    <m/>
  </r>
  <r>
    <s v="MUNICH MAERSK"/>
    <s v="Rotterdam"/>
    <d v="2024-11-10T09:02:00"/>
    <x v="104"/>
    <x v="0"/>
    <s v="MAERSK"/>
    <s v="MSKU9932710"/>
    <s v="XPO TALLER LELYSTAD"/>
    <d v="2024-11-11T20:00:00"/>
    <d v="2024-11-13T02:29:00"/>
    <x v="1489"/>
    <d v="2024-11-13T02:50:00"/>
    <x v="1"/>
    <s v="NO"/>
    <n v="1"/>
    <n v="46"/>
    <x v="10"/>
    <d v="2024-11-13T02:29:00"/>
    <d v="1899-12-31T10:58:00"/>
    <n v="34.966666666790843"/>
    <x v="0"/>
    <x v="47"/>
    <n v="27.999999999941792"/>
    <s v="NO"/>
    <d v="1900-01-01T14:58:00"/>
    <n v="62.966666666732635"/>
    <d v="1899-12-30T02:29:00"/>
    <s v="NO"/>
    <n v="2.4833333333954215"/>
    <d v="1900-01-01T17:48:00"/>
    <n v="65.800000000046566"/>
    <x v="1"/>
    <d v="1899-12-30T00:00:00"/>
    <s v="NIGHT"/>
    <s v="MSKU9932710"/>
    <s v="CTU FLEVOKUST BV"/>
    <n v="380"/>
    <e v="#N/A"/>
    <n v="35"/>
    <n v="35"/>
    <n v="3"/>
    <s v="NIGHT"/>
    <s v="CTU FLEVOKUST BVNIGHT"/>
    <n v="415"/>
    <n v="0"/>
    <n v="415"/>
    <m/>
  </r>
  <r>
    <s v="MUNICH MAERSK"/>
    <s v="Rotterdam"/>
    <d v="2024-11-10T09:02:00"/>
    <x v="104"/>
    <x v="0"/>
    <s v="MAERSK"/>
    <s v="MSKU9990759"/>
    <s v="SIMEI LELYSTAD"/>
    <d v="2024-11-11T20:00:00"/>
    <d v="2024-11-14T09:44:00"/>
    <x v="1499"/>
    <d v="2024-11-14T10:00:00"/>
    <x v="1"/>
    <s v="NO"/>
    <n v="0"/>
    <n v="46"/>
    <x v="10"/>
    <d v="2024-11-14T09:44:00"/>
    <d v="1899-12-31T10:58:00"/>
    <n v="34.966666666790843"/>
    <x v="0"/>
    <x v="146"/>
    <n v="61.999999999883585"/>
    <s v="NO"/>
    <d v="1900-01-03T00:58:00"/>
    <n v="96.966666666674428"/>
    <d v="1899-12-30T00:00:00"/>
    <s v="SI"/>
    <n v="0"/>
    <d v="1900-01-03T00:58:00"/>
    <n v="96.966666666674428"/>
    <x v="1"/>
    <d v="1899-12-30T10:00:00"/>
    <s v="NO"/>
    <s v="MSKU9990759"/>
    <s v="CTU FLEVOKUST BV"/>
    <n v="380"/>
    <e v="#N/A"/>
    <n v="35"/>
    <n v="0"/>
    <n v="4"/>
    <s v="WEEK"/>
    <s v="CTU FLEVOKUST BVWEEK"/>
    <n v="380"/>
    <n v="0"/>
    <n v="380"/>
    <m/>
  </r>
  <r>
    <s v="MUNICH MAERSK"/>
    <s v="Rotterdam"/>
    <d v="2024-11-10T09:02:00"/>
    <x v="104"/>
    <x v="0"/>
    <s v="MAERSK"/>
    <s v="SEKU4488725"/>
    <s v="XPO TALLER LELYSTAD"/>
    <d v="2024-11-11T20:00:00"/>
    <d v="2024-11-14T09:15:00"/>
    <x v="1539"/>
    <d v="2024-11-14T09:15:00"/>
    <x v="1"/>
    <s v="CLEANING"/>
    <n v="0"/>
    <n v="46"/>
    <x v="10"/>
    <d v="2024-11-14T09:15:00"/>
    <d v="1899-12-31T10:58:00"/>
    <n v="34.966666666790843"/>
    <x v="0"/>
    <x v="189"/>
    <n v="60"/>
    <s v="NO"/>
    <d v="1900-01-02T22:58:00"/>
    <n v="94.966666666790843"/>
    <d v="1899-12-30T01:15:00"/>
    <s v="NO"/>
    <n v="1.2499999998835847"/>
    <d v="1900-01-03T00:13:00"/>
    <n v="96.216666666674428"/>
    <x v="1"/>
    <d v="1899-12-30T08:00:00"/>
    <s v="NO"/>
    <s v="SEKU4488725"/>
    <s v="CTU FLEVOKUST BV"/>
    <n v="380"/>
    <n v="100"/>
    <n v="35"/>
    <n v="0"/>
    <n v="4"/>
    <s v="WEEK"/>
    <s v="CTU FLEVOKUST BVWEEK"/>
    <n v="480"/>
    <n v="0"/>
    <n v="480"/>
    <m/>
  </r>
  <r>
    <s v="MUNICH MAERSK"/>
    <s v="Rotterdam"/>
    <d v="2024-11-10T09:02:00"/>
    <x v="104"/>
    <x v="0"/>
    <s v="MAERSK"/>
    <s v="SEKU6999025"/>
    <s v="SIMEI LELYSTAD"/>
    <d v="2024-11-11T20:00:00"/>
    <d v="2024-11-12T17:00:00"/>
    <x v="1504"/>
    <d v="2024-11-12T17:10:00"/>
    <x v="1"/>
    <s v="NO"/>
    <n v="1"/>
    <n v="46"/>
    <x v="10"/>
    <d v="2024-11-12T17:00:00"/>
    <d v="1899-12-31T10:58:00"/>
    <n v="34.966666666790843"/>
    <x v="0"/>
    <x v="21"/>
    <n v="21.999999999941792"/>
    <s v="SI"/>
    <d v="1900-01-01T08:58:00"/>
    <n v="56.966666666732635"/>
    <d v="1899-12-30T00:00:00"/>
    <s v="SI"/>
    <n v="0"/>
    <d v="1900-01-01T08:08:00"/>
    <n v="56.133333333476912"/>
    <x v="1"/>
    <d v="1899-12-30T18:00:00"/>
    <s v="NO"/>
    <s v="SEKU6999025"/>
    <s v="CTU FLEVOKUST BV"/>
    <n v="380"/>
    <e v="#N/A"/>
    <n v="35"/>
    <n v="35"/>
    <n v="2"/>
    <s v="WEEK"/>
    <s v="CTU FLEVOKUST BVWEEK"/>
    <n v="415"/>
    <n v="0"/>
    <n v="415"/>
    <m/>
  </r>
  <r>
    <s v="MUNICH MAERSK"/>
    <s v="Rotterdam"/>
    <d v="2024-11-10T09:02:00"/>
    <x v="104"/>
    <x v="0"/>
    <s v="MAERSK"/>
    <s v="SUDU6832769"/>
    <s v="XPO TALLER LELYSTAD"/>
    <d v="2024-11-11T20:00:00"/>
    <d v="2024-11-14T02:54:00"/>
    <x v="1515"/>
    <d v="2024-11-14T02:54:00"/>
    <x v="1"/>
    <s v="NO"/>
    <n v="0"/>
    <n v="46"/>
    <x v="10"/>
    <d v="2024-11-14T02:54:00"/>
    <d v="1899-12-31T10:58:00"/>
    <n v="34.966666666790843"/>
    <x v="0"/>
    <x v="163"/>
    <n v="55.999999999883585"/>
    <s v="NO"/>
    <d v="1900-01-02T18:58:00"/>
    <n v="90.966666666674428"/>
    <d v="1899-12-30T00:00:00"/>
    <s v="SI"/>
    <n v="0"/>
    <d v="1900-01-02T17:52:00"/>
    <n v="89.866666666755918"/>
    <x v="1"/>
    <d v="1899-12-30T04:00:00"/>
    <s v="NIGHT"/>
    <s v="SUDU6832769"/>
    <s v="CTU FLEVOKUST BV"/>
    <n v="380"/>
    <e v="#N/A"/>
    <n v="35"/>
    <n v="0"/>
    <n v="4"/>
    <s v="NIGHT"/>
    <s v="CTU FLEVOKUST BVNIGHT"/>
    <n v="380"/>
    <n v="0"/>
    <n v="380"/>
    <m/>
  </r>
  <r>
    <s v="MUNICH MAERSK"/>
    <s v="Rotterdam"/>
    <d v="2024-11-10T09:02:00"/>
    <x v="104"/>
    <x v="0"/>
    <s v="MAERSK"/>
    <s v="SUDU6876263"/>
    <s v="SIMEI LELYSTAD"/>
    <d v="2024-11-11T20:00:00"/>
    <d v="2024-11-12T13:34:00"/>
    <x v="1536"/>
    <d v="2024-11-12T13:55:00"/>
    <x v="1"/>
    <s v="NO"/>
    <n v="0"/>
    <n v="46"/>
    <x v="10"/>
    <d v="2024-11-12T13:34:00"/>
    <d v="1899-12-31T10:58:00"/>
    <n v="34.966666666790843"/>
    <x v="0"/>
    <x v="12"/>
    <n v="18"/>
    <s v="SI"/>
    <d v="1900-01-01T04:58:00"/>
    <n v="52.966666666790843"/>
    <d v="1899-12-30T00:00:00"/>
    <s v="SI"/>
    <n v="0"/>
    <d v="1900-01-01T04:53:00"/>
    <n v="52.883333333360497"/>
    <x v="1"/>
    <d v="1899-12-30T14:00:00"/>
    <s v="NO"/>
    <s v="SUDU6876263"/>
    <s v="CTU FLEVOKUST BV"/>
    <n v="380"/>
    <e v="#N/A"/>
    <n v="35"/>
    <n v="0"/>
    <n v="2"/>
    <s v="WEEK"/>
    <s v="CTU FLEVOKUST BVWEEK"/>
    <n v="380"/>
    <n v="0"/>
    <n v="380"/>
    <m/>
  </r>
  <r>
    <s v="MUNICH MAERSK"/>
    <s v="Rotterdam"/>
    <d v="2024-11-10T09:02:00"/>
    <x v="104"/>
    <x v="2"/>
    <s v="MAERSK"/>
    <s v="SUDU7556916"/>
    <s v="XPO TALLER LELYSTAD"/>
    <d v="2024-11-11T20:00:00"/>
    <d v="2024-11-11T20:40:00"/>
    <x v="1529"/>
    <d v="2024-11-11T20:40:00"/>
    <x v="0"/>
    <s v="NO"/>
    <n v="0"/>
    <n v="46"/>
    <x v="10"/>
    <d v="2024-11-11T20:40:00"/>
    <d v="1899-12-31T10:58:00"/>
    <n v="34.966666666790843"/>
    <x v="0"/>
    <x v="2"/>
    <n v="3.9999999999417923"/>
    <s v="SI"/>
    <d v="1899-12-31T14:58:00"/>
    <n v="38.966666666732635"/>
    <d v="1899-12-30T00:00:00"/>
    <s v="SI"/>
    <n v="0"/>
    <d v="1899-12-31T11:38:00"/>
    <n v="35.633333333360497"/>
    <x v="0"/>
    <d v="1899-12-30T00:00:00"/>
    <s v="NIGHT"/>
    <s v="SUDU7556916"/>
    <s v="OM TRANSPORT"/>
    <n v="475"/>
    <e v="#N/A"/>
    <n v="50"/>
    <n v="0"/>
    <n v="2"/>
    <s v="NIGHT"/>
    <s v="OM TRANSPORTNIGHT"/>
    <n v="475"/>
    <n v="25"/>
    <n v="500"/>
    <m/>
  </r>
  <r>
    <s v="MUNICH MAERSK"/>
    <s v="Rotterdam"/>
    <d v="2024-11-10T09:02:00"/>
    <x v="104"/>
    <x v="0"/>
    <s v="MAERSK"/>
    <s v="SUDU8556593"/>
    <s v="LELYSTAD"/>
    <d v="2024-11-11T20:00:00"/>
    <d v="2024-11-12T05:53:00"/>
    <x v="1506"/>
    <d v="2024-11-12T06:10:00"/>
    <x v="1"/>
    <s v="NO"/>
    <n v="0"/>
    <n v="46"/>
    <x v="10"/>
    <d v="2024-11-12T05:53:00"/>
    <d v="1899-12-31T10:58:00"/>
    <n v="34.966666666790843"/>
    <x v="0"/>
    <x v="36"/>
    <n v="9.9999999999417923"/>
    <s v="SI"/>
    <d v="1899-12-31T20:58:00"/>
    <n v="44.966666666732635"/>
    <d v="1899-12-30T00:00:00"/>
    <s v="SI"/>
    <n v="0"/>
    <d v="1899-12-31T21:08:00"/>
    <n v="45.133333333418705"/>
    <x v="0"/>
    <d v="1899-12-30T06:00:00"/>
    <s v="NO"/>
    <s v="SUDU8556593"/>
    <s v="CTU FLEVOKUST BV"/>
    <n v="380"/>
    <n v="100"/>
    <n v="35"/>
    <n v="0"/>
    <n v="2"/>
    <s v="WEEK"/>
    <s v="CTU FLEVOKUST BVWEEK"/>
    <n v="480"/>
    <n v="0"/>
    <n v="480"/>
    <m/>
  </r>
  <r>
    <s v="MUNICH MAERSK"/>
    <s v="Rotterdam"/>
    <d v="2024-11-10T09:02:00"/>
    <x v="104"/>
    <x v="0"/>
    <s v="MAERSK"/>
    <s v="SUDU8707133"/>
    <s v="SIMEI LELYSTAD"/>
    <d v="2024-11-11T20:00:00"/>
    <d v="2024-11-12T15:24:00"/>
    <x v="1524"/>
    <d v="2024-11-12T15:35:00"/>
    <x v="1"/>
    <s v="NO"/>
    <n v="0"/>
    <n v="46"/>
    <x v="10"/>
    <d v="2024-11-12T15:24:00"/>
    <d v="1899-12-31T10:58:00"/>
    <n v="34.966666666790843"/>
    <x v="0"/>
    <x v="30"/>
    <n v="19.999999999883585"/>
    <s v="SI"/>
    <d v="1900-01-01T06:58:00"/>
    <n v="54.966666666674428"/>
    <d v="1899-12-30T00:00:00"/>
    <s v="SI"/>
    <n v="0"/>
    <d v="1900-01-01T06:33:00"/>
    <n v="54.550000000046566"/>
    <x v="1"/>
    <d v="1899-12-30T16:00:00"/>
    <s v="NO"/>
    <s v="SUDU8707133"/>
    <s v="CTU FLEVOKUST BV"/>
    <n v="380"/>
    <e v="#N/A"/>
    <n v="35"/>
    <n v="0"/>
    <n v="2"/>
    <s v="WEEK"/>
    <s v="CTU FLEVOKUST BVWEEK"/>
    <n v="380"/>
    <n v="0"/>
    <n v="380"/>
    <m/>
  </r>
  <r>
    <s v="MUNICH MAERSK"/>
    <s v="Rotterdam"/>
    <d v="2024-11-10T09:02:00"/>
    <x v="104"/>
    <x v="0"/>
    <s v="MAERSK"/>
    <s v="SUDU8789194"/>
    <s v="LELYSTAD"/>
    <d v="2024-11-11T20:00:00"/>
    <d v="2024-11-13T03:00:00"/>
    <x v="1540"/>
    <d v="2024-11-13T03:00:00"/>
    <x v="1"/>
    <s v="NO"/>
    <n v="1"/>
    <n v="46"/>
    <x v="10"/>
    <d v="2024-11-13T03:00:00"/>
    <d v="1899-12-31T10:58:00"/>
    <n v="34.966666666790843"/>
    <x v="0"/>
    <x v="165"/>
    <n v="51.999999999941792"/>
    <s v="NO"/>
    <d v="1900-01-02T14:58:00"/>
    <n v="86.966666666732635"/>
    <d v="1899-12-30T00:00:00"/>
    <s v="SI"/>
    <n v="0"/>
    <d v="1900-01-01T17:58:00"/>
    <n v="65.966666666732635"/>
    <x v="1"/>
    <d v="1899-12-30T00:00:00"/>
    <s v="NIGHT"/>
    <s v="SUDU8789194"/>
    <s v="CTU FLEVOKUST BV"/>
    <n v="380"/>
    <e v="#N/A"/>
    <n v="35"/>
    <n v="35"/>
    <n v="4"/>
    <s v="NIGHT"/>
    <s v="CTU FLEVOKUST BVNIGHT"/>
    <n v="415"/>
    <n v="0"/>
    <n v="415"/>
    <m/>
  </r>
  <r>
    <s v="MUNICH MAERSK"/>
    <s v="Rotterdam"/>
    <d v="2024-11-10T09:02:00"/>
    <x v="104"/>
    <x v="0"/>
    <s v="MAERSK"/>
    <s v="SUDU8955675"/>
    <s v="XPO TALLER LELYSTAD"/>
    <d v="2024-11-11T20:00:00"/>
    <d v="2024-11-12T22:45:00"/>
    <x v="1541"/>
    <d v="2024-11-12T22:45:00"/>
    <x v="1"/>
    <s v="CLEANING"/>
    <n v="0"/>
    <n v="46"/>
    <x v="10"/>
    <d v="2024-11-12T22:45:00"/>
    <d v="1899-12-31T10:58:00"/>
    <n v="34.966666666790843"/>
    <x v="0"/>
    <x v="26"/>
    <n v="24.999999999941792"/>
    <s v="NO"/>
    <d v="1900-01-01T11:58:00"/>
    <n v="59.966666666732635"/>
    <d v="1899-12-30T01:45:00"/>
    <s v="NO"/>
    <n v="1.7499999999417923"/>
    <d v="1900-01-01T13:43:00"/>
    <n v="61.716666666674428"/>
    <x v="1"/>
    <d v="1899-12-30T21:00:00"/>
    <s v="NIGHT"/>
    <s v="SUDU8955675"/>
    <s v="CTU FLEVOKUST BV"/>
    <n v="380"/>
    <n v="100"/>
    <n v="35"/>
    <n v="0"/>
    <n v="2"/>
    <s v="NIGHT"/>
    <s v="CTU FLEVOKUST BVNIGHT"/>
    <n v="480"/>
    <n v="0"/>
    <n v="480"/>
    <m/>
  </r>
  <r>
    <s v="MUNICH MAERSK"/>
    <s v="Rotterdam"/>
    <d v="2024-11-10T09:02:00"/>
    <x v="104"/>
    <x v="1"/>
    <s v="MAERSK"/>
    <s v="TCKU6921847"/>
    <s v="SIMEI LELYSTAD"/>
    <d v="2024-11-11T20:00:00"/>
    <d v="2024-11-11T19:35:00"/>
    <x v="1507"/>
    <d v="2024-11-11T19:45:00"/>
    <x v="0"/>
    <s v="NO"/>
    <n v="0"/>
    <n v="46"/>
    <x v="10"/>
    <d v="2024-11-11T19:35:00"/>
    <d v="1899-12-31T10:58:00"/>
    <n v="34.966666666790843"/>
    <x v="0"/>
    <x v="1"/>
    <n v="0"/>
    <s v="SI"/>
    <d v="1899-12-31T10:58:00"/>
    <n v="34.966666666790843"/>
    <d v="1899-12-30T00:00:00"/>
    <s v="SI"/>
    <n v="0"/>
    <d v="1899-12-31T10:43:00"/>
    <n v="34.716666666674428"/>
    <x v="0"/>
    <d v="1899-12-30T20:00:00"/>
    <s v="NIGHT"/>
    <s v="TCKU6921847"/>
    <s v="LOGIX"/>
    <n v="530"/>
    <e v="#N/A"/>
    <n v="50"/>
    <n v="0"/>
    <n v="1"/>
    <s v="NIGHT"/>
    <s v="LOGIXNIGHT"/>
    <n v="530"/>
    <n v="25"/>
    <n v="555"/>
    <m/>
  </r>
  <r>
    <s v="MUNICH MAERSK"/>
    <s v="Rotterdam"/>
    <d v="2024-11-10T09:02:00"/>
    <x v="104"/>
    <x v="0"/>
    <s v="MAERSK"/>
    <s v="TCKU7683403"/>
    <s v="SIMEI LELYSTAD"/>
    <d v="2024-11-11T20:00:00"/>
    <d v="2024-11-12T20:25:00"/>
    <x v="1498"/>
    <d v="2024-11-12T20:35:00"/>
    <x v="1"/>
    <s v="NO"/>
    <n v="0"/>
    <n v="46"/>
    <x v="10"/>
    <d v="2024-11-12T20:25:00"/>
    <d v="1899-12-31T10:58:00"/>
    <n v="34.966666666790843"/>
    <x v="0"/>
    <x v="63"/>
    <n v="24"/>
    <s v="SI"/>
    <d v="1900-01-01T10:58:00"/>
    <n v="58.966666666790843"/>
    <d v="1899-12-30T00:25:00"/>
    <s v="SI"/>
    <n v="0.41666666662786156"/>
    <d v="1900-01-01T11:33:00"/>
    <n v="59.550000000104774"/>
    <x v="1"/>
    <d v="1899-12-30T20:00:00"/>
    <s v="NIGHT"/>
    <s v="TCKU7683403"/>
    <s v="CTU FLEVOKUST BV"/>
    <n v="380"/>
    <e v="#N/A"/>
    <n v="35"/>
    <n v="0"/>
    <n v="2"/>
    <s v="NIGHT"/>
    <s v="CTU FLEVOKUST BVNIGHT"/>
    <n v="380"/>
    <n v="0"/>
    <n v="380"/>
    <m/>
  </r>
  <r>
    <s v="MUNICH MAERSK"/>
    <s v="Rotterdam"/>
    <d v="2024-11-10T09:02:00"/>
    <x v="104"/>
    <x v="0"/>
    <s v="MAERSK"/>
    <s v="TCLU8174809"/>
    <s v="SIMEI LELYSTAD"/>
    <d v="2024-11-11T20:00:00"/>
    <d v="2024-11-12T11:50:00"/>
    <x v="1523"/>
    <d v="2024-11-12T11:50:00"/>
    <x v="1"/>
    <s v="NO"/>
    <n v="1"/>
    <n v="46"/>
    <x v="10"/>
    <d v="2024-11-12T11:50:00"/>
    <d v="1899-12-31T10:58:00"/>
    <n v="34.966666666790843"/>
    <x v="0"/>
    <x v="16"/>
    <n v="15.999999999941792"/>
    <s v="SI"/>
    <d v="1900-01-01T02:58:00"/>
    <n v="50.966666666732635"/>
    <d v="1899-12-30T00:00:00"/>
    <s v="SI"/>
    <n v="0"/>
    <d v="1900-01-01T02:48:00"/>
    <n v="50.800000000046566"/>
    <x v="1"/>
    <d v="1899-12-30T12:00:00"/>
    <s v="NO"/>
    <s v="TCLU8174809"/>
    <s v="CTU FLEVOKUST BV"/>
    <n v="380"/>
    <e v="#N/A"/>
    <n v="35"/>
    <n v="35"/>
    <n v="2"/>
    <s v="WEEK"/>
    <s v="CTU FLEVOKUST BVWEEK"/>
    <n v="415"/>
    <n v="0"/>
    <n v="415"/>
    <m/>
  </r>
  <r>
    <s v="MUNICH MAERSK"/>
    <s v="Rotterdam"/>
    <d v="2024-11-10T09:02:00"/>
    <x v="104"/>
    <x v="0"/>
    <s v="MAERSK"/>
    <s v="TCNU1342488"/>
    <s v="LELYSTAD"/>
    <d v="2024-11-11T20:00:00"/>
    <d v="2024-11-12T10:02:00"/>
    <x v="1513"/>
    <d v="2024-11-12T10:17:00"/>
    <x v="1"/>
    <s v="NO"/>
    <n v="0"/>
    <n v="46"/>
    <x v="10"/>
    <d v="2024-11-12T10:02:00"/>
    <d v="1899-12-31T10:58:00"/>
    <n v="34.966666666790843"/>
    <x v="0"/>
    <x v="14"/>
    <n v="13.999999999883585"/>
    <s v="SI"/>
    <d v="1900-01-01T00:58:00"/>
    <n v="48.966666666674428"/>
    <d v="1899-12-30T00:02:00"/>
    <s v="SI"/>
    <n v="3.3333333441987634E-2"/>
    <d v="1900-01-01T01:15:00"/>
    <n v="49.250000000058208"/>
    <x v="1"/>
    <d v="1899-12-30T10:00:00"/>
    <s v="NO"/>
    <s v="TCNU1342488"/>
    <s v="CTU FLEVOKUST BV"/>
    <n v="380"/>
    <n v="100"/>
    <n v="35"/>
    <n v="0"/>
    <n v="2"/>
    <s v="WEEK"/>
    <s v="CTU FLEVOKUST BVWEEK"/>
    <n v="480"/>
    <n v="0"/>
    <n v="480"/>
    <m/>
  </r>
  <r>
    <s v="MUNICH MAERSK"/>
    <s v="Rotterdam"/>
    <d v="2024-11-10T09:02:00"/>
    <x v="104"/>
    <x v="2"/>
    <s v="MAERSK"/>
    <s v="TCNU8148160"/>
    <s v="LELYSTAD"/>
    <d v="2024-11-11T20:00:00"/>
    <d v="2024-11-12T19:07:00"/>
    <x v="1526"/>
    <d v="2024-11-12T21:25:00"/>
    <x v="0"/>
    <s v="NO"/>
    <n v="0"/>
    <n v="46"/>
    <x v="10"/>
    <d v="2024-11-12T19:07:00"/>
    <d v="1899-12-31T10:58:00"/>
    <n v="34.966666666790843"/>
    <x v="0"/>
    <x v="27"/>
    <n v="25.999999999883585"/>
    <s v="NO"/>
    <d v="1900-01-01T12:58:00"/>
    <n v="60.966666666674428"/>
    <d v="1899-12-30T00:00:00"/>
    <s v="SI"/>
    <n v="0"/>
    <d v="1900-01-01T12:23:00"/>
    <n v="60.383333333360497"/>
    <x v="1"/>
    <d v="1899-12-30T22:00:00"/>
    <s v="NIGHT"/>
    <s v="TCNU8148160"/>
    <s v="OM TRANSPORT"/>
    <n v="475"/>
    <e v="#N/A"/>
    <n v="50"/>
    <n v="0"/>
    <n v="2"/>
    <s v="NIGHT"/>
    <s v="OM TRANSPORTNIGHT"/>
    <n v="475"/>
    <n v="25"/>
    <n v="500"/>
    <m/>
  </r>
  <r>
    <s v="MUNICH MAERSK"/>
    <s v="Rotterdam"/>
    <d v="2024-11-10T09:02:00"/>
    <x v="104"/>
    <x v="2"/>
    <s v="MAERSK"/>
    <s v="TRHU6213609"/>
    <s v="XPO TALLER LELYSTAD"/>
    <d v="2024-11-11T20:00:00"/>
    <d v="2024-11-11T19:50:00"/>
    <x v="1507"/>
    <d v="2024-11-11T19:50:00"/>
    <x v="0"/>
    <s v="NO"/>
    <n v="1"/>
    <n v="46"/>
    <x v="10"/>
    <d v="2024-11-11T19:50:00"/>
    <d v="1899-12-31T10:58:00"/>
    <n v="34.966666666790843"/>
    <x v="0"/>
    <x v="1"/>
    <n v="0"/>
    <s v="SI"/>
    <d v="1899-12-31T10:58:00"/>
    <n v="34.966666666790843"/>
    <d v="1899-12-30T00:00:00"/>
    <s v="SI"/>
    <n v="0"/>
    <d v="1899-12-31T10:48:00"/>
    <n v="34.800000000104774"/>
    <x v="0"/>
    <d v="1899-12-30T20:00:00"/>
    <s v="NIGHT"/>
    <s v="TRHU6213609"/>
    <s v="OM TRANSPORT"/>
    <n v="475"/>
    <e v="#N/A"/>
    <n v="50"/>
    <n v="50"/>
    <n v="1"/>
    <s v="NIGHT"/>
    <s v="OM TRANSPORTNIGHT"/>
    <n v="525"/>
    <n v="25"/>
    <n v="550"/>
    <m/>
  </r>
  <r>
    <s v="MUNICH MAERSK"/>
    <s v="Rotterdam"/>
    <d v="2024-11-10T09:02:00"/>
    <x v="104"/>
    <x v="0"/>
    <s v="MAERSK"/>
    <s v="TRHU7937872"/>
    <s v="XPO TALLER LELYSTAD"/>
    <d v="2024-11-11T20:00:00"/>
    <d v="2024-11-12T10:22:00"/>
    <x v="1513"/>
    <d v="2024-11-12T11:30:00"/>
    <x v="1"/>
    <s v="CLEANING"/>
    <n v="0"/>
    <n v="46"/>
    <x v="10"/>
    <d v="2024-11-12T10:22:00"/>
    <d v="1899-12-31T10:58:00"/>
    <n v="34.966666666790843"/>
    <x v="0"/>
    <x v="14"/>
    <n v="13.999999999883585"/>
    <s v="SI"/>
    <d v="1900-01-01T00:58:00"/>
    <n v="48.966666666674428"/>
    <d v="1899-12-30T00:22:00"/>
    <s v="SI"/>
    <n v="0.36666666663950309"/>
    <d v="1900-01-01T02:28:00"/>
    <n v="50.466666666674428"/>
    <x v="1"/>
    <d v="1899-12-30T10:00:00"/>
    <s v="NO"/>
    <s v="TRHU7937872"/>
    <s v="CTU FLEVOKUST BV"/>
    <n v="380"/>
    <n v="100"/>
    <n v="35"/>
    <n v="0"/>
    <n v="2"/>
    <s v="WEEK"/>
    <s v="CTU FLEVOKUST BVWEEK"/>
    <n v="480"/>
    <n v="0"/>
    <n v="480"/>
    <m/>
  </r>
  <r>
    <s v="MUNICH MAERSK"/>
    <s v="Rotterdam"/>
    <d v="2024-11-10T09:02:00"/>
    <x v="104"/>
    <x v="0"/>
    <s v="MAERSK"/>
    <s v="TCLU6221199"/>
    <s v="SIMEI LELYSTAD"/>
    <d v="2024-11-11T20:00:00"/>
    <d v="2024-11-15T13:50:00"/>
    <x v="1542"/>
    <d v="2024-11-15T14:05:00"/>
    <x v="1"/>
    <s v="NO"/>
    <n v="1"/>
    <n v="46"/>
    <x v="10"/>
    <d v="2024-11-15T13:50:00"/>
    <d v="1899-12-31T10:58:00"/>
    <n v="34.966666666790843"/>
    <x v="0"/>
    <x v="152"/>
    <n v="90"/>
    <s v="NO"/>
    <d v="1900-01-04T04:58:00"/>
    <n v="124.96666666679084"/>
    <d v="1899-12-30T00:00:00"/>
    <s v="SI"/>
    <n v="0"/>
    <d v="1900-01-04T05:03:00"/>
    <n v="125.05000000004657"/>
    <x v="1"/>
    <d v="1899-12-30T14:00:00"/>
    <s v="NO"/>
    <s v="TCLU6221199"/>
    <s v="CTU FLEVOKUST BV"/>
    <n v="380"/>
    <e v="#N/A"/>
    <n v="35"/>
    <n v="35"/>
    <n v="5"/>
    <s v="WEEK"/>
    <s v="CTU FLEVOKUST BVWEEK"/>
    <n v="415"/>
    <n v="0"/>
    <n v="415"/>
    <m/>
  </r>
  <r>
    <s v="MAERSK GIBRALTAR"/>
    <s v="Rotterdam"/>
    <d v="2024-11-11T14:43:00"/>
    <x v="105"/>
    <x v="2"/>
    <s v="MAERSK"/>
    <s v="MRKU4733123"/>
    <s v="LELYSTAD"/>
    <d v="2024-11-12T15:00:00"/>
    <d v="2024-11-14T15:50:00"/>
    <x v="1543"/>
    <d v="2024-11-14T16:00:00"/>
    <x v="0"/>
    <s v="NO"/>
    <n v="1"/>
    <n v="46"/>
    <x v="10"/>
    <d v="2024-11-14T15:50:00"/>
    <d v="1899-12-31T00:17:00"/>
    <n v="24.28333333338378"/>
    <x v="0"/>
    <x v="133"/>
    <n v="50.000000000058208"/>
    <s v="NO"/>
    <d v="1900-01-02T02:17:00"/>
    <n v="74.283333333441988"/>
    <d v="1899-12-30T00:00:00"/>
    <s v="SI"/>
    <n v="0"/>
    <d v="1900-01-02T01:17:00"/>
    <n v="73.283333333325572"/>
    <x v="1"/>
    <d v="1899-12-30T17:00:00"/>
    <s v="NO"/>
    <s v="MRKU4733123"/>
    <s v="OM TRANSPORT"/>
    <n v="475"/>
    <e v="#N/A"/>
    <n v="50"/>
    <n v="50"/>
    <n v="4"/>
    <s v="WEEK"/>
    <s v="OM TRANSPORTWEEK"/>
    <n v="525"/>
    <n v="25"/>
    <n v="550"/>
    <m/>
  </r>
  <r>
    <s v="MAERSK GIBRALTAR"/>
    <s v="Rotterdam"/>
    <d v="2024-11-11T14:43:00"/>
    <x v="105"/>
    <x v="1"/>
    <s v="MAERSK"/>
    <s v="MSKU1401770"/>
    <s v="LELYSTAD"/>
    <d v="2024-11-12T15:00:00"/>
    <d v="2024-11-13T11:57:00"/>
    <x v="1544"/>
    <d v="2024-11-13T12:19:00"/>
    <x v="0"/>
    <s v="NO"/>
    <n v="0"/>
    <n v="46"/>
    <x v="10"/>
    <d v="2024-11-13T11:57:00"/>
    <d v="1899-12-31T00:17:00"/>
    <n v="24.28333333338378"/>
    <x v="0"/>
    <x v="21"/>
    <n v="21.999999999941792"/>
    <s v="SI"/>
    <d v="1899-12-31T22:17:00"/>
    <n v="46.283333333325572"/>
    <d v="1899-12-30T00:00:00"/>
    <s v="SI"/>
    <n v="0"/>
    <d v="1899-12-31T21:36:00"/>
    <n v="45.600000000034925"/>
    <x v="0"/>
    <d v="1899-12-30T13:00:00"/>
    <s v="NO"/>
    <s v="MSKU1401770"/>
    <s v="LOGIX"/>
    <n v="530"/>
    <e v="#N/A"/>
    <n v="50"/>
    <n v="0"/>
    <n v="3"/>
    <s v="WEEK"/>
    <s v="LOGIXWEEK"/>
    <n v="530"/>
    <n v="25"/>
    <n v="655"/>
    <n v="100"/>
  </r>
  <r>
    <s v="MAERSK GIBRALTAR"/>
    <s v="Rotterdam"/>
    <d v="2024-11-11T14:43:00"/>
    <x v="105"/>
    <x v="1"/>
    <s v="MAERSK"/>
    <s v="TCNU7590434"/>
    <s v="LELYSTAD"/>
    <d v="2024-11-12T15:00:00"/>
    <d v="2024-11-14T09:11:00"/>
    <x v="1499"/>
    <d v="2024-11-14T09:30:00"/>
    <x v="0"/>
    <s v="NO"/>
    <n v="0"/>
    <n v="46"/>
    <x v="10"/>
    <d v="2024-11-14T09:11:00"/>
    <d v="1899-12-31T00:17:00"/>
    <n v="24.28333333338378"/>
    <x v="0"/>
    <x v="120"/>
    <n v="42.999999999941792"/>
    <s v="NO"/>
    <d v="1900-01-01T19:17:00"/>
    <n v="67.283333333325572"/>
    <d v="1899-12-30T00:00:00"/>
    <s v="SI"/>
    <n v="0"/>
    <d v="1900-01-01T18:47:00"/>
    <n v="66.783333333441988"/>
    <x v="1"/>
    <d v="1899-12-30T10:00:00"/>
    <s v="NO"/>
    <s v="TCNU7590434"/>
    <s v="LOGIX"/>
    <n v="530"/>
    <e v="#N/A"/>
    <n v="50"/>
    <n v="0"/>
    <n v="4"/>
    <s v="WEEK"/>
    <s v="LOGIXWEEK"/>
    <n v="530"/>
    <n v="25"/>
    <n v="555"/>
    <m/>
  </r>
  <r>
    <s v="MAERSK GIBRALTAR"/>
    <s v="Rotterdam"/>
    <d v="2024-11-11T14:43:00"/>
    <x v="105"/>
    <x v="2"/>
    <s v="MAERSK"/>
    <s v="TEMU0696450"/>
    <s v="LELYSTAD"/>
    <d v="2024-11-12T15:00:00"/>
    <d v="2024-11-12T16:36:00"/>
    <x v="1524"/>
    <d v="2024-11-12T17:00:00"/>
    <x v="0"/>
    <s v="NO"/>
    <n v="0"/>
    <n v="46"/>
    <x v="10"/>
    <d v="2024-11-12T16:36:00"/>
    <d v="1899-12-31T00:17:00"/>
    <n v="24.28333333338378"/>
    <x v="0"/>
    <x v="18"/>
    <n v="0.99999999994179234"/>
    <s v="SI"/>
    <d v="1899-12-31T01:17:00"/>
    <n v="25.283333333325572"/>
    <d v="1899-12-30T00:36:00"/>
    <s v="SI"/>
    <n v="0.6000000000349246"/>
    <d v="1899-12-31T02:17:00"/>
    <n v="26.283333333441988"/>
    <x v="0"/>
    <d v="1899-12-30T16:00:00"/>
    <s v="NO"/>
    <s v="TEMU0696450"/>
    <s v="OM TRANSPORT"/>
    <n v="475"/>
    <e v="#N/A"/>
    <n v="50"/>
    <n v="0"/>
    <n v="2"/>
    <s v="WEEK"/>
    <s v="OM TRANSPORTWEEK"/>
    <n v="475"/>
    <n v="25"/>
    <n v="500"/>
    <m/>
  </r>
  <r>
    <s v="EBBA MAERSK"/>
    <s v="Rotterdam"/>
    <d v="2024-11-15T21:03:00"/>
    <x v="106"/>
    <x v="3"/>
    <s v="MAERSK"/>
    <s v="GAOU7177534"/>
    <s v="LELYSTAD"/>
    <d v="2024-11-16T15:00:00"/>
    <d v="2024-11-16T19:38:00"/>
    <x v="1545"/>
    <d v="2024-11-16T20:00:00"/>
    <x v="0"/>
    <s v="NO"/>
    <n v="0"/>
    <n v="46"/>
    <x v="10"/>
    <d v="2024-11-16T19:38:00"/>
    <d v="1899-12-30T17:57:00"/>
    <n v="17.950000000011642"/>
    <x v="0"/>
    <x v="8"/>
    <n v="6"/>
    <s v="SI"/>
    <d v="1899-12-30T23:57:00"/>
    <n v="23.950000000011642"/>
    <d v="1899-12-30T00:00:00"/>
    <s v="SI"/>
    <n v="0"/>
    <d v="1899-12-30T22:57:00"/>
    <n v="22.950000000069849"/>
    <x v="0"/>
    <d v="1899-12-30T21:00:00"/>
    <s v="NIGHT"/>
    <s v="GAOU7177534"/>
    <s v="MSI"/>
    <n v="530"/>
    <e v="#N/A"/>
    <n v="50"/>
    <n v="0"/>
    <n v="6"/>
    <s v="NIGHT"/>
    <s v="MSINIGHT"/>
    <n v="530"/>
    <n v="25"/>
    <n v="555"/>
    <m/>
  </r>
  <r>
    <s v="EBBA MAERSK"/>
    <s v="Rotterdam"/>
    <d v="2024-11-15T21:03:00"/>
    <x v="106"/>
    <x v="3"/>
    <s v="MAERSK"/>
    <s v="MRKU0161375"/>
    <s v="LELYSTAD"/>
    <d v="2024-11-16T15:00:00"/>
    <d v="2024-11-16T18:18:00"/>
    <x v="1546"/>
    <d v="2024-11-16T18:18:00"/>
    <x v="0"/>
    <s v="NO"/>
    <n v="0"/>
    <n v="46"/>
    <x v="10"/>
    <d v="2024-11-16T18:18:00"/>
    <d v="1899-12-30T17:57:00"/>
    <n v="17.950000000011642"/>
    <x v="0"/>
    <x v="2"/>
    <n v="3.9999999999417923"/>
    <s v="SI"/>
    <d v="1899-12-30T21:57:00"/>
    <n v="21.949999999953434"/>
    <d v="1899-12-30T00:00:00"/>
    <s v="SI"/>
    <n v="0"/>
    <d v="1899-12-30T21:15:00"/>
    <n v="21.249999999941792"/>
    <x v="0"/>
    <d v="1899-12-30T19:00:00"/>
    <s v="NO"/>
    <s v="MRKU0161375"/>
    <s v="MSI"/>
    <n v="500"/>
    <e v="#N/A"/>
    <n v="50"/>
    <n v="0"/>
    <n v="6"/>
    <s v="SATURDAY"/>
    <s v="MSISATURDAY"/>
    <n v="500"/>
    <n v="25"/>
    <n v="525"/>
    <m/>
  </r>
  <r>
    <s v="EBBA MAERSK"/>
    <s v="Rotterdam"/>
    <d v="2024-11-15T21:03:00"/>
    <x v="106"/>
    <x v="3"/>
    <s v="MAERSK"/>
    <s v="MRKU0476520"/>
    <s v="LELYSTAD"/>
    <d v="2024-11-16T15:00:00"/>
    <d v="2024-11-16T22:33:00"/>
    <x v="1547"/>
    <d v="2024-11-16T22:55:00"/>
    <x v="0"/>
    <s v="NO"/>
    <n v="0"/>
    <n v="46"/>
    <x v="10"/>
    <d v="2024-11-16T22:33:00"/>
    <d v="1899-12-30T17:57:00"/>
    <n v="17.950000000011642"/>
    <x v="0"/>
    <x v="29"/>
    <n v="8.0000000000582077"/>
    <s v="SI"/>
    <d v="1899-12-31T01:57:00"/>
    <n v="25.950000000069849"/>
    <d v="1899-12-30T00:00:00"/>
    <s v="SI"/>
    <n v="0"/>
    <d v="1899-12-31T01:52:00"/>
    <n v="25.866666666639503"/>
    <x v="0"/>
    <d v="1899-12-30T23:00:00"/>
    <s v="NIGHT"/>
    <s v="MRKU0476520"/>
    <s v="MSI"/>
    <n v="530"/>
    <n v="120"/>
    <n v="50"/>
    <n v="0"/>
    <n v="6"/>
    <s v="NIGHT"/>
    <s v="MSINIGHT"/>
    <n v="650"/>
    <n v="25"/>
    <n v="675"/>
    <m/>
  </r>
  <r>
    <s v="EBBA MAERSK"/>
    <s v="Rotterdam"/>
    <d v="2024-11-15T21:03:00"/>
    <x v="106"/>
    <x v="3"/>
    <s v="MAERSK"/>
    <s v="MRKU0774130"/>
    <s v="LELYSTAD"/>
    <d v="2024-11-16T15:00:00"/>
    <d v="2024-11-16T16:00:00"/>
    <x v="1548"/>
    <d v="2024-11-16T16:35:00"/>
    <x v="0"/>
    <s v="NO"/>
    <n v="0"/>
    <n v="46"/>
    <x v="10"/>
    <d v="2024-11-16T16:00:00"/>
    <d v="1899-12-30T17:57:00"/>
    <n v="17.950000000011642"/>
    <x v="0"/>
    <x v="3"/>
    <n v="2.0000000000582077"/>
    <s v="SI"/>
    <d v="1899-12-30T19:57:00"/>
    <n v="19.950000000069849"/>
    <d v="1899-12-30T00:00:00"/>
    <s v="SI"/>
    <n v="0"/>
    <d v="1899-12-30T19:32:00"/>
    <n v="19.533333333267365"/>
    <x v="0"/>
    <d v="1899-12-30T17:00:00"/>
    <s v="NO"/>
    <s v="MRKU0774130"/>
    <s v="MSI"/>
    <n v="500"/>
    <e v="#N/A"/>
    <n v="50"/>
    <n v="0"/>
    <n v="6"/>
    <s v="SATURDAY"/>
    <s v="MSISATURDAY"/>
    <n v="500"/>
    <n v="25"/>
    <n v="525"/>
    <m/>
  </r>
  <r>
    <s v="EBBA MAERSK"/>
    <s v="Rotterdam"/>
    <d v="2024-11-15T21:03:00"/>
    <x v="106"/>
    <x v="3"/>
    <s v="MAERSK"/>
    <s v="MRKU5436109"/>
    <s v="SIMEI LELYSTAD"/>
    <d v="2024-11-16T15:00:00"/>
    <d v="2024-11-17T07:17:00"/>
    <x v="1549"/>
    <d v="2024-11-17T07:30:00"/>
    <x v="0"/>
    <s v="NO"/>
    <n v="0"/>
    <n v="46"/>
    <x v="10"/>
    <d v="2024-11-17T07:17:00"/>
    <d v="1899-12-30T17:57:00"/>
    <n v="17.950000000011642"/>
    <x v="0"/>
    <x v="31"/>
    <n v="15"/>
    <s v="SI"/>
    <d v="1899-12-31T08:57:00"/>
    <n v="32.950000000011642"/>
    <d v="1899-12-30T01:17:00"/>
    <s v="NO"/>
    <n v="1.2833333333255723"/>
    <d v="1899-12-31T10:27:00"/>
    <n v="34.450000000011642"/>
    <x v="0"/>
    <d v="1899-12-30T06:00:00"/>
    <s v="NO"/>
    <s v="MRKU5436109"/>
    <s v="MSI"/>
    <n v="500"/>
    <e v="#N/A"/>
    <n v="50"/>
    <n v="0"/>
    <n v="7"/>
    <s v="SUNDAY"/>
    <s v="MSISUNDAY"/>
    <n v="500"/>
    <n v="25"/>
    <n v="725"/>
    <n v="200"/>
  </r>
  <r>
    <s v="ANTONIA MAERSK"/>
    <s v="Rotterdam"/>
    <d v="2024-11-18T08:43:00"/>
    <x v="107"/>
    <x v="0"/>
    <s v="MAERSK"/>
    <s v="BHCU4990522"/>
    <s v="SIMEI LELYSTAD"/>
    <d v="2024-11-20T06:00:00"/>
    <d v="2024-11-21T09:40:00"/>
    <x v="1550"/>
    <d v="2024-11-21T10:07:00"/>
    <x v="1"/>
    <s v="CLEANING"/>
    <n v="0"/>
    <n v="47"/>
    <x v="10"/>
    <d v="2024-11-21T09:40:00"/>
    <d v="1899-12-31T21:17:00"/>
    <n v="45.28333333338378"/>
    <x v="0"/>
    <x v="57"/>
    <n v="27"/>
    <s v="NO"/>
    <d v="1900-01-02T00:17:00"/>
    <n v="72.28333333338378"/>
    <d v="1899-12-30T00:40:00"/>
    <s v="SI"/>
    <n v="0.66666666674427688"/>
    <d v="1900-01-02T01:24:00"/>
    <n v="73.400000000023283"/>
    <x v="1"/>
    <d v="1899-12-30T09:00:00"/>
    <s v="NO"/>
    <s v="BHCU4990522"/>
    <s v="CTU FLEVOKUST BV"/>
    <n v="380"/>
    <n v="100"/>
    <n v="35"/>
    <n v="0"/>
    <n v="4"/>
    <s v="WEEK"/>
    <s v="CTU FLEVOKUST BVWEEK"/>
    <n v="480"/>
    <n v="0"/>
    <n v="630"/>
    <n v="150"/>
  </r>
  <r>
    <s v="ANTONIA MAERSK"/>
    <s v="Rotterdam"/>
    <d v="2024-11-18T08:43:00"/>
    <x v="107"/>
    <x v="0"/>
    <s v="MAERSK"/>
    <s v="CAAU5706811"/>
    <s v="XPO TALLER LELYSTAD"/>
    <d v="2024-11-20T06:00:00"/>
    <d v="2024-11-20T15:08:00"/>
    <x v="1551"/>
    <d v="2024-11-20T15:15:00"/>
    <x v="0"/>
    <s v="NO"/>
    <n v="0"/>
    <n v="47"/>
    <x v="10"/>
    <d v="2024-11-20T15:08:00"/>
    <d v="1899-12-31T21:17:00"/>
    <n v="45.28333333338378"/>
    <x v="0"/>
    <x v="19"/>
    <n v="9"/>
    <s v="SI"/>
    <d v="1900-01-01T06:17:00"/>
    <n v="54.28333333338378"/>
    <d v="1899-12-30T00:08:00"/>
    <s v="SI"/>
    <n v="0.13333333341870457"/>
    <d v="1900-01-01T06:32:00"/>
    <n v="54.533333333325572"/>
    <x v="1"/>
    <d v="1899-12-30T15:00:00"/>
    <s v="NO"/>
    <s v="CAAU5706811"/>
    <s v="CTU FLEVOKUST BV"/>
    <n v="520"/>
    <e v="#N/A"/>
    <n v="35"/>
    <n v="0"/>
    <n v="3"/>
    <s v="WEEK"/>
    <s v="CTU FLEVOKUST BVWEEK"/>
    <n v="520"/>
    <n v="0"/>
    <n v="670"/>
    <n v="150"/>
  </r>
  <r>
    <s v="ANTONIA MAERSK"/>
    <s v="Rotterdam"/>
    <d v="2024-11-18T08:43:00"/>
    <x v="107"/>
    <x v="2"/>
    <s v="MAERSK"/>
    <s v="CAAU6402691"/>
    <s v="LELYSTAD"/>
    <d v="2024-11-19T15:00:00"/>
    <d v="2024-11-19T13:58:00"/>
    <x v="1552"/>
    <d v="2024-11-19T15:00:00"/>
    <x v="0"/>
    <s v="NO"/>
    <n v="0"/>
    <n v="47"/>
    <x v="10"/>
    <d v="2024-11-19T13:58:00"/>
    <d v="1899-12-31T06:17:00"/>
    <n v="30.28333333338378"/>
    <x v="0"/>
    <x v="1"/>
    <n v="0"/>
    <s v="SI"/>
    <d v="1899-12-31T06:17:00"/>
    <n v="30.28333333338378"/>
    <d v="1899-12-30T00:00:00"/>
    <s v="SI"/>
    <n v="0"/>
    <d v="1899-12-31T06:17:00"/>
    <n v="30.28333333338378"/>
    <x v="0"/>
    <d v="1899-12-30T15:00:00"/>
    <s v="NO"/>
    <s v="CAAU6402691"/>
    <s v="OM TRANSPORT"/>
    <n v="475"/>
    <e v="#N/A"/>
    <n v="50"/>
    <n v="0"/>
    <n v="2"/>
    <s v="WEEK"/>
    <s v="OM TRANSPORTWEEK"/>
    <n v="475"/>
    <n v="25"/>
    <n v="500"/>
    <m/>
  </r>
  <r>
    <s v="ANTONIA MAERSK"/>
    <s v="Rotterdam"/>
    <d v="2024-11-18T08:43:00"/>
    <x v="107"/>
    <x v="0"/>
    <s v="MAERSK"/>
    <s v="CAAU6440578"/>
    <s v="XPO TALLER LELYSTAD"/>
    <d v="2024-11-20T06:00:00"/>
    <d v="2024-11-21T12:00:00"/>
    <x v="1553"/>
    <d v="2024-11-21T12:00:00"/>
    <x v="1"/>
    <s v="NO"/>
    <n v="0"/>
    <n v="47"/>
    <x v="10"/>
    <d v="2024-11-21T12:00:00"/>
    <d v="1899-12-31T21:17:00"/>
    <n v="45.28333333338378"/>
    <x v="0"/>
    <x v="40"/>
    <n v="30"/>
    <s v="NO"/>
    <d v="1900-01-02T03:17:00"/>
    <n v="75.28333333338378"/>
    <d v="1899-12-30T00:00:00"/>
    <s v="SI"/>
    <n v="0"/>
    <d v="1900-01-02T03:17:00"/>
    <n v="75.28333333338378"/>
    <x v="1"/>
    <d v="1899-12-30T12:00:00"/>
    <s v="NO"/>
    <s v="CAAU6440578"/>
    <s v="CTU FLEVOKUST BV"/>
    <n v="380"/>
    <e v="#N/A"/>
    <n v="35"/>
    <n v="0"/>
    <n v="4"/>
    <s v="WEEK"/>
    <s v="CTU FLEVOKUST BVWEEK"/>
    <n v="380"/>
    <n v="0"/>
    <n v="530"/>
    <n v="150"/>
  </r>
  <r>
    <s v="ANTONIA MAERSK"/>
    <s v="Rotterdam"/>
    <d v="2024-11-18T08:43:00"/>
    <x v="107"/>
    <x v="0"/>
    <s v="MAERSK"/>
    <s v="CAAU9048555"/>
    <s v="XPO TALLER LELYSTAD"/>
    <d v="2024-11-20T06:00:00"/>
    <d v="2024-11-22T14:00:00"/>
    <x v="1554"/>
    <d v="2024-11-22T14:00:00"/>
    <x v="1"/>
    <s v="NO"/>
    <n v="1"/>
    <n v="47"/>
    <x v="10"/>
    <d v="2024-11-22T14:00:00"/>
    <d v="1899-12-31T21:17:00"/>
    <n v="45.28333333338378"/>
    <x v="0"/>
    <x v="55"/>
    <n v="57"/>
    <s v="NO"/>
    <d v="1900-01-03T06:17:00"/>
    <n v="102.28333333338378"/>
    <d v="1899-12-30T00:00:00"/>
    <s v="SI"/>
    <n v="0"/>
    <d v="1900-01-03T05:17:00"/>
    <n v="101.28333333344199"/>
    <x v="1"/>
    <d v="1899-12-30T15:00:00"/>
    <s v="NO"/>
    <s v="CAAU9048555"/>
    <s v="CTU FLEVOKUST BV"/>
    <n v="380"/>
    <e v="#N/A"/>
    <n v="35"/>
    <n v="35"/>
    <n v="5"/>
    <s v="WEEK"/>
    <s v="CTU FLEVOKUST BVWEEK"/>
    <n v="415"/>
    <n v="0"/>
    <n v="415"/>
    <m/>
  </r>
  <r>
    <s v="ANTONIA MAERSK"/>
    <s v="Rotterdam"/>
    <d v="2024-11-18T08:43:00"/>
    <x v="107"/>
    <x v="0"/>
    <s v="MAERSK"/>
    <s v="CAXU9279311"/>
    <s v="SIMEI LELYSTAD"/>
    <d v="2024-11-20T06:00:00"/>
    <d v="2024-11-21T07:35:00"/>
    <x v="1555"/>
    <d v="2024-11-21T07:40:00"/>
    <x v="1"/>
    <s v="NO"/>
    <n v="0"/>
    <n v="47"/>
    <x v="10"/>
    <d v="2024-11-21T07:35:00"/>
    <d v="1899-12-31T21:17:00"/>
    <n v="45.28333333338378"/>
    <x v="0"/>
    <x v="77"/>
    <n v="24.500000000058208"/>
    <s v="NO"/>
    <d v="1900-01-01T21:47:00"/>
    <n v="69.783333333441988"/>
    <d v="1899-12-30T01:05:00"/>
    <s v="NO"/>
    <n v="1.0833333331975155"/>
    <d v="1900-01-01T22:57:00"/>
    <n v="70.950000000069849"/>
    <x v="1"/>
    <d v="1899-12-30T06:30:00"/>
    <s v="NO"/>
    <s v="CAXU9279311"/>
    <s v="CTU FLEVOKUST BV"/>
    <n v="380"/>
    <e v="#N/A"/>
    <n v="35"/>
    <n v="0"/>
    <n v="4"/>
    <s v="WEEK"/>
    <s v="CTU FLEVOKUST BVWEEK"/>
    <n v="380"/>
    <n v="0"/>
    <n v="380"/>
    <m/>
  </r>
  <r>
    <s v="ANTONIA MAERSK"/>
    <s v="Rotterdam"/>
    <d v="2024-11-18T08:43:00"/>
    <x v="107"/>
    <x v="2"/>
    <s v="MAERSK"/>
    <s v="FSCU7254578"/>
    <s v="XPO TALLER LELYSTAD"/>
    <d v="2024-11-19T14:00:00"/>
    <d v="2024-11-19T14:45:00"/>
    <x v="1556"/>
    <d v="2024-11-19T15:10:00"/>
    <x v="0"/>
    <s v="NO"/>
    <n v="0"/>
    <n v="47"/>
    <x v="10"/>
    <d v="2024-11-19T14:45:00"/>
    <d v="1899-12-31T05:17:00"/>
    <n v="29.283333333441988"/>
    <x v="0"/>
    <x v="1"/>
    <n v="0"/>
    <s v="SI"/>
    <d v="1899-12-31T05:17:00"/>
    <n v="29.283333333441988"/>
    <d v="1899-12-30T00:45:00"/>
    <s v="SI"/>
    <n v="0.75"/>
    <d v="1899-12-31T06:27:00"/>
    <n v="30.450000000069849"/>
    <x v="0"/>
    <d v="1899-12-30T14:00:00"/>
    <s v="NO"/>
    <s v="FSCU7254578"/>
    <s v="OM TRANSPORT"/>
    <n v="475"/>
    <e v="#N/A"/>
    <n v="50"/>
    <n v="0"/>
    <n v="2"/>
    <s v="WEEK"/>
    <s v="OM TRANSPORTWEEK"/>
    <n v="475"/>
    <n v="25"/>
    <n v="500"/>
    <m/>
  </r>
  <r>
    <s v="ANTONIA MAERSK"/>
    <s v="Rotterdam"/>
    <d v="2024-11-18T08:43:00"/>
    <x v="107"/>
    <x v="0"/>
    <s v="MAERSK"/>
    <s v="GAOU7483600"/>
    <s v="XPO TALLER LELYSTAD"/>
    <d v="2024-11-20T06:00:00"/>
    <d v="2024-11-22T11:15:00"/>
    <x v="1557"/>
    <d v="2024-11-22T11:15:00"/>
    <x v="1"/>
    <s v="NO"/>
    <n v="0"/>
    <n v="47"/>
    <x v="10"/>
    <d v="2024-11-22T11:15:00"/>
    <d v="1899-12-31T21:17:00"/>
    <n v="45.28333333338378"/>
    <x v="0"/>
    <x v="116"/>
    <n v="54"/>
    <s v="NO"/>
    <d v="1900-01-03T03:17:00"/>
    <n v="99.28333333338378"/>
    <d v="1899-12-30T00:00:00"/>
    <s v="SI"/>
    <n v="0"/>
    <d v="1900-01-03T02:32:00"/>
    <n v="98.53333333338378"/>
    <x v="1"/>
    <d v="1899-12-30T12:00:00"/>
    <s v="NO"/>
    <s v="GAOU7483600"/>
    <s v="CTU FLEVOKUST BV"/>
    <n v="380"/>
    <e v="#N/A"/>
    <n v="35"/>
    <n v="0"/>
    <n v="5"/>
    <s v="WEEK"/>
    <s v="CTU FLEVOKUST BVWEEK"/>
    <n v="380"/>
    <n v="0"/>
    <n v="380"/>
    <m/>
  </r>
  <r>
    <s v="ANTONIA MAERSK"/>
    <s v="Rotterdam"/>
    <d v="2024-11-18T08:43:00"/>
    <x v="107"/>
    <x v="0"/>
    <s v="MAERSK"/>
    <s v="GAOU7563706"/>
    <s v="XPO TALLER LELYSTAD"/>
    <d v="2024-11-20T06:00:00"/>
    <d v="2024-11-22T08:50:00"/>
    <x v="1558"/>
    <d v="2024-11-22T08:50:00"/>
    <x v="1"/>
    <s v="NO"/>
    <n v="0"/>
    <n v="47"/>
    <x v="10"/>
    <d v="2024-11-22T08:50:00"/>
    <d v="1899-12-31T21:17:00"/>
    <n v="45.28333333338378"/>
    <x v="0"/>
    <x v="54"/>
    <n v="51"/>
    <s v="NO"/>
    <d v="1900-01-03T00:17:00"/>
    <n v="96.28333333338378"/>
    <d v="1899-12-30T00:00:00"/>
    <s v="SI"/>
    <n v="0"/>
    <d v="1900-01-03T00:07:00"/>
    <n v="96.116666666697711"/>
    <x v="1"/>
    <d v="1899-12-30T09:00:00"/>
    <s v="NO"/>
    <s v="GAOU7563706"/>
    <s v="CTU FLEVOKUST BV"/>
    <n v="380"/>
    <e v="#N/A"/>
    <n v="35"/>
    <n v="0"/>
    <n v="5"/>
    <s v="WEEK"/>
    <s v="CTU FLEVOKUST BVWEEK"/>
    <n v="380"/>
    <n v="0"/>
    <n v="380"/>
    <m/>
  </r>
  <r>
    <s v="ANTONIA MAERSK"/>
    <s v="Rotterdam"/>
    <d v="2024-11-18T08:43:00"/>
    <x v="107"/>
    <x v="0"/>
    <s v="MAERSK"/>
    <s v="GCXU5609142"/>
    <s v="XPO TALLER LELYSTAD"/>
    <d v="2024-11-20T06:00:00"/>
    <d v="2024-11-22T17:35:00"/>
    <x v="1559"/>
    <d v="2024-11-22T18:20:00"/>
    <x v="1"/>
    <s v="NO"/>
    <n v="0"/>
    <n v="47"/>
    <x v="10"/>
    <d v="2024-11-22T17:35:00"/>
    <d v="1899-12-31T21:17:00"/>
    <n v="45.28333333338378"/>
    <x v="0"/>
    <x v="189"/>
    <n v="60"/>
    <s v="NO"/>
    <d v="1900-01-03T09:17:00"/>
    <n v="105.28333333338378"/>
    <d v="1899-12-30T00:00:00"/>
    <s v="SI"/>
    <n v="0"/>
    <d v="1900-01-03T09:37:00"/>
    <n v="105.61666666675592"/>
    <x v="1"/>
    <d v="1899-12-30T18:00:00"/>
    <s v="NO"/>
    <s v="GCXU5609142"/>
    <s v="CTU FLEVOKUST BV"/>
    <n v="380"/>
    <e v="#N/A"/>
    <n v="35"/>
    <n v="0"/>
    <n v="5"/>
    <s v="WEEK"/>
    <s v="CTU FLEVOKUST BVWEEK"/>
    <n v="380"/>
    <n v="0"/>
    <n v="380"/>
    <m/>
  </r>
  <r>
    <s v="ANTONIA MAERSK"/>
    <s v="Rotterdam"/>
    <d v="2024-11-18T08:43:00"/>
    <x v="107"/>
    <x v="3"/>
    <s v="MAERSK"/>
    <s v="GCXU5816129"/>
    <s v="XPO TALLER LELYSTAD"/>
    <d v="2024-11-20T06:00:00"/>
    <d v="2024-11-20T22:00:00"/>
    <x v="1560"/>
    <d v="2024-11-20T22:20:00"/>
    <x v="0"/>
    <s v="NO"/>
    <n v="0"/>
    <n v="47"/>
    <x v="10"/>
    <d v="2024-11-20T22:00:00"/>
    <d v="1899-12-31T21:17:00"/>
    <n v="45.28333333338378"/>
    <x v="0"/>
    <x v="16"/>
    <n v="15.999999999941792"/>
    <s v="SI"/>
    <d v="1900-01-01T13:17:00"/>
    <n v="61.283333333325572"/>
    <d v="1899-12-30T00:00:00"/>
    <s v="SI"/>
    <n v="0"/>
    <d v="1900-01-01T13:37:00"/>
    <n v="61.616666666697711"/>
    <x v="1"/>
    <d v="1899-12-30T22:00:00"/>
    <s v="NIGHT"/>
    <s v="GCXU5816129"/>
    <s v="MSI"/>
    <n v="530"/>
    <e v="#N/A"/>
    <n v="50"/>
    <n v="0"/>
    <n v="3"/>
    <s v="NIGHT"/>
    <s v="MSINIGHT"/>
    <n v="530"/>
    <n v="25"/>
    <n v="555"/>
    <m/>
  </r>
  <r>
    <s v="ANTONIA MAERSK"/>
    <s v="Rotterdam"/>
    <d v="2024-11-18T08:43:00"/>
    <x v="107"/>
    <x v="0"/>
    <s v="MAERSK"/>
    <s v="GCXU6255655"/>
    <s v="SIMEI LELYSTAD"/>
    <d v="2024-11-20T06:00:00"/>
    <d v="2024-11-21T11:32:00"/>
    <x v="1561"/>
    <d v="2024-11-21T11:35:00"/>
    <x v="1"/>
    <s v="NO"/>
    <n v="0"/>
    <n v="47"/>
    <x v="10"/>
    <d v="2024-11-21T11:32:00"/>
    <d v="1899-12-31T21:17:00"/>
    <n v="45.28333333338378"/>
    <x v="0"/>
    <x v="85"/>
    <n v="29.499999999941792"/>
    <s v="NO"/>
    <d v="1900-01-02T02:47:00"/>
    <n v="74.783333333325572"/>
    <d v="1899-12-30T00:02:00"/>
    <s v="SI"/>
    <n v="3.3333333441987634E-2"/>
    <d v="1900-01-02T02:52:00"/>
    <n v="74.866666666755918"/>
    <x v="1"/>
    <d v="1899-12-30T11:30:00"/>
    <s v="NO"/>
    <s v="GCXU6255655"/>
    <s v="CTU FLEVOKUST BV"/>
    <n v="380"/>
    <e v="#N/A"/>
    <n v="35"/>
    <n v="0"/>
    <n v="4"/>
    <s v="WEEK"/>
    <s v="CTU FLEVOKUST BVWEEK"/>
    <n v="380"/>
    <n v="0"/>
    <n v="380"/>
    <m/>
  </r>
  <r>
    <s v="ANTONIA MAERSK"/>
    <s v="Rotterdam"/>
    <d v="2024-11-18T08:43:00"/>
    <x v="107"/>
    <x v="2"/>
    <s v="MAERSK"/>
    <s v="HASU4023490"/>
    <s v="SIMEI LELYSTAD"/>
    <d v="2024-11-19T10:00:00"/>
    <d v="2024-11-19T09:29:00"/>
    <x v="1562"/>
    <d v="2024-11-19T09:45:00"/>
    <x v="0"/>
    <s v="NO"/>
    <n v="0"/>
    <n v="47"/>
    <x v="10"/>
    <d v="2024-11-19T09:29:00"/>
    <d v="1899-12-31T01:17:00"/>
    <n v="25.283333333325572"/>
    <x v="0"/>
    <x v="1"/>
    <n v="0"/>
    <s v="SI"/>
    <d v="1899-12-31T01:17:00"/>
    <n v="25.283333333325572"/>
    <d v="1899-12-30T00:00:00"/>
    <s v="SI"/>
    <n v="0"/>
    <d v="1899-12-31T01:02:00"/>
    <n v="25.03333333338378"/>
    <x v="0"/>
    <d v="1899-12-30T10:00:00"/>
    <s v="NO"/>
    <s v="HASU4023490"/>
    <s v="OM TRANSPORT"/>
    <n v="475"/>
    <e v="#N/A"/>
    <n v="50"/>
    <n v="0"/>
    <n v="2"/>
    <s v="WEEK"/>
    <s v="OM TRANSPORTWEEK"/>
    <n v="475"/>
    <n v="25"/>
    <n v="500"/>
    <m/>
  </r>
  <r>
    <s v="ANTONIA MAERSK"/>
    <s v="Rotterdam"/>
    <d v="2024-11-18T08:43:00"/>
    <x v="107"/>
    <x v="3"/>
    <s v="MAERSK"/>
    <s v="HASU4273186"/>
    <s v="SIMEI LELYSTAD"/>
    <d v="2024-11-20T06:00:00"/>
    <d v="2024-11-21T03:43:00"/>
    <x v="1563"/>
    <d v="2024-11-21T03:50:00"/>
    <x v="0"/>
    <s v="NO"/>
    <n v="0"/>
    <n v="47"/>
    <x v="10"/>
    <d v="2024-11-21T03:43:00"/>
    <d v="1899-12-31T21:17:00"/>
    <n v="45.28333333338378"/>
    <x v="0"/>
    <x v="21"/>
    <n v="21.999999999941792"/>
    <s v="SI"/>
    <d v="1900-01-01T19:17:00"/>
    <n v="67.283333333325572"/>
    <d v="1899-12-30T00:00:00"/>
    <s v="SI"/>
    <n v="0"/>
    <d v="1900-01-01T19:07:00"/>
    <n v="67.116666666639503"/>
    <x v="1"/>
    <d v="1899-12-30T04:00:00"/>
    <s v="NIGHT"/>
    <s v="HASU4273186"/>
    <s v="MSI"/>
    <n v="530"/>
    <e v="#N/A"/>
    <n v="50"/>
    <n v="0"/>
    <n v="4"/>
    <s v="NIGHT"/>
    <s v="MSINIGHT"/>
    <n v="530"/>
    <n v="25"/>
    <n v="555"/>
    <m/>
  </r>
  <r>
    <s v="ANTONIA MAERSK"/>
    <s v="Rotterdam"/>
    <d v="2024-11-18T08:43:00"/>
    <x v="107"/>
    <x v="1"/>
    <s v="MAERSK"/>
    <s v="HASU4640002"/>
    <s v="SIMEI LELYSTAD"/>
    <d v="2024-11-19T10:00:00"/>
    <d v="2024-11-19T11:21:00"/>
    <x v="1562"/>
    <d v="2024-11-19T11:25:00"/>
    <x v="0"/>
    <s v="NO"/>
    <n v="0"/>
    <n v="47"/>
    <x v="10"/>
    <d v="2024-11-19T11:21:00"/>
    <d v="1899-12-31T01:17:00"/>
    <n v="25.283333333325572"/>
    <x v="0"/>
    <x v="1"/>
    <n v="0"/>
    <s v="SI"/>
    <d v="1899-12-31T01:17:00"/>
    <n v="25.283333333325572"/>
    <d v="1899-12-30T01:21:00"/>
    <s v="NO"/>
    <n v="1.3500000000349246"/>
    <d v="1899-12-31T02:42:00"/>
    <n v="26.700000000069849"/>
    <x v="0"/>
    <d v="1899-12-30T10:00:00"/>
    <s v="NO"/>
    <s v="HASU4640002"/>
    <s v="LOGIX"/>
    <n v="530"/>
    <e v="#N/A"/>
    <n v="50"/>
    <n v="0"/>
    <n v="2"/>
    <s v="WEEK"/>
    <s v="LOGIXWEEK"/>
    <n v="530"/>
    <n v="25"/>
    <n v="555"/>
    <m/>
  </r>
  <r>
    <s v="ANTONIA MAERSK"/>
    <s v="Rotterdam"/>
    <d v="2024-11-18T08:43:00"/>
    <x v="107"/>
    <x v="0"/>
    <s v="MAERSK"/>
    <s v="MAEU9195549"/>
    <s v="XPO TALLER LELYSTAD"/>
    <d v="2024-11-20T06:00:00"/>
    <d v="2024-11-21T08:05:00"/>
    <x v="1564"/>
    <d v="2024-11-21T08:05:00"/>
    <x v="1"/>
    <s v="NO"/>
    <n v="0"/>
    <n v="47"/>
    <x v="10"/>
    <d v="2024-11-21T08:05:00"/>
    <d v="1899-12-31T21:17:00"/>
    <n v="45.28333333338378"/>
    <x v="0"/>
    <x v="26"/>
    <n v="24.999999999941792"/>
    <s v="NO"/>
    <d v="1900-01-01T22:17:00"/>
    <n v="70.283333333325572"/>
    <d v="1899-12-30T01:05:00"/>
    <s v="NO"/>
    <n v="1.0833333333721384"/>
    <d v="1900-01-01T23:22:00"/>
    <n v="71.366666666697711"/>
    <x v="1"/>
    <d v="1899-12-30T07:00:00"/>
    <s v="NO"/>
    <s v="MAEU9195549"/>
    <s v="CTU FLEVOKUST BV"/>
    <n v="380"/>
    <e v="#N/A"/>
    <n v="35"/>
    <n v="0"/>
    <n v="4"/>
    <s v="WEEK"/>
    <s v="CTU FLEVOKUST BVWEEK"/>
    <n v="380"/>
    <n v="0"/>
    <n v="380"/>
    <m/>
  </r>
  <r>
    <s v="ANTONIA MAERSK"/>
    <s v="Rotterdam"/>
    <d v="2024-11-18T08:43:00"/>
    <x v="107"/>
    <x v="0"/>
    <s v="MAERSK"/>
    <s v="MAEU9203808"/>
    <s v="XPO TALLER LELYSTAD"/>
    <d v="2024-11-20T06:00:00"/>
    <d v="2024-11-21T10:00:00"/>
    <x v="1565"/>
    <d v="2024-11-21T10:15:00"/>
    <x v="1"/>
    <s v="NO"/>
    <n v="1"/>
    <n v="47"/>
    <x v="10"/>
    <d v="2024-11-21T10:00:00"/>
    <d v="1899-12-31T21:17:00"/>
    <n v="45.28333333338378"/>
    <x v="0"/>
    <x v="47"/>
    <n v="27.999999999941792"/>
    <s v="NO"/>
    <d v="1900-01-02T01:17:00"/>
    <n v="73.283333333325572"/>
    <d v="1899-12-30T00:00:00"/>
    <s v="SI"/>
    <n v="0"/>
    <d v="1900-01-02T01:32:00"/>
    <n v="73.533333333441988"/>
    <x v="1"/>
    <d v="1899-12-30T10:00:00"/>
    <s v="NO"/>
    <s v="MAEU9203808"/>
    <s v="CTU FLEVOKUST BV"/>
    <n v="380"/>
    <e v="#N/A"/>
    <n v="35"/>
    <n v="35"/>
    <n v="4"/>
    <s v="WEEK"/>
    <s v="CTU FLEVOKUST BVWEEK"/>
    <n v="415"/>
    <n v="0"/>
    <n v="415"/>
    <m/>
  </r>
  <r>
    <s v="ANTONIA MAERSK"/>
    <s v="Rotterdam"/>
    <d v="2024-11-18T08:43:00"/>
    <x v="107"/>
    <x v="2"/>
    <s v="MAERSK"/>
    <s v="MAEU9239842"/>
    <s v="XPO TALLER LELYSTAD"/>
    <d v="2024-11-20T06:00:00"/>
    <d v="2024-11-20T12:50:00"/>
    <x v="1566"/>
    <d v="2024-11-20T12:50:00"/>
    <x v="0"/>
    <s v="NO"/>
    <n v="0"/>
    <n v="47"/>
    <x v="10"/>
    <d v="2024-11-20T12:50:00"/>
    <d v="1899-12-31T21:17:00"/>
    <n v="45.28333333338378"/>
    <x v="0"/>
    <x v="15"/>
    <n v="6.9999999999417923"/>
    <s v="SI"/>
    <d v="1900-01-01T04:17:00"/>
    <n v="52.283333333325572"/>
    <d v="1899-12-30T00:00:00"/>
    <s v="SI"/>
    <n v="0"/>
    <d v="1900-01-01T04:07:00"/>
    <n v="52.116666666639503"/>
    <x v="1"/>
    <d v="1899-12-30T13:00:00"/>
    <s v="NO"/>
    <s v="MAEU9239842"/>
    <s v="OM TRANSPORT"/>
    <n v="475"/>
    <e v="#N/A"/>
    <n v="50"/>
    <n v="0"/>
    <n v="3"/>
    <s v="WEEK"/>
    <s v="OM TRANSPORTWEEK"/>
    <n v="475"/>
    <n v="25"/>
    <n v="500"/>
    <m/>
  </r>
  <r>
    <s v="ANTONIA MAERSK"/>
    <s v="Rotterdam"/>
    <d v="2024-11-18T08:43:00"/>
    <x v="107"/>
    <x v="3"/>
    <s v="MAERSK"/>
    <s v="MAGU5430708"/>
    <s v="LELYSTAD"/>
    <d v="2024-11-20T06:00:00"/>
    <d v="2024-11-20T14:48:00"/>
    <x v="1567"/>
    <d v="2024-11-20T16:25:00"/>
    <x v="0"/>
    <s v="NO"/>
    <n v="0"/>
    <n v="47"/>
    <x v="10"/>
    <d v="2024-11-20T14:48:00"/>
    <d v="1899-12-31T21:17:00"/>
    <n v="45.28333333338378"/>
    <x v="0"/>
    <x v="29"/>
    <n v="8.0000000000582077"/>
    <s v="SI"/>
    <d v="1900-01-01T05:17:00"/>
    <n v="53.283333333441988"/>
    <d v="1899-12-30T00:48:00"/>
    <s v="NO"/>
    <n v="0.79999999998835847"/>
    <d v="1900-01-01T07:42:00"/>
    <n v="55.700000000128057"/>
    <x v="1"/>
    <d v="1899-12-30T14:00:00"/>
    <s v="NO"/>
    <s v="MAGU5430708"/>
    <s v="MSI"/>
    <n v="480"/>
    <e v="#N/A"/>
    <n v="50"/>
    <n v="0"/>
    <n v="3"/>
    <s v="WEEK"/>
    <s v="MSIWEEK"/>
    <n v="480"/>
    <n v="25"/>
    <n v="505"/>
    <m/>
  </r>
  <r>
    <s v="ANTONIA MAERSK"/>
    <s v="Rotterdam"/>
    <d v="2024-11-18T08:43:00"/>
    <x v="107"/>
    <x v="0"/>
    <s v="MAERSK"/>
    <s v="MIEU0021136"/>
    <s v="XPO TALLER LELYSTAD"/>
    <d v="2024-11-20T06:00:00"/>
    <d v="2024-11-22T07:00:00"/>
    <x v="1568"/>
    <d v="2024-11-22T07:05:00"/>
    <x v="1"/>
    <s v="NO"/>
    <n v="2"/>
    <n v="47"/>
    <x v="10"/>
    <d v="2024-11-22T07:00:00"/>
    <d v="1899-12-31T21:17:00"/>
    <n v="45.28333333338378"/>
    <x v="0"/>
    <x v="56"/>
    <n v="48.999999999941792"/>
    <s v="NO"/>
    <d v="1900-01-02T22:17:00"/>
    <n v="94.283333333325572"/>
    <d v="1899-12-30T00:00:00"/>
    <s v="SI"/>
    <n v="0"/>
    <d v="1900-01-02T22:22:00"/>
    <n v="94.366666666755918"/>
    <x v="1"/>
    <d v="1899-12-30T07:00:00"/>
    <s v="NO"/>
    <s v="MIEU0021136"/>
    <s v="CTU FLEVOKUST BV"/>
    <n v="380"/>
    <e v="#N/A"/>
    <n v="35"/>
    <n v="70"/>
    <n v="5"/>
    <s v="WEEK"/>
    <s v="CTU FLEVOKUST BVWEEK"/>
    <n v="450"/>
    <n v="0"/>
    <n v="450"/>
    <m/>
  </r>
  <r>
    <s v="ANTONIA MAERSK"/>
    <s v="Rotterdam"/>
    <d v="2024-11-18T08:43:00"/>
    <x v="107"/>
    <x v="2"/>
    <s v="MAERSK"/>
    <s v="MIEU0024407"/>
    <s v="XPO TALLER LELYSTAD"/>
    <d v="2024-11-19T15:00:00"/>
    <d v="2024-11-19T13:50:00"/>
    <x v="1552"/>
    <d v="2024-11-19T13:50:00"/>
    <x v="0"/>
    <s v="NO"/>
    <n v="0"/>
    <n v="47"/>
    <x v="10"/>
    <d v="2024-11-19T13:50:00"/>
    <d v="1899-12-31T06:17:00"/>
    <n v="30.28333333338378"/>
    <x v="0"/>
    <x v="1"/>
    <n v="0"/>
    <s v="SI"/>
    <d v="1899-12-31T06:17:00"/>
    <n v="30.28333333338378"/>
    <d v="1899-12-30T00:00:00"/>
    <s v="SI"/>
    <n v="0"/>
    <d v="1899-12-31T05:07:00"/>
    <n v="29.116666666755918"/>
    <x v="0"/>
    <d v="1899-12-30T15:00:00"/>
    <s v="NO"/>
    <s v="MIEU0024407"/>
    <s v="OM TRANSPORT"/>
    <n v="475"/>
    <e v="#N/A"/>
    <n v="50"/>
    <n v="0"/>
    <n v="2"/>
    <s v="WEEK"/>
    <s v="OM TRANSPORTWEEK"/>
    <n v="475"/>
    <n v="25"/>
    <n v="500"/>
    <m/>
  </r>
  <r>
    <s v="ANTONIA MAERSK"/>
    <s v="Rotterdam"/>
    <d v="2024-11-18T08:43:00"/>
    <x v="107"/>
    <x v="1"/>
    <s v="MAERSK"/>
    <s v="MIEU3066582"/>
    <s v="SIMEI LELYSTAD"/>
    <d v="2024-11-19T18:00:00"/>
    <d v="2024-11-19T21:47:00"/>
    <x v="1569"/>
    <d v="2024-11-19T21:52:00"/>
    <x v="0"/>
    <s v="NO"/>
    <n v="0"/>
    <n v="47"/>
    <x v="10"/>
    <d v="2024-11-19T21:47:00"/>
    <d v="1899-12-31T09:17:00"/>
    <n v="33.28333333338378"/>
    <x v="0"/>
    <x v="1"/>
    <n v="0"/>
    <s v="SI"/>
    <d v="1899-12-31T09:17:00"/>
    <n v="33.28333333338378"/>
    <d v="1899-12-30T03:47:00"/>
    <s v="NO"/>
    <n v="3.7833333332673647"/>
    <d v="1899-12-31T13:09:00"/>
    <n v="37.150000000081491"/>
    <x v="0"/>
    <d v="1899-12-30T18:00:00"/>
    <s v="NO"/>
    <s v="MIEU3066582"/>
    <s v="LOGIX"/>
    <n v="530"/>
    <e v="#N/A"/>
    <n v="50"/>
    <n v="0"/>
    <n v="2"/>
    <s v="WEEK"/>
    <s v="LOGIXWEEK"/>
    <n v="530"/>
    <n v="25"/>
    <n v="555"/>
    <m/>
  </r>
  <r>
    <s v="ANTONIA MAERSK"/>
    <s v="Rotterdam"/>
    <d v="2024-11-18T08:43:00"/>
    <x v="107"/>
    <x v="2"/>
    <s v="MAERSK"/>
    <s v="MRKU0241146"/>
    <s v="LELYSTAD"/>
    <d v="2024-11-20T03:00:00"/>
    <d v="2024-11-20T03:36:00"/>
    <x v="1570"/>
    <d v="2024-11-20T04:50:00"/>
    <x v="0"/>
    <s v="NO"/>
    <n v="0"/>
    <n v="47"/>
    <x v="10"/>
    <d v="2024-11-20T03:36:00"/>
    <d v="1899-12-31T18:17:00"/>
    <n v="42.28333333338378"/>
    <x v="0"/>
    <x v="1"/>
    <n v="0"/>
    <s v="SI"/>
    <d v="1899-12-31T18:17:00"/>
    <n v="42.28333333338378"/>
    <d v="1899-12-30T00:36:00"/>
    <s v="SI"/>
    <n v="0.6000000000349246"/>
    <d v="1899-12-31T20:07:00"/>
    <n v="44.116666666755918"/>
    <x v="0"/>
    <d v="1899-12-30T03:00:00"/>
    <s v="NIGHT"/>
    <s v="MRKU0241146"/>
    <s v="OM TRANSPORT"/>
    <n v="475"/>
    <e v="#N/A"/>
    <n v="50"/>
    <n v="0"/>
    <n v="3"/>
    <s v="NIGHT"/>
    <s v="OM TRANSPORTNIGHT"/>
    <n v="475"/>
    <n v="25"/>
    <n v="500"/>
    <m/>
  </r>
  <r>
    <s v="ANTONIA MAERSK"/>
    <s v="Rotterdam"/>
    <d v="2024-11-18T08:43:00"/>
    <x v="107"/>
    <x v="1"/>
    <s v="MAERSK"/>
    <s v="MRKU2005263"/>
    <s v="SIMEI LELYSTAD"/>
    <d v="2024-11-19T16:00:00"/>
    <d v="2024-11-19T20:02:00"/>
    <x v="1571"/>
    <d v="2024-11-19T20:08:00"/>
    <x v="0"/>
    <s v="NO"/>
    <n v="0"/>
    <n v="47"/>
    <x v="10"/>
    <d v="2024-11-19T20:02:00"/>
    <d v="1899-12-31T07:17:00"/>
    <n v="31.283333333325572"/>
    <x v="0"/>
    <x v="1"/>
    <n v="0"/>
    <s v="SI"/>
    <d v="1899-12-31T07:17:00"/>
    <n v="31.283333333325572"/>
    <d v="1899-12-30T04:02:00"/>
    <s v="NO"/>
    <n v="4.03333333338378"/>
    <d v="1899-12-31T11:25:00"/>
    <n v="35.416666666686069"/>
    <x v="0"/>
    <d v="1899-12-30T16:00:00"/>
    <s v="NO"/>
    <s v="MRKU2005263"/>
    <s v="LOGIX"/>
    <n v="530"/>
    <e v="#N/A"/>
    <n v="50"/>
    <n v="0"/>
    <n v="2"/>
    <s v="WEEK"/>
    <s v="LOGIXWEEK"/>
    <n v="530"/>
    <n v="25"/>
    <n v="555"/>
    <m/>
  </r>
  <r>
    <s v="ANTONIA MAERSK"/>
    <s v="Rotterdam"/>
    <d v="2024-11-18T08:43:00"/>
    <x v="107"/>
    <x v="0"/>
    <s v="MAERSK"/>
    <s v="MRKU2289067"/>
    <s v="SIMEI LELYSTAD"/>
    <d v="2024-11-20T06:00:00"/>
    <d v="2024-11-21T09:33:00"/>
    <x v="1550"/>
    <d v="2024-11-21T09:50:00"/>
    <x v="1"/>
    <s v="NO"/>
    <n v="0"/>
    <n v="47"/>
    <x v="10"/>
    <d v="2024-11-21T09:33:00"/>
    <d v="1899-12-31T21:17:00"/>
    <n v="45.28333333338378"/>
    <x v="0"/>
    <x v="57"/>
    <n v="27"/>
    <s v="NO"/>
    <d v="1900-01-02T00:17:00"/>
    <n v="72.28333333338378"/>
    <d v="1899-12-30T00:33:00"/>
    <s v="SI"/>
    <n v="0.55000000004656613"/>
    <d v="1900-01-02T01:07:00"/>
    <n v="73.116666666639503"/>
    <x v="1"/>
    <d v="1899-12-30T09:00:00"/>
    <s v="NO"/>
    <s v="MRKU2289067"/>
    <s v="CTU FLEVOKUST BV"/>
    <n v="380"/>
    <e v="#N/A"/>
    <n v="35"/>
    <n v="0"/>
    <n v="4"/>
    <s v="WEEK"/>
    <s v="CTU FLEVOKUST BVWEEK"/>
    <n v="380"/>
    <n v="0"/>
    <n v="380"/>
    <m/>
  </r>
  <r>
    <s v="ANTONIA MAERSK"/>
    <s v="Rotterdam"/>
    <d v="2024-11-18T08:43:00"/>
    <x v="107"/>
    <x v="2"/>
    <s v="MAERSK"/>
    <s v="MRKU2332121"/>
    <s v="SIMEI LELYSTAD"/>
    <d v="2024-11-20T00:00:00"/>
    <d v="2024-11-19T22:54:00"/>
    <x v="1572"/>
    <d v="2024-11-19T22:58:00"/>
    <x v="0"/>
    <s v="NO"/>
    <n v="0"/>
    <n v="47"/>
    <x v="10"/>
    <d v="2024-11-19T22:54:00"/>
    <d v="1899-12-31T15:17:00"/>
    <n v="39.28333333338378"/>
    <x v="0"/>
    <x v="1"/>
    <n v="0"/>
    <s v="SI"/>
    <d v="1899-12-31T15:17:00"/>
    <n v="39.28333333338378"/>
    <d v="1899-12-30T00:00:00"/>
    <s v="SI"/>
    <n v="0"/>
    <d v="1899-12-31T14:15:00"/>
    <n v="38.25"/>
    <x v="0"/>
    <d v="1899-12-30T00:00:00"/>
    <s v="NIGHT"/>
    <s v="MRKU2332121"/>
    <s v="OM TRANSPORT"/>
    <n v="475"/>
    <e v="#N/A"/>
    <n v="50"/>
    <n v="0"/>
    <n v="3"/>
    <s v="NIGHT"/>
    <s v="OM TRANSPORTNIGHT"/>
    <n v="475"/>
    <n v="25"/>
    <n v="500"/>
    <m/>
  </r>
  <r>
    <s v="ANTONIA MAERSK"/>
    <s v="Rotterdam"/>
    <d v="2024-11-18T08:43:00"/>
    <x v="107"/>
    <x v="3"/>
    <s v="MAERSK"/>
    <s v="MRKU2523112"/>
    <s v="SIMEI LELYSTAD"/>
    <d v="2024-11-19T20:00:00"/>
    <d v="2024-11-19T20:15:00"/>
    <x v="1573"/>
    <d v="2024-11-19T20:25:00"/>
    <x v="0"/>
    <s v="NO"/>
    <n v="0"/>
    <n v="47"/>
    <x v="10"/>
    <d v="2024-11-19T20:15:00"/>
    <d v="1899-12-31T11:17:00"/>
    <n v="35.283333333441988"/>
    <x v="0"/>
    <x v="1"/>
    <n v="0"/>
    <s v="SI"/>
    <d v="1899-12-31T11:17:00"/>
    <n v="35.283333333441988"/>
    <d v="1899-12-30T00:15:00"/>
    <s v="SI"/>
    <n v="0.24999999994179234"/>
    <d v="1899-12-31T11:42:00"/>
    <n v="35.700000000069849"/>
    <x v="0"/>
    <d v="1899-12-30T20:00:00"/>
    <s v="NIGHT"/>
    <s v="MRKU2523112"/>
    <s v="MSI"/>
    <n v="530"/>
    <e v="#N/A"/>
    <n v="50"/>
    <n v="0"/>
    <n v="2"/>
    <s v="NIGHT"/>
    <s v="MSINIGHT"/>
    <n v="530"/>
    <n v="25"/>
    <n v="555"/>
    <m/>
  </r>
  <r>
    <s v="ANTONIA MAERSK"/>
    <s v="Rotterdam"/>
    <d v="2024-11-18T08:43:00"/>
    <x v="107"/>
    <x v="3"/>
    <s v="MAERSK"/>
    <s v="MRKU2914061"/>
    <s v="LELYSTAD"/>
    <d v="2024-11-20T06:00:00"/>
    <d v="2024-11-20T15:54:00"/>
    <x v="1574"/>
    <d v="2024-11-20T16:45:00"/>
    <x v="0"/>
    <s v="NO"/>
    <n v="0"/>
    <n v="47"/>
    <x v="10"/>
    <d v="2024-11-20T15:54:00"/>
    <d v="1899-12-31T21:17:00"/>
    <n v="45.28333333338378"/>
    <x v="0"/>
    <x v="36"/>
    <n v="9.9999999999417923"/>
    <s v="SI"/>
    <d v="1900-01-01T07:17:00"/>
    <n v="55.283333333325572"/>
    <d v="1899-12-30T00:00:00"/>
    <s v="SI"/>
    <n v="0"/>
    <d v="1900-01-01T08:02:00"/>
    <n v="56.033333333325572"/>
    <x v="1"/>
    <d v="1899-12-30T16:00:00"/>
    <s v="NO"/>
    <s v="MRKU2914061"/>
    <s v="MSI"/>
    <n v="480"/>
    <e v="#N/A"/>
    <n v="50"/>
    <n v="0"/>
    <n v="3"/>
    <s v="WEEK"/>
    <s v="MSIWEEK"/>
    <n v="480"/>
    <n v="25"/>
    <n v="505"/>
    <m/>
  </r>
  <r>
    <s v="ANTONIA MAERSK"/>
    <s v="Rotterdam"/>
    <d v="2024-11-18T08:43:00"/>
    <x v="107"/>
    <x v="2"/>
    <s v="MAERSK"/>
    <s v="MRKU3267930"/>
    <s v="LELYSTAD"/>
    <d v="2024-11-20T06:00:00"/>
    <d v="2024-11-20T07:28:00"/>
    <x v="1575"/>
    <d v="2024-11-20T08:10:00"/>
    <x v="0"/>
    <s v="NO"/>
    <n v="0"/>
    <n v="47"/>
    <x v="10"/>
    <d v="2024-11-20T07:28:00"/>
    <d v="1899-12-31T21:17:00"/>
    <n v="45.28333333338378"/>
    <x v="0"/>
    <x v="3"/>
    <n v="2.0000000000582077"/>
    <s v="SI"/>
    <d v="1899-12-31T23:17:00"/>
    <n v="47.283333333441988"/>
    <d v="1899-12-30T00:00:00"/>
    <s v="SI"/>
    <n v="0"/>
    <d v="1899-12-31T23:27:00"/>
    <n v="47.450000000128057"/>
    <x v="0"/>
    <d v="1899-12-30T08:00:00"/>
    <s v="NO"/>
    <s v="MRKU3267930"/>
    <s v="OM TRANSPORT"/>
    <n v="475"/>
    <e v="#N/A"/>
    <n v="50"/>
    <n v="0"/>
    <n v="3"/>
    <s v="WEEK"/>
    <s v="OM TRANSPORTWEEK"/>
    <n v="475"/>
    <n v="25"/>
    <n v="500"/>
    <m/>
  </r>
  <r>
    <s v="ANTONIA MAERSK"/>
    <s v="Rotterdam"/>
    <d v="2024-11-18T08:43:00"/>
    <x v="107"/>
    <x v="3"/>
    <s v="MAERSK"/>
    <s v="MRKU3294108"/>
    <s v="XPO TALLER LELYSTAD"/>
    <d v="2024-11-20T06:00:00"/>
    <d v="2024-11-20T20:00:00"/>
    <x v="1576"/>
    <d v="2024-11-20T20:05:00"/>
    <x v="0"/>
    <s v="NO"/>
    <n v="0"/>
    <n v="47"/>
    <x v="10"/>
    <d v="2024-11-20T20:00:00"/>
    <d v="1899-12-31T21:17:00"/>
    <n v="45.28333333338378"/>
    <x v="0"/>
    <x v="14"/>
    <n v="14.000000000058208"/>
    <s v="SI"/>
    <d v="1900-01-01T11:17:00"/>
    <n v="59.283333333441988"/>
    <d v="1899-12-30T00:00:00"/>
    <s v="SI"/>
    <n v="0"/>
    <d v="1900-01-01T11:22:00"/>
    <n v="59.366666666697711"/>
    <x v="1"/>
    <d v="1899-12-30T20:00:00"/>
    <s v="NIGHT"/>
    <s v="MRKU3294108"/>
    <s v="MSI"/>
    <n v="530"/>
    <e v="#N/A"/>
    <n v="50"/>
    <n v="0"/>
    <n v="3"/>
    <s v="NIGHT"/>
    <s v="MSINIGHT"/>
    <n v="530"/>
    <n v="25"/>
    <n v="555"/>
    <m/>
  </r>
  <r>
    <s v="ANTONIA MAERSK"/>
    <s v="Rotterdam"/>
    <d v="2024-11-18T08:43:00"/>
    <x v="107"/>
    <x v="3"/>
    <s v="MAERSK"/>
    <s v="MRKU3546853"/>
    <s v="LELYSTAD"/>
    <d v="2024-11-20T01:00:00"/>
    <d v="2024-11-20T00:56:00"/>
    <x v="1577"/>
    <d v="2024-11-20T02:04:00"/>
    <x v="0"/>
    <s v="NO"/>
    <n v="0"/>
    <n v="47"/>
    <x v="10"/>
    <d v="2024-11-20T00:56:00"/>
    <d v="1899-12-31T16:17:00"/>
    <n v="40.283333333325572"/>
    <x v="0"/>
    <x v="1"/>
    <n v="0"/>
    <s v="SI"/>
    <d v="1899-12-31T16:17:00"/>
    <n v="40.283333333325572"/>
    <d v="1899-12-30T00:00:00"/>
    <s v="SI"/>
    <n v="0"/>
    <d v="1899-12-31T17:21:00"/>
    <n v="41.349999999976717"/>
    <x v="0"/>
    <d v="1899-12-30T01:00:00"/>
    <s v="NIGHT"/>
    <s v="MRKU3546853"/>
    <s v="MSI"/>
    <n v="530"/>
    <e v="#N/A"/>
    <n v="50"/>
    <n v="0"/>
    <n v="3"/>
    <s v="NIGHT"/>
    <s v="MSINIGHT"/>
    <n v="530"/>
    <n v="25"/>
    <n v="555"/>
    <m/>
  </r>
  <r>
    <s v="ANTONIA MAERSK"/>
    <s v="Rotterdam"/>
    <d v="2024-11-18T08:43:00"/>
    <x v="107"/>
    <x v="0"/>
    <s v="MAERSK"/>
    <s v="MRKU3935789"/>
    <s v="SIMEI LELYSTAD"/>
    <d v="2024-11-20T06:00:00"/>
    <d v="2024-11-21T19:57:00"/>
    <x v="1578"/>
    <d v="2024-11-21T20:05:00"/>
    <x v="1"/>
    <s v="NO"/>
    <n v="0"/>
    <n v="47"/>
    <x v="10"/>
    <d v="2024-11-21T19:57:00"/>
    <d v="1899-12-31T21:17:00"/>
    <n v="45.28333333338378"/>
    <x v="0"/>
    <x v="32"/>
    <n v="39.999999999941792"/>
    <s v="NO"/>
    <d v="1900-01-02T13:17:00"/>
    <n v="85.283333333325572"/>
    <d v="1899-12-30T00:00:00"/>
    <s v="SI"/>
    <n v="0"/>
    <d v="1900-01-02T11:22:00"/>
    <n v="83.366666666697711"/>
    <x v="1"/>
    <d v="1899-12-30T22:00:00"/>
    <s v="NIGHT"/>
    <s v="MRKU3935789"/>
    <s v="CTU FLEVOKUST BV"/>
    <n v="380"/>
    <e v="#N/A"/>
    <n v="35"/>
    <n v="0"/>
    <n v="4"/>
    <s v="NIGHT"/>
    <s v="CTU FLEVOKUST BVNIGHT"/>
    <n v="380"/>
    <n v="0"/>
    <n v="380"/>
    <m/>
  </r>
  <r>
    <s v="ANTONIA MAERSK"/>
    <s v="Rotterdam"/>
    <d v="2024-11-18T08:43:00"/>
    <x v="107"/>
    <x v="0"/>
    <s v="MAERSK"/>
    <s v="MRKU4429487"/>
    <s v="XPO TALLER LELYSTAD"/>
    <d v="2024-11-20T06:00:00"/>
    <d v="2024-11-21T18:00:00"/>
    <x v="1579"/>
    <d v="2024-11-21T18:25:00"/>
    <x v="1"/>
    <s v="NO"/>
    <n v="0"/>
    <n v="47"/>
    <x v="10"/>
    <d v="2024-11-21T18:00:00"/>
    <d v="1899-12-31T21:17:00"/>
    <n v="45.28333333338378"/>
    <x v="0"/>
    <x v="25"/>
    <n v="36.999999999941792"/>
    <s v="NO"/>
    <d v="1900-01-02T10:17:00"/>
    <n v="82.283333333325572"/>
    <d v="1899-12-30T00:00:00"/>
    <s v="SI"/>
    <n v="0"/>
    <d v="1900-01-02T09:42:00"/>
    <n v="81.700000000011642"/>
    <x v="1"/>
    <d v="1899-12-30T19:00:00"/>
    <s v="NO"/>
    <s v="MRKU4429487"/>
    <s v="CTU FLEVOKUST BV"/>
    <n v="380"/>
    <e v="#N/A"/>
    <n v="35"/>
    <n v="0"/>
    <n v="4"/>
    <s v="WEEK"/>
    <s v="CTU FLEVOKUST BVWEEK"/>
    <n v="380"/>
    <n v="0"/>
    <n v="380"/>
    <m/>
  </r>
  <r>
    <s v="ANTONIA MAERSK"/>
    <s v="Rotterdam"/>
    <d v="2024-11-18T08:43:00"/>
    <x v="107"/>
    <x v="2"/>
    <s v="MAERSK"/>
    <s v="MRKU4567439"/>
    <s v="SIMEI LELYSTAD"/>
    <d v="2024-11-20T06:00:00"/>
    <d v="2024-11-20T11:59:00"/>
    <x v="1580"/>
    <d v="2024-11-20T12:15:00"/>
    <x v="0"/>
    <s v="NO"/>
    <n v="0"/>
    <n v="47"/>
    <x v="10"/>
    <d v="2024-11-20T11:59:00"/>
    <d v="1899-12-31T21:17:00"/>
    <n v="45.28333333338378"/>
    <x v="0"/>
    <x v="8"/>
    <n v="6"/>
    <s v="SI"/>
    <d v="1900-01-01T03:17:00"/>
    <n v="51.28333333338378"/>
    <d v="1899-12-30T00:00:00"/>
    <s v="SI"/>
    <n v="0"/>
    <d v="1900-01-01T03:32:00"/>
    <n v="51.533333333325572"/>
    <x v="1"/>
    <d v="1899-12-30T12:00:00"/>
    <s v="NO"/>
    <s v="MRKU4567439"/>
    <s v="OM TRANSPORT"/>
    <n v="475"/>
    <e v="#N/A"/>
    <n v="50"/>
    <n v="0"/>
    <n v="3"/>
    <s v="WEEK"/>
    <s v="OM TRANSPORTWEEK"/>
    <n v="475"/>
    <n v="25"/>
    <n v="500"/>
    <m/>
  </r>
  <r>
    <s v="ANTONIA MAERSK"/>
    <s v="Rotterdam"/>
    <d v="2024-11-18T08:43:00"/>
    <x v="107"/>
    <x v="3"/>
    <s v="MAERSK"/>
    <s v="MRKU4574612"/>
    <s v="XPO TALLER LELYSTAD"/>
    <d v="2024-11-19T21:00:00"/>
    <d v="2024-11-19T20:45:00"/>
    <x v="1581"/>
    <d v="2024-11-19T20:45:00"/>
    <x v="0"/>
    <s v="NO"/>
    <n v="0"/>
    <n v="47"/>
    <x v="10"/>
    <d v="2024-11-19T20:45:00"/>
    <d v="1899-12-31T12:17:00"/>
    <n v="36.28333333338378"/>
    <x v="0"/>
    <x v="1"/>
    <n v="0"/>
    <s v="SI"/>
    <d v="1899-12-31T12:17:00"/>
    <n v="36.28333333338378"/>
    <d v="1899-12-30T00:00:00"/>
    <s v="SI"/>
    <n v="0"/>
    <d v="1899-12-31T12:02:00"/>
    <n v="36.033333333441988"/>
    <x v="0"/>
    <d v="1899-12-30T21:00:00"/>
    <s v="NIGHT"/>
    <s v="MRKU4574612"/>
    <s v="MSI"/>
    <n v="530"/>
    <e v="#N/A"/>
    <n v="50"/>
    <n v="0"/>
    <n v="2"/>
    <s v="NIGHT"/>
    <s v="MSINIGHT"/>
    <n v="530"/>
    <n v="25"/>
    <n v="555"/>
    <m/>
  </r>
  <r>
    <s v="ANTONIA MAERSK"/>
    <s v="Rotterdam"/>
    <d v="2024-11-18T08:43:00"/>
    <x v="107"/>
    <x v="0"/>
    <s v="MAERSK"/>
    <s v="MRKU4735846"/>
    <s v="SIMEI LELYSTAD"/>
    <d v="2024-11-20T06:00:00"/>
    <d v="2024-11-20T11:53:00"/>
    <x v="1580"/>
    <d v="2024-11-20T12:05:00"/>
    <x v="0"/>
    <s v="NO"/>
    <n v="1"/>
    <n v="47"/>
    <x v="10"/>
    <d v="2024-11-20T11:53:00"/>
    <d v="1899-12-31T21:17:00"/>
    <n v="45.28333333338378"/>
    <x v="0"/>
    <x v="8"/>
    <n v="6"/>
    <s v="SI"/>
    <d v="1900-01-01T03:17:00"/>
    <n v="51.28333333338378"/>
    <d v="1899-12-30T00:00:00"/>
    <s v="SI"/>
    <n v="0"/>
    <d v="1900-01-01T03:22:00"/>
    <n v="51.366666666639503"/>
    <x v="1"/>
    <d v="1899-12-30T12:00:00"/>
    <s v="NO"/>
    <s v="MRKU4735846"/>
    <s v="CTU FLEVOKUST BV"/>
    <n v="520"/>
    <e v="#N/A"/>
    <n v="35"/>
    <n v="35"/>
    <n v="3"/>
    <s v="WEEK"/>
    <s v="CTU FLEVOKUST BVWEEK"/>
    <n v="555"/>
    <n v="0"/>
    <n v="555"/>
    <m/>
  </r>
  <r>
    <s v="ANTONIA MAERSK"/>
    <s v="Rotterdam"/>
    <d v="2024-11-18T08:43:00"/>
    <x v="107"/>
    <x v="2"/>
    <s v="MAERSK"/>
    <s v="MRKU5540129"/>
    <s v="LELYSTAD"/>
    <d v="2024-11-19T13:00:00"/>
    <d v="2024-11-19T12:11:00"/>
    <x v="1582"/>
    <d v="2024-11-19T13:30:00"/>
    <x v="0"/>
    <s v="NO"/>
    <n v="1"/>
    <n v="47"/>
    <x v="10"/>
    <d v="2024-11-19T12:11:00"/>
    <d v="1899-12-31T04:17:00"/>
    <n v="28.283333333325572"/>
    <x v="0"/>
    <x v="1"/>
    <n v="0"/>
    <s v="SI"/>
    <d v="1899-12-31T04:17:00"/>
    <n v="28.283333333325572"/>
    <d v="1899-12-30T00:00:00"/>
    <s v="SI"/>
    <n v="0"/>
    <d v="1899-12-31T04:47:00"/>
    <n v="28.78333333338378"/>
    <x v="0"/>
    <d v="1899-12-30T13:00:00"/>
    <s v="NO"/>
    <s v="MRKU5540129"/>
    <s v="OM TRANSPORT"/>
    <n v="475"/>
    <n v="110"/>
    <n v="50"/>
    <n v="50"/>
    <n v="2"/>
    <s v="WEEK"/>
    <s v="OM TRANSPORTWEEK"/>
    <n v="635"/>
    <n v="25"/>
    <n v="660"/>
    <m/>
  </r>
  <r>
    <s v="ANTONIA MAERSK"/>
    <s v="Rotterdam"/>
    <d v="2024-11-18T08:43:00"/>
    <x v="107"/>
    <x v="0"/>
    <s v="MAERSK"/>
    <s v="MRKU5729283"/>
    <s v="SIMEI LELYSTAD"/>
    <d v="2024-11-20T06:00:00"/>
    <d v="2024-11-20T16:53:00"/>
    <x v="1583"/>
    <d v="2024-11-20T17:05:00"/>
    <x v="0"/>
    <s v="NO"/>
    <n v="0"/>
    <n v="47"/>
    <x v="10"/>
    <d v="2024-11-20T16:53:00"/>
    <d v="1899-12-31T21:17:00"/>
    <n v="45.28333333338378"/>
    <x v="0"/>
    <x v="66"/>
    <n v="12.500000000058208"/>
    <s v="SI"/>
    <d v="1900-01-01T09:47:00"/>
    <n v="57.783333333441988"/>
    <d v="1899-12-30T00:00:00"/>
    <s v="SI"/>
    <n v="0"/>
    <d v="1900-01-01T08:22:00"/>
    <n v="56.366666666697711"/>
    <x v="1"/>
    <d v="1899-12-30T18:30:00"/>
    <s v="NO"/>
    <s v="MRKU5729283"/>
    <s v="CTU FLEVOKUST BV"/>
    <n v="520"/>
    <e v="#N/A"/>
    <n v="35"/>
    <n v="0"/>
    <n v="3"/>
    <s v="WEEK"/>
    <s v="CTU FLEVOKUST BVWEEK"/>
    <n v="520"/>
    <n v="0"/>
    <n v="520"/>
    <m/>
  </r>
  <r>
    <s v="ANTONIA MAERSK"/>
    <s v="Rotterdam"/>
    <d v="2024-11-18T08:43:00"/>
    <x v="107"/>
    <x v="3"/>
    <s v="MAERSK"/>
    <s v="MRKU5831660"/>
    <s v="SIMEI LELYSTAD"/>
    <d v="2024-11-19T14:00:00"/>
    <d v="2024-11-19T14:16:00"/>
    <x v="1556"/>
    <d v="2024-11-19T14:26:00"/>
    <x v="0"/>
    <s v="NO"/>
    <n v="0"/>
    <n v="47"/>
    <x v="10"/>
    <d v="2024-11-19T14:16:00"/>
    <d v="1899-12-31T05:17:00"/>
    <n v="29.283333333441988"/>
    <x v="0"/>
    <x v="1"/>
    <n v="0"/>
    <s v="SI"/>
    <d v="1899-12-31T05:17:00"/>
    <n v="29.283333333441988"/>
    <d v="1899-12-30T00:16:00"/>
    <s v="SI"/>
    <n v="0.26666666666278616"/>
    <d v="1899-12-31T05:43:00"/>
    <n v="29.716666666790843"/>
    <x v="0"/>
    <d v="1899-12-30T14:00:00"/>
    <s v="NO"/>
    <s v="MRKU5831660"/>
    <s v="MSI"/>
    <n v="480"/>
    <e v="#N/A"/>
    <n v="50"/>
    <n v="0"/>
    <n v="2"/>
    <s v="WEEK"/>
    <s v="MSIWEEK"/>
    <n v="480"/>
    <n v="25"/>
    <n v="505"/>
    <m/>
  </r>
  <r>
    <s v="ANTONIA MAERSK"/>
    <s v="Rotterdam"/>
    <d v="2024-11-18T08:43:00"/>
    <x v="107"/>
    <x v="1"/>
    <s v="MAERSK"/>
    <s v="MRKU6024148"/>
    <s v="SIMEI LELYSTAD"/>
    <d v="2024-11-20T04:00:00"/>
    <d v="2024-11-20T04:23:00"/>
    <x v="1584"/>
    <d v="2024-11-20T04:35:00"/>
    <x v="0"/>
    <s v="CLEANING"/>
    <n v="0"/>
    <n v="47"/>
    <x v="10"/>
    <d v="2024-11-20T04:23:00"/>
    <d v="1899-12-31T19:17:00"/>
    <n v="43.283333333325572"/>
    <x v="0"/>
    <x v="1"/>
    <n v="0"/>
    <s v="SI"/>
    <d v="1899-12-31T19:17:00"/>
    <n v="43.283333333325572"/>
    <d v="1899-12-30T00:23:00"/>
    <s v="SI"/>
    <n v="0.38333333336049691"/>
    <d v="1899-12-31T19:52:00"/>
    <n v="43.866666666639503"/>
    <x v="0"/>
    <d v="1899-12-30T04:00:00"/>
    <s v="NIGHT"/>
    <s v="MRKU6024148"/>
    <s v="LOGIX"/>
    <n v="530"/>
    <e v="#N/A"/>
    <n v="50"/>
    <n v="0"/>
    <n v="3"/>
    <s v="NIGHT"/>
    <s v="LOGIXNIGHT"/>
    <n v="530"/>
    <n v="25"/>
    <n v="555"/>
    <m/>
  </r>
  <r>
    <s v="ANTONIA MAERSK"/>
    <s v="Rotterdam"/>
    <d v="2024-11-18T08:43:00"/>
    <x v="107"/>
    <x v="2"/>
    <s v="MAERSK"/>
    <s v="MRKU6345209"/>
    <s v="LELYSTAD"/>
    <d v="2024-11-20T06:00:00"/>
    <d v="2024-11-20T12:17:00"/>
    <x v="1566"/>
    <d v="2024-11-20T13:40:00"/>
    <x v="0"/>
    <s v="NO"/>
    <n v="0"/>
    <n v="47"/>
    <x v="10"/>
    <d v="2024-11-20T12:17:00"/>
    <d v="1899-12-31T21:17:00"/>
    <n v="45.28333333338378"/>
    <x v="0"/>
    <x v="15"/>
    <n v="6.9999999999417923"/>
    <s v="SI"/>
    <d v="1900-01-01T04:17:00"/>
    <n v="52.283333333325572"/>
    <d v="1899-12-30T00:00:00"/>
    <s v="SI"/>
    <n v="0"/>
    <d v="1900-01-01T04:57:00"/>
    <n v="52.950000000069849"/>
    <x v="1"/>
    <d v="1899-12-30T13:00:00"/>
    <s v="NO"/>
    <s v="MRKU6345209"/>
    <s v="OM TRANSPORT"/>
    <n v="475"/>
    <e v="#N/A"/>
    <n v="50"/>
    <n v="0"/>
    <n v="3"/>
    <s v="WEEK"/>
    <s v="OM TRANSPORTWEEK"/>
    <n v="475"/>
    <n v="25"/>
    <n v="500"/>
    <m/>
  </r>
  <r>
    <s v="ANTONIA MAERSK"/>
    <s v="Rotterdam"/>
    <d v="2024-11-18T08:43:00"/>
    <x v="107"/>
    <x v="3"/>
    <s v="MAERSK"/>
    <s v="MRSU3581883"/>
    <s v="LELYSTAD"/>
    <d v="2024-11-19T10:00:00"/>
    <d v="2024-11-19T09:53:00"/>
    <x v="1562"/>
    <d v="2024-11-19T11:11:00"/>
    <x v="0"/>
    <s v="NO"/>
    <n v="1"/>
    <n v="47"/>
    <x v="10"/>
    <d v="2024-11-19T09:53:00"/>
    <d v="1899-12-31T01:17:00"/>
    <n v="25.283333333325572"/>
    <x v="0"/>
    <x v="1"/>
    <n v="0"/>
    <s v="SI"/>
    <d v="1899-12-31T01:17:00"/>
    <n v="25.283333333325572"/>
    <d v="1899-12-30T00:00:00"/>
    <s v="SI"/>
    <n v="0"/>
    <d v="1899-12-31T02:28:00"/>
    <n v="26.466666666674428"/>
    <x v="0"/>
    <d v="1899-12-30T10:00:00"/>
    <s v="NO"/>
    <s v="MRSU3581883"/>
    <s v="MSI"/>
    <n v="480"/>
    <e v="#N/A"/>
    <n v="50"/>
    <n v="50"/>
    <n v="2"/>
    <s v="WEEK"/>
    <s v="MSIWEEK"/>
    <n v="530"/>
    <n v="25"/>
    <n v="555"/>
    <m/>
  </r>
  <r>
    <s v="ANTONIA MAERSK"/>
    <s v="Rotterdam"/>
    <d v="2024-11-18T08:43:00"/>
    <x v="107"/>
    <x v="2"/>
    <s v="MAERSK"/>
    <s v="MRSU4590200"/>
    <s v="LELYSTAD"/>
    <d v="2024-11-19T11:00:00"/>
    <d v="2024-11-19T10:43:00"/>
    <x v="1585"/>
    <d v="2024-11-19T11:30:00"/>
    <x v="0"/>
    <s v="NO"/>
    <n v="0"/>
    <n v="47"/>
    <x v="10"/>
    <d v="2024-11-19T10:43:00"/>
    <d v="1899-12-31T02:17:00"/>
    <n v="26.283333333441988"/>
    <x v="0"/>
    <x v="1"/>
    <n v="0"/>
    <s v="SI"/>
    <d v="1899-12-31T02:17:00"/>
    <n v="26.283333333441988"/>
    <d v="1899-12-30T00:00:00"/>
    <s v="SI"/>
    <n v="0"/>
    <d v="1899-12-31T02:47:00"/>
    <n v="26.783333333325572"/>
    <x v="0"/>
    <d v="1899-12-30T11:00:00"/>
    <s v="NO"/>
    <s v="MRSU4590200"/>
    <s v="OM TRANSPORT"/>
    <n v="475"/>
    <e v="#N/A"/>
    <n v="50"/>
    <n v="0"/>
    <n v="2"/>
    <s v="WEEK"/>
    <s v="OM TRANSPORTWEEK"/>
    <n v="475"/>
    <n v="25"/>
    <n v="500"/>
    <m/>
  </r>
  <r>
    <s v="ANTONIA MAERSK"/>
    <s v="Rotterdam"/>
    <d v="2024-11-18T08:43:00"/>
    <x v="107"/>
    <x v="2"/>
    <s v="MAERSK"/>
    <s v="MRSU6450803"/>
    <s v="SIMEI LELYSTAD"/>
    <d v="2024-11-20T06:00:00"/>
    <d v="2024-11-20T09:51:00"/>
    <x v="1586"/>
    <d v="2024-11-20T09:55:00"/>
    <x v="0"/>
    <s v="NO"/>
    <n v="0"/>
    <n v="47"/>
    <x v="10"/>
    <d v="2024-11-20T09:51:00"/>
    <d v="1899-12-31T21:17:00"/>
    <n v="45.28333333338378"/>
    <x v="0"/>
    <x v="2"/>
    <n v="3.9999999999417923"/>
    <s v="SI"/>
    <d v="1900-01-01T01:17:00"/>
    <n v="49.283333333325572"/>
    <d v="1899-12-30T00:00:00"/>
    <s v="SI"/>
    <n v="0"/>
    <d v="1900-01-01T01:12:00"/>
    <n v="49.200000000069849"/>
    <x v="1"/>
    <d v="1899-12-30T10:00:00"/>
    <s v="NO"/>
    <s v="MRSU6450803"/>
    <s v="OM TRANSPORT"/>
    <n v="475"/>
    <n v="110"/>
    <n v="50"/>
    <n v="0"/>
    <n v="3"/>
    <s v="WEEK"/>
    <s v="OM TRANSPORTWEEK"/>
    <n v="585"/>
    <n v="25"/>
    <n v="610"/>
    <m/>
  </r>
  <r>
    <s v="ANTONIA MAERSK"/>
    <s v="Rotterdam"/>
    <d v="2024-11-18T08:43:00"/>
    <x v="107"/>
    <x v="2"/>
    <s v="MAERSK"/>
    <s v="MSKU0169573"/>
    <s v="SIMEI LELYSTAD"/>
    <d v="2024-11-20T06:00:00"/>
    <d v="2024-11-20T14:46:00"/>
    <x v="1551"/>
    <d v="2024-11-20T14:55:00"/>
    <x v="0"/>
    <s v="NO"/>
    <n v="0"/>
    <n v="47"/>
    <x v="10"/>
    <d v="2024-11-20T14:46:00"/>
    <d v="1899-12-31T21:17:00"/>
    <n v="45.28333333338378"/>
    <x v="0"/>
    <x v="19"/>
    <n v="9"/>
    <s v="SI"/>
    <d v="1900-01-01T06:17:00"/>
    <n v="54.28333333338378"/>
    <d v="1899-12-30T00:00:00"/>
    <s v="SI"/>
    <n v="0"/>
    <d v="1900-01-01T06:12:00"/>
    <n v="54.200000000128057"/>
    <x v="1"/>
    <d v="1899-12-30T15:00:00"/>
    <s v="NO"/>
    <s v="MSKU0169573"/>
    <s v="OM TRANSPORT"/>
    <n v="475"/>
    <e v="#N/A"/>
    <n v="50"/>
    <n v="0"/>
    <n v="3"/>
    <s v="WEEK"/>
    <s v="OM TRANSPORTWEEK"/>
    <n v="475"/>
    <n v="25"/>
    <n v="500"/>
    <m/>
  </r>
  <r>
    <s v="ANTONIA MAERSK"/>
    <s v="Rotterdam"/>
    <d v="2024-11-18T08:43:00"/>
    <x v="107"/>
    <x v="2"/>
    <s v="MAERSK"/>
    <s v="MSKU0598731"/>
    <s v="XPO TALLER LELYSTAD"/>
    <d v="2024-11-19T19:00:00"/>
    <d v="2024-11-19T18:30:00"/>
    <x v="1587"/>
    <d v="2024-11-19T18:30:00"/>
    <x v="0"/>
    <s v="NO"/>
    <n v="0"/>
    <n v="47"/>
    <x v="10"/>
    <d v="2024-11-19T18:30:00"/>
    <d v="1899-12-31T10:17:00"/>
    <n v="34.283333333325572"/>
    <x v="0"/>
    <x v="1"/>
    <n v="0"/>
    <s v="SI"/>
    <d v="1899-12-31T10:17:00"/>
    <n v="34.283333333325572"/>
    <d v="1899-12-30T00:00:00"/>
    <s v="SI"/>
    <n v="0"/>
    <d v="1899-12-31T09:47:00"/>
    <n v="33.783333333441988"/>
    <x v="0"/>
    <d v="1899-12-30T19:00:00"/>
    <s v="NO"/>
    <s v="MSKU0598731"/>
    <s v="OM TRANSPORT"/>
    <n v="475"/>
    <e v="#N/A"/>
    <n v="50"/>
    <n v="0"/>
    <n v="2"/>
    <s v="WEEK"/>
    <s v="OM TRANSPORTWEEK"/>
    <n v="475"/>
    <n v="25"/>
    <n v="500"/>
    <m/>
  </r>
  <r>
    <s v="ANTONIA MAERSK"/>
    <s v="Rotterdam"/>
    <d v="2024-11-18T08:43:00"/>
    <x v="107"/>
    <x v="0"/>
    <s v="MAERSK"/>
    <s v="MSKU0990260"/>
    <s v="SIMEI LELYSTAD"/>
    <d v="2024-11-20T06:00:00"/>
    <d v="2024-11-20T07:19:00"/>
    <x v="1575"/>
    <d v="2024-11-20T07:25:00"/>
    <x v="0"/>
    <s v="CLEANING"/>
    <n v="0"/>
    <n v="47"/>
    <x v="10"/>
    <d v="2024-11-20T07:19:00"/>
    <d v="1899-12-31T21:17:00"/>
    <n v="45.28333333338378"/>
    <x v="0"/>
    <x v="3"/>
    <n v="2.0000000000582077"/>
    <s v="SI"/>
    <d v="1899-12-31T23:17:00"/>
    <n v="47.283333333441988"/>
    <d v="1899-12-30T00:00:00"/>
    <s v="SI"/>
    <n v="0"/>
    <d v="1899-12-31T22:42:00"/>
    <n v="46.700000000128057"/>
    <x v="0"/>
    <d v="1899-12-30T08:00:00"/>
    <s v="NO"/>
    <s v="MSKU0990260"/>
    <s v="CTU FLEVOKUST BV"/>
    <n v="520"/>
    <n v="100"/>
    <n v="35"/>
    <n v="0"/>
    <n v="3"/>
    <s v="WEEK"/>
    <s v="CTU FLEVOKUST BVWEEK"/>
    <n v="620"/>
    <n v="0"/>
    <n v="620"/>
    <m/>
  </r>
  <r>
    <s v="ANTONIA MAERSK"/>
    <s v="Rotterdam"/>
    <d v="2024-11-18T08:43:00"/>
    <x v="107"/>
    <x v="0"/>
    <s v="MAERSK"/>
    <s v="MSKU3765299"/>
    <s v="SIMEI LELYSTAD"/>
    <d v="2024-11-20T06:00:00"/>
    <d v="2024-11-20T10:24:00"/>
    <x v="1586"/>
    <d v="2024-11-20T10:30:00"/>
    <x v="0"/>
    <s v="NO"/>
    <n v="1"/>
    <n v="47"/>
    <x v="10"/>
    <d v="2024-11-20T10:24:00"/>
    <d v="1899-12-31T21:17:00"/>
    <n v="45.28333333338378"/>
    <x v="0"/>
    <x v="2"/>
    <n v="3.9999999999417923"/>
    <s v="SI"/>
    <d v="1900-01-01T01:17:00"/>
    <n v="49.283333333325572"/>
    <d v="1899-12-30T00:24:00"/>
    <s v="SI"/>
    <n v="0.40000000008149073"/>
    <d v="1900-01-01T01:47:00"/>
    <n v="49.78333333338378"/>
    <x v="1"/>
    <d v="1899-12-30T10:00:00"/>
    <s v="NO"/>
    <s v="MSKU3765299"/>
    <s v="CTU FLEVOKUST BV"/>
    <n v="520"/>
    <e v="#N/A"/>
    <n v="35"/>
    <n v="35"/>
    <n v="3"/>
    <s v="WEEK"/>
    <s v="CTU FLEVOKUST BVWEEK"/>
    <n v="555"/>
    <n v="0"/>
    <n v="555"/>
    <m/>
  </r>
  <r>
    <s v="ANTONIA MAERSK"/>
    <s v="Rotterdam"/>
    <d v="2024-11-18T08:43:00"/>
    <x v="107"/>
    <x v="2"/>
    <s v="MAERSK"/>
    <s v="MSKU4568822"/>
    <s v="LELYSTAD"/>
    <d v="2024-11-20T05:00:00"/>
    <d v="2024-11-20T06:35:00"/>
    <x v="1588"/>
    <d v="2024-11-20T07:00:00"/>
    <x v="0"/>
    <s v="NO"/>
    <n v="0"/>
    <n v="47"/>
    <x v="10"/>
    <d v="2024-11-20T06:35:00"/>
    <d v="1899-12-31T20:17:00"/>
    <n v="44.283333333441988"/>
    <x v="0"/>
    <x v="1"/>
    <n v="0"/>
    <s v="SI"/>
    <d v="1899-12-31T20:17:00"/>
    <n v="44.283333333441988"/>
    <d v="1899-12-30T01:35:00"/>
    <s v="NO"/>
    <n v="1.5833333332557231"/>
    <d v="1899-12-31T22:17:00"/>
    <n v="46.283333333325572"/>
    <x v="0"/>
    <d v="1899-12-30T05:00:00"/>
    <s v="NO"/>
    <s v="MSKU4568822"/>
    <s v="OM TRANSPORT"/>
    <n v="475"/>
    <e v="#N/A"/>
    <n v="50"/>
    <n v="0"/>
    <n v="3"/>
    <s v="WEEK"/>
    <s v="OM TRANSPORTWEEK"/>
    <n v="475"/>
    <n v="25"/>
    <n v="500"/>
    <m/>
  </r>
  <r>
    <s v="ANTONIA MAERSK"/>
    <s v="Rotterdam"/>
    <d v="2024-11-18T08:43:00"/>
    <x v="107"/>
    <x v="0"/>
    <s v="MAERSK"/>
    <s v="MSKU4592710"/>
    <s v="XPO TALLER LELYSTAD"/>
    <d v="2024-11-20T06:00:00"/>
    <d v="2024-11-21T15:25:00"/>
    <x v="1589"/>
    <d v="2024-11-21T15:25:00"/>
    <x v="1"/>
    <s v="NO"/>
    <n v="1"/>
    <n v="47"/>
    <x v="10"/>
    <d v="2024-11-21T15:25:00"/>
    <d v="1899-12-31T21:17:00"/>
    <n v="45.28333333338378"/>
    <x v="0"/>
    <x v="46"/>
    <n v="33.999999999941792"/>
    <s v="NO"/>
    <d v="1900-01-02T07:17:00"/>
    <n v="79.283333333325572"/>
    <d v="1899-12-30T00:00:00"/>
    <s v="SI"/>
    <n v="0"/>
    <d v="1900-01-02T06:42:00"/>
    <n v="78.700000000011642"/>
    <x v="1"/>
    <d v="1899-12-30T16:00:00"/>
    <s v="NO"/>
    <s v="MSKU4592710"/>
    <s v="CTU FLEVOKUST BV"/>
    <n v="380"/>
    <e v="#N/A"/>
    <n v="35"/>
    <n v="35"/>
    <n v="4"/>
    <s v="WEEK"/>
    <s v="CTU FLEVOKUST BVWEEK"/>
    <n v="415"/>
    <n v="0"/>
    <n v="415"/>
    <m/>
  </r>
  <r>
    <s v="ANTONIA MAERSK"/>
    <s v="Rotterdam"/>
    <d v="2024-11-18T08:43:00"/>
    <x v="107"/>
    <x v="3"/>
    <s v="MAERSK"/>
    <s v="MSKU4601849"/>
    <s v="LELYSTAD"/>
    <d v="2024-11-19T20:00:00"/>
    <d v="2024-11-19T20:24:00"/>
    <x v="1573"/>
    <d v="2024-11-19T21:00:00"/>
    <x v="0"/>
    <s v="NO"/>
    <n v="0"/>
    <n v="47"/>
    <x v="10"/>
    <d v="2024-11-19T20:24:00"/>
    <d v="1899-12-31T11:17:00"/>
    <n v="35.283333333441988"/>
    <x v="0"/>
    <x v="1"/>
    <n v="0"/>
    <s v="SI"/>
    <d v="1899-12-31T11:17:00"/>
    <n v="35.283333333441988"/>
    <d v="1899-12-30T00:24:00"/>
    <s v="SI"/>
    <n v="0.39999999990686774"/>
    <d v="1899-12-31T12:17:00"/>
    <n v="36.28333333338378"/>
    <x v="0"/>
    <d v="1899-12-30T20:00:00"/>
    <s v="NIGHT"/>
    <s v="MSKU4601849"/>
    <s v="MSI"/>
    <n v="530"/>
    <e v="#N/A"/>
    <n v="50"/>
    <n v="0"/>
    <n v="2"/>
    <s v="NIGHT"/>
    <s v="MSINIGHT"/>
    <n v="530"/>
    <n v="25"/>
    <n v="555"/>
    <m/>
  </r>
  <r>
    <s v="ANTONIA MAERSK"/>
    <s v="Rotterdam"/>
    <d v="2024-11-18T08:43:00"/>
    <x v="107"/>
    <x v="2"/>
    <s v="MAERSK"/>
    <s v="MSKU4762186"/>
    <s v="SIMEI LELYSTAD"/>
    <d v="2024-11-19T16:00:00"/>
    <d v="2024-11-19T14:10:00"/>
    <x v="1571"/>
    <d v="2024-11-19T14:10:00"/>
    <x v="0"/>
    <s v="NO"/>
    <n v="0"/>
    <n v="47"/>
    <x v="10"/>
    <d v="2024-11-19T14:10:00"/>
    <d v="1899-12-31T07:17:00"/>
    <n v="31.283333333325572"/>
    <x v="0"/>
    <x v="1"/>
    <n v="0"/>
    <s v="SI"/>
    <d v="1899-12-31T07:17:00"/>
    <n v="31.283333333325572"/>
    <d v="1899-12-30T00:00:00"/>
    <s v="SI"/>
    <n v="0"/>
    <d v="1899-12-31T05:27:00"/>
    <n v="29.450000000128057"/>
    <x v="0"/>
    <d v="1899-12-30T16:00:00"/>
    <s v="NO"/>
    <s v="MSKU4762186"/>
    <s v="OM TRANSPORT"/>
    <n v="475"/>
    <e v="#N/A"/>
    <n v="50"/>
    <n v="0"/>
    <n v="2"/>
    <s v="WEEK"/>
    <s v="OM TRANSPORTWEEK"/>
    <n v="475"/>
    <n v="25"/>
    <n v="500"/>
    <m/>
  </r>
  <r>
    <s v="ANTONIA MAERSK"/>
    <s v="Rotterdam"/>
    <d v="2024-11-18T08:43:00"/>
    <x v="107"/>
    <x v="2"/>
    <s v="MAERSK"/>
    <s v="MSKU4775136"/>
    <s v="SIMEI LELYSTAD"/>
    <d v="2024-11-20T06:00:00"/>
    <d v="2024-11-20T08:00:00"/>
    <x v="1575"/>
    <d v="2024-11-20T08:25:00"/>
    <x v="0"/>
    <s v="NO"/>
    <n v="0"/>
    <n v="47"/>
    <x v="10"/>
    <d v="2024-11-20T08:00:00"/>
    <d v="1899-12-31T21:17:00"/>
    <n v="45.28333333338378"/>
    <x v="0"/>
    <x v="3"/>
    <n v="2.0000000000582077"/>
    <s v="SI"/>
    <d v="1899-12-31T23:17:00"/>
    <n v="47.283333333441988"/>
    <d v="1899-12-30T00:00:00"/>
    <s v="SI"/>
    <n v="0"/>
    <d v="1899-12-31T23:42:00"/>
    <n v="47.700000000069849"/>
    <x v="0"/>
    <d v="1899-12-30T08:00:00"/>
    <s v="NO"/>
    <s v="MSKU4775136"/>
    <s v="OM TRANSPORT"/>
    <n v="475"/>
    <e v="#N/A"/>
    <n v="50"/>
    <n v="0"/>
    <n v="3"/>
    <s v="WEEK"/>
    <s v="OM TRANSPORTWEEK"/>
    <n v="475"/>
    <n v="25"/>
    <n v="500"/>
    <m/>
  </r>
  <r>
    <s v="ANTONIA MAERSK"/>
    <s v="Rotterdam"/>
    <d v="2024-11-18T08:43:00"/>
    <x v="107"/>
    <x v="2"/>
    <s v="MAERSK"/>
    <s v="MSKU4775590"/>
    <s v="XPO TALLER LELYSTAD"/>
    <d v="2024-11-19T17:00:00"/>
    <d v="2024-11-19T16:44:00"/>
    <x v="1590"/>
    <d v="2024-11-19T17:20:00"/>
    <x v="0"/>
    <s v="NO"/>
    <n v="1"/>
    <n v="47"/>
    <x v="10"/>
    <d v="2024-11-19T16:44:00"/>
    <d v="1899-12-31T08:17:00"/>
    <n v="32.283333333441988"/>
    <x v="0"/>
    <x v="1"/>
    <n v="0"/>
    <s v="SI"/>
    <d v="1899-12-31T08:17:00"/>
    <n v="32.283333333441988"/>
    <d v="1899-12-30T00:00:00"/>
    <s v="SI"/>
    <n v="0"/>
    <d v="1899-12-31T08:37:00"/>
    <n v="32.616666666639503"/>
    <x v="0"/>
    <d v="1899-12-30T17:00:00"/>
    <s v="NO"/>
    <s v="MSKU4775590"/>
    <s v="OM TRANSPORT"/>
    <n v="475"/>
    <e v="#N/A"/>
    <n v="50"/>
    <n v="50"/>
    <n v="2"/>
    <s v="WEEK"/>
    <s v="OM TRANSPORTWEEK"/>
    <n v="525"/>
    <n v="25"/>
    <n v="550"/>
    <m/>
  </r>
  <r>
    <s v="ANTONIA MAERSK"/>
    <s v="Rotterdam"/>
    <d v="2024-11-18T08:43:00"/>
    <x v="107"/>
    <x v="3"/>
    <s v="MAERSK"/>
    <s v="MSKU8798150"/>
    <s v="SIMEI LELYSTAD"/>
    <d v="2024-11-20T06:00:00"/>
    <d v="2024-11-20T05:59:00"/>
    <x v="1591"/>
    <d v="2024-11-20T06:05:00"/>
    <x v="0"/>
    <s v="NO"/>
    <n v="0"/>
    <n v="47"/>
    <x v="10"/>
    <d v="2024-11-20T05:59:00"/>
    <d v="1899-12-31T21:17:00"/>
    <n v="45.28333333338378"/>
    <x v="0"/>
    <x v="1"/>
    <n v="0"/>
    <s v="SI"/>
    <d v="1899-12-31T21:17:00"/>
    <n v="45.28333333338378"/>
    <d v="1899-12-30T00:00:00"/>
    <s v="SI"/>
    <n v="0"/>
    <d v="1899-12-31T21:22:00"/>
    <n v="45.366666666639503"/>
    <x v="0"/>
    <d v="1899-12-30T06:00:00"/>
    <s v="NO"/>
    <s v="MSKU8798150"/>
    <s v="MSI"/>
    <n v="480"/>
    <e v="#N/A"/>
    <n v="50"/>
    <n v="0"/>
    <n v="3"/>
    <s v="WEEK"/>
    <s v="MSIWEEK"/>
    <n v="480"/>
    <n v="25"/>
    <n v="505"/>
    <m/>
  </r>
  <r>
    <s v="ANTONIA MAERSK"/>
    <s v="Rotterdam"/>
    <d v="2024-11-18T08:43:00"/>
    <x v="107"/>
    <x v="0"/>
    <s v="MAERSK"/>
    <s v="MSKU9002268"/>
    <s v="SIMEI LELYSTAD"/>
    <d v="2024-11-20T06:00:00"/>
    <d v="2024-11-20T14:35:00"/>
    <x v="1567"/>
    <d v="2024-11-20T14:48:00"/>
    <x v="0"/>
    <s v="NO"/>
    <n v="1"/>
    <n v="47"/>
    <x v="10"/>
    <d v="2024-11-20T14:35:00"/>
    <d v="1899-12-31T21:17:00"/>
    <n v="45.28333333338378"/>
    <x v="0"/>
    <x v="29"/>
    <n v="8.0000000000582077"/>
    <s v="SI"/>
    <d v="1900-01-01T05:17:00"/>
    <n v="53.283333333441988"/>
    <d v="1899-12-30T00:35:00"/>
    <s v="SI"/>
    <n v="0.58333333331393078"/>
    <d v="1900-01-01T06:05:00"/>
    <n v="54.083333333430346"/>
    <x v="1"/>
    <d v="1899-12-30T14:00:00"/>
    <s v="NO"/>
    <s v="MSKU9002268"/>
    <s v="CTU FLEVOKUST BV"/>
    <n v="520"/>
    <e v="#N/A"/>
    <n v="35"/>
    <n v="35"/>
    <n v="3"/>
    <s v="WEEK"/>
    <s v="CTU FLEVOKUST BVWEEK"/>
    <n v="555"/>
    <n v="0"/>
    <n v="555"/>
    <m/>
  </r>
  <r>
    <s v="ANTONIA MAERSK"/>
    <s v="Rotterdam"/>
    <d v="2024-11-18T08:43:00"/>
    <x v="107"/>
    <x v="2"/>
    <s v="MAERSK"/>
    <s v="MSKU9817044"/>
    <s v="SIMEI LELYSTAD"/>
    <d v="2024-11-20T06:00:00"/>
    <d v="2024-11-20T15:35:00"/>
    <x v="1560"/>
    <d v="2024-11-20T15:35:00"/>
    <x v="0"/>
    <s v="NO"/>
    <n v="2"/>
    <n v="47"/>
    <x v="10"/>
    <d v="2024-11-20T15:35:00"/>
    <d v="1899-12-31T21:17:00"/>
    <n v="45.28333333338378"/>
    <x v="0"/>
    <x v="16"/>
    <n v="15.999999999941792"/>
    <s v="SI"/>
    <d v="1900-01-01T13:17:00"/>
    <n v="61.283333333325572"/>
    <d v="1899-12-30T00:00:00"/>
    <s v="SI"/>
    <n v="0"/>
    <d v="1900-01-01T06:52:00"/>
    <n v="54.866666666697711"/>
    <x v="1"/>
    <d v="1899-12-30T22:00:00"/>
    <s v="NIGHT"/>
    <s v="MSKU9817044"/>
    <s v="OM TRANSPORT"/>
    <n v="475"/>
    <e v="#N/A"/>
    <n v="50"/>
    <n v="100"/>
    <n v="3"/>
    <s v="NIGHT"/>
    <s v="OM TRANSPORTNIGHT"/>
    <n v="575"/>
    <n v="25"/>
    <n v="600"/>
    <m/>
  </r>
  <r>
    <s v="ANTONIA MAERSK"/>
    <s v="Rotterdam"/>
    <d v="2024-11-18T08:43:00"/>
    <x v="107"/>
    <x v="0"/>
    <s v="MAERSK"/>
    <s v="SEKU4617653"/>
    <s v="SIMEI LELYSTAD"/>
    <d v="2024-11-20T06:00:00"/>
    <d v="2024-11-20T06:00:00"/>
    <x v="1591"/>
    <d v="2024-11-20T06:05:00"/>
    <x v="0"/>
    <s v="NO"/>
    <n v="2"/>
    <n v="47"/>
    <x v="10"/>
    <d v="2024-11-20T06:00:00"/>
    <d v="1899-12-31T21:17:00"/>
    <n v="45.28333333338378"/>
    <x v="0"/>
    <x v="1"/>
    <n v="0"/>
    <s v="SI"/>
    <d v="1899-12-31T21:17:00"/>
    <n v="45.28333333338378"/>
    <d v="1899-12-30T00:00:00"/>
    <s v="SI"/>
    <n v="0"/>
    <d v="1899-12-31T21:22:00"/>
    <n v="45.366666666639503"/>
    <x v="0"/>
    <d v="1899-12-30T06:00:00"/>
    <s v="NO"/>
    <s v="SEKU4617653"/>
    <s v="CTU FLEVOKUST BV"/>
    <n v="520"/>
    <e v="#N/A"/>
    <n v="35"/>
    <n v="70"/>
    <n v="3"/>
    <s v="WEEK"/>
    <s v="CTU FLEVOKUST BVWEEK"/>
    <n v="590"/>
    <n v="0"/>
    <n v="590"/>
    <m/>
  </r>
  <r>
    <s v="ANTONIA MAERSK"/>
    <s v="Rotterdam"/>
    <d v="2024-11-18T08:43:00"/>
    <x v="107"/>
    <x v="2"/>
    <s v="MAERSK"/>
    <s v="SUDU6553110"/>
    <s v="LELYSTAD"/>
    <d v="2024-11-19T23:00:00"/>
    <d v="2024-11-19T21:50:00"/>
    <x v="1592"/>
    <d v="2024-11-19T22:20:00"/>
    <x v="0"/>
    <s v="NO"/>
    <n v="1"/>
    <n v="47"/>
    <x v="10"/>
    <d v="2024-11-19T21:50:00"/>
    <d v="1899-12-31T14:17:00"/>
    <n v="38.283333333441988"/>
    <x v="0"/>
    <x v="1"/>
    <n v="0"/>
    <s v="SI"/>
    <d v="1899-12-31T14:17:00"/>
    <n v="38.283333333441988"/>
    <d v="1899-12-30T00:00:00"/>
    <s v="SI"/>
    <n v="0"/>
    <d v="1899-12-31T13:37:00"/>
    <n v="37.616666666697711"/>
    <x v="0"/>
    <d v="1899-12-30T23:00:00"/>
    <s v="NIGHT"/>
    <s v="SUDU6553110"/>
    <s v="OM TRANSPORT"/>
    <n v="475"/>
    <e v="#N/A"/>
    <n v="50"/>
    <n v="50"/>
    <n v="2"/>
    <s v="NIGHT"/>
    <s v="OM TRANSPORTNIGHT"/>
    <n v="525"/>
    <n v="25"/>
    <n v="600"/>
    <n v="50"/>
  </r>
  <r>
    <s v="ANTONIA MAERSK"/>
    <s v="Rotterdam"/>
    <d v="2024-11-18T08:43:00"/>
    <x v="107"/>
    <x v="0"/>
    <s v="MAERSK"/>
    <s v="TCNU1709552"/>
    <s v="SIMEI LELYSTAD"/>
    <d v="2024-11-20T06:00:00"/>
    <d v="2024-11-21T13:17:00"/>
    <x v="1593"/>
    <d v="2024-11-21T13:20:00"/>
    <x v="1"/>
    <s v="NO"/>
    <n v="0"/>
    <n v="47"/>
    <x v="10"/>
    <d v="2024-11-21T13:17:00"/>
    <d v="1899-12-31T21:17:00"/>
    <n v="45.28333333338378"/>
    <x v="0"/>
    <x v="33"/>
    <n v="32.000000000058208"/>
    <s v="NO"/>
    <d v="1900-01-02T05:17:00"/>
    <n v="77.283333333441988"/>
    <d v="1899-12-30T00:00:00"/>
    <s v="SI"/>
    <n v="0"/>
    <d v="1900-01-02T04:37:00"/>
    <n v="76.616666666697711"/>
    <x v="1"/>
    <d v="1899-12-30T14:00:00"/>
    <s v="NO"/>
    <s v="TCNU1709552"/>
    <s v="CTU FLEVOKUST BV"/>
    <n v="380"/>
    <e v="#N/A"/>
    <n v="35"/>
    <n v="0"/>
    <n v="4"/>
    <s v="WEEK"/>
    <s v="CTU FLEVOKUST BVWEEK"/>
    <n v="380"/>
    <n v="0"/>
    <n v="380"/>
    <m/>
  </r>
  <r>
    <s v="ANTONIA MAERSK"/>
    <s v="Rotterdam"/>
    <d v="2024-11-18T08:43:00"/>
    <x v="107"/>
    <x v="0"/>
    <s v="MAERSK"/>
    <s v="TCNU1806505"/>
    <s v="XPO TALLER LELYSTAD"/>
    <d v="2024-11-20T06:00:00"/>
    <d v="2024-11-21T13:10:00"/>
    <x v="1593"/>
    <d v="2024-11-21T13:10:00"/>
    <x v="1"/>
    <s v="NO"/>
    <n v="1"/>
    <n v="47"/>
    <x v="10"/>
    <d v="2024-11-21T13:10:00"/>
    <d v="1899-12-31T21:17:00"/>
    <n v="45.28333333338378"/>
    <x v="0"/>
    <x v="33"/>
    <n v="32.000000000058208"/>
    <s v="NO"/>
    <d v="1900-01-02T05:17:00"/>
    <n v="77.283333333441988"/>
    <d v="1899-12-30T00:00:00"/>
    <s v="SI"/>
    <n v="0"/>
    <d v="1900-01-02T04:27:00"/>
    <n v="76.450000000011642"/>
    <x v="1"/>
    <d v="1899-12-30T14:00:00"/>
    <s v="NO"/>
    <s v="TCNU1806505"/>
    <s v="CTU FLEVOKUST BV"/>
    <n v="380"/>
    <e v="#N/A"/>
    <n v="35"/>
    <n v="35"/>
    <n v="4"/>
    <s v="WEEK"/>
    <s v="CTU FLEVOKUST BVWEEK"/>
    <n v="415"/>
    <n v="0"/>
    <n v="415"/>
    <m/>
  </r>
  <r>
    <s v="ANTONIA MAERSK"/>
    <s v="Rotterdam"/>
    <d v="2024-11-18T08:43:00"/>
    <x v="107"/>
    <x v="2"/>
    <s v="MAERSK"/>
    <s v="TCNU7776202"/>
    <s v="SIMEI LELYSTAD"/>
    <d v="2024-11-19T12:00:00"/>
    <d v="2024-11-19T12:00:00"/>
    <x v="1594"/>
    <d v="2024-11-19T12:05:00"/>
    <x v="0"/>
    <s v="NO"/>
    <n v="0"/>
    <n v="47"/>
    <x v="10"/>
    <d v="2024-11-19T12:00:00"/>
    <d v="1899-12-31T03:17:00"/>
    <n v="27.28333333338378"/>
    <x v="0"/>
    <x v="1"/>
    <n v="0"/>
    <s v="SI"/>
    <d v="1899-12-31T03:17:00"/>
    <n v="27.28333333338378"/>
    <d v="1899-12-30T00:00:00"/>
    <s v="SI"/>
    <n v="0"/>
    <d v="1899-12-31T03:22:00"/>
    <n v="27.366666666639503"/>
    <x v="0"/>
    <d v="1899-12-30T12:00:00"/>
    <s v="NO"/>
    <s v="TCNU7776202"/>
    <s v="OM TRANSPORT"/>
    <n v="475"/>
    <e v="#N/A"/>
    <n v="50"/>
    <n v="0"/>
    <n v="2"/>
    <s v="WEEK"/>
    <s v="OM TRANSPORTWEEK"/>
    <n v="475"/>
    <n v="25"/>
    <n v="500"/>
    <m/>
  </r>
  <r>
    <s v="ANTONIA MAERSK"/>
    <s v="Rotterdam"/>
    <d v="2024-11-18T08:43:00"/>
    <x v="107"/>
    <x v="2"/>
    <s v="MAERSK"/>
    <s v="TEMU6322632"/>
    <s v="SIMEI LELYSTAD"/>
    <d v="2024-11-19T20:00:00"/>
    <d v="2024-11-19T21:33:00"/>
    <x v="1573"/>
    <d v="2024-11-19T21:53:00"/>
    <x v="0"/>
    <s v="NO"/>
    <n v="0"/>
    <n v="47"/>
    <x v="10"/>
    <d v="2024-11-19T21:33:00"/>
    <d v="1899-12-31T11:17:00"/>
    <n v="35.283333333441988"/>
    <x v="0"/>
    <x v="1"/>
    <n v="0"/>
    <s v="SI"/>
    <d v="1899-12-31T11:17:00"/>
    <n v="35.283333333441988"/>
    <d v="1899-12-30T01:33:00"/>
    <s v="NO"/>
    <n v="1.5499999999883585"/>
    <d v="1899-12-31T13:10:00"/>
    <n v="37.166666666802485"/>
    <x v="0"/>
    <d v="1899-12-30T20:00:00"/>
    <s v="NIGHT"/>
    <s v="TEMU6322632"/>
    <s v="OM TRANSPORT"/>
    <n v="475"/>
    <e v="#N/A"/>
    <n v="50"/>
    <n v="0"/>
    <n v="2"/>
    <s v="NIGHT"/>
    <s v="OM TRANSPORTNIGHT"/>
    <n v="475"/>
    <n v="25"/>
    <n v="500"/>
    <m/>
  </r>
  <r>
    <s v="ANTONIA MAERSK"/>
    <s v="Rotterdam"/>
    <d v="2024-11-18T08:43:00"/>
    <x v="107"/>
    <x v="3"/>
    <s v="MAERSK"/>
    <s v="TGBU8903317"/>
    <s v="SIMEI LELYSTAD"/>
    <d v="2024-11-19T12:00:00"/>
    <d v="2024-11-19T12:11:00"/>
    <x v="1594"/>
    <d v="2024-11-19T12:31:00"/>
    <x v="0"/>
    <s v="NO"/>
    <n v="1"/>
    <n v="47"/>
    <x v="10"/>
    <d v="2024-11-19T12:11:00"/>
    <d v="1899-12-31T03:17:00"/>
    <n v="27.28333333338378"/>
    <x v="0"/>
    <x v="1"/>
    <n v="0"/>
    <s v="SI"/>
    <d v="1899-12-31T03:17:00"/>
    <n v="27.28333333338378"/>
    <d v="1899-12-30T00:11:00"/>
    <s v="SI"/>
    <n v="0.18333333340706304"/>
    <d v="1899-12-31T03:48:00"/>
    <n v="27.799999999988358"/>
    <x v="0"/>
    <d v="1899-12-30T12:00:00"/>
    <s v="NO"/>
    <s v="TGBU8903317"/>
    <s v="MSI"/>
    <n v="480"/>
    <e v="#N/A"/>
    <n v="50"/>
    <n v="50"/>
    <n v="2"/>
    <s v="WEEK"/>
    <s v="MSIWEEK"/>
    <n v="530"/>
    <n v="25"/>
    <n v="555"/>
    <m/>
  </r>
  <r>
    <s v="ANTONIA MAERSK"/>
    <s v="Rotterdam"/>
    <d v="2024-11-18T08:43:00"/>
    <x v="107"/>
    <x v="0"/>
    <s v="MAERSK"/>
    <s v="TIIU5516360"/>
    <s v="SIMEI LELYSTAD"/>
    <d v="2024-11-20T06:00:00"/>
    <d v="2024-11-21T07:51:00"/>
    <x v="1555"/>
    <d v="2024-11-21T07:55:00"/>
    <x v="1"/>
    <s v="NO"/>
    <n v="0"/>
    <n v="47"/>
    <x v="10"/>
    <d v="2024-11-21T07:51:00"/>
    <d v="1899-12-31T21:17:00"/>
    <n v="45.28333333338378"/>
    <x v="0"/>
    <x v="77"/>
    <n v="24.500000000058208"/>
    <s v="NO"/>
    <d v="1900-01-01T21:47:00"/>
    <n v="69.783333333441988"/>
    <d v="1899-12-30T01:21:00"/>
    <s v="NO"/>
    <n v="1.3499999998603016"/>
    <d v="1900-01-01T23:12:00"/>
    <n v="71.200000000011642"/>
    <x v="1"/>
    <d v="1899-12-30T06:30:00"/>
    <s v="NO"/>
    <s v="TIIU5516360"/>
    <s v="CTU FLEVOKUST BV"/>
    <n v="380"/>
    <e v="#N/A"/>
    <n v="35"/>
    <n v="0"/>
    <n v="4"/>
    <s v="WEEK"/>
    <s v="CTU FLEVOKUST BVWEEK"/>
    <n v="380"/>
    <n v="0"/>
    <n v="380"/>
    <m/>
  </r>
  <r>
    <s v="ANTONIA MAERSK"/>
    <s v="Rotterdam"/>
    <d v="2024-11-18T08:43:00"/>
    <x v="107"/>
    <x v="0"/>
    <s v="MAERSK"/>
    <s v="TLLU5905169"/>
    <s v="SIMEI LELYSTAD"/>
    <d v="2024-11-20T06:00:00"/>
    <d v="2024-11-20T18:06:00"/>
    <x v="1595"/>
    <d v="2024-11-20T18:16:00"/>
    <x v="0"/>
    <s v="NO"/>
    <n v="0"/>
    <n v="47"/>
    <x v="10"/>
    <d v="2024-11-20T18:06:00"/>
    <d v="1899-12-31T21:17:00"/>
    <n v="45.28333333338378"/>
    <x v="0"/>
    <x v="23"/>
    <n v="12"/>
    <s v="SI"/>
    <d v="1900-01-01T09:17:00"/>
    <n v="57.28333333338378"/>
    <d v="1899-12-30T00:06:00"/>
    <s v="SI"/>
    <n v="9.9999999976716936E-2"/>
    <d v="1900-01-01T09:33:00"/>
    <n v="57.550000000046566"/>
    <x v="1"/>
    <d v="1899-12-30T18:00:00"/>
    <s v="NO"/>
    <s v="TLLU5905169"/>
    <s v="CTU FLEVOKUST BV"/>
    <n v="520"/>
    <e v="#N/A"/>
    <n v="35"/>
    <n v="0"/>
    <n v="3"/>
    <s v="WEEK"/>
    <s v="CTU FLEVOKUST BVWEEK"/>
    <n v="520"/>
    <n v="0"/>
    <n v="520"/>
    <m/>
  </r>
  <r>
    <s v="ANTONIA MAERSK"/>
    <s v="Rotterdam"/>
    <d v="2024-11-18T08:43:00"/>
    <x v="107"/>
    <x v="0"/>
    <s v="MAERSK"/>
    <s v="TRHU8269762"/>
    <s v="XPO TALLER LELYSTAD"/>
    <d v="2024-11-19T22:00:00"/>
    <d v="2024-11-19T21:28:00"/>
    <x v="1596"/>
    <d v="2024-11-19T22:10:00"/>
    <x v="0"/>
    <s v="NO"/>
    <n v="1"/>
    <n v="47"/>
    <x v="10"/>
    <d v="2024-11-19T21:28:00"/>
    <d v="1899-12-31T13:17:00"/>
    <n v="37.283333333325572"/>
    <x v="0"/>
    <x v="1"/>
    <n v="0"/>
    <s v="SI"/>
    <d v="1899-12-31T13:17:00"/>
    <n v="37.283333333325572"/>
    <d v="1899-12-30T00:00:00"/>
    <s v="SI"/>
    <n v="0"/>
    <d v="1899-12-31T13:27:00"/>
    <n v="37.450000000011642"/>
    <x v="0"/>
    <d v="1899-12-30T22:00:00"/>
    <s v="NIGHT"/>
    <s v="TRHU8269762"/>
    <s v="CTU FLEVOKUST BV"/>
    <n v="530"/>
    <e v="#N/A"/>
    <n v="35"/>
    <n v="35"/>
    <n v="2"/>
    <s v="NIGHT"/>
    <s v="CTU FLEVOKUST BVNIGHT"/>
    <n v="565"/>
    <n v="0"/>
    <n v="565"/>
    <m/>
  </r>
  <r>
    <s v="DIMITRA C"/>
    <s v="Rotterdam"/>
    <d v="2024-11-18T21:24:00"/>
    <x v="108"/>
    <x v="3"/>
    <s v="MAERSK"/>
    <s v="MRKU7371809"/>
    <s v="SIMEI LELYSTAD"/>
    <d v="2024-11-19T21:00:00"/>
    <d v="2024-11-20T01:30:00"/>
    <x v="1597"/>
    <d v="2024-11-20T01:36:00"/>
    <x v="0"/>
    <s v="NO"/>
    <n v="1"/>
    <n v="47"/>
    <x v="10"/>
    <d v="2024-11-20T01:30:00"/>
    <d v="1899-12-30T23:36:00"/>
    <n v="23.599999999918509"/>
    <x v="0"/>
    <x v="22"/>
    <n v="5.0000000000582077"/>
    <s v="SI"/>
    <d v="1899-12-31T04:36:00"/>
    <n v="28.599999999976717"/>
    <d v="1899-12-30T00:00:00"/>
    <s v="SI"/>
    <n v="0"/>
    <d v="1899-12-31T04:12:00"/>
    <n v="28.199999999895226"/>
    <x v="0"/>
    <d v="1899-12-30T02:00:00"/>
    <s v="NIGHT"/>
    <s v="MRKU7371809"/>
    <s v="MSI"/>
    <n v="530"/>
    <e v="#N/A"/>
    <n v="50"/>
    <n v="50"/>
    <n v="3"/>
    <s v="NIGHT"/>
    <s v="MSINIGHT"/>
    <n v="580"/>
    <n v="25"/>
    <n v="605"/>
    <m/>
  </r>
  <r>
    <s v="DIMITRA C"/>
    <s v="Rotterdam"/>
    <d v="2024-11-18T21:24:00"/>
    <x v="108"/>
    <x v="3"/>
    <s v="MAERSK"/>
    <s v="TCLU7516872"/>
    <s v="SIMEI LELYSTAD"/>
    <d v="2024-11-19T21:00:00"/>
    <d v="2024-11-20T14:10:00"/>
    <x v="1574"/>
    <d v="2024-11-20T14:10:00"/>
    <x v="0"/>
    <s v="NO"/>
    <n v="1"/>
    <n v="47"/>
    <x v="10"/>
    <d v="2024-11-20T14:10:00"/>
    <d v="1899-12-30T23:36:00"/>
    <n v="23.599999999918509"/>
    <x v="0"/>
    <x v="52"/>
    <n v="18.999999999941792"/>
    <s v="SI"/>
    <d v="1899-12-31T18:36:00"/>
    <n v="42.599999999860302"/>
    <d v="1899-12-30T00:00:00"/>
    <s v="SI"/>
    <n v="0"/>
    <d v="1899-12-31T16:46:00"/>
    <n v="40.766666666662786"/>
    <x v="0"/>
    <d v="1899-12-30T16:00:00"/>
    <s v="NO"/>
    <s v="TCLU7516872"/>
    <s v="MSI"/>
    <n v="480"/>
    <e v="#N/A"/>
    <n v="50"/>
    <n v="50"/>
    <n v="3"/>
    <s v="WEEK"/>
    <s v="MSIWEEK"/>
    <n v="530"/>
    <n v="25"/>
    <n v="555"/>
    <m/>
  </r>
  <r>
    <s v="MOGENS MAERSK"/>
    <s v="Rotterdam"/>
    <d v="2024-11-25T18:20:00"/>
    <x v="109"/>
    <x v="3"/>
    <s v="MAERSK"/>
    <s v="BEAU5812703"/>
    <s v="SIMEI LELYSTAD"/>
    <d v="2024-11-26T17:00:00"/>
    <d v="2024-11-27T11:25:00"/>
    <x v="1598"/>
    <d v="2024-11-27T11:35:00"/>
    <x v="0"/>
    <s v="NO"/>
    <n v="0"/>
    <n v="48"/>
    <x v="10"/>
    <d v="2024-11-27T11:25:00"/>
    <d v="1899-12-30T22:40:00"/>
    <n v="22.666666666686069"/>
    <x v="0"/>
    <x v="52"/>
    <n v="18.999999999941792"/>
    <s v="SI"/>
    <d v="1899-12-31T17:40:00"/>
    <n v="41.666666666627862"/>
    <d v="1899-12-30T00:00:00"/>
    <s v="SI"/>
    <n v="0"/>
    <d v="1899-12-31T17:15:00"/>
    <n v="41.25"/>
    <x v="0"/>
    <d v="1899-12-30T12:00:00"/>
    <s v="NO"/>
    <s v="BEAU5812703"/>
    <s v="MSI"/>
    <n v="480"/>
    <e v="#N/A"/>
    <n v="50"/>
    <n v="0"/>
    <n v="3"/>
    <s v="WEEK"/>
    <s v="MSIWEEK"/>
    <n v="480"/>
    <n v="25"/>
    <n v="505"/>
    <m/>
  </r>
  <r>
    <s v="MOGENS MAERSK"/>
    <s v="Rotterdam"/>
    <d v="2024-11-25T18:20:00"/>
    <x v="109"/>
    <x v="1"/>
    <s v="MAERSK"/>
    <s v="BEAU6358766"/>
    <s v="SIMEI LELYSTAD"/>
    <d v="2024-11-26T17:00:00"/>
    <d v="2024-11-27T10:57:00"/>
    <x v="1599"/>
    <d v="2024-11-27T11:10:00"/>
    <x v="0"/>
    <s v="NO"/>
    <n v="0"/>
    <n v="48"/>
    <x v="10"/>
    <d v="2024-11-27T10:57:00"/>
    <d v="1899-12-30T22:40:00"/>
    <n v="22.666666666686069"/>
    <x v="0"/>
    <x v="4"/>
    <n v="16.999999999883585"/>
    <s v="SI"/>
    <d v="1899-12-31T15:40:00"/>
    <n v="39.666666666569654"/>
    <d v="1899-12-30T00:57:00"/>
    <s v="NO"/>
    <n v="0.95000000012805685"/>
    <d v="1899-12-31T16:50:00"/>
    <n v="40.833333333372138"/>
    <x v="0"/>
    <d v="1899-12-30T10:00:00"/>
    <s v="NO"/>
    <s v="BEAU6358766"/>
    <s v="LOGIX"/>
    <n v="530"/>
    <e v="#N/A"/>
    <n v="50"/>
    <n v="0"/>
    <n v="3"/>
    <s v="WEEK"/>
    <s v="LOGIXWEEK"/>
    <n v="530"/>
    <n v="25"/>
    <n v="555"/>
    <m/>
  </r>
  <r>
    <s v="MOGENS MAERSK"/>
    <s v="Rotterdam"/>
    <d v="2024-11-25T18:20:00"/>
    <x v="109"/>
    <x v="3"/>
    <s v="MAERSK"/>
    <s v="CAAU6272284"/>
    <s v="LELYSTAD"/>
    <d v="2024-11-26T17:00:00"/>
    <d v="2024-11-27T03:18:00"/>
    <x v="1600"/>
    <d v="2024-11-27T03:30:00"/>
    <x v="0"/>
    <s v="NO"/>
    <n v="0"/>
    <n v="48"/>
    <x v="10"/>
    <d v="2024-11-27T03:18:00"/>
    <d v="1899-12-30T22:40:00"/>
    <n v="22.666666666686069"/>
    <x v="0"/>
    <x v="36"/>
    <n v="9.9999999999417923"/>
    <s v="SI"/>
    <d v="1899-12-31T08:40:00"/>
    <n v="32.666666666627862"/>
    <d v="1899-12-30T00:18:00"/>
    <s v="SI"/>
    <n v="0.29999999993015081"/>
    <d v="1899-12-31T09:10:00"/>
    <n v="33.166666666686069"/>
    <x v="0"/>
    <d v="1899-12-30T03:00:00"/>
    <s v="NIGHT"/>
    <s v="CAAU6272284"/>
    <s v="MSI"/>
    <n v="530"/>
    <e v="#N/A"/>
    <n v="50"/>
    <n v="0"/>
    <n v="3"/>
    <s v="NIGHT"/>
    <s v="MSINIGHT"/>
    <n v="530"/>
    <n v="25"/>
    <n v="555"/>
    <m/>
  </r>
  <r>
    <s v="MOGENS MAERSK"/>
    <s v="Rotterdam"/>
    <d v="2024-11-25T18:20:00"/>
    <x v="109"/>
    <x v="0"/>
    <s v="MAERSK"/>
    <s v="CAAU6543508"/>
    <s v="XPO TALLER LELYSTAD"/>
    <d v="2024-11-26T17:00:00"/>
    <d v="2024-11-28T16:10:00"/>
    <x v="1601"/>
    <d v="2024-11-28T16:33:00"/>
    <x v="1"/>
    <s v="NO"/>
    <n v="0"/>
    <n v="48"/>
    <x v="10"/>
    <d v="2024-11-28T16:10:00"/>
    <d v="1899-12-30T22:40:00"/>
    <n v="22.666666666686069"/>
    <x v="0"/>
    <x v="49"/>
    <n v="48"/>
    <s v="NO"/>
    <d v="1900-01-01T22:40:00"/>
    <n v="70.666666666686069"/>
    <d v="1899-12-30T00:00:00"/>
    <s v="SI"/>
    <n v="0"/>
    <d v="1900-01-01T22:13:00"/>
    <n v="70.21666666661622"/>
    <x v="1"/>
    <d v="1899-12-30T17:00:00"/>
    <s v="NO"/>
    <s v="CAAU6543508"/>
    <s v="CTU FLEVOKUST BV"/>
    <n v="380"/>
    <e v="#N/A"/>
    <n v="35"/>
    <n v="0"/>
    <n v="4"/>
    <s v="WEEK"/>
    <s v="CTU FLEVOKUST BVWEEK"/>
    <n v="380"/>
    <n v="0"/>
    <n v="380"/>
    <m/>
  </r>
  <r>
    <s v="MOGENS MAERSK"/>
    <s v="Rotterdam"/>
    <d v="2024-11-25T18:20:00"/>
    <x v="109"/>
    <x v="0"/>
    <s v="MAERSK"/>
    <s v="CAAU6851028"/>
    <s v="LELYSTAD"/>
    <d v="2024-11-26T17:00:00"/>
    <d v="2024-11-27T15:26:00"/>
    <x v="1602"/>
    <d v="2024-11-27T18:00:00"/>
    <x v="1"/>
    <s v="NO"/>
    <n v="0"/>
    <n v="48"/>
    <x v="10"/>
    <d v="2024-11-27T15:26:00"/>
    <d v="1899-12-30T22:40:00"/>
    <n v="22.666666666686069"/>
    <x v="0"/>
    <x v="21"/>
    <n v="21.999999999941792"/>
    <s v="SI"/>
    <d v="1899-12-31T20:40:00"/>
    <n v="44.666666666627862"/>
    <d v="1899-12-30T00:26:00"/>
    <s v="SI"/>
    <n v="0.43333333334885538"/>
    <d v="1899-12-31T23:40:00"/>
    <n v="47.666666666627862"/>
    <x v="0"/>
    <d v="1899-12-30T15:00:00"/>
    <s v="NO"/>
    <s v="CAAU6851028"/>
    <s v="CTU FLEVOKUST BV"/>
    <n v="380"/>
    <e v="#N/A"/>
    <n v="35"/>
    <n v="0"/>
    <n v="3"/>
    <s v="WEEK"/>
    <s v="CTU FLEVOKUST BVWEEK"/>
    <n v="380"/>
    <n v="0"/>
    <n v="380"/>
    <m/>
  </r>
  <r>
    <s v="MOGENS MAERSK"/>
    <s v="Rotterdam"/>
    <d v="2024-11-25T18:20:00"/>
    <x v="109"/>
    <x v="0"/>
    <s v="MAERSK"/>
    <s v="CAAU8926907"/>
    <s v="SIMEI LELYSTAD"/>
    <d v="2024-11-26T17:00:00"/>
    <d v="2024-11-28T14:03:00"/>
    <x v="1603"/>
    <d v="2024-11-28T14:35:00"/>
    <x v="1"/>
    <s v="NO"/>
    <n v="0"/>
    <n v="48"/>
    <x v="10"/>
    <d v="2024-11-28T14:03:00"/>
    <d v="1899-12-30T22:40:00"/>
    <n v="22.666666666686069"/>
    <x v="0"/>
    <x v="130"/>
    <n v="45.999999999941792"/>
    <s v="NO"/>
    <d v="1900-01-01T20:40:00"/>
    <n v="68.666666666627862"/>
    <d v="1899-12-30T00:00:00"/>
    <s v="SI"/>
    <n v="0"/>
    <d v="1900-01-01T20:15:00"/>
    <n v="68.25"/>
    <x v="1"/>
    <d v="1899-12-30T15:00:00"/>
    <s v="NO"/>
    <s v="CAAU8926907"/>
    <s v="CTU FLEVOKUST BV"/>
    <n v="380"/>
    <e v="#N/A"/>
    <n v="35"/>
    <n v="0"/>
    <n v="4"/>
    <s v="WEEK"/>
    <s v="CTU FLEVOKUST BVWEEK"/>
    <n v="380"/>
    <n v="0"/>
    <n v="380"/>
    <m/>
  </r>
  <r>
    <s v="MOGENS MAERSK"/>
    <s v="Rotterdam"/>
    <d v="2024-11-25T18:20:00"/>
    <x v="109"/>
    <x v="0"/>
    <s v="MAERSK"/>
    <s v="CAIU6294590"/>
    <s v="LELYSTAD"/>
    <d v="2024-11-26T17:00:00"/>
    <d v="2024-11-28T03:22:00"/>
    <x v="1604"/>
    <d v="2024-11-28T03:42:00"/>
    <x v="1"/>
    <s v="NO"/>
    <n v="0"/>
    <n v="48"/>
    <x v="10"/>
    <d v="2024-11-28T03:22:00"/>
    <d v="1899-12-30T22:40:00"/>
    <n v="22.666666666686069"/>
    <x v="0"/>
    <x v="46"/>
    <n v="33.999999999941792"/>
    <s v="NO"/>
    <d v="1900-01-01T08:40:00"/>
    <n v="56.666666666627862"/>
    <d v="1899-12-30T00:22:00"/>
    <s v="SI"/>
    <n v="0.36666666663950309"/>
    <d v="1900-01-01T09:22:00"/>
    <n v="57.366666666639503"/>
    <x v="1"/>
    <d v="1899-12-30T03:00:00"/>
    <s v="NIGHT"/>
    <s v="CAIU6294590"/>
    <s v="CTU FLEVOKUST BV"/>
    <n v="380"/>
    <e v="#N/A"/>
    <n v="35"/>
    <n v="0"/>
    <n v="4"/>
    <s v="NIGHT"/>
    <s v="CTU FLEVOKUST BVNIGHT"/>
    <n v="380"/>
    <n v="0"/>
    <n v="380"/>
    <m/>
  </r>
  <r>
    <s v="MOGENS MAERSK"/>
    <s v="Rotterdam"/>
    <d v="2024-11-25T18:20:00"/>
    <x v="109"/>
    <x v="3"/>
    <s v="MAERSK"/>
    <s v="DFSU6815196"/>
    <s v="SIMEI LELYSTAD"/>
    <d v="2024-11-26T17:00:00"/>
    <d v="2024-11-26T15:10:00"/>
    <x v="1605"/>
    <d v="2024-11-26T15:20:00"/>
    <x v="0"/>
    <s v="NO"/>
    <n v="0"/>
    <n v="48"/>
    <x v="10"/>
    <d v="2024-11-26T15:10:00"/>
    <d v="1899-12-30T22:40:00"/>
    <n v="22.666666666686069"/>
    <x v="0"/>
    <x v="1"/>
    <n v="0"/>
    <s v="SI"/>
    <d v="1899-12-30T22:40:00"/>
    <n v="22.666666666686069"/>
    <d v="1899-12-30T00:00:00"/>
    <s v="SI"/>
    <n v="0"/>
    <d v="1899-12-30T21:00:00"/>
    <n v="21"/>
    <x v="0"/>
    <d v="1899-12-30T17:00:00"/>
    <s v="NO"/>
    <s v="DFSU6815196"/>
    <s v="MSI"/>
    <n v="480"/>
    <e v="#N/A"/>
    <n v="50"/>
    <n v="0"/>
    <n v="2"/>
    <s v="WEEK"/>
    <s v="MSIWEEK"/>
    <n v="480"/>
    <n v="25"/>
    <n v="505"/>
    <m/>
  </r>
  <r>
    <s v="MOGENS MAERSK"/>
    <s v="Rotterdam"/>
    <d v="2024-11-25T18:20:00"/>
    <x v="109"/>
    <x v="3"/>
    <s v="MAERSK"/>
    <s v="GAOU7359565"/>
    <s v="SIMEI LELYSTAD"/>
    <d v="2024-11-26T17:00:00"/>
    <d v="2024-11-26T17:50:00"/>
    <x v="1605"/>
    <d v="2024-11-26T18:10:00"/>
    <x v="0"/>
    <s v="NO"/>
    <n v="0"/>
    <n v="48"/>
    <x v="10"/>
    <d v="2024-11-26T17:50:00"/>
    <d v="1899-12-30T22:40:00"/>
    <n v="22.666666666686069"/>
    <x v="0"/>
    <x v="1"/>
    <n v="0"/>
    <s v="SI"/>
    <d v="1899-12-30T22:40:00"/>
    <n v="22.666666666686069"/>
    <d v="1899-12-30T00:50:00"/>
    <s v="NO"/>
    <n v="0.83333333325572312"/>
    <d v="1899-12-30T23:50:00"/>
    <n v="23.833333333313931"/>
    <x v="0"/>
    <d v="1899-12-30T17:00:00"/>
    <s v="NO"/>
    <s v="GAOU7359565"/>
    <s v="MSI"/>
    <n v="480"/>
    <e v="#N/A"/>
    <n v="50"/>
    <n v="0"/>
    <n v="2"/>
    <s v="WEEK"/>
    <s v="MSIWEEK"/>
    <n v="480"/>
    <n v="25"/>
    <n v="505"/>
    <m/>
  </r>
  <r>
    <s v="MOGENS MAERSK"/>
    <s v="Rotterdam"/>
    <d v="2024-11-25T18:20:00"/>
    <x v="109"/>
    <x v="0"/>
    <s v="MAERSK"/>
    <s v="GCXU5681759"/>
    <s v="SIMEI LELYSTAD"/>
    <d v="2024-11-26T17:00:00"/>
    <d v="2024-11-27T15:56:00"/>
    <x v="1606"/>
    <d v="2024-11-27T16:10:00"/>
    <x v="1"/>
    <s v="NO"/>
    <n v="0"/>
    <n v="48"/>
    <x v="10"/>
    <d v="2024-11-27T15:56:00"/>
    <d v="1899-12-30T22:40:00"/>
    <n v="22.666666666686069"/>
    <x v="0"/>
    <x v="20"/>
    <n v="22.999999999883585"/>
    <s v="SI"/>
    <d v="1899-12-31T21:40:00"/>
    <n v="45.666666666569654"/>
    <d v="1899-12-30T00:00:00"/>
    <s v="SI"/>
    <n v="0"/>
    <d v="1899-12-31T21:50:00"/>
    <n v="45.833333333255723"/>
    <x v="0"/>
    <d v="1899-12-30T16:00:00"/>
    <s v="NO"/>
    <s v="GCXU5681759"/>
    <s v="CTU FLEVOKUST BV"/>
    <n v="380"/>
    <e v="#N/A"/>
    <n v="35"/>
    <n v="0"/>
    <n v="3"/>
    <s v="WEEK"/>
    <s v="CTU FLEVOKUST BVWEEK"/>
    <n v="380"/>
    <n v="0"/>
    <n v="380"/>
    <m/>
  </r>
  <r>
    <s v="MOGENS MAERSK"/>
    <s v="Rotterdam"/>
    <d v="2024-11-25T18:20:00"/>
    <x v="109"/>
    <x v="0"/>
    <s v="MAERSK"/>
    <s v="HASU4256213"/>
    <s v="XPO TALLER LELYSTAD"/>
    <d v="2024-11-26T17:00:00"/>
    <d v="2024-11-28T11:15:00"/>
    <x v="1607"/>
    <d v="2024-11-28T11:35:00"/>
    <x v="1"/>
    <s v="NO"/>
    <n v="1"/>
    <n v="48"/>
    <x v="10"/>
    <d v="2024-11-28T11:15:00"/>
    <d v="1899-12-30T22:40:00"/>
    <n v="22.666666666686069"/>
    <x v="0"/>
    <x v="58"/>
    <n v="28.999999999883585"/>
    <s v="NO"/>
    <d v="1900-01-01T03:40:00"/>
    <n v="51.666666666569654"/>
    <d v="1899-12-30T13:15:00"/>
    <s v="NO"/>
    <n v="13.250000000058208"/>
    <d v="1900-01-01T17:15:00"/>
    <n v="65.25"/>
    <x v="1"/>
    <d v="1899-12-30T22:00:00"/>
    <s v="NIGHT"/>
    <s v="HASU4256213"/>
    <s v="CTU FLEVOKUST BV"/>
    <n v="380"/>
    <e v="#N/A"/>
    <n v="35"/>
    <n v="35"/>
    <n v="3"/>
    <s v="NIGHT"/>
    <s v="CTU FLEVOKUST BVNIGHT"/>
    <n v="415"/>
    <n v="0"/>
    <n v="415"/>
    <m/>
  </r>
  <r>
    <s v="MOGENS MAERSK"/>
    <s v="Rotterdam"/>
    <d v="2024-11-25T18:20:00"/>
    <x v="109"/>
    <x v="0"/>
    <s v="MAERSK"/>
    <s v="HASU4468742"/>
    <s v="SIMEI LELYSTAD"/>
    <d v="2024-11-26T17:00:00"/>
    <d v="2024-11-27T20:00:00"/>
    <x v="1608"/>
    <d v="2024-11-27T20:20:00"/>
    <x v="1"/>
    <s v="NO"/>
    <n v="1"/>
    <n v="48"/>
    <x v="10"/>
    <d v="2024-11-27T20:00:00"/>
    <d v="1899-12-30T22:40:00"/>
    <n v="22.666666666686069"/>
    <x v="0"/>
    <x v="57"/>
    <n v="27"/>
    <s v="NO"/>
    <d v="1900-01-01T01:40:00"/>
    <n v="49.666666666686069"/>
    <d v="1899-12-30T00:00:00"/>
    <s v="SI"/>
    <n v="0"/>
    <d v="1900-01-01T02:00:00"/>
    <n v="49.999999999883585"/>
    <x v="1"/>
    <d v="1899-12-30T20:00:00"/>
    <s v="NIGHT"/>
    <s v="HASU4468742"/>
    <s v="CTU FLEVOKUST BV"/>
    <n v="380"/>
    <e v="#N/A"/>
    <n v="35"/>
    <n v="35"/>
    <n v="3"/>
    <s v="NIGHT"/>
    <s v="CTU FLEVOKUST BVNIGHT"/>
    <n v="415"/>
    <n v="0"/>
    <n v="415"/>
    <m/>
  </r>
  <r>
    <s v="MOGENS MAERSK"/>
    <s v="Rotterdam"/>
    <d v="2024-11-25T18:20:00"/>
    <x v="109"/>
    <x v="3"/>
    <s v="MAERSK"/>
    <s v="HASU4480408"/>
    <s v="LELYSTAD"/>
    <d v="2024-11-26T17:00:00"/>
    <d v="2024-11-27T01:06:00"/>
    <x v="1609"/>
    <d v="2024-11-27T02:23:00"/>
    <x v="0"/>
    <s v="NO"/>
    <n v="0"/>
    <n v="48"/>
    <x v="10"/>
    <d v="2024-11-27T01:06:00"/>
    <d v="1899-12-30T22:40:00"/>
    <n v="22.666666666686069"/>
    <x v="0"/>
    <x v="29"/>
    <n v="7.9999999998835847"/>
    <s v="SI"/>
    <d v="1899-12-31T06:40:00"/>
    <n v="30.666666666569654"/>
    <d v="1899-12-30T00:06:00"/>
    <s v="SI"/>
    <n v="9.9999999976716936E-2"/>
    <d v="1899-12-31T08:03:00"/>
    <n v="32.050000000046566"/>
    <x v="0"/>
    <d v="1899-12-30T01:00:00"/>
    <s v="NIGHT"/>
    <s v="HASU4480408"/>
    <s v="MSI"/>
    <n v="530"/>
    <e v="#N/A"/>
    <n v="50"/>
    <n v="0"/>
    <n v="3"/>
    <s v="NIGHT"/>
    <s v="MSINIGHT"/>
    <n v="530"/>
    <n v="25"/>
    <n v="555"/>
    <m/>
  </r>
  <r>
    <s v="MOGENS MAERSK"/>
    <s v="Rotterdam"/>
    <d v="2024-11-25T18:20:00"/>
    <x v="109"/>
    <x v="2"/>
    <s v="MAERSK"/>
    <s v="MAEU9174870"/>
    <s v="LELYSTAD"/>
    <d v="2024-11-26T17:00:00"/>
    <d v="2024-11-27T07:44:00"/>
    <x v="1610"/>
    <d v="2024-11-27T09:30:00"/>
    <x v="0"/>
    <s v="NO"/>
    <n v="1"/>
    <n v="48"/>
    <x v="10"/>
    <d v="2024-11-27T07:44:00"/>
    <d v="1899-12-30T22:40:00"/>
    <n v="22.666666666686069"/>
    <x v="0"/>
    <x v="12"/>
    <n v="18"/>
    <s v="SI"/>
    <d v="1899-12-31T16:40:00"/>
    <n v="40.666666666686069"/>
    <d v="1899-12-30T00:00:00"/>
    <s v="SI"/>
    <n v="0"/>
    <d v="1899-12-31T15:10:00"/>
    <n v="39.166666666686069"/>
    <x v="0"/>
    <d v="1899-12-30T11:00:00"/>
    <s v="NO"/>
    <s v="MAEU9174870"/>
    <s v="OM TRANSPORT"/>
    <n v="475"/>
    <e v="#N/A"/>
    <n v="50"/>
    <n v="50"/>
    <n v="3"/>
    <s v="WEEK"/>
    <s v="OM TRANSPORTWEEK"/>
    <n v="525"/>
    <n v="25"/>
    <n v="550"/>
    <m/>
  </r>
  <r>
    <s v="MOGENS MAERSK"/>
    <s v="Rotterdam"/>
    <d v="2024-11-25T18:20:00"/>
    <x v="109"/>
    <x v="0"/>
    <s v="MAERSK"/>
    <s v="MAEU9195641"/>
    <s v="XPO TALLER LELYSTAD"/>
    <d v="2024-11-26T17:00:00"/>
    <d v="2024-11-27T16:42:00"/>
    <x v="1606"/>
    <d v="2024-11-27T17:05:00"/>
    <x v="1"/>
    <s v="NO"/>
    <n v="2"/>
    <n v="48"/>
    <x v="10"/>
    <d v="2024-11-27T16:42:00"/>
    <d v="1899-12-30T22:40:00"/>
    <n v="22.666666666686069"/>
    <x v="0"/>
    <x v="20"/>
    <n v="22.999999999883585"/>
    <s v="SI"/>
    <d v="1899-12-31T21:40:00"/>
    <n v="45.666666666569654"/>
    <d v="1899-12-30T00:42:00"/>
    <s v="SI"/>
    <n v="0.70000000001164153"/>
    <d v="1899-12-31T22:45:00"/>
    <n v="46.749999999941792"/>
    <x v="0"/>
    <d v="1899-12-30T16:00:00"/>
    <s v="NO"/>
    <s v="MAEU9195641"/>
    <s v="CTU FLEVOKUST BV"/>
    <n v="380"/>
    <e v="#N/A"/>
    <n v="35"/>
    <n v="70"/>
    <n v="3"/>
    <s v="WEEK"/>
    <s v="CTU FLEVOKUST BVWEEK"/>
    <n v="450"/>
    <n v="0"/>
    <n v="450"/>
    <m/>
  </r>
  <r>
    <s v="MOGENS MAERSK"/>
    <s v="Rotterdam"/>
    <d v="2024-11-25T18:20:00"/>
    <x v="109"/>
    <x v="3"/>
    <s v="MAERSK"/>
    <s v="MAEU9266787"/>
    <s v="SIMEI LELYSTAD"/>
    <d v="2024-11-26T17:00:00"/>
    <d v="2024-11-26T21:55:00"/>
    <x v="1611"/>
    <d v="2024-11-26T21:55:00"/>
    <x v="0"/>
    <s v="NO"/>
    <n v="0"/>
    <n v="48"/>
    <x v="10"/>
    <d v="2024-11-26T21:55:00"/>
    <d v="1899-12-30T22:40:00"/>
    <n v="22.666666666686069"/>
    <x v="0"/>
    <x v="22"/>
    <n v="4.9999999998835847"/>
    <s v="SI"/>
    <d v="1899-12-31T03:40:00"/>
    <n v="27.666666666569654"/>
    <d v="1899-12-30T00:00:00"/>
    <s v="SI"/>
    <n v="0"/>
    <d v="1899-12-31T03:35:00"/>
    <n v="27.583333333313931"/>
    <x v="0"/>
    <d v="1899-12-30T22:00:00"/>
    <s v="NIGHT"/>
    <s v="MAEU9266787"/>
    <s v="MSI"/>
    <n v="530"/>
    <e v="#N/A"/>
    <n v="50"/>
    <n v="0"/>
    <n v="2"/>
    <s v="NIGHT"/>
    <s v="MSINIGHT"/>
    <n v="530"/>
    <n v="25"/>
    <n v="555"/>
    <m/>
  </r>
  <r>
    <s v="MOGENS MAERSK"/>
    <s v="Rotterdam"/>
    <d v="2024-11-25T18:20:00"/>
    <x v="109"/>
    <x v="1"/>
    <s v="MAERSK"/>
    <s v="MRKU3798990"/>
    <s v="SIMEI LELYSTAD"/>
    <d v="2024-11-26T17:00:00"/>
    <d v="2024-11-26T20:00:00"/>
    <x v="1612"/>
    <d v="2024-11-26T20:10:00"/>
    <x v="0"/>
    <s v="NO"/>
    <n v="0"/>
    <n v="48"/>
    <x v="10"/>
    <d v="2024-11-26T20:00:00"/>
    <d v="1899-12-30T22:40:00"/>
    <n v="22.666666666686069"/>
    <x v="0"/>
    <x v="7"/>
    <n v="1.5"/>
    <s v="SI"/>
    <d v="1899-12-31T00:10:00"/>
    <n v="24.166666666686069"/>
    <d v="1899-12-30T01:30:00"/>
    <s v="NO"/>
    <n v="1.5"/>
    <d v="1899-12-31T01:50:00"/>
    <n v="25.833333333372138"/>
    <x v="0"/>
    <d v="1899-12-30T18:30:00"/>
    <s v="NO"/>
    <s v="MRKU3798990"/>
    <s v="LOGIX"/>
    <n v="530"/>
    <e v="#N/A"/>
    <n v="50"/>
    <n v="0"/>
    <n v="2"/>
    <s v="WEEK"/>
    <s v="LOGIXWEEK"/>
    <n v="530"/>
    <n v="25"/>
    <n v="555"/>
    <m/>
  </r>
  <r>
    <s v="MOGENS MAERSK"/>
    <s v="Rotterdam"/>
    <d v="2024-11-25T18:20:00"/>
    <x v="109"/>
    <x v="0"/>
    <s v="MAERSK"/>
    <s v="MRKU5170960"/>
    <s v="XPO TALLER LELYSTAD"/>
    <d v="2024-11-26T17:00:00"/>
    <d v="2024-11-27T18:00:00"/>
    <x v="1613"/>
    <d v="2024-11-27T18:24:00"/>
    <x v="1"/>
    <s v="NO"/>
    <n v="0"/>
    <n v="48"/>
    <x v="10"/>
    <d v="2024-11-27T18:00:00"/>
    <d v="1899-12-30T22:40:00"/>
    <n v="22.666666666686069"/>
    <x v="0"/>
    <x v="26"/>
    <n v="24.999999999941792"/>
    <s v="NO"/>
    <d v="1899-12-31T23:40:00"/>
    <n v="47.666666666627862"/>
    <d v="1899-12-30T00:00:00"/>
    <s v="SI"/>
    <n v="0"/>
    <d v="1900-01-01T00:04:00"/>
    <n v="48.066666666709352"/>
    <x v="1"/>
    <d v="1899-12-30T18:00:00"/>
    <s v="NO"/>
    <s v="MRKU5170960"/>
    <s v="CTU FLEVOKUST BV"/>
    <n v="380"/>
    <e v="#N/A"/>
    <n v="35"/>
    <n v="0"/>
    <n v="3"/>
    <s v="WEEK"/>
    <s v="CTU FLEVOKUST BVWEEK"/>
    <n v="380"/>
    <n v="0"/>
    <n v="380"/>
    <m/>
  </r>
  <r>
    <s v="MOGENS MAERSK"/>
    <s v="Rotterdam"/>
    <d v="2024-11-25T18:20:00"/>
    <x v="109"/>
    <x v="2"/>
    <s v="MAERSK"/>
    <s v="MRKU5213070"/>
    <s v="LELYSTAD"/>
    <d v="2024-11-26T17:00:00"/>
    <d v="2024-11-26T20:00:00"/>
    <x v="1614"/>
    <d v="2024-11-26T20:17:00"/>
    <x v="0"/>
    <s v="NO"/>
    <n v="1"/>
    <n v="48"/>
    <x v="10"/>
    <d v="2024-11-26T20:00:00"/>
    <d v="1899-12-30T22:40:00"/>
    <n v="22.666666666686069"/>
    <x v="0"/>
    <x v="6"/>
    <n v="3"/>
    <s v="SI"/>
    <d v="1899-12-31T01:40:00"/>
    <n v="25.666666666686069"/>
    <d v="1899-12-30T00:00:00"/>
    <s v="SI"/>
    <n v="0"/>
    <d v="1899-12-31T01:57:00"/>
    <n v="25.949999999895226"/>
    <x v="0"/>
    <d v="1899-12-30T20:00:00"/>
    <s v="NIGHT"/>
    <s v="MRKU5213070"/>
    <s v="OM TRANSPORT"/>
    <n v="475"/>
    <e v="#N/A"/>
    <n v="50"/>
    <n v="50"/>
    <n v="2"/>
    <s v="NIGHT"/>
    <s v="OM TRANSPORTNIGHT"/>
    <n v="525"/>
    <n v="25"/>
    <n v="550"/>
    <m/>
  </r>
  <r>
    <s v="MOGENS MAERSK"/>
    <s v="Rotterdam"/>
    <d v="2024-11-25T18:20:00"/>
    <x v="109"/>
    <x v="2"/>
    <s v="MAERSK"/>
    <s v="MRKU5745900"/>
    <s v="LELYSTAD"/>
    <d v="2024-11-26T17:00:00"/>
    <d v="2024-11-26T15:52:00"/>
    <x v="1605"/>
    <d v="2024-11-26T16:22:00"/>
    <x v="0"/>
    <s v="NO"/>
    <n v="0"/>
    <n v="48"/>
    <x v="10"/>
    <d v="2024-11-26T15:52:00"/>
    <d v="1899-12-30T22:40:00"/>
    <n v="22.666666666686069"/>
    <x v="0"/>
    <x v="1"/>
    <n v="0"/>
    <s v="SI"/>
    <d v="1899-12-30T22:40:00"/>
    <n v="22.666666666686069"/>
    <d v="1899-12-30T00:00:00"/>
    <s v="SI"/>
    <n v="0"/>
    <d v="1899-12-30T22:02:00"/>
    <n v="22.033333333209157"/>
    <x v="0"/>
    <d v="1899-12-30T17:00:00"/>
    <s v="NO"/>
    <s v="MRKU5745900"/>
    <s v="OM TRANSPORT"/>
    <n v="475"/>
    <n v="110"/>
    <n v="50"/>
    <n v="0"/>
    <n v="2"/>
    <s v="WEEK"/>
    <s v="OM TRANSPORTWEEK"/>
    <n v="585"/>
    <n v="25"/>
    <n v="610"/>
    <m/>
  </r>
  <r>
    <s v="MOGENS MAERSK"/>
    <s v="Rotterdam"/>
    <d v="2024-11-25T18:20:00"/>
    <x v="109"/>
    <x v="0"/>
    <s v="MAERSK"/>
    <s v="MRKU5801156"/>
    <s v="XPO TALLER LELYSTAD"/>
    <d v="2024-11-26T17:00:00"/>
    <d v="2024-11-28T07:00:00"/>
    <x v="1615"/>
    <d v="2024-11-28T07:35:00"/>
    <x v="1"/>
    <s v="NO"/>
    <n v="1"/>
    <n v="48"/>
    <x v="10"/>
    <d v="2024-11-28T07:00:00"/>
    <d v="1899-12-30T22:40:00"/>
    <n v="22.666666666686069"/>
    <x v="0"/>
    <x v="96"/>
    <n v="37.999999999883585"/>
    <s v="NO"/>
    <d v="1900-01-01T12:40:00"/>
    <n v="60.666666666569654"/>
    <d v="1899-12-30T00:00:00"/>
    <s v="SI"/>
    <n v="0"/>
    <d v="1900-01-01T13:15:00"/>
    <n v="61.249999999883585"/>
    <x v="1"/>
    <d v="1899-12-30T07:00:00"/>
    <s v="NO"/>
    <s v="MRKU5801156"/>
    <s v="CTU FLEVOKUST BV"/>
    <n v="380"/>
    <e v="#N/A"/>
    <n v="35"/>
    <n v="35"/>
    <n v="4"/>
    <s v="WEEK"/>
    <s v="CTU FLEVOKUST BVWEEK"/>
    <n v="415"/>
    <n v="0"/>
    <n v="415"/>
    <m/>
  </r>
  <r>
    <s v="MOGENS MAERSK"/>
    <s v="Rotterdam"/>
    <d v="2024-11-25T18:20:00"/>
    <x v="109"/>
    <x v="3"/>
    <s v="MAERSK"/>
    <s v="MRKU5828012"/>
    <s v="SIMEI LELYSTAD"/>
    <d v="2024-11-26T17:00:00"/>
    <d v="2024-11-27T17:05:00"/>
    <x v="1606"/>
    <d v="2024-11-27T17:15:00"/>
    <x v="0"/>
    <s v="NO"/>
    <n v="0"/>
    <n v="48"/>
    <x v="10"/>
    <d v="2024-11-27T17:05:00"/>
    <d v="1899-12-30T22:40:00"/>
    <n v="22.666666666686069"/>
    <x v="0"/>
    <x v="20"/>
    <n v="22.999999999883585"/>
    <s v="SI"/>
    <d v="1899-12-31T21:40:00"/>
    <n v="45.666666666569654"/>
    <d v="1899-12-30T01:05:00"/>
    <s v="NO"/>
    <n v="1.0833333333721384"/>
    <d v="1899-12-31T22:55:00"/>
    <n v="46.916666666627862"/>
    <x v="0"/>
    <d v="1899-12-30T16:00:00"/>
    <s v="NO"/>
    <s v="MRKU5828012"/>
    <s v="MSI"/>
    <n v="480"/>
    <e v="#N/A"/>
    <n v="50"/>
    <n v="0"/>
    <n v="3"/>
    <s v="WEEK"/>
    <s v="MSIWEEK"/>
    <n v="480"/>
    <n v="25"/>
    <n v="505"/>
    <m/>
  </r>
  <r>
    <s v="MOGENS MAERSK"/>
    <s v="Rotterdam"/>
    <d v="2024-11-25T18:20:00"/>
    <x v="109"/>
    <x v="1"/>
    <s v="MAERSK"/>
    <s v="MRKU5873011"/>
    <s v="SIMEI LELYSTAD"/>
    <d v="2024-11-26T17:00:00"/>
    <d v="2024-11-27T02:28:00"/>
    <x v="1616"/>
    <d v="2024-11-27T02:32:00"/>
    <x v="0"/>
    <s v="CLEANING"/>
    <n v="0"/>
    <n v="48"/>
    <x v="10"/>
    <d v="2024-11-27T02:28:00"/>
    <d v="1899-12-30T22:40:00"/>
    <n v="22.666666666686069"/>
    <x v="0"/>
    <x v="19"/>
    <n v="9"/>
    <s v="SI"/>
    <d v="1899-12-31T07:40:00"/>
    <n v="31.666666666686069"/>
    <d v="1899-12-30T00:28:00"/>
    <s v="SI"/>
    <n v="0.46666666661622003"/>
    <d v="1899-12-31T08:12:00"/>
    <n v="32.200000000011642"/>
    <x v="0"/>
    <d v="1899-12-30T02:00:00"/>
    <s v="NIGHT"/>
    <s v="MRKU5873011"/>
    <s v="LOGIX"/>
    <n v="530"/>
    <e v="#N/A"/>
    <n v="50"/>
    <n v="0"/>
    <n v="3"/>
    <s v="NIGHT"/>
    <s v="LOGIXNIGHT"/>
    <n v="530"/>
    <n v="25"/>
    <n v="555"/>
    <m/>
  </r>
  <r>
    <s v="MOGENS MAERSK"/>
    <s v="Rotterdam"/>
    <d v="2024-11-25T18:20:00"/>
    <x v="109"/>
    <x v="2"/>
    <s v="MAERSK"/>
    <s v="MRKU5937630"/>
    <s v="LELYSTAD"/>
    <d v="2024-11-26T17:00:00"/>
    <d v="2024-11-26T23:19:00"/>
    <x v="1609"/>
    <d v="2024-11-26T23:46:00"/>
    <x v="0"/>
    <s v="NO"/>
    <n v="0"/>
    <n v="48"/>
    <x v="10"/>
    <d v="2024-11-26T23:19:00"/>
    <d v="1899-12-30T22:40:00"/>
    <n v="22.666666666686069"/>
    <x v="0"/>
    <x v="29"/>
    <n v="7.9999999998835847"/>
    <s v="SI"/>
    <d v="1899-12-31T06:40:00"/>
    <n v="30.666666666569654"/>
    <d v="1899-12-30T00:00:00"/>
    <s v="SI"/>
    <n v="0"/>
    <d v="1899-12-31T05:26:00"/>
    <n v="29.43333333323244"/>
    <x v="0"/>
    <d v="1899-12-30T01:00:00"/>
    <s v="NIGHT"/>
    <s v="MRKU5937630"/>
    <s v="OM TRANSPORT"/>
    <n v="475"/>
    <n v="110"/>
    <n v="50"/>
    <n v="0"/>
    <n v="3"/>
    <s v="NIGHT"/>
    <s v="OM TRANSPORTNIGHT"/>
    <n v="585"/>
    <n v="25"/>
    <n v="610"/>
    <m/>
  </r>
  <r>
    <s v="MOGENS MAERSK"/>
    <s v="Rotterdam"/>
    <d v="2024-11-25T18:20:00"/>
    <x v="109"/>
    <x v="3"/>
    <s v="MAERSK"/>
    <s v="MRKU5963922"/>
    <s v="SIMEI LELYSTAD"/>
    <d v="2024-11-26T17:00:00"/>
    <d v="2024-11-26T20:00:00"/>
    <x v="1614"/>
    <d v="2024-11-26T20:10:00"/>
    <x v="0"/>
    <s v="NO"/>
    <n v="0"/>
    <n v="48"/>
    <x v="10"/>
    <d v="2024-11-26T20:00:00"/>
    <d v="1899-12-30T22:40:00"/>
    <n v="22.666666666686069"/>
    <x v="0"/>
    <x v="6"/>
    <n v="3"/>
    <s v="SI"/>
    <d v="1899-12-31T01:40:00"/>
    <n v="25.666666666686069"/>
    <d v="1899-12-30T00:00:00"/>
    <s v="SI"/>
    <n v="0"/>
    <d v="1899-12-31T01:50:00"/>
    <n v="25.833333333372138"/>
    <x v="0"/>
    <d v="1899-12-30T20:00:00"/>
    <s v="NIGHT"/>
    <s v="MRKU5963922"/>
    <s v="MSI"/>
    <n v="530"/>
    <e v="#N/A"/>
    <n v="50"/>
    <n v="0"/>
    <n v="2"/>
    <s v="NIGHT"/>
    <s v="MSINIGHT"/>
    <n v="530"/>
    <n v="25"/>
    <n v="555"/>
    <m/>
  </r>
  <r>
    <s v="MOGENS MAERSK"/>
    <s v="Rotterdam"/>
    <d v="2024-11-25T18:20:00"/>
    <x v="109"/>
    <x v="0"/>
    <s v="MAERSK"/>
    <s v="MRKU6322369"/>
    <s v="LELYSTAD"/>
    <d v="2024-11-26T17:00:00"/>
    <d v="2024-11-27T16:17:00"/>
    <x v="1617"/>
    <d v="2024-11-27T16:40:00"/>
    <x v="1"/>
    <s v="NO"/>
    <n v="0"/>
    <n v="48"/>
    <x v="10"/>
    <d v="2024-11-27T16:17:00"/>
    <d v="1899-12-30T22:40:00"/>
    <n v="22.666666666686069"/>
    <x v="0"/>
    <x v="67"/>
    <n v="23.499999999941792"/>
    <s v="SI"/>
    <d v="1899-12-31T22:10:00"/>
    <n v="46.166666666627862"/>
    <d v="1899-12-30T00:00:00"/>
    <s v="SI"/>
    <n v="0"/>
    <d v="1899-12-31T22:20:00"/>
    <n v="46.333333333313931"/>
    <x v="0"/>
    <d v="1899-12-30T16:30:00"/>
    <s v="NO"/>
    <s v="MRKU6322369"/>
    <s v="CTU FLEVOKUST BV"/>
    <n v="380"/>
    <e v="#N/A"/>
    <n v="35"/>
    <n v="0"/>
    <n v="3"/>
    <s v="WEEK"/>
    <s v="CTU FLEVOKUST BVWEEK"/>
    <n v="380"/>
    <n v="0"/>
    <n v="380"/>
    <m/>
  </r>
  <r>
    <s v="MOGENS MAERSK"/>
    <s v="Rotterdam"/>
    <d v="2024-11-25T18:20:00"/>
    <x v="109"/>
    <x v="2"/>
    <s v="MAERSK"/>
    <s v="MRKU6985422"/>
    <s v="LELYSTAD"/>
    <d v="2024-11-26T17:00:00"/>
    <d v="2024-11-27T07:58:00"/>
    <x v="1618"/>
    <d v="2024-11-27T08:30:00"/>
    <x v="0"/>
    <s v="CLEANING"/>
    <n v="0"/>
    <n v="48"/>
    <x v="10"/>
    <d v="2024-11-27T07:58:00"/>
    <d v="1899-12-30T22:40:00"/>
    <n v="22.666666666686069"/>
    <x v="0"/>
    <x v="16"/>
    <n v="15.999999999941792"/>
    <s v="SI"/>
    <d v="1899-12-31T14:40:00"/>
    <n v="38.666666666627862"/>
    <d v="1899-12-30T00:00:00"/>
    <s v="SI"/>
    <n v="0"/>
    <d v="1899-12-31T14:10:00"/>
    <n v="38.166666666569654"/>
    <x v="0"/>
    <d v="1899-12-30T09:00:00"/>
    <s v="NO"/>
    <s v="MRKU6985422"/>
    <s v="OM TRANSPORT"/>
    <n v="475"/>
    <n v="110"/>
    <n v="50"/>
    <n v="0"/>
    <n v="3"/>
    <s v="WEEK"/>
    <s v="OM TRANSPORTWEEK"/>
    <n v="585"/>
    <n v="25"/>
    <n v="610"/>
    <m/>
  </r>
  <r>
    <s v="MOGENS MAERSK"/>
    <s v="Rotterdam"/>
    <d v="2024-11-25T18:20:00"/>
    <x v="109"/>
    <x v="2"/>
    <s v="MAERSK"/>
    <s v="MRKU8460731"/>
    <s v="LELYSTAD"/>
    <d v="2024-11-26T17:00:00"/>
    <d v="2024-11-26T18:52:00"/>
    <x v="1619"/>
    <d v="2024-11-26T21:00:00"/>
    <x v="0"/>
    <s v="NO"/>
    <n v="0"/>
    <n v="48"/>
    <x v="10"/>
    <d v="2024-11-26T18:52:00"/>
    <d v="1899-12-30T22:40:00"/>
    <n v="22.666666666686069"/>
    <x v="0"/>
    <x v="3"/>
    <n v="1.9999999998835847"/>
    <s v="SI"/>
    <d v="1899-12-31T00:40:00"/>
    <n v="24.666666666569654"/>
    <d v="1899-12-30T00:00:00"/>
    <s v="SI"/>
    <n v="0"/>
    <d v="1899-12-31T02:40:00"/>
    <n v="26.666666666627862"/>
    <x v="0"/>
    <d v="1899-12-30T19:00:00"/>
    <s v="NO"/>
    <s v="MRKU8460731"/>
    <s v="OM TRANSPORT"/>
    <n v="475"/>
    <n v="110"/>
    <n v="50"/>
    <n v="0"/>
    <n v="2"/>
    <s v="WEEK"/>
    <s v="OM TRANSPORTWEEK"/>
    <n v="585"/>
    <n v="25"/>
    <n v="610"/>
    <m/>
  </r>
  <r>
    <s v="MOGENS MAERSK"/>
    <s v="Rotterdam"/>
    <d v="2024-11-25T18:20:00"/>
    <x v="109"/>
    <x v="2"/>
    <s v="MAERSK"/>
    <s v="MRKU8656730"/>
    <s v="LELYSTAD"/>
    <d v="2024-11-26T17:00:00"/>
    <d v="2024-11-27T01:52:00"/>
    <x v="1620"/>
    <d v="2024-11-27T02:14:00"/>
    <x v="0"/>
    <s v="NO"/>
    <n v="0"/>
    <n v="48"/>
    <x v="10"/>
    <d v="2024-11-27T01:52:00"/>
    <d v="1899-12-30T22:40:00"/>
    <n v="22.666666666686069"/>
    <x v="0"/>
    <x v="23"/>
    <n v="12"/>
    <s v="SI"/>
    <d v="1899-12-31T10:40:00"/>
    <n v="34.666666666686069"/>
    <d v="1899-12-30T00:00:00"/>
    <s v="SI"/>
    <n v="0"/>
    <d v="1899-12-31T07:54:00"/>
    <n v="31.899999999906868"/>
    <x v="0"/>
    <d v="1899-12-30T05:00:00"/>
    <s v="NO"/>
    <s v="MRKU8656730"/>
    <s v="OM TRANSPORT"/>
    <n v="475"/>
    <n v="110"/>
    <n v="50"/>
    <n v="0"/>
    <n v="3"/>
    <s v="WEEK"/>
    <s v="OM TRANSPORTWEEK"/>
    <n v="585"/>
    <n v="25"/>
    <n v="610"/>
    <m/>
  </r>
  <r>
    <s v="MOGENS MAERSK"/>
    <s v="Rotterdam"/>
    <d v="2024-11-25T18:20:00"/>
    <x v="109"/>
    <x v="0"/>
    <s v="MAERSK"/>
    <s v="MRKU8900445"/>
    <s v="LELYSTAD"/>
    <d v="2024-11-26T17:00:00"/>
    <d v="2024-11-28T00:43:00"/>
    <x v="1621"/>
    <d v="2024-11-28T03:15:00"/>
    <x v="1"/>
    <s v="CLEANING"/>
    <n v="0"/>
    <n v="48"/>
    <x v="10"/>
    <d v="2024-11-28T00:43:00"/>
    <d v="1899-12-30T22:40:00"/>
    <n v="22.666666666686069"/>
    <x v="0"/>
    <x v="33"/>
    <n v="31.999999999883585"/>
    <s v="NO"/>
    <d v="1900-01-01T06:40:00"/>
    <n v="54.666666666569654"/>
    <d v="1899-12-30T00:00:00"/>
    <s v="SI"/>
    <n v="0"/>
    <d v="1900-01-01T08:55:00"/>
    <n v="56.916666666569654"/>
    <x v="1"/>
    <d v="1899-12-30T01:00:00"/>
    <s v="NIGHT"/>
    <s v="MRKU8900445"/>
    <s v="CTU FLEVOKUST BV"/>
    <n v="380"/>
    <n v="100"/>
    <n v="35"/>
    <n v="0"/>
    <n v="4"/>
    <s v="NIGHT"/>
    <s v="CTU FLEVOKUST BVNIGHT"/>
    <n v="480"/>
    <n v="0"/>
    <n v="480"/>
    <m/>
  </r>
  <r>
    <s v="MOGENS MAERSK"/>
    <s v="Rotterdam"/>
    <d v="2024-11-25T18:20:00"/>
    <x v="109"/>
    <x v="2"/>
    <s v="MAERSK"/>
    <s v="MRKU9927271"/>
    <s v="SIMEI LELYSTAD"/>
    <d v="2024-11-26T17:00:00"/>
    <d v="2024-11-27T11:55:00"/>
    <x v="1598"/>
    <d v="2024-11-27T12:10:00"/>
    <x v="0"/>
    <s v="CLEANING"/>
    <n v="0"/>
    <n v="48"/>
    <x v="10"/>
    <d v="2024-11-27T11:55:00"/>
    <d v="1899-12-30T22:40:00"/>
    <n v="22.666666666686069"/>
    <x v="0"/>
    <x v="52"/>
    <n v="18.999999999941792"/>
    <s v="SI"/>
    <d v="1899-12-31T17:40:00"/>
    <n v="41.666666666627862"/>
    <d v="1899-12-30T00:00:00"/>
    <s v="SI"/>
    <n v="0"/>
    <d v="1899-12-31T17:50:00"/>
    <n v="41.833333333313931"/>
    <x v="0"/>
    <d v="1899-12-30T12:00:00"/>
    <s v="NO"/>
    <s v="MRKU9927271"/>
    <s v="OM TRANSPORT"/>
    <n v="475"/>
    <e v="#N/A"/>
    <n v="50"/>
    <n v="0"/>
    <n v="3"/>
    <s v="WEEK"/>
    <s v="OM TRANSPORTWEEK"/>
    <n v="475"/>
    <n v="25"/>
    <n v="500"/>
    <m/>
  </r>
  <r>
    <s v="MOGENS MAERSK"/>
    <s v="Rotterdam"/>
    <d v="2024-11-25T18:20:00"/>
    <x v="109"/>
    <x v="0"/>
    <s v="MAERSK"/>
    <s v="MRSU3620850"/>
    <s v="SIMEI LELYSTAD"/>
    <d v="2024-11-26T17:00:00"/>
    <d v="2024-11-27T05:57:00"/>
    <x v="1622"/>
    <d v="2024-11-27T06:10:00"/>
    <x v="1"/>
    <s v="CLEANING"/>
    <n v="0"/>
    <n v="48"/>
    <x v="10"/>
    <d v="2024-11-27T05:57:00"/>
    <d v="1899-12-30T22:40:00"/>
    <n v="22.666666666686069"/>
    <x v="0"/>
    <x v="13"/>
    <n v="12.999999999941792"/>
    <s v="SI"/>
    <d v="1899-12-31T11:40:00"/>
    <n v="35.666666666627862"/>
    <d v="1899-12-30T00:00:00"/>
    <s v="SI"/>
    <n v="0"/>
    <d v="1899-12-31T11:50:00"/>
    <n v="35.833333333313931"/>
    <x v="0"/>
    <d v="1899-12-30T06:00:00"/>
    <s v="NO"/>
    <s v="MRSU3620850"/>
    <s v="CTU FLEVOKUST BV"/>
    <n v="380"/>
    <n v="100"/>
    <n v="35"/>
    <n v="0"/>
    <n v="3"/>
    <s v="WEEK"/>
    <s v="CTU FLEVOKUST BVWEEK"/>
    <n v="480"/>
    <n v="0"/>
    <n v="480"/>
    <m/>
  </r>
  <r>
    <s v="MOGENS MAERSK"/>
    <s v="Rotterdam"/>
    <d v="2024-11-25T18:20:00"/>
    <x v="109"/>
    <x v="0"/>
    <s v="MAERSK"/>
    <s v="MRSU4347490"/>
    <s v="SIMEI LELYSTAD"/>
    <d v="2024-11-26T17:00:00"/>
    <d v="2024-11-29T06:05:00"/>
    <x v="1623"/>
    <d v="2024-11-29T06:15:00"/>
    <x v="1"/>
    <s v="NO"/>
    <n v="0"/>
    <n v="48"/>
    <x v="10"/>
    <d v="2024-11-29T06:05:00"/>
    <d v="1899-12-30T22:40:00"/>
    <n v="22.666666666686069"/>
    <x v="0"/>
    <x v="104"/>
    <n v="60.999999999941792"/>
    <s v="NO"/>
    <d v="1900-01-02T11:40:00"/>
    <n v="83.666666666627862"/>
    <d v="1899-12-30T00:05:00"/>
    <s v="SI"/>
    <n v="8.3333333255723119E-2"/>
    <d v="1900-01-02T11:55:00"/>
    <n v="83.916666666569654"/>
    <x v="1"/>
    <d v="1899-12-30T06:00:00"/>
    <s v="NO"/>
    <s v="MRSU4347490"/>
    <s v="CTU FLEVOKUST BV"/>
    <n v="380"/>
    <e v="#N/A"/>
    <n v="35"/>
    <n v="0"/>
    <n v="5"/>
    <s v="WEEK"/>
    <s v="CTU FLEVOKUST BVWEEK"/>
    <n v="380"/>
    <n v="0"/>
    <n v="380"/>
    <m/>
  </r>
  <r>
    <s v="MOGENS MAERSK"/>
    <s v="Rotterdam"/>
    <d v="2024-11-25T18:20:00"/>
    <x v="109"/>
    <x v="0"/>
    <s v="MAERSK"/>
    <s v="MRSU4370550"/>
    <s v="SIMEI LELYSTAD"/>
    <d v="2024-11-26T17:00:00"/>
    <d v="2024-11-28T09:33:00"/>
    <x v="1624"/>
    <d v="2024-11-28T09:50:00"/>
    <x v="1"/>
    <s v="NO"/>
    <n v="0"/>
    <n v="48"/>
    <x v="10"/>
    <d v="2024-11-28T09:33:00"/>
    <d v="1899-12-30T22:40:00"/>
    <n v="22.666666666686069"/>
    <x v="0"/>
    <x v="32"/>
    <n v="39.999999999941792"/>
    <s v="NO"/>
    <d v="1900-01-01T14:40:00"/>
    <n v="62.666666666627862"/>
    <d v="1899-12-30T00:33:00"/>
    <s v="SI"/>
    <n v="0.55000000004656613"/>
    <d v="1900-01-01T15:30:00"/>
    <n v="63.499999999883585"/>
    <x v="1"/>
    <d v="1899-12-30T09:00:00"/>
    <s v="NO"/>
    <s v="MRSU4370550"/>
    <s v="CTU FLEVOKUST BV"/>
    <n v="380"/>
    <e v="#N/A"/>
    <n v="35"/>
    <n v="0"/>
    <n v="4"/>
    <s v="WEEK"/>
    <s v="CTU FLEVOKUST BVWEEK"/>
    <n v="380"/>
    <n v="0"/>
    <n v="380"/>
    <m/>
  </r>
  <r>
    <s v="MOGENS MAERSK"/>
    <s v="Rotterdam"/>
    <d v="2024-11-25T18:20:00"/>
    <x v="109"/>
    <x v="0"/>
    <s v="MAERSK"/>
    <s v="MRSU4522756"/>
    <s v="SIMEI LELYSTAD"/>
    <d v="2024-11-26T17:00:00"/>
    <d v="2024-11-28T22:05:00"/>
    <x v="1625"/>
    <d v="2024-11-28T22:10:00"/>
    <x v="1"/>
    <s v="NO"/>
    <n v="0"/>
    <n v="48"/>
    <x v="10"/>
    <d v="2024-11-28T22:05:00"/>
    <d v="1899-12-30T22:40:00"/>
    <n v="22.666666666686069"/>
    <x v="0"/>
    <x v="60"/>
    <n v="52.999999999883585"/>
    <s v="NO"/>
    <d v="1900-01-02T03:40:00"/>
    <n v="75.666666666569654"/>
    <d v="1899-12-30T00:05:00"/>
    <s v="SI"/>
    <n v="8.3333333430346102E-2"/>
    <d v="1900-01-02T03:50:00"/>
    <n v="75.833333333255723"/>
    <x v="1"/>
    <d v="1899-12-30T22:00:00"/>
    <s v="NIGHT"/>
    <s v="MRSU4522756"/>
    <s v="CTU FLEVOKUST BV"/>
    <n v="380"/>
    <e v="#N/A"/>
    <n v="35"/>
    <n v="0"/>
    <n v="4"/>
    <s v="NIGHT"/>
    <s v="CTU FLEVOKUST BVNIGHT"/>
    <n v="380"/>
    <n v="0"/>
    <n v="380"/>
    <m/>
  </r>
  <r>
    <s v="MOGENS MAERSK"/>
    <s v="Rotterdam"/>
    <d v="2024-11-25T18:20:00"/>
    <x v="109"/>
    <x v="0"/>
    <s v="MAERSK"/>
    <s v="MRSU4736640"/>
    <s v="SIMEI LELYSTAD"/>
    <d v="2024-11-26T17:00:00"/>
    <d v="2024-11-28T11:45:00"/>
    <x v="1626"/>
    <d v="2024-11-28T12:05:00"/>
    <x v="1"/>
    <s v="NO"/>
    <n v="0"/>
    <n v="48"/>
    <x v="10"/>
    <d v="2024-11-28T11:45:00"/>
    <d v="1899-12-30T22:40:00"/>
    <n v="22.666666666686069"/>
    <x v="0"/>
    <x v="120"/>
    <n v="42.999999999941792"/>
    <s v="NO"/>
    <d v="1900-01-01T17:40:00"/>
    <n v="65.666666666627862"/>
    <d v="1899-12-30T00:00:00"/>
    <s v="SI"/>
    <n v="0"/>
    <d v="1900-01-01T17:45:00"/>
    <n v="65.749999999883585"/>
    <x v="1"/>
    <d v="1899-12-30T12:00:00"/>
    <s v="NO"/>
    <s v="MRSU4736640"/>
    <s v="CTU FLEVOKUST BV"/>
    <n v="380"/>
    <e v="#N/A"/>
    <n v="35"/>
    <n v="0"/>
    <n v="4"/>
    <s v="WEEK"/>
    <s v="CTU FLEVOKUST BVWEEK"/>
    <n v="380"/>
    <n v="0"/>
    <n v="380"/>
    <m/>
  </r>
  <r>
    <s v="MOGENS MAERSK"/>
    <s v="Rotterdam"/>
    <d v="2024-11-25T18:20:00"/>
    <x v="109"/>
    <x v="0"/>
    <s v="MAERSK"/>
    <s v="MRSU6186877"/>
    <s v="LELYSTAD"/>
    <d v="2024-11-26T17:00:00"/>
    <d v="2024-11-28T13:49:00"/>
    <x v="1627"/>
    <d v="2024-11-28T14:30:00"/>
    <x v="1"/>
    <s v="NO"/>
    <n v="0"/>
    <n v="48"/>
    <x v="10"/>
    <d v="2024-11-28T13:49:00"/>
    <d v="1899-12-30T22:40:00"/>
    <n v="22.666666666686069"/>
    <x v="0"/>
    <x v="82"/>
    <n v="45"/>
    <s v="NO"/>
    <d v="1900-01-01T19:40:00"/>
    <n v="67.666666666686069"/>
    <d v="1899-12-30T00:00:00"/>
    <s v="SI"/>
    <n v="0"/>
    <d v="1900-01-01T20:10:00"/>
    <n v="68.166666666569654"/>
    <x v="1"/>
    <d v="1899-12-30T14:00:00"/>
    <s v="NO"/>
    <s v="MRSU6186877"/>
    <s v="CTU FLEVOKUST BV"/>
    <n v="380"/>
    <e v="#N/A"/>
    <n v="35"/>
    <n v="0"/>
    <n v="4"/>
    <s v="WEEK"/>
    <s v="CTU FLEVOKUST BVWEEK"/>
    <n v="380"/>
    <n v="0"/>
    <n v="380"/>
    <m/>
  </r>
  <r>
    <s v="MOGENS MAERSK"/>
    <s v="Rotterdam"/>
    <d v="2024-11-25T18:20:00"/>
    <x v="109"/>
    <x v="0"/>
    <s v="MAERSK"/>
    <s v="MRSU6453335"/>
    <s v="LELYSTAD"/>
    <d v="2024-11-26T17:00:00"/>
    <d v="2024-11-27T13:35:00"/>
    <x v="1628"/>
    <d v="2024-11-27T13:35:00"/>
    <x v="1"/>
    <s v="NO"/>
    <n v="0"/>
    <n v="48"/>
    <x v="10"/>
    <d v="2024-11-27T13:35:00"/>
    <d v="1899-12-30T22:40:00"/>
    <n v="22.666666666686069"/>
    <x v="0"/>
    <x v="28"/>
    <n v="21"/>
    <s v="SI"/>
    <d v="1899-12-31T19:40:00"/>
    <n v="43.666666666686069"/>
    <d v="1899-12-30T00:00:00"/>
    <s v="SI"/>
    <n v="0"/>
    <d v="1899-12-31T19:15:00"/>
    <n v="43.249999999883585"/>
    <x v="0"/>
    <d v="1899-12-30T14:00:00"/>
    <s v="NO"/>
    <s v="MRSU6453335"/>
    <s v="CTU FLEVOKUST BV"/>
    <n v="380"/>
    <e v="#N/A"/>
    <n v="35"/>
    <n v="0"/>
    <n v="3"/>
    <s v="WEEK"/>
    <s v="CTU FLEVOKUST BVWEEK"/>
    <n v="380"/>
    <n v="0"/>
    <n v="380"/>
    <m/>
  </r>
  <r>
    <s v="MOGENS MAERSK"/>
    <s v="Rotterdam"/>
    <d v="2024-11-25T18:20:00"/>
    <x v="109"/>
    <x v="4"/>
    <s v="MAERSK"/>
    <s v="MSKU1478807"/>
    <s v="SIMEI LELYSTAD"/>
    <d v="2024-11-26T17:00:00"/>
    <d v="2024-11-27T08:00:00"/>
    <x v="1629"/>
    <d v="2024-11-27T08:10:00"/>
    <x v="0"/>
    <s v="NO"/>
    <n v="0"/>
    <n v="48"/>
    <x v="10"/>
    <d v="2024-11-27T08:00:00"/>
    <d v="1899-12-30T22:40:00"/>
    <n v="22.666666666686069"/>
    <x v="0"/>
    <x v="31"/>
    <n v="15"/>
    <s v="SI"/>
    <d v="1899-12-31T13:40:00"/>
    <n v="37.666666666686069"/>
    <d v="1899-12-30T00:00:00"/>
    <s v="SI"/>
    <n v="0"/>
    <d v="1899-12-31T13:50:00"/>
    <n v="37.833333333372138"/>
    <x v="0"/>
    <d v="1899-12-30T08:00:00"/>
    <s v="NO"/>
    <s v="MSKU1478807"/>
    <s v="AZOIA LOGISTICS"/>
    <n v="550"/>
    <e v="#N/A"/>
    <n v="45"/>
    <n v="0"/>
    <n v="3"/>
    <s v="WEEK"/>
    <s v="AZOIA LOGISTICSWEEK"/>
    <n v="550"/>
    <n v="25"/>
    <n v="675"/>
    <n v="100"/>
  </r>
  <r>
    <s v="MOGENS MAERSK"/>
    <s v="Rotterdam"/>
    <d v="2024-11-25T18:20:00"/>
    <x v="109"/>
    <x v="0"/>
    <s v="MAERSK"/>
    <s v="MSKU4620854"/>
    <s v="XPO TALLER LELYSTAD"/>
    <d v="2024-11-26T17:00:00"/>
    <d v="2024-11-28T12:44:00"/>
    <x v="1630"/>
    <d v="2024-11-28T13:15:00"/>
    <x v="0"/>
    <s v="NO"/>
    <n v="0"/>
    <n v="48"/>
    <x v="10"/>
    <d v="2024-11-28T12:44:00"/>
    <d v="1899-12-30T22:40:00"/>
    <n v="22.666666666686069"/>
    <x v="0"/>
    <x v="106"/>
    <n v="43.999999999883585"/>
    <s v="NO"/>
    <d v="1900-01-01T18:40:00"/>
    <n v="66.666666666569654"/>
    <d v="1899-12-30T00:00:00"/>
    <s v="SI"/>
    <n v="0"/>
    <d v="1900-01-01T18:55:00"/>
    <n v="66.916666666686069"/>
    <x v="1"/>
    <d v="1899-12-30T13:00:00"/>
    <s v="NO"/>
    <s v="MSKU4620854"/>
    <s v="CTU FLEVOKUST BV"/>
    <n v="520"/>
    <e v="#N/A"/>
    <n v="35"/>
    <n v="0"/>
    <n v="4"/>
    <s v="WEEK"/>
    <s v="CTU FLEVOKUST BVWEEK"/>
    <n v="520"/>
    <n v="0"/>
    <n v="520"/>
    <m/>
  </r>
  <r>
    <s v="MOGENS MAERSK"/>
    <s v="Rotterdam"/>
    <d v="2024-11-25T18:20:00"/>
    <x v="109"/>
    <x v="3"/>
    <s v="MAERSK"/>
    <s v="MSKU4669392"/>
    <s v="XPO TALLER LELYSTAD"/>
    <d v="2024-11-26T17:00:00"/>
    <d v="2024-11-27T07:50:00"/>
    <x v="1618"/>
    <d v="2024-11-27T07:50:00"/>
    <x v="0"/>
    <s v="NO"/>
    <n v="0"/>
    <n v="48"/>
    <x v="10"/>
    <d v="2024-11-27T07:50:00"/>
    <d v="1899-12-30T22:40:00"/>
    <n v="22.666666666686069"/>
    <x v="0"/>
    <x v="16"/>
    <n v="15.999999999941792"/>
    <s v="SI"/>
    <d v="1899-12-31T14:40:00"/>
    <n v="38.666666666627862"/>
    <d v="1899-12-30T00:00:00"/>
    <s v="SI"/>
    <n v="0"/>
    <d v="1899-12-31T13:30:00"/>
    <n v="37.5"/>
    <x v="0"/>
    <d v="1899-12-30T09:00:00"/>
    <s v="NO"/>
    <s v="MSKU4669392"/>
    <s v="MSI"/>
    <n v="480"/>
    <e v="#N/A"/>
    <n v="50"/>
    <n v="0"/>
    <n v="3"/>
    <s v="WEEK"/>
    <s v="MSIWEEK"/>
    <n v="480"/>
    <n v="25"/>
    <n v="505"/>
    <m/>
  </r>
  <r>
    <s v="MOGENS MAERSK"/>
    <s v="Rotterdam"/>
    <d v="2024-11-25T18:20:00"/>
    <x v="109"/>
    <x v="0"/>
    <s v="MAERSK"/>
    <s v="MSKU4676811"/>
    <s v="XPO TALLER LELYSTAD"/>
    <d v="2024-11-26T17:00:00"/>
    <d v="2024-11-28T15:10:00"/>
    <x v="1603"/>
    <d v="2024-11-28T15:10:00"/>
    <x v="1"/>
    <s v="NO"/>
    <n v="0"/>
    <n v="48"/>
    <x v="10"/>
    <d v="2024-11-28T15:10:00"/>
    <d v="1899-12-30T22:40:00"/>
    <n v="22.666666666686069"/>
    <x v="0"/>
    <x v="130"/>
    <n v="45.999999999941792"/>
    <s v="NO"/>
    <d v="1900-01-01T20:40:00"/>
    <n v="68.666666666627862"/>
    <d v="1899-12-30T00:10:00"/>
    <s v="SI"/>
    <n v="0.16666666668606922"/>
    <d v="1900-01-01T20:50:00"/>
    <n v="68.833333333313931"/>
    <x v="1"/>
    <d v="1899-12-30T15:00:00"/>
    <s v="NO"/>
    <s v="MSKU4676811"/>
    <s v="CTU FLEVOKUST BV"/>
    <n v="380"/>
    <e v="#N/A"/>
    <n v="35"/>
    <n v="0"/>
    <n v="4"/>
    <s v="WEEK"/>
    <s v="CTU FLEVOKUST BVWEEK"/>
    <n v="380"/>
    <n v="0"/>
    <n v="380"/>
    <m/>
  </r>
  <r>
    <s v="MOGENS MAERSK"/>
    <s v="Rotterdam"/>
    <d v="2024-11-25T18:20:00"/>
    <x v="109"/>
    <x v="4"/>
    <s v="MAERSK"/>
    <s v="MSKU4693402"/>
    <s v="SIMEI LELYSTAD"/>
    <d v="2024-11-26T17:00:00"/>
    <d v="2024-11-26T20:20:00"/>
    <x v="1612"/>
    <d v="2024-11-26T20:50:00"/>
    <x v="0"/>
    <s v="NO"/>
    <n v="0"/>
    <n v="48"/>
    <x v="10"/>
    <d v="2024-11-26T20:20:00"/>
    <d v="1899-12-30T22:40:00"/>
    <n v="22.666666666686069"/>
    <x v="0"/>
    <x v="7"/>
    <n v="1.5"/>
    <s v="SI"/>
    <d v="1899-12-31T00:10:00"/>
    <n v="24.166666666686069"/>
    <d v="1899-12-30T01:50:00"/>
    <s v="NO"/>
    <n v="1.8333333331975155"/>
    <d v="1899-12-31T02:30:00"/>
    <n v="26.499999999941792"/>
    <x v="0"/>
    <d v="1899-12-30T18:30:00"/>
    <s v="NO"/>
    <s v="MSKU4693402"/>
    <s v="AZOIA LOGISTICS"/>
    <n v="550"/>
    <e v="#N/A"/>
    <n v="45"/>
    <n v="0"/>
    <n v="2"/>
    <s v="WEEK"/>
    <s v="AZOIA LOGISTICSWEEK"/>
    <n v="550"/>
    <n v="25"/>
    <n v="575"/>
    <m/>
  </r>
  <r>
    <s v="MOGENS MAERSK"/>
    <s v="Rotterdam"/>
    <d v="2024-11-25T18:20:00"/>
    <x v="109"/>
    <x v="2"/>
    <s v="MAERSK"/>
    <s v="MSKU4722624"/>
    <s v="LELYSTAD"/>
    <d v="2024-11-26T17:00:00"/>
    <d v="2024-11-27T04:31:00"/>
    <x v="1620"/>
    <d v="2024-11-27T05:00:00"/>
    <x v="0"/>
    <s v="NO"/>
    <n v="0"/>
    <n v="48"/>
    <x v="10"/>
    <d v="2024-11-27T04:31:00"/>
    <d v="1899-12-30T22:40:00"/>
    <n v="22.666666666686069"/>
    <x v="0"/>
    <x v="23"/>
    <n v="12"/>
    <s v="SI"/>
    <d v="1899-12-31T10:40:00"/>
    <n v="34.666666666686069"/>
    <d v="1899-12-30T00:00:00"/>
    <s v="SI"/>
    <n v="0"/>
    <d v="1899-12-31T10:40:00"/>
    <n v="34.666666666686069"/>
    <x v="0"/>
    <d v="1899-12-30T05:00:00"/>
    <s v="NO"/>
    <s v="MSKU4722624"/>
    <s v="OM TRANSPORT"/>
    <n v="475"/>
    <e v="#N/A"/>
    <n v="50"/>
    <n v="0"/>
    <n v="3"/>
    <s v="WEEK"/>
    <s v="OM TRANSPORTWEEK"/>
    <n v="475"/>
    <n v="25"/>
    <n v="500"/>
    <m/>
  </r>
  <r>
    <s v="MOGENS MAERSK"/>
    <s v="Rotterdam"/>
    <d v="2024-11-25T18:20:00"/>
    <x v="109"/>
    <x v="3"/>
    <s v="MAERSK"/>
    <s v="MSKU4739817"/>
    <s v="SIMEI LELYSTAD"/>
    <d v="2024-11-26T17:00:00"/>
    <d v="2024-11-27T08:00:00"/>
    <x v="1629"/>
    <d v="2024-11-27T08:10:00"/>
    <x v="0"/>
    <s v="NO"/>
    <n v="1"/>
    <n v="48"/>
    <x v="10"/>
    <d v="2024-11-27T08:00:00"/>
    <d v="1899-12-30T22:40:00"/>
    <n v="22.666666666686069"/>
    <x v="0"/>
    <x v="31"/>
    <n v="15"/>
    <s v="SI"/>
    <d v="1899-12-31T13:40:00"/>
    <n v="37.666666666686069"/>
    <d v="1899-12-30T00:00:00"/>
    <s v="SI"/>
    <n v="0"/>
    <d v="1899-12-31T13:50:00"/>
    <n v="37.833333333372138"/>
    <x v="0"/>
    <d v="1899-12-30T08:00:00"/>
    <s v="NO"/>
    <s v="MSKU4739817"/>
    <s v="MSI"/>
    <n v="480"/>
    <e v="#N/A"/>
    <n v="50"/>
    <n v="50"/>
    <n v="3"/>
    <s v="WEEK"/>
    <s v="MSIWEEK"/>
    <n v="530"/>
    <n v="25"/>
    <n v="555"/>
    <m/>
  </r>
  <r>
    <s v="MOGENS MAERSK"/>
    <s v="Rotterdam"/>
    <d v="2024-11-25T18:20:00"/>
    <x v="109"/>
    <x v="3"/>
    <s v="MAERSK"/>
    <s v="MSKU4745569"/>
    <s v="SIMEI LELYSTAD"/>
    <d v="2024-11-26T17:00:00"/>
    <d v="2024-11-27T04:07:00"/>
    <x v="1631"/>
    <d v="2024-11-27T04:15:00"/>
    <x v="0"/>
    <s v="NO"/>
    <n v="0"/>
    <n v="48"/>
    <x v="10"/>
    <d v="2024-11-27T04:07:00"/>
    <d v="1899-12-30T22:40:00"/>
    <n v="22.666666666686069"/>
    <x v="0"/>
    <x v="17"/>
    <n v="10.999999999883585"/>
    <s v="SI"/>
    <d v="1899-12-31T09:40:00"/>
    <n v="33.666666666569654"/>
    <d v="1899-12-30T00:07:00"/>
    <s v="SI"/>
    <n v="0.11666666669771075"/>
    <d v="1899-12-31T09:55:00"/>
    <n v="33.916666666686069"/>
    <x v="0"/>
    <d v="1899-12-30T04:00:00"/>
    <s v="NIGHT"/>
    <s v="MSKU4745569"/>
    <s v="MSI"/>
    <n v="530"/>
    <e v="#N/A"/>
    <n v="50"/>
    <n v="0"/>
    <n v="3"/>
    <s v="NIGHT"/>
    <s v="MSINIGHT"/>
    <n v="530"/>
    <n v="25"/>
    <n v="555"/>
    <m/>
  </r>
  <r>
    <s v="MOGENS MAERSK"/>
    <s v="Rotterdam"/>
    <d v="2024-11-25T18:20:00"/>
    <x v="109"/>
    <x v="3"/>
    <s v="MAERSK"/>
    <s v="MSKU4773489"/>
    <s v="SIMEI LELYSTAD"/>
    <d v="2024-11-26T17:00:00"/>
    <d v="2024-11-26T18:55:00"/>
    <x v="1614"/>
    <d v="2024-11-26T18:55:00"/>
    <x v="0"/>
    <s v="NO"/>
    <n v="1"/>
    <n v="48"/>
    <x v="10"/>
    <d v="2024-11-26T18:55:00"/>
    <d v="1899-12-30T22:40:00"/>
    <n v="22.666666666686069"/>
    <x v="0"/>
    <x v="6"/>
    <n v="3"/>
    <s v="SI"/>
    <d v="1899-12-31T01:40:00"/>
    <n v="25.666666666686069"/>
    <d v="1899-12-30T00:00:00"/>
    <s v="SI"/>
    <n v="0"/>
    <d v="1899-12-31T00:35:00"/>
    <n v="24.583333333313931"/>
    <x v="0"/>
    <d v="1899-12-30T20:00:00"/>
    <s v="NIGHT"/>
    <s v="MSKU4773489"/>
    <s v="MSI"/>
    <n v="530"/>
    <e v="#N/A"/>
    <n v="50"/>
    <n v="50"/>
    <n v="2"/>
    <s v="NIGHT"/>
    <s v="MSINIGHT"/>
    <n v="580"/>
    <n v="25"/>
    <n v="605"/>
    <m/>
  </r>
  <r>
    <s v="MOGENS MAERSK"/>
    <s v="Rotterdam"/>
    <d v="2024-11-25T18:20:00"/>
    <x v="109"/>
    <x v="0"/>
    <s v="MAERSK"/>
    <s v="MSKU4779532"/>
    <s v="XPO TALLER LELYSTAD"/>
    <d v="2024-11-26T17:00:00"/>
    <d v="2024-11-28T11:07:00"/>
    <x v="1632"/>
    <d v="2024-11-28T11:45:00"/>
    <x v="0"/>
    <s v="NO"/>
    <n v="0"/>
    <n v="48"/>
    <x v="10"/>
    <d v="2024-11-28T11:07:00"/>
    <d v="1899-12-30T22:40:00"/>
    <n v="22.666666666686069"/>
    <x v="0"/>
    <x v="81"/>
    <n v="42"/>
    <s v="NO"/>
    <d v="1900-01-01T16:40:00"/>
    <n v="64.666666666686069"/>
    <d v="1899-12-30T00:07:00"/>
    <s v="SI"/>
    <n v="0.11666666652308777"/>
    <d v="1900-01-01T17:25:00"/>
    <n v="65.416666666686069"/>
    <x v="1"/>
    <d v="1899-12-30T11:00:00"/>
    <s v="NO"/>
    <s v="MSKU4779532"/>
    <s v="CTU FLEVOKUST BV"/>
    <n v="520"/>
    <e v="#N/A"/>
    <n v="35"/>
    <n v="0"/>
    <n v="4"/>
    <s v="WEEK"/>
    <s v="CTU FLEVOKUST BVWEEK"/>
    <n v="520"/>
    <n v="0"/>
    <n v="520"/>
    <m/>
  </r>
  <r>
    <s v="MOGENS MAERSK"/>
    <s v="Rotterdam"/>
    <d v="2024-11-25T18:20:00"/>
    <x v="109"/>
    <x v="0"/>
    <s v="MAERSK"/>
    <s v="MSKU4817273"/>
    <s v="XPO TALLER LELYSTAD"/>
    <d v="2024-11-26T17:00:00"/>
    <d v="2024-11-27T14:00:00"/>
    <x v="1628"/>
    <d v="2024-11-27T14:25:00"/>
    <x v="1"/>
    <s v="NO"/>
    <n v="1"/>
    <n v="48"/>
    <x v="10"/>
    <d v="2024-11-27T14:00:00"/>
    <d v="1899-12-30T22:40:00"/>
    <n v="22.666666666686069"/>
    <x v="0"/>
    <x v="28"/>
    <n v="21"/>
    <s v="SI"/>
    <d v="1899-12-31T19:40:00"/>
    <n v="43.666666666686069"/>
    <d v="1899-12-30T00:00:00"/>
    <s v="SI"/>
    <n v="0"/>
    <d v="1899-12-31T20:05:00"/>
    <n v="44.083333333313931"/>
    <x v="0"/>
    <d v="1899-12-30T14:00:00"/>
    <s v="NO"/>
    <s v="MSKU4817273"/>
    <s v="CTU FLEVOKUST BV"/>
    <n v="380"/>
    <e v="#N/A"/>
    <n v="35"/>
    <n v="35"/>
    <n v="3"/>
    <s v="WEEK"/>
    <s v="CTU FLEVOKUST BVWEEK"/>
    <n v="415"/>
    <n v="0"/>
    <n v="415"/>
    <m/>
  </r>
  <r>
    <s v="MOGENS MAERSK"/>
    <s v="Rotterdam"/>
    <d v="2024-11-25T18:20:00"/>
    <x v="109"/>
    <x v="2"/>
    <s v="MAERSK"/>
    <s v="MSKU7242249"/>
    <s v="LELYSTAD"/>
    <d v="2024-11-26T17:00:00"/>
    <d v="2024-11-26T22:02:00"/>
    <x v="1633"/>
    <d v="2024-11-26T23:00:00"/>
    <x v="0"/>
    <s v="NO"/>
    <n v="0"/>
    <n v="48"/>
    <x v="10"/>
    <d v="2024-11-26T22:02:00"/>
    <d v="1899-12-30T22:40:00"/>
    <n v="22.666666666686069"/>
    <x v="0"/>
    <x v="8"/>
    <n v="6"/>
    <s v="SI"/>
    <d v="1899-12-31T04:40:00"/>
    <n v="28.666666666686069"/>
    <d v="1899-12-30T00:00:00"/>
    <s v="SI"/>
    <n v="0"/>
    <d v="1899-12-31T04:40:00"/>
    <n v="28.666666666686069"/>
    <x v="0"/>
    <d v="1899-12-30T23:00:00"/>
    <s v="NIGHT"/>
    <s v="MSKU7242249"/>
    <s v="OM TRANSPORT"/>
    <n v="475"/>
    <n v="110"/>
    <n v="50"/>
    <n v="0"/>
    <n v="2"/>
    <s v="NIGHT"/>
    <s v="OM TRANSPORTNIGHT"/>
    <n v="585"/>
    <n v="25"/>
    <n v="610"/>
    <m/>
  </r>
  <r>
    <s v="MOGENS MAERSK"/>
    <s v="Rotterdam"/>
    <d v="2024-11-25T18:20:00"/>
    <x v="109"/>
    <x v="3"/>
    <s v="MAERSK"/>
    <s v="MSKU9249730"/>
    <s v="SIMEI LELYSTAD"/>
    <d v="2024-11-26T17:00:00"/>
    <d v="2024-11-27T19:25:00"/>
    <x v="1608"/>
    <d v="2024-11-27T19:35:00"/>
    <x v="0"/>
    <s v="NO"/>
    <n v="2"/>
    <n v="48"/>
    <x v="10"/>
    <d v="2024-11-27T19:25:00"/>
    <d v="1899-12-30T22:40:00"/>
    <n v="22.666666666686069"/>
    <x v="0"/>
    <x v="57"/>
    <n v="27"/>
    <s v="NO"/>
    <d v="1900-01-01T01:40:00"/>
    <n v="49.666666666686069"/>
    <d v="1899-12-30T00:00:00"/>
    <s v="SI"/>
    <n v="0"/>
    <d v="1900-01-01T01:15:00"/>
    <n v="49.249999999883585"/>
    <x v="1"/>
    <d v="1899-12-30T20:00:00"/>
    <s v="NIGHT"/>
    <s v="MSKU9249730"/>
    <s v="MSI"/>
    <n v="530"/>
    <e v="#N/A"/>
    <n v="50"/>
    <n v="100"/>
    <n v="3"/>
    <s v="NIGHT"/>
    <s v="MSINIGHT"/>
    <n v="630"/>
    <n v="25"/>
    <n v="655"/>
    <m/>
  </r>
  <r>
    <s v="MOGENS MAERSK"/>
    <s v="Rotterdam"/>
    <d v="2024-11-25T18:20:00"/>
    <x v="109"/>
    <x v="0"/>
    <s v="MAERSK"/>
    <s v="MSKU9353302"/>
    <s v="SIMEI LELYSTAD"/>
    <d v="2024-11-26T15:30:00"/>
    <d v="2024-11-26T13:54:00"/>
    <x v="1634"/>
    <d v="2024-11-26T14:05:00"/>
    <x v="1"/>
    <s v="NO"/>
    <n v="0"/>
    <n v="48"/>
    <x v="10"/>
    <d v="2024-11-26T13:54:00"/>
    <d v="1899-12-30T21:10:00"/>
    <n v="21.166666666686069"/>
    <x v="0"/>
    <x v="1"/>
    <n v="0"/>
    <s v="SI"/>
    <d v="1899-12-30T21:10:00"/>
    <n v="21.166666666686069"/>
    <d v="1899-12-30T00:00:00"/>
    <s v="SI"/>
    <n v="0"/>
    <d v="1899-12-30T19:45:00"/>
    <n v="19.749999999941792"/>
    <x v="0"/>
    <d v="1899-12-30T15:30:00"/>
    <s v="NO"/>
    <s v="MSKU9353302"/>
    <s v="CTU FLEVOKUST BV"/>
    <n v="380"/>
    <e v="#N/A"/>
    <n v="35"/>
    <n v="0"/>
    <n v="2"/>
    <s v="WEEK"/>
    <s v="CTU FLEVOKUST BVWEEK"/>
    <n v="380"/>
    <n v="0"/>
    <n v="380"/>
    <m/>
  </r>
  <r>
    <s v="MOGENS MAERSK"/>
    <s v="Rotterdam"/>
    <d v="2024-11-25T18:20:00"/>
    <x v="109"/>
    <x v="4"/>
    <s v="MAERSK"/>
    <s v="MSKU9397147"/>
    <s v="LELYSTAD"/>
    <d v="2024-11-26T17:00:00"/>
    <d v="2024-11-27T06:21:00"/>
    <x v="1622"/>
    <d v="2024-11-27T07:40:00"/>
    <x v="0"/>
    <s v="NO"/>
    <n v="0"/>
    <n v="48"/>
    <x v="10"/>
    <d v="2024-11-27T06:21:00"/>
    <d v="1899-12-30T22:40:00"/>
    <n v="22.666666666686069"/>
    <x v="0"/>
    <x v="13"/>
    <n v="12.999999999941792"/>
    <s v="SI"/>
    <d v="1899-12-31T11:40:00"/>
    <n v="35.666666666627862"/>
    <d v="1899-12-30T00:21:00"/>
    <s v="SI"/>
    <n v="0.34999999991850927"/>
    <d v="1899-12-31T13:20:00"/>
    <n v="37.333333333313931"/>
    <x v="0"/>
    <d v="1899-12-30T06:00:00"/>
    <s v="NO"/>
    <s v="MSKU9397147"/>
    <s v="AZOIA LOGISTICS"/>
    <n v="550"/>
    <e v="#N/A"/>
    <n v="45"/>
    <n v="0"/>
    <n v="3"/>
    <s v="WEEK"/>
    <s v="AZOIA LOGISTICSWEEK"/>
    <n v="550"/>
    <n v="25"/>
    <n v="575"/>
    <m/>
  </r>
  <r>
    <s v="MOGENS MAERSK"/>
    <s v="Rotterdam"/>
    <d v="2024-11-25T18:20:00"/>
    <x v="109"/>
    <x v="0"/>
    <s v="MAERSK"/>
    <s v="MSKU9652920"/>
    <s v="SIMEI LELYSTAD"/>
    <d v="2024-11-26T17:00:00"/>
    <d v="2024-11-28T18:18:00"/>
    <x v="1635"/>
    <d v="2024-11-28T18:25:00"/>
    <x v="1"/>
    <s v="CLEANING"/>
    <n v="0"/>
    <n v="48"/>
    <x v="10"/>
    <d v="2024-11-28T18:18:00"/>
    <d v="1899-12-30T22:40:00"/>
    <n v="22.666666666686069"/>
    <x v="0"/>
    <x v="56"/>
    <n v="48.999999999941792"/>
    <s v="NO"/>
    <d v="1900-01-01T23:40:00"/>
    <n v="71.666666666627862"/>
    <d v="1899-12-30T00:18:00"/>
    <s v="SI"/>
    <n v="0.29999999993015081"/>
    <d v="1900-01-02T00:05:00"/>
    <n v="72.083333333255723"/>
    <x v="1"/>
    <d v="1899-12-30T18:00:00"/>
    <s v="NO"/>
    <s v="MSKU9652920"/>
    <s v="CTU FLEVOKUST BV"/>
    <n v="380"/>
    <n v="100"/>
    <n v="35"/>
    <n v="0"/>
    <n v="4"/>
    <s v="WEEK"/>
    <s v="CTU FLEVOKUST BVWEEK"/>
    <n v="480"/>
    <n v="0"/>
    <n v="480"/>
    <m/>
  </r>
  <r>
    <s v="MOGENS MAERSK"/>
    <s v="Rotterdam"/>
    <d v="2024-11-25T18:20:00"/>
    <x v="109"/>
    <x v="0"/>
    <s v="MAERSK"/>
    <s v="PONU3066671"/>
    <s v="XPO TALLER LELYSTAD"/>
    <d v="2024-11-26T17:00:00"/>
    <d v="2024-11-28T09:20:00"/>
    <x v="1624"/>
    <d v="2024-11-28T09:40:00"/>
    <x v="0"/>
    <s v="NO"/>
    <n v="0"/>
    <n v="48"/>
    <x v="10"/>
    <d v="2024-11-28T09:20:00"/>
    <d v="1899-12-30T22:40:00"/>
    <n v="22.666666666686069"/>
    <x v="0"/>
    <x v="32"/>
    <n v="39.999999999941792"/>
    <s v="NO"/>
    <d v="1900-01-01T14:40:00"/>
    <n v="62.666666666627862"/>
    <d v="1899-12-30T00:20:00"/>
    <s v="SI"/>
    <n v="0.33333333337213844"/>
    <d v="1900-01-01T15:20:00"/>
    <n v="63.333333333372138"/>
    <x v="1"/>
    <d v="1899-12-30T09:00:00"/>
    <s v="NO"/>
    <s v="PONU3066671"/>
    <s v="CTU FLEVOKUST BV"/>
    <n v="520"/>
    <e v="#N/A"/>
    <n v="35"/>
    <n v="0"/>
    <n v="4"/>
    <s v="WEEK"/>
    <s v="CTU FLEVOKUST BVWEEK"/>
    <n v="520"/>
    <n v="0"/>
    <n v="520"/>
    <m/>
  </r>
  <r>
    <s v="MOGENS MAERSK"/>
    <s v="Rotterdam"/>
    <d v="2024-11-25T18:20:00"/>
    <x v="109"/>
    <x v="0"/>
    <s v="MAERSK"/>
    <s v="SEKU6967096"/>
    <s v="XPO TALLER LELYSTAD"/>
    <d v="2024-11-26T17:00:00"/>
    <d v="2024-11-28T19:58:00"/>
    <x v="1636"/>
    <d v="2024-11-28T20:23:00"/>
    <x v="1"/>
    <s v="NO"/>
    <n v="0"/>
    <n v="48"/>
    <x v="10"/>
    <d v="2024-11-28T19:58:00"/>
    <d v="1899-12-30T22:40:00"/>
    <n v="22.666666666686069"/>
    <x v="0"/>
    <x v="54"/>
    <n v="51"/>
    <s v="NO"/>
    <d v="1900-01-02T01:40:00"/>
    <n v="73.666666666686069"/>
    <d v="1899-12-30T00:00:00"/>
    <s v="SI"/>
    <n v="0"/>
    <d v="1900-01-02T02:03:00"/>
    <n v="74.050000000046566"/>
    <x v="1"/>
    <d v="1899-12-30T20:00:00"/>
    <s v="NIGHT"/>
    <s v="SEKU6967096"/>
    <s v="CTU FLEVOKUST BV"/>
    <n v="380"/>
    <e v="#N/A"/>
    <n v="35"/>
    <n v="0"/>
    <n v="4"/>
    <s v="NIGHT"/>
    <s v="CTU FLEVOKUST BVNIGHT"/>
    <n v="380"/>
    <n v="0"/>
    <n v="380"/>
    <m/>
  </r>
  <r>
    <s v="MOGENS MAERSK"/>
    <s v="Rotterdam"/>
    <d v="2024-11-25T18:20:00"/>
    <x v="109"/>
    <x v="0"/>
    <s v="MAERSK"/>
    <s v="SUDU8566077"/>
    <s v="LELYSTAD"/>
    <d v="2024-11-26T17:00:00"/>
    <d v="2024-11-28T07:00:00"/>
    <x v="1637"/>
    <d v="2024-11-28T07:30:00"/>
    <x v="1"/>
    <s v="NO"/>
    <n v="0"/>
    <n v="48"/>
    <x v="10"/>
    <d v="2024-11-28T07:00:00"/>
    <d v="1899-12-30T22:40:00"/>
    <n v="22.666666666686069"/>
    <x v="0"/>
    <x v="25"/>
    <n v="36.999999999941792"/>
    <s v="NO"/>
    <d v="1900-01-01T11:40:00"/>
    <n v="59.666666666627862"/>
    <d v="1899-12-30T01:00:00"/>
    <s v="NO"/>
    <n v="0.99999999994179234"/>
    <d v="1900-01-01T13:10:00"/>
    <n v="61.166666666627862"/>
    <x v="1"/>
    <d v="1899-12-30T06:00:00"/>
    <s v="NO"/>
    <s v="SUDU8566077"/>
    <s v="CTU FLEVOKUST BV"/>
    <n v="380"/>
    <e v="#N/A"/>
    <n v="35"/>
    <n v="0"/>
    <n v="4"/>
    <s v="WEEK"/>
    <s v="CTU FLEVOKUST BVWEEK"/>
    <n v="380"/>
    <n v="0"/>
    <n v="380"/>
    <m/>
  </r>
  <r>
    <s v="MOGENS MAERSK"/>
    <s v="Rotterdam"/>
    <d v="2024-11-25T18:20:00"/>
    <x v="109"/>
    <x v="2"/>
    <s v="MAERSK"/>
    <s v="TCKU6179337"/>
    <s v="SIMEI LELYSTAD"/>
    <d v="2024-11-26T17:00:00"/>
    <d v="2024-11-27T09:26:00"/>
    <x v="1622"/>
    <d v="2024-11-27T09:56:00"/>
    <x v="0"/>
    <s v="NO"/>
    <n v="0"/>
    <n v="48"/>
    <x v="10"/>
    <d v="2024-11-27T09:26:00"/>
    <d v="1899-12-30T22:40:00"/>
    <n v="22.666666666686069"/>
    <x v="0"/>
    <x v="13"/>
    <n v="12.999999999941792"/>
    <s v="SI"/>
    <d v="1899-12-31T11:40:00"/>
    <n v="35.666666666627862"/>
    <d v="1899-12-30T03:26:00"/>
    <s v="NO"/>
    <n v="3.4333333333488554"/>
    <d v="1899-12-31T15:36:00"/>
    <n v="39.600000000034925"/>
    <x v="0"/>
    <d v="1899-12-30T06:00:00"/>
    <s v="NO"/>
    <s v="TCKU6179337"/>
    <s v="OM TRANSPORT"/>
    <n v="475"/>
    <e v="#N/A"/>
    <n v="50"/>
    <n v="0"/>
    <n v="3"/>
    <s v="WEEK"/>
    <s v="OM TRANSPORTWEEK"/>
    <n v="475"/>
    <n v="25"/>
    <n v="500"/>
    <m/>
  </r>
  <r>
    <s v="MOGENS MAERSK"/>
    <s v="Rotterdam"/>
    <d v="2024-11-25T18:20:00"/>
    <x v="109"/>
    <x v="2"/>
    <s v="MAERSK"/>
    <s v="TCKU6423720"/>
    <s v="XPO TALLER LELYSTAD"/>
    <d v="2024-11-26T17:00:00"/>
    <d v="2024-11-26T22:00:00"/>
    <x v="1611"/>
    <d v="2024-11-26T22:05:00"/>
    <x v="0"/>
    <s v="NO"/>
    <n v="0"/>
    <n v="48"/>
    <x v="10"/>
    <d v="2024-11-26T22:00:00"/>
    <d v="1899-12-30T22:40:00"/>
    <n v="22.666666666686069"/>
    <x v="0"/>
    <x v="22"/>
    <n v="4.9999999998835847"/>
    <s v="SI"/>
    <d v="1899-12-31T03:40:00"/>
    <n v="27.666666666569654"/>
    <d v="1899-12-30T00:00:00"/>
    <s v="SI"/>
    <n v="0"/>
    <d v="1899-12-31T03:45:00"/>
    <n v="27.75"/>
    <x v="0"/>
    <d v="1899-12-30T22:00:00"/>
    <s v="NIGHT"/>
    <s v="TCKU6423720"/>
    <s v="OM TRANSPORT"/>
    <n v="475"/>
    <e v="#N/A"/>
    <n v="50"/>
    <n v="0"/>
    <n v="2"/>
    <s v="NIGHT"/>
    <s v="OM TRANSPORTNIGHT"/>
    <n v="475"/>
    <n v="25"/>
    <n v="500"/>
    <m/>
  </r>
  <r>
    <s v="MOGENS MAERSK"/>
    <s v="Rotterdam"/>
    <d v="2024-11-25T18:20:00"/>
    <x v="109"/>
    <x v="0"/>
    <s v="MAERSK"/>
    <s v="TCKU7068620"/>
    <s v="SIMEI LELYSTAD"/>
    <d v="2024-11-26T17:00:00"/>
    <d v="2024-11-27T22:50:00"/>
    <x v="1607"/>
    <d v="2024-11-27T22:56:00"/>
    <x v="1"/>
    <s v="NO"/>
    <n v="0"/>
    <n v="48"/>
    <x v="10"/>
    <d v="2024-11-27T22:50:00"/>
    <d v="1899-12-30T22:40:00"/>
    <n v="22.666666666686069"/>
    <x v="0"/>
    <x v="58"/>
    <n v="28.999999999883585"/>
    <s v="NO"/>
    <d v="1900-01-01T03:40:00"/>
    <n v="51.666666666569654"/>
    <d v="1899-12-30T00:50:00"/>
    <s v="NO"/>
    <n v="0.8333333334303461"/>
    <d v="1900-01-01T04:36:00"/>
    <n v="52.599999999976717"/>
    <x v="1"/>
    <d v="1899-12-30T22:00:00"/>
    <s v="NIGHT"/>
    <s v="TCKU7068620"/>
    <s v="CTU FLEVOKUST BV"/>
    <n v="380"/>
    <e v="#N/A"/>
    <n v="35"/>
    <n v="0"/>
    <n v="3"/>
    <s v="NIGHT"/>
    <s v="CTU FLEVOKUST BVNIGHT"/>
    <n v="380"/>
    <n v="0"/>
    <n v="380"/>
    <m/>
  </r>
  <r>
    <s v="MOGENS MAERSK"/>
    <s v="Rotterdam"/>
    <d v="2024-11-25T18:20:00"/>
    <x v="109"/>
    <x v="2"/>
    <s v="MAERSK"/>
    <s v="TCLU5413427"/>
    <s v="LELYSTAD"/>
    <d v="2024-11-26T17:00:00"/>
    <d v="2024-11-28T07:11:00"/>
    <x v="1638"/>
    <d v="2024-11-28T07:40:00"/>
    <x v="0"/>
    <s v="NO"/>
    <n v="0"/>
    <n v="48"/>
    <x v="10"/>
    <d v="2024-11-28T07:11:00"/>
    <d v="1899-12-30T22:40:00"/>
    <n v="22.666666666686069"/>
    <x v="0"/>
    <x v="50"/>
    <n v="39"/>
    <s v="NO"/>
    <d v="1900-01-01T13:40:00"/>
    <n v="61.666666666686069"/>
    <d v="1899-12-30T00:00:00"/>
    <s v="SI"/>
    <n v="0"/>
    <d v="1900-01-01T13:20:00"/>
    <n v="61.333333333313931"/>
    <x v="1"/>
    <d v="1899-12-30T08:00:00"/>
    <s v="NO"/>
    <s v="TCLU5413427"/>
    <s v="OM TRANSPORT"/>
    <n v="475"/>
    <e v="#N/A"/>
    <n v="50"/>
    <n v="0"/>
    <n v="4"/>
    <s v="WEEK"/>
    <s v="OM TRANSPORTWEEK"/>
    <n v="475"/>
    <n v="25"/>
    <n v="500"/>
    <m/>
  </r>
  <r>
    <s v="MOGENS MAERSK"/>
    <s v="Rotterdam"/>
    <d v="2024-11-25T18:20:00"/>
    <x v="109"/>
    <x v="0"/>
    <s v="MAERSK"/>
    <s v="TGHU6061680"/>
    <s v="SIMEI LELYSTAD"/>
    <d v="2024-11-26T17:00:00"/>
    <d v="2024-11-27T07:00:00"/>
    <x v="1639"/>
    <d v="2024-11-27T07:10:00"/>
    <x v="1"/>
    <s v="NO"/>
    <n v="1"/>
    <n v="48"/>
    <x v="10"/>
    <d v="2024-11-27T07:00:00"/>
    <d v="1899-12-30T22:40:00"/>
    <n v="22.666666666686069"/>
    <x v="0"/>
    <x v="14"/>
    <n v="13.999999999883585"/>
    <s v="SI"/>
    <d v="1899-12-31T12:40:00"/>
    <n v="36.666666666569654"/>
    <d v="1899-12-30T00:00:00"/>
    <s v="SI"/>
    <n v="0"/>
    <d v="1899-12-31T12:50:00"/>
    <n v="36.833333333255723"/>
    <x v="0"/>
    <d v="1899-12-30T07:00:00"/>
    <s v="NO"/>
    <s v="TGHU6061680"/>
    <s v="CTU FLEVOKUST BV"/>
    <n v="380"/>
    <e v="#N/A"/>
    <n v="35"/>
    <n v="35"/>
    <n v="3"/>
    <s v="WEEK"/>
    <s v="CTU FLEVOKUST BVWEEK"/>
    <n v="415"/>
    <n v="0"/>
    <n v="415"/>
    <m/>
  </r>
  <r>
    <s v="MOGENS MAERSK"/>
    <s v="Rotterdam"/>
    <d v="2024-11-25T18:20:00"/>
    <x v="109"/>
    <x v="0"/>
    <s v="MAERSK"/>
    <s v="TIIU2273713"/>
    <s v="SIMEI LELYSTAD"/>
    <d v="2024-11-26T17:00:00"/>
    <d v="2024-11-27T13:33:00"/>
    <x v="1628"/>
    <d v="2024-11-27T13:40:00"/>
    <x v="0"/>
    <s v="NO"/>
    <n v="1"/>
    <n v="48"/>
    <x v="10"/>
    <d v="2024-11-27T13:33:00"/>
    <d v="1899-12-30T22:40:00"/>
    <n v="22.666666666686069"/>
    <x v="0"/>
    <x v="28"/>
    <n v="21"/>
    <s v="SI"/>
    <d v="1899-12-31T19:40:00"/>
    <n v="43.666666666686069"/>
    <d v="1899-12-30T00:00:00"/>
    <s v="SI"/>
    <n v="0"/>
    <d v="1899-12-31T19:20:00"/>
    <n v="43.333333333313931"/>
    <x v="0"/>
    <d v="1899-12-30T14:00:00"/>
    <s v="NO"/>
    <s v="TIIU2273713"/>
    <s v="CTU FLEVOKUST BV"/>
    <n v="520"/>
    <e v="#N/A"/>
    <n v="35"/>
    <n v="35"/>
    <n v="3"/>
    <s v="WEEK"/>
    <s v="CTU FLEVOKUST BVWEEK"/>
    <n v="555"/>
    <n v="0"/>
    <n v="555"/>
    <m/>
  </r>
  <r>
    <s v="MOGENS MAERSK"/>
    <s v="Rotterdam"/>
    <d v="2024-11-25T18:20:00"/>
    <x v="109"/>
    <x v="2"/>
    <s v="MAERSK"/>
    <s v="TLLU2386331"/>
    <s v="LELYSTAD"/>
    <d v="2024-11-26T17:00:00"/>
    <d v="2024-11-26T19:27:00"/>
    <x v="1640"/>
    <d v="2024-11-26T20:30:00"/>
    <x v="0"/>
    <s v="NO"/>
    <n v="0"/>
    <n v="48"/>
    <x v="10"/>
    <d v="2024-11-26T19:27:00"/>
    <d v="1899-12-30T22:40:00"/>
    <n v="22.666666666686069"/>
    <x v="0"/>
    <x v="2"/>
    <n v="3.9999999999417923"/>
    <s v="SI"/>
    <d v="1899-12-31T02:40:00"/>
    <n v="26.666666666627862"/>
    <d v="1899-12-30T00:00:00"/>
    <s v="SI"/>
    <n v="0"/>
    <d v="1899-12-31T02:10:00"/>
    <n v="26.166666666569654"/>
    <x v="0"/>
    <d v="1899-12-30T21:00:00"/>
    <s v="NIGHT"/>
    <s v="TLLU2386331"/>
    <s v="OM TRANSPORT"/>
    <n v="475"/>
    <n v="110"/>
    <n v="50"/>
    <n v="0"/>
    <n v="2"/>
    <s v="NIGHT"/>
    <s v="OM TRANSPORTNIGHT"/>
    <n v="585"/>
    <n v="25"/>
    <n v="610"/>
    <m/>
  </r>
  <r>
    <s v="MOGENS MAERSK"/>
    <s v="Rotterdam"/>
    <d v="2024-11-25T18:20:00"/>
    <x v="109"/>
    <x v="0"/>
    <s v="MAERSK"/>
    <s v="TRHU4590265"/>
    <s v="LELYSTAD"/>
    <d v="2024-11-26T17:00:00"/>
    <d v="2024-11-27T17:58:00"/>
    <x v="1641"/>
    <d v="2024-11-27T19:03:00"/>
    <x v="1"/>
    <s v="NO"/>
    <n v="0"/>
    <n v="48"/>
    <x v="10"/>
    <d v="2024-11-27T17:58:00"/>
    <d v="1899-12-30T22:40:00"/>
    <n v="22.666666666686069"/>
    <x v="0"/>
    <x v="63"/>
    <n v="24"/>
    <s v="SI"/>
    <d v="1899-12-31T22:40:00"/>
    <n v="46.666666666686069"/>
    <d v="1899-12-30T00:58:00"/>
    <s v="NO"/>
    <n v="0.96666666667442769"/>
    <d v="1900-01-01T00:43:00"/>
    <n v="48.716666666558012"/>
    <x v="1"/>
    <d v="1899-12-30T17:00:00"/>
    <s v="NO"/>
    <s v="TRHU4590265"/>
    <s v="CTU FLEVOKUST BV"/>
    <n v="380"/>
    <e v="#N/A"/>
    <n v="35"/>
    <n v="0"/>
    <n v="3"/>
    <s v="WEEK"/>
    <s v="CTU FLEVOKUST BVWEEK"/>
    <n v="380"/>
    <n v="0"/>
    <n v="380"/>
    <m/>
  </r>
  <r>
    <s v="MOGENS MAERSK"/>
    <s v="Rotterdam"/>
    <d v="2024-11-25T18:20:00"/>
    <x v="109"/>
    <x v="2"/>
    <s v="MAERSK"/>
    <s v="TRHU4981948"/>
    <s v="LELYSTAD"/>
    <d v="2024-11-26T17:00:00"/>
    <d v="2024-11-27T06:00:00"/>
    <x v="1629"/>
    <d v="2024-11-27T06:30:00"/>
    <x v="0"/>
    <s v="NO"/>
    <n v="0"/>
    <n v="48"/>
    <x v="10"/>
    <d v="2024-11-27T06:00:00"/>
    <d v="1899-12-30T22:40:00"/>
    <n v="22.666666666686069"/>
    <x v="0"/>
    <x v="31"/>
    <n v="15"/>
    <s v="SI"/>
    <d v="1899-12-31T13:40:00"/>
    <n v="37.666666666686069"/>
    <d v="1899-12-30T00:00:00"/>
    <s v="SI"/>
    <n v="0"/>
    <d v="1899-12-31T12:10:00"/>
    <n v="36.166666666686069"/>
    <x v="0"/>
    <d v="1899-12-30T08:00:00"/>
    <s v="NO"/>
    <s v="TRHU4981948"/>
    <s v="OM TRANSPORT"/>
    <n v="475"/>
    <e v="#N/A"/>
    <n v="50"/>
    <n v="0"/>
    <n v="3"/>
    <s v="WEEK"/>
    <s v="OM TRANSPORTWEEK"/>
    <n v="475"/>
    <n v="25"/>
    <n v="500"/>
    <m/>
  </r>
  <r>
    <s v="MOGENS MAERSK"/>
    <s v="Rotterdam"/>
    <d v="2024-11-25T18:20:00"/>
    <x v="109"/>
    <x v="2"/>
    <s v="MAERSK"/>
    <s v="TRHU7670847"/>
    <s v="XPO TALLER LELYSTAD"/>
    <d v="2024-11-26T17:00:00"/>
    <d v="2024-11-27T11:35:00"/>
    <x v="1598"/>
    <d v="2024-11-27T11:35:00"/>
    <x v="0"/>
    <s v="NO"/>
    <n v="0"/>
    <n v="48"/>
    <x v="10"/>
    <d v="2024-11-27T11:35:00"/>
    <d v="1899-12-30T22:40:00"/>
    <n v="22.666666666686069"/>
    <x v="0"/>
    <x v="52"/>
    <n v="18.999999999941792"/>
    <s v="SI"/>
    <d v="1899-12-31T17:40:00"/>
    <n v="41.666666666627862"/>
    <d v="1899-12-30T00:00:00"/>
    <s v="SI"/>
    <n v="0"/>
    <d v="1899-12-31T17:15:00"/>
    <n v="41.25"/>
    <x v="0"/>
    <d v="1899-12-30T12:00:00"/>
    <s v="NO"/>
    <s v="TRHU7670847"/>
    <s v="OM TRANSPORT"/>
    <n v="475"/>
    <e v="#N/A"/>
    <n v="50"/>
    <n v="0"/>
    <n v="3"/>
    <s v="WEEK"/>
    <s v="OM TRANSPORTWEEK"/>
    <n v="475"/>
    <n v="25"/>
    <n v="500"/>
    <m/>
  </r>
  <r>
    <s v="MOGENS MAERSK"/>
    <s v="Rotterdam"/>
    <d v="2024-11-25T18:20:00"/>
    <x v="109"/>
    <x v="2"/>
    <s v="MAERSK"/>
    <s v="TRLU8153493"/>
    <s v="LELYSTAD"/>
    <d v="2024-11-26T17:00:00"/>
    <d v="2024-11-28T10:37:00"/>
    <x v="1642"/>
    <d v="2024-11-28T12:00:00"/>
    <x v="0"/>
    <s v="CLEANING"/>
    <n v="0"/>
    <n v="48"/>
    <x v="10"/>
    <d v="2024-11-28T10:37:00"/>
    <d v="1899-12-30T22:40:00"/>
    <n v="22.666666666686069"/>
    <x v="0"/>
    <x v="80"/>
    <n v="40.999999999883585"/>
    <s v="NO"/>
    <d v="1900-01-01T15:40:00"/>
    <n v="63.666666666569654"/>
    <d v="1899-12-30T00:37:00"/>
    <s v="SI"/>
    <n v="0.61666666675591841"/>
    <d v="1900-01-01T17:40:00"/>
    <n v="65.666666666627862"/>
    <x v="1"/>
    <d v="1899-12-30T10:00:00"/>
    <s v="NO"/>
    <s v="TRLU8153493"/>
    <s v="OM TRANSPORT"/>
    <n v="475"/>
    <e v="#N/A"/>
    <n v="50"/>
    <n v="0"/>
    <n v="4"/>
    <s v="WEEK"/>
    <s v="OM TRANSPORTWEEK"/>
    <n v="475"/>
    <n v="25"/>
    <n v="500"/>
    <m/>
  </r>
  <r>
    <s v="MOGENS MAERSK"/>
    <s v="Rotterdam"/>
    <d v="2024-11-25T18:20:00"/>
    <x v="109"/>
    <x v="0"/>
    <s v="MAERSK"/>
    <s v="UETU6643834"/>
    <s v="SIMEI LELYSTAD"/>
    <d v="2024-11-26T17:00:00"/>
    <d v="2024-11-26T20:50:00"/>
    <x v="1640"/>
    <d v="2024-11-26T21:00:00"/>
    <x v="1"/>
    <s v="NO"/>
    <n v="0"/>
    <n v="48"/>
    <x v="10"/>
    <d v="2024-11-26T20:50:00"/>
    <d v="1899-12-30T22:40:00"/>
    <n v="22.666666666686069"/>
    <x v="0"/>
    <x v="2"/>
    <n v="3.9999999999417923"/>
    <s v="SI"/>
    <d v="1899-12-31T02:40:00"/>
    <n v="26.666666666627862"/>
    <d v="1899-12-30T00:00:00"/>
    <s v="SI"/>
    <n v="0"/>
    <d v="1899-12-31T02:40:00"/>
    <n v="26.666666666627862"/>
    <x v="0"/>
    <d v="1899-12-30T21:00:00"/>
    <s v="NIGHT"/>
    <s v="UETU6643834"/>
    <s v="CTU FLEVOKUST BV"/>
    <n v="380"/>
    <e v="#N/A"/>
    <n v="35"/>
    <n v="0"/>
    <n v="2"/>
    <s v="NIGHT"/>
    <s v="CTU FLEVOKUST BVNIGHT"/>
    <n v="380"/>
    <n v="0"/>
    <n v="380"/>
    <m/>
  </r>
  <r>
    <s v="MOGENS MAERSK"/>
    <s v="Rotterdam"/>
    <d v="2024-11-25T18:20:00"/>
    <x v="109"/>
    <x v="0"/>
    <s v="MAERSK"/>
    <s v="UETU6801903"/>
    <s v="SIMEI LELYSTAD"/>
    <d v="2024-11-26T17:00:00"/>
    <d v="2024-11-27T14:10:00"/>
    <x v="1628"/>
    <d v="2024-11-27T14:20:00"/>
    <x v="1"/>
    <s v="NO"/>
    <n v="0"/>
    <n v="48"/>
    <x v="10"/>
    <d v="2024-11-27T14:10:00"/>
    <d v="1899-12-30T22:40:00"/>
    <n v="22.666666666686069"/>
    <x v="0"/>
    <x v="28"/>
    <n v="21"/>
    <s v="SI"/>
    <d v="1899-12-31T19:40:00"/>
    <n v="43.666666666686069"/>
    <d v="1899-12-30T00:10:00"/>
    <s v="SI"/>
    <n v="0.16666666668606922"/>
    <d v="1899-12-31T20:00:00"/>
    <n v="43.999999999883585"/>
    <x v="0"/>
    <d v="1899-12-30T14:00:00"/>
    <s v="NO"/>
    <s v="UETU6801903"/>
    <s v="CTU FLEVOKUST BV"/>
    <n v="380"/>
    <e v="#N/A"/>
    <n v="35"/>
    <n v="0"/>
    <n v="3"/>
    <s v="WEEK"/>
    <s v="CTU FLEVOKUST BVWEEK"/>
    <n v="380"/>
    <n v="0"/>
    <n v="480"/>
    <n v="100"/>
  </r>
  <r>
    <s v="CAP SAN VINCENT"/>
    <s v="Rotterdam"/>
    <d v="2024-11-26T03:00:00"/>
    <x v="110"/>
    <x v="3"/>
    <s v="MAERSK"/>
    <s v="HASU5113367"/>
    <s v="LELYSTAD"/>
    <d v="2024-11-27T11:00:00"/>
    <d v="2024-11-27T12:49:00"/>
    <x v="1643"/>
    <d v="2024-11-27T13:25:00"/>
    <x v="0"/>
    <s v="NO"/>
    <n v="0"/>
    <n v="48"/>
    <x v="10"/>
    <d v="2024-11-27T12:49:00"/>
    <d v="1899-12-31T08:00:00"/>
    <n v="32.000000000058208"/>
    <x v="0"/>
    <x v="3"/>
    <n v="1.9999999998835847"/>
    <s v="SI"/>
    <d v="1899-12-31T10:00:00"/>
    <n v="33.999999999941792"/>
    <d v="1899-12-30T00:00:00"/>
    <s v="SI"/>
    <n v="0"/>
    <d v="1899-12-31T10:25:00"/>
    <n v="34.416666666744277"/>
    <x v="0"/>
    <d v="1899-12-30T13:00:00"/>
    <s v="NO"/>
    <s v="HASU5113367"/>
    <s v="MSI"/>
    <n v="480"/>
    <e v="#N/A"/>
    <n v="50"/>
    <n v="0"/>
    <n v="3"/>
    <s v="WEEK"/>
    <s v="MSIWEEK"/>
    <n v="480"/>
    <n v="25"/>
    <n v="505"/>
    <m/>
  </r>
  <r>
    <s v="CAP SAN VINCENT"/>
    <s v="Rotterdam"/>
    <d v="2024-11-26T03:00:00"/>
    <x v="110"/>
    <x v="3"/>
    <s v="MAERSK"/>
    <s v="MRKU4070822"/>
    <s v="LELYSTAD"/>
    <d v="2024-11-27T11:00:00"/>
    <d v="2024-11-28T20:02:00"/>
    <x v="1636"/>
    <d v="2024-11-28T21:36:00"/>
    <x v="0"/>
    <s v="NO"/>
    <n v="0"/>
    <n v="48"/>
    <x v="10"/>
    <d v="2024-11-28T20:02:00"/>
    <d v="1899-12-31T08:00:00"/>
    <n v="32.000000000058208"/>
    <x v="0"/>
    <x v="51"/>
    <n v="33"/>
    <s v="NO"/>
    <d v="1900-01-01T17:00:00"/>
    <n v="65.000000000058208"/>
    <d v="1899-12-30T00:02:00"/>
    <s v="SI"/>
    <n v="3.3333333267364651E-2"/>
    <d v="1900-01-01T18:36:00"/>
    <n v="66.600000000034925"/>
    <x v="1"/>
    <d v="1899-12-30T20:00:00"/>
    <s v="NIGHT"/>
    <s v="MRKU4070822"/>
    <s v="MSI"/>
    <n v="530"/>
    <e v="#N/A"/>
    <n v="50"/>
    <n v="0"/>
    <n v="4"/>
    <s v="NIGHT"/>
    <s v="MSINIGHT"/>
    <n v="530"/>
    <n v="25"/>
    <n v="555"/>
    <m/>
  </r>
  <r>
    <s v="CAP SAN VINCENT"/>
    <s v="Rotterdam"/>
    <d v="2024-11-26T03:00:00"/>
    <x v="110"/>
    <x v="3"/>
    <s v="MAERSK"/>
    <s v="TLLU2229060"/>
    <s v="XPO TALLER LELYSTAD"/>
    <d v="2024-11-27T11:00:00"/>
    <d v="2024-11-27T16:10:00"/>
    <x v="1602"/>
    <d v="2024-11-27T16:40:00"/>
    <x v="0"/>
    <s v="NO"/>
    <n v="0"/>
    <n v="48"/>
    <x v="10"/>
    <d v="2024-11-27T16:10:00"/>
    <d v="1899-12-31T08:00:00"/>
    <n v="32.000000000058208"/>
    <x v="0"/>
    <x v="2"/>
    <n v="3.9999999999417923"/>
    <s v="SI"/>
    <d v="1899-12-31T12:00:00"/>
    <n v="36"/>
    <d v="1899-12-30T01:10:00"/>
    <s v="NO"/>
    <n v="1.1666666666278616"/>
    <d v="1899-12-31T13:40:00"/>
    <n v="37.666666666686069"/>
    <x v="0"/>
    <d v="1899-12-30T15:00:00"/>
    <s v="NO"/>
    <s v="TLLU2229060"/>
    <s v="MSI"/>
    <n v="480"/>
    <e v="#N/A"/>
    <n v="50"/>
    <n v="0"/>
    <n v="3"/>
    <s v="WEEK"/>
    <s v="MSIWEEK"/>
    <n v="480"/>
    <n v="25"/>
    <n v="505"/>
    <m/>
  </r>
  <r>
    <s v="MARSEILLE MAERSK"/>
    <s v="Rotterdam"/>
    <d v="2024-11-30T20:39:00"/>
    <x v="111"/>
    <x v="3"/>
    <s v="MAERSK"/>
    <s v="BEAU5756019"/>
    <s v="SIMEI LELYSTAD"/>
    <d v="2024-12-02T01:00:00"/>
    <d v="2024-12-02T07:20:00"/>
    <x v="1644"/>
    <d v="2024-12-02T07:30:00"/>
    <x v="0"/>
    <s v="NO"/>
    <n v="0"/>
    <n v="49"/>
    <x v="11"/>
    <d v="2024-12-02T07:20:00"/>
    <d v="1899-12-31T04:21:00"/>
    <n v="28.349999999860302"/>
    <x v="0"/>
    <x v="15"/>
    <n v="7.0000000001164153"/>
    <s v="SI"/>
    <d v="1899-12-31T11:21:00"/>
    <n v="35.349999999976717"/>
    <d v="1899-12-30T00:00:00"/>
    <s v="SI"/>
    <n v="0"/>
    <d v="1899-12-31T10:51:00"/>
    <n v="34.849999999918509"/>
    <x v="0"/>
    <d v="1899-12-30T08:00:00"/>
    <s v="NO"/>
    <s v="BEAU5756019"/>
    <s v="MSI"/>
    <n v="480"/>
    <e v="#N/A"/>
    <n v="50"/>
    <n v="0"/>
    <n v="1"/>
    <s v="WEEK"/>
    <s v="MSIWEEK"/>
    <n v="480"/>
    <n v="25"/>
    <n v="505"/>
    <m/>
  </r>
  <r>
    <s v="MARSEILLE MAERSK"/>
    <s v="Rotterdam"/>
    <d v="2024-11-30T20:39:00"/>
    <x v="111"/>
    <x v="2"/>
    <s v="MAERSK"/>
    <s v="CAAU8303527"/>
    <s v="LELYSTAD"/>
    <d v="2024-12-02T01:00:00"/>
    <d v="2024-12-03T03:00:00"/>
    <x v="1645"/>
    <d v="2024-12-03T03:40:00"/>
    <x v="0"/>
    <s v="NO"/>
    <n v="0"/>
    <n v="49"/>
    <x v="11"/>
    <d v="2024-12-03T03:00:00"/>
    <d v="1899-12-31T04:21:00"/>
    <n v="28.349999999860302"/>
    <x v="0"/>
    <x v="57"/>
    <n v="27"/>
    <s v="NO"/>
    <d v="1900-01-01T07:21:00"/>
    <n v="55.349999999860302"/>
    <d v="1899-12-30T00:00:00"/>
    <s v="SI"/>
    <n v="0"/>
    <d v="1900-01-01T07:01:00"/>
    <n v="55.016666666662786"/>
    <x v="1"/>
    <d v="1899-12-30T04:00:00"/>
    <s v="NIGHT"/>
    <s v="CAAU8303527"/>
    <s v="OM TRANSPORT"/>
    <n v="475"/>
    <e v="#N/A"/>
    <n v="50"/>
    <n v="0"/>
    <n v="2"/>
    <s v="NIGHT"/>
    <s v="OM TRANSPORTNIGHT"/>
    <n v="475"/>
    <n v="25"/>
    <n v="500"/>
    <m/>
  </r>
  <r>
    <s v="MARSEILLE MAERSK"/>
    <s v="Rotterdam"/>
    <d v="2024-11-30T20:39:00"/>
    <x v="111"/>
    <x v="1"/>
    <s v="MAERSK"/>
    <s v="CAAU9105280"/>
    <s v="SIMEI LELYSTAD"/>
    <d v="2024-12-02T01:00:00"/>
    <d v="2024-12-02T09:25:00"/>
    <x v="1646"/>
    <d v="2024-12-02T09:35:00"/>
    <x v="0"/>
    <s v="NO"/>
    <n v="0"/>
    <n v="49"/>
    <x v="11"/>
    <d v="2024-12-02T09:25:00"/>
    <d v="1899-12-31T04:21:00"/>
    <n v="28.349999999860302"/>
    <x v="0"/>
    <x v="19"/>
    <n v="9"/>
    <s v="SI"/>
    <d v="1899-12-31T13:21:00"/>
    <n v="37.349999999860302"/>
    <d v="1899-12-30T00:00:00"/>
    <s v="SI"/>
    <n v="0"/>
    <d v="1899-12-31T12:56:00"/>
    <n v="36.93333333323244"/>
    <x v="0"/>
    <d v="1899-12-30T10:00:00"/>
    <s v="NO"/>
    <s v="CAAU9105280"/>
    <s v="LOGIX"/>
    <n v="530"/>
    <e v="#N/A"/>
    <n v="50"/>
    <n v="0"/>
    <n v="1"/>
    <s v="WEEK"/>
    <s v="LOGIXWEEK"/>
    <n v="530"/>
    <n v="25"/>
    <n v="555"/>
    <m/>
  </r>
  <r>
    <s v="MARSEILLE MAERSK"/>
    <s v="Rotterdam"/>
    <d v="2024-11-30T20:39:00"/>
    <x v="111"/>
    <x v="3"/>
    <s v="MAERSK"/>
    <s v="CAAU9147877"/>
    <s v="LELYSTAD"/>
    <d v="2024-12-02T01:00:00"/>
    <d v="2024-12-02T00:48:00"/>
    <x v="1647"/>
    <d v="2024-12-02T01:10:00"/>
    <x v="0"/>
    <s v="NO"/>
    <n v="1"/>
    <n v="49"/>
    <x v="11"/>
    <d v="2024-12-02T00:48:00"/>
    <d v="1899-12-31T04:21:00"/>
    <n v="28.349999999860302"/>
    <x v="0"/>
    <x v="1"/>
    <n v="0"/>
    <s v="SI"/>
    <d v="1899-12-31T04:21:00"/>
    <n v="28.349999999860302"/>
    <d v="1899-12-30T00:00:00"/>
    <s v="SI"/>
    <n v="0"/>
    <d v="1899-12-31T04:31:00"/>
    <n v="28.516666666546371"/>
    <x v="0"/>
    <d v="1899-12-30T01:00:00"/>
    <s v="NIGHT"/>
    <s v="CAAU9147877"/>
    <s v="MSI"/>
    <n v="530"/>
    <e v="#N/A"/>
    <n v="50"/>
    <n v="50"/>
    <n v="1"/>
    <s v="NIGHT"/>
    <s v="MSINIGHT"/>
    <n v="580"/>
    <n v="25"/>
    <n v="605"/>
    <m/>
  </r>
  <r>
    <s v="MARSEILLE MAERSK"/>
    <s v="Rotterdam"/>
    <d v="2024-11-30T20:39:00"/>
    <x v="111"/>
    <x v="3"/>
    <s v="MAERSK"/>
    <s v="CAIU8247030"/>
    <s v="XPO TALLER LELYSTAD"/>
    <d v="2024-12-02T01:00:00"/>
    <d v="2024-12-04T16:25:00"/>
    <x v="1648"/>
    <d v="2024-12-04T16:25:00"/>
    <x v="0"/>
    <s v="NO"/>
    <n v="2"/>
    <n v="49"/>
    <x v="11"/>
    <d v="2024-12-04T16:25:00"/>
    <d v="1899-12-31T04:21:00"/>
    <n v="28.349999999860302"/>
    <x v="0"/>
    <x v="135"/>
    <n v="64.000000000116415"/>
    <s v="NO"/>
    <d v="1900-01-02T20:21:00"/>
    <n v="92.349999999976717"/>
    <d v="1899-12-30T00:00:00"/>
    <s v="SI"/>
    <n v="0"/>
    <d v="1900-01-02T19:46:00"/>
    <n v="91.766666666662786"/>
    <x v="1"/>
    <d v="1899-12-30T17:00:00"/>
    <s v="NO"/>
    <s v="CAIU8247030"/>
    <s v="MSI"/>
    <n v="480"/>
    <e v="#N/A"/>
    <n v="50"/>
    <n v="100"/>
    <n v="3"/>
    <s v="WEEK"/>
    <s v="MSIWEEK"/>
    <n v="580"/>
    <n v="25"/>
    <n v="605"/>
    <m/>
  </r>
  <r>
    <s v="MARSEILLE MAERSK"/>
    <s v="Rotterdam"/>
    <d v="2024-11-30T20:39:00"/>
    <x v="111"/>
    <x v="0"/>
    <s v="MAERSK"/>
    <s v="GCXU5599240"/>
    <s v="XPO TALLER LELYSTAD"/>
    <d v="2024-12-02T01:00:00"/>
    <d v="2024-12-03T15:00:00"/>
    <x v="1649"/>
    <d v="2024-12-03T15:35:00"/>
    <x v="1"/>
    <s v="NO"/>
    <n v="0"/>
    <n v="49"/>
    <x v="11"/>
    <d v="2024-12-03T15:00:00"/>
    <d v="1899-12-31T04:21:00"/>
    <n v="28.349999999860302"/>
    <x v="0"/>
    <x v="96"/>
    <n v="38.000000000058208"/>
    <s v="NO"/>
    <d v="1900-01-01T18:21:00"/>
    <n v="66.349999999918509"/>
    <d v="1899-12-30T00:00:00"/>
    <s v="SI"/>
    <n v="0"/>
    <d v="1900-01-01T18:56:00"/>
    <n v="66.93333333323244"/>
    <x v="1"/>
    <d v="1899-12-30T15:00:00"/>
    <s v="NO"/>
    <s v="GCXU5599240"/>
    <s v="CTU FLEVOKUST BV"/>
    <n v="380"/>
    <e v="#N/A"/>
    <n v="35"/>
    <n v="0"/>
    <n v="2"/>
    <s v="WEEK"/>
    <s v="CTU FLEVOKUST BVWEEK"/>
    <n v="380"/>
    <n v="0"/>
    <n v="380"/>
    <m/>
  </r>
  <r>
    <s v="MARSEILLE MAERSK"/>
    <s v="Rotterdam"/>
    <d v="2024-11-30T20:39:00"/>
    <x v="111"/>
    <x v="3"/>
    <s v="MAERSK"/>
    <s v="HASU4178949"/>
    <s v="SIMEI LELYSTAD"/>
    <d v="2024-12-02T01:00:00"/>
    <d v="2024-12-02T14:52:00"/>
    <x v="1650"/>
    <d v="2024-12-02T15:00:00"/>
    <x v="0"/>
    <s v="NO"/>
    <n v="0"/>
    <n v="49"/>
    <x v="11"/>
    <d v="2024-12-02T14:52:00"/>
    <d v="1899-12-31T04:21:00"/>
    <n v="28.349999999860302"/>
    <x v="0"/>
    <x v="31"/>
    <n v="15"/>
    <s v="SI"/>
    <d v="1899-12-31T19:21:00"/>
    <n v="43.349999999860302"/>
    <d v="1899-12-30T00:00:00"/>
    <s v="SI"/>
    <n v="0"/>
    <d v="1899-12-31T18:21:00"/>
    <n v="42.349999999918509"/>
    <x v="0"/>
    <d v="1899-12-30T16:00:00"/>
    <s v="NO"/>
    <s v="HASU4178949"/>
    <s v="MSI"/>
    <n v="480"/>
    <e v="#N/A"/>
    <n v="50"/>
    <n v="0"/>
    <n v="1"/>
    <s v="WEEK"/>
    <s v="MSIWEEK"/>
    <n v="480"/>
    <n v="25"/>
    <n v="505"/>
    <m/>
  </r>
  <r>
    <s v="MARSEILLE MAERSK"/>
    <s v="Rotterdam"/>
    <d v="2024-11-30T20:39:00"/>
    <x v="111"/>
    <x v="3"/>
    <s v="MAERSK"/>
    <s v="HASU4346702"/>
    <s v="SIMEI LELYSTAD"/>
    <d v="2024-12-02T01:00:00"/>
    <d v="2024-12-02T12:10:00"/>
    <x v="1651"/>
    <d v="2024-12-02T12:20:00"/>
    <x v="0"/>
    <s v="NO"/>
    <n v="0"/>
    <n v="49"/>
    <x v="11"/>
    <d v="2024-12-02T12:10:00"/>
    <d v="1899-12-31T04:21:00"/>
    <n v="28.349999999860302"/>
    <x v="0"/>
    <x v="17"/>
    <n v="11.000000000058208"/>
    <s v="SI"/>
    <d v="1899-12-31T15:21:00"/>
    <n v="39.349999999918509"/>
    <d v="1899-12-30T00:10:00"/>
    <s v="SI"/>
    <n v="0.16666666668606922"/>
    <d v="1899-12-31T15:41:00"/>
    <n v="39.683333333290648"/>
    <x v="0"/>
    <d v="1899-12-30T12:00:00"/>
    <s v="NO"/>
    <s v="HASU4346702"/>
    <s v="MSI"/>
    <n v="480"/>
    <e v="#N/A"/>
    <n v="50"/>
    <n v="0"/>
    <n v="1"/>
    <s v="WEEK"/>
    <s v="MSIWEEK"/>
    <n v="480"/>
    <n v="25"/>
    <n v="505"/>
    <m/>
  </r>
  <r>
    <s v="MARSEILLE MAERSK"/>
    <s v="Rotterdam"/>
    <d v="2024-11-30T20:39:00"/>
    <x v="111"/>
    <x v="0"/>
    <s v="MAERSK"/>
    <s v="HASU4787400"/>
    <s v="XPO TALLER LELYSTAD"/>
    <d v="2024-12-02T01:00:00"/>
    <d v="2024-12-04T09:13:00"/>
    <x v="1652"/>
    <d v="2024-12-04T09:35:00"/>
    <x v="1"/>
    <s v="NO"/>
    <n v="0"/>
    <n v="49"/>
    <x v="11"/>
    <d v="2024-12-04T09:13:00"/>
    <d v="1899-12-31T04:21:00"/>
    <n v="28.349999999860302"/>
    <x v="0"/>
    <x v="163"/>
    <n v="56.000000000058208"/>
    <s v="NO"/>
    <d v="1900-01-02T12:21:00"/>
    <n v="84.349999999918509"/>
    <d v="1899-12-30T00:13:00"/>
    <s v="SI"/>
    <n v="0.21666666667442769"/>
    <d v="1900-01-02T12:56:00"/>
    <n v="84.93333333323244"/>
    <x v="1"/>
    <d v="1899-12-30T09:00:00"/>
    <s v="NO"/>
    <s v="HASU4787400"/>
    <s v="CTU FLEVOKUST BV"/>
    <n v="380"/>
    <e v="#N/A"/>
    <n v="35"/>
    <n v="0"/>
    <n v="3"/>
    <s v="WEEK"/>
    <s v="CTU FLEVOKUST BVWEEK"/>
    <n v="380"/>
    <n v="0"/>
    <n v="380"/>
    <m/>
  </r>
  <r>
    <s v="MARSEILLE MAERSK"/>
    <s v="Rotterdam"/>
    <d v="2024-11-30T20:39:00"/>
    <x v="111"/>
    <x v="2"/>
    <s v="MAERSK"/>
    <s v="MAEU9171130"/>
    <s v="SIMEI LELYSTAD"/>
    <d v="2024-12-02T01:00:00"/>
    <d v="2024-12-02T11:20:00"/>
    <x v="1646"/>
    <d v="2024-12-02T11:30:00"/>
    <x v="0"/>
    <s v="NO"/>
    <n v="1"/>
    <n v="49"/>
    <x v="11"/>
    <d v="2024-12-02T11:20:00"/>
    <d v="1899-12-31T04:21:00"/>
    <n v="28.349999999860302"/>
    <x v="0"/>
    <x v="19"/>
    <n v="9"/>
    <s v="SI"/>
    <d v="1899-12-31T13:21:00"/>
    <n v="37.349999999860302"/>
    <d v="1899-12-30T01:20:00"/>
    <s v="NO"/>
    <n v="1.3333333333139308"/>
    <d v="1899-12-31T14:51:00"/>
    <n v="38.849999999860302"/>
    <x v="0"/>
    <d v="1899-12-30T10:00:00"/>
    <s v="NO"/>
    <s v="MAEU9171130"/>
    <s v="OM TRANSPORT"/>
    <n v="475"/>
    <e v="#N/A"/>
    <n v="50"/>
    <n v="50"/>
    <n v="1"/>
    <s v="WEEK"/>
    <s v="OM TRANSPORTWEEK"/>
    <n v="525"/>
    <n v="25"/>
    <n v="550"/>
    <m/>
  </r>
  <r>
    <s v="MARSEILLE MAERSK"/>
    <s v="Rotterdam"/>
    <d v="2024-11-30T20:39:00"/>
    <x v="111"/>
    <x v="0"/>
    <s v="MAERSK"/>
    <s v="MAEU9172184"/>
    <s v="SIMEI LELYSTAD"/>
    <d v="2024-12-02T01:00:00"/>
    <d v="2024-12-05T06:00:00"/>
    <x v="1653"/>
    <d v="2024-12-05T06:10:00"/>
    <x v="1"/>
    <s v="NO"/>
    <n v="0"/>
    <n v="49"/>
    <x v="11"/>
    <d v="2024-12-05T06:00:00"/>
    <d v="1899-12-31T04:21:00"/>
    <n v="28.349999999860302"/>
    <x v="0"/>
    <x v="161"/>
    <n v="77.000000000058208"/>
    <s v="NO"/>
    <d v="1900-01-03T09:21:00"/>
    <n v="105.34999999991851"/>
    <d v="1899-12-30T00:00:00"/>
    <s v="SI"/>
    <n v="0"/>
    <d v="1900-01-03T09:31:00"/>
    <n v="105.51666666660458"/>
    <x v="1"/>
    <d v="1899-12-30T06:00:00"/>
    <s v="NO"/>
    <s v="MAEU9172184"/>
    <s v="CTU FLEVOKUST BV"/>
    <n v="380"/>
    <e v="#N/A"/>
    <n v="35"/>
    <n v="0"/>
    <n v="4"/>
    <s v="WEEK"/>
    <s v="CTU FLEVOKUST BVWEEK"/>
    <n v="380"/>
    <n v="0"/>
    <n v="380"/>
    <m/>
  </r>
  <r>
    <s v="MARSEILLE MAERSK"/>
    <s v="Rotterdam"/>
    <d v="2024-11-30T20:39:00"/>
    <x v="111"/>
    <x v="3"/>
    <s v="MAERSK"/>
    <s v="MAEU9209088"/>
    <s v="XPO TALLER LELYSTAD"/>
    <d v="2024-12-02T01:00:00"/>
    <d v="2024-12-02T16:15:00"/>
    <x v="1654"/>
    <d v="2024-12-02T16:45:00"/>
    <x v="0"/>
    <s v="NO"/>
    <n v="0"/>
    <n v="49"/>
    <x v="11"/>
    <d v="2024-12-02T16:15:00"/>
    <d v="1899-12-31T04:21:00"/>
    <n v="28.349999999860302"/>
    <x v="0"/>
    <x v="14"/>
    <n v="14.000000000058208"/>
    <s v="SI"/>
    <d v="1899-12-31T18:21:00"/>
    <n v="42.349999999918509"/>
    <d v="1899-12-30T01:15:00"/>
    <s v="NO"/>
    <n v="1.2500000000582077"/>
    <d v="1899-12-31T20:06:00"/>
    <n v="44.099999999860302"/>
    <x v="0"/>
    <d v="1899-12-30T15:00:00"/>
    <s v="NO"/>
    <s v="MAEU9209088"/>
    <s v="MSI"/>
    <n v="480"/>
    <e v="#N/A"/>
    <n v="50"/>
    <n v="0"/>
    <n v="1"/>
    <s v="WEEK"/>
    <s v="MSIWEEK"/>
    <n v="480"/>
    <n v="25"/>
    <n v="505"/>
    <m/>
  </r>
  <r>
    <s v="MARSEILLE MAERSK"/>
    <s v="Rotterdam"/>
    <d v="2024-11-30T20:39:00"/>
    <x v="111"/>
    <x v="0"/>
    <s v="MAERSK"/>
    <s v="MAEU9236102"/>
    <s v="XPO TALLER LELYSTAD"/>
    <d v="2024-12-02T01:00:00"/>
    <d v="2024-12-04T11:00:00"/>
    <x v="1655"/>
    <d v="2024-12-04T11:20:00"/>
    <x v="1"/>
    <s v="NO"/>
    <n v="0"/>
    <n v="49"/>
    <x v="11"/>
    <d v="2024-12-04T11:00:00"/>
    <d v="1899-12-31T04:21:00"/>
    <n v="28.349999999860302"/>
    <x v="0"/>
    <x v="99"/>
    <n v="58.000000000116415"/>
    <s v="NO"/>
    <d v="1900-01-02T14:21:00"/>
    <n v="86.349999999976717"/>
    <d v="1899-12-30T00:00:00"/>
    <s v="SI"/>
    <n v="0"/>
    <d v="1900-01-02T14:41:00"/>
    <n v="86.683333333174232"/>
    <x v="1"/>
    <d v="1899-12-30T11:00:00"/>
    <s v="NO"/>
    <s v="MAEU9236102"/>
    <s v="CTU FLEVOKUST BV"/>
    <n v="380"/>
    <e v="#N/A"/>
    <n v="35"/>
    <n v="0"/>
    <n v="3"/>
    <s v="WEEK"/>
    <s v="CTU FLEVOKUST BVWEEK"/>
    <n v="380"/>
    <n v="0"/>
    <n v="380"/>
    <m/>
  </r>
  <r>
    <s v="MARSEILLE MAERSK"/>
    <s v="Rotterdam"/>
    <d v="2024-11-30T20:39:00"/>
    <x v="111"/>
    <x v="0"/>
    <s v="MAERSK"/>
    <s v="MIEU3059752"/>
    <s v="XPO TALLER LELYSTAD"/>
    <d v="2024-12-02T01:00:00"/>
    <d v="2024-12-03T15:51:00"/>
    <x v="1656"/>
    <d v="2024-12-03T16:20:00"/>
    <x v="1"/>
    <s v="NO"/>
    <n v="1"/>
    <n v="49"/>
    <x v="11"/>
    <d v="2024-12-03T15:51:00"/>
    <d v="1899-12-31T04:21:00"/>
    <n v="28.349999999860302"/>
    <x v="0"/>
    <x v="190"/>
    <n v="39.500000000058208"/>
    <s v="NO"/>
    <d v="1900-01-01T19:51:00"/>
    <n v="67.849999999918509"/>
    <d v="1899-12-30T00:00:00"/>
    <s v="SI"/>
    <n v="0"/>
    <d v="1900-01-01T19:41:00"/>
    <n v="67.68333333323244"/>
    <x v="1"/>
    <d v="1899-12-30T16:30:00"/>
    <s v="NO"/>
    <s v="MIEU3059752"/>
    <s v="CTU FLEVOKUST BV"/>
    <n v="380"/>
    <e v="#N/A"/>
    <n v="35"/>
    <n v="35"/>
    <n v="2"/>
    <s v="WEEK"/>
    <s v="CTU FLEVOKUST BVWEEK"/>
    <n v="415"/>
    <n v="0"/>
    <n v="415"/>
    <m/>
  </r>
  <r>
    <s v="MARSEILLE MAERSK"/>
    <s v="Rotterdam"/>
    <d v="2024-11-30T20:39:00"/>
    <x v="111"/>
    <x v="2"/>
    <s v="MAERSK"/>
    <s v="MRKU0483094"/>
    <s v="LELYSTAD"/>
    <d v="2024-12-02T01:00:00"/>
    <d v="2024-12-02T14:14:00"/>
    <x v="1650"/>
    <d v="2024-12-02T15:00:00"/>
    <x v="0"/>
    <s v="NO"/>
    <n v="0"/>
    <n v="49"/>
    <x v="11"/>
    <d v="2024-12-02T14:14:00"/>
    <d v="1899-12-31T04:21:00"/>
    <n v="28.349999999860302"/>
    <x v="0"/>
    <x v="31"/>
    <n v="15"/>
    <s v="SI"/>
    <d v="1899-12-31T19:21:00"/>
    <n v="43.349999999860302"/>
    <d v="1899-12-30T00:00:00"/>
    <s v="SI"/>
    <n v="0"/>
    <d v="1899-12-31T18:21:00"/>
    <n v="42.349999999918509"/>
    <x v="0"/>
    <d v="1899-12-30T16:00:00"/>
    <s v="NO"/>
    <s v="MRKU0483094"/>
    <s v="OM TRANSPORT"/>
    <n v="475"/>
    <n v="110"/>
    <n v="50"/>
    <n v="0"/>
    <n v="1"/>
    <s v="WEEK"/>
    <s v="OM TRANSPORTWEEK"/>
    <n v="585"/>
    <n v="25"/>
    <n v="610"/>
    <m/>
  </r>
  <r>
    <s v="MARSEILLE MAERSK"/>
    <s v="Rotterdam"/>
    <d v="2024-11-30T20:39:00"/>
    <x v="111"/>
    <x v="2"/>
    <s v="MAERSK"/>
    <s v="MRKU0606060"/>
    <s v="LELYSTAD"/>
    <d v="2024-12-02T01:00:00"/>
    <d v="2024-12-02T14:16:00"/>
    <x v="1654"/>
    <d v="2024-12-02T14:51:00"/>
    <x v="0"/>
    <s v="NO"/>
    <n v="2"/>
    <n v="49"/>
    <x v="11"/>
    <d v="2024-12-02T14:16:00"/>
    <d v="1899-12-31T04:21:00"/>
    <n v="28.349999999860302"/>
    <x v="0"/>
    <x v="14"/>
    <n v="14.000000000058208"/>
    <s v="SI"/>
    <d v="1899-12-31T18:21:00"/>
    <n v="42.349999999918509"/>
    <d v="1899-12-30T00:00:00"/>
    <s v="SI"/>
    <n v="0"/>
    <d v="1899-12-31T18:12:00"/>
    <n v="42.199999999953434"/>
    <x v="0"/>
    <d v="1899-12-30T15:00:00"/>
    <s v="NO"/>
    <s v="MRKU0606060"/>
    <s v="OM TRANSPORT"/>
    <n v="475"/>
    <n v="110"/>
    <n v="50"/>
    <n v="100"/>
    <n v="1"/>
    <s v="WEEK"/>
    <s v="OM TRANSPORTWEEK"/>
    <n v="685"/>
    <n v="25"/>
    <n v="710"/>
    <m/>
  </r>
  <r>
    <s v="MARSEILLE MAERSK"/>
    <s v="Rotterdam"/>
    <d v="2024-11-30T20:39:00"/>
    <x v="111"/>
    <x v="0"/>
    <s v="MAERSK"/>
    <s v="MRKU1087061"/>
    <s v="XPO TALLER LELYSTAD"/>
    <d v="2024-12-02T01:00:00"/>
    <d v="2024-12-03T23:32:00"/>
    <x v="1657"/>
    <d v="2024-12-04T20:55:00"/>
    <x v="1"/>
    <s v="NO"/>
    <n v="0"/>
    <n v="49"/>
    <x v="11"/>
    <d v="2024-12-03T23:32:00"/>
    <d v="1899-12-31T04:21:00"/>
    <n v="28.349999999860302"/>
    <x v="0"/>
    <x v="82"/>
    <n v="45"/>
    <s v="NO"/>
    <d v="1900-01-02T01:21:00"/>
    <n v="73.349999999860302"/>
    <d v="1899-12-30T01:32:00"/>
    <s v="NO"/>
    <n v="1.5333333334419876"/>
    <d v="1900-01-03T00:16:00"/>
    <n v="96.266666666662786"/>
    <x v="1"/>
    <d v="1899-12-30T22:00:00"/>
    <s v="NIGHT"/>
    <s v="MRKU1087061"/>
    <s v="CTU FLEVOKUST BV"/>
    <n v="380"/>
    <e v="#N/A"/>
    <n v="35"/>
    <n v="0"/>
    <n v="2"/>
    <s v="NIGHT"/>
    <s v="CTU FLEVOKUST BVNIGHT"/>
    <n v="380"/>
    <n v="0"/>
    <n v="380"/>
    <m/>
  </r>
  <r>
    <s v="MARSEILLE MAERSK"/>
    <s v="Rotterdam"/>
    <d v="2024-11-30T20:39:00"/>
    <x v="111"/>
    <x v="3"/>
    <s v="MAERSK"/>
    <s v="MRKU2289998"/>
    <s v="SIMEI LELYSTAD"/>
    <d v="2024-12-02T01:00:00"/>
    <d v="2024-12-02T12:15:00"/>
    <x v="1651"/>
    <d v="2024-12-02T12:25:00"/>
    <x v="0"/>
    <s v="NO"/>
    <n v="0"/>
    <n v="49"/>
    <x v="11"/>
    <d v="2024-12-02T12:15:00"/>
    <d v="1899-12-31T04:21:00"/>
    <n v="28.349999999860302"/>
    <x v="0"/>
    <x v="17"/>
    <n v="11.000000000058208"/>
    <s v="SI"/>
    <d v="1899-12-31T15:21:00"/>
    <n v="39.349999999918509"/>
    <d v="1899-12-30T00:15:00"/>
    <s v="SI"/>
    <n v="0.24999999994179234"/>
    <d v="1899-12-31T15:46:00"/>
    <n v="39.766666666546371"/>
    <x v="0"/>
    <d v="1899-12-30T12:00:00"/>
    <s v="NO"/>
    <s v="MRKU2289998"/>
    <s v="MSI"/>
    <n v="480"/>
    <e v="#N/A"/>
    <n v="50"/>
    <n v="0"/>
    <n v="1"/>
    <s v="WEEK"/>
    <s v="MSIWEEK"/>
    <n v="480"/>
    <n v="25"/>
    <n v="505"/>
    <m/>
  </r>
  <r>
    <s v="MARSEILLE MAERSK"/>
    <s v="Rotterdam"/>
    <d v="2024-11-30T20:39:00"/>
    <x v="111"/>
    <x v="3"/>
    <s v="MAERSK"/>
    <s v="MRKU2444517"/>
    <s v="SIMEI LELYSTAD"/>
    <d v="2024-12-02T01:00:00"/>
    <d v="2024-12-02T06:00:00"/>
    <x v="1658"/>
    <d v="2024-12-02T06:10:00"/>
    <x v="0"/>
    <s v="CLEANING"/>
    <n v="0"/>
    <n v="49"/>
    <x v="11"/>
    <d v="2024-12-02T06:00:00"/>
    <d v="1899-12-31T04:21:00"/>
    <n v="28.349999999860302"/>
    <x v="0"/>
    <x v="22"/>
    <n v="5.0000000000582077"/>
    <s v="SI"/>
    <d v="1899-12-31T09:21:00"/>
    <n v="33.349999999918509"/>
    <d v="1899-12-30T00:00:00"/>
    <s v="SI"/>
    <n v="0"/>
    <d v="1899-12-31T09:31:00"/>
    <n v="33.516666666604578"/>
    <x v="0"/>
    <d v="1899-12-30T06:00:00"/>
    <s v="NO"/>
    <s v="MRKU2444517"/>
    <s v="MSI"/>
    <n v="480"/>
    <e v="#N/A"/>
    <n v="50"/>
    <n v="0"/>
    <n v="1"/>
    <s v="WEEK"/>
    <s v="MSIWEEK"/>
    <n v="480"/>
    <n v="25"/>
    <n v="505"/>
    <m/>
  </r>
  <r>
    <s v="MARSEILLE MAERSK"/>
    <s v="Rotterdam"/>
    <d v="2024-11-30T20:39:00"/>
    <x v="111"/>
    <x v="3"/>
    <s v="MAERSK"/>
    <s v="MRKU2493614"/>
    <s v="XPO TALLER LELYSTAD"/>
    <d v="2024-12-02T01:00:00"/>
    <d v="2024-12-02T20:50:00"/>
    <x v="1659"/>
    <d v="2024-12-02T21:10:00"/>
    <x v="0"/>
    <s v="CLEANING"/>
    <n v="0"/>
    <n v="49"/>
    <x v="11"/>
    <d v="2024-12-02T20:50:00"/>
    <d v="1899-12-31T04:21:00"/>
    <n v="28.349999999860302"/>
    <x v="0"/>
    <x v="12"/>
    <n v="18"/>
    <s v="SI"/>
    <d v="1899-12-31T22:21:00"/>
    <n v="46.349999999860302"/>
    <d v="1899-12-30T01:50:00"/>
    <s v="NO"/>
    <n v="1.8333333333721384"/>
    <d v="1900-01-01T00:31:00"/>
    <n v="48.516666666604578"/>
    <x v="1"/>
    <d v="1899-12-30T19:00:00"/>
    <s v="NO"/>
    <s v="MRKU2493614"/>
    <s v="MSI"/>
    <n v="480"/>
    <e v="#N/A"/>
    <n v="50"/>
    <n v="0"/>
    <n v="1"/>
    <s v="WEEK"/>
    <s v="MSIWEEK"/>
    <n v="480"/>
    <n v="25"/>
    <n v="505"/>
    <m/>
  </r>
  <r>
    <s v="MARSEILLE MAERSK"/>
    <s v="Rotterdam"/>
    <d v="2024-11-30T20:39:00"/>
    <x v="111"/>
    <x v="4"/>
    <s v="MAERSK"/>
    <s v="MRKU2558280"/>
    <s v="XPO TALLER LELYSTAD"/>
    <d v="2024-12-02T01:00:00"/>
    <d v="2024-12-02T17:15:00"/>
    <x v="1660"/>
    <d v="2024-12-02T17:35:00"/>
    <x v="0"/>
    <s v="NO"/>
    <n v="1"/>
    <n v="49"/>
    <x v="11"/>
    <d v="2024-12-02T17:15:00"/>
    <d v="1899-12-31T04:21:00"/>
    <n v="28.349999999860302"/>
    <x v="0"/>
    <x v="13"/>
    <n v="13.000000000116415"/>
    <s v="SI"/>
    <d v="1899-12-31T17:21:00"/>
    <n v="41.349999999976717"/>
    <d v="1899-12-30T03:15:00"/>
    <s v="NO"/>
    <n v="3.2499999999417923"/>
    <d v="1899-12-31T20:56:00"/>
    <n v="44.933333333290648"/>
    <x v="0"/>
    <d v="1899-12-30T14:00:00"/>
    <s v="NO"/>
    <s v="MRKU2558280"/>
    <s v="AZOIA LOGISTICS"/>
    <n v="550"/>
    <e v="#N/A"/>
    <n v="45"/>
    <n v="45"/>
    <n v="1"/>
    <s v="WEEK"/>
    <s v="AZOIA LOGISTICSWEEK"/>
    <n v="595"/>
    <n v="25"/>
    <n v="620"/>
    <m/>
  </r>
  <r>
    <s v="MARSEILLE MAERSK"/>
    <s v="Rotterdam"/>
    <d v="2024-11-30T20:39:00"/>
    <x v="111"/>
    <x v="0"/>
    <s v="MAERSK"/>
    <s v="MRKU3941781"/>
    <s v="SIMEI LELYSTAD"/>
    <d v="2024-12-02T01:00:00"/>
    <d v="2024-12-04T06:00:00"/>
    <x v="1661"/>
    <d v="2024-12-04T06:10:00"/>
    <x v="1"/>
    <s v="NO"/>
    <n v="1"/>
    <n v="49"/>
    <x v="11"/>
    <d v="2024-12-04T06:00:00"/>
    <d v="1899-12-31T04:21:00"/>
    <n v="28.349999999860302"/>
    <x v="0"/>
    <x v="60"/>
    <n v="53.000000000058208"/>
    <s v="NO"/>
    <d v="1900-01-02T09:21:00"/>
    <n v="81.349999999918509"/>
    <d v="1899-12-30T00:00:00"/>
    <s v="SI"/>
    <n v="0"/>
    <d v="1900-01-02T09:31:00"/>
    <n v="81.516666666604578"/>
    <x v="1"/>
    <d v="1899-12-30T06:00:00"/>
    <s v="NO"/>
    <s v="MRKU3941781"/>
    <s v="CTU FLEVOKUST BV"/>
    <n v="380"/>
    <e v="#N/A"/>
    <n v="35"/>
    <n v="35"/>
    <n v="3"/>
    <s v="WEEK"/>
    <s v="CTU FLEVOKUST BVWEEK"/>
    <n v="415"/>
    <n v="0"/>
    <n v="415"/>
    <m/>
  </r>
  <r>
    <s v="MARSEILLE MAERSK"/>
    <s v="Rotterdam"/>
    <d v="2024-11-30T20:39:00"/>
    <x v="111"/>
    <x v="0"/>
    <s v="MAERSK"/>
    <s v="MRKU4920778"/>
    <s v="XPO TALLER LELYSTAD"/>
    <d v="2024-12-02T01:00:00"/>
    <d v="2024-12-04T06:52:00"/>
    <x v="1662"/>
    <d v="2024-12-04T07:20:00"/>
    <x v="1"/>
    <s v="NO"/>
    <n v="2"/>
    <n v="49"/>
    <x v="11"/>
    <d v="2024-12-04T06:52:00"/>
    <d v="1899-12-31T04:21:00"/>
    <n v="28.349999999860302"/>
    <x v="0"/>
    <x v="116"/>
    <n v="54"/>
    <s v="NO"/>
    <d v="1900-01-02T10:21:00"/>
    <n v="82.349999999860302"/>
    <d v="1899-12-30T00:00:00"/>
    <s v="SI"/>
    <n v="0"/>
    <d v="1900-01-02T10:41:00"/>
    <n v="82.68333333323244"/>
    <x v="1"/>
    <d v="1899-12-30T07:00:00"/>
    <s v="NO"/>
    <s v="MRKU4920778"/>
    <s v="CTU FLEVOKUST BV"/>
    <n v="380"/>
    <e v="#N/A"/>
    <n v="35"/>
    <n v="70"/>
    <n v="3"/>
    <s v="WEEK"/>
    <s v="CTU FLEVOKUST BVWEEK"/>
    <n v="450"/>
    <n v="0"/>
    <n v="450"/>
    <m/>
  </r>
  <r>
    <s v="MARSEILLE MAERSK"/>
    <s v="Rotterdam"/>
    <d v="2024-11-30T20:39:00"/>
    <x v="111"/>
    <x v="3"/>
    <s v="MAERSK"/>
    <s v="MRKU5025577"/>
    <s v="SIMEI LELYSTAD"/>
    <d v="2024-12-02T01:00:00"/>
    <d v="2024-12-02T19:40:00"/>
    <x v="1663"/>
    <d v="2024-12-02T19:50:00"/>
    <x v="0"/>
    <s v="NO"/>
    <n v="1"/>
    <n v="49"/>
    <x v="11"/>
    <d v="2024-12-02T19:40:00"/>
    <d v="1899-12-31T04:21:00"/>
    <n v="28.349999999860302"/>
    <x v="0"/>
    <x v="52"/>
    <n v="19.000000000116415"/>
    <s v="SI"/>
    <d v="1899-12-31T23:21:00"/>
    <n v="47.349999999976717"/>
    <d v="1899-12-30T00:00:00"/>
    <s v="SI"/>
    <n v="0"/>
    <d v="1899-12-31T23:11:00"/>
    <n v="47.183333333290648"/>
    <x v="0"/>
    <d v="1899-12-30T20:00:00"/>
    <s v="NIGHT"/>
    <s v="MRKU5025577"/>
    <s v="MSI"/>
    <n v="530"/>
    <e v="#N/A"/>
    <n v="50"/>
    <n v="50"/>
    <n v="1"/>
    <s v="NIGHT"/>
    <s v="MSINIGHT"/>
    <n v="580"/>
    <n v="25"/>
    <n v="605"/>
    <m/>
  </r>
  <r>
    <s v="MARSEILLE MAERSK"/>
    <s v="Rotterdam"/>
    <d v="2024-11-30T20:39:00"/>
    <x v="111"/>
    <x v="3"/>
    <s v="MAERSK"/>
    <s v="MRKU5869921"/>
    <s v="XPO TALLER LELYSTAD"/>
    <d v="2024-12-02T01:00:00"/>
    <d v="2024-12-03T09:25:00"/>
    <x v="1664"/>
    <d v="2024-12-03T09:45:00"/>
    <x v="0"/>
    <s v="NO"/>
    <n v="0"/>
    <n v="49"/>
    <x v="11"/>
    <d v="2024-12-03T09:25:00"/>
    <d v="1899-12-31T04:21:00"/>
    <n v="28.349999999860302"/>
    <x v="0"/>
    <x v="33"/>
    <n v="32.000000000058208"/>
    <s v="NO"/>
    <d v="1900-01-01T12:21:00"/>
    <n v="60.349999999918509"/>
    <d v="1899-12-30T00:25:00"/>
    <s v="SI"/>
    <n v="0.41666666662786156"/>
    <d v="1900-01-01T13:06:00"/>
    <n v="61.099999999918509"/>
    <x v="1"/>
    <d v="1899-12-30T09:00:00"/>
    <s v="NO"/>
    <s v="MRKU5869921"/>
    <s v="MSI"/>
    <n v="480"/>
    <e v="#N/A"/>
    <n v="50"/>
    <n v="0"/>
    <n v="2"/>
    <s v="WEEK"/>
    <s v="MSIWEEK"/>
    <n v="480"/>
    <n v="25"/>
    <n v="505"/>
    <m/>
  </r>
  <r>
    <s v="MARSEILLE MAERSK"/>
    <s v="Rotterdam"/>
    <d v="2024-11-30T20:39:00"/>
    <x v="111"/>
    <x v="4"/>
    <s v="MAERSK"/>
    <s v="MRKU6311533"/>
    <s v="XPO TALLER LELYSTAD"/>
    <d v="2024-12-02T01:00:00"/>
    <d v="2024-12-02T11:10:00"/>
    <x v="1644"/>
    <d v="2024-12-02T11:40:00"/>
    <x v="0"/>
    <s v="NO"/>
    <n v="0"/>
    <n v="49"/>
    <x v="11"/>
    <d v="2024-12-02T11:10:00"/>
    <d v="1899-12-31T04:21:00"/>
    <n v="28.349999999860302"/>
    <x v="0"/>
    <x v="15"/>
    <n v="7.0000000001164153"/>
    <s v="SI"/>
    <d v="1899-12-31T11:21:00"/>
    <n v="35.349999999976717"/>
    <d v="1899-12-30T03:10:00"/>
    <s v="NO"/>
    <n v="3.1666666666860692"/>
    <d v="1899-12-31T15:01:00"/>
    <n v="39.016666666546371"/>
    <x v="0"/>
    <d v="1899-12-30T08:00:00"/>
    <s v="NO"/>
    <s v="MRKU6311533"/>
    <s v="AZOIA LOGISTICS"/>
    <n v="550"/>
    <e v="#N/A"/>
    <n v="45"/>
    <n v="0"/>
    <n v="1"/>
    <s v="WEEK"/>
    <s v="AZOIA LOGISTICSWEEK"/>
    <n v="550"/>
    <n v="25"/>
    <n v="575"/>
    <m/>
  </r>
  <r>
    <s v="MARSEILLE MAERSK"/>
    <s v="Rotterdam"/>
    <d v="2024-11-30T20:39:00"/>
    <x v="111"/>
    <x v="3"/>
    <s v="MAERSK"/>
    <s v="MRSU3025246"/>
    <s v="XPO TALLER LELYSTAD"/>
    <d v="2024-12-02T01:00:00"/>
    <d v="2024-12-03T11:00:00"/>
    <x v="1665"/>
    <d v="2024-12-03T11:30:00"/>
    <x v="0"/>
    <s v="NO"/>
    <n v="0"/>
    <n v="49"/>
    <x v="11"/>
    <d v="2024-12-03T11:00:00"/>
    <d v="1899-12-31T04:21:00"/>
    <n v="28.349999999860302"/>
    <x v="0"/>
    <x v="46"/>
    <n v="34.000000000116415"/>
    <s v="NO"/>
    <d v="1900-01-01T14:21:00"/>
    <n v="62.349999999976717"/>
    <d v="1899-12-30T00:00:00"/>
    <s v="SI"/>
    <n v="0"/>
    <d v="1900-01-01T14:51:00"/>
    <n v="62.849999999860302"/>
    <x v="1"/>
    <d v="1899-12-30T11:00:00"/>
    <s v="NO"/>
    <s v="MRSU3025246"/>
    <s v="MSI"/>
    <n v="480"/>
    <e v="#N/A"/>
    <n v="50"/>
    <n v="0"/>
    <n v="2"/>
    <s v="WEEK"/>
    <s v="MSIWEEK"/>
    <n v="480"/>
    <n v="25"/>
    <n v="505"/>
    <m/>
  </r>
  <r>
    <s v="MARSEILLE MAERSK"/>
    <s v="Rotterdam"/>
    <d v="2024-11-30T20:39:00"/>
    <x v="111"/>
    <x v="0"/>
    <s v="MAERSK"/>
    <s v="MRSU3056123"/>
    <s v="XPO TALLER LELYSTAD"/>
    <d v="2024-12-02T01:00:00"/>
    <d v="2024-12-05T17:45:00"/>
    <x v="1666"/>
    <d v="2024-12-05T18:05:00"/>
    <x v="1"/>
    <s v="NO"/>
    <n v="1"/>
    <n v="49"/>
    <x v="11"/>
    <d v="2024-12-05T17:45:00"/>
    <d v="1899-12-31T04:21:00"/>
    <n v="28.349999999860302"/>
    <x v="0"/>
    <x v="123"/>
    <n v="88.000000000116415"/>
    <s v="NO"/>
    <d v="1900-01-03T20:21:00"/>
    <n v="116.34999999997672"/>
    <d v="1899-12-30T00:45:00"/>
    <s v="SI"/>
    <n v="0.75"/>
    <d v="1900-01-03T21:26:00"/>
    <n v="117.43333333317423"/>
    <x v="1"/>
    <d v="1899-12-30T17:00:00"/>
    <s v="NO"/>
    <s v="MRSU3056123"/>
    <s v="CTU FLEVOKUST BV"/>
    <n v="380"/>
    <e v="#N/A"/>
    <n v="35"/>
    <n v="35"/>
    <n v="4"/>
    <s v="WEEK"/>
    <s v="CTU FLEVOKUST BVWEEK"/>
    <n v="415"/>
    <n v="0"/>
    <n v="415"/>
    <m/>
  </r>
  <r>
    <s v="MARSEILLE MAERSK"/>
    <s v="Rotterdam"/>
    <d v="2024-11-30T20:39:00"/>
    <x v="111"/>
    <x v="0"/>
    <s v="MAERSK"/>
    <s v="MRSU3342235"/>
    <s v="XPO TALLER LELYSTAD"/>
    <d v="2024-12-02T01:00:00"/>
    <d v="2024-12-06T13:00:00"/>
    <x v="1667"/>
    <d v="2024-12-06T13:25:00"/>
    <x v="1"/>
    <s v="NO"/>
    <n v="1"/>
    <n v="49"/>
    <x v="11"/>
    <d v="2024-12-06T13:00:00"/>
    <d v="1899-12-31T04:21:00"/>
    <n v="28.349999999860302"/>
    <x v="0"/>
    <x v="191"/>
    <n v="108"/>
    <s v="NO"/>
    <d v="1900-01-04T16:21:00"/>
    <n v="136.3499999998603"/>
    <d v="1899-12-30T00:00:00"/>
    <s v="SI"/>
    <n v="0"/>
    <d v="1900-01-04T16:46:00"/>
    <n v="136.76666666666279"/>
    <x v="1"/>
    <d v="1899-12-30T13:00:00"/>
    <s v="NO"/>
    <s v="MRSU3342235"/>
    <s v="CTU FLEVOKUST BV"/>
    <n v="380"/>
    <e v="#N/A"/>
    <n v="35"/>
    <n v="35"/>
    <n v="5"/>
    <s v="WEEK"/>
    <s v="CTU FLEVOKUST BVWEEK"/>
    <n v="415"/>
    <n v="0"/>
    <n v="415"/>
    <m/>
  </r>
  <r>
    <s v="MARSEILLE MAERSK"/>
    <s v="Rotterdam"/>
    <d v="2024-11-30T20:39:00"/>
    <x v="111"/>
    <x v="3"/>
    <s v="MAERSK"/>
    <s v="MRSU3353029"/>
    <s v="SIMEI LELYSTAD"/>
    <d v="2024-12-02T01:00:00"/>
    <d v="2024-12-02T18:27:00"/>
    <x v="1668"/>
    <d v="2024-12-02T18:57:00"/>
    <x v="0"/>
    <s v="NO"/>
    <n v="0"/>
    <n v="49"/>
    <x v="11"/>
    <d v="2024-12-02T18:27:00"/>
    <d v="1899-12-31T04:21:00"/>
    <n v="28.349999999860302"/>
    <x v="0"/>
    <x v="4"/>
    <n v="17.000000000058208"/>
    <s v="SI"/>
    <d v="1899-12-31T21:21:00"/>
    <n v="45.349999999918509"/>
    <d v="1899-12-30T00:27:00"/>
    <s v="SI"/>
    <n v="0.45000000006984919"/>
    <d v="1899-12-31T22:18:00"/>
    <n v="46.299999999871943"/>
    <x v="0"/>
    <d v="1899-12-30T18:00:00"/>
    <s v="NO"/>
    <s v="MRSU3353029"/>
    <s v="MSI"/>
    <n v="480"/>
    <e v="#N/A"/>
    <n v="50"/>
    <n v="0"/>
    <n v="1"/>
    <s v="WEEK"/>
    <s v="MSIWEEK"/>
    <n v="480"/>
    <n v="25"/>
    <n v="505"/>
    <m/>
  </r>
  <r>
    <s v="MARSEILLE MAERSK"/>
    <s v="Rotterdam"/>
    <d v="2024-11-30T20:39:00"/>
    <x v="111"/>
    <x v="1"/>
    <s v="MAERSK"/>
    <s v="MRSU3562707"/>
    <s v="SIMEI LELYSTAD"/>
    <d v="2024-12-02T01:00:00"/>
    <d v="2024-12-02T06:00:00"/>
    <x v="1658"/>
    <d v="2024-12-02T06:10:00"/>
    <x v="0"/>
    <s v="NO"/>
    <n v="1"/>
    <n v="49"/>
    <x v="11"/>
    <d v="2024-12-02T06:00:00"/>
    <d v="1899-12-31T04:21:00"/>
    <n v="28.349999999860302"/>
    <x v="0"/>
    <x v="22"/>
    <n v="5.0000000000582077"/>
    <s v="SI"/>
    <d v="1899-12-31T09:21:00"/>
    <n v="33.349999999918509"/>
    <d v="1899-12-30T00:00:00"/>
    <s v="SI"/>
    <n v="0"/>
    <d v="1899-12-31T09:31:00"/>
    <n v="33.516666666604578"/>
    <x v="0"/>
    <d v="1899-12-30T06:00:00"/>
    <s v="NO"/>
    <s v="MRSU3562707"/>
    <s v="LOGIX"/>
    <n v="530"/>
    <e v="#N/A"/>
    <n v="50"/>
    <n v="50"/>
    <n v="1"/>
    <s v="WEEK"/>
    <s v="LOGIXWEEK"/>
    <n v="580"/>
    <n v="25"/>
    <n v="605"/>
    <m/>
  </r>
  <r>
    <s v="MARSEILLE MAERSK"/>
    <s v="Rotterdam"/>
    <d v="2024-11-30T20:39:00"/>
    <x v="111"/>
    <x v="0"/>
    <s v="MAERSK"/>
    <s v="MRSU3646536"/>
    <s v="SIMEI LELYSTAD"/>
    <d v="2024-12-02T01:00:00"/>
    <d v="2024-12-04T13:35:00"/>
    <x v="1669"/>
    <d v="2024-12-04T13:55:00"/>
    <x v="1"/>
    <s v="NO"/>
    <n v="1"/>
    <n v="49"/>
    <x v="11"/>
    <d v="2024-12-04T13:35:00"/>
    <d v="1899-12-31T04:21:00"/>
    <n v="28.349999999860302"/>
    <x v="0"/>
    <x v="104"/>
    <n v="61.000000000116415"/>
    <s v="NO"/>
    <d v="1900-01-02T17:21:00"/>
    <n v="89.349999999976717"/>
    <d v="1899-12-30T00:00:00"/>
    <s v="SI"/>
    <n v="0"/>
    <d v="1900-01-02T17:16:00"/>
    <n v="89.266666666546371"/>
    <x v="1"/>
    <d v="1899-12-30T14:00:00"/>
    <s v="NO"/>
    <s v="MRSU3646536"/>
    <s v="CTU FLEVOKUST BV"/>
    <n v="380"/>
    <e v="#N/A"/>
    <n v="35"/>
    <n v="35"/>
    <n v="3"/>
    <s v="WEEK"/>
    <s v="CTU FLEVOKUST BVWEEK"/>
    <n v="415"/>
    <n v="0"/>
    <n v="415"/>
    <m/>
  </r>
  <r>
    <s v="MARSEILLE MAERSK"/>
    <s v="Rotterdam"/>
    <d v="2024-11-30T20:39:00"/>
    <x v="111"/>
    <x v="3"/>
    <s v="MAERSK"/>
    <s v="MRSU3975640"/>
    <s v="XPO TALLER LELYSTAD"/>
    <d v="2024-12-02T01:00:00"/>
    <d v="2024-12-05T09:50:00"/>
    <x v="1670"/>
    <d v="2024-12-05T10:20:00"/>
    <x v="0"/>
    <s v="NO"/>
    <n v="0"/>
    <n v="49"/>
    <x v="11"/>
    <d v="2024-12-05T09:50:00"/>
    <d v="1899-12-31T04:21:00"/>
    <n v="28.349999999860302"/>
    <x v="0"/>
    <x v="105"/>
    <n v="80.000000000058208"/>
    <s v="NO"/>
    <d v="1900-01-03T12:21:00"/>
    <n v="108.34999999991851"/>
    <d v="1899-12-30T00:50:00"/>
    <s v="NO"/>
    <n v="0.83333333325572312"/>
    <d v="1900-01-03T13:41:00"/>
    <n v="109.68333333323244"/>
    <x v="1"/>
    <d v="1899-12-30T09:00:00"/>
    <s v="NO"/>
    <s v="MRSU3975640"/>
    <s v="MSI"/>
    <n v="480"/>
    <e v="#N/A"/>
    <n v="50"/>
    <n v="0"/>
    <n v="4"/>
    <s v="WEEK"/>
    <s v="MSIWEEK"/>
    <n v="480"/>
    <n v="25"/>
    <n v="505"/>
    <m/>
  </r>
  <r>
    <s v="MARSEILLE MAERSK"/>
    <s v="Rotterdam"/>
    <d v="2024-11-30T20:39:00"/>
    <x v="111"/>
    <x v="2"/>
    <s v="MAERSK"/>
    <s v="MRSU4251042"/>
    <s v="LELYSTAD"/>
    <d v="2024-12-02T01:00:00"/>
    <d v="2024-12-02T02:39:00"/>
    <x v="1671"/>
    <d v="2024-12-02T05:40:00"/>
    <x v="0"/>
    <s v="NO"/>
    <n v="1"/>
    <n v="49"/>
    <x v="11"/>
    <d v="2024-12-02T02:39:00"/>
    <d v="1899-12-31T04:21:00"/>
    <n v="28.349999999860302"/>
    <x v="0"/>
    <x v="2"/>
    <n v="4.0000000001164153"/>
    <s v="SI"/>
    <d v="1899-12-31T08:21:00"/>
    <n v="32.349999999976717"/>
    <d v="1899-12-30T00:00:00"/>
    <s v="SI"/>
    <n v="0"/>
    <d v="1899-12-31T09:01:00"/>
    <n v="33.016666666546371"/>
    <x v="0"/>
    <d v="1899-12-30T05:00:00"/>
    <s v="NO"/>
    <s v="MRSU4251042"/>
    <s v="OM TRANSPORT"/>
    <n v="475"/>
    <n v="110"/>
    <n v="50"/>
    <n v="50"/>
    <n v="1"/>
    <s v="WEEK"/>
    <s v="OM TRANSPORTWEEK"/>
    <n v="635"/>
    <n v="25"/>
    <n v="660"/>
    <m/>
  </r>
  <r>
    <s v="MARSEILLE MAERSK"/>
    <s v="Rotterdam"/>
    <d v="2024-11-30T20:39:00"/>
    <x v="111"/>
    <x v="1"/>
    <s v="MAERSK"/>
    <s v="MRSU4924246"/>
    <s v="SIMEI LELYSTAD"/>
    <d v="2024-12-02T01:00:00"/>
    <d v="2024-12-02T13:56:00"/>
    <x v="1660"/>
    <d v="2024-12-02T14:05:00"/>
    <x v="0"/>
    <s v="NO"/>
    <n v="0"/>
    <n v="49"/>
    <x v="11"/>
    <d v="2024-12-02T13:56:00"/>
    <d v="1899-12-31T04:21:00"/>
    <n v="28.349999999860302"/>
    <x v="0"/>
    <x v="13"/>
    <n v="13.000000000116415"/>
    <s v="SI"/>
    <d v="1899-12-31T17:21:00"/>
    <n v="41.349999999976717"/>
    <d v="1899-12-30T00:00:00"/>
    <s v="SI"/>
    <n v="0"/>
    <d v="1899-12-31T17:26:00"/>
    <n v="41.43333333323244"/>
    <x v="0"/>
    <d v="1899-12-30T14:00:00"/>
    <s v="NO"/>
    <s v="MRSU4924246"/>
    <s v="LOGIX"/>
    <n v="530"/>
    <e v="#N/A"/>
    <n v="50"/>
    <n v="0"/>
    <n v="1"/>
    <s v="WEEK"/>
    <s v="LOGIXWEEK"/>
    <n v="530"/>
    <n v="25"/>
    <n v="555"/>
    <m/>
  </r>
  <r>
    <s v="MARSEILLE MAERSK"/>
    <s v="Rotterdam"/>
    <d v="2024-11-30T20:39:00"/>
    <x v="111"/>
    <x v="0"/>
    <s v="MAERSK"/>
    <s v="MRSU5085115"/>
    <s v="XPO TALLER LELYSTAD"/>
    <d v="2024-12-02T01:00:00"/>
    <d v="2024-12-03T18:20:00"/>
    <x v="1672"/>
    <d v="2024-12-03T18:50:00"/>
    <x v="1"/>
    <s v="NO"/>
    <n v="0"/>
    <n v="49"/>
    <x v="11"/>
    <d v="2024-12-03T18:20:00"/>
    <d v="1899-12-31T04:21:00"/>
    <n v="28.349999999860302"/>
    <x v="0"/>
    <x v="80"/>
    <n v="41.000000000058208"/>
    <s v="NO"/>
    <d v="1900-01-01T21:21:00"/>
    <n v="69.349999999918509"/>
    <d v="1899-12-30T00:20:00"/>
    <s v="SI"/>
    <n v="0.33333333337213844"/>
    <d v="1900-01-01T22:11:00"/>
    <n v="70.183333333174232"/>
    <x v="1"/>
    <d v="1899-12-30T18:00:00"/>
    <s v="NO"/>
    <s v="MRSU5085115"/>
    <s v="CTU FLEVOKUST BV"/>
    <n v="380"/>
    <e v="#N/A"/>
    <n v="35"/>
    <n v="0"/>
    <n v="2"/>
    <s v="WEEK"/>
    <s v="CTU FLEVOKUST BVWEEK"/>
    <n v="380"/>
    <n v="0"/>
    <n v="430"/>
    <n v="50"/>
  </r>
  <r>
    <s v="MARSEILLE MAERSK"/>
    <s v="Rotterdam"/>
    <d v="2024-11-30T20:39:00"/>
    <x v="111"/>
    <x v="2"/>
    <s v="MAERSK"/>
    <s v="MRSU6090409"/>
    <s v="LELYSTAD"/>
    <d v="2024-12-02T01:00:00"/>
    <d v="2024-12-01T23:38:00"/>
    <x v="1647"/>
    <d v="2024-12-02T00:02:00"/>
    <x v="0"/>
    <s v="NO"/>
    <n v="1"/>
    <n v="48"/>
    <x v="11"/>
    <d v="2024-12-01T23:38:00"/>
    <d v="1899-12-31T04:21:00"/>
    <n v="28.349999999860302"/>
    <x v="0"/>
    <x v="1"/>
    <n v="0"/>
    <s v="SI"/>
    <d v="1899-12-31T04:21:00"/>
    <n v="28.349999999860302"/>
    <d v="1899-12-30T00:00:00"/>
    <s v="SI"/>
    <n v="0"/>
    <d v="1899-12-31T03:23:00"/>
    <n v="27.383333333185874"/>
    <x v="0"/>
    <d v="1899-12-30T01:00:00"/>
    <s v="NIGHT"/>
    <s v="MRSU6090409"/>
    <s v="OM TRANSPORT"/>
    <n v="475"/>
    <n v="110"/>
    <n v="50"/>
    <n v="50"/>
    <n v="1"/>
    <s v="NIGHT"/>
    <s v="OM TRANSPORTNIGHT"/>
    <n v="635"/>
    <n v="25"/>
    <n v="660"/>
    <m/>
  </r>
  <r>
    <s v="MARSEILLE MAERSK"/>
    <s v="Rotterdam"/>
    <d v="2024-11-30T20:39:00"/>
    <x v="111"/>
    <x v="0"/>
    <s v="MAERSK"/>
    <s v="MRSU6185166"/>
    <s v="XPO TALLER LELYSTAD"/>
    <d v="2024-12-02T01:00:00"/>
    <d v="2024-12-04T15:14:00"/>
    <x v="1673"/>
    <d v="2024-12-04T15:35:00"/>
    <x v="1"/>
    <s v="CLEANING"/>
    <n v="0"/>
    <n v="49"/>
    <x v="11"/>
    <d v="2024-12-04T15:14:00"/>
    <d v="1899-12-31T04:21:00"/>
    <n v="28.349999999860302"/>
    <x v="0"/>
    <x v="146"/>
    <n v="62.000000000058208"/>
    <s v="NO"/>
    <d v="1900-01-02T18:21:00"/>
    <n v="90.349999999918509"/>
    <d v="1899-12-30T00:14:00"/>
    <s v="SI"/>
    <n v="0.2333333333954215"/>
    <d v="1900-01-02T18:56:00"/>
    <n v="90.93333333323244"/>
    <x v="1"/>
    <d v="1899-12-30T15:00:00"/>
    <s v="NO"/>
    <s v="MRSU6185166"/>
    <s v="CTU FLEVOKUST BV"/>
    <n v="380"/>
    <n v="100"/>
    <n v="35"/>
    <n v="0"/>
    <n v="3"/>
    <s v="WEEK"/>
    <s v="CTU FLEVOKUST BVWEEK"/>
    <n v="480"/>
    <n v="0"/>
    <n v="480"/>
    <m/>
  </r>
  <r>
    <s v="MARSEILLE MAERSK"/>
    <s v="Rotterdam"/>
    <d v="2024-11-30T20:39:00"/>
    <x v="111"/>
    <x v="2"/>
    <s v="MAERSK"/>
    <s v="MRSU6304096"/>
    <s v="LELYSTAD"/>
    <d v="2024-12-02T01:00:00"/>
    <d v="2024-12-03T08:34:00"/>
    <x v="1664"/>
    <d v="2024-12-03T09:15:00"/>
    <x v="0"/>
    <s v="NO"/>
    <n v="0"/>
    <n v="49"/>
    <x v="11"/>
    <d v="2024-12-03T08:34:00"/>
    <d v="1899-12-31T04:21:00"/>
    <n v="28.349999999860302"/>
    <x v="0"/>
    <x v="33"/>
    <n v="32.000000000058208"/>
    <s v="NO"/>
    <d v="1900-01-01T12:21:00"/>
    <n v="60.349999999918509"/>
    <d v="1899-12-30T00:00:00"/>
    <s v="SI"/>
    <n v="0"/>
    <d v="1900-01-01T12:36:00"/>
    <n v="60.599999999860302"/>
    <x v="1"/>
    <d v="1899-12-30T09:00:00"/>
    <s v="NO"/>
    <s v="MRSU6304096"/>
    <s v="OM TRANSPORT"/>
    <n v="475"/>
    <e v="#N/A"/>
    <n v="50"/>
    <n v="0"/>
    <n v="2"/>
    <s v="WEEK"/>
    <s v="OM TRANSPORTWEEK"/>
    <n v="475"/>
    <n v="25"/>
    <n v="500"/>
    <m/>
  </r>
  <r>
    <s v="MARSEILLE MAERSK"/>
    <s v="Rotterdam"/>
    <d v="2024-11-30T20:39:00"/>
    <x v="111"/>
    <x v="3"/>
    <s v="MAERSK"/>
    <s v="MRSU6336196"/>
    <s v="SIMEI LELYSTAD"/>
    <d v="2024-12-02T01:00:00"/>
    <d v="2024-12-03T06:15:00"/>
    <x v="1674"/>
    <d v="2024-12-03T06:25:00"/>
    <x v="0"/>
    <s v="NO"/>
    <n v="1"/>
    <n v="49"/>
    <x v="11"/>
    <d v="2024-12-03T06:15:00"/>
    <d v="1899-12-31T04:21:00"/>
    <n v="28.349999999860302"/>
    <x v="0"/>
    <x v="58"/>
    <n v="29.000000000058208"/>
    <s v="NO"/>
    <d v="1900-01-01T09:21:00"/>
    <n v="57.349999999918509"/>
    <d v="1899-12-30T00:15:00"/>
    <s v="SI"/>
    <n v="0.24999999994179234"/>
    <d v="1900-01-01T09:46:00"/>
    <n v="57.766666666546371"/>
    <x v="1"/>
    <d v="1899-12-30T06:00:00"/>
    <s v="NO"/>
    <s v="MRSU6336196"/>
    <s v="MSI"/>
    <n v="480"/>
    <e v="#N/A"/>
    <n v="50"/>
    <n v="50"/>
    <n v="2"/>
    <s v="WEEK"/>
    <s v="MSIWEEK"/>
    <n v="530"/>
    <n v="25"/>
    <n v="555"/>
    <m/>
  </r>
  <r>
    <s v="MARSEILLE MAERSK"/>
    <s v="Rotterdam"/>
    <d v="2024-11-30T20:39:00"/>
    <x v="111"/>
    <x v="0"/>
    <s v="MAERSK"/>
    <s v="MSKU0065856"/>
    <s v="XPO TALLER LELYSTAD"/>
    <d v="2024-12-02T01:00:00"/>
    <d v="2024-12-05T06:57:00"/>
    <x v="1675"/>
    <d v="2024-12-05T07:20:00"/>
    <x v="1"/>
    <s v="CLEANING"/>
    <n v="0"/>
    <n v="49"/>
    <x v="11"/>
    <d v="2024-12-05T06:57:00"/>
    <d v="1899-12-31T04:21:00"/>
    <n v="28.349999999860302"/>
    <x v="0"/>
    <x v="150"/>
    <n v="78"/>
    <s v="NO"/>
    <d v="1900-01-03T10:21:00"/>
    <n v="106.3499999998603"/>
    <d v="1899-12-30T00:00:00"/>
    <s v="SI"/>
    <n v="0"/>
    <d v="1900-01-03T10:41:00"/>
    <n v="106.68333333323244"/>
    <x v="1"/>
    <d v="1899-12-30T07:00:00"/>
    <s v="NO"/>
    <s v="MSKU0065856"/>
    <s v="CTU FLEVOKUST BV"/>
    <n v="380"/>
    <n v="100"/>
    <n v="35"/>
    <n v="0"/>
    <n v="4"/>
    <s v="WEEK"/>
    <s v="CTU FLEVOKUST BVWEEK"/>
    <n v="480"/>
    <n v="0"/>
    <n v="480"/>
    <m/>
  </r>
  <r>
    <s v="MARSEILLE MAERSK"/>
    <s v="Rotterdam"/>
    <d v="2024-11-30T20:39:00"/>
    <x v="111"/>
    <x v="2"/>
    <s v="MAERSK"/>
    <s v="MSKU0720161"/>
    <s v="LELYSTAD"/>
    <d v="2024-12-02T01:00:00"/>
    <d v="2024-12-02T11:15:00"/>
    <x v="1650"/>
    <d v="2024-12-02T14:15:00"/>
    <x v="0"/>
    <s v="NO"/>
    <n v="0"/>
    <n v="49"/>
    <x v="11"/>
    <d v="2024-12-02T11:15:00"/>
    <d v="1899-12-31T04:21:00"/>
    <n v="28.349999999860302"/>
    <x v="0"/>
    <x v="31"/>
    <n v="15"/>
    <s v="SI"/>
    <d v="1899-12-31T19:21:00"/>
    <n v="43.349999999860302"/>
    <d v="1899-12-30T00:00:00"/>
    <s v="SI"/>
    <n v="0"/>
    <d v="1899-12-31T17:36:00"/>
    <n v="41.599999999918509"/>
    <x v="0"/>
    <d v="1899-12-30T16:00:00"/>
    <s v="NO"/>
    <s v="MSKU0720161"/>
    <s v="OM TRANSPORT"/>
    <n v="475"/>
    <e v="#N/A"/>
    <n v="50"/>
    <n v="0"/>
    <n v="1"/>
    <s v="WEEK"/>
    <s v="OM TRANSPORTWEEK"/>
    <n v="475"/>
    <n v="25"/>
    <n v="500"/>
    <m/>
  </r>
  <r>
    <s v="MARSEILLE MAERSK"/>
    <s v="Rotterdam"/>
    <d v="2024-11-30T20:39:00"/>
    <x v="111"/>
    <x v="3"/>
    <s v="MAERSK"/>
    <s v="MSKU1613403"/>
    <s v="SIMEI LELYSTAD"/>
    <d v="2024-12-02T01:00:00"/>
    <d v="2024-12-03T07:55:00"/>
    <x v="1676"/>
    <d v="2024-12-03T08:05:00"/>
    <x v="0"/>
    <s v="NO"/>
    <n v="0"/>
    <n v="49"/>
    <x v="11"/>
    <d v="2024-12-03T07:55:00"/>
    <d v="1899-12-31T04:21:00"/>
    <n v="28.349999999860302"/>
    <x v="0"/>
    <x v="11"/>
    <n v="31.000000000116415"/>
    <s v="NO"/>
    <d v="1900-01-01T11:21:00"/>
    <n v="59.349999999976717"/>
    <d v="1899-12-30T00:00:00"/>
    <s v="SI"/>
    <n v="0"/>
    <d v="1900-01-01T11:26:00"/>
    <n v="59.43333333323244"/>
    <x v="1"/>
    <d v="1899-12-30T08:00:00"/>
    <s v="NO"/>
    <s v="MSKU1613403"/>
    <s v="MSI"/>
    <n v="480"/>
    <e v="#N/A"/>
    <n v="50"/>
    <n v="0"/>
    <n v="2"/>
    <s v="WEEK"/>
    <s v="MSIWEEK"/>
    <n v="480"/>
    <n v="25"/>
    <n v="605"/>
    <n v="100"/>
  </r>
  <r>
    <s v="MARSEILLE MAERSK"/>
    <s v="Rotterdam"/>
    <d v="2024-11-30T20:39:00"/>
    <x v="111"/>
    <x v="2"/>
    <s v="MAERSK"/>
    <s v="MSKU1868261"/>
    <s v="SIMEI LELYSTAD"/>
    <d v="2024-12-02T01:00:00"/>
    <d v="2024-12-03T06:10:00"/>
    <x v="1676"/>
    <d v="2024-12-03T06:20:00"/>
    <x v="0"/>
    <s v="NO"/>
    <n v="1"/>
    <n v="49"/>
    <x v="11"/>
    <d v="2024-12-03T06:10:00"/>
    <d v="1899-12-31T04:21:00"/>
    <n v="28.349999999860302"/>
    <x v="0"/>
    <x v="11"/>
    <n v="31.000000000116415"/>
    <s v="NO"/>
    <d v="1900-01-01T11:21:00"/>
    <n v="59.349999999976717"/>
    <d v="1899-12-30T00:00:00"/>
    <s v="SI"/>
    <n v="0"/>
    <d v="1900-01-01T09:41:00"/>
    <n v="57.683333333290648"/>
    <x v="1"/>
    <d v="1899-12-30T08:00:00"/>
    <s v="NO"/>
    <s v="MSKU1868261"/>
    <s v="OM TRANSPORT"/>
    <n v="475"/>
    <e v="#N/A"/>
    <n v="50"/>
    <n v="50"/>
    <n v="2"/>
    <s v="WEEK"/>
    <s v="OM TRANSPORTWEEK"/>
    <n v="525"/>
    <n v="25"/>
    <n v="550"/>
    <m/>
  </r>
  <r>
    <s v="MARSEILLE MAERSK"/>
    <s v="Rotterdam"/>
    <d v="2024-11-30T20:39:00"/>
    <x v="111"/>
    <x v="0"/>
    <s v="MAERSK"/>
    <s v="MSKU4689779"/>
    <s v="XPO TALLER LELYSTAD"/>
    <d v="2024-12-02T01:00:00"/>
    <d v="2024-12-06T09:00:00"/>
    <x v="1677"/>
    <d v="2024-12-06T09:20:00"/>
    <x v="1"/>
    <s v="NO"/>
    <n v="0"/>
    <n v="49"/>
    <x v="11"/>
    <d v="2024-12-06T09:00:00"/>
    <d v="1899-12-31T04:21:00"/>
    <n v="28.349999999860302"/>
    <x v="0"/>
    <x v="142"/>
    <n v="104.00000000005821"/>
    <s v="NO"/>
    <d v="1900-01-04T12:21:00"/>
    <n v="132.34999999991851"/>
    <d v="1899-12-30T00:00:00"/>
    <s v="SI"/>
    <n v="0"/>
    <d v="1900-01-04T12:41:00"/>
    <n v="132.68333333329065"/>
    <x v="1"/>
    <d v="1899-12-30T09:00:00"/>
    <s v="NO"/>
    <s v="MSKU4689779"/>
    <s v="CTU FLEVOKUST BV"/>
    <n v="380"/>
    <e v="#N/A"/>
    <n v="35"/>
    <n v="0"/>
    <n v="5"/>
    <s v="WEEK"/>
    <s v="CTU FLEVOKUST BVWEEK"/>
    <n v="380"/>
    <n v="0"/>
    <n v="380"/>
    <m/>
  </r>
  <r>
    <s v="MARSEILLE MAERSK"/>
    <s v="Rotterdam"/>
    <d v="2024-11-30T20:39:00"/>
    <x v="111"/>
    <x v="0"/>
    <s v="MAERSK"/>
    <s v="MSKU4690677"/>
    <s v="XPO TALLER LELYSTAD"/>
    <d v="2024-12-02T01:00:00"/>
    <d v="2024-12-05T13:21:00"/>
    <x v="1678"/>
    <d v="2024-12-05T13:40:00"/>
    <x v="1"/>
    <s v="NO"/>
    <n v="1"/>
    <n v="49"/>
    <x v="11"/>
    <d v="2024-12-05T13:21:00"/>
    <d v="1899-12-31T04:21:00"/>
    <n v="28.349999999860302"/>
    <x v="0"/>
    <x v="100"/>
    <n v="84"/>
    <s v="NO"/>
    <d v="1900-01-03T16:21:00"/>
    <n v="112.3499999998603"/>
    <d v="1899-12-30T00:21:00"/>
    <s v="SI"/>
    <n v="0.35000000009313226"/>
    <d v="1900-01-03T17:01:00"/>
    <n v="113.01666666660458"/>
    <x v="1"/>
    <d v="1899-12-30T13:00:00"/>
    <s v="NO"/>
    <s v="MSKU4690677"/>
    <s v="CTU FLEVOKUST BV"/>
    <n v="380"/>
    <e v="#N/A"/>
    <n v="35"/>
    <n v="35"/>
    <n v="4"/>
    <s v="WEEK"/>
    <s v="CTU FLEVOKUST BVWEEK"/>
    <n v="415"/>
    <n v="0"/>
    <n v="415"/>
    <m/>
  </r>
  <r>
    <s v="MARSEILLE MAERSK"/>
    <s v="Rotterdam"/>
    <d v="2024-11-30T20:39:00"/>
    <x v="111"/>
    <x v="0"/>
    <s v="MAERSK"/>
    <s v="MSKU4737033"/>
    <s v="XPO TALLER LELYSTAD"/>
    <d v="2024-12-02T01:00:00"/>
    <d v="2024-12-05T11:00:00"/>
    <x v="1679"/>
    <d v="2024-12-05T11:30:00"/>
    <x v="1"/>
    <s v="NO"/>
    <n v="0"/>
    <n v="49"/>
    <x v="11"/>
    <d v="2024-12-05T11:00:00"/>
    <d v="1899-12-31T04:21:00"/>
    <n v="28.349999999860302"/>
    <x v="0"/>
    <x v="101"/>
    <n v="82.000000000116415"/>
    <s v="NO"/>
    <d v="1900-01-03T14:21:00"/>
    <n v="110.34999999997672"/>
    <d v="1899-12-30T00:00:00"/>
    <s v="SI"/>
    <n v="0"/>
    <d v="1900-01-03T14:51:00"/>
    <n v="110.8499999998603"/>
    <x v="1"/>
    <d v="1899-12-30T11:00:00"/>
    <s v="NO"/>
    <s v="MSKU4737033"/>
    <s v="CTU FLEVOKUST BV"/>
    <n v="380"/>
    <e v="#N/A"/>
    <n v="35"/>
    <n v="0"/>
    <n v="4"/>
    <s v="WEEK"/>
    <s v="CTU FLEVOKUST BVWEEK"/>
    <n v="380"/>
    <n v="0"/>
    <n v="380"/>
    <m/>
  </r>
  <r>
    <s v="MARSEILLE MAERSK"/>
    <s v="Rotterdam"/>
    <d v="2024-11-30T20:39:00"/>
    <x v="111"/>
    <x v="3"/>
    <s v="MAERSK"/>
    <s v="MSKU4784333"/>
    <s v="SIMEI LELYSTAD"/>
    <d v="2024-12-02T01:00:00"/>
    <d v="2024-12-02T09:15:00"/>
    <x v="1644"/>
    <d v="2024-12-02T09:35:00"/>
    <x v="0"/>
    <s v="NO"/>
    <n v="1"/>
    <n v="49"/>
    <x v="11"/>
    <d v="2024-12-02T09:15:00"/>
    <d v="1899-12-31T04:21:00"/>
    <n v="28.349999999860302"/>
    <x v="0"/>
    <x v="15"/>
    <n v="7.0000000001164153"/>
    <s v="SI"/>
    <d v="1899-12-31T11:21:00"/>
    <n v="35.349999999976717"/>
    <d v="1899-12-30T01:15:00"/>
    <s v="NO"/>
    <n v="1.2499999998835847"/>
    <d v="1899-12-31T12:56:00"/>
    <n v="36.93333333323244"/>
    <x v="0"/>
    <d v="1899-12-30T08:00:00"/>
    <s v="NO"/>
    <s v="MSKU4784333"/>
    <s v="MSI"/>
    <n v="480"/>
    <e v="#N/A"/>
    <n v="50"/>
    <n v="50"/>
    <n v="1"/>
    <s v="WEEK"/>
    <s v="MSIWEEK"/>
    <n v="530"/>
    <n v="25"/>
    <n v="555"/>
    <m/>
  </r>
  <r>
    <s v="MARSEILLE MAERSK"/>
    <s v="Rotterdam"/>
    <d v="2024-11-30T20:39:00"/>
    <x v="111"/>
    <x v="0"/>
    <s v="MAERSK"/>
    <s v="MSKU4798255"/>
    <s v="XPO TALLER LELYSTAD"/>
    <d v="2024-12-02T01:00:00"/>
    <d v="2024-12-04T19:04:00"/>
    <x v="1680"/>
    <d v="2024-12-04T20:05:00"/>
    <x v="1"/>
    <s v="NO"/>
    <n v="1"/>
    <n v="49"/>
    <x v="11"/>
    <d v="2024-12-04T19:04:00"/>
    <d v="1899-12-31T04:21:00"/>
    <n v="28.349999999860302"/>
    <x v="0"/>
    <x v="167"/>
    <n v="66"/>
    <s v="NO"/>
    <d v="1900-01-02T22:21:00"/>
    <n v="94.349999999860302"/>
    <d v="1899-12-30T00:04:00"/>
    <s v="SI"/>
    <n v="6.6666666709352285E-2"/>
    <d v="1900-01-02T23:26:00"/>
    <n v="95.43333333323244"/>
    <x v="1"/>
    <d v="1899-12-30T19:00:00"/>
    <s v="NO"/>
    <s v="MSKU4798255"/>
    <s v="CTU FLEVOKUST BV"/>
    <n v="380"/>
    <e v="#N/A"/>
    <n v="35"/>
    <n v="35"/>
    <n v="3"/>
    <s v="WEEK"/>
    <s v="CTU FLEVOKUST BVWEEK"/>
    <n v="415"/>
    <n v="0"/>
    <n v="415"/>
    <m/>
  </r>
  <r>
    <s v="MARSEILLE MAERSK"/>
    <s v="Rotterdam"/>
    <d v="2024-11-30T20:39:00"/>
    <x v="111"/>
    <x v="0"/>
    <s v="MAERSK"/>
    <s v="MSKU4804297"/>
    <s v="XPO TALLER LELYSTAD"/>
    <d v="2024-12-02T01:00:00"/>
    <d v="2024-12-05T15:20:00"/>
    <x v="1681"/>
    <d v="2024-12-05T15:45:00"/>
    <x v="1"/>
    <s v="NO"/>
    <n v="0"/>
    <n v="49"/>
    <x v="11"/>
    <d v="2024-12-05T15:20:00"/>
    <d v="1899-12-31T04:21:00"/>
    <n v="28.349999999860302"/>
    <x v="0"/>
    <x v="102"/>
    <n v="86.000000000058208"/>
    <s v="NO"/>
    <d v="1900-01-03T18:21:00"/>
    <n v="114.34999999991851"/>
    <d v="1899-12-30T00:20:00"/>
    <s v="SI"/>
    <n v="0.33333333337213844"/>
    <d v="1900-01-03T19:06:00"/>
    <n v="115.09999999991851"/>
    <x v="1"/>
    <d v="1899-12-30T15:00:00"/>
    <s v="NO"/>
    <s v="MSKU4804297"/>
    <s v="CTU FLEVOKUST BV"/>
    <n v="380"/>
    <e v="#N/A"/>
    <n v="35"/>
    <n v="0"/>
    <n v="4"/>
    <s v="WEEK"/>
    <s v="CTU FLEVOKUST BVWEEK"/>
    <n v="380"/>
    <n v="0"/>
    <n v="380"/>
    <m/>
  </r>
  <r>
    <s v="MARSEILLE MAERSK"/>
    <s v="Rotterdam"/>
    <d v="2024-11-30T20:39:00"/>
    <x v="111"/>
    <x v="0"/>
    <s v="MAERSK"/>
    <s v="MSKU4806638"/>
    <s v="XPO TALLER LELYSTAD"/>
    <d v="2024-12-02T01:00:00"/>
    <d v="2024-12-03T21:00:00"/>
    <x v="1682"/>
    <d v="2024-12-03T21:20:00"/>
    <x v="1"/>
    <s v="NO"/>
    <n v="0"/>
    <n v="49"/>
    <x v="11"/>
    <d v="2024-12-03T21:00:00"/>
    <d v="1899-12-31T04:21:00"/>
    <n v="28.349999999860302"/>
    <x v="0"/>
    <x v="120"/>
    <n v="43.000000000116415"/>
    <s v="NO"/>
    <d v="1900-01-01T23:21:00"/>
    <n v="71.349999999976717"/>
    <d v="1899-12-30T01:00:00"/>
    <s v="NO"/>
    <n v="0.99999999994179234"/>
    <d v="1900-01-02T00:41:00"/>
    <n v="72.683333333290648"/>
    <x v="1"/>
    <d v="1899-12-30T20:00:00"/>
    <s v="NIGHT"/>
    <s v="MSKU4806638"/>
    <s v="CTU FLEVOKUST BV"/>
    <n v="380"/>
    <e v="#N/A"/>
    <n v="35"/>
    <n v="0"/>
    <n v="2"/>
    <s v="NIGHT"/>
    <s v="CTU FLEVOKUST BVNIGHT"/>
    <n v="380"/>
    <n v="0"/>
    <n v="380"/>
    <m/>
  </r>
  <r>
    <s v="MARSEILLE MAERSK"/>
    <s v="Rotterdam"/>
    <d v="2024-11-30T20:39:00"/>
    <x v="111"/>
    <x v="2"/>
    <s v="MAERSK"/>
    <s v="MSKU5079003"/>
    <s v="LELYSTAD"/>
    <d v="2024-12-02T01:00:00"/>
    <d v="2024-12-02T14:40:00"/>
    <x v="1683"/>
    <d v="2024-12-02T15:10:00"/>
    <x v="0"/>
    <s v="NO"/>
    <n v="1"/>
    <n v="49"/>
    <x v="11"/>
    <d v="2024-12-02T14:40:00"/>
    <d v="1899-12-31T04:21:00"/>
    <n v="28.349999999860302"/>
    <x v="0"/>
    <x v="16"/>
    <n v="16.000000000116415"/>
    <s v="SI"/>
    <d v="1899-12-31T20:21:00"/>
    <n v="44.349999999976717"/>
    <d v="1899-12-30T00:00:00"/>
    <s v="SI"/>
    <n v="0"/>
    <d v="1899-12-31T18:31:00"/>
    <n v="42.516666666604578"/>
    <x v="0"/>
    <d v="1899-12-30T17:00:00"/>
    <s v="NO"/>
    <s v="MSKU5079003"/>
    <s v="OM TRANSPORT"/>
    <n v="475"/>
    <n v="110"/>
    <n v="50"/>
    <n v="50"/>
    <n v="1"/>
    <s v="WEEK"/>
    <s v="OM TRANSPORTWEEK"/>
    <n v="635"/>
    <n v="25"/>
    <n v="660"/>
    <m/>
  </r>
  <r>
    <s v="MARSEILLE MAERSK"/>
    <s v="Rotterdam"/>
    <d v="2024-11-30T20:39:00"/>
    <x v="111"/>
    <x v="2"/>
    <s v="MAERSK"/>
    <s v="MSKU7931715"/>
    <s v="LELYSTAD"/>
    <d v="2024-12-02T01:00:00"/>
    <d v="2024-12-02T21:30:00"/>
    <x v="1684"/>
    <d v="2024-12-02T22:00:00"/>
    <x v="0"/>
    <s v="NO"/>
    <n v="0"/>
    <n v="49"/>
    <x v="11"/>
    <d v="2024-12-02T21:30:00"/>
    <d v="1899-12-31T04:21:00"/>
    <n v="28.349999999860302"/>
    <x v="0"/>
    <x v="30"/>
    <n v="20.000000000058208"/>
    <s v="SI"/>
    <d v="1900-01-01T00:21:00"/>
    <n v="48.349999999918509"/>
    <d v="1899-12-30T00:30:00"/>
    <s v="SI"/>
    <n v="0.50000000005820766"/>
    <d v="1900-01-01T01:21:00"/>
    <n v="49.349999999860302"/>
    <x v="1"/>
    <d v="1899-12-30T21:00:00"/>
    <s v="NIGHT"/>
    <s v="MSKU7931715"/>
    <s v="OM TRANSPORT"/>
    <n v="475"/>
    <n v="110"/>
    <n v="50"/>
    <n v="0"/>
    <n v="1"/>
    <s v="NIGHT"/>
    <s v="OM TRANSPORTNIGHT"/>
    <n v="585"/>
    <n v="25"/>
    <n v="610"/>
    <m/>
  </r>
  <r>
    <s v="MARSEILLE MAERSK"/>
    <s v="Rotterdam"/>
    <d v="2024-11-30T20:39:00"/>
    <x v="111"/>
    <x v="2"/>
    <s v="MAERSK"/>
    <s v="MSKU8592410"/>
    <s v="SIMEI LELYSTAD"/>
    <d v="2024-12-02T01:00:00"/>
    <d v="2024-12-02T11:20:00"/>
    <x v="1660"/>
    <d v="2024-12-02T11:30:00"/>
    <x v="0"/>
    <s v="NO"/>
    <n v="0"/>
    <n v="49"/>
    <x v="11"/>
    <d v="2024-12-02T11:20:00"/>
    <d v="1899-12-31T04:21:00"/>
    <n v="28.349999999860302"/>
    <x v="0"/>
    <x v="13"/>
    <n v="13.000000000116415"/>
    <s v="SI"/>
    <d v="1899-12-31T17:21:00"/>
    <n v="41.349999999976717"/>
    <d v="1899-12-30T00:00:00"/>
    <s v="SI"/>
    <n v="0"/>
    <d v="1899-12-31T14:51:00"/>
    <n v="38.849999999860302"/>
    <x v="0"/>
    <d v="1899-12-30T14:00:00"/>
    <s v="NO"/>
    <s v="MSKU8592410"/>
    <s v="OM TRANSPORT"/>
    <n v="475"/>
    <e v="#N/A"/>
    <n v="50"/>
    <n v="0"/>
    <n v="1"/>
    <s v="WEEK"/>
    <s v="OM TRANSPORTWEEK"/>
    <n v="475"/>
    <n v="25"/>
    <n v="500"/>
    <m/>
  </r>
  <r>
    <s v="MARSEILLE MAERSK"/>
    <s v="Rotterdam"/>
    <d v="2024-11-30T20:39:00"/>
    <x v="111"/>
    <x v="0"/>
    <s v="MAERSK"/>
    <s v="MSKU9239096"/>
    <s v="XPO TALLER LELYSTAD"/>
    <d v="2024-12-02T01:00:00"/>
    <d v="2024-12-06T07:18:00"/>
    <x v="1685"/>
    <d v="2024-12-06T07:18:00"/>
    <x v="1"/>
    <s v="NO"/>
    <n v="1"/>
    <n v="49"/>
    <x v="11"/>
    <d v="2024-12-06T07:18:00"/>
    <d v="1899-12-31T04:21:00"/>
    <n v="28.349999999860302"/>
    <x v="0"/>
    <x v="160"/>
    <n v="102"/>
    <s v="NO"/>
    <d v="1900-01-04T10:21:00"/>
    <n v="130.3499999998603"/>
    <d v="1899-12-30T00:18:00"/>
    <s v="SI"/>
    <n v="0.30000000010477379"/>
    <d v="1900-01-04T10:39:00"/>
    <n v="130.64999999996508"/>
    <x v="1"/>
    <d v="1899-12-30T07:00:00"/>
    <s v="NO"/>
    <s v="MSKU9239096"/>
    <s v="CTU FLEVOKUST BV"/>
    <n v="380"/>
    <e v="#N/A"/>
    <n v="35"/>
    <n v="35"/>
    <n v="5"/>
    <s v="WEEK"/>
    <s v="CTU FLEVOKUST BVWEEK"/>
    <n v="415"/>
    <n v="0"/>
    <n v="415"/>
    <m/>
  </r>
  <r>
    <s v="MARSEILLE MAERSK"/>
    <s v="Rotterdam"/>
    <d v="2024-11-30T20:39:00"/>
    <x v="111"/>
    <x v="3"/>
    <s v="MAERSK"/>
    <s v="MSKU9293688"/>
    <s v="LELYSTAD"/>
    <d v="2024-12-02T01:00:00"/>
    <d v="2024-12-03T00:58:00"/>
    <x v="1686"/>
    <d v="2024-12-03T02:10:00"/>
    <x v="0"/>
    <s v="CLEANING"/>
    <n v="0"/>
    <n v="49"/>
    <x v="11"/>
    <d v="2024-12-03T00:58:00"/>
    <d v="1899-12-31T04:21:00"/>
    <n v="28.349999999860302"/>
    <x v="0"/>
    <x v="63"/>
    <n v="24"/>
    <s v="SI"/>
    <d v="1900-01-01T04:21:00"/>
    <n v="52.349999999860302"/>
    <d v="1899-12-30T00:00:00"/>
    <s v="SI"/>
    <n v="0"/>
    <d v="1900-01-01T05:31:00"/>
    <n v="53.516666666662786"/>
    <x v="1"/>
    <d v="1899-12-30T01:00:00"/>
    <s v="NIGHT"/>
    <s v="MSKU9293688"/>
    <s v="MSI"/>
    <n v="530"/>
    <e v="#N/A"/>
    <n v="50"/>
    <n v="0"/>
    <n v="2"/>
    <s v="NIGHT"/>
    <s v="MSINIGHT"/>
    <n v="530"/>
    <n v="25"/>
    <n v="555"/>
    <m/>
  </r>
  <r>
    <s v="MARSEILLE MAERSK"/>
    <s v="Rotterdam"/>
    <d v="2024-11-30T20:39:00"/>
    <x v="111"/>
    <x v="1"/>
    <s v="MAERSK"/>
    <s v="MSKU9983847"/>
    <s v="SIMEI LELYSTAD"/>
    <d v="2024-12-02T01:00:00"/>
    <d v="2024-12-03T06:55:00"/>
    <x v="1674"/>
    <d v="2024-12-03T07:05:00"/>
    <x v="0"/>
    <s v="CLEANING"/>
    <n v="0"/>
    <n v="49"/>
    <x v="11"/>
    <d v="2024-12-03T06:55:00"/>
    <d v="1899-12-31T04:21:00"/>
    <n v="28.349999999860302"/>
    <x v="0"/>
    <x v="58"/>
    <n v="29.000000000058208"/>
    <s v="NO"/>
    <d v="1900-01-01T09:21:00"/>
    <n v="57.349999999918509"/>
    <d v="1899-12-30T00:55:00"/>
    <s v="NO"/>
    <n v="0.91666666668606922"/>
    <d v="1900-01-01T10:26:00"/>
    <n v="58.433333333290648"/>
    <x v="1"/>
    <d v="1899-12-30T06:00:00"/>
    <s v="NO"/>
    <s v="MSKU9983847"/>
    <s v="LOGIX"/>
    <n v="530"/>
    <e v="#N/A"/>
    <n v="50"/>
    <n v="0"/>
    <n v="2"/>
    <s v="WEEK"/>
    <s v="LOGIXWEEK"/>
    <n v="530"/>
    <n v="25"/>
    <n v="555"/>
    <m/>
  </r>
  <r>
    <s v="MARSEILLE MAERSK"/>
    <s v="Rotterdam"/>
    <d v="2024-11-30T20:39:00"/>
    <x v="111"/>
    <x v="1"/>
    <s v="MAERSK"/>
    <s v="SUDU6745068"/>
    <s v="SIMEI LELYSTAD"/>
    <d v="2024-12-02T01:00:00"/>
    <d v="2024-12-02T15:11:00"/>
    <x v="1668"/>
    <d v="2024-12-02T16:20:00"/>
    <x v="0"/>
    <s v="NO"/>
    <n v="0"/>
    <n v="49"/>
    <x v="11"/>
    <d v="2024-12-02T15:11:00"/>
    <d v="1899-12-31T04:21:00"/>
    <n v="28.349999999860302"/>
    <x v="0"/>
    <x v="4"/>
    <n v="17.000000000058208"/>
    <s v="SI"/>
    <d v="1899-12-31T21:21:00"/>
    <n v="45.349999999918509"/>
    <d v="1899-12-30T00:00:00"/>
    <s v="SI"/>
    <n v="0"/>
    <d v="1899-12-31T19:41:00"/>
    <n v="43.68333333323244"/>
    <x v="0"/>
    <d v="1899-12-30T18:00:00"/>
    <s v="NO"/>
    <s v="SUDU6745068"/>
    <s v="LOGIX"/>
    <n v="530"/>
    <e v="#N/A"/>
    <n v="50"/>
    <n v="0"/>
    <n v="1"/>
    <s v="WEEK"/>
    <s v="LOGIXWEEK"/>
    <n v="530"/>
    <n v="25"/>
    <n v="605"/>
    <n v="50"/>
  </r>
  <r>
    <s v="MARSEILLE MAERSK"/>
    <s v="Rotterdam"/>
    <d v="2024-11-30T20:39:00"/>
    <x v="111"/>
    <x v="0"/>
    <s v="MAERSK"/>
    <s v="SUDU6835433"/>
    <s v="XPO TALLER LELYSTAD"/>
    <d v="2024-12-02T01:00:00"/>
    <d v="2024-12-04T21:47:00"/>
    <x v="1687"/>
    <d v="2024-12-04T22:15:00"/>
    <x v="1"/>
    <s v="NO"/>
    <n v="0"/>
    <n v="49"/>
    <x v="11"/>
    <d v="2024-12-04T21:47:00"/>
    <d v="1899-12-31T04:21:00"/>
    <n v="28.349999999860302"/>
    <x v="0"/>
    <x v="168"/>
    <n v="68.000000000058208"/>
    <s v="NO"/>
    <d v="1900-01-03T00:21:00"/>
    <n v="96.349999999918509"/>
    <d v="1899-12-30T00:47:00"/>
    <s v="NO"/>
    <n v="0.78333333326736465"/>
    <d v="1900-01-03T01:36:00"/>
    <n v="97.599999999976717"/>
    <x v="1"/>
    <d v="1899-12-30T21:00:00"/>
    <s v="NIGHT"/>
    <s v="SUDU6835433"/>
    <s v="CTU FLEVOKUST BV"/>
    <n v="380"/>
    <e v="#N/A"/>
    <n v="35"/>
    <n v="0"/>
    <n v="3"/>
    <s v="NIGHT"/>
    <s v="CTU FLEVOKUST BVNIGHT"/>
    <n v="380"/>
    <n v="0"/>
    <n v="380"/>
    <m/>
  </r>
  <r>
    <s v="MARSEILLE MAERSK"/>
    <s v="Rotterdam"/>
    <d v="2024-11-30T20:39:00"/>
    <x v="111"/>
    <x v="0"/>
    <s v="MAERSK"/>
    <s v="SUDU8511670"/>
    <s v="SIMEI LELYSTAD"/>
    <d v="2024-12-02T01:00:00"/>
    <d v="2024-12-03T17:51:00"/>
    <x v="1672"/>
    <d v="2024-12-03T18:00:00"/>
    <x v="1"/>
    <s v="NO"/>
    <n v="0"/>
    <n v="49"/>
    <x v="11"/>
    <d v="2024-12-03T17:51:00"/>
    <d v="1899-12-31T04:21:00"/>
    <n v="28.349999999860302"/>
    <x v="0"/>
    <x v="80"/>
    <n v="41.000000000058208"/>
    <s v="NO"/>
    <d v="1900-01-01T21:21:00"/>
    <n v="69.349999999918509"/>
    <d v="1899-12-30T00:00:00"/>
    <s v="SI"/>
    <n v="0"/>
    <d v="1900-01-01T21:21:00"/>
    <n v="69.349999999918509"/>
    <x v="1"/>
    <d v="1899-12-30T18:00:00"/>
    <s v="NO"/>
    <s v="SUDU8511670"/>
    <s v="CTU FLEVOKUST BV"/>
    <n v="380"/>
    <e v="#N/A"/>
    <n v="35"/>
    <n v="0"/>
    <n v="2"/>
    <s v="WEEK"/>
    <s v="CTU FLEVOKUST BVWEEK"/>
    <n v="380"/>
    <n v="0"/>
    <n v="380"/>
    <m/>
  </r>
  <r>
    <s v="MARSEILLE MAERSK"/>
    <s v="Rotterdam"/>
    <d v="2024-11-30T20:39:00"/>
    <x v="111"/>
    <x v="3"/>
    <s v="MAERSK"/>
    <s v="TCLU8826738"/>
    <s v="XPO TALLER LELYSTAD"/>
    <d v="2024-12-02T01:00:00"/>
    <d v="2024-12-02T11:15:00"/>
    <x v="1688"/>
    <d v="2024-12-02T11:45:00"/>
    <x v="0"/>
    <s v="NO"/>
    <n v="0"/>
    <n v="49"/>
    <x v="11"/>
    <d v="2024-12-02T11:15:00"/>
    <d v="1899-12-31T04:21:00"/>
    <n v="28.349999999860302"/>
    <x v="0"/>
    <x v="29"/>
    <n v="8.0000000000582077"/>
    <s v="SI"/>
    <d v="1899-12-31T12:21:00"/>
    <n v="36.349999999918509"/>
    <d v="1899-12-30T02:15:00"/>
    <s v="NO"/>
    <n v="2.25"/>
    <d v="1899-12-31T15:06:00"/>
    <n v="39.099999999976717"/>
    <x v="0"/>
    <d v="1899-12-30T09:00:00"/>
    <s v="NO"/>
    <s v="TCLU8826738"/>
    <s v="MSI"/>
    <n v="480"/>
    <e v="#N/A"/>
    <n v="50"/>
    <n v="0"/>
    <n v="1"/>
    <s v="WEEK"/>
    <s v="MSIWEEK"/>
    <n v="480"/>
    <n v="25"/>
    <n v="505"/>
    <m/>
  </r>
  <r>
    <s v="MARSEILLE MAERSK"/>
    <s v="Rotterdam"/>
    <d v="2024-11-30T20:39:00"/>
    <x v="111"/>
    <x v="2"/>
    <s v="MAERSK"/>
    <s v="TCNU8829971"/>
    <s v="XPO TALLER LELYSTAD"/>
    <d v="2024-12-02T01:00:00"/>
    <d v="2024-12-05T17:25:00"/>
    <x v="1689"/>
    <d v="2024-12-05T17:25:00"/>
    <x v="0"/>
    <s v="NO"/>
    <n v="0"/>
    <n v="49"/>
    <x v="11"/>
    <d v="2024-12-05T17:25:00"/>
    <d v="1899-12-31T04:21:00"/>
    <n v="28.349999999860302"/>
    <x v="0"/>
    <x v="152"/>
    <n v="90"/>
    <s v="NO"/>
    <d v="1900-01-03T22:21:00"/>
    <n v="118.3499999998603"/>
    <d v="1899-12-30T00:00:00"/>
    <s v="SI"/>
    <n v="0"/>
    <d v="1900-01-03T20:46:00"/>
    <n v="116.76666666660458"/>
    <x v="1"/>
    <d v="1899-12-30T19:00:00"/>
    <s v="NO"/>
    <s v="TCNU8829971"/>
    <s v="OM TRANSPORT"/>
    <n v="475"/>
    <e v="#N/A"/>
    <n v="50"/>
    <n v="0"/>
    <n v="4"/>
    <s v="WEEK"/>
    <s v="OM TRANSPORTWEEK"/>
    <n v="475"/>
    <n v="25"/>
    <n v="500"/>
    <m/>
  </r>
  <r>
    <s v="MARSEILLE MAERSK"/>
    <s v="Rotterdam"/>
    <d v="2024-11-30T20:39:00"/>
    <x v="111"/>
    <x v="0"/>
    <s v="MAERSK"/>
    <s v="TCNU8888254"/>
    <s v="LELYSTAD"/>
    <d v="2024-12-02T01:00:00"/>
    <d v="2024-12-05T17:29:00"/>
    <x v="1666"/>
    <d v="2024-12-05T17:55:00"/>
    <x v="1"/>
    <s v="NO"/>
    <n v="0"/>
    <n v="49"/>
    <x v="11"/>
    <d v="2024-12-05T17:29:00"/>
    <d v="1899-12-31T04:21:00"/>
    <n v="28.349999999860302"/>
    <x v="0"/>
    <x v="123"/>
    <n v="88.000000000116415"/>
    <s v="NO"/>
    <d v="1900-01-03T20:21:00"/>
    <n v="116.34999999997672"/>
    <d v="1899-12-30T00:29:00"/>
    <s v="SI"/>
    <n v="0.48333333333721384"/>
    <d v="1900-01-03T21:16:00"/>
    <n v="117.26666666666279"/>
    <x v="1"/>
    <d v="1899-12-30T17:00:00"/>
    <s v="NO"/>
    <s v="TCNU8888254"/>
    <s v="CTU FLEVOKUST BV"/>
    <n v="380"/>
    <e v="#N/A"/>
    <n v="35"/>
    <n v="0"/>
    <n v="4"/>
    <s v="WEEK"/>
    <s v="CTU FLEVOKUST BVWEEK"/>
    <n v="380"/>
    <n v="0"/>
    <n v="380"/>
    <m/>
  </r>
  <r>
    <s v="MAERSK STRALSUND"/>
    <s v="Rotterdam"/>
    <d v="2024-12-03T00:50:00"/>
    <x v="112"/>
    <x v="2"/>
    <s v="MAERSK"/>
    <s v="CAAU7297219"/>
    <s v="LELYSTAD"/>
    <d v="2024-12-04T11:00:00"/>
    <d v="2024-12-04T11:53:00"/>
    <x v="1648"/>
    <d v="2024-12-04T13:20:00"/>
    <x v="0"/>
    <s v="NO"/>
    <n v="1"/>
    <n v="49"/>
    <x v="11"/>
    <d v="2024-12-04T11:53:00"/>
    <d v="1899-12-31T10:10:00"/>
    <n v="34.166666666802485"/>
    <x v="0"/>
    <x v="8"/>
    <n v="6"/>
    <s v="SI"/>
    <d v="1899-12-31T16:10:00"/>
    <n v="40.166666666802485"/>
    <d v="1899-12-30T00:00:00"/>
    <s v="SI"/>
    <n v="0"/>
    <d v="1899-12-31T12:30:00"/>
    <n v="36.500000000058208"/>
    <x v="0"/>
    <d v="1899-12-30T17:00:00"/>
    <s v="NO"/>
    <s v="CAAU7297219"/>
    <s v="OM TRANSPORT"/>
    <n v="475"/>
    <e v="#N/A"/>
    <n v="50"/>
    <n v="50"/>
    <n v="3"/>
    <s v="WEEK"/>
    <s v="OM TRANSPORTWEEK"/>
    <n v="525"/>
    <n v="25"/>
    <n v="550"/>
    <m/>
  </r>
  <r>
    <s v="MAERSK STRALSUND"/>
    <s v="Rotterdam"/>
    <d v="2024-12-03T00:50:00"/>
    <x v="112"/>
    <x v="2"/>
    <s v="MAERSK"/>
    <s v="MAEU9255144"/>
    <s v="LELYSTAD"/>
    <d v="2024-12-04T11:00:00"/>
    <d v="2024-12-04T13:47:00"/>
    <x v="1669"/>
    <d v="2024-12-04T14:35:00"/>
    <x v="0"/>
    <s v="NO"/>
    <n v="1"/>
    <n v="49"/>
    <x v="11"/>
    <d v="2024-12-04T13:47:00"/>
    <d v="1899-12-31T10:10:00"/>
    <n v="34.166666666802485"/>
    <x v="0"/>
    <x v="6"/>
    <n v="3"/>
    <s v="SI"/>
    <d v="1899-12-31T13:10:00"/>
    <n v="37.166666666802485"/>
    <d v="1899-12-30T00:00:00"/>
    <s v="SI"/>
    <n v="0"/>
    <d v="1899-12-31T13:45:00"/>
    <n v="37.750000000116415"/>
    <x v="0"/>
    <d v="1899-12-30T14:00:00"/>
    <s v="NO"/>
    <s v="MAEU9255144"/>
    <s v="OM TRANSPORT"/>
    <n v="475"/>
    <e v="#N/A"/>
    <n v="50"/>
    <n v="50"/>
    <n v="3"/>
    <s v="WEEK"/>
    <s v="OM TRANSPORTWEEK"/>
    <n v="525"/>
    <n v="25"/>
    <n v="550"/>
    <m/>
  </r>
  <r>
    <s v="MAERSK STRALSUND"/>
    <s v="Rotterdam"/>
    <d v="2024-12-03T00:50:00"/>
    <x v="112"/>
    <x v="2"/>
    <s v="MAERSK"/>
    <s v="MRKU0531905"/>
    <s v="LELYSTAD"/>
    <d v="2024-12-04T11:00:00"/>
    <d v="2024-12-04T12:00:00"/>
    <x v="1669"/>
    <d v="2024-12-04T12:40:00"/>
    <x v="0"/>
    <s v="NO"/>
    <n v="1"/>
    <n v="49"/>
    <x v="11"/>
    <d v="2024-12-04T12:00:00"/>
    <d v="1899-12-31T10:10:00"/>
    <n v="34.166666666802485"/>
    <x v="0"/>
    <x v="6"/>
    <n v="3"/>
    <s v="SI"/>
    <d v="1899-12-31T13:10:00"/>
    <n v="37.166666666802485"/>
    <d v="1899-12-30T00:00:00"/>
    <s v="SI"/>
    <n v="0"/>
    <d v="1899-12-31T11:50:00"/>
    <n v="35.833333333488554"/>
    <x v="0"/>
    <d v="1899-12-30T14:00:00"/>
    <s v="NO"/>
    <s v="MRKU0531905"/>
    <s v="OM TRANSPORT"/>
    <n v="475"/>
    <e v="#N/A"/>
    <n v="50"/>
    <n v="50"/>
    <n v="3"/>
    <s v="WEEK"/>
    <s v="OM TRANSPORTWEEK"/>
    <n v="525"/>
    <n v="25"/>
    <n v="550"/>
    <m/>
  </r>
  <r>
    <s v="MAERSK STRALSUND"/>
    <s v="Rotterdam"/>
    <d v="2024-12-03T00:50:00"/>
    <x v="112"/>
    <x v="2"/>
    <s v="MAERSK"/>
    <s v="MSKU4768100"/>
    <s v="LELYSTAD"/>
    <d v="2024-12-04T11:00:00"/>
    <d v="2024-12-04T09:52:00"/>
    <x v="1655"/>
    <d v="2024-12-04T10:05:00"/>
    <x v="0"/>
    <s v="NO"/>
    <n v="1"/>
    <n v="49"/>
    <x v="11"/>
    <d v="2024-12-04T09:52:00"/>
    <d v="1899-12-31T10:10:00"/>
    <n v="34.166666666802485"/>
    <x v="0"/>
    <x v="1"/>
    <n v="0"/>
    <s v="SI"/>
    <d v="1899-12-31T10:10:00"/>
    <n v="34.166666666802485"/>
    <d v="1899-12-30T00:00:00"/>
    <s v="SI"/>
    <n v="0"/>
    <d v="1899-12-31T09:15:00"/>
    <n v="33.250000000116415"/>
    <x v="0"/>
    <d v="1899-12-30T11:00:00"/>
    <s v="NO"/>
    <s v="MSKU4768100"/>
    <s v="OM TRANSPORT"/>
    <n v="475"/>
    <e v="#N/A"/>
    <n v="50"/>
    <n v="50"/>
    <n v="3"/>
    <s v="WEEK"/>
    <s v="OM TRANSPORTWEEK"/>
    <n v="525"/>
    <n v="25"/>
    <n v="550"/>
    <m/>
  </r>
  <r>
    <s v="MAERSK STRALSUND"/>
    <s v="Rotterdam"/>
    <d v="2024-12-03T00:50:00"/>
    <x v="112"/>
    <x v="2"/>
    <s v="MAERSK"/>
    <s v="SELU4065340"/>
    <s v="LELYSTAD"/>
    <d v="2024-12-04T10:00:00"/>
    <d v="2024-12-04T09:02:00"/>
    <x v="1690"/>
    <d v="2024-12-04T09:25:00"/>
    <x v="0"/>
    <s v="NO"/>
    <n v="0"/>
    <n v="49"/>
    <x v="11"/>
    <d v="2024-12-04T09:02:00"/>
    <d v="1899-12-31T09:10:00"/>
    <n v="33.166666666686069"/>
    <x v="0"/>
    <x v="1"/>
    <n v="0"/>
    <s v="SI"/>
    <d v="1899-12-31T09:10:00"/>
    <n v="33.166666666686069"/>
    <d v="1899-12-30T00:00:00"/>
    <s v="SI"/>
    <n v="0"/>
    <d v="1899-12-31T08:35:00"/>
    <n v="32.583333333372138"/>
    <x v="0"/>
    <d v="1899-12-30T10:00:00"/>
    <s v="NO"/>
    <s v="SELU4065340"/>
    <s v="OM TRANSPORT"/>
    <n v="475"/>
    <e v="#N/A"/>
    <n v="50"/>
    <n v="0"/>
    <n v="3"/>
    <s v="WEEK"/>
    <s v="OM TRANSPORTWEEK"/>
    <n v="475"/>
    <n v="25"/>
    <n v="500"/>
    <m/>
  </r>
  <r>
    <s v="MONACO MAERSK"/>
    <s v="Rotterdam"/>
    <d v="2024-12-07T18:54:00"/>
    <x v="113"/>
    <x v="2"/>
    <s v="MAERSK"/>
    <s v="CAAU7734197"/>
    <s v="SIMEI LELYSTAD"/>
    <d v="2024-12-09T12:00:00"/>
    <d v="2024-12-09T10:44:00"/>
    <x v="1691"/>
    <d v="2024-12-09T11:00:00"/>
    <x v="0"/>
    <s v="NO"/>
    <n v="0"/>
    <n v="50"/>
    <x v="11"/>
    <d v="2024-12-09T10:44:00"/>
    <d v="1899-12-31T17:06:00"/>
    <n v="41.100000000034925"/>
    <x v="0"/>
    <x v="1"/>
    <n v="0"/>
    <s v="SI"/>
    <d v="1899-12-31T17:06:00"/>
    <n v="41.100000000034925"/>
    <d v="1899-12-30T00:00:00"/>
    <s v="SI"/>
    <n v="0"/>
    <d v="1899-12-31T16:06:00"/>
    <n v="40.100000000093132"/>
    <x v="0"/>
    <d v="1899-12-30T12:00:00"/>
    <s v="NO"/>
    <s v="CAAU7734197"/>
    <s v="OM TRANSPORT"/>
    <n v="475"/>
    <e v="#N/A"/>
    <n v="50"/>
    <n v="0"/>
    <n v="1"/>
    <s v="WEEK"/>
    <s v="OM TRANSPORTWEEK"/>
    <n v="475"/>
    <n v="25"/>
    <n v="500"/>
    <m/>
  </r>
  <r>
    <s v="MONACO MAERSK"/>
    <s v="Rotterdam"/>
    <d v="2024-12-07T18:54:00"/>
    <x v="113"/>
    <x v="2"/>
    <s v="MAERSK"/>
    <s v="CAAU7987030"/>
    <s v="LELYSTAD"/>
    <d v="2024-12-09T12:00:00"/>
    <d v="2024-12-10T12:28:00"/>
    <x v="1692"/>
    <d v="2024-12-10T12:40:00"/>
    <x v="0"/>
    <s v="NO"/>
    <n v="0"/>
    <n v="50"/>
    <x v="11"/>
    <d v="2024-12-10T12:28:00"/>
    <d v="1899-12-31T17:06:00"/>
    <n v="41.100000000034925"/>
    <x v="0"/>
    <x v="47"/>
    <n v="27.999999999941792"/>
    <s v="NO"/>
    <d v="1900-01-01T21:06:00"/>
    <n v="69.099999999976717"/>
    <d v="1899-12-30T00:00:00"/>
    <s v="SI"/>
    <n v="0"/>
    <d v="1900-01-01T17:46:00"/>
    <n v="65.766666666779201"/>
    <x v="1"/>
    <d v="1899-12-30T16:00:00"/>
    <s v="NO"/>
    <s v="CAAU7987030"/>
    <s v="OM TRANSPORT"/>
    <n v="475"/>
    <e v="#N/A"/>
    <n v="50"/>
    <n v="0"/>
    <n v="2"/>
    <s v="WEEK"/>
    <s v="OM TRANSPORTWEEK"/>
    <n v="475"/>
    <n v="25"/>
    <n v="500"/>
    <m/>
  </r>
  <r>
    <s v="MONACO MAERSK"/>
    <s v="Rotterdam"/>
    <d v="2024-12-07T18:54:00"/>
    <x v="113"/>
    <x v="3"/>
    <s v="MAERSK"/>
    <s v="CAIU5862782"/>
    <s v="SIMEI LELYSTAD"/>
    <d v="2024-12-09T08:00:00"/>
    <d v="2024-12-09T06:35:00"/>
    <x v="1693"/>
    <d v="2024-12-09T06:35:00"/>
    <x v="0"/>
    <s v="NO"/>
    <n v="0"/>
    <n v="50"/>
    <x v="11"/>
    <d v="2024-12-09T06:35:00"/>
    <d v="1899-12-31T13:06:00"/>
    <n v="37.100000000093132"/>
    <x v="0"/>
    <x v="1"/>
    <n v="0"/>
    <s v="SI"/>
    <d v="1899-12-31T13:06:00"/>
    <n v="37.100000000093132"/>
    <d v="1899-12-30T00:00:00"/>
    <s v="SI"/>
    <n v="0"/>
    <d v="1899-12-31T11:41:00"/>
    <n v="35.683333333348855"/>
    <x v="0"/>
    <d v="1899-12-30T08:00:00"/>
    <s v="NO"/>
    <s v="CAIU5862782"/>
    <s v="MSI"/>
    <n v="480"/>
    <e v="#N/A"/>
    <n v="50"/>
    <n v="0"/>
    <n v="1"/>
    <s v="WEEK"/>
    <s v="MSIWEEK"/>
    <n v="480"/>
    <n v="25"/>
    <n v="505"/>
    <m/>
  </r>
  <r>
    <s v="MONACO MAERSK"/>
    <s v="Rotterdam"/>
    <d v="2024-12-07T18:54:00"/>
    <x v="113"/>
    <x v="2"/>
    <s v="MAERSK"/>
    <s v="CAIU8993261"/>
    <s v="LELYSTAD"/>
    <d v="2024-12-09T12:00:00"/>
    <d v="2024-12-10T09:38:00"/>
    <x v="1694"/>
    <d v="2024-12-10T10:00:00"/>
    <x v="0"/>
    <s v="NO"/>
    <n v="0"/>
    <n v="50"/>
    <x v="11"/>
    <d v="2024-12-10T09:38:00"/>
    <d v="1899-12-31T17:06:00"/>
    <n v="41.100000000034925"/>
    <x v="0"/>
    <x v="20"/>
    <n v="23.000000000058208"/>
    <s v="SI"/>
    <d v="1900-01-01T16:06:00"/>
    <n v="64.100000000093132"/>
    <d v="1899-12-30T00:00:00"/>
    <s v="SI"/>
    <n v="0"/>
    <d v="1900-01-01T15:06:00"/>
    <n v="63.099999999976717"/>
    <x v="1"/>
    <d v="1899-12-30T11:00:00"/>
    <s v="NO"/>
    <s v="CAIU8993261"/>
    <s v="OM TRANSPORT"/>
    <n v="475"/>
    <e v="#N/A"/>
    <n v="50"/>
    <n v="0"/>
    <n v="2"/>
    <s v="WEEK"/>
    <s v="OM TRANSPORTWEEK"/>
    <n v="475"/>
    <n v="25"/>
    <n v="500"/>
    <m/>
  </r>
  <r>
    <s v="MONACO MAERSK"/>
    <s v="Rotterdam"/>
    <d v="2024-12-07T18:54:00"/>
    <x v="113"/>
    <x v="2"/>
    <s v="MAERSK"/>
    <s v="MRKU0093590"/>
    <s v="LELYSTAD"/>
    <d v="2024-12-09T12:00:00"/>
    <d v="2024-12-10T01:10:00"/>
    <x v="1695"/>
    <d v="2024-12-10T01:10:00"/>
    <x v="0"/>
    <s v="NO"/>
    <n v="0"/>
    <n v="50"/>
    <x v="11"/>
    <d v="2024-12-10T01:10:00"/>
    <d v="1899-12-31T17:06:00"/>
    <n v="41.100000000034925"/>
    <x v="0"/>
    <x v="31"/>
    <n v="15"/>
    <s v="SI"/>
    <d v="1900-01-01T08:06:00"/>
    <n v="56.100000000034925"/>
    <d v="1899-12-30T00:00:00"/>
    <s v="SI"/>
    <n v="0"/>
    <d v="1900-01-01T06:16:00"/>
    <n v="54.266666666662786"/>
    <x v="1"/>
    <d v="1899-12-30T03:00:00"/>
    <s v="NIGHT"/>
    <s v="MRKU0093590"/>
    <s v="OM TRANSPORT"/>
    <n v="475"/>
    <e v="#N/A"/>
    <n v="50"/>
    <n v="0"/>
    <n v="2"/>
    <s v="NIGHT"/>
    <s v="OM TRANSPORTNIGHT"/>
    <n v="475"/>
    <n v="25"/>
    <n v="500"/>
    <m/>
  </r>
  <r>
    <s v="MONACO MAERSK"/>
    <s v="Rotterdam"/>
    <d v="2024-12-07T18:54:00"/>
    <x v="113"/>
    <x v="1"/>
    <s v="MAERSK"/>
    <s v="MRKU3753254"/>
    <s v="SIMEI LELYSTAD"/>
    <d v="2024-12-09T12:00:00"/>
    <d v="2024-12-09T12:14:00"/>
    <x v="1696"/>
    <d v="2024-12-09T12:20:00"/>
    <x v="0"/>
    <s v="NO"/>
    <n v="0"/>
    <n v="50"/>
    <x v="11"/>
    <d v="2024-12-09T12:14:00"/>
    <d v="1899-12-31T17:06:00"/>
    <n v="41.100000000034925"/>
    <x v="0"/>
    <x v="2"/>
    <n v="3.9999999999417923"/>
    <s v="SI"/>
    <d v="1899-12-31T21:06:00"/>
    <n v="45.099999999976717"/>
    <d v="1899-12-30T00:00:00"/>
    <s v="SI"/>
    <n v="0"/>
    <d v="1899-12-31T17:26:00"/>
    <n v="41.433333333407063"/>
    <x v="0"/>
    <d v="1899-12-30T16:00:00"/>
    <s v="NO"/>
    <s v="MRKU3753254"/>
    <s v="LOGIX"/>
    <n v="530"/>
    <e v="#N/A"/>
    <n v="50"/>
    <n v="0"/>
    <n v="1"/>
    <s v="WEEK"/>
    <s v="LOGIXWEEK"/>
    <n v="530"/>
    <n v="25"/>
    <n v="555"/>
    <m/>
  </r>
  <r>
    <s v="MONACO MAERSK"/>
    <s v="Rotterdam"/>
    <d v="2024-12-07T18:54:00"/>
    <x v="113"/>
    <x v="1"/>
    <s v="MAERSK"/>
    <s v="MRKU3823114"/>
    <s v="SIMEI LELYSTAD"/>
    <d v="2024-12-09T12:00:00"/>
    <d v="2024-12-10T09:55:00"/>
    <x v="1697"/>
    <d v="2024-12-10T10:00:00"/>
    <x v="0"/>
    <s v="NO"/>
    <n v="1"/>
    <n v="50"/>
    <x v="11"/>
    <d v="2024-12-10T09:55:00"/>
    <d v="1899-12-31T17:06:00"/>
    <n v="41.100000000034925"/>
    <x v="0"/>
    <x v="21"/>
    <n v="21.999999999941792"/>
    <s v="SI"/>
    <d v="1900-01-01T15:06:00"/>
    <n v="63.099999999976717"/>
    <d v="1899-12-30T00:00:00"/>
    <s v="SI"/>
    <n v="0"/>
    <d v="1900-01-01T15:06:00"/>
    <n v="63.099999999976717"/>
    <x v="1"/>
    <d v="1899-12-30T10:00:00"/>
    <s v="NO"/>
    <s v="MRKU3823114"/>
    <s v="LOGIX"/>
    <n v="530"/>
    <e v="#N/A"/>
    <n v="50"/>
    <n v="50"/>
    <n v="2"/>
    <s v="WEEK"/>
    <s v="LOGIXWEEK"/>
    <n v="580"/>
    <n v="25"/>
    <n v="605"/>
    <m/>
  </r>
  <r>
    <s v="MONACO MAERSK"/>
    <s v="Rotterdam"/>
    <d v="2024-12-07T18:54:00"/>
    <x v="113"/>
    <x v="2"/>
    <s v="MAERSK"/>
    <s v="MRKU4430298"/>
    <s v="XPO TALLER LELYSTAD"/>
    <d v="2024-12-09T09:00:00"/>
    <d v="2024-12-09T09:00:00"/>
    <x v="1698"/>
    <d v="2024-12-09T09:25:00"/>
    <x v="0"/>
    <s v="NO"/>
    <n v="0"/>
    <n v="50"/>
    <x v="11"/>
    <d v="2024-12-09T09:00:00"/>
    <d v="1899-12-31T14:06:00"/>
    <n v="38.100000000034925"/>
    <x v="0"/>
    <x v="1"/>
    <n v="0"/>
    <s v="SI"/>
    <d v="1899-12-31T14:06:00"/>
    <n v="38.100000000034925"/>
    <d v="1899-12-30T00:00:00"/>
    <s v="SI"/>
    <n v="0"/>
    <d v="1899-12-31T14:31:00"/>
    <n v="38.516666666662786"/>
    <x v="0"/>
    <d v="1899-12-30T09:00:00"/>
    <s v="NO"/>
    <s v="MRKU4430298"/>
    <s v="OM TRANSPORT"/>
    <n v="475"/>
    <e v="#N/A"/>
    <n v="50"/>
    <n v="0"/>
    <n v="1"/>
    <s v="WEEK"/>
    <s v="OM TRANSPORTWEEK"/>
    <n v="475"/>
    <n v="25"/>
    <n v="500"/>
    <m/>
  </r>
  <r>
    <s v="MONACO MAERSK"/>
    <s v="Rotterdam"/>
    <d v="2024-12-07T18:54:00"/>
    <x v="113"/>
    <x v="1"/>
    <s v="MAERSK"/>
    <s v="MRKU6213959"/>
    <s v="SIMEI LELYSTAD"/>
    <d v="2024-12-09T08:00:00"/>
    <d v="2024-12-09T07:47:00"/>
    <x v="1693"/>
    <d v="2024-12-09T07:52:00"/>
    <x v="0"/>
    <s v="NO"/>
    <n v="0"/>
    <n v="50"/>
    <x v="11"/>
    <d v="2024-12-09T07:47:00"/>
    <d v="1899-12-31T13:06:00"/>
    <n v="37.100000000093132"/>
    <x v="0"/>
    <x v="1"/>
    <n v="0"/>
    <s v="SI"/>
    <d v="1899-12-31T13:06:00"/>
    <n v="37.100000000093132"/>
    <d v="1899-12-30T00:00:00"/>
    <s v="SI"/>
    <n v="0"/>
    <d v="1899-12-31T12:58:00"/>
    <n v="36.966666666674428"/>
    <x v="0"/>
    <d v="1899-12-30T08:00:00"/>
    <s v="NO"/>
    <s v="MRKU6213959"/>
    <s v="LOGIX"/>
    <n v="530"/>
    <e v="#N/A"/>
    <n v="50"/>
    <n v="0"/>
    <n v="1"/>
    <s v="WEEK"/>
    <s v="LOGIXWEEK"/>
    <n v="530"/>
    <n v="25"/>
    <n v="555"/>
    <m/>
  </r>
  <r>
    <s v="MONACO MAERSK"/>
    <s v="Rotterdam"/>
    <d v="2024-12-07T18:54:00"/>
    <x v="113"/>
    <x v="0"/>
    <s v="MAERSK"/>
    <s v="MRSU4106234"/>
    <s v="SIMEI LELYSTAD"/>
    <d v="2024-12-09T12:00:00"/>
    <d v="2024-12-10T15:00:00"/>
    <x v="1699"/>
    <d v="2024-12-10T15:10:00"/>
    <x v="0"/>
    <s v="NO"/>
    <n v="0"/>
    <n v="50"/>
    <x v="11"/>
    <d v="2024-12-10T15:00:00"/>
    <d v="1899-12-31T17:06:00"/>
    <n v="41.100000000034925"/>
    <x v="0"/>
    <x v="27"/>
    <n v="26.000000000058208"/>
    <s v="NO"/>
    <d v="1900-01-01T19:06:00"/>
    <n v="67.100000000093132"/>
    <d v="1899-12-30T01:00:00"/>
    <s v="NO"/>
    <n v="0.99999999994179234"/>
    <d v="1900-01-01T20:16:00"/>
    <n v="68.266666666720994"/>
    <x v="1"/>
    <d v="1899-12-30T14:00:00"/>
    <s v="NO"/>
    <s v="MRSU4106234"/>
    <s v="CTU FLEVOKUST BV"/>
    <n v="520"/>
    <e v="#N/A"/>
    <n v="35"/>
    <n v="0"/>
    <n v="2"/>
    <s v="WEEK"/>
    <s v="CTU FLEVOKUST BVWEEK"/>
    <n v="520"/>
    <n v="0"/>
    <n v="520"/>
    <m/>
  </r>
  <r>
    <s v="MONACO MAERSK"/>
    <s v="Rotterdam"/>
    <d v="2024-12-07T18:54:00"/>
    <x v="113"/>
    <x v="1"/>
    <s v="MAERSK"/>
    <s v="MRSU4877041"/>
    <s v="SIMEI LELYSTAD"/>
    <d v="2024-12-09T12:00:00"/>
    <d v="2024-12-10T17:50:00"/>
    <x v="1700"/>
    <d v="2024-12-10T18:00:00"/>
    <x v="0"/>
    <s v="NO"/>
    <n v="0"/>
    <n v="50"/>
    <x v="11"/>
    <d v="2024-12-10T17:50:00"/>
    <d v="1899-12-31T17:06:00"/>
    <n v="41.100000000034925"/>
    <x v="0"/>
    <x v="40"/>
    <n v="30"/>
    <s v="NO"/>
    <d v="1900-01-01T23:06:00"/>
    <n v="71.100000000034925"/>
    <d v="1899-12-30T00:00:00"/>
    <s v="SI"/>
    <n v="0"/>
    <d v="1900-01-01T23:06:00"/>
    <n v="71.100000000034925"/>
    <x v="1"/>
    <d v="1899-12-30T18:00:00"/>
    <s v="NO"/>
    <s v="MRSU4877041"/>
    <s v="LOGIX"/>
    <n v="530"/>
    <e v="#N/A"/>
    <n v="50"/>
    <n v="0"/>
    <n v="2"/>
    <s v="WEEK"/>
    <s v="LOGIXWEEK"/>
    <n v="530"/>
    <n v="25"/>
    <n v="555"/>
    <m/>
  </r>
  <r>
    <s v="MONACO MAERSK"/>
    <s v="Rotterdam"/>
    <d v="2024-12-07T18:54:00"/>
    <x v="113"/>
    <x v="2"/>
    <s v="MAERSK"/>
    <s v="MRSU5143124"/>
    <s v="LELYSTAD"/>
    <d v="2024-12-09T05:00:00"/>
    <d v="2024-12-09T03:57:00"/>
    <x v="1701"/>
    <d v="2024-12-09T03:57:00"/>
    <x v="0"/>
    <s v="NO"/>
    <n v="1"/>
    <n v="50"/>
    <x v="11"/>
    <d v="2024-12-09T03:57:00"/>
    <d v="1899-12-31T10:06:00"/>
    <n v="34.100000000093132"/>
    <x v="0"/>
    <x v="1"/>
    <n v="0"/>
    <s v="SI"/>
    <d v="1899-12-31T10:06:00"/>
    <n v="34.100000000093132"/>
    <d v="1899-12-30T00:00:00"/>
    <s v="SI"/>
    <n v="0"/>
    <d v="1899-12-31T09:03:00"/>
    <n v="33.049999999988358"/>
    <x v="0"/>
    <d v="1899-12-30T05:00:00"/>
    <s v="NO"/>
    <s v="MRSU5143124"/>
    <s v="OM TRANSPORT"/>
    <n v="475"/>
    <n v="110"/>
    <n v="50"/>
    <n v="50"/>
    <n v="1"/>
    <s v="WEEK"/>
    <s v="OM TRANSPORTWEEK"/>
    <n v="635"/>
    <n v="25"/>
    <n v="660"/>
    <m/>
  </r>
  <r>
    <s v="MONACO MAERSK"/>
    <s v="Rotterdam"/>
    <d v="2024-12-07T18:54:00"/>
    <x v="113"/>
    <x v="2"/>
    <s v="MAERSK"/>
    <s v="MRSU5270453"/>
    <s v="XPO TALLER LELYSTAD"/>
    <d v="2024-12-09T12:00:00"/>
    <d v="2024-12-09T14:05:00"/>
    <x v="1702"/>
    <d v="2024-12-09T14:05:00"/>
    <x v="0"/>
    <s v="NO"/>
    <n v="0"/>
    <n v="50"/>
    <x v="11"/>
    <d v="2024-12-09T14:05:00"/>
    <d v="1899-12-31T17:06:00"/>
    <n v="41.100000000034925"/>
    <x v="0"/>
    <x v="6"/>
    <n v="3"/>
    <s v="SI"/>
    <d v="1899-12-31T20:06:00"/>
    <n v="44.100000000034925"/>
    <d v="1899-12-30T00:00:00"/>
    <s v="SI"/>
    <n v="0"/>
    <d v="1899-12-31T19:11:00"/>
    <n v="43.183333333348855"/>
    <x v="0"/>
    <d v="1899-12-30T15:00:00"/>
    <s v="NO"/>
    <s v="MRSU5270453"/>
    <s v="OM TRANSPORT"/>
    <n v="475"/>
    <e v="#N/A"/>
    <n v="50"/>
    <n v="0"/>
    <n v="1"/>
    <s v="WEEK"/>
    <s v="OM TRANSPORTWEEK"/>
    <n v="475"/>
    <n v="25"/>
    <n v="500"/>
    <m/>
  </r>
  <r>
    <s v="MONACO MAERSK"/>
    <s v="Rotterdam"/>
    <d v="2024-12-07T18:54:00"/>
    <x v="113"/>
    <x v="3"/>
    <s v="MAERSK"/>
    <s v="MRSU6154885"/>
    <s v="SIMEI LELYSTAD"/>
    <d v="2024-12-09T06:00:00"/>
    <d v="2024-12-09T06:40:00"/>
    <x v="1703"/>
    <d v="2024-12-09T07:00:00"/>
    <x v="0"/>
    <s v="NO"/>
    <n v="0"/>
    <n v="50"/>
    <x v="11"/>
    <d v="2024-12-09T06:40:00"/>
    <d v="1899-12-31T11:06:00"/>
    <n v="35.100000000034925"/>
    <x v="0"/>
    <x v="1"/>
    <n v="0"/>
    <s v="SI"/>
    <d v="1899-12-31T11:06:00"/>
    <n v="35.100000000034925"/>
    <d v="1899-12-30T00:40:00"/>
    <s v="SI"/>
    <n v="0.66666666674427688"/>
    <d v="1899-12-31T12:06:00"/>
    <n v="36.099999999976717"/>
    <x v="0"/>
    <d v="1899-12-30T06:00:00"/>
    <s v="NO"/>
    <s v="MRSU6154885"/>
    <s v="MSI"/>
    <n v="480"/>
    <e v="#N/A"/>
    <n v="50"/>
    <n v="0"/>
    <n v="1"/>
    <s v="WEEK"/>
    <s v="MSIWEEK"/>
    <n v="480"/>
    <n v="25"/>
    <n v="505"/>
    <m/>
  </r>
  <r>
    <s v="MONACO MAERSK"/>
    <s v="Rotterdam"/>
    <d v="2024-12-07T18:54:00"/>
    <x v="113"/>
    <x v="4"/>
    <s v="MAERSK"/>
    <s v="MRSU6769160"/>
    <s v="SIMEI LELYSTAD"/>
    <d v="2024-12-09T06:00:00"/>
    <d v="2024-12-09T06:20:00"/>
    <x v="1703"/>
    <d v="2024-12-09T06:40:00"/>
    <x v="0"/>
    <s v="NO"/>
    <n v="0"/>
    <n v="50"/>
    <x v="11"/>
    <d v="2024-12-09T06:20:00"/>
    <d v="1899-12-31T11:06:00"/>
    <n v="35.100000000034925"/>
    <x v="0"/>
    <x v="1"/>
    <n v="0"/>
    <s v="SI"/>
    <d v="1899-12-31T11:06:00"/>
    <n v="35.100000000034925"/>
    <d v="1899-12-30T00:20:00"/>
    <s v="SI"/>
    <n v="0.33333333337213844"/>
    <d v="1899-12-31T11:46:00"/>
    <n v="35.766666666779201"/>
    <x v="0"/>
    <d v="1899-12-30T06:00:00"/>
    <s v="NO"/>
    <s v="MRSU6769160"/>
    <s v="AZOIA LOGISTICS"/>
    <n v="550"/>
    <e v="#N/A"/>
    <n v="45"/>
    <n v="0"/>
    <n v="1"/>
    <s v="WEEK"/>
    <s v="AZOIA LOGISTICSWEEK"/>
    <n v="550"/>
    <n v="25"/>
    <n v="575"/>
    <m/>
  </r>
  <r>
    <s v="MONACO MAERSK"/>
    <s v="Rotterdam"/>
    <d v="2024-12-07T18:54:00"/>
    <x v="113"/>
    <x v="3"/>
    <s v="MAERSK"/>
    <s v="MSKU1163796"/>
    <s v="XPO TALLER LELYSTAD"/>
    <d v="2024-12-09T12:00:00"/>
    <d v="2024-12-10T07:50:00"/>
    <x v="1704"/>
    <d v="2024-12-10T08:15:00"/>
    <x v="0"/>
    <s v="CLEANING"/>
    <n v="0"/>
    <n v="50"/>
    <x v="11"/>
    <d v="2024-12-10T07:50:00"/>
    <d v="1899-12-31T17:06:00"/>
    <n v="41.100000000034925"/>
    <x v="0"/>
    <x v="52"/>
    <n v="18.999999999941792"/>
    <s v="SI"/>
    <d v="1900-01-01T12:06:00"/>
    <n v="60.099999999976717"/>
    <d v="1899-12-30T00:50:00"/>
    <s v="NO"/>
    <n v="0.8333333334303461"/>
    <d v="1900-01-01T13:21:00"/>
    <n v="61.350000000034925"/>
    <x v="1"/>
    <d v="1899-12-30T07:00:00"/>
    <s v="NO"/>
    <s v="MSKU1163796"/>
    <s v="MSI"/>
    <n v="480"/>
    <e v="#N/A"/>
    <n v="50"/>
    <n v="0"/>
    <n v="2"/>
    <s v="WEEK"/>
    <s v="MSIWEEK"/>
    <n v="480"/>
    <n v="25"/>
    <n v="505"/>
    <m/>
  </r>
  <r>
    <s v="MONACO MAERSK"/>
    <s v="Rotterdam"/>
    <d v="2024-12-07T18:54:00"/>
    <x v="113"/>
    <x v="2"/>
    <s v="MAERSK"/>
    <s v="MSKU1845688"/>
    <s v="LELYSTAD"/>
    <d v="2024-12-09T01:00:00"/>
    <d v="2024-12-08T22:05:00"/>
    <x v="1705"/>
    <d v="2024-12-08T22:21:00"/>
    <x v="0"/>
    <s v="NO"/>
    <n v="0"/>
    <n v="49"/>
    <x v="11"/>
    <d v="2024-12-08T22:05:00"/>
    <d v="1899-12-31T06:06:00"/>
    <n v="30.099999999976717"/>
    <x v="0"/>
    <x v="1"/>
    <n v="0"/>
    <s v="SI"/>
    <d v="1899-12-31T06:06:00"/>
    <n v="30.099999999976717"/>
    <d v="1899-12-30T00:00:00"/>
    <s v="SI"/>
    <n v="0"/>
    <d v="1899-12-31T03:27:00"/>
    <n v="27.450000000069849"/>
    <x v="0"/>
    <d v="1899-12-30T01:00:00"/>
    <s v="NIGHT"/>
    <s v="MSKU1845688"/>
    <s v="OM TRANSPORT"/>
    <n v="475"/>
    <n v="110"/>
    <n v="50"/>
    <n v="0"/>
    <n v="1"/>
    <s v="NIGHT"/>
    <s v="OM TRANSPORTNIGHT"/>
    <n v="585"/>
    <n v="25"/>
    <n v="610"/>
    <m/>
  </r>
  <r>
    <s v="MONACO MAERSK"/>
    <s v="Rotterdam"/>
    <d v="2024-12-07T18:54:00"/>
    <x v="113"/>
    <x v="3"/>
    <s v="MAERSK"/>
    <s v="MSKU4738750"/>
    <s v="XPO TALLER LELYSTAD"/>
    <d v="2024-12-09T12:00:00"/>
    <d v="2024-12-09T13:00:00"/>
    <x v="1706"/>
    <d v="2024-12-09T13:10:00"/>
    <x v="0"/>
    <s v="NO"/>
    <n v="1"/>
    <n v="50"/>
    <x v="11"/>
    <d v="2024-12-09T13:00:00"/>
    <d v="1899-12-31T17:06:00"/>
    <n v="41.100000000034925"/>
    <x v="0"/>
    <x v="18"/>
    <n v="0.99999999994179234"/>
    <s v="SI"/>
    <d v="1899-12-31T18:06:00"/>
    <n v="42.099999999976717"/>
    <d v="1899-12-30T00:00:00"/>
    <s v="SI"/>
    <n v="0"/>
    <d v="1899-12-31T18:16:00"/>
    <n v="42.266666666662786"/>
    <x v="0"/>
    <d v="1899-12-30T13:00:00"/>
    <s v="NO"/>
    <s v="MSKU4738750"/>
    <s v="MSI"/>
    <n v="480"/>
    <e v="#N/A"/>
    <n v="50"/>
    <n v="50"/>
    <n v="1"/>
    <s v="WEEK"/>
    <s v="MSIWEEK"/>
    <n v="530"/>
    <n v="25"/>
    <n v="555"/>
    <m/>
  </r>
  <r>
    <s v="MONACO MAERSK"/>
    <s v="Rotterdam"/>
    <d v="2024-12-07T18:54:00"/>
    <x v="113"/>
    <x v="4"/>
    <s v="MAERSK"/>
    <s v="MSKU4751089"/>
    <s v="LELYSTAD"/>
    <d v="2024-12-09T12:00:00"/>
    <d v="2024-12-09T15:59:00"/>
    <x v="1706"/>
    <d v="2024-12-09T16:20:00"/>
    <x v="0"/>
    <s v="NO"/>
    <n v="1"/>
    <n v="50"/>
    <x v="11"/>
    <d v="2024-12-09T15:59:00"/>
    <d v="1899-12-31T17:06:00"/>
    <n v="41.100000000034925"/>
    <x v="0"/>
    <x v="18"/>
    <n v="0.99999999994179234"/>
    <s v="SI"/>
    <d v="1899-12-31T18:06:00"/>
    <n v="42.099999999976717"/>
    <d v="1899-12-30T02:59:00"/>
    <s v="NO"/>
    <n v="2.9833333334536292"/>
    <d v="1899-12-31T21:26:00"/>
    <n v="45.433333333348855"/>
    <x v="0"/>
    <d v="1899-12-30T13:00:00"/>
    <s v="NO"/>
    <s v="MSKU4751089"/>
    <s v="AZOIA LOGISTICS"/>
    <n v="550"/>
    <e v="#N/A"/>
    <n v="45"/>
    <n v="45"/>
    <n v="1"/>
    <s v="WEEK"/>
    <s v="AZOIA LOGISTICSWEEK"/>
    <n v="595"/>
    <n v="25"/>
    <n v="620"/>
    <m/>
  </r>
  <r>
    <s v="MONACO MAERSK"/>
    <s v="Rotterdam"/>
    <d v="2024-12-07T18:54:00"/>
    <x v="113"/>
    <x v="0"/>
    <s v="MAERSK"/>
    <s v="MSKU9127542"/>
    <s v="SIMEI LELYSTAD"/>
    <d v="2024-12-09T11:00:00"/>
    <d v="2024-12-09T11:28:00"/>
    <x v="1707"/>
    <d v="2024-12-09T11:40:00"/>
    <x v="0"/>
    <s v="NO"/>
    <n v="1"/>
    <n v="50"/>
    <x v="11"/>
    <d v="2024-12-09T11:28:00"/>
    <d v="1899-12-31T16:06:00"/>
    <n v="40.100000000093132"/>
    <x v="0"/>
    <x v="1"/>
    <n v="0"/>
    <s v="SI"/>
    <d v="1899-12-31T16:06:00"/>
    <n v="40.100000000093132"/>
    <d v="1899-12-30T00:28:00"/>
    <s v="SI"/>
    <n v="0.46666666661622003"/>
    <d v="1899-12-31T16:46:00"/>
    <n v="40.766666666662786"/>
    <x v="0"/>
    <d v="1899-12-30T11:00:00"/>
    <s v="NO"/>
    <s v="MSKU9127542"/>
    <s v="CTU FLEVOKUST BV"/>
    <n v="520"/>
    <e v="#N/A"/>
    <n v="35"/>
    <n v="35"/>
    <n v="1"/>
    <s v="WEEK"/>
    <s v="CTU FLEVOKUST BVWEEK"/>
    <n v="555"/>
    <n v="0"/>
    <n v="555"/>
    <m/>
  </r>
  <r>
    <s v="MONACO MAERSK"/>
    <s v="Rotterdam"/>
    <d v="2024-12-07T18:54:00"/>
    <x v="113"/>
    <x v="3"/>
    <s v="MAERSK"/>
    <s v="MSKU9744204"/>
    <s v="LELYSTAD"/>
    <d v="2024-12-09T12:00:00"/>
    <d v="2024-12-09T15:45:00"/>
    <x v="1702"/>
    <d v="2024-12-09T16:15:00"/>
    <x v="0"/>
    <s v="CLEANING"/>
    <n v="0"/>
    <n v="50"/>
    <x v="11"/>
    <d v="2024-12-09T15:45:00"/>
    <d v="1899-12-31T17:06:00"/>
    <n v="41.100000000034925"/>
    <x v="0"/>
    <x v="6"/>
    <n v="3"/>
    <s v="SI"/>
    <d v="1899-12-31T20:06:00"/>
    <n v="44.100000000034925"/>
    <d v="1899-12-30T00:45:00"/>
    <s v="SI"/>
    <n v="0.75"/>
    <d v="1899-12-31T21:21:00"/>
    <n v="45.350000000093132"/>
    <x v="0"/>
    <d v="1899-12-30T15:00:00"/>
    <s v="NO"/>
    <s v="MSKU9744204"/>
    <s v="MSI"/>
    <n v="480"/>
    <e v="#N/A"/>
    <n v="50"/>
    <n v="0"/>
    <n v="1"/>
    <s v="WEEK"/>
    <s v="MSIWEEK"/>
    <n v="480"/>
    <n v="25"/>
    <n v="505"/>
    <m/>
  </r>
  <r>
    <s v="MONACO MAERSK"/>
    <s v="Rotterdam"/>
    <d v="2024-12-07T18:54:00"/>
    <x v="113"/>
    <x v="0"/>
    <s v="MAERSK"/>
    <s v="SUDU6723325"/>
    <s v="XPO TALLER LELYSTAD"/>
    <d v="2024-12-09T12:00:00"/>
    <d v="2024-12-09T15:43:00"/>
    <x v="1708"/>
    <d v="2024-12-09T16:10:00"/>
    <x v="0"/>
    <s v="NO"/>
    <n v="1"/>
    <n v="50"/>
    <x v="11"/>
    <d v="2024-12-09T15:43:00"/>
    <d v="1899-12-31T17:06:00"/>
    <n v="41.100000000034925"/>
    <x v="0"/>
    <x v="22"/>
    <n v="5.0000000000582077"/>
    <s v="SI"/>
    <d v="1899-12-31T22:06:00"/>
    <n v="46.100000000093132"/>
    <d v="1899-12-30T00:00:00"/>
    <s v="SI"/>
    <n v="0"/>
    <d v="1899-12-31T21:16:00"/>
    <n v="45.266666666662786"/>
    <x v="0"/>
    <d v="1899-12-30T17:00:00"/>
    <s v="NO"/>
    <s v="SUDU6723325"/>
    <s v="CTU FLEVOKUST BV"/>
    <n v="520"/>
    <e v="#N/A"/>
    <n v="35"/>
    <n v="35"/>
    <n v="1"/>
    <s v="WEEK"/>
    <s v="CTU FLEVOKUST BVWEEK"/>
    <n v="555"/>
    <n v="0"/>
    <n v="605"/>
    <n v="50"/>
  </r>
  <r>
    <s v="MONACO MAERSK"/>
    <s v="Rotterdam"/>
    <d v="2024-12-07T18:54:00"/>
    <x v="113"/>
    <x v="4"/>
    <s v="MAERSK"/>
    <s v="TCKU6969861"/>
    <s v="SIMEI LELYSTAD"/>
    <d v="2024-12-09T12:00:00"/>
    <d v="2024-12-09T19:55:00"/>
    <x v="1709"/>
    <d v="2024-12-09T20:15:00"/>
    <x v="0"/>
    <s v="NO"/>
    <n v="1"/>
    <n v="50"/>
    <x v="11"/>
    <d v="2024-12-09T19:55:00"/>
    <d v="1899-12-31T17:06:00"/>
    <n v="41.100000000034925"/>
    <x v="0"/>
    <x v="8"/>
    <n v="6"/>
    <s v="SI"/>
    <d v="1899-12-31T23:06:00"/>
    <n v="47.100000000034925"/>
    <d v="1899-12-30T01:55:00"/>
    <s v="NO"/>
    <n v="1.9166666666278616"/>
    <d v="1900-01-01T01:21:00"/>
    <n v="49.350000000034925"/>
    <x v="1"/>
    <d v="1899-12-30T18:00:00"/>
    <s v="NO"/>
    <s v="TCKU6969861"/>
    <s v="AZOIA LOGISTICS"/>
    <n v="550"/>
    <e v="#N/A"/>
    <n v="45"/>
    <n v="45"/>
    <n v="1"/>
    <s v="WEEK"/>
    <s v="AZOIA LOGISTICSWEEK"/>
    <n v="595"/>
    <n v="25"/>
    <n v="620"/>
    <m/>
  </r>
  <r>
    <s v="MONACO MAERSK"/>
    <s v="Rotterdam"/>
    <d v="2024-12-07T18:54:00"/>
    <x v="113"/>
    <x v="2"/>
    <s v="MAERSK"/>
    <s v="TCNU1562672"/>
    <s v="XPO TALLER LELYSTAD"/>
    <d v="2024-12-09T07:00:00"/>
    <d v="2024-12-09T07:00:00"/>
    <x v="1710"/>
    <d v="2024-12-09T07:10:00"/>
    <x v="0"/>
    <s v="NO"/>
    <n v="0"/>
    <n v="50"/>
    <x v="11"/>
    <d v="2024-12-09T07:00:00"/>
    <d v="1899-12-31T12:06:00"/>
    <n v="36.099999999976717"/>
    <x v="0"/>
    <x v="1"/>
    <n v="0"/>
    <s v="SI"/>
    <d v="1899-12-31T12:06:00"/>
    <n v="36.099999999976717"/>
    <d v="1899-12-30T00:00:00"/>
    <s v="SI"/>
    <n v="0"/>
    <d v="1899-12-31T12:16:00"/>
    <n v="36.266666666662786"/>
    <x v="0"/>
    <d v="1899-12-30T07:00:00"/>
    <s v="NO"/>
    <s v="TCNU1562672"/>
    <s v="OM TRANSPORT"/>
    <n v="475"/>
    <e v="#N/A"/>
    <n v="50"/>
    <n v="0"/>
    <n v="1"/>
    <s v="WEEK"/>
    <s v="OM TRANSPORTWEEK"/>
    <n v="475"/>
    <n v="25"/>
    <n v="500"/>
    <m/>
  </r>
  <r>
    <s v="MONACO MAERSK"/>
    <s v="Rotterdam"/>
    <d v="2024-12-07T18:54:00"/>
    <x v="113"/>
    <x v="2"/>
    <s v="MAERSK"/>
    <s v="TCNU1708216"/>
    <s v="SIMEI LELYSTAD"/>
    <d v="2024-12-09T12:00:00"/>
    <d v="2024-12-10T06:03:00"/>
    <x v="1711"/>
    <d v="2024-12-10T06:10:00"/>
    <x v="0"/>
    <s v="NO"/>
    <n v="1"/>
    <n v="50"/>
    <x v="11"/>
    <d v="2024-12-10T06:03:00"/>
    <d v="1899-12-31T17:06:00"/>
    <n v="41.100000000034925"/>
    <x v="0"/>
    <x v="30"/>
    <n v="20.000000000058208"/>
    <s v="SI"/>
    <d v="1900-01-01T13:06:00"/>
    <n v="61.100000000093132"/>
    <d v="1899-12-30T00:00:00"/>
    <s v="SI"/>
    <n v="0"/>
    <d v="1900-01-01T11:16:00"/>
    <n v="59.266666666720994"/>
    <x v="1"/>
    <d v="1899-12-30T08:00:00"/>
    <s v="NO"/>
    <s v="TCNU1708216"/>
    <s v="OM TRANSPORT"/>
    <n v="475"/>
    <e v="#N/A"/>
    <n v="50"/>
    <n v="50"/>
    <n v="2"/>
    <s v="WEEK"/>
    <s v="OM TRANSPORTWEEK"/>
    <n v="525"/>
    <n v="25"/>
    <n v="550"/>
    <m/>
  </r>
  <r>
    <s v="MONACO MAERSK"/>
    <s v="Rotterdam"/>
    <d v="2024-12-07T18:54:00"/>
    <x v="113"/>
    <x v="3"/>
    <s v="MAERSK"/>
    <s v="TEMU8855604"/>
    <s v="SIMEI LELYSTAD"/>
    <d v="2024-12-09T12:00:00"/>
    <d v="2024-12-09T16:50:00"/>
    <x v="1709"/>
    <d v="2024-12-09T17:00:00"/>
    <x v="0"/>
    <s v="NO"/>
    <n v="0"/>
    <n v="50"/>
    <x v="11"/>
    <d v="2024-12-09T16:50:00"/>
    <d v="1899-12-31T17:06:00"/>
    <n v="41.100000000034925"/>
    <x v="0"/>
    <x v="8"/>
    <n v="6"/>
    <s v="SI"/>
    <d v="1899-12-31T23:06:00"/>
    <n v="47.100000000034925"/>
    <d v="1899-12-30T00:00:00"/>
    <s v="SI"/>
    <n v="0"/>
    <d v="1899-12-31T22:06:00"/>
    <n v="46.100000000093132"/>
    <x v="0"/>
    <d v="1899-12-30T18:00:00"/>
    <s v="NO"/>
    <s v="TEMU8855604"/>
    <s v="MSI"/>
    <n v="480"/>
    <e v="#N/A"/>
    <n v="50"/>
    <n v="0"/>
    <n v="1"/>
    <s v="WEEK"/>
    <s v="MSIWEEK"/>
    <n v="480"/>
    <n v="25"/>
    <n v="505"/>
    <m/>
  </r>
  <r>
    <s v="MONACO MAERSK"/>
    <s v="Rotterdam"/>
    <d v="2024-12-07T18:54:00"/>
    <x v="113"/>
    <x v="3"/>
    <s v="MAERSK"/>
    <s v="TGBU5246918"/>
    <s v="XPO TALLER LELYSTAD"/>
    <d v="2024-12-09T11:00:00"/>
    <d v="2024-12-09T10:45:00"/>
    <x v="1707"/>
    <d v="2024-12-09T10:45:00"/>
    <x v="0"/>
    <s v="NO"/>
    <n v="1"/>
    <n v="50"/>
    <x v="11"/>
    <d v="2024-12-09T10:45:00"/>
    <d v="1899-12-31T16:06:00"/>
    <n v="40.100000000093132"/>
    <x v="0"/>
    <x v="1"/>
    <n v="0"/>
    <s v="SI"/>
    <d v="1899-12-31T16:06:00"/>
    <n v="40.100000000093132"/>
    <d v="1899-12-30T00:00:00"/>
    <s v="SI"/>
    <n v="0"/>
    <d v="1899-12-31T15:51:00"/>
    <n v="39.849999999976717"/>
    <x v="0"/>
    <d v="1899-12-30T11:00:00"/>
    <s v="NO"/>
    <s v="TGBU5246918"/>
    <s v="MSI"/>
    <n v="480"/>
    <e v="#N/A"/>
    <n v="50"/>
    <n v="50"/>
    <n v="1"/>
    <s v="WEEK"/>
    <s v="MSIWEEK"/>
    <n v="530"/>
    <n v="25"/>
    <n v="555"/>
    <m/>
  </r>
  <r>
    <s v="MONACO MAERSK"/>
    <s v="Rotterdam"/>
    <d v="2024-12-07T18:54:00"/>
    <x v="113"/>
    <x v="2"/>
    <s v="MAERSK"/>
    <s v="TGBU6678032"/>
    <s v="SIMEI LELYSTAD"/>
    <d v="2024-12-09T12:00:00"/>
    <d v="2024-12-09T20:45:00"/>
    <x v="1696"/>
    <d v="2024-12-09T21:15:00"/>
    <x v="0"/>
    <s v="NO"/>
    <n v="1"/>
    <n v="50"/>
    <x v="11"/>
    <d v="2024-12-09T20:45:00"/>
    <d v="1899-12-31T17:06:00"/>
    <n v="41.100000000034925"/>
    <x v="0"/>
    <x v="2"/>
    <n v="3.9999999999417923"/>
    <s v="SI"/>
    <d v="1899-12-31T21:06:00"/>
    <n v="45.099999999976717"/>
    <d v="1899-12-30T04:45:00"/>
    <s v="NO"/>
    <n v="4.7500000001164153"/>
    <d v="1900-01-01T02:21:00"/>
    <n v="50.349999999976717"/>
    <x v="1"/>
    <d v="1899-12-30T16:00:00"/>
    <s v="NO"/>
    <s v="TGBU6678032"/>
    <s v="OM TRANSPORT"/>
    <n v="475"/>
    <e v="#N/A"/>
    <n v="50"/>
    <n v="50"/>
    <n v="1"/>
    <s v="WEEK"/>
    <s v="OM TRANSPORTWEEK"/>
    <n v="525"/>
    <n v="25"/>
    <n v="550"/>
    <m/>
  </r>
  <r>
    <s v="MONACO MAERSK"/>
    <s v="Rotterdam"/>
    <d v="2024-12-07T18:54:00"/>
    <x v="113"/>
    <x v="0"/>
    <s v="MAERSK"/>
    <s v="TGHU6673330"/>
    <s v="SIMEI LELYSTAD"/>
    <d v="2024-12-09T12:00:00"/>
    <d v="2024-12-10T11:44:00"/>
    <x v="1712"/>
    <d v="2024-12-10T12:00:00"/>
    <x v="0"/>
    <s v="NO"/>
    <n v="0"/>
    <n v="50"/>
    <x v="11"/>
    <d v="2024-12-10T11:44:00"/>
    <d v="1899-12-31T17:06:00"/>
    <n v="41.100000000034925"/>
    <x v="0"/>
    <x v="63"/>
    <n v="24"/>
    <s v="SI"/>
    <d v="1900-01-01T17:06:00"/>
    <n v="65.100000000034925"/>
    <d v="1899-12-30T00:00:00"/>
    <s v="SI"/>
    <n v="0"/>
    <d v="1900-01-01T17:06:00"/>
    <n v="65.100000000034925"/>
    <x v="1"/>
    <d v="1899-12-30T12:00:00"/>
    <s v="NO"/>
    <s v="TGHU6673330"/>
    <s v="CTU FLEVOKUST BV"/>
    <n v="520"/>
    <e v="#N/A"/>
    <n v="35"/>
    <n v="0"/>
    <n v="2"/>
    <s v="WEEK"/>
    <s v="CTU FLEVOKUST BVWEEK"/>
    <n v="520"/>
    <n v="0"/>
    <n v="520"/>
    <m/>
  </r>
  <r>
    <s v="MONACO MAERSK"/>
    <s v="Rotterdam"/>
    <d v="2024-12-07T18:54:00"/>
    <x v="113"/>
    <x v="2"/>
    <s v="MAERSK"/>
    <s v="TRHU4660676"/>
    <s v="SIMEI LELYSTAD"/>
    <d v="2024-12-09T12:00:00"/>
    <d v="2024-12-09T19:15:00"/>
    <x v="1713"/>
    <d v="2024-12-09T19:25:00"/>
    <x v="0"/>
    <s v="NO"/>
    <n v="1"/>
    <n v="50"/>
    <x v="11"/>
    <d v="2024-12-09T19:15:00"/>
    <d v="1899-12-31T17:06:00"/>
    <n v="41.100000000034925"/>
    <x v="0"/>
    <x v="29"/>
    <n v="8.0000000000582077"/>
    <s v="SI"/>
    <d v="1900-01-01T01:06:00"/>
    <n v="49.100000000093132"/>
    <d v="1899-12-30T00:00:00"/>
    <s v="SI"/>
    <n v="0"/>
    <d v="1900-01-01T00:31:00"/>
    <n v="48.516666666779201"/>
    <x v="1"/>
    <d v="1899-12-30T20:00:00"/>
    <s v="NIGHT"/>
    <s v="TRHU4660676"/>
    <s v="OM TRANSPORT"/>
    <n v="475"/>
    <e v="#N/A"/>
    <n v="50"/>
    <n v="50"/>
    <n v="1"/>
    <s v="NIGHT"/>
    <s v="OM TRANSPORTNIGHT"/>
    <n v="525"/>
    <n v="25"/>
    <n v="550"/>
    <m/>
  </r>
  <r>
    <s v="CAP SAN JUAN"/>
    <s v="Rotterdam"/>
    <d v="2024-12-11T14:22:00"/>
    <x v="114"/>
    <x v="3"/>
    <s v="MAERSK"/>
    <s v="MAEU9219682"/>
    <s v="XPO TALLER LELYSTAD"/>
    <d v="2024-12-12T01:00:00"/>
    <d v="2024-12-12T17:00:00"/>
    <x v="1714"/>
    <d v="2024-12-12T17:30:00"/>
    <x v="0"/>
    <s v="NO"/>
    <n v="1"/>
    <n v="50"/>
    <x v="11"/>
    <d v="2024-12-12T17:00:00"/>
    <d v="1899-12-30T10:38:00"/>
    <n v="10.633333333244082"/>
    <x v="0"/>
    <x v="16"/>
    <n v="16.000000000116415"/>
    <s v="SI"/>
    <d v="1899-12-31T02:38:00"/>
    <n v="26.633333333360497"/>
    <d v="1899-12-30T00:00:00"/>
    <s v="SI"/>
    <n v="0"/>
    <d v="1899-12-31T03:08:00"/>
    <n v="27.133333333244082"/>
    <x v="0"/>
    <d v="1899-12-30T17:00:00"/>
    <s v="NO"/>
    <s v="MAEU9219682"/>
    <s v="MSI"/>
    <n v="480"/>
    <e v="#N/A"/>
    <n v="50"/>
    <n v="50"/>
    <n v="4"/>
    <s v="WEEK"/>
    <s v="MSIWEEK"/>
    <n v="530"/>
    <n v="25"/>
    <n v="555"/>
    <m/>
  </r>
  <r>
    <s v="CAP SAN JUAN"/>
    <s v="Rotterdam"/>
    <d v="2024-12-11T14:22:00"/>
    <x v="114"/>
    <x v="3"/>
    <s v="MAERSK"/>
    <s v="MAEU9250203"/>
    <s v="LELYSTAD"/>
    <d v="2024-12-12T01:00:00"/>
    <d v="2024-12-12T17:25:00"/>
    <x v="1715"/>
    <d v="2024-12-12T17:45:00"/>
    <x v="0"/>
    <s v="NO"/>
    <n v="1"/>
    <n v="50"/>
    <x v="11"/>
    <d v="2024-12-12T17:25:00"/>
    <d v="1899-12-30T10:38:00"/>
    <n v="10.633333333244082"/>
    <x v="0"/>
    <x v="30"/>
    <n v="20.000000000058208"/>
    <s v="SI"/>
    <d v="1899-12-31T06:38:00"/>
    <n v="30.633333333302289"/>
    <d v="1899-12-30T00:00:00"/>
    <s v="SI"/>
    <n v="0"/>
    <d v="1899-12-31T03:23:00"/>
    <n v="27.383333333360497"/>
    <x v="0"/>
    <d v="1899-12-30T21:00:00"/>
    <s v="NIGHT"/>
    <s v="MAEU9250203"/>
    <s v="MSI"/>
    <n v="530"/>
    <e v="#N/A"/>
    <n v="50"/>
    <n v="50"/>
    <n v="4"/>
    <s v="NIGHT"/>
    <s v="MSINIGHT"/>
    <n v="580"/>
    <n v="25"/>
    <n v="605"/>
    <m/>
  </r>
  <r>
    <s v="CAP SAN JUAN"/>
    <s v="Rotterdam"/>
    <d v="2024-12-11T14:22:00"/>
    <x v="114"/>
    <x v="3"/>
    <s v="MAERSK"/>
    <s v="MSKU4705118"/>
    <s v="LELYSTAD"/>
    <d v="2024-12-12T01:00:00"/>
    <d v="2024-12-12T17:50:00"/>
    <x v="1714"/>
    <d v="2024-12-12T18:20:00"/>
    <x v="0"/>
    <s v="NO"/>
    <n v="0"/>
    <n v="50"/>
    <x v="11"/>
    <d v="2024-12-12T17:50:00"/>
    <d v="1899-12-30T10:38:00"/>
    <n v="10.633333333244082"/>
    <x v="0"/>
    <x v="16"/>
    <n v="16.000000000116415"/>
    <s v="SI"/>
    <d v="1899-12-31T02:38:00"/>
    <n v="26.633333333360497"/>
    <d v="1899-12-30T00:50:00"/>
    <s v="NO"/>
    <n v="0.83333333325572312"/>
    <d v="1899-12-31T03:58:00"/>
    <n v="27.966666666674428"/>
    <x v="0"/>
    <d v="1899-12-30T17:00:00"/>
    <s v="NO"/>
    <s v="MSKU4705118"/>
    <s v="MSI"/>
    <n v="480"/>
    <e v="#N/A"/>
    <n v="50"/>
    <n v="0"/>
    <n v="4"/>
    <s v="WEEK"/>
    <s v="MSIWEEK"/>
    <n v="480"/>
    <n v="25"/>
    <n v="505"/>
    <m/>
  </r>
  <r>
    <s v="CAP SAN JUAN"/>
    <s v="Rotterdam"/>
    <d v="2024-12-11T14:22:00"/>
    <x v="114"/>
    <x v="3"/>
    <s v="MAERSK"/>
    <s v="SUDU8980636"/>
    <s v="LELYSTAD"/>
    <d v="2024-12-12T01:00:00"/>
    <d v="2024-12-12T01:00:00"/>
    <x v="1716"/>
    <d v="2024-12-12T01:20:00"/>
    <x v="0"/>
    <s v="NO"/>
    <n v="0"/>
    <n v="50"/>
    <x v="11"/>
    <d v="2024-12-12T01:00:00"/>
    <d v="1899-12-30T10:38:00"/>
    <n v="10.633333333244082"/>
    <x v="0"/>
    <x v="1"/>
    <n v="0"/>
    <s v="SI"/>
    <d v="1899-12-30T10:38:00"/>
    <n v="10.633333333244082"/>
    <d v="1899-12-30T00:00:00"/>
    <s v="SI"/>
    <n v="0"/>
    <d v="1899-12-30T10:58:00"/>
    <n v="10.96666666661622"/>
    <x v="0"/>
    <d v="1899-12-30T01:00:00"/>
    <s v="NIGHT"/>
    <s v="SUDU8980636"/>
    <s v="MSI"/>
    <n v="530"/>
    <e v="#N/A"/>
    <n v="50"/>
    <n v="0"/>
    <n v="4"/>
    <s v="NIGHT"/>
    <s v="MSINIGHT"/>
    <n v="530"/>
    <n v="25"/>
    <n v="555"/>
    <m/>
  </r>
  <r>
    <s v="CAP SAN JUAN"/>
    <s v="Rotterdam"/>
    <d v="2024-12-11T14:22:00"/>
    <x v="114"/>
    <x v="3"/>
    <s v="MAERSK"/>
    <s v="TCKU7479175"/>
    <s v="LELYSTAD"/>
    <d v="2024-12-12T01:00:00"/>
    <d v="2024-12-12T03:31:00"/>
    <x v="1717"/>
    <d v="2024-12-12T04:00:00"/>
    <x v="0"/>
    <s v="NO"/>
    <n v="1"/>
    <n v="50"/>
    <x v="11"/>
    <d v="2024-12-12T03:31:00"/>
    <d v="1899-12-30T10:38:00"/>
    <n v="10.633333333244082"/>
    <x v="0"/>
    <x v="3"/>
    <n v="2.0000000000582077"/>
    <s v="SI"/>
    <d v="1899-12-30T12:38:00"/>
    <n v="12.633333333302289"/>
    <d v="1899-12-30T00:31:00"/>
    <s v="SI"/>
    <n v="0.5166666666045785"/>
    <d v="1899-12-30T13:38:00"/>
    <n v="13.633333333244082"/>
    <x v="0"/>
    <d v="1899-12-30T03:00:00"/>
    <s v="NIGHT"/>
    <s v="TCKU7479175"/>
    <s v="MSI"/>
    <n v="530"/>
    <e v="#N/A"/>
    <n v="50"/>
    <n v="50"/>
    <n v="4"/>
    <s v="NIGHT"/>
    <s v="MSINIGHT"/>
    <n v="580"/>
    <n v="25"/>
    <n v="605"/>
    <m/>
  </r>
  <r>
    <s v="MANILA MAERSK"/>
    <s v="Rotterdam"/>
    <d v="2024-12-15T12:45:00"/>
    <x v="115"/>
    <x v="0"/>
    <s v="MAERSK"/>
    <s v="MRSU5144970"/>
    <s v="LELYSTAD"/>
    <d v="2024-12-16T14:00:00"/>
    <d v="2024-12-16T13:30:00"/>
    <x v="1718"/>
    <d v="2024-12-16T15:00:00"/>
    <x v="0"/>
    <s v="NO"/>
    <n v="0"/>
    <n v="51"/>
    <x v="11"/>
    <d v="2024-12-16T13:30:00"/>
    <d v="1899-12-31T01:15:00"/>
    <n v="25.250000000058208"/>
    <x v="0"/>
    <x v="1"/>
    <n v="0"/>
    <s v="SI"/>
    <d v="1899-12-31T01:15:00"/>
    <n v="25.250000000058208"/>
    <d v="1899-12-30T00:00:00"/>
    <s v="SI"/>
    <n v="0"/>
    <d v="1899-12-31T02:15:00"/>
    <n v="26.25"/>
    <x v="0"/>
    <d v="1899-12-30T14:00:00"/>
    <s v="NO"/>
    <s v="MRSU5144970"/>
    <s v="CTU FLEVOKUST BV"/>
    <n v="520"/>
    <e v="#N/A"/>
    <n v="35"/>
    <n v="0"/>
    <n v="1"/>
    <s v="WEEK"/>
    <s v="CTU FLEVOKUST BVWEEK"/>
    <n v="520"/>
    <n v="0"/>
    <n v="520"/>
    <m/>
  </r>
  <r>
    <s v="MANILA MAERSK"/>
    <s v="Rotterdam"/>
    <d v="2024-12-15T12:45:00"/>
    <x v="115"/>
    <x v="3"/>
    <s v="MAERSK"/>
    <s v="MRSU6772693"/>
    <s v="SIMEI LELYSTAD"/>
    <d v="2024-12-16T14:00:00"/>
    <d v="2024-12-16T13:39:00"/>
    <x v="1718"/>
    <d v="2024-12-16T12:50:00"/>
    <x v="0"/>
    <s v="NO"/>
    <n v="0"/>
    <n v="51"/>
    <x v="11"/>
    <d v="2024-12-16T13:39:00"/>
    <d v="1899-12-31T01:15:00"/>
    <n v="25.250000000058208"/>
    <x v="0"/>
    <x v="1"/>
    <n v="0"/>
    <s v="SI"/>
    <d v="1899-12-31T01:15:00"/>
    <n v="25.250000000058208"/>
    <d v="1899-12-30T00:00:00"/>
    <s v="SI"/>
    <n v="0"/>
    <d v="1899-12-31T00:05:00"/>
    <n v="24.083333333255723"/>
    <x v="0"/>
    <d v="1899-12-30T14:00:00"/>
    <s v="NO"/>
    <s v="MRSU6772693"/>
    <s v="MSI"/>
    <n v="480"/>
    <e v="#N/A"/>
    <n v="50"/>
    <n v="0"/>
    <n v="1"/>
    <s v="WEEK"/>
    <s v="MSIWEEK"/>
    <n v="480"/>
    <n v="25"/>
    <n v="505"/>
    <m/>
  </r>
  <r>
    <s v="MANILA MAERSK"/>
    <s v="Rotterdam"/>
    <d v="2024-12-15T12:45:00"/>
    <x v="115"/>
    <x v="1"/>
    <s v="MAERSK"/>
    <s v="MSKU4655167"/>
    <s v="SIMEI LELYSTAD"/>
    <d v="2024-12-16T14:00:00"/>
    <d v="2024-12-16T13:53:00"/>
    <x v="1718"/>
    <d v="2024-12-16T14:03:00"/>
    <x v="0"/>
    <s v="NO"/>
    <n v="0"/>
    <n v="51"/>
    <x v="11"/>
    <d v="2024-12-16T13:53:00"/>
    <d v="1899-12-31T01:15:00"/>
    <n v="25.250000000058208"/>
    <x v="0"/>
    <x v="1"/>
    <n v="0"/>
    <s v="SI"/>
    <d v="1899-12-31T01:15:00"/>
    <n v="25.250000000058208"/>
    <d v="1899-12-30T00:00:00"/>
    <s v="SI"/>
    <n v="0"/>
    <d v="1899-12-31T01:18:00"/>
    <n v="25.300000000046566"/>
    <x v="0"/>
    <d v="1899-12-30T14:00:00"/>
    <s v="NO"/>
    <s v="MSKU4655167"/>
    <s v="LOGIX"/>
    <n v="530"/>
    <e v="#N/A"/>
    <n v="50"/>
    <n v="0"/>
    <n v="1"/>
    <s v="WEEK"/>
    <s v="LOGIXWEEK"/>
    <n v="530"/>
    <n v="25"/>
    <n v="555"/>
    <m/>
  </r>
  <r>
    <s v="MANILA MAERSK"/>
    <s v="Rotterdam"/>
    <d v="2024-12-15T12:45:00"/>
    <x v="115"/>
    <x v="3"/>
    <s v="MAERSK"/>
    <s v="TGBU6840570"/>
    <s v="LELYSTAD"/>
    <d v="2024-12-16T14:00:00"/>
    <d v="2024-12-16T12:35:00"/>
    <x v="1718"/>
    <d v="2024-12-16T13:20:00"/>
    <x v="0"/>
    <s v="NO"/>
    <n v="0"/>
    <n v="51"/>
    <x v="11"/>
    <d v="2024-12-16T12:35:00"/>
    <d v="1899-12-31T01:15:00"/>
    <n v="25.250000000058208"/>
    <x v="0"/>
    <x v="1"/>
    <n v="0"/>
    <s v="SI"/>
    <d v="1899-12-31T01:15:00"/>
    <n v="25.250000000058208"/>
    <d v="1899-12-30T00:00:00"/>
    <s v="SI"/>
    <n v="0"/>
    <d v="1899-12-31T00:35:00"/>
    <n v="24.583333333313931"/>
    <x v="0"/>
    <d v="1899-12-30T14:00:00"/>
    <s v="NO"/>
    <s v="TGBU6840570"/>
    <s v="MSI"/>
    <n v="480"/>
    <e v="#N/A"/>
    <n v="50"/>
    <n v="0"/>
    <n v="1"/>
    <s v="WEEK"/>
    <s v="MSIWEEK"/>
    <n v="480"/>
    <n v="25"/>
    <n v="505"/>
    <m/>
  </r>
  <r>
    <s v="MANILA MAERSK"/>
    <s v="Rotterdam"/>
    <d v="2024-12-15T12:45:00"/>
    <x v="115"/>
    <x v="3"/>
    <s v="MAERSK"/>
    <s v="MSKU9590789"/>
    <s v="SIMEI LELYSTAD"/>
    <d v="2024-12-16T14:00:00"/>
    <d v="2024-12-16T15:26:00"/>
    <x v="1719"/>
    <d v="2024-12-16T14:30:00"/>
    <x v="0"/>
    <s v="NO"/>
    <n v="0"/>
    <n v="51"/>
    <x v="11"/>
    <d v="2024-12-16T15:26:00"/>
    <d v="1899-12-31T01:15:00"/>
    <n v="25.250000000058208"/>
    <x v="0"/>
    <x v="3"/>
    <n v="1.9999999998835847"/>
    <s v="SI"/>
    <d v="1899-12-31T03:15:00"/>
    <n v="27.249999999941792"/>
    <d v="1899-12-30T00:00:00"/>
    <s v="SI"/>
    <n v="0"/>
    <d v="1899-12-31T01:45:00"/>
    <n v="25.749999999941792"/>
    <x v="0"/>
    <d v="1899-12-30T16:00:00"/>
    <s v="NO"/>
    <s v="MSKU9590789"/>
    <s v="MSI"/>
    <n v="480"/>
    <e v="#N/A"/>
    <n v="50"/>
    <n v="0"/>
    <n v="1"/>
    <s v="WEEK"/>
    <s v="MSIWEEK"/>
    <n v="480"/>
    <n v="25"/>
    <n v="505"/>
    <m/>
  </r>
  <r>
    <s v="MANILA MAERSK"/>
    <s v="Rotterdam"/>
    <d v="2024-12-15T12:45:00"/>
    <x v="115"/>
    <x v="3"/>
    <s v="MAERSK"/>
    <s v="TRHU6213506"/>
    <s v="SIMEI LELYSTAD"/>
    <d v="2024-12-16T14:00:00"/>
    <d v="2024-12-16T15:14:00"/>
    <x v="1719"/>
    <d v="2024-12-16T15:21:00"/>
    <x v="0"/>
    <s v="NO"/>
    <n v="1"/>
    <n v="51"/>
    <x v="11"/>
    <d v="2024-12-16T15:14:00"/>
    <d v="1899-12-31T01:15:00"/>
    <n v="25.250000000058208"/>
    <x v="0"/>
    <x v="3"/>
    <n v="1.9999999998835847"/>
    <s v="SI"/>
    <d v="1899-12-31T03:15:00"/>
    <n v="27.249999999941792"/>
    <d v="1899-12-30T00:00:00"/>
    <s v="SI"/>
    <n v="0"/>
    <d v="1899-12-31T02:36:00"/>
    <n v="26.599999999918509"/>
    <x v="0"/>
    <d v="1899-12-30T16:00:00"/>
    <s v="NO"/>
    <s v="TRHU6213506"/>
    <s v="MSI"/>
    <n v="480"/>
    <e v="#N/A"/>
    <n v="50"/>
    <n v="50"/>
    <n v="1"/>
    <s v="WEEK"/>
    <s v="MSIWEEK"/>
    <n v="530"/>
    <n v="25"/>
    <n v="555"/>
    <m/>
  </r>
  <r>
    <s v="MANILA MAERSK"/>
    <s v="Rotterdam"/>
    <d v="2024-12-15T12:45:00"/>
    <x v="115"/>
    <x v="2"/>
    <s v="MAERSK"/>
    <s v="MSKU6848838"/>
    <s v="LELYSTAD"/>
    <d v="2024-12-16T14:00:00"/>
    <d v="2024-12-16T17:00:00"/>
    <x v="1720"/>
    <d v="2024-12-16T17:10:00"/>
    <x v="0"/>
    <s v="NO"/>
    <n v="0"/>
    <n v="51"/>
    <x v="11"/>
    <d v="2024-12-16T17:00:00"/>
    <d v="1899-12-31T01:15:00"/>
    <n v="25.250000000058208"/>
    <x v="0"/>
    <x v="6"/>
    <n v="3"/>
    <s v="SI"/>
    <d v="1899-12-31T04:15:00"/>
    <n v="28.250000000058208"/>
    <d v="1899-12-30T00:00:00"/>
    <s v="SI"/>
    <n v="0"/>
    <d v="1899-12-31T04:25:00"/>
    <n v="28.416666666744277"/>
    <x v="0"/>
    <d v="1899-12-30T17:00:00"/>
    <s v="NO"/>
    <s v="MSKU6848838"/>
    <s v="OM TRANSPORT"/>
    <n v="475"/>
    <n v="110"/>
    <n v="50"/>
    <n v="0"/>
    <n v="1"/>
    <s v="WEEK"/>
    <s v="OM TRANSPORTWEEK"/>
    <n v="585"/>
    <n v="25"/>
    <n v="610"/>
    <m/>
  </r>
  <r>
    <s v="MANILA MAERSK"/>
    <s v="Rotterdam"/>
    <d v="2024-12-15T12:45:00"/>
    <x v="115"/>
    <x v="2"/>
    <s v="MAERSK"/>
    <s v="GCXU5693765"/>
    <s v="SIMEI LELYSTAD"/>
    <d v="2024-12-16T14:00:00"/>
    <d v="2024-12-16T16:18:00"/>
    <x v="1721"/>
    <d v="2024-12-16T16:25:00"/>
    <x v="0"/>
    <s v="NO"/>
    <n v="0"/>
    <n v="51"/>
    <x v="11"/>
    <d v="2024-12-16T16:18:00"/>
    <d v="1899-12-31T01:15:00"/>
    <n v="25.250000000058208"/>
    <x v="0"/>
    <x v="2"/>
    <n v="3.9999999999417923"/>
    <s v="SI"/>
    <d v="1899-12-31T05:15:00"/>
    <n v="29.25"/>
    <d v="1899-12-30T00:00:00"/>
    <s v="SI"/>
    <n v="0"/>
    <d v="1899-12-31T03:40:00"/>
    <n v="27.666666666744277"/>
    <x v="0"/>
    <d v="1899-12-30T18:00:00"/>
    <s v="NO"/>
    <s v="GCXU5693765"/>
    <s v="OM TRANSPORT"/>
    <n v="475"/>
    <e v="#N/A"/>
    <n v="50"/>
    <n v="0"/>
    <n v="1"/>
    <s v="WEEK"/>
    <s v="OM TRANSPORTWEEK"/>
    <n v="475"/>
    <n v="25"/>
    <n v="500"/>
    <m/>
  </r>
  <r>
    <s v="MANILA MAERSK"/>
    <s v="Rotterdam"/>
    <d v="2024-12-15T12:45:00"/>
    <x v="115"/>
    <x v="3"/>
    <s v="MAERSK"/>
    <s v="MRKU2076349"/>
    <s v="SIMEI LELYSTAD"/>
    <d v="2024-12-16T14:00:00"/>
    <d v="2024-12-16T19:45:00"/>
    <x v="1721"/>
    <d v="2024-12-16T19:00:00"/>
    <x v="0"/>
    <s v="NO"/>
    <n v="1"/>
    <n v="51"/>
    <x v="11"/>
    <d v="2024-12-16T19:45:00"/>
    <d v="1899-12-31T01:15:00"/>
    <n v="25.250000000058208"/>
    <x v="0"/>
    <x v="2"/>
    <n v="3.9999999999417923"/>
    <s v="SI"/>
    <d v="1899-12-31T05:15:00"/>
    <n v="29.25"/>
    <d v="1899-12-30T01:45:00"/>
    <s v="NO"/>
    <n v="1.7499999999417923"/>
    <d v="1899-12-31T06:15:00"/>
    <n v="30.249999999941792"/>
    <x v="0"/>
    <d v="1899-12-30T18:00:00"/>
    <s v="NO"/>
    <s v="MRKU2076349"/>
    <s v="MSI"/>
    <n v="480"/>
    <e v="#N/A"/>
    <n v="50"/>
    <n v="50"/>
    <n v="1"/>
    <s v="WEEK"/>
    <s v="MSIWEEK"/>
    <n v="530"/>
    <n v="25"/>
    <n v="555"/>
    <m/>
  </r>
  <r>
    <s v="MANILA MAERSK"/>
    <s v="Rotterdam"/>
    <d v="2024-12-15T12:45:00"/>
    <x v="115"/>
    <x v="0"/>
    <s v="MAERSK"/>
    <s v="CAAU9103360"/>
    <s v="LELYSTAD"/>
    <d v="2024-12-16T14:00:00"/>
    <d v="2024-12-16T17:14:00"/>
    <x v="1722"/>
    <d v="2024-12-16T18:00:00"/>
    <x v="0"/>
    <s v="NO"/>
    <n v="0"/>
    <n v="51"/>
    <x v="11"/>
    <d v="2024-12-16T17:14:00"/>
    <d v="1899-12-31T01:15:00"/>
    <n v="25.250000000058208"/>
    <x v="0"/>
    <x v="22"/>
    <n v="4.9999999998835847"/>
    <s v="SI"/>
    <d v="1899-12-31T06:15:00"/>
    <n v="30.249999999941792"/>
    <d v="1899-12-30T00:00:00"/>
    <s v="SI"/>
    <n v="0"/>
    <d v="1899-12-31T05:15:00"/>
    <n v="29.25"/>
    <x v="0"/>
    <d v="1899-12-30T19:00:00"/>
    <s v="NO"/>
    <s v="CAAU9103360"/>
    <s v="CTU FLEVOKUST BV"/>
    <n v="520"/>
    <e v="#N/A"/>
    <n v="35"/>
    <n v="0"/>
    <n v="1"/>
    <s v="WEEK"/>
    <s v="CTU FLEVOKUST BVWEEK"/>
    <n v="520"/>
    <n v="0"/>
    <n v="520"/>
    <m/>
  </r>
  <r>
    <s v="MANILA MAERSK"/>
    <s v="Rotterdam"/>
    <d v="2024-12-15T12:45:00"/>
    <x v="115"/>
    <x v="1"/>
    <s v="MAERSK"/>
    <s v="TCKU7442941"/>
    <s v="SIMEI LELYSTAD"/>
    <d v="2024-12-16T14:00:00"/>
    <d v="2024-12-16T10:43:00"/>
    <x v="1723"/>
    <d v="2024-12-16T10:50:00"/>
    <x v="0"/>
    <s v="CLEANING"/>
    <n v="0"/>
    <n v="51"/>
    <x v="11"/>
    <d v="2024-12-16T10:43:00"/>
    <d v="1899-12-31T01:15:00"/>
    <n v="25.250000000058208"/>
    <x v="0"/>
    <x v="8"/>
    <n v="6"/>
    <s v="SI"/>
    <d v="1899-12-31T07:15:00"/>
    <n v="31.250000000058208"/>
    <d v="1899-12-30T00:00:00"/>
    <s v="SI"/>
    <n v="0"/>
    <d v="1899-12-30T22:05:00"/>
    <n v="22.083333333372138"/>
    <x v="0"/>
    <d v="1899-12-30T20:00:00"/>
    <s v="NIGHT"/>
    <s v="TCKU7442941"/>
    <s v="LOGIX"/>
    <n v="530"/>
    <e v="#N/A"/>
    <n v="50"/>
    <n v="0"/>
    <n v="1"/>
    <s v="NIGHT"/>
    <s v="LOGIXNIGHT"/>
    <n v="530"/>
    <n v="25"/>
    <n v="555"/>
    <m/>
  </r>
  <r>
    <s v="MANILA MAERSK"/>
    <s v="Rotterdam"/>
    <d v="2024-12-15T12:45:00"/>
    <x v="115"/>
    <x v="0"/>
    <s v="MAERSK"/>
    <s v="CAAU9347860"/>
    <s v="LELYSTAD"/>
    <d v="2024-12-16T14:00:00"/>
    <d v="2024-12-16T20:38:00"/>
    <x v="1724"/>
    <d v="2024-12-16T20:54:00"/>
    <x v="0"/>
    <s v="NO"/>
    <n v="0"/>
    <n v="51"/>
    <x v="11"/>
    <d v="2024-12-16T20:38:00"/>
    <d v="1899-12-31T01:15:00"/>
    <n v="25.250000000058208"/>
    <x v="0"/>
    <x v="15"/>
    <n v="6.9999999999417923"/>
    <s v="SI"/>
    <d v="1899-12-31T08:15:00"/>
    <n v="32.25"/>
    <d v="1899-12-30T00:00:00"/>
    <s v="SI"/>
    <n v="0"/>
    <d v="1899-12-31T08:09:00"/>
    <n v="32.150000000023283"/>
    <x v="0"/>
    <d v="1899-12-30T21:00:00"/>
    <s v="NIGHT"/>
    <s v="CAAU9347860"/>
    <s v="CTU FLEVOKUST BV"/>
    <n v="530"/>
    <e v="#N/A"/>
    <n v="35"/>
    <n v="0"/>
    <n v="1"/>
    <s v="NIGHT"/>
    <s v="CTU FLEVOKUST BVNIGHT"/>
    <n v="530"/>
    <n v="0"/>
    <n v="530"/>
    <m/>
  </r>
  <r>
    <s v="MANILA MAERSK"/>
    <s v="Rotterdam"/>
    <d v="2024-12-15T12:45:00"/>
    <x v="115"/>
    <x v="0"/>
    <s v="MAERSK"/>
    <s v="MRSU5414885"/>
    <s v="LELYSTAD"/>
    <d v="2024-12-16T14:00:00"/>
    <d v="2024-12-16T12:06:00"/>
    <x v="1725"/>
    <d v="2024-12-16T14:10:00"/>
    <x v="0"/>
    <s v="NO"/>
    <n v="1"/>
    <n v="51"/>
    <x v="11"/>
    <d v="2024-12-16T12:06:00"/>
    <d v="1899-12-31T01:15:00"/>
    <n v="25.250000000058208"/>
    <x v="0"/>
    <x v="19"/>
    <n v="9"/>
    <s v="SI"/>
    <d v="1899-12-31T10:15:00"/>
    <n v="34.250000000058208"/>
    <d v="1899-12-30T00:00:00"/>
    <s v="SI"/>
    <n v="0"/>
    <d v="1899-12-31T01:25:00"/>
    <n v="25.416666666744277"/>
    <x v="0"/>
    <d v="1899-12-30T23:00:00"/>
    <s v="NIGHT"/>
    <s v="MRSU5414885"/>
    <s v="CTU FLEVOKUST BV"/>
    <n v="530"/>
    <e v="#N/A"/>
    <n v="35"/>
    <n v="35"/>
    <n v="1"/>
    <s v="NIGHT"/>
    <s v="CTU FLEVOKUST BVNIGHT"/>
    <n v="565"/>
    <n v="0"/>
    <n v="565"/>
    <m/>
  </r>
  <r>
    <s v="MANILA MAERSK"/>
    <s v="Rotterdam"/>
    <d v="2024-12-15T12:45:00"/>
    <x v="115"/>
    <x v="2"/>
    <s v="MAERSK"/>
    <s v="MSKU9541640"/>
    <s v="LELYSTAD"/>
    <d v="2024-12-16T14:00:00"/>
    <d v="2024-12-16T19:02:00"/>
    <x v="1725"/>
    <d v="2024-12-17T03:00:00"/>
    <x v="0"/>
    <s v="NO"/>
    <n v="0"/>
    <n v="51"/>
    <x v="11"/>
    <d v="2024-12-16T19:02:00"/>
    <d v="1899-12-31T01:15:00"/>
    <n v="25.250000000058208"/>
    <x v="0"/>
    <x v="19"/>
    <n v="9"/>
    <s v="SI"/>
    <d v="1899-12-31T10:15:00"/>
    <n v="34.250000000058208"/>
    <d v="1899-12-30T00:00:00"/>
    <s v="SI"/>
    <n v="0"/>
    <d v="1899-12-31T14:15:00"/>
    <n v="38.25"/>
    <x v="0"/>
    <d v="1899-12-30T23:00:00"/>
    <s v="NIGHT"/>
    <s v="MSKU9541640"/>
    <s v="OM TRANSPORT"/>
    <n v="475"/>
    <e v="#N/A"/>
    <n v="50"/>
    <n v="0"/>
    <n v="1"/>
    <s v="NIGHT"/>
    <s v="OM TRANSPORTNIGHT"/>
    <n v="475"/>
    <n v="25"/>
    <n v="500"/>
    <m/>
  </r>
  <r>
    <s v="MANILA MAERSK"/>
    <s v="Rotterdam"/>
    <d v="2024-12-15T12:45:00"/>
    <x v="115"/>
    <x v="2"/>
    <s v="MAERSK"/>
    <s v="MRKU2676894"/>
    <s v="LELYSTAD"/>
    <d v="2024-12-16T14:00:00"/>
    <d v="2024-12-17T00:19:00"/>
    <x v="1726"/>
    <d v="2024-12-17T05:00:00"/>
    <x v="0"/>
    <s v="NO"/>
    <n v="0"/>
    <n v="51"/>
    <x v="11"/>
    <d v="2024-12-17T00:19:00"/>
    <d v="1899-12-31T01:15:00"/>
    <n v="25.250000000058208"/>
    <x v="0"/>
    <x v="17"/>
    <n v="10.999999999883585"/>
    <s v="SI"/>
    <d v="1899-12-31T12:15:00"/>
    <n v="36.249999999941792"/>
    <d v="1899-12-30T00:00:00"/>
    <s v="SI"/>
    <n v="0"/>
    <d v="1899-12-31T16:15:00"/>
    <n v="40.250000000058208"/>
    <x v="0"/>
    <d v="1899-12-30T01:00:00"/>
    <s v="NIGHT"/>
    <s v="MRKU2676894"/>
    <s v="OM TRANSPORT"/>
    <n v="475"/>
    <e v="#N/A"/>
    <n v="50"/>
    <n v="0"/>
    <n v="2"/>
    <s v="NIGHT"/>
    <s v="OM TRANSPORTNIGHT"/>
    <n v="475"/>
    <n v="25"/>
    <n v="500"/>
    <m/>
  </r>
  <r>
    <s v="MANILA MAERSK"/>
    <s v="Rotterdam"/>
    <d v="2024-12-15T12:45:00"/>
    <x v="115"/>
    <x v="0"/>
    <s v="MAERSK"/>
    <s v="MRSU0381496"/>
    <s v="LELYSTAD"/>
    <d v="2024-12-16T14:00:00"/>
    <d v="2024-12-17T00:33:00"/>
    <x v="1726"/>
    <d v="2024-12-17T01:51:00"/>
    <x v="0"/>
    <s v="NO"/>
    <n v="0"/>
    <n v="51"/>
    <x v="11"/>
    <d v="2024-12-17T00:33:00"/>
    <d v="1899-12-31T01:15:00"/>
    <n v="25.250000000058208"/>
    <x v="0"/>
    <x v="17"/>
    <n v="10.999999999883585"/>
    <s v="SI"/>
    <d v="1899-12-31T12:15:00"/>
    <n v="36.249999999941792"/>
    <d v="1899-12-30T00:00:00"/>
    <s v="SI"/>
    <n v="0"/>
    <d v="1899-12-31T13:06:00"/>
    <n v="37.099999999918509"/>
    <x v="0"/>
    <d v="1899-12-30T01:00:00"/>
    <s v="NIGHT"/>
    <s v="MRSU0381496"/>
    <s v="CTU FLEVOKUST BV"/>
    <n v="530"/>
    <e v="#N/A"/>
    <n v="35"/>
    <n v="0"/>
    <n v="2"/>
    <s v="NIGHT"/>
    <s v="CTU FLEVOKUST BVNIGHT"/>
    <n v="530"/>
    <n v="0"/>
    <n v="590"/>
    <n v="60"/>
  </r>
  <r>
    <s v="MANILA MAERSK"/>
    <s v="Rotterdam"/>
    <d v="2024-12-15T12:45:00"/>
    <x v="115"/>
    <x v="2"/>
    <s v="MAERSK"/>
    <s v="TCKU6622698"/>
    <s v="LELYSTAD"/>
    <d v="2024-12-16T14:00:00"/>
    <d v="2024-12-17T03:15:00"/>
    <x v="1727"/>
    <d v="2024-12-17T04:00:00"/>
    <x v="0"/>
    <s v="NO"/>
    <n v="0"/>
    <n v="51"/>
    <x v="11"/>
    <d v="2024-12-17T03:15:00"/>
    <d v="1899-12-31T01:15:00"/>
    <n v="25.250000000058208"/>
    <x v="0"/>
    <x v="13"/>
    <n v="12.999999999941792"/>
    <s v="SI"/>
    <d v="1899-12-31T14:15:00"/>
    <n v="38.25"/>
    <d v="1899-12-30T00:15:00"/>
    <s v="SI"/>
    <n v="0.24999999994179234"/>
    <d v="1899-12-31T15:15:00"/>
    <n v="39.249999999941792"/>
    <x v="0"/>
    <d v="1899-12-30T03:00:00"/>
    <s v="NIGHT"/>
    <s v="TCKU6622698"/>
    <s v="OM TRANSPORT"/>
    <n v="475"/>
    <e v="#N/A"/>
    <n v="50"/>
    <n v="0"/>
    <n v="2"/>
    <s v="NIGHT"/>
    <s v="OM TRANSPORTNIGHT"/>
    <n v="475"/>
    <n v="25"/>
    <n v="500"/>
    <m/>
  </r>
  <r>
    <s v="MANILA MAERSK"/>
    <s v="Rotterdam"/>
    <d v="2024-12-15T12:45:00"/>
    <x v="115"/>
    <x v="3"/>
    <s v="MAERSK"/>
    <s v="MRKU3137407"/>
    <s v="LELYSTAD"/>
    <d v="2024-12-16T14:00:00"/>
    <d v="2024-12-17T04:44:00"/>
    <x v="1728"/>
    <d v="2024-12-17T07:05:00"/>
    <x v="0"/>
    <s v="NO"/>
    <n v="0"/>
    <n v="51"/>
    <x v="11"/>
    <d v="2024-12-17T04:44:00"/>
    <d v="1899-12-31T01:15:00"/>
    <n v="25.250000000058208"/>
    <x v="0"/>
    <x v="31"/>
    <n v="15"/>
    <s v="SI"/>
    <d v="1899-12-31T16:15:00"/>
    <n v="40.250000000058208"/>
    <d v="1899-12-30T00:00:00"/>
    <s v="SI"/>
    <n v="0"/>
    <d v="1899-12-31T18:20:00"/>
    <n v="42.333333333372138"/>
    <x v="0"/>
    <d v="1899-12-30T05:00:00"/>
    <s v="NO"/>
    <s v="MRKU3137407"/>
    <s v="MSI"/>
    <n v="480"/>
    <e v="#N/A"/>
    <n v="50"/>
    <n v="0"/>
    <n v="2"/>
    <s v="WEEK"/>
    <s v="MSIWEEK"/>
    <n v="480"/>
    <n v="25"/>
    <n v="505"/>
    <m/>
  </r>
  <r>
    <s v="MANILA MAERSK"/>
    <s v="Rotterdam"/>
    <d v="2024-12-15T12:45:00"/>
    <x v="115"/>
    <x v="2"/>
    <s v="MAERSK"/>
    <s v="MAEU9163393"/>
    <s v="SIMEI LELYSTAD"/>
    <d v="2024-12-16T14:00:00"/>
    <d v="2024-12-17T02:00:00"/>
    <x v="1729"/>
    <d v="2024-12-17T06:05:00"/>
    <x v="0"/>
    <s v="NO"/>
    <n v="0"/>
    <n v="51"/>
    <x v="11"/>
    <d v="2024-12-17T02:00:00"/>
    <d v="1899-12-31T01:15:00"/>
    <n v="25.250000000058208"/>
    <x v="0"/>
    <x v="16"/>
    <n v="15.999999999941792"/>
    <s v="SI"/>
    <d v="1899-12-31T17:15:00"/>
    <n v="41.25"/>
    <d v="1899-12-30T00:00:00"/>
    <s v="SI"/>
    <n v="0"/>
    <d v="1899-12-31T17:20:00"/>
    <n v="41.333333333255723"/>
    <x v="0"/>
    <d v="1899-12-30T06:00:00"/>
    <s v="NO"/>
    <s v="MAEU9163393"/>
    <s v="OM TRANSPORT"/>
    <n v="475"/>
    <e v="#N/A"/>
    <n v="50"/>
    <n v="0"/>
    <n v="2"/>
    <s v="WEEK"/>
    <s v="OM TRANSPORTWEEK"/>
    <n v="475"/>
    <n v="25"/>
    <n v="500"/>
    <m/>
  </r>
  <r>
    <s v="MANILA MAERSK"/>
    <s v="Rotterdam"/>
    <d v="2024-12-15T12:45:00"/>
    <x v="115"/>
    <x v="1"/>
    <s v="MAERSK"/>
    <s v="MAEU9191292"/>
    <s v="XPO TALLER LELYSTAD"/>
    <d v="2024-12-16T14:00:00"/>
    <d v="2024-12-17T07:40:00"/>
    <x v="1730"/>
    <d v="2024-12-17T07:40:00"/>
    <x v="0"/>
    <s v="NO"/>
    <n v="0"/>
    <n v="51"/>
    <x v="11"/>
    <d v="2024-12-17T07:40:00"/>
    <d v="1899-12-31T01:15:00"/>
    <n v="25.250000000058208"/>
    <x v="0"/>
    <x v="12"/>
    <n v="18"/>
    <s v="SI"/>
    <d v="1899-12-31T19:15:00"/>
    <n v="43.250000000058208"/>
    <d v="1899-12-30T00:00:00"/>
    <s v="SI"/>
    <n v="0"/>
    <d v="1899-12-31T18:55:00"/>
    <n v="42.916666666686069"/>
    <x v="0"/>
    <d v="1899-12-30T08:00:00"/>
    <s v="NO"/>
    <s v="MAEU9191292"/>
    <s v="LOGIX"/>
    <n v="530"/>
    <e v="#N/A"/>
    <n v="50"/>
    <n v="0"/>
    <n v="2"/>
    <s v="WEEK"/>
    <s v="LOGIXWEEK"/>
    <n v="530"/>
    <n v="25"/>
    <n v="555"/>
    <m/>
  </r>
  <r>
    <s v="MANILA MAERSK"/>
    <s v="Rotterdam"/>
    <d v="2024-12-15T12:45:00"/>
    <x v="115"/>
    <x v="3"/>
    <s v="MAERSK"/>
    <s v="MRKU4638698"/>
    <s v="LELYSTAD"/>
    <d v="2024-12-16T14:00:00"/>
    <d v="2024-12-17T07:33:00"/>
    <x v="1730"/>
    <d v="2024-12-17T08:00:00"/>
    <x v="0"/>
    <s v="NO"/>
    <n v="0"/>
    <n v="51"/>
    <x v="11"/>
    <d v="2024-12-17T07:33:00"/>
    <d v="1899-12-31T01:15:00"/>
    <n v="25.250000000058208"/>
    <x v="0"/>
    <x v="12"/>
    <n v="18"/>
    <s v="SI"/>
    <d v="1899-12-31T19:15:00"/>
    <n v="43.250000000058208"/>
    <d v="1899-12-30T00:00:00"/>
    <s v="SI"/>
    <n v="0"/>
    <d v="1899-12-31T19:15:00"/>
    <n v="43.250000000058208"/>
    <x v="0"/>
    <d v="1899-12-30T08:00:00"/>
    <s v="NO"/>
    <s v="MRKU4638698"/>
    <s v="MSI"/>
    <n v="480"/>
    <e v="#N/A"/>
    <n v="50"/>
    <n v="0"/>
    <n v="2"/>
    <s v="WEEK"/>
    <s v="MSIWEEK"/>
    <n v="480"/>
    <n v="25"/>
    <n v="505"/>
    <m/>
  </r>
  <r>
    <s v="MANILA MAERSK"/>
    <s v="Rotterdam"/>
    <d v="2024-12-15T12:45:00"/>
    <x v="115"/>
    <x v="3"/>
    <s v="MAERSK"/>
    <s v="MRKU0239792"/>
    <s v="LELYSTAD"/>
    <d v="2024-12-16T14:00:00"/>
    <d v="2024-12-17T10:00:00"/>
    <x v="1731"/>
    <d v="2024-12-17T10:15:00"/>
    <x v="0"/>
    <s v="NO"/>
    <n v="0"/>
    <n v="51"/>
    <x v="11"/>
    <d v="2024-12-17T10:00:00"/>
    <d v="1899-12-31T01:15:00"/>
    <n v="25.250000000058208"/>
    <x v="0"/>
    <x v="30"/>
    <n v="19.999999999883585"/>
    <s v="SI"/>
    <d v="1899-12-31T21:15:00"/>
    <n v="45.249999999941792"/>
    <d v="1899-12-30T00:00:00"/>
    <s v="SI"/>
    <n v="0"/>
    <d v="1899-12-31T21:30:00"/>
    <n v="45.500000000058208"/>
    <x v="0"/>
    <d v="1899-12-30T10:00:00"/>
    <s v="NO"/>
    <s v="MRKU0239792"/>
    <s v="MSI"/>
    <n v="480"/>
    <e v="#N/A"/>
    <n v="50"/>
    <n v="0"/>
    <n v="2"/>
    <s v="WEEK"/>
    <s v="MSIWEEK"/>
    <n v="480"/>
    <n v="25"/>
    <n v="505"/>
    <m/>
  </r>
  <r>
    <s v="MANILA MAERSK"/>
    <s v="Rotterdam"/>
    <d v="2024-12-15T12:45:00"/>
    <x v="115"/>
    <x v="1"/>
    <s v="MAERSK"/>
    <s v="PONU8227552"/>
    <s v="SIMEI LELYSTAD"/>
    <d v="2024-12-16T14:00:00"/>
    <d v="2024-12-17T07:57:00"/>
    <x v="1731"/>
    <d v="2024-12-17T08:05:00"/>
    <x v="0"/>
    <s v="NO"/>
    <n v="1"/>
    <n v="51"/>
    <x v="11"/>
    <d v="2024-12-17T07:57:00"/>
    <d v="1899-12-31T01:15:00"/>
    <n v="25.250000000058208"/>
    <x v="0"/>
    <x v="30"/>
    <n v="19.999999999883585"/>
    <s v="SI"/>
    <d v="1899-12-31T21:15:00"/>
    <n v="45.249999999941792"/>
    <d v="1899-12-30T00:00:00"/>
    <s v="SI"/>
    <n v="0"/>
    <d v="1899-12-31T19:20:00"/>
    <n v="43.333333333313931"/>
    <x v="0"/>
    <d v="1899-12-30T10:00:00"/>
    <s v="NO"/>
    <s v="PONU8227552"/>
    <s v="LOGIX"/>
    <n v="530"/>
    <e v="#N/A"/>
    <n v="50"/>
    <n v="50"/>
    <n v="2"/>
    <s v="WEEK"/>
    <s v="LOGIXWEEK"/>
    <n v="580"/>
    <n v="25"/>
    <n v="605"/>
    <m/>
  </r>
  <r>
    <s v="MANILA MAERSK"/>
    <s v="Rotterdam"/>
    <d v="2024-12-15T12:45:00"/>
    <x v="115"/>
    <x v="3"/>
    <s v="MAERSK"/>
    <s v="HASU4216669"/>
    <s v="XPO TALLER LELYSTAD"/>
    <d v="2024-12-16T14:00:00"/>
    <d v="2024-12-17T11:10:00"/>
    <x v="1732"/>
    <d v="2024-12-17T11:10:00"/>
    <x v="0"/>
    <s v="NO"/>
    <n v="0"/>
    <n v="51"/>
    <x v="11"/>
    <d v="2024-12-17T11:10:00"/>
    <d v="1899-12-31T01:15:00"/>
    <n v="25.250000000058208"/>
    <x v="0"/>
    <x v="28"/>
    <n v="21"/>
    <s v="SI"/>
    <d v="1899-12-31T22:15:00"/>
    <n v="46.250000000058208"/>
    <d v="1899-12-30T00:10:00"/>
    <s v="SI"/>
    <n v="0.16666666668606922"/>
    <d v="1899-12-31T22:25:00"/>
    <n v="46.416666666744277"/>
    <x v="0"/>
    <d v="1899-12-30T11:00:00"/>
    <s v="NO"/>
    <s v="HASU4216669"/>
    <s v="MSI"/>
    <n v="480"/>
    <e v="#N/A"/>
    <n v="50"/>
    <n v="0"/>
    <n v="2"/>
    <s v="WEEK"/>
    <s v="MSIWEEK"/>
    <n v="480"/>
    <n v="25"/>
    <n v="505"/>
    <m/>
  </r>
  <r>
    <s v="MANILA MAERSK"/>
    <s v="Rotterdam"/>
    <d v="2024-12-15T12:45:00"/>
    <x v="115"/>
    <x v="3"/>
    <s v="MAERSK"/>
    <s v="MRSU6346229"/>
    <s v="LELYSTAD"/>
    <d v="2024-12-16T14:00:00"/>
    <d v="2024-12-17T11:45:00"/>
    <x v="1733"/>
    <d v="2024-12-17T12:15:00"/>
    <x v="0"/>
    <s v="NO"/>
    <n v="0"/>
    <n v="51"/>
    <x v="11"/>
    <d v="2024-12-17T11:45:00"/>
    <d v="1899-12-31T01:15:00"/>
    <n v="25.250000000058208"/>
    <x v="0"/>
    <x v="21"/>
    <n v="21.999999999941792"/>
    <s v="SI"/>
    <d v="1899-12-31T23:15:00"/>
    <n v="47.25"/>
    <d v="1899-12-30T00:00:00"/>
    <s v="SI"/>
    <n v="0"/>
    <d v="1899-12-31T23:30:00"/>
    <n v="47.499999999941792"/>
    <x v="0"/>
    <d v="1899-12-30T12:00:00"/>
    <s v="NO"/>
    <s v="MRSU6346229"/>
    <s v="MSI"/>
    <n v="480"/>
    <e v="#N/A"/>
    <n v="50"/>
    <n v="0"/>
    <n v="2"/>
    <s v="WEEK"/>
    <s v="MSIWEEK"/>
    <n v="480"/>
    <n v="25"/>
    <n v="505"/>
    <m/>
  </r>
  <r>
    <s v="MANILA MAERSK"/>
    <s v="Rotterdam"/>
    <d v="2024-12-15T12:45:00"/>
    <x v="115"/>
    <x v="0"/>
    <s v="MAERSK"/>
    <s v="MRKU2036027"/>
    <s v="SIMEI LELYSTAD"/>
    <d v="2024-12-16T14:00:00"/>
    <d v="2024-12-18T06:01:00"/>
    <x v="1734"/>
    <d v="2024-12-18T06:07:00"/>
    <x v="1"/>
    <s v="NO"/>
    <n v="0"/>
    <n v="51"/>
    <x v="11"/>
    <d v="2024-12-18T06:01:00"/>
    <d v="1899-12-31T01:15:00"/>
    <n v="25.250000000058208"/>
    <x v="0"/>
    <x v="32"/>
    <n v="39.999999999941792"/>
    <s v="NO"/>
    <d v="1900-01-01T17:15:00"/>
    <n v="65.25"/>
    <d v="1899-12-30T00:01:00"/>
    <s v="SI"/>
    <n v="1.6666666720993817E-2"/>
    <d v="1900-01-01T17:22:00"/>
    <n v="65.366666666697711"/>
    <x v="1"/>
    <d v="1899-12-30T06:00:00"/>
    <s v="NO"/>
    <s v="MRKU2036027"/>
    <s v="CTU FLEVOKUST BV"/>
    <n v="380"/>
    <e v="#N/A"/>
    <n v="35"/>
    <n v="0"/>
    <n v="3"/>
    <s v="WEEK"/>
    <s v="CTU FLEVOKUST BVWEEK"/>
    <n v="380"/>
    <n v="0"/>
    <n v="380"/>
    <m/>
  </r>
  <r>
    <s v="MANILA MAERSK"/>
    <s v="Rotterdam"/>
    <d v="2024-12-15T12:45:00"/>
    <x v="115"/>
    <x v="0"/>
    <s v="MAERSK"/>
    <s v="MSKU1779483"/>
    <s v="SIMEI LELYSTAD"/>
    <d v="2024-12-16T14:00:00"/>
    <d v="2024-12-18T09:30:00"/>
    <x v="1735"/>
    <d v="2024-12-18T09:58:00"/>
    <x v="1"/>
    <s v="NO"/>
    <n v="0"/>
    <n v="51"/>
    <x v="11"/>
    <d v="2024-12-18T09:30:00"/>
    <d v="1899-12-31T01:15:00"/>
    <n v="25.250000000058208"/>
    <x v="0"/>
    <x v="109"/>
    <n v="43.5"/>
    <s v="NO"/>
    <d v="1900-01-01T20:45:00"/>
    <n v="68.750000000058208"/>
    <d v="1899-12-30T00:00:00"/>
    <s v="SI"/>
    <n v="0"/>
    <d v="1900-01-01T21:13:00"/>
    <n v="69.216666666674428"/>
    <x v="1"/>
    <d v="1899-12-30T09:30:00"/>
    <s v="NO"/>
    <s v="MSKU1779483"/>
    <s v="CTU FLEVOKUST BV"/>
    <n v="380"/>
    <e v="#N/A"/>
    <n v="35"/>
    <n v="0"/>
    <n v="3"/>
    <s v="WEEK"/>
    <s v="CTU FLEVOKUST BVWEEK"/>
    <n v="380"/>
    <n v="0"/>
    <n v="380"/>
    <m/>
  </r>
  <r>
    <s v="MANILA MAERSK"/>
    <s v="Rotterdam"/>
    <d v="2024-12-15T12:45:00"/>
    <x v="115"/>
    <x v="0"/>
    <s v="MAERSK"/>
    <s v="MRSU5523546"/>
    <s v="LELYSTAD"/>
    <d v="2024-12-16T14:00:00"/>
    <d v="2024-12-18T12:07:00"/>
    <x v="1736"/>
    <d v="2024-12-18T14:30:00"/>
    <x v="1"/>
    <s v="NO"/>
    <n v="0"/>
    <n v="51"/>
    <x v="11"/>
    <d v="2024-12-18T12:07:00"/>
    <d v="1899-12-31T01:15:00"/>
    <n v="25.250000000058208"/>
    <x v="0"/>
    <x v="82"/>
    <n v="45"/>
    <s v="NO"/>
    <d v="1900-01-01T22:15:00"/>
    <n v="70.250000000058208"/>
    <d v="1899-12-30T01:07:00"/>
    <s v="NO"/>
    <n v="1.1166666666395031"/>
    <d v="1900-01-02T01:45:00"/>
    <n v="73.749999999941792"/>
    <x v="1"/>
    <d v="1899-12-30T11:00:00"/>
    <s v="NO"/>
    <s v="MRSU5523546"/>
    <s v="CTU FLEVOKUST BV"/>
    <n v="380"/>
    <e v="#N/A"/>
    <n v="35"/>
    <n v="0"/>
    <n v="3"/>
    <s v="WEEK"/>
    <s v="CTU FLEVOKUST BVWEEK"/>
    <n v="380"/>
    <n v="0"/>
    <n v="380"/>
    <m/>
  </r>
  <r>
    <s v="MANILA MAERSK"/>
    <s v="Rotterdam"/>
    <d v="2024-12-15T12:45:00"/>
    <x v="115"/>
    <x v="0"/>
    <s v="MAERSK"/>
    <s v="MSKU1760934"/>
    <s v="SIMEI LELYSTAD"/>
    <d v="2024-12-16T14:00:00"/>
    <d v="2024-12-18T13:16:00"/>
    <x v="1737"/>
    <d v="2024-12-18T13:33:00"/>
    <x v="1"/>
    <s v="NO"/>
    <n v="0"/>
    <n v="51"/>
    <x v="11"/>
    <d v="2024-12-18T13:16:00"/>
    <d v="1899-12-31T01:15:00"/>
    <n v="25.250000000058208"/>
    <x v="0"/>
    <x v="49"/>
    <n v="48"/>
    <s v="NO"/>
    <d v="1900-01-02T01:15:00"/>
    <n v="73.250000000058208"/>
    <d v="1899-12-30T00:00:00"/>
    <s v="SI"/>
    <n v="0"/>
    <d v="1900-01-02T00:48:00"/>
    <n v="72.799999999988358"/>
    <x v="1"/>
    <d v="1899-12-30T14:00:00"/>
    <s v="NO"/>
    <s v="MSKU1760934"/>
    <s v="CTU FLEVOKUST BV"/>
    <n v="380"/>
    <e v="#N/A"/>
    <n v="35"/>
    <n v="0"/>
    <n v="3"/>
    <s v="WEEK"/>
    <s v="CTU FLEVOKUST BVWEEK"/>
    <n v="380"/>
    <n v="0"/>
    <n v="380"/>
    <m/>
  </r>
  <r>
    <s v="MANILA MAERSK"/>
    <s v="Rotterdam"/>
    <d v="2024-12-15T12:45:00"/>
    <x v="115"/>
    <x v="0"/>
    <s v="MAERSK"/>
    <s v="MRKU3605745"/>
    <s v="SIMEI LELYSTAD"/>
    <d v="2024-12-16T14:00:00"/>
    <d v="2024-12-19T06:01:00"/>
    <x v="1738"/>
    <d v="2024-12-19T06:05:00"/>
    <x v="1"/>
    <s v="NO"/>
    <n v="0"/>
    <n v="51"/>
    <x v="11"/>
    <d v="2024-12-19T06:01:00"/>
    <d v="1899-12-31T01:15:00"/>
    <n v="25.250000000058208"/>
    <x v="0"/>
    <x v="135"/>
    <n v="63.999999999941792"/>
    <s v="NO"/>
    <d v="1900-01-02T17:15:00"/>
    <n v="89.25"/>
    <d v="1899-12-30T00:01:00"/>
    <s v="SI"/>
    <n v="1.6666666720993817E-2"/>
    <d v="1900-01-02T17:20:00"/>
    <n v="89.333333333255723"/>
    <x v="1"/>
    <d v="1899-12-30T06:00:00"/>
    <s v="NO"/>
    <s v="MRKU3605745"/>
    <s v="CTU FLEVOKUST BV"/>
    <n v="380"/>
    <e v="#N/A"/>
    <n v="35"/>
    <n v="0"/>
    <n v="4"/>
    <s v="WEEK"/>
    <s v="CTU FLEVOKUST BVWEEK"/>
    <n v="380"/>
    <n v="0"/>
    <n v="380"/>
    <m/>
  </r>
  <r>
    <s v="MANILA MAERSK"/>
    <s v="Rotterdam"/>
    <d v="2024-12-15T12:45:00"/>
    <x v="115"/>
    <x v="0"/>
    <s v="MAERSK"/>
    <s v="MSKU5189356"/>
    <s v="SIMEI LELYSTAD"/>
    <d v="2024-12-16T14:00:00"/>
    <d v="2024-12-19T14:04:00"/>
    <x v="1739"/>
    <d v="2024-12-19T14:10:00"/>
    <x v="0"/>
    <s v="NO"/>
    <n v="1"/>
    <n v="51"/>
    <x v="11"/>
    <d v="2024-12-19T14:04:00"/>
    <d v="1899-12-31T01:15:00"/>
    <n v="25.250000000058208"/>
    <x v="0"/>
    <x v="111"/>
    <n v="72"/>
    <s v="NO"/>
    <d v="1900-01-03T01:15:00"/>
    <n v="97.250000000058208"/>
    <d v="1899-12-30T00:04:00"/>
    <s v="SI"/>
    <n v="6.6666666534729302E-2"/>
    <d v="1900-01-03T01:25:00"/>
    <n v="97.416666666744277"/>
    <x v="1"/>
    <d v="1899-12-30T14:00:00"/>
    <s v="NO"/>
    <s v="MSKU5189356"/>
    <s v="CTU FLEVOKUST BV"/>
    <n v="520"/>
    <e v="#N/A"/>
    <n v="35"/>
    <n v="35"/>
    <n v="4"/>
    <s v="WEEK"/>
    <s v="CTU FLEVOKUST BVWEEK"/>
    <n v="555"/>
    <n v="0"/>
    <n v="555"/>
    <m/>
  </r>
  <r>
    <s v="CCNI ANGOL"/>
    <s v="Rotterdam"/>
    <d v="2024-12-18T09:00:00"/>
    <x v="116"/>
    <x v="2"/>
    <s v="MAERSK"/>
    <s v="MSKU4800223"/>
    <s v="XPO TALLER LELYSTAD"/>
    <d v="2024-12-19T09:00:00"/>
    <d v="2024-12-19T08:59:00"/>
    <x v="1740"/>
    <d v="2024-12-19T08:30:00"/>
    <x v="0"/>
    <s v="NO"/>
    <n v="0"/>
    <n v="51"/>
    <x v="11"/>
    <d v="2024-12-19T08:59:00"/>
    <d v="1899-12-31T00:00:00"/>
    <n v="24"/>
    <x v="0"/>
    <x v="1"/>
    <n v="0"/>
    <s v="SI"/>
    <d v="1899-12-31T00:00:00"/>
    <n v="24"/>
    <d v="1899-12-30T00:00:00"/>
    <s v="SI"/>
    <n v="0"/>
    <d v="1899-12-30T23:30:00"/>
    <n v="23.499999999941792"/>
    <x v="0"/>
    <d v="1899-12-30T09:00:00"/>
    <s v="NO"/>
    <s v="MSKU4800223"/>
    <s v="OM TRANSPORT"/>
    <n v="475"/>
    <e v="#N/A"/>
    <n v="50"/>
    <n v="0"/>
    <n v="4"/>
    <s v="WEEK"/>
    <s v="OM TRANSPORTWEEK"/>
    <n v="475"/>
    <n v="25"/>
    <n v="500"/>
    <m/>
  </r>
  <r>
    <s v="CCNI ANGOL"/>
    <s v="Rotterdam"/>
    <d v="2024-12-18T09:00:00"/>
    <x v="116"/>
    <x v="2"/>
    <s v="MAERSK"/>
    <s v="TRHU6306960"/>
    <s v="LELYSTAD"/>
    <d v="2024-12-19T09:00:00"/>
    <d v="2024-12-19T08:24:00"/>
    <x v="1740"/>
    <d v="2024-12-19T08:30:00"/>
    <x v="0"/>
    <s v="NO"/>
    <n v="0"/>
    <n v="51"/>
    <x v="11"/>
    <d v="2024-12-19T08:24:00"/>
    <d v="1899-12-31T00:00:00"/>
    <n v="24"/>
    <x v="0"/>
    <x v="1"/>
    <n v="0"/>
    <s v="SI"/>
    <d v="1899-12-31T00:00:00"/>
    <n v="24"/>
    <d v="1899-12-30T00:00:00"/>
    <s v="SI"/>
    <n v="0"/>
    <d v="1899-12-30T23:30:00"/>
    <n v="23.499999999941792"/>
    <x v="0"/>
    <d v="1899-12-30T09:00:00"/>
    <s v="NO"/>
    <s v="TRHU6306960"/>
    <s v="OM TRANSPORT"/>
    <n v="475"/>
    <e v="#N/A"/>
    <n v="50"/>
    <n v="0"/>
    <n v="4"/>
    <s v="WEEK"/>
    <s v="OM TRANSPORTWEEK"/>
    <n v="475"/>
    <n v="25"/>
    <n v="500"/>
    <m/>
  </r>
  <r>
    <s v="CCNI ANGOL"/>
    <s v="Rotterdam"/>
    <d v="2024-12-18T09:00:00"/>
    <x v="116"/>
    <x v="2"/>
    <s v="MAERSK"/>
    <s v="MRSU5713150"/>
    <s v="LELYSTAD"/>
    <d v="2024-12-19T09:00:00"/>
    <d v="2024-12-19T12:00:00"/>
    <x v="1741"/>
    <d v="2024-12-19T12:00:00"/>
    <x v="0"/>
    <s v="NO"/>
    <n v="0"/>
    <n v="51"/>
    <x v="11"/>
    <d v="2024-12-19T12:00:00"/>
    <d v="1899-12-31T00:00:00"/>
    <n v="24"/>
    <x v="0"/>
    <x v="2"/>
    <n v="3.9999999999417923"/>
    <s v="SI"/>
    <d v="1899-12-31T04:00:00"/>
    <n v="27.999999999941792"/>
    <d v="1899-12-30T00:00:00"/>
    <s v="SI"/>
    <n v="0"/>
    <d v="1899-12-31T03:00:00"/>
    <n v="27"/>
    <x v="0"/>
    <d v="1899-12-30T13:00:00"/>
    <s v="NO"/>
    <s v="MRSU5713150"/>
    <s v="OM TRANSPORT"/>
    <n v="475"/>
    <e v="#N/A"/>
    <n v="50"/>
    <n v="0"/>
    <n v="4"/>
    <s v="WEEK"/>
    <s v="OM TRANSPORTWEEK"/>
    <n v="475"/>
    <n v="25"/>
    <n v="500"/>
    <m/>
  </r>
  <r>
    <s v="CCNI ANGOL"/>
    <s v="Rotterdam"/>
    <d v="2024-12-18T09:00:00"/>
    <x v="116"/>
    <x v="2"/>
    <s v="MAERSK"/>
    <s v="MRSU4074040"/>
    <s v="LELYSTAD"/>
    <d v="2024-12-19T09:00:00"/>
    <d v="2024-12-19T15:13:00"/>
    <x v="1742"/>
    <d v="2024-12-19T15:30:00"/>
    <x v="0"/>
    <s v="NO"/>
    <n v="0"/>
    <n v="51"/>
    <x v="11"/>
    <d v="2024-12-19T15:13:00"/>
    <d v="1899-12-31T00:00:00"/>
    <n v="24"/>
    <x v="0"/>
    <x v="29"/>
    <n v="8.0000000000582077"/>
    <s v="SI"/>
    <d v="1899-12-31T08:00:00"/>
    <n v="32.000000000058208"/>
    <d v="1899-12-30T00:00:00"/>
    <s v="SI"/>
    <n v="0"/>
    <d v="1899-12-31T06:30:00"/>
    <n v="30.500000000058208"/>
    <x v="0"/>
    <d v="1899-12-30T17:00:00"/>
    <s v="NO"/>
    <s v="MRSU4074040"/>
    <s v="OM TRANSPORT"/>
    <n v="475"/>
    <e v="#N/A"/>
    <n v="50"/>
    <n v="0"/>
    <n v="4"/>
    <s v="WEEK"/>
    <s v="OM TRANSPORTWEEK"/>
    <n v="475"/>
    <n v="25"/>
    <n v="500"/>
    <m/>
  </r>
  <r>
    <s v="METTE MAERSK"/>
    <s v="Rotterdam"/>
    <d v="2024-12-21T01:56:00"/>
    <x v="117"/>
    <x v="3"/>
    <s v="MAERSK"/>
    <s v="GCXU6395092"/>
    <s v="SIMEI LELYSTAD"/>
    <d v="2024-12-22T09:00:00"/>
    <d v="2024-12-23T13:15:00"/>
    <x v="1743"/>
    <d v="2024-12-23T13:15:00"/>
    <x v="0"/>
    <s v="NO"/>
    <n v="1"/>
    <n v="52"/>
    <x v="11"/>
    <d v="2024-12-23T13:15:00"/>
    <d v="1899-12-31T07:04:00"/>
    <n v="31.066666666651145"/>
    <x v="0"/>
    <x v="47"/>
    <n v="27.999999999941792"/>
    <s v="NO"/>
    <d v="1900-01-01T11:04:00"/>
    <n v="59.066666666592937"/>
    <d v="1899-12-30T00:15:00"/>
    <s v="SI"/>
    <n v="0.25000000011641532"/>
    <d v="1900-01-01T11:19:00"/>
    <n v="59.316666666709352"/>
    <x v="1"/>
    <d v="1899-12-30T13:00:00"/>
    <s v="NO"/>
    <s v="GCXU6395092"/>
    <s v="MSI"/>
    <n v="480"/>
    <e v="#N/A"/>
    <n v="50"/>
    <n v="50"/>
    <n v="1"/>
    <s v="WEEK"/>
    <s v="MSIWEEK"/>
    <n v="530"/>
    <n v="25"/>
    <n v="555"/>
    <m/>
  </r>
  <r>
    <s v="METTE MAERSK"/>
    <s v="Rotterdam"/>
    <d v="2024-12-21T01:56:00"/>
    <x v="117"/>
    <x v="2"/>
    <s v="MAERSK"/>
    <s v="MRKU3446371"/>
    <s v="LELYSTAD"/>
    <d v="2024-12-22T09:00:00"/>
    <d v="2024-12-22T19:00:00"/>
    <x v="1744"/>
    <d v="2024-12-22T19:25:00"/>
    <x v="0"/>
    <s v="NO"/>
    <n v="0"/>
    <n v="51"/>
    <x v="11"/>
    <d v="2024-12-22T19:00:00"/>
    <d v="1899-12-31T07:04:00"/>
    <n v="31.066666666651145"/>
    <x v="0"/>
    <x v="14"/>
    <n v="14.000000000058208"/>
    <s v="SI"/>
    <d v="1899-12-31T21:04:00"/>
    <n v="45.066666666709352"/>
    <d v="1899-12-30T00:00:00"/>
    <s v="SI"/>
    <n v="0"/>
    <d v="1899-12-31T17:29:00"/>
    <n v="41.483333333395422"/>
    <x v="0"/>
    <d v="1899-12-30T23:00:00"/>
    <s v="NIGHT"/>
    <s v="MRKU3446371"/>
    <s v="OM TRANSPORT"/>
    <n v="475"/>
    <e v="#N/A"/>
    <n v="50"/>
    <n v="0"/>
    <n v="7"/>
    <s v="NIGHT"/>
    <s v="OM TRANSPORTNIGHT"/>
    <n v="475"/>
    <n v="25"/>
    <n v="500"/>
    <m/>
  </r>
  <r>
    <s v="METTE MAERSK"/>
    <s v="Rotterdam"/>
    <d v="2024-12-21T01:56:00"/>
    <x v="117"/>
    <x v="3"/>
    <s v="MAERSK"/>
    <s v="MRKU3735311"/>
    <s v="LELYSTAD"/>
    <d v="2024-12-22T09:00:00"/>
    <d v="2024-12-22T15:09:00"/>
    <x v="1745"/>
    <d v="2024-12-22T15:45:00"/>
    <x v="0"/>
    <s v="NO"/>
    <n v="0"/>
    <n v="51"/>
    <x v="11"/>
    <d v="2024-12-22T15:09:00"/>
    <d v="1899-12-31T07:04:00"/>
    <n v="31.066666666651145"/>
    <x v="0"/>
    <x v="19"/>
    <n v="9"/>
    <s v="SI"/>
    <d v="1899-12-31T16:04:00"/>
    <n v="40.066666666651145"/>
    <d v="1899-12-30T00:00:00"/>
    <s v="SI"/>
    <n v="0"/>
    <d v="1899-12-31T13:49:00"/>
    <n v="37.816666666651145"/>
    <x v="0"/>
    <d v="1899-12-30T18:00:00"/>
    <s v="NO"/>
    <s v="MRKU3735311"/>
    <s v="MSI"/>
    <n v="500"/>
    <e v="#N/A"/>
    <n v="50"/>
    <n v="0"/>
    <n v="7"/>
    <s v="SUNDAY"/>
    <s v="MSISUNDAY"/>
    <n v="500"/>
    <n v="25"/>
    <n v="525"/>
    <m/>
  </r>
  <r>
    <s v="METTE MAERSK"/>
    <s v="Rotterdam"/>
    <d v="2024-12-21T01:56:00"/>
    <x v="117"/>
    <x v="3"/>
    <s v="MAERSK"/>
    <s v="MRKU4592719"/>
    <s v="SIMEI LELYSTAD"/>
    <d v="2024-12-22T09:00:00"/>
    <d v="2024-12-23T06:04:00"/>
    <x v="1746"/>
    <d v="2024-12-23T06:15:00"/>
    <x v="0"/>
    <s v="NO"/>
    <n v="0"/>
    <n v="52"/>
    <x v="11"/>
    <d v="2024-12-23T06:04:00"/>
    <d v="1899-12-31T07:04:00"/>
    <n v="31.066666666651145"/>
    <x v="0"/>
    <x v="28"/>
    <n v="21"/>
    <s v="SI"/>
    <d v="1900-01-01T04:04:00"/>
    <n v="52.066666666651145"/>
    <d v="1899-12-30T00:04:00"/>
    <s v="SI"/>
    <n v="6.6666666709352285E-2"/>
    <d v="1900-01-01T04:19:00"/>
    <n v="52.316666666592937"/>
    <x v="1"/>
    <d v="1899-12-30T06:00:00"/>
    <s v="NO"/>
    <s v="MRKU4592719"/>
    <s v="MSI"/>
    <n v="480"/>
    <e v="#N/A"/>
    <n v="50"/>
    <n v="0"/>
    <n v="1"/>
    <s v="WEEK"/>
    <s v="MSIWEEK"/>
    <n v="480"/>
    <n v="25"/>
    <n v="505"/>
    <m/>
  </r>
  <r>
    <s v="METTE MAERSK"/>
    <s v="Rotterdam"/>
    <d v="2024-12-21T01:56:00"/>
    <x v="117"/>
    <x v="3"/>
    <s v="MAERSK"/>
    <s v="MRKU4676620"/>
    <s v="SIMEI LELYSTAD"/>
    <d v="2024-12-22T09:00:00"/>
    <d v="2024-12-22T12:20:00"/>
    <x v="1747"/>
    <d v="2024-12-22T12:20:00"/>
    <x v="0"/>
    <s v="NO"/>
    <n v="1"/>
    <n v="51"/>
    <x v="11"/>
    <d v="2024-12-22T12:20:00"/>
    <d v="1899-12-31T07:04:00"/>
    <n v="31.066666666651145"/>
    <x v="0"/>
    <x v="2"/>
    <n v="3.9999999999417923"/>
    <s v="SI"/>
    <d v="1899-12-31T11:04:00"/>
    <n v="35.066666666592937"/>
    <d v="1899-12-30T00:00:00"/>
    <s v="SI"/>
    <n v="0"/>
    <d v="1899-12-31T10:24:00"/>
    <n v="34.400000000023283"/>
    <x v="0"/>
    <d v="1899-12-30T13:00:00"/>
    <s v="NO"/>
    <s v="MRKU4676620"/>
    <s v="MSI"/>
    <n v="500"/>
    <e v="#N/A"/>
    <n v="50"/>
    <n v="50"/>
    <n v="7"/>
    <s v="SUNDAY"/>
    <s v="MSISUNDAY"/>
    <n v="550"/>
    <n v="25"/>
    <n v="575"/>
    <m/>
  </r>
  <r>
    <s v="METTE MAERSK"/>
    <s v="Rotterdam"/>
    <d v="2024-12-21T01:56:00"/>
    <x v="117"/>
    <x v="2"/>
    <s v="MAERSK"/>
    <s v="MRKU5528904"/>
    <s v="XPO TALLER LELYSTAD"/>
    <d v="2024-12-22T09:00:00"/>
    <d v="2024-12-22T12:20:00"/>
    <x v="1748"/>
    <d v="2024-12-22T12:25:00"/>
    <x v="0"/>
    <s v="NO"/>
    <n v="0"/>
    <n v="51"/>
    <x v="11"/>
    <d v="2024-12-22T12:20:00"/>
    <d v="1899-12-31T07:04:00"/>
    <n v="31.066666666651145"/>
    <x v="0"/>
    <x v="6"/>
    <n v="3"/>
    <s v="SI"/>
    <d v="1899-12-31T10:04:00"/>
    <n v="34.066666666651145"/>
    <d v="1899-12-30T00:20:00"/>
    <s v="SI"/>
    <n v="0.33333333337213844"/>
    <d v="1899-12-31T10:29:00"/>
    <n v="34.483333333279006"/>
    <x v="0"/>
    <d v="1899-12-30T12:00:00"/>
    <s v="NO"/>
    <s v="MRKU5528904"/>
    <s v="OM TRANSPORT"/>
    <n v="550"/>
    <e v="#N/A"/>
    <n v="50"/>
    <n v="0"/>
    <n v="7"/>
    <s v="SUNDAY"/>
    <s v="OM TRANSPORTSUNDAY"/>
    <n v="550"/>
    <n v="25"/>
    <n v="575"/>
    <m/>
  </r>
  <r>
    <s v="METTE MAERSK"/>
    <s v="Rotterdam"/>
    <d v="2024-12-21T01:56:00"/>
    <x v="117"/>
    <x v="3"/>
    <s v="MAERSK"/>
    <s v="MRKU8014534"/>
    <s v="LELYSTAD"/>
    <d v="2024-12-22T09:00:00"/>
    <d v="2024-12-22T20:00:00"/>
    <x v="1749"/>
    <d v="2024-12-22T22:27:00"/>
    <x v="0"/>
    <s v="NO"/>
    <n v="0"/>
    <n v="51"/>
    <x v="11"/>
    <d v="2024-12-22T20:00:00"/>
    <d v="1899-12-31T07:04:00"/>
    <n v="31.066666666651145"/>
    <x v="0"/>
    <x v="17"/>
    <n v="11.000000000058208"/>
    <s v="SI"/>
    <d v="1899-12-31T18:04:00"/>
    <n v="42.066666666709352"/>
    <d v="1899-12-30T00:00:00"/>
    <s v="SI"/>
    <n v="0"/>
    <d v="1899-12-31T20:31:00"/>
    <n v="44.516666666662786"/>
    <x v="0"/>
    <d v="1899-12-30T20:00:00"/>
    <s v="NIGHT"/>
    <s v="MRKU8014534"/>
    <s v="MSI"/>
    <n v="530"/>
    <e v="#N/A"/>
    <n v="50"/>
    <n v="0"/>
    <n v="7"/>
    <s v="NIGHT"/>
    <s v="MSINIGHT"/>
    <n v="530"/>
    <n v="25"/>
    <n v="555"/>
    <m/>
  </r>
  <r>
    <s v="METTE MAERSK"/>
    <s v="Rotterdam"/>
    <d v="2024-12-21T01:56:00"/>
    <x v="117"/>
    <x v="2"/>
    <s v="MAERSK"/>
    <s v="MRSU0130309"/>
    <s v="LELYSTAD"/>
    <d v="2024-12-22T09:00:00"/>
    <d v="2024-12-22T22:38:00"/>
    <x v="1750"/>
    <d v="2024-12-22T23:30:00"/>
    <x v="0"/>
    <s v="NO"/>
    <n v="0"/>
    <n v="51"/>
    <x v="11"/>
    <d v="2024-12-22T22:38:00"/>
    <d v="1899-12-31T07:04:00"/>
    <n v="31.066666666651145"/>
    <x v="0"/>
    <x v="16"/>
    <n v="15.999999999941792"/>
    <s v="SI"/>
    <d v="1899-12-31T23:04:00"/>
    <n v="47.066666666592937"/>
    <d v="1899-12-30T00:00:00"/>
    <s v="SI"/>
    <n v="0"/>
    <d v="1899-12-31T21:34:00"/>
    <n v="45.566666666592937"/>
    <x v="0"/>
    <d v="1899-12-30T01:00:00"/>
    <s v="NIGHT"/>
    <s v="MRSU0130309"/>
    <s v="OM TRANSPORT"/>
    <n v="475"/>
    <e v="#N/A"/>
    <n v="50"/>
    <n v="0"/>
    <n v="1"/>
    <s v="NIGHT"/>
    <s v="OM TRANSPORTNIGHT"/>
    <n v="475"/>
    <n v="25"/>
    <n v="500"/>
    <m/>
  </r>
  <r>
    <s v="METTE MAERSK"/>
    <s v="Rotterdam"/>
    <d v="2024-12-21T01:56:00"/>
    <x v="117"/>
    <x v="2"/>
    <s v="MAERSK"/>
    <s v="MRSU3642844"/>
    <s v="SIMEI LELYSTAD"/>
    <d v="2024-12-22T09:00:00"/>
    <d v="2024-12-23T09:31:00"/>
    <x v="1751"/>
    <d v="2024-12-23T09:38:00"/>
    <x v="0"/>
    <s v="NO"/>
    <n v="1"/>
    <n v="52"/>
    <x v="11"/>
    <d v="2024-12-23T09:31:00"/>
    <d v="1899-12-31T07:04:00"/>
    <n v="31.066666666651145"/>
    <x v="0"/>
    <x v="20"/>
    <n v="23.000000000058208"/>
    <s v="SI"/>
    <d v="1900-01-01T06:04:00"/>
    <n v="54.066666666709352"/>
    <d v="1899-12-30T01:31:00"/>
    <s v="NO"/>
    <n v="1.5166666665463708"/>
    <d v="1900-01-01T07:42:00"/>
    <n v="55.699999999953434"/>
    <x v="1"/>
    <d v="1899-12-30T08:00:00"/>
    <s v="NO"/>
    <s v="MRSU3642844"/>
    <s v="OM TRANSPORT"/>
    <n v="475"/>
    <e v="#N/A"/>
    <n v="50"/>
    <n v="50"/>
    <n v="1"/>
    <s v="WEEK"/>
    <s v="OM TRANSPORTWEEK"/>
    <n v="525"/>
    <n v="25"/>
    <n v="550"/>
    <m/>
  </r>
  <r>
    <s v="METTE MAERSK"/>
    <s v="Rotterdam"/>
    <d v="2024-12-21T01:56:00"/>
    <x v="117"/>
    <x v="3"/>
    <s v="MAERSK"/>
    <s v="MSKU1622719"/>
    <s v="SIMEI LELYSTAD"/>
    <d v="2024-12-22T09:00:00"/>
    <d v="2024-12-24T12:27:00"/>
    <x v="1752"/>
    <d v="2024-12-24T12:35:00"/>
    <x v="0"/>
    <s v="NO"/>
    <n v="0"/>
    <n v="52"/>
    <x v="11"/>
    <d v="2024-12-24T12:27:00"/>
    <d v="1899-12-31T07:04:00"/>
    <n v="31.066666666651145"/>
    <x v="0"/>
    <x v="165"/>
    <n v="51.999999999941792"/>
    <s v="NO"/>
    <d v="1900-01-02T11:04:00"/>
    <n v="83.066666666592937"/>
    <d v="1899-12-30T00:00:00"/>
    <s v="SI"/>
    <n v="0"/>
    <d v="1900-01-02T10:39:00"/>
    <n v="82.649999999965075"/>
    <x v="1"/>
    <d v="1899-12-30T13:00:00"/>
    <s v="NO"/>
    <s v="MSKU1622719"/>
    <s v="MSI"/>
    <n v="480"/>
    <e v="#N/A"/>
    <n v="50"/>
    <n v="0"/>
    <n v="2"/>
    <s v="WEEK"/>
    <s v="MSIWEEK"/>
    <n v="480"/>
    <n v="25"/>
    <n v="605"/>
    <n v="100"/>
  </r>
  <r>
    <s v="METTE MAERSK"/>
    <s v="Rotterdam"/>
    <d v="2024-12-21T01:56:00"/>
    <x v="117"/>
    <x v="1"/>
    <s v="MAERSK"/>
    <s v="MSKU1670189"/>
    <s v="SIMEI LELYSTAD"/>
    <d v="2024-12-22T09:00:00"/>
    <d v="2024-12-22T08:41:00"/>
    <x v="1753"/>
    <d v="2024-12-22T08:48:00"/>
    <x v="0"/>
    <s v="NO"/>
    <n v="0"/>
    <n v="51"/>
    <x v="11"/>
    <d v="2024-12-22T08:41:00"/>
    <d v="1899-12-31T07:04:00"/>
    <n v="31.066666666651145"/>
    <x v="0"/>
    <x v="1"/>
    <n v="0"/>
    <s v="SI"/>
    <d v="1899-12-31T07:04:00"/>
    <n v="31.066666666651145"/>
    <d v="1899-12-30T00:00:00"/>
    <s v="SI"/>
    <n v="0"/>
    <d v="1899-12-31T06:52:00"/>
    <n v="30.866666666697711"/>
    <x v="0"/>
    <d v="1899-12-30T09:00:00"/>
    <s v="NO"/>
    <s v="MSKU1670189"/>
    <s v="LOGIX"/>
    <n v="530"/>
    <e v="#N/A"/>
    <n v="50"/>
    <n v="0"/>
    <n v="7"/>
    <s v="SUNDAY"/>
    <s v="LOGIXSUNDAY"/>
    <n v="530"/>
    <n v="25"/>
    <n v="655"/>
    <n v="100"/>
  </r>
  <r>
    <s v="METTE MAERSK"/>
    <s v="Rotterdam"/>
    <d v="2024-12-21T01:56:00"/>
    <x v="117"/>
    <x v="2"/>
    <s v="MAERSK"/>
    <s v="MSKU4600077"/>
    <s v="LELYSTAD"/>
    <d v="2024-12-22T09:00:00"/>
    <d v="2024-12-22T09:15:00"/>
    <x v="1753"/>
    <d v="2024-12-22T09:15:00"/>
    <x v="0"/>
    <s v="NO"/>
    <n v="0"/>
    <n v="51"/>
    <x v="11"/>
    <d v="2024-12-22T09:15:00"/>
    <d v="1899-12-31T07:04:00"/>
    <n v="31.066666666651145"/>
    <x v="0"/>
    <x v="1"/>
    <n v="0"/>
    <s v="SI"/>
    <d v="1899-12-31T07:04:00"/>
    <n v="31.066666666651145"/>
    <d v="1899-12-30T00:15:00"/>
    <s v="SI"/>
    <n v="0.24999999994179234"/>
    <d v="1899-12-31T07:19:00"/>
    <n v="31.316666666592937"/>
    <x v="0"/>
    <d v="1899-12-30T09:00:00"/>
    <s v="NO"/>
    <s v="MSKU4600077"/>
    <s v="OM TRANSPORT"/>
    <n v="550"/>
    <e v="#N/A"/>
    <n v="50"/>
    <n v="0"/>
    <n v="7"/>
    <s v="SUNDAY"/>
    <s v="OM TRANSPORTSUNDAY"/>
    <n v="550"/>
    <n v="25"/>
    <n v="575"/>
    <m/>
  </r>
  <r>
    <s v="METTE MAERSK"/>
    <s v="Rotterdam"/>
    <d v="2024-12-21T01:56:00"/>
    <x v="117"/>
    <x v="3"/>
    <s v="MAERSK"/>
    <s v="MSKU4708478"/>
    <s v="XPO TALLER LELYSTAD"/>
    <d v="2024-12-22T09:00:00"/>
    <d v="2024-12-22T08:50:00"/>
    <x v="1753"/>
    <d v="2024-12-22T08:55:00"/>
    <x v="0"/>
    <s v="NO"/>
    <n v="0"/>
    <n v="51"/>
    <x v="11"/>
    <d v="2024-12-22T08:50:00"/>
    <d v="1899-12-31T07:04:00"/>
    <n v="31.066666666651145"/>
    <x v="0"/>
    <x v="1"/>
    <n v="0"/>
    <s v="SI"/>
    <d v="1899-12-31T07:04:00"/>
    <n v="31.066666666651145"/>
    <d v="1899-12-30T00:00:00"/>
    <s v="SI"/>
    <n v="0"/>
    <d v="1899-12-31T06:59:00"/>
    <n v="30.983333333395422"/>
    <x v="0"/>
    <d v="1899-12-30T09:00:00"/>
    <s v="NO"/>
    <s v="MSKU4708478"/>
    <s v="MSI"/>
    <n v="500"/>
    <e v="#N/A"/>
    <n v="50"/>
    <n v="0"/>
    <n v="7"/>
    <s v="SUNDAY"/>
    <s v="MSISUNDAY"/>
    <n v="500"/>
    <n v="25"/>
    <n v="525"/>
    <m/>
  </r>
  <r>
    <s v="METTE MAERSK"/>
    <s v="Rotterdam"/>
    <d v="2024-12-21T01:56:00"/>
    <x v="117"/>
    <x v="3"/>
    <s v="MAERSK"/>
    <s v="MSKU4739484"/>
    <s v="SIMEI LELYSTAD"/>
    <d v="2024-12-22T09:00:00"/>
    <d v="2024-12-22T09:15:00"/>
    <x v="1753"/>
    <d v="2024-12-22T09:35:00"/>
    <x v="0"/>
    <s v="NO"/>
    <n v="0"/>
    <n v="51"/>
    <x v="11"/>
    <d v="2024-12-22T09:15:00"/>
    <d v="1899-12-31T07:04:00"/>
    <n v="31.066666666651145"/>
    <x v="0"/>
    <x v="1"/>
    <n v="0"/>
    <s v="SI"/>
    <d v="1899-12-31T07:04:00"/>
    <n v="31.066666666651145"/>
    <d v="1899-12-30T00:15:00"/>
    <s v="SI"/>
    <n v="0.24999999994179234"/>
    <d v="1899-12-31T07:39:00"/>
    <n v="31.649999999965075"/>
    <x v="0"/>
    <d v="1899-12-30T09:00:00"/>
    <s v="NO"/>
    <s v="MSKU4739484"/>
    <s v="MSI"/>
    <n v="500"/>
    <e v="#N/A"/>
    <n v="50"/>
    <n v="0"/>
    <n v="7"/>
    <s v="SUNDAY"/>
    <s v="MSISUNDAY"/>
    <n v="500"/>
    <n v="25"/>
    <n v="525"/>
    <m/>
  </r>
  <r>
    <s v="METTE MAERSK"/>
    <s v="Rotterdam"/>
    <d v="2024-12-21T01:56:00"/>
    <x v="117"/>
    <x v="1"/>
    <s v="MAERSK"/>
    <s v="MSKU9460810"/>
    <s v="SIMEI LELYSTAD"/>
    <d v="2024-12-22T09:00:00"/>
    <d v="2024-12-22T11:09:00"/>
    <x v="1747"/>
    <d v="2024-12-22T12:05:00"/>
    <x v="0"/>
    <s v="NO"/>
    <n v="0"/>
    <n v="51"/>
    <x v="11"/>
    <d v="2024-12-22T11:09:00"/>
    <d v="1899-12-31T07:04:00"/>
    <n v="31.066666666651145"/>
    <x v="0"/>
    <x v="2"/>
    <n v="3.9999999999417923"/>
    <s v="SI"/>
    <d v="1899-12-31T11:04:00"/>
    <n v="35.066666666592937"/>
    <d v="1899-12-30T00:00:00"/>
    <s v="SI"/>
    <n v="0"/>
    <d v="1899-12-31T10:09:00"/>
    <n v="34.149999999906868"/>
    <x v="0"/>
    <d v="1899-12-30T13:00:00"/>
    <s v="NO"/>
    <s v="MSKU9460810"/>
    <s v="LOGIX"/>
    <n v="530"/>
    <e v="#N/A"/>
    <n v="50"/>
    <n v="0"/>
    <n v="7"/>
    <s v="SUNDAY"/>
    <s v="LOGIXSUNDAY"/>
    <n v="530"/>
    <n v="25"/>
    <n v="555"/>
    <m/>
  </r>
  <r>
    <s v="METTE MAERSK"/>
    <s v="Rotterdam"/>
    <d v="2024-12-21T01:56:00"/>
    <x v="117"/>
    <x v="1"/>
    <s v="MAERSK"/>
    <s v="TCKU6793216"/>
    <s v="SIMEI LELYSTAD"/>
    <d v="2024-12-22T09:00:00"/>
    <d v="2024-12-23T06:14:00"/>
    <x v="1746"/>
    <d v="2024-12-23T06:21:00"/>
    <x v="0"/>
    <s v="NO"/>
    <n v="0"/>
    <n v="52"/>
    <x v="11"/>
    <d v="2024-12-23T06:14:00"/>
    <d v="1899-12-31T07:04:00"/>
    <n v="31.066666666651145"/>
    <x v="0"/>
    <x v="28"/>
    <n v="21"/>
    <s v="SI"/>
    <d v="1900-01-01T04:04:00"/>
    <n v="52.066666666651145"/>
    <d v="1899-12-30T00:14:00"/>
    <s v="SI"/>
    <n v="0.2333333333954215"/>
    <d v="1900-01-01T04:25:00"/>
    <n v="52.416666666569654"/>
    <x v="1"/>
    <d v="1899-12-30T06:00:00"/>
    <s v="NO"/>
    <s v="TCKU6793216"/>
    <s v="LOGIX"/>
    <n v="530"/>
    <e v="#N/A"/>
    <n v="50"/>
    <n v="0"/>
    <n v="1"/>
    <s v="WEEK"/>
    <s v="LOGIXWEEK"/>
    <n v="530"/>
    <n v="25"/>
    <n v="555"/>
    <m/>
  </r>
  <r>
    <s v="METTE MAERSK"/>
    <s v="Rotterdam"/>
    <d v="2024-12-21T01:56:00"/>
    <x v="117"/>
    <x v="3"/>
    <s v="MAERSK"/>
    <s v="TCNU2737604"/>
    <s v="LELYSTAD"/>
    <d v="2024-12-22T09:00:00"/>
    <d v="2024-12-22T14:07:00"/>
    <x v="1754"/>
    <d v="2024-12-22T14:39:00"/>
    <x v="0"/>
    <s v="NO"/>
    <n v="0"/>
    <n v="51"/>
    <x v="11"/>
    <d v="2024-12-22T14:07:00"/>
    <d v="1899-12-31T07:04:00"/>
    <n v="31.066666666651145"/>
    <x v="0"/>
    <x v="15"/>
    <n v="6.9999999999417923"/>
    <s v="SI"/>
    <d v="1899-12-31T14:04:00"/>
    <n v="38.066666666592937"/>
    <d v="1899-12-30T00:00:00"/>
    <s v="SI"/>
    <n v="0"/>
    <d v="1899-12-31T12:43:00"/>
    <n v="36.716666666732635"/>
    <x v="0"/>
    <d v="1899-12-30T16:00:00"/>
    <s v="NO"/>
    <s v="TCNU2737604"/>
    <s v="MSI"/>
    <n v="500"/>
    <e v="#N/A"/>
    <n v="50"/>
    <n v="0"/>
    <n v="7"/>
    <s v="SUNDAY"/>
    <s v="MSISUNDAY"/>
    <n v="500"/>
    <n v="25"/>
    <n v="525"/>
    <m/>
  </r>
  <r>
    <s v="METTE MAERSK"/>
    <s v="Rotterdam"/>
    <d v="2024-12-21T01:56:00"/>
    <x v="117"/>
    <x v="3"/>
    <s v="MAERSK"/>
    <s v="TCNU4951087"/>
    <s v="SIMEI LELYSTAD"/>
    <d v="2024-12-22T09:00:00"/>
    <d v="2024-12-22T12:18:00"/>
    <x v="1755"/>
    <d v="2024-12-22T13:55:00"/>
    <x v="0"/>
    <s v="NO"/>
    <n v="1"/>
    <n v="51"/>
    <x v="11"/>
    <d v="2024-12-22T12:18:00"/>
    <d v="1899-12-31T07:04:00"/>
    <n v="31.066666666651145"/>
    <x v="0"/>
    <x v="3"/>
    <n v="2.0000000000582077"/>
    <s v="SI"/>
    <d v="1899-12-31T09:04:00"/>
    <n v="33.066666666709352"/>
    <d v="1899-12-30T01:18:00"/>
    <s v="NO"/>
    <n v="1.2999999998719431"/>
    <d v="1899-12-31T11:59:00"/>
    <n v="35.983333333279006"/>
    <x v="0"/>
    <d v="1899-12-30T11:00:00"/>
    <s v="NO"/>
    <s v="TCNU4951087"/>
    <s v="MSI"/>
    <n v="500"/>
    <e v="#N/A"/>
    <n v="50"/>
    <n v="50"/>
    <n v="7"/>
    <s v="SUNDAY"/>
    <s v="MSISUNDAY"/>
    <n v="550"/>
    <n v="25"/>
    <n v="575"/>
    <m/>
  </r>
  <r>
    <s v="METTE MAERSK"/>
    <s v="Rotterdam"/>
    <d v="2024-12-21T01:56:00"/>
    <x v="117"/>
    <x v="2"/>
    <s v="MAERSK"/>
    <s v="TGHU9661992"/>
    <s v="SIMEI LELYSTAD"/>
    <d v="2024-12-22T09:00:00"/>
    <d v="2024-12-23T09:23:00"/>
    <x v="1751"/>
    <d v="2024-12-23T09:23:00"/>
    <x v="0"/>
    <s v="NO"/>
    <n v="0"/>
    <n v="52"/>
    <x v="11"/>
    <d v="2024-12-23T09:23:00"/>
    <d v="1899-12-31T07:04:00"/>
    <n v="31.066666666651145"/>
    <x v="0"/>
    <x v="20"/>
    <n v="23.000000000058208"/>
    <s v="SI"/>
    <d v="1900-01-01T06:04:00"/>
    <n v="54.066666666709352"/>
    <d v="1899-12-30T01:23:00"/>
    <s v="NO"/>
    <n v="1.3833333333022892"/>
    <d v="1900-01-01T07:27:00"/>
    <n v="55.450000000011642"/>
    <x v="1"/>
    <d v="1899-12-30T08:00:00"/>
    <s v="NO"/>
    <s v="TGHU9661992"/>
    <s v="OM TRANSPORT"/>
    <n v="475"/>
    <e v="#N/A"/>
    <n v="50"/>
    <n v="0"/>
    <n v="1"/>
    <s v="WEEK"/>
    <s v="OM TRANSPORTWEEK"/>
    <n v="475"/>
    <n v="25"/>
    <n v="500"/>
    <m/>
  </r>
  <r>
    <s v="METTE MAERSK"/>
    <s v="Rotterdam"/>
    <d v="2024-12-21T01:56:00"/>
    <x v="117"/>
    <x v="0"/>
    <s v="MAERSK"/>
    <s v="TIIU2122039"/>
    <s v="LELYSTAD"/>
    <d v="2024-12-22T09:00:00"/>
    <d v="2024-12-22T08:47:00"/>
    <x v="1753"/>
    <d v="2024-12-22T09:30:00"/>
    <x v="0"/>
    <s v="NO"/>
    <n v="0"/>
    <n v="51"/>
    <x v="11"/>
    <d v="2024-12-22T08:47:00"/>
    <d v="1899-12-31T07:04:00"/>
    <n v="31.066666666651145"/>
    <x v="0"/>
    <x v="1"/>
    <n v="0"/>
    <s v="SI"/>
    <d v="1899-12-31T07:04:00"/>
    <n v="31.066666666651145"/>
    <d v="1899-12-30T00:00:00"/>
    <s v="SI"/>
    <n v="0"/>
    <d v="1899-12-31T07:34:00"/>
    <n v="31.566666666709352"/>
    <x v="0"/>
    <d v="1899-12-30T09:00:00"/>
    <s v="NO"/>
    <s v="TIIU2122039"/>
    <s v="CTU FLEVOKUST BV"/>
    <n v="775"/>
    <e v="#N/A"/>
    <n v="35"/>
    <n v="0"/>
    <n v="7"/>
    <s v="SUNDAY"/>
    <s v="CTU FLEVOKUST BVSUNDAY"/>
    <n v="775"/>
    <n v="0"/>
    <n v="775"/>
    <m/>
  </r>
  <r>
    <s v="METTE MAERSK"/>
    <s v="Rotterdam"/>
    <d v="2024-12-21T01:56:00"/>
    <x v="117"/>
    <x v="3"/>
    <s v="MAERSK"/>
    <s v="TRHU6535734"/>
    <s v="SIMEI LELYSTAD"/>
    <d v="2024-12-22T09:00:00"/>
    <d v="2024-12-22T12:54:00"/>
    <x v="1756"/>
    <d v="2024-12-22T13:00:00"/>
    <x v="0"/>
    <s v="NO"/>
    <n v="0"/>
    <n v="51"/>
    <x v="11"/>
    <d v="2024-12-22T12:54:00"/>
    <d v="1899-12-31T07:04:00"/>
    <n v="31.066666666651145"/>
    <x v="0"/>
    <x v="53"/>
    <n v="5.4999999999417923"/>
    <s v="SI"/>
    <d v="1899-12-31T12:34:00"/>
    <n v="36.566666666592937"/>
    <d v="1899-12-30T00:00:00"/>
    <s v="SI"/>
    <n v="0"/>
    <d v="1899-12-31T11:04:00"/>
    <n v="35.066666666592937"/>
    <x v="0"/>
    <d v="1899-12-30T14:30:00"/>
    <s v="NO"/>
    <s v="TRHU6535734"/>
    <s v="MSI"/>
    <n v="500"/>
    <e v="#N/A"/>
    <n v="50"/>
    <n v="0"/>
    <n v="7"/>
    <s v="SUNDAY"/>
    <s v="MSISUNDAY"/>
    <n v="500"/>
    <n v="25"/>
    <n v="525"/>
    <m/>
  </r>
  <r>
    <s v="CAP SAN LAZARO"/>
    <s v="Rotterdam"/>
    <d v="2024-12-22T21:01:00"/>
    <x v="118"/>
    <x v="2"/>
    <s v="MAERSK"/>
    <s v="HASU1403373"/>
    <s v="LELYSTAD"/>
    <d v="2024-12-24T09:00:00"/>
    <d v="2024-12-24T13:31:00"/>
    <x v="1757"/>
    <d v="2024-12-24T14:00:00"/>
    <x v="0"/>
    <s v="NO"/>
    <n v="1"/>
    <n v="52"/>
    <x v="11"/>
    <d v="2024-12-24T13:31:00"/>
    <d v="1899-12-31T11:59:00"/>
    <n v="35.983333333279006"/>
    <x v="0"/>
    <x v="15"/>
    <n v="6.9999999999417923"/>
    <s v="SI"/>
    <d v="1899-12-31T18:59:00"/>
    <n v="42.983333333220799"/>
    <d v="1899-12-30T00:00:00"/>
    <s v="SI"/>
    <n v="0"/>
    <d v="1899-12-31T16:59:00"/>
    <n v="40.983333333337214"/>
    <x v="0"/>
    <d v="1899-12-30T16:00:00"/>
    <s v="NO"/>
    <s v="HASU1403373"/>
    <s v="OM TRANSPORT"/>
    <n v="475"/>
    <e v="#N/A"/>
    <n v="50"/>
    <n v="50"/>
    <n v="2"/>
    <s v="WEEK"/>
    <s v="OM TRANSPORTWEEK"/>
    <n v="525"/>
    <n v="25"/>
    <n v="550"/>
    <m/>
  </r>
  <r>
    <s v="CAP SAN LAZARO"/>
    <s v="Rotterdam"/>
    <d v="2024-12-22T21:01:00"/>
    <x v="118"/>
    <x v="2"/>
    <s v="MAERSK"/>
    <s v="HASU4720849"/>
    <s v="LELYSTAD"/>
    <d v="2024-12-24T09:00:00"/>
    <d v="2024-12-24T12:23:00"/>
    <x v="1758"/>
    <d v="2024-12-24T12:35:00"/>
    <x v="0"/>
    <s v="NO"/>
    <n v="1"/>
    <n v="52"/>
    <x v="11"/>
    <d v="2024-12-24T12:23:00"/>
    <d v="1899-12-31T11:59:00"/>
    <n v="35.983333333279006"/>
    <x v="0"/>
    <x v="6"/>
    <n v="3"/>
    <s v="SI"/>
    <d v="1899-12-31T14:59:00"/>
    <n v="38.983333333279006"/>
    <d v="1899-12-30T00:23:00"/>
    <s v="SI"/>
    <n v="0.38333333336049691"/>
    <d v="1899-12-31T15:34:00"/>
    <n v="39.566666666592937"/>
    <x v="0"/>
    <d v="1899-12-30T12:00:00"/>
    <s v="NO"/>
    <s v="HASU4720849"/>
    <s v="OM TRANSPORT"/>
    <n v="475"/>
    <e v="#N/A"/>
    <n v="50"/>
    <n v="50"/>
    <n v="2"/>
    <s v="WEEK"/>
    <s v="OM TRANSPORTWEEK"/>
    <n v="525"/>
    <n v="25"/>
    <n v="550"/>
    <m/>
  </r>
  <r>
    <s v="CAP SAN LAZARO"/>
    <s v="Rotterdam"/>
    <d v="2024-12-22T21:01:00"/>
    <x v="118"/>
    <x v="2"/>
    <s v="MAERSK"/>
    <s v="MRKU0031659"/>
    <s v="SIMEI LELYSTAD"/>
    <d v="2024-12-24T09:00:00"/>
    <d v="2024-12-24T09:01:00"/>
    <x v="1759"/>
    <d v="2024-12-24T08:08:00"/>
    <x v="0"/>
    <s v="NO"/>
    <n v="0"/>
    <n v="52"/>
    <x v="11"/>
    <d v="2024-12-24T09:01:00"/>
    <d v="1899-12-31T11:59:00"/>
    <n v="35.983333333279006"/>
    <x v="0"/>
    <x v="1"/>
    <n v="0"/>
    <s v="SI"/>
    <d v="1899-12-31T11:59:00"/>
    <n v="35.983333333279006"/>
    <d v="1899-12-30T00:01:00"/>
    <s v="SI"/>
    <n v="1.6666666720993817E-2"/>
    <d v="1899-12-31T11:07:00"/>
    <n v="35.116666666581295"/>
    <x v="0"/>
    <d v="1899-12-30T09:00:00"/>
    <s v="NO"/>
    <s v="MRKU0031659"/>
    <s v="OM TRANSPORT"/>
    <n v="475"/>
    <e v="#N/A"/>
    <n v="50"/>
    <n v="0"/>
    <n v="2"/>
    <s v="WEEK"/>
    <s v="OM TRANSPORTWEEK"/>
    <n v="475"/>
    <n v="25"/>
    <n v="500"/>
    <m/>
  </r>
  <r>
    <s v="CAP SAN LAZARO"/>
    <s v="Rotterdam"/>
    <d v="2024-12-22T21:01:00"/>
    <x v="118"/>
    <x v="2"/>
    <s v="MAERSK"/>
    <s v="MSKU4830486"/>
    <s v="LELYSTAD"/>
    <d v="2024-12-24T09:00:00"/>
    <d v="2024-12-24T09:10:00"/>
    <x v="1759"/>
    <d v="2024-12-24T09:40:00"/>
    <x v="0"/>
    <s v="NO"/>
    <n v="0"/>
    <n v="52"/>
    <x v="11"/>
    <d v="2024-12-24T09:10:00"/>
    <d v="1899-12-31T11:59:00"/>
    <n v="35.983333333279006"/>
    <x v="0"/>
    <x v="1"/>
    <n v="0"/>
    <s v="SI"/>
    <d v="1899-12-31T11:59:00"/>
    <n v="35.983333333279006"/>
    <d v="1899-12-30T00:10:00"/>
    <s v="SI"/>
    <n v="0.16666666668606922"/>
    <d v="1899-12-31T12:39:00"/>
    <n v="36.650000000023283"/>
    <x v="0"/>
    <d v="1899-12-30T09:00:00"/>
    <s v="NO"/>
    <s v="MSKU4830486"/>
    <s v="OM TRANSPORT"/>
    <n v="475"/>
    <e v="#N/A"/>
    <n v="50"/>
    <n v="0"/>
    <n v="2"/>
    <s v="WEEK"/>
    <s v="OM TRANSPORTWEEK"/>
    <n v="475"/>
    <n v="25"/>
    <n v="500"/>
    <m/>
  </r>
  <r>
    <s v="CAP SAN LAZARO"/>
    <s v="Rotterdam"/>
    <d v="2024-12-22T21:01:00"/>
    <x v="118"/>
    <x v="2"/>
    <s v="MAERSK"/>
    <s v="TCLU6656268"/>
    <s v="LELYSTAD"/>
    <d v="2024-12-24T09:00:00"/>
    <d v="2024-12-24T13:31:00"/>
    <x v="1760"/>
    <d v="2024-12-24T14:00:00"/>
    <x v="0"/>
    <s v="NO"/>
    <n v="0"/>
    <n v="52"/>
    <x v="11"/>
    <d v="2024-12-24T13:31:00"/>
    <d v="1899-12-31T11:59:00"/>
    <n v="35.983333333279006"/>
    <x v="0"/>
    <x v="22"/>
    <n v="5.0000000000582077"/>
    <s v="SI"/>
    <d v="1899-12-31T16:59:00"/>
    <n v="40.983333333337214"/>
    <d v="1899-12-30T00:00:00"/>
    <s v="SI"/>
    <n v="0"/>
    <d v="1899-12-31T16:59:00"/>
    <n v="40.983333333337214"/>
    <x v="0"/>
    <d v="1899-12-30T14:00:00"/>
    <s v="NO"/>
    <s v="TCLU6656268"/>
    <s v="OM TRANSPORT"/>
    <n v="475"/>
    <e v="#N/A"/>
    <n v="50"/>
    <n v="0"/>
    <n v="2"/>
    <s v="WEEK"/>
    <s v="OM TRANSPORTWEEK"/>
    <n v="475"/>
    <n v="25"/>
    <n v="500"/>
    <m/>
  </r>
  <r>
    <s v="MILAN MAERSK"/>
    <s v="Rotterdam"/>
    <d v="2024-12-29T23:13:00"/>
    <x v="119"/>
    <x v="2"/>
    <s v="MAERSK"/>
    <s v="CAAU7599250"/>
    <s v="LELYSTAD"/>
    <d v="2024-12-30T22:00:00"/>
    <d v="2024-12-31T07:09:00"/>
    <x v="1761"/>
    <d v="2024-12-31T07:50:00"/>
    <x v="0"/>
    <s v="NO"/>
    <n v="0"/>
    <n v="53"/>
    <x v="11"/>
    <d v="2024-12-31T07:09:00"/>
    <d v="1899-12-30T22:47:00"/>
    <n v="22.783333333209157"/>
    <x v="0"/>
    <x v="36"/>
    <n v="10.000000000116415"/>
    <s v="SI"/>
    <d v="1899-12-31T08:47:00"/>
    <n v="32.783333333325572"/>
    <d v="1899-12-30T00:00:00"/>
    <s v="SI"/>
    <n v="0"/>
    <d v="1899-12-31T08:37:00"/>
    <n v="32.616666666639503"/>
    <x v="0"/>
    <d v="1899-12-30T08:00:00"/>
    <s v="NO"/>
    <s v="CAAU7599250"/>
    <s v="OM TRANSPORT"/>
    <n v="475"/>
    <e v="#N/A"/>
    <n v="50"/>
    <n v="0"/>
    <n v="2"/>
    <s v="WEEK"/>
    <s v="OM TRANSPORTWEEK"/>
    <n v="475"/>
    <n v="25"/>
    <n v="500"/>
    <m/>
  </r>
  <r>
    <s v="MILAN MAERSK"/>
    <s v="Rotterdam"/>
    <d v="2024-12-29T23:13:00"/>
    <x v="119"/>
    <x v="1"/>
    <s v="MAERSK"/>
    <s v="CAAU9312246"/>
    <s v="SIMEI LELYSTAD"/>
    <d v="2024-12-30T22:00:00"/>
    <d v="2024-12-31T08:43:00"/>
    <x v="1761"/>
    <d v="2024-12-31T08:50:00"/>
    <x v="0"/>
    <s v="NO"/>
    <n v="1"/>
    <n v="53"/>
    <x v="11"/>
    <d v="2024-12-31T08:43:00"/>
    <d v="1899-12-30T22:47:00"/>
    <n v="22.783333333209157"/>
    <x v="0"/>
    <x v="36"/>
    <n v="10.000000000116415"/>
    <s v="SI"/>
    <d v="1899-12-31T08:47:00"/>
    <n v="32.783333333325572"/>
    <d v="1899-12-30T00:43:00"/>
    <s v="SI"/>
    <n v="0.71666666655801237"/>
    <d v="1899-12-31T09:37:00"/>
    <n v="33.616666666581295"/>
    <x v="0"/>
    <d v="1899-12-30T08:00:00"/>
    <s v="NO"/>
    <s v="CAAU9312246"/>
    <s v="LOGIX"/>
    <n v="530"/>
    <e v="#N/A"/>
    <n v="50"/>
    <n v="50"/>
    <n v="2"/>
    <s v="WEEK"/>
    <s v="LOGIXWEEK"/>
    <n v="580"/>
    <n v="25"/>
    <n v="605"/>
    <m/>
  </r>
  <r>
    <s v="MILAN MAERSK"/>
    <s v="Rotterdam"/>
    <d v="2024-12-29T23:13:00"/>
    <x v="119"/>
    <x v="2"/>
    <s v="MAERSK"/>
    <s v="GAOU7558206"/>
    <s v="LELYSTAD"/>
    <d v="2024-12-30T22:00:00"/>
    <d v="2024-12-31T13:14:00"/>
    <x v="1762"/>
    <d v="2024-12-31T14:24:00"/>
    <x v="0"/>
    <s v="NO"/>
    <n v="0"/>
    <n v="53"/>
    <x v="11"/>
    <d v="2024-12-31T13:14:00"/>
    <d v="1899-12-30T22:47:00"/>
    <n v="22.783333333209157"/>
    <x v="0"/>
    <x v="16"/>
    <n v="16.000000000116415"/>
    <s v="SI"/>
    <d v="1899-12-31T14:47:00"/>
    <n v="38.783333333325572"/>
    <d v="1899-12-30T00:00:00"/>
    <s v="SI"/>
    <n v="0"/>
    <d v="1899-12-31T15:11:00"/>
    <n v="39.18333333323244"/>
    <x v="0"/>
    <d v="1899-12-30T14:00:00"/>
    <s v="NO"/>
    <s v="GAOU7558206"/>
    <s v="OM TRANSPORT"/>
    <n v="475"/>
    <e v="#N/A"/>
    <n v="50"/>
    <n v="0"/>
    <n v="2"/>
    <s v="WEEK"/>
    <s v="OM TRANSPORTWEEK"/>
    <n v="475"/>
    <n v="25"/>
    <n v="500"/>
    <m/>
  </r>
  <r>
    <s v="MILAN MAERSK"/>
    <s v="Rotterdam"/>
    <d v="2024-12-29T23:13:00"/>
    <x v="119"/>
    <x v="2"/>
    <s v="MAERSK"/>
    <s v="GCXU5762336"/>
    <s v="LELYSTAD"/>
    <d v="2024-12-30T16:00:00"/>
    <d v="2024-12-30T16:58:00"/>
    <x v="1763"/>
    <d v="2024-12-30T18:15:00"/>
    <x v="0"/>
    <s v="NO"/>
    <n v="0"/>
    <n v="53"/>
    <x v="11"/>
    <d v="2024-12-30T16:58:00"/>
    <d v="1899-12-30T16:47:00"/>
    <n v="16.783333333209157"/>
    <x v="0"/>
    <x v="1"/>
    <n v="0"/>
    <s v="SI"/>
    <d v="1899-12-30T16:47:00"/>
    <n v="16.783333333209157"/>
    <d v="1899-12-30T00:58:00"/>
    <s v="NO"/>
    <n v="0.96666666667442769"/>
    <d v="1899-12-30T19:02:00"/>
    <n v="19.033333333209157"/>
    <x v="0"/>
    <d v="1899-12-30T16:00:00"/>
    <s v="NO"/>
    <s v="GCXU5762336"/>
    <s v="OM TRANSPORT"/>
    <n v="475"/>
    <e v="#N/A"/>
    <n v="50"/>
    <n v="0"/>
    <n v="1"/>
    <s v="WEEK"/>
    <s v="OM TRANSPORTWEEK"/>
    <n v="475"/>
    <n v="25"/>
    <n v="500"/>
    <m/>
  </r>
  <r>
    <s v="MILAN MAERSK"/>
    <s v="Rotterdam"/>
    <d v="2024-12-29T23:13:00"/>
    <x v="119"/>
    <x v="2"/>
    <s v="MAERSK"/>
    <s v="GCXU5771976"/>
    <s v="LELYSTAD"/>
    <d v="2024-12-30T18:00:00"/>
    <d v="2024-12-30T18:30:00"/>
    <x v="1764"/>
    <d v="2024-12-30T19:20:00"/>
    <x v="0"/>
    <s v="NO"/>
    <n v="0"/>
    <n v="53"/>
    <x v="11"/>
    <d v="2024-12-30T18:30:00"/>
    <d v="1899-12-30T18:47:00"/>
    <n v="18.783333333267365"/>
    <x v="0"/>
    <x v="1"/>
    <n v="0"/>
    <s v="SI"/>
    <d v="1899-12-30T18:47:00"/>
    <n v="18.783333333267365"/>
    <d v="1899-12-30T00:30:00"/>
    <s v="SI"/>
    <n v="0.50000000005820766"/>
    <d v="1899-12-30T20:07:00"/>
    <n v="20.116666666581295"/>
    <x v="0"/>
    <d v="1899-12-30T18:00:00"/>
    <s v="NO"/>
    <s v="GCXU5771976"/>
    <s v="OM TRANSPORT"/>
    <n v="475"/>
    <e v="#N/A"/>
    <n v="50"/>
    <n v="0"/>
    <n v="1"/>
    <s v="WEEK"/>
    <s v="OM TRANSPORTWEEK"/>
    <n v="475"/>
    <n v="25"/>
    <n v="500"/>
    <m/>
  </r>
  <r>
    <s v="MILAN MAERSK"/>
    <s v="Rotterdam"/>
    <d v="2024-12-29T23:13:00"/>
    <x v="119"/>
    <x v="2"/>
    <s v="MAERSK"/>
    <s v="MRKU8016476"/>
    <s v="LELYSTAD"/>
    <d v="2024-12-30T22:00:00"/>
    <d v="2024-12-31T09:56:00"/>
    <x v="1765"/>
    <d v="2024-12-31T10:20:00"/>
    <x v="0"/>
    <s v="NO"/>
    <n v="0"/>
    <n v="53"/>
    <x v="11"/>
    <d v="2024-12-31T09:56:00"/>
    <d v="1899-12-30T22:47:00"/>
    <n v="22.783333333209157"/>
    <x v="0"/>
    <x v="23"/>
    <n v="12"/>
    <s v="SI"/>
    <d v="1899-12-31T10:47:00"/>
    <n v="34.783333333209157"/>
    <d v="1899-12-30T00:00:00"/>
    <s v="SI"/>
    <n v="0"/>
    <d v="1899-12-31T11:07:00"/>
    <n v="35.116666666581295"/>
    <x v="0"/>
    <d v="1899-12-30T10:00:00"/>
    <s v="NO"/>
    <s v="MRKU8016476"/>
    <s v="OM TRANSPORT"/>
    <n v="475"/>
    <e v="#N/A"/>
    <n v="50"/>
    <n v="0"/>
    <n v="2"/>
    <s v="WEEK"/>
    <s v="OM TRANSPORTWEEK"/>
    <n v="475"/>
    <n v="25"/>
    <n v="500"/>
    <m/>
  </r>
  <r>
    <s v="MILAN MAERSK"/>
    <s v="Rotterdam"/>
    <d v="2024-12-29T23:13:00"/>
    <x v="119"/>
    <x v="0"/>
    <s v="MAERSK"/>
    <s v="MRSU0024523"/>
    <s v="LELYSTAD"/>
    <d v="2024-12-30T22:00:00"/>
    <d v="2024-12-31T10:57:00"/>
    <x v="1766"/>
    <d v="2024-12-31T11:45:00"/>
    <x v="0"/>
    <s v="NO"/>
    <n v="0"/>
    <n v="53"/>
    <x v="11"/>
    <d v="2024-12-31T10:57:00"/>
    <d v="1899-12-30T22:47:00"/>
    <n v="22.783333333209157"/>
    <x v="0"/>
    <x v="14"/>
    <n v="14.000000000058208"/>
    <s v="SI"/>
    <d v="1899-12-31T12:47:00"/>
    <n v="36.783333333267365"/>
    <d v="1899-12-30T00:00:00"/>
    <s v="SI"/>
    <n v="0"/>
    <d v="1899-12-31T12:32:00"/>
    <n v="36.533333333325572"/>
    <x v="0"/>
    <d v="1899-12-30T12:00:00"/>
    <s v="NO"/>
    <s v="MRSU0024523"/>
    <s v="CTU FLEVOKUST BV"/>
    <n v="520"/>
    <e v="#N/A"/>
    <n v="35"/>
    <n v="0"/>
    <n v="2"/>
    <s v="WEEK"/>
    <s v="CTU FLEVOKUST BVWEEK"/>
    <n v="520"/>
    <n v="0"/>
    <n v="520"/>
    <m/>
  </r>
  <r>
    <s v="MILAN MAERSK"/>
    <s v="Rotterdam"/>
    <d v="2024-12-29T23:13:00"/>
    <x v="119"/>
    <x v="3"/>
    <s v="MAERSK"/>
    <s v="MRSU3418794"/>
    <s v="LELYSTAD"/>
    <d v="2024-12-30T21:00:00"/>
    <d v="2024-12-30T21:00:00"/>
    <x v="1767"/>
    <d v="2024-12-30T22:50:00"/>
    <x v="0"/>
    <s v="NO"/>
    <n v="1"/>
    <n v="53"/>
    <x v="11"/>
    <d v="2024-12-30T21:00:00"/>
    <d v="1899-12-30T21:47:00"/>
    <n v="21.783333333267365"/>
    <x v="0"/>
    <x v="1"/>
    <n v="0"/>
    <s v="SI"/>
    <d v="1899-12-30T21:47:00"/>
    <n v="21.783333333267365"/>
    <d v="1899-12-30T00:00:00"/>
    <s v="SI"/>
    <n v="0"/>
    <d v="1899-12-30T23:37:00"/>
    <n v="23.616666666639503"/>
    <x v="0"/>
    <d v="1899-12-30T21:00:00"/>
    <s v="NIGHT"/>
    <s v="MRSU3418794"/>
    <s v="MSI"/>
    <n v="530"/>
    <e v="#N/A"/>
    <n v="50"/>
    <n v="50"/>
    <n v="1"/>
    <s v="NIGHT"/>
    <s v="MSINIGHT"/>
    <n v="580"/>
    <n v="25"/>
    <n v="605"/>
    <m/>
  </r>
  <r>
    <s v="MILAN MAERSK"/>
    <s v="Rotterdam"/>
    <d v="2024-12-29T23:13:00"/>
    <x v="119"/>
    <x v="2"/>
    <s v="MAERSK"/>
    <s v="MRSU3952032"/>
    <s v="LELYSTAD"/>
    <d v="2024-12-30T19:00:00"/>
    <d v="2024-12-30T18:03:00"/>
    <x v="1768"/>
    <d v="2024-12-30T18:03:00"/>
    <x v="0"/>
    <s v="NO"/>
    <n v="0"/>
    <n v="53"/>
    <x v="11"/>
    <d v="2024-12-30T18:03:00"/>
    <d v="1899-12-30T19:47:00"/>
    <n v="19.783333333209157"/>
    <x v="0"/>
    <x v="1"/>
    <n v="0"/>
    <s v="SI"/>
    <d v="1899-12-30T19:47:00"/>
    <n v="19.783333333209157"/>
    <d v="1899-12-30T00:00:00"/>
    <s v="SI"/>
    <n v="0"/>
    <d v="1899-12-30T18:50:00"/>
    <n v="18.833333333255723"/>
    <x v="0"/>
    <d v="1899-12-30T19:00:00"/>
    <s v="NO"/>
    <s v="MRSU3952032"/>
    <s v="OM TRANSPORT"/>
    <n v="475"/>
    <e v="#N/A"/>
    <n v="50"/>
    <n v="0"/>
    <n v="1"/>
    <s v="WEEK"/>
    <s v="OM TRANSPORTWEEK"/>
    <n v="475"/>
    <n v="25"/>
    <n v="500"/>
    <m/>
  </r>
  <r>
    <s v="MILAN MAERSK"/>
    <s v="Rotterdam"/>
    <d v="2024-12-29T23:13:00"/>
    <x v="119"/>
    <x v="1"/>
    <s v="MAERSK"/>
    <s v="MRSU4994897"/>
    <s v="SIMEI LELYSTAD"/>
    <d v="2024-12-30T22:00:00"/>
    <d v="2024-12-31T11:48:00"/>
    <x v="1766"/>
    <d v="2024-12-31T11:55:00"/>
    <x v="0"/>
    <s v="NO"/>
    <n v="0"/>
    <n v="53"/>
    <x v="11"/>
    <d v="2024-12-31T11:48:00"/>
    <d v="1899-12-30T22:47:00"/>
    <n v="22.783333333209157"/>
    <x v="0"/>
    <x v="14"/>
    <n v="14.000000000058208"/>
    <s v="SI"/>
    <d v="1899-12-31T12:47:00"/>
    <n v="36.783333333267365"/>
    <d v="1899-12-30T00:00:00"/>
    <s v="SI"/>
    <n v="0"/>
    <d v="1899-12-31T12:42:00"/>
    <n v="36.700000000011642"/>
    <x v="0"/>
    <d v="1899-12-30T12:00:00"/>
    <s v="NO"/>
    <s v="MRSU4994897"/>
    <s v="LOGIX"/>
    <n v="530"/>
    <e v="#N/A"/>
    <n v="50"/>
    <n v="0"/>
    <n v="2"/>
    <s v="WEEK"/>
    <s v="LOGIXWEEK"/>
    <n v="530"/>
    <n v="25"/>
    <n v="605"/>
    <n v="50"/>
  </r>
  <r>
    <s v="MILAN MAERSK"/>
    <s v="Rotterdam"/>
    <d v="2024-12-29T23:13:00"/>
    <x v="119"/>
    <x v="2"/>
    <s v="MAERSK"/>
    <s v="MRSU5608896"/>
    <s v="LELYSTAD"/>
    <d v="2024-12-30T22:00:00"/>
    <d v="2024-12-30T22:00:00"/>
    <x v="1769"/>
    <d v="2024-12-30T22:42:00"/>
    <x v="0"/>
    <s v="NO"/>
    <n v="0"/>
    <n v="53"/>
    <x v="11"/>
    <d v="2024-12-30T22:00:00"/>
    <d v="1899-12-30T22:47:00"/>
    <n v="22.783333333209157"/>
    <x v="0"/>
    <x v="1"/>
    <n v="0"/>
    <s v="SI"/>
    <d v="1899-12-30T22:47:00"/>
    <n v="22.783333333209157"/>
    <d v="1899-12-30T00:00:00"/>
    <s v="SI"/>
    <n v="0"/>
    <d v="1899-12-30T23:29:00"/>
    <n v="23.483333333220799"/>
    <x v="0"/>
    <d v="1899-12-30T22:00:00"/>
    <s v="NIGHT"/>
    <s v="MRSU5608896"/>
    <s v="OM TRANSPORT"/>
    <n v="475"/>
    <e v="#N/A"/>
    <n v="50"/>
    <n v="0"/>
    <n v="1"/>
    <s v="NIGHT"/>
    <s v="OM TRANSPORTNIGHT"/>
    <n v="475"/>
    <n v="25"/>
    <n v="500"/>
    <m/>
  </r>
  <r>
    <s v="MILAN MAERSK"/>
    <s v="Rotterdam"/>
    <d v="2024-12-29T23:13:00"/>
    <x v="119"/>
    <x v="2"/>
    <s v="MAERSK"/>
    <s v="MRSU5760825"/>
    <s v="LELYSTAD"/>
    <d v="2024-12-30T20:00:00"/>
    <d v="2024-12-30T20:00:00"/>
    <x v="1770"/>
    <d v="2024-12-30T20:40:00"/>
    <x v="0"/>
    <s v="NO"/>
    <n v="0"/>
    <n v="53"/>
    <x v="11"/>
    <d v="2024-12-30T20:00:00"/>
    <d v="1899-12-30T20:47:00"/>
    <n v="20.783333333325572"/>
    <x v="0"/>
    <x v="1"/>
    <n v="0"/>
    <s v="SI"/>
    <d v="1899-12-30T20:47:00"/>
    <n v="20.783333333325572"/>
    <d v="1899-12-30T00:00:00"/>
    <s v="SI"/>
    <n v="0"/>
    <d v="1899-12-30T21:27:00"/>
    <n v="21.449999999895226"/>
    <x v="0"/>
    <d v="1899-12-30T20:00:00"/>
    <s v="NIGHT"/>
    <s v="MRSU5760825"/>
    <s v="OM TRANSPORT"/>
    <n v="475"/>
    <e v="#N/A"/>
    <n v="50"/>
    <n v="0"/>
    <n v="1"/>
    <s v="NIGHT"/>
    <s v="OM TRANSPORTNIGHT"/>
    <n v="475"/>
    <n v="25"/>
    <n v="500"/>
    <m/>
  </r>
  <r>
    <s v="MILAN MAERSK"/>
    <s v="Rotterdam"/>
    <d v="2024-12-29T23:13:00"/>
    <x v="119"/>
    <x v="3"/>
    <s v="MAERSK"/>
    <s v="MRSU6037889"/>
    <s v="LELYSTAD"/>
    <d v="2024-12-30T22:00:00"/>
    <d v="2024-12-31T06:31:00"/>
    <x v="1771"/>
    <d v="2024-12-31T07:25:00"/>
    <x v="0"/>
    <s v="NO"/>
    <n v="0"/>
    <n v="53"/>
    <x v="11"/>
    <d v="2024-12-31T06:31:00"/>
    <d v="1899-12-30T22:47:00"/>
    <n v="22.783333333209157"/>
    <x v="0"/>
    <x v="8"/>
    <n v="6"/>
    <s v="SI"/>
    <d v="1899-12-31T04:47:00"/>
    <n v="28.783333333209157"/>
    <d v="1899-12-30T02:31:00"/>
    <s v="NO"/>
    <n v="2.5166666666627862"/>
    <d v="1899-12-31T08:12:00"/>
    <n v="32.200000000011642"/>
    <x v="0"/>
    <d v="1899-12-30T04:00:00"/>
    <s v="NIGHT"/>
    <s v="MRSU6037889"/>
    <s v="MSI"/>
    <n v="530"/>
    <e v="#N/A"/>
    <n v="50"/>
    <n v="0"/>
    <n v="2"/>
    <s v="NIGHT"/>
    <s v="MSINIGHT"/>
    <n v="530"/>
    <n v="25"/>
    <n v="555"/>
    <m/>
  </r>
  <r>
    <s v="MILAN MAERSK"/>
    <s v="Rotterdam"/>
    <d v="2024-12-29T23:13:00"/>
    <x v="119"/>
    <x v="2"/>
    <s v="MAERSK"/>
    <s v="MRSU6986777"/>
    <s v="LELYSTAD"/>
    <d v="2024-12-30T22:00:00"/>
    <d v="2024-12-31T06:53:00"/>
    <x v="1772"/>
    <d v="2024-12-31T07:30:00"/>
    <x v="0"/>
    <s v="NO"/>
    <n v="0"/>
    <n v="53"/>
    <x v="11"/>
    <d v="2024-12-31T06:53:00"/>
    <d v="1899-12-30T22:47:00"/>
    <n v="22.783333333209157"/>
    <x v="0"/>
    <x v="29"/>
    <n v="8.0000000000582077"/>
    <s v="SI"/>
    <d v="1899-12-31T06:47:00"/>
    <n v="30.783333333267365"/>
    <d v="1899-12-30T00:53:00"/>
    <s v="NO"/>
    <n v="0.88333333341870457"/>
    <d v="1899-12-31T08:17:00"/>
    <n v="32.283333333267365"/>
    <x v="0"/>
    <d v="1899-12-30T06:00:00"/>
    <s v="NO"/>
    <s v="MRSU6986777"/>
    <s v="OM TRANSPORT"/>
    <n v="475"/>
    <e v="#N/A"/>
    <n v="50"/>
    <n v="0"/>
    <n v="2"/>
    <s v="WEEK"/>
    <s v="OM TRANSPORTWEEK"/>
    <n v="475"/>
    <n v="25"/>
    <n v="500"/>
    <m/>
  </r>
  <r>
    <s v="MILAN MAERSK"/>
    <s v="Rotterdam"/>
    <d v="2024-12-29T23:13:00"/>
    <x v="119"/>
    <x v="3"/>
    <s v="MAERSK"/>
    <s v="PONU3068020"/>
    <s v="LELYSTAD"/>
    <d v="2024-12-30T22:00:00"/>
    <d v="2024-12-31T09:39:00"/>
    <x v="1765"/>
    <d v="2024-12-31T13:30:00"/>
    <x v="0"/>
    <s v="NO"/>
    <n v="0"/>
    <n v="53"/>
    <x v="11"/>
    <d v="2024-12-31T09:39:00"/>
    <d v="1899-12-30T22:47:00"/>
    <n v="22.783333333209157"/>
    <x v="0"/>
    <x v="23"/>
    <n v="12"/>
    <s v="SI"/>
    <d v="1899-12-31T10:47:00"/>
    <n v="34.783333333209157"/>
    <d v="1899-12-30T00:00:00"/>
    <s v="SI"/>
    <n v="0"/>
    <d v="1899-12-31T14:17:00"/>
    <n v="38.283333333267365"/>
    <x v="0"/>
    <d v="1899-12-30T10:00:00"/>
    <s v="NO"/>
    <s v="PONU3068020"/>
    <s v="MSI"/>
    <n v="480"/>
    <e v="#N/A"/>
    <n v="50"/>
    <n v="0"/>
    <n v="2"/>
    <s v="WEEK"/>
    <s v="MSIWEEK"/>
    <n v="480"/>
    <n v="25"/>
    <n v="505"/>
    <m/>
  </r>
  <r>
    <s v="MILAN MAERSK"/>
    <s v="Rotterdam"/>
    <d v="2024-12-29T23:13:00"/>
    <x v="119"/>
    <x v="2"/>
    <s v="MAERSK"/>
    <s v="TCLU0714876"/>
    <s v="LELYSTAD"/>
    <d v="2024-12-30T22:00:00"/>
    <d v="2024-12-31T07:57:00"/>
    <x v="1761"/>
    <d v="2024-12-31T09:11:00"/>
    <x v="0"/>
    <s v="NO"/>
    <n v="0"/>
    <n v="53"/>
    <x v="11"/>
    <d v="2024-12-31T07:57:00"/>
    <d v="1899-12-30T22:47:00"/>
    <n v="22.783333333209157"/>
    <x v="0"/>
    <x v="36"/>
    <n v="10.000000000116415"/>
    <s v="SI"/>
    <d v="1899-12-31T08:47:00"/>
    <n v="32.783333333325572"/>
    <d v="1899-12-30T00:00:00"/>
    <s v="SI"/>
    <n v="0"/>
    <d v="1899-12-31T09:58:00"/>
    <n v="33.966666666674428"/>
    <x v="0"/>
    <d v="1899-12-30T08:00:00"/>
    <s v="NO"/>
    <s v="TCLU0714876"/>
    <s v="OM TRANSPORT"/>
    <n v="475"/>
    <e v="#N/A"/>
    <n v="50"/>
    <n v="0"/>
    <n v="2"/>
    <s v="WEEK"/>
    <s v="OM TRANSPORTWEEK"/>
    <n v="475"/>
    <n v="25"/>
    <n v="500"/>
    <m/>
  </r>
  <r>
    <s v="MILAN MAERSK"/>
    <s v="Rotterdam"/>
    <d v="2024-12-29T23:13:00"/>
    <x v="119"/>
    <x v="2"/>
    <s v="MAERSK"/>
    <s v="UETU6938199"/>
    <s v="LELYSTAD"/>
    <d v="2024-12-30T22:00:00"/>
    <d v="2024-12-31T09:41:00"/>
    <x v="1765"/>
    <d v="2024-12-31T10:54:00"/>
    <x v="0"/>
    <s v="NO"/>
    <n v="0"/>
    <n v="53"/>
    <x v="11"/>
    <d v="2024-12-31T09:41:00"/>
    <d v="1899-12-30T22:47:00"/>
    <n v="22.783333333209157"/>
    <x v="0"/>
    <x v="23"/>
    <n v="12"/>
    <s v="SI"/>
    <d v="1899-12-31T10:47:00"/>
    <n v="34.783333333209157"/>
    <d v="1899-12-30T00:00:00"/>
    <s v="SI"/>
    <n v="0"/>
    <d v="1899-12-31T11:41:00"/>
    <n v="35.683333333348855"/>
    <x v="0"/>
    <d v="1899-12-30T10:00:00"/>
    <s v="NO"/>
    <s v="UETU6938199"/>
    <s v="OM TRANSPORT"/>
    <n v="475"/>
    <e v="#N/A"/>
    <n v="50"/>
    <n v="0"/>
    <n v="2"/>
    <s v="WEEK"/>
    <s v="OM TRANSPORTWEEK"/>
    <n v="475"/>
    <n v="25"/>
    <n v="600"/>
    <n v="100"/>
  </r>
  <r>
    <s v="MILAN MAERSK"/>
    <s v="Rotterdam"/>
    <d v="2024-12-29T23:13:00"/>
    <x v="119"/>
    <x v="2"/>
    <s v="MAERSK"/>
    <s v="UETU7289941"/>
    <s v="LELYSTAD"/>
    <d v="2024-12-30T22:00:00"/>
    <d v="2024-12-31T13:13:00"/>
    <x v="1773"/>
    <d v="2024-12-31T14:10:00"/>
    <x v="0"/>
    <s v="NO"/>
    <n v="0"/>
    <n v="53"/>
    <x v="11"/>
    <d v="2024-12-31T13:13:00"/>
    <d v="1899-12-30T22:47:00"/>
    <n v="22.783333333209157"/>
    <x v="0"/>
    <x v="31"/>
    <n v="15"/>
    <s v="SI"/>
    <d v="1899-12-31T13:47:00"/>
    <n v="37.783333333209157"/>
    <d v="1899-12-30T00:13:00"/>
    <s v="SI"/>
    <n v="0.21666666667442769"/>
    <d v="1899-12-31T14:57:00"/>
    <n v="38.950000000011642"/>
    <x v="0"/>
    <d v="1899-12-30T13:00:00"/>
    <s v="NO"/>
    <s v="UETU7289941"/>
    <s v="OM TRANSPORT"/>
    <n v="475"/>
    <e v="#N/A"/>
    <n v="50"/>
    <n v="0"/>
    <n v="2"/>
    <s v="WEEK"/>
    <s v="OM TRANSPORTWEEK"/>
    <n v="475"/>
    <n v="25"/>
    <n v="6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1BB895-05B9-4D19-AD91-FBC1E89CF3A3}" name="AVG ATA TO UNLOADIN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U7:V20" firstHeaderRow="1" firstDataRow="1" firstDataCol="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303"/>
        <item m="1" x="2304"/>
        <item m="1" x="2264"/>
        <item m="1" x="2305"/>
        <item m="1" x="2274"/>
        <item m="1" x="2275"/>
        <item m="1" x="2276"/>
        <item m="1" x="2277"/>
        <item m="1" x="2278"/>
        <item m="1" x="2279"/>
        <item m="1" x="2280"/>
        <item m="1" x="2306"/>
        <item m="1" x="2281"/>
        <item m="1" x="2282"/>
        <item m="1" x="2283"/>
        <item m="1" x="2284"/>
        <item m="1" x="2307"/>
        <item m="1" x="2285"/>
        <item m="1" x="2286"/>
        <item m="1" x="2287"/>
        <item m="1" x="2288"/>
        <item m="1" x="2289"/>
        <item m="1" x="2290"/>
        <item m="1" x="2291"/>
        <item m="1" x="2292"/>
        <item m="1" x="2293"/>
        <item m="1" x="2294"/>
        <item m="1" x="2295"/>
        <item m="1" x="2265"/>
        <item m="1" x="2296"/>
        <item m="1" x="2266"/>
        <item m="1" x="2267"/>
        <item m="1" x="2268"/>
        <item m="1" x="2308"/>
        <item m="1" x="2297"/>
        <item m="1" x="2269"/>
        <item m="1" x="2309"/>
        <item m="1" x="2270"/>
        <item m="1" x="2298"/>
        <item m="1" x="2299"/>
        <item m="1" x="2300"/>
        <item m="1" x="2271"/>
        <item m="1" x="2272"/>
        <item m="1" x="2273"/>
        <item m="1" x="2301"/>
        <item m="1" x="2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Row"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7"/>
        <item x="63"/>
        <item x="77"/>
        <item x="26"/>
        <item x="41"/>
        <item x="27"/>
        <item x="122"/>
        <item x="57"/>
        <item m="1" x="195"/>
        <item x="47"/>
        <item x="45"/>
        <item x="58"/>
        <item x="85"/>
        <item x="40"/>
        <item x="70"/>
        <item x="11"/>
        <item x="43"/>
        <item x="33"/>
        <item x="51"/>
        <item x="162"/>
        <item x="46"/>
        <item x="112"/>
        <item x="48"/>
        <item x="124"/>
        <item x="95"/>
        <item x="69"/>
        <item m="1" x="200"/>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03"/>
        <item x="189"/>
        <item x="104"/>
        <item m="1" x="196"/>
        <item x="146"/>
        <item x="169"/>
        <item x="135"/>
        <item x="114"/>
        <item x="167"/>
        <item x="170"/>
        <item x="168"/>
        <item m="1" x="197"/>
        <item x="137"/>
        <item x="164"/>
        <item x="188"/>
        <item m="1" x="198"/>
        <item x="150"/>
        <item m="1" x="199"/>
        <item x="105"/>
        <item x="101"/>
        <item x="100"/>
        <item x="182"/>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dataField="1" numFmtId="2" showAll="0"/>
    <pivotField showAll="0">
      <items count="3">
        <item x="1"/>
        <item x="0"/>
        <item t="default"/>
      </items>
    </pivotField>
    <pivotField numFmtId="169" showAll="0"/>
    <pivotField showAll="0"/>
    <pivotField showAll="0"/>
    <pivotField showAll="0"/>
    <pivotField numFmtId="165" showAll="0"/>
    <pivotField showAll="0"/>
    <pivotField numFmtId="168" showAll="0"/>
    <pivotField numFmtId="168" showAll="0"/>
    <pivotField showAll="0"/>
    <pivotField showAll="0"/>
    <pivotField showAll="0"/>
    <pivotField numFmtId="171" showAll="0"/>
    <pivotField numFmtId="171" showAll="0"/>
    <pivotField numFmtId="17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6"/>
  </rowFields>
  <rowItems count="13">
    <i>
      <x/>
    </i>
    <i>
      <x v="1"/>
    </i>
    <i>
      <x v="2"/>
    </i>
    <i>
      <x v="3"/>
    </i>
    <i>
      <x v="4"/>
    </i>
    <i>
      <x v="5"/>
    </i>
    <i>
      <x v="6"/>
    </i>
    <i>
      <x v="7"/>
    </i>
    <i>
      <x v="8"/>
    </i>
    <i>
      <x v="9"/>
    </i>
    <i>
      <x v="10"/>
    </i>
    <i>
      <x v="11"/>
    </i>
    <i t="grand">
      <x/>
    </i>
  </rowItems>
  <colItems count="1">
    <i/>
  </colItems>
  <dataFields count="1">
    <dataField name="Average of ATA TO UNLOADING 2" fld="30" subtotal="average" baseField="15" baseItem="2" numFmtId="2"/>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70E9B1-7E0F-477E-BA10-506B9C8BDB29}" name="% delivered -48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9:B42" firstHeaderRow="1" firstDataRow="1" firstDataCol="1" rowPageCount="1" colPageCount="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dataField="1"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303"/>
        <item m="1" x="2304"/>
        <item m="1" x="2264"/>
        <item m="1" x="2305"/>
        <item m="1" x="2274"/>
        <item m="1" x="2275"/>
        <item m="1" x="2276"/>
        <item m="1" x="2277"/>
        <item m="1" x="2278"/>
        <item m="1" x="2279"/>
        <item m="1" x="2280"/>
        <item m="1" x="2306"/>
        <item m="1" x="2281"/>
        <item m="1" x="2282"/>
        <item m="1" x="2283"/>
        <item m="1" x="2284"/>
        <item m="1" x="2307"/>
        <item m="1" x="2285"/>
        <item m="1" x="2286"/>
        <item m="1" x="2287"/>
        <item m="1" x="2288"/>
        <item m="1" x="2289"/>
        <item m="1" x="2290"/>
        <item m="1" x="2291"/>
        <item m="1" x="2292"/>
        <item m="1" x="2293"/>
        <item m="1" x="2294"/>
        <item m="1" x="2295"/>
        <item m="1" x="2265"/>
        <item m="1" x="2296"/>
        <item m="1" x="2266"/>
        <item m="1" x="2267"/>
        <item m="1" x="2268"/>
        <item m="1" x="2308"/>
        <item m="1" x="2297"/>
        <item m="1" x="2269"/>
        <item m="1" x="2309"/>
        <item m="1" x="2270"/>
        <item m="1" x="2298"/>
        <item m="1" x="2299"/>
        <item m="1" x="2300"/>
        <item m="1" x="2271"/>
        <item m="1" x="2272"/>
        <item m="1" x="2273"/>
        <item m="1" x="2301"/>
        <item m="1" x="2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Page" multipleItemSelectionAllowed="1"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7"/>
        <item x="63"/>
        <item x="77"/>
        <item x="26"/>
        <item x="41"/>
        <item x="27"/>
        <item x="122"/>
        <item x="57"/>
        <item m="1" x="195"/>
        <item x="47"/>
        <item x="45"/>
        <item x="58"/>
        <item x="85"/>
        <item x="40"/>
        <item x="70"/>
        <item x="11"/>
        <item x="43"/>
        <item x="33"/>
        <item x="51"/>
        <item x="162"/>
        <item x="46"/>
        <item x="112"/>
        <item x="48"/>
        <item x="124"/>
        <item x="95"/>
        <item x="69"/>
        <item m="1" x="200"/>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03"/>
        <item x="189"/>
        <item x="104"/>
        <item m="1" x="196"/>
        <item x="146"/>
        <item x="169"/>
        <item x="135"/>
        <item x="114"/>
        <item x="167"/>
        <item x="170"/>
        <item x="168"/>
        <item m="1" x="197"/>
        <item x="137"/>
        <item x="164"/>
        <item x="188"/>
        <item m="1" x="198"/>
        <item x="150"/>
        <item m="1" x="199"/>
        <item x="105"/>
        <item x="101"/>
        <item x="100"/>
        <item x="182"/>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axis="axisRow" showAll="0">
      <items count="3">
        <item x="1"/>
        <item x="0"/>
        <item t="default"/>
      </items>
    </pivotField>
    <pivotField numFmtId="169" showAll="0"/>
    <pivotField showAll="0"/>
    <pivotField showAll="0"/>
    <pivotField showAll="0"/>
    <pivotField numFmtId="165" showAll="0"/>
    <pivotField showAll="0"/>
    <pivotField numFmtId="168" showAll="0"/>
    <pivotField numFmtId="168" showAll="0"/>
    <pivotField showAll="0"/>
    <pivotField showAll="0"/>
    <pivotField showAll="0"/>
    <pivotField numFmtId="171" showAll="0"/>
    <pivotField numFmtId="171" showAll="0"/>
    <pivotField numFmtId="17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31"/>
  </rowFields>
  <rowItems count="3">
    <i>
      <x/>
    </i>
    <i>
      <x v="1"/>
    </i>
    <i t="grand">
      <x/>
    </i>
  </rowItems>
  <colItems count="1">
    <i/>
  </colItems>
  <pageFields count="1">
    <pageField fld="16" hier="-1"/>
  </pageFields>
  <dataFields count="1">
    <dataField name="Count of CONTAINER" fld="6" subtotal="count" showDataAs="percentOfCol" baseField="0" baseItem="0" numFmtId="9"/>
  </dataFields>
  <formats count="1">
    <format dxfId="27">
      <pivotArea outline="0" collapsedLevelsAreSubtotals="1" fieldPosition="0"/>
    </format>
  </format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1" count="1" selected="0">
            <x v="0"/>
          </reference>
        </references>
      </pivotArea>
    </chartFormat>
    <chartFormat chart="4" format="6">
      <pivotArea type="data" outline="0" fieldPosition="0">
        <references count="2">
          <reference field="4294967294" count="1" selected="0">
            <x v="0"/>
          </reference>
          <reference field="3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EE2A17-09A4-49D6-BB6E-4F6C27EA96BC}" name="ETA TO AVAILABIL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I10:J23" firstHeaderRow="1" firstDataRow="1" firstDataCol="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Row" showAll="0">
      <items count="13">
        <item x="0"/>
        <item x="1"/>
        <item x="2"/>
        <item x="3"/>
        <item x="4"/>
        <item x="5"/>
        <item x="6"/>
        <item x="7"/>
        <item x="8"/>
        <item x="9"/>
        <item x="10"/>
        <item x="11"/>
        <item t="default"/>
      </items>
    </pivotField>
    <pivotField numFmtId="166" showAll="0"/>
    <pivotField numFmtId="167" showAll="0"/>
    <pivotField dataField="1"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3"/>
        <item x="77"/>
        <item x="26"/>
        <item x="41"/>
        <item x="27"/>
        <item x="122"/>
        <item x="57"/>
        <item m="1" x="195"/>
        <item x="47"/>
        <item x="45"/>
        <item x="58"/>
        <item x="85"/>
        <item x="40"/>
        <item x="70"/>
        <item x="11"/>
        <item x="43"/>
        <item x="33"/>
        <item x="51"/>
        <item x="162"/>
        <item x="46"/>
        <item x="112"/>
        <item x="48"/>
        <item x="124"/>
        <item x="95"/>
        <item x="69"/>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89"/>
        <item x="104"/>
        <item m="1" x="196"/>
        <item x="146"/>
        <item x="169"/>
        <item x="135"/>
        <item x="114"/>
        <item x="167"/>
        <item x="170"/>
        <item x="168"/>
        <item x="137"/>
        <item x="164"/>
        <item x="188"/>
        <item x="105"/>
        <item x="101"/>
        <item x="100"/>
        <item x="182"/>
        <item x="103"/>
        <item m="1" x="197"/>
        <item m="1" x="198"/>
        <item x="150"/>
        <item m="1" x="199"/>
        <item x="67"/>
        <item m="1" x="200"/>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showAll="0"/>
    <pivotField showAll="0"/>
    <pivotField numFmtId="168" showAll="0"/>
    <pivotField numFmtId="168" showAll="0"/>
    <pivotField showAll="0"/>
    <pivotField showAll="0"/>
    <pivotField showAll="0"/>
    <pivotField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3">
        <item sd="0" x="1"/>
        <item x="0"/>
        <item x="2"/>
      </items>
    </pivotField>
    <pivotField showAll="0" defaultSubtotal="0">
      <items count="368">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s>
    </pivotField>
    <pivotField showAll="0" defaultSubtotal="0">
      <items count="14">
        <item sd="0" x="0"/>
        <item sd="0" x="1"/>
        <item sd="0" x="2"/>
        <item sd="0" x="3"/>
        <item sd="0" x="4"/>
        <item sd="0" x="5"/>
        <item sd="0" x="6"/>
        <item sd="0" x="7"/>
        <item sd="0" x="8"/>
        <item sd="0" x="9"/>
        <item sd="0" x="10"/>
        <item sd="0" x="11"/>
        <item sd="0" x="12"/>
        <item sd="0" x="13"/>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16"/>
  </rowFields>
  <rowItems count="13">
    <i>
      <x/>
    </i>
    <i>
      <x v="1"/>
    </i>
    <i>
      <x v="2"/>
    </i>
    <i>
      <x v="3"/>
    </i>
    <i>
      <x v="4"/>
    </i>
    <i>
      <x v="5"/>
    </i>
    <i>
      <x v="6"/>
    </i>
    <i>
      <x v="7"/>
    </i>
    <i>
      <x v="8"/>
    </i>
    <i>
      <x v="9"/>
    </i>
    <i>
      <x v="10"/>
    </i>
    <i>
      <x v="11"/>
    </i>
    <i t="grand">
      <x/>
    </i>
  </rowItems>
  <colItems count="1">
    <i/>
  </colItems>
  <dataFields count="1">
    <dataField name="Average of ETA A OFRECIMIENTO 2" fld="19" subtotal="average" baseField="50" baseItem="1" numFmtId="2"/>
  </dataField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E7BB4E5-255B-4F0A-97F0-21F82F0A4CE5}" name="Waiting time cost av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R5:AS11" firstHeaderRow="1" firstDataRow="1" firstDataCol="1" rowPageCount="1" colPageCount="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axis="axisRow" showAll="0">
      <items count="12">
        <item x="4"/>
        <item m="1" x="7"/>
        <item x="0"/>
        <item m="1" x="6"/>
        <item x="1"/>
        <item m="1" x="8"/>
        <item x="3"/>
        <item x="2"/>
        <item m="1" x="9"/>
        <item m="1" x="5"/>
        <item m="1" x="10"/>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Page" multipleItemSelectionAllowed="1"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3"/>
        <item x="77"/>
        <item x="26"/>
        <item x="41"/>
        <item x="27"/>
        <item x="122"/>
        <item x="57"/>
        <item m="1" x="195"/>
        <item x="47"/>
        <item x="45"/>
        <item x="58"/>
        <item x="85"/>
        <item x="40"/>
        <item x="70"/>
        <item x="11"/>
        <item x="43"/>
        <item x="33"/>
        <item x="51"/>
        <item x="162"/>
        <item x="46"/>
        <item x="112"/>
        <item x="48"/>
        <item x="124"/>
        <item x="95"/>
        <item x="69"/>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89"/>
        <item x="104"/>
        <item m="1" x="196"/>
        <item x="146"/>
        <item x="169"/>
        <item x="135"/>
        <item x="114"/>
        <item x="167"/>
        <item x="170"/>
        <item x="168"/>
        <item x="137"/>
        <item x="164"/>
        <item x="188"/>
        <item x="105"/>
        <item x="101"/>
        <item x="100"/>
        <item x="182"/>
        <item x="103"/>
        <item m="1" x="197"/>
        <item m="1" x="198"/>
        <item x="150"/>
        <item m="1" x="199"/>
        <item x="67"/>
        <item m="1" x="200"/>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showAll="0"/>
    <pivotField showAll="0"/>
    <pivotField numFmtId="168" showAll="0"/>
    <pivotField numFmtId="168" showAll="0"/>
    <pivotField showAll="0"/>
    <pivotField showAll="0"/>
    <pivotField showAll="0"/>
    <pivotField numFmtId="171" showAll="0"/>
    <pivotField numFmtId="171" showAll="0"/>
    <pivotField numFmtId="171" showAll="0"/>
    <pivotField dataField="1"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4"/>
  </rowFields>
  <rowItems count="6">
    <i>
      <x/>
    </i>
    <i>
      <x v="2"/>
    </i>
    <i>
      <x v="4"/>
    </i>
    <i>
      <x v="6"/>
    </i>
    <i>
      <x v="7"/>
    </i>
    <i t="grand">
      <x/>
    </i>
  </rowItems>
  <colItems count="1">
    <i/>
  </colItems>
  <pageFields count="1">
    <pageField fld="16" hier="-1"/>
  </pageFields>
  <dataFields count="1">
    <dataField name="Sum of WAITING TIMES" fld="46" baseField="6" baseItem="343"/>
  </dataFields>
  <formats count="4">
    <format dxfId="31">
      <pivotArea outline="0" collapsedLevelsAreSubtotals="1" fieldPosition="0"/>
    </format>
    <format dxfId="30">
      <pivotArea outline="0" fieldPosition="0">
        <references count="1">
          <reference field="4294967294" count="1">
            <x v="0"/>
          </reference>
        </references>
      </pivotArea>
    </format>
    <format dxfId="29">
      <pivotArea collapsedLevelsAreSubtotals="1" fieldPosition="0">
        <references count="1">
          <reference field="4" count="0"/>
        </references>
      </pivotArea>
    </format>
    <format dxfId="28">
      <pivotArea grandRow="1"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0D13C6-5907-4850-92DB-885EF79B4F43}" name="AVG HAULER DEL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8:AG22" firstHeaderRow="1" firstDataRow="2" firstDataCol="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axis="axisCol" showAll="0">
      <items count="12">
        <item x="4"/>
        <item m="1" x="7"/>
        <item m="1" x="10"/>
        <item x="0"/>
        <item m="1" x="6"/>
        <item x="1"/>
        <item m="1" x="8"/>
        <item x="3"/>
        <item x="2"/>
        <item m="1" x="9"/>
        <item m="1" x="5"/>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303"/>
        <item m="1" x="2304"/>
        <item m="1" x="2264"/>
        <item m="1" x="2305"/>
        <item m="1" x="2274"/>
        <item m="1" x="2275"/>
        <item m="1" x="2276"/>
        <item m="1" x="2277"/>
        <item m="1" x="2278"/>
        <item m="1" x="2279"/>
        <item m="1" x="2280"/>
        <item m="1" x="2306"/>
        <item m="1" x="2281"/>
        <item m="1" x="2282"/>
        <item m="1" x="2283"/>
        <item m="1" x="2284"/>
        <item m="1" x="2307"/>
        <item m="1" x="2285"/>
        <item m="1" x="2286"/>
        <item m="1" x="2287"/>
        <item m="1" x="2288"/>
        <item m="1" x="2289"/>
        <item m="1" x="2290"/>
        <item m="1" x="2291"/>
        <item m="1" x="2292"/>
        <item m="1" x="2293"/>
        <item m="1" x="2294"/>
        <item m="1" x="2295"/>
        <item m="1" x="2265"/>
        <item m="1" x="2296"/>
        <item m="1" x="2266"/>
        <item m="1" x="2267"/>
        <item m="1" x="2268"/>
        <item m="1" x="2308"/>
        <item m="1" x="2297"/>
        <item m="1" x="2269"/>
        <item m="1" x="2309"/>
        <item m="1" x="2270"/>
        <item m="1" x="2298"/>
        <item m="1" x="2299"/>
        <item m="1" x="2300"/>
        <item m="1" x="2271"/>
        <item m="1" x="2272"/>
        <item m="1" x="2273"/>
        <item m="1" x="2301"/>
        <item m="1" x="2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Row"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7"/>
        <item x="63"/>
        <item x="77"/>
        <item x="26"/>
        <item x="41"/>
        <item x="27"/>
        <item x="122"/>
        <item x="57"/>
        <item m="1" x="195"/>
        <item x="47"/>
        <item x="45"/>
        <item x="58"/>
        <item x="85"/>
        <item x="40"/>
        <item x="70"/>
        <item x="11"/>
        <item x="43"/>
        <item x="33"/>
        <item x="51"/>
        <item x="162"/>
        <item x="46"/>
        <item x="112"/>
        <item x="48"/>
        <item x="124"/>
        <item x="95"/>
        <item x="69"/>
        <item m="1" x="200"/>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03"/>
        <item x="189"/>
        <item x="104"/>
        <item m="1" x="196"/>
        <item x="146"/>
        <item x="169"/>
        <item x="135"/>
        <item x="114"/>
        <item x="167"/>
        <item x="170"/>
        <item x="168"/>
        <item m="1" x="197"/>
        <item x="137"/>
        <item x="164"/>
        <item x="188"/>
        <item m="1" x="198"/>
        <item x="150"/>
        <item m="1" x="199"/>
        <item x="105"/>
        <item x="101"/>
        <item x="100"/>
        <item x="182"/>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dataField="1" numFmtId="2" showAll="0"/>
    <pivotField numFmtId="167" showAll="0"/>
    <pivotField numFmtId="2" showAll="0"/>
    <pivotField showAll="0">
      <items count="3">
        <item x="1"/>
        <item x="0"/>
        <item t="default"/>
      </items>
    </pivotField>
    <pivotField numFmtId="169" showAll="0"/>
    <pivotField showAll="0"/>
    <pivotField showAll="0"/>
    <pivotField showAll="0"/>
    <pivotField numFmtId="165" showAll="0"/>
    <pivotField showAll="0"/>
    <pivotField numFmtId="168" showAll="0"/>
    <pivotField numFmtId="168" showAll="0"/>
    <pivotField showAll="0"/>
    <pivotField showAll="0"/>
    <pivotField showAll="0"/>
    <pivotField numFmtId="171" showAll="0"/>
    <pivotField numFmtId="171" showAll="0"/>
    <pivotField numFmtId="17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6"/>
  </rowFields>
  <rowItems count="13">
    <i>
      <x/>
    </i>
    <i>
      <x v="1"/>
    </i>
    <i>
      <x v="2"/>
    </i>
    <i>
      <x v="3"/>
    </i>
    <i>
      <x v="4"/>
    </i>
    <i>
      <x v="5"/>
    </i>
    <i>
      <x v="6"/>
    </i>
    <i>
      <x v="7"/>
    </i>
    <i>
      <x v="8"/>
    </i>
    <i>
      <x v="9"/>
    </i>
    <i>
      <x v="10"/>
    </i>
    <i>
      <x v="11"/>
    </i>
    <i t="grand">
      <x/>
    </i>
  </rowItems>
  <colFields count="1">
    <field x="4"/>
  </colFields>
  <colItems count="6">
    <i>
      <x/>
    </i>
    <i>
      <x v="3"/>
    </i>
    <i>
      <x v="5"/>
    </i>
    <i>
      <x v="7"/>
    </i>
    <i>
      <x v="8"/>
    </i>
    <i t="grand">
      <x/>
    </i>
  </colItems>
  <dataFields count="1">
    <dataField name="Average of PUNTUALIDAD 3" fld="28" subtotal="average" baseField="4"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33D41A-194B-4615-8CF2-36B447AABD5D}" name="AVAILABILITY TO SL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O7:P20" firstHeaderRow="1" firstDataRow="1" firstDataCol="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Row"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3"/>
        <item x="77"/>
        <item x="26"/>
        <item x="41"/>
        <item x="27"/>
        <item x="122"/>
        <item x="57"/>
        <item m="1" x="195"/>
        <item x="47"/>
        <item x="45"/>
        <item x="58"/>
        <item x="85"/>
        <item x="40"/>
        <item x="70"/>
        <item x="11"/>
        <item x="43"/>
        <item x="33"/>
        <item x="51"/>
        <item x="162"/>
        <item x="46"/>
        <item x="112"/>
        <item x="48"/>
        <item x="124"/>
        <item x="95"/>
        <item x="69"/>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89"/>
        <item x="104"/>
        <item m="1" x="196"/>
        <item x="146"/>
        <item x="169"/>
        <item x="135"/>
        <item x="114"/>
        <item x="167"/>
        <item x="170"/>
        <item x="168"/>
        <item x="137"/>
        <item x="164"/>
        <item x="188"/>
        <item x="105"/>
        <item x="101"/>
        <item x="100"/>
        <item x="182"/>
        <item x="103"/>
        <item m="1" x="197"/>
        <item m="1" x="198"/>
        <item x="150"/>
        <item m="1" x="199"/>
        <item x="67"/>
        <item m="1" x="200"/>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dataField="1"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showAll="0"/>
    <pivotField showAll="0"/>
    <pivotField numFmtId="168" showAll="0"/>
    <pivotField numFmtId="168" showAll="0"/>
    <pivotField showAll="0"/>
    <pivotField showAll="0"/>
    <pivotField showAll="0"/>
    <pivotField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3">
        <item sd="0" x="1"/>
        <item x="0"/>
        <item x="2"/>
      </items>
    </pivotField>
    <pivotField showAll="0" defaultSubtotal="0"/>
    <pivotField showAll="0" defaultSubtotal="0">
      <items count="14">
        <item x="0"/>
        <item x="1"/>
        <item x="2"/>
        <item x="3"/>
        <item x="4"/>
        <item x="5"/>
        <item x="6"/>
        <item x="7"/>
        <item x="8"/>
        <item x="9"/>
        <item x="10"/>
        <item x="11"/>
        <item x="12"/>
        <item x="13"/>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s>
  <rowFields count="1">
    <field x="16"/>
  </rowFields>
  <rowItems count="13">
    <i>
      <x/>
    </i>
    <i>
      <x v="1"/>
    </i>
    <i>
      <x v="2"/>
    </i>
    <i>
      <x v="3"/>
    </i>
    <i>
      <x v="4"/>
    </i>
    <i>
      <x v="5"/>
    </i>
    <i>
      <x v="6"/>
    </i>
    <i>
      <x v="7"/>
    </i>
    <i>
      <x v="8"/>
    </i>
    <i>
      <x v="9"/>
    </i>
    <i>
      <x v="10"/>
    </i>
    <i>
      <x v="11"/>
    </i>
    <i t="grand">
      <x/>
    </i>
  </rowItems>
  <colItems count="1">
    <i/>
  </colItems>
  <dataFields count="1">
    <dataField name="Average of DEL. AVAILABLE A SLOT 2" fld="22" subtotal="average" baseField="0" baseItem="0" numFmtId="2"/>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F1C7E9E-CCD3-49BC-9098-093FA6E4106E}" name="Number of Containers" cacheId="0"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27">
  <location ref="A3:D17" firstHeaderRow="1" firstDataRow="2" firstDataCol="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dataField="1"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axis="axisCol" showAll="0">
      <items count="5">
        <item x="1"/>
        <item x="0"/>
        <item m="1" x="2"/>
        <item m="1" x="3"/>
        <item t="default"/>
      </items>
    </pivotField>
    <pivotField showAll="0"/>
    <pivotField showAll="0"/>
    <pivotField showAll="0"/>
    <pivotField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3"/>
        <item x="77"/>
        <item x="26"/>
        <item x="41"/>
        <item x="27"/>
        <item x="122"/>
        <item x="57"/>
        <item m="1" x="195"/>
        <item x="47"/>
        <item x="45"/>
        <item x="58"/>
        <item x="85"/>
        <item x="40"/>
        <item x="70"/>
        <item x="11"/>
        <item x="43"/>
        <item x="33"/>
        <item x="51"/>
        <item x="162"/>
        <item x="46"/>
        <item x="112"/>
        <item x="48"/>
        <item x="124"/>
        <item x="95"/>
        <item x="69"/>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89"/>
        <item x="104"/>
        <item m="1" x="196"/>
        <item x="146"/>
        <item x="169"/>
        <item x="135"/>
        <item x="114"/>
        <item x="167"/>
        <item x="170"/>
        <item x="168"/>
        <item x="137"/>
        <item x="164"/>
        <item x="188"/>
        <item x="105"/>
        <item x="101"/>
        <item x="100"/>
        <item x="182"/>
        <item x="103"/>
        <item m="1" x="197"/>
        <item m="1" x="198"/>
        <item x="150"/>
        <item m="1" x="199"/>
        <item x="67"/>
        <item m="1" x="200"/>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showAll="0"/>
    <pivotField showAll="0"/>
    <pivotField numFmtId="168" showAll="0"/>
    <pivotField numFmtId="168"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x="1"/>
        <item sd="0" x="2"/>
        <item sd="0" x="3"/>
        <item sd="0" x="4"/>
        <item x="0"/>
        <item x="5"/>
        <item t="default"/>
      </items>
    </pivotField>
    <pivotField showAll="0">
      <items count="4">
        <item sd="0" x="1"/>
        <item x="0"/>
        <item x="2"/>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Fields count="1">
    <field x="51"/>
  </rowFields>
  <rowItems count="13">
    <i>
      <x v="1"/>
    </i>
    <i>
      <x v="2"/>
    </i>
    <i>
      <x v="3"/>
    </i>
    <i>
      <x v="4"/>
    </i>
    <i>
      <x v="5"/>
    </i>
    <i>
      <x v="6"/>
    </i>
    <i>
      <x v="7"/>
    </i>
    <i>
      <x v="8"/>
    </i>
    <i>
      <x v="9"/>
    </i>
    <i>
      <x v="10"/>
    </i>
    <i>
      <x v="11"/>
    </i>
    <i>
      <x v="12"/>
    </i>
    <i t="grand">
      <x/>
    </i>
  </rowItems>
  <colFields count="1">
    <field x="12"/>
  </colFields>
  <colItems count="3">
    <i>
      <x/>
    </i>
    <i>
      <x v="1"/>
    </i>
    <i t="grand">
      <x/>
    </i>
  </colItems>
  <dataFields count="1">
    <dataField name="Count of CONTAINER" fld="6" subtotal="count" baseField="0" baseItem="0"/>
  </dataFields>
  <chartFormats count="9">
    <chartFormat chart="7" format="22" series="1">
      <pivotArea type="data" outline="0" fieldPosition="0">
        <references count="2">
          <reference field="4294967294" count="1" selected="0">
            <x v="0"/>
          </reference>
          <reference field="12" count="1" selected="0">
            <x v="0"/>
          </reference>
        </references>
      </pivotArea>
    </chartFormat>
    <chartFormat chart="7" format="23" series="1">
      <pivotArea type="data" outline="0" fieldPosition="0">
        <references count="2">
          <reference field="4294967294" count="1" selected="0">
            <x v="0"/>
          </reference>
          <reference field="12" count="1" selected="0">
            <x v="1"/>
          </reference>
        </references>
      </pivotArea>
    </chartFormat>
    <chartFormat chart="20" format="0" series="1">
      <pivotArea type="data" outline="0" fieldPosition="0">
        <references count="2">
          <reference field="4294967294" count="1" selected="0">
            <x v="0"/>
          </reference>
          <reference field="12" count="1" selected="0">
            <x v="0"/>
          </reference>
        </references>
      </pivotArea>
    </chartFormat>
    <chartFormat chart="20" format="1" series="1">
      <pivotArea type="data" outline="0" fieldPosition="0">
        <references count="2">
          <reference field="4294967294" count="1" selected="0">
            <x v="0"/>
          </reference>
          <reference field="12" count="1" selected="0">
            <x v="1"/>
          </reference>
        </references>
      </pivotArea>
    </chartFormat>
    <chartFormat chart="22" format="4" series="1">
      <pivotArea type="data" outline="0" fieldPosition="0">
        <references count="2">
          <reference field="4294967294" count="1" selected="0">
            <x v="0"/>
          </reference>
          <reference field="12" count="1" selected="0">
            <x v="0"/>
          </reference>
        </references>
      </pivotArea>
    </chartFormat>
    <chartFormat chart="22" format="5" series="1">
      <pivotArea type="data" outline="0" fieldPosition="0">
        <references count="2">
          <reference field="4294967294" count="1" selected="0">
            <x v="0"/>
          </reference>
          <reference field="12" count="1" selected="0">
            <x v="1"/>
          </reference>
        </references>
      </pivotArea>
    </chartFormat>
    <chartFormat chart="7" format="24" series="1">
      <pivotArea type="data" outline="0" fieldPosition="0">
        <references count="2">
          <reference field="4294967294" count="1" selected="0">
            <x v="0"/>
          </reference>
          <reference field="12" count="1" selected="0">
            <x v="2"/>
          </reference>
        </references>
      </pivotArea>
    </chartFormat>
    <chartFormat chart="7" format="25" series="1">
      <pivotArea type="data" outline="0" fieldPosition="0">
        <references count="2">
          <reference field="4294967294" count="1" selected="0">
            <x v="0"/>
          </reference>
          <reference field="12" count="1" selected="0">
            <x v="3"/>
          </reference>
        </references>
      </pivotArea>
    </chartFormat>
    <chartFormat chart="7"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F9313F-B8D4-439C-B946-2E726A3B26B1}" name="Transport Cost AVG"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O5:AP11" firstHeaderRow="1" firstDataRow="1" firstDataCol="1" rowPageCount="1" colPageCount="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axis="axisRow" showAll="0">
      <items count="12">
        <item x="4"/>
        <item m="1" x="7"/>
        <item x="0"/>
        <item m="1" x="6"/>
        <item x="1"/>
        <item m="1" x="8"/>
        <item x="3"/>
        <item x="2"/>
        <item m="1" x="9"/>
        <item m="1" x="5"/>
        <item m="1" x="10"/>
        <item t="default"/>
      </items>
    </pivotField>
    <pivotField showAll="0"/>
    <pivotField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Page" multipleItemSelectionAllowed="1"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3"/>
        <item x="77"/>
        <item x="26"/>
        <item x="41"/>
        <item x="27"/>
        <item x="122"/>
        <item x="57"/>
        <item m="1" x="195"/>
        <item x="47"/>
        <item x="45"/>
        <item x="58"/>
        <item x="85"/>
        <item x="40"/>
        <item x="70"/>
        <item x="11"/>
        <item x="43"/>
        <item x="33"/>
        <item x="51"/>
        <item x="162"/>
        <item x="46"/>
        <item x="112"/>
        <item x="48"/>
        <item x="124"/>
        <item x="95"/>
        <item x="69"/>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89"/>
        <item x="104"/>
        <item m="1" x="196"/>
        <item x="146"/>
        <item x="169"/>
        <item x="135"/>
        <item x="114"/>
        <item x="167"/>
        <item x="170"/>
        <item x="168"/>
        <item x="137"/>
        <item x="164"/>
        <item x="188"/>
        <item x="105"/>
        <item x="101"/>
        <item x="100"/>
        <item x="182"/>
        <item x="103"/>
        <item m="1" x="197"/>
        <item m="1" x="198"/>
        <item x="150"/>
        <item m="1" x="199"/>
        <item x="67"/>
        <item m="1" x="200"/>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showAll="0"/>
    <pivotField showAll="0"/>
    <pivotField numFmtId="168" showAll="0"/>
    <pivotField numFmtId="168" showAll="0"/>
    <pivotField showAll="0"/>
    <pivotField showAll="0"/>
    <pivotField showAll="0"/>
    <pivotField showAll="0"/>
    <pivotField showAll="0"/>
    <pivotField dataField="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4"/>
  </rowFields>
  <rowItems count="6">
    <i>
      <x/>
    </i>
    <i>
      <x v="2"/>
    </i>
    <i>
      <x v="4"/>
    </i>
    <i>
      <x v="6"/>
    </i>
    <i>
      <x v="7"/>
    </i>
    <i t="grand">
      <x/>
    </i>
  </rowItems>
  <colItems count="1">
    <i/>
  </colItems>
  <pageFields count="1">
    <pageField fld="16" hier="-1"/>
  </pageFields>
  <dataFields count="1">
    <dataField name="Average of TOTAL SELL" fld="45" subtotal="average" baseField="4" baseItem="0" numFmtId="170"/>
  </dataFields>
  <formats count="1">
    <format dxfId="32">
      <pivotArea outline="0" collapsedLevelsAreSubtotals="1" fieldPosition="0"/>
    </format>
  </formats>
  <chartFormats count="1">
    <chartFormat chart="2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095FD9D-1DBE-4A80-AC24-AE170C997EA8}" name="% of available -48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1:B34" firstHeaderRow="1" firstDataRow="1" firstDataCol="1" rowPageCount="1" colPageCount="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dataField="1"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303"/>
        <item m="1" x="2304"/>
        <item m="1" x="2264"/>
        <item m="1" x="2305"/>
        <item m="1" x="2274"/>
        <item m="1" x="2275"/>
        <item m="1" x="2276"/>
        <item m="1" x="2277"/>
        <item m="1" x="2278"/>
        <item m="1" x="2279"/>
        <item m="1" x="2280"/>
        <item m="1" x="2306"/>
        <item m="1" x="2281"/>
        <item m="1" x="2282"/>
        <item m="1" x="2283"/>
        <item m="1" x="2284"/>
        <item m="1" x="2307"/>
        <item m="1" x="2285"/>
        <item m="1" x="2286"/>
        <item m="1" x="2287"/>
        <item m="1" x="2288"/>
        <item m="1" x="2289"/>
        <item m="1" x="2290"/>
        <item m="1" x="2291"/>
        <item m="1" x="2292"/>
        <item m="1" x="2293"/>
        <item m="1" x="2294"/>
        <item m="1" x="2295"/>
        <item m="1" x="2265"/>
        <item m="1" x="2296"/>
        <item m="1" x="2266"/>
        <item m="1" x="2267"/>
        <item m="1" x="2268"/>
        <item m="1" x="2308"/>
        <item m="1" x="2297"/>
        <item m="1" x="2269"/>
        <item m="1" x="2309"/>
        <item m="1" x="2270"/>
        <item m="1" x="2298"/>
        <item m="1" x="2299"/>
        <item m="1" x="2300"/>
        <item m="1" x="2271"/>
        <item m="1" x="2272"/>
        <item m="1" x="2273"/>
        <item m="1" x="2301"/>
        <item m="1" x="2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showAll="0">
      <items count="5">
        <item x="1"/>
        <item m="1" x="2"/>
        <item x="0"/>
        <item m="1" x="3"/>
        <item t="default"/>
      </items>
    </pivotField>
    <pivotField showAll="0"/>
    <pivotField showAll="0"/>
    <pivotField showAll="0"/>
    <pivotField axis="axisPage" multipleItemSelectionAllowed="1" showAll="0">
      <items count="13">
        <item x="0"/>
        <item x="1"/>
        <item x="2"/>
        <item x="3"/>
        <item x="4"/>
        <item x="5"/>
        <item x="6"/>
        <item x="7"/>
        <item x="8"/>
        <item x="9"/>
        <item x="10"/>
        <item x="11"/>
        <item t="default"/>
      </items>
    </pivotField>
    <pivotField numFmtId="166" showAll="0"/>
    <pivotField numFmtId="167" showAll="0"/>
    <pivotField numFmtId="2" showAll="0"/>
    <pivotField axis="axisRow"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7"/>
        <item x="63"/>
        <item x="77"/>
        <item x="26"/>
        <item x="41"/>
        <item x="27"/>
        <item x="122"/>
        <item x="57"/>
        <item m="1" x="195"/>
        <item x="47"/>
        <item x="45"/>
        <item x="58"/>
        <item x="85"/>
        <item x="40"/>
        <item x="70"/>
        <item x="11"/>
        <item x="43"/>
        <item x="33"/>
        <item x="51"/>
        <item x="162"/>
        <item x="46"/>
        <item x="112"/>
        <item x="48"/>
        <item x="124"/>
        <item x="95"/>
        <item x="69"/>
        <item m="1" x="200"/>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03"/>
        <item x="189"/>
        <item x="104"/>
        <item m="1" x="196"/>
        <item x="146"/>
        <item x="169"/>
        <item x="135"/>
        <item x="114"/>
        <item x="167"/>
        <item x="170"/>
        <item x="168"/>
        <item m="1" x="197"/>
        <item x="137"/>
        <item x="164"/>
        <item x="188"/>
        <item m="1" x="198"/>
        <item x="150"/>
        <item m="1" x="199"/>
        <item x="105"/>
        <item x="101"/>
        <item x="100"/>
        <item x="182"/>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numFmtId="165" showAll="0"/>
    <pivotField showAll="0"/>
    <pivotField numFmtId="168" showAll="0"/>
    <pivotField numFmtId="168" showAll="0"/>
    <pivotField showAll="0"/>
    <pivotField showAll="0"/>
    <pivotField showAll="0"/>
    <pivotField numFmtId="171" showAll="0"/>
    <pivotField numFmtId="171" showAll="0"/>
    <pivotField numFmtId="17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20"/>
  </rowFields>
  <rowItems count="3">
    <i>
      <x/>
    </i>
    <i>
      <x v="1"/>
    </i>
    <i t="grand">
      <x/>
    </i>
  </rowItems>
  <colItems count="1">
    <i/>
  </colItems>
  <pageFields count="1">
    <pageField fld="16" hier="-1"/>
  </pageFields>
  <dataFields count="1">
    <dataField name="Count of CONTAINER" fld="6" subtotal="count" showDataAs="percentOfCol" baseField="0" baseItem="0" numFmtId="9"/>
  </dataFields>
  <formats count="1">
    <format dxfId="33">
      <pivotArea outline="0" collapsedLevelsAreSubtotals="1" fieldPosition="0"/>
    </format>
  </format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0"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0" count="1" selected="0">
            <x v="0"/>
          </reference>
        </references>
      </pivotArea>
    </chartFormat>
    <chartFormat chart="2" format="4">
      <pivotArea type="data" outline="0" fieldPosition="0">
        <references count="2">
          <reference field="4294967294" count="1" selected="0">
            <x v="0"/>
          </reference>
          <reference field="20" count="1" selected="0">
            <x v="1"/>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0" count="1" selected="0">
            <x v="0"/>
          </reference>
        </references>
      </pivotArea>
    </chartFormat>
    <chartFormat chart="4" format="7">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1606DA0-25BF-4EEE-92B1-EA9EF76D9A88}" name="% transport mo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3:B26" firstHeaderRow="1" firstDataRow="1" firstDataCol="1" rowPageCount="1" colPageCount="1"/>
  <pivotFields count="54">
    <pivotField showAll="0"/>
    <pivotField showAll="0"/>
    <pivotField numFmtId="166" showAll="0"/>
    <pivotField numFmtId="166" showAll="0">
      <items count="149">
        <item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 showAll="0">
      <items count="12">
        <item x="4"/>
        <item m="1" x="7"/>
        <item m="1" x="10"/>
        <item x="0"/>
        <item m="1" x="6"/>
        <item x="1"/>
        <item m="1" x="8"/>
        <item x="3"/>
        <item x="2"/>
        <item m="1" x="9"/>
        <item m="1" x="5"/>
        <item t="default"/>
      </items>
    </pivotField>
    <pivotField showAll="0"/>
    <pivotField dataField="1" showAll="0"/>
    <pivotField showAll="0"/>
    <pivotField numFmtId="166" showAll="0"/>
    <pivotField numFmtId="166" showAll="0"/>
    <pivotField numFmtId="166" showAll="0">
      <items count="2311">
        <item m="1" x="1774"/>
        <item m="1" x="1775"/>
        <item m="1" x="1776"/>
        <item m="1" x="1777"/>
        <item m="1" x="1778"/>
        <item m="1" x="1779"/>
        <item m="1" x="1780"/>
        <item m="1" x="1781"/>
        <item m="1" x="1782"/>
        <item m="1" x="1783"/>
        <item m="1" x="1784"/>
        <item m="1" x="1785"/>
        <item m="1" x="1789"/>
        <item m="1" x="1786"/>
        <item m="1" x="1787"/>
        <item m="1" x="1788"/>
        <item m="1" x="1790"/>
        <item m="1" x="1791"/>
        <item m="1" x="1792"/>
        <item m="1" x="1793"/>
        <item m="1" x="1795"/>
        <item m="1" x="1794"/>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28"/>
        <item m="1" x="1817"/>
        <item m="1" x="1818"/>
        <item m="1" x="1819"/>
        <item m="1" x="1820"/>
        <item m="1" x="1821"/>
        <item m="1" x="1822"/>
        <item m="1" x="1823"/>
        <item m="1" x="1824"/>
        <item m="1" x="1825"/>
        <item m="1" x="1826"/>
        <item m="1" x="1827"/>
        <item m="1" x="1829"/>
        <item m="1" x="1830"/>
        <item m="1" x="1831"/>
        <item m="1" x="1832"/>
        <item m="1" x="1833"/>
        <item m="1" x="1834"/>
        <item m="1" x="1835"/>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36"/>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7"/>
        <item m="1" x="1968"/>
        <item m="1" x="1969"/>
        <item m="1" x="1970"/>
        <item m="1" x="1971"/>
        <item m="1" x="1962"/>
        <item m="1" x="1972"/>
        <item m="1" x="1973"/>
        <item m="1" x="1974"/>
        <item m="1" x="1975"/>
        <item m="1" x="1963"/>
        <item m="1" x="1976"/>
        <item m="1" x="1977"/>
        <item m="1" x="1978"/>
        <item m="1" x="1979"/>
        <item m="1" x="1964"/>
        <item m="1" x="1980"/>
        <item m="1" x="1965"/>
        <item m="1" x="1966"/>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2"/>
        <item m="1" x="2093"/>
        <item m="1" x="2094"/>
        <item m="1" x="2095"/>
        <item m="1" x="2090"/>
        <item m="1" x="2096"/>
        <item m="1" x="2091"/>
        <item m="1" x="2097"/>
        <item m="1" x="2098"/>
        <item m="1" x="2099"/>
        <item m="1" x="2100"/>
        <item m="1" x="2101"/>
        <item m="1" x="2102"/>
        <item m="1" x="2103"/>
        <item m="1" x="2104"/>
        <item m="1" x="2105"/>
        <item m="1" x="2106"/>
        <item m="1" x="2107"/>
        <item m="1" x="2108"/>
        <item m="1" x="2109"/>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10"/>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213"/>
        <item m="1" x="2214"/>
        <item m="1" x="2194"/>
        <item m="1" x="2195"/>
        <item m="1" x="2196"/>
        <item m="1" x="2197"/>
        <item m="1" x="2198"/>
        <item m="1" x="2199"/>
        <item m="1" x="2200"/>
        <item m="1" x="2201"/>
        <item m="1" x="2202"/>
        <item m="1" x="2203"/>
        <item m="1" x="2204"/>
        <item m="1" x="2205"/>
        <item m="1" x="2206"/>
        <item m="1" x="2207"/>
        <item m="1" x="2208"/>
        <item m="1" x="2209"/>
        <item m="1" x="2210"/>
        <item m="1" x="2211"/>
        <item m="1" x="2212"/>
        <item m="1" x="2215"/>
        <item m="1" x="2216"/>
        <item m="1" x="2217"/>
        <item m="1" x="2218"/>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19"/>
        <item m="1" x="2220"/>
        <item m="1" x="2251"/>
        <item m="1" x="2252"/>
        <item m="1" x="2253"/>
        <item m="1" x="2254"/>
        <item m="1" x="2255"/>
        <item m="1" x="2256"/>
        <item m="1" x="2257"/>
        <item m="1" x="2258"/>
        <item m="1" x="2259"/>
        <item m="1" x="2260"/>
        <item m="1" x="2261"/>
        <item m="1" x="2262"/>
        <item m="1" x="2263"/>
        <item m="1" x="2303"/>
        <item m="1" x="2304"/>
        <item m="1" x="2264"/>
        <item m="1" x="2305"/>
        <item m="1" x="2274"/>
        <item m="1" x="2275"/>
        <item m="1" x="2276"/>
        <item m="1" x="2277"/>
        <item m="1" x="2278"/>
        <item m="1" x="2279"/>
        <item m="1" x="2280"/>
        <item m="1" x="2306"/>
        <item m="1" x="2281"/>
        <item m="1" x="2282"/>
        <item m="1" x="2283"/>
        <item m="1" x="2284"/>
        <item m="1" x="2307"/>
        <item m="1" x="2285"/>
        <item m="1" x="2286"/>
        <item m="1" x="2287"/>
        <item m="1" x="2288"/>
        <item m="1" x="2289"/>
        <item m="1" x="2290"/>
        <item m="1" x="2291"/>
        <item m="1" x="2292"/>
        <item m="1" x="2293"/>
        <item m="1" x="2294"/>
        <item m="1" x="2295"/>
        <item m="1" x="2265"/>
        <item m="1" x="2296"/>
        <item m="1" x="2266"/>
        <item m="1" x="2267"/>
        <item m="1" x="2268"/>
        <item m="1" x="2308"/>
        <item m="1" x="2297"/>
        <item m="1" x="2269"/>
        <item m="1" x="2309"/>
        <item m="1" x="2270"/>
        <item m="1" x="2298"/>
        <item m="1" x="2299"/>
        <item m="1" x="2300"/>
        <item m="1" x="2271"/>
        <item m="1" x="2272"/>
        <item m="1" x="2273"/>
        <item m="1" x="2301"/>
        <item m="1" x="23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t="default"/>
      </items>
    </pivotField>
    <pivotField numFmtId="166" showAll="0"/>
    <pivotField axis="axisRow" showAll="0">
      <items count="5">
        <item x="1"/>
        <item m="1" x="2"/>
        <item x="0"/>
        <item m="1" x="3"/>
        <item t="default"/>
      </items>
    </pivotField>
    <pivotField showAll="0"/>
    <pivotField showAll="0"/>
    <pivotField showAll="0"/>
    <pivotField axis="axisPage" multipleItemSelectionAllowed="1" showAll="0">
      <items count="13">
        <item x="0"/>
        <item x="1"/>
        <item x="2"/>
        <item x="3"/>
        <item x="4"/>
        <item x="5"/>
        <item x="6"/>
        <item x="7"/>
        <item x="8"/>
        <item x="9"/>
        <item x="10"/>
        <item x="11"/>
        <item t="default"/>
      </items>
    </pivotField>
    <pivotField numFmtId="166" showAll="0"/>
    <pivotField numFmtId="167" showAll="0"/>
    <pivotField numFmtId="2" showAll="0"/>
    <pivotField showAll="0">
      <items count="3">
        <item x="1"/>
        <item x="0"/>
        <item t="default"/>
      </items>
    </pivotField>
    <pivotField numFmtId="167" showAll="0">
      <items count="202">
        <item x="1"/>
        <item x="18"/>
        <item x="7"/>
        <item x="3"/>
        <item x="6"/>
        <item x="62"/>
        <item x="2"/>
        <item x="5"/>
        <item x="22"/>
        <item x="53"/>
        <item x="8"/>
        <item x="72"/>
        <item x="15"/>
        <item x="0"/>
        <item x="29"/>
        <item x="35"/>
        <item m="1" x="194"/>
        <item x="19"/>
        <item x="87"/>
        <item x="36"/>
        <item x="83"/>
        <item x="17"/>
        <item x="38"/>
        <item x="23"/>
        <item x="66"/>
        <item x="13"/>
        <item x="64"/>
        <item m="1" x="193"/>
        <item x="14"/>
        <item x="65"/>
        <item x="31"/>
        <item x="16"/>
        <item x="24"/>
        <item x="4"/>
        <item x="78"/>
        <item x="12"/>
        <item x="9"/>
        <item x="52"/>
        <item x="39"/>
        <item x="30"/>
        <item x="76"/>
        <item x="28"/>
        <item x="92"/>
        <item x="21"/>
        <item x="44"/>
        <item x="20"/>
        <item x="67"/>
        <item x="63"/>
        <item x="77"/>
        <item x="26"/>
        <item x="41"/>
        <item x="27"/>
        <item x="122"/>
        <item x="57"/>
        <item m="1" x="195"/>
        <item x="47"/>
        <item x="45"/>
        <item x="58"/>
        <item x="85"/>
        <item x="40"/>
        <item x="70"/>
        <item x="11"/>
        <item x="43"/>
        <item x="33"/>
        <item x="51"/>
        <item x="162"/>
        <item x="46"/>
        <item x="112"/>
        <item x="48"/>
        <item x="124"/>
        <item x="95"/>
        <item x="69"/>
        <item m="1" x="200"/>
        <item x="25"/>
        <item x="115"/>
        <item x="96"/>
        <item x="37"/>
        <item x="50"/>
        <item x="190"/>
        <item x="32"/>
        <item x="80"/>
        <item m="1" x="192"/>
        <item x="34"/>
        <item x="81"/>
        <item x="120"/>
        <item x="109"/>
        <item x="106"/>
        <item x="88"/>
        <item x="82"/>
        <item x="140"/>
        <item x="130"/>
        <item x="107"/>
        <item x="84"/>
        <item x="49"/>
        <item x="56"/>
        <item x="154"/>
        <item x="133"/>
        <item x="54"/>
        <item x="165"/>
        <item x="60"/>
        <item x="116"/>
        <item x="163"/>
        <item x="55"/>
        <item x="99"/>
        <item x="103"/>
        <item x="189"/>
        <item x="104"/>
        <item m="1" x="196"/>
        <item x="146"/>
        <item x="169"/>
        <item x="135"/>
        <item x="114"/>
        <item x="167"/>
        <item x="170"/>
        <item x="168"/>
        <item m="1" x="197"/>
        <item x="137"/>
        <item x="164"/>
        <item x="188"/>
        <item m="1" x="198"/>
        <item x="150"/>
        <item m="1" x="199"/>
        <item x="105"/>
        <item x="101"/>
        <item x="100"/>
        <item x="182"/>
        <item x="10"/>
        <item x="42"/>
        <item x="59"/>
        <item x="61"/>
        <item x="68"/>
        <item x="71"/>
        <item x="73"/>
        <item x="74"/>
        <item x="75"/>
        <item x="79"/>
        <item x="86"/>
        <item x="89"/>
        <item x="90"/>
        <item x="91"/>
        <item x="93"/>
        <item x="94"/>
        <item x="97"/>
        <item x="98"/>
        <item x="102"/>
        <item x="108"/>
        <item x="110"/>
        <item x="111"/>
        <item x="113"/>
        <item x="117"/>
        <item x="118"/>
        <item x="119"/>
        <item x="121"/>
        <item x="123"/>
        <item x="125"/>
        <item x="126"/>
        <item x="127"/>
        <item x="128"/>
        <item x="129"/>
        <item x="131"/>
        <item x="132"/>
        <item x="134"/>
        <item x="136"/>
        <item x="138"/>
        <item x="139"/>
        <item x="141"/>
        <item x="142"/>
        <item x="143"/>
        <item x="144"/>
        <item x="145"/>
        <item x="147"/>
        <item x="148"/>
        <item x="149"/>
        <item x="151"/>
        <item x="152"/>
        <item x="153"/>
        <item x="155"/>
        <item x="156"/>
        <item x="157"/>
        <item x="158"/>
        <item x="159"/>
        <item x="160"/>
        <item x="161"/>
        <item x="166"/>
        <item x="171"/>
        <item x="172"/>
        <item x="173"/>
        <item x="174"/>
        <item x="175"/>
        <item x="176"/>
        <item x="177"/>
        <item x="178"/>
        <item x="179"/>
        <item x="180"/>
        <item x="181"/>
        <item x="183"/>
        <item x="184"/>
        <item x="185"/>
        <item x="186"/>
        <item x="187"/>
        <item x="191"/>
        <item t="default"/>
      </items>
    </pivotField>
    <pivotField numFmtId="2" showAll="0"/>
    <pivotField showAll="0"/>
    <pivotField numFmtId="167" showAll="0"/>
    <pivotField numFmtId="2" showAll="0"/>
    <pivotField numFmtId="167" showAll="0"/>
    <pivotField showAll="0"/>
    <pivotField numFmtId="2" showAll="0"/>
    <pivotField numFmtId="167" showAll="0"/>
    <pivotField numFmtId="2" showAll="0"/>
    <pivotField showAll="0">
      <items count="3">
        <item x="1"/>
        <item x="0"/>
        <item t="default"/>
      </items>
    </pivotField>
    <pivotField numFmtId="169" showAll="0"/>
    <pivotField showAll="0"/>
    <pivotField showAll="0"/>
    <pivotField showAll="0"/>
    <pivotField numFmtId="165" showAll="0"/>
    <pivotField showAll="0"/>
    <pivotField numFmtId="168" showAll="0"/>
    <pivotField numFmtId="168" showAll="0"/>
    <pivotField showAll="0"/>
    <pivotField showAll="0"/>
    <pivotField showAll="0"/>
    <pivotField numFmtId="171" showAll="0"/>
    <pivotField numFmtId="171" showAll="0"/>
    <pivotField numFmtId="171" showAll="0"/>
    <pivotField showAll="0"/>
    <pivotField showAll="0" defaultSubtotal="0"/>
    <pivotField showAll="0" defaultSubtotal="0"/>
    <pivotField showAll="0" defaultSubtotal="0">
      <items count="3">
        <item x="1"/>
        <item x="0"/>
        <item x="2"/>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s>
  <rowFields count="1">
    <field x="12"/>
  </rowFields>
  <rowItems count="3">
    <i>
      <x/>
    </i>
    <i>
      <x v="2"/>
    </i>
    <i t="grand">
      <x/>
    </i>
  </rowItems>
  <colItems count="1">
    <i/>
  </colItems>
  <pageFields count="1">
    <pageField fld="16" hier="-1"/>
  </pageFields>
  <dataFields count="1">
    <dataField name="Count of CONTAINER" fld="6" subtotal="count" showDataAs="percentOfCol" baseField="12" baseItem="0" numFmtId="9"/>
  </dataFields>
  <formats count="1">
    <format dxfId="34">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2" count="1" selected="0">
            <x v="0"/>
          </reference>
        </references>
      </pivotArea>
    </chartFormat>
    <chartFormat chart="4" format="6">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ILITY___48H" xr10:uid="{2ED7A5B6-120D-48EB-9C31-439EB8F2DCED}" sourceName="AVAILABILITY  -48H">
  <pivotTables>
    <pivotTable tabId="15" name="Number of Containers"/>
    <pivotTable tabId="15" name="AVAILABILITY TO SLOT"/>
    <pivotTable tabId="15" name="ETA TO AVAILABILITY"/>
    <pivotTable tabId="15" name="Transport Cost AVG"/>
    <pivotTable tabId="15" name="Waiting time cost avg"/>
    <pivotTable tabId="15" name="% transport mode"/>
    <pivotTable tabId="15" name="% of available -48h"/>
    <pivotTable tabId="15" name="% delivered -48h"/>
    <pivotTable tabId="15" name="AVG ATA TO UNLOADING"/>
    <pivotTable tabId="15" name="AVG HAULER DELAY"/>
  </pivotTables>
  <data>
    <tabular pivotCacheId="355593818">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PORT_MODE" xr10:uid="{AC263D40-A7BB-45D3-836A-71CD44A6544B}" sourceName="TRANSPORT MODE">
  <pivotTables>
    <pivotTable tabId="15" name="Number of Containers"/>
    <pivotTable tabId="15" name="AVAILABILITY TO SLOT"/>
    <pivotTable tabId="15" name="ETA TO AVAILABILITY"/>
    <pivotTable tabId="15" name="Transport Cost AVG"/>
    <pivotTable tabId="15" name="Waiting time cost avg"/>
    <pivotTable tabId="15" name="% of available -48h"/>
    <pivotTable tabId="15" name="% transport mode"/>
    <pivotTable tabId="15" name="% delivered -48h"/>
    <pivotTable tabId="15" name="AVG ATA TO UNLOADING"/>
    <pivotTable tabId="15" name="AVG HAULER DELAY"/>
  </pivotTables>
  <data>
    <tabular pivotCacheId="355593818">
      <items count="4">
        <i x="1" s="1"/>
        <i x="0" s="1"/>
        <i x="2" s="1" nd="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ED_IN__48H" xr10:uid="{0C69C5D4-8D0E-4B1C-A26B-02B8BEBAA20C}" sourceName="DELIVERED IN -48H">
  <pivotTables>
    <pivotTable tabId="15" name="Number of Containers"/>
    <pivotTable tabId="15" name="AVAILABILITY TO SLOT"/>
    <pivotTable tabId="15" name="ETA TO AVAILABILITY"/>
    <pivotTable tabId="15" name="Transport Cost AVG"/>
    <pivotTable tabId="15" name="Waiting time cost avg"/>
    <pivotTable tabId="15" name="% of available -48h"/>
    <pivotTable tabId="15" name="% transport mode"/>
    <pivotTable tabId="15" name="% delivered -48h"/>
    <pivotTable tabId="15" name="AVG ATA TO UNLOADING"/>
    <pivotTable tabId="15" name="AVG HAULER DELAY"/>
  </pivotTables>
  <data>
    <tabular pivotCacheId="35559381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2D07540-0C3D-4FC4-9B1C-8B53756CC9ED}" sourceName="MONTH">
  <pivotTables>
    <pivotTable tabId="15" name="Number of Containers"/>
    <pivotTable tabId="15" name="AVAILABILITY TO SLOT"/>
    <pivotTable tabId="15" name="ETA TO AVAILABILITY"/>
    <pivotTable tabId="15" name="Transport Cost AVG"/>
    <pivotTable tabId="15" name="Waiting time cost avg"/>
    <pivotTable tabId="15" name="% of available -48h"/>
    <pivotTable tabId="15" name="% transport mode"/>
    <pivotTable tabId="15" name="% delivered -48h"/>
    <pivotTable tabId="15" name="AVG ATA TO UNLOADING"/>
    <pivotTable tabId="15" name="AVG HAULER DELAY"/>
  </pivotTables>
  <data>
    <tabular pivotCacheId="355593818">
      <items count="12">
        <i x="0" s="1"/>
        <i x="1" s="1"/>
        <i x="2" s="1"/>
        <i x="3" s="1"/>
        <i x="4" s="1"/>
        <i x="5" s="1"/>
        <i x="6" s="1"/>
        <i x="7" s="1"/>
        <i x="8" s="1"/>
        <i x="9" s="1"/>
        <i x="10" s="1"/>
        <i x="1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ULER" xr10:uid="{2C86236E-3EF8-4BDD-9452-876683975E79}" sourceName="HAULER">
  <pivotTables>
    <pivotTable tabId="15" name="AVG HAULER DELAY"/>
    <pivotTable tabId="15" name="% delivered -48h"/>
    <pivotTable tabId="15" name="% of available -48h"/>
    <pivotTable tabId="15" name="% transport mode"/>
    <pivotTable tabId="15" name="AVAILABILITY TO SLOT"/>
    <pivotTable tabId="15" name="AVG ATA TO UNLOADING"/>
    <pivotTable tabId="15" name="ETA TO AVAILABILITY"/>
    <pivotTable tabId="15" name="Number of Containers"/>
    <pivotTable tabId="15" name="Transport Cost AVG"/>
    <pivotTable tabId="15" name="Waiting time cost avg"/>
  </pivotTables>
  <data>
    <tabular pivotCacheId="355593818" showMissing="0" crossFilter="none">
      <items count="11">
        <i x="4" s="1"/>
        <i x="0" s="1"/>
        <i x="1" s="1"/>
        <i x="3" s="1"/>
        <i x="2" s="1"/>
        <i x="7" s="1"/>
        <i x="10" s="1"/>
        <i x="6" s="1"/>
        <i x="8" s="1"/>
        <i x="9"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VAILABILITY  -48H" xr10:uid="{23AA4D2A-9F2B-43E9-A042-8DBF826462C5}" cache="Slicer_AVAILABILITY___48H" caption="AVAILABILITY  -48H" rowHeight="225425"/>
  <slicer name="TRANSPORT MODE" xr10:uid="{0A5CBEC3-DEC6-4A06-BB31-F38AC28E70DE}" cache="Slicer_TRANSPORT_MODE" caption="TRANSPORT MODE" rowHeight="225425"/>
  <slicer name="DELIVERED IN -48H" xr10:uid="{270D3F57-2354-4AD2-9BE4-D8F1DE184B3B}" cache="Slicer_DELIVERED_IN__48H" caption="DELIVERED IN -48H" rowHeight="225425"/>
  <slicer name="MONTH" xr10:uid="{D15DE3EC-6758-4D13-8CEC-0F4B4C8FED35}" cache="Slicer_MONTH" caption="MONTH" rowHeight="225425"/>
  <slicer name="HAULER" xr10:uid="{C3EBED6D-FED2-4187-B6D4-41E10D66D655}" cache="Slicer_HAULER" caption="HAUL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04287F-2692-4C63-A623-C364BBAFC64D}" name="Table2" displayName="Table2" ref="A1:AU2627" totalsRowShown="0" tableBorderDxfId="82">
  <autoFilter ref="A1:AU2627" xr:uid="{00000000-0001-0000-0000-000000000000}"/>
  <tableColumns count="47">
    <tableColumn id="1" xr3:uid="{F20F5DEC-9335-4275-B5C6-FA9B61C8135D}" name="VESSEL" dataDxfId="81"/>
    <tableColumn id="2" xr3:uid="{4209CEE9-E454-4941-B284-25817C622449}" name="PORT" dataDxfId="80"/>
    <tableColumn id="3" xr3:uid="{BB5DF9DA-B335-4C94-827E-8539FA388C4D}" name="ATA" dataDxfId="79"/>
    <tableColumn id="4" xr3:uid="{8CA1682C-A373-435A-8E67-A1D290F27C67}" name="ETA" dataDxfId="78"/>
    <tableColumn id="5" xr3:uid="{DABEFB0F-2F5F-400D-B7F8-E30593122E8A}" name="HAULER" dataDxfId="77"/>
    <tableColumn id="6" xr3:uid="{A685F3BB-0934-4CB9-B4D5-FE2ED35A77FF}" name="CARRIER" dataDxfId="76"/>
    <tableColumn id="7" xr3:uid="{87623DC6-B440-45FE-B1AA-C519971FA16F}" name="CONTAINER" dataDxfId="75"/>
    <tableColumn id="8" xr3:uid="{96F82F37-872A-4FC1-ADC1-4C0B8EA25147}" name="WAREHOUSE" dataDxfId="74"/>
    <tableColumn id="9" xr3:uid="{2E2AD7F5-665D-40F6-AF7E-B5C3DADCEF75}" name="DELIVERY AVAILABLE SINCE" dataDxfId="73"/>
    <tableColumn id="10" xr3:uid="{ADA8D34A-40A0-4BFC-9722-3BF3B267C353}" name="TRUCK SHOW UP" dataDxfId="72"/>
    <tableColumn id="11" xr3:uid="{8E353229-E22F-4259-B21C-DF957133327E}" name="TIMESLOT" dataDxfId="71"/>
    <tableColumn id="12" xr3:uid="{AC04EFB0-8E49-4D92-B89F-FBDBDBA804E9}" name="DC start date" dataDxfId="70"/>
    <tableColumn id="13" xr3:uid="{DCE533F8-FE09-4B37-8E7D-60AF6C712158}" name="TRANSPORT MODE" dataDxfId="69"/>
    <tableColumn id="14" xr3:uid="{6B8C8DDE-56D3-4289-8581-1F3481D28670}" name="CLEANING" dataDxfId="68"/>
    <tableColumn id="15" xr3:uid="{A6350DA9-487C-41E7-9BF7-BA4EE5D1169A}" name="EXTRA STOP" dataDxfId="67"/>
    <tableColumn id="16" xr3:uid="{DAFCF769-9EE3-4923-905E-33B5541692E5}" name="WEEK" dataDxfId="66">
      <calculatedColumnFormula>IF(K2="","",WEEKNUM(R2,2))</calculatedColumnFormula>
    </tableColumn>
    <tableColumn id="17" xr3:uid="{F4172E5F-37E9-4B7A-9A2A-F6E5D0E15DE6}" name="MONTH" dataDxfId="65">
      <calculatedColumnFormula>IF(K2="","",MONTH(R2))</calculatedColumnFormula>
    </tableColumn>
    <tableColumn id="18" xr3:uid="{A1EED98B-9FC1-4124-8494-EB9EA56E0474}" name="HORA DE LLEGADA CONT" dataDxfId="64">
      <calculatedColumnFormula>IF(ISBLANK(J2),IF(ISBLANK(L2),"00:00",L2),J2)</calculatedColumnFormula>
    </tableColumn>
    <tableColumn id="19" xr3:uid="{05BA88AE-D328-4B96-A5F9-AF7B7B9D9585}" name="ETA A OFRECIMIENTO" dataDxfId="63">
      <calculatedColumnFormula>(I2-C2)</calculatedColumnFormula>
    </tableColumn>
    <tableColumn id="48" xr3:uid="{580DF50E-DDBF-49E7-B8EE-87DE846D5AA0}" name="ETA A OFRECIMIENTO 2" dataDxfId="62">
      <calculatedColumnFormula>Table2[[#This Row],[ETA A OFRECIMIENTO]]*24</calculatedColumnFormula>
    </tableColumn>
    <tableColumn id="20" xr3:uid="{CF9445EE-3E5A-4CC8-913A-D574B18DEA21}" name="AVAILABILITY  -48H" dataDxfId="61">
      <calculatedColumnFormula>IF(S2="","",IF(S2&lt;=2,"YES","NO"))</calculatedColumnFormula>
    </tableColumn>
    <tableColumn id="21" xr3:uid="{C427476F-FAD0-4596-9F28-E1EB1E9AC125}" name="DEL. AVAILABLE A SLOT" dataDxfId="60">
      <calculatedColumnFormula>(K2-I2)</calculatedColumnFormula>
    </tableColumn>
    <tableColumn id="49" xr3:uid="{C2867B2F-6FF8-4F92-ABAE-3AB7E17B64D6}" name="DEL. AVAILABLE A SLOT 2" dataDxfId="59">
      <calculatedColumnFormula>Table2[[#This Row],[DEL. AVAILABLE A SLOT]]*24</calculatedColumnFormula>
    </tableColumn>
    <tableColumn id="22" xr3:uid="{A87F151F-7287-41AA-9C89-5B898E13E7BE}" name="TIMESLOT MENOS DE 24H " dataDxfId="58">
      <calculatedColumnFormula>IF(V2="","",IF(V2&lt;=1,"SI","NO"))</calculatedColumnFormula>
    </tableColumn>
    <tableColumn id="23" xr3:uid="{6900C550-AF6A-4798-9819-7963C76EDA61}" name="ETA A TIMESLOT" dataDxfId="57">
      <calculatedColumnFormula>(K2-C2)</calculatedColumnFormula>
    </tableColumn>
    <tableColumn id="50" xr3:uid="{84EDC237-B1CB-4B17-BCAF-ABFEACE7C1C0}" name="ETA A TIMESLOT 2" dataDxfId="56">
      <calculatedColumnFormula>Table2[[#This Row],[ETA A TIMESLOT]]*24</calculatedColumnFormula>
    </tableColumn>
    <tableColumn id="24" xr3:uid="{5C2FC324-C2F9-4970-BDEA-A64CD10013C1}" name="PUNTUALIDAD (H)" dataDxfId="55">
      <calculatedColumnFormula>IF(R2&lt; K2, TIME(0,0,0), R2-K2)</calculatedColumnFormula>
    </tableColumn>
    <tableColumn id="25" xr3:uid="{00740E80-3626-455C-86FB-40390A05E15B}" name="PUNTUALIDAD 2" dataDxfId="54">
      <calculatedColumnFormula>IF(AA2&gt;TIME(0,45,0),"NO","SI")</calculatedColumnFormula>
    </tableColumn>
    <tableColumn id="51" xr3:uid="{7FC8E4A0-DAC7-444D-85C4-83D05F2621E6}" name="PUNTUALIDAD 3" dataDxfId="53">
      <calculatedColumnFormula>Table2[[#This Row],[PUNTUALIDAD (H)]]*24</calculatedColumnFormula>
    </tableColumn>
    <tableColumn id="26" xr3:uid="{4374C282-E635-4EE7-9957-79E20D501ECC}" name="ATA TO UNLOADING" dataDxfId="52">
      <calculatedColumnFormula>(L2-C2)</calculatedColumnFormula>
    </tableColumn>
    <tableColumn id="52" xr3:uid="{EA523154-472C-49CC-B943-050EFD15CAC7}" name="ATA TO UNLOADING 2" dataDxfId="51">
      <calculatedColumnFormula>Table2[[#This Row],[ATA TO UNLOADING]]*24</calculatedColumnFormula>
    </tableColumn>
    <tableColumn id="53" xr3:uid="{0B14CD97-48BC-4DB5-8B20-0DA943E7170E}" name="DELIVERED IN -48H" dataDxfId="50">
      <calculatedColumnFormula>IF(Table2[[#This Row],[ATA TO UNLOADING 2]]&lt;=48,"YES","NO")</calculatedColumnFormula>
    </tableColumn>
    <tableColumn id="28" xr3:uid="{6175A05D-4303-4D2C-9DD9-D70102CE61F8}" name="HOUR" dataDxfId="49">
      <calculatedColumnFormula>MOD(K2,1)</calculatedColumnFormula>
    </tableColumn>
    <tableColumn id="29" xr3:uid="{1F1DC960-F9F1-4774-9543-8B017E355707}" name="NIGHT" dataDxfId="48"/>
    <tableColumn id="31" xr3:uid="{33F62D77-7F48-4A51-AF2C-D951880181F0}" name="CONTAINER4" dataDxfId="47">
      <calculatedColumnFormula>G2</calculatedColumnFormula>
    </tableColumn>
    <tableColumn id="32" xr3:uid="{D719741E-24EE-4138-9E84-2255449FCE72}" name="VENDOR" dataDxfId="46">
      <calculatedColumnFormula>E2</calculatedColumnFormula>
    </tableColumn>
    <tableColumn id="33" xr3:uid="{D276CB65-584E-431C-9F03-8B080160C67C}" name="COST" dataDxfId="45" dataCellStyle="Currency">
      <calculatedColumnFormula>IF($M2="TRUCK",VLOOKUP($AQ2,Invoicing!$A$17:$B$49,MATCH($AK$1,Invoicing!$A$17:$B$17,0),FALSE),VLOOKUP($AQ2,Invoicing!$N$17:$O$21,MATCH($AK$1,Invoicing!$N$17:$O$17,0),FALSE))</calculatedColumnFormula>
    </tableColumn>
    <tableColumn id="34" xr3:uid="{11E1703B-F9C8-4E00-9E79-C4F4AA3AB851}" name="CLEANING5" dataDxfId="44">
      <calculatedColumnFormula>VLOOKUP($E2,Invoicing!$A$1:$H$8,MATCH(TRACKER!$N2,Invoicing!$A$1:$H$1,0),FALSE)</calculatedColumnFormula>
    </tableColumn>
    <tableColumn id="35" xr3:uid="{0A670E6E-ABD0-4E84-A8A0-3C196BA5049F}" name="E.S. COST" dataDxfId="43">
      <calculatedColumnFormula>VLOOKUP($E2,Invoicing!$A$1:$H$8,MATCH(TRACKER!$O$1,Invoicing!$A$1:$H$1,0),FALSE)</calculatedColumnFormula>
    </tableColumn>
    <tableColumn id="36" xr3:uid="{A5C32D6A-C6CE-42A4-9EE2-4B330528AE35}" name="EXTRA STOP TOTAL" dataDxfId="42">
      <calculatedColumnFormula>IF($O2&lt;&gt;0,$O2*$AM2,0)</calculatedColumnFormula>
    </tableColumn>
    <tableColumn id="37" xr3:uid="{824DC631-EB31-4986-9A4F-56DFD5B90D2F}" name="WEEKDAY" dataDxfId="41">
      <calculatedColumnFormula>WEEKDAY(K2,2)</calculatedColumnFormula>
    </tableColumn>
    <tableColumn id="38" xr3:uid="{0EA932E1-C4CE-4DD1-A491-8F8B2E402FD1}" name="DELIVERED AT" dataDxfId="40">
      <calculatedColumnFormula>IF(AH2="NIGHT","NIGHT",IF(AO2&lt;=5,"WEEK",IF(AO2=7,"SUNDAY",IF(AO2=6,"SATURDAY","SUNDAY"))))</calculatedColumnFormula>
    </tableColumn>
    <tableColumn id="39" xr3:uid="{2C764644-DC27-407D-ACB8-55F76B47C37D}" name="VENDOR+BASECOST" dataDxfId="39">
      <calculatedColumnFormula>AJ2&amp;AP2</calculatedColumnFormula>
    </tableColumn>
    <tableColumn id="40" xr3:uid="{5F7A9033-E70E-4BD5-87C7-5841904CBD73}" name="TOTAL COST" dataDxfId="38" dataCellStyle="Currency">
      <calculatedColumnFormula>IF(ISNA(AL2),AK2+AN2,SUM($AK2,$AN2,IFERROR($AL2,"0")))</calculatedColumnFormula>
    </tableColumn>
    <tableColumn id="41" xr3:uid="{69F4ED0F-64C1-4C81-976F-B3501426688D}" name="ADMIN FEE" dataDxfId="37" dataCellStyle="Currency">
      <calculatedColumnFormula>VLOOKUP(AJ2,Invoicing!A:K,11,FALSE)</calculatedColumnFormula>
    </tableColumn>
    <tableColumn id="42" xr3:uid="{2FE26F87-C086-48BA-879C-C25FD7C170F8}" name="TOTAL SELL" dataDxfId="36" dataCellStyle="Currency">
      <calculatedColumnFormula>AR2+AS2+AU2</calculatedColumnFormula>
    </tableColumn>
    <tableColumn id="45" xr3:uid="{D4D6AB5C-8C91-4541-92F1-6F711B5BEACC}" name="WAITING TIMES" dataDxfId="35"/>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M1" dT="2024-02-21T17:02:04.56" personId="{71CE6F94-1B72-43ED-BEE5-A0F180B1B4C5}" id="{FC923C8E-D697-400E-8E3A-2C95211EDA69}">
    <text>ARRASTRAR FÓRMULA
=VLOOKUP($E2;Invoicing!$A$1:$H$8;MATCH(TRACKER!$AE$1;Invoicing!$A$1:$H$1;0);FALSE)</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36"/>
  <sheetViews>
    <sheetView tabSelected="1" zoomScaleNormal="100" workbookViewId="0">
      <pane ySplit="1" topLeftCell="A2" activePane="bottomLeft" state="frozen"/>
      <selection pane="bottomLeft" activeCell="C13" sqref="C13"/>
    </sheetView>
  </sheetViews>
  <sheetFormatPr defaultColWidth="35.42578125" defaultRowHeight="12.75"/>
  <cols>
    <col min="1" max="1" width="25.7109375" style="2" bestFit="1" customWidth="1"/>
    <col min="2" max="2" width="14.5703125" style="2" bestFit="1" customWidth="1"/>
    <col min="3" max="4" width="16.140625" style="2" bestFit="1" customWidth="1"/>
    <col min="5" max="5" width="33" style="2" customWidth="1"/>
    <col min="6" max="6" width="41" style="2" customWidth="1"/>
    <col min="7" max="7" width="17.85546875" style="2" bestFit="1" customWidth="1"/>
    <col min="8" max="8" width="23.140625" style="2" bestFit="1" customWidth="1"/>
    <col min="9" max="9" width="34.42578125" style="2" bestFit="1" customWidth="1"/>
    <col min="10" max="10" width="22.85546875" style="2" bestFit="1" customWidth="1"/>
    <col min="11" max="11" width="16.7109375" style="2" bestFit="1" customWidth="1"/>
    <col min="12" max="12" width="19.5703125" style="2" bestFit="1" customWidth="1"/>
    <col min="13" max="13" width="23.28515625" style="2" bestFit="1" customWidth="1"/>
    <col min="14" max="14" width="16.5703125" style="2" bestFit="1" customWidth="1"/>
    <col min="15" max="15" width="18.85546875" style="2" customWidth="1"/>
    <col min="16" max="16" width="12.140625" style="2" bestFit="1" customWidth="1"/>
    <col min="17" max="17" width="13.42578125" style="2" bestFit="1" customWidth="1"/>
    <col min="18" max="18" width="30.5703125" style="2" bestFit="1" customWidth="1"/>
    <col min="19" max="19" width="26.42578125" style="2" bestFit="1" customWidth="1"/>
    <col min="20" max="20" width="27.5703125" style="54" bestFit="1" customWidth="1"/>
    <col min="21" max="21" width="24.140625" style="2" bestFit="1" customWidth="1"/>
    <col min="22" max="22" width="29.85546875" style="2" bestFit="1" customWidth="1"/>
    <col min="23" max="23" width="29.85546875" style="54" customWidth="1"/>
    <col min="24" max="24" width="30.5703125" style="2" bestFit="1" customWidth="1"/>
    <col min="25" max="25" width="22" style="2" bestFit="1" customWidth="1"/>
    <col min="26" max="26" width="22.85546875" style="54" bestFit="1" customWidth="1"/>
    <col min="27" max="27" width="22" style="2" bestFit="1" customWidth="1"/>
    <col min="28" max="28" width="20.28515625" style="2" hidden="1" customWidth="1"/>
    <col min="29" max="29" width="20.28515625" style="54" customWidth="1"/>
    <col min="30" max="30" width="25.5703125" style="2" bestFit="1" customWidth="1"/>
    <col min="31" max="31" width="25.5703125" style="54" customWidth="1"/>
    <col min="32" max="32" width="25.5703125" style="2" customWidth="1"/>
    <col min="33" max="33" width="10.85546875" style="2" bestFit="1" customWidth="1"/>
    <col min="34" max="34" width="11.28515625" style="2" bestFit="1" customWidth="1"/>
    <col min="35" max="35" width="17.28515625" style="2" hidden="1" customWidth="1"/>
    <col min="36" max="36" width="22" style="2" hidden="1" customWidth="1"/>
    <col min="37" max="37" width="12.28515625" style="2" bestFit="1" customWidth="1"/>
    <col min="38" max="38" width="22.7109375" style="2" bestFit="1" customWidth="1"/>
    <col min="39" max="39" width="16.28515625" style="2" hidden="1" customWidth="1"/>
    <col min="40" max="40" width="26.42578125" style="2" bestFit="1" customWidth="1"/>
    <col min="41" max="41" width="16" style="2" hidden="1" customWidth="1"/>
    <col min="42" max="42" width="20.5703125" style="2" bestFit="1" customWidth="1"/>
    <col min="43" max="43" width="27.85546875" style="2" hidden="1" customWidth="1"/>
    <col min="44" max="45" width="19.42578125" style="55" bestFit="1" customWidth="1"/>
    <col min="46" max="46" width="18.85546875" style="55" bestFit="1" customWidth="1"/>
    <col min="47" max="47" width="21.42578125" style="55" bestFit="1" customWidth="1"/>
    <col min="48" max="48" width="21.140625" style="2" bestFit="1" customWidth="1"/>
    <col min="49" max="49" width="15.5703125" style="2" bestFit="1" customWidth="1"/>
    <col min="50" max="50" width="16" style="2" bestFit="1" customWidth="1"/>
    <col min="51" max="62" width="7.5703125" style="2" bestFit="1" customWidth="1"/>
    <col min="63" max="96" width="8.5703125" style="2" bestFit="1" customWidth="1"/>
    <col min="97" max="97" width="12.28515625" style="2" bestFit="1" customWidth="1"/>
    <col min="98" max="16384" width="35.42578125" style="2"/>
  </cols>
  <sheetData>
    <row r="1" spans="1:47" s="1" customFormat="1">
      <c r="A1" s="36" t="s">
        <v>0</v>
      </c>
      <c r="B1" s="7" t="s">
        <v>1</v>
      </c>
      <c r="C1" s="7" t="s">
        <v>2</v>
      </c>
      <c r="D1" s="7" t="s">
        <v>3</v>
      </c>
      <c r="E1" s="7" t="s">
        <v>4</v>
      </c>
      <c r="F1" s="7" t="s">
        <v>5</v>
      </c>
      <c r="G1" s="7" t="s">
        <v>6</v>
      </c>
      <c r="H1" s="7" t="s">
        <v>7</v>
      </c>
      <c r="I1" s="7" t="s">
        <v>8</v>
      </c>
      <c r="J1" s="7" t="s">
        <v>9</v>
      </c>
      <c r="K1" s="7" t="s">
        <v>10</v>
      </c>
      <c r="L1" s="7" t="s">
        <v>11</v>
      </c>
      <c r="M1" s="7" t="s">
        <v>114</v>
      </c>
      <c r="N1" s="7" t="s">
        <v>13</v>
      </c>
      <c r="O1" s="7" t="s">
        <v>14</v>
      </c>
      <c r="P1" s="63" t="s">
        <v>15</v>
      </c>
      <c r="Q1" s="63" t="s">
        <v>16</v>
      </c>
      <c r="R1" s="63" t="s">
        <v>17</v>
      </c>
      <c r="S1" s="63" t="s">
        <v>18</v>
      </c>
      <c r="T1" s="64" t="s">
        <v>101</v>
      </c>
      <c r="U1" s="63" t="s">
        <v>98</v>
      </c>
      <c r="V1" s="63" t="s">
        <v>19</v>
      </c>
      <c r="W1" s="64" t="s">
        <v>103</v>
      </c>
      <c r="X1" s="63" t="s">
        <v>20</v>
      </c>
      <c r="Y1" s="63" t="s">
        <v>21</v>
      </c>
      <c r="Z1" s="64" t="s">
        <v>104</v>
      </c>
      <c r="AA1" s="63" t="s">
        <v>106</v>
      </c>
      <c r="AB1" s="63" t="s">
        <v>92</v>
      </c>
      <c r="AC1" s="65" t="s">
        <v>105</v>
      </c>
      <c r="AD1" s="66" t="s">
        <v>22</v>
      </c>
      <c r="AE1" s="62" t="s">
        <v>107</v>
      </c>
      <c r="AF1" s="42" t="s">
        <v>121</v>
      </c>
      <c r="AG1" s="67" t="s">
        <v>23</v>
      </c>
      <c r="AH1" s="67" t="s">
        <v>24</v>
      </c>
      <c r="AI1" s="68" t="s">
        <v>93</v>
      </c>
      <c r="AJ1" s="68" t="s">
        <v>25</v>
      </c>
      <c r="AK1" s="68" t="s">
        <v>26</v>
      </c>
      <c r="AL1" s="68" t="s">
        <v>94</v>
      </c>
      <c r="AM1" s="68" t="s">
        <v>27</v>
      </c>
      <c r="AN1" s="68" t="s">
        <v>28</v>
      </c>
      <c r="AO1" s="69" t="s">
        <v>29</v>
      </c>
      <c r="AP1" s="68" t="s">
        <v>30</v>
      </c>
      <c r="AQ1" s="68" t="s">
        <v>31</v>
      </c>
      <c r="AR1" s="70" t="s">
        <v>32</v>
      </c>
      <c r="AS1" s="70" t="s">
        <v>33</v>
      </c>
      <c r="AT1" s="70" t="s">
        <v>34</v>
      </c>
      <c r="AU1" s="70" t="s">
        <v>35</v>
      </c>
    </row>
    <row r="2" spans="1:47">
      <c r="A2" s="37" t="s">
        <v>141</v>
      </c>
      <c r="B2" s="3" t="s">
        <v>38</v>
      </c>
      <c r="C2" s="11">
        <v>45301.601388888892</v>
      </c>
      <c r="D2" s="11">
        <v>45301.458333333336</v>
      </c>
      <c r="E2" s="11" t="s">
        <v>49</v>
      </c>
      <c r="F2" s="11" t="s">
        <v>40</v>
      </c>
      <c r="G2" s="3" t="s">
        <v>142</v>
      </c>
      <c r="H2" s="3" t="s">
        <v>41</v>
      </c>
      <c r="I2" s="11">
        <v>45302.541666666664</v>
      </c>
      <c r="J2" s="12">
        <v>45302.881944444445</v>
      </c>
      <c r="K2" s="12">
        <v>45302.854166666664</v>
      </c>
      <c r="L2" s="12">
        <v>45302.888888888891</v>
      </c>
      <c r="M2" s="12" t="s">
        <v>115</v>
      </c>
      <c r="N2" s="3" t="s">
        <v>42</v>
      </c>
      <c r="O2" s="6">
        <v>0</v>
      </c>
      <c r="P2" s="1">
        <f t="shared" ref="P2:P65" si="0">IF(K2="","",WEEKNUM(R2,2))</f>
        <v>2</v>
      </c>
      <c r="Q2" s="1">
        <f t="shared" ref="Q2:Q65" si="1">IF(K2="","",MONTH(R2))</f>
        <v>1</v>
      </c>
      <c r="R2" s="72">
        <f t="shared" ref="R2:R65" si="2">IF(ISBLANK(J2),IF(ISBLANK(L2),"00:00",L2),J2)</f>
        <v>45302.881944444445</v>
      </c>
      <c r="S2" s="73">
        <f t="shared" ref="S2:S65" si="3">(I2-C2)</f>
        <v>0.94027777777228039</v>
      </c>
      <c r="T2" s="74">
        <f>Table2[[#This Row],[ETA A OFRECIMIENTO]]*24</f>
        <v>22.566666666534729</v>
      </c>
      <c r="U2" s="1" t="str">
        <f t="shared" ref="U2:U65" si="4">IF(S2="","",IF(S2&lt;=2,"YES","NO"))</f>
        <v>YES</v>
      </c>
      <c r="V2" s="73">
        <f t="shared" ref="V2:V65" si="5">(K2-I2)</f>
        <v>0.3125</v>
      </c>
      <c r="W2" s="74">
        <f>Table2[[#This Row],[DEL. AVAILABLE A SLOT]]*24</f>
        <v>7.5</v>
      </c>
      <c r="X2" s="1" t="str">
        <f t="shared" ref="X2:X65" si="6">IF(V2="","",IF(V2&lt;=1,"SI","NO"))</f>
        <v>SI</v>
      </c>
      <c r="Y2" s="73">
        <f t="shared" ref="Y2:Y65" si="7">(K2-C2)</f>
        <v>1.2527777777722804</v>
      </c>
      <c r="Z2" s="74">
        <f>Table2[[#This Row],[ETA A TIMESLOT]]*24</f>
        <v>30.066666666534729</v>
      </c>
      <c r="AA2" s="73">
        <f t="shared" ref="AA2:AA65" si="8">IF(R2&lt; K2, TIME(0,0,0), R2-K2)</f>
        <v>2.7777777781011537E-2</v>
      </c>
      <c r="AB2" s="73" t="str">
        <f t="shared" ref="AB2:AB65" si="9">IF(AA2&gt;TIME(0,45,0),"NO","SI")</f>
        <v>SI</v>
      </c>
      <c r="AC2" s="74">
        <f>Table2[[#This Row],[PUNTUALIDAD (H)]]*24</f>
        <v>0.66666666674427688</v>
      </c>
      <c r="AD2" s="73">
        <f t="shared" ref="AD2:AD65" si="10">(L2-C2)</f>
        <v>1.2874999999985448</v>
      </c>
      <c r="AE2" s="74">
        <f>Table2[[#This Row],[ATA TO UNLOADING]]*24</f>
        <v>30.899999999965075</v>
      </c>
      <c r="AF2" s="74" t="str">
        <f>IF(Table2[[#This Row],[ATA TO UNLOADING 2]]&lt;=48,"YES","NO")</f>
        <v>YES</v>
      </c>
      <c r="AG2" s="75">
        <f t="shared" ref="AG2:AG65" si="11">MOD(K2,1)</f>
        <v>0.85416666666424135</v>
      </c>
      <c r="AH2" s="2" t="s">
        <v>24</v>
      </c>
      <c r="AI2" s="2" t="str">
        <f t="shared" ref="AI2:AI65" si="12">G2</f>
        <v>MAEU9188452</v>
      </c>
      <c r="AJ2" s="76" t="str">
        <f t="shared" ref="AJ2:AJ65" si="13">E2</f>
        <v>CTU FLEVOKUST BV</v>
      </c>
      <c r="AK2" s="77">
        <v>480</v>
      </c>
      <c r="AL2" s="78" t="e">
        <f>VLOOKUP($E2,Invoicing!$A$1:$H$8,MATCH(TRACKER!$N2,Invoicing!$A$1:$H$1,0),FALSE)</f>
        <v>#N/A</v>
      </c>
      <c r="AM2" s="78">
        <v>35</v>
      </c>
      <c r="AN2" s="78">
        <f t="shared" ref="AN2:AN65" si="14">IF($O2&lt;&gt;0,$O2*$AM2,0)</f>
        <v>0</v>
      </c>
      <c r="AO2" s="2">
        <f t="shared" ref="AO2:AO65" si="15">WEEKDAY(K2,2)</f>
        <v>4</v>
      </c>
      <c r="AP2" s="2" t="str">
        <f t="shared" ref="AP2:AP65" si="16">IF(AH2="NIGHT","NIGHT",IF(AO2&lt;=5,"WEEK",IF(AO2=7,"SUNDAY",IF(AO2=6,"SATURDAY","SUNDAY"))))</f>
        <v>NIGHT</v>
      </c>
      <c r="AQ2" s="2" t="str">
        <f t="shared" ref="AQ2:AQ65" si="17">AJ2&amp;AP2</f>
        <v>CTU FLEVOKUST BVNIGHT</v>
      </c>
      <c r="AR2" s="71">
        <f t="shared" ref="AR2:AR65" si="18">IF(ISNA(AL2),AK2+AN2,SUM($AK2,$AN2,IFERROR($AL2,"0")))</f>
        <v>480</v>
      </c>
      <c r="AS2" s="71">
        <f>VLOOKUP(AJ2,Invoicing!A:K,10,FALSE)</f>
        <v>0</v>
      </c>
      <c r="AT2" s="71">
        <f t="shared" ref="AT2:AT65" si="19">AR2+AS2+AU2</f>
        <v>480</v>
      </c>
    </row>
    <row r="3" spans="1:47">
      <c r="A3" s="37" t="s">
        <v>141</v>
      </c>
      <c r="B3" s="3" t="s">
        <v>38</v>
      </c>
      <c r="C3" s="11">
        <v>45301.601388888892</v>
      </c>
      <c r="D3" s="11">
        <v>45301.458333333336</v>
      </c>
      <c r="E3" s="11" t="s">
        <v>49</v>
      </c>
      <c r="F3" s="11" t="s">
        <v>143</v>
      </c>
      <c r="G3" s="3" t="s">
        <v>144</v>
      </c>
      <c r="H3" s="3" t="s">
        <v>41</v>
      </c>
      <c r="I3" s="11">
        <v>45302.541666666664</v>
      </c>
      <c r="J3" s="12">
        <v>45302.554166666669</v>
      </c>
      <c r="K3" s="12">
        <v>45302.541666666664</v>
      </c>
      <c r="L3" s="12">
        <v>45302.611111111109</v>
      </c>
      <c r="M3" s="12" t="s">
        <v>115</v>
      </c>
      <c r="N3" s="3" t="s">
        <v>42</v>
      </c>
      <c r="O3" s="3">
        <v>1</v>
      </c>
      <c r="P3" s="1">
        <f t="shared" si="0"/>
        <v>2</v>
      </c>
      <c r="Q3" s="1">
        <f t="shared" si="1"/>
        <v>1</v>
      </c>
      <c r="R3" s="72">
        <f t="shared" si="2"/>
        <v>45302.554166666669</v>
      </c>
      <c r="S3" s="73">
        <f t="shared" si="3"/>
        <v>0.94027777777228039</v>
      </c>
      <c r="T3" s="74">
        <f>Table2[[#This Row],[ETA A OFRECIMIENTO]]*24</f>
        <v>22.566666666534729</v>
      </c>
      <c r="U3" s="1" t="str">
        <f t="shared" si="4"/>
        <v>YES</v>
      </c>
      <c r="V3" s="73">
        <f t="shared" si="5"/>
        <v>0</v>
      </c>
      <c r="W3" s="74">
        <f>Table2[[#This Row],[DEL. AVAILABLE A SLOT]]*24</f>
        <v>0</v>
      </c>
      <c r="X3" s="1" t="str">
        <f t="shared" si="6"/>
        <v>SI</v>
      </c>
      <c r="Y3" s="73">
        <f t="shared" si="7"/>
        <v>0.94027777777228039</v>
      </c>
      <c r="Z3" s="74">
        <f>Table2[[#This Row],[ETA A TIMESLOT]]*24</f>
        <v>22.566666666534729</v>
      </c>
      <c r="AA3" s="73">
        <f t="shared" si="8"/>
        <v>1.2500000004365575E-2</v>
      </c>
      <c r="AB3" s="73" t="str">
        <f t="shared" si="9"/>
        <v>SI</v>
      </c>
      <c r="AC3" s="74">
        <f>Table2[[#This Row],[PUNTUALIDAD (H)]]*24</f>
        <v>0.30000000010477379</v>
      </c>
      <c r="AD3" s="73">
        <f t="shared" si="10"/>
        <v>1.0097222222175333</v>
      </c>
      <c r="AE3" s="74">
        <f>Table2[[#This Row],[ATA TO UNLOADING]]*24</f>
        <v>24.233333333220799</v>
      </c>
      <c r="AF3" s="74" t="str">
        <f>IF(Table2[[#This Row],[ATA TO UNLOADING 2]]&lt;=48,"YES","NO")</f>
        <v>YES</v>
      </c>
      <c r="AG3" s="75">
        <f t="shared" si="11"/>
        <v>0.54166666666424135</v>
      </c>
      <c r="AH3" s="2" t="s">
        <v>42</v>
      </c>
      <c r="AI3" s="2" t="str">
        <f t="shared" si="12"/>
        <v>MEDU9501074</v>
      </c>
      <c r="AJ3" s="76" t="str">
        <f t="shared" si="13"/>
        <v>CTU FLEVOKUST BV</v>
      </c>
      <c r="AK3" s="77">
        <v>480</v>
      </c>
      <c r="AL3" s="78" t="e">
        <f>VLOOKUP($E3,Invoicing!$A$1:$H$8,MATCH(TRACKER!$N3,Invoicing!$A$1:$H$1,0),FALSE)</f>
        <v>#N/A</v>
      </c>
      <c r="AM3" s="78">
        <v>35</v>
      </c>
      <c r="AN3" s="78">
        <f t="shared" si="14"/>
        <v>35</v>
      </c>
      <c r="AO3" s="2">
        <f t="shared" si="15"/>
        <v>4</v>
      </c>
      <c r="AP3" s="2" t="str">
        <f t="shared" si="16"/>
        <v>WEEK</v>
      </c>
      <c r="AQ3" s="2" t="str">
        <f t="shared" si="17"/>
        <v>CTU FLEVOKUST BVWEEK</v>
      </c>
      <c r="AR3" s="71">
        <f t="shared" si="18"/>
        <v>515</v>
      </c>
      <c r="AS3" s="71">
        <f>VLOOKUP(AJ3,Invoicing!A:K,10,FALSE)</f>
        <v>0</v>
      </c>
      <c r="AT3" s="71">
        <f t="shared" si="19"/>
        <v>565</v>
      </c>
      <c r="AU3" s="55">
        <v>50</v>
      </c>
    </row>
    <row r="4" spans="1:47">
      <c r="A4" s="37" t="s">
        <v>141</v>
      </c>
      <c r="B4" s="3" t="s">
        <v>38</v>
      </c>
      <c r="C4" s="11">
        <v>45301.601388888892</v>
      </c>
      <c r="D4" s="11">
        <v>45301.458333333336</v>
      </c>
      <c r="E4" s="11" t="s">
        <v>49</v>
      </c>
      <c r="F4" s="11" t="s">
        <v>143</v>
      </c>
      <c r="G4" s="3" t="s">
        <v>145</v>
      </c>
      <c r="H4" s="3" t="s">
        <v>46</v>
      </c>
      <c r="I4" s="11">
        <v>45302.541666666664</v>
      </c>
      <c r="J4" s="12">
        <v>45302.746527777781</v>
      </c>
      <c r="K4" s="12">
        <v>45302.708333333336</v>
      </c>
      <c r="L4" s="12">
        <v>45302.770833333336</v>
      </c>
      <c r="M4" s="12" t="s">
        <v>115</v>
      </c>
      <c r="N4" s="3" t="s">
        <v>42</v>
      </c>
      <c r="O4" s="3">
        <v>0</v>
      </c>
      <c r="P4" s="1">
        <f t="shared" si="0"/>
        <v>2</v>
      </c>
      <c r="Q4" s="1">
        <f t="shared" si="1"/>
        <v>1</v>
      </c>
      <c r="R4" s="72">
        <f t="shared" si="2"/>
        <v>45302.746527777781</v>
      </c>
      <c r="S4" s="73">
        <f t="shared" si="3"/>
        <v>0.94027777777228039</v>
      </c>
      <c r="T4" s="74">
        <f>Table2[[#This Row],[ETA A OFRECIMIENTO]]*24</f>
        <v>22.566666666534729</v>
      </c>
      <c r="U4" s="1" t="str">
        <f t="shared" si="4"/>
        <v>YES</v>
      </c>
      <c r="V4" s="73">
        <f t="shared" si="5"/>
        <v>0.16666666667151731</v>
      </c>
      <c r="W4" s="74">
        <f>Table2[[#This Row],[DEL. AVAILABLE A SLOT]]*24</f>
        <v>4.0000000001164153</v>
      </c>
      <c r="X4" s="1" t="str">
        <f t="shared" si="6"/>
        <v>SI</v>
      </c>
      <c r="Y4" s="73">
        <f t="shared" si="7"/>
        <v>1.1069444444437977</v>
      </c>
      <c r="Z4" s="74">
        <f>Table2[[#This Row],[ETA A TIMESLOT]]*24</f>
        <v>26.566666666651145</v>
      </c>
      <c r="AA4" s="73">
        <f t="shared" si="8"/>
        <v>3.8194444445252884E-2</v>
      </c>
      <c r="AB4" s="73" t="str">
        <f t="shared" si="9"/>
        <v>NO</v>
      </c>
      <c r="AC4" s="74">
        <f>Table2[[#This Row],[PUNTUALIDAD (H)]]*24</f>
        <v>0.91666666668606922</v>
      </c>
      <c r="AD4" s="73">
        <f t="shared" si="10"/>
        <v>1.1694444444437977</v>
      </c>
      <c r="AE4" s="74">
        <f>Table2[[#This Row],[ATA TO UNLOADING]]*24</f>
        <v>28.066666666651145</v>
      </c>
      <c r="AF4" s="74" t="str">
        <f>IF(Table2[[#This Row],[ATA TO UNLOADING 2]]&lt;=48,"YES","NO")</f>
        <v>YES</v>
      </c>
      <c r="AG4" s="75">
        <f t="shared" si="11"/>
        <v>0.70833333333575865</v>
      </c>
      <c r="AH4" s="2" t="s">
        <v>42</v>
      </c>
      <c r="AI4" s="2" t="str">
        <f t="shared" si="12"/>
        <v>MEDU9501161</v>
      </c>
      <c r="AJ4" s="76" t="str">
        <f t="shared" si="13"/>
        <v>CTU FLEVOKUST BV</v>
      </c>
      <c r="AK4" s="77">
        <f>IF($M4="TRUCK",VLOOKUP($AQ4,Invoicing!$A$17:$B$49,MATCH($AK$1,Invoicing!$A$17:$B$17,0),FALSE),VLOOKUP($AQ4,Invoicing!$N$17:$O$21,MATCH($AK$1,Invoicing!$N$17:$O$17,0),FALSE))</f>
        <v>520</v>
      </c>
      <c r="AL4" s="78" t="e">
        <f>VLOOKUP($E4,Invoicing!$A$1:$H$8,MATCH(TRACKER!$N4,Invoicing!$A$1:$H$1,0),FALSE)</f>
        <v>#N/A</v>
      </c>
      <c r="AM4" s="78">
        <v>35</v>
      </c>
      <c r="AN4" s="78">
        <f t="shared" si="14"/>
        <v>0</v>
      </c>
      <c r="AO4" s="2">
        <f t="shared" si="15"/>
        <v>4</v>
      </c>
      <c r="AP4" s="2" t="str">
        <f t="shared" si="16"/>
        <v>WEEK</v>
      </c>
      <c r="AQ4" s="2" t="str">
        <f t="shared" si="17"/>
        <v>CTU FLEVOKUST BVWEEK</v>
      </c>
      <c r="AR4" s="71">
        <f t="shared" si="18"/>
        <v>520</v>
      </c>
      <c r="AS4" s="71">
        <f>VLOOKUP(AJ4,Invoicing!A:K,10,FALSE)</f>
        <v>0</v>
      </c>
      <c r="AT4" s="71">
        <f t="shared" si="19"/>
        <v>520</v>
      </c>
    </row>
    <row r="5" spans="1:47">
      <c r="A5" s="37" t="s">
        <v>141</v>
      </c>
      <c r="B5" s="3" t="s">
        <v>38</v>
      </c>
      <c r="C5" s="11">
        <v>45301.601388888892</v>
      </c>
      <c r="D5" s="11">
        <v>45301.458333333336</v>
      </c>
      <c r="E5" s="11" t="s">
        <v>49</v>
      </c>
      <c r="F5" s="11" t="s">
        <v>143</v>
      </c>
      <c r="G5" s="3" t="s">
        <v>146</v>
      </c>
      <c r="H5" s="3" t="s">
        <v>46</v>
      </c>
      <c r="I5" s="11">
        <v>45302.541666666664</v>
      </c>
      <c r="J5" s="12">
        <v>45302.507638888892</v>
      </c>
      <c r="K5" s="12">
        <v>45302.541666666664</v>
      </c>
      <c r="L5" s="12">
        <v>45302.520833333336</v>
      </c>
      <c r="M5" s="12" t="s">
        <v>115</v>
      </c>
      <c r="N5" s="3" t="s">
        <v>42</v>
      </c>
      <c r="O5" s="3">
        <v>0</v>
      </c>
      <c r="P5" s="1">
        <f t="shared" si="0"/>
        <v>2</v>
      </c>
      <c r="Q5" s="1">
        <f t="shared" si="1"/>
        <v>1</v>
      </c>
      <c r="R5" s="72">
        <f t="shared" si="2"/>
        <v>45302.507638888892</v>
      </c>
      <c r="S5" s="73">
        <f t="shared" si="3"/>
        <v>0.94027777777228039</v>
      </c>
      <c r="T5" s="74">
        <f>Table2[[#This Row],[ETA A OFRECIMIENTO]]*24</f>
        <v>22.566666666534729</v>
      </c>
      <c r="U5" s="1" t="str">
        <f t="shared" si="4"/>
        <v>YES</v>
      </c>
      <c r="V5" s="73">
        <f t="shared" si="5"/>
        <v>0</v>
      </c>
      <c r="W5" s="74">
        <f>Table2[[#This Row],[DEL. AVAILABLE A SLOT]]*24</f>
        <v>0</v>
      </c>
      <c r="X5" s="1" t="str">
        <f t="shared" si="6"/>
        <v>SI</v>
      </c>
      <c r="Y5" s="73">
        <f t="shared" si="7"/>
        <v>0.94027777777228039</v>
      </c>
      <c r="Z5" s="74">
        <f>Table2[[#This Row],[ETA A TIMESLOT]]*24</f>
        <v>22.566666666534729</v>
      </c>
      <c r="AA5" s="73">
        <f t="shared" si="8"/>
        <v>0</v>
      </c>
      <c r="AB5" s="73" t="str">
        <f t="shared" si="9"/>
        <v>SI</v>
      </c>
      <c r="AC5" s="74">
        <f>Table2[[#This Row],[PUNTUALIDAD (H)]]*24</f>
        <v>0</v>
      </c>
      <c r="AD5" s="73">
        <f t="shared" si="10"/>
        <v>0.91944444444379769</v>
      </c>
      <c r="AE5" s="74">
        <f>Table2[[#This Row],[ATA TO UNLOADING]]*24</f>
        <v>22.066666666651145</v>
      </c>
      <c r="AF5" s="74" t="str">
        <f>IF(Table2[[#This Row],[ATA TO UNLOADING 2]]&lt;=48,"YES","NO")</f>
        <v>YES</v>
      </c>
      <c r="AG5" s="75">
        <f t="shared" si="11"/>
        <v>0.54166666666424135</v>
      </c>
      <c r="AH5" s="2" t="s">
        <v>42</v>
      </c>
      <c r="AI5" s="2" t="str">
        <f t="shared" si="12"/>
        <v>MEDU9508700</v>
      </c>
      <c r="AJ5" s="76" t="str">
        <f t="shared" si="13"/>
        <v>CTU FLEVOKUST BV</v>
      </c>
      <c r="AK5" s="77">
        <f>IF($M5="TRUCK",VLOOKUP($AQ5,Invoicing!$A$17:$B$49,MATCH($AK$1,Invoicing!$A$17:$B$17,0),FALSE),VLOOKUP($AQ5,Invoicing!$N$17:$O$21,MATCH($AK$1,Invoicing!$N$17:$O$17,0),FALSE))</f>
        <v>520</v>
      </c>
      <c r="AL5" s="78" t="e">
        <f>VLOOKUP($E5,Invoicing!$A$1:$H$8,MATCH(TRACKER!$N5,Invoicing!$A$1:$H$1,0),FALSE)</f>
        <v>#N/A</v>
      </c>
      <c r="AM5" s="78">
        <v>35</v>
      </c>
      <c r="AN5" s="78">
        <f t="shared" si="14"/>
        <v>0</v>
      </c>
      <c r="AO5" s="2">
        <f t="shared" si="15"/>
        <v>4</v>
      </c>
      <c r="AP5" s="2" t="str">
        <f t="shared" si="16"/>
        <v>WEEK</v>
      </c>
      <c r="AQ5" s="2" t="str">
        <f t="shared" si="17"/>
        <v>CTU FLEVOKUST BVWEEK</v>
      </c>
      <c r="AR5" s="71">
        <f t="shared" si="18"/>
        <v>520</v>
      </c>
      <c r="AS5" s="71">
        <f>VLOOKUP(AJ5,Invoicing!A:K,10,FALSE)</f>
        <v>0</v>
      </c>
      <c r="AT5" s="71">
        <f t="shared" si="19"/>
        <v>520</v>
      </c>
    </row>
    <row r="6" spans="1:47">
      <c r="A6" s="37" t="s">
        <v>141</v>
      </c>
      <c r="B6" s="3" t="s">
        <v>38</v>
      </c>
      <c r="C6" s="11">
        <v>45301.601388888892</v>
      </c>
      <c r="D6" s="11">
        <v>45301.458333333336</v>
      </c>
      <c r="E6" s="11" t="s">
        <v>49</v>
      </c>
      <c r="F6" s="11" t="s">
        <v>143</v>
      </c>
      <c r="G6" s="3" t="s">
        <v>147</v>
      </c>
      <c r="H6" s="3" t="s">
        <v>2821</v>
      </c>
      <c r="I6" s="11">
        <v>45302.541666666664</v>
      </c>
      <c r="J6" s="12">
        <v>45302.620138888888</v>
      </c>
      <c r="K6" s="12">
        <v>45302.625</v>
      </c>
      <c r="L6" s="12">
        <v>45302.642361111109</v>
      </c>
      <c r="M6" s="12" t="s">
        <v>115</v>
      </c>
      <c r="N6" s="3" t="s">
        <v>42</v>
      </c>
      <c r="O6" s="3">
        <v>1</v>
      </c>
      <c r="P6" s="1">
        <f t="shared" si="0"/>
        <v>2</v>
      </c>
      <c r="Q6" s="1">
        <f t="shared" si="1"/>
        <v>1</v>
      </c>
      <c r="R6" s="72">
        <f t="shared" si="2"/>
        <v>45302.620138888888</v>
      </c>
      <c r="S6" s="73">
        <f t="shared" si="3"/>
        <v>0.94027777777228039</v>
      </c>
      <c r="T6" s="74">
        <f>Table2[[#This Row],[ETA A OFRECIMIENTO]]*24</f>
        <v>22.566666666534729</v>
      </c>
      <c r="U6" s="1" t="str">
        <f t="shared" si="4"/>
        <v>YES</v>
      </c>
      <c r="V6" s="73">
        <f t="shared" si="5"/>
        <v>8.3333333335758653E-2</v>
      </c>
      <c r="W6" s="74">
        <f>Table2[[#This Row],[DEL. AVAILABLE A SLOT]]*24</f>
        <v>2.0000000000582077</v>
      </c>
      <c r="X6" s="1" t="str">
        <f t="shared" si="6"/>
        <v>SI</v>
      </c>
      <c r="Y6" s="73">
        <f t="shared" si="7"/>
        <v>1.023611111108039</v>
      </c>
      <c r="Z6" s="74">
        <f>Table2[[#This Row],[ETA A TIMESLOT]]*24</f>
        <v>24.566666666592937</v>
      </c>
      <c r="AA6" s="73">
        <f t="shared" si="8"/>
        <v>0</v>
      </c>
      <c r="AB6" s="73" t="str">
        <f t="shared" si="9"/>
        <v>SI</v>
      </c>
      <c r="AC6" s="74">
        <f>Table2[[#This Row],[PUNTUALIDAD (H)]]*24</f>
        <v>0</v>
      </c>
      <c r="AD6" s="73">
        <f t="shared" si="10"/>
        <v>1.0409722222175333</v>
      </c>
      <c r="AE6" s="74">
        <f>Table2[[#This Row],[ATA TO UNLOADING]]*24</f>
        <v>24.983333333220799</v>
      </c>
      <c r="AF6" s="74" t="str">
        <f>IF(Table2[[#This Row],[ATA TO UNLOADING 2]]&lt;=48,"YES","NO")</f>
        <v>YES</v>
      </c>
      <c r="AG6" s="75">
        <f t="shared" si="11"/>
        <v>0.625</v>
      </c>
      <c r="AH6" s="2" t="s">
        <v>42</v>
      </c>
      <c r="AI6" s="2" t="str">
        <f t="shared" si="12"/>
        <v>MEDU9556776</v>
      </c>
      <c r="AJ6" s="76" t="str">
        <f t="shared" si="13"/>
        <v>CTU FLEVOKUST BV</v>
      </c>
      <c r="AK6" s="77">
        <f>IF($M6="TRUCK",VLOOKUP($AQ6,Invoicing!$A$17:$B$49,MATCH($AK$1,Invoicing!$A$17:$B$17,0),FALSE),VLOOKUP($AQ6,Invoicing!$N$17:$O$21,MATCH($AK$1,Invoicing!$N$17:$O$17,0),FALSE))</f>
        <v>520</v>
      </c>
      <c r="AL6" s="78" t="e">
        <f>VLOOKUP($E6,Invoicing!$A$1:$H$8,MATCH(TRACKER!$N6,Invoicing!$A$1:$H$1,0),FALSE)</f>
        <v>#N/A</v>
      </c>
      <c r="AM6" s="78">
        <v>35</v>
      </c>
      <c r="AN6" s="78">
        <f t="shared" si="14"/>
        <v>35</v>
      </c>
      <c r="AO6" s="2">
        <f t="shared" si="15"/>
        <v>4</v>
      </c>
      <c r="AP6" s="2" t="str">
        <f t="shared" si="16"/>
        <v>WEEK</v>
      </c>
      <c r="AQ6" s="2" t="str">
        <f t="shared" si="17"/>
        <v>CTU FLEVOKUST BVWEEK</v>
      </c>
      <c r="AR6" s="71">
        <f t="shared" si="18"/>
        <v>555</v>
      </c>
      <c r="AS6" s="71">
        <f>VLOOKUP(AJ6,Invoicing!A:K,10,FALSE)</f>
        <v>0</v>
      </c>
      <c r="AT6" s="71">
        <f t="shared" si="19"/>
        <v>555</v>
      </c>
    </row>
    <row r="7" spans="1:47">
      <c r="A7" s="37" t="s">
        <v>141</v>
      </c>
      <c r="B7" s="3" t="s">
        <v>38</v>
      </c>
      <c r="C7" s="11">
        <v>45301.601388888892</v>
      </c>
      <c r="D7" s="11">
        <v>45301.458333333336</v>
      </c>
      <c r="E7" s="11" t="s">
        <v>49</v>
      </c>
      <c r="F7" s="11" t="s">
        <v>143</v>
      </c>
      <c r="G7" s="3" t="s">
        <v>148</v>
      </c>
      <c r="H7" s="3" t="s">
        <v>41</v>
      </c>
      <c r="I7" s="11">
        <v>45302.541666666664</v>
      </c>
      <c r="J7" s="12">
        <v>45303.254166666666</v>
      </c>
      <c r="K7" s="12">
        <v>45303.25</v>
      </c>
      <c r="L7" s="12">
        <v>45303.263888888891</v>
      </c>
      <c r="M7" s="12" t="s">
        <v>115</v>
      </c>
      <c r="N7" s="3" t="s">
        <v>42</v>
      </c>
      <c r="O7" s="3">
        <v>0</v>
      </c>
      <c r="P7" s="1">
        <f t="shared" si="0"/>
        <v>2</v>
      </c>
      <c r="Q7" s="1">
        <f t="shared" si="1"/>
        <v>1</v>
      </c>
      <c r="R7" s="72">
        <f t="shared" si="2"/>
        <v>45303.254166666666</v>
      </c>
      <c r="S7" s="73">
        <f t="shared" si="3"/>
        <v>0.94027777777228039</v>
      </c>
      <c r="T7" s="74">
        <f>Table2[[#This Row],[ETA A OFRECIMIENTO]]*24</f>
        <v>22.566666666534729</v>
      </c>
      <c r="U7" s="1" t="str">
        <f t="shared" si="4"/>
        <v>YES</v>
      </c>
      <c r="V7" s="73">
        <f t="shared" si="5"/>
        <v>0.70833333333575865</v>
      </c>
      <c r="W7" s="74">
        <f>Table2[[#This Row],[DEL. AVAILABLE A SLOT]]*24</f>
        <v>17.000000000058208</v>
      </c>
      <c r="X7" s="1" t="str">
        <f t="shared" si="6"/>
        <v>SI</v>
      </c>
      <c r="Y7" s="73">
        <f t="shared" si="7"/>
        <v>1.648611111108039</v>
      </c>
      <c r="Z7" s="74">
        <f>Table2[[#This Row],[ETA A TIMESLOT]]*24</f>
        <v>39.566666666592937</v>
      </c>
      <c r="AA7" s="73">
        <f t="shared" si="8"/>
        <v>4.166666665696539E-3</v>
      </c>
      <c r="AB7" s="73" t="str">
        <f t="shared" si="9"/>
        <v>SI</v>
      </c>
      <c r="AC7" s="74">
        <f>Table2[[#This Row],[PUNTUALIDAD (H)]]*24</f>
        <v>9.9999999976716936E-2</v>
      </c>
      <c r="AD7" s="73">
        <f t="shared" si="10"/>
        <v>1.6624999999985448</v>
      </c>
      <c r="AE7" s="74">
        <f>Table2[[#This Row],[ATA TO UNLOADING]]*24</f>
        <v>39.899999999965075</v>
      </c>
      <c r="AF7" s="74" t="str">
        <f>IF(Table2[[#This Row],[ATA TO UNLOADING 2]]&lt;=48,"YES","NO")</f>
        <v>YES</v>
      </c>
      <c r="AG7" s="75">
        <f t="shared" si="11"/>
        <v>0.25</v>
      </c>
      <c r="AH7" s="2" t="s">
        <v>42</v>
      </c>
      <c r="AI7" s="2" t="str">
        <f t="shared" si="12"/>
        <v>MEDU9564719</v>
      </c>
      <c r="AJ7" s="76" t="str">
        <f t="shared" si="13"/>
        <v>CTU FLEVOKUST BV</v>
      </c>
      <c r="AK7" s="77">
        <f>IF($M7="TRUCK",VLOOKUP($AQ7,Invoicing!$A$17:$B$49,MATCH($AK$1,Invoicing!$A$17:$B$17,0),FALSE),VLOOKUP($AQ7,Invoicing!$N$17:$O$21,MATCH($AK$1,Invoicing!$N$17:$O$17,0),FALSE))</f>
        <v>520</v>
      </c>
      <c r="AL7" s="78" t="e">
        <f>VLOOKUP($E7,Invoicing!$A$1:$H$8,MATCH(TRACKER!$N7,Invoicing!$A$1:$H$1,0),FALSE)</f>
        <v>#N/A</v>
      </c>
      <c r="AM7" s="78">
        <v>35</v>
      </c>
      <c r="AN7" s="78">
        <f t="shared" si="14"/>
        <v>0</v>
      </c>
      <c r="AO7" s="2">
        <f t="shared" si="15"/>
        <v>5</v>
      </c>
      <c r="AP7" s="2" t="str">
        <f t="shared" si="16"/>
        <v>WEEK</v>
      </c>
      <c r="AQ7" s="2" t="str">
        <f t="shared" si="17"/>
        <v>CTU FLEVOKUST BVWEEK</v>
      </c>
      <c r="AR7" s="71">
        <f t="shared" si="18"/>
        <v>520</v>
      </c>
      <c r="AS7" s="71">
        <f>VLOOKUP(AJ7,Invoicing!A:K,10,FALSE)</f>
        <v>0</v>
      </c>
      <c r="AT7" s="71">
        <f t="shared" si="19"/>
        <v>520</v>
      </c>
    </row>
    <row r="8" spans="1:47">
      <c r="A8" s="37" t="s">
        <v>141</v>
      </c>
      <c r="B8" s="3" t="s">
        <v>38</v>
      </c>
      <c r="C8" s="11">
        <v>45301.601388888892</v>
      </c>
      <c r="D8" s="11">
        <v>45301.458333333336</v>
      </c>
      <c r="E8" s="11" t="s">
        <v>49</v>
      </c>
      <c r="F8" s="11" t="s">
        <v>143</v>
      </c>
      <c r="G8" s="3" t="s">
        <v>149</v>
      </c>
      <c r="H8" s="3" t="s">
        <v>41</v>
      </c>
      <c r="I8" s="11">
        <v>45302.541666666664</v>
      </c>
      <c r="J8" s="12">
        <v>45302.729166666664</v>
      </c>
      <c r="K8" s="12">
        <v>45302.729166666664</v>
      </c>
      <c r="L8" s="12">
        <v>45302.736111111109</v>
      </c>
      <c r="M8" s="12" t="s">
        <v>115</v>
      </c>
      <c r="N8" s="3" t="s">
        <v>42</v>
      </c>
      <c r="O8" s="3">
        <v>0</v>
      </c>
      <c r="P8" s="1">
        <f t="shared" si="0"/>
        <v>2</v>
      </c>
      <c r="Q8" s="1">
        <f t="shared" si="1"/>
        <v>1</v>
      </c>
      <c r="R8" s="72">
        <f t="shared" si="2"/>
        <v>45302.729166666664</v>
      </c>
      <c r="S8" s="73">
        <f t="shared" si="3"/>
        <v>0.94027777777228039</v>
      </c>
      <c r="T8" s="74">
        <f>Table2[[#This Row],[ETA A OFRECIMIENTO]]*24</f>
        <v>22.566666666534729</v>
      </c>
      <c r="U8" s="1" t="str">
        <f t="shared" si="4"/>
        <v>YES</v>
      </c>
      <c r="V8" s="73">
        <f t="shared" si="5"/>
        <v>0.1875</v>
      </c>
      <c r="W8" s="74">
        <f>Table2[[#This Row],[DEL. AVAILABLE A SLOT]]*24</f>
        <v>4.5</v>
      </c>
      <c r="X8" s="1" t="str">
        <f t="shared" si="6"/>
        <v>SI</v>
      </c>
      <c r="Y8" s="73">
        <f t="shared" si="7"/>
        <v>1.1277777777722804</v>
      </c>
      <c r="Z8" s="74">
        <f>Table2[[#This Row],[ETA A TIMESLOT]]*24</f>
        <v>27.066666666534729</v>
      </c>
      <c r="AA8" s="73">
        <f t="shared" si="8"/>
        <v>0</v>
      </c>
      <c r="AB8" s="73" t="str">
        <f t="shared" si="9"/>
        <v>SI</v>
      </c>
      <c r="AC8" s="74">
        <f>Table2[[#This Row],[PUNTUALIDAD (H)]]*24</f>
        <v>0</v>
      </c>
      <c r="AD8" s="73">
        <f t="shared" si="10"/>
        <v>1.1347222222175333</v>
      </c>
      <c r="AE8" s="74">
        <f>Table2[[#This Row],[ATA TO UNLOADING]]*24</f>
        <v>27.233333333220799</v>
      </c>
      <c r="AF8" s="74" t="str">
        <f>IF(Table2[[#This Row],[ATA TO UNLOADING 2]]&lt;=48,"YES","NO")</f>
        <v>YES</v>
      </c>
      <c r="AG8" s="75">
        <f t="shared" si="11"/>
        <v>0.72916666666424135</v>
      </c>
      <c r="AH8" s="2" t="s">
        <v>42</v>
      </c>
      <c r="AI8" s="2" t="str">
        <f t="shared" si="12"/>
        <v>MSCU0191053</v>
      </c>
      <c r="AJ8" s="76" t="str">
        <f t="shared" si="13"/>
        <v>CTU FLEVOKUST BV</v>
      </c>
      <c r="AK8" s="77">
        <f>IF($M8="TRUCK",VLOOKUP($AQ8,Invoicing!$A$17:$B$49,MATCH($AK$1,Invoicing!$A$17:$B$17,0),FALSE),VLOOKUP($AQ8,Invoicing!$N$17:$O$21,MATCH($AK$1,Invoicing!$N$17:$O$17,0),FALSE))</f>
        <v>520</v>
      </c>
      <c r="AL8" s="78" t="e">
        <f>VLOOKUP($E8,Invoicing!$A$1:$H$8,MATCH(TRACKER!$N8,Invoicing!$A$1:$H$1,0),FALSE)</f>
        <v>#N/A</v>
      </c>
      <c r="AM8" s="78">
        <v>35</v>
      </c>
      <c r="AN8" s="78">
        <f t="shared" si="14"/>
        <v>0</v>
      </c>
      <c r="AO8" s="2">
        <f t="shared" si="15"/>
        <v>4</v>
      </c>
      <c r="AP8" s="2" t="str">
        <f t="shared" si="16"/>
        <v>WEEK</v>
      </c>
      <c r="AQ8" s="2" t="str">
        <f t="shared" si="17"/>
        <v>CTU FLEVOKUST BVWEEK</v>
      </c>
      <c r="AR8" s="71">
        <f t="shared" si="18"/>
        <v>520</v>
      </c>
      <c r="AS8" s="71">
        <f>VLOOKUP(AJ8,Invoicing!A:K,10,FALSE)</f>
        <v>0</v>
      </c>
      <c r="AT8" s="71">
        <f t="shared" si="19"/>
        <v>520</v>
      </c>
    </row>
    <row r="9" spans="1:47">
      <c r="A9" s="37" t="s">
        <v>141</v>
      </c>
      <c r="B9" s="3" t="s">
        <v>38</v>
      </c>
      <c r="C9" s="11">
        <v>45301.601388888892</v>
      </c>
      <c r="D9" s="11">
        <v>45301.458333333336</v>
      </c>
      <c r="E9" s="11" t="s">
        <v>49</v>
      </c>
      <c r="F9" s="11" t="s">
        <v>143</v>
      </c>
      <c r="G9" s="3" t="s">
        <v>150</v>
      </c>
      <c r="H9" s="3" t="s">
        <v>2821</v>
      </c>
      <c r="I9" s="11">
        <v>45302.541666666664</v>
      </c>
      <c r="J9" s="12">
        <v>45302.503472222219</v>
      </c>
      <c r="K9" s="12">
        <v>45302.541666666664</v>
      </c>
      <c r="L9" s="12">
        <v>45302.635416666664</v>
      </c>
      <c r="M9" s="12" t="s">
        <v>115</v>
      </c>
      <c r="N9" s="3" t="s">
        <v>42</v>
      </c>
      <c r="O9" s="3">
        <v>0</v>
      </c>
      <c r="P9" s="1">
        <f t="shared" si="0"/>
        <v>2</v>
      </c>
      <c r="Q9" s="1">
        <f t="shared" si="1"/>
        <v>1</v>
      </c>
      <c r="R9" s="72">
        <f t="shared" si="2"/>
        <v>45302.503472222219</v>
      </c>
      <c r="S9" s="73">
        <f t="shared" si="3"/>
        <v>0.94027777777228039</v>
      </c>
      <c r="T9" s="74">
        <f>Table2[[#This Row],[ETA A OFRECIMIENTO]]*24</f>
        <v>22.566666666534729</v>
      </c>
      <c r="U9" s="1" t="str">
        <f t="shared" si="4"/>
        <v>YES</v>
      </c>
      <c r="V9" s="73">
        <f t="shared" si="5"/>
        <v>0</v>
      </c>
      <c r="W9" s="74">
        <f>Table2[[#This Row],[DEL. AVAILABLE A SLOT]]*24</f>
        <v>0</v>
      </c>
      <c r="X9" s="1" t="str">
        <f t="shared" si="6"/>
        <v>SI</v>
      </c>
      <c r="Y9" s="73">
        <f t="shared" si="7"/>
        <v>0.94027777777228039</v>
      </c>
      <c r="Z9" s="74">
        <f>Table2[[#This Row],[ETA A TIMESLOT]]*24</f>
        <v>22.566666666534729</v>
      </c>
      <c r="AA9" s="73">
        <f t="shared" si="8"/>
        <v>0</v>
      </c>
      <c r="AB9" s="73" t="str">
        <f t="shared" si="9"/>
        <v>SI</v>
      </c>
      <c r="AC9" s="74">
        <f>Table2[[#This Row],[PUNTUALIDAD (H)]]*24</f>
        <v>0</v>
      </c>
      <c r="AD9" s="73">
        <f t="shared" si="10"/>
        <v>1.0340277777722804</v>
      </c>
      <c r="AE9" s="74">
        <f>Table2[[#This Row],[ATA TO UNLOADING]]*24</f>
        <v>24.816666666534729</v>
      </c>
      <c r="AF9" s="74" t="str">
        <f>IF(Table2[[#This Row],[ATA TO UNLOADING 2]]&lt;=48,"YES","NO")</f>
        <v>YES</v>
      </c>
      <c r="AG9" s="75">
        <f t="shared" si="11"/>
        <v>0.54166666666424135</v>
      </c>
      <c r="AH9" s="2" t="s">
        <v>42</v>
      </c>
      <c r="AI9" s="2" t="str">
        <f t="shared" si="12"/>
        <v>MSDU8516138</v>
      </c>
      <c r="AJ9" s="76" t="str">
        <f t="shared" si="13"/>
        <v>CTU FLEVOKUST BV</v>
      </c>
      <c r="AK9" s="77">
        <f>IF($M9="TRUCK",VLOOKUP($AQ9,Invoicing!$A$17:$B$49,MATCH($AK$1,Invoicing!$A$17:$B$17,0),FALSE),VLOOKUP($AQ9,Invoicing!$N$17:$O$21,MATCH($AK$1,Invoicing!$N$17:$O$17,0),FALSE))</f>
        <v>520</v>
      </c>
      <c r="AL9" s="78" t="e">
        <f>VLOOKUP($E9,Invoicing!$A$1:$H$8,MATCH(TRACKER!$N9,Invoicing!$A$1:$H$1,0),FALSE)</f>
        <v>#N/A</v>
      </c>
      <c r="AM9" s="78">
        <v>35</v>
      </c>
      <c r="AN9" s="78">
        <f t="shared" si="14"/>
        <v>0</v>
      </c>
      <c r="AO9" s="2">
        <f t="shared" si="15"/>
        <v>4</v>
      </c>
      <c r="AP9" s="2" t="str">
        <f t="shared" si="16"/>
        <v>WEEK</v>
      </c>
      <c r="AQ9" s="2" t="str">
        <f t="shared" si="17"/>
        <v>CTU FLEVOKUST BVWEEK</v>
      </c>
      <c r="AR9" s="71">
        <f t="shared" si="18"/>
        <v>520</v>
      </c>
      <c r="AS9" s="71">
        <f>VLOOKUP(AJ9,Invoicing!A:K,10,FALSE)</f>
        <v>0</v>
      </c>
      <c r="AT9" s="71">
        <f t="shared" si="19"/>
        <v>620</v>
      </c>
      <c r="AU9" s="55">
        <v>100</v>
      </c>
    </row>
    <row r="10" spans="1:47">
      <c r="A10" s="37" t="s">
        <v>141</v>
      </c>
      <c r="B10" s="3" t="s">
        <v>38</v>
      </c>
      <c r="C10" s="11">
        <v>45301.601388888892</v>
      </c>
      <c r="D10" s="11">
        <v>45301.458333333336</v>
      </c>
      <c r="E10" s="11" t="s">
        <v>49</v>
      </c>
      <c r="F10" s="11" t="s">
        <v>40</v>
      </c>
      <c r="G10" s="3" t="s">
        <v>151</v>
      </c>
      <c r="H10" s="3" t="s">
        <v>41</v>
      </c>
      <c r="I10" s="11">
        <v>45302.541666666664</v>
      </c>
      <c r="J10" s="12">
        <v>45302.489583333336</v>
      </c>
      <c r="K10" s="12">
        <v>45302.541666666664</v>
      </c>
      <c r="L10" s="12">
        <v>45302.496527777781</v>
      </c>
      <c r="M10" s="12" t="s">
        <v>115</v>
      </c>
      <c r="N10" s="3" t="s">
        <v>42</v>
      </c>
      <c r="O10" s="3">
        <v>1</v>
      </c>
      <c r="P10" s="1">
        <f t="shared" si="0"/>
        <v>2</v>
      </c>
      <c r="Q10" s="1">
        <f t="shared" si="1"/>
        <v>1</v>
      </c>
      <c r="R10" s="72">
        <f t="shared" si="2"/>
        <v>45302.489583333336</v>
      </c>
      <c r="S10" s="73">
        <f t="shared" si="3"/>
        <v>0.94027777777228039</v>
      </c>
      <c r="T10" s="74">
        <f>Table2[[#This Row],[ETA A OFRECIMIENTO]]*24</f>
        <v>22.566666666534729</v>
      </c>
      <c r="U10" s="1" t="str">
        <f t="shared" si="4"/>
        <v>YES</v>
      </c>
      <c r="V10" s="73">
        <f t="shared" si="5"/>
        <v>0</v>
      </c>
      <c r="W10" s="74">
        <f>Table2[[#This Row],[DEL. AVAILABLE A SLOT]]*24</f>
        <v>0</v>
      </c>
      <c r="X10" s="1" t="str">
        <f t="shared" si="6"/>
        <v>SI</v>
      </c>
      <c r="Y10" s="73">
        <f t="shared" si="7"/>
        <v>0.94027777777228039</v>
      </c>
      <c r="Z10" s="74">
        <f>Table2[[#This Row],[ETA A TIMESLOT]]*24</f>
        <v>22.566666666534729</v>
      </c>
      <c r="AA10" s="73">
        <f t="shared" si="8"/>
        <v>0</v>
      </c>
      <c r="AB10" s="73" t="str">
        <f t="shared" si="9"/>
        <v>SI</v>
      </c>
      <c r="AC10" s="74">
        <f>Table2[[#This Row],[PUNTUALIDAD (H)]]*24</f>
        <v>0</v>
      </c>
      <c r="AD10" s="73">
        <f t="shared" si="10"/>
        <v>0.89513888888905058</v>
      </c>
      <c r="AE10" s="74">
        <f>Table2[[#This Row],[ATA TO UNLOADING]]*24</f>
        <v>21.483333333337214</v>
      </c>
      <c r="AF10" s="74" t="str">
        <f>IF(Table2[[#This Row],[ATA TO UNLOADING 2]]&lt;=48,"YES","NO")</f>
        <v>YES</v>
      </c>
      <c r="AG10" s="75">
        <f t="shared" si="11"/>
        <v>0.54166666666424135</v>
      </c>
      <c r="AH10" s="2" t="s">
        <v>42</v>
      </c>
      <c r="AI10" s="2" t="str">
        <f t="shared" si="12"/>
        <v>MSKU1059185</v>
      </c>
      <c r="AJ10" s="76" t="str">
        <f t="shared" si="13"/>
        <v>CTU FLEVOKUST BV</v>
      </c>
      <c r="AK10" s="77">
        <f>IF($M10="TRUCK",VLOOKUP($AQ10,Invoicing!$A$17:$B$49,MATCH($AK$1,Invoicing!$A$17:$B$17,0),FALSE),VLOOKUP($AQ10,Invoicing!$N$17:$O$21,MATCH($AK$1,Invoicing!$N$17:$O$17,0),FALSE))</f>
        <v>520</v>
      </c>
      <c r="AL10" s="78" t="e">
        <f>VLOOKUP($E10,Invoicing!$A$1:$H$8,MATCH(TRACKER!$N10,Invoicing!$A$1:$H$1,0),FALSE)</f>
        <v>#N/A</v>
      </c>
      <c r="AM10" s="78">
        <v>35</v>
      </c>
      <c r="AN10" s="78">
        <f t="shared" si="14"/>
        <v>35</v>
      </c>
      <c r="AO10" s="2">
        <f t="shared" si="15"/>
        <v>4</v>
      </c>
      <c r="AP10" s="2" t="str">
        <f t="shared" si="16"/>
        <v>WEEK</v>
      </c>
      <c r="AQ10" s="2" t="str">
        <f t="shared" si="17"/>
        <v>CTU FLEVOKUST BVWEEK</v>
      </c>
      <c r="AR10" s="71">
        <f t="shared" si="18"/>
        <v>555</v>
      </c>
      <c r="AS10" s="71">
        <f>VLOOKUP(AJ10,Invoicing!A:K,10,FALSE)</f>
        <v>0</v>
      </c>
      <c r="AT10" s="71">
        <f t="shared" si="19"/>
        <v>555</v>
      </c>
    </row>
    <row r="11" spans="1:47">
      <c r="A11" s="37" t="s">
        <v>141</v>
      </c>
      <c r="B11" s="3" t="s">
        <v>38</v>
      </c>
      <c r="C11" s="11">
        <v>45301.601388888892</v>
      </c>
      <c r="D11" s="11">
        <v>45301.458333333336</v>
      </c>
      <c r="E11" s="11" t="s">
        <v>49</v>
      </c>
      <c r="F11" s="11" t="s">
        <v>40</v>
      </c>
      <c r="G11" s="3" t="s">
        <v>152</v>
      </c>
      <c r="H11" s="3" t="s">
        <v>41</v>
      </c>
      <c r="I11" s="11">
        <v>45302.541666666664</v>
      </c>
      <c r="J11" s="12">
        <v>45302.649305555555</v>
      </c>
      <c r="K11" s="12">
        <v>45302.666666666664</v>
      </c>
      <c r="L11" s="12">
        <v>45302.65625</v>
      </c>
      <c r="M11" s="12" t="s">
        <v>115</v>
      </c>
      <c r="N11" s="3" t="s">
        <v>42</v>
      </c>
      <c r="O11" s="3">
        <v>0</v>
      </c>
      <c r="P11" s="1">
        <f t="shared" si="0"/>
        <v>2</v>
      </c>
      <c r="Q11" s="1">
        <f t="shared" si="1"/>
        <v>1</v>
      </c>
      <c r="R11" s="72">
        <f t="shared" si="2"/>
        <v>45302.649305555555</v>
      </c>
      <c r="S11" s="73">
        <f t="shared" si="3"/>
        <v>0.94027777777228039</v>
      </c>
      <c r="T11" s="74">
        <f>Table2[[#This Row],[ETA A OFRECIMIENTO]]*24</f>
        <v>22.566666666534729</v>
      </c>
      <c r="U11" s="1" t="str">
        <f t="shared" si="4"/>
        <v>YES</v>
      </c>
      <c r="V11" s="73">
        <f t="shared" si="5"/>
        <v>0.125</v>
      </c>
      <c r="W11" s="74">
        <f>Table2[[#This Row],[DEL. AVAILABLE A SLOT]]*24</f>
        <v>3</v>
      </c>
      <c r="X11" s="1" t="str">
        <f t="shared" si="6"/>
        <v>SI</v>
      </c>
      <c r="Y11" s="73">
        <f t="shared" si="7"/>
        <v>1.0652777777722804</v>
      </c>
      <c r="Z11" s="74">
        <f>Table2[[#This Row],[ETA A TIMESLOT]]*24</f>
        <v>25.566666666534729</v>
      </c>
      <c r="AA11" s="73">
        <f t="shared" si="8"/>
        <v>0</v>
      </c>
      <c r="AB11" s="73" t="str">
        <f t="shared" si="9"/>
        <v>SI</v>
      </c>
      <c r="AC11" s="74">
        <f>Table2[[#This Row],[PUNTUALIDAD (H)]]*24</f>
        <v>0</v>
      </c>
      <c r="AD11" s="73">
        <f t="shared" si="10"/>
        <v>1.054861111108039</v>
      </c>
      <c r="AE11" s="74">
        <f>Table2[[#This Row],[ATA TO UNLOADING]]*24</f>
        <v>25.316666666592937</v>
      </c>
      <c r="AF11" s="74" t="str">
        <f>IF(Table2[[#This Row],[ATA TO UNLOADING 2]]&lt;=48,"YES","NO")</f>
        <v>YES</v>
      </c>
      <c r="AG11" s="75">
        <f t="shared" si="11"/>
        <v>0.66666666666424135</v>
      </c>
      <c r="AH11" s="2" t="s">
        <v>42</v>
      </c>
      <c r="AI11" s="2" t="str">
        <f t="shared" si="12"/>
        <v>MSKU4584696</v>
      </c>
      <c r="AJ11" s="76" t="str">
        <f t="shared" si="13"/>
        <v>CTU FLEVOKUST BV</v>
      </c>
      <c r="AK11" s="77">
        <f>IF($M11="TRUCK",VLOOKUP($AQ11,Invoicing!$A$17:$B$49,MATCH($AK$1,Invoicing!$A$17:$B$17,0),FALSE),VLOOKUP($AQ11,Invoicing!$N$17:$O$21,MATCH($AK$1,Invoicing!$N$17:$O$17,0),FALSE))</f>
        <v>520</v>
      </c>
      <c r="AL11" s="78" t="e">
        <f>VLOOKUP($E11,Invoicing!$A$1:$H$8,MATCH(TRACKER!$N11,Invoicing!$A$1:$H$1,0),FALSE)</f>
        <v>#N/A</v>
      </c>
      <c r="AM11" s="78">
        <v>35</v>
      </c>
      <c r="AN11" s="78">
        <f t="shared" si="14"/>
        <v>0</v>
      </c>
      <c r="AO11" s="2">
        <f t="shared" si="15"/>
        <v>4</v>
      </c>
      <c r="AP11" s="2" t="str">
        <f t="shared" si="16"/>
        <v>WEEK</v>
      </c>
      <c r="AQ11" s="2" t="str">
        <f t="shared" si="17"/>
        <v>CTU FLEVOKUST BVWEEK</v>
      </c>
      <c r="AR11" s="71">
        <f t="shared" si="18"/>
        <v>520</v>
      </c>
      <c r="AS11" s="71">
        <f>VLOOKUP(AJ11,Invoicing!A:K,10,FALSE)</f>
        <v>0</v>
      </c>
      <c r="AT11" s="71">
        <f t="shared" si="19"/>
        <v>520</v>
      </c>
    </row>
    <row r="12" spans="1:47">
      <c r="A12" s="37" t="s">
        <v>141</v>
      </c>
      <c r="B12" s="3" t="s">
        <v>38</v>
      </c>
      <c r="C12" s="11">
        <v>45301.601388888892</v>
      </c>
      <c r="D12" s="11">
        <v>45301.458333333336</v>
      </c>
      <c r="E12" s="11" t="s">
        <v>49</v>
      </c>
      <c r="F12" s="11" t="s">
        <v>40</v>
      </c>
      <c r="G12" s="3" t="s">
        <v>153</v>
      </c>
      <c r="H12" s="3" t="s">
        <v>41</v>
      </c>
      <c r="I12" s="11">
        <v>45302.541666666664</v>
      </c>
      <c r="J12" s="12">
        <v>45302.621527777781</v>
      </c>
      <c r="K12" s="12">
        <v>45302.604166666664</v>
      </c>
      <c r="L12" s="12">
        <v>45302.628472222219</v>
      </c>
      <c r="M12" s="12" t="s">
        <v>115</v>
      </c>
      <c r="N12" s="3" t="s">
        <v>42</v>
      </c>
      <c r="O12" s="3">
        <v>0</v>
      </c>
      <c r="P12" s="1">
        <f t="shared" si="0"/>
        <v>2</v>
      </c>
      <c r="Q12" s="1">
        <f t="shared" si="1"/>
        <v>1</v>
      </c>
      <c r="R12" s="72">
        <f t="shared" si="2"/>
        <v>45302.621527777781</v>
      </c>
      <c r="S12" s="73">
        <f t="shared" si="3"/>
        <v>0.94027777777228039</v>
      </c>
      <c r="T12" s="74">
        <f>Table2[[#This Row],[ETA A OFRECIMIENTO]]*24</f>
        <v>22.566666666534729</v>
      </c>
      <c r="U12" s="1" t="str">
        <f t="shared" si="4"/>
        <v>YES</v>
      </c>
      <c r="V12" s="73">
        <f t="shared" si="5"/>
        <v>6.25E-2</v>
      </c>
      <c r="W12" s="74">
        <f>Table2[[#This Row],[DEL. AVAILABLE A SLOT]]*24</f>
        <v>1.5</v>
      </c>
      <c r="X12" s="1" t="str">
        <f t="shared" si="6"/>
        <v>SI</v>
      </c>
      <c r="Y12" s="73">
        <f t="shared" si="7"/>
        <v>1.0027777777722804</v>
      </c>
      <c r="Z12" s="74">
        <f>Table2[[#This Row],[ETA A TIMESLOT]]*24</f>
        <v>24.066666666534729</v>
      </c>
      <c r="AA12" s="73">
        <f t="shared" si="8"/>
        <v>1.7361111116770189E-2</v>
      </c>
      <c r="AB12" s="73" t="str">
        <f t="shared" si="9"/>
        <v>SI</v>
      </c>
      <c r="AC12" s="74">
        <f>Table2[[#This Row],[PUNTUALIDAD (H)]]*24</f>
        <v>0.41666666680248454</v>
      </c>
      <c r="AD12" s="73">
        <f t="shared" si="10"/>
        <v>1.0270833333270275</v>
      </c>
      <c r="AE12" s="74">
        <f>Table2[[#This Row],[ATA TO UNLOADING]]*24</f>
        <v>24.64999999984866</v>
      </c>
      <c r="AF12" s="74" t="str">
        <f>IF(Table2[[#This Row],[ATA TO UNLOADING 2]]&lt;=48,"YES","NO")</f>
        <v>YES</v>
      </c>
      <c r="AG12" s="75">
        <f t="shared" si="11"/>
        <v>0.60416666666424135</v>
      </c>
      <c r="AH12" s="2" t="s">
        <v>42</v>
      </c>
      <c r="AI12" s="2" t="str">
        <f t="shared" si="12"/>
        <v>MSKU9494661</v>
      </c>
      <c r="AJ12" s="76" t="str">
        <f t="shared" si="13"/>
        <v>CTU FLEVOKUST BV</v>
      </c>
      <c r="AK12" s="77">
        <f>IF($M12="TRUCK",VLOOKUP($AQ12,Invoicing!$A$17:$B$49,MATCH($AK$1,Invoicing!$A$17:$B$17,0),FALSE),VLOOKUP($AQ12,Invoicing!$N$17:$O$21,MATCH($AK$1,Invoicing!$N$17:$O$17,0),FALSE))</f>
        <v>520</v>
      </c>
      <c r="AL12" s="78" t="e">
        <f>VLOOKUP($E12,Invoicing!$A$1:$H$8,MATCH(TRACKER!$N12,Invoicing!$A$1:$H$1,0),FALSE)</f>
        <v>#N/A</v>
      </c>
      <c r="AM12" s="78">
        <v>35</v>
      </c>
      <c r="AN12" s="78">
        <f t="shared" si="14"/>
        <v>0</v>
      </c>
      <c r="AO12" s="2">
        <f t="shared" si="15"/>
        <v>4</v>
      </c>
      <c r="AP12" s="2" t="str">
        <f t="shared" si="16"/>
        <v>WEEK</v>
      </c>
      <c r="AQ12" s="2" t="str">
        <f t="shared" si="17"/>
        <v>CTU FLEVOKUST BVWEEK</v>
      </c>
      <c r="AR12" s="71">
        <f t="shared" si="18"/>
        <v>520</v>
      </c>
      <c r="AS12" s="71">
        <f>VLOOKUP(AJ12,Invoicing!A:K,10,FALSE)</f>
        <v>0</v>
      </c>
      <c r="AT12" s="71">
        <f t="shared" si="19"/>
        <v>520</v>
      </c>
    </row>
    <row r="13" spans="1:47">
      <c r="A13" s="37" t="s">
        <v>141</v>
      </c>
      <c r="B13" s="3" t="s">
        <v>38</v>
      </c>
      <c r="C13" s="11">
        <v>45301.601388888892</v>
      </c>
      <c r="D13" s="11">
        <v>45301.458333333336</v>
      </c>
      <c r="E13" s="11" t="s">
        <v>49</v>
      </c>
      <c r="F13" s="11" t="s">
        <v>143</v>
      </c>
      <c r="G13" s="3" t="s">
        <v>154</v>
      </c>
      <c r="H13" s="3" t="s">
        <v>41</v>
      </c>
      <c r="I13" s="11">
        <v>45302.541666666664</v>
      </c>
      <c r="J13" s="12">
        <v>45302.746527777781</v>
      </c>
      <c r="K13" s="12">
        <v>45302.729166666664</v>
      </c>
      <c r="L13" s="12">
        <v>45302.753472222219</v>
      </c>
      <c r="M13" s="12" t="s">
        <v>115</v>
      </c>
      <c r="N13" s="3" t="s">
        <v>42</v>
      </c>
      <c r="O13" s="3">
        <v>0</v>
      </c>
      <c r="P13" s="1">
        <f t="shared" si="0"/>
        <v>2</v>
      </c>
      <c r="Q13" s="1">
        <f t="shared" si="1"/>
        <v>1</v>
      </c>
      <c r="R13" s="72">
        <f t="shared" si="2"/>
        <v>45302.746527777781</v>
      </c>
      <c r="S13" s="73">
        <f t="shared" si="3"/>
        <v>0.94027777777228039</v>
      </c>
      <c r="T13" s="74">
        <f>Table2[[#This Row],[ETA A OFRECIMIENTO]]*24</f>
        <v>22.566666666534729</v>
      </c>
      <c r="U13" s="1" t="str">
        <f t="shared" si="4"/>
        <v>YES</v>
      </c>
      <c r="V13" s="73">
        <f t="shared" si="5"/>
        <v>0.1875</v>
      </c>
      <c r="W13" s="74">
        <f>Table2[[#This Row],[DEL. AVAILABLE A SLOT]]*24</f>
        <v>4.5</v>
      </c>
      <c r="X13" s="1" t="str">
        <f t="shared" si="6"/>
        <v>SI</v>
      </c>
      <c r="Y13" s="73">
        <f t="shared" si="7"/>
        <v>1.1277777777722804</v>
      </c>
      <c r="Z13" s="74">
        <f>Table2[[#This Row],[ETA A TIMESLOT]]*24</f>
        <v>27.066666666534729</v>
      </c>
      <c r="AA13" s="73">
        <f t="shared" si="8"/>
        <v>1.7361111116770189E-2</v>
      </c>
      <c r="AB13" s="73" t="str">
        <f t="shared" si="9"/>
        <v>SI</v>
      </c>
      <c r="AC13" s="74">
        <f>Table2[[#This Row],[PUNTUALIDAD (H)]]*24</f>
        <v>0.41666666680248454</v>
      </c>
      <c r="AD13" s="73">
        <f t="shared" si="10"/>
        <v>1.1520833333270275</v>
      </c>
      <c r="AE13" s="74">
        <f>Table2[[#This Row],[ATA TO UNLOADING]]*24</f>
        <v>27.64999999984866</v>
      </c>
      <c r="AF13" s="74" t="str">
        <f>IF(Table2[[#This Row],[ATA TO UNLOADING 2]]&lt;=48,"YES","NO")</f>
        <v>YES</v>
      </c>
      <c r="AG13" s="75">
        <f t="shared" si="11"/>
        <v>0.72916666666424135</v>
      </c>
      <c r="AH13" s="2" t="s">
        <v>42</v>
      </c>
      <c r="AI13" s="2" t="str">
        <f t="shared" si="12"/>
        <v>PGMU9500661</v>
      </c>
      <c r="AJ13" s="76" t="str">
        <f t="shared" si="13"/>
        <v>CTU FLEVOKUST BV</v>
      </c>
      <c r="AK13" s="77">
        <f>IF($M13="TRUCK",VLOOKUP($AQ13,Invoicing!$A$17:$B$49,MATCH($AK$1,Invoicing!$A$17:$B$17,0),FALSE),VLOOKUP($AQ13,Invoicing!$N$17:$O$21,MATCH($AK$1,Invoicing!$N$17:$O$17,0),FALSE))</f>
        <v>520</v>
      </c>
      <c r="AL13" s="78" t="e">
        <f>VLOOKUP($E13,Invoicing!$A$1:$H$8,MATCH(TRACKER!$N13,Invoicing!$A$1:$H$1,0),FALSE)</f>
        <v>#N/A</v>
      </c>
      <c r="AM13" s="78">
        <v>35</v>
      </c>
      <c r="AN13" s="78">
        <f t="shared" si="14"/>
        <v>0</v>
      </c>
      <c r="AO13" s="2">
        <f t="shared" si="15"/>
        <v>4</v>
      </c>
      <c r="AP13" s="2" t="str">
        <f t="shared" si="16"/>
        <v>WEEK</v>
      </c>
      <c r="AQ13" s="2" t="str">
        <f t="shared" si="17"/>
        <v>CTU FLEVOKUST BVWEEK</v>
      </c>
      <c r="AR13" s="71">
        <f t="shared" si="18"/>
        <v>520</v>
      </c>
      <c r="AS13" s="71">
        <f>VLOOKUP(AJ13,Invoicing!A:K,10,FALSE)</f>
        <v>0</v>
      </c>
      <c r="AT13" s="71">
        <f t="shared" si="19"/>
        <v>545</v>
      </c>
      <c r="AU13" s="55">
        <v>25</v>
      </c>
    </row>
    <row r="14" spans="1:47">
      <c r="A14" s="37" t="s">
        <v>141</v>
      </c>
      <c r="B14" s="3" t="s">
        <v>38</v>
      </c>
      <c r="C14" s="11">
        <v>45301.601388888892</v>
      </c>
      <c r="D14" s="11">
        <v>45301.458333333336</v>
      </c>
      <c r="E14" s="11" t="s">
        <v>49</v>
      </c>
      <c r="F14" s="11" t="s">
        <v>40</v>
      </c>
      <c r="G14" s="3" t="s">
        <v>155</v>
      </c>
      <c r="H14" s="3" t="s">
        <v>41</v>
      </c>
      <c r="I14" s="11">
        <v>45302.541666666664</v>
      </c>
      <c r="J14" s="12">
        <v>45302.590277777781</v>
      </c>
      <c r="K14" s="12">
        <v>45302.604166666664</v>
      </c>
      <c r="L14" s="12">
        <v>45302.597222222219</v>
      </c>
      <c r="M14" s="12" t="s">
        <v>115</v>
      </c>
      <c r="N14" s="3" t="s">
        <v>42</v>
      </c>
      <c r="O14" s="3">
        <v>2</v>
      </c>
      <c r="P14" s="1">
        <f t="shared" si="0"/>
        <v>2</v>
      </c>
      <c r="Q14" s="1">
        <f t="shared" si="1"/>
        <v>1</v>
      </c>
      <c r="R14" s="72">
        <f t="shared" si="2"/>
        <v>45302.590277777781</v>
      </c>
      <c r="S14" s="73">
        <f t="shared" si="3"/>
        <v>0.94027777777228039</v>
      </c>
      <c r="T14" s="74">
        <f>Table2[[#This Row],[ETA A OFRECIMIENTO]]*24</f>
        <v>22.566666666534729</v>
      </c>
      <c r="U14" s="1" t="str">
        <f t="shared" si="4"/>
        <v>YES</v>
      </c>
      <c r="V14" s="73">
        <f t="shared" si="5"/>
        <v>6.25E-2</v>
      </c>
      <c r="W14" s="74">
        <f>Table2[[#This Row],[DEL. AVAILABLE A SLOT]]*24</f>
        <v>1.5</v>
      </c>
      <c r="X14" s="1" t="str">
        <f t="shared" si="6"/>
        <v>SI</v>
      </c>
      <c r="Y14" s="73">
        <f t="shared" si="7"/>
        <v>1.0027777777722804</v>
      </c>
      <c r="Z14" s="74">
        <f>Table2[[#This Row],[ETA A TIMESLOT]]*24</f>
        <v>24.066666666534729</v>
      </c>
      <c r="AA14" s="73">
        <f t="shared" si="8"/>
        <v>0</v>
      </c>
      <c r="AB14" s="73" t="str">
        <f t="shared" si="9"/>
        <v>SI</v>
      </c>
      <c r="AC14" s="74">
        <f>Table2[[#This Row],[PUNTUALIDAD (H)]]*24</f>
        <v>0</v>
      </c>
      <c r="AD14" s="73">
        <f t="shared" si="10"/>
        <v>0.9958333333270275</v>
      </c>
      <c r="AE14" s="74">
        <f>Table2[[#This Row],[ATA TO UNLOADING]]*24</f>
        <v>23.89999999984866</v>
      </c>
      <c r="AF14" s="74" t="str">
        <f>IF(Table2[[#This Row],[ATA TO UNLOADING 2]]&lt;=48,"YES","NO")</f>
        <v>YES</v>
      </c>
      <c r="AG14" s="75">
        <f t="shared" si="11"/>
        <v>0.60416666666424135</v>
      </c>
      <c r="AH14" s="2" t="s">
        <v>42</v>
      </c>
      <c r="AI14" s="2" t="str">
        <f t="shared" si="12"/>
        <v>TCKU6853969</v>
      </c>
      <c r="AJ14" s="76" t="str">
        <f t="shared" si="13"/>
        <v>CTU FLEVOKUST BV</v>
      </c>
      <c r="AK14" s="77">
        <f>IF($M14="TRUCK",VLOOKUP($AQ14,Invoicing!$A$17:$B$49,MATCH($AK$1,Invoicing!$A$17:$B$17,0),FALSE),VLOOKUP($AQ14,Invoicing!$N$17:$O$21,MATCH($AK$1,Invoicing!$N$17:$O$17,0),FALSE))</f>
        <v>520</v>
      </c>
      <c r="AL14" s="78" t="e">
        <f>VLOOKUP($E14,Invoicing!$A$1:$H$8,MATCH(TRACKER!$N14,Invoicing!$A$1:$H$1,0),FALSE)</f>
        <v>#N/A</v>
      </c>
      <c r="AM14" s="78">
        <v>35</v>
      </c>
      <c r="AN14" s="78">
        <f t="shared" si="14"/>
        <v>70</v>
      </c>
      <c r="AO14" s="2">
        <f t="shared" si="15"/>
        <v>4</v>
      </c>
      <c r="AP14" s="2" t="str">
        <f t="shared" si="16"/>
        <v>WEEK</v>
      </c>
      <c r="AQ14" s="2" t="str">
        <f t="shared" si="17"/>
        <v>CTU FLEVOKUST BVWEEK</v>
      </c>
      <c r="AR14" s="71">
        <f t="shared" si="18"/>
        <v>590</v>
      </c>
      <c r="AS14" s="71">
        <f>VLOOKUP(AJ14,Invoicing!A:K,10,FALSE)</f>
        <v>0</v>
      </c>
      <c r="AT14" s="71">
        <f t="shared" si="19"/>
        <v>590</v>
      </c>
    </row>
    <row r="15" spans="1:47">
      <c r="A15" s="37" t="s">
        <v>141</v>
      </c>
      <c r="B15" s="3" t="s">
        <v>38</v>
      </c>
      <c r="C15" s="11">
        <v>45301.601388888892</v>
      </c>
      <c r="D15" s="11">
        <v>45301.458333333336</v>
      </c>
      <c r="E15" s="11" t="s">
        <v>49</v>
      </c>
      <c r="F15" s="11" t="s">
        <v>143</v>
      </c>
      <c r="G15" s="3" t="s">
        <v>156</v>
      </c>
      <c r="H15" s="3" t="s">
        <v>41</v>
      </c>
      <c r="I15" s="11">
        <v>45302.541666666664</v>
      </c>
      <c r="J15" s="12">
        <v>45302.802083333336</v>
      </c>
      <c r="K15" s="12">
        <v>45302.791666666664</v>
      </c>
      <c r="L15" s="12">
        <v>45302.809027777781</v>
      </c>
      <c r="M15" s="12" t="s">
        <v>115</v>
      </c>
      <c r="N15" s="3" t="s">
        <v>42</v>
      </c>
      <c r="O15" s="3">
        <v>0</v>
      </c>
      <c r="P15" s="1">
        <f t="shared" si="0"/>
        <v>2</v>
      </c>
      <c r="Q15" s="1">
        <f t="shared" si="1"/>
        <v>1</v>
      </c>
      <c r="R15" s="72">
        <f t="shared" si="2"/>
        <v>45302.802083333336</v>
      </c>
      <c r="S15" s="73">
        <f t="shared" si="3"/>
        <v>0.94027777777228039</v>
      </c>
      <c r="T15" s="74">
        <f>Table2[[#This Row],[ETA A OFRECIMIENTO]]*24</f>
        <v>22.566666666534729</v>
      </c>
      <c r="U15" s="1" t="str">
        <f t="shared" si="4"/>
        <v>YES</v>
      </c>
      <c r="V15" s="73">
        <f t="shared" si="5"/>
        <v>0.25</v>
      </c>
      <c r="W15" s="74">
        <f>Table2[[#This Row],[DEL. AVAILABLE A SLOT]]*24</f>
        <v>6</v>
      </c>
      <c r="X15" s="1" t="str">
        <f t="shared" si="6"/>
        <v>SI</v>
      </c>
      <c r="Y15" s="73">
        <f t="shared" si="7"/>
        <v>1.1902777777722804</v>
      </c>
      <c r="Z15" s="74">
        <f>Table2[[#This Row],[ETA A TIMESLOT]]*24</f>
        <v>28.566666666534729</v>
      </c>
      <c r="AA15" s="73">
        <f t="shared" si="8"/>
        <v>1.0416666671517305E-2</v>
      </c>
      <c r="AB15" s="73" t="str">
        <f t="shared" si="9"/>
        <v>SI</v>
      </c>
      <c r="AC15" s="74">
        <f>Table2[[#This Row],[PUNTUALIDAD (H)]]*24</f>
        <v>0.25000000011641532</v>
      </c>
      <c r="AD15" s="73">
        <f t="shared" si="10"/>
        <v>1.2076388888890506</v>
      </c>
      <c r="AE15" s="74">
        <f>Table2[[#This Row],[ATA TO UNLOADING]]*24</f>
        <v>28.983333333337214</v>
      </c>
      <c r="AF15" s="74" t="str">
        <f>IF(Table2[[#This Row],[ATA TO UNLOADING 2]]&lt;=48,"YES","NO")</f>
        <v>YES</v>
      </c>
      <c r="AG15" s="75">
        <f t="shared" si="11"/>
        <v>0.79166666666424135</v>
      </c>
      <c r="AH15" s="2" t="s">
        <v>42</v>
      </c>
      <c r="AI15" s="2" t="str">
        <f t="shared" si="12"/>
        <v>TCNU1559431</v>
      </c>
      <c r="AJ15" s="76" t="str">
        <f t="shared" si="13"/>
        <v>CTU FLEVOKUST BV</v>
      </c>
      <c r="AK15" s="77">
        <f>IF($M15="TRUCK",VLOOKUP($AQ15,Invoicing!$A$17:$B$49,MATCH($AK$1,Invoicing!$A$17:$B$17,0),FALSE),VLOOKUP($AQ15,Invoicing!$N$17:$O$21,MATCH($AK$1,Invoicing!$N$17:$O$17,0),FALSE))</f>
        <v>520</v>
      </c>
      <c r="AL15" s="78" t="e">
        <f>VLOOKUP($E15,Invoicing!$A$1:$H$8,MATCH(TRACKER!$N15,Invoicing!$A$1:$H$1,0),FALSE)</f>
        <v>#N/A</v>
      </c>
      <c r="AM15" s="78">
        <v>35</v>
      </c>
      <c r="AN15" s="78">
        <f t="shared" si="14"/>
        <v>0</v>
      </c>
      <c r="AO15" s="2">
        <f t="shared" si="15"/>
        <v>4</v>
      </c>
      <c r="AP15" s="2" t="str">
        <f t="shared" si="16"/>
        <v>WEEK</v>
      </c>
      <c r="AQ15" s="2" t="str">
        <f t="shared" si="17"/>
        <v>CTU FLEVOKUST BVWEEK</v>
      </c>
      <c r="AR15" s="71">
        <f t="shared" si="18"/>
        <v>520</v>
      </c>
      <c r="AS15" s="71">
        <f>VLOOKUP(AJ15,Invoicing!A:K,10,FALSE)</f>
        <v>0</v>
      </c>
      <c r="AT15" s="71">
        <f t="shared" si="19"/>
        <v>520</v>
      </c>
    </row>
    <row r="16" spans="1:47">
      <c r="A16" s="37" t="s">
        <v>141</v>
      </c>
      <c r="B16" s="3" t="s">
        <v>38</v>
      </c>
      <c r="C16" s="11">
        <v>45301.601388888892</v>
      </c>
      <c r="D16" s="11">
        <v>45301.458333333336</v>
      </c>
      <c r="E16" s="11" t="s">
        <v>49</v>
      </c>
      <c r="F16" s="11" t="s">
        <v>40</v>
      </c>
      <c r="G16" s="3" t="s">
        <v>157</v>
      </c>
      <c r="H16" s="3" t="s">
        <v>41</v>
      </c>
      <c r="I16" s="11">
        <v>45302.541666666664</v>
      </c>
      <c r="J16" s="12">
        <v>45302.652777777781</v>
      </c>
      <c r="K16" s="12">
        <v>45302.666666666664</v>
      </c>
      <c r="L16" s="12">
        <v>45302.659722222219</v>
      </c>
      <c r="M16" s="12" t="s">
        <v>115</v>
      </c>
      <c r="N16" s="3" t="s">
        <v>42</v>
      </c>
      <c r="O16" s="3">
        <v>0</v>
      </c>
      <c r="P16" s="1">
        <f t="shared" si="0"/>
        <v>2</v>
      </c>
      <c r="Q16" s="1">
        <f t="shared" si="1"/>
        <v>1</v>
      </c>
      <c r="R16" s="72">
        <f t="shared" si="2"/>
        <v>45302.652777777781</v>
      </c>
      <c r="S16" s="73">
        <f t="shared" si="3"/>
        <v>0.94027777777228039</v>
      </c>
      <c r="T16" s="74">
        <f>Table2[[#This Row],[ETA A OFRECIMIENTO]]*24</f>
        <v>22.566666666534729</v>
      </c>
      <c r="U16" s="1" t="str">
        <f t="shared" si="4"/>
        <v>YES</v>
      </c>
      <c r="V16" s="73">
        <f t="shared" si="5"/>
        <v>0.125</v>
      </c>
      <c r="W16" s="74">
        <f>Table2[[#This Row],[DEL. AVAILABLE A SLOT]]*24</f>
        <v>3</v>
      </c>
      <c r="X16" s="1" t="str">
        <f t="shared" si="6"/>
        <v>SI</v>
      </c>
      <c r="Y16" s="73">
        <f t="shared" si="7"/>
        <v>1.0652777777722804</v>
      </c>
      <c r="Z16" s="74">
        <f>Table2[[#This Row],[ETA A TIMESLOT]]*24</f>
        <v>25.566666666534729</v>
      </c>
      <c r="AA16" s="73">
        <f t="shared" si="8"/>
        <v>0</v>
      </c>
      <c r="AB16" s="73" t="str">
        <f t="shared" si="9"/>
        <v>SI</v>
      </c>
      <c r="AC16" s="74">
        <f>Table2[[#This Row],[PUNTUALIDAD (H)]]*24</f>
        <v>0</v>
      </c>
      <c r="AD16" s="73">
        <f t="shared" si="10"/>
        <v>1.0583333333270275</v>
      </c>
      <c r="AE16" s="74">
        <f>Table2[[#This Row],[ATA TO UNLOADING]]*24</f>
        <v>25.39999999984866</v>
      </c>
      <c r="AF16" s="74" t="str">
        <f>IF(Table2[[#This Row],[ATA TO UNLOADING 2]]&lt;=48,"YES","NO")</f>
        <v>YES</v>
      </c>
      <c r="AG16" s="75">
        <f t="shared" si="11"/>
        <v>0.66666666666424135</v>
      </c>
      <c r="AH16" s="2" t="s">
        <v>42</v>
      </c>
      <c r="AI16" s="2" t="str">
        <f t="shared" si="12"/>
        <v>TCNU4551178</v>
      </c>
      <c r="AJ16" s="76" t="str">
        <f t="shared" si="13"/>
        <v>CTU FLEVOKUST BV</v>
      </c>
      <c r="AK16" s="77">
        <f>IF($M16="TRUCK",VLOOKUP($AQ16,Invoicing!$A$17:$B$49,MATCH($AK$1,Invoicing!$A$17:$B$17,0),FALSE),VLOOKUP($AQ16,Invoicing!$N$17:$O$21,MATCH($AK$1,Invoicing!$N$17:$O$17,0),FALSE))</f>
        <v>520</v>
      </c>
      <c r="AL16" s="78" t="e">
        <f>VLOOKUP($E16,Invoicing!$A$1:$H$8,MATCH(TRACKER!$N16,Invoicing!$A$1:$H$1,0),FALSE)</f>
        <v>#N/A</v>
      </c>
      <c r="AM16" s="78">
        <v>35</v>
      </c>
      <c r="AN16" s="78">
        <f t="shared" si="14"/>
        <v>0</v>
      </c>
      <c r="AO16" s="2">
        <f t="shared" si="15"/>
        <v>4</v>
      </c>
      <c r="AP16" s="2" t="str">
        <f t="shared" si="16"/>
        <v>WEEK</v>
      </c>
      <c r="AQ16" s="2" t="str">
        <f t="shared" si="17"/>
        <v>CTU FLEVOKUST BVWEEK</v>
      </c>
      <c r="AR16" s="71">
        <f t="shared" si="18"/>
        <v>520</v>
      </c>
      <c r="AS16" s="71">
        <f>VLOOKUP(AJ16,Invoicing!A:K,10,FALSE)</f>
        <v>0</v>
      </c>
      <c r="AT16" s="71">
        <f t="shared" si="19"/>
        <v>520</v>
      </c>
    </row>
    <row r="17" spans="1:47">
      <c r="A17" s="37" t="s">
        <v>141</v>
      </c>
      <c r="B17" s="3" t="s">
        <v>38</v>
      </c>
      <c r="C17" s="11">
        <v>45301.601388888892</v>
      </c>
      <c r="D17" s="11">
        <v>45301.458333333336</v>
      </c>
      <c r="E17" s="11" t="s">
        <v>49</v>
      </c>
      <c r="F17" s="11" t="s">
        <v>40</v>
      </c>
      <c r="G17" s="3" t="s">
        <v>158</v>
      </c>
      <c r="H17" s="3" t="s">
        <v>41</v>
      </c>
      <c r="I17" s="11">
        <v>45302.541666666664</v>
      </c>
      <c r="J17" s="12">
        <v>45303.253472222219</v>
      </c>
      <c r="K17" s="12">
        <v>45303.25</v>
      </c>
      <c r="L17" s="12">
        <v>45303.263888888891</v>
      </c>
      <c r="M17" s="12" t="s">
        <v>115</v>
      </c>
      <c r="N17" s="3" t="s">
        <v>42</v>
      </c>
      <c r="O17" s="3">
        <v>0</v>
      </c>
      <c r="P17" s="1">
        <f t="shared" si="0"/>
        <v>2</v>
      </c>
      <c r="Q17" s="1">
        <f t="shared" si="1"/>
        <v>1</v>
      </c>
      <c r="R17" s="72">
        <f t="shared" si="2"/>
        <v>45303.253472222219</v>
      </c>
      <c r="S17" s="73">
        <f t="shared" si="3"/>
        <v>0.94027777777228039</v>
      </c>
      <c r="T17" s="74">
        <f>Table2[[#This Row],[ETA A OFRECIMIENTO]]*24</f>
        <v>22.566666666534729</v>
      </c>
      <c r="U17" s="1" t="str">
        <f t="shared" si="4"/>
        <v>YES</v>
      </c>
      <c r="V17" s="73">
        <f t="shared" si="5"/>
        <v>0.70833333333575865</v>
      </c>
      <c r="W17" s="74">
        <f>Table2[[#This Row],[DEL. AVAILABLE A SLOT]]*24</f>
        <v>17.000000000058208</v>
      </c>
      <c r="X17" s="1" t="str">
        <f t="shared" si="6"/>
        <v>SI</v>
      </c>
      <c r="Y17" s="73">
        <f t="shared" si="7"/>
        <v>1.648611111108039</v>
      </c>
      <c r="Z17" s="74">
        <f>Table2[[#This Row],[ETA A TIMESLOT]]*24</f>
        <v>39.566666666592937</v>
      </c>
      <c r="AA17" s="73">
        <f t="shared" si="8"/>
        <v>3.4722222189884633E-3</v>
      </c>
      <c r="AB17" s="73" t="str">
        <f t="shared" si="9"/>
        <v>SI</v>
      </c>
      <c r="AC17" s="74">
        <f>Table2[[#This Row],[PUNTUALIDAD (H)]]*24</f>
        <v>8.3333333255723119E-2</v>
      </c>
      <c r="AD17" s="73">
        <f t="shared" si="10"/>
        <v>1.6624999999985448</v>
      </c>
      <c r="AE17" s="74">
        <f>Table2[[#This Row],[ATA TO UNLOADING]]*24</f>
        <v>39.899999999965075</v>
      </c>
      <c r="AF17" s="74" t="str">
        <f>IF(Table2[[#This Row],[ATA TO UNLOADING 2]]&lt;=48,"YES","NO")</f>
        <v>YES</v>
      </c>
      <c r="AG17" s="75">
        <f t="shared" si="11"/>
        <v>0.25</v>
      </c>
      <c r="AH17" s="2" t="s">
        <v>42</v>
      </c>
      <c r="AI17" s="2" t="str">
        <f t="shared" si="12"/>
        <v>TCNU8577289</v>
      </c>
      <c r="AJ17" s="76" t="str">
        <f t="shared" si="13"/>
        <v>CTU FLEVOKUST BV</v>
      </c>
      <c r="AK17" s="77">
        <f>IF($M17="TRUCK",VLOOKUP($AQ17,Invoicing!$A$17:$B$49,MATCH($AK$1,Invoicing!$A$17:$B$17,0),FALSE),VLOOKUP($AQ17,Invoicing!$N$17:$O$21,MATCH($AK$1,Invoicing!$N$17:$O$17,0),FALSE))</f>
        <v>520</v>
      </c>
      <c r="AL17" s="78" t="e">
        <f>VLOOKUP($E17,Invoicing!$A$1:$H$8,MATCH(TRACKER!$N17,Invoicing!$A$1:$H$1,0),FALSE)</f>
        <v>#N/A</v>
      </c>
      <c r="AM17" s="78">
        <v>35</v>
      </c>
      <c r="AN17" s="78">
        <f t="shared" si="14"/>
        <v>0</v>
      </c>
      <c r="AO17" s="2">
        <f t="shared" si="15"/>
        <v>5</v>
      </c>
      <c r="AP17" s="2" t="str">
        <f t="shared" si="16"/>
        <v>WEEK</v>
      </c>
      <c r="AQ17" s="2" t="str">
        <f t="shared" si="17"/>
        <v>CTU FLEVOKUST BVWEEK</v>
      </c>
      <c r="AR17" s="71">
        <f t="shared" si="18"/>
        <v>520</v>
      </c>
      <c r="AS17" s="71">
        <f>VLOOKUP(AJ17,Invoicing!A:K,10,FALSE)</f>
        <v>0</v>
      </c>
      <c r="AT17" s="71">
        <f t="shared" si="19"/>
        <v>520</v>
      </c>
    </row>
    <row r="18" spans="1:47">
      <c r="A18" s="37" t="s">
        <v>141</v>
      </c>
      <c r="B18" s="3" t="s">
        <v>38</v>
      </c>
      <c r="C18" s="11">
        <v>45301.601388888892</v>
      </c>
      <c r="D18" s="11">
        <v>45301.458333333336</v>
      </c>
      <c r="E18" s="11" t="s">
        <v>49</v>
      </c>
      <c r="F18" s="11" t="s">
        <v>40</v>
      </c>
      <c r="G18" s="3" t="s">
        <v>159</v>
      </c>
      <c r="H18" s="3" t="s">
        <v>41</v>
      </c>
      <c r="I18" s="11">
        <v>45302.541666666664</v>
      </c>
      <c r="J18" s="12">
        <v>45303.318055555559</v>
      </c>
      <c r="K18" s="12">
        <v>45303.3125</v>
      </c>
      <c r="L18" s="12">
        <v>45303.326388888891</v>
      </c>
      <c r="M18" s="12" t="s">
        <v>115</v>
      </c>
      <c r="N18" s="3" t="s">
        <v>42</v>
      </c>
      <c r="O18" s="3">
        <v>0</v>
      </c>
      <c r="P18" s="1">
        <f t="shared" si="0"/>
        <v>2</v>
      </c>
      <c r="Q18" s="1">
        <f t="shared" si="1"/>
        <v>1</v>
      </c>
      <c r="R18" s="72">
        <f t="shared" si="2"/>
        <v>45303.318055555559</v>
      </c>
      <c r="S18" s="73">
        <f t="shared" si="3"/>
        <v>0.94027777777228039</v>
      </c>
      <c r="T18" s="74">
        <f>Table2[[#This Row],[ETA A OFRECIMIENTO]]*24</f>
        <v>22.566666666534729</v>
      </c>
      <c r="U18" s="1" t="str">
        <f t="shared" si="4"/>
        <v>YES</v>
      </c>
      <c r="V18" s="73">
        <f t="shared" si="5"/>
        <v>0.77083333333575865</v>
      </c>
      <c r="W18" s="74">
        <f>Table2[[#This Row],[DEL. AVAILABLE A SLOT]]*24</f>
        <v>18.500000000058208</v>
      </c>
      <c r="X18" s="1" t="str">
        <f t="shared" si="6"/>
        <v>SI</v>
      </c>
      <c r="Y18" s="73">
        <f t="shared" si="7"/>
        <v>1.711111111108039</v>
      </c>
      <c r="Z18" s="74">
        <f>Table2[[#This Row],[ETA A TIMESLOT]]*24</f>
        <v>41.066666666592937</v>
      </c>
      <c r="AA18" s="73">
        <f t="shared" si="8"/>
        <v>5.5555555591126904E-3</v>
      </c>
      <c r="AB18" s="73" t="str">
        <f t="shared" si="9"/>
        <v>SI</v>
      </c>
      <c r="AC18" s="74">
        <f>Table2[[#This Row],[PUNTUALIDAD (H)]]*24</f>
        <v>0.13333333341870457</v>
      </c>
      <c r="AD18" s="73">
        <f t="shared" si="10"/>
        <v>1.7249999999985448</v>
      </c>
      <c r="AE18" s="74">
        <f>Table2[[#This Row],[ATA TO UNLOADING]]*24</f>
        <v>41.399999999965075</v>
      </c>
      <c r="AF18" s="74" t="str">
        <f>IF(Table2[[#This Row],[ATA TO UNLOADING 2]]&lt;=48,"YES","NO")</f>
        <v>YES</v>
      </c>
      <c r="AG18" s="75">
        <f t="shared" si="11"/>
        <v>0.3125</v>
      </c>
      <c r="AH18" s="2" t="s">
        <v>42</v>
      </c>
      <c r="AI18" s="2" t="str">
        <f t="shared" si="12"/>
        <v>TEMU7443290</v>
      </c>
      <c r="AJ18" s="76" t="str">
        <f t="shared" si="13"/>
        <v>CTU FLEVOKUST BV</v>
      </c>
      <c r="AK18" s="77">
        <f>IF($M18="TRUCK",VLOOKUP($AQ18,Invoicing!$A$17:$B$49,MATCH($AK$1,Invoicing!$A$17:$B$17,0),FALSE),VLOOKUP($AQ18,Invoicing!$N$17:$O$21,MATCH($AK$1,Invoicing!$N$17:$O$17,0),FALSE))</f>
        <v>520</v>
      </c>
      <c r="AL18" s="78" t="e">
        <f>VLOOKUP($E18,Invoicing!$A$1:$H$8,MATCH(TRACKER!$N18,Invoicing!$A$1:$H$1,0),FALSE)</f>
        <v>#N/A</v>
      </c>
      <c r="AM18" s="78">
        <v>35</v>
      </c>
      <c r="AN18" s="78">
        <f t="shared" si="14"/>
        <v>0</v>
      </c>
      <c r="AO18" s="2">
        <f t="shared" si="15"/>
        <v>5</v>
      </c>
      <c r="AP18" s="2" t="str">
        <f t="shared" si="16"/>
        <v>WEEK</v>
      </c>
      <c r="AQ18" s="2" t="str">
        <f t="shared" si="17"/>
        <v>CTU FLEVOKUST BVWEEK</v>
      </c>
      <c r="AR18" s="71">
        <f t="shared" si="18"/>
        <v>520</v>
      </c>
      <c r="AS18" s="71">
        <f>VLOOKUP(AJ18,Invoicing!A:K,10,FALSE)</f>
        <v>0</v>
      </c>
      <c r="AT18" s="71">
        <f t="shared" si="19"/>
        <v>520</v>
      </c>
    </row>
    <row r="19" spans="1:47">
      <c r="A19" s="58" t="s">
        <v>141</v>
      </c>
      <c r="B19" s="59" t="s">
        <v>38</v>
      </c>
      <c r="C19" s="60">
        <v>45301.601388888892</v>
      </c>
      <c r="D19" s="60">
        <v>45301.458333333336</v>
      </c>
      <c r="E19" s="60" t="s">
        <v>49</v>
      </c>
      <c r="F19" s="60" t="s">
        <v>40</v>
      </c>
      <c r="G19" s="59" t="s">
        <v>160</v>
      </c>
      <c r="H19" s="3" t="s">
        <v>41</v>
      </c>
      <c r="I19" s="60">
        <v>45302.541666666664</v>
      </c>
      <c r="J19" s="61">
        <v>45303.306250000001</v>
      </c>
      <c r="K19" s="61">
        <v>45303.3125</v>
      </c>
      <c r="L19" s="61">
        <v>45303.315972222219</v>
      </c>
      <c r="M19" s="12" t="s">
        <v>115</v>
      </c>
      <c r="N19" s="3" t="s">
        <v>42</v>
      </c>
      <c r="O19" s="3">
        <v>0</v>
      </c>
      <c r="P19" s="1">
        <f t="shared" si="0"/>
        <v>2</v>
      </c>
      <c r="Q19" s="1">
        <f t="shared" si="1"/>
        <v>1</v>
      </c>
      <c r="R19" s="72">
        <f t="shared" si="2"/>
        <v>45303.306250000001</v>
      </c>
      <c r="S19" s="73">
        <f t="shared" si="3"/>
        <v>0.94027777777228039</v>
      </c>
      <c r="T19" s="74">
        <f>Table2[[#This Row],[ETA A OFRECIMIENTO]]*24</f>
        <v>22.566666666534729</v>
      </c>
      <c r="U19" s="1" t="str">
        <f t="shared" si="4"/>
        <v>YES</v>
      </c>
      <c r="V19" s="73">
        <f t="shared" si="5"/>
        <v>0.77083333333575865</v>
      </c>
      <c r="W19" s="74">
        <f>Table2[[#This Row],[DEL. AVAILABLE A SLOT]]*24</f>
        <v>18.500000000058208</v>
      </c>
      <c r="X19" s="1" t="str">
        <f t="shared" si="6"/>
        <v>SI</v>
      </c>
      <c r="Y19" s="73">
        <f t="shared" si="7"/>
        <v>1.711111111108039</v>
      </c>
      <c r="Z19" s="74">
        <f>Table2[[#This Row],[ETA A TIMESLOT]]*24</f>
        <v>41.066666666592937</v>
      </c>
      <c r="AA19" s="73">
        <f t="shared" si="8"/>
        <v>0</v>
      </c>
      <c r="AB19" s="73" t="str">
        <f t="shared" si="9"/>
        <v>SI</v>
      </c>
      <c r="AC19" s="74">
        <f>Table2[[#This Row],[PUNTUALIDAD (H)]]*24</f>
        <v>0</v>
      </c>
      <c r="AD19" s="73">
        <f t="shared" si="10"/>
        <v>1.7145833333270275</v>
      </c>
      <c r="AE19" s="74">
        <f>Table2[[#This Row],[ATA TO UNLOADING]]*24</f>
        <v>41.14999999984866</v>
      </c>
      <c r="AF19" s="74" t="str">
        <f>IF(Table2[[#This Row],[ATA TO UNLOADING 2]]&lt;=48,"YES","NO")</f>
        <v>YES</v>
      </c>
      <c r="AG19" s="75">
        <f t="shared" si="11"/>
        <v>0.3125</v>
      </c>
      <c r="AH19" s="2" t="s">
        <v>42</v>
      </c>
      <c r="AI19" s="2" t="str">
        <f t="shared" si="12"/>
        <v>TRHU6771262</v>
      </c>
      <c r="AJ19" s="76" t="str">
        <f t="shared" si="13"/>
        <v>CTU FLEVOKUST BV</v>
      </c>
      <c r="AK19" s="77">
        <f>IF($M19="TRUCK",VLOOKUP($AQ19,Invoicing!$A$17:$B$49,MATCH($AK$1,Invoicing!$A$17:$B$17,0),FALSE),VLOOKUP($AQ19,Invoicing!$N$17:$O$21,MATCH($AK$1,Invoicing!$N$17:$O$17,0),FALSE))</f>
        <v>520</v>
      </c>
      <c r="AL19" s="78" t="e">
        <f>VLOOKUP($E19,Invoicing!$A$1:$H$8,MATCH(TRACKER!$N19,Invoicing!$A$1:$H$1,0),FALSE)</f>
        <v>#N/A</v>
      </c>
      <c r="AM19" s="78">
        <v>35</v>
      </c>
      <c r="AN19" s="78">
        <f t="shared" si="14"/>
        <v>0</v>
      </c>
      <c r="AO19" s="2">
        <f t="shared" si="15"/>
        <v>5</v>
      </c>
      <c r="AP19" s="2" t="str">
        <f t="shared" si="16"/>
        <v>WEEK</v>
      </c>
      <c r="AQ19" s="2" t="str">
        <f t="shared" si="17"/>
        <v>CTU FLEVOKUST BVWEEK</v>
      </c>
      <c r="AR19" s="71">
        <f t="shared" si="18"/>
        <v>520</v>
      </c>
      <c r="AS19" s="71">
        <f>VLOOKUP(AJ19,Invoicing!A:K,10,FALSE)</f>
        <v>0</v>
      </c>
      <c r="AT19" s="71">
        <f t="shared" si="19"/>
        <v>580</v>
      </c>
      <c r="AU19" s="55">
        <v>60</v>
      </c>
    </row>
    <row r="20" spans="1:47">
      <c r="A20" s="58" t="s">
        <v>161</v>
      </c>
      <c r="B20" s="59" t="s">
        <v>38</v>
      </c>
      <c r="C20" s="60">
        <v>45303.963888888888</v>
      </c>
      <c r="D20" s="60">
        <v>45303.958333333336</v>
      </c>
      <c r="E20" s="60" t="s">
        <v>43</v>
      </c>
      <c r="F20" s="60" t="s">
        <v>40</v>
      </c>
      <c r="G20" s="59" t="s">
        <v>162</v>
      </c>
      <c r="H20" s="3" t="s">
        <v>41</v>
      </c>
      <c r="I20" s="60">
        <v>45304.958333333336</v>
      </c>
      <c r="J20" s="61">
        <v>45306.309027777781</v>
      </c>
      <c r="K20" s="61">
        <v>45306.3125</v>
      </c>
      <c r="L20" s="61">
        <v>45306.315972222219</v>
      </c>
      <c r="M20" s="12" t="s">
        <v>115</v>
      </c>
      <c r="N20" s="3" t="s">
        <v>42</v>
      </c>
      <c r="O20" s="3">
        <v>1</v>
      </c>
      <c r="P20" s="1">
        <f t="shared" si="0"/>
        <v>3</v>
      </c>
      <c r="Q20" s="1">
        <f t="shared" si="1"/>
        <v>1</v>
      </c>
      <c r="R20" s="72">
        <f t="shared" si="2"/>
        <v>45306.309027777781</v>
      </c>
      <c r="S20" s="73">
        <f t="shared" si="3"/>
        <v>0.99444444444816327</v>
      </c>
      <c r="T20" s="74">
        <f>Table2[[#This Row],[ETA A OFRECIMIENTO]]*24</f>
        <v>23.866666666755918</v>
      </c>
      <c r="U20" s="1" t="str">
        <f t="shared" si="4"/>
        <v>YES</v>
      </c>
      <c r="V20" s="73">
        <f t="shared" si="5"/>
        <v>1.3541666666642413</v>
      </c>
      <c r="W20" s="74">
        <f>Table2[[#This Row],[DEL. AVAILABLE A SLOT]]*24</f>
        <v>32.499999999941792</v>
      </c>
      <c r="X20" s="1" t="str">
        <f t="shared" si="6"/>
        <v>NO</v>
      </c>
      <c r="Y20" s="73">
        <f t="shared" si="7"/>
        <v>2.3486111111124046</v>
      </c>
      <c r="Z20" s="74">
        <f>Table2[[#This Row],[ETA A TIMESLOT]]*24</f>
        <v>56.366666666697711</v>
      </c>
      <c r="AA20" s="73">
        <f t="shared" si="8"/>
        <v>0</v>
      </c>
      <c r="AB20" s="73" t="str">
        <f t="shared" si="9"/>
        <v>SI</v>
      </c>
      <c r="AC20" s="74">
        <f>Table2[[#This Row],[PUNTUALIDAD (H)]]*24</f>
        <v>0</v>
      </c>
      <c r="AD20" s="73">
        <f t="shared" si="10"/>
        <v>2.3520833333313931</v>
      </c>
      <c r="AE20" s="74">
        <f>Table2[[#This Row],[ATA TO UNLOADING]]*24</f>
        <v>56.449999999953434</v>
      </c>
      <c r="AF20" s="74" t="str">
        <f>IF(Table2[[#This Row],[ATA TO UNLOADING 2]]&lt;=48,"YES","NO")</f>
        <v>NO</v>
      </c>
      <c r="AG20" s="75">
        <f t="shared" si="11"/>
        <v>0.3125</v>
      </c>
      <c r="AH20" s="2" t="s">
        <v>42</v>
      </c>
      <c r="AI20" s="2" t="str">
        <f t="shared" si="12"/>
        <v>MAEU9243668</v>
      </c>
      <c r="AJ20" s="76" t="str">
        <f t="shared" si="13"/>
        <v>LOGIX</v>
      </c>
      <c r="AK20" s="77">
        <f>IF($M20="TRUCK",VLOOKUP($AQ20,Invoicing!$A$17:$B$49,MATCH($AK$1,Invoicing!$A$17:$B$17,0),FALSE),VLOOKUP($AQ20,Invoicing!$N$17:$O$21,MATCH($AK$1,Invoicing!$N$17:$O$17,0),FALSE))</f>
        <v>530</v>
      </c>
      <c r="AL20" s="78" t="e">
        <f>VLOOKUP($E20,Invoicing!$A$1:$H$8,MATCH(TRACKER!$N20,Invoicing!$A$1:$H$1,0),FALSE)</f>
        <v>#N/A</v>
      </c>
      <c r="AM20" s="78">
        <f>VLOOKUP($E20,Invoicing!$A$1:$H$8,MATCH(TRACKER!$O$1,Invoicing!$A$1:$H$1,0),FALSE)</f>
        <v>50</v>
      </c>
      <c r="AN20" s="78">
        <f t="shared" si="14"/>
        <v>50</v>
      </c>
      <c r="AO20" s="2">
        <f t="shared" si="15"/>
        <v>1</v>
      </c>
      <c r="AP20" s="2" t="str">
        <f t="shared" si="16"/>
        <v>WEEK</v>
      </c>
      <c r="AQ20" s="2" t="str">
        <f t="shared" si="17"/>
        <v>LOGIXWEEK</v>
      </c>
      <c r="AR20" s="71">
        <f t="shared" si="18"/>
        <v>580</v>
      </c>
      <c r="AS20" s="71">
        <f>VLOOKUP(AJ20,Invoicing!A:K,10,FALSE)</f>
        <v>25</v>
      </c>
      <c r="AT20" s="71">
        <f t="shared" si="19"/>
        <v>605</v>
      </c>
    </row>
    <row r="21" spans="1:47">
      <c r="A21" s="37" t="s">
        <v>161</v>
      </c>
      <c r="B21" s="3" t="s">
        <v>38</v>
      </c>
      <c r="C21" s="11">
        <v>45303.963888888888</v>
      </c>
      <c r="D21" s="11">
        <v>45303.958333333336</v>
      </c>
      <c r="E21" s="11" t="s">
        <v>45</v>
      </c>
      <c r="F21" s="11" t="s">
        <v>40</v>
      </c>
      <c r="G21" s="3" t="s">
        <v>163</v>
      </c>
      <c r="H21" s="3" t="s">
        <v>41</v>
      </c>
      <c r="I21" s="11">
        <v>45304.958333333336</v>
      </c>
      <c r="J21" s="12">
        <v>45306.25</v>
      </c>
      <c r="K21" s="12">
        <v>45306.25</v>
      </c>
      <c r="L21" s="12">
        <v>45306.256944444445</v>
      </c>
      <c r="M21" s="12" t="s">
        <v>115</v>
      </c>
      <c r="N21" s="3" t="s">
        <v>42</v>
      </c>
      <c r="O21" s="3">
        <v>1</v>
      </c>
      <c r="P21" s="1">
        <f t="shared" si="0"/>
        <v>3</v>
      </c>
      <c r="Q21" s="1">
        <f t="shared" si="1"/>
        <v>1</v>
      </c>
      <c r="R21" s="72">
        <f t="shared" si="2"/>
        <v>45306.25</v>
      </c>
      <c r="S21" s="73">
        <f t="shared" si="3"/>
        <v>0.99444444444816327</v>
      </c>
      <c r="T21" s="74">
        <f>Table2[[#This Row],[ETA A OFRECIMIENTO]]*24</f>
        <v>23.866666666755918</v>
      </c>
      <c r="U21" s="1" t="str">
        <f t="shared" si="4"/>
        <v>YES</v>
      </c>
      <c r="V21" s="73">
        <f t="shared" si="5"/>
        <v>1.2916666666642413</v>
      </c>
      <c r="W21" s="74">
        <f>Table2[[#This Row],[DEL. AVAILABLE A SLOT]]*24</f>
        <v>30.999999999941792</v>
      </c>
      <c r="X21" s="1" t="str">
        <f t="shared" si="6"/>
        <v>NO</v>
      </c>
      <c r="Y21" s="73">
        <f t="shared" si="7"/>
        <v>2.2861111111124046</v>
      </c>
      <c r="Z21" s="74">
        <f>Table2[[#This Row],[ETA A TIMESLOT]]*24</f>
        <v>54.866666666697711</v>
      </c>
      <c r="AA21" s="73">
        <f t="shared" si="8"/>
        <v>0</v>
      </c>
      <c r="AB21" s="73" t="str">
        <f t="shared" si="9"/>
        <v>SI</v>
      </c>
      <c r="AC21" s="74">
        <f>Table2[[#This Row],[PUNTUALIDAD (H)]]*24</f>
        <v>0</v>
      </c>
      <c r="AD21" s="73">
        <f t="shared" si="10"/>
        <v>2.2930555555576575</v>
      </c>
      <c r="AE21" s="74">
        <f>Table2[[#This Row],[ATA TO UNLOADING]]*24</f>
        <v>55.03333333338378</v>
      </c>
      <c r="AF21" s="74" t="str">
        <f>IF(Table2[[#This Row],[ATA TO UNLOADING 2]]&lt;=48,"YES","NO")</f>
        <v>NO</v>
      </c>
      <c r="AG21" s="75">
        <f t="shared" si="11"/>
        <v>0.25</v>
      </c>
      <c r="AH21" s="2" t="s">
        <v>42</v>
      </c>
      <c r="AI21" s="2" t="str">
        <f t="shared" si="12"/>
        <v>MRKU2582060</v>
      </c>
      <c r="AJ21" s="76" t="str">
        <f t="shared" si="13"/>
        <v>OM TRANSPORT</v>
      </c>
      <c r="AK21" s="77">
        <f>IF($M21="TRUCK",VLOOKUP($AQ21,Invoicing!$A$17:$B$49,MATCH($AK$1,Invoicing!$A$17:$B$17,0),FALSE),VLOOKUP($AQ21,Invoicing!$N$17:$O$21,MATCH($AK$1,Invoicing!$N$17:$O$17,0),FALSE))</f>
        <v>475</v>
      </c>
      <c r="AL21" s="78" t="e">
        <f>VLOOKUP($E21,Invoicing!$A$1:$H$8,MATCH(TRACKER!$N21,Invoicing!$A$1:$H$1,0),FALSE)</f>
        <v>#N/A</v>
      </c>
      <c r="AM21" s="78">
        <f>VLOOKUP($E21,Invoicing!$A$1:$H$8,MATCH(TRACKER!$O$1,Invoicing!$A$1:$H$1,0),FALSE)</f>
        <v>50</v>
      </c>
      <c r="AN21" s="78">
        <f t="shared" si="14"/>
        <v>50</v>
      </c>
      <c r="AO21" s="2">
        <f t="shared" si="15"/>
        <v>1</v>
      </c>
      <c r="AP21" s="2" t="str">
        <f t="shared" si="16"/>
        <v>WEEK</v>
      </c>
      <c r="AQ21" s="2" t="str">
        <f t="shared" si="17"/>
        <v>OM TRANSPORTWEEK</v>
      </c>
      <c r="AR21" s="71">
        <f t="shared" si="18"/>
        <v>525</v>
      </c>
      <c r="AS21" s="71">
        <f>VLOOKUP(AJ21,Invoicing!A:K,10,FALSE)</f>
        <v>25</v>
      </c>
      <c r="AT21" s="71">
        <f t="shared" si="19"/>
        <v>550</v>
      </c>
    </row>
    <row r="22" spans="1:47">
      <c r="A22" s="37" t="s">
        <v>161</v>
      </c>
      <c r="B22" s="3" t="s">
        <v>38</v>
      </c>
      <c r="C22" s="11">
        <v>45303.963888888888</v>
      </c>
      <c r="D22" s="11">
        <v>45303.958333333336</v>
      </c>
      <c r="E22" s="11" t="s">
        <v>43</v>
      </c>
      <c r="F22" s="11" t="s">
        <v>40</v>
      </c>
      <c r="G22" s="3" t="s">
        <v>164</v>
      </c>
      <c r="H22" s="3" t="s">
        <v>41</v>
      </c>
      <c r="I22" s="11">
        <v>45304.958333333336</v>
      </c>
      <c r="J22" s="12">
        <v>45305.607638888891</v>
      </c>
      <c r="K22" s="12">
        <v>45305.708333333336</v>
      </c>
      <c r="L22" s="12">
        <v>45305.614583333336</v>
      </c>
      <c r="M22" s="12" t="s">
        <v>115</v>
      </c>
      <c r="N22" s="3" t="s">
        <v>42</v>
      </c>
      <c r="O22" s="3">
        <v>1</v>
      </c>
      <c r="P22" s="1">
        <f t="shared" si="0"/>
        <v>2</v>
      </c>
      <c r="Q22" s="1">
        <f t="shared" si="1"/>
        <v>1</v>
      </c>
      <c r="R22" s="72">
        <f t="shared" si="2"/>
        <v>45305.607638888891</v>
      </c>
      <c r="S22" s="73">
        <f t="shared" si="3"/>
        <v>0.99444444444816327</v>
      </c>
      <c r="T22" s="74">
        <f>Table2[[#This Row],[ETA A OFRECIMIENTO]]*24</f>
        <v>23.866666666755918</v>
      </c>
      <c r="U22" s="1" t="str">
        <f t="shared" si="4"/>
        <v>YES</v>
      </c>
      <c r="V22" s="73">
        <f t="shared" si="5"/>
        <v>0.75</v>
      </c>
      <c r="W22" s="74">
        <f>Table2[[#This Row],[DEL. AVAILABLE A SLOT]]*24</f>
        <v>18</v>
      </c>
      <c r="X22" s="1" t="str">
        <f t="shared" si="6"/>
        <v>SI</v>
      </c>
      <c r="Y22" s="73">
        <f t="shared" si="7"/>
        <v>1.7444444444481633</v>
      </c>
      <c r="Z22" s="74">
        <f>Table2[[#This Row],[ETA A TIMESLOT]]*24</f>
        <v>41.866666666755918</v>
      </c>
      <c r="AA22" s="73">
        <f t="shared" si="8"/>
        <v>0</v>
      </c>
      <c r="AB22" s="73" t="str">
        <f t="shared" si="9"/>
        <v>SI</v>
      </c>
      <c r="AC22" s="74">
        <f>Table2[[#This Row],[PUNTUALIDAD (H)]]*24</f>
        <v>0</v>
      </c>
      <c r="AD22" s="73">
        <f t="shared" si="10"/>
        <v>1.6506944444481633</v>
      </c>
      <c r="AE22" s="74">
        <f>Table2[[#This Row],[ATA TO UNLOADING]]*24</f>
        <v>39.616666666755918</v>
      </c>
      <c r="AF22" s="74" t="str">
        <f>IF(Table2[[#This Row],[ATA TO UNLOADING 2]]&lt;=48,"YES","NO")</f>
        <v>YES</v>
      </c>
      <c r="AG22" s="75">
        <f t="shared" si="11"/>
        <v>0.70833333333575865</v>
      </c>
      <c r="AH22" s="2" t="s">
        <v>42</v>
      </c>
      <c r="AI22" s="2" t="str">
        <f t="shared" si="12"/>
        <v>MRKU3531576</v>
      </c>
      <c r="AJ22" s="76" t="str">
        <f t="shared" si="13"/>
        <v>LOGIX</v>
      </c>
      <c r="AK22" s="77">
        <f>IF($M22="TRUCK",VLOOKUP($AQ22,Invoicing!$A$17:$B$49,MATCH($AK$1,Invoicing!$A$17:$B$17,0),FALSE),VLOOKUP($AQ22,Invoicing!$N$17:$O$21,MATCH($AK$1,Invoicing!$N$17:$O$17,0),FALSE))</f>
        <v>530</v>
      </c>
      <c r="AL22" s="78" t="e">
        <f>VLOOKUP($E22,Invoicing!$A$1:$H$8,MATCH(TRACKER!$N22,Invoicing!$A$1:$H$1,0),FALSE)</f>
        <v>#N/A</v>
      </c>
      <c r="AM22" s="78">
        <f>VLOOKUP($E22,Invoicing!$A$1:$H$8,MATCH(TRACKER!$O$1,Invoicing!$A$1:$H$1,0),FALSE)</f>
        <v>50</v>
      </c>
      <c r="AN22" s="78">
        <f t="shared" si="14"/>
        <v>50</v>
      </c>
      <c r="AO22" s="2">
        <f t="shared" si="15"/>
        <v>7</v>
      </c>
      <c r="AP22" s="2" t="str">
        <f t="shared" si="16"/>
        <v>SUNDAY</v>
      </c>
      <c r="AQ22" s="2" t="str">
        <f t="shared" si="17"/>
        <v>LOGIXSUNDAY</v>
      </c>
      <c r="AR22" s="71">
        <f t="shared" si="18"/>
        <v>580</v>
      </c>
      <c r="AS22" s="71">
        <f>VLOOKUP(AJ22,Invoicing!A:K,10,FALSE)</f>
        <v>25</v>
      </c>
      <c r="AT22" s="71">
        <f t="shared" si="19"/>
        <v>605</v>
      </c>
    </row>
    <row r="23" spans="1:47">
      <c r="A23" s="37" t="s">
        <v>161</v>
      </c>
      <c r="B23" s="3" t="s">
        <v>38</v>
      </c>
      <c r="C23" s="11">
        <v>45303.963888888888</v>
      </c>
      <c r="D23" s="11">
        <v>45303.958333333336</v>
      </c>
      <c r="E23" s="11" t="s">
        <v>45</v>
      </c>
      <c r="F23" s="11" t="s">
        <v>40</v>
      </c>
      <c r="G23" s="3" t="s">
        <v>165</v>
      </c>
      <c r="H23" s="3" t="s">
        <v>2821</v>
      </c>
      <c r="I23" s="11">
        <v>45304.958333333336</v>
      </c>
      <c r="J23" s="12">
        <v>45304.919444444444</v>
      </c>
      <c r="K23" s="12">
        <v>45304.958333333336</v>
      </c>
      <c r="L23" s="12">
        <v>45304.941666666666</v>
      </c>
      <c r="M23" s="12" t="s">
        <v>115</v>
      </c>
      <c r="N23" s="3" t="s">
        <v>13</v>
      </c>
      <c r="O23" s="3">
        <v>0</v>
      </c>
      <c r="P23" s="1">
        <f t="shared" si="0"/>
        <v>2</v>
      </c>
      <c r="Q23" s="1">
        <f t="shared" si="1"/>
        <v>1</v>
      </c>
      <c r="R23" s="72">
        <f t="shared" si="2"/>
        <v>45304.919444444444</v>
      </c>
      <c r="S23" s="73">
        <f t="shared" si="3"/>
        <v>0.99444444444816327</v>
      </c>
      <c r="T23" s="74">
        <f>Table2[[#This Row],[ETA A OFRECIMIENTO]]*24</f>
        <v>23.866666666755918</v>
      </c>
      <c r="U23" s="1" t="str">
        <f t="shared" si="4"/>
        <v>YES</v>
      </c>
      <c r="V23" s="73">
        <f t="shared" si="5"/>
        <v>0</v>
      </c>
      <c r="W23" s="74">
        <f>Table2[[#This Row],[DEL. AVAILABLE A SLOT]]*24</f>
        <v>0</v>
      </c>
      <c r="X23" s="1" t="str">
        <f t="shared" si="6"/>
        <v>SI</v>
      </c>
      <c r="Y23" s="73">
        <f t="shared" si="7"/>
        <v>0.99444444444816327</v>
      </c>
      <c r="Z23" s="74">
        <f>Table2[[#This Row],[ETA A TIMESLOT]]*24</f>
        <v>23.866666666755918</v>
      </c>
      <c r="AA23" s="73">
        <f t="shared" si="8"/>
        <v>0</v>
      </c>
      <c r="AB23" s="73" t="str">
        <f t="shared" si="9"/>
        <v>SI</v>
      </c>
      <c r="AC23" s="74">
        <f>Table2[[#This Row],[PUNTUALIDAD (H)]]*24</f>
        <v>0</v>
      </c>
      <c r="AD23" s="73">
        <f t="shared" si="10"/>
        <v>0.97777777777810115</v>
      </c>
      <c r="AE23" s="74">
        <f>Table2[[#This Row],[ATA TO UNLOADING]]*24</f>
        <v>23.466666666674428</v>
      </c>
      <c r="AF23" s="74" t="str">
        <f>IF(Table2[[#This Row],[ATA TO UNLOADING 2]]&lt;=48,"YES","NO")</f>
        <v>YES</v>
      </c>
      <c r="AG23" s="75">
        <f t="shared" si="11"/>
        <v>0.95833333333575865</v>
      </c>
      <c r="AH23" s="2" t="s">
        <v>24</v>
      </c>
      <c r="AI23" s="2" t="str">
        <f t="shared" si="12"/>
        <v>MRKU3611877</v>
      </c>
      <c r="AJ23" s="76" t="str">
        <f t="shared" si="13"/>
        <v>OM TRANSPORT</v>
      </c>
      <c r="AK23" s="77">
        <f>IF($M23="TRUCK",VLOOKUP($AQ23,Invoicing!$A$17:$B$49,MATCH($AK$1,Invoicing!$A$17:$B$17,0),FALSE),VLOOKUP($AQ23,Invoicing!$N$17:$O$21,MATCH($AK$1,Invoicing!$N$17:$O$17,0),FALSE))</f>
        <v>475</v>
      </c>
      <c r="AL23" s="78">
        <f>VLOOKUP($E23,Invoicing!$A$1:$H$8,MATCH(TRACKER!$N23,Invoicing!$A$1:$H$1,0),FALSE)</f>
        <v>110</v>
      </c>
      <c r="AM23" s="78">
        <f>VLOOKUP($E23,Invoicing!$A$1:$H$8,MATCH(TRACKER!$O$1,Invoicing!$A$1:$H$1,0),FALSE)</f>
        <v>50</v>
      </c>
      <c r="AN23" s="78">
        <f t="shared" si="14"/>
        <v>0</v>
      </c>
      <c r="AO23" s="2">
        <f t="shared" si="15"/>
        <v>6</v>
      </c>
      <c r="AP23" s="2" t="str">
        <f t="shared" si="16"/>
        <v>NIGHT</v>
      </c>
      <c r="AQ23" s="2" t="str">
        <f t="shared" si="17"/>
        <v>OM TRANSPORTNIGHT</v>
      </c>
      <c r="AR23" s="71">
        <f t="shared" si="18"/>
        <v>585</v>
      </c>
      <c r="AS23" s="71">
        <f>VLOOKUP(AJ23,Invoicing!A:K,10,FALSE)</f>
        <v>25</v>
      </c>
      <c r="AT23" s="71">
        <f t="shared" si="19"/>
        <v>610</v>
      </c>
    </row>
    <row r="24" spans="1:47">
      <c r="A24" s="37" t="s">
        <v>161</v>
      </c>
      <c r="B24" s="3" t="s">
        <v>38</v>
      </c>
      <c r="C24" s="11">
        <v>45303.963888888888</v>
      </c>
      <c r="D24" s="11">
        <v>45303.958333333336</v>
      </c>
      <c r="E24" s="11" t="s">
        <v>44</v>
      </c>
      <c r="F24" s="11" t="s">
        <v>40</v>
      </c>
      <c r="G24" s="3" t="s">
        <v>166</v>
      </c>
      <c r="H24" s="3" t="s">
        <v>2821</v>
      </c>
      <c r="I24" s="11">
        <v>45304.958333333336</v>
      </c>
      <c r="J24" s="12">
        <v>45305.53402777778</v>
      </c>
      <c r="K24" s="12">
        <v>45305.5</v>
      </c>
      <c r="L24" s="12">
        <v>45305.572916666664</v>
      </c>
      <c r="M24" s="12" t="s">
        <v>115</v>
      </c>
      <c r="N24" s="3" t="s">
        <v>13</v>
      </c>
      <c r="O24" s="3">
        <v>0</v>
      </c>
      <c r="P24" s="1">
        <f t="shared" si="0"/>
        <v>2</v>
      </c>
      <c r="Q24" s="1">
        <f t="shared" si="1"/>
        <v>1</v>
      </c>
      <c r="R24" s="72">
        <f t="shared" si="2"/>
        <v>45305.53402777778</v>
      </c>
      <c r="S24" s="73">
        <f t="shared" si="3"/>
        <v>0.99444444444816327</v>
      </c>
      <c r="T24" s="74">
        <f>Table2[[#This Row],[ETA A OFRECIMIENTO]]*24</f>
        <v>23.866666666755918</v>
      </c>
      <c r="U24" s="1" t="str">
        <f t="shared" si="4"/>
        <v>YES</v>
      </c>
      <c r="V24" s="73">
        <f t="shared" si="5"/>
        <v>0.54166666666424135</v>
      </c>
      <c r="W24" s="74">
        <f>Table2[[#This Row],[DEL. AVAILABLE A SLOT]]*24</f>
        <v>12.999999999941792</v>
      </c>
      <c r="X24" s="1" t="str">
        <f t="shared" si="6"/>
        <v>SI</v>
      </c>
      <c r="Y24" s="73">
        <f t="shared" si="7"/>
        <v>1.5361111111124046</v>
      </c>
      <c r="Z24" s="74">
        <f>Table2[[#This Row],[ETA A TIMESLOT]]*24</f>
        <v>36.866666666697711</v>
      </c>
      <c r="AA24" s="73">
        <f t="shared" si="8"/>
        <v>3.4027777779556345E-2</v>
      </c>
      <c r="AB24" s="73" t="str">
        <f t="shared" si="9"/>
        <v>NO</v>
      </c>
      <c r="AC24" s="74">
        <f>Table2[[#This Row],[PUNTUALIDAD (H)]]*24</f>
        <v>0.81666666670935228</v>
      </c>
      <c r="AD24" s="73">
        <f t="shared" si="10"/>
        <v>1.609027777776646</v>
      </c>
      <c r="AE24" s="74">
        <f>Table2[[#This Row],[ATA TO UNLOADING]]*24</f>
        <v>38.616666666639503</v>
      </c>
      <c r="AF24" s="74" t="str">
        <f>IF(Table2[[#This Row],[ATA TO UNLOADING 2]]&lt;=48,"YES","NO")</f>
        <v>YES</v>
      </c>
      <c r="AG24" s="75">
        <f t="shared" si="11"/>
        <v>0.5</v>
      </c>
      <c r="AH24" s="2" t="s">
        <v>42</v>
      </c>
      <c r="AI24" s="2" t="str">
        <f t="shared" si="12"/>
        <v>MRKU5082094</v>
      </c>
      <c r="AJ24" s="76" t="str">
        <f t="shared" si="13"/>
        <v>MSI</v>
      </c>
      <c r="AK24" s="77">
        <f>IF($M24="TRUCK",VLOOKUP($AQ24,Invoicing!$A$17:$B$49,MATCH($AK$1,Invoicing!$A$17:$B$17,0),FALSE),VLOOKUP($AQ24,Invoicing!$N$17:$O$21,MATCH($AK$1,Invoicing!$N$17:$O$17,0),FALSE))</f>
        <v>500</v>
      </c>
      <c r="AL24" s="78">
        <f>VLOOKUP($E24,Invoicing!$A$1:$H$8,MATCH(TRACKER!$N24,Invoicing!$A$1:$H$1,0),FALSE)</f>
        <v>120</v>
      </c>
      <c r="AM24" s="78">
        <f>VLOOKUP($E24,Invoicing!$A$1:$H$8,MATCH(TRACKER!$O$1,Invoicing!$A$1:$H$1,0),FALSE)</f>
        <v>50</v>
      </c>
      <c r="AN24" s="78">
        <f t="shared" si="14"/>
        <v>0</v>
      </c>
      <c r="AO24" s="2">
        <f t="shared" si="15"/>
        <v>7</v>
      </c>
      <c r="AP24" s="2" t="str">
        <f t="shared" si="16"/>
        <v>SUNDAY</v>
      </c>
      <c r="AQ24" s="2" t="str">
        <f t="shared" si="17"/>
        <v>MSISUNDAY</v>
      </c>
      <c r="AR24" s="71">
        <f t="shared" si="18"/>
        <v>620</v>
      </c>
      <c r="AS24" s="71">
        <f>VLOOKUP(AJ24,Invoicing!A:K,10,FALSE)</f>
        <v>25</v>
      </c>
      <c r="AT24" s="71">
        <f t="shared" si="19"/>
        <v>645</v>
      </c>
    </row>
    <row r="25" spans="1:47">
      <c r="A25" s="37" t="s">
        <v>161</v>
      </c>
      <c r="B25" s="3" t="s">
        <v>38</v>
      </c>
      <c r="C25" s="11">
        <v>45303.963888888888</v>
      </c>
      <c r="D25" s="11">
        <v>45303.958333333336</v>
      </c>
      <c r="E25" s="11" t="s">
        <v>45</v>
      </c>
      <c r="F25" s="11" t="s">
        <v>40</v>
      </c>
      <c r="G25" s="3" t="s">
        <v>167</v>
      </c>
      <c r="H25" s="3" t="s">
        <v>2821</v>
      </c>
      <c r="I25" s="11">
        <v>45304.958333333336</v>
      </c>
      <c r="J25" s="12">
        <v>45305.370833333334</v>
      </c>
      <c r="K25" s="12">
        <v>45305.541666666664</v>
      </c>
      <c r="L25" s="12">
        <v>45305.4375</v>
      </c>
      <c r="M25" s="12" t="s">
        <v>115</v>
      </c>
      <c r="N25" s="3" t="s">
        <v>13</v>
      </c>
      <c r="O25" s="3">
        <v>0</v>
      </c>
      <c r="P25" s="1">
        <f t="shared" si="0"/>
        <v>2</v>
      </c>
      <c r="Q25" s="1">
        <f t="shared" si="1"/>
        <v>1</v>
      </c>
      <c r="R25" s="72">
        <f t="shared" si="2"/>
        <v>45305.370833333334</v>
      </c>
      <c r="S25" s="73">
        <f t="shared" si="3"/>
        <v>0.99444444444816327</v>
      </c>
      <c r="T25" s="74">
        <f>Table2[[#This Row],[ETA A OFRECIMIENTO]]*24</f>
        <v>23.866666666755918</v>
      </c>
      <c r="U25" s="1" t="str">
        <f t="shared" si="4"/>
        <v>YES</v>
      </c>
      <c r="V25" s="73">
        <f t="shared" si="5"/>
        <v>0.58333333332848269</v>
      </c>
      <c r="W25" s="74">
        <f>Table2[[#This Row],[DEL. AVAILABLE A SLOT]]*24</f>
        <v>13.999999999883585</v>
      </c>
      <c r="X25" s="1" t="str">
        <f t="shared" si="6"/>
        <v>SI</v>
      </c>
      <c r="Y25" s="73">
        <f t="shared" si="7"/>
        <v>1.577777777776646</v>
      </c>
      <c r="Z25" s="74">
        <f>Table2[[#This Row],[ETA A TIMESLOT]]*24</f>
        <v>37.866666666639503</v>
      </c>
      <c r="AA25" s="73">
        <f t="shared" si="8"/>
        <v>0</v>
      </c>
      <c r="AB25" s="73" t="str">
        <f t="shared" si="9"/>
        <v>SI</v>
      </c>
      <c r="AC25" s="74">
        <f>Table2[[#This Row],[PUNTUALIDAD (H)]]*24</f>
        <v>0</v>
      </c>
      <c r="AD25" s="73">
        <f t="shared" si="10"/>
        <v>1.4736111111124046</v>
      </c>
      <c r="AE25" s="74">
        <f>Table2[[#This Row],[ATA TO UNLOADING]]*24</f>
        <v>35.366666666697711</v>
      </c>
      <c r="AF25" s="74" t="str">
        <f>IF(Table2[[#This Row],[ATA TO UNLOADING 2]]&lt;=48,"YES","NO")</f>
        <v>YES</v>
      </c>
      <c r="AG25" s="75">
        <f t="shared" si="11"/>
        <v>0.54166666666424135</v>
      </c>
      <c r="AH25" s="2" t="s">
        <v>42</v>
      </c>
      <c r="AI25" s="2" t="str">
        <f t="shared" si="12"/>
        <v>MRKU5820691</v>
      </c>
      <c r="AJ25" s="76" t="str">
        <f t="shared" si="13"/>
        <v>OM TRANSPORT</v>
      </c>
      <c r="AK25" s="77">
        <f>IF($M25="TRUCK",VLOOKUP($AQ25,Invoicing!$A$17:$B$49,MATCH($AK$1,Invoicing!$A$17:$B$17,0),FALSE),VLOOKUP($AQ25,Invoicing!$N$17:$O$21,MATCH($AK$1,Invoicing!$N$17:$O$17,0),FALSE))</f>
        <v>550</v>
      </c>
      <c r="AL25" s="78">
        <f>VLOOKUP($E25,Invoicing!$A$1:$H$8,MATCH(TRACKER!$N25,Invoicing!$A$1:$H$1,0),FALSE)</f>
        <v>110</v>
      </c>
      <c r="AM25" s="78">
        <f>VLOOKUP($E25,Invoicing!$A$1:$H$8,MATCH(TRACKER!$O$1,Invoicing!$A$1:$H$1,0),FALSE)</f>
        <v>50</v>
      </c>
      <c r="AN25" s="78">
        <f t="shared" si="14"/>
        <v>0</v>
      </c>
      <c r="AO25" s="2">
        <f t="shared" si="15"/>
        <v>7</v>
      </c>
      <c r="AP25" s="2" t="str">
        <f t="shared" si="16"/>
        <v>SUNDAY</v>
      </c>
      <c r="AQ25" s="2" t="str">
        <f t="shared" si="17"/>
        <v>OM TRANSPORTSUNDAY</v>
      </c>
      <c r="AR25" s="71">
        <f t="shared" si="18"/>
        <v>660</v>
      </c>
      <c r="AS25" s="71">
        <f>VLOOKUP(AJ25,Invoicing!A:K,10,FALSE)</f>
        <v>25</v>
      </c>
      <c r="AT25" s="71">
        <f t="shared" si="19"/>
        <v>765</v>
      </c>
      <c r="AU25" s="55">
        <v>80</v>
      </c>
    </row>
    <row r="26" spans="1:47">
      <c r="A26" s="37" t="s">
        <v>161</v>
      </c>
      <c r="B26" s="3" t="s">
        <v>38</v>
      </c>
      <c r="C26" s="11">
        <v>45303.963888888888</v>
      </c>
      <c r="D26" s="11">
        <v>45303.958333333336</v>
      </c>
      <c r="E26" s="11" t="s">
        <v>44</v>
      </c>
      <c r="F26" s="11" t="s">
        <v>40</v>
      </c>
      <c r="G26" s="3" t="s">
        <v>168</v>
      </c>
      <c r="H26" s="3" t="s">
        <v>2821</v>
      </c>
      <c r="I26" s="11">
        <v>45304.958333333336</v>
      </c>
      <c r="J26" s="12">
        <v>45305.061805555553</v>
      </c>
      <c r="K26" s="12">
        <v>45305.083333333336</v>
      </c>
      <c r="L26" s="12">
        <v>45305.107638888891</v>
      </c>
      <c r="M26" s="12" t="s">
        <v>115</v>
      </c>
      <c r="N26" s="3" t="s">
        <v>13</v>
      </c>
      <c r="O26" s="3">
        <v>0</v>
      </c>
      <c r="P26" s="1">
        <f t="shared" si="0"/>
        <v>2</v>
      </c>
      <c r="Q26" s="1">
        <f t="shared" si="1"/>
        <v>1</v>
      </c>
      <c r="R26" s="72">
        <f t="shared" si="2"/>
        <v>45305.061805555553</v>
      </c>
      <c r="S26" s="73">
        <f t="shared" si="3"/>
        <v>0.99444444444816327</v>
      </c>
      <c r="T26" s="74">
        <f>Table2[[#This Row],[ETA A OFRECIMIENTO]]*24</f>
        <v>23.866666666755918</v>
      </c>
      <c r="U26" s="1" t="str">
        <f t="shared" si="4"/>
        <v>YES</v>
      </c>
      <c r="V26" s="73">
        <f t="shared" si="5"/>
        <v>0.125</v>
      </c>
      <c r="W26" s="74">
        <f>Table2[[#This Row],[DEL. AVAILABLE A SLOT]]*24</f>
        <v>3</v>
      </c>
      <c r="X26" s="1" t="str">
        <f t="shared" si="6"/>
        <v>SI</v>
      </c>
      <c r="Y26" s="73">
        <f t="shared" si="7"/>
        <v>1.1194444444481633</v>
      </c>
      <c r="Z26" s="74">
        <f>Table2[[#This Row],[ETA A TIMESLOT]]*24</f>
        <v>26.866666666755918</v>
      </c>
      <c r="AA26" s="73">
        <f t="shared" si="8"/>
        <v>0</v>
      </c>
      <c r="AB26" s="73" t="str">
        <f t="shared" si="9"/>
        <v>SI</v>
      </c>
      <c r="AC26" s="74">
        <f>Table2[[#This Row],[PUNTUALIDAD (H)]]*24</f>
        <v>0</v>
      </c>
      <c r="AD26" s="73">
        <f t="shared" si="10"/>
        <v>1.1437500000029104</v>
      </c>
      <c r="AE26" s="74">
        <f>Table2[[#This Row],[ATA TO UNLOADING]]*24</f>
        <v>27.450000000069849</v>
      </c>
      <c r="AF26" s="74" t="str">
        <f>IF(Table2[[#This Row],[ATA TO UNLOADING 2]]&lt;=48,"YES","NO")</f>
        <v>YES</v>
      </c>
      <c r="AG26" s="75">
        <f t="shared" si="11"/>
        <v>8.3333333335758653E-2</v>
      </c>
      <c r="AH26" s="2" t="s">
        <v>24</v>
      </c>
      <c r="AI26" s="2" t="str">
        <f t="shared" si="12"/>
        <v>MRKU7472337</v>
      </c>
      <c r="AJ26" s="76" t="str">
        <f t="shared" si="13"/>
        <v>MSI</v>
      </c>
      <c r="AK26" s="77">
        <f>IF($M26="TRUCK",VLOOKUP($AQ26,Invoicing!$A$17:$B$49,MATCH($AK$1,Invoicing!$A$17:$B$17,0),FALSE),VLOOKUP($AQ26,Invoicing!$N$17:$O$21,MATCH($AK$1,Invoicing!$N$17:$O$17,0),FALSE))</f>
        <v>530</v>
      </c>
      <c r="AL26" s="78">
        <f>VLOOKUP($E26,Invoicing!$A$1:$H$8,MATCH(TRACKER!$N26,Invoicing!$A$1:$H$1,0),FALSE)</f>
        <v>120</v>
      </c>
      <c r="AM26" s="78">
        <f>VLOOKUP($E26,Invoicing!$A$1:$H$8,MATCH(TRACKER!$O$1,Invoicing!$A$1:$H$1,0),FALSE)</f>
        <v>50</v>
      </c>
      <c r="AN26" s="78">
        <f t="shared" si="14"/>
        <v>0</v>
      </c>
      <c r="AO26" s="2">
        <f t="shared" si="15"/>
        <v>7</v>
      </c>
      <c r="AP26" s="2" t="str">
        <f t="shared" si="16"/>
        <v>NIGHT</v>
      </c>
      <c r="AQ26" s="2" t="str">
        <f t="shared" si="17"/>
        <v>MSINIGHT</v>
      </c>
      <c r="AR26" s="71">
        <f t="shared" si="18"/>
        <v>650</v>
      </c>
      <c r="AS26" s="71">
        <f>VLOOKUP(AJ26,Invoicing!A:K,10,FALSE)</f>
        <v>25</v>
      </c>
      <c r="AT26" s="71">
        <f t="shared" si="19"/>
        <v>675</v>
      </c>
    </row>
    <row r="27" spans="1:47">
      <c r="A27" s="37" t="s">
        <v>161</v>
      </c>
      <c r="B27" s="3" t="s">
        <v>38</v>
      </c>
      <c r="C27" s="11">
        <v>45303.963888888888</v>
      </c>
      <c r="D27" s="11">
        <v>45303.958333333336</v>
      </c>
      <c r="E27" s="11" t="s">
        <v>44</v>
      </c>
      <c r="F27" s="11" t="s">
        <v>40</v>
      </c>
      <c r="G27" s="3" t="s">
        <v>169</v>
      </c>
      <c r="H27" s="3" t="s">
        <v>2821</v>
      </c>
      <c r="I27" s="11">
        <v>45304.958333333336</v>
      </c>
      <c r="J27" s="12">
        <v>45305.173611111109</v>
      </c>
      <c r="K27" s="12">
        <v>45305.25</v>
      </c>
      <c r="L27" s="12">
        <v>45305.180555555555</v>
      </c>
      <c r="M27" s="12" t="s">
        <v>115</v>
      </c>
      <c r="N27" s="3" t="s">
        <v>13</v>
      </c>
      <c r="O27" s="3">
        <v>0</v>
      </c>
      <c r="P27" s="1">
        <f t="shared" si="0"/>
        <v>2</v>
      </c>
      <c r="Q27" s="1">
        <f t="shared" si="1"/>
        <v>1</v>
      </c>
      <c r="R27" s="72">
        <f t="shared" si="2"/>
        <v>45305.173611111109</v>
      </c>
      <c r="S27" s="73">
        <f t="shared" si="3"/>
        <v>0.99444444444816327</v>
      </c>
      <c r="T27" s="74">
        <f>Table2[[#This Row],[ETA A OFRECIMIENTO]]*24</f>
        <v>23.866666666755918</v>
      </c>
      <c r="U27" s="1" t="str">
        <f t="shared" si="4"/>
        <v>YES</v>
      </c>
      <c r="V27" s="73">
        <f t="shared" si="5"/>
        <v>0.29166666666424135</v>
      </c>
      <c r="W27" s="74">
        <f>Table2[[#This Row],[DEL. AVAILABLE A SLOT]]*24</f>
        <v>6.9999999999417923</v>
      </c>
      <c r="X27" s="1" t="str">
        <f t="shared" si="6"/>
        <v>SI</v>
      </c>
      <c r="Y27" s="73">
        <f t="shared" si="7"/>
        <v>1.2861111111124046</v>
      </c>
      <c r="Z27" s="74">
        <f>Table2[[#This Row],[ETA A TIMESLOT]]*24</f>
        <v>30.866666666697711</v>
      </c>
      <c r="AA27" s="73">
        <f t="shared" si="8"/>
        <v>0</v>
      </c>
      <c r="AB27" s="73" t="str">
        <f t="shared" si="9"/>
        <v>SI</v>
      </c>
      <c r="AC27" s="74">
        <f>Table2[[#This Row],[PUNTUALIDAD (H)]]*24</f>
        <v>0</v>
      </c>
      <c r="AD27" s="73">
        <f t="shared" si="10"/>
        <v>1.2166666666671517</v>
      </c>
      <c r="AE27" s="74">
        <f>Table2[[#This Row],[ATA TO UNLOADING]]*24</f>
        <v>29.200000000011642</v>
      </c>
      <c r="AF27" s="74" t="str">
        <f>IF(Table2[[#This Row],[ATA TO UNLOADING 2]]&lt;=48,"YES","NO")</f>
        <v>YES</v>
      </c>
      <c r="AG27" s="75">
        <f t="shared" si="11"/>
        <v>0.25</v>
      </c>
      <c r="AH27" s="2" t="s">
        <v>42</v>
      </c>
      <c r="AI27" s="2" t="str">
        <f t="shared" si="12"/>
        <v>MRKU9373694</v>
      </c>
      <c r="AJ27" s="76" t="str">
        <f t="shared" si="13"/>
        <v>MSI</v>
      </c>
      <c r="AK27" s="77">
        <f>IF($M27="TRUCK",VLOOKUP($AQ27,Invoicing!$A$17:$B$49,MATCH($AK$1,Invoicing!$A$17:$B$17,0),FALSE),VLOOKUP($AQ27,Invoicing!$N$17:$O$21,MATCH($AK$1,Invoicing!$N$17:$O$17,0),FALSE))</f>
        <v>500</v>
      </c>
      <c r="AL27" s="78">
        <f>VLOOKUP($E27,Invoicing!$A$1:$H$8,MATCH(TRACKER!$N27,Invoicing!$A$1:$H$1,0),FALSE)</f>
        <v>120</v>
      </c>
      <c r="AM27" s="78">
        <f>VLOOKUP($E27,Invoicing!$A$1:$H$8,MATCH(TRACKER!$O$1,Invoicing!$A$1:$H$1,0),FALSE)</f>
        <v>50</v>
      </c>
      <c r="AN27" s="78">
        <f t="shared" si="14"/>
        <v>0</v>
      </c>
      <c r="AO27" s="2">
        <f t="shared" si="15"/>
        <v>7</v>
      </c>
      <c r="AP27" s="2" t="str">
        <f t="shared" si="16"/>
        <v>SUNDAY</v>
      </c>
      <c r="AQ27" s="2" t="str">
        <f t="shared" si="17"/>
        <v>MSISUNDAY</v>
      </c>
      <c r="AR27" s="71">
        <f t="shared" si="18"/>
        <v>620</v>
      </c>
      <c r="AS27" s="71">
        <f>VLOOKUP(AJ27,Invoicing!A:K,10,FALSE)</f>
        <v>25</v>
      </c>
      <c r="AT27" s="71">
        <f t="shared" si="19"/>
        <v>645</v>
      </c>
    </row>
    <row r="28" spans="1:47">
      <c r="A28" s="37" t="s">
        <v>161</v>
      </c>
      <c r="B28" s="3" t="s">
        <v>38</v>
      </c>
      <c r="C28" s="11">
        <v>45303.963888888888</v>
      </c>
      <c r="D28" s="11">
        <v>45303.958333333336</v>
      </c>
      <c r="E28" s="11" t="s">
        <v>44</v>
      </c>
      <c r="F28" s="11" t="s">
        <v>40</v>
      </c>
      <c r="G28" s="3" t="s">
        <v>170</v>
      </c>
      <c r="H28" s="3" t="s">
        <v>2821</v>
      </c>
      <c r="I28" s="11">
        <v>45304.958333333336</v>
      </c>
      <c r="J28" s="12">
        <v>45305.67083333333</v>
      </c>
      <c r="K28" s="12">
        <v>45305.625</v>
      </c>
      <c r="L28" s="12">
        <v>45305.6875</v>
      </c>
      <c r="M28" s="12" t="s">
        <v>115</v>
      </c>
      <c r="N28" s="3" t="s">
        <v>42</v>
      </c>
      <c r="O28" s="3">
        <v>0</v>
      </c>
      <c r="P28" s="1">
        <f t="shared" si="0"/>
        <v>2</v>
      </c>
      <c r="Q28" s="1">
        <f t="shared" si="1"/>
        <v>1</v>
      </c>
      <c r="R28" s="72">
        <f t="shared" si="2"/>
        <v>45305.67083333333</v>
      </c>
      <c r="S28" s="73">
        <f t="shared" si="3"/>
        <v>0.99444444444816327</v>
      </c>
      <c r="T28" s="74">
        <f>Table2[[#This Row],[ETA A OFRECIMIENTO]]*24</f>
        <v>23.866666666755918</v>
      </c>
      <c r="U28" s="1" t="str">
        <f t="shared" si="4"/>
        <v>YES</v>
      </c>
      <c r="V28" s="73">
        <f t="shared" si="5"/>
        <v>0.66666666666424135</v>
      </c>
      <c r="W28" s="74">
        <f>Table2[[#This Row],[DEL. AVAILABLE A SLOT]]*24</f>
        <v>15.999999999941792</v>
      </c>
      <c r="X28" s="1" t="str">
        <f t="shared" si="6"/>
        <v>SI</v>
      </c>
      <c r="Y28" s="73">
        <f t="shared" si="7"/>
        <v>1.6611111111124046</v>
      </c>
      <c r="Z28" s="74">
        <f>Table2[[#This Row],[ETA A TIMESLOT]]*24</f>
        <v>39.866666666697711</v>
      </c>
      <c r="AA28" s="73">
        <f t="shared" si="8"/>
        <v>4.5833333329937886E-2</v>
      </c>
      <c r="AB28" s="73" t="str">
        <f t="shared" si="9"/>
        <v>NO</v>
      </c>
      <c r="AC28" s="74">
        <f>Table2[[#This Row],[PUNTUALIDAD (H)]]*24</f>
        <v>1.0999999999185093</v>
      </c>
      <c r="AD28" s="73">
        <f t="shared" si="10"/>
        <v>1.7236111111124046</v>
      </c>
      <c r="AE28" s="74">
        <f>Table2[[#This Row],[ATA TO UNLOADING]]*24</f>
        <v>41.366666666697711</v>
      </c>
      <c r="AF28" s="74" t="str">
        <f>IF(Table2[[#This Row],[ATA TO UNLOADING 2]]&lt;=48,"YES","NO")</f>
        <v>YES</v>
      </c>
      <c r="AG28" s="75">
        <f t="shared" si="11"/>
        <v>0.625</v>
      </c>
      <c r="AH28" s="2" t="s">
        <v>42</v>
      </c>
      <c r="AI28" s="2" t="str">
        <f t="shared" si="12"/>
        <v>MRKU9470890</v>
      </c>
      <c r="AJ28" s="76" t="str">
        <f t="shared" si="13"/>
        <v>MSI</v>
      </c>
      <c r="AK28" s="77">
        <f>IF($M28="TRUCK",VLOOKUP($AQ28,Invoicing!$A$17:$B$49,MATCH($AK$1,Invoicing!$A$17:$B$17,0),FALSE),VLOOKUP($AQ28,Invoicing!$N$17:$O$21,MATCH($AK$1,Invoicing!$N$17:$O$17,0),FALSE))</f>
        <v>500</v>
      </c>
      <c r="AL28" s="78" t="e">
        <f>VLOOKUP($E28,Invoicing!$A$1:$H$8,MATCH(TRACKER!$N28,Invoicing!$A$1:$H$1,0),FALSE)</f>
        <v>#N/A</v>
      </c>
      <c r="AM28" s="78">
        <f>VLOOKUP($E28,Invoicing!$A$1:$H$8,MATCH(TRACKER!$O$1,Invoicing!$A$1:$H$1,0),FALSE)</f>
        <v>50</v>
      </c>
      <c r="AN28" s="78">
        <f t="shared" si="14"/>
        <v>0</v>
      </c>
      <c r="AO28" s="2">
        <f t="shared" si="15"/>
        <v>7</v>
      </c>
      <c r="AP28" s="2" t="str">
        <f t="shared" si="16"/>
        <v>SUNDAY</v>
      </c>
      <c r="AQ28" s="2" t="str">
        <f t="shared" si="17"/>
        <v>MSISUNDAY</v>
      </c>
      <c r="AR28" s="71">
        <f t="shared" si="18"/>
        <v>500</v>
      </c>
      <c r="AS28" s="71">
        <f>VLOOKUP(AJ28,Invoicing!A:K,10,FALSE)</f>
        <v>25</v>
      </c>
      <c r="AT28" s="71">
        <f t="shared" si="19"/>
        <v>525</v>
      </c>
    </row>
    <row r="29" spans="1:47">
      <c r="A29" s="37" t="s">
        <v>161</v>
      </c>
      <c r="B29" s="3" t="s">
        <v>38</v>
      </c>
      <c r="C29" s="11">
        <v>45303.963888888888</v>
      </c>
      <c r="D29" s="11">
        <v>45303.958333333336</v>
      </c>
      <c r="E29" s="11" t="s">
        <v>44</v>
      </c>
      <c r="F29" s="11" t="s">
        <v>40</v>
      </c>
      <c r="G29" s="3" t="s">
        <v>171</v>
      </c>
      <c r="H29" s="3" t="s">
        <v>2821</v>
      </c>
      <c r="I29" s="11">
        <v>45304.958333333336</v>
      </c>
      <c r="J29" s="12">
        <v>45305.378472222219</v>
      </c>
      <c r="K29" s="12">
        <v>45305.416666666664</v>
      </c>
      <c r="L29" s="12">
        <v>45305.385416666664</v>
      </c>
      <c r="M29" s="12" t="s">
        <v>115</v>
      </c>
      <c r="N29" s="3" t="s">
        <v>13</v>
      </c>
      <c r="O29" s="3">
        <v>0</v>
      </c>
      <c r="P29" s="1">
        <f t="shared" si="0"/>
        <v>2</v>
      </c>
      <c r="Q29" s="1">
        <f t="shared" si="1"/>
        <v>1</v>
      </c>
      <c r="R29" s="72">
        <f t="shared" si="2"/>
        <v>45305.378472222219</v>
      </c>
      <c r="S29" s="73">
        <f t="shared" si="3"/>
        <v>0.99444444444816327</v>
      </c>
      <c r="T29" s="74">
        <f>Table2[[#This Row],[ETA A OFRECIMIENTO]]*24</f>
        <v>23.866666666755918</v>
      </c>
      <c r="U29" s="1" t="str">
        <f t="shared" si="4"/>
        <v>YES</v>
      </c>
      <c r="V29" s="73">
        <f t="shared" si="5"/>
        <v>0.45833333332848269</v>
      </c>
      <c r="W29" s="74">
        <f>Table2[[#This Row],[DEL. AVAILABLE A SLOT]]*24</f>
        <v>10.999999999883585</v>
      </c>
      <c r="X29" s="1" t="str">
        <f t="shared" si="6"/>
        <v>SI</v>
      </c>
      <c r="Y29" s="73">
        <f t="shared" si="7"/>
        <v>1.452777777776646</v>
      </c>
      <c r="Z29" s="74">
        <f>Table2[[#This Row],[ETA A TIMESLOT]]*24</f>
        <v>34.866666666639503</v>
      </c>
      <c r="AA29" s="73">
        <f t="shared" si="8"/>
        <v>0</v>
      </c>
      <c r="AB29" s="73" t="str">
        <f t="shared" si="9"/>
        <v>SI</v>
      </c>
      <c r="AC29" s="74">
        <f>Table2[[#This Row],[PUNTUALIDAD (H)]]*24</f>
        <v>0</v>
      </c>
      <c r="AD29" s="73">
        <f t="shared" si="10"/>
        <v>1.421527777776646</v>
      </c>
      <c r="AE29" s="74">
        <f>Table2[[#This Row],[ATA TO UNLOADING]]*24</f>
        <v>34.116666666639503</v>
      </c>
      <c r="AF29" s="74" t="str">
        <f>IF(Table2[[#This Row],[ATA TO UNLOADING 2]]&lt;=48,"YES","NO")</f>
        <v>YES</v>
      </c>
      <c r="AG29" s="75">
        <f t="shared" si="11"/>
        <v>0.41666666666424135</v>
      </c>
      <c r="AH29" s="2" t="s">
        <v>42</v>
      </c>
      <c r="AI29" s="2" t="str">
        <f t="shared" si="12"/>
        <v>MRSU3656642</v>
      </c>
      <c r="AJ29" s="76" t="str">
        <f t="shared" si="13"/>
        <v>MSI</v>
      </c>
      <c r="AK29" s="77">
        <f>IF($M29="TRUCK",VLOOKUP($AQ29,Invoicing!$A$17:$B$49,MATCH($AK$1,Invoicing!$A$17:$B$17,0),FALSE),VLOOKUP($AQ29,Invoicing!$N$17:$O$21,MATCH($AK$1,Invoicing!$N$17:$O$17,0),FALSE))</f>
        <v>500</v>
      </c>
      <c r="AL29" s="78">
        <f>VLOOKUP($E29,Invoicing!$A$1:$H$8,MATCH(TRACKER!$N29,Invoicing!$A$1:$H$1,0),FALSE)</f>
        <v>120</v>
      </c>
      <c r="AM29" s="78">
        <f>VLOOKUP($E29,Invoicing!$A$1:$H$8,MATCH(TRACKER!$O$1,Invoicing!$A$1:$H$1,0),FALSE)</f>
        <v>50</v>
      </c>
      <c r="AN29" s="78">
        <f t="shared" si="14"/>
        <v>0</v>
      </c>
      <c r="AO29" s="2">
        <f t="shared" si="15"/>
        <v>7</v>
      </c>
      <c r="AP29" s="2" t="str">
        <f t="shared" si="16"/>
        <v>SUNDAY</v>
      </c>
      <c r="AQ29" s="2" t="str">
        <f t="shared" si="17"/>
        <v>MSISUNDAY</v>
      </c>
      <c r="AR29" s="71">
        <f t="shared" si="18"/>
        <v>620</v>
      </c>
      <c r="AS29" s="71">
        <f>VLOOKUP(AJ29,Invoicing!A:K,10,FALSE)</f>
        <v>25</v>
      </c>
      <c r="AT29" s="71">
        <f t="shared" si="19"/>
        <v>645</v>
      </c>
    </row>
    <row r="30" spans="1:47">
      <c r="A30" s="37" t="s">
        <v>161</v>
      </c>
      <c r="B30" s="3" t="s">
        <v>38</v>
      </c>
      <c r="C30" s="11">
        <v>45303.963888888888</v>
      </c>
      <c r="D30" s="11">
        <v>45303.958333333336</v>
      </c>
      <c r="E30" s="11" t="s">
        <v>45</v>
      </c>
      <c r="F30" s="11" t="s">
        <v>40</v>
      </c>
      <c r="G30" s="3" t="s">
        <v>172</v>
      </c>
      <c r="H30" s="3" t="s">
        <v>2821</v>
      </c>
      <c r="I30" s="11">
        <v>45304.958333333336</v>
      </c>
      <c r="J30" s="12">
        <v>45304.951388888891</v>
      </c>
      <c r="K30" s="12">
        <v>45305</v>
      </c>
      <c r="L30" s="12">
        <v>45305.03125</v>
      </c>
      <c r="M30" s="12" t="s">
        <v>115</v>
      </c>
      <c r="N30" s="3" t="s">
        <v>13</v>
      </c>
      <c r="O30" s="3">
        <v>0</v>
      </c>
      <c r="P30" s="1">
        <f t="shared" si="0"/>
        <v>2</v>
      </c>
      <c r="Q30" s="1">
        <f t="shared" si="1"/>
        <v>1</v>
      </c>
      <c r="R30" s="72">
        <f t="shared" si="2"/>
        <v>45304.951388888891</v>
      </c>
      <c r="S30" s="73">
        <f t="shared" si="3"/>
        <v>0.99444444444816327</v>
      </c>
      <c r="T30" s="74">
        <f>Table2[[#This Row],[ETA A OFRECIMIENTO]]*24</f>
        <v>23.866666666755918</v>
      </c>
      <c r="U30" s="1" t="str">
        <f t="shared" si="4"/>
        <v>YES</v>
      </c>
      <c r="V30" s="73">
        <f t="shared" si="5"/>
        <v>4.1666666664241347E-2</v>
      </c>
      <c r="W30" s="74">
        <f>Table2[[#This Row],[DEL. AVAILABLE A SLOT]]*24</f>
        <v>0.99999999994179234</v>
      </c>
      <c r="X30" s="1" t="str">
        <f t="shared" si="6"/>
        <v>SI</v>
      </c>
      <c r="Y30" s="73">
        <f t="shared" si="7"/>
        <v>1.0361111111124046</v>
      </c>
      <c r="Z30" s="74">
        <f>Table2[[#This Row],[ETA A TIMESLOT]]*24</f>
        <v>24.866666666697711</v>
      </c>
      <c r="AA30" s="73">
        <f t="shared" si="8"/>
        <v>0</v>
      </c>
      <c r="AB30" s="73" t="str">
        <f t="shared" si="9"/>
        <v>SI</v>
      </c>
      <c r="AC30" s="74">
        <f>Table2[[#This Row],[PUNTUALIDAD (H)]]*24</f>
        <v>0</v>
      </c>
      <c r="AD30" s="73">
        <f t="shared" si="10"/>
        <v>1.0673611111124046</v>
      </c>
      <c r="AE30" s="74">
        <f>Table2[[#This Row],[ATA TO UNLOADING]]*24</f>
        <v>25.616666666697711</v>
      </c>
      <c r="AF30" s="74" t="str">
        <f>IF(Table2[[#This Row],[ATA TO UNLOADING 2]]&lt;=48,"YES","NO")</f>
        <v>YES</v>
      </c>
      <c r="AG30" s="75">
        <f t="shared" si="11"/>
        <v>0</v>
      </c>
      <c r="AH30" s="2" t="s">
        <v>24</v>
      </c>
      <c r="AI30" s="2" t="str">
        <f t="shared" si="12"/>
        <v>MRSU3827262</v>
      </c>
      <c r="AJ30" s="76" t="str">
        <f t="shared" si="13"/>
        <v>OM TRANSPORT</v>
      </c>
      <c r="AK30" s="77">
        <f>IF($M30="TRUCK",VLOOKUP($AQ30,Invoicing!$A$17:$B$49,MATCH($AK$1,Invoicing!$A$17:$B$17,0),FALSE),VLOOKUP($AQ30,Invoicing!$N$17:$O$21,MATCH($AK$1,Invoicing!$N$17:$O$17,0),FALSE))</f>
        <v>475</v>
      </c>
      <c r="AL30" s="78">
        <f>VLOOKUP($E30,Invoicing!$A$1:$H$8,MATCH(TRACKER!$N30,Invoicing!$A$1:$H$1,0),FALSE)</f>
        <v>110</v>
      </c>
      <c r="AM30" s="78">
        <f>VLOOKUP($E30,Invoicing!$A$1:$H$8,MATCH(TRACKER!$O$1,Invoicing!$A$1:$H$1,0),FALSE)</f>
        <v>50</v>
      </c>
      <c r="AN30" s="78">
        <f t="shared" si="14"/>
        <v>0</v>
      </c>
      <c r="AO30" s="2">
        <f t="shared" si="15"/>
        <v>7</v>
      </c>
      <c r="AP30" s="2" t="str">
        <f t="shared" si="16"/>
        <v>NIGHT</v>
      </c>
      <c r="AQ30" s="2" t="str">
        <f t="shared" si="17"/>
        <v>OM TRANSPORTNIGHT</v>
      </c>
      <c r="AR30" s="71">
        <f t="shared" si="18"/>
        <v>585</v>
      </c>
      <c r="AS30" s="71">
        <f>VLOOKUP(AJ30,Invoicing!A:K,10,FALSE)</f>
        <v>25</v>
      </c>
      <c r="AT30" s="71">
        <f t="shared" si="19"/>
        <v>610</v>
      </c>
    </row>
    <row r="31" spans="1:47">
      <c r="A31" s="58" t="s">
        <v>161</v>
      </c>
      <c r="B31" s="59" t="s">
        <v>38</v>
      </c>
      <c r="C31" s="60">
        <v>45303.963888888888</v>
      </c>
      <c r="D31" s="60">
        <v>45303.958333333336</v>
      </c>
      <c r="E31" s="60" t="s">
        <v>44</v>
      </c>
      <c r="F31" s="60" t="s">
        <v>40</v>
      </c>
      <c r="G31" s="59" t="s">
        <v>173</v>
      </c>
      <c r="H31" s="3" t="s">
        <v>41</v>
      </c>
      <c r="I31" s="60">
        <v>45304.958333333336</v>
      </c>
      <c r="J31" s="61">
        <v>45305.333333333336</v>
      </c>
      <c r="K31" s="61">
        <v>45305.333333333336</v>
      </c>
      <c r="L31" s="61">
        <v>45305.340277777781</v>
      </c>
      <c r="M31" s="12" t="s">
        <v>115</v>
      </c>
      <c r="N31" s="3" t="s">
        <v>42</v>
      </c>
      <c r="O31" s="3">
        <v>1</v>
      </c>
      <c r="P31" s="1">
        <f t="shared" si="0"/>
        <v>2</v>
      </c>
      <c r="Q31" s="1">
        <f t="shared" si="1"/>
        <v>1</v>
      </c>
      <c r="R31" s="72">
        <f t="shared" si="2"/>
        <v>45305.333333333336</v>
      </c>
      <c r="S31" s="73">
        <f t="shared" si="3"/>
        <v>0.99444444444816327</v>
      </c>
      <c r="T31" s="74">
        <f>Table2[[#This Row],[ETA A OFRECIMIENTO]]*24</f>
        <v>23.866666666755918</v>
      </c>
      <c r="U31" s="1" t="str">
        <f t="shared" si="4"/>
        <v>YES</v>
      </c>
      <c r="V31" s="73">
        <f t="shared" si="5"/>
        <v>0.375</v>
      </c>
      <c r="W31" s="74">
        <f>Table2[[#This Row],[DEL. AVAILABLE A SLOT]]*24</f>
        <v>9</v>
      </c>
      <c r="X31" s="1" t="str">
        <f t="shared" si="6"/>
        <v>SI</v>
      </c>
      <c r="Y31" s="73">
        <f t="shared" si="7"/>
        <v>1.3694444444481633</v>
      </c>
      <c r="Z31" s="74">
        <f>Table2[[#This Row],[ETA A TIMESLOT]]*24</f>
        <v>32.866666666755918</v>
      </c>
      <c r="AA31" s="73">
        <f t="shared" si="8"/>
        <v>0</v>
      </c>
      <c r="AB31" s="73" t="str">
        <f t="shared" si="9"/>
        <v>SI</v>
      </c>
      <c r="AC31" s="74">
        <f>Table2[[#This Row],[PUNTUALIDAD (H)]]*24</f>
        <v>0</v>
      </c>
      <c r="AD31" s="73">
        <f t="shared" si="10"/>
        <v>1.3763888888934162</v>
      </c>
      <c r="AE31" s="74">
        <f>Table2[[#This Row],[ATA TO UNLOADING]]*24</f>
        <v>33.033333333441988</v>
      </c>
      <c r="AF31" s="74" t="str">
        <f>IF(Table2[[#This Row],[ATA TO UNLOADING 2]]&lt;=48,"YES","NO")</f>
        <v>YES</v>
      </c>
      <c r="AG31" s="75">
        <f t="shared" si="11"/>
        <v>0.33333333333575865</v>
      </c>
      <c r="AH31" s="2" t="s">
        <v>42</v>
      </c>
      <c r="AI31" s="2" t="str">
        <f t="shared" si="12"/>
        <v>MRSU4366735</v>
      </c>
      <c r="AJ31" s="76" t="str">
        <f t="shared" si="13"/>
        <v>MSI</v>
      </c>
      <c r="AK31" s="77">
        <f>IF($M31="TRUCK",VLOOKUP($AQ31,Invoicing!$A$17:$B$49,MATCH($AK$1,Invoicing!$A$17:$B$17,0),FALSE),VLOOKUP($AQ31,Invoicing!$N$17:$O$21,MATCH($AK$1,Invoicing!$N$17:$O$17,0),FALSE))</f>
        <v>500</v>
      </c>
      <c r="AL31" s="78" t="e">
        <f>VLOOKUP($E31,Invoicing!$A$1:$H$8,MATCH(TRACKER!$N31,Invoicing!$A$1:$H$1,0),FALSE)</f>
        <v>#N/A</v>
      </c>
      <c r="AM31" s="78">
        <f>VLOOKUP($E31,Invoicing!$A$1:$H$8,MATCH(TRACKER!$O$1,Invoicing!$A$1:$H$1,0),FALSE)</f>
        <v>50</v>
      </c>
      <c r="AN31" s="78">
        <f t="shared" si="14"/>
        <v>50</v>
      </c>
      <c r="AO31" s="2">
        <f t="shared" si="15"/>
        <v>7</v>
      </c>
      <c r="AP31" s="2" t="str">
        <f t="shared" si="16"/>
        <v>SUNDAY</v>
      </c>
      <c r="AQ31" s="2" t="str">
        <f t="shared" si="17"/>
        <v>MSISUNDAY</v>
      </c>
      <c r="AR31" s="71">
        <f t="shared" si="18"/>
        <v>550</v>
      </c>
      <c r="AS31" s="71">
        <f>VLOOKUP(AJ31,Invoicing!A:K,10,FALSE)</f>
        <v>25</v>
      </c>
      <c r="AT31" s="71">
        <f t="shared" si="19"/>
        <v>575</v>
      </c>
    </row>
    <row r="32" spans="1:47">
      <c r="A32" s="37" t="s">
        <v>161</v>
      </c>
      <c r="B32" s="3" t="s">
        <v>38</v>
      </c>
      <c r="C32" s="11">
        <v>45303.963888888888</v>
      </c>
      <c r="D32" s="11">
        <v>45303.958333333336</v>
      </c>
      <c r="E32" s="11" t="s">
        <v>45</v>
      </c>
      <c r="F32" s="11" t="s">
        <v>40</v>
      </c>
      <c r="G32" s="3" t="s">
        <v>174</v>
      </c>
      <c r="H32" s="3" t="s">
        <v>2821</v>
      </c>
      <c r="I32" s="11">
        <v>45304.958333333336</v>
      </c>
      <c r="J32" s="12">
        <v>45305.790972222225</v>
      </c>
      <c r="K32" s="12">
        <v>45305.916666666664</v>
      </c>
      <c r="L32" s="12">
        <v>45305.822916666664</v>
      </c>
      <c r="M32" s="12" t="s">
        <v>115</v>
      </c>
      <c r="N32" s="3" t="s">
        <v>42</v>
      </c>
      <c r="O32" s="3">
        <v>0</v>
      </c>
      <c r="P32" s="1">
        <f t="shared" si="0"/>
        <v>2</v>
      </c>
      <c r="Q32" s="1">
        <f t="shared" si="1"/>
        <v>1</v>
      </c>
      <c r="R32" s="72">
        <f t="shared" si="2"/>
        <v>45305.790972222225</v>
      </c>
      <c r="S32" s="73">
        <f t="shared" si="3"/>
        <v>0.99444444444816327</v>
      </c>
      <c r="T32" s="74">
        <f>Table2[[#This Row],[ETA A OFRECIMIENTO]]*24</f>
        <v>23.866666666755918</v>
      </c>
      <c r="U32" s="1" t="str">
        <f t="shared" si="4"/>
        <v>YES</v>
      </c>
      <c r="V32" s="73">
        <f t="shared" si="5"/>
        <v>0.95833333332848269</v>
      </c>
      <c r="W32" s="74">
        <f>Table2[[#This Row],[DEL. AVAILABLE A SLOT]]*24</f>
        <v>22.999999999883585</v>
      </c>
      <c r="X32" s="1" t="str">
        <f t="shared" si="6"/>
        <v>SI</v>
      </c>
      <c r="Y32" s="73">
        <f t="shared" si="7"/>
        <v>1.952777777776646</v>
      </c>
      <c r="Z32" s="74">
        <f>Table2[[#This Row],[ETA A TIMESLOT]]*24</f>
        <v>46.866666666639503</v>
      </c>
      <c r="AA32" s="73">
        <f t="shared" si="8"/>
        <v>0</v>
      </c>
      <c r="AB32" s="73" t="str">
        <f t="shared" si="9"/>
        <v>SI</v>
      </c>
      <c r="AC32" s="74">
        <f>Table2[[#This Row],[PUNTUALIDAD (H)]]*24</f>
        <v>0</v>
      </c>
      <c r="AD32" s="73">
        <f t="shared" si="10"/>
        <v>1.859027777776646</v>
      </c>
      <c r="AE32" s="74">
        <f>Table2[[#This Row],[ATA TO UNLOADING]]*24</f>
        <v>44.616666666639503</v>
      </c>
      <c r="AF32" s="74" t="str">
        <f>IF(Table2[[#This Row],[ATA TO UNLOADING 2]]&lt;=48,"YES","NO")</f>
        <v>YES</v>
      </c>
      <c r="AG32" s="75">
        <f t="shared" si="11"/>
        <v>0.91666666666424135</v>
      </c>
      <c r="AH32" s="2" t="s">
        <v>24</v>
      </c>
      <c r="AI32" s="2" t="str">
        <f t="shared" si="12"/>
        <v>MRSU5868471</v>
      </c>
      <c r="AJ32" s="76" t="str">
        <f t="shared" si="13"/>
        <v>OM TRANSPORT</v>
      </c>
      <c r="AK32" s="77">
        <f>IF($M32="TRUCK",VLOOKUP($AQ32,Invoicing!$A$17:$B$49,MATCH($AK$1,Invoicing!$A$17:$B$17,0),FALSE),VLOOKUP($AQ32,Invoicing!$N$17:$O$21,MATCH($AK$1,Invoicing!$N$17:$O$17,0),FALSE))</f>
        <v>475</v>
      </c>
      <c r="AL32" s="78" t="e">
        <f>VLOOKUP($E32,Invoicing!$A$1:$H$8,MATCH(TRACKER!$N32,Invoicing!$A$1:$H$1,0),FALSE)</f>
        <v>#N/A</v>
      </c>
      <c r="AM32" s="78">
        <f>VLOOKUP($E32,Invoicing!$A$1:$H$8,MATCH(TRACKER!$O$1,Invoicing!$A$1:$H$1,0),FALSE)</f>
        <v>50</v>
      </c>
      <c r="AN32" s="78">
        <f t="shared" si="14"/>
        <v>0</v>
      </c>
      <c r="AO32" s="2">
        <f t="shared" si="15"/>
        <v>7</v>
      </c>
      <c r="AP32" s="2" t="str">
        <f t="shared" si="16"/>
        <v>NIGHT</v>
      </c>
      <c r="AQ32" s="2" t="str">
        <f t="shared" si="17"/>
        <v>OM TRANSPORTNIGHT</v>
      </c>
      <c r="AR32" s="71">
        <f t="shared" si="18"/>
        <v>475</v>
      </c>
      <c r="AS32" s="71">
        <f>VLOOKUP(AJ32,Invoicing!A:K,10,FALSE)</f>
        <v>25</v>
      </c>
      <c r="AT32" s="71">
        <f t="shared" si="19"/>
        <v>500</v>
      </c>
    </row>
    <row r="33" spans="1:47">
      <c r="A33" s="37" t="s">
        <v>161</v>
      </c>
      <c r="B33" s="3" t="s">
        <v>38</v>
      </c>
      <c r="C33" s="11">
        <v>45303.963888888888</v>
      </c>
      <c r="D33" s="11">
        <v>45303.958333333336</v>
      </c>
      <c r="E33" s="11" t="s">
        <v>44</v>
      </c>
      <c r="F33" s="11" t="s">
        <v>40</v>
      </c>
      <c r="G33" s="3" t="s">
        <v>175</v>
      </c>
      <c r="H33" s="3" t="s">
        <v>2821</v>
      </c>
      <c r="I33" s="11">
        <v>45304.958333333336</v>
      </c>
      <c r="J33" s="12">
        <v>45305.909722222219</v>
      </c>
      <c r="K33" s="12">
        <v>45305.875</v>
      </c>
      <c r="L33" s="12">
        <v>45305.923611111109</v>
      </c>
      <c r="M33" s="12" t="s">
        <v>115</v>
      </c>
      <c r="N33" s="3" t="s">
        <v>42</v>
      </c>
      <c r="O33" s="3">
        <v>0</v>
      </c>
      <c r="P33" s="1">
        <f t="shared" si="0"/>
        <v>2</v>
      </c>
      <c r="Q33" s="1">
        <f t="shared" si="1"/>
        <v>1</v>
      </c>
      <c r="R33" s="72">
        <f t="shared" si="2"/>
        <v>45305.909722222219</v>
      </c>
      <c r="S33" s="73">
        <f t="shared" si="3"/>
        <v>0.99444444444816327</v>
      </c>
      <c r="T33" s="74">
        <f>Table2[[#This Row],[ETA A OFRECIMIENTO]]*24</f>
        <v>23.866666666755918</v>
      </c>
      <c r="U33" s="1" t="str">
        <f t="shared" si="4"/>
        <v>YES</v>
      </c>
      <c r="V33" s="73">
        <f t="shared" si="5"/>
        <v>0.91666666666424135</v>
      </c>
      <c r="W33" s="74">
        <f>Table2[[#This Row],[DEL. AVAILABLE A SLOT]]*24</f>
        <v>21.999999999941792</v>
      </c>
      <c r="X33" s="1" t="str">
        <f t="shared" si="6"/>
        <v>SI</v>
      </c>
      <c r="Y33" s="73">
        <f t="shared" si="7"/>
        <v>1.9111111111124046</v>
      </c>
      <c r="Z33" s="74">
        <f>Table2[[#This Row],[ETA A TIMESLOT]]*24</f>
        <v>45.866666666697711</v>
      </c>
      <c r="AA33" s="73">
        <f t="shared" si="8"/>
        <v>3.4722222218988463E-2</v>
      </c>
      <c r="AB33" s="73" t="str">
        <f t="shared" si="9"/>
        <v>NO</v>
      </c>
      <c r="AC33" s="74">
        <f>Table2[[#This Row],[PUNTUALIDAD (H)]]*24</f>
        <v>0.83333333325572312</v>
      </c>
      <c r="AD33" s="73">
        <f t="shared" si="10"/>
        <v>1.9597222222218988</v>
      </c>
      <c r="AE33" s="74">
        <f>Table2[[#This Row],[ATA TO UNLOADING]]*24</f>
        <v>47.033333333325572</v>
      </c>
      <c r="AF33" s="74" t="str">
        <f>IF(Table2[[#This Row],[ATA TO UNLOADING 2]]&lt;=48,"YES","NO")</f>
        <v>YES</v>
      </c>
      <c r="AG33" s="75">
        <f t="shared" si="11"/>
        <v>0.875</v>
      </c>
      <c r="AH33" s="2" t="s">
        <v>24</v>
      </c>
      <c r="AI33" s="2" t="str">
        <f t="shared" si="12"/>
        <v>MSKU0455319</v>
      </c>
      <c r="AJ33" s="76" t="str">
        <f t="shared" si="13"/>
        <v>MSI</v>
      </c>
      <c r="AK33" s="77">
        <f>IF($M33="TRUCK",VLOOKUP($AQ33,Invoicing!$A$17:$B$49,MATCH($AK$1,Invoicing!$A$17:$B$17,0),FALSE),VLOOKUP($AQ33,Invoicing!$N$17:$O$21,MATCH($AK$1,Invoicing!$N$17:$O$17,0),FALSE))</f>
        <v>530</v>
      </c>
      <c r="AL33" s="78" t="e">
        <f>VLOOKUP($E33,Invoicing!$A$1:$H$8,MATCH(TRACKER!$N33,Invoicing!$A$1:$H$1,0),FALSE)</f>
        <v>#N/A</v>
      </c>
      <c r="AM33" s="78">
        <f>VLOOKUP($E33,Invoicing!$A$1:$H$8,MATCH(TRACKER!$O$1,Invoicing!$A$1:$H$1,0),FALSE)</f>
        <v>50</v>
      </c>
      <c r="AN33" s="78">
        <f t="shared" si="14"/>
        <v>0</v>
      </c>
      <c r="AO33" s="2">
        <f t="shared" si="15"/>
        <v>7</v>
      </c>
      <c r="AP33" s="2" t="str">
        <f t="shared" si="16"/>
        <v>NIGHT</v>
      </c>
      <c r="AQ33" s="2" t="str">
        <f t="shared" si="17"/>
        <v>MSINIGHT</v>
      </c>
      <c r="AR33" s="71">
        <f t="shared" si="18"/>
        <v>530</v>
      </c>
      <c r="AS33" s="71">
        <f>VLOOKUP(AJ33,Invoicing!A:K,10,FALSE)</f>
        <v>25</v>
      </c>
      <c r="AT33" s="71">
        <f t="shared" si="19"/>
        <v>555</v>
      </c>
    </row>
    <row r="34" spans="1:47">
      <c r="A34" s="37" t="s">
        <v>161</v>
      </c>
      <c r="B34" s="3" t="s">
        <v>38</v>
      </c>
      <c r="C34" s="11">
        <v>45303.963888888888</v>
      </c>
      <c r="D34" s="11">
        <v>45303.958333333336</v>
      </c>
      <c r="E34" s="11" t="s">
        <v>45</v>
      </c>
      <c r="F34" s="11" t="s">
        <v>40</v>
      </c>
      <c r="G34" s="3" t="s">
        <v>176</v>
      </c>
      <c r="H34" s="3" t="s">
        <v>2821</v>
      </c>
      <c r="I34" s="11">
        <v>45304.958333333336</v>
      </c>
      <c r="J34" s="12">
        <v>45305.333333333336</v>
      </c>
      <c r="K34" s="12">
        <v>45305.333333333336</v>
      </c>
      <c r="L34" s="12">
        <v>45305.333333333336</v>
      </c>
      <c r="M34" s="12" t="s">
        <v>115</v>
      </c>
      <c r="N34" s="3" t="s">
        <v>13</v>
      </c>
      <c r="O34" s="3">
        <v>0</v>
      </c>
      <c r="P34" s="1">
        <f t="shared" si="0"/>
        <v>2</v>
      </c>
      <c r="Q34" s="1">
        <f t="shared" si="1"/>
        <v>1</v>
      </c>
      <c r="R34" s="72">
        <f t="shared" si="2"/>
        <v>45305.333333333336</v>
      </c>
      <c r="S34" s="73">
        <f t="shared" si="3"/>
        <v>0.99444444444816327</v>
      </c>
      <c r="T34" s="74">
        <f>Table2[[#This Row],[ETA A OFRECIMIENTO]]*24</f>
        <v>23.866666666755918</v>
      </c>
      <c r="U34" s="1" t="str">
        <f t="shared" si="4"/>
        <v>YES</v>
      </c>
      <c r="V34" s="73">
        <f t="shared" si="5"/>
        <v>0.375</v>
      </c>
      <c r="W34" s="74">
        <f>Table2[[#This Row],[DEL. AVAILABLE A SLOT]]*24</f>
        <v>9</v>
      </c>
      <c r="X34" s="1" t="str">
        <f t="shared" si="6"/>
        <v>SI</v>
      </c>
      <c r="Y34" s="73">
        <f t="shared" si="7"/>
        <v>1.3694444444481633</v>
      </c>
      <c r="Z34" s="74">
        <f>Table2[[#This Row],[ETA A TIMESLOT]]*24</f>
        <v>32.866666666755918</v>
      </c>
      <c r="AA34" s="73">
        <f t="shared" si="8"/>
        <v>0</v>
      </c>
      <c r="AB34" s="73" t="str">
        <f t="shared" si="9"/>
        <v>SI</v>
      </c>
      <c r="AC34" s="74">
        <f>Table2[[#This Row],[PUNTUALIDAD (H)]]*24</f>
        <v>0</v>
      </c>
      <c r="AD34" s="73">
        <f t="shared" si="10"/>
        <v>1.3694444444481633</v>
      </c>
      <c r="AE34" s="74">
        <f>Table2[[#This Row],[ATA TO UNLOADING]]*24</f>
        <v>32.866666666755918</v>
      </c>
      <c r="AF34" s="74" t="str">
        <f>IF(Table2[[#This Row],[ATA TO UNLOADING 2]]&lt;=48,"YES","NO")</f>
        <v>YES</v>
      </c>
      <c r="AG34" s="75">
        <f t="shared" si="11"/>
        <v>0.33333333333575865</v>
      </c>
      <c r="AH34" s="2" t="s">
        <v>42</v>
      </c>
      <c r="AI34" s="2" t="str">
        <f t="shared" si="12"/>
        <v>MSKU0575675</v>
      </c>
      <c r="AJ34" s="76" t="str">
        <f t="shared" si="13"/>
        <v>OM TRANSPORT</v>
      </c>
      <c r="AK34" s="77">
        <f>IF($M34="TRUCK",VLOOKUP($AQ34,Invoicing!$A$17:$B$49,MATCH($AK$1,Invoicing!$A$17:$B$17,0),FALSE),VLOOKUP($AQ34,Invoicing!$N$17:$O$21,MATCH($AK$1,Invoicing!$N$17:$O$17,0),FALSE))</f>
        <v>550</v>
      </c>
      <c r="AL34" s="78">
        <f>VLOOKUP($E34,Invoicing!$A$1:$H$8,MATCH(TRACKER!$N34,Invoicing!$A$1:$H$1,0),FALSE)</f>
        <v>110</v>
      </c>
      <c r="AM34" s="78">
        <f>VLOOKUP($E34,Invoicing!$A$1:$H$8,MATCH(TRACKER!$O$1,Invoicing!$A$1:$H$1,0),FALSE)</f>
        <v>50</v>
      </c>
      <c r="AN34" s="78">
        <f t="shared" si="14"/>
        <v>0</v>
      </c>
      <c r="AO34" s="2">
        <f t="shared" si="15"/>
        <v>7</v>
      </c>
      <c r="AP34" s="2" t="str">
        <f t="shared" si="16"/>
        <v>SUNDAY</v>
      </c>
      <c r="AQ34" s="2" t="str">
        <f t="shared" si="17"/>
        <v>OM TRANSPORTSUNDAY</v>
      </c>
      <c r="AR34" s="71">
        <f t="shared" si="18"/>
        <v>660</v>
      </c>
      <c r="AS34" s="71">
        <f>VLOOKUP(AJ34,Invoicing!A:K,10,FALSE)</f>
        <v>25</v>
      </c>
      <c r="AT34" s="71">
        <f t="shared" si="19"/>
        <v>715</v>
      </c>
      <c r="AU34" s="55">
        <v>30</v>
      </c>
    </row>
    <row r="35" spans="1:47">
      <c r="A35" s="37" t="s">
        <v>161</v>
      </c>
      <c r="B35" s="3" t="s">
        <v>38</v>
      </c>
      <c r="C35" s="11">
        <v>45303.963888888888</v>
      </c>
      <c r="D35" s="11">
        <v>45303.958333333336</v>
      </c>
      <c r="E35" s="11" t="s">
        <v>44</v>
      </c>
      <c r="F35" s="11" t="s">
        <v>40</v>
      </c>
      <c r="G35" s="3" t="s">
        <v>177</v>
      </c>
      <c r="H35" s="3" t="s">
        <v>2821</v>
      </c>
      <c r="I35" s="11">
        <v>45304.958333333336</v>
      </c>
      <c r="J35" s="12">
        <v>45305.175000000003</v>
      </c>
      <c r="K35" s="12">
        <v>45305.166666666664</v>
      </c>
      <c r="L35" s="12">
        <v>45305.186805555553</v>
      </c>
      <c r="M35" s="12" t="s">
        <v>115</v>
      </c>
      <c r="N35" s="3" t="s">
        <v>13</v>
      </c>
      <c r="O35" s="3">
        <v>0</v>
      </c>
      <c r="P35" s="1">
        <f t="shared" si="0"/>
        <v>2</v>
      </c>
      <c r="Q35" s="1">
        <f t="shared" si="1"/>
        <v>1</v>
      </c>
      <c r="R35" s="72">
        <f t="shared" si="2"/>
        <v>45305.175000000003</v>
      </c>
      <c r="S35" s="73">
        <f t="shared" si="3"/>
        <v>0.99444444444816327</v>
      </c>
      <c r="T35" s="74">
        <f>Table2[[#This Row],[ETA A OFRECIMIENTO]]*24</f>
        <v>23.866666666755918</v>
      </c>
      <c r="U35" s="1" t="str">
        <f t="shared" si="4"/>
        <v>YES</v>
      </c>
      <c r="V35" s="73">
        <f t="shared" si="5"/>
        <v>0.20833333332848269</v>
      </c>
      <c r="W35" s="74">
        <f>Table2[[#This Row],[DEL. AVAILABLE A SLOT]]*24</f>
        <v>4.9999999998835847</v>
      </c>
      <c r="X35" s="1" t="str">
        <f t="shared" si="6"/>
        <v>SI</v>
      </c>
      <c r="Y35" s="73">
        <f t="shared" si="7"/>
        <v>1.202777777776646</v>
      </c>
      <c r="Z35" s="74">
        <f>Table2[[#This Row],[ETA A TIMESLOT]]*24</f>
        <v>28.866666666639503</v>
      </c>
      <c r="AA35" s="73">
        <f t="shared" si="8"/>
        <v>8.3333333386690356E-3</v>
      </c>
      <c r="AB35" s="73" t="str">
        <f t="shared" si="9"/>
        <v>SI</v>
      </c>
      <c r="AC35" s="74">
        <f>Table2[[#This Row],[PUNTUALIDAD (H)]]*24</f>
        <v>0.20000000012805685</v>
      </c>
      <c r="AD35" s="73">
        <f t="shared" si="10"/>
        <v>1.2229166666656965</v>
      </c>
      <c r="AE35" s="74">
        <f>Table2[[#This Row],[ATA TO UNLOADING]]*24</f>
        <v>29.349999999976717</v>
      </c>
      <c r="AF35" s="74" t="str">
        <f>IF(Table2[[#This Row],[ATA TO UNLOADING 2]]&lt;=48,"YES","NO")</f>
        <v>YES</v>
      </c>
      <c r="AG35" s="75">
        <f t="shared" si="11"/>
        <v>0.16666666666424135</v>
      </c>
      <c r="AH35" s="2" t="s">
        <v>24</v>
      </c>
      <c r="AI35" s="2" t="str">
        <f t="shared" si="12"/>
        <v>MSKU0856076</v>
      </c>
      <c r="AJ35" s="76" t="str">
        <f t="shared" si="13"/>
        <v>MSI</v>
      </c>
      <c r="AK35" s="77">
        <f>IF($M35="TRUCK",VLOOKUP($AQ35,Invoicing!$A$17:$B$49,MATCH($AK$1,Invoicing!$A$17:$B$17,0),FALSE),VLOOKUP($AQ35,Invoicing!$N$17:$O$21,MATCH($AK$1,Invoicing!$N$17:$O$17,0),FALSE))</f>
        <v>530</v>
      </c>
      <c r="AL35" s="78">
        <f>VLOOKUP($E35,Invoicing!$A$1:$H$8,MATCH(TRACKER!$N35,Invoicing!$A$1:$H$1,0),FALSE)</f>
        <v>120</v>
      </c>
      <c r="AM35" s="78">
        <f>VLOOKUP($E35,Invoicing!$A$1:$H$8,MATCH(TRACKER!$O$1,Invoicing!$A$1:$H$1,0),FALSE)</f>
        <v>50</v>
      </c>
      <c r="AN35" s="78">
        <f t="shared" si="14"/>
        <v>0</v>
      </c>
      <c r="AO35" s="2">
        <f t="shared" si="15"/>
        <v>7</v>
      </c>
      <c r="AP35" s="2" t="str">
        <f t="shared" si="16"/>
        <v>NIGHT</v>
      </c>
      <c r="AQ35" s="2" t="str">
        <f t="shared" si="17"/>
        <v>MSINIGHT</v>
      </c>
      <c r="AR35" s="71">
        <f t="shared" si="18"/>
        <v>650</v>
      </c>
      <c r="AS35" s="71">
        <f>VLOOKUP(AJ35,Invoicing!A:K,10,FALSE)</f>
        <v>25</v>
      </c>
      <c r="AT35" s="71">
        <f t="shared" si="19"/>
        <v>675</v>
      </c>
    </row>
    <row r="36" spans="1:47">
      <c r="A36" s="37" t="s">
        <v>161</v>
      </c>
      <c r="B36" s="3" t="s">
        <v>38</v>
      </c>
      <c r="C36" s="11">
        <v>45303.963888888888</v>
      </c>
      <c r="D36" s="11">
        <v>45303.958333333336</v>
      </c>
      <c r="E36" s="11" t="s">
        <v>45</v>
      </c>
      <c r="F36" s="11" t="s">
        <v>40</v>
      </c>
      <c r="G36" s="3" t="s">
        <v>178</v>
      </c>
      <c r="H36" s="3" t="s">
        <v>2821</v>
      </c>
      <c r="I36" s="11">
        <v>45304.958333333336</v>
      </c>
      <c r="J36" s="12">
        <v>45305.606249999997</v>
      </c>
      <c r="K36" s="12">
        <v>45305.666666666664</v>
      </c>
      <c r="L36" s="12">
        <v>45305.618055555555</v>
      </c>
      <c r="M36" s="12" t="s">
        <v>115</v>
      </c>
      <c r="N36" s="3" t="s">
        <v>42</v>
      </c>
      <c r="O36" s="3">
        <v>0</v>
      </c>
      <c r="P36" s="1">
        <f t="shared" si="0"/>
        <v>2</v>
      </c>
      <c r="Q36" s="1">
        <f t="shared" si="1"/>
        <v>1</v>
      </c>
      <c r="R36" s="72">
        <f t="shared" si="2"/>
        <v>45305.606249999997</v>
      </c>
      <c r="S36" s="73">
        <f t="shared" si="3"/>
        <v>0.99444444444816327</v>
      </c>
      <c r="T36" s="74">
        <f>Table2[[#This Row],[ETA A OFRECIMIENTO]]*24</f>
        <v>23.866666666755918</v>
      </c>
      <c r="U36" s="1" t="str">
        <f t="shared" si="4"/>
        <v>YES</v>
      </c>
      <c r="V36" s="73">
        <f t="shared" si="5"/>
        <v>0.70833333332848269</v>
      </c>
      <c r="W36" s="74">
        <f>Table2[[#This Row],[DEL. AVAILABLE A SLOT]]*24</f>
        <v>16.999999999883585</v>
      </c>
      <c r="X36" s="1" t="str">
        <f t="shared" si="6"/>
        <v>SI</v>
      </c>
      <c r="Y36" s="73">
        <f t="shared" si="7"/>
        <v>1.702777777776646</v>
      </c>
      <c r="Z36" s="74">
        <f>Table2[[#This Row],[ETA A TIMESLOT]]*24</f>
        <v>40.866666666639503</v>
      </c>
      <c r="AA36" s="73">
        <f t="shared" si="8"/>
        <v>0</v>
      </c>
      <c r="AB36" s="73" t="str">
        <f t="shared" si="9"/>
        <v>SI</v>
      </c>
      <c r="AC36" s="74">
        <f>Table2[[#This Row],[PUNTUALIDAD (H)]]*24</f>
        <v>0</v>
      </c>
      <c r="AD36" s="73">
        <f t="shared" si="10"/>
        <v>1.6541666666671517</v>
      </c>
      <c r="AE36" s="74">
        <f>Table2[[#This Row],[ATA TO UNLOADING]]*24</f>
        <v>39.700000000011642</v>
      </c>
      <c r="AF36" s="74" t="str">
        <f>IF(Table2[[#This Row],[ATA TO UNLOADING 2]]&lt;=48,"YES","NO")</f>
        <v>YES</v>
      </c>
      <c r="AG36" s="75">
        <f t="shared" si="11"/>
        <v>0.66666666666424135</v>
      </c>
      <c r="AH36" s="2" t="s">
        <v>42</v>
      </c>
      <c r="AI36" s="2" t="str">
        <f t="shared" si="12"/>
        <v>MSKU1579802</v>
      </c>
      <c r="AJ36" s="76" t="str">
        <f t="shared" si="13"/>
        <v>OM TRANSPORT</v>
      </c>
      <c r="AK36" s="77">
        <f>IF($M36="TRUCK",VLOOKUP($AQ36,Invoicing!$A$17:$B$49,MATCH($AK$1,Invoicing!$A$17:$B$17,0),FALSE),VLOOKUP($AQ36,Invoicing!$N$17:$O$21,MATCH($AK$1,Invoicing!$N$17:$O$17,0),FALSE))</f>
        <v>550</v>
      </c>
      <c r="AL36" s="78" t="e">
        <f>VLOOKUP($E36,Invoicing!$A$1:$H$8,MATCH(TRACKER!$N36,Invoicing!$A$1:$H$1,0),FALSE)</f>
        <v>#N/A</v>
      </c>
      <c r="AM36" s="78">
        <f>VLOOKUP($E36,Invoicing!$A$1:$H$8,MATCH(TRACKER!$O$1,Invoicing!$A$1:$H$1,0),FALSE)</f>
        <v>50</v>
      </c>
      <c r="AN36" s="78">
        <f t="shared" si="14"/>
        <v>0</v>
      </c>
      <c r="AO36" s="2">
        <f t="shared" si="15"/>
        <v>7</v>
      </c>
      <c r="AP36" s="2" t="str">
        <f t="shared" si="16"/>
        <v>SUNDAY</v>
      </c>
      <c r="AQ36" s="2" t="str">
        <f t="shared" si="17"/>
        <v>OM TRANSPORTSUNDAY</v>
      </c>
      <c r="AR36" s="71">
        <f t="shared" si="18"/>
        <v>550</v>
      </c>
      <c r="AS36" s="71">
        <f>VLOOKUP(AJ36,Invoicing!A:K,10,FALSE)</f>
        <v>25</v>
      </c>
      <c r="AT36" s="71">
        <f t="shared" si="19"/>
        <v>575</v>
      </c>
    </row>
    <row r="37" spans="1:47">
      <c r="A37" s="37" t="s">
        <v>161</v>
      </c>
      <c r="B37" s="3" t="s">
        <v>38</v>
      </c>
      <c r="C37" s="11">
        <v>45303.963888888888</v>
      </c>
      <c r="D37" s="11">
        <v>45303.958333333336</v>
      </c>
      <c r="E37" s="11" t="s">
        <v>45</v>
      </c>
      <c r="F37" s="11" t="s">
        <v>40</v>
      </c>
      <c r="G37" s="3" t="s">
        <v>179</v>
      </c>
      <c r="H37" s="3" t="s">
        <v>41</v>
      </c>
      <c r="I37" s="11">
        <v>45304.958333333336</v>
      </c>
      <c r="J37" s="12">
        <v>45305.4375</v>
      </c>
      <c r="K37" s="12">
        <v>45305.458333333336</v>
      </c>
      <c r="L37" s="12">
        <v>45305.444444444445</v>
      </c>
      <c r="M37" s="12" t="s">
        <v>115</v>
      </c>
      <c r="N37" s="3" t="s">
        <v>42</v>
      </c>
      <c r="O37" s="3">
        <v>1</v>
      </c>
      <c r="P37" s="1">
        <f t="shared" si="0"/>
        <v>2</v>
      </c>
      <c r="Q37" s="1">
        <f t="shared" si="1"/>
        <v>1</v>
      </c>
      <c r="R37" s="72">
        <f t="shared" si="2"/>
        <v>45305.4375</v>
      </c>
      <c r="S37" s="73">
        <f t="shared" si="3"/>
        <v>0.99444444444816327</v>
      </c>
      <c r="T37" s="74">
        <f>Table2[[#This Row],[ETA A OFRECIMIENTO]]*24</f>
        <v>23.866666666755918</v>
      </c>
      <c r="U37" s="1" t="str">
        <f t="shared" si="4"/>
        <v>YES</v>
      </c>
      <c r="V37" s="73">
        <f t="shared" si="5"/>
        <v>0.5</v>
      </c>
      <c r="W37" s="74">
        <f>Table2[[#This Row],[DEL. AVAILABLE A SLOT]]*24</f>
        <v>12</v>
      </c>
      <c r="X37" s="1" t="str">
        <f t="shared" si="6"/>
        <v>SI</v>
      </c>
      <c r="Y37" s="73">
        <f t="shared" si="7"/>
        <v>1.4944444444481633</v>
      </c>
      <c r="Z37" s="74">
        <f>Table2[[#This Row],[ETA A TIMESLOT]]*24</f>
        <v>35.866666666755918</v>
      </c>
      <c r="AA37" s="73">
        <f t="shared" si="8"/>
        <v>0</v>
      </c>
      <c r="AB37" s="73" t="str">
        <f t="shared" si="9"/>
        <v>SI</v>
      </c>
      <c r="AC37" s="74">
        <f>Table2[[#This Row],[PUNTUALIDAD (H)]]*24</f>
        <v>0</v>
      </c>
      <c r="AD37" s="73">
        <f t="shared" si="10"/>
        <v>1.4805555555576575</v>
      </c>
      <c r="AE37" s="74">
        <f>Table2[[#This Row],[ATA TO UNLOADING]]*24</f>
        <v>35.53333333338378</v>
      </c>
      <c r="AF37" s="74" t="str">
        <f>IF(Table2[[#This Row],[ATA TO UNLOADING 2]]&lt;=48,"YES","NO")</f>
        <v>YES</v>
      </c>
      <c r="AG37" s="75">
        <f t="shared" si="11"/>
        <v>0.45833333333575865</v>
      </c>
      <c r="AH37" s="2" t="s">
        <v>42</v>
      </c>
      <c r="AI37" s="2" t="str">
        <f t="shared" si="12"/>
        <v>MSKU4740762</v>
      </c>
      <c r="AJ37" s="76" t="str">
        <f t="shared" si="13"/>
        <v>OM TRANSPORT</v>
      </c>
      <c r="AK37" s="77">
        <f>IF($M37="TRUCK",VLOOKUP($AQ37,Invoicing!$A$17:$B$49,MATCH($AK$1,Invoicing!$A$17:$B$17,0),FALSE),VLOOKUP($AQ37,Invoicing!$N$17:$O$21,MATCH($AK$1,Invoicing!$N$17:$O$17,0),FALSE))</f>
        <v>550</v>
      </c>
      <c r="AL37" s="78" t="e">
        <f>VLOOKUP($E37,Invoicing!$A$1:$H$8,MATCH(TRACKER!$N37,Invoicing!$A$1:$H$1,0),FALSE)</f>
        <v>#N/A</v>
      </c>
      <c r="AM37" s="78">
        <f>VLOOKUP($E37,Invoicing!$A$1:$H$8,MATCH(TRACKER!$O$1,Invoicing!$A$1:$H$1,0),FALSE)</f>
        <v>50</v>
      </c>
      <c r="AN37" s="78">
        <f t="shared" si="14"/>
        <v>50</v>
      </c>
      <c r="AO37" s="2">
        <f t="shared" si="15"/>
        <v>7</v>
      </c>
      <c r="AP37" s="2" t="str">
        <f t="shared" si="16"/>
        <v>SUNDAY</v>
      </c>
      <c r="AQ37" s="2" t="str">
        <f t="shared" si="17"/>
        <v>OM TRANSPORTSUNDAY</v>
      </c>
      <c r="AR37" s="71">
        <f t="shared" si="18"/>
        <v>600</v>
      </c>
      <c r="AS37" s="71">
        <f>VLOOKUP(AJ37,Invoicing!A:K,10,FALSE)</f>
        <v>25</v>
      </c>
      <c r="AT37" s="71">
        <f t="shared" si="19"/>
        <v>625</v>
      </c>
    </row>
    <row r="38" spans="1:47">
      <c r="A38" s="37" t="s">
        <v>161</v>
      </c>
      <c r="B38" s="3" t="s">
        <v>38</v>
      </c>
      <c r="C38" s="11">
        <v>45303.963888888888</v>
      </c>
      <c r="D38" s="11">
        <v>45303.958333333336</v>
      </c>
      <c r="E38" s="11" t="s">
        <v>44</v>
      </c>
      <c r="F38" s="11" t="s">
        <v>40</v>
      </c>
      <c r="G38" s="3" t="s">
        <v>180</v>
      </c>
      <c r="H38" s="3" t="s">
        <v>2821</v>
      </c>
      <c r="I38" s="11">
        <v>45304.958333333336</v>
      </c>
      <c r="J38" s="12">
        <v>45304.95416666667</v>
      </c>
      <c r="K38" s="12">
        <v>45304.958333333336</v>
      </c>
      <c r="L38" s="12">
        <v>45304.960416666669</v>
      </c>
      <c r="M38" s="12" t="s">
        <v>115</v>
      </c>
      <c r="N38" s="3" t="s">
        <v>42</v>
      </c>
      <c r="O38" s="3">
        <v>0</v>
      </c>
      <c r="P38" s="1">
        <f t="shared" si="0"/>
        <v>2</v>
      </c>
      <c r="Q38" s="1">
        <f t="shared" si="1"/>
        <v>1</v>
      </c>
      <c r="R38" s="72">
        <f t="shared" si="2"/>
        <v>45304.95416666667</v>
      </c>
      <c r="S38" s="73">
        <f t="shared" si="3"/>
        <v>0.99444444444816327</v>
      </c>
      <c r="T38" s="74">
        <f>Table2[[#This Row],[ETA A OFRECIMIENTO]]*24</f>
        <v>23.866666666755918</v>
      </c>
      <c r="U38" s="1" t="str">
        <f t="shared" si="4"/>
        <v>YES</v>
      </c>
      <c r="V38" s="73">
        <f t="shared" si="5"/>
        <v>0</v>
      </c>
      <c r="W38" s="74">
        <f>Table2[[#This Row],[DEL. AVAILABLE A SLOT]]*24</f>
        <v>0</v>
      </c>
      <c r="X38" s="1" t="str">
        <f t="shared" si="6"/>
        <v>SI</v>
      </c>
      <c r="Y38" s="73">
        <f t="shared" si="7"/>
        <v>0.99444444444816327</v>
      </c>
      <c r="Z38" s="74">
        <f>Table2[[#This Row],[ETA A TIMESLOT]]*24</f>
        <v>23.866666666755918</v>
      </c>
      <c r="AA38" s="73">
        <f t="shared" si="8"/>
        <v>0</v>
      </c>
      <c r="AB38" s="73" t="str">
        <f t="shared" si="9"/>
        <v>SI</v>
      </c>
      <c r="AC38" s="74">
        <f>Table2[[#This Row],[PUNTUALIDAD (H)]]*24</f>
        <v>0</v>
      </c>
      <c r="AD38" s="73">
        <f t="shared" si="10"/>
        <v>0.99652777778101154</v>
      </c>
      <c r="AE38" s="74">
        <f>Table2[[#This Row],[ATA TO UNLOADING]]*24</f>
        <v>23.916666666744277</v>
      </c>
      <c r="AF38" s="74" t="str">
        <f>IF(Table2[[#This Row],[ATA TO UNLOADING 2]]&lt;=48,"YES","NO")</f>
        <v>YES</v>
      </c>
      <c r="AG38" s="75">
        <f t="shared" si="11"/>
        <v>0.95833333333575865</v>
      </c>
      <c r="AH38" s="2" t="s">
        <v>24</v>
      </c>
      <c r="AI38" s="2" t="str">
        <f t="shared" si="12"/>
        <v>MSKU4777587</v>
      </c>
      <c r="AJ38" s="76" t="str">
        <f t="shared" si="13"/>
        <v>MSI</v>
      </c>
      <c r="AK38" s="77">
        <f>IF($M38="TRUCK",VLOOKUP($AQ38,Invoicing!$A$17:$B$49,MATCH($AK$1,Invoicing!$A$17:$B$17,0),FALSE),VLOOKUP($AQ38,Invoicing!$N$17:$O$21,MATCH($AK$1,Invoicing!$N$17:$O$17,0),FALSE))</f>
        <v>530</v>
      </c>
      <c r="AL38" s="78" t="e">
        <f>VLOOKUP($E38,Invoicing!$A$1:$H$8,MATCH(TRACKER!$N38,Invoicing!$A$1:$H$1,0),FALSE)</f>
        <v>#N/A</v>
      </c>
      <c r="AM38" s="78">
        <f>VLOOKUP($E38,Invoicing!$A$1:$H$8,MATCH(TRACKER!$O$1,Invoicing!$A$1:$H$1,0),FALSE)</f>
        <v>50</v>
      </c>
      <c r="AN38" s="78">
        <f t="shared" si="14"/>
        <v>0</v>
      </c>
      <c r="AO38" s="2">
        <f t="shared" si="15"/>
        <v>6</v>
      </c>
      <c r="AP38" s="2" t="str">
        <f t="shared" si="16"/>
        <v>NIGHT</v>
      </c>
      <c r="AQ38" s="2" t="str">
        <f t="shared" si="17"/>
        <v>MSINIGHT</v>
      </c>
      <c r="AR38" s="71">
        <f t="shared" si="18"/>
        <v>530</v>
      </c>
      <c r="AS38" s="71">
        <f>VLOOKUP(AJ38,Invoicing!A:K,10,FALSE)</f>
        <v>25</v>
      </c>
      <c r="AT38" s="71">
        <f t="shared" si="19"/>
        <v>555</v>
      </c>
    </row>
    <row r="39" spans="1:47">
      <c r="A39" s="37" t="s">
        <v>161</v>
      </c>
      <c r="B39" s="3" t="s">
        <v>38</v>
      </c>
      <c r="C39" s="11">
        <v>45303.963888888888</v>
      </c>
      <c r="D39" s="11">
        <v>45303.958333333336</v>
      </c>
      <c r="E39" s="11" t="s">
        <v>44</v>
      </c>
      <c r="F39" s="11" t="s">
        <v>40</v>
      </c>
      <c r="G39" s="3" t="s">
        <v>181</v>
      </c>
      <c r="H39" s="3" t="s">
        <v>41</v>
      </c>
      <c r="I39" s="11">
        <v>45304.958333333336</v>
      </c>
      <c r="J39" s="12">
        <v>45306.25</v>
      </c>
      <c r="K39" s="12">
        <v>45306.25</v>
      </c>
      <c r="L39" s="12">
        <v>45306.256944444445</v>
      </c>
      <c r="M39" s="12" t="s">
        <v>115</v>
      </c>
      <c r="N39" s="3" t="s">
        <v>42</v>
      </c>
      <c r="O39" s="3">
        <v>0</v>
      </c>
      <c r="P39" s="1">
        <f t="shared" si="0"/>
        <v>3</v>
      </c>
      <c r="Q39" s="1">
        <f t="shared" si="1"/>
        <v>1</v>
      </c>
      <c r="R39" s="72">
        <f t="shared" si="2"/>
        <v>45306.25</v>
      </c>
      <c r="S39" s="73">
        <f t="shared" si="3"/>
        <v>0.99444444444816327</v>
      </c>
      <c r="T39" s="74">
        <f>Table2[[#This Row],[ETA A OFRECIMIENTO]]*24</f>
        <v>23.866666666755918</v>
      </c>
      <c r="U39" s="1" t="str">
        <f t="shared" si="4"/>
        <v>YES</v>
      </c>
      <c r="V39" s="73">
        <f t="shared" si="5"/>
        <v>1.2916666666642413</v>
      </c>
      <c r="W39" s="74">
        <f>Table2[[#This Row],[DEL. AVAILABLE A SLOT]]*24</f>
        <v>30.999999999941792</v>
      </c>
      <c r="X39" s="1" t="str">
        <f t="shared" si="6"/>
        <v>NO</v>
      </c>
      <c r="Y39" s="73">
        <f t="shared" si="7"/>
        <v>2.2861111111124046</v>
      </c>
      <c r="Z39" s="74">
        <f>Table2[[#This Row],[ETA A TIMESLOT]]*24</f>
        <v>54.866666666697711</v>
      </c>
      <c r="AA39" s="73">
        <f t="shared" si="8"/>
        <v>0</v>
      </c>
      <c r="AB39" s="73" t="str">
        <f t="shared" si="9"/>
        <v>SI</v>
      </c>
      <c r="AC39" s="74">
        <f>Table2[[#This Row],[PUNTUALIDAD (H)]]*24</f>
        <v>0</v>
      </c>
      <c r="AD39" s="73">
        <f t="shared" si="10"/>
        <v>2.2930555555576575</v>
      </c>
      <c r="AE39" s="74">
        <f>Table2[[#This Row],[ATA TO UNLOADING]]*24</f>
        <v>55.03333333338378</v>
      </c>
      <c r="AF39" s="74" t="str">
        <f>IF(Table2[[#This Row],[ATA TO UNLOADING 2]]&lt;=48,"YES","NO")</f>
        <v>NO</v>
      </c>
      <c r="AG39" s="75">
        <f t="shared" si="11"/>
        <v>0.25</v>
      </c>
      <c r="AH39" s="2" t="s">
        <v>42</v>
      </c>
      <c r="AI39" s="2" t="str">
        <f t="shared" si="12"/>
        <v>MSKU4796709</v>
      </c>
      <c r="AJ39" s="76" t="str">
        <f t="shared" si="13"/>
        <v>MSI</v>
      </c>
      <c r="AK39" s="77">
        <f>IF($M39="TRUCK",VLOOKUP($AQ39,Invoicing!$A$17:$B$49,MATCH($AK$1,Invoicing!$A$17:$B$17,0),FALSE),VLOOKUP($AQ39,Invoicing!$N$17:$O$21,MATCH($AK$1,Invoicing!$N$17:$O$17,0),FALSE))</f>
        <v>480</v>
      </c>
      <c r="AL39" s="78" t="e">
        <f>VLOOKUP($E39,Invoicing!$A$1:$H$8,MATCH(TRACKER!$N39,Invoicing!$A$1:$H$1,0),FALSE)</f>
        <v>#N/A</v>
      </c>
      <c r="AM39" s="78">
        <f>VLOOKUP($E39,Invoicing!$A$1:$H$8,MATCH(TRACKER!$O$1,Invoicing!$A$1:$H$1,0),FALSE)</f>
        <v>50</v>
      </c>
      <c r="AN39" s="78">
        <f t="shared" si="14"/>
        <v>0</v>
      </c>
      <c r="AO39" s="2">
        <f t="shared" si="15"/>
        <v>1</v>
      </c>
      <c r="AP39" s="2" t="str">
        <f t="shared" si="16"/>
        <v>WEEK</v>
      </c>
      <c r="AQ39" s="2" t="str">
        <f t="shared" si="17"/>
        <v>MSIWEEK</v>
      </c>
      <c r="AR39" s="71">
        <f t="shared" si="18"/>
        <v>480</v>
      </c>
      <c r="AS39" s="71">
        <f>VLOOKUP(AJ39,Invoicing!A:K,10,FALSE)</f>
        <v>25</v>
      </c>
      <c r="AT39" s="71">
        <f t="shared" si="19"/>
        <v>505</v>
      </c>
    </row>
    <row r="40" spans="1:47">
      <c r="A40" s="37" t="s">
        <v>161</v>
      </c>
      <c r="B40" s="3" t="s">
        <v>38</v>
      </c>
      <c r="C40" s="11">
        <v>45303.963888888888</v>
      </c>
      <c r="D40" s="11">
        <v>45303.958333333336</v>
      </c>
      <c r="E40" s="11" t="s">
        <v>45</v>
      </c>
      <c r="F40" s="11" t="s">
        <v>40</v>
      </c>
      <c r="G40" s="3" t="s">
        <v>182</v>
      </c>
      <c r="H40" s="3" t="s">
        <v>2821</v>
      </c>
      <c r="I40" s="11">
        <v>45304.958333333336</v>
      </c>
      <c r="J40" s="12">
        <v>45304.98333333333</v>
      </c>
      <c r="K40" s="12">
        <v>45305.041666666664</v>
      </c>
      <c r="L40" s="12">
        <v>45305.004861111112</v>
      </c>
      <c r="M40" s="12" t="s">
        <v>115</v>
      </c>
      <c r="N40" s="3" t="s">
        <v>42</v>
      </c>
      <c r="O40" s="3">
        <v>0</v>
      </c>
      <c r="P40" s="1">
        <f t="shared" si="0"/>
        <v>2</v>
      </c>
      <c r="Q40" s="1">
        <f t="shared" si="1"/>
        <v>1</v>
      </c>
      <c r="R40" s="72">
        <f t="shared" si="2"/>
        <v>45304.98333333333</v>
      </c>
      <c r="S40" s="73">
        <f t="shared" si="3"/>
        <v>0.99444444444816327</v>
      </c>
      <c r="T40" s="74">
        <f>Table2[[#This Row],[ETA A OFRECIMIENTO]]*24</f>
        <v>23.866666666755918</v>
      </c>
      <c r="U40" s="1" t="str">
        <f t="shared" si="4"/>
        <v>YES</v>
      </c>
      <c r="V40" s="73">
        <f t="shared" si="5"/>
        <v>8.3333333328482695E-2</v>
      </c>
      <c r="W40" s="74">
        <f>Table2[[#This Row],[DEL. AVAILABLE A SLOT]]*24</f>
        <v>1.9999999998835847</v>
      </c>
      <c r="X40" s="1" t="str">
        <f t="shared" si="6"/>
        <v>SI</v>
      </c>
      <c r="Y40" s="73">
        <f t="shared" si="7"/>
        <v>1.077777777776646</v>
      </c>
      <c r="Z40" s="74">
        <f>Table2[[#This Row],[ETA A TIMESLOT]]*24</f>
        <v>25.866666666639503</v>
      </c>
      <c r="AA40" s="73">
        <f t="shared" si="8"/>
        <v>0</v>
      </c>
      <c r="AB40" s="73" t="str">
        <f t="shared" si="9"/>
        <v>SI</v>
      </c>
      <c r="AC40" s="74">
        <f>Table2[[#This Row],[PUNTUALIDAD (H)]]*24</f>
        <v>0</v>
      </c>
      <c r="AD40" s="73">
        <f t="shared" si="10"/>
        <v>1.0409722222248092</v>
      </c>
      <c r="AE40" s="74">
        <f>Table2[[#This Row],[ATA TO UNLOADING]]*24</f>
        <v>24.983333333395422</v>
      </c>
      <c r="AF40" s="74" t="str">
        <f>IF(Table2[[#This Row],[ATA TO UNLOADING 2]]&lt;=48,"YES","NO")</f>
        <v>YES</v>
      </c>
      <c r="AG40" s="75">
        <f t="shared" si="11"/>
        <v>4.1666666664241347E-2</v>
      </c>
      <c r="AH40" s="2" t="s">
        <v>24</v>
      </c>
      <c r="AI40" s="2" t="str">
        <f t="shared" si="12"/>
        <v>MSKU6969911</v>
      </c>
      <c r="AJ40" s="76" t="str">
        <f t="shared" si="13"/>
        <v>OM TRANSPORT</v>
      </c>
      <c r="AK40" s="77">
        <f>IF($M40="TRUCK",VLOOKUP($AQ40,Invoicing!$A$17:$B$49,MATCH($AK$1,Invoicing!$A$17:$B$17,0),FALSE),VLOOKUP($AQ40,Invoicing!$N$17:$O$21,MATCH($AK$1,Invoicing!$N$17:$O$17,0),FALSE))</f>
        <v>475</v>
      </c>
      <c r="AL40" s="78" t="e">
        <f>VLOOKUP($E40,Invoicing!$A$1:$H$8,MATCH(TRACKER!$N40,Invoicing!$A$1:$H$1,0),FALSE)</f>
        <v>#N/A</v>
      </c>
      <c r="AM40" s="78">
        <f>VLOOKUP($E40,Invoicing!$A$1:$H$8,MATCH(TRACKER!$O$1,Invoicing!$A$1:$H$1,0),FALSE)</f>
        <v>50</v>
      </c>
      <c r="AN40" s="78">
        <f t="shared" si="14"/>
        <v>0</v>
      </c>
      <c r="AO40" s="2">
        <f t="shared" si="15"/>
        <v>7</v>
      </c>
      <c r="AP40" s="2" t="str">
        <f t="shared" si="16"/>
        <v>NIGHT</v>
      </c>
      <c r="AQ40" s="2" t="str">
        <f t="shared" si="17"/>
        <v>OM TRANSPORTNIGHT</v>
      </c>
      <c r="AR40" s="71">
        <f t="shared" si="18"/>
        <v>475</v>
      </c>
      <c r="AS40" s="71">
        <f>VLOOKUP(AJ40,Invoicing!A:K,10,FALSE)</f>
        <v>25</v>
      </c>
      <c r="AT40" s="71">
        <f t="shared" si="19"/>
        <v>500</v>
      </c>
    </row>
    <row r="41" spans="1:47">
      <c r="A41" s="37" t="s">
        <v>161</v>
      </c>
      <c r="B41" s="3" t="s">
        <v>38</v>
      </c>
      <c r="C41" s="11">
        <v>45303.963888888888</v>
      </c>
      <c r="D41" s="11">
        <v>45303.958333333336</v>
      </c>
      <c r="E41" s="11" t="s">
        <v>45</v>
      </c>
      <c r="F41" s="11" t="s">
        <v>40</v>
      </c>
      <c r="G41" s="3" t="s">
        <v>183</v>
      </c>
      <c r="H41" s="3" t="s">
        <v>2821</v>
      </c>
      <c r="I41" s="11">
        <v>45304.958333333336</v>
      </c>
      <c r="J41" s="12">
        <v>45305.130555555559</v>
      </c>
      <c r="K41" s="12">
        <v>45305.166666666664</v>
      </c>
      <c r="L41" s="12">
        <v>45305.151388888888</v>
      </c>
      <c r="M41" s="12" t="s">
        <v>115</v>
      </c>
      <c r="N41" s="3" t="s">
        <v>42</v>
      </c>
      <c r="O41" s="3">
        <v>0</v>
      </c>
      <c r="P41" s="1">
        <f t="shared" si="0"/>
        <v>2</v>
      </c>
      <c r="Q41" s="1">
        <f t="shared" si="1"/>
        <v>1</v>
      </c>
      <c r="R41" s="72">
        <f t="shared" si="2"/>
        <v>45305.130555555559</v>
      </c>
      <c r="S41" s="73">
        <f t="shared" si="3"/>
        <v>0.99444444444816327</v>
      </c>
      <c r="T41" s="74">
        <f>Table2[[#This Row],[ETA A OFRECIMIENTO]]*24</f>
        <v>23.866666666755918</v>
      </c>
      <c r="U41" s="1" t="str">
        <f t="shared" si="4"/>
        <v>YES</v>
      </c>
      <c r="V41" s="73">
        <f t="shared" si="5"/>
        <v>0.20833333332848269</v>
      </c>
      <c r="W41" s="74">
        <f>Table2[[#This Row],[DEL. AVAILABLE A SLOT]]*24</f>
        <v>4.9999999998835847</v>
      </c>
      <c r="X41" s="1" t="str">
        <f t="shared" si="6"/>
        <v>SI</v>
      </c>
      <c r="Y41" s="73">
        <f t="shared" si="7"/>
        <v>1.202777777776646</v>
      </c>
      <c r="Z41" s="74">
        <f>Table2[[#This Row],[ETA A TIMESLOT]]*24</f>
        <v>28.866666666639503</v>
      </c>
      <c r="AA41" s="73">
        <f t="shared" si="8"/>
        <v>0</v>
      </c>
      <c r="AB41" s="73" t="str">
        <f t="shared" si="9"/>
        <v>SI</v>
      </c>
      <c r="AC41" s="74">
        <f>Table2[[#This Row],[PUNTUALIDAD (H)]]*24</f>
        <v>0</v>
      </c>
      <c r="AD41" s="73">
        <f t="shared" si="10"/>
        <v>1.1875</v>
      </c>
      <c r="AE41" s="74">
        <f>Table2[[#This Row],[ATA TO UNLOADING]]*24</f>
        <v>28.5</v>
      </c>
      <c r="AF41" s="74" t="str">
        <f>IF(Table2[[#This Row],[ATA TO UNLOADING 2]]&lt;=48,"YES","NO")</f>
        <v>YES</v>
      </c>
      <c r="AG41" s="75">
        <f t="shared" si="11"/>
        <v>0.16666666666424135</v>
      </c>
      <c r="AH41" s="2" t="s">
        <v>24</v>
      </c>
      <c r="AI41" s="2" t="str">
        <f t="shared" si="12"/>
        <v>MSKU9914954</v>
      </c>
      <c r="AJ41" s="76" t="str">
        <f t="shared" si="13"/>
        <v>OM TRANSPORT</v>
      </c>
      <c r="AK41" s="77">
        <f>IF($M41="TRUCK",VLOOKUP($AQ41,Invoicing!$A$17:$B$49,MATCH($AK$1,Invoicing!$A$17:$B$17,0),FALSE),VLOOKUP($AQ41,Invoicing!$N$17:$O$21,MATCH($AK$1,Invoicing!$N$17:$O$17,0),FALSE))</f>
        <v>475</v>
      </c>
      <c r="AL41" s="78" t="e">
        <f>VLOOKUP($E41,Invoicing!$A$1:$H$8,MATCH(TRACKER!$N41,Invoicing!$A$1:$H$1,0),FALSE)</f>
        <v>#N/A</v>
      </c>
      <c r="AM41" s="78">
        <f>VLOOKUP($E41,Invoicing!$A$1:$H$8,MATCH(TRACKER!$O$1,Invoicing!$A$1:$H$1,0),FALSE)</f>
        <v>50</v>
      </c>
      <c r="AN41" s="78">
        <f t="shared" si="14"/>
        <v>0</v>
      </c>
      <c r="AO41" s="2">
        <f t="shared" si="15"/>
        <v>7</v>
      </c>
      <c r="AP41" s="2" t="str">
        <f t="shared" si="16"/>
        <v>NIGHT</v>
      </c>
      <c r="AQ41" s="2" t="str">
        <f t="shared" si="17"/>
        <v>OM TRANSPORTNIGHT</v>
      </c>
      <c r="AR41" s="71">
        <f t="shared" si="18"/>
        <v>475</v>
      </c>
      <c r="AS41" s="71">
        <f>VLOOKUP(AJ41,Invoicing!A:K,10,FALSE)</f>
        <v>25</v>
      </c>
      <c r="AT41" s="71">
        <f t="shared" si="19"/>
        <v>500</v>
      </c>
    </row>
    <row r="42" spans="1:47">
      <c r="A42" s="58" t="s">
        <v>161</v>
      </c>
      <c r="B42" s="59" t="s">
        <v>38</v>
      </c>
      <c r="C42" s="60">
        <v>45303.963888888888</v>
      </c>
      <c r="D42" s="60">
        <v>45303.958333333336</v>
      </c>
      <c r="E42" s="60" t="s">
        <v>45</v>
      </c>
      <c r="F42" s="60" t="s">
        <v>40</v>
      </c>
      <c r="G42" s="59" t="s">
        <v>184</v>
      </c>
      <c r="H42" s="3" t="s">
        <v>41</v>
      </c>
      <c r="I42" s="60">
        <v>45304.958333333336</v>
      </c>
      <c r="J42" s="61">
        <v>45305.5</v>
      </c>
      <c r="K42" s="61">
        <v>45305.645833333336</v>
      </c>
      <c r="L42" s="61">
        <v>45305.506944444445</v>
      </c>
      <c r="M42" s="12" t="s">
        <v>115</v>
      </c>
      <c r="N42" s="3" t="s">
        <v>42</v>
      </c>
      <c r="O42" s="3">
        <v>0</v>
      </c>
      <c r="P42" s="1">
        <f t="shared" si="0"/>
        <v>2</v>
      </c>
      <c r="Q42" s="1">
        <f t="shared" si="1"/>
        <v>1</v>
      </c>
      <c r="R42" s="72">
        <f t="shared" si="2"/>
        <v>45305.5</v>
      </c>
      <c r="S42" s="73">
        <f t="shared" si="3"/>
        <v>0.99444444444816327</v>
      </c>
      <c r="T42" s="74">
        <f>Table2[[#This Row],[ETA A OFRECIMIENTO]]*24</f>
        <v>23.866666666755918</v>
      </c>
      <c r="U42" s="1" t="str">
        <f t="shared" si="4"/>
        <v>YES</v>
      </c>
      <c r="V42" s="73">
        <f t="shared" si="5"/>
        <v>0.6875</v>
      </c>
      <c r="W42" s="74">
        <f>Table2[[#This Row],[DEL. AVAILABLE A SLOT]]*24</f>
        <v>16.5</v>
      </c>
      <c r="X42" s="1" t="str">
        <f t="shared" si="6"/>
        <v>SI</v>
      </c>
      <c r="Y42" s="73">
        <f t="shared" si="7"/>
        <v>1.6819444444481633</v>
      </c>
      <c r="Z42" s="74">
        <f>Table2[[#This Row],[ETA A TIMESLOT]]*24</f>
        <v>40.366666666755918</v>
      </c>
      <c r="AA42" s="73">
        <f t="shared" si="8"/>
        <v>0</v>
      </c>
      <c r="AB42" s="73" t="str">
        <f t="shared" si="9"/>
        <v>SI</v>
      </c>
      <c r="AC42" s="74">
        <f>Table2[[#This Row],[PUNTUALIDAD (H)]]*24</f>
        <v>0</v>
      </c>
      <c r="AD42" s="73">
        <f t="shared" si="10"/>
        <v>1.5430555555576575</v>
      </c>
      <c r="AE42" s="74">
        <f>Table2[[#This Row],[ATA TO UNLOADING]]*24</f>
        <v>37.03333333338378</v>
      </c>
      <c r="AF42" s="74" t="str">
        <f>IF(Table2[[#This Row],[ATA TO UNLOADING 2]]&lt;=48,"YES","NO")</f>
        <v>YES</v>
      </c>
      <c r="AG42" s="75">
        <f t="shared" si="11"/>
        <v>0.64583333333575865</v>
      </c>
      <c r="AH42" s="2" t="s">
        <v>42</v>
      </c>
      <c r="AI42" s="2" t="str">
        <f t="shared" si="12"/>
        <v>MSKU9966794</v>
      </c>
      <c r="AJ42" s="76" t="str">
        <f t="shared" si="13"/>
        <v>OM TRANSPORT</v>
      </c>
      <c r="AK42" s="77">
        <f>IF($M42="TRUCK",VLOOKUP($AQ42,Invoicing!$A$17:$B$49,MATCH($AK$1,Invoicing!$A$17:$B$17,0),FALSE),VLOOKUP($AQ42,Invoicing!$N$17:$O$21,MATCH($AK$1,Invoicing!$N$17:$O$17,0),FALSE))</f>
        <v>550</v>
      </c>
      <c r="AL42" s="78" t="e">
        <f>VLOOKUP($E42,Invoicing!$A$1:$H$8,MATCH(TRACKER!$N42,Invoicing!$A$1:$H$1,0),FALSE)</f>
        <v>#N/A</v>
      </c>
      <c r="AM42" s="78">
        <f>VLOOKUP($E42,Invoicing!$A$1:$H$8,MATCH(TRACKER!$O$1,Invoicing!$A$1:$H$1,0),FALSE)</f>
        <v>50</v>
      </c>
      <c r="AN42" s="78">
        <f t="shared" si="14"/>
        <v>0</v>
      </c>
      <c r="AO42" s="2">
        <f t="shared" si="15"/>
        <v>7</v>
      </c>
      <c r="AP42" s="2" t="str">
        <f t="shared" si="16"/>
        <v>SUNDAY</v>
      </c>
      <c r="AQ42" s="2" t="str">
        <f t="shared" si="17"/>
        <v>OM TRANSPORTSUNDAY</v>
      </c>
      <c r="AR42" s="71">
        <f t="shared" si="18"/>
        <v>550</v>
      </c>
      <c r="AS42" s="71">
        <f>VLOOKUP(AJ42,Invoicing!A:K,10,FALSE)</f>
        <v>25</v>
      </c>
      <c r="AT42" s="71">
        <f t="shared" si="19"/>
        <v>575</v>
      </c>
    </row>
    <row r="43" spans="1:47">
      <c r="A43" s="37" t="s">
        <v>161</v>
      </c>
      <c r="B43" s="3" t="s">
        <v>38</v>
      </c>
      <c r="C43" s="11">
        <v>45303.963888888888</v>
      </c>
      <c r="D43" s="11">
        <v>45303.958333333336</v>
      </c>
      <c r="E43" s="11" t="s">
        <v>45</v>
      </c>
      <c r="F43" s="11" t="s">
        <v>40</v>
      </c>
      <c r="G43" s="3" t="s">
        <v>185</v>
      </c>
      <c r="H43" s="3" t="s">
        <v>2821</v>
      </c>
      <c r="I43" s="11">
        <v>45304.958333333336</v>
      </c>
      <c r="J43" s="12">
        <v>45305.166666666664</v>
      </c>
      <c r="K43" s="12">
        <v>45305.083333333336</v>
      </c>
      <c r="L43" s="12">
        <v>45305.177083333336</v>
      </c>
      <c r="M43" s="12" t="s">
        <v>115</v>
      </c>
      <c r="N43" s="3" t="s">
        <v>13</v>
      </c>
      <c r="O43" s="3">
        <v>0</v>
      </c>
      <c r="P43" s="1">
        <f t="shared" si="0"/>
        <v>2</v>
      </c>
      <c r="Q43" s="1">
        <f t="shared" si="1"/>
        <v>1</v>
      </c>
      <c r="R43" s="72">
        <f t="shared" si="2"/>
        <v>45305.166666666664</v>
      </c>
      <c r="S43" s="73">
        <f t="shared" si="3"/>
        <v>0.99444444444816327</v>
      </c>
      <c r="T43" s="74">
        <f>Table2[[#This Row],[ETA A OFRECIMIENTO]]*24</f>
        <v>23.866666666755918</v>
      </c>
      <c r="U43" s="1" t="str">
        <f t="shared" si="4"/>
        <v>YES</v>
      </c>
      <c r="V43" s="73">
        <f t="shared" si="5"/>
        <v>0.125</v>
      </c>
      <c r="W43" s="74">
        <f>Table2[[#This Row],[DEL. AVAILABLE A SLOT]]*24</f>
        <v>3</v>
      </c>
      <c r="X43" s="1" t="str">
        <f t="shared" si="6"/>
        <v>SI</v>
      </c>
      <c r="Y43" s="73">
        <f t="shared" si="7"/>
        <v>1.1194444444481633</v>
      </c>
      <c r="Z43" s="74">
        <f>Table2[[#This Row],[ETA A TIMESLOT]]*24</f>
        <v>26.866666666755918</v>
      </c>
      <c r="AA43" s="73">
        <f t="shared" si="8"/>
        <v>8.3333333328482695E-2</v>
      </c>
      <c r="AB43" s="73" t="str">
        <f t="shared" si="9"/>
        <v>NO</v>
      </c>
      <c r="AC43" s="74">
        <f>Table2[[#This Row],[PUNTUALIDAD (H)]]*24</f>
        <v>1.9999999998835847</v>
      </c>
      <c r="AD43" s="73">
        <f t="shared" si="10"/>
        <v>1.2131944444481633</v>
      </c>
      <c r="AE43" s="74">
        <f>Table2[[#This Row],[ATA TO UNLOADING]]*24</f>
        <v>29.116666666755918</v>
      </c>
      <c r="AF43" s="74" t="str">
        <f>IF(Table2[[#This Row],[ATA TO UNLOADING 2]]&lt;=48,"YES","NO")</f>
        <v>YES</v>
      </c>
      <c r="AG43" s="75">
        <f t="shared" si="11"/>
        <v>8.3333333335758653E-2</v>
      </c>
      <c r="AH43" s="2" t="s">
        <v>24</v>
      </c>
      <c r="AI43" s="2" t="str">
        <f t="shared" si="12"/>
        <v>SUDU8657454</v>
      </c>
      <c r="AJ43" s="76" t="str">
        <f t="shared" si="13"/>
        <v>OM TRANSPORT</v>
      </c>
      <c r="AK43" s="77">
        <f>IF($M43="TRUCK",VLOOKUP($AQ43,Invoicing!$A$17:$B$49,MATCH($AK$1,Invoicing!$A$17:$B$17,0),FALSE),VLOOKUP($AQ43,Invoicing!$N$17:$O$21,MATCH($AK$1,Invoicing!$N$17:$O$17,0),FALSE))</f>
        <v>475</v>
      </c>
      <c r="AL43" s="78">
        <f>VLOOKUP($E43,Invoicing!$A$1:$H$8,MATCH(TRACKER!$N43,Invoicing!$A$1:$H$1,0),FALSE)</f>
        <v>110</v>
      </c>
      <c r="AM43" s="78">
        <f>VLOOKUP($E43,Invoicing!$A$1:$H$8,MATCH(TRACKER!$O$1,Invoicing!$A$1:$H$1,0),FALSE)</f>
        <v>50</v>
      </c>
      <c r="AN43" s="78">
        <f t="shared" si="14"/>
        <v>0</v>
      </c>
      <c r="AO43" s="2">
        <f t="shared" si="15"/>
        <v>7</v>
      </c>
      <c r="AP43" s="2" t="str">
        <f t="shared" si="16"/>
        <v>NIGHT</v>
      </c>
      <c r="AQ43" s="2" t="str">
        <f t="shared" si="17"/>
        <v>OM TRANSPORTNIGHT</v>
      </c>
      <c r="AR43" s="71">
        <f t="shared" si="18"/>
        <v>585</v>
      </c>
      <c r="AS43" s="71">
        <f>VLOOKUP(AJ43,Invoicing!A:K,10,FALSE)</f>
        <v>25</v>
      </c>
      <c r="AT43" s="71">
        <f t="shared" si="19"/>
        <v>610</v>
      </c>
    </row>
    <row r="44" spans="1:47">
      <c r="A44" s="37" t="s">
        <v>161</v>
      </c>
      <c r="B44" s="3" t="s">
        <v>38</v>
      </c>
      <c r="C44" s="11">
        <v>45303.963888888888</v>
      </c>
      <c r="D44" s="11">
        <v>45303.958333333336</v>
      </c>
      <c r="E44" s="11" t="s">
        <v>44</v>
      </c>
      <c r="F44" s="11" t="s">
        <v>40</v>
      </c>
      <c r="G44" s="3" t="s">
        <v>186</v>
      </c>
      <c r="H44" s="3" t="s">
        <v>41</v>
      </c>
      <c r="I44" s="11">
        <v>45304.958333333336</v>
      </c>
      <c r="J44" s="12">
        <v>45305.680555555555</v>
      </c>
      <c r="K44" s="12">
        <v>45305.645833333336</v>
      </c>
      <c r="L44" s="12">
        <v>45305.6875</v>
      </c>
      <c r="M44" s="12" t="s">
        <v>115</v>
      </c>
      <c r="N44" s="3" t="s">
        <v>42</v>
      </c>
      <c r="O44" s="3">
        <v>0</v>
      </c>
      <c r="P44" s="1">
        <f t="shared" si="0"/>
        <v>2</v>
      </c>
      <c r="Q44" s="1">
        <f t="shared" si="1"/>
        <v>1</v>
      </c>
      <c r="R44" s="72">
        <f t="shared" si="2"/>
        <v>45305.680555555555</v>
      </c>
      <c r="S44" s="73">
        <f t="shared" si="3"/>
        <v>0.99444444444816327</v>
      </c>
      <c r="T44" s="74">
        <f>Table2[[#This Row],[ETA A OFRECIMIENTO]]*24</f>
        <v>23.866666666755918</v>
      </c>
      <c r="U44" s="1" t="str">
        <f t="shared" si="4"/>
        <v>YES</v>
      </c>
      <c r="V44" s="73">
        <f t="shared" si="5"/>
        <v>0.6875</v>
      </c>
      <c r="W44" s="74">
        <f>Table2[[#This Row],[DEL. AVAILABLE A SLOT]]*24</f>
        <v>16.5</v>
      </c>
      <c r="X44" s="1" t="str">
        <f t="shared" si="6"/>
        <v>SI</v>
      </c>
      <c r="Y44" s="73">
        <f t="shared" si="7"/>
        <v>1.6819444444481633</v>
      </c>
      <c r="Z44" s="74">
        <f>Table2[[#This Row],[ETA A TIMESLOT]]*24</f>
        <v>40.366666666755918</v>
      </c>
      <c r="AA44" s="73">
        <f t="shared" si="8"/>
        <v>3.4722222218988463E-2</v>
      </c>
      <c r="AB44" s="73" t="str">
        <f t="shared" si="9"/>
        <v>NO</v>
      </c>
      <c r="AC44" s="74">
        <f>Table2[[#This Row],[PUNTUALIDAD (H)]]*24</f>
        <v>0.83333333325572312</v>
      </c>
      <c r="AD44" s="73">
        <f t="shared" si="10"/>
        <v>1.7236111111124046</v>
      </c>
      <c r="AE44" s="74">
        <f>Table2[[#This Row],[ATA TO UNLOADING]]*24</f>
        <v>41.366666666697711</v>
      </c>
      <c r="AF44" s="74" t="str">
        <f>IF(Table2[[#This Row],[ATA TO UNLOADING 2]]&lt;=48,"YES","NO")</f>
        <v>YES</v>
      </c>
      <c r="AG44" s="75">
        <f t="shared" si="11"/>
        <v>0.64583333333575865</v>
      </c>
      <c r="AH44" s="2" t="s">
        <v>42</v>
      </c>
      <c r="AI44" s="2" t="str">
        <f t="shared" si="12"/>
        <v>TCKU6636583</v>
      </c>
      <c r="AJ44" s="76" t="str">
        <f t="shared" si="13"/>
        <v>MSI</v>
      </c>
      <c r="AK44" s="77">
        <f>IF($M44="TRUCK",VLOOKUP($AQ44,Invoicing!$A$17:$B$49,MATCH($AK$1,Invoicing!$A$17:$B$17,0),FALSE),VLOOKUP($AQ44,Invoicing!$N$17:$O$21,MATCH($AK$1,Invoicing!$N$17:$O$17,0),FALSE))</f>
        <v>500</v>
      </c>
      <c r="AL44" s="78" t="e">
        <f>VLOOKUP($E44,Invoicing!$A$1:$H$8,MATCH(TRACKER!$N44,Invoicing!$A$1:$H$1,0),FALSE)</f>
        <v>#N/A</v>
      </c>
      <c r="AM44" s="78">
        <f>VLOOKUP($E44,Invoicing!$A$1:$H$8,MATCH(TRACKER!$O$1,Invoicing!$A$1:$H$1,0),FALSE)</f>
        <v>50</v>
      </c>
      <c r="AN44" s="78">
        <f t="shared" si="14"/>
        <v>0</v>
      </c>
      <c r="AO44" s="2">
        <f t="shared" si="15"/>
        <v>7</v>
      </c>
      <c r="AP44" s="2" t="str">
        <f t="shared" si="16"/>
        <v>SUNDAY</v>
      </c>
      <c r="AQ44" s="2" t="str">
        <f t="shared" si="17"/>
        <v>MSISUNDAY</v>
      </c>
      <c r="AR44" s="71">
        <f t="shared" si="18"/>
        <v>500</v>
      </c>
      <c r="AS44" s="71">
        <f>VLOOKUP(AJ44,Invoicing!A:K,10,FALSE)</f>
        <v>25</v>
      </c>
      <c r="AT44" s="71">
        <f t="shared" si="19"/>
        <v>525</v>
      </c>
    </row>
    <row r="45" spans="1:47">
      <c r="A45" s="37" t="s">
        <v>161</v>
      </c>
      <c r="B45" s="3" t="s">
        <v>38</v>
      </c>
      <c r="C45" s="11">
        <v>45303.963888888888</v>
      </c>
      <c r="D45" s="11">
        <v>45303.958333333336</v>
      </c>
      <c r="E45" s="11" t="s">
        <v>43</v>
      </c>
      <c r="F45" s="11" t="s">
        <v>40</v>
      </c>
      <c r="G45" s="3" t="s">
        <v>187</v>
      </c>
      <c r="H45" s="3" t="s">
        <v>41</v>
      </c>
      <c r="I45" s="11">
        <v>45304.958333333336</v>
      </c>
      <c r="J45" s="12">
        <v>45305.336805555555</v>
      </c>
      <c r="K45" s="12">
        <v>45305.333333333336</v>
      </c>
      <c r="L45" s="12">
        <v>45305.34375</v>
      </c>
      <c r="M45" s="12" t="s">
        <v>115</v>
      </c>
      <c r="N45" s="3" t="s">
        <v>42</v>
      </c>
      <c r="O45" s="3">
        <v>0</v>
      </c>
      <c r="P45" s="1">
        <f t="shared" si="0"/>
        <v>2</v>
      </c>
      <c r="Q45" s="1">
        <f t="shared" si="1"/>
        <v>1</v>
      </c>
      <c r="R45" s="72">
        <f t="shared" si="2"/>
        <v>45305.336805555555</v>
      </c>
      <c r="S45" s="73">
        <f t="shared" si="3"/>
        <v>0.99444444444816327</v>
      </c>
      <c r="T45" s="74">
        <f>Table2[[#This Row],[ETA A OFRECIMIENTO]]*24</f>
        <v>23.866666666755918</v>
      </c>
      <c r="U45" s="1" t="str">
        <f t="shared" si="4"/>
        <v>YES</v>
      </c>
      <c r="V45" s="73">
        <f t="shared" si="5"/>
        <v>0.375</v>
      </c>
      <c r="W45" s="74">
        <f>Table2[[#This Row],[DEL. AVAILABLE A SLOT]]*24</f>
        <v>9</v>
      </c>
      <c r="X45" s="1" t="str">
        <f t="shared" si="6"/>
        <v>SI</v>
      </c>
      <c r="Y45" s="73">
        <f t="shared" si="7"/>
        <v>1.3694444444481633</v>
      </c>
      <c r="Z45" s="74">
        <f>Table2[[#This Row],[ETA A TIMESLOT]]*24</f>
        <v>32.866666666755918</v>
      </c>
      <c r="AA45" s="73">
        <f t="shared" si="8"/>
        <v>3.4722222189884633E-3</v>
      </c>
      <c r="AB45" s="73" t="str">
        <f t="shared" si="9"/>
        <v>SI</v>
      </c>
      <c r="AC45" s="74">
        <f>Table2[[#This Row],[PUNTUALIDAD (H)]]*24</f>
        <v>8.3333333255723119E-2</v>
      </c>
      <c r="AD45" s="73">
        <f t="shared" si="10"/>
        <v>1.3798611111124046</v>
      </c>
      <c r="AE45" s="74">
        <f>Table2[[#This Row],[ATA TO UNLOADING]]*24</f>
        <v>33.116666666697711</v>
      </c>
      <c r="AF45" s="74" t="str">
        <f>IF(Table2[[#This Row],[ATA TO UNLOADING 2]]&lt;=48,"YES","NO")</f>
        <v>YES</v>
      </c>
      <c r="AG45" s="75">
        <f t="shared" si="11"/>
        <v>0.33333333333575865</v>
      </c>
      <c r="AH45" s="2" t="s">
        <v>42</v>
      </c>
      <c r="AI45" s="2" t="str">
        <f t="shared" si="12"/>
        <v>TRHU4060049</v>
      </c>
      <c r="AJ45" s="76" t="str">
        <f t="shared" si="13"/>
        <v>LOGIX</v>
      </c>
      <c r="AK45" s="77">
        <f>IF($M45="TRUCK",VLOOKUP($AQ45,Invoicing!$A$17:$B$49,MATCH($AK$1,Invoicing!$A$17:$B$17,0),FALSE),VLOOKUP($AQ45,Invoicing!$N$17:$O$21,MATCH($AK$1,Invoicing!$N$17:$O$17,0),FALSE))</f>
        <v>530</v>
      </c>
      <c r="AL45" s="78" t="e">
        <f>VLOOKUP($E45,Invoicing!$A$1:$H$8,MATCH(TRACKER!$N45,Invoicing!$A$1:$H$1,0),FALSE)</f>
        <v>#N/A</v>
      </c>
      <c r="AM45" s="78">
        <f>VLOOKUP($E45,Invoicing!$A$1:$H$8,MATCH(TRACKER!$O$1,Invoicing!$A$1:$H$1,0),FALSE)</f>
        <v>50</v>
      </c>
      <c r="AN45" s="78">
        <f t="shared" si="14"/>
        <v>0</v>
      </c>
      <c r="AO45" s="2">
        <f t="shared" si="15"/>
        <v>7</v>
      </c>
      <c r="AP45" s="2" t="str">
        <f t="shared" si="16"/>
        <v>SUNDAY</v>
      </c>
      <c r="AQ45" s="2" t="str">
        <f t="shared" si="17"/>
        <v>LOGIXSUNDAY</v>
      </c>
      <c r="AR45" s="71">
        <f t="shared" si="18"/>
        <v>530</v>
      </c>
      <c r="AS45" s="71">
        <f>VLOOKUP(AJ45,Invoicing!A:K,10,FALSE)</f>
        <v>25</v>
      </c>
      <c r="AT45" s="71">
        <f t="shared" si="19"/>
        <v>555</v>
      </c>
    </row>
    <row r="46" spans="1:47">
      <c r="A46" s="58" t="s">
        <v>161</v>
      </c>
      <c r="B46" s="59" t="s">
        <v>38</v>
      </c>
      <c r="C46" s="60">
        <v>45303.963888888888</v>
      </c>
      <c r="D46" s="60">
        <v>45303.958333333336</v>
      </c>
      <c r="E46" s="60" t="s">
        <v>44</v>
      </c>
      <c r="F46" s="60" t="s">
        <v>40</v>
      </c>
      <c r="G46" s="59" t="s">
        <v>188</v>
      </c>
      <c r="H46" s="3" t="s">
        <v>41</v>
      </c>
      <c r="I46" s="60">
        <v>45304.958333333336</v>
      </c>
      <c r="J46" s="61">
        <v>45305.458333333336</v>
      </c>
      <c r="K46" s="61">
        <v>45305.458333333336</v>
      </c>
      <c r="L46" s="61">
        <v>45305.465277777781</v>
      </c>
      <c r="M46" s="12" t="s">
        <v>115</v>
      </c>
      <c r="N46" s="3" t="s">
        <v>42</v>
      </c>
      <c r="O46" s="3">
        <v>0</v>
      </c>
      <c r="P46" s="1">
        <f t="shared" si="0"/>
        <v>2</v>
      </c>
      <c r="Q46" s="1">
        <f t="shared" si="1"/>
        <v>1</v>
      </c>
      <c r="R46" s="72">
        <f t="shared" si="2"/>
        <v>45305.458333333336</v>
      </c>
      <c r="S46" s="73">
        <f t="shared" si="3"/>
        <v>0.99444444444816327</v>
      </c>
      <c r="T46" s="74">
        <f>Table2[[#This Row],[ETA A OFRECIMIENTO]]*24</f>
        <v>23.866666666755918</v>
      </c>
      <c r="U46" s="1" t="str">
        <f t="shared" si="4"/>
        <v>YES</v>
      </c>
      <c r="V46" s="73">
        <f t="shared" si="5"/>
        <v>0.5</v>
      </c>
      <c r="W46" s="74">
        <f>Table2[[#This Row],[DEL. AVAILABLE A SLOT]]*24</f>
        <v>12</v>
      </c>
      <c r="X46" s="1" t="str">
        <f t="shared" si="6"/>
        <v>SI</v>
      </c>
      <c r="Y46" s="73">
        <f t="shared" si="7"/>
        <v>1.4944444444481633</v>
      </c>
      <c r="Z46" s="74">
        <f>Table2[[#This Row],[ETA A TIMESLOT]]*24</f>
        <v>35.866666666755918</v>
      </c>
      <c r="AA46" s="73">
        <f t="shared" si="8"/>
        <v>0</v>
      </c>
      <c r="AB46" s="73" t="str">
        <f t="shared" si="9"/>
        <v>SI</v>
      </c>
      <c r="AC46" s="74">
        <f>Table2[[#This Row],[PUNTUALIDAD (H)]]*24</f>
        <v>0</v>
      </c>
      <c r="AD46" s="73">
        <f t="shared" si="10"/>
        <v>1.5013888888934162</v>
      </c>
      <c r="AE46" s="74">
        <f>Table2[[#This Row],[ATA TO UNLOADING]]*24</f>
        <v>36.033333333441988</v>
      </c>
      <c r="AF46" s="74" t="str">
        <f>IF(Table2[[#This Row],[ATA TO UNLOADING 2]]&lt;=48,"YES","NO")</f>
        <v>YES</v>
      </c>
      <c r="AG46" s="75">
        <f t="shared" si="11"/>
        <v>0.45833333333575865</v>
      </c>
      <c r="AH46" s="2" t="s">
        <v>42</v>
      </c>
      <c r="AI46" s="2" t="str">
        <f t="shared" si="12"/>
        <v>TRHU4128576</v>
      </c>
      <c r="AJ46" s="76" t="str">
        <f t="shared" si="13"/>
        <v>MSI</v>
      </c>
      <c r="AK46" s="77">
        <f>IF($M46="TRUCK",VLOOKUP($AQ46,Invoicing!$A$17:$B$49,MATCH($AK$1,Invoicing!$A$17:$B$17,0),FALSE),VLOOKUP($AQ46,Invoicing!$N$17:$O$21,MATCH($AK$1,Invoicing!$N$17:$O$17,0),FALSE))</f>
        <v>500</v>
      </c>
      <c r="AL46" s="78" t="e">
        <f>VLOOKUP($E46,Invoicing!$A$1:$H$8,MATCH(TRACKER!$N46,Invoicing!$A$1:$H$1,0),FALSE)</f>
        <v>#N/A</v>
      </c>
      <c r="AM46" s="78">
        <f>VLOOKUP($E46,Invoicing!$A$1:$H$8,MATCH(TRACKER!$O$1,Invoicing!$A$1:$H$1,0),FALSE)</f>
        <v>50</v>
      </c>
      <c r="AN46" s="78">
        <f t="shared" si="14"/>
        <v>0</v>
      </c>
      <c r="AO46" s="2">
        <f t="shared" si="15"/>
        <v>7</v>
      </c>
      <c r="AP46" s="2" t="str">
        <f t="shared" si="16"/>
        <v>SUNDAY</v>
      </c>
      <c r="AQ46" s="2" t="str">
        <f t="shared" si="17"/>
        <v>MSISUNDAY</v>
      </c>
      <c r="AR46" s="71">
        <f t="shared" si="18"/>
        <v>500</v>
      </c>
      <c r="AS46" s="71">
        <f>VLOOKUP(AJ46,Invoicing!A:K,10,FALSE)</f>
        <v>25</v>
      </c>
      <c r="AT46" s="71">
        <f t="shared" si="19"/>
        <v>525</v>
      </c>
    </row>
    <row r="47" spans="1:47">
      <c r="A47" s="58" t="s">
        <v>189</v>
      </c>
      <c r="B47" s="59" t="s">
        <v>38</v>
      </c>
      <c r="C47" s="60">
        <v>45307.336805555555</v>
      </c>
      <c r="D47" s="60">
        <v>45306.958333333336</v>
      </c>
      <c r="E47" s="60" t="s">
        <v>49</v>
      </c>
      <c r="F47" s="60" t="s">
        <v>40</v>
      </c>
      <c r="G47" s="59" t="s">
        <v>190</v>
      </c>
      <c r="H47" s="3" t="s">
        <v>41</v>
      </c>
      <c r="I47" s="60">
        <v>45307.958333333336</v>
      </c>
      <c r="J47" s="61">
        <v>45309.538888888892</v>
      </c>
      <c r="K47" s="61">
        <v>45309.5</v>
      </c>
      <c r="L47" s="61">
        <v>45309.545138888891</v>
      </c>
      <c r="M47" s="61" t="s">
        <v>12</v>
      </c>
      <c r="N47" s="3" t="s">
        <v>42</v>
      </c>
      <c r="O47" s="3">
        <v>0</v>
      </c>
      <c r="P47" s="1">
        <f t="shared" si="0"/>
        <v>3</v>
      </c>
      <c r="Q47" s="1">
        <f t="shared" si="1"/>
        <v>1</v>
      </c>
      <c r="R47" s="72">
        <f t="shared" si="2"/>
        <v>45309.538888888892</v>
      </c>
      <c r="S47" s="73">
        <f t="shared" si="3"/>
        <v>0.62152777778101154</v>
      </c>
      <c r="T47" s="74">
        <f>Table2[[#This Row],[ETA A OFRECIMIENTO]]*24</f>
        <v>14.916666666744277</v>
      </c>
      <c r="U47" s="1" t="str">
        <f t="shared" si="4"/>
        <v>YES</v>
      </c>
      <c r="V47" s="73">
        <f t="shared" si="5"/>
        <v>1.5416666666642413</v>
      </c>
      <c r="W47" s="74">
        <f>Table2[[#This Row],[DEL. AVAILABLE A SLOT]]*24</f>
        <v>36.999999999941792</v>
      </c>
      <c r="X47" s="1" t="str">
        <f t="shared" si="6"/>
        <v>NO</v>
      </c>
      <c r="Y47" s="73">
        <f t="shared" si="7"/>
        <v>2.1631944444452529</v>
      </c>
      <c r="Z47" s="74">
        <f>Table2[[#This Row],[ETA A TIMESLOT]]*24</f>
        <v>51.916666666686069</v>
      </c>
      <c r="AA47" s="73">
        <f t="shared" si="8"/>
        <v>3.888888889196096E-2</v>
      </c>
      <c r="AB47" s="73" t="str">
        <f t="shared" si="9"/>
        <v>NO</v>
      </c>
      <c r="AC47" s="74">
        <f>Table2[[#This Row],[PUNTUALIDAD (H)]]*24</f>
        <v>0.93333333340706304</v>
      </c>
      <c r="AD47" s="73">
        <f t="shared" si="10"/>
        <v>2.2083333333357587</v>
      </c>
      <c r="AE47" s="74">
        <f>Table2[[#This Row],[ATA TO UNLOADING]]*24</f>
        <v>53.000000000058208</v>
      </c>
      <c r="AF47" s="74" t="str">
        <f>IF(Table2[[#This Row],[ATA TO UNLOADING 2]]&lt;=48,"YES","NO")</f>
        <v>NO</v>
      </c>
      <c r="AG47" s="75">
        <f t="shared" si="11"/>
        <v>0.5</v>
      </c>
      <c r="AH47" s="2" t="s">
        <v>42</v>
      </c>
      <c r="AI47" s="2" t="str">
        <f t="shared" si="12"/>
        <v>HASU4127221</v>
      </c>
      <c r="AJ47" s="76" t="str">
        <f t="shared" si="13"/>
        <v>CTU FLEVOKUST BV</v>
      </c>
      <c r="AK47" s="77">
        <f>IF($M47="TRUCK",VLOOKUP($AQ47,Invoicing!$A$17:$B$49,MATCH($AK$1,Invoicing!$A$17:$B$17,0),FALSE),VLOOKUP($AQ47,Invoicing!$N$17:$O$21,MATCH($AK$1,Invoicing!$N$17:$O$17,0),FALSE))</f>
        <v>380</v>
      </c>
      <c r="AL47" s="78" t="e">
        <f>VLOOKUP($E47,Invoicing!$A$1:$H$8,MATCH(TRACKER!$N47,Invoicing!$A$1:$H$1,0),FALSE)</f>
        <v>#N/A</v>
      </c>
      <c r="AM47" s="78">
        <v>35</v>
      </c>
      <c r="AN47" s="78">
        <f t="shared" si="14"/>
        <v>0</v>
      </c>
      <c r="AO47" s="2">
        <f t="shared" si="15"/>
        <v>4</v>
      </c>
      <c r="AP47" s="2" t="str">
        <f t="shared" si="16"/>
        <v>WEEK</v>
      </c>
      <c r="AQ47" s="2" t="str">
        <f t="shared" si="17"/>
        <v>CTU FLEVOKUST BVWEEK</v>
      </c>
      <c r="AR47" s="71">
        <f t="shared" si="18"/>
        <v>380</v>
      </c>
      <c r="AS47" s="71">
        <f>VLOOKUP(AJ47,Invoicing!A:K,10,FALSE)</f>
        <v>0</v>
      </c>
      <c r="AT47" s="71">
        <f t="shared" si="19"/>
        <v>380</v>
      </c>
    </row>
    <row r="48" spans="1:47">
      <c r="A48" s="37" t="s">
        <v>189</v>
      </c>
      <c r="B48" s="3" t="s">
        <v>38</v>
      </c>
      <c r="C48" s="11">
        <v>45307.336805555555</v>
      </c>
      <c r="D48" s="11">
        <v>45306.958333333336</v>
      </c>
      <c r="E48" s="11" t="s">
        <v>44</v>
      </c>
      <c r="F48" s="11" t="s">
        <v>40</v>
      </c>
      <c r="G48" s="3" t="s">
        <v>191</v>
      </c>
      <c r="H48" s="3" t="s">
        <v>2821</v>
      </c>
      <c r="I48" s="11">
        <v>45307.958333333336</v>
      </c>
      <c r="J48" s="12">
        <v>45308.384027777778</v>
      </c>
      <c r="K48" s="12">
        <v>45308.416666666664</v>
      </c>
      <c r="L48" s="12">
        <v>45308.427083333336</v>
      </c>
      <c r="M48" s="12" t="s">
        <v>115</v>
      </c>
      <c r="N48" s="3" t="s">
        <v>13</v>
      </c>
      <c r="O48" s="3">
        <v>0</v>
      </c>
      <c r="P48" s="1">
        <f t="shared" si="0"/>
        <v>3</v>
      </c>
      <c r="Q48" s="1">
        <f t="shared" si="1"/>
        <v>1</v>
      </c>
      <c r="R48" s="72">
        <f t="shared" si="2"/>
        <v>45308.384027777778</v>
      </c>
      <c r="S48" s="73">
        <f t="shared" si="3"/>
        <v>0.62152777778101154</v>
      </c>
      <c r="T48" s="74">
        <f>Table2[[#This Row],[ETA A OFRECIMIENTO]]*24</f>
        <v>14.916666666744277</v>
      </c>
      <c r="U48" s="1" t="str">
        <f t="shared" si="4"/>
        <v>YES</v>
      </c>
      <c r="V48" s="73">
        <f t="shared" si="5"/>
        <v>0.45833333332848269</v>
      </c>
      <c r="W48" s="74">
        <f>Table2[[#This Row],[DEL. AVAILABLE A SLOT]]*24</f>
        <v>10.999999999883585</v>
      </c>
      <c r="X48" s="1" t="str">
        <f t="shared" si="6"/>
        <v>SI</v>
      </c>
      <c r="Y48" s="73">
        <f t="shared" si="7"/>
        <v>1.0798611111094942</v>
      </c>
      <c r="Z48" s="74">
        <f>Table2[[#This Row],[ETA A TIMESLOT]]*24</f>
        <v>25.916666666627862</v>
      </c>
      <c r="AA48" s="73">
        <f t="shared" si="8"/>
        <v>0</v>
      </c>
      <c r="AB48" s="73" t="str">
        <f t="shared" si="9"/>
        <v>SI</v>
      </c>
      <c r="AC48" s="74">
        <f>Table2[[#This Row],[PUNTUALIDAD (H)]]*24</f>
        <v>0</v>
      </c>
      <c r="AD48" s="73">
        <f t="shared" si="10"/>
        <v>1.0902777777810115</v>
      </c>
      <c r="AE48" s="74">
        <f>Table2[[#This Row],[ATA TO UNLOADING]]*24</f>
        <v>26.166666666744277</v>
      </c>
      <c r="AF48" s="74" t="str">
        <f>IF(Table2[[#This Row],[ATA TO UNLOADING 2]]&lt;=48,"YES","NO")</f>
        <v>YES</v>
      </c>
      <c r="AG48" s="75">
        <f t="shared" si="11"/>
        <v>0.41666666666424135</v>
      </c>
      <c r="AH48" s="2" t="s">
        <v>42</v>
      </c>
      <c r="AI48" s="2" t="str">
        <f t="shared" si="12"/>
        <v>HASU5115122</v>
      </c>
      <c r="AJ48" s="76" t="str">
        <f t="shared" si="13"/>
        <v>MSI</v>
      </c>
      <c r="AK48" s="77">
        <f>IF($M48="TRUCK",VLOOKUP($AQ48,Invoicing!$A$17:$B$49,MATCH($AK$1,Invoicing!$A$17:$B$17,0),FALSE),VLOOKUP($AQ48,Invoicing!$N$17:$O$21,MATCH($AK$1,Invoicing!$N$17:$O$17,0),FALSE))</f>
        <v>480</v>
      </c>
      <c r="AL48" s="78">
        <f>VLOOKUP($E48,Invoicing!$A$1:$H$8,MATCH(TRACKER!$N48,Invoicing!$A$1:$H$1,0),FALSE)</f>
        <v>120</v>
      </c>
      <c r="AM48" s="78">
        <f>VLOOKUP($E48,Invoicing!$A$1:$H$8,MATCH(TRACKER!$O$1,Invoicing!$A$1:$H$1,0),FALSE)</f>
        <v>50</v>
      </c>
      <c r="AN48" s="78">
        <f t="shared" si="14"/>
        <v>0</v>
      </c>
      <c r="AO48" s="2">
        <f t="shared" si="15"/>
        <v>3</v>
      </c>
      <c r="AP48" s="2" t="str">
        <f t="shared" si="16"/>
        <v>WEEK</v>
      </c>
      <c r="AQ48" s="2" t="str">
        <f t="shared" si="17"/>
        <v>MSIWEEK</v>
      </c>
      <c r="AR48" s="71">
        <f t="shared" si="18"/>
        <v>600</v>
      </c>
      <c r="AS48" s="71">
        <f>VLOOKUP(AJ48,Invoicing!A:K,10,FALSE)</f>
        <v>25</v>
      </c>
      <c r="AT48" s="71">
        <f t="shared" si="19"/>
        <v>625</v>
      </c>
    </row>
    <row r="49" spans="1:46">
      <c r="A49" s="58" t="s">
        <v>189</v>
      </c>
      <c r="B49" s="59" t="s">
        <v>38</v>
      </c>
      <c r="C49" s="60">
        <v>45307.336805555555</v>
      </c>
      <c r="D49" s="60">
        <v>45306.958333333336</v>
      </c>
      <c r="E49" s="60" t="s">
        <v>45</v>
      </c>
      <c r="F49" s="60" t="s">
        <v>40</v>
      </c>
      <c r="G49" s="59" t="s">
        <v>192</v>
      </c>
      <c r="H49" s="3" t="s">
        <v>2821</v>
      </c>
      <c r="I49" s="60">
        <v>45307.958333333336</v>
      </c>
      <c r="J49" s="61">
        <v>45308.013194444444</v>
      </c>
      <c r="K49" s="61">
        <v>45308.041666666664</v>
      </c>
      <c r="L49" s="61">
        <v>45308.038194444445</v>
      </c>
      <c r="M49" s="12" t="s">
        <v>115</v>
      </c>
      <c r="N49" s="3" t="s">
        <v>42</v>
      </c>
      <c r="O49" s="3">
        <v>0</v>
      </c>
      <c r="P49" s="1">
        <f t="shared" si="0"/>
        <v>3</v>
      </c>
      <c r="Q49" s="1">
        <f t="shared" si="1"/>
        <v>1</v>
      </c>
      <c r="R49" s="72">
        <f t="shared" si="2"/>
        <v>45308.013194444444</v>
      </c>
      <c r="S49" s="73">
        <f t="shared" si="3"/>
        <v>0.62152777778101154</v>
      </c>
      <c r="T49" s="74">
        <f>Table2[[#This Row],[ETA A OFRECIMIENTO]]*24</f>
        <v>14.916666666744277</v>
      </c>
      <c r="U49" s="1" t="str">
        <f t="shared" si="4"/>
        <v>YES</v>
      </c>
      <c r="V49" s="73">
        <f t="shared" si="5"/>
        <v>8.3333333328482695E-2</v>
      </c>
      <c r="W49" s="74">
        <f>Table2[[#This Row],[DEL. AVAILABLE A SLOT]]*24</f>
        <v>1.9999999998835847</v>
      </c>
      <c r="X49" s="1" t="str">
        <f t="shared" si="6"/>
        <v>SI</v>
      </c>
      <c r="Y49" s="73">
        <f t="shared" si="7"/>
        <v>0.70486111110949423</v>
      </c>
      <c r="Z49" s="74">
        <f>Table2[[#This Row],[ETA A TIMESLOT]]*24</f>
        <v>16.916666666627862</v>
      </c>
      <c r="AA49" s="73">
        <f t="shared" si="8"/>
        <v>0</v>
      </c>
      <c r="AB49" s="73" t="str">
        <f t="shared" si="9"/>
        <v>SI</v>
      </c>
      <c r="AC49" s="74">
        <f>Table2[[#This Row],[PUNTUALIDAD (H)]]*24</f>
        <v>0</v>
      </c>
      <c r="AD49" s="73">
        <f t="shared" si="10"/>
        <v>0.70138888889050577</v>
      </c>
      <c r="AE49" s="74">
        <f>Table2[[#This Row],[ATA TO UNLOADING]]*24</f>
        <v>16.833333333372138</v>
      </c>
      <c r="AF49" s="74" t="str">
        <f>IF(Table2[[#This Row],[ATA TO UNLOADING 2]]&lt;=48,"YES","NO")</f>
        <v>YES</v>
      </c>
      <c r="AG49" s="75">
        <f t="shared" si="11"/>
        <v>4.1666666664241347E-2</v>
      </c>
      <c r="AH49" s="2" t="s">
        <v>24</v>
      </c>
      <c r="AI49" s="2" t="str">
        <f t="shared" si="12"/>
        <v>MAGU5442186</v>
      </c>
      <c r="AJ49" s="76" t="str">
        <f t="shared" si="13"/>
        <v>OM TRANSPORT</v>
      </c>
      <c r="AK49" s="77">
        <f>IF($M49="TRUCK",VLOOKUP($AQ49,Invoicing!$A$17:$B$49,MATCH($AK$1,Invoicing!$A$17:$B$17,0),FALSE),VLOOKUP($AQ49,Invoicing!$N$17:$O$21,MATCH($AK$1,Invoicing!$N$17:$O$17,0),FALSE))</f>
        <v>475</v>
      </c>
      <c r="AL49" s="78" t="e">
        <f>VLOOKUP($E49,Invoicing!$A$1:$H$8,MATCH(TRACKER!$N49,Invoicing!$A$1:$H$1,0),FALSE)</f>
        <v>#N/A</v>
      </c>
      <c r="AM49" s="78">
        <f>VLOOKUP($E49,Invoicing!$A$1:$H$8,MATCH(TRACKER!$O$1,Invoicing!$A$1:$H$1,0),FALSE)</f>
        <v>50</v>
      </c>
      <c r="AN49" s="78">
        <f t="shared" si="14"/>
        <v>0</v>
      </c>
      <c r="AO49" s="2">
        <f t="shared" si="15"/>
        <v>3</v>
      </c>
      <c r="AP49" s="2" t="str">
        <f t="shared" si="16"/>
        <v>NIGHT</v>
      </c>
      <c r="AQ49" s="2" t="str">
        <f t="shared" si="17"/>
        <v>OM TRANSPORTNIGHT</v>
      </c>
      <c r="AR49" s="71">
        <f t="shared" si="18"/>
        <v>475</v>
      </c>
      <c r="AS49" s="71">
        <f>VLOOKUP(AJ49,Invoicing!A:K,10,FALSE)</f>
        <v>25</v>
      </c>
      <c r="AT49" s="71">
        <f t="shared" si="19"/>
        <v>500</v>
      </c>
    </row>
    <row r="50" spans="1:46">
      <c r="A50" s="37" t="s">
        <v>189</v>
      </c>
      <c r="B50" s="3" t="s">
        <v>38</v>
      </c>
      <c r="C50" s="11">
        <v>45307.336805555555</v>
      </c>
      <c r="D50" s="11">
        <v>45306.958333333336</v>
      </c>
      <c r="E50" s="11" t="s">
        <v>45</v>
      </c>
      <c r="F50" s="11" t="s">
        <v>40</v>
      </c>
      <c r="G50" s="3" t="s">
        <v>193</v>
      </c>
      <c r="H50" s="3" t="s">
        <v>2821</v>
      </c>
      <c r="I50" s="11">
        <v>45307.958333333336</v>
      </c>
      <c r="J50" s="12">
        <v>45308.35</v>
      </c>
      <c r="K50" s="12">
        <v>45308.333333333336</v>
      </c>
      <c r="L50" s="12">
        <v>45308.375</v>
      </c>
      <c r="M50" s="12" t="s">
        <v>115</v>
      </c>
      <c r="N50" s="3" t="s">
        <v>13</v>
      </c>
      <c r="O50" s="3">
        <v>0</v>
      </c>
      <c r="P50" s="1">
        <f t="shared" si="0"/>
        <v>3</v>
      </c>
      <c r="Q50" s="1">
        <f t="shared" si="1"/>
        <v>1</v>
      </c>
      <c r="R50" s="72">
        <f t="shared" si="2"/>
        <v>45308.35</v>
      </c>
      <c r="S50" s="73">
        <f t="shared" si="3"/>
        <v>0.62152777778101154</v>
      </c>
      <c r="T50" s="74">
        <f>Table2[[#This Row],[ETA A OFRECIMIENTO]]*24</f>
        <v>14.916666666744277</v>
      </c>
      <c r="U50" s="1" t="str">
        <f t="shared" si="4"/>
        <v>YES</v>
      </c>
      <c r="V50" s="73">
        <f t="shared" si="5"/>
        <v>0.375</v>
      </c>
      <c r="W50" s="74">
        <f>Table2[[#This Row],[DEL. AVAILABLE A SLOT]]*24</f>
        <v>9</v>
      </c>
      <c r="X50" s="1" t="str">
        <f t="shared" si="6"/>
        <v>SI</v>
      </c>
      <c r="Y50" s="73">
        <f t="shared" si="7"/>
        <v>0.99652777778101154</v>
      </c>
      <c r="Z50" s="74">
        <f>Table2[[#This Row],[ETA A TIMESLOT]]*24</f>
        <v>23.916666666744277</v>
      </c>
      <c r="AA50" s="73">
        <f t="shared" si="8"/>
        <v>1.6666666662786156E-2</v>
      </c>
      <c r="AB50" s="73" t="str">
        <f t="shared" si="9"/>
        <v>SI</v>
      </c>
      <c r="AC50" s="74">
        <f>Table2[[#This Row],[PUNTUALIDAD (H)]]*24</f>
        <v>0.39999999990686774</v>
      </c>
      <c r="AD50" s="73">
        <f t="shared" si="10"/>
        <v>1.0381944444452529</v>
      </c>
      <c r="AE50" s="74">
        <f>Table2[[#This Row],[ATA TO UNLOADING]]*24</f>
        <v>24.916666666686069</v>
      </c>
      <c r="AF50" s="74" t="str">
        <f>IF(Table2[[#This Row],[ATA TO UNLOADING 2]]&lt;=48,"YES","NO")</f>
        <v>YES</v>
      </c>
      <c r="AG50" s="75">
        <f t="shared" si="11"/>
        <v>0.33333333333575865</v>
      </c>
      <c r="AH50" s="2" t="s">
        <v>42</v>
      </c>
      <c r="AI50" s="2" t="str">
        <f t="shared" si="12"/>
        <v>MRKU2412382</v>
      </c>
      <c r="AJ50" s="76" t="str">
        <f t="shared" si="13"/>
        <v>OM TRANSPORT</v>
      </c>
      <c r="AK50" s="77">
        <f>IF($M50="TRUCK",VLOOKUP($AQ50,Invoicing!$A$17:$B$49,MATCH($AK$1,Invoicing!$A$17:$B$17,0),FALSE),VLOOKUP($AQ50,Invoicing!$N$17:$O$21,MATCH($AK$1,Invoicing!$N$17:$O$17,0),FALSE))</f>
        <v>475</v>
      </c>
      <c r="AL50" s="78">
        <f>VLOOKUP($E50,Invoicing!$A$1:$H$8,MATCH(TRACKER!$N50,Invoicing!$A$1:$H$1,0),FALSE)</f>
        <v>110</v>
      </c>
      <c r="AM50" s="78">
        <f>VLOOKUP($E50,Invoicing!$A$1:$H$8,MATCH(TRACKER!$O$1,Invoicing!$A$1:$H$1,0),FALSE)</f>
        <v>50</v>
      </c>
      <c r="AN50" s="78">
        <f t="shared" si="14"/>
        <v>0</v>
      </c>
      <c r="AO50" s="2">
        <f t="shared" si="15"/>
        <v>3</v>
      </c>
      <c r="AP50" s="2" t="str">
        <f t="shared" si="16"/>
        <v>WEEK</v>
      </c>
      <c r="AQ50" s="2" t="str">
        <f t="shared" si="17"/>
        <v>OM TRANSPORTWEEK</v>
      </c>
      <c r="AR50" s="71">
        <f t="shared" si="18"/>
        <v>585</v>
      </c>
      <c r="AS50" s="71">
        <f>VLOOKUP(AJ50,Invoicing!A:K,10,FALSE)</f>
        <v>25</v>
      </c>
      <c r="AT50" s="71">
        <f t="shared" si="19"/>
        <v>610</v>
      </c>
    </row>
    <row r="51" spans="1:46">
      <c r="A51" s="37" t="s">
        <v>189</v>
      </c>
      <c r="B51" s="3" t="s">
        <v>38</v>
      </c>
      <c r="C51" s="11">
        <v>45307.336805555555</v>
      </c>
      <c r="D51" s="11">
        <v>45306.958333333336</v>
      </c>
      <c r="E51" s="11" t="s">
        <v>44</v>
      </c>
      <c r="F51" s="11" t="s">
        <v>40</v>
      </c>
      <c r="G51" s="3" t="s">
        <v>194</v>
      </c>
      <c r="H51" s="3" t="s">
        <v>2821</v>
      </c>
      <c r="I51" s="11">
        <v>45307.958333333336</v>
      </c>
      <c r="J51" s="12">
        <v>45308.003472222219</v>
      </c>
      <c r="K51" s="12">
        <v>45308</v>
      </c>
      <c r="L51" s="12">
        <v>45308.010416666664</v>
      </c>
      <c r="M51" s="12" t="s">
        <v>115</v>
      </c>
      <c r="N51" s="3" t="s">
        <v>13</v>
      </c>
      <c r="O51" s="3">
        <v>0</v>
      </c>
      <c r="P51" s="1">
        <f t="shared" si="0"/>
        <v>3</v>
      </c>
      <c r="Q51" s="1">
        <f t="shared" si="1"/>
        <v>1</v>
      </c>
      <c r="R51" s="72">
        <f t="shared" si="2"/>
        <v>45308.003472222219</v>
      </c>
      <c r="S51" s="73">
        <f t="shared" si="3"/>
        <v>0.62152777778101154</v>
      </c>
      <c r="T51" s="74">
        <f>Table2[[#This Row],[ETA A OFRECIMIENTO]]*24</f>
        <v>14.916666666744277</v>
      </c>
      <c r="U51" s="1" t="str">
        <f t="shared" si="4"/>
        <v>YES</v>
      </c>
      <c r="V51" s="73">
        <f t="shared" si="5"/>
        <v>4.1666666664241347E-2</v>
      </c>
      <c r="W51" s="74">
        <f>Table2[[#This Row],[DEL. AVAILABLE A SLOT]]*24</f>
        <v>0.99999999994179234</v>
      </c>
      <c r="X51" s="1" t="str">
        <f t="shared" si="6"/>
        <v>SI</v>
      </c>
      <c r="Y51" s="73">
        <f t="shared" si="7"/>
        <v>0.66319444444525288</v>
      </c>
      <c r="Z51" s="74">
        <f>Table2[[#This Row],[ETA A TIMESLOT]]*24</f>
        <v>15.916666666686069</v>
      </c>
      <c r="AA51" s="73">
        <f t="shared" si="8"/>
        <v>3.4722222189884633E-3</v>
      </c>
      <c r="AB51" s="73" t="str">
        <f t="shared" si="9"/>
        <v>SI</v>
      </c>
      <c r="AC51" s="74">
        <f>Table2[[#This Row],[PUNTUALIDAD (H)]]*24</f>
        <v>8.3333333255723119E-2</v>
      </c>
      <c r="AD51" s="73">
        <f t="shared" si="10"/>
        <v>0.67361111110949423</v>
      </c>
      <c r="AE51" s="74">
        <f>Table2[[#This Row],[ATA TO UNLOADING]]*24</f>
        <v>16.166666666627862</v>
      </c>
      <c r="AF51" s="74" t="str">
        <f>IF(Table2[[#This Row],[ATA TO UNLOADING 2]]&lt;=48,"YES","NO")</f>
        <v>YES</v>
      </c>
      <c r="AG51" s="75">
        <f t="shared" si="11"/>
        <v>0</v>
      </c>
      <c r="AH51" s="2" t="s">
        <v>24</v>
      </c>
      <c r="AI51" s="2" t="str">
        <f t="shared" si="12"/>
        <v>MRKU2478137</v>
      </c>
      <c r="AJ51" s="76" t="str">
        <f t="shared" si="13"/>
        <v>MSI</v>
      </c>
      <c r="AK51" s="77">
        <f>IF($M51="TRUCK",VLOOKUP($AQ51,Invoicing!$A$17:$B$49,MATCH($AK$1,Invoicing!$A$17:$B$17,0),FALSE),VLOOKUP($AQ51,Invoicing!$N$17:$O$21,MATCH($AK$1,Invoicing!$N$17:$O$17,0),FALSE))</f>
        <v>530</v>
      </c>
      <c r="AL51" s="78">
        <f>VLOOKUP($E51,Invoicing!$A$1:$H$8,MATCH(TRACKER!$N51,Invoicing!$A$1:$H$1,0),FALSE)</f>
        <v>120</v>
      </c>
      <c r="AM51" s="78">
        <f>VLOOKUP($E51,Invoicing!$A$1:$H$8,MATCH(TRACKER!$O$1,Invoicing!$A$1:$H$1,0),FALSE)</f>
        <v>50</v>
      </c>
      <c r="AN51" s="78">
        <f t="shared" si="14"/>
        <v>0</v>
      </c>
      <c r="AO51" s="2">
        <f t="shared" si="15"/>
        <v>3</v>
      </c>
      <c r="AP51" s="2" t="str">
        <f t="shared" si="16"/>
        <v>NIGHT</v>
      </c>
      <c r="AQ51" s="2" t="str">
        <f t="shared" si="17"/>
        <v>MSINIGHT</v>
      </c>
      <c r="AR51" s="71">
        <f t="shared" si="18"/>
        <v>650</v>
      </c>
      <c r="AS51" s="71">
        <f>VLOOKUP(AJ51,Invoicing!A:K,10,FALSE)</f>
        <v>25</v>
      </c>
      <c r="AT51" s="71">
        <f t="shared" si="19"/>
        <v>675</v>
      </c>
    </row>
    <row r="52" spans="1:46">
      <c r="A52" s="37" t="s">
        <v>189</v>
      </c>
      <c r="B52" s="3" t="s">
        <v>38</v>
      </c>
      <c r="C52" s="11">
        <v>45307.336805555555</v>
      </c>
      <c r="D52" s="11">
        <v>45306.958333333336</v>
      </c>
      <c r="E52" s="11" t="s">
        <v>45</v>
      </c>
      <c r="F52" s="11" t="s">
        <v>40</v>
      </c>
      <c r="G52" s="3" t="s">
        <v>195</v>
      </c>
      <c r="H52" s="3" t="s">
        <v>2821</v>
      </c>
      <c r="I52" s="11">
        <v>45307.958333333336</v>
      </c>
      <c r="J52" s="12">
        <v>45307.861805555556</v>
      </c>
      <c r="K52" s="12">
        <v>45308.083333333336</v>
      </c>
      <c r="L52" s="12">
        <v>45307.930555555555</v>
      </c>
      <c r="M52" s="12" t="s">
        <v>115</v>
      </c>
      <c r="N52" s="3" t="s">
        <v>13</v>
      </c>
      <c r="O52" s="3">
        <v>0</v>
      </c>
      <c r="P52" s="1">
        <f t="shared" si="0"/>
        <v>3</v>
      </c>
      <c r="Q52" s="1">
        <f t="shared" si="1"/>
        <v>1</v>
      </c>
      <c r="R52" s="72">
        <f t="shared" si="2"/>
        <v>45307.861805555556</v>
      </c>
      <c r="S52" s="73">
        <f t="shared" si="3"/>
        <v>0.62152777778101154</v>
      </c>
      <c r="T52" s="74">
        <f>Table2[[#This Row],[ETA A OFRECIMIENTO]]*24</f>
        <v>14.916666666744277</v>
      </c>
      <c r="U52" s="1" t="str">
        <f t="shared" si="4"/>
        <v>YES</v>
      </c>
      <c r="V52" s="73">
        <f t="shared" si="5"/>
        <v>0.125</v>
      </c>
      <c r="W52" s="74">
        <f>Table2[[#This Row],[DEL. AVAILABLE A SLOT]]*24</f>
        <v>3</v>
      </c>
      <c r="X52" s="1" t="str">
        <f t="shared" si="6"/>
        <v>SI</v>
      </c>
      <c r="Y52" s="73">
        <f t="shared" si="7"/>
        <v>0.74652777778101154</v>
      </c>
      <c r="Z52" s="74">
        <f>Table2[[#This Row],[ETA A TIMESLOT]]*24</f>
        <v>17.916666666744277</v>
      </c>
      <c r="AA52" s="73">
        <f t="shared" si="8"/>
        <v>0</v>
      </c>
      <c r="AB52" s="73" t="str">
        <f t="shared" si="9"/>
        <v>SI</v>
      </c>
      <c r="AC52" s="74">
        <f>Table2[[#This Row],[PUNTUALIDAD (H)]]*24</f>
        <v>0</v>
      </c>
      <c r="AD52" s="73">
        <f t="shared" si="10"/>
        <v>0.59375</v>
      </c>
      <c r="AE52" s="74">
        <f>Table2[[#This Row],[ATA TO UNLOADING]]*24</f>
        <v>14.25</v>
      </c>
      <c r="AF52" s="74" t="str">
        <f>IF(Table2[[#This Row],[ATA TO UNLOADING 2]]&lt;=48,"YES","NO")</f>
        <v>YES</v>
      </c>
      <c r="AG52" s="75">
        <f t="shared" si="11"/>
        <v>8.3333333335758653E-2</v>
      </c>
      <c r="AH52" s="2" t="s">
        <v>24</v>
      </c>
      <c r="AI52" s="2" t="str">
        <f t="shared" si="12"/>
        <v>MRKU2544305</v>
      </c>
      <c r="AJ52" s="76" t="str">
        <f t="shared" si="13"/>
        <v>OM TRANSPORT</v>
      </c>
      <c r="AK52" s="77">
        <f>IF($M52="TRUCK",VLOOKUP($AQ52,Invoicing!$A$17:$B$49,MATCH($AK$1,Invoicing!$A$17:$B$17,0),FALSE),VLOOKUP($AQ52,Invoicing!$N$17:$O$21,MATCH($AK$1,Invoicing!$N$17:$O$17,0),FALSE))</f>
        <v>475</v>
      </c>
      <c r="AL52" s="78">
        <f>VLOOKUP($E52,Invoicing!$A$1:$H$8,MATCH(TRACKER!$N52,Invoicing!$A$1:$H$1,0),FALSE)</f>
        <v>110</v>
      </c>
      <c r="AM52" s="78">
        <f>VLOOKUP($E52,Invoicing!$A$1:$H$8,MATCH(TRACKER!$O$1,Invoicing!$A$1:$H$1,0),FALSE)</f>
        <v>50</v>
      </c>
      <c r="AN52" s="78">
        <f t="shared" si="14"/>
        <v>0</v>
      </c>
      <c r="AO52" s="2">
        <f t="shared" si="15"/>
        <v>3</v>
      </c>
      <c r="AP52" s="2" t="str">
        <f t="shared" si="16"/>
        <v>NIGHT</v>
      </c>
      <c r="AQ52" s="2" t="str">
        <f t="shared" si="17"/>
        <v>OM TRANSPORTNIGHT</v>
      </c>
      <c r="AR52" s="71">
        <f t="shared" si="18"/>
        <v>585</v>
      </c>
      <c r="AS52" s="71">
        <f>VLOOKUP(AJ52,Invoicing!A:K,10,FALSE)</f>
        <v>25</v>
      </c>
      <c r="AT52" s="71">
        <f t="shared" si="19"/>
        <v>610</v>
      </c>
    </row>
    <row r="53" spans="1:46">
      <c r="A53" s="58" t="s">
        <v>189</v>
      </c>
      <c r="B53" s="59" t="s">
        <v>38</v>
      </c>
      <c r="C53" s="60">
        <v>45307.336805555555</v>
      </c>
      <c r="D53" s="60">
        <v>45306.958333333336</v>
      </c>
      <c r="E53" s="60" t="s">
        <v>44</v>
      </c>
      <c r="F53" s="60" t="s">
        <v>40</v>
      </c>
      <c r="G53" s="59" t="s">
        <v>196</v>
      </c>
      <c r="H53" s="3" t="s">
        <v>2821</v>
      </c>
      <c r="I53" s="60">
        <v>45307.958333333336</v>
      </c>
      <c r="J53" s="61">
        <v>45308.03125</v>
      </c>
      <c r="K53" s="61">
        <v>45308</v>
      </c>
      <c r="L53" s="61">
        <v>45308.048611111109</v>
      </c>
      <c r="M53" s="12" t="s">
        <v>115</v>
      </c>
      <c r="N53" s="3" t="s">
        <v>13</v>
      </c>
      <c r="O53" s="3">
        <v>0</v>
      </c>
      <c r="P53" s="1">
        <f t="shared" si="0"/>
        <v>3</v>
      </c>
      <c r="Q53" s="1">
        <f t="shared" si="1"/>
        <v>1</v>
      </c>
      <c r="R53" s="72">
        <f t="shared" si="2"/>
        <v>45308.03125</v>
      </c>
      <c r="S53" s="73">
        <f t="shared" si="3"/>
        <v>0.62152777778101154</v>
      </c>
      <c r="T53" s="74">
        <f>Table2[[#This Row],[ETA A OFRECIMIENTO]]*24</f>
        <v>14.916666666744277</v>
      </c>
      <c r="U53" s="1" t="str">
        <f t="shared" si="4"/>
        <v>YES</v>
      </c>
      <c r="V53" s="73">
        <f t="shared" si="5"/>
        <v>4.1666666664241347E-2</v>
      </c>
      <c r="W53" s="74">
        <f>Table2[[#This Row],[DEL. AVAILABLE A SLOT]]*24</f>
        <v>0.99999999994179234</v>
      </c>
      <c r="X53" s="1" t="str">
        <f t="shared" si="6"/>
        <v>SI</v>
      </c>
      <c r="Y53" s="73">
        <f t="shared" si="7"/>
        <v>0.66319444444525288</v>
      </c>
      <c r="Z53" s="74">
        <f>Table2[[#This Row],[ETA A TIMESLOT]]*24</f>
        <v>15.916666666686069</v>
      </c>
      <c r="AA53" s="73">
        <f t="shared" si="8"/>
        <v>3.125E-2</v>
      </c>
      <c r="AB53" s="73" t="str">
        <f t="shared" si="9"/>
        <v>SI</v>
      </c>
      <c r="AC53" s="74">
        <f>Table2[[#This Row],[PUNTUALIDAD (H)]]*24</f>
        <v>0.75</v>
      </c>
      <c r="AD53" s="73">
        <f t="shared" si="10"/>
        <v>0.71180555555474712</v>
      </c>
      <c r="AE53" s="74">
        <f>Table2[[#This Row],[ATA TO UNLOADING]]*24</f>
        <v>17.083333333313931</v>
      </c>
      <c r="AF53" s="74" t="str">
        <f>IF(Table2[[#This Row],[ATA TO UNLOADING 2]]&lt;=48,"YES","NO")</f>
        <v>YES</v>
      </c>
      <c r="AG53" s="75">
        <f t="shared" si="11"/>
        <v>0</v>
      </c>
      <c r="AH53" s="2" t="s">
        <v>24</v>
      </c>
      <c r="AI53" s="2" t="str">
        <f t="shared" si="12"/>
        <v>MRKU2952591</v>
      </c>
      <c r="AJ53" s="76" t="str">
        <f t="shared" si="13"/>
        <v>MSI</v>
      </c>
      <c r="AK53" s="77">
        <f>IF($M53="TRUCK",VLOOKUP($AQ53,Invoicing!$A$17:$B$49,MATCH($AK$1,Invoicing!$A$17:$B$17,0),FALSE),VLOOKUP($AQ53,Invoicing!$N$17:$O$21,MATCH($AK$1,Invoicing!$N$17:$O$17,0),FALSE))</f>
        <v>530</v>
      </c>
      <c r="AL53" s="78">
        <f>VLOOKUP($E53,Invoicing!$A$1:$H$8,MATCH(TRACKER!$N53,Invoicing!$A$1:$H$1,0),FALSE)</f>
        <v>120</v>
      </c>
      <c r="AM53" s="78">
        <f>VLOOKUP($E53,Invoicing!$A$1:$H$8,MATCH(TRACKER!$O$1,Invoicing!$A$1:$H$1,0),FALSE)</f>
        <v>50</v>
      </c>
      <c r="AN53" s="78">
        <f t="shared" si="14"/>
        <v>0</v>
      </c>
      <c r="AO53" s="2">
        <f t="shared" si="15"/>
        <v>3</v>
      </c>
      <c r="AP53" s="2" t="str">
        <f t="shared" si="16"/>
        <v>NIGHT</v>
      </c>
      <c r="AQ53" s="2" t="str">
        <f t="shared" si="17"/>
        <v>MSINIGHT</v>
      </c>
      <c r="AR53" s="71">
        <f t="shared" si="18"/>
        <v>650</v>
      </c>
      <c r="AS53" s="71">
        <f>VLOOKUP(AJ53,Invoicing!A:K,10,FALSE)</f>
        <v>25</v>
      </c>
      <c r="AT53" s="71">
        <f t="shared" si="19"/>
        <v>675</v>
      </c>
    </row>
    <row r="54" spans="1:46">
      <c r="A54" s="37" t="s">
        <v>189</v>
      </c>
      <c r="B54" s="3" t="s">
        <v>38</v>
      </c>
      <c r="C54" s="11">
        <v>45307.336805555555</v>
      </c>
      <c r="D54" s="11">
        <v>45306.958333333336</v>
      </c>
      <c r="E54" s="11" t="s">
        <v>45</v>
      </c>
      <c r="F54" s="11" t="s">
        <v>40</v>
      </c>
      <c r="G54" s="3" t="s">
        <v>197</v>
      </c>
      <c r="H54" s="3" t="s">
        <v>2821</v>
      </c>
      <c r="I54" s="11">
        <v>45307.958333333336</v>
      </c>
      <c r="J54" s="12">
        <v>45308.28125</v>
      </c>
      <c r="K54" s="12">
        <v>45308.25</v>
      </c>
      <c r="L54" s="12">
        <v>45308.29583333333</v>
      </c>
      <c r="M54" s="12" t="s">
        <v>115</v>
      </c>
      <c r="N54" s="3" t="s">
        <v>13</v>
      </c>
      <c r="O54" s="3">
        <v>0</v>
      </c>
      <c r="P54" s="1">
        <f t="shared" si="0"/>
        <v>3</v>
      </c>
      <c r="Q54" s="1">
        <f t="shared" si="1"/>
        <v>1</v>
      </c>
      <c r="R54" s="72">
        <f t="shared" si="2"/>
        <v>45308.28125</v>
      </c>
      <c r="S54" s="73">
        <f t="shared" si="3"/>
        <v>0.62152777778101154</v>
      </c>
      <c r="T54" s="74">
        <f>Table2[[#This Row],[ETA A OFRECIMIENTO]]*24</f>
        <v>14.916666666744277</v>
      </c>
      <c r="U54" s="1" t="str">
        <f t="shared" si="4"/>
        <v>YES</v>
      </c>
      <c r="V54" s="73">
        <f t="shared" si="5"/>
        <v>0.29166666666424135</v>
      </c>
      <c r="W54" s="74">
        <f>Table2[[#This Row],[DEL. AVAILABLE A SLOT]]*24</f>
        <v>6.9999999999417923</v>
      </c>
      <c r="X54" s="1" t="str">
        <f t="shared" si="6"/>
        <v>SI</v>
      </c>
      <c r="Y54" s="73">
        <f t="shared" si="7"/>
        <v>0.91319444444525288</v>
      </c>
      <c r="Z54" s="74">
        <f>Table2[[#This Row],[ETA A TIMESLOT]]*24</f>
        <v>21.916666666686069</v>
      </c>
      <c r="AA54" s="73">
        <f t="shared" si="8"/>
        <v>3.125E-2</v>
      </c>
      <c r="AB54" s="73" t="str">
        <f t="shared" si="9"/>
        <v>SI</v>
      </c>
      <c r="AC54" s="74">
        <f>Table2[[#This Row],[PUNTUALIDAD (H)]]*24</f>
        <v>0.75</v>
      </c>
      <c r="AD54" s="73">
        <f t="shared" si="10"/>
        <v>0.95902777777519077</v>
      </c>
      <c r="AE54" s="74">
        <f>Table2[[#This Row],[ATA TO UNLOADING]]*24</f>
        <v>23.016666666604578</v>
      </c>
      <c r="AF54" s="74" t="str">
        <f>IF(Table2[[#This Row],[ATA TO UNLOADING 2]]&lt;=48,"YES","NO")</f>
        <v>YES</v>
      </c>
      <c r="AG54" s="75">
        <f t="shared" si="11"/>
        <v>0.25</v>
      </c>
      <c r="AH54" s="2" t="s">
        <v>42</v>
      </c>
      <c r="AI54" s="2" t="str">
        <f t="shared" si="12"/>
        <v>MRKU4704824</v>
      </c>
      <c r="AJ54" s="76" t="str">
        <f t="shared" si="13"/>
        <v>OM TRANSPORT</v>
      </c>
      <c r="AK54" s="77">
        <f>IF($M54="TRUCK",VLOOKUP($AQ54,Invoicing!$A$17:$B$49,MATCH($AK$1,Invoicing!$A$17:$B$17,0),FALSE),VLOOKUP($AQ54,Invoicing!$N$17:$O$21,MATCH($AK$1,Invoicing!$N$17:$O$17,0),FALSE))</f>
        <v>475</v>
      </c>
      <c r="AL54" s="78">
        <f>VLOOKUP($E54,Invoicing!$A$1:$H$8,MATCH(TRACKER!$N54,Invoicing!$A$1:$H$1,0),FALSE)</f>
        <v>110</v>
      </c>
      <c r="AM54" s="78">
        <f>VLOOKUP($E54,Invoicing!$A$1:$H$8,MATCH(TRACKER!$O$1,Invoicing!$A$1:$H$1,0),FALSE)</f>
        <v>50</v>
      </c>
      <c r="AN54" s="78">
        <f t="shared" si="14"/>
        <v>0</v>
      </c>
      <c r="AO54" s="2">
        <f t="shared" si="15"/>
        <v>3</v>
      </c>
      <c r="AP54" s="2" t="str">
        <f t="shared" si="16"/>
        <v>WEEK</v>
      </c>
      <c r="AQ54" s="2" t="str">
        <f t="shared" si="17"/>
        <v>OM TRANSPORTWEEK</v>
      </c>
      <c r="AR54" s="71">
        <f t="shared" si="18"/>
        <v>585</v>
      </c>
      <c r="AS54" s="71">
        <f>VLOOKUP(AJ54,Invoicing!A:K,10,FALSE)</f>
        <v>25</v>
      </c>
      <c r="AT54" s="71">
        <f t="shared" si="19"/>
        <v>610</v>
      </c>
    </row>
    <row r="55" spans="1:46">
      <c r="A55" s="37" t="s">
        <v>189</v>
      </c>
      <c r="B55" s="3" t="s">
        <v>38</v>
      </c>
      <c r="C55" s="11">
        <v>45307.336805555555</v>
      </c>
      <c r="D55" s="11">
        <v>45306.958333333336</v>
      </c>
      <c r="E55" s="11" t="s">
        <v>44</v>
      </c>
      <c r="F55" s="11" t="s">
        <v>40</v>
      </c>
      <c r="G55" s="3" t="s">
        <v>198</v>
      </c>
      <c r="H55" s="3" t="s">
        <v>2821</v>
      </c>
      <c r="I55" s="11">
        <v>45307.958333333336</v>
      </c>
      <c r="J55" s="12">
        <v>45309.01666666667</v>
      </c>
      <c r="K55" s="12">
        <v>45309</v>
      </c>
      <c r="L55" s="12">
        <v>45309.030555555553</v>
      </c>
      <c r="M55" s="12" t="s">
        <v>115</v>
      </c>
      <c r="N55" s="3" t="s">
        <v>13</v>
      </c>
      <c r="O55" s="3">
        <v>0</v>
      </c>
      <c r="P55" s="1">
        <f t="shared" si="0"/>
        <v>3</v>
      </c>
      <c r="Q55" s="1">
        <f t="shared" si="1"/>
        <v>1</v>
      </c>
      <c r="R55" s="72">
        <f t="shared" si="2"/>
        <v>45309.01666666667</v>
      </c>
      <c r="S55" s="73">
        <f t="shared" si="3"/>
        <v>0.62152777778101154</v>
      </c>
      <c r="T55" s="74">
        <f>Table2[[#This Row],[ETA A OFRECIMIENTO]]*24</f>
        <v>14.916666666744277</v>
      </c>
      <c r="U55" s="1" t="str">
        <f t="shared" si="4"/>
        <v>YES</v>
      </c>
      <c r="V55" s="73">
        <f t="shared" si="5"/>
        <v>1.0416666666642413</v>
      </c>
      <c r="W55" s="74">
        <f>Table2[[#This Row],[DEL. AVAILABLE A SLOT]]*24</f>
        <v>24.999999999941792</v>
      </c>
      <c r="X55" s="1" t="str">
        <f t="shared" si="6"/>
        <v>NO</v>
      </c>
      <c r="Y55" s="73">
        <f t="shared" si="7"/>
        <v>1.6631944444452529</v>
      </c>
      <c r="Z55" s="74">
        <f>Table2[[#This Row],[ETA A TIMESLOT]]*24</f>
        <v>39.916666666686069</v>
      </c>
      <c r="AA55" s="73">
        <f t="shared" si="8"/>
        <v>1.6666666670062114E-2</v>
      </c>
      <c r="AB55" s="73" t="str">
        <f t="shared" si="9"/>
        <v>SI</v>
      </c>
      <c r="AC55" s="74">
        <f>Table2[[#This Row],[PUNTUALIDAD (H)]]*24</f>
        <v>0.40000000008149073</v>
      </c>
      <c r="AD55" s="73">
        <f t="shared" si="10"/>
        <v>1.6937499999985448</v>
      </c>
      <c r="AE55" s="74">
        <f>Table2[[#This Row],[ATA TO UNLOADING]]*24</f>
        <v>40.649999999965075</v>
      </c>
      <c r="AF55" s="74" t="str">
        <f>IF(Table2[[#This Row],[ATA TO UNLOADING 2]]&lt;=48,"YES","NO")</f>
        <v>YES</v>
      </c>
      <c r="AG55" s="75">
        <f t="shared" si="11"/>
        <v>0</v>
      </c>
      <c r="AH55" s="2" t="s">
        <v>24</v>
      </c>
      <c r="AI55" s="2" t="str">
        <f t="shared" si="12"/>
        <v>MRKU4773379</v>
      </c>
      <c r="AJ55" s="76" t="str">
        <f t="shared" si="13"/>
        <v>MSI</v>
      </c>
      <c r="AK55" s="77">
        <f>IF($M55="TRUCK",VLOOKUP($AQ55,Invoicing!$A$17:$B$49,MATCH($AK$1,Invoicing!$A$17:$B$17,0),FALSE),VLOOKUP($AQ55,Invoicing!$N$17:$O$21,MATCH($AK$1,Invoicing!$N$17:$O$17,0),FALSE))</f>
        <v>530</v>
      </c>
      <c r="AL55" s="78">
        <f>VLOOKUP($E55,Invoicing!$A$1:$H$8,MATCH(TRACKER!$N55,Invoicing!$A$1:$H$1,0),FALSE)</f>
        <v>120</v>
      </c>
      <c r="AM55" s="78">
        <f>VLOOKUP($E55,Invoicing!$A$1:$H$8,MATCH(TRACKER!$O$1,Invoicing!$A$1:$H$1,0),FALSE)</f>
        <v>50</v>
      </c>
      <c r="AN55" s="78">
        <f t="shared" si="14"/>
        <v>0</v>
      </c>
      <c r="AO55" s="2">
        <f t="shared" si="15"/>
        <v>4</v>
      </c>
      <c r="AP55" s="2" t="str">
        <f t="shared" si="16"/>
        <v>NIGHT</v>
      </c>
      <c r="AQ55" s="2" t="str">
        <f t="shared" si="17"/>
        <v>MSINIGHT</v>
      </c>
      <c r="AR55" s="71">
        <f t="shared" si="18"/>
        <v>650</v>
      </c>
      <c r="AS55" s="71">
        <f>VLOOKUP(AJ55,Invoicing!A:K,10,FALSE)</f>
        <v>25</v>
      </c>
      <c r="AT55" s="71">
        <f t="shared" si="19"/>
        <v>675</v>
      </c>
    </row>
    <row r="56" spans="1:46">
      <c r="A56" s="37" t="s">
        <v>189</v>
      </c>
      <c r="B56" s="3" t="s">
        <v>38</v>
      </c>
      <c r="C56" s="11">
        <v>45307.336805555555</v>
      </c>
      <c r="D56" s="11">
        <v>45306.958333333336</v>
      </c>
      <c r="E56" s="11" t="s">
        <v>49</v>
      </c>
      <c r="F56" s="11" t="s">
        <v>40</v>
      </c>
      <c r="G56" s="3" t="s">
        <v>199</v>
      </c>
      <c r="H56" s="3" t="s">
        <v>2821</v>
      </c>
      <c r="I56" s="11">
        <v>45307.958333333336</v>
      </c>
      <c r="J56" s="12">
        <v>45309.034722222219</v>
      </c>
      <c r="K56" s="12">
        <v>45309.041666666664</v>
      </c>
      <c r="L56" s="12">
        <v>45309.041666666664</v>
      </c>
      <c r="M56" s="12" t="s">
        <v>115</v>
      </c>
      <c r="N56" s="3" t="s">
        <v>13</v>
      </c>
      <c r="O56" s="3">
        <v>0</v>
      </c>
      <c r="P56" s="1">
        <f t="shared" si="0"/>
        <v>3</v>
      </c>
      <c r="Q56" s="1">
        <f t="shared" si="1"/>
        <v>1</v>
      </c>
      <c r="R56" s="72">
        <f t="shared" si="2"/>
        <v>45309.034722222219</v>
      </c>
      <c r="S56" s="73">
        <f t="shared" si="3"/>
        <v>0.62152777778101154</v>
      </c>
      <c r="T56" s="74">
        <f>Table2[[#This Row],[ETA A OFRECIMIENTO]]*24</f>
        <v>14.916666666744277</v>
      </c>
      <c r="U56" s="1" t="str">
        <f t="shared" si="4"/>
        <v>YES</v>
      </c>
      <c r="V56" s="73">
        <f t="shared" si="5"/>
        <v>1.0833333333284827</v>
      </c>
      <c r="W56" s="74">
        <f>Table2[[#This Row],[DEL. AVAILABLE A SLOT]]*24</f>
        <v>25.999999999883585</v>
      </c>
      <c r="X56" s="1" t="str">
        <f t="shared" si="6"/>
        <v>NO</v>
      </c>
      <c r="Y56" s="73">
        <f t="shared" si="7"/>
        <v>1.7048611111094942</v>
      </c>
      <c r="Z56" s="74">
        <f>Table2[[#This Row],[ETA A TIMESLOT]]*24</f>
        <v>40.916666666627862</v>
      </c>
      <c r="AA56" s="73">
        <f t="shared" si="8"/>
        <v>0</v>
      </c>
      <c r="AB56" s="73" t="str">
        <f t="shared" si="9"/>
        <v>SI</v>
      </c>
      <c r="AC56" s="74">
        <f>Table2[[#This Row],[PUNTUALIDAD (H)]]*24</f>
        <v>0</v>
      </c>
      <c r="AD56" s="73">
        <f t="shared" si="10"/>
        <v>1.7048611111094942</v>
      </c>
      <c r="AE56" s="74">
        <f>Table2[[#This Row],[ATA TO UNLOADING]]*24</f>
        <v>40.916666666627862</v>
      </c>
      <c r="AF56" s="74" t="str">
        <f>IF(Table2[[#This Row],[ATA TO UNLOADING 2]]&lt;=48,"YES","NO")</f>
        <v>YES</v>
      </c>
      <c r="AG56" s="75">
        <f t="shared" si="11"/>
        <v>4.1666666664241347E-2</v>
      </c>
      <c r="AH56" s="2" t="s">
        <v>24</v>
      </c>
      <c r="AI56" s="2" t="str">
        <f t="shared" si="12"/>
        <v>MRKU7381664</v>
      </c>
      <c r="AJ56" s="76" t="str">
        <f t="shared" si="13"/>
        <v>CTU FLEVOKUST BV</v>
      </c>
      <c r="AK56" s="77">
        <f>IF($M56="TRUCK",VLOOKUP($AQ56,Invoicing!$A$17:$B$49,MATCH($AK$1,Invoicing!$A$17:$B$17,0),FALSE),VLOOKUP($AQ56,Invoicing!$N$17:$O$21,MATCH($AK$1,Invoicing!$N$17:$O$17,0),FALSE))</f>
        <v>530</v>
      </c>
      <c r="AL56" s="78">
        <v>100</v>
      </c>
      <c r="AM56" s="78">
        <v>35</v>
      </c>
      <c r="AN56" s="78">
        <f t="shared" si="14"/>
        <v>0</v>
      </c>
      <c r="AO56" s="2">
        <f t="shared" si="15"/>
        <v>4</v>
      </c>
      <c r="AP56" s="2" t="str">
        <f t="shared" si="16"/>
        <v>NIGHT</v>
      </c>
      <c r="AQ56" s="2" t="str">
        <f t="shared" si="17"/>
        <v>CTU FLEVOKUST BVNIGHT</v>
      </c>
      <c r="AR56" s="71">
        <f t="shared" si="18"/>
        <v>630</v>
      </c>
      <c r="AS56" s="71">
        <f>VLOOKUP(AJ56,Invoicing!A:K,10,FALSE)</f>
        <v>0</v>
      </c>
      <c r="AT56" s="71">
        <f t="shared" si="19"/>
        <v>630</v>
      </c>
    </row>
    <row r="57" spans="1:46">
      <c r="A57" s="37" t="s">
        <v>189</v>
      </c>
      <c r="B57" s="3" t="s">
        <v>38</v>
      </c>
      <c r="C57" s="11">
        <v>45307.336805555555</v>
      </c>
      <c r="D57" s="11">
        <v>45306.958333333336</v>
      </c>
      <c r="E57" s="11" t="s">
        <v>49</v>
      </c>
      <c r="F57" s="11" t="s">
        <v>40</v>
      </c>
      <c r="G57" s="3" t="s">
        <v>200</v>
      </c>
      <c r="H57" s="3" t="s">
        <v>2821</v>
      </c>
      <c r="I57" s="11">
        <v>45307.958333333336</v>
      </c>
      <c r="J57" s="12">
        <v>45308.861805555556</v>
      </c>
      <c r="K57" s="12">
        <v>45308.833333333336</v>
      </c>
      <c r="L57" s="12">
        <v>45308.893750000003</v>
      </c>
      <c r="M57" s="12" t="s">
        <v>115</v>
      </c>
      <c r="N57" s="3" t="s">
        <v>13</v>
      </c>
      <c r="O57" s="3">
        <v>0</v>
      </c>
      <c r="P57" s="1">
        <f t="shared" si="0"/>
        <v>3</v>
      </c>
      <c r="Q57" s="1">
        <f t="shared" si="1"/>
        <v>1</v>
      </c>
      <c r="R57" s="72">
        <f t="shared" si="2"/>
        <v>45308.861805555556</v>
      </c>
      <c r="S57" s="73">
        <f t="shared" si="3"/>
        <v>0.62152777778101154</v>
      </c>
      <c r="T57" s="74">
        <f>Table2[[#This Row],[ETA A OFRECIMIENTO]]*24</f>
        <v>14.916666666744277</v>
      </c>
      <c r="U57" s="1" t="str">
        <f t="shared" si="4"/>
        <v>YES</v>
      </c>
      <c r="V57" s="73">
        <f t="shared" si="5"/>
        <v>0.875</v>
      </c>
      <c r="W57" s="74">
        <f>Table2[[#This Row],[DEL. AVAILABLE A SLOT]]*24</f>
        <v>21</v>
      </c>
      <c r="X57" s="1" t="str">
        <f t="shared" si="6"/>
        <v>SI</v>
      </c>
      <c r="Y57" s="73">
        <f t="shared" si="7"/>
        <v>1.4965277777810115</v>
      </c>
      <c r="Z57" s="74">
        <f>Table2[[#This Row],[ETA A TIMESLOT]]*24</f>
        <v>35.916666666744277</v>
      </c>
      <c r="AA57" s="73">
        <f t="shared" si="8"/>
        <v>2.8472222220443655E-2</v>
      </c>
      <c r="AB57" s="73" t="str">
        <f t="shared" si="9"/>
        <v>SI</v>
      </c>
      <c r="AC57" s="74">
        <f>Table2[[#This Row],[PUNTUALIDAD (H)]]*24</f>
        <v>0.68333333329064772</v>
      </c>
      <c r="AD57" s="73">
        <f t="shared" si="10"/>
        <v>1.5569444444481633</v>
      </c>
      <c r="AE57" s="74">
        <f>Table2[[#This Row],[ATA TO UNLOADING]]*24</f>
        <v>37.366666666755918</v>
      </c>
      <c r="AF57" s="74" t="str">
        <f>IF(Table2[[#This Row],[ATA TO UNLOADING 2]]&lt;=48,"YES","NO")</f>
        <v>YES</v>
      </c>
      <c r="AG57" s="75">
        <f t="shared" si="11"/>
        <v>0.83333333333575865</v>
      </c>
      <c r="AH57" s="2" t="s">
        <v>24</v>
      </c>
      <c r="AI57" s="2" t="str">
        <f t="shared" si="12"/>
        <v>MRKU7425865</v>
      </c>
      <c r="AJ57" s="76" t="str">
        <f t="shared" si="13"/>
        <v>CTU FLEVOKUST BV</v>
      </c>
      <c r="AK57" s="77">
        <f>IF($M57="TRUCK",VLOOKUP($AQ57,Invoicing!$A$17:$B$49,MATCH($AK$1,Invoicing!$A$17:$B$17,0),FALSE),VLOOKUP($AQ57,Invoicing!$N$17:$O$21,MATCH($AK$1,Invoicing!$N$17:$O$17,0),FALSE))</f>
        <v>530</v>
      </c>
      <c r="AL57" s="78">
        <v>100</v>
      </c>
      <c r="AM57" s="78">
        <v>35</v>
      </c>
      <c r="AN57" s="78">
        <f t="shared" si="14"/>
        <v>0</v>
      </c>
      <c r="AO57" s="2">
        <f t="shared" si="15"/>
        <v>3</v>
      </c>
      <c r="AP57" s="2" t="str">
        <f t="shared" si="16"/>
        <v>NIGHT</v>
      </c>
      <c r="AQ57" s="2" t="str">
        <f t="shared" si="17"/>
        <v>CTU FLEVOKUST BVNIGHT</v>
      </c>
      <c r="AR57" s="71">
        <f t="shared" si="18"/>
        <v>630</v>
      </c>
      <c r="AS57" s="71">
        <f>VLOOKUP(AJ57,Invoicing!A:K,10,FALSE)</f>
        <v>0</v>
      </c>
      <c r="AT57" s="71">
        <f t="shared" si="19"/>
        <v>630</v>
      </c>
    </row>
    <row r="58" spans="1:46">
      <c r="A58" s="37" t="s">
        <v>189</v>
      </c>
      <c r="B58" s="3" t="s">
        <v>38</v>
      </c>
      <c r="C58" s="11">
        <v>45307.336805555555</v>
      </c>
      <c r="D58" s="11">
        <v>45306.958333333336</v>
      </c>
      <c r="E58" s="11" t="s">
        <v>44</v>
      </c>
      <c r="F58" s="11" t="s">
        <v>40</v>
      </c>
      <c r="G58" s="3" t="s">
        <v>201</v>
      </c>
      <c r="H58" s="3" t="s">
        <v>2821</v>
      </c>
      <c r="I58" s="11">
        <v>45307.958333333336</v>
      </c>
      <c r="J58" s="12">
        <v>45308.280555555553</v>
      </c>
      <c r="K58" s="12">
        <v>45308.291666666664</v>
      </c>
      <c r="L58" s="12">
        <v>45308.305555555555</v>
      </c>
      <c r="M58" s="12" t="s">
        <v>115</v>
      </c>
      <c r="N58" s="3" t="s">
        <v>42</v>
      </c>
      <c r="O58" s="3">
        <v>0</v>
      </c>
      <c r="P58" s="1">
        <f t="shared" si="0"/>
        <v>3</v>
      </c>
      <c r="Q58" s="1">
        <f t="shared" si="1"/>
        <v>1</v>
      </c>
      <c r="R58" s="72">
        <f t="shared" si="2"/>
        <v>45308.280555555553</v>
      </c>
      <c r="S58" s="73">
        <f t="shared" si="3"/>
        <v>0.62152777778101154</v>
      </c>
      <c r="T58" s="74">
        <f>Table2[[#This Row],[ETA A OFRECIMIENTO]]*24</f>
        <v>14.916666666744277</v>
      </c>
      <c r="U58" s="1" t="str">
        <f t="shared" si="4"/>
        <v>YES</v>
      </c>
      <c r="V58" s="73">
        <f t="shared" si="5"/>
        <v>0.33333333332848269</v>
      </c>
      <c r="W58" s="74">
        <f>Table2[[#This Row],[DEL. AVAILABLE A SLOT]]*24</f>
        <v>7.9999999998835847</v>
      </c>
      <c r="X58" s="1" t="str">
        <f t="shared" si="6"/>
        <v>SI</v>
      </c>
      <c r="Y58" s="73">
        <f t="shared" si="7"/>
        <v>0.95486111110949423</v>
      </c>
      <c r="Z58" s="74">
        <f>Table2[[#This Row],[ETA A TIMESLOT]]*24</f>
        <v>22.916666666627862</v>
      </c>
      <c r="AA58" s="73">
        <f t="shared" si="8"/>
        <v>0</v>
      </c>
      <c r="AB58" s="73" t="str">
        <f t="shared" si="9"/>
        <v>SI</v>
      </c>
      <c r="AC58" s="74">
        <f>Table2[[#This Row],[PUNTUALIDAD (H)]]*24</f>
        <v>0</v>
      </c>
      <c r="AD58" s="73">
        <f t="shared" si="10"/>
        <v>0.96875</v>
      </c>
      <c r="AE58" s="74">
        <f>Table2[[#This Row],[ATA TO UNLOADING]]*24</f>
        <v>23.25</v>
      </c>
      <c r="AF58" s="74" t="str">
        <f>IF(Table2[[#This Row],[ATA TO UNLOADING 2]]&lt;=48,"YES","NO")</f>
        <v>YES</v>
      </c>
      <c r="AG58" s="75">
        <f t="shared" si="11"/>
        <v>0.29166666666424135</v>
      </c>
      <c r="AH58" s="2" t="s">
        <v>42</v>
      </c>
      <c r="AI58" s="2" t="str">
        <f t="shared" si="12"/>
        <v>MRKU8565373</v>
      </c>
      <c r="AJ58" s="76" t="str">
        <f t="shared" si="13"/>
        <v>MSI</v>
      </c>
      <c r="AK58" s="77">
        <f>IF($M58="TRUCK",VLOOKUP($AQ58,Invoicing!$A$17:$B$49,MATCH($AK$1,Invoicing!$A$17:$B$17,0),FALSE),VLOOKUP($AQ58,Invoicing!$N$17:$O$21,MATCH($AK$1,Invoicing!$N$17:$O$17,0),FALSE))</f>
        <v>480</v>
      </c>
      <c r="AL58" s="78" t="e">
        <f>VLOOKUP($E58,Invoicing!$A$1:$H$8,MATCH(TRACKER!$N58,Invoicing!$A$1:$H$1,0),FALSE)</f>
        <v>#N/A</v>
      </c>
      <c r="AM58" s="78">
        <f>VLOOKUP($E58,Invoicing!$A$1:$H$8,MATCH(TRACKER!$O$1,Invoicing!$A$1:$H$1,0),FALSE)</f>
        <v>50</v>
      </c>
      <c r="AN58" s="78">
        <f t="shared" si="14"/>
        <v>0</v>
      </c>
      <c r="AO58" s="2">
        <f t="shared" si="15"/>
        <v>3</v>
      </c>
      <c r="AP58" s="2" t="str">
        <f t="shared" si="16"/>
        <v>WEEK</v>
      </c>
      <c r="AQ58" s="2" t="str">
        <f t="shared" si="17"/>
        <v>MSIWEEK</v>
      </c>
      <c r="AR58" s="71">
        <f t="shared" si="18"/>
        <v>480</v>
      </c>
      <c r="AS58" s="71">
        <f>VLOOKUP(AJ58,Invoicing!A:K,10,FALSE)</f>
        <v>25</v>
      </c>
      <c r="AT58" s="71">
        <f t="shared" si="19"/>
        <v>505</v>
      </c>
    </row>
    <row r="59" spans="1:46">
      <c r="A59" s="58" t="s">
        <v>189</v>
      </c>
      <c r="B59" s="59" t="s">
        <v>38</v>
      </c>
      <c r="C59" s="60">
        <v>45307.336805555555</v>
      </c>
      <c r="D59" s="60">
        <v>45306.958333333336</v>
      </c>
      <c r="E59" s="60" t="s">
        <v>44</v>
      </c>
      <c r="F59" s="60" t="s">
        <v>40</v>
      </c>
      <c r="G59" s="59" t="s">
        <v>202</v>
      </c>
      <c r="H59" s="3" t="s">
        <v>2821</v>
      </c>
      <c r="I59" s="60">
        <v>45307.958333333336</v>
      </c>
      <c r="J59" s="61">
        <v>45308.165277777778</v>
      </c>
      <c r="K59" s="61">
        <v>45308.166666666664</v>
      </c>
      <c r="L59" s="61">
        <v>45308.197916666664</v>
      </c>
      <c r="M59" s="12" t="s">
        <v>115</v>
      </c>
      <c r="N59" s="3" t="s">
        <v>13</v>
      </c>
      <c r="O59" s="3">
        <v>0</v>
      </c>
      <c r="P59" s="1">
        <f t="shared" si="0"/>
        <v>3</v>
      </c>
      <c r="Q59" s="1">
        <f t="shared" si="1"/>
        <v>1</v>
      </c>
      <c r="R59" s="72">
        <f t="shared" si="2"/>
        <v>45308.165277777778</v>
      </c>
      <c r="S59" s="73">
        <f t="shared" si="3"/>
        <v>0.62152777778101154</v>
      </c>
      <c r="T59" s="74">
        <f>Table2[[#This Row],[ETA A OFRECIMIENTO]]*24</f>
        <v>14.916666666744277</v>
      </c>
      <c r="U59" s="1" t="str">
        <f t="shared" si="4"/>
        <v>YES</v>
      </c>
      <c r="V59" s="73">
        <f t="shared" si="5"/>
        <v>0.20833333332848269</v>
      </c>
      <c r="W59" s="74">
        <f>Table2[[#This Row],[DEL. AVAILABLE A SLOT]]*24</f>
        <v>4.9999999998835847</v>
      </c>
      <c r="X59" s="1" t="str">
        <f t="shared" si="6"/>
        <v>SI</v>
      </c>
      <c r="Y59" s="73">
        <f t="shared" si="7"/>
        <v>0.82986111110949423</v>
      </c>
      <c r="Z59" s="74">
        <f>Table2[[#This Row],[ETA A TIMESLOT]]*24</f>
        <v>19.916666666627862</v>
      </c>
      <c r="AA59" s="73">
        <f t="shared" si="8"/>
        <v>0</v>
      </c>
      <c r="AB59" s="73" t="str">
        <f t="shared" si="9"/>
        <v>SI</v>
      </c>
      <c r="AC59" s="74">
        <f>Table2[[#This Row],[PUNTUALIDAD (H)]]*24</f>
        <v>0</v>
      </c>
      <c r="AD59" s="73">
        <f t="shared" si="10"/>
        <v>0.86111111110949423</v>
      </c>
      <c r="AE59" s="74">
        <f>Table2[[#This Row],[ATA TO UNLOADING]]*24</f>
        <v>20.666666666627862</v>
      </c>
      <c r="AF59" s="74" t="str">
        <f>IF(Table2[[#This Row],[ATA TO UNLOADING 2]]&lt;=48,"YES","NO")</f>
        <v>YES</v>
      </c>
      <c r="AG59" s="75">
        <f t="shared" si="11"/>
        <v>0.16666666666424135</v>
      </c>
      <c r="AH59" s="2" t="s">
        <v>24</v>
      </c>
      <c r="AI59" s="2" t="str">
        <f t="shared" si="12"/>
        <v>MRKU8946699</v>
      </c>
      <c r="AJ59" s="76" t="str">
        <f t="shared" si="13"/>
        <v>MSI</v>
      </c>
      <c r="AK59" s="77">
        <f>IF($M59="TRUCK",VLOOKUP($AQ59,Invoicing!$A$17:$B$49,MATCH($AK$1,Invoicing!$A$17:$B$17,0),FALSE),VLOOKUP($AQ59,Invoicing!$N$17:$O$21,MATCH($AK$1,Invoicing!$N$17:$O$17,0),FALSE))</f>
        <v>530</v>
      </c>
      <c r="AL59" s="78">
        <f>VLOOKUP($E59,Invoicing!$A$1:$H$8,MATCH(TRACKER!$N59,Invoicing!$A$1:$H$1,0),FALSE)</f>
        <v>120</v>
      </c>
      <c r="AM59" s="78">
        <f>VLOOKUP($E59,Invoicing!$A$1:$H$8,MATCH(TRACKER!$O$1,Invoicing!$A$1:$H$1,0),FALSE)</f>
        <v>50</v>
      </c>
      <c r="AN59" s="78">
        <f t="shared" si="14"/>
        <v>0</v>
      </c>
      <c r="AO59" s="2">
        <f t="shared" si="15"/>
        <v>3</v>
      </c>
      <c r="AP59" s="2" t="str">
        <f t="shared" si="16"/>
        <v>NIGHT</v>
      </c>
      <c r="AQ59" s="2" t="str">
        <f t="shared" si="17"/>
        <v>MSINIGHT</v>
      </c>
      <c r="AR59" s="71">
        <f t="shared" si="18"/>
        <v>650</v>
      </c>
      <c r="AS59" s="71">
        <f>VLOOKUP(AJ59,Invoicing!A:K,10,FALSE)</f>
        <v>25</v>
      </c>
      <c r="AT59" s="71">
        <f t="shared" si="19"/>
        <v>675</v>
      </c>
    </row>
    <row r="60" spans="1:46">
      <c r="A60" s="37" t="s">
        <v>189</v>
      </c>
      <c r="B60" s="3" t="s">
        <v>38</v>
      </c>
      <c r="C60" s="11">
        <v>45307.336805555555</v>
      </c>
      <c r="D60" s="11">
        <v>45306.958333333336</v>
      </c>
      <c r="E60" s="11" t="s">
        <v>44</v>
      </c>
      <c r="F60" s="11" t="s">
        <v>40</v>
      </c>
      <c r="G60" s="3" t="s">
        <v>203</v>
      </c>
      <c r="H60" s="3" t="s">
        <v>2821</v>
      </c>
      <c r="I60" s="11">
        <v>45307.958333333336</v>
      </c>
      <c r="J60" s="12">
        <v>45308.334722222222</v>
      </c>
      <c r="K60" s="12">
        <v>45308.333333333336</v>
      </c>
      <c r="L60" s="12">
        <v>45308.541666666664</v>
      </c>
      <c r="M60" s="12" t="s">
        <v>115</v>
      </c>
      <c r="N60" s="3" t="s">
        <v>13</v>
      </c>
      <c r="O60" s="3">
        <v>0</v>
      </c>
      <c r="P60" s="1">
        <f t="shared" si="0"/>
        <v>3</v>
      </c>
      <c r="Q60" s="1">
        <f t="shared" si="1"/>
        <v>1</v>
      </c>
      <c r="R60" s="72">
        <f t="shared" si="2"/>
        <v>45308.334722222222</v>
      </c>
      <c r="S60" s="73">
        <f t="shared" si="3"/>
        <v>0.62152777778101154</v>
      </c>
      <c r="T60" s="74">
        <f>Table2[[#This Row],[ETA A OFRECIMIENTO]]*24</f>
        <v>14.916666666744277</v>
      </c>
      <c r="U60" s="1" t="str">
        <f t="shared" si="4"/>
        <v>YES</v>
      </c>
      <c r="V60" s="73">
        <f t="shared" si="5"/>
        <v>0.375</v>
      </c>
      <c r="W60" s="74">
        <f>Table2[[#This Row],[DEL. AVAILABLE A SLOT]]*24</f>
        <v>9</v>
      </c>
      <c r="X60" s="1" t="str">
        <f t="shared" si="6"/>
        <v>SI</v>
      </c>
      <c r="Y60" s="73">
        <f t="shared" si="7"/>
        <v>0.99652777778101154</v>
      </c>
      <c r="Z60" s="74">
        <f>Table2[[#This Row],[ETA A TIMESLOT]]*24</f>
        <v>23.916666666744277</v>
      </c>
      <c r="AA60" s="73">
        <f t="shared" si="8"/>
        <v>1.3888888861401938E-3</v>
      </c>
      <c r="AB60" s="73" t="str">
        <f t="shared" si="9"/>
        <v>SI</v>
      </c>
      <c r="AC60" s="74">
        <f>Table2[[#This Row],[PUNTUALIDAD (H)]]*24</f>
        <v>3.3333333267364651E-2</v>
      </c>
      <c r="AD60" s="73">
        <f t="shared" si="10"/>
        <v>1.2048611111094942</v>
      </c>
      <c r="AE60" s="74">
        <f>Table2[[#This Row],[ATA TO UNLOADING]]*24</f>
        <v>28.916666666627862</v>
      </c>
      <c r="AF60" s="74" t="str">
        <f>IF(Table2[[#This Row],[ATA TO UNLOADING 2]]&lt;=48,"YES","NO")</f>
        <v>YES</v>
      </c>
      <c r="AG60" s="75">
        <f t="shared" si="11"/>
        <v>0.33333333333575865</v>
      </c>
      <c r="AH60" s="2" t="s">
        <v>42</v>
      </c>
      <c r="AI60" s="2" t="str">
        <f t="shared" si="12"/>
        <v>MRSU3014426</v>
      </c>
      <c r="AJ60" s="76" t="str">
        <f t="shared" si="13"/>
        <v>MSI</v>
      </c>
      <c r="AK60" s="77">
        <f>IF($M60="TRUCK",VLOOKUP($AQ60,Invoicing!$A$17:$B$49,MATCH($AK$1,Invoicing!$A$17:$B$17,0),FALSE),VLOOKUP($AQ60,Invoicing!$N$17:$O$21,MATCH($AK$1,Invoicing!$N$17:$O$17,0),FALSE))</f>
        <v>480</v>
      </c>
      <c r="AL60" s="78">
        <f>VLOOKUP($E60,Invoicing!$A$1:$H$8,MATCH(TRACKER!$N60,Invoicing!$A$1:$H$1,0),FALSE)</f>
        <v>120</v>
      </c>
      <c r="AM60" s="78">
        <f>VLOOKUP($E60,Invoicing!$A$1:$H$8,MATCH(TRACKER!$O$1,Invoicing!$A$1:$H$1,0),FALSE)</f>
        <v>50</v>
      </c>
      <c r="AN60" s="78">
        <f t="shared" si="14"/>
        <v>0</v>
      </c>
      <c r="AO60" s="2">
        <f t="shared" si="15"/>
        <v>3</v>
      </c>
      <c r="AP60" s="2" t="str">
        <f t="shared" si="16"/>
        <v>WEEK</v>
      </c>
      <c r="AQ60" s="2" t="str">
        <f t="shared" si="17"/>
        <v>MSIWEEK</v>
      </c>
      <c r="AR60" s="71">
        <f t="shared" si="18"/>
        <v>600</v>
      </c>
      <c r="AS60" s="71">
        <f>VLOOKUP(AJ60,Invoicing!A:K,10,FALSE)</f>
        <v>25</v>
      </c>
      <c r="AT60" s="71">
        <f t="shared" si="19"/>
        <v>625</v>
      </c>
    </row>
    <row r="61" spans="1:46">
      <c r="A61" s="37" t="s">
        <v>189</v>
      </c>
      <c r="B61" s="3" t="s">
        <v>38</v>
      </c>
      <c r="C61" s="11">
        <v>45307.336805555555</v>
      </c>
      <c r="D61" s="11">
        <v>45306.958333333336</v>
      </c>
      <c r="E61" s="11" t="s">
        <v>49</v>
      </c>
      <c r="F61" s="11" t="s">
        <v>40</v>
      </c>
      <c r="G61" s="3" t="s">
        <v>204</v>
      </c>
      <c r="H61" s="3" t="s">
        <v>2821</v>
      </c>
      <c r="I61" s="11">
        <v>45307.958333333336</v>
      </c>
      <c r="J61" s="12">
        <v>45308.768055555556</v>
      </c>
      <c r="K61" s="12">
        <v>45308.791666666664</v>
      </c>
      <c r="L61" s="12">
        <v>45308.720138888886</v>
      </c>
      <c r="M61" s="12" t="s">
        <v>115</v>
      </c>
      <c r="N61" s="3" t="s">
        <v>13</v>
      </c>
      <c r="O61" s="3">
        <v>0</v>
      </c>
      <c r="P61" s="1">
        <f t="shared" si="0"/>
        <v>3</v>
      </c>
      <c r="Q61" s="1">
        <f t="shared" si="1"/>
        <v>1</v>
      </c>
      <c r="R61" s="72">
        <f t="shared" si="2"/>
        <v>45308.768055555556</v>
      </c>
      <c r="S61" s="73">
        <f t="shared" si="3"/>
        <v>0.62152777778101154</v>
      </c>
      <c r="T61" s="74">
        <f>Table2[[#This Row],[ETA A OFRECIMIENTO]]*24</f>
        <v>14.916666666744277</v>
      </c>
      <c r="U61" s="1" t="str">
        <f t="shared" si="4"/>
        <v>YES</v>
      </c>
      <c r="V61" s="73">
        <f t="shared" si="5"/>
        <v>0.83333333332848269</v>
      </c>
      <c r="W61" s="74">
        <f>Table2[[#This Row],[DEL. AVAILABLE A SLOT]]*24</f>
        <v>19.999999999883585</v>
      </c>
      <c r="X61" s="1" t="str">
        <f t="shared" si="6"/>
        <v>SI</v>
      </c>
      <c r="Y61" s="73">
        <f t="shared" si="7"/>
        <v>1.4548611111094942</v>
      </c>
      <c r="Z61" s="74">
        <f>Table2[[#This Row],[ETA A TIMESLOT]]*24</f>
        <v>34.916666666627862</v>
      </c>
      <c r="AA61" s="73">
        <f t="shared" si="8"/>
        <v>0</v>
      </c>
      <c r="AB61" s="73" t="str">
        <f t="shared" si="9"/>
        <v>SI</v>
      </c>
      <c r="AC61" s="74">
        <f>Table2[[#This Row],[PUNTUALIDAD (H)]]*24</f>
        <v>0</v>
      </c>
      <c r="AD61" s="73">
        <f t="shared" si="10"/>
        <v>1.3833333333313931</v>
      </c>
      <c r="AE61" s="74">
        <f>Table2[[#This Row],[ATA TO UNLOADING]]*24</f>
        <v>33.199999999953434</v>
      </c>
      <c r="AF61" s="74" t="str">
        <f>IF(Table2[[#This Row],[ATA TO UNLOADING 2]]&lt;=48,"YES","NO")</f>
        <v>YES</v>
      </c>
      <c r="AG61" s="75">
        <f t="shared" si="11"/>
        <v>0.79166666666424135</v>
      </c>
      <c r="AH61" s="2" t="s">
        <v>42</v>
      </c>
      <c r="AI61" s="2" t="str">
        <f t="shared" si="12"/>
        <v>MRSU3145581</v>
      </c>
      <c r="AJ61" s="76" t="str">
        <f t="shared" si="13"/>
        <v>CTU FLEVOKUST BV</v>
      </c>
      <c r="AK61" s="77">
        <f>IF($M61="TRUCK",VLOOKUP($AQ61,Invoicing!$A$17:$B$49,MATCH($AK$1,Invoicing!$A$17:$B$17,0),FALSE),VLOOKUP($AQ61,Invoicing!$N$17:$O$21,MATCH($AK$1,Invoicing!$N$17:$O$17,0),FALSE))</f>
        <v>520</v>
      </c>
      <c r="AL61" s="78">
        <v>100</v>
      </c>
      <c r="AM61" s="78">
        <v>35</v>
      </c>
      <c r="AN61" s="78">
        <f t="shared" si="14"/>
        <v>0</v>
      </c>
      <c r="AO61" s="2">
        <f t="shared" si="15"/>
        <v>3</v>
      </c>
      <c r="AP61" s="2" t="str">
        <f t="shared" si="16"/>
        <v>WEEK</v>
      </c>
      <c r="AQ61" s="2" t="str">
        <f t="shared" si="17"/>
        <v>CTU FLEVOKUST BVWEEK</v>
      </c>
      <c r="AR61" s="71">
        <f t="shared" si="18"/>
        <v>620</v>
      </c>
      <c r="AS61" s="71">
        <f>VLOOKUP(AJ61,Invoicing!A:K,10,FALSE)</f>
        <v>0</v>
      </c>
      <c r="AT61" s="71">
        <f t="shared" si="19"/>
        <v>620</v>
      </c>
    </row>
    <row r="62" spans="1:46">
      <c r="A62" s="37" t="s">
        <v>189</v>
      </c>
      <c r="B62" s="3" t="s">
        <v>38</v>
      </c>
      <c r="C62" s="11">
        <v>45307.336805555555</v>
      </c>
      <c r="D62" s="11">
        <v>45306.958333333336</v>
      </c>
      <c r="E62" s="11" t="s">
        <v>49</v>
      </c>
      <c r="F62" s="11" t="s">
        <v>40</v>
      </c>
      <c r="G62" s="3" t="s">
        <v>205</v>
      </c>
      <c r="H62" s="3" t="s">
        <v>2821</v>
      </c>
      <c r="I62" s="11">
        <v>45307.958333333336</v>
      </c>
      <c r="J62" s="12">
        <v>45308.931250000001</v>
      </c>
      <c r="K62" s="12">
        <v>45308.916666666664</v>
      </c>
      <c r="L62" s="12">
        <v>45308.961805555555</v>
      </c>
      <c r="M62" s="12" t="s">
        <v>115</v>
      </c>
      <c r="N62" s="3" t="s">
        <v>13</v>
      </c>
      <c r="O62" s="3">
        <v>0</v>
      </c>
      <c r="P62" s="1">
        <f t="shared" si="0"/>
        <v>3</v>
      </c>
      <c r="Q62" s="1">
        <f t="shared" si="1"/>
        <v>1</v>
      </c>
      <c r="R62" s="72">
        <f t="shared" si="2"/>
        <v>45308.931250000001</v>
      </c>
      <c r="S62" s="73">
        <f t="shared" si="3"/>
        <v>0.62152777778101154</v>
      </c>
      <c r="T62" s="74">
        <f>Table2[[#This Row],[ETA A OFRECIMIENTO]]*24</f>
        <v>14.916666666744277</v>
      </c>
      <c r="U62" s="1" t="str">
        <f t="shared" si="4"/>
        <v>YES</v>
      </c>
      <c r="V62" s="73">
        <f t="shared" si="5"/>
        <v>0.95833333332848269</v>
      </c>
      <c r="W62" s="74">
        <f>Table2[[#This Row],[DEL. AVAILABLE A SLOT]]*24</f>
        <v>22.999999999883585</v>
      </c>
      <c r="X62" s="1" t="str">
        <f t="shared" si="6"/>
        <v>SI</v>
      </c>
      <c r="Y62" s="73">
        <f t="shared" si="7"/>
        <v>1.5798611111094942</v>
      </c>
      <c r="Z62" s="74">
        <f>Table2[[#This Row],[ETA A TIMESLOT]]*24</f>
        <v>37.916666666627862</v>
      </c>
      <c r="AA62" s="73">
        <f t="shared" si="8"/>
        <v>1.4583333337213844E-2</v>
      </c>
      <c r="AB62" s="73" t="str">
        <f t="shared" si="9"/>
        <v>SI</v>
      </c>
      <c r="AC62" s="74">
        <f>Table2[[#This Row],[PUNTUALIDAD (H)]]*24</f>
        <v>0.35000000009313226</v>
      </c>
      <c r="AD62" s="73">
        <f t="shared" si="10"/>
        <v>1.625</v>
      </c>
      <c r="AE62" s="74">
        <f>Table2[[#This Row],[ATA TO UNLOADING]]*24</f>
        <v>39</v>
      </c>
      <c r="AF62" s="74" t="str">
        <f>IF(Table2[[#This Row],[ATA TO UNLOADING 2]]&lt;=48,"YES","NO")</f>
        <v>YES</v>
      </c>
      <c r="AG62" s="75">
        <f t="shared" si="11"/>
        <v>0.91666666666424135</v>
      </c>
      <c r="AH62" s="2" t="s">
        <v>24</v>
      </c>
      <c r="AI62" s="2" t="str">
        <f t="shared" si="12"/>
        <v>MRSU3592527</v>
      </c>
      <c r="AJ62" s="76" t="str">
        <f t="shared" si="13"/>
        <v>CTU FLEVOKUST BV</v>
      </c>
      <c r="AK62" s="77">
        <f>IF($M62="TRUCK",VLOOKUP($AQ62,Invoicing!$A$17:$B$49,MATCH($AK$1,Invoicing!$A$17:$B$17,0),FALSE),VLOOKUP($AQ62,Invoicing!$N$17:$O$21,MATCH($AK$1,Invoicing!$N$17:$O$17,0),FALSE))</f>
        <v>530</v>
      </c>
      <c r="AL62" s="78">
        <v>100</v>
      </c>
      <c r="AM62" s="78">
        <v>35</v>
      </c>
      <c r="AN62" s="78">
        <f t="shared" si="14"/>
        <v>0</v>
      </c>
      <c r="AO62" s="2">
        <f t="shared" si="15"/>
        <v>3</v>
      </c>
      <c r="AP62" s="2" t="str">
        <f t="shared" si="16"/>
        <v>NIGHT</v>
      </c>
      <c r="AQ62" s="2" t="str">
        <f t="shared" si="17"/>
        <v>CTU FLEVOKUST BVNIGHT</v>
      </c>
      <c r="AR62" s="71">
        <f t="shared" si="18"/>
        <v>630</v>
      </c>
      <c r="AS62" s="71">
        <f>VLOOKUP(AJ62,Invoicing!A:K,10,FALSE)</f>
        <v>0</v>
      </c>
      <c r="AT62" s="71">
        <f t="shared" si="19"/>
        <v>630</v>
      </c>
    </row>
    <row r="63" spans="1:46">
      <c r="A63" s="58" t="s">
        <v>189</v>
      </c>
      <c r="B63" s="59" t="s">
        <v>38</v>
      </c>
      <c r="C63" s="60">
        <v>45307.336805555555</v>
      </c>
      <c r="D63" s="60">
        <v>45306.958333333336</v>
      </c>
      <c r="E63" s="60" t="s">
        <v>45</v>
      </c>
      <c r="F63" s="60" t="s">
        <v>40</v>
      </c>
      <c r="G63" s="59" t="s">
        <v>206</v>
      </c>
      <c r="H63" s="3" t="s">
        <v>2821</v>
      </c>
      <c r="I63" s="60">
        <v>45307.958333333336</v>
      </c>
      <c r="J63" s="61">
        <v>45308.364583333336</v>
      </c>
      <c r="K63" s="61">
        <v>45308.25</v>
      </c>
      <c r="L63" s="61">
        <v>45308.378472222219</v>
      </c>
      <c r="M63" s="12" t="s">
        <v>115</v>
      </c>
      <c r="N63" s="3" t="s">
        <v>13</v>
      </c>
      <c r="O63" s="3">
        <v>0</v>
      </c>
      <c r="P63" s="1">
        <f t="shared" si="0"/>
        <v>3</v>
      </c>
      <c r="Q63" s="1">
        <f t="shared" si="1"/>
        <v>1</v>
      </c>
      <c r="R63" s="72">
        <f t="shared" si="2"/>
        <v>45308.364583333336</v>
      </c>
      <c r="S63" s="73">
        <f t="shared" si="3"/>
        <v>0.62152777778101154</v>
      </c>
      <c r="T63" s="74">
        <f>Table2[[#This Row],[ETA A OFRECIMIENTO]]*24</f>
        <v>14.916666666744277</v>
      </c>
      <c r="U63" s="1" t="str">
        <f t="shared" si="4"/>
        <v>YES</v>
      </c>
      <c r="V63" s="73">
        <f t="shared" si="5"/>
        <v>0.29166666666424135</v>
      </c>
      <c r="W63" s="74">
        <f>Table2[[#This Row],[DEL. AVAILABLE A SLOT]]*24</f>
        <v>6.9999999999417923</v>
      </c>
      <c r="X63" s="1" t="str">
        <f t="shared" si="6"/>
        <v>SI</v>
      </c>
      <c r="Y63" s="73">
        <f t="shared" si="7"/>
        <v>0.91319444444525288</v>
      </c>
      <c r="Z63" s="74">
        <f>Table2[[#This Row],[ETA A TIMESLOT]]*24</f>
        <v>21.916666666686069</v>
      </c>
      <c r="AA63" s="73">
        <f t="shared" si="8"/>
        <v>0.11458333333575865</v>
      </c>
      <c r="AB63" s="73" t="str">
        <f t="shared" si="9"/>
        <v>NO</v>
      </c>
      <c r="AC63" s="74">
        <f>Table2[[#This Row],[PUNTUALIDAD (H)]]*24</f>
        <v>2.7500000000582077</v>
      </c>
      <c r="AD63" s="73">
        <f t="shared" si="10"/>
        <v>1.0416666666642413</v>
      </c>
      <c r="AE63" s="74">
        <f>Table2[[#This Row],[ATA TO UNLOADING]]*24</f>
        <v>24.999999999941792</v>
      </c>
      <c r="AF63" s="74" t="str">
        <f>IF(Table2[[#This Row],[ATA TO UNLOADING 2]]&lt;=48,"YES","NO")</f>
        <v>YES</v>
      </c>
      <c r="AG63" s="75">
        <f t="shared" si="11"/>
        <v>0.25</v>
      </c>
      <c r="AH63" s="2" t="s">
        <v>42</v>
      </c>
      <c r="AI63" s="2" t="str">
        <f t="shared" si="12"/>
        <v>MRSU3796027</v>
      </c>
      <c r="AJ63" s="76" t="str">
        <f t="shared" si="13"/>
        <v>OM TRANSPORT</v>
      </c>
      <c r="AK63" s="77">
        <f>IF($M63="TRUCK",VLOOKUP($AQ63,Invoicing!$A$17:$B$49,MATCH($AK$1,Invoicing!$A$17:$B$17,0),FALSE),VLOOKUP($AQ63,Invoicing!$N$17:$O$21,MATCH($AK$1,Invoicing!$N$17:$O$17,0),FALSE))</f>
        <v>475</v>
      </c>
      <c r="AL63" s="78">
        <f>VLOOKUP($E63,Invoicing!$A$1:$H$8,MATCH(TRACKER!$N63,Invoicing!$A$1:$H$1,0),FALSE)</f>
        <v>110</v>
      </c>
      <c r="AM63" s="78">
        <f>VLOOKUP($E63,Invoicing!$A$1:$H$8,MATCH(TRACKER!$O$1,Invoicing!$A$1:$H$1,0),FALSE)</f>
        <v>50</v>
      </c>
      <c r="AN63" s="78">
        <f t="shared" si="14"/>
        <v>0</v>
      </c>
      <c r="AO63" s="2">
        <f t="shared" si="15"/>
        <v>3</v>
      </c>
      <c r="AP63" s="2" t="str">
        <f t="shared" si="16"/>
        <v>WEEK</v>
      </c>
      <c r="AQ63" s="2" t="str">
        <f t="shared" si="17"/>
        <v>OM TRANSPORTWEEK</v>
      </c>
      <c r="AR63" s="71">
        <f t="shared" si="18"/>
        <v>585</v>
      </c>
      <c r="AS63" s="71">
        <f>VLOOKUP(AJ63,Invoicing!A:K,10,FALSE)</f>
        <v>25</v>
      </c>
      <c r="AT63" s="71">
        <f t="shared" si="19"/>
        <v>610</v>
      </c>
    </row>
    <row r="64" spans="1:46">
      <c r="A64" s="37" t="s">
        <v>189</v>
      </c>
      <c r="B64" s="3" t="s">
        <v>38</v>
      </c>
      <c r="C64" s="11">
        <v>45307.336805555555</v>
      </c>
      <c r="D64" s="11">
        <v>45306.958333333336</v>
      </c>
      <c r="E64" s="11" t="s">
        <v>44</v>
      </c>
      <c r="F64" s="11" t="s">
        <v>40</v>
      </c>
      <c r="G64" s="3" t="s">
        <v>207</v>
      </c>
      <c r="H64" s="3" t="s">
        <v>2821</v>
      </c>
      <c r="I64" s="11">
        <v>45307.958333333336</v>
      </c>
      <c r="J64" s="12">
        <v>45308.438888888886</v>
      </c>
      <c r="K64" s="12">
        <v>45308.416666666664</v>
      </c>
      <c r="L64" s="12">
        <v>45308.5</v>
      </c>
      <c r="M64" s="12" t="s">
        <v>115</v>
      </c>
      <c r="N64" s="3" t="s">
        <v>13</v>
      </c>
      <c r="O64" s="3">
        <v>0</v>
      </c>
      <c r="P64" s="1">
        <f t="shared" si="0"/>
        <v>3</v>
      </c>
      <c r="Q64" s="1">
        <f t="shared" si="1"/>
        <v>1</v>
      </c>
      <c r="R64" s="72">
        <f t="shared" si="2"/>
        <v>45308.438888888886</v>
      </c>
      <c r="S64" s="73">
        <f t="shared" si="3"/>
        <v>0.62152777778101154</v>
      </c>
      <c r="T64" s="74">
        <f>Table2[[#This Row],[ETA A OFRECIMIENTO]]*24</f>
        <v>14.916666666744277</v>
      </c>
      <c r="U64" s="1" t="str">
        <f t="shared" si="4"/>
        <v>YES</v>
      </c>
      <c r="V64" s="73">
        <f t="shared" si="5"/>
        <v>0.45833333332848269</v>
      </c>
      <c r="W64" s="74">
        <f>Table2[[#This Row],[DEL. AVAILABLE A SLOT]]*24</f>
        <v>10.999999999883585</v>
      </c>
      <c r="X64" s="1" t="str">
        <f t="shared" si="6"/>
        <v>SI</v>
      </c>
      <c r="Y64" s="73">
        <f t="shared" si="7"/>
        <v>1.0798611111094942</v>
      </c>
      <c r="Z64" s="74">
        <f>Table2[[#This Row],[ETA A TIMESLOT]]*24</f>
        <v>25.916666666627862</v>
      </c>
      <c r="AA64" s="73">
        <f t="shared" si="8"/>
        <v>2.2222222221898846E-2</v>
      </c>
      <c r="AB64" s="73" t="str">
        <f t="shared" si="9"/>
        <v>SI</v>
      </c>
      <c r="AC64" s="74">
        <f>Table2[[#This Row],[PUNTUALIDAD (H)]]*24</f>
        <v>0.53333333332557231</v>
      </c>
      <c r="AD64" s="73">
        <f t="shared" si="10"/>
        <v>1.1631944444452529</v>
      </c>
      <c r="AE64" s="74">
        <f>Table2[[#This Row],[ATA TO UNLOADING]]*24</f>
        <v>27.916666666686069</v>
      </c>
      <c r="AF64" s="74" t="str">
        <f>IF(Table2[[#This Row],[ATA TO UNLOADING 2]]&lt;=48,"YES","NO")</f>
        <v>YES</v>
      </c>
      <c r="AG64" s="75">
        <f t="shared" si="11"/>
        <v>0.41666666666424135</v>
      </c>
      <c r="AH64" s="2" t="s">
        <v>42</v>
      </c>
      <c r="AI64" s="2" t="str">
        <f t="shared" si="12"/>
        <v>MRSU5369596</v>
      </c>
      <c r="AJ64" s="76" t="str">
        <f t="shared" si="13"/>
        <v>MSI</v>
      </c>
      <c r="AK64" s="77">
        <f>IF($M64="TRUCK",VLOOKUP($AQ64,Invoicing!$A$17:$B$49,MATCH($AK$1,Invoicing!$A$17:$B$17,0),FALSE),VLOOKUP($AQ64,Invoicing!$N$17:$O$21,MATCH($AK$1,Invoicing!$N$17:$O$17,0),FALSE))</f>
        <v>480</v>
      </c>
      <c r="AL64" s="78">
        <f>VLOOKUP($E64,Invoicing!$A$1:$H$8,MATCH(TRACKER!$N64,Invoicing!$A$1:$H$1,0),FALSE)</f>
        <v>120</v>
      </c>
      <c r="AM64" s="78">
        <f>VLOOKUP($E64,Invoicing!$A$1:$H$8,MATCH(TRACKER!$O$1,Invoicing!$A$1:$H$1,0),FALSE)</f>
        <v>50</v>
      </c>
      <c r="AN64" s="78">
        <f t="shared" si="14"/>
        <v>0</v>
      </c>
      <c r="AO64" s="2">
        <f t="shared" si="15"/>
        <v>3</v>
      </c>
      <c r="AP64" s="2" t="str">
        <f t="shared" si="16"/>
        <v>WEEK</v>
      </c>
      <c r="AQ64" s="2" t="str">
        <f t="shared" si="17"/>
        <v>MSIWEEK</v>
      </c>
      <c r="AR64" s="71">
        <f t="shared" si="18"/>
        <v>600</v>
      </c>
      <c r="AS64" s="71">
        <f>VLOOKUP(AJ64,Invoicing!A:K,10,FALSE)</f>
        <v>25</v>
      </c>
      <c r="AT64" s="71">
        <f t="shared" si="19"/>
        <v>625</v>
      </c>
    </row>
    <row r="65" spans="1:46">
      <c r="A65" s="37" t="s">
        <v>189</v>
      </c>
      <c r="B65" s="3" t="s">
        <v>38</v>
      </c>
      <c r="C65" s="11">
        <v>45307.336805555555</v>
      </c>
      <c r="D65" s="11">
        <v>45306.958333333336</v>
      </c>
      <c r="E65" s="11" t="s">
        <v>49</v>
      </c>
      <c r="F65" s="11" t="s">
        <v>40</v>
      </c>
      <c r="G65" s="3" t="s">
        <v>208</v>
      </c>
      <c r="H65" s="3" t="s">
        <v>2821</v>
      </c>
      <c r="I65" s="11">
        <v>45307.958333333336</v>
      </c>
      <c r="J65" s="12">
        <v>45308.607638888891</v>
      </c>
      <c r="K65" s="12">
        <v>45308.583333333336</v>
      </c>
      <c r="L65" s="12">
        <v>45308.625</v>
      </c>
      <c r="M65" s="12" t="s">
        <v>115</v>
      </c>
      <c r="N65" s="3" t="s">
        <v>13</v>
      </c>
      <c r="O65" s="3">
        <v>0</v>
      </c>
      <c r="P65" s="1">
        <f t="shared" si="0"/>
        <v>3</v>
      </c>
      <c r="Q65" s="1">
        <f t="shared" si="1"/>
        <v>1</v>
      </c>
      <c r="R65" s="72">
        <f t="shared" si="2"/>
        <v>45308.607638888891</v>
      </c>
      <c r="S65" s="73">
        <f t="shared" si="3"/>
        <v>0.62152777778101154</v>
      </c>
      <c r="T65" s="74">
        <f>Table2[[#This Row],[ETA A OFRECIMIENTO]]*24</f>
        <v>14.916666666744277</v>
      </c>
      <c r="U65" s="1" t="str">
        <f t="shared" si="4"/>
        <v>YES</v>
      </c>
      <c r="V65" s="73">
        <f t="shared" si="5"/>
        <v>0.625</v>
      </c>
      <c r="W65" s="74">
        <f>Table2[[#This Row],[DEL. AVAILABLE A SLOT]]*24</f>
        <v>15</v>
      </c>
      <c r="X65" s="1" t="str">
        <f t="shared" si="6"/>
        <v>SI</v>
      </c>
      <c r="Y65" s="73">
        <f t="shared" si="7"/>
        <v>1.2465277777810115</v>
      </c>
      <c r="Z65" s="74">
        <f>Table2[[#This Row],[ETA A TIMESLOT]]*24</f>
        <v>29.916666666744277</v>
      </c>
      <c r="AA65" s="73">
        <f t="shared" si="8"/>
        <v>2.4305555554747116E-2</v>
      </c>
      <c r="AB65" s="73" t="str">
        <f t="shared" si="9"/>
        <v>SI</v>
      </c>
      <c r="AC65" s="74">
        <f>Table2[[#This Row],[PUNTUALIDAD (H)]]*24</f>
        <v>0.58333333331393078</v>
      </c>
      <c r="AD65" s="73">
        <f t="shared" si="10"/>
        <v>1.2881944444452529</v>
      </c>
      <c r="AE65" s="74">
        <f>Table2[[#This Row],[ATA TO UNLOADING]]*24</f>
        <v>30.916666666686069</v>
      </c>
      <c r="AF65" s="74" t="str">
        <f>IF(Table2[[#This Row],[ATA TO UNLOADING 2]]&lt;=48,"YES","NO")</f>
        <v>YES</v>
      </c>
      <c r="AG65" s="75">
        <f t="shared" si="11"/>
        <v>0.58333333333575865</v>
      </c>
      <c r="AH65" s="2" t="s">
        <v>42</v>
      </c>
      <c r="AI65" s="2" t="str">
        <f t="shared" si="12"/>
        <v>MSKU0333666</v>
      </c>
      <c r="AJ65" s="76" t="str">
        <f t="shared" si="13"/>
        <v>CTU FLEVOKUST BV</v>
      </c>
      <c r="AK65" s="77">
        <f>IF($M65="TRUCK",VLOOKUP($AQ65,Invoicing!$A$17:$B$49,MATCH($AK$1,Invoicing!$A$17:$B$17,0),FALSE),VLOOKUP($AQ65,Invoicing!$N$17:$O$21,MATCH($AK$1,Invoicing!$N$17:$O$17,0),FALSE))</f>
        <v>520</v>
      </c>
      <c r="AL65" s="78">
        <v>100</v>
      </c>
      <c r="AM65" s="78">
        <v>35</v>
      </c>
      <c r="AN65" s="78">
        <f t="shared" si="14"/>
        <v>0</v>
      </c>
      <c r="AO65" s="2">
        <f t="shared" si="15"/>
        <v>3</v>
      </c>
      <c r="AP65" s="2" t="str">
        <f t="shared" si="16"/>
        <v>WEEK</v>
      </c>
      <c r="AQ65" s="2" t="str">
        <f t="shared" si="17"/>
        <v>CTU FLEVOKUST BVWEEK</v>
      </c>
      <c r="AR65" s="71">
        <f t="shared" si="18"/>
        <v>620</v>
      </c>
      <c r="AS65" s="71">
        <f>VLOOKUP(AJ65,Invoicing!A:K,10,FALSE)</f>
        <v>0</v>
      </c>
      <c r="AT65" s="71">
        <f t="shared" si="19"/>
        <v>620</v>
      </c>
    </row>
    <row r="66" spans="1:46">
      <c r="A66" s="37" t="s">
        <v>189</v>
      </c>
      <c r="B66" s="3" t="s">
        <v>38</v>
      </c>
      <c r="C66" s="11">
        <v>45307.336805555555</v>
      </c>
      <c r="D66" s="11">
        <v>45306.958333333336</v>
      </c>
      <c r="E66" s="11" t="s">
        <v>45</v>
      </c>
      <c r="F66" s="11" t="s">
        <v>40</v>
      </c>
      <c r="G66" s="3" t="s">
        <v>209</v>
      </c>
      <c r="H66" s="3" t="s">
        <v>2821</v>
      </c>
      <c r="I66" s="11">
        <v>45307.958333333336</v>
      </c>
      <c r="J66" s="12">
        <v>45308.135416666664</v>
      </c>
      <c r="K66" s="12">
        <v>45308.125</v>
      </c>
      <c r="L66" s="12">
        <v>45308.149305555555</v>
      </c>
      <c r="M66" s="12" t="s">
        <v>115</v>
      </c>
      <c r="N66" s="3" t="s">
        <v>42</v>
      </c>
      <c r="O66" s="3">
        <v>0</v>
      </c>
      <c r="P66" s="1">
        <f t="shared" ref="P66:P129" si="20">IF(K66="","",WEEKNUM(R66,2))</f>
        <v>3</v>
      </c>
      <c r="Q66" s="1">
        <f t="shared" ref="Q66:Q129" si="21">IF(K66="","",MONTH(R66))</f>
        <v>1</v>
      </c>
      <c r="R66" s="72">
        <f t="shared" ref="R66:R129" si="22">IF(ISBLANK(J66),IF(ISBLANK(L66),"00:00",L66),J66)</f>
        <v>45308.135416666664</v>
      </c>
      <c r="S66" s="73">
        <f t="shared" ref="S66:S129" si="23">(I66-C66)</f>
        <v>0.62152777778101154</v>
      </c>
      <c r="T66" s="74">
        <f>Table2[[#This Row],[ETA A OFRECIMIENTO]]*24</f>
        <v>14.916666666744277</v>
      </c>
      <c r="U66" s="1" t="str">
        <f t="shared" ref="U66:U129" si="24">IF(S66="","",IF(S66&lt;=2,"YES","NO"))</f>
        <v>YES</v>
      </c>
      <c r="V66" s="73">
        <f t="shared" ref="V66:V129" si="25">(K66-I66)</f>
        <v>0.16666666666424135</v>
      </c>
      <c r="W66" s="74">
        <f>Table2[[#This Row],[DEL. AVAILABLE A SLOT]]*24</f>
        <v>3.9999999999417923</v>
      </c>
      <c r="X66" s="1" t="str">
        <f t="shared" ref="X66:X129" si="26">IF(V66="","",IF(V66&lt;=1,"SI","NO"))</f>
        <v>SI</v>
      </c>
      <c r="Y66" s="73">
        <f t="shared" ref="Y66:Y129" si="27">(K66-C66)</f>
        <v>0.78819444444525288</v>
      </c>
      <c r="Z66" s="74">
        <f>Table2[[#This Row],[ETA A TIMESLOT]]*24</f>
        <v>18.916666666686069</v>
      </c>
      <c r="AA66" s="73">
        <f t="shared" ref="AA66:AA129" si="28">IF(R66&lt; K66, TIME(0,0,0), R66-K66)</f>
        <v>1.0416666664241347E-2</v>
      </c>
      <c r="AB66" s="73" t="str">
        <f t="shared" ref="AB66:AB129" si="29">IF(AA66&gt;TIME(0,45,0),"NO","SI")</f>
        <v>SI</v>
      </c>
      <c r="AC66" s="74">
        <f>Table2[[#This Row],[PUNTUALIDAD (H)]]*24</f>
        <v>0.24999999994179234</v>
      </c>
      <c r="AD66" s="73">
        <f t="shared" ref="AD66:AD129" si="30">(L66-C66)</f>
        <v>0.8125</v>
      </c>
      <c r="AE66" s="74">
        <f>Table2[[#This Row],[ATA TO UNLOADING]]*24</f>
        <v>19.5</v>
      </c>
      <c r="AF66" s="74" t="str">
        <f>IF(Table2[[#This Row],[ATA TO UNLOADING 2]]&lt;=48,"YES","NO")</f>
        <v>YES</v>
      </c>
      <c r="AG66" s="75">
        <f t="shared" ref="AG66:AG129" si="31">MOD(K66,1)</f>
        <v>0.125</v>
      </c>
      <c r="AH66" s="2" t="s">
        <v>24</v>
      </c>
      <c r="AI66" s="2" t="str">
        <f t="shared" ref="AI66:AI129" si="32">G66</f>
        <v>MSKU0697117</v>
      </c>
      <c r="AJ66" s="76" t="str">
        <f t="shared" ref="AJ66:AJ129" si="33">E66</f>
        <v>OM TRANSPORT</v>
      </c>
      <c r="AK66" s="77">
        <f>IF($M66="TRUCK",VLOOKUP($AQ66,Invoicing!$A$17:$B$49,MATCH($AK$1,Invoicing!$A$17:$B$17,0),FALSE),VLOOKUP($AQ66,Invoicing!$N$17:$O$21,MATCH($AK$1,Invoicing!$N$17:$O$17,0),FALSE))</f>
        <v>475</v>
      </c>
      <c r="AL66" s="78" t="e">
        <f>VLOOKUP($E66,Invoicing!$A$1:$H$8,MATCH(TRACKER!$N66,Invoicing!$A$1:$H$1,0),FALSE)</f>
        <v>#N/A</v>
      </c>
      <c r="AM66" s="78">
        <f>VLOOKUP($E66,Invoicing!$A$1:$H$8,MATCH(TRACKER!$O$1,Invoicing!$A$1:$H$1,0),FALSE)</f>
        <v>50</v>
      </c>
      <c r="AN66" s="78">
        <f t="shared" ref="AN66:AN129" si="34">IF($O66&lt;&gt;0,$O66*$AM66,0)</f>
        <v>0</v>
      </c>
      <c r="AO66" s="2">
        <f t="shared" ref="AO66:AO129" si="35">WEEKDAY(K66,2)</f>
        <v>3</v>
      </c>
      <c r="AP66" s="2" t="str">
        <f t="shared" ref="AP66:AP129" si="36">IF(AH66="NIGHT","NIGHT",IF(AO66&lt;=5,"WEEK",IF(AO66=7,"SUNDAY",IF(AO66=6,"SATURDAY","SUNDAY"))))</f>
        <v>NIGHT</v>
      </c>
      <c r="AQ66" s="2" t="str">
        <f t="shared" ref="AQ66:AQ129" si="37">AJ66&amp;AP66</f>
        <v>OM TRANSPORTNIGHT</v>
      </c>
      <c r="AR66" s="71">
        <f t="shared" ref="AR66:AR129" si="38">IF(ISNA(AL66),AK66+AN66,SUM($AK66,$AN66,IFERROR($AL66,"0")))</f>
        <v>475</v>
      </c>
      <c r="AS66" s="71">
        <f>VLOOKUP(AJ66,Invoicing!A:K,10,FALSE)</f>
        <v>25</v>
      </c>
      <c r="AT66" s="71">
        <f t="shared" ref="AT66:AT129" si="39">AR66+AS66+AU66</f>
        <v>500</v>
      </c>
    </row>
    <row r="67" spans="1:46">
      <c r="A67" s="37" t="s">
        <v>189</v>
      </c>
      <c r="B67" s="3" t="s">
        <v>38</v>
      </c>
      <c r="C67" s="11">
        <v>45307.336805555555</v>
      </c>
      <c r="D67" s="11">
        <v>45306.958333333336</v>
      </c>
      <c r="E67" s="11" t="s">
        <v>45</v>
      </c>
      <c r="F67" s="11" t="s">
        <v>40</v>
      </c>
      <c r="G67" s="3" t="s">
        <v>210</v>
      </c>
      <c r="H67" s="3" t="s">
        <v>2821</v>
      </c>
      <c r="I67" s="11">
        <v>45307.958333333336</v>
      </c>
      <c r="J67" s="12">
        <v>45308.128472222219</v>
      </c>
      <c r="K67" s="12">
        <v>45308.166666666664</v>
      </c>
      <c r="L67" s="12">
        <v>45308.170138888891</v>
      </c>
      <c r="M67" s="12" t="s">
        <v>115</v>
      </c>
      <c r="N67" s="3" t="s">
        <v>13</v>
      </c>
      <c r="O67" s="3">
        <v>0</v>
      </c>
      <c r="P67" s="1">
        <f t="shared" si="20"/>
        <v>3</v>
      </c>
      <c r="Q67" s="1">
        <f t="shared" si="21"/>
        <v>1</v>
      </c>
      <c r="R67" s="72">
        <f t="shared" si="22"/>
        <v>45308.128472222219</v>
      </c>
      <c r="S67" s="73">
        <f t="shared" si="23"/>
        <v>0.62152777778101154</v>
      </c>
      <c r="T67" s="74">
        <f>Table2[[#This Row],[ETA A OFRECIMIENTO]]*24</f>
        <v>14.916666666744277</v>
      </c>
      <c r="U67" s="1" t="str">
        <f t="shared" si="24"/>
        <v>YES</v>
      </c>
      <c r="V67" s="73">
        <f t="shared" si="25"/>
        <v>0.20833333332848269</v>
      </c>
      <c r="W67" s="74">
        <f>Table2[[#This Row],[DEL. AVAILABLE A SLOT]]*24</f>
        <v>4.9999999998835847</v>
      </c>
      <c r="X67" s="1" t="str">
        <f t="shared" si="26"/>
        <v>SI</v>
      </c>
      <c r="Y67" s="73">
        <f t="shared" si="27"/>
        <v>0.82986111110949423</v>
      </c>
      <c r="Z67" s="74">
        <f>Table2[[#This Row],[ETA A TIMESLOT]]*24</f>
        <v>19.916666666627862</v>
      </c>
      <c r="AA67" s="73">
        <f t="shared" si="28"/>
        <v>0</v>
      </c>
      <c r="AB67" s="73" t="str">
        <f t="shared" si="29"/>
        <v>SI</v>
      </c>
      <c r="AC67" s="74">
        <f>Table2[[#This Row],[PUNTUALIDAD (H)]]*24</f>
        <v>0</v>
      </c>
      <c r="AD67" s="73">
        <f t="shared" si="30"/>
        <v>0.83333333333575865</v>
      </c>
      <c r="AE67" s="74">
        <f>Table2[[#This Row],[ATA TO UNLOADING]]*24</f>
        <v>20.000000000058208</v>
      </c>
      <c r="AF67" s="74" t="str">
        <f>IF(Table2[[#This Row],[ATA TO UNLOADING 2]]&lt;=48,"YES","NO")</f>
        <v>YES</v>
      </c>
      <c r="AG67" s="75">
        <f t="shared" si="31"/>
        <v>0.16666666666424135</v>
      </c>
      <c r="AH67" s="2" t="s">
        <v>24</v>
      </c>
      <c r="AI67" s="2" t="str">
        <f t="shared" si="32"/>
        <v>MSKU0753674</v>
      </c>
      <c r="AJ67" s="76" t="str">
        <f t="shared" si="33"/>
        <v>OM TRANSPORT</v>
      </c>
      <c r="AK67" s="77">
        <f>IF($M67="TRUCK",VLOOKUP($AQ67,Invoicing!$A$17:$B$49,MATCH($AK$1,Invoicing!$A$17:$B$17,0),FALSE),VLOOKUP($AQ67,Invoicing!$N$17:$O$21,MATCH($AK$1,Invoicing!$N$17:$O$17,0),FALSE))</f>
        <v>475</v>
      </c>
      <c r="AL67" s="78">
        <f>VLOOKUP($E67,Invoicing!$A$1:$H$8,MATCH(TRACKER!$N67,Invoicing!$A$1:$H$1,0),FALSE)</f>
        <v>110</v>
      </c>
      <c r="AM67" s="78">
        <f>VLOOKUP($E67,Invoicing!$A$1:$H$8,MATCH(TRACKER!$O$1,Invoicing!$A$1:$H$1,0),FALSE)</f>
        <v>50</v>
      </c>
      <c r="AN67" s="78">
        <f t="shared" si="34"/>
        <v>0</v>
      </c>
      <c r="AO67" s="2">
        <f t="shared" si="35"/>
        <v>3</v>
      </c>
      <c r="AP67" s="2" t="str">
        <f t="shared" si="36"/>
        <v>NIGHT</v>
      </c>
      <c r="AQ67" s="2" t="str">
        <f t="shared" si="37"/>
        <v>OM TRANSPORTNIGHT</v>
      </c>
      <c r="AR67" s="71">
        <f t="shared" si="38"/>
        <v>585</v>
      </c>
      <c r="AS67" s="71">
        <f>VLOOKUP(AJ67,Invoicing!A:K,10,FALSE)</f>
        <v>25</v>
      </c>
      <c r="AT67" s="71">
        <f t="shared" si="39"/>
        <v>610</v>
      </c>
    </row>
    <row r="68" spans="1:46">
      <c r="A68" s="37" t="s">
        <v>189</v>
      </c>
      <c r="B68" s="3" t="s">
        <v>38</v>
      </c>
      <c r="C68" s="11">
        <v>45307.336805555555</v>
      </c>
      <c r="D68" s="11">
        <v>45306.958333333336</v>
      </c>
      <c r="E68" s="11" t="s">
        <v>49</v>
      </c>
      <c r="F68" s="11" t="s">
        <v>40</v>
      </c>
      <c r="G68" s="3" t="s">
        <v>211</v>
      </c>
      <c r="H68" s="3" t="s">
        <v>41</v>
      </c>
      <c r="I68" s="11">
        <v>45307.958333333336</v>
      </c>
      <c r="J68" s="12">
        <v>45308.581250000003</v>
      </c>
      <c r="K68" s="12">
        <v>45308.625</v>
      </c>
      <c r="L68" s="12">
        <v>45308.59375</v>
      </c>
      <c r="M68" s="12" t="s">
        <v>115</v>
      </c>
      <c r="N68" s="3" t="s">
        <v>42</v>
      </c>
      <c r="O68" s="3">
        <v>0</v>
      </c>
      <c r="P68" s="1">
        <f t="shared" si="20"/>
        <v>3</v>
      </c>
      <c r="Q68" s="1">
        <f t="shared" si="21"/>
        <v>1</v>
      </c>
      <c r="R68" s="72">
        <f t="shared" si="22"/>
        <v>45308.581250000003</v>
      </c>
      <c r="S68" s="73">
        <f t="shared" si="23"/>
        <v>0.62152777778101154</v>
      </c>
      <c r="T68" s="74">
        <f>Table2[[#This Row],[ETA A OFRECIMIENTO]]*24</f>
        <v>14.916666666744277</v>
      </c>
      <c r="U68" s="1" t="str">
        <f t="shared" si="24"/>
        <v>YES</v>
      </c>
      <c r="V68" s="73">
        <f t="shared" si="25"/>
        <v>0.66666666666424135</v>
      </c>
      <c r="W68" s="74">
        <f>Table2[[#This Row],[DEL. AVAILABLE A SLOT]]*24</f>
        <v>15.999999999941792</v>
      </c>
      <c r="X68" s="1" t="str">
        <f t="shared" si="26"/>
        <v>SI</v>
      </c>
      <c r="Y68" s="73">
        <f t="shared" si="27"/>
        <v>1.2881944444452529</v>
      </c>
      <c r="Z68" s="74">
        <f>Table2[[#This Row],[ETA A TIMESLOT]]*24</f>
        <v>30.916666666686069</v>
      </c>
      <c r="AA68" s="73">
        <f t="shared" si="28"/>
        <v>0</v>
      </c>
      <c r="AB68" s="73" t="str">
        <f t="shared" si="29"/>
        <v>SI</v>
      </c>
      <c r="AC68" s="74">
        <f>Table2[[#This Row],[PUNTUALIDAD (H)]]*24</f>
        <v>0</v>
      </c>
      <c r="AD68" s="73">
        <f t="shared" si="30"/>
        <v>1.2569444444452529</v>
      </c>
      <c r="AE68" s="74">
        <f>Table2[[#This Row],[ATA TO UNLOADING]]*24</f>
        <v>30.166666666686069</v>
      </c>
      <c r="AF68" s="74" t="str">
        <f>IF(Table2[[#This Row],[ATA TO UNLOADING 2]]&lt;=48,"YES","NO")</f>
        <v>YES</v>
      </c>
      <c r="AG68" s="75">
        <f t="shared" si="31"/>
        <v>0.625</v>
      </c>
      <c r="AH68" s="2" t="s">
        <v>42</v>
      </c>
      <c r="AI68" s="2" t="str">
        <f t="shared" si="32"/>
        <v>MSKU1537582</v>
      </c>
      <c r="AJ68" s="76" t="str">
        <f t="shared" si="33"/>
        <v>CTU FLEVOKUST BV</v>
      </c>
      <c r="AK68" s="77">
        <f>IF($M68="TRUCK",VLOOKUP($AQ68,Invoicing!$A$17:$B$49,MATCH($AK$1,Invoicing!$A$17:$B$17,0),FALSE),VLOOKUP($AQ68,Invoicing!$N$17:$O$21,MATCH($AK$1,Invoicing!$N$17:$O$17,0),FALSE))</f>
        <v>520</v>
      </c>
      <c r="AL68" s="78" t="e">
        <f>VLOOKUP($E68,Invoicing!$A$1:$H$8,MATCH(TRACKER!$N68,Invoicing!$A$1:$H$1,0),FALSE)</f>
        <v>#N/A</v>
      </c>
      <c r="AM68" s="78">
        <v>35</v>
      </c>
      <c r="AN68" s="78">
        <f t="shared" si="34"/>
        <v>0</v>
      </c>
      <c r="AO68" s="2">
        <f t="shared" si="35"/>
        <v>3</v>
      </c>
      <c r="AP68" s="2" t="str">
        <f t="shared" si="36"/>
        <v>WEEK</v>
      </c>
      <c r="AQ68" s="2" t="str">
        <f t="shared" si="37"/>
        <v>CTU FLEVOKUST BVWEEK</v>
      </c>
      <c r="AR68" s="71">
        <f t="shared" si="38"/>
        <v>520</v>
      </c>
      <c r="AS68" s="71">
        <f>VLOOKUP(AJ68,Invoicing!A:K,10,FALSE)</f>
        <v>0</v>
      </c>
      <c r="AT68" s="71">
        <f t="shared" si="39"/>
        <v>520</v>
      </c>
    </row>
    <row r="69" spans="1:46">
      <c r="A69" s="37" t="s">
        <v>189</v>
      </c>
      <c r="B69" s="3" t="s">
        <v>38</v>
      </c>
      <c r="C69" s="11">
        <v>45307.336805555555</v>
      </c>
      <c r="D69" s="11">
        <v>45306.958333333336</v>
      </c>
      <c r="E69" s="11" t="s">
        <v>45</v>
      </c>
      <c r="F69" s="11" t="s">
        <v>40</v>
      </c>
      <c r="G69" s="3" t="s">
        <v>212</v>
      </c>
      <c r="H69" s="3" t="s">
        <v>2821</v>
      </c>
      <c r="I69" s="11">
        <v>45307.958333333336</v>
      </c>
      <c r="J69" s="12">
        <v>45307.826388888891</v>
      </c>
      <c r="K69" s="12">
        <v>45308.083333333336</v>
      </c>
      <c r="L69" s="12">
        <v>45307.930555555555</v>
      </c>
      <c r="M69" s="12" t="s">
        <v>115</v>
      </c>
      <c r="N69" s="3" t="s">
        <v>13</v>
      </c>
      <c r="O69" s="3">
        <v>0</v>
      </c>
      <c r="P69" s="1">
        <f t="shared" si="20"/>
        <v>3</v>
      </c>
      <c r="Q69" s="1">
        <f t="shared" si="21"/>
        <v>1</v>
      </c>
      <c r="R69" s="72">
        <f t="shared" si="22"/>
        <v>45307.826388888891</v>
      </c>
      <c r="S69" s="73">
        <f t="shared" si="23"/>
        <v>0.62152777778101154</v>
      </c>
      <c r="T69" s="74">
        <f>Table2[[#This Row],[ETA A OFRECIMIENTO]]*24</f>
        <v>14.916666666744277</v>
      </c>
      <c r="U69" s="1" t="str">
        <f t="shared" si="24"/>
        <v>YES</v>
      </c>
      <c r="V69" s="73">
        <f t="shared" si="25"/>
        <v>0.125</v>
      </c>
      <c r="W69" s="74">
        <f>Table2[[#This Row],[DEL. AVAILABLE A SLOT]]*24</f>
        <v>3</v>
      </c>
      <c r="X69" s="1" t="str">
        <f t="shared" si="26"/>
        <v>SI</v>
      </c>
      <c r="Y69" s="73">
        <f t="shared" si="27"/>
        <v>0.74652777778101154</v>
      </c>
      <c r="Z69" s="74">
        <f>Table2[[#This Row],[ETA A TIMESLOT]]*24</f>
        <v>17.916666666744277</v>
      </c>
      <c r="AA69" s="73">
        <f t="shared" si="28"/>
        <v>0</v>
      </c>
      <c r="AB69" s="73" t="str">
        <f t="shared" si="29"/>
        <v>SI</v>
      </c>
      <c r="AC69" s="74">
        <f>Table2[[#This Row],[PUNTUALIDAD (H)]]*24</f>
        <v>0</v>
      </c>
      <c r="AD69" s="73">
        <f t="shared" si="30"/>
        <v>0.59375</v>
      </c>
      <c r="AE69" s="74">
        <f>Table2[[#This Row],[ATA TO UNLOADING]]*24</f>
        <v>14.25</v>
      </c>
      <c r="AF69" s="74" t="str">
        <f>IF(Table2[[#This Row],[ATA TO UNLOADING 2]]&lt;=48,"YES","NO")</f>
        <v>YES</v>
      </c>
      <c r="AG69" s="75">
        <f t="shared" si="31"/>
        <v>8.3333333335758653E-2</v>
      </c>
      <c r="AH69" s="2" t="s">
        <v>24</v>
      </c>
      <c r="AI69" s="2" t="str">
        <f t="shared" si="32"/>
        <v>MSKU1658413</v>
      </c>
      <c r="AJ69" s="76" t="str">
        <f t="shared" si="33"/>
        <v>OM TRANSPORT</v>
      </c>
      <c r="AK69" s="77">
        <f>IF($M69="TRUCK",VLOOKUP($AQ69,Invoicing!$A$17:$B$49,MATCH($AK$1,Invoicing!$A$17:$B$17,0),FALSE),VLOOKUP($AQ69,Invoicing!$N$17:$O$21,MATCH($AK$1,Invoicing!$N$17:$O$17,0),FALSE))</f>
        <v>475</v>
      </c>
      <c r="AL69" s="78">
        <f>VLOOKUP($E69,Invoicing!$A$1:$H$8,MATCH(TRACKER!$N69,Invoicing!$A$1:$H$1,0),FALSE)</f>
        <v>110</v>
      </c>
      <c r="AM69" s="78">
        <f>VLOOKUP($E69,Invoicing!$A$1:$H$8,MATCH(TRACKER!$O$1,Invoicing!$A$1:$H$1,0),FALSE)</f>
        <v>50</v>
      </c>
      <c r="AN69" s="78">
        <f t="shared" si="34"/>
        <v>0</v>
      </c>
      <c r="AO69" s="2">
        <f t="shared" si="35"/>
        <v>3</v>
      </c>
      <c r="AP69" s="2" t="str">
        <f t="shared" si="36"/>
        <v>NIGHT</v>
      </c>
      <c r="AQ69" s="2" t="str">
        <f t="shared" si="37"/>
        <v>OM TRANSPORTNIGHT</v>
      </c>
      <c r="AR69" s="71">
        <f t="shared" si="38"/>
        <v>585</v>
      </c>
      <c r="AS69" s="71">
        <f>VLOOKUP(AJ69,Invoicing!A:K,10,FALSE)</f>
        <v>25</v>
      </c>
      <c r="AT69" s="71">
        <f t="shared" si="39"/>
        <v>610</v>
      </c>
    </row>
    <row r="70" spans="1:46">
      <c r="A70" s="37" t="s">
        <v>189</v>
      </c>
      <c r="B70" s="3" t="s">
        <v>38</v>
      </c>
      <c r="C70" s="11">
        <v>45307.336805555555</v>
      </c>
      <c r="D70" s="11">
        <v>45306.958333333336</v>
      </c>
      <c r="E70" s="11" t="s">
        <v>49</v>
      </c>
      <c r="F70" s="11" t="s">
        <v>40</v>
      </c>
      <c r="G70" s="3" t="s">
        <v>213</v>
      </c>
      <c r="H70" s="3" t="s">
        <v>2821</v>
      </c>
      <c r="I70" s="11">
        <v>45307.833333333336</v>
      </c>
      <c r="J70" s="12">
        <v>45307.583333333336</v>
      </c>
      <c r="K70" s="12">
        <v>45307.833333333336</v>
      </c>
      <c r="L70" s="12">
        <v>45307.586111111108</v>
      </c>
      <c r="M70" s="12" t="s">
        <v>115</v>
      </c>
      <c r="N70" s="3" t="s">
        <v>13</v>
      </c>
      <c r="O70" s="3">
        <v>0</v>
      </c>
      <c r="P70" s="1">
        <f t="shared" si="20"/>
        <v>3</v>
      </c>
      <c r="Q70" s="1">
        <f t="shared" si="21"/>
        <v>1</v>
      </c>
      <c r="R70" s="72">
        <f t="shared" si="22"/>
        <v>45307.583333333336</v>
      </c>
      <c r="S70" s="73">
        <f t="shared" si="23"/>
        <v>0.49652777778101154</v>
      </c>
      <c r="T70" s="74">
        <f>Table2[[#This Row],[ETA A OFRECIMIENTO]]*24</f>
        <v>11.916666666744277</v>
      </c>
      <c r="U70" s="1" t="str">
        <f t="shared" si="24"/>
        <v>YES</v>
      </c>
      <c r="V70" s="73">
        <f t="shared" si="25"/>
        <v>0</v>
      </c>
      <c r="W70" s="74">
        <f>Table2[[#This Row],[DEL. AVAILABLE A SLOT]]*24</f>
        <v>0</v>
      </c>
      <c r="X70" s="1" t="str">
        <f t="shared" si="26"/>
        <v>SI</v>
      </c>
      <c r="Y70" s="73">
        <f t="shared" si="27"/>
        <v>0.49652777778101154</v>
      </c>
      <c r="Z70" s="74">
        <f>Table2[[#This Row],[ETA A TIMESLOT]]*24</f>
        <v>11.916666666744277</v>
      </c>
      <c r="AA70" s="73">
        <f t="shared" si="28"/>
        <v>0</v>
      </c>
      <c r="AB70" s="73" t="str">
        <f t="shared" si="29"/>
        <v>SI</v>
      </c>
      <c r="AC70" s="74">
        <f>Table2[[#This Row],[PUNTUALIDAD (H)]]*24</f>
        <v>0</v>
      </c>
      <c r="AD70" s="73">
        <f t="shared" si="30"/>
        <v>0.24930555555329192</v>
      </c>
      <c r="AE70" s="74">
        <f>Table2[[#This Row],[ATA TO UNLOADING]]*24</f>
        <v>5.9833333332790062</v>
      </c>
      <c r="AF70" s="74" t="str">
        <f>IF(Table2[[#This Row],[ATA TO UNLOADING 2]]&lt;=48,"YES","NO")</f>
        <v>YES</v>
      </c>
      <c r="AG70" s="75">
        <f t="shared" si="31"/>
        <v>0.83333333333575865</v>
      </c>
      <c r="AH70" s="2" t="s">
        <v>24</v>
      </c>
      <c r="AI70" s="2" t="str">
        <f t="shared" si="32"/>
        <v>MSKU1864029</v>
      </c>
      <c r="AJ70" s="76" t="str">
        <f t="shared" si="33"/>
        <v>CTU FLEVOKUST BV</v>
      </c>
      <c r="AK70" s="77">
        <f>IF($M70="TRUCK",VLOOKUP($AQ70,Invoicing!$A$17:$B$49,MATCH($AK$1,Invoicing!$A$17:$B$17,0),FALSE),VLOOKUP($AQ70,Invoicing!$N$17:$O$21,MATCH($AK$1,Invoicing!$N$17:$O$17,0),FALSE))</f>
        <v>530</v>
      </c>
      <c r="AL70" s="78">
        <v>100</v>
      </c>
      <c r="AM70" s="78">
        <v>35</v>
      </c>
      <c r="AN70" s="78">
        <f t="shared" si="34"/>
        <v>0</v>
      </c>
      <c r="AO70" s="2">
        <f t="shared" si="35"/>
        <v>2</v>
      </c>
      <c r="AP70" s="2" t="str">
        <f t="shared" si="36"/>
        <v>NIGHT</v>
      </c>
      <c r="AQ70" s="2" t="str">
        <f t="shared" si="37"/>
        <v>CTU FLEVOKUST BVNIGHT</v>
      </c>
      <c r="AR70" s="71">
        <f t="shared" si="38"/>
        <v>630</v>
      </c>
      <c r="AS70" s="71">
        <f>VLOOKUP(AJ70,Invoicing!A:K,10,FALSE)</f>
        <v>0</v>
      </c>
      <c r="AT70" s="71">
        <f t="shared" si="39"/>
        <v>630</v>
      </c>
    </row>
    <row r="71" spans="1:46">
      <c r="A71" s="37" t="s">
        <v>189</v>
      </c>
      <c r="B71" s="3" t="s">
        <v>38</v>
      </c>
      <c r="C71" s="11">
        <v>45307.336805555555</v>
      </c>
      <c r="D71" s="11">
        <v>45306.958333333336</v>
      </c>
      <c r="E71" s="11" t="s">
        <v>49</v>
      </c>
      <c r="F71" s="11" t="s">
        <v>40</v>
      </c>
      <c r="G71" s="3" t="s">
        <v>214</v>
      </c>
      <c r="H71" s="3" t="s">
        <v>41</v>
      </c>
      <c r="I71" s="11">
        <v>45307.958333333336</v>
      </c>
      <c r="J71" s="12">
        <v>45309.602083333331</v>
      </c>
      <c r="K71" s="12">
        <v>45309.625</v>
      </c>
      <c r="L71" s="12">
        <v>45309.618055555555</v>
      </c>
      <c r="M71" s="61" t="s">
        <v>12</v>
      </c>
      <c r="N71" s="3" t="s">
        <v>42</v>
      </c>
      <c r="O71" s="3">
        <v>0</v>
      </c>
      <c r="P71" s="1">
        <f t="shared" si="20"/>
        <v>3</v>
      </c>
      <c r="Q71" s="1">
        <f t="shared" si="21"/>
        <v>1</v>
      </c>
      <c r="R71" s="72">
        <f t="shared" si="22"/>
        <v>45309.602083333331</v>
      </c>
      <c r="S71" s="73">
        <f t="shared" si="23"/>
        <v>0.62152777778101154</v>
      </c>
      <c r="T71" s="74">
        <f>Table2[[#This Row],[ETA A OFRECIMIENTO]]*24</f>
        <v>14.916666666744277</v>
      </c>
      <c r="U71" s="1" t="str">
        <f t="shared" si="24"/>
        <v>YES</v>
      </c>
      <c r="V71" s="73">
        <f t="shared" si="25"/>
        <v>1.6666666666642413</v>
      </c>
      <c r="W71" s="74">
        <f>Table2[[#This Row],[DEL. AVAILABLE A SLOT]]*24</f>
        <v>39.999999999941792</v>
      </c>
      <c r="X71" s="1" t="str">
        <f t="shared" si="26"/>
        <v>NO</v>
      </c>
      <c r="Y71" s="73">
        <f t="shared" si="27"/>
        <v>2.2881944444452529</v>
      </c>
      <c r="Z71" s="74">
        <f>Table2[[#This Row],[ETA A TIMESLOT]]*24</f>
        <v>54.916666666686069</v>
      </c>
      <c r="AA71" s="73">
        <f t="shared" si="28"/>
        <v>0</v>
      </c>
      <c r="AB71" s="73" t="str">
        <f t="shared" si="29"/>
        <v>SI</v>
      </c>
      <c r="AC71" s="74">
        <f>Table2[[#This Row],[PUNTUALIDAD (H)]]*24</f>
        <v>0</v>
      </c>
      <c r="AD71" s="73">
        <f t="shared" si="30"/>
        <v>2.28125</v>
      </c>
      <c r="AE71" s="74">
        <f>Table2[[#This Row],[ATA TO UNLOADING]]*24</f>
        <v>54.75</v>
      </c>
      <c r="AF71" s="74" t="str">
        <f>IF(Table2[[#This Row],[ATA TO UNLOADING 2]]&lt;=48,"YES","NO")</f>
        <v>NO</v>
      </c>
      <c r="AG71" s="75">
        <f t="shared" si="31"/>
        <v>0.625</v>
      </c>
      <c r="AH71" s="2" t="s">
        <v>42</v>
      </c>
      <c r="AI71" s="2" t="str">
        <f t="shared" si="32"/>
        <v>MSKU1960249</v>
      </c>
      <c r="AJ71" s="76" t="str">
        <f t="shared" si="33"/>
        <v>CTU FLEVOKUST BV</v>
      </c>
      <c r="AK71" s="77">
        <f>IF($M71="TRUCK",VLOOKUP($AQ71,Invoicing!$A$17:$B$49,MATCH($AK$1,Invoicing!$A$17:$B$17,0),FALSE),VLOOKUP($AQ71,Invoicing!$N$17:$O$21,MATCH($AK$1,Invoicing!$N$17:$O$17,0),FALSE))</f>
        <v>380</v>
      </c>
      <c r="AL71" s="78" t="e">
        <f>VLOOKUP($E71,Invoicing!$A$1:$H$8,MATCH(TRACKER!$N71,Invoicing!$A$1:$H$1,0),FALSE)</f>
        <v>#N/A</v>
      </c>
      <c r="AM71" s="78">
        <v>35</v>
      </c>
      <c r="AN71" s="78">
        <f t="shared" si="34"/>
        <v>0</v>
      </c>
      <c r="AO71" s="2">
        <f t="shared" si="35"/>
        <v>4</v>
      </c>
      <c r="AP71" s="2" t="str">
        <f t="shared" si="36"/>
        <v>WEEK</v>
      </c>
      <c r="AQ71" s="2" t="str">
        <f t="shared" si="37"/>
        <v>CTU FLEVOKUST BVWEEK</v>
      </c>
      <c r="AR71" s="71">
        <f t="shared" si="38"/>
        <v>380</v>
      </c>
      <c r="AS71" s="71">
        <f>VLOOKUP(AJ71,Invoicing!A:K,10,FALSE)</f>
        <v>0</v>
      </c>
      <c r="AT71" s="71">
        <f t="shared" si="39"/>
        <v>380</v>
      </c>
    </row>
    <row r="72" spans="1:46">
      <c r="A72" s="37" t="s">
        <v>189</v>
      </c>
      <c r="B72" s="3" t="s">
        <v>38</v>
      </c>
      <c r="C72" s="11">
        <v>45307.336805555555</v>
      </c>
      <c r="D72" s="11">
        <v>45306.958333333336</v>
      </c>
      <c r="E72" s="11" t="s">
        <v>49</v>
      </c>
      <c r="F72" s="11" t="s">
        <v>40</v>
      </c>
      <c r="G72" s="3" t="s">
        <v>215</v>
      </c>
      <c r="H72" s="3" t="s">
        <v>46</v>
      </c>
      <c r="I72" s="11">
        <v>45307.958333333336</v>
      </c>
      <c r="J72" s="12">
        <v>45309.298611111109</v>
      </c>
      <c r="K72" s="12">
        <v>45309.291666666664</v>
      </c>
      <c r="L72" s="12">
        <v>45309.3125</v>
      </c>
      <c r="M72" s="61" t="s">
        <v>12</v>
      </c>
      <c r="N72" s="3" t="s">
        <v>42</v>
      </c>
      <c r="O72" s="3">
        <v>1</v>
      </c>
      <c r="P72" s="1">
        <f t="shared" si="20"/>
        <v>3</v>
      </c>
      <c r="Q72" s="1">
        <f t="shared" si="21"/>
        <v>1</v>
      </c>
      <c r="R72" s="72">
        <f t="shared" si="22"/>
        <v>45309.298611111109</v>
      </c>
      <c r="S72" s="73">
        <f t="shared" si="23"/>
        <v>0.62152777778101154</v>
      </c>
      <c r="T72" s="74">
        <f>Table2[[#This Row],[ETA A OFRECIMIENTO]]*24</f>
        <v>14.916666666744277</v>
      </c>
      <c r="U72" s="1" t="str">
        <f t="shared" si="24"/>
        <v>YES</v>
      </c>
      <c r="V72" s="73">
        <f t="shared" si="25"/>
        <v>1.3333333333284827</v>
      </c>
      <c r="W72" s="74">
        <f>Table2[[#This Row],[DEL. AVAILABLE A SLOT]]*24</f>
        <v>31.999999999883585</v>
      </c>
      <c r="X72" s="1" t="str">
        <f t="shared" si="26"/>
        <v>NO</v>
      </c>
      <c r="Y72" s="73">
        <f t="shared" si="27"/>
        <v>1.9548611111094942</v>
      </c>
      <c r="Z72" s="74">
        <f>Table2[[#This Row],[ETA A TIMESLOT]]*24</f>
        <v>46.916666666627862</v>
      </c>
      <c r="AA72" s="73">
        <f t="shared" si="28"/>
        <v>6.9444444452528842E-3</v>
      </c>
      <c r="AB72" s="73" t="str">
        <f t="shared" si="29"/>
        <v>SI</v>
      </c>
      <c r="AC72" s="74">
        <f>Table2[[#This Row],[PUNTUALIDAD (H)]]*24</f>
        <v>0.16666666668606922</v>
      </c>
      <c r="AD72" s="73">
        <f t="shared" si="30"/>
        <v>1.9756944444452529</v>
      </c>
      <c r="AE72" s="74">
        <f>Table2[[#This Row],[ATA TO UNLOADING]]*24</f>
        <v>47.416666666686069</v>
      </c>
      <c r="AF72" s="74" t="str">
        <f>IF(Table2[[#This Row],[ATA TO UNLOADING 2]]&lt;=48,"YES","NO")</f>
        <v>YES</v>
      </c>
      <c r="AG72" s="75">
        <f t="shared" si="31"/>
        <v>0.29166666666424135</v>
      </c>
      <c r="AH72" s="2" t="s">
        <v>42</v>
      </c>
      <c r="AI72" s="2" t="str">
        <f t="shared" si="32"/>
        <v>MSKU1986496</v>
      </c>
      <c r="AJ72" s="76" t="str">
        <f t="shared" si="33"/>
        <v>CTU FLEVOKUST BV</v>
      </c>
      <c r="AK72" s="77">
        <f>IF($M72="TRUCK",VLOOKUP($AQ72,Invoicing!$A$17:$B$49,MATCH($AK$1,Invoicing!$A$17:$B$17,0),FALSE),VLOOKUP($AQ72,Invoicing!$N$17:$O$21,MATCH($AK$1,Invoicing!$N$17:$O$17,0),FALSE))</f>
        <v>380</v>
      </c>
      <c r="AL72" s="78" t="e">
        <f>VLOOKUP($E72,Invoicing!$A$1:$H$8,MATCH(TRACKER!$N72,Invoicing!$A$1:$H$1,0),FALSE)</f>
        <v>#N/A</v>
      </c>
      <c r="AM72" s="78">
        <v>35</v>
      </c>
      <c r="AN72" s="78">
        <f t="shared" si="34"/>
        <v>35</v>
      </c>
      <c r="AO72" s="2">
        <f t="shared" si="35"/>
        <v>4</v>
      </c>
      <c r="AP72" s="2" t="str">
        <f t="shared" si="36"/>
        <v>WEEK</v>
      </c>
      <c r="AQ72" s="2" t="str">
        <f t="shared" si="37"/>
        <v>CTU FLEVOKUST BVWEEK</v>
      </c>
      <c r="AR72" s="71">
        <f t="shared" si="38"/>
        <v>415</v>
      </c>
      <c r="AS72" s="71">
        <f>VLOOKUP(AJ72,Invoicing!A:K,10,FALSE)</f>
        <v>0</v>
      </c>
      <c r="AT72" s="71">
        <f t="shared" si="39"/>
        <v>415</v>
      </c>
    </row>
    <row r="73" spans="1:46">
      <c r="A73" s="37" t="s">
        <v>189</v>
      </c>
      <c r="B73" s="3" t="s">
        <v>38</v>
      </c>
      <c r="C73" s="11">
        <v>45307.336805555555</v>
      </c>
      <c r="D73" s="11">
        <v>45306.958333333336</v>
      </c>
      <c r="E73" s="11" t="s">
        <v>49</v>
      </c>
      <c r="F73" s="11" t="s">
        <v>40</v>
      </c>
      <c r="G73" s="3" t="s">
        <v>216</v>
      </c>
      <c r="H73" s="3" t="s">
        <v>2821</v>
      </c>
      <c r="I73" s="11">
        <v>45307.958333333336</v>
      </c>
      <c r="J73" s="12">
        <v>45308.709722222222</v>
      </c>
      <c r="K73" s="12">
        <v>45308.708333333336</v>
      </c>
      <c r="L73" s="12">
        <v>45308.777777777781</v>
      </c>
      <c r="M73" s="12" t="s">
        <v>115</v>
      </c>
      <c r="N73" s="3" t="s">
        <v>13</v>
      </c>
      <c r="O73" s="3">
        <v>0</v>
      </c>
      <c r="P73" s="1">
        <f t="shared" si="20"/>
        <v>3</v>
      </c>
      <c r="Q73" s="1">
        <f t="shared" si="21"/>
        <v>1</v>
      </c>
      <c r="R73" s="72">
        <f t="shared" si="22"/>
        <v>45308.709722222222</v>
      </c>
      <c r="S73" s="73">
        <f t="shared" si="23"/>
        <v>0.62152777778101154</v>
      </c>
      <c r="T73" s="74">
        <f>Table2[[#This Row],[ETA A OFRECIMIENTO]]*24</f>
        <v>14.916666666744277</v>
      </c>
      <c r="U73" s="1" t="str">
        <f t="shared" si="24"/>
        <v>YES</v>
      </c>
      <c r="V73" s="73">
        <f t="shared" si="25"/>
        <v>0.75</v>
      </c>
      <c r="W73" s="74">
        <f>Table2[[#This Row],[DEL. AVAILABLE A SLOT]]*24</f>
        <v>18</v>
      </c>
      <c r="X73" s="1" t="str">
        <f t="shared" si="26"/>
        <v>SI</v>
      </c>
      <c r="Y73" s="73">
        <f t="shared" si="27"/>
        <v>1.3715277777810115</v>
      </c>
      <c r="Z73" s="74">
        <f>Table2[[#This Row],[ETA A TIMESLOT]]*24</f>
        <v>32.916666666744277</v>
      </c>
      <c r="AA73" s="73">
        <f t="shared" si="28"/>
        <v>1.3888888861401938E-3</v>
      </c>
      <c r="AB73" s="73" t="str">
        <f t="shared" si="29"/>
        <v>SI</v>
      </c>
      <c r="AC73" s="74">
        <f>Table2[[#This Row],[PUNTUALIDAD (H)]]*24</f>
        <v>3.3333333267364651E-2</v>
      </c>
      <c r="AD73" s="73">
        <f t="shared" si="30"/>
        <v>1.4409722222262644</v>
      </c>
      <c r="AE73" s="74">
        <f>Table2[[#This Row],[ATA TO UNLOADING]]*24</f>
        <v>34.583333333430346</v>
      </c>
      <c r="AF73" s="74" t="str">
        <f>IF(Table2[[#This Row],[ATA TO UNLOADING 2]]&lt;=48,"YES","NO")</f>
        <v>YES</v>
      </c>
      <c r="AG73" s="75">
        <f t="shared" si="31"/>
        <v>0.70833333333575865</v>
      </c>
      <c r="AH73" s="2" t="s">
        <v>42</v>
      </c>
      <c r="AI73" s="2" t="str">
        <f t="shared" si="32"/>
        <v>MSKU3446970</v>
      </c>
      <c r="AJ73" s="76" t="str">
        <f t="shared" si="33"/>
        <v>CTU FLEVOKUST BV</v>
      </c>
      <c r="AK73" s="77">
        <f>IF($M73="TRUCK",VLOOKUP($AQ73,Invoicing!$A$17:$B$49,MATCH($AK$1,Invoicing!$A$17:$B$17,0),FALSE),VLOOKUP($AQ73,Invoicing!$N$17:$O$21,MATCH($AK$1,Invoicing!$N$17:$O$17,0),FALSE))</f>
        <v>520</v>
      </c>
      <c r="AL73" s="78">
        <v>100</v>
      </c>
      <c r="AM73" s="78">
        <v>35</v>
      </c>
      <c r="AN73" s="78">
        <f t="shared" si="34"/>
        <v>0</v>
      </c>
      <c r="AO73" s="2">
        <f t="shared" si="35"/>
        <v>3</v>
      </c>
      <c r="AP73" s="2" t="str">
        <f t="shared" si="36"/>
        <v>WEEK</v>
      </c>
      <c r="AQ73" s="2" t="str">
        <f t="shared" si="37"/>
        <v>CTU FLEVOKUST BVWEEK</v>
      </c>
      <c r="AR73" s="71">
        <f t="shared" si="38"/>
        <v>620</v>
      </c>
      <c r="AS73" s="71">
        <f>VLOOKUP(AJ73,Invoicing!A:K,10,FALSE)</f>
        <v>0</v>
      </c>
      <c r="AT73" s="71">
        <f t="shared" si="39"/>
        <v>620</v>
      </c>
    </row>
    <row r="74" spans="1:46">
      <c r="A74" s="37" t="s">
        <v>189</v>
      </c>
      <c r="B74" s="3" t="s">
        <v>38</v>
      </c>
      <c r="C74" s="11">
        <v>45307.336805555555</v>
      </c>
      <c r="D74" s="11">
        <v>45306.958333333336</v>
      </c>
      <c r="E74" s="11" t="s">
        <v>49</v>
      </c>
      <c r="F74" s="11" t="s">
        <v>40</v>
      </c>
      <c r="G74" s="3" t="s">
        <v>217</v>
      </c>
      <c r="H74" s="3" t="s">
        <v>2821</v>
      </c>
      <c r="I74" s="11">
        <v>45307.958333333336</v>
      </c>
      <c r="J74" s="12">
        <v>45308.835416666669</v>
      </c>
      <c r="K74" s="12">
        <v>45308.833333333336</v>
      </c>
      <c r="L74" s="12">
        <v>45308.849305555559</v>
      </c>
      <c r="M74" s="12" t="s">
        <v>115</v>
      </c>
      <c r="N74" s="3" t="s">
        <v>13</v>
      </c>
      <c r="O74" s="3">
        <v>0</v>
      </c>
      <c r="P74" s="1">
        <f t="shared" si="20"/>
        <v>3</v>
      </c>
      <c r="Q74" s="1">
        <f t="shared" si="21"/>
        <v>1</v>
      </c>
      <c r="R74" s="72">
        <f t="shared" si="22"/>
        <v>45308.835416666669</v>
      </c>
      <c r="S74" s="73">
        <f t="shared" si="23"/>
        <v>0.62152777778101154</v>
      </c>
      <c r="T74" s="74">
        <f>Table2[[#This Row],[ETA A OFRECIMIENTO]]*24</f>
        <v>14.916666666744277</v>
      </c>
      <c r="U74" s="1" t="str">
        <f t="shared" si="24"/>
        <v>YES</v>
      </c>
      <c r="V74" s="73">
        <f t="shared" si="25"/>
        <v>0.875</v>
      </c>
      <c r="W74" s="74">
        <f>Table2[[#This Row],[DEL. AVAILABLE A SLOT]]*24</f>
        <v>21</v>
      </c>
      <c r="X74" s="1" t="str">
        <f t="shared" si="26"/>
        <v>SI</v>
      </c>
      <c r="Y74" s="73">
        <f t="shared" si="27"/>
        <v>1.4965277777810115</v>
      </c>
      <c r="Z74" s="74">
        <f>Table2[[#This Row],[ETA A TIMESLOT]]*24</f>
        <v>35.916666666744277</v>
      </c>
      <c r="AA74" s="73">
        <f t="shared" si="28"/>
        <v>2.0833333328482695E-3</v>
      </c>
      <c r="AB74" s="73" t="str">
        <f t="shared" si="29"/>
        <v>SI</v>
      </c>
      <c r="AC74" s="74">
        <f>Table2[[#This Row],[PUNTUALIDAD (H)]]*24</f>
        <v>4.9999999988358468E-2</v>
      </c>
      <c r="AD74" s="73">
        <f t="shared" si="30"/>
        <v>1.5125000000043656</v>
      </c>
      <c r="AE74" s="74">
        <f>Table2[[#This Row],[ATA TO UNLOADING]]*24</f>
        <v>36.300000000104774</v>
      </c>
      <c r="AF74" s="74" t="str">
        <f>IF(Table2[[#This Row],[ATA TO UNLOADING 2]]&lt;=48,"YES","NO")</f>
        <v>YES</v>
      </c>
      <c r="AG74" s="75">
        <f t="shared" si="31"/>
        <v>0.83333333333575865</v>
      </c>
      <c r="AH74" s="2" t="s">
        <v>24</v>
      </c>
      <c r="AI74" s="2" t="str">
        <f t="shared" si="32"/>
        <v>MSKU5590728</v>
      </c>
      <c r="AJ74" s="76" t="str">
        <f t="shared" si="33"/>
        <v>CTU FLEVOKUST BV</v>
      </c>
      <c r="AK74" s="77">
        <f>IF($M74="TRUCK",VLOOKUP($AQ74,Invoicing!$A$17:$B$49,MATCH($AK$1,Invoicing!$A$17:$B$17,0),FALSE),VLOOKUP($AQ74,Invoicing!$N$17:$O$21,MATCH($AK$1,Invoicing!$N$17:$O$17,0),FALSE))</f>
        <v>530</v>
      </c>
      <c r="AL74" s="78">
        <v>100</v>
      </c>
      <c r="AM74" s="78">
        <v>35</v>
      </c>
      <c r="AN74" s="78">
        <f t="shared" si="34"/>
        <v>0</v>
      </c>
      <c r="AO74" s="2">
        <f t="shared" si="35"/>
        <v>3</v>
      </c>
      <c r="AP74" s="2" t="str">
        <f t="shared" si="36"/>
        <v>NIGHT</v>
      </c>
      <c r="AQ74" s="2" t="str">
        <f t="shared" si="37"/>
        <v>CTU FLEVOKUST BVNIGHT</v>
      </c>
      <c r="AR74" s="71">
        <f t="shared" si="38"/>
        <v>630</v>
      </c>
      <c r="AS74" s="71">
        <f>VLOOKUP(AJ74,Invoicing!A:K,10,FALSE)</f>
        <v>0</v>
      </c>
      <c r="AT74" s="71">
        <f t="shared" si="39"/>
        <v>630</v>
      </c>
    </row>
    <row r="75" spans="1:46">
      <c r="A75" s="37" t="s">
        <v>189</v>
      </c>
      <c r="B75" s="3" t="s">
        <v>38</v>
      </c>
      <c r="C75" s="11">
        <v>45307.336805555555</v>
      </c>
      <c r="D75" s="11">
        <v>45306.958333333336</v>
      </c>
      <c r="E75" s="11" t="s">
        <v>49</v>
      </c>
      <c r="F75" s="11" t="s">
        <v>40</v>
      </c>
      <c r="G75" s="3" t="s">
        <v>218</v>
      </c>
      <c r="H75" s="3" t="s">
        <v>41</v>
      </c>
      <c r="I75" s="11">
        <v>45307.958333333336</v>
      </c>
      <c r="J75" s="12">
        <v>45309.691666666666</v>
      </c>
      <c r="K75" s="12">
        <v>45309.6875</v>
      </c>
      <c r="L75" s="12">
        <v>45309.701388888891</v>
      </c>
      <c r="M75" s="61" t="s">
        <v>12</v>
      </c>
      <c r="N75" s="3" t="s">
        <v>42</v>
      </c>
      <c r="O75" s="3">
        <v>0</v>
      </c>
      <c r="P75" s="1">
        <f t="shared" si="20"/>
        <v>3</v>
      </c>
      <c r="Q75" s="1">
        <f t="shared" si="21"/>
        <v>1</v>
      </c>
      <c r="R75" s="72">
        <f t="shared" si="22"/>
        <v>45309.691666666666</v>
      </c>
      <c r="S75" s="73">
        <f t="shared" si="23"/>
        <v>0.62152777778101154</v>
      </c>
      <c r="T75" s="74">
        <f>Table2[[#This Row],[ETA A OFRECIMIENTO]]*24</f>
        <v>14.916666666744277</v>
      </c>
      <c r="U75" s="1" t="str">
        <f t="shared" si="24"/>
        <v>YES</v>
      </c>
      <c r="V75" s="73">
        <f t="shared" si="25"/>
        <v>1.7291666666642413</v>
      </c>
      <c r="W75" s="74">
        <f>Table2[[#This Row],[DEL. AVAILABLE A SLOT]]*24</f>
        <v>41.499999999941792</v>
      </c>
      <c r="X75" s="1" t="str">
        <f t="shared" si="26"/>
        <v>NO</v>
      </c>
      <c r="Y75" s="73">
        <f t="shared" si="27"/>
        <v>2.3506944444452529</v>
      </c>
      <c r="Z75" s="74">
        <f>Table2[[#This Row],[ETA A TIMESLOT]]*24</f>
        <v>56.416666666686069</v>
      </c>
      <c r="AA75" s="73">
        <f t="shared" si="28"/>
        <v>4.166666665696539E-3</v>
      </c>
      <c r="AB75" s="73" t="str">
        <f t="shared" si="29"/>
        <v>SI</v>
      </c>
      <c r="AC75" s="74">
        <f>Table2[[#This Row],[PUNTUALIDAD (H)]]*24</f>
        <v>9.9999999976716936E-2</v>
      </c>
      <c r="AD75" s="73">
        <f t="shared" si="30"/>
        <v>2.3645833333357587</v>
      </c>
      <c r="AE75" s="74">
        <f>Table2[[#This Row],[ATA TO UNLOADING]]*24</f>
        <v>56.750000000058208</v>
      </c>
      <c r="AF75" s="74" t="str">
        <f>IF(Table2[[#This Row],[ATA TO UNLOADING 2]]&lt;=48,"YES","NO")</f>
        <v>NO</v>
      </c>
      <c r="AG75" s="75">
        <f t="shared" si="31"/>
        <v>0.6875</v>
      </c>
      <c r="AH75" s="2" t="s">
        <v>42</v>
      </c>
      <c r="AI75" s="2" t="str">
        <f t="shared" si="32"/>
        <v>MSKU5780780</v>
      </c>
      <c r="AJ75" s="76" t="str">
        <f t="shared" si="33"/>
        <v>CTU FLEVOKUST BV</v>
      </c>
      <c r="AK75" s="77">
        <f>IF($M75="TRUCK",VLOOKUP($AQ75,Invoicing!$A$17:$B$49,MATCH($AK$1,Invoicing!$A$17:$B$17,0),FALSE),VLOOKUP($AQ75,Invoicing!$N$17:$O$21,MATCH($AK$1,Invoicing!$N$17:$O$17,0),FALSE))</f>
        <v>380</v>
      </c>
      <c r="AL75" s="78" t="e">
        <f>VLOOKUP($E75,Invoicing!$A$1:$H$8,MATCH(TRACKER!$N75,Invoicing!$A$1:$H$1,0),FALSE)</f>
        <v>#N/A</v>
      </c>
      <c r="AM75" s="78">
        <v>35</v>
      </c>
      <c r="AN75" s="78">
        <f t="shared" si="34"/>
        <v>0</v>
      </c>
      <c r="AO75" s="2">
        <f t="shared" si="35"/>
        <v>4</v>
      </c>
      <c r="AP75" s="2" t="str">
        <f t="shared" si="36"/>
        <v>WEEK</v>
      </c>
      <c r="AQ75" s="2" t="str">
        <f t="shared" si="37"/>
        <v>CTU FLEVOKUST BVWEEK</v>
      </c>
      <c r="AR75" s="71">
        <f t="shared" si="38"/>
        <v>380</v>
      </c>
      <c r="AS75" s="71">
        <f>VLOOKUP(AJ75,Invoicing!A:K,10,FALSE)</f>
        <v>0</v>
      </c>
      <c r="AT75" s="71">
        <f t="shared" si="39"/>
        <v>380</v>
      </c>
    </row>
    <row r="76" spans="1:46">
      <c r="A76" s="37" t="s">
        <v>189</v>
      </c>
      <c r="B76" s="3" t="s">
        <v>38</v>
      </c>
      <c r="C76" s="11">
        <v>45307.336805555555</v>
      </c>
      <c r="D76" s="11">
        <v>45306.958333333336</v>
      </c>
      <c r="E76" s="11" t="s">
        <v>44</v>
      </c>
      <c r="F76" s="11" t="s">
        <v>40</v>
      </c>
      <c r="G76" s="3" t="s">
        <v>219</v>
      </c>
      <c r="H76" s="3" t="s">
        <v>41</v>
      </c>
      <c r="I76" s="11">
        <v>45307.958333333336</v>
      </c>
      <c r="J76" s="12">
        <v>45308.289583333331</v>
      </c>
      <c r="K76" s="12">
        <v>45308.3125</v>
      </c>
      <c r="L76" s="12">
        <v>45308.295138888891</v>
      </c>
      <c r="M76" s="12" t="s">
        <v>115</v>
      </c>
      <c r="N76" s="3" t="s">
        <v>42</v>
      </c>
      <c r="O76" s="3">
        <v>1</v>
      </c>
      <c r="P76" s="1">
        <f t="shared" si="20"/>
        <v>3</v>
      </c>
      <c r="Q76" s="1">
        <f t="shared" si="21"/>
        <v>1</v>
      </c>
      <c r="R76" s="72">
        <f t="shared" si="22"/>
        <v>45308.289583333331</v>
      </c>
      <c r="S76" s="73">
        <f t="shared" si="23"/>
        <v>0.62152777778101154</v>
      </c>
      <c r="T76" s="74">
        <f>Table2[[#This Row],[ETA A OFRECIMIENTO]]*24</f>
        <v>14.916666666744277</v>
      </c>
      <c r="U76" s="1" t="str">
        <f t="shared" si="24"/>
        <v>YES</v>
      </c>
      <c r="V76" s="73">
        <f t="shared" si="25"/>
        <v>0.35416666666424135</v>
      </c>
      <c r="W76" s="74">
        <f>Table2[[#This Row],[DEL. AVAILABLE A SLOT]]*24</f>
        <v>8.4999999999417923</v>
      </c>
      <c r="X76" s="1" t="str">
        <f t="shared" si="26"/>
        <v>SI</v>
      </c>
      <c r="Y76" s="73">
        <f t="shared" si="27"/>
        <v>0.97569444444525288</v>
      </c>
      <c r="Z76" s="74">
        <f>Table2[[#This Row],[ETA A TIMESLOT]]*24</f>
        <v>23.416666666686069</v>
      </c>
      <c r="AA76" s="73">
        <f t="shared" si="28"/>
        <v>0</v>
      </c>
      <c r="AB76" s="73" t="str">
        <f t="shared" si="29"/>
        <v>SI</v>
      </c>
      <c r="AC76" s="74">
        <f>Table2[[#This Row],[PUNTUALIDAD (H)]]*24</f>
        <v>0</v>
      </c>
      <c r="AD76" s="73">
        <f t="shared" si="30"/>
        <v>0.95833333333575865</v>
      </c>
      <c r="AE76" s="74">
        <f>Table2[[#This Row],[ATA TO UNLOADING]]*24</f>
        <v>23.000000000058208</v>
      </c>
      <c r="AF76" s="74" t="str">
        <f>IF(Table2[[#This Row],[ATA TO UNLOADING 2]]&lt;=48,"YES","NO")</f>
        <v>YES</v>
      </c>
      <c r="AG76" s="75">
        <f t="shared" si="31"/>
        <v>0.3125</v>
      </c>
      <c r="AH76" s="2" t="s">
        <v>42</v>
      </c>
      <c r="AI76" s="2" t="str">
        <f t="shared" si="32"/>
        <v>MSKU9561651</v>
      </c>
      <c r="AJ76" s="76" t="str">
        <f t="shared" si="33"/>
        <v>MSI</v>
      </c>
      <c r="AK76" s="77">
        <f>IF($M76="TRUCK",VLOOKUP($AQ76,Invoicing!$A$17:$B$49,MATCH($AK$1,Invoicing!$A$17:$B$17,0),FALSE),VLOOKUP($AQ76,Invoicing!$N$17:$O$21,MATCH($AK$1,Invoicing!$N$17:$O$17,0),FALSE))</f>
        <v>480</v>
      </c>
      <c r="AL76" s="78" t="e">
        <f>VLOOKUP($E76,Invoicing!$A$1:$H$8,MATCH(TRACKER!$N76,Invoicing!$A$1:$H$1,0),FALSE)</f>
        <v>#N/A</v>
      </c>
      <c r="AM76" s="78">
        <f>VLOOKUP($E76,Invoicing!$A$1:$H$8,MATCH(TRACKER!$O$1,Invoicing!$A$1:$H$1,0),FALSE)</f>
        <v>50</v>
      </c>
      <c r="AN76" s="78">
        <f t="shared" si="34"/>
        <v>50</v>
      </c>
      <c r="AO76" s="2">
        <f t="shared" si="35"/>
        <v>3</v>
      </c>
      <c r="AP76" s="2" t="str">
        <f t="shared" si="36"/>
        <v>WEEK</v>
      </c>
      <c r="AQ76" s="2" t="str">
        <f t="shared" si="37"/>
        <v>MSIWEEK</v>
      </c>
      <c r="AR76" s="71">
        <f t="shared" si="38"/>
        <v>530</v>
      </c>
      <c r="AS76" s="71">
        <f>VLOOKUP(AJ76,Invoicing!A:K,10,FALSE)</f>
        <v>25</v>
      </c>
      <c r="AT76" s="71">
        <f t="shared" si="39"/>
        <v>555</v>
      </c>
    </row>
    <row r="77" spans="1:46">
      <c r="A77" s="37" t="s">
        <v>189</v>
      </c>
      <c r="B77" s="3" t="s">
        <v>38</v>
      </c>
      <c r="C77" s="11">
        <v>45307.336805555555</v>
      </c>
      <c r="D77" s="11">
        <v>45306.958333333336</v>
      </c>
      <c r="E77" s="11" t="s">
        <v>49</v>
      </c>
      <c r="F77" s="11" t="s">
        <v>40</v>
      </c>
      <c r="G77" s="3" t="s">
        <v>220</v>
      </c>
      <c r="H77" s="3" t="s">
        <v>2821</v>
      </c>
      <c r="I77" s="11">
        <v>45307.958333333336</v>
      </c>
      <c r="J77" s="12">
        <v>45308.648611111108</v>
      </c>
      <c r="K77" s="12">
        <v>45308.666666666664</v>
      </c>
      <c r="L77" s="12">
        <v>45308.67083333333</v>
      </c>
      <c r="M77" s="12" t="s">
        <v>115</v>
      </c>
      <c r="N77" s="3" t="s">
        <v>13</v>
      </c>
      <c r="O77" s="3">
        <v>0</v>
      </c>
      <c r="P77" s="1">
        <f t="shared" si="20"/>
        <v>3</v>
      </c>
      <c r="Q77" s="1">
        <f t="shared" si="21"/>
        <v>1</v>
      </c>
      <c r="R77" s="72">
        <f t="shared" si="22"/>
        <v>45308.648611111108</v>
      </c>
      <c r="S77" s="73">
        <f t="shared" si="23"/>
        <v>0.62152777778101154</v>
      </c>
      <c r="T77" s="74">
        <f>Table2[[#This Row],[ETA A OFRECIMIENTO]]*24</f>
        <v>14.916666666744277</v>
      </c>
      <c r="U77" s="1" t="str">
        <f t="shared" si="24"/>
        <v>YES</v>
      </c>
      <c r="V77" s="73">
        <f t="shared" si="25"/>
        <v>0.70833333332848269</v>
      </c>
      <c r="W77" s="74">
        <f>Table2[[#This Row],[DEL. AVAILABLE A SLOT]]*24</f>
        <v>16.999999999883585</v>
      </c>
      <c r="X77" s="1" t="str">
        <f t="shared" si="26"/>
        <v>SI</v>
      </c>
      <c r="Y77" s="73">
        <f t="shared" si="27"/>
        <v>1.3298611111094942</v>
      </c>
      <c r="Z77" s="74">
        <f>Table2[[#This Row],[ETA A TIMESLOT]]*24</f>
        <v>31.916666666627862</v>
      </c>
      <c r="AA77" s="73">
        <f t="shared" si="28"/>
        <v>0</v>
      </c>
      <c r="AB77" s="73" t="str">
        <f t="shared" si="29"/>
        <v>SI</v>
      </c>
      <c r="AC77" s="74">
        <f>Table2[[#This Row],[PUNTUALIDAD (H)]]*24</f>
        <v>0</v>
      </c>
      <c r="AD77" s="73">
        <f t="shared" si="30"/>
        <v>1.3340277777751908</v>
      </c>
      <c r="AE77" s="74">
        <f>Table2[[#This Row],[ATA TO UNLOADING]]*24</f>
        <v>32.016666666604578</v>
      </c>
      <c r="AF77" s="74" t="str">
        <f>IF(Table2[[#This Row],[ATA TO UNLOADING 2]]&lt;=48,"YES","NO")</f>
        <v>YES</v>
      </c>
      <c r="AG77" s="75">
        <f t="shared" si="31"/>
        <v>0.66666666666424135</v>
      </c>
      <c r="AH77" s="2" t="s">
        <v>42</v>
      </c>
      <c r="AI77" s="2" t="str">
        <f t="shared" si="32"/>
        <v>MSKU9633026</v>
      </c>
      <c r="AJ77" s="76" t="str">
        <f t="shared" si="33"/>
        <v>CTU FLEVOKUST BV</v>
      </c>
      <c r="AK77" s="77">
        <f>IF($M77="TRUCK",VLOOKUP($AQ77,Invoicing!$A$17:$B$49,MATCH($AK$1,Invoicing!$A$17:$B$17,0),FALSE),VLOOKUP($AQ77,Invoicing!$N$17:$O$21,MATCH($AK$1,Invoicing!$N$17:$O$17,0),FALSE))</f>
        <v>520</v>
      </c>
      <c r="AL77" s="78">
        <v>100</v>
      </c>
      <c r="AM77" s="78">
        <v>35</v>
      </c>
      <c r="AN77" s="78">
        <f t="shared" si="34"/>
        <v>0</v>
      </c>
      <c r="AO77" s="2">
        <f t="shared" si="35"/>
        <v>3</v>
      </c>
      <c r="AP77" s="2" t="str">
        <f t="shared" si="36"/>
        <v>WEEK</v>
      </c>
      <c r="AQ77" s="2" t="str">
        <f t="shared" si="37"/>
        <v>CTU FLEVOKUST BVWEEK</v>
      </c>
      <c r="AR77" s="71">
        <f t="shared" si="38"/>
        <v>620</v>
      </c>
      <c r="AS77" s="71">
        <f>VLOOKUP(AJ77,Invoicing!A:K,10,FALSE)</f>
        <v>0</v>
      </c>
      <c r="AT77" s="71">
        <f t="shared" si="39"/>
        <v>620</v>
      </c>
    </row>
    <row r="78" spans="1:46">
      <c r="A78" s="37" t="s">
        <v>189</v>
      </c>
      <c r="B78" s="3" t="s">
        <v>38</v>
      </c>
      <c r="C78" s="11">
        <v>45307.336805555555</v>
      </c>
      <c r="D78" s="11">
        <v>45306.958333333336</v>
      </c>
      <c r="E78" s="11" t="s">
        <v>45</v>
      </c>
      <c r="F78" s="11" t="s">
        <v>40</v>
      </c>
      <c r="G78" s="3" t="s">
        <v>221</v>
      </c>
      <c r="H78" s="3" t="s">
        <v>2821</v>
      </c>
      <c r="I78" s="11">
        <v>45307.958333333336</v>
      </c>
      <c r="J78" s="12">
        <v>45308.919444444444</v>
      </c>
      <c r="K78" s="12">
        <v>45308.916666666664</v>
      </c>
      <c r="L78" s="12">
        <v>45308.935416666667</v>
      </c>
      <c r="M78" s="12" t="s">
        <v>115</v>
      </c>
      <c r="N78" s="3" t="s">
        <v>13</v>
      </c>
      <c r="O78" s="3">
        <v>0</v>
      </c>
      <c r="P78" s="1">
        <f t="shared" si="20"/>
        <v>3</v>
      </c>
      <c r="Q78" s="1">
        <f t="shared" si="21"/>
        <v>1</v>
      </c>
      <c r="R78" s="72">
        <f t="shared" si="22"/>
        <v>45308.919444444444</v>
      </c>
      <c r="S78" s="73">
        <f t="shared" si="23"/>
        <v>0.62152777778101154</v>
      </c>
      <c r="T78" s="74">
        <f>Table2[[#This Row],[ETA A OFRECIMIENTO]]*24</f>
        <v>14.916666666744277</v>
      </c>
      <c r="U78" s="1" t="str">
        <f t="shared" si="24"/>
        <v>YES</v>
      </c>
      <c r="V78" s="73">
        <f t="shared" si="25"/>
        <v>0.95833333332848269</v>
      </c>
      <c r="W78" s="74">
        <f>Table2[[#This Row],[DEL. AVAILABLE A SLOT]]*24</f>
        <v>22.999999999883585</v>
      </c>
      <c r="X78" s="1" t="str">
        <f t="shared" si="26"/>
        <v>SI</v>
      </c>
      <c r="Y78" s="73">
        <f t="shared" si="27"/>
        <v>1.5798611111094942</v>
      </c>
      <c r="Z78" s="74">
        <f>Table2[[#This Row],[ETA A TIMESLOT]]*24</f>
        <v>37.916666666627862</v>
      </c>
      <c r="AA78" s="73">
        <f t="shared" si="28"/>
        <v>2.7777777795563452E-3</v>
      </c>
      <c r="AB78" s="73" t="str">
        <f t="shared" si="29"/>
        <v>SI</v>
      </c>
      <c r="AC78" s="74">
        <f>Table2[[#This Row],[PUNTUALIDAD (H)]]*24</f>
        <v>6.6666666709352285E-2</v>
      </c>
      <c r="AD78" s="73">
        <f t="shared" si="30"/>
        <v>1.5986111111124046</v>
      </c>
      <c r="AE78" s="74">
        <f>Table2[[#This Row],[ATA TO UNLOADING]]*24</f>
        <v>38.366666666697711</v>
      </c>
      <c r="AF78" s="74" t="str">
        <f>IF(Table2[[#This Row],[ATA TO UNLOADING 2]]&lt;=48,"YES","NO")</f>
        <v>YES</v>
      </c>
      <c r="AG78" s="75">
        <f t="shared" si="31"/>
        <v>0.91666666666424135</v>
      </c>
      <c r="AH78" s="2" t="s">
        <v>24</v>
      </c>
      <c r="AI78" s="2" t="str">
        <f t="shared" si="32"/>
        <v>SUDU5491689</v>
      </c>
      <c r="AJ78" s="76" t="str">
        <f t="shared" si="33"/>
        <v>OM TRANSPORT</v>
      </c>
      <c r="AK78" s="77">
        <f>IF($M78="TRUCK",VLOOKUP($AQ78,Invoicing!$A$17:$B$49,MATCH($AK$1,Invoicing!$A$17:$B$17,0),FALSE),VLOOKUP($AQ78,Invoicing!$N$17:$O$21,MATCH($AK$1,Invoicing!$N$17:$O$17,0),FALSE))</f>
        <v>475</v>
      </c>
      <c r="AL78" s="78">
        <f>VLOOKUP($E78,Invoicing!$A$1:$H$8,MATCH(TRACKER!$N78,Invoicing!$A$1:$H$1,0),FALSE)</f>
        <v>110</v>
      </c>
      <c r="AM78" s="78">
        <f>VLOOKUP($E78,Invoicing!$A$1:$H$8,MATCH(TRACKER!$O$1,Invoicing!$A$1:$H$1,0),FALSE)</f>
        <v>50</v>
      </c>
      <c r="AN78" s="78">
        <f t="shared" si="34"/>
        <v>0</v>
      </c>
      <c r="AO78" s="2">
        <f t="shared" si="35"/>
        <v>3</v>
      </c>
      <c r="AP78" s="2" t="str">
        <f t="shared" si="36"/>
        <v>NIGHT</v>
      </c>
      <c r="AQ78" s="2" t="str">
        <f t="shared" si="37"/>
        <v>OM TRANSPORTNIGHT</v>
      </c>
      <c r="AR78" s="71">
        <f t="shared" si="38"/>
        <v>585</v>
      </c>
      <c r="AS78" s="71">
        <f>VLOOKUP(AJ78,Invoicing!A:K,10,FALSE)</f>
        <v>25</v>
      </c>
      <c r="AT78" s="71">
        <f t="shared" si="39"/>
        <v>610</v>
      </c>
    </row>
    <row r="79" spans="1:46">
      <c r="A79" s="58" t="s">
        <v>189</v>
      </c>
      <c r="B79" s="59" t="s">
        <v>38</v>
      </c>
      <c r="C79" s="60">
        <v>45307.336805555555</v>
      </c>
      <c r="D79" s="60">
        <v>45306.958333333336</v>
      </c>
      <c r="E79" s="60" t="s">
        <v>43</v>
      </c>
      <c r="F79" s="60" t="s">
        <v>40</v>
      </c>
      <c r="G79" s="59" t="s">
        <v>222</v>
      </c>
      <c r="H79" s="3" t="s">
        <v>41</v>
      </c>
      <c r="I79" s="60">
        <v>45307.958333333336</v>
      </c>
      <c r="J79" s="61">
        <v>45308.336805555555</v>
      </c>
      <c r="K79" s="61">
        <v>45308.25</v>
      </c>
      <c r="L79" s="61">
        <v>45308.34375</v>
      </c>
      <c r="M79" s="12" t="s">
        <v>115</v>
      </c>
      <c r="N79" s="3" t="s">
        <v>42</v>
      </c>
      <c r="O79" s="3">
        <v>2</v>
      </c>
      <c r="P79" s="1">
        <f t="shared" si="20"/>
        <v>3</v>
      </c>
      <c r="Q79" s="1">
        <f t="shared" si="21"/>
        <v>1</v>
      </c>
      <c r="R79" s="72">
        <f t="shared" si="22"/>
        <v>45308.336805555555</v>
      </c>
      <c r="S79" s="73">
        <f t="shared" si="23"/>
        <v>0.62152777778101154</v>
      </c>
      <c r="T79" s="74">
        <f>Table2[[#This Row],[ETA A OFRECIMIENTO]]*24</f>
        <v>14.916666666744277</v>
      </c>
      <c r="U79" s="1" t="str">
        <f t="shared" si="24"/>
        <v>YES</v>
      </c>
      <c r="V79" s="73">
        <f t="shared" si="25"/>
        <v>0.29166666666424135</v>
      </c>
      <c r="W79" s="74">
        <f>Table2[[#This Row],[DEL. AVAILABLE A SLOT]]*24</f>
        <v>6.9999999999417923</v>
      </c>
      <c r="X79" s="1" t="str">
        <f t="shared" si="26"/>
        <v>SI</v>
      </c>
      <c r="Y79" s="73">
        <f t="shared" si="27"/>
        <v>0.91319444444525288</v>
      </c>
      <c r="Z79" s="74">
        <f>Table2[[#This Row],[ETA A TIMESLOT]]*24</f>
        <v>21.916666666686069</v>
      </c>
      <c r="AA79" s="73">
        <f t="shared" si="28"/>
        <v>8.6805555554747116E-2</v>
      </c>
      <c r="AB79" s="73" t="str">
        <f t="shared" si="29"/>
        <v>NO</v>
      </c>
      <c r="AC79" s="74">
        <f>Table2[[#This Row],[PUNTUALIDAD (H)]]*24</f>
        <v>2.0833333333139308</v>
      </c>
      <c r="AD79" s="73">
        <f t="shared" si="30"/>
        <v>1.0069444444452529</v>
      </c>
      <c r="AE79" s="74">
        <f>Table2[[#This Row],[ATA TO UNLOADING]]*24</f>
        <v>24.166666666686069</v>
      </c>
      <c r="AF79" s="74" t="str">
        <f>IF(Table2[[#This Row],[ATA TO UNLOADING 2]]&lt;=48,"YES","NO")</f>
        <v>YES</v>
      </c>
      <c r="AG79" s="75">
        <f t="shared" si="31"/>
        <v>0.25</v>
      </c>
      <c r="AH79" s="2" t="s">
        <v>42</v>
      </c>
      <c r="AI79" s="2" t="str">
        <f t="shared" si="32"/>
        <v>SUDU8793390</v>
      </c>
      <c r="AJ79" s="76" t="str">
        <f t="shared" si="33"/>
        <v>LOGIX</v>
      </c>
      <c r="AK79" s="77">
        <f>IF($M79="TRUCK",VLOOKUP($AQ79,Invoicing!$A$17:$B$49,MATCH($AK$1,Invoicing!$A$17:$B$17,0),FALSE),VLOOKUP($AQ79,Invoicing!$N$17:$O$21,MATCH($AK$1,Invoicing!$N$17:$O$17,0),FALSE))</f>
        <v>530</v>
      </c>
      <c r="AL79" s="78" t="e">
        <f>VLOOKUP($E79,Invoicing!$A$1:$H$8,MATCH(TRACKER!$N79,Invoicing!$A$1:$H$1,0),FALSE)</f>
        <v>#N/A</v>
      </c>
      <c r="AM79" s="78">
        <f>VLOOKUP($E79,Invoicing!$A$1:$H$8,MATCH(TRACKER!$O$1,Invoicing!$A$1:$H$1,0),FALSE)</f>
        <v>50</v>
      </c>
      <c r="AN79" s="78">
        <f t="shared" si="34"/>
        <v>100</v>
      </c>
      <c r="AO79" s="2">
        <f t="shared" si="35"/>
        <v>3</v>
      </c>
      <c r="AP79" s="2" t="str">
        <f t="shared" si="36"/>
        <v>WEEK</v>
      </c>
      <c r="AQ79" s="2" t="str">
        <f t="shared" si="37"/>
        <v>LOGIXWEEK</v>
      </c>
      <c r="AR79" s="71">
        <f t="shared" si="38"/>
        <v>630</v>
      </c>
      <c r="AS79" s="71">
        <f>VLOOKUP(AJ79,Invoicing!A:K,10,FALSE)</f>
        <v>25</v>
      </c>
      <c r="AT79" s="71">
        <f t="shared" si="39"/>
        <v>655</v>
      </c>
    </row>
    <row r="80" spans="1:46">
      <c r="A80" s="37" t="s">
        <v>189</v>
      </c>
      <c r="B80" s="3" t="s">
        <v>38</v>
      </c>
      <c r="C80" s="11">
        <v>45307.336805555555</v>
      </c>
      <c r="D80" s="11">
        <v>45306.958333333336</v>
      </c>
      <c r="E80" s="11" t="s">
        <v>49</v>
      </c>
      <c r="F80" s="11" t="s">
        <v>40</v>
      </c>
      <c r="G80" s="3" t="s">
        <v>223</v>
      </c>
      <c r="H80" s="3" t="s">
        <v>41</v>
      </c>
      <c r="I80" s="11">
        <v>45307.958333333336</v>
      </c>
      <c r="J80" s="12">
        <v>45309.61041666667</v>
      </c>
      <c r="K80" s="12">
        <v>45309.625</v>
      </c>
      <c r="L80" s="12">
        <v>45309.625</v>
      </c>
      <c r="M80" s="61" t="s">
        <v>12</v>
      </c>
      <c r="N80" s="3" t="s">
        <v>42</v>
      </c>
      <c r="O80" s="3">
        <v>0</v>
      </c>
      <c r="P80" s="1">
        <f t="shared" si="20"/>
        <v>3</v>
      </c>
      <c r="Q80" s="1">
        <f t="shared" si="21"/>
        <v>1</v>
      </c>
      <c r="R80" s="72">
        <f t="shared" si="22"/>
        <v>45309.61041666667</v>
      </c>
      <c r="S80" s="73">
        <f t="shared" si="23"/>
        <v>0.62152777778101154</v>
      </c>
      <c r="T80" s="74">
        <f>Table2[[#This Row],[ETA A OFRECIMIENTO]]*24</f>
        <v>14.916666666744277</v>
      </c>
      <c r="U80" s="1" t="str">
        <f t="shared" si="24"/>
        <v>YES</v>
      </c>
      <c r="V80" s="73">
        <f t="shared" si="25"/>
        <v>1.6666666666642413</v>
      </c>
      <c r="W80" s="74">
        <f>Table2[[#This Row],[DEL. AVAILABLE A SLOT]]*24</f>
        <v>39.999999999941792</v>
      </c>
      <c r="X80" s="1" t="str">
        <f t="shared" si="26"/>
        <v>NO</v>
      </c>
      <c r="Y80" s="73">
        <f t="shared" si="27"/>
        <v>2.2881944444452529</v>
      </c>
      <c r="Z80" s="74">
        <f>Table2[[#This Row],[ETA A TIMESLOT]]*24</f>
        <v>54.916666666686069</v>
      </c>
      <c r="AA80" s="73">
        <f t="shared" si="28"/>
        <v>0</v>
      </c>
      <c r="AB80" s="73" t="str">
        <f t="shared" si="29"/>
        <v>SI</v>
      </c>
      <c r="AC80" s="74">
        <f>Table2[[#This Row],[PUNTUALIDAD (H)]]*24</f>
        <v>0</v>
      </c>
      <c r="AD80" s="73">
        <f t="shared" si="30"/>
        <v>2.2881944444452529</v>
      </c>
      <c r="AE80" s="74">
        <f>Table2[[#This Row],[ATA TO UNLOADING]]*24</f>
        <v>54.916666666686069</v>
      </c>
      <c r="AF80" s="74" t="str">
        <f>IF(Table2[[#This Row],[ATA TO UNLOADING 2]]&lt;=48,"YES","NO")</f>
        <v>NO</v>
      </c>
      <c r="AG80" s="75">
        <f t="shared" si="31"/>
        <v>0.625</v>
      </c>
      <c r="AH80" s="2" t="s">
        <v>42</v>
      </c>
      <c r="AI80" s="2" t="str">
        <f t="shared" si="32"/>
        <v>TCKU6592654</v>
      </c>
      <c r="AJ80" s="76" t="str">
        <f t="shared" si="33"/>
        <v>CTU FLEVOKUST BV</v>
      </c>
      <c r="AK80" s="77">
        <f>IF($M80="TRUCK",VLOOKUP($AQ80,Invoicing!$A$17:$B$49,MATCH($AK$1,Invoicing!$A$17:$B$17,0),FALSE),VLOOKUP($AQ80,Invoicing!$N$17:$O$21,MATCH($AK$1,Invoicing!$N$17:$O$17,0),FALSE))</f>
        <v>380</v>
      </c>
      <c r="AL80" s="78" t="e">
        <f>VLOOKUP($E80,Invoicing!$A$1:$H$8,MATCH(TRACKER!$N80,Invoicing!$A$1:$H$1,0),FALSE)</f>
        <v>#N/A</v>
      </c>
      <c r="AM80" s="78">
        <v>35</v>
      </c>
      <c r="AN80" s="78">
        <f t="shared" si="34"/>
        <v>0</v>
      </c>
      <c r="AO80" s="2">
        <f t="shared" si="35"/>
        <v>4</v>
      </c>
      <c r="AP80" s="2" t="str">
        <f t="shared" si="36"/>
        <v>WEEK</v>
      </c>
      <c r="AQ80" s="2" t="str">
        <f t="shared" si="37"/>
        <v>CTU FLEVOKUST BVWEEK</v>
      </c>
      <c r="AR80" s="71">
        <f t="shared" si="38"/>
        <v>380</v>
      </c>
      <c r="AS80" s="71">
        <f>VLOOKUP(AJ80,Invoicing!A:K,10,FALSE)</f>
        <v>0</v>
      </c>
      <c r="AT80" s="71">
        <f t="shared" si="39"/>
        <v>380</v>
      </c>
    </row>
    <row r="81" spans="1:47">
      <c r="A81" s="37" t="s">
        <v>189</v>
      </c>
      <c r="B81" s="3" t="s">
        <v>38</v>
      </c>
      <c r="C81" s="11">
        <v>45307.336805555555</v>
      </c>
      <c r="D81" s="11">
        <v>45306.958333333336</v>
      </c>
      <c r="E81" s="11" t="s">
        <v>45</v>
      </c>
      <c r="F81" s="11" t="s">
        <v>40</v>
      </c>
      <c r="G81" s="3" t="s">
        <v>224</v>
      </c>
      <c r="H81" s="3" t="s">
        <v>41</v>
      </c>
      <c r="I81" s="11">
        <v>45307.958333333336</v>
      </c>
      <c r="J81" s="12">
        <v>45308.409722222219</v>
      </c>
      <c r="K81" s="12">
        <v>45308.375</v>
      </c>
      <c r="L81" s="12">
        <v>45308.5</v>
      </c>
      <c r="M81" s="12" t="s">
        <v>115</v>
      </c>
      <c r="N81" s="3" t="s">
        <v>42</v>
      </c>
      <c r="O81" s="3">
        <v>1</v>
      </c>
      <c r="P81" s="1">
        <f t="shared" si="20"/>
        <v>3</v>
      </c>
      <c r="Q81" s="1">
        <f t="shared" si="21"/>
        <v>1</v>
      </c>
      <c r="R81" s="72">
        <f t="shared" si="22"/>
        <v>45308.409722222219</v>
      </c>
      <c r="S81" s="73">
        <f t="shared" si="23"/>
        <v>0.62152777778101154</v>
      </c>
      <c r="T81" s="74">
        <f>Table2[[#This Row],[ETA A OFRECIMIENTO]]*24</f>
        <v>14.916666666744277</v>
      </c>
      <c r="U81" s="1" t="str">
        <f t="shared" si="24"/>
        <v>YES</v>
      </c>
      <c r="V81" s="73">
        <f t="shared" si="25"/>
        <v>0.41666666666424135</v>
      </c>
      <c r="W81" s="74">
        <f>Table2[[#This Row],[DEL. AVAILABLE A SLOT]]*24</f>
        <v>9.9999999999417923</v>
      </c>
      <c r="X81" s="1" t="str">
        <f t="shared" si="26"/>
        <v>SI</v>
      </c>
      <c r="Y81" s="73">
        <f t="shared" si="27"/>
        <v>1.0381944444452529</v>
      </c>
      <c r="Z81" s="74">
        <f>Table2[[#This Row],[ETA A TIMESLOT]]*24</f>
        <v>24.916666666686069</v>
      </c>
      <c r="AA81" s="73">
        <f t="shared" si="28"/>
        <v>3.4722222218988463E-2</v>
      </c>
      <c r="AB81" s="73" t="str">
        <f t="shared" si="29"/>
        <v>NO</v>
      </c>
      <c r="AC81" s="74">
        <f>Table2[[#This Row],[PUNTUALIDAD (H)]]*24</f>
        <v>0.83333333325572312</v>
      </c>
      <c r="AD81" s="73">
        <f t="shared" si="30"/>
        <v>1.1631944444452529</v>
      </c>
      <c r="AE81" s="74">
        <f>Table2[[#This Row],[ATA TO UNLOADING]]*24</f>
        <v>27.916666666686069</v>
      </c>
      <c r="AF81" s="74" t="str">
        <f>IF(Table2[[#This Row],[ATA TO UNLOADING 2]]&lt;=48,"YES","NO")</f>
        <v>YES</v>
      </c>
      <c r="AG81" s="75">
        <f t="shared" si="31"/>
        <v>0.375</v>
      </c>
      <c r="AH81" s="2" t="s">
        <v>42</v>
      </c>
      <c r="AI81" s="2" t="str">
        <f t="shared" si="32"/>
        <v>TCKU7484886</v>
      </c>
      <c r="AJ81" s="76" t="str">
        <f t="shared" si="33"/>
        <v>OM TRANSPORT</v>
      </c>
      <c r="AK81" s="77">
        <f>IF($M81="TRUCK",VLOOKUP($AQ81,Invoicing!$A$17:$B$49,MATCH($AK$1,Invoicing!$A$17:$B$17,0),FALSE),VLOOKUP($AQ81,Invoicing!$N$17:$O$21,MATCH($AK$1,Invoicing!$N$17:$O$17,0),FALSE))</f>
        <v>475</v>
      </c>
      <c r="AL81" s="78" t="e">
        <f>VLOOKUP($E81,Invoicing!$A$1:$H$8,MATCH(TRACKER!$N81,Invoicing!$A$1:$H$1,0),FALSE)</f>
        <v>#N/A</v>
      </c>
      <c r="AM81" s="78">
        <f>VLOOKUP($E81,Invoicing!$A$1:$H$8,MATCH(TRACKER!$O$1,Invoicing!$A$1:$H$1,0),FALSE)</f>
        <v>50</v>
      </c>
      <c r="AN81" s="78">
        <f t="shared" si="34"/>
        <v>50</v>
      </c>
      <c r="AO81" s="2">
        <f t="shared" si="35"/>
        <v>3</v>
      </c>
      <c r="AP81" s="2" t="str">
        <f t="shared" si="36"/>
        <v>WEEK</v>
      </c>
      <c r="AQ81" s="2" t="str">
        <f t="shared" si="37"/>
        <v>OM TRANSPORTWEEK</v>
      </c>
      <c r="AR81" s="71">
        <f t="shared" si="38"/>
        <v>525</v>
      </c>
      <c r="AS81" s="71">
        <f>VLOOKUP(AJ81,Invoicing!A:K,10,FALSE)</f>
        <v>25</v>
      </c>
      <c r="AT81" s="71">
        <f t="shared" si="39"/>
        <v>550</v>
      </c>
    </row>
    <row r="82" spans="1:47">
      <c r="A82" s="37" t="s">
        <v>189</v>
      </c>
      <c r="B82" s="3" t="s">
        <v>38</v>
      </c>
      <c r="C82" s="11">
        <v>45307.336805555555</v>
      </c>
      <c r="D82" s="11">
        <v>45306.958333333336</v>
      </c>
      <c r="E82" s="11" t="s">
        <v>45</v>
      </c>
      <c r="F82" s="11" t="s">
        <v>40</v>
      </c>
      <c r="G82" s="3" t="s">
        <v>225</v>
      </c>
      <c r="H82" s="3" t="s">
        <v>41</v>
      </c>
      <c r="I82" s="11">
        <v>45307.625</v>
      </c>
      <c r="J82" s="12">
        <v>45307.636111111111</v>
      </c>
      <c r="K82" s="12">
        <v>45307.625</v>
      </c>
      <c r="L82" s="12">
        <v>45307.642361111109</v>
      </c>
      <c r="M82" s="12" t="s">
        <v>115</v>
      </c>
      <c r="N82" s="3" t="s">
        <v>42</v>
      </c>
      <c r="O82" s="3">
        <v>0</v>
      </c>
      <c r="P82" s="1">
        <f t="shared" si="20"/>
        <v>3</v>
      </c>
      <c r="Q82" s="1">
        <f t="shared" si="21"/>
        <v>1</v>
      </c>
      <c r="R82" s="72">
        <f t="shared" si="22"/>
        <v>45307.636111111111</v>
      </c>
      <c r="S82" s="73">
        <f t="shared" si="23"/>
        <v>0.28819444444525288</v>
      </c>
      <c r="T82" s="74">
        <f>Table2[[#This Row],[ETA A OFRECIMIENTO]]*24</f>
        <v>6.9166666666860692</v>
      </c>
      <c r="U82" s="1" t="str">
        <f t="shared" si="24"/>
        <v>YES</v>
      </c>
      <c r="V82" s="73">
        <f t="shared" si="25"/>
        <v>0</v>
      </c>
      <c r="W82" s="74">
        <f>Table2[[#This Row],[DEL. AVAILABLE A SLOT]]*24</f>
        <v>0</v>
      </c>
      <c r="X82" s="1" t="str">
        <f t="shared" si="26"/>
        <v>SI</v>
      </c>
      <c r="Y82" s="73">
        <f t="shared" si="27"/>
        <v>0.28819444444525288</v>
      </c>
      <c r="Z82" s="74">
        <f>Table2[[#This Row],[ETA A TIMESLOT]]*24</f>
        <v>6.9166666666860692</v>
      </c>
      <c r="AA82" s="73">
        <f t="shared" si="28"/>
        <v>1.1111111110949423E-2</v>
      </c>
      <c r="AB82" s="73" t="str">
        <f t="shared" si="29"/>
        <v>SI</v>
      </c>
      <c r="AC82" s="74">
        <f>Table2[[#This Row],[PUNTUALIDAD (H)]]*24</f>
        <v>0.26666666666278616</v>
      </c>
      <c r="AD82" s="73">
        <f t="shared" si="30"/>
        <v>0.30555555555474712</v>
      </c>
      <c r="AE82" s="74">
        <f>Table2[[#This Row],[ATA TO UNLOADING]]*24</f>
        <v>7.3333333333139308</v>
      </c>
      <c r="AF82" s="74" t="str">
        <f>IF(Table2[[#This Row],[ATA TO UNLOADING 2]]&lt;=48,"YES","NO")</f>
        <v>YES</v>
      </c>
      <c r="AG82" s="75">
        <f t="shared" si="31"/>
        <v>0.625</v>
      </c>
      <c r="AH82" s="2" t="s">
        <v>42</v>
      </c>
      <c r="AI82" s="2" t="str">
        <f t="shared" si="32"/>
        <v>TCKU7752253</v>
      </c>
      <c r="AJ82" s="76" t="str">
        <f t="shared" si="33"/>
        <v>OM TRANSPORT</v>
      </c>
      <c r="AK82" s="77">
        <f>IF($M82="TRUCK",VLOOKUP($AQ82,Invoicing!$A$17:$B$49,MATCH($AK$1,Invoicing!$A$17:$B$17,0),FALSE),VLOOKUP($AQ82,Invoicing!$N$17:$O$21,MATCH($AK$1,Invoicing!$N$17:$O$17,0),FALSE))</f>
        <v>475</v>
      </c>
      <c r="AL82" s="78" t="e">
        <f>VLOOKUP($E82,Invoicing!$A$1:$H$8,MATCH(TRACKER!$N82,Invoicing!$A$1:$H$1,0),FALSE)</f>
        <v>#N/A</v>
      </c>
      <c r="AM82" s="78">
        <f>VLOOKUP($E82,Invoicing!$A$1:$H$8,MATCH(TRACKER!$O$1,Invoicing!$A$1:$H$1,0),FALSE)</f>
        <v>50</v>
      </c>
      <c r="AN82" s="78">
        <f t="shared" si="34"/>
        <v>0</v>
      </c>
      <c r="AO82" s="2">
        <f t="shared" si="35"/>
        <v>2</v>
      </c>
      <c r="AP82" s="2" t="str">
        <f t="shared" si="36"/>
        <v>WEEK</v>
      </c>
      <c r="AQ82" s="2" t="str">
        <f t="shared" si="37"/>
        <v>OM TRANSPORTWEEK</v>
      </c>
      <c r="AR82" s="71">
        <f t="shared" si="38"/>
        <v>475</v>
      </c>
      <c r="AS82" s="71">
        <f>VLOOKUP(AJ82,Invoicing!A:K,10,FALSE)</f>
        <v>25</v>
      </c>
      <c r="AT82" s="71">
        <f t="shared" si="39"/>
        <v>500</v>
      </c>
    </row>
    <row r="83" spans="1:47">
      <c r="A83" s="37" t="s">
        <v>189</v>
      </c>
      <c r="B83" s="3" t="s">
        <v>38</v>
      </c>
      <c r="C83" s="11">
        <v>45307.336805555555</v>
      </c>
      <c r="D83" s="11">
        <v>45306.958333333336</v>
      </c>
      <c r="E83" s="11" t="s">
        <v>49</v>
      </c>
      <c r="F83" s="11" t="s">
        <v>40</v>
      </c>
      <c r="G83" s="3" t="s">
        <v>226</v>
      </c>
      <c r="H83" s="3" t="s">
        <v>41</v>
      </c>
      <c r="I83" s="11">
        <v>45307.958333333336</v>
      </c>
      <c r="J83" s="12">
        <v>45309.573611111111</v>
      </c>
      <c r="K83" s="12">
        <v>45309.5625</v>
      </c>
      <c r="L83" s="12">
        <v>45309.583333333336</v>
      </c>
      <c r="M83" s="61" t="s">
        <v>12</v>
      </c>
      <c r="N83" s="3" t="s">
        <v>42</v>
      </c>
      <c r="O83" s="3">
        <v>0</v>
      </c>
      <c r="P83" s="1">
        <f t="shared" si="20"/>
        <v>3</v>
      </c>
      <c r="Q83" s="1">
        <f t="shared" si="21"/>
        <v>1</v>
      </c>
      <c r="R83" s="72">
        <f t="shared" si="22"/>
        <v>45309.573611111111</v>
      </c>
      <c r="S83" s="73">
        <f t="shared" si="23"/>
        <v>0.62152777778101154</v>
      </c>
      <c r="T83" s="74">
        <f>Table2[[#This Row],[ETA A OFRECIMIENTO]]*24</f>
        <v>14.916666666744277</v>
      </c>
      <c r="U83" s="1" t="str">
        <f t="shared" si="24"/>
        <v>YES</v>
      </c>
      <c r="V83" s="73">
        <f t="shared" si="25"/>
        <v>1.6041666666642413</v>
      </c>
      <c r="W83" s="74">
        <f>Table2[[#This Row],[DEL. AVAILABLE A SLOT]]*24</f>
        <v>38.499999999941792</v>
      </c>
      <c r="X83" s="1" t="str">
        <f t="shared" si="26"/>
        <v>NO</v>
      </c>
      <c r="Y83" s="73">
        <f t="shared" si="27"/>
        <v>2.2256944444452529</v>
      </c>
      <c r="Z83" s="74">
        <f>Table2[[#This Row],[ETA A TIMESLOT]]*24</f>
        <v>53.416666666686069</v>
      </c>
      <c r="AA83" s="73">
        <f t="shared" si="28"/>
        <v>1.1111111110949423E-2</v>
      </c>
      <c r="AB83" s="73" t="str">
        <f t="shared" si="29"/>
        <v>SI</v>
      </c>
      <c r="AC83" s="74">
        <f>Table2[[#This Row],[PUNTUALIDAD (H)]]*24</f>
        <v>0.26666666666278616</v>
      </c>
      <c r="AD83" s="73">
        <f t="shared" si="30"/>
        <v>2.2465277777810115</v>
      </c>
      <c r="AE83" s="74">
        <f>Table2[[#This Row],[ATA TO UNLOADING]]*24</f>
        <v>53.916666666744277</v>
      </c>
      <c r="AF83" s="74" t="str">
        <f>IF(Table2[[#This Row],[ATA TO UNLOADING 2]]&lt;=48,"YES","NO")</f>
        <v>NO</v>
      </c>
      <c r="AG83" s="75">
        <f t="shared" si="31"/>
        <v>0.5625</v>
      </c>
      <c r="AH83" s="2" t="s">
        <v>42</v>
      </c>
      <c r="AI83" s="2" t="str">
        <f t="shared" si="32"/>
        <v>TCLU5959090</v>
      </c>
      <c r="AJ83" s="76" t="str">
        <f t="shared" si="33"/>
        <v>CTU FLEVOKUST BV</v>
      </c>
      <c r="AK83" s="77">
        <f>IF($M83="TRUCK",VLOOKUP($AQ83,Invoicing!$A$17:$B$49,MATCH($AK$1,Invoicing!$A$17:$B$17,0),FALSE),VLOOKUP($AQ83,Invoicing!$N$17:$O$21,MATCH($AK$1,Invoicing!$N$17:$O$17,0),FALSE))</f>
        <v>380</v>
      </c>
      <c r="AL83" s="78" t="e">
        <f>VLOOKUP($E83,Invoicing!$A$1:$H$8,MATCH(TRACKER!$N83,Invoicing!$A$1:$H$1,0),FALSE)</f>
        <v>#N/A</v>
      </c>
      <c r="AM83" s="78">
        <v>35</v>
      </c>
      <c r="AN83" s="78">
        <f t="shared" si="34"/>
        <v>0</v>
      </c>
      <c r="AO83" s="2">
        <f t="shared" si="35"/>
        <v>4</v>
      </c>
      <c r="AP83" s="2" t="str">
        <f t="shared" si="36"/>
        <v>WEEK</v>
      </c>
      <c r="AQ83" s="2" t="str">
        <f t="shared" si="37"/>
        <v>CTU FLEVOKUST BVWEEK</v>
      </c>
      <c r="AR83" s="71">
        <f t="shared" si="38"/>
        <v>380</v>
      </c>
      <c r="AS83" s="71">
        <f>VLOOKUP(AJ83,Invoicing!A:K,10,FALSE)</f>
        <v>0</v>
      </c>
      <c r="AT83" s="71">
        <f t="shared" si="39"/>
        <v>380</v>
      </c>
    </row>
    <row r="84" spans="1:47">
      <c r="A84" s="37" t="s">
        <v>189</v>
      </c>
      <c r="B84" s="3" t="s">
        <v>38</v>
      </c>
      <c r="C84" s="11">
        <v>45307.336805555555</v>
      </c>
      <c r="D84" s="11">
        <v>45306.958333333336</v>
      </c>
      <c r="E84" s="11" t="s">
        <v>45</v>
      </c>
      <c r="F84" s="11" t="s">
        <v>40</v>
      </c>
      <c r="G84" s="3" t="s">
        <v>227</v>
      </c>
      <c r="H84" s="3" t="s">
        <v>2821</v>
      </c>
      <c r="I84" s="11">
        <v>45307.958333333336</v>
      </c>
      <c r="J84" s="12">
        <v>45308.214583333334</v>
      </c>
      <c r="K84" s="12">
        <v>45308.208333333336</v>
      </c>
      <c r="L84" s="12">
        <v>45308.229166666664</v>
      </c>
      <c r="M84" s="12" t="s">
        <v>115</v>
      </c>
      <c r="N84" s="3" t="s">
        <v>42</v>
      </c>
      <c r="O84" s="3">
        <v>0</v>
      </c>
      <c r="P84" s="1">
        <f t="shared" si="20"/>
        <v>3</v>
      </c>
      <c r="Q84" s="1">
        <f t="shared" si="21"/>
        <v>1</v>
      </c>
      <c r="R84" s="72">
        <f t="shared" si="22"/>
        <v>45308.214583333334</v>
      </c>
      <c r="S84" s="73">
        <f t="shared" si="23"/>
        <v>0.62152777778101154</v>
      </c>
      <c r="T84" s="74">
        <f>Table2[[#This Row],[ETA A OFRECIMIENTO]]*24</f>
        <v>14.916666666744277</v>
      </c>
      <c r="U84" s="1" t="str">
        <f t="shared" si="24"/>
        <v>YES</v>
      </c>
      <c r="V84" s="73">
        <f t="shared" si="25"/>
        <v>0.25</v>
      </c>
      <c r="W84" s="74">
        <f>Table2[[#This Row],[DEL. AVAILABLE A SLOT]]*24</f>
        <v>6</v>
      </c>
      <c r="X84" s="1" t="str">
        <f t="shared" si="26"/>
        <v>SI</v>
      </c>
      <c r="Y84" s="73">
        <f t="shared" si="27"/>
        <v>0.87152777778101154</v>
      </c>
      <c r="Z84" s="74">
        <f>Table2[[#This Row],[ETA A TIMESLOT]]*24</f>
        <v>20.916666666744277</v>
      </c>
      <c r="AA84" s="73">
        <f t="shared" si="28"/>
        <v>6.2499999985448085E-3</v>
      </c>
      <c r="AB84" s="73" t="str">
        <f t="shared" si="29"/>
        <v>SI</v>
      </c>
      <c r="AC84" s="74">
        <f>Table2[[#This Row],[PUNTUALIDAD (H)]]*24</f>
        <v>0.1499999999650754</v>
      </c>
      <c r="AD84" s="73">
        <f t="shared" si="30"/>
        <v>0.89236111110949423</v>
      </c>
      <c r="AE84" s="74">
        <f>Table2[[#This Row],[ATA TO UNLOADING]]*24</f>
        <v>21.416666666627862</v>
      </c>
      <c r="AF84" s="74" t="str">
        <f>IF(Table2[[#This Row],[ATA TO UNLOADING 2]]&lt;=48,"YES","NO")</f>
        <v>YES</v>
      </c>
      <c r="AG84" s="75">
        <f t="shared" si="31"/>
        <v>0.20833333333575865</v>
      </c>
      <c r="AH84" s="2" t="s">
        <v>42</v>
      </c>
      <c r="AI84" s="2" t="str">
        <f t="shared" si="32"/>
        <v>TCNU1844953</v>
      </c>
      <c r="AJ84" s="76" t="str">
        <f t="shared" si="33"/>
        <v>OM TRANSPORT</v>
      </c>
      <c r="AK84" s="77">
        <f>IF($M84="TRUCK",VLOOKUP($AQ84,Invoicing!$A$17:$B$49,MATCH($AK$1,Invoicing!$A$17:$B$17,0),FALSE),VLOOKUP($AQ84,Invoicing!$N$17:$O$21,MATCH($AK$1,Invoicing!$N$17:$O$17,0),FALSE))</f>
        <v>475</v>
      </c>
      <c r="AL84" s="78" t="e">
        <f>VLOOKUP($E84,Invoicing!$A$1:$H$8,MATCH(TRACKER!$N84,Invoicing!$A$1:$H$1,0),FALSE)</f>
        <v>#N/A</v>
      </c>
      <c r="AM84" s="78">
        <f>VLOOKUP($E84,Invoicing!$A$1:$H$8,MATCH(TRACKER!$O$1,Invoicing!$A$1:$H$1,0),FALSE)</f>
        <v>50</v>
      </c>
      <c r="AN84" s="78">
        <f t="shared" si="34"/>
        <v>0</v>
      </c>
      <c r="AO84" s="2">
        <f t="shared" si="35"/>
        <v>3</v>
      </c>
      <c r="AP84" s="2" t="str">
        <f t="shared" si="36"/>
        <v>WEEK</v>
      </c>
      <c r="AQ84" s="2" t="str">
        <f t="shared" si="37"/>
        <v>OM TRANSPORTWEEK</v>
      </c>
      <c r="AR84" s="71">
        <f t="shared" si="38"/>
        <v>475</v>
      </c>
      <c r="AS84" s="71">
        <f>VLOOKUP(AJ84,Invoicing!A:K,10,FALSE)</f>
        <v>25</v>
      </c>
      <c r="AT84" s="71">
        <f t="shared" si="39"/>
        <v>500</v>
      </c>
    </row>
    <row r="85" spans="1:47">
      <c r="A85" s="37" t="s">
        <v>189</v>
      </c>
      <c r="B85" s="3" t="s">
        <v>38</v>
      </c>
      <c r="C85" s="11">
        <v>45307.336805555555</v>
      </c>
      <c r="D85" s="11">
        <v>45306.958333333336</v>
      </c>
      <c r="E85" s="11" t="s">
        <v>49</v>
      </c>
      <c r="F85" s="11" t="s">
        <v>40</v>
      </c>
      <c r="G85" s="3" t="s">
        <v>228</v>
      </c>
      <c r="H85" s="3" t="s">
        <v>2821</v>
      </c>
      <c r="I85" s="11">
        <v>45307.958333333336</v>
      </c>
      <c r="J85" s="12">
        <v>45308.581250000003</v>
      </c>
      <c r="K85" s="12">
        <v>45308.583333333336</v>
      </c>
      <c r="L85" s="12">
        <v>45308.597222222219</v>
      </c>
      <c r="M85" s="12" t="s">
        <v>115</v>
      </c>
      <c r="N85" s="3" t="s">
        <v>13</v>
      </c>
      <c r="O85" s="3">
        <v>0</v>
      </c>
      <c r="P85" s="1">
        <f t="shared" si="20"/>
        <v>3</v>
      </c>
      <c r="Q85" s="1">
        <f t="shared" si="21"/>
        <v>1</v>
      </c>
      <c r="R85" s="72">
        <f t="shared" si="22"/>
        <v>45308.581250000003</v>
      </c>
      <c r="S85" s="73">
        <f t="shared" si="23"/>
        <v>0.62152777778101154</v>
      </c>
      <c r="T85" s="74">
        <f>Table2[[#This Row],[ETA A OFRECIMIENTO]]*24</f>
        <v>14.916666666744277</v>
      </c>
      <c r="U85" s="1" t="str">
        <f t="shared" si="24"/>
        <v>YES</v>
      </c>
      <c r="V85" s="73">
        <f t="shared" si="25"/>
        <v>0.625</v>
      </c>
      <c r="W85" s="74">
        <f>Table2[[#This Row],[DEL. AVAILABLE A SLOT]]*24</f>
        <v>15</v>
      </c>
      <c r="X85" s="1" t="str">
        <f t="shared" si="26"/>
        <v>SI</v>
      </c>
      <c r="Y85" s="73">
        <f t="shared" si="27"/>
        <v>1.2465277777810115</v>
      </c>
      <c r="Z85" s="74">
        <f>Table2[[#This Row],[ETA A TIMESLOT]]*24</f>
        <v>29.916666666744277</v>
      </c>
      <c r="AA85" s="73">
        <f t="shared" si="28"/>
        <v>0</v>
      </c>
      <c r="AB85" s="73" t="str">
        <f t="shared" si="29"/>
        <v>SI</v>
      </c>
      <c r="AC85" s="74">
        <f>Table2[[#This Row],[PUNTUALIDAD (H)]]*24</f>
        <v>0</v>
      </c>
      <c r="AD85" s="73">
        <f t="shared" si="30"/>
        <v>1.2604166666642413</v>
      </c>
      <c r="AE85" s="74">
        <f>Table2[[#This Row],[ATA TO UNLOADING]]*24</f>
        <v>30.249999999941792</v>
      </c>
      <c r="AF85" s="74" t="str">
        <f>IF(Table2[[#This Row],[ATA TO UNLOADING 2]]&lt;=48,"YES","NO")</f>
        <v>YES</v>
      </c>
      <c r="AG85" s="75">
        <f t="shared" si="31"/>
        <v>0.58333333333575865</v>
      </c>
      <c r="AH85" s="2" t="s">
        <v>42</v>
      </c>
      <c r="AI85" s="2" t="str">
        <f t="shared" si="32"/>
        <v>TLLU2277515</v>
      </c>
      <c r="AJ85" s="76" t="str">
        <f t="shared" si="33"/>
        <v>CTU FLEVOKUST BV</v>
      </c>
      <c r="AK85" s="77">
        <f>IF($M85="TRUCK",VLOOKUP($AQ85,Invoicing!$A$17:$B$49,MATCH($AK$1,Invoicing!$A$17:$B$17,0),FALSE),VLOOKUP($AQ85,Invoicing!$N$17:$O$21,MATCH($AK$1,Invoicing!$N$17:$O$17,0),FALSE))</f>
        <v>520</v>
      </c>
      <c r="AL85" s="78">
        <v>100</v>
      </c>
      <c r="AM85" s="78">
        <v>35</v>
      </c>
      <c r="AN85" s="78">
        <f t="shared" si="34"/>
        <v>0</v>
      </c>
      <c r="AO85" s="2">
        <f t="shared" si="35"/>
        <v>3</v>
      </c>
      <c r="AP85" s="2" t="str">
        <f t="shared" si="36"/>
        <v>WEEK</v>
      </c>
      <c r="AQ85" s="2" t="str">
        <f t="shared" si="37"/>
        <v>CTU FLEVOKUST BVWEEK</v>
      </c>
      <c r="AR85" s="71">
        <f t="shared" si="38"/>
        <v>620</v>
      </c>
      <c r="AS85" s="71">
        <f>VLOOKUP(AJ85,Invoicing!A:K,10,FALSE)</f>
        <v>0</v>
      </c>
      <c r="AT85" s="71">
        <f t="shared" si="39"/>
        <v>620</v>
      </c>
    </row>
    <row r="86" spans="1:47">
      <c r="A86" s="58" t="s">
        <v>189</v>
      </c>
      <c r="B86" s="59" t="s">
        <v>38</v>
      </c>
      <c r="C86" s="60">
        <v>45307.336805555555</v>
      </c>
      <c r="D86" s="60">
        <v>45306.958333333336</v>
      </c>
      <c r="E86" s="60" t="s">
        <v>49</v>
      </c>
      <c r="F86" s="60" t="s">
        <v>40</v>
      </c>
      <c r="G86" s="59" t="s">
        <v>229</v>
      </c>
      <c r="H86" s="3" t="s">
        <v>41</v>
      </c>
      <c r="I86" s="60">
        <v>45307.958333333336</v>
      </c>
      <c r="J86" s="61">
        <v>45309.51666666667</v>
      </c>
      <c r="K86" s="61">
        <v>45309.5</v>
      </c>
      <c r="L86" s="61">
        <v>45309.520833333336</v>
      </c>
      <c r="M86" s="61" t="s">
        <v>12</v>
      </c>
      <c r="N86" s="3" t="s">
        <v>42</v>
      </c>
      <c r="O86" s="3">
        <v>0</v>
      </c>
      <c r="P86" s="1">
        <f t="shared" si="20"/>
        <v>3</v>
      </c>
      <c r="Q86" s="1">
        <f t="shared" si="21"/>
        <v>1</v>
      </c>
      <c r="R86" s="72">
        <f t="shared" si="22"/>
        <v>45309.51666666667</v>
      </c>
      <c r="S86" s="73">
        <f t="shared" si="23"/>
        <v>0.62152777778101154</v>
      </c>
      <c r="T86" s="74">
        <f>Table2[[#This Row],[ETA A OFRECIMIENTO]]*24</f>
        <v>14.916666666744277</v>
      </c>
      <c r="U86" s="1" t="str">
        <f t="shared" si="24"/>
        <v>YES</v>
      </c>
      <c r="V86" s="73">
        <f t="shared" si="25"/>
        <v>1.5416666666642413</v>
      </c>
      <c r="W86" s="74">
        <f>Table2[[#This Row],[DEL. AVAILABLE A SLOT]]*24</f>
        <v>36.999999999941792</v>
      </c>
      <c r="X86" s="1" t="str">
        <f t="shared" si="26"/>
        <v>NO</v>
      </c>
      <c r="Y86" s="73">
        <f t="shared" si="27"/>
        <v>2.1631944444452529</v>
      </c>
      <c r="Z86" s="74">
        <f>Table2[[#This Row],[ETA A TIMESLOT]]*24</f>
        <v>51.916666666686069</v>
      </c>
      <c r="AA86" s="73">
        <f t="shared" si="28"/>
        <v>1.6666666670062114E-2</v>
      </c>
      <c r="AB86" s="73" t="str">
        <f t="shared" si="29"/>
        <v>SI</v>
      </c>
      <c r="AC86" s="74">
        <f>Table2[[#This Row],[PUNTUALIDAD (H)]]*24</f>
        <v>0.40000000008149073</v>
      </c>
      <c r="AD86" s="73">
        <f t="shared" si="30"/>
        <v>2.1840277777810115</v>
      </c>
      <c r="AE86" s="74">
        <f>Table2[[#This Row],[ATA TO UNLOADING]]*24</f>
        <v>52.416666666744277</v>
      </c>
      <c r="AF86" s="74" t="str">
        <f>IF(Table2[[#This Row],[ATA TO UNLOADING 2]]&lt;=48,"YES","NO")</f>
        <v>NO</v>
      </c>
      <c r="AG86" s="75">
        <f t="shared" si="31"/>
        <v>0.5</v>
      </c>
      <c r="AH86" s="2" t="s">
        <v>42</v>
      </c>
      <c r="AI86" s="2" t="str">
        <f t="shared" si="32"/>
        <v>TLLU5374247</v>
      </c>
      <c r="AJ86" s="76" t="str">
        <f t="shared" si="33"/>
        <v>CTU FLEVOKUST BV</v>
      </c>
      <c r="AK86" s="77">
        <f>IF($M86="TRUCK",VLOOKUP($AQ86,Invoicing!$A$17:$B$49,MATCH($AK$1,Invoicing!$A$17:$B$17,0),FALSE),VLOOKUP($AQ86,Invoicing!$N$17:$O$21,MATCH($AK$1,Invoicing!$N$17:$O$17,0),FALSE))</f>
        <v>380</v>
      </c>
      <c r="AL86" s="78" t="e">
        <f>VLOOKUP($E86,Invoicing!$A$1:$H$8,MATCH(TRACKER!$N86,Invoicing!$A$1:$H$1,0),FALSE)</f>
        <v>#N/A</v>
      </c>
      <c r="AM86" s="78">
        <v>35</v>
      </c>
      <c r="AN86" s="78">
        <f t="shared" si="34"/>
        <v>0</v>
      </c>
      <c r="AO86" s="2">
        <f t="shared" si="35"/>
        <v>4</v>
      </c>
      <c r="AP86" s="2" t="str">
        <f t="shared" si="36"/>
        <v>WEEK</v>
      </c>
      <c r="AQ86" s="2" t="str">
        <f t="shared" si="37"/>
        <v>CTU FLEVOKUST BVWEEK</v>
      </c>
      <c r="AR86" s="71">
        <f t="shared" si="38"/>
        <v>380</v>
      </c>
      <c r="AS86" s="71">
        <f>VLOOKUP(AJ86,Invoicing!A:K,10,FALSE)</f>
        <v>0</v>
      </c>
      <c r="AT86" s="71">
        <f t="shared" si="39"/>
        <v>380</v>
      </c>
    </row>
    <row r="87" spans="1:47">
      <c r="A87" s="37" t="s">
        <v>189</v>
      </c>
      <c r="B87" s="3" t="s">
        <v>38</v>
      </c>
      <c r="C87" s="11">
        <v>45307.336805555555</v>
      </c>
      <c r="D87" s="11">
        <v>45306.958333333336</v>
      </c>
      <c r="E87" s="11" t="s">
        <v>44</v>
      </c>
      <c r="F87" s="11" t="s">
        <v>40</v>
      </c>
      <c r="G87" s="3" t="s">
        <v>230</v>
      </c>
      <c r="H87" s="3" t="s">
        <v>41</v>
      </c>
      <c r="I87" s="11">
        <v>45307.958333333336</v>
      </c>
      <c r="J87" s="12">
        <v>45308.365972222222</v>
      </c>
      <c r="K87" s="12">
        <v>45308.4375</v>
      </c>
      <c r="L87" s="12">
        <v>45308.371527777781</v>
      </c>
      <c r="M87" s="12" t="s">
        <v>115</v>
      </c>
      <c r="N87" s="3" t="s">
        <v>42</v>
      </c>
      <c r="O87" s="3">
        <v>0</v>
      </c>
      <c r="P87" s="1">
        <f t="shared" si="20"/>
        <v>3</v>
      </c>
      <c r="Q87" s="1">
        <f t="shared" si="21"/>
        <v>1</v>
      </c>
      <c r="R87" s="72">
        <f t="shared" si="22"/>
        <v>45308.365972222222</v>
      </c>
      <c r="S87" s="73">
        <f t="shared" si="23"/>
        <v>0.62152777778101154</v>
      </c>
      <c r="T87" s="74">
        <f>Table2[[#This Row],[ETA A OFRECIMIENTO]]*24</f>
        <v>14.916666666744277</v>
      </c>
      <c r="U87" s="1" t="str">
        <f t="shared" si="24"/>
        <v>YES</v>
      </c>
      <c r="V87" s="73">
        <f t="shared" si="25"/>
        <v>0.47916666666424135</v>
      </c>
      <c r="W87" s="74">
        <f>Table2[[#This Row],[DEL. AVAILABLE A SLOT]]*24</f>
        <v>11.499999999941792</v>
      </c>
      <c r="X87" s="1" t="str">
        <f t="shared" si="26"/>
        <v>SI</v>
      </c>
      <c r="Y87" s="73">
        <f t="shared" si="27"/>
        <v>1.1006944444452529</v>
      </c>
      <c r="Z87" s="74">
        <f>Table2[[#This Row],[ETA A TIMESLOT]]*24</f>
        <v>26.416666666686069</v>
      </c>
      <c r="AA87" s="73">
        <f t="shared" si="28"/>
        <v>0</v>
      </c>
      <c r="AB87" s="73" t="str">
        <f t="shared" si="29"/>
        <v>SI</v>
      </c>
      <c r="AC87" s="74">
        <f>Table2[[#This Row],[PUNTUALIDAD (H)]]*24</f>
        <v>0</v>
      </c>
      <c r="AD87" s="73">
        <f t="shared" si="30"/>
        <v>1.0347222222262644</v>
      </c>
      <c r="AE87" s="74">
        <f>Table2[[#This Row],[ATA TO UNLOADING]]*24</f>
        <v>24.833333333430346</v>
      </c>
      <c r="AF87" s="74" t="str">
        <f>IF(Table2[[#This Row],[ATA TO UNLOADING 2]]&lt;=48,"YES","NO")</f>
        <v>YES</v>
      </c>
      <c r="AG87" s="75">
        <f t="shared" si="31"/>
        <v>0.4375</v>
      </c>
      <c r="AH87" s="2" t="s">
        <v>42</v>
      </c>
      <c r="AI87" s="2" t="str">
        <f t="shared" si="32"/>
        <v>TTNU1055789</v>
      </c>
      <c r="AJ87" s="76" t="str">
        <f t="shared" si="33"/>
        <v>MSI</v>
      </c>
      <c r="AK87" s="77">
        <f>IF($M87="TRUCK",VLOOKUP($AQ87,Invoicing!$A$17:$B$49,MATCH($AK$1,Invoicing!$A$17:$B$17,0),FALSE),VLOOKUP($AQ87,Invoicing!$N$17:$O$21,MATCH($AK$1,Invoicing!$N$17:$O$17,0),FALSE))</f>
        <v>480</v>
      </c>
      <c r="AL87" s="78" t="e">
        <f>VLOOKUP($E87,Invoicing!$A$1:$H$8,MATCH(TRACKER!$N87,Invoicing!$A$1:$H$1,0),FALSE)</f>
        <v>#N/A</v>
      </c>
      <c r="AM87" s="78">
        <f>VLOOKUP($E87,Invoicing!$A$1:$H$8,MATCH(TRACKER!$O$1,Invoicing!$A$1:$H$1,0),FALSE)</f>
        <v>50</v>
      </c>
      <c r="AN87" s="78">
        <f t="shared" si="34"/>
        <v>0</v>
      </c>
      <c r="AO87" s="2">
        <f t="shared" si="35"/>
        <v>3</v>
      </c>
      <c r="AP87" s="2" t="str">
        <f t="shared" si="36"/>
        <v>WEEK</v>
      </c>
      <c r="AQ87" s="2" t="str">
        <f t="shared" si="37"/>
        <v>MSIWEEK</v>
      </c>
      <c r="AR87" s="71">
        <f t="shared" si="38"/>
        <v>480</v>
      </c>
      <c r="AS87" s="71">
        <f>VLOOKUP(AJ87,Invoicing!A:K,10,FALSE)</f>
        <v>25</v>
      </c>
      <c r="AT87" s="71">
        <f t="shared" si="39"/>
        <v>505</v>
      </c>
    </row>
    <row r="88" spans="1:47">
      <c r="A88" s="37" t="s">
        <v>189</v>
      </c>
      <c r="B88" s="3" t="s">
        <v>38</v>
      </c>
      <c r="C88" s="11">
        <v>45307.336805555555</v>
      </c>
      <c r="D88" s="11">
        <v>45306.958333333336</v>
      </c>
      <c r="E88" s="11" t="s">
        <v>45</v>
      </c>
      <c r="F88" s="11" t="s">
        <v>40</v>
      </c>
      <c r="G88" s="3" t="s">
        <v>231</v>
      </c>
      <c r="H88" s="3" t="s">
        <v>41</v>
      </c>
      <c r="I88" s="11">
        <v>45307.708333333336</v>
      </c>
      <c r="J88" s="12">
        <v>45307.70208333333</v>
      </c>
      <c r="K88" s="12">
        <v>45307.708333333336</v>
      </c>
      <c r="L88" s="12">
        <v>45307.711805555555</v>
      </c>
      <c r="M88" s="12" t="s">
        <v>115</v>
      </c>
      <c r="N88" s="3" t="s">
        <v>42</v>
      </c>
      <c r="O88" s="3">
        <v>0</v>
      </c>
      <c r="P88" s="1">
        <f t="shared" si="20"/>
        <v>3</v>
      </c>
      <c r="Q88" s="1">
        <f t="shared" si="21"/>
        <v>1</v>
      </c>
      <c r="R88" s="72">
        <f t="shared" si="22"/>
        <v>45307.70208333333</v>
      </c>
      <c r="S88" s="73">
        <f t="shared" si="23"/>
        <v>0.37152777778101154</v>
      </c>
      <c r="T88" s="74">
        <f>Table2[[#This Row],[ETA A OFRECIMIENTO]]*24</f>
        <v>8.9166666667442769</v>
      </c>
      <c r="U88" s="1" t="str">
        <f t="shared" si="24"/>
        <v>YES</v>
      </c>
      <c r="V88" s="73">
        <f t="shared" si="25"/>
        <v>0</v>
      </c>
      <c r="W88" s="74">
        <f>Table2[[#This Row],[DEL. AVAILABLE A SLOT]]*24</f>
        <v>0</v>
      </c>
      <c r="X88" s="1" t="str">
        <f t="shared" si="26"/>
        <v>SI</v>
      </c>
      <c r="Y88" s="73">
        <f t="shared" si="27"/>
        <v>0.37152777778101154</v>
      </c>
      <c r="Z88" s="74">
        <f>Table2[[#This Row],[ETA A TIMESLOT]]*24</f>
        <v>8.9166666667442769</v>
      </c>
      <c r="AA88" s="73">
        <f t="shared" si="28"/>
        <v>0</v>
      </c>
      <c r="AB88" s="73" t="str">
        <f t="shared" si="29"/>
        <v>SI</v>
      </c>
      <c r="AC88" s="74">
        <f>Table2[[#This Row],[PUNTUALIDAD (H)]]*24</f>
        <v>0</v>
      </c>
      <c r="AD88" s="73">
        <f t="shared" si="30"/>
        <v>0.375</v>
      </c>
      <c r="AE88" s="74">
        <f>Table2[[#This Row],[ATA TO UNLOADING]]*24</f>
        <v>9</v>
      </c>
      <c r="AF88" s="74" t="str">
        <f>IF(Table2[[#This Row],[ATA TO UNLOADING 2]]&lt;=48,"YES","NO")</f>
        <v>YES</v>
      </c>
      <c r="AG88" s="75">
        <f t="shared" si="31"/>
        <v>0.70833333333575865</v>
      </c>
      <c r="AH88" s="2" t="s">
        <v>42</v>
      </c>
      <c r="AI88" s="2" t="str">
        <f t="shared" si="32"/>
        <v>UETU5480687</v>
      </c>
      <c r="AJ88" s="76" t="str">
        <f t="shared" si="33"/>
        <v>OM TRANSPORT</v>
      </c>
      <c r="AK88" s="77">
        <f>IF($M88="TRUCK",VLOOKUP($AQ88,Invoicing!$A$17:$B$49,MATCH($AK$1,Invoicing!$A$17:$B$17,0),FALSE),VLOOKUP($AQ88,Invoicing!$N$17:$O$21,MATCH($AK$1,Invoicing!$N$17:$O$17,0),FALSE))</f>
        <v>475</v>
      </c>
      <c r="AL88" s="78" t="e">
        <f>VLOOKUP($E88,Invoicing!$A$1:$H$8,MATCH(TRACKER!$N88,Invoicing!$A$1:$H$1,0),FALSE)</f>
        <v>#N/A</v>
      </c>
      <c r="AM88" s="78">
        <f>VLOOKUP($E88,Invoicing!$A$1:$H$8,MATCH(TRACKER!$O$1,Invoicing!$A$1:$H$1,0),FALSE)</f>
        <v>50</v>
      </c>
      <c r="AN88" s="78">
        <f t="shared" si="34"/>
        <v>0</v>
      </c>
      <c r="AO88" s="2">
        <f t="shared" si="35"/>
        <v>2</v>
      </c>
      <c r="AP88" s="2" t="str">
        <f t="shared" si="36"/>
        <v>WEEK</v>
      </c>
      <c r="AQ88" s="2" t="str">
        <f t="shared" si="37"/>
        <v>OM TRANSPORTWEEK</v>
      </c>
      <c r="AR88" s="71">
        <f t="shared" si="38"/>
        <v>475</v>
      </c>
      <c r="AS88" s="71">
        <f>VLOOKUP(AJ88,Invoicing!A:K,10,FALSE)</f>
        <v>25</v>
      </c>
      <c r="AT88" s="71">
        <f t="shared" si="39"/>
        <v>500</v>
      </c>
    </row>
    <row r="89" spans="1:47">
      <c r="A89" s="37" t="s">
        <v>232</v>
      </c>
      <c r="B89" s="3" t="s">
        <v>38</v>
      </c>
      <c r="C89" s="11">
        <v>45307.513888888891</v>
      </c>
      <c r="D89" s="11">
        <v>45307.3125</v>
      </c>
      <c r="E89" s="11" t="s">
        <v>49</v>
      </c>
      <c r="F89" s="11" t="s">
        <v>40</v>
      </c>
      <c r="G89" s="3" t="s">
        <v>233</v>
      </c>
      <c r="H89" s="3" t="s">
        <v>41</v>
      </c>
      <c r="I89" s="11">
        <v>45308.5</v>
      </c>
      <c r="J89" s="12">
        <v>45309.347222222219</v>
      </c>
      <c r="K89" s="12">
        <v>45309.3125</v>
      </c>
      <c r="L89" s="12">
        <v>45309.354166666664</v>
      </c>
      <c r="M89" s="61" t="s">
        <v>12</v>
      </c>
      <c r="N89" s="3" t="s">
        <v>42</v>
      </c>
      <c r="O89" s="3">
        <v>0</v>
      </c>
      <c r="P89" s="1">
        <f t="shared" si="20"/>
        <v>3</v>
      </c>
      <c r="Q89" s="1">
        <f t="shared" si="21"/>
        <v>1</v>
      </c>
      <c r="R89" s="72">
        <f t="shared" si="22"/>
        <v>45309.347222222219</v>
      </c>
      <c r="S89" s="73">
        <f t="shared" si="23"/>
        <v>0.98611111110949423</v>
      </c>
      <c r="T89" s="74">
        <f>Table2[[#This Row],[ETA A OFRECIMIENTO]]*24</f>
        <v>23.666666666627862</v>
      </c>
      <c r="U89" s="1" t="str">
        <f t="shared" si="24"/>
        <v>YES</v>
      </c>
      <c r="V89" s="73">
        <f t="shared" si="25"/>
        <v>0.8125</v>
      </c>
      <c r="W89" s="74">
        <f>Table2[[#This Row],[DEL. AVAILABLE A SLOT]]*24</f>
        <v>19.5</v>
      </c>
      <c r="X89" s="1" t="str">
        <f t="shared" si="26"/>
        <v>SI</v>
      </c>
      <c r="Y89" s="73">
        <f t="shared" si="27"/>
        <v>1.7986111111094942</v>
      </c>
      <c r="Z89" s="74">
        <f>Table2[[#This Row],[ETA A TIMESLOT]]*24</f>
        <v>43.166666666627862</v>
      </c>
      <c r="AA89" s="73">
        <f t="shared" si="28"/>
        <v>3.4722222218988463E-2</v>
      </c>
      <c r="AB89" s="73" t="str">
        <f t="shared" si="29"/>
        <v>NO</v>
      </c>
      <c r="AC89" s="74">
        <f>Table2[[#This Row],[PUNTUALIDAD (H)]]*24</f>
        <v>0.83333333325572312</v>
      </c>
      <c r="AD89" s="73">
        <f t="shared" si="30"/>
        <v>1.8402777777737356</v>
      </c>
      <c r="AE89" s="74">
        <f>Table2[[#This Row],[ATA TO UNLOADING]]*24</f>
        <v>44.166666666569654</v>
      </c>
      <c r="AF89" s="74" t="str">
        <f>IF(Table2[[#This Row],[ATA TO UNLOADING 2]]&lt;=48,"YES","NO")</f>
        <v>YES</v>
      </c>
      <c r="AG89" s="75">
        <f t="shared" si="31"/>
        <v>0.3125</v>
      </c>
      <c r="AH89" s="2" t="s">
        <v>42</v>
      </c>
      <c r="AI89" s="2" t="str">
        <f t="shared" si="32"/>
        <v>AMFU8846175</v>
      </c>
      <c r="AJ89" s="76" t="str">
        <f t="shared" si="33"/>
        <v>CTU FLEVOKUST BV</v>
      </c>
      <c r="AK89" s="77">
        <f>IF($M89="TRUCK",VLOOKUP($AQ89,Invoicing!$A$17:$B$49,MATCH($AK$1,Invoicing!$A$17:$B$17,0),FALSE),VLOOKUP($AQ89,Invoicing!$N$17:$O$21,MATCH($AK$1,Invoicing!$N$17:$O$17,0),FALSE))</f>
        <v>380</v>
      </c>
      <c r="AL89" s="78" t="e">
        <f>VLOOKUP($E89,Invoicing!$A$1:$H$8,MATCH(TRACKER!$N89,Invoicing!$A$1:$H$1,0),FALSE)</f>
        <v>#N/A</v>
      </c>
      <c r="AM89" s="78">
        <v>35</v>
      </c>
      <c r="AN89" s="78">
        <f t="shared" si="34"/>
        <v>0</v>
      </c>
      <c r="AO89" s="2">
        <f t="shared" si="35"/>
        <v>4</v>
      </c>
      <c r="AP89" s="2" t="str">
        <f t="shared" si="36"/>
        <v>WEEK</v>
      </c>
      <c r="AQ89" s="2" t="str">
        <f t="shared" si="37"/>
        <v>CTU FLEVOKUST BVWEEK</v>
      </c>
      <c r="AR89" s="71">
        <f t="shared" si="38"/>
        <v>380</v>
      </c>
      <c r="AS89" s="71">
        <f>VLOOKUP(AJ89,Invoicing!A:K,10,FALSE)</f>
        <v>0</v>
      </c>
      <c r="AT89" s="71">
        <f t="shared" si="39"/>
        <v>530</v>
      </c>
      <c r="AU89" s="55">
        <v>150</v>
      </c>
    </row>
    <row r="90" spans="1:47">
      <c r="A90" s="37" t="s">
        <v>232</v>
      </c>
      <c r="B90" s="3" t="s">
        <v>38</v>
      </c>
      <c r="C90" s="11">
        <v>45307.513888888891</v>
      </c>
      <c r="D90" s="11">
        <v>45307.3125</v>
      </c>
      <c r="E90" s="11" t="s">
        <v>49</v>
      </c>
      <c r="F90" s="11" t="s">
        <v>143</v>
      </c>
      <c r="G90" s="3" t="s">
        <v>234</v>
      </c>
      <c r="H90" s="3" t="s">
        <v>41</v>
      </c>
      <c r="I90" s="11">
        <v>45308.5</v>
      </c>
      <c r="J90" s="12">
        <v>45309.722222222219</v>
      </c>
      <c r="K90" s="12">
        <v>45309.75</v>
      </c>
      <c r="L90" s="12">
        <v>45309.736111111109</v>
      </c>
      <c r="M90" s="61" t="s">
        <v>12</v>
      </c>
      <c r="N90" s="3" t="s">
        <v>42</v>
      </c>
      <c r="O90" s="3">
        <v>0</v>
      </c>
      <c r="P90" s="1">
        <f t="shared" si="20"/>
        <v>3</v>
      </c>
      <c r="Q90" s="1">
        <f t="shared" si="21"/>
        <v>1</v>
      </c>
      <c r="R90" s="72">
        <f t="shared" si="22"/>
        <v>45309.722222222219</v>
      </c>
      <c r="S90" s="73">
        <f t="shared" si="23"/>
        <v>0.98611111110949423</v>
      </c>
      <c r="T90" s="74">
        <f>Table2[[#This Row],[ETA A OFRECIMIENTO]]*24</f>
        <v>23.666666666627862</v>
      </c>
      <c r="U90" s="1" t="str">
        <f t="shared" si="24"/>
        <v>YES</v>
      </c>
      <c r="V90" s="73">
        <f t="shared" si="25"/>
        <v>1.25</v>
      </c>
      <c r="W90" s="74">
        <f>Table2[[#This Row],[DEL. AVAILABLE A SLOT]]*24</f>
        <v>30</v>
      </c>
      <c r="X90" s="1" t="str">
        <f t="shared" si="26"/>
        <v>NO</v>
      </c>
      <c r="Y90" s="73">
        <f t="shared" si="27"/>
        <v>2.2361111111094942</v>
      </c>
      <c r="Z90" s="74">
        <f>Table2[[#This Row],[ETA A TIMESLOT]]*24</f>
        <v>53.666666666627862</v>
      </c>
      <c r="AA90" s="73">
        <f t="shared" si="28"/>
        <v>0</v>
      </c>
      <c r="AB90" s="73" t="str">
        <f t="shared" si="29"/>
        <v>SI</v>
      </c>
      <c r="AC90" s="74">
        <f>Table2[[#This Row],[PUNTUALIDAD (H)]]*24</f>
        <v>0</v>
      </c>
      <c r="AD90" s="73">
        <f t="shared" si="30"/>
        <v>2.2222222222189885</v>
      </c>
      <c r="AE90" s="74">
        <f>Table2[[#This Row],[ATA TO UNLOADING]]*24</f>
        <v>53.333333333255723</v>
      </c>
      <c r="AF90" s="74" t="str">
        <f>IF(Table2[[#This Row],[ATA TO UNLOADING 2]]&lt;=48,"YES","NO")</f>
        <v>NO</v>
      </c>
      <c r="AG90" s="75">
        <f t="shared" si="31"/>
        <v>0.75</v>
      </c>
      <c r="AH90" s="2" t="s">
        <v>42</v>
      </c>
      <c r="AI90" s="2" t="str">
        <f t="shared" si="32"/>
        <v>BMOU6589456</v>
      </c>
      <c r="AJ90" s="76" t="str">
        <f t="shared" si="33"/>
        <v>CTU FLEVOKUST BV</v>
      </c>
      <c r="AK90" s="77">
        <f>IF($M90="TRUCK",VLOOKUP($AQ90,Invoicing!$A$17:$B$49,MATCH($AK$1,Invoicing!$A$17:$B$17,0),FALSE),VLOOKUP($AQ90,Invoicing!$N$17:$O$21,MATCH($AK$1,Invoicing!$N$17:$O$17,0),FALSE))</f>
        <v>380</v>
      </c>
      <c r="AL90" s="78" t="e">
        <f>VLOOKUP($E90,Invoicing!$A$1:$H$8,MATCH(TRACKER!$N90,Invoicing!$A$1:$H$1,0),FALSE)</f>
        <v>#N/A</v>
      </c>
      <c r="AM90" s="78">
        <v>35</v>
      </c>
      <c r="AN90" s="78">
        <f t="shared" si="34"/>
        <v>0</v>
      </c>
      <c r="AO90" s="2">
        <f t="shared" si="35"/>
        <v>4</v>
      </c>
      <c r="AP90" s="2" t="str">
        <f t="shared" si="36"/>
        <v>WEEK</v>
      </c>
      <c r="AQ90" s="2" t="str">
        <f t="shared" si="37"/>
        <v>CTU FLEVOKUST BVWEEK</v>
      </c>
      <c r="AR90" s="71">
        <f t="shared" si="38"/>
        <v>380</v>
      </c>
      <c r="AS90" s="71">
        <f>VLOOKUP(AJ90,Invoicing!A:K,10,FALSE)</f>
        <v>0</v>
      </c>
      <c r="AT90" s="71">
        <f t="shared" si="39"/>
        <v>380</v>
      </c>
    </row>
    <row r="91" spans="1:47">
      <c r="A91" s="37" t="s">
        <v>232</v>
      </c>
      <c r="B91" s="3" t="s">
        <v>38</v>
      </c>
      <c r="C91" s="11">
        <v>45307.513888888891</v>
      </c>
      <c r="D91" s="11">
        <v>45307.3125</v>
      </c>
      <c r="E91" s="11" t="s">
        <v>45</v>
      </c>
      <c r="F91" s="11" t="s">
        <v>40</v>
      </c>
      <c r="G91" s="3" t="s">
        <v>235</v>
      </c>
      <c r="H91" s="3" t="s">
        <v>41</v>
      </c>
      <c r="I91" s="11">
        <v>45308.5</v>
      </c>
      <c r="J91" s="12">
        <v>45308.553472222222</v>
      </c>
      <c r="K91" s="12">
        <v>45308.5625</v>
      </c>
      <c r="L91" s="12">
        <v>45308.559027777781</v>
      </c>
      <c r="M91" s="12" t="s">
        <v>115</v>
      </c>
      <c r="N91" s="3" t="s">
        <v>42</v>
      </c>
      <c r="O91" s="3">
        <v>1</v>
      </c>
      <c r="P91" s="1">
        <f t="shared" si="20"/>
        <v>3</v>
      </c>
      <c r="Q91" s="1">
        <f t="shared" si="21"/>
        <v>1</v>
      </c>
      <c r="R91" s="72">
        <f t="shared" si="22"/>
        <v>45308.553472222222</v>
      </c>
      <c r="S91" s="73">
        <f t="shared" si="23"/>
        <v>0.98611111110949423</v>
      </c>
      <c r="T91" s="74">
        <f>Table2[[#This Row],[ETA A OFRECIMIENTO]]*24</f>
        <v>23.666666666627862</v>
      </c>
      <c r="U91" s="1" t="str">
        <f t="shared" si="24"/>
        <v>YES</v>
      </c>
      <c r="V91" s="73">
        <f t="shared" si="25"/>
        <v>6.25E-2</v>
      </c>
      <c r="W91" s="74">
        <f>Table2[[#This Row],[DEL. AVAILABLE A SLOT]]*24</f>
        <v>1.5</v>
      </c>
      <c r="X91" s="1" t="str">
        <f t="shared" si="26"/>
        <v>SI</v>
      </c>
      <c r="Y91" s="73">
        <f t="shared" si="27"/>
        <v>1.0486111111094942</v>
      </c>
      <c r="Z91" s="74">
        <f>Table2[[#This Row],[ETA A TIMESLOT]]*24</f>
        <v>25.166666666627862</v>
      </c>
      <c r="AA91" s="73">
        <f t="shared" si="28"/>
        <v>0</v>
      </c>
      <c r="AB91" s="73" t="str">
        <f t="shared" si="29"/>
        <v>SI</v>
      </c>
      <c r="AC91" s="74">
        <f>Table2[[#This Row],[PUNTUALIDAD (H)]]*24</f>
        <v>0</v>
      </c>
      <c r="AD91" s="73">
        <f t="shared" si="30"/>
        <v>1.0451388888905058</v>
      </c>
      <c r="AE91" s="74">
        <f>Table2[[#This Row],[ATA TO UNLOADING]]*24</f>
        <v>25.083333333372138</v>
      </c>
      <c r="AF91" s="74" t="str">
        <f>IF(Table2[[#This Row],[ATA TO UNLOADING 2]]&lt;=48,"YES","NO")</f>
        <v>YES</v>
      </c>
      <c r="AG91" s="75">
        <f t="shared" si="31"/>
        <v>0.5625</v>
      </c>
      <c r="AH91" s="2" t="s">
        <v>42</v>
      </c>
      <c r="AI91" s="2" t="str">
        <f t="shared" si="32"/>
        <v>CAAU6535863</v>
      </c>
      <c r="AJ91" s="76" t="str">
        <f t="shared" si="33"/>
        <v>OM TRANSPORT</v>
      </c>
      <c r="AK91" s="77">
        <f>IF($M91="TRUCK",VLOOKUP($AQ91,Invoicing!$A$17:$B$49,MATCH($AK$1,Invoicing!$A$17:$B$17,0),FALSE),VLOOKUP($AQ91,Invoicing!$N$17:$O$21,MATCH($AK$1,Invoicing!$N$17:$O$17,0),FALSE))</f>
        <v>475</v>
      </c>
      <c r="AL91" s="78" t="e">
        <f>VLOOKUP($E91,Invoicing!$A$1:$H$8,MATCH(TRACKER!$N91,Invoicing!$A$1:$H$1,0),FALSE)</f>
        <v>#N/A</v>
      </c>
      <c r="AM91" s="78">
        <f>VLOOKUP($E91,Invoicing!$A$1:$H$8,MATCH(TRACKER!$O$1,Invoicing!$A$1:$H$1,0),FALSE)</f>
        <v>50</v>
      </c>
      <c r="AN91" s="78">
        <f t="shared" si="34"/>
        <v>50</v>
      </c>
      <c r="AO91" s="2">
        <f t="shared" si="35"/>
        <v>3</v>
      </c>
      <c r="AP91" s="2" t="str">
        <f t="shared" si="36"/>
        <v>WEEK</v>
      </c>
      <c r="AQ91" s="2" t="str">
        <f t="shared" si="37"/>
        <v>OM TRANSPORTWEEK</v>
      </c>
      <c r="AR91" s="71">
        <f t="shared" si="38"/>
        <v>525</v>
      </c>
      <c r="AS91" s="71">
        <f>VLOOKUP(AJ91,Invoicing!A:K,10,FALSE)</f>
        <v>25</v>
      </c>
      <c r="AT91" s="71">
        <f t="shared" si="39"/>
        <v>550</v>
      </c>
    </row>
    <row r="92" spans="1:47">
      <c r="A92" s="37" t="s">
        <v>232</v>
      </c>
      <c r="B92" s="3" t="s">
        <v>38</v>
      </c>
      <c r="C92" s="11">
        <v>45307.513888888891</v>
      </c>
      <c r="D92" s="11">
        <v>45307.3125</v>
      </c>
      <c r="E92" s="11" t="s">
        <v>49</v>
      </c>
      <c r="F92" s="11" t="s">
        <v>143</v>
      </c>
      <c r="G92" s="3" t="s">
        <v>236</v>
      </c>
      <c r="H92" s="3" t="s">
        <v>41</v>
      </c>
      <c r="I92" s="11">
        <v>45308.5</v>
      </c>
      <c r="J92" s="12">
        <v>45309.588888888888</v>
      </c>
      <c r="K92" s="12">
        <v>45309.5625</v>
      </c>
      <c r="L92" s="12">
        <v>45309.59375</v>
      </c>
      <c r="M92" s="61" t="s">
        <v>12</v>
      </c>
      <c r="N92" s="3" t="s">
        <v>42</v>
      </c>
      <c r="O92" s="3">
        <v>0</v>
      </c>
      <c r="P92" s="1">
        <f t="shared" si="20"/>
        <v>3</v>
      </c>
      <c r="Q92" s="1">
        <f t="shared" si="21"/>
        <v>1</v>
      </c>
      <c r="R92" s="72">
        <f t="shared" si="22"/>
        <v>45309.588888888888</v>
      </c>
      <c r="S92" s="73">
        <f t="shared" si="23"/>
        <v>0.98611111110949423</v>
      </c>
      <c r="T92" s="74">
        <f>Table2[[#This Row],[ETA A OFRECIMIENTO]]*24</f>
        <v>23.666666666627862</v>
      </c>
      <c r="U92" s="1" t="str">
        <f t="shared" si="24"/>
        <v>YES</v>
      </c>
      <c r="V92" s="73">
        <f t="shared" si="25"/>
        <v>1.0625</v>
      </c>
      <c r="W92" s="74">
        <f>Table2[[#This Row],[DEL. AVAILABLE A SLOT]]*24</f>
        <v>25.5</v>
      </c>
      <c r="X92" s="1" t="str">
        <f t="shared" si="26"/>
        <v>NO</v>
      </c>
      <c r="Y92" s="73">
        <f t="shared" si="27"/>
        <v>2.0486111111094942</v>
      </c>
      <c r="Z92" s="74">
        <f>Table2[[#This Row],[ETA A TIMESLOT]]*24</f>
        <v>49.166666666627862</v>
      </c>
      <c r="AA92" s="73">
        <f t="shared" si="28"/>
        <v>2.6388888887595385E-2</v>
      </c>
      <c r="AB92" s="73" t="str">
        <f t="shared" si="29"/>
        <v>SI</v>
      </c>
      <c r="AC92" s="74">
        <f>Table2[[#This Row],[PUNTUALIDAD (H)]]*24</f>
        <v>0.63333333330228925</v>
      </c>
      <c r="AD92" s="73">
        <f t="shared" si="30"/>
        <v>2.0798611111094942</v>
      </c>
      <c r="AE92" s="74">
        <f>Table2[[#This Row],[ATA TO UNLOADING]]*24</f>
        <v>49.916666666627862</v>
      </c>
      <c r="AF92" s="74" t="str">
        <f>IF(Table2[[#This Row],[ATA TO UNLOADING 2]]&lt;=48,"YES","NO")</f>
        <v>NO</v>
      </c>
      <c r="AG92" s="75">
        <f t="shared" si="31"/>
        <v>0.5625</v>
      </c>
      <c r="AH92" s="2" t="s">
        <v>42</v>
      </c>
      <c r="AI92" s="2" t="str">
        <f t="shared" si="32"/>
        <v>CARU9774161</v>
      </c>
      <c r="AJ92" s="76" t="str">
        <f t="shared" si="33"/>
        <v>CTU FLEVOKUST BV</v>
      </c>
      <c r="AK92" s="77">
        <f>IF($M92="TRUCK",VLOOKUP($AQ92,Invoicing!$A$17:$B$49,MATCH($AK$1,Invoicing!$A$17:$B$17,0),FALSE),VLOOKUP($AQ92,Invoicing!$N$17:$O$21,MATCH($AK$1,Invoicing!$N$17:$O$17,0),FALSE))</f>
        <v>380</v>
      </c>
      <c r="AL92" s="78" t="e">
        <f>VLOOKUP($E92,Invoicing!$A$1:$H$8,MATCH(TRACKER!$N92,Invoicing!$A$1:$H$1,0),FALSE)</f>
        <v>#N/A</v>
      </c>
      <c r="AM92" s="78">
        <v>35</v>
      </c>
      <c r="AN92" s="78">
        <f t="shared" si="34"/>
        <v>0</v>
      </c>
      <c r="AO92" s="2">
        <f t="shared" si="35"/>
        <v>4</v>
      </c>
      <c r="AP92" s="2" t="str">
        <f t="shared" si="36"/>
        <v>WEEK</v>
      </c>
      <c r="AQ92" s="2" t="str">
        <f t="shared" si="37"/>
        <v>CTU FLEVOKUST BVWEEK</v>
      </c>
      <c r="AR92" s="71">
        <f t="shared" si="38"/>
        <v>380</v>
      </c>
      <c r="AS92" s="71">
        <f>VLOOKUP(AJ92,Invoicing!A:K,10,FALSE)</f>
        <v>0</v>
      </c>
      <c r="AT92" s="71">
        <f t="shared" si="39"/>
        <v>380</v>
      </c>
    </row>
    <row r="93" spans="1:47">
      <c r="A93" s="37" t="s">
        <v>232</v>
      </c>
      <c r="B93" s="3" t="s">
        <v>38</v>
      </c>
      <c r="C93" s="11">
        <v>45307.513888888891</v>
      </c>
      <c r="D93" s="11">
        <v>45307.3125</v>
      </c>
      <c r="E93" s="11" t="s">
        <v>44</v>
      </c>
      <c r="F93" s="11" t="s">
        <v>40</v>
      </c>
      <c r="G93" s="3" t="s">
        <v>237</v>
      </c>
      <c r="H93" s="3" t="s">
        <v>2821</v>
      </c>
      <c r="I93" s="11">
        <v>45308.5</v>
      </c>
      <c r="J93" s="12">
        <v>45308.48333333333</v>
      </c>
      <c r="K93" s="12">
        <v>45308.5</v>
      </c>
      <c r="L93" s="12">
        <v>45308.503472222219</v>
      </c>
      <c r="M93" s="12" t="s">
        <v>115</v>
      </c>
      <c r="N93" s="3" t="s">
        <v>42</v>
      </c>
      <c r="O93" s="3">
        <v>0</v>
      </c>
      <c r="P93" s="1">
        <f t="shared" si="20"/>
        <v>3</v>
      </c>
      <c r="Q93" s="1">
        <f t="shared" si="21"/>
        <v>1</v>
      </c>
      <c r="R93" s="72">
        <f t="shared" si="22"/>
        <v>45308.48333333333</v>
      </c>
      <c r="S93" s="73">
        <f t="shared" si="23"/>
        <v>0.98611111110949423</v>
      </c>
      <c r="T93" s="74">
        <f>Table2[[#This Row],[ETA A OFRECIMIENTO]]*24</f>
        <v>23.666666666627862</v>
      </c>
      <c r="U93" s="1" t="str">
        <f t="shared" si="24"/>
        <v>YES</v>
      </c>
      <c r="V93" s="73">
        <f t="shared" si="25"/>
        <v>0</v>
      </c>
      <c r="W93" s="74">
        <f>Table2[[#This Row],[DEL. AVAILABLE A SLOT]]*24</f>
        <v>0</v>
      </c>
      <c r="X93" s="1" t="str">
        <f t="shared" si="26"/>
        <v>SI</v>
      </c>
      <c r="Y93" s="73">
        <f t="shared" si="27"/>
        <v>0.98611111110949423</v>
      </c>
      <c r="Z93" s="74">
        <f>Table2[[#This Row],[ETA A TIMESLOT]]*24</f>
        <v>23.666666666627862</v>
      </c>
      <c r="AA93" s="73">
        <f t="shared" si="28"/>
        <v>0</v>
      </c>
      <c r="AB93" s="73" t="str">
        <f t="shared" si="29"/>
        <v>SI</v>
      </c>
      <c r="AC93" s="74">
        <f>Table2[[#This Row],[PUNTUALIDAD (H)]]*24</f>
        <v>0</v>
      </c>
      <c r="AD93" s="73">
        <f t="shared" si="30"/>
        <v>0.98958333332848269</v>
      </c>
      <c r="AE93" s="74">
        <f>Table2[[#This Row],[ATA TO UNLOADING]]*24</f>
        <v>23.749999999883585</v>
      </c>
      <c r="AF93" s="74" t="str">
        <f>IF(Table2[[#This Row],[ATA TO UNLOADING 2]]&lt;=48,"YES","NO")</f>
        <v>YES</v>
      </c>
      <c r="AG93" s="75">
        <f t="shared" si="31"/>
        <v>0.5</v>
      </c>
      <c r="AH93" s="2" t="s">
        <v>42</v>
      </c>
      <c r="AI93" s="2" t="str">
        <f t="shared" si="32"/>
        <v>CIPU5078626</v>
      </c>
      <c r="AJ93" s="76" t="str">
        <f t="shared" si="33"/>
        <v>MSI</v>
      </c>
      <c r="AK93" s="77">
        <f>IF($M93="TRUCK",VLOOKUP($AQ93,Invoicing!$A$17:$B$49,MATCH($AK$1,Invoicing!$A$17:$B$17,0),FALSE),VLOOKUP($AQ93,Invoicing!$N$17:$O$21,MATCH($AK$1,Invoicing!$N$17:$O$17,0),FALSE))</f>
        <v>480</v>
      </c>
      <c r="AL93" s="78" t="e">
        <f>VLOOKUP($E93,Invoicing!$A$1:$H$8,MATCH(TRACKER!$N93,Invoicing!$A$1:$H$1,0),FALSE)</f>
        <v>#N/A</v>
      </c>
      <c r="AM93" s="78">
        <f>VLOOKUP($E93,Invoicing!$A$1:$H$8,MATCH(TRACKER!$O$1,Invoicing!$A$1:$H$1,0),FALSE)</f>
        <v>50</v>
      </c>
      <c r="AN93" s="78">
        <f t="shared" si="34"/>
        <v>0</v>
      </c>
      <c r="AO93" s="2">
        <f t="shared" si="35"/>
        <v>3</v>
      </c>
      <c r="AP93" s="2" t="str">
        <f t="shared" si="36"/>
        <v>WEEK</v>
      </c>
      <c r="AQ93" s="2" t="str">
        <f t="shared" si="37"/>
        <v>MSIWEEK</v>
      </c>
      <c r="AR93" s="71">
        <f t="shared" si="38"/>
        <v>480</v>
      </c>
      <c r="AS93" s="71">
        <f>VLOOKUP(AJ93,Invoicing!A:K,10,FALSE)</f>
        <v>25</v>
      </c>
      <c r="AT93" s="71">
        <f t="shared" si="39"/>
        <v>505</v>
      </c>
    </row>
    <row r="94" spans="1:47">
      <c r="A94" s="58" t="s">
        <v>232</v>
      </c>
      <c r="B94" s="59" t="s">
        <v>38</v>
      </c>
      <c r="C94" s="60">
        <v>45307.513888888891</v>
      </c>
      <c r="D94" s="60">
        <v>45307.3125</v>
      </c>
      <c r="E94" s="60" t="s">
        <v>49</v>
      </c>
      <c r="F94" s="60" t="s">
        <v>143</v>
      </c>
      <c r="G94" s="59" t="s">
        <v>238</v>
      </c>
      <c r="H94" s="3" t="s">
        <v>41</v>
      </c>
      <c r="I94" s="60">
        <v>45308.5</v>
      </c>
      <c r="J94" s="61">
        <v>45309.388888888891</v>
      </c>
      <c r="K94" s="61">
        <v>45309.375</v>
      </c>
      <c r="L94" s="61">
        <v>45309.399305555555</v>
      </c>
      <c r="M94" s="61" t="s">
        <v>12</v>
      </c>
      <c r="N94" s="3" t="s">
        <v>42</v>
      </c>
      <c r="O94" s="3">
        <v>0</v>
      </c>
      <c r="P94" s="1">
        <f t="shared" si="20"/>
        <v>3</v>
      </c>
      <c r="Q94" s="1">
        <f t="shared" si="21"/>
        <v>1</v>
      </c>
      <c r="R94" s="72">
        <f t="shared" si="22"/>
        <v>45309.388888888891</v>
      </c>
      <c r="S94" s="73">
        <f t="shared" si="23"/>
        <v>0.98611111110949423</v>
      </c>
      <c r="T94" s="74">
        <f>Table2[[#This Row],[ETA A OFRECIMIENTO]]*24</f>
        <v>23.666666666627862</v>
      </c>
      <c r="U94" s="1" t="str">
        <f t="shared" si="24"/>
        <v>YES</v>
      </c>
      <c r="V94" s="73">
        <f t="shared" si="25"/>
        <v>0.875</v>
      </c>
      <c r="W94" s="74">
        <f>Table2[[#This Row],[DEL. AVAILABLE A SLOT]]*24</f>
        <v>21</v>
      </c>
      <c r="X94" s="1" t="str">
        <f t="shared" si="26"/>
        <v>SI</v>
      </c>
      <c r="Y94" s="73">
        <f t="shared" si="27"/>
        <v>1.8611111111094942</v>
      </c>
      <c r="Z94" s="74">
        <f>Table2[[#This Row],[ETA A TIMESLOT]]*24</f>
        <v>44.666666666627862</v>
      </c>
      <c r="AA94" s="73">
        <f t="shared" si="28"/>
        <v>1.3888888890505768E-2</v>
      </c>
      <c r="AB94" s="73" t="str">
        <f t="shared" si="29"/>
        <v>SI</v>
      </c>
      <c r="AC94" s="74">
        <f>Table2[[#This Row],[PUNTUALIDAD (H)]]*24</f>
        <v>0.33333333337213844</v>
      </c>
      <c r="AD94" s="73">
        <f t="shared" si="30"/>
        <v>1.8854166666642413</v>
      </c>
      <c r="AE94" s="74">
        <f>Table2[[#This Row],[ATA TO UNLOADING]]*24</f>
        <v>45.249999999941792</v>
      </c>
      <c r="AF94" s="74" t="str">
        <f>IF(Table2[[#This Row],[ATA TO UNLOADING 2]]&lt;=48,"YES","NO")</f>
        <v>YES</v>
      </c>
      <c r="AG94" s="75">
        <f t="shared" si="31"/>
        <v>0.375</v>
      </c>
      <c r="AH94" s="2" t="s">
        <v>42</v>
      </c>
      <c r="AI94" s="2" t="str">
        <f t="shared" si="32"/>
        <v>DFSU7126102</v>
      </c>
      <c r="AJ94" s="76" t="str">
        <f t="shared" si="33"/>
        <v>CTU FLEVOKUST BV</v>
      </c>
      <c r="AK94" s="77">
        <f>IF($M94="TRUCK",VLOOKUP($AQ94,Invoicing!$A$17:$B$49,MATCH($AK$1,Invoicing!$A$17:$B$17,0),FALSE),VLOOKUP($AQ94,Invoicing!$N$17:$O$21,MATCH($AK$1,Invoicing!$N$17:$O$17,0),FALSE))</f>
        <v>380</v>
      </c>
      <c r="AL94" s="78" t="e">
        <f>VLOOKUP($E94,Invoicing!$A$1:$H$8,MATCH(TRACKER!$N94,Invoicing!$A$1:$H$1,0),FALSE)</f>
        <v>#N/A</v>
      </c>
      <c r="AM94" s="78">
        <v>35</v>
      </c>
      <c r="AN94" s="78">
        <f t="shared" si="34"/>
        <v>0</v>
      </c>
      <c r="AO94" s="2">
        <f t="shared" si="35"/>
        <v>4</v>
      </c>
      <c r="AP94" s="2" t="str">
        <f t="shared" si="36"/>
        <v>WEEK</v>
      </c>
      <c r="AQ94" s="2" t="str">
        <f t="shared" si="37"/>
        <v>CTU FLEVOKUST BVWEEK</v>
      </c>
      <c r="AR94" s="71">
        <f t="shared" si="38"/>
        <v>380</v>
      </c>
      <c r="AS94" s="71">
        <f>VLOOKUP(AJ94,Invoicing!A:K,10,FALSE)</f>
        <v>0</v>
      </c>
      <c r="AT94" s="71">
        <f t="shared" si="39"/>
        <v>380</v>
      </c>
    </row>
    <row r="95" spans="1:47">
      <c r="A95" s="37" t="s">
        <v>232</v>
      </c>
      <c r="B95" s="3" t="s">
        <v>38</v>
      </c>
      <c r="C95" s="11">
        <v>45307.513888888891</v>
      </c>
      <c r="D95" s="11">
        <v>45307.3125</v>
      </c>
      <c r="E95" s="11" t="s">
        <v>49</v>
      </c>
      <c r="F95" s="11" t="s">
        <v>143</v>
      </c>
      <c r="G95" s="3" t="s">
        <v>239</v>
      </c>
      <c r="H95" s="3" t="s">
        <v>41</v>
      </c>
      <c r="I95" s="11">
        <v>45308.5</v>
      </c>
      <c r="J95" s="12">
        <v>45308.649305555555</v>
      </c>
      <c r="K95" s="12">
        <v>45308.677083333336</v>
      </c>
      <c r="L95" s="12">
        <v>45308.65625</v>
      </c>
      <c r="M95" s="12" t="s">
        <v>115</v>
      </c>
      <c r="N95" s="3" t="s">
        <v>42</v>
      </c>
      <c r="O95" s="3">
        <v>0</v>
      </c>
      <c r="P95" s="1">
        <f t="shared" si="20"/>
        <v>3</v>
      </c>
      <c r="Q95" s="1">
        <f t="shared" si="21"/>
        <v>1</v>
      </c>
      <c r="R95" s="72">
        <f t="shared" si="22"/>
        <v>45308.649305555555</v>
      </c>
      <c r="S95" s="73">
        <f t="shared" si="23"/>
        <v>0.98611111110949423</v>
      </c>
      <c r="T95" s="74">
        <f>Table2[[#This Row],[ETA A OFRECIMIENTO]]*24</f>
        <v>23.666666666627862</v>
      </c>
      <c r="U95" s="1" t="str">
        <f t="shared" si="24"/>
        <v>YES</v>
      </c>
      <c r="V95" s="73">
        <f t="shared" si="25"/>
        <v>0.17708333333575865</v>
      </c>
      <c r="W95" s="74">
        <f>Table2[[#This Row],[DEL. AVAILABLE A SLOT]]*24</f>
        <v>4.2500000000582077</v>
      </c>
      <c r="X95" s="1" t="str">
        <f t="shared" si="26"/>
        <v>SI</v>
      </c>
      <c r="Y95" s="73">
        <f t="shared" si="27"/>
        <v>1.1631944444452529</v>
      </c>
      <c r="Z95" s="74">
        <f>Table2[[#This Row],[ETA A TIMESLOT]]*24</f>
        <v>27.916666666686069</v>
      </c>
      <c r="AA95" s="73">
        <f t="shared" si="28"/>
        <v>0</v>
      </c>
      <c r="AB95" s="73" t="str">
        <f t="shared" si="29"/>
        <v>SI</v>
      </c>
      <c r="AC95" s="74">
        <f>Table2[[#This Row],[PUNTUALIDAD (H)]]*24</f>
        <v>0</v>
      </c>
      <c r="AD95" s="73">
        <f t="shared" si="30"/>
        <v>1.1423611111094942</v>
      </c>
      <c r="AE95" s="74">
        <f>Table2[[#This Row],[ATA TO UNLOADING]]*24</f>
        <v>27.416666666627862</v>
      </c>
      <c r="AF95" s="74" t="str">
        <f>IF(Table2[[#This Row],[ATA TO UNLOADING 2]]&lt;=48,"YES","NO")</f>
        <v>YES</v>
      </c>
      <c r="AG95" s="75">
        <f t="shared" si="31"/>
        <v>0.67708333333575865</v>
      </c>
      <c r="AH95" s="2" t="s">
        <v>42</v>
      </c>
      <c r="AI95" s="2" t="str">
        <f t="shared" si="32"/>
        <v>FFAU4047924</v>
      </c>
      <c r="AJ95" s="76" t="str">
        <f t="shared" si="33"/>
        <v>CTU FLEVOKUST BV</v>
      </c>
      <c r="AK95" s="77">
        <f>IF($M95="TRUCK",VLOOKUP($AQ95,Invoicing!$A$17:$B$49,MATCH($AK$1,Invoicing!$A$17:$B$17,0),FALSE),VLOOKUP($AQ95,Invoicing!$N$17:$O$21,MATCH($AK$1,Invoicing!$N$17:$O$17,0),FALSE))</f>
        <v>520</v>
      </c>
      <c r="AL95" s="78" t="e">
        <f>VLOOKUP($E95,Invoicing!$A$1:$H$8,MATCH(TRACKER!$N95,Invoicing!$A$1:$H$1,0),FALSE)</f>
        <v>#N/A</v>
      </c>
      <c r="AM95" s="78">
        <v>35</v>
      </c>
      <c r="AN95" s="78">
        <f t="shared" si="34"/>
        <v>0</v>
      </c>
      <c r="AO95" s="2">
        <f t="shared" si="35"/>
        <v>3</v>
      </c>
      <c r="AP95" s="2" t="str">
        <f t="shared" si="36"/>
        <v>WEEK</v>
      </c>
      <c r="AQ95" s="2" t="str">
        <f t="shared" si="37"/>
        <v>CTU FLEVOKUST BVWEEK</v>
      </c>
      <c r="AR95" s="71">
        <f t="shared" si="38"/>
        <v>520</v>
      </c>
      <c r="AS95" s="71">
        <f>VLOOKUP(AJ95,Invoicing!A:K,10,FALSE)</f>
        <v>0</v>
      </c>
      <c r="AT95" s="71">
        <f t="shared" si="39"/>
        <v>520</v>
      </c>
    </row>
    <row r="96" spans="1:47">
      <c r="A96" s="37" t="s">
        <v>232</v>
      </c>
      <c r="B96" s="3" t="s">
        <v>38</v>
      </c>
      <c r="C96" s="11">
        <v>45307.513888888891</v>
      </c>
      <c r="D96" s="11">
        <v>45307.3125</v>
      </c>
      <c r="E96" s="11" t="s">
        <v>49</v>
      </c>
      <c r="F96" s="11" t="s">
        <v>40</v>
      </c>
      <c r="G96" s="3" t="s">
        <v>240</v>
      </c>
      <c r="H96" s="3" t="s">
        <v>41</v>
      </c>
      <c r="I96" s="11">
        <v>45308.5</v>
      </c>
      <c r="J96" s="12">
        <v>45309.788888888892</v>
      </c>
      <c r="K96" s="12">
        <v>45309.8125</v>
      </c>
      <c r="L96" s="12">
        <v>45309.798611111109</v>
      </c>
      <c r="M96" s="61" t="s">
        <v>12</v>
      </c>
      <c r="N96" s="3" t="s">
        <v>42</v>
      </c>
      <c r="O96" s="3">
        <v>0</v>
      </c>
      <c r="P96" s="1">
        <f t="shared" si="20"/>
        <v>3</v>
      </c>
      <c r="Q96" s="1">
        <f t="shared" si="21"/>
        <v>1</v>
      </c>
      <c r="R96" s="72">
        <f t="shared" si="22"/>
        <v>45309.788888888892</v>
      </c>
      <c r="S96" s="73">
        <f t="shared" si="23"/>
        <v>0.98611111110949423</v>
      </c>
      <c r="T96" s="74">
        <f>Table2[[#This Row],[ETA A OFRECIMIENTO]]*24</f>
        <v>23.666666666627862</v>
      </c>
      <c r="U96" s="1" t="str">
        <f t="shared" si="24"/>
        <v>YES</v>
      </c>
      <c r="V96" s="73">
        <f t="shared" si="25"/>
        <v>1.3125</v>
      </c>
      <c r="W96" s="74">
        <f>Table2[[#This Row],[DEL. AVAILABLE A SLOT]]*24</f>
        <v>31.5</v>
      </c>
      <c r="X96" s="1" t="str">
        <f t="shared" si="26"/>
        <v>NO</v>
      </c>
      <c r="Y96" s="73">
        <f t="shared" si="27"/>
        <v>2.2986111111094942</v>
      </c>
      <c r="Z96" s="74">
        <f>Table2[[#This Row],[ETA A TIMESLOT]]*24</f>
        <v>55.166666666627862</v>
      </c>
      <c r="AA96" s="73">
        <f t="shared" si="28"/>
        <v>0</v>
      </c>
      <c r="AB96" s="73" t="str">
        <f t="shared" si="29"/>
        <v>SI</v>
      </c>
      <c r="AC96" s="74">
        <f>Table2[[#This Row],[PUNTUALIDAD (H)]]*24</f>
        <v>0</v>
      </c>
      <c r="AD96" s="73">
        <f t="shared" si="30"/>
        <v>2.2847222222189885</v>
      </c>
      <c r="AE96" s="74">
        <f>Table2[[#This Row],[ATA TO UNLOADING]]*24</f>
        <v>54.833333333255723</v>
      </c>
      <c r="AF96" s="74" t="str">
        <f>IF(Table2[[#This Row],[ATA TO UNLOADING 2]]&lt;=48,"YES","NO")</f>
        <v>NO</v>
      </c>
      <c r="AG96" s="75">
        <f t="shared" si="31"/>
        <v>0.8125</v>
      </c>
      <c r="AH96" s="2" t="s">
        <v>42</v>
      </c>
      <c r="AI96" s="2" t="str">
        <f t="shared" si="32"/>
        <v>HASU4476706</v>
      </c>
      <c r="AJ96" s="76" t="str">
        <f t="shared" si="33"/>
        <v>CTU FLEVOKUST BV</v>
      </c>
      <c r="AK96" s="77">
        <f>IF($M96="TRUCK",VLOOKUP($AQ96,Invoicing!$A$17:$B$49,MATCH($AK$1,Invoicing!$A$17:$B$17,0),FALSE),VLOOKUP($AQ96,Invoicing!$N$17:$O$21,MATCH($AK$1,Invoicing!$N$17:$O$17,0),FALSE))</f>
        <v>380</v>
      </c>
      <c r="AL96" s="78" t="e">
        <f>VLOOKUP($E96,Invoicing!$A$1:$H$8,MATCH(TRACKER!$N96,Invoicing!$A$1:$H$1,0),FALSE)</f>
        <v>#N/A</v>
      </c>
      <c r="AM96" s="78">
        <v>35</v>
      </c>
      <c r="AN96" s="78">
        <f t="shared" si="34"/>
        <v>0</v>
      </c>
      <c r="AO96" s="2">
        <f t="shared" si="35"/>
        <v>4</v>
      </c>
      <c r="AP96" s="2" t="str">
        <f t="shared" si="36"/>
        <v>WEEK</v>
      </c>
      <c r="AQ96" s="2" t="str">
        <f t="shared" si="37"/>
        <v>CTU FLEVOKUST BVWEEK</v>
      </c>
      <c r="AR96" s="71">
        <f t="shared" si="38"/>
        <v>380</v>
      </c>
      <c r="AS96" s="71">
        <f>VLOOKUP(AJ96,Invoicing!A:K,10,FALSE)</f>
        <v>0</v>
      </c>
      <c r="AT96" s="71">
        <f t="shared" si="39"/>
        <v>380</v>
      </c>
    </row>
    <row r="97" spans="1:47">
      <c r="A97" s="37" t="s">
        <v>232</v>
      </c>
      <c r="B97" s="3" t="s">
        <v>38</v>
      </c>
      <c r="C97" s="11">
        <v>45307.513888888891</v>
      </c>
      <c r="D97" s="11">
        <v>45307.3125</v>
      </c>
      <c r="E97" s="11" t="s">
        <v>49</v>
      </c>
      <c r="F97" s="11" t="s">
        <v>40</v>
      </c>
      <c r="G97" s="3" t="s">
        <v>241</v>
      </c>
      <c r="H97" s="3" t="s">
        <v>41</v>
      </c>
      <c r="I97" s="11">
        <v>45308.5</v>
      </c>
      <c r="J97" s="12">
        <v>45309.3125</v>
      </c>
      <c r="K97" s="12">
        <v>45309.375</v>
      </c>
      <c r="L97" s="12">
        <v>45309.319444444445</v>
      </c>
      <c r="M97" s="61" t="s">
        <v>12</v>
      </c>
      <c r="N97" s="3" t="s">
        <v>42</v>
      </c>
      <c r="O97" s="3">
        <v>0</v>
      </c>
      <c r="P97" s="1">
        <f t="shared" si="20"/>
        <v>3</v>
      </c>
      <c r="Q97" s="1">
        <f t="shared" si="21"/>
        <v>1</v>
      </c>
      <c r="R97" s="72">
        <f t="shared" si="22"/>
        <v>45309.3125</v>
      </c>
      <c r="S97" s="73">
        <f t="shared" si="23"/>
        <v>0.98611111110949423</v>
      </c>
      <c r="T97" s="74">
        <f>Table2[[#This Row],[ETA A OFRECIMIENTO]]*24</f>
        <v>23.666666666627862</v>
      </c>
      <c r="U97" s="1" t="str">
        <f t="shared" si="24"/>
        <v>YES</v>
      </c>
      <c r="V97" s="73">
        <f t="shared" si="25"/>
        <v>0.875</v>
      </c>
      <c r="W97" s="74">
        <f>Table2[[#This Row],[DEL. AVAILABLE A SLOT]]*24</f>
        <v>21</v>
      </c>
      <c r="X97" s="1" t="str">
        <f t="shared" si="26"/>
        <v>SI</v>
      </c>
      <c r="Y97" s="73">
        <f t="shared" si="27"/>
        <v>1.8611111111094942</v>
      </c>
      <c r="Z97" s="74">
        <f>Table2[[#This Row],[ETA A TIMESLOT]]*24</f>
        <v>44.666666666627862</v>
      </c>
      <c r="AA97" s="73">
        <f t="shared" si="28"/>
        <v>0</v>
      </c>
      <c r="AB97" s="73" t="str">
        <f t="shared" si="29"/>
        <v>SI</v>
      </c>
      <c r="AC97" s="74">
        <f>Table2[[#This Row],[PUNTUALIDAD (H)]]*24</f>
        <v>0</v>
      </c>
      <c r="AD97" s="73">
        <f t="shared" si="30"/>
        <v>1.8055555555547471</v>
      </c>
      <c r="AE97" s="74">
        <f>Table2[[#This Row],[ATA TO UNLOADING]]*24</f>
        <v>43.333333333313931</v>
      </c>
      <c r="AF97" s="74" t="str">
        <f>IF(Table2[[#This Row],[ATA TO UNLOADING 2]]&lt;=48,"YES","NO")</f>
        <v>YES</v>
      </c>
      <c r="AG97" s="75">
        <f t="shared" si="31"/>
        <v>0.375</v>
      </c>
      <c r="AH97" s="2" t="s">
        <v>42</v>
      </c>
      <c r="AI97" s="2" t="str">
        <f t="shared" si="32"/>
        <v>HASU4664175</v>
      </c>
      <c r="AJ97" s="76" t="str">
        <f t="shared" si="33"/>
        <v>CTU FLEVOKUST BV</v>
      </c>
      <c r="AK97" s="77">
        <f>IF($M97="TRUCK",VLOOKUP($AQ97,Invoicing!$A$17:$B$49,MATCH($AK$1,Invoicing!$A$17:$B$17,0),FALSE),VLOOKUP($AQ97,Invoicing!$N$17:$O$21,MATCH($AK$1,Invoicing!$N$17:$O$17,0),FALSE))</f>
        <v>380</v>
      </c>
      <c r="AL97" s="78" t="e">
        <f>VLOOKUP($E97,Invoicing!$A$1:$H$8,MATCH(TRACKER!$N97,Invoicing!$A$1:$H$1,0),FALSE)</f>
        <v>#N/A</v>
      </c>
      <c r="AM97" s="78">
        <v>35</v>
      </c>
      <c r="AN97" s="78">
        <f t="shared" si="34"/>
        <v>0</v>
      </c>
      <c r="AO97" s="2">
        <f t="shared" si="35"/>
        <v>4</v>
      </c>
      <c r="AP97" s="2" t="str">
        <f t="shared" si="36"/>
        <v>WEEK</v>
      </c>
      <c r="AQ97" s="2" t="str">
        <f t="shared" si="37"/>
        <v>CTU FLEVOKUST BVWEEK</v>
      </c>
      <c r="AR97" s="71">
        <f t="shared" si="38"/>
        <v>380</v>
      </c>
      <c r="AS97" s="71">
        <f>VLOOKUP(AJ97,Invoicing!A:K,10,FALSE)</f>
        <v>0</v>
      </c>
      <c r="AT97" s="71">
        <f t="shared" si="39"/>
        <v>380</v>
      </c>
    </row>
    <row r="98" spans="1:47">
      <c r="A98" s="37" t="s">
        <v>232</v>
      </c>
      <c r="B98" s="3" t="s">
        <v>38</v>
      </c>
      <c r="C98" s="11">
        <v>45307.513888888891</v>
      </c>
      <c r="D98" s="11">
        <v>45307.3125</v>
      </c>
      <c r="E98" s="11" t="s">
        <v>49</v>
      </c>
      <c r="F98" s="11" t="s">
        <v>40</v>
      </c>
      <c r="G98" s="3" t="s">
        <v>242</v>
      </c>
      <c r="H98" s="3" t="s">
        <v>41</v>
      </c>
      <c r="I98" s="11">
        <v>45308.5</v>
      </c>
      <c r="J98" s="12">
        <v>45309.251388888886</v>
      </c>
      <c r="K98" s="12">
        <v>45309.25</v>
      </c>
      <c r="L98" s="12">
        <v>45309.253472222219</v>
      </c>
      <c r="M98" s="61" t="s">
        <v>12</v>
      </c>
      <c r="N98" s="3" t="s">
        <v>42</v>
      </c>
      <c r="O98" s="3">
        <v>0</v>
      </c>
      <c r="P98" s="1">
        <f t="shared" si="20"/>
        <v>3</v>
      </c>
      <c r="Q98" s="1">
        <f t="shared" si="21"/>
        <v>1</v>
      </c>
      <c r="R98" s="72">
        <f t="shared" si="22"/>
        <v>45309.251388888886</v>
      </c>
      <c r="S98" s="73">
        <f t="shared" si="23"/>
        <v>0.98611111110949423</v>
      </c>
      <c r="T98" s="74">
        <f>Table2[[#This Row],[ETA A OFRECIMIENTO]]*24</f>
        <v>23.666666666627862</v>
      </c>
      <c r="U98" s="1" t="str">
        <f t="shared" si="24"/>
        <v>YES</v>
      </c>
      <c r="V98" s="73">
        <f t="shared" si="25"/>
        <v>0.75</v>
      </c>
      <c r="W98" s="74">
        <f>Table2[[#This Row],[DEL. AVAILABLE A SLOT]]*24</f>
        <v>18</v>
      </c>
      <c r="X98" s="1" t="str">
        <f t="shared" si="26"/>
        <v>SI</v>
      </c>
      <c r="Y98" s="73">
        <f t="shared" si="27"/>
        <v>1.7361111111094942</v>
      </c>
      <c r="Z98" s="74">
        <f>Table2[[#This Row],[ETA A TIMESLOT]]*24</f>
        <v>41.666666666627862</v>
      </c>
      <c r="AA98" s="73">
        <f t="shared" si="28"/>
        <v>1.3888888861401938E-3</v>
      </c>
      <c r="AB98" s="73" t="str">
        <f t="shared" si="29"/>
        <v>SI</v>
      </c>
      <c r="AC98" s="74">
        <f>Table2[[#This Row],[PUNTUALIDAD (H)]]*24</f>
        <v>3.3333333267364651E-2</v>
      </c>
      <c r="AD98" s="73">
        <f t="shared" si="30"/>
        <v>1.7395833333284827</v>
      </c>
      <c r="AE98" s="74">
        <f>Table2[[#This Row],[ATA TO UNLOADING]]*24</f>
        <v>41.749999999883585</v>
      </c>
      <c r="AF98" s="74" t="str">
        <f>IF(Table2[[#This Row],[ATA TO UNLOADING 2]]&lt;=48,"YES","NO")</f>
        <v>YES</v>
      </c>
      <c r="AG98" s="75">
        <f t="shared" si="31"/>
        <v>0.25</v>
      </c>
      <c r="AH98" s="2" t="s">
        <v>42</v>
      </c>
      <c r="AI98" s="2" t="str">
        <f t="shared" si="32"/>
        <v>MAEU9262082</v>
      </c>
      <c r="AJ98" s="76" t="str">
        <f t="shared" si="33"/>
        <v>CTU FLEVOKUST BV</v>
      </c>
      <c r="AK98" s="77">
        <f>IF($M98="TRUCK",VLOOKUP($AQ98,Invoicing!$A$17:$B$49,MATCH($AK$1,Invoicing!$A$17:$B$17,0),FALSE),VLOOKUP($AQ98,Invoicing!$N$17:$O$21,MATCH($AK$1,Invoicing!$N$17:$O$17,0),FALSE))</f>
        <v>380</v>
      </c>
      <c r="AL98" s="78" t="e">
        <f>VLOOKUP($E98,Invoicing!$A$1:$H$8,MATCH(TRACKER!$N98,Invoicing!$A$1:$H$1,0),FALSE)</f>
        <v>#N/A</v>
      </c>
      <c r="AM98" s="78">
        <v>35</v>
      </c>
      <c r="AN98" s="78">
        <f t="shared" si="34"/>
        <v>0</v>
      </c>
      <c r="AO98" s="2">
        <f t="shared" si="35"/>
        <v>4</v>
      </c>
      <c r="AP98" s="2" t="str">
        <f t="shared" si="36"/>
        <v>WEEK</v>
      </c>
      <c r="AQ98" s="2" t="str">
        <f t="shared" si="37"/>
        <v>CTU FLEVOKUST BVWEEK</v>
      </c>
      <c r="AR98" s="71">
        <f t="shared" si="38"/>
        <v>380</v>
      </c>
      <c r="AS98" s="71">
        <f>VLOOKUP(AJ98,Invoicing!A:K,10,FALSE)</f>
        <v>0</v>
      </c>
      <c r="AT98" s="71">
        <f t="shared" si="39"/>
        <v>380</v>
      </c>
    </row>
    <row r="99" spans="1:47">
      <c r="A99" s="37" t="s">
        <v>232</v>
      </c>
      <c r="B99" s="3" t="s">
        <v>38</v>
      </c>
      <c r="C99" s="11">
        <v>45307.513888888891</v>
      </c>
      <c r="D99" s="11">
        <v>45307.3125</v>
      </c>
      <c r="E99" s="11" t="s">
        <v>49</v>
      </c>
      <c r="F99" s="11" t="s">
        <v>143</v>
      </c>
      <c r="G99" s="3" t="s">
        <v>243</v>
      </c>
      <c r="H99" s="3" t="s">
        <v>41</v>
      </c>
      <c r="I99" s="11">
        <v>45308.5</v>
      </c>
      <c r="J99" s="12">
        <v>45308.677083333336</v>
      </c>
      <c r="K99" s="12">
        <v>45308.6875</v>
      </c>
      <c r="L99" s="12">
        <v>45308.6875</v>
      </c>
      <c r="M99" s="12" t="s">
        <v>115</v>
      </c>
      <c r="N99" s="3" t="s">
        <v>42</v>
      </c>
      <c r="O99" s="3">
        <v>0</v>
      </c>
      <c r="P99" s="1">
        <f t="shared" si="20"/>
        <v>3</v>
      </c>
      <c r="Q99" s="1">
        <f t="shared" si="21"/>
        <v>1</v>
      </c>
      <c r="R99" s="72">
        <f t="shared" si="22"/>
        <v>45308.677083333336</v>
      </c>
      <c r="S99" s="73">
        <f t="shared" si="23"/>
        <v>0.98611111110949423</v>
      </c>
      <c r="T99" s="74">
        <f>Table2[[#This Row],[ETA A OFRECIMIENTO]]*24</f>
        <v>23.666666666627862</v>
      </c>
      <c r="U99" s="1" t="str">
        <f t="shared" si="24"/>
        <v>YES</v>
      </c>
      <c r="V99" s="73">
        <f t="shared" si="25"/>
        <v>0.1875</v>
      </c>
      <c r="W99" s="74">
        <f>Table2[[#This Row],[DEL. AVAILABLE A SLOT]]*24</f>
        <v>4.5</v>
      </c>
      <c r="X99" s="1" t="str">
        <f t="shared" si="26"/>
        <v>SI</v>
      </c>
      <c r="Y99" s="73">
        <f t="shared" si="27"/>
        <v>1.1736111111094942</v>
      </c>
      <c r="Z99" s="74">
        <f>Table2[[#This Row],[ETA A TIMESLOT]]*24</f>
        <v>28.166666666627862</v>
      </c>
      <c r="AA99" s="73">
        <f t="shared" si="28"/>
        <v>0</v>
      </c>
      <c r="AB99" s="73" t="str">
        <f t="shared" si="29"/>
        <v>SI</v>
      </c>
      <c r="AC99" s="74">
        <f>Table2[[#This Row],[PUNTUALIDAD (H)]]*24</f>
        <v>0</v>
      </c>
      <c r="AD99" s="73">
        <f t="shared" si="30"/>
        <v>1.1736111111094942</v>
      </c>
      <c r="AE99" s="74">
        <f>Table2[[#This Row],[ATA TO UNLOADING]]*24</f>
        <v>28.166666666627862</v>
      </c>
      <c r="AF99" s="74" t="str">
        <f>IF(Table2[[#This Row],[ATA TO UNLOADING 2]]&lt;=48,"YES","NO")</f>
        <v>YES</v>
      </c>
      <c r="AG99" s="75">
        <f t="shared" si="31"/>
        <v>0.6875</v>
      </c>
      <c r="AH99" s="2" t="s">
        <v>42</v>
      </c>
      <c r="AI99" s="2" t="str">
        <f t="shared" si="32"/>
        <v>MEDU9508309</v>
      </c>
      <c r="AJ99" s="76" t="str">
        <f t="shared" si="33"/>
        <v>CTU FLEVOKUST BV</v>
      </c>
      <c r="AK99" s="77">
        <f>IF($M99="TRUCK",VLOOKUP($AQ99,Invoicing!$A$17:$B$49,MATCH($AK$1,Invoicing!$A$17:$B$17,0),FALSE),VLOOKUP($AQ99,Invoicing!$N$17:$O$21,MATCH($AK$1,Invoicing!$N$17:$O$17,0),FALSE))</f>
        <v>520</v>
      </c>
      <c r="AL99" s="78" t="e">
        <f>VLOOKUP($E99,Invoicing!$A$1:$H$8,MATCH(TRACKER!$N99,Invoicing!$A$1:$H$1,0),FALSE)</f>
        <v>#N/A</v>
      </c>
      <c r="AM99" s="78">
        <v>35</v>
      </c>
      <c r="AN99" s="78">
        <f t="shared" si="34"/>
        <v>0</v>
      </c>
      <c r="AO99" s="2">
        <f t="shared" si="35"/>
        <v>3</v>
      </c>
      <c r="AP99" s="2" t="str">
        <f t="shared" si="36"/>
        <v>WEEK</v>
      </c>
      <c r="AQ99" s="2" t="str">
        <f t="shared" si="37"/>
        <v>CTU FLEVOKUST BVWEEK</v>
      </c>
      <c r="AR99" s="71">
        <f t="shared" si="38"/>
        <v>520</v>
      </c>
      <c r="AS99" s="71">
        <f>VLOOKUP(AJ99,Invoicing!A:K,10,FALSE)</f>
        <v>0</v>
      </c>
      <c r="AT99" s="71">
        <f t="shared" si="39"/>
        <v>520</v>
      </c>
    </row>
    <row r="100" spans="1:47">
      <c r="A100" s="37" t="s">
        <v>232</v>
      </c>
      <c r="B100" s="3" t="s">
        <v>38</v>
      </c>
      <c r="C100" s="11">
        <v>45307.513888888891</v>
      </c>
      <c r="D100" s="11">
        <v>45307.3125</v>
      </c>
      <c r="E100" s="11" t="s">
        <v>49</v>
      </c>
      <c r="F100" s="11" t="s">
        <v>143</v>
      </c>
      <c r="G100" s="3" t="s">
        <v>244</v>
      </c>
      <c r="H100" s="3" t="s">
        <v>41</v>
      </c>
      <c r="I100" s="11">
        <v>45308.5</v>
      </c>
      <c r="J100" s="12">
        <v>45309.425000000003</v>
      </c>
      <c r="K100" s="12">
        <v>45309.4375</v>
      </c>
      <c r="L100" s="12">
        <v>45309.430555555555</v>
      </c>
      <c r="M100" s="61" t="s">
        <v>12</v>
      </c>
      <c r="N100" s="3" t="s">
        <v>42</v>
      </c>
      <c r="O100" s="3">
        <v>0</v>
      </c>
      <c r="P100" s="1">
        <f t="shared" si="20"/>
        <v>3</v>
      </c>
      <c r="Q100" s="1">
        <f t="shared" si="21"/>
        <v>1</v>
      </c>
      <c r="R100" s="72">
        <f t="shared" si="22"/>
        <v>45309.425000000003</v>
      </c>
      <c r="S100" s="73">
        <f t="shared" si="23"/>
        <v>0.98611111110949423</v>
      </c>
      <c r="T100" s="74">
        <f>Table2[[#This Row],[ETA A OFRECIMIENTO]]*24</f>
        <v>23.666666666627862</v>
      </c>
      <c r="U100" s="1" t="str">
        <f t="shared" si="24"/>
        <v>YES</v>
      </c>
      <c r="V100" s="73">
        <f t="shared" si="25"/>
        <v>0.9375</v>
      </c>
      <c r="W100" s="74">
        <f>Table2[[#This Row],[DEL. AVAILABLE A SLOT]]*24</f>
        <v>22.5</v>
      </c>
      <c r="X100" s="1" t="str">
        <f t="shared" si="26"/>
        <v>SI</v>
      </c>
      <c r="Y100" s="73">
        <f t="shared" si="27"/>
        <v>1.9236111111094942</v>
      </c>
      <c r="Z100" s="74">
        <f>Table2[[#This Row],[ETA A TIMESLOT]]*24</f>
        <v>46.166666666627862</v>
      </c>
      <c r="AA100" s="73">
        <f t="shared" si="28"/>
        <v>0</v>
      </c>
      <c r="AB100" s="73" t="str">
        <f t="shared" si="29"/>
        <v>SI</v>
      </c>
      <c r="AC100" s="74">
        <f>Table2[[#This Row],[PUNTUALIDAD (H)]]*24</f>
        <v>0</v>
      </c>
      <c r="AD100" s="73">
        <f t="shared" si="30"/>
        <v>1.9166666666642413</v>
      </c>
      <c r="AE100" s="74">
        <f>Table2[[#This Row],[ATA TO UNLOADING]]*24</f>
        <v>45.999999999941792</v>
      </c>
      <c r="AF100" s="74" t="str">
        <f>IF(Table2[[#This Row],[ATA TO UNLOADING 2]]&lt;=48,"YES","NO")</f>
        <v>YES</v>
      </c>
      <c r="AG100" s="75">
        <f t="shared" si="31"/>
        <v>0.4375</v>
      </c>
      <c r="AH100" s="2" t="s">
        <v>42</v>
      </c>
      <c r="AI100" s="2" t="str">
        <f t="shared" si="32"/>
        <v>MEDU9515191</v>
      </c>
      <c r="AJ100" s="76" t="str">
        <f t="shared" si="33"/>
        <v>CTU FLEVOKUST BV</v>
      </c>
      <c r="AK100" s="77">
        <f>IF($M100="TRUCK",VLOOKUP($AQ100,Invoicing!$A$17:$B$49,MATCH($AK$1,Invoicing!$A$17:$B$17,0),FALSE),VLOOKUP($AQ100,Invoicing!$N$17:$O$21,MATCH($AK$1,Invoicing!$N$17:$O$17,0),FALSE))</f>
        <v>380</v>
      </c>
      <c r="AL100" s="78" t="e">
        <f>VLOOKUP($E100,Invoicing!$A$1:$H$8,MATCH(TRACKER!$N100,Invoicing!$A$1:$H$1,0),FALSE)</f>
        <v>#N/A</v>
      </c>
      <c r="AM100" s="78">
        <v>35</v>
      </c>
      <c r="AN100" s="78">
        <f t="shared" si="34"/>
        <v>0</v>
      </c>
      <c r="AO100" s="2">
        <f t="shared" si="35"/>
        <v>4</v>
      </c>
      <c r="AP100" s="2" t="str">
        <f t="shared" si="36"/>
        <v>WEEK</v>
      </c>
      <c r="AQ100" s="2" t="str">
        <f t="shared" si="37"/>
        <v>CTU FLEVOKUST BVWEEK</v>
      </c>
      <c r="AR100" s="71">
        <f t="shared" si="38"/>
        <v>380</v>
      </c>
      <c r="AS100" s="71">
        <f>VLOOKUP(AJ100,Invoicing!A:K,10,FALSE)</f>
        <v>0</v>
      </c>
      <c r="AT100" s="71">
        <f t="shared" si="39"/>
        <v>380</v>
      </c>
    </row>
    <row r="101" spans="1:47">
      <c r="A101" s="37" t="s">
        <v>232</v>
      </c>
      <c r="B101" s="3" t="s">
        <v>38</v>
      </c>
      <c r="C101" s="11">
        <v>45307.513888888891</v>
      </c>
      <c r="D101" s="11">
        <v>45307.3125</v>
      </c>
      <c r="E101" s="11" t="s">
        <v>49</v>
      </c>
      <c r="F101" s="11" t="s">
        <v>143</v>
      </c>
      <c r="G101" s="3" t="s">
        <v>245</v>
      </c>
      <c r="H101" s="3" t="s">
        <v>41</v>
      </c>
      <c r="I101" s="11">
        <v>45308.5</v>
      </c>
      <c r="J101" s="12">
        <v>45308.722916666666</v>
      </c>
      <c r="K101" s="12">
        <v>45308.75</v>
      </c>
      <c r="L101" s="12">
        <v>45308.736111111109</v>
      </c>
      <c r="M101" s="12" t="s">
        <v>115</v>
      </c>
      <c r="N101" s="3" t="s">
        <v>42</v>
      </c>
      <c r="O101" s="3">
        <v>0</v>
      </c>
      <c r="P101" s="1">
        <f t="shared" si="20"/>
        <v>3</v>
      </c>
      <c r="Q101" s="1">
        <f t="shared" si="21"/>
        <v>1</v>
      </c>
      <c r="R101" s="72">
        <f t="shared" si="22"/>
        <v>45308.722916666666</v>
      </c>
      <c r="S101" s="73">
        <f t="shared" si="23"/>
        <v>0.98611111110949423</v>
      </c>
      <c r="T101" s="74">
        <f>Table2[[#This Row],[ETA A OFRECIMIENTO]]*24</f>
        <v>23.666666666627862</v>
      </c>
      <c r="U101" s="1" t="str">
        <f t="shared" si="24"/>
        <v>YES</v>
      </c>
      <c r="V101" s="73">
        <f t="shared" si="25"/>
        <v>0.25</v>
      </c>
      <c r="W101" s="74">
        <f>Table2[[#This Row],[DEL. AVAILABLE A SLOT]]*24</f>
        <v>6</v>
      </c>
      <c r="X101" s="1" t="str">
        <f t="shared" si="26"/>
        <v>SI</v>
      </c>
      <c r="Y101" s="73">
        <f t="shared" si="27"/>
        <v>1.2361111111094942</v>
      </c>
      <c r="Z101" s="74">
        <f>Table2[[#This Row],[ETA A TIMESLOT]]*24</f>
        <v>29.666666666627862</v>
      </c>
      <c r="AA101" s="73">
        <f t="shared" si="28"/>
        <v>0</v>
      </c>
      <c r="AB101" s="73" t="str">
        <f t="shared" si="29"/>
        <v>SI</v>
      </c>
      <c r="AC101" s="74">
        <f>Table2[[#This Row],[PUNTUALIDAD (H)]]*24</f>
        <v>0</v>
      </c>
      <c r="AD101" s="73">
        <f t="shared" si="30"/>
        <v>1.2222222222189885</v>
      </c>
      <c r="AE101" s="74">
        <f>Table2[[#This Row],[ATA TO UNLOADING]]*24</f>
        <v>29.333333333255723</v>
      </c>
      <c r="AF101" s="74" t="str">
        <f>IF(Table2[[#This Row],[ATA TO UNLOADING 2]]&lt;=48,"YES","NO")</f>
        <v>YES</v>
      </c>
      <c r="AG101" s="75">
        <f t="shared" si="31"/>
        <v>0.75</v>
      </c>
      <c r="AH101" s="2" t="s">
        <v>42</v>
      </c>
      <c r="AI101" s="2" t="str">
        <f t="shared" si="32"/>
        <v>MEDU9523216</v>
      </c>
      <c r="AJ101" s="76" t="str">
        <f t="shared" si="33"/>
        <v>CTU FLEVOKUST BV</v>
      </c>
      <c r="AK101" s="77">
        <f>IF($M101="TRUCK",VLOOKUP($AQ101,Invoicing!$A$17:$B$49,MATCH($AK$1,Invoicing!$A$17:$B$17,0),FALSE),VLOOKUP($AQ101,Invoicing!$N$17:$O$21,MATCH($AK$1,Invoicing!$N$17:$O$17,0),FALSE))</f>
        <v>520</v>
      </c>
      <c r="AL101" s="78" t="e">
        <f>VLOOKUP($E101,Invoicing!$A$1:$H$8,MATCH(TRACKER!$N101,Invoicing!$A$1:$H$1,0),FALSE)</f>
        <v>#N/A</v>
      </c>
      <c r="AM101" s="78">
        <v>35</v>
      </c>
      <c r="AN101" s="78">
        <f t="shared" si="34"/>
        <v>0</v>
      </c>
      <c r="AO101" s="2">
        <f t="shared" si="35"/>
        <v>3</v>
      </c>
      <c r="AP101" s="2" t="str">
        <f t="shared" si="36"/>
        <v>WEEK</v>
      </c>
      <c r="AQ101" s="2" t="str">
        <f t="shared" si="37"/>
        <v>CTU FLEVOKUST BVWEEK</v>
      </c>
      <c r="AR101" s="71">
        <f t="shared" si="38"/>
        <v>520</v>
      </c>
      <c r="AS101" s="71">
        <f>VLOOKUP(AJ101,Invoicing!A:K,10,FALSE)</f>
        <v>0</v>
      </c>
      <c r="AT101" s="71">
        <f t="shared" si="39"/>
        <v>520</v>
      </c>
    </row>
    <row r="102" spans="1:47">
      <c r="A102" s="58" t="s">
        <v>232</v>
      </c>
      <c r="B102" s="59" t="s">
        <v>38</v>
      </c>
      <c r="C102" s="60">
        <v>45307.513888888891</v>
      </c>
      <c r="D102" s="60">
        <v>45307.3125</v>
      </c>
      <c r="E102" s="60" t="s">
        <v>49</v>
      </c>
      <c r="F102" s="60" t="s">
        <v>143</v>
      </c>
      <c r="G102" s="59" t="s">
        <v>246</v>
      </c>
      <c r="H102" s="3" t="s">
        <v>46</v>
      </c>
      <c r="I102" s="60">
        <v>45308.5</v>
      </c>
      <c r="J102" s="61">
        <v>45308.747916666667</v>
      </c>
      <c r="K102" s="61">
        <v>45308.75</v>
      </c>
      <c r="L102" s="61">
        <v>45308.788194444445</v>
      </c>
      <c r="M102" s="12" t="s">
        <v>115</v>
      </c>
      <c r="N102" s="3" t="s">
        <v>42</v>
      </c>
      <c r="O102" s="3">
        <v>0</v>
      </c>
      <c r="P102" s="1">
        <f t="shared" si="20"/>
        <v>3</v>
      </c>
      <c r="Q102" s="1">
        <f t="shared" si="21"/>
        <v>1</v>
      </c>
      <c r="R102" s="72">
        <f t="shared" si="22"/>
        <v>45308.747916666667</v>
      </c>
      <c r="S102" s="73">
        <f t="shared" si="23"/>
        <v>0.98611111110949423</v>
      </c>
      <c r="T102" s="74">
        <f>Table2[[#This Row],[ETA A OFRECIMIENTO]]*24</f>
        <v>23.666666666627862</v>
      </c>
      <c r="U102" s="1" t="str">
        <f t="shared" si="24"/>
        <v>YES</v>
      </c>
      <c r="V102" s="73">
        <f t="shared" si="25"/>
        <v>0.25</v>
      </c>
      <c r="W102" s="74">
        <f>Table2[[#This Row],[DEL. AVAILABLE A SLOT]]*24</f>
        <v>6</v>
      </c>
      <c r="X102" s="1" t="str">
        <f t="shared" si="26"/>
        <v>SI</v>
      </c>
      <c r="Y102" s="73">
        <f t="shared" si="27"/>
        <v>1.2361111111094942</v>
      </c>
      <c r="Z102" s="74">
        <f>Table2[[#This Row],[ETA A TIMESLOT]]*24</f>
        <v>29.666666666627862</v>
      </c>
      <c r="AA102" s="73">
        <f t="shared" si="28"/>
        <v>0</v>
      </c>
      <c r="AB102" s="73" t="str">
        <f t="shared" si="29"/>
        <v>SI</v>
      </c>
      <c r="AC102" s="74">
        <f>Table2[[#This Row],[PUNTUALIDAD (H)]]*24</f>
        <v>0</v>
      </c>
      <c r="AD102" s="73">
        <f t="shared" si="30"/>
        <v>1.2743055555547471</v>
      </c>
      <c r="AE102" s="74">
        <f>Table2[[#This Row],[ATA TO UNLOADING]]*24</f>
        <v>30.583333333313931</v>
      </c>
      <c r="AF102" s="74" t="str">
        <f>IF(Table2[[#This Row],[ATA TO UNLOADING 2]]&lt;=48,"YES","NO")</f>
        <v>YES</v>
      </c>
      <c r="AG102" s="75">
        <f t="shared" si="31"/>
        <v>0.75</v>
      </c>
      <c r="AH102" s="2" t="s">
        <v>42</v>
      </c>
      <c r="AI102" s="2" t="str">
        <f t="shared" si="32"/>
        <v>MEDU9527823</v>
      </c>
      <c r="AJ102" s="76" t="str">
        <f t="shared" si="33"/>
        <v>CTU FLEVOKUST BV</v>
      </c>
      <c r="AK102" s="77">
        <f>IF($M102="TRUCK",VLOOKUP($AQ102,Invoicing!$A$17:$B$49,MATCH($AK$1,Invoicing!$A$17:$B$17,0),FALSE),VLOOKUP($AQ102,Invoicing!$N$17:$O$21,MATCH($AK$1,Invoicing!$N$17:$O$17,0),FALSE))</f>
        <v>520</v>
      </c>
      <c r="AL102" s="78" t="e">
        <f>VLOOKUP($E102,Invoicing!$A$1:$H$8,MATCH(TRACKER!$N102,Invoicing!$A$1:$H$1,0),FALSE)</f>
        <v>#N/A</v>
      </c>
      <c r="AM102" s="78">
        <v>35</v>
      </c>
      <c r="AN102" s="78">
        <f t="shared" si="34"/>
        <v>0</v>
      </c>
      <c r="AO102" s="2">
        <f t="shared" si="35"/>
        <v>3</v>
      </c>
      <c r="AP102" s="2" t="str">
        <f t="shared" si="36"/>
        <v>WEEK</v>
      </c>
      <c r="AQ102" s="2" t="str">
        <f t="shared" si="37"/>
        <v>CTU FLEVOKUST BVWEEK</v>
      </c>
      <c r="AR102" s="71">
        <f t="shared" si="38"/>
        <v>520</v>
      </c>
      <c r="AS102" s="71">
        <f>VLOOKUP(AJ102,Invoicing!A:K,10,FALSE)</f>
        <v>0</v>
      </c>
      <c r="AT102" s="71">
        <f t="shared" si="39"/>
        <v>520</v>
      </c>
    </row>
    <row r="103" spans="1:47">
      <c r="A103" s="37" t="s">
        <v>232</v>
      </c>
      <c r="B103" s="3" t="s">
        <v>38</v>
      </c>
      <c r="C103" s="11">
        <v>45307.513888888891</v>
      </c>
      <c r="D103" s="11">
        <v>45307.3125</v>
      </c>
      <c r="E103" s="11" t="s">
        <v>49</v>
      </c>
      <c r="F103" s="11" t="s">
        <v>40</v>
      </c>
      <c r="G103" s="3" t="s">
        <v>247</v>
      </c>
      <c r="H103" s="3" t="s">
        <v>41</v>
      </c>
      <c r="I103" s="11">
        <v>45308.5</v>
      </c>
      <c r="J103" s="12">
        <v>45308.668055555558</v>
      </c>
      <c r="K103" s="12">
        <v>45308.6875</v>
      </c>
      <c r="L103" s="12">
        <v>45308.673611111109</v>
      </c>
      <c r="M103" s="12" t="s">
        <v>115</v>
      </c>
      <c r="N103" s="3" t="s">
        <v>42</v>
      </c>
      <c r="O103" s="3">
        <v>1</v>
      </c>
      <c r="P103" s="1">
        <f t="shared" si="20"/>
        <v>3</v>
      </c>
      <c r="Q103" s="1">
        <f t="shared" si="21"/>
        <v>1</v>
      </c>
      <c r="R103" s="72">
        <f t="shared" si="22"/>
        <v>45308.668055555558</v>
      </c>
      <c r="S103" s="73">
        <f t="shared" si="23"/>
        <v>0.98611111110949423</v>
      </c>
      <c r="T103" s="74">
        <f>Table2[[#This Row],[ETA A OFRECIMIENTO]]*24</f>
        <v>23.666666666627862</v>
      </c>
      <c r="U103" s="1" t="str">
        <f t="shared" si="24"/>
        <v>YES</v>
      </c>
      <c r="V103" s="73">
        <f t="shared" si="25"/>
        <v>0.1875</v>
      </c>
      <c r="W103" s="74">
        <f>Table2[[#This Row],[DEL. AVAILABLE A SLOT]]*24</f>
        <v>4.5</v>
      </c>
      <c r="X103" s="1" t="str">
        <f t="shared" si="26"/>
        <v>SI</v>
      </c>
      <c r="Y103" s="73">
        <f t="shared" si="27"/>
        <v>1.1736111111094942</v>
      </c>
      <c r="Z103" s="74">
        <f>Table2[[#This Row],[ETA A TIMESLOT]]*24</f>
        <v>28.166666666627862</v>
      </c>
      <c r="AA103" s="73">
        <f t="shared" si="28"/>
        <v>0</v>
      </c>
      <c r="AB103" s="73" t="str">
        <f t="shared" si="29"/>
        <v>SI</v>
      </c>
      <c r="AC103" s="74">
        <f>Table2[[#This Row],[PUNTUALIDAD (H)]]*24</f>
        <v>0</v>
      </c>
      <c r="AD103" s="73">
        <f t="shared" si="30"/>
        <v>1.1597222222189885</v>
      </c>
      <c r="AE103" s="74">
        <f>Table2[[#This Row],[ATA TO UNLOADING]]*24</f>
        <v>27.833333333255723</v>
      </c>
      <c r="AF103" s="74" t="str">
        <f>IF(Table2[[#This Row],[ATA TO UNLOADING 2]]&lt;=48,"YES","NO")</f>
        <v>YES</v>
      </c>
      <c r="AG103" s="75">
        <f t="shared" si="31"/>
        <v>0.6875</v>
      </c>
      <c r="AH103" s="2" t="s">
        <v>42</v>
      </c>
      <c r="AI103" s="2" t="str">
        <f t="shared" si="32"/>
        <v>MRKU6055811</v>
      </c>
      <c r="AJ103" s="76" t="str">
        <f t="shared" si="33"/>
        <v>CTU FLEVOKUST BV</v>
      </c>
      <c r="AK103" s="77">
        <f>IF($M103="TRUCK",VLOOKUP($AQ103,Invoicing!$A$17:$B$49,MATCH($AK$1,Invoicing!$A$17:$B$17,0),FALSE),VLOOKUP($AQ103,Invoicing!$N$17:$O$21,MATCH($AK$1,Invoicing!$N$17:$O$17,0),FALSE))</f>
        <v>520</v>
      </c>
      <c r="AL103" s="78" t="e">
        <f>VLOOKUP($E103,Invoicing!$A$1:$H$8,MATCH(TRACKER!$N103,Invoicing!$A$1:$H$1,0),FALSE)</f>
        <v>#N/A</v>
      </c>
      <c r="AM103" s="78">
        <v>35</v>
      </c>
      <c r="AN103" s="78">
        <f t="shared" si="34"/>
        <v>35</v>
      </c>
      <c r="AO103" s="2">
        <f t="shared" si="35"/>
        <v>3</v>
      </c>
      <c r="AP103" s="2" t="str">
        <f t="shared" si="36"/>
        <v>WEEK</v>
      </c>
      <c r="AQ103" s="2" t="str">
        <f t="shared" si="37"/>
        <v>CTU FLEVOKUST BVWEEK</v>
      </c>
      <c r="AR103" s="71">
        <f t="shared" si="38"/>
        <v>555</v>
      </c>
      <c r="AS103" s="71">
        <f>VLOOKUP(AJ103,Invoicing!A:K,10,FALSE)</f>
        <v>0</v>
      </c>
      <c r="AT103" s="71">
        <f t="shared" si="39"/>
        <v>555</v>
      </c>
    </row>
    <row r="104" spans="1:47">
      <c r="A104" s="37" t="s">
        <v>232</v>
      </c>
      <c r="B104" s="3" t="s">
        <v>38</v>
      </c>
      <c r="C104" s="11">
        <v>45307.513888888891</v>
      </c>
      <c r="D104" s="11">
        <v>45307.3125</v>
      </c>
      <c r="E104" s="11" t="s">
        <v>49</v>
      </c>
      <c r="F104" s="11" t="s">
        <v>40</v>
      </c>
      <c r="G104" s="3" t="s">
        <v>248</v>
      </c>
      <c r="H104" s="3" t="s">
        <v>46</v>
      </c>
      <c r="I104" s="11">
        <v>45308.5</v>
      </c>
      <c r="J104" s="12">
        <v>45308.760416666664</v>
      </c>
      <c r="K104" s="12">
        <v>45308.666666666664</v>
      </c>
      <c r="L104" s="12">
        <v>45308.774305555555</v>
      </c>
      <c r="M104" s="12" t="s">
        <v>115</v>
      </c>
      <c r="N104" s="3" t="s">
        <v>42</v>
      </c>
      <c r="O104" s="3">
        <v>1</v>
      </c>
      <c r="P104" s="1">
        <f t="shared" si="20"/>
        <v>3</v>
      </c>
      <c r="Q104" s="1">
        <f t="shared" si="21"/>
        <v>1</v>
      </c>
      <c r="R104" s="72">
        <f t="shared" si="22"/>
        <v>45308.760416666664</v>
      </c>
      <c r="S104" s="73">
        <f t="shared" si="23"/>
        <v>0.98611111110949423</v>
      </c>
      <c r="T104" s="74">
        <f>Table2[[#This Row],[ETA A OFRECIMIENTO]]*24</f>
        <v>23.666666666627862</v>
      </c>
      <c r="U104" s="1" t="str">
        <f t="shared" si="24"/>
        <v>YES</v>
      </c>
      <c r="V104" s="73">
        <f t="shared" si="25"/>
        <v>0.16666666666424135</v>
      </c>
      <c r="W104" s="74">
        <f>Table2[[#This Row],[DEL. AVAILABLE A SLOT]]*24</f>
        <v>3.9999999999417923</v>
      </c>
      <c r="X104" s="1" t="str">
        <f t="shared" si="26"/>
        <v>SI</v>
      </c>
      <c r="Y104" s="73">
        <f t="shared" si="27"/>
        <v>1.1527777777737356</v>
      </c>
      <c r="Z104" s="74">
        <f>Table2[[#This Row],[ETA A TIMESLOT]]*24</f>
        <v>27.666666666569654</v>
      </c>
      <c r="AA104" s="73">
        <f t="shared" si="28"/>
        <v>9.375E-2</v>
      </c>
      <c r="AB104" s="73" t="str">
        <f t="shared" si="29"/>
        <v>NO</v>
      </c>
      <c r="AC104" s="74">
        <f>Table2[[#This Row],[PUNTUALIDAD (H)]]*24</f>
        <v>2.25</v>
      </c>
      <c r="AD104" s="73">
        <f t="shared" si="30"/>
        <v>1.2604166666642413</v>
      </c>
      <c r="AE104" s="74">
        <f>Table2[[#This Row],[ATA TO UNLOADING]]*24</f>
        <v>30.249999999941792</v>
      </c>
      <c r="AF104" s="74" t="str">
        <f>IF(Table2[[#This Row],[ATA TO UNLOADING 2]]&lt;=48,"YES","NO")</f>
        <v>YES</v>
      </c>
      <c r="AG104" s="75">
        <f t="shared" si="31"/>
        <v>0.66666666666424135</v>
      </c>
      <c r="AH104" s="2" t="s">
        <v>42</v>
      </c>
      <c r="AI104" s="2" t="str">
        <f t="shared" si="32"/>
        <v>MRKU7472255</v>
      </c>
      <c r="AJ104" s="76" t="str">
        <f t="shared" si="33"/>
        <v>CTU FLEVOKUST BV</v>
      </c>
      <c r="AK104" s="77">
        <f>IF($M104="TRUCK",VLOOKUP($AQ104,Invoicing!$A$17:$B$49,MATCH($AK$1,Invoicing!$A$17:$B$17,0),FALSE),VLOOKUP($AQ104,Invoicing!$N$17:$O$21,MATCH($AK$1,Invoicing!$N$17:$O$17,0),FALSE))</f>
        <v>520</v>
      </c>
      <c r="AL104" s="78" t="e">
        <f>VLOOKUP($E104,Invoicing!$A$1:$H$8,MATCH(TRACKER!$N104,Invoicing!$A$1:$H$1,0),FALSE)</f>
        <v>#N/A</v>
      </c>
      <c r="AM104" s="78">
        <v>35</v>
      </c>
      <c r="AN104" s="78">
        <f t="shared" si="34"/>
        <v>35</v>
      </c>
      <c r="AO104" s="2">
        <f t="shared" si="35"/>
        <v>3</v>
      </c>
      <c r="AP104" s="2" t="str">
        <f t="shared" si="36"/>
        <v>WEEK</v>
      </c>
      <c r="AQ104" s="2" t="str">
        <f t="shared" si="37"/>
        <v>CTU FLEVOKUST BVWEEK</v>
      </c>
      <c r="AR104" s="71">
        <f t="shared" si="38"/>
        <v>555</v>
      </c>
      <c r="AS104" s="71">
        <f>VLOOKUP(AJ104,Invoicing!A:K,10,FALSE)</f>
        <v>0</v>
      </c>
      <c r="AT104" s="71">
        <f t="shared" si="39"/>
        <v>615</v>
      </c>
      <c r="AU104" s="55">
        <v>60</v>
      </c>
    </row>
    <row r="105" spans="1:47">
      <c r="A105" s="37" t="s">
        <v>232</v>
      </c>
      <c r="B105" s="3" t="s">
        <v>38</v>
      </c>
      <c r="C105" s="11">
        <v>45307.513888888891</v>
      </c>
      <c r="D105" s="11">
        <v>45307.3125</v>
      </c>
      <c r="E105" s="11" t="s">
        <v>49</v>
      </c>
      <c r="F105" s="11" t="s">
        <v>40</v>
      </c>
      <c r="G105" s="3" t="s">
        <v>249</v>
      </c>
      <c r="H105" s="3" t="s">
        <v>41</v>
      </c>
      <c r="I105" s="11">
        <v>45308.5</v>
      </c>
      <c r="J105" s="12">
        <v>45309.454861111109</v>
      </c>
      <c r="K105" s="12">
        <v>45309.4375</v>
      </c>
      <c r="L105" s="12">
        <v>45309.461805555555</v>
      </c>
      <c r="M105" s="61" t="s">
        <v>12</v>
      </c>
      <c r="N105" s="3" t="s">
        <v>42</v>
      </c>
      <c r="O105" s="3">
        <v>0</v>
      </c>
      <c r="P105" s="1">
        <f t="shared" si="20"/>
        <v>3</v>
      </c>
      <c r="Q105" s="1">
        <f t="shared" si="21"/>
        <v>1</v>
      </c>
      <c r="R105" s="72">
        <f t="shared" si="22"/>
        <v>45309.454861111109</v>
      </c>
      <c r="S105" s="73">
        <f t="shared" si="23"/>
        <v>0.98611111110949423</v>
      </c>
      <c r="T105" s="74">
        <f>Table2[[#This Row],[ETA A OFRECIMIENTO]]*24</f>
        <v>23.666666666627862</v>
      </c>
      <c r="U105" s="1" t="str">
        <f t="shared" si="24"/>
        <v>YES</v>
      </c>
      <c r="V105" s="73">
        <f t="shared" si="25"/>
        <v>0.9375</v>
      </c>
      <c r="W105" s="74">
        <f>Table2[[#This Row],[DEL. AVAILABLE A SLOT]]*24</f>
        <v>22.5</v>
      </c>
      <c r="X105" s="1" t="str">
        <f t="shared" si="26"/>
        <v>SI</v>
      </c>
      <c r="Y105" s="73">
        <f t="shared" si="27"/>
        <v>1.9236111111094942</v>
      </c>
      <c r="Z105" s="74">
        <f>Table2[[#This Row],[ETA A TIMESLOT]]*24</f>
        <v>46.166666666627862</v>
      </c>
      <c r="AA105" s="73">
        <f t="shared" si="28"/>
        <v>1.7361111109494232E-2</v>
      </c>
      <c r="AB105" s="73" t="str">
        <f t="shared" si="29"/>
        <v>SI</v>
      </c>
      <c r="AC105" s="74">
        <f>Table2[[#This Row],[PUNTUALIDAD (H)]]*24</f>
        <v>0.41666666662786156</v>
      </c>
      <c r="AD105" s="73">
        <f t="shared" si="30"/>
        <v>1.9479166666642413</v>
      </c>
      <c r="AE105" s="74">
        <f>Table2[[#This Row],[ATA TO UNLOADING]]*24</f>
        <v>46.749999999941792</v>
      </c>
      <c r="AF105" s="74" t="str">
        <f>IF(Table2[[#This Row],[ATA TO UNLOADING 2]]&lt;=48,"YES","NO")</f>
        <v>YES</v>
      </c>
      <c r="AG105" s="75">
        <f t="shared" si="31"/>
        <v>0.4375</v>
      </c>
      <c r="AH105" s="2" t="s">
        <v>42</v>
      </c>
      <c r="AI105" s="2" t="str">
        <f t="shared" si="32"/>
        <v>MRSU3539543</v>
      </c>
      <c r="AJ105" s="76" t="str">
        <f t="shared" si="33"/>
        <v>CTU FLEVOKUST BV</v>
      </c>
      <c r="AK105" s="77">
        <f>IF($M105="TRUCK",VLOOKUP($AQ105,Invoicing!$A$17:$B$49,MATCH($AK$1,Invoicing!$A$17:$B$17,0),FALSE),VLOOKUP($AQ105,Invoicing!$N$17:$O$21,MATCH($AK$1,Invoicing!$N$17:$O$17,0),FALSE))</f>
        <v>380</v>
      </c>
      <c r="AL105" s="78" t="e">
        <f>VLOOKUP($E105,Invoicing!$A$1:$H$8,MATCH(TRACKER!$N105,Invoicing!$A$1:$H$1,0),FALSE)</f>
        <v>#N/A</v>
      </c>
      <c r="AM105" s="78">
        <v>35</v>
      </c>
      <c r="AN105" s="78">
        <f t="shared" si="34"/>
        <v>0</v>
      </c>
      <c r="AO105" s="2">
        <f t="shared" si="35"/>
        <v>4</v>
      </c>
      <c r="AP105" s="2" t="str">
        <f t="shared" si="36"/>
        <v>WEEK</v>
      </c>
      <c r="AQ105" s="2" t="str">
        <f t="shared" si="37"/>
        <v>CTU FLEVOKUST BVWEEK</v>
      </c>
      <c r="AR105" s="71">
        <f t="shared" si="38"/>
        <v>380</v>
      </c>
      <c r="AS105" s="71">
        <f>VLOOKUP(AJ105,Invoicing!A:K,10,FALSE)</f>
        <v>0</v>
      </c>
      <c r="AT105" s="71">
        <f t="shared" si="39"/>
        <v>380</v>
      </c>
    </row>
    <row r="106" spans="1:47">
      <c r="A106" s="37" t="s">
        <v>232</v>
      </c>
      <c r="B106" s="3" t="s">
        <v>38</v>
      </c>
      <c r="C106" s="11">
        <v>45307.513888888891</v>
      </c>
      <c r="D106" s="11">
        <v>45307.3125</v>
      </c>
      <c r="E106" s="11" t="s">
        <v>49</v>
      </c>
      <c r="F106" s="11" t="s">
        <v>40</v>
      </c>
      <c r="G106" s="3" t="s">
        <v>250</v>
      </c>
      <c r="H106" s="3" t="s">
        <v>41</v>
      </c>
      <c r="I106" s="11">
        <v>45308.5</v>
      </c>
      <c r="J106" s="12">
        <v>45309.25</v>
      </c>
      <c r="K106" s="12">
        <v>45309.25</v>
      </c>
      <c r="L106" s="12">
        <v>45309.256944444445</v>
      </c>
      <c r="M106" s="61" t="s">
        <v>12</v>
      </c>
      <c r="N106" s="3" t="s">
        <v>42</v>
      </c>
      <c r="O106" s="3">
        <v>0</v>
      </c>
      <c r="P106" s="1">
        <f t="shared" si="20"/>
        <v>3</v>
      </c>
      <c r="Q106" s="1">
        <f t="shared" si="21"/>
        <v>1</v>
      </c>
      <c r="R106" s="72">
        <f t="shared" si="22"/>
        <v>45309.25</v>
      </c>
      <c r="S106" s="73">
        <f t="shared" si="23"/>
        <v>0.98611111110949423</v>
      </c>
      <c r="T106" s="74">
        <f>Table2[[#This Row],[ETA A OFRECIMIENTO]]*24</f>
        <v>23.666666666627862</v>
      </c>
      <c r="U106" s="1" t="str">
        <f t="shared" si="24"/>
        <v>YES</v>
      </c>
      <c r="V106" s="73">
        <f t="shared" si="25"/>
        <v>0.75</v>
      </c>
      <c r="W106" s="74">
        <f>Table2[[#This Row],[DEL. AVAILABLE A SLOT]]*24</f>
        <v>18</v>
      </c>
      <c r="X106" s="1" t="str">
        <f t="shared" si="26"/>
        <v>SI</v>
      </c>
      <c r="Y106" s="73">
        <f t="shared" si="27"/>
        <v>1.7361111111094942</v>
      </c>
      <c r="Z106" s="74">
        <f>Table2[[#This Row],[ETA A TIMESLOT]]*24</f>
        <v>41.666666666627862</v>
      </c>
      <c r="AA106" s="73">
        <f t="shared" si="28"/>
        <v>0</v>
      </c>
      <c r="AB106" s="73" t="str">
        <f t="shared" si="29"/>
        <v>SI</v>
      </c>
      <c r="AC106" s="74">
        <f>Table2[[#This Row],[PUNTUALIDAD (H)]]*24</f>
        <v>0</v>
      </c>
      <c r="AD106" s="73">
        <f t="shared" si="30"/>
        <v>1.7430555555547471</v>
      </c>
      <c r="AE106" s="74">
        <f>Table2[[#This Row],[ATA TO UNLOADING]]*24</f>
        <v>41.833333333313931</v>
      </c>
      <c r="AF106" s="74" t="str">
        <f>IF(Table2[[#This Row],[ATA TO UNLOADING 2]]&lt;=48,"YES","NO")</f>
        <v>YES</v>
      </c>
      <c r="AG106" s="75">
        <f t="shared" si="31"/>
        <v>0.25</v>
      </c>
      <c r="AH106" s="2" t="s">
        <v>42</v>
      </c>
      <c r="AI106" s="2" t="str">
        <f t="shared" si="32"/>
        <v>MSKU9154790</v>
      </c>
      <c r="AJ106" s="76" t="str">
        <f t="shared" si="33"/>
        <v>CTU FLEVOKUST BV</v>
      </c>
      <c r="AK106" s="77">
        <f>IF($M106="TRUCK",VLOOKUP($AQ106,Invoicing!$A$17:$B$49,MATCH($AK$1,Invoicing!$A$17:$B$17,0),FALSE),VLOOKUP($AQ106,Invoicing!$N$17:$O$21,MATCH($AK$1,Invoicing!$N$17:$O$17,0),FALSE))</f>
        <v>380</v>
      </c>
      <c r="AL106" s="78" t="e">
        <f>VLOOKUP($E106,Invoicing!$A$1:$H$8,MATCH(TRACKER!$N106,Invoicing!$A$1:$H$1,0),FALSE)</f>
        <v>#N/A</v>
      </c>
      <c r="AM106" s="78">
        <v>35</v>
      </c>
      <c r="AN106" s="78">
        <f t="shared" si="34"/>
        <v>0</v>
      </c>
      <c r="AO106" s="2">
        <f t="shared" si="35"/>
        <v>4</v>
      </c>
      <c r="AP106" s="2" t="str">
        <f t="shared" si="36"/>
        <v>WEEK</v>
      </c>
      <c r="AQ106" s="2" t="str">
        <f t="shared" si="37"/>
        <v>CTU FLEVOKUST BVWEEK</v>
      </c>
      <c r="AR106" s="71">
        <f t="shared" si="38"/>
        <v>380</v>
      </c>
      <c r="AS106" s="71">
        <f>VLOOKUP(AJ106,Invoicing!A:K,10,FALSE)</f>
        <v>0</v>
      </c>
      <c r="AT106" s="71">
        <f t="shared" si="39"/>
        <v>380</v>
      </c>
    </row>
    <row r="107" spans="1:47">
      <c r="A107" s="37" t="s">
        <v>232</v>
      </c>
      <c r="B107" s="3" t="s">
        <v>38</v>
      </c>
      <c r="C107" s="11">
        <v>45307.513888888891</v>
      </c>
      <c r="D107" s="11">
        <v>45307.3125</v>
      </c>
      <c r="E107" s="11" t="s">
        <v>45</v>
      </c>
      <c r="F107" s="11" t="s">
        <v>143</v>
      </c>
      <c r="G107" s="3" t="s">
        <v>251</v>
      </c>
      <c r="H107" s="3" t="s">
        <v>46</v>
      </c>
      <c r="I107" s="11">
        <v>45308.5</v>
      </c>
      <c r="J107" s="12">
        <v>45308.472222222219</v>
      </c>
      <c r="K107" s="12">
        <v>45308.5</v>
      </c>
      <c r="L107" s="12">
        <v>45308.479166666664</v>
      </c>
      <c r="M107" s="12" t="s">
        <v>115</v>
      </c>
      <c r="N107" s="3" t="s">
        <v>42</v>
      </c>
      <c r="O107" s="3">
        <v>1</v>
      </c>
      <c r="P107" s="1">
        <f t="shared" si="20"/>
        <v>3</v>
      </c>
      <c r="Q107" s="1">
        <f t="shared" si="21"/>
        <v>1</v>
      </c>
      <c r="R107" s="72">
        <f t="shared" si="22"/>
        <v>45308.472222222219</v>
      </c>
      <c r="S107" s="73">
        <f t="shared" si="23"/>
        <v>0.98611111110949423</v>
      </c>
      <c r="T107" s="74">
        <f>Table2[[#This Row],[ETA A OFRECIMIENTO]]*24</f>
        <v>23.666666666627862</v>
      </c>
      <c r="U107" s="1" t="str">
        <f t="shared" si="24"/>
        <v>YES</v>
      </c>
      <c r="V107" s="73">
        <f t="shared" si="25"/>
        <v>0</v>
      </c>
      <c r="W107" s="74">
        <f>Table2[[#This Row],[DEL. AVAILABLE A SLOT]]*24</f>
        <v>0</v>
      </c>
      <c r="X107" s="1" t="str">
        <f t="shared" si="26"/>
        <v>SI</v>
      </c>
      <c r="Y107" s="73">
        <f t="shared" si="27"/>
        <v>0.98611111110949423</v>
      </c>
      <c r="Z107" s="74">
        <f>Table2[[#This Row],[ETA A TIMESLOT]]*24</f>
        <v>23.666666666627862</v>
      </c>
      <c r="AA107" s="73">
        <f t="shared" si="28"/>
        <v>0</v>
      </c>
      <c r="AB107" s="73" t="str">
        <f t="shared" si="29"/>
        <v>SI</v>
      </c>
      <c r="AC107" s="74">
        <f>Table2[[#This Row],[PUNTUALIDAD (H)]]*24</f>
        <v>0</v>
      </c>
      <c r="AD107" s="73">
        <f t="shared" si="30"/>
        <v>0.96527777777373558</v>
      </c>
      <c r="AE107" s="74">
        <f>Table2[[#This Row],[ATA TO UNLOADING]]*24</f>
        <v>23.166666666569654</v>
      </c>
      <c r="AF107" s="74" t="str">
        <f>IF(Table2[[#This Row],[ATA TO UNLOADING 2]]&lt;=48,"YES","NO")</f>
        <v>YES</v>
      </c>
      <c r="AG107" s="75">
        <f t="shared" si="31"/>
        <v>0.5</v>
      </c>
      <c r="AH107" s="2" t="s">
        <v>42</v>
      </c>
      <c r="AI107" s="2" t="str">
        <f t="shared" si="32"/>
        <v>MSMU7554633</v>
      </c>
      <c r="AJ107" s="76" t="str">
        <f t="shared" si="33"/>
        <v>OM TRANSPORT</v>
      </c>
      <c r="AK107" s="77">
        <f>IF($M107="TRUCK",VLOOKUP($AQ107,Invoicing!$A$17:$B$49,MATCH($AK$1,Invoicing!$A$17:$B$17,0),FALSE),VLOOKUP($AQ107,Invoicing!$N$17:$O$21,MATCH($AK$1,Invoicing!$N$17:$O$17,0),FALSE))</f>
        <v>475</v>
      </c>
      <c r="AL107" s="78" t="e">
        <f>VLOOKUP($E107,Invoicing!$A$1:$H$8,MATCH(TRACKER!$N107,Invoicing!$A$1:$H$1,0),FALSE)</f>
        <v>#N/A</v>
      </c>
      <c r="AM107" s="78">
        <f>VLOOKUP($E107,Invoicing!$A$1:$H$8,MATCH(TRACKER!$O$1,Invoicing!$A$1:$H$1,0),FALSE)</f>
        <v>50</v>
      </c>
      <c r="AN107" s="78">
        <f t="shared" si="34"/>
        <v>50</v>
      </c>
      <c r="AO107" s="2">
        <f t="shared" si="35"/>
        <v>3</v>
      </c>
      <c r="AP107" s="2" t="str">
        <f t="shared" si="36"/>
        <v>WEEK</v>
      </c>
      <c r="AQ107" s="2" t="str">
        <f t="shared" si="37"/>
        <v>OM TRANSPORTWEEK</v>
      </c>
      <c r="AR107" s="71">
        <f t="shared" si="38"/>
        <v>525</v>
      </c>
      <c r="AS107" s="71">
        <f>VLOOKUP(AJ107,Invoicing!A:K,10,FALSE)</f>
        <v>25</v>
      </c>
      <c r="AT107" s="71">
        <f t="shared" si="39"/>
        <v>550</v>
      </c>
    </row>
    <row r="108" spans="1:47">
      <c r="A108" s="37" t="s">
        <v>232</v>
      </c>
      <c r="B108" s="3" t="s">
        <v>38</v>
      </c>
      <c r="C108" s="11">
        <v>45307.513888888891</v>
      </c>
      <c r="D108" s="11">
        <v>45307.3125</v>
      </c>
      <c r="E108" s="11" t="s">
        <v>49</v>
      </c>
      <c r="F108" s="11" t="s">
        <v>40</v>
      </c>
      <c r="G108" s="3" t="s">
        <v>252</v>
      </c>
      <c r="H108" s="3" t="s">
        <v>41</v>
      </c>
      <c r="I108" s="11">
        <v>45308.5</v>
      </c>
      <c r="J108" s="12">
        <v>45309.678472222222</v>
      </c>
      <c r="K108" s="12">
        <v>45309.6875</v>
      </c>
      <c r="L108" s="12">
        <v>45309.6875</v>
      </c>
      <c r="M108" s="61" t="s">
        <v>12</v>
      </c>
      <c r="N108" s="3" t="s">
        <v>42</v>
      </c>
      <c r="O108" s="3">
        <v>0</v>
      </c>
      <c r="P108" s="1">
        <f t="shared" si="20"/>
        <v>3</v>
      </c>
      <c r="Q108" s="1">
        <f t="shared" si="21"/>
        <v>1</v>
      </c>
      <c r="R108" s="72">
        <f t="shared" si="22"/>
        <v>45309.678472222222</v>
      </c>
      <c r="S108" s="73">
        <f t="shared" si="23"/>
        <v>0.98611111110949423</v>
      </c>
      <c r="T108" s="74">
        <f>Table2[[#This Row],[ETA A OFRECIMIENTO]]*24</f>
        <v>23.666666666627862</v>
      </c>
      <c r="U108" s="1" t="str">
        <f t="shared" si="24"/>
        <v>YES</v>
      </c>
      <c r="V108" s="73">
        <f t="shared" si="25"/>
        <v>1.1875</v>
      </c>
      <c r="W108" s="74">
        <f>Table2[[#This Row],[DEL. AVAILABLE A SLOT]]*24</f>
        <v>28.5</v>
      </c>
      <c r="X108" s="1" t="str">
        <f t="shared" si="26"/>
        <v>NO</v>
      </c>
      <c r="Y108" s="73">
        <f t="shared" si="27"/>
        <v>2.1736111111094942</v>
      </c>
      <c r="Z108" s="74">
        <f>Table2[[#This Row],[ETA A TIMESLOT]]*24</f>
        <v>52.166666666627862</v>
      </c>
      <c r="AA108" s="73">
        <f t="shared" si="28"/>
        <v>0</v>
      </c>
      <c r="AB108" s="73" t="str">
        <f t="shared" si="29"/>
        <v>SI</v>
      </c>
      <c r="AC108" s="74">
        <f>Table2[[#This Row],[PUNTUALIDAD (H)]]*24</f>
        <v>0</v>
      </c>
      <c r="AD108" s="73">
        <f t="shared" si="30"/>
        <v>2.1736111111094942</v>
      </c>
      <c r="AE108" s="74">
        <f>Table2[[#This Row],[ATA TO UNLOADING]]*24</f>
        <v>52.166666666627862</v>
      </c>
      <c r="AF108" s="74" t="str">
        <f>IF(Table2[[#This Row],[ATA TO UNLOADING 2]]&lt;=48,"YES","NO")</f>
        <v>NO</v>
      </c>
      <c r="AG108" s="75">
        <f t="shared" si="31"/>
        <v>0.6875</v>
      </c>
      <c r="AH108" s="2" t="s">
        <v>42</v>
      </c>
      <c r="AI108" s="2" t="str">
        <f t="shared" si="32"/>
        <v>MTSU9622406</v>
      </c>
      <c r="AJ108" s="76" t="str">
        <f t="shared" si="33"/>
        <v>CTU FLEVOKUST BV</v>
      </c>
      <c r="AK108" s="77">
        <f>IF($M108="TRUCK",VLOOKUP($AQ108,Invoicing!$A$17:$B$49,MATCH($AK$1,Invoicing!$A$17:$B$17,0),FALSE),VLOOKUP($AQ108,Invoicing!$N$17:$O$21,MATCH($AK$1,Invoicing!$N$17:$O$17,0),FALSE))</f>
        <v>380</v>
      </c>
      <c r="AL108" s="78" t="e">
        <f>VLOOKUP($E108,Invoicing!$A$1:$H$8,MATCH(TRACKER!$N108,Invoicing!$A$1:$H$1,0),FALSE)</f>
        <v>#N/A</v>
      </c>
      <c r="AM108" s="78">
        <v>35</v>
      </c>
      <c r="AN108" s="78">
        <f t="shared" si="34"/>
        <v>0</v>
      </c>
      <c r="AO108" s="2">
        <f t="shared" si="35"/>
        <v>4</v>
      </c>
      <c r="AP108" s="2" t="str">
        <f t="shared" si="36"/>
        <v>WEEK</v>
      </c>
      <c r="AQ108" s="2" t="str">
        <f t="shared" si="37"/>
        <v>CTU FLEVOKUST BVWEEK</v>
      </c>
      <c r="AR108" s="71">
        <f t="shared" si="38"/>
        <v>380</v>
      </c>
      <c r="AS108" s="71">
        <f>VLOOKUP(AJ108,Invoicing!A:K,10,FALSE)</f>
        <v>0</v>
      </c>
      <c r="AT108" s="71">
        <f t="shared" si="39"/>
        <v>380</v>
      </c>
    </row>
    <row r="109" spans="1:47">
      <c r="A109" s="37" t="s">
        <v>232</v>
      </c>
      <c r="B109" s="3" t="s">
        <v>38</v>
      </c>
      <c r="C109" s="11">
        <v>45307.513888888891</v>
      </c>
      <c r="D109" s="11">
        <v>45307.3125</v>
      </c>
      <c r="E109" s="11" t="s">
        <v>45</v>
      </c>
      <c r="F109" s="11" t="s">
        <v>143</v>
      </c>
      <c r="G109" s="3" t="s">
        <v>253</v>
      </c>
      <c r="H109" s="3" t="s">
        <v>41</v>
      </c>
      <c r="I109" s="11">
        <v>45308.5</v>
      </c>
      <c r="J109" s="12">
        <v>45308.458333333336</v>
      </c>
      <c r="K109" s="12">
        <v>45308.5</v>
      </c>
      <c r="L109" s="12">
        <v>45308.465277777781</v>
      </c>
      <c r="M109" s="12" t="s">
        <v>115</v>
      </c>
      <c r="N109" s="3" t="s">
        <v>42</v>
      </c>
      <c r="O109" s="3">
        <v>1</v>
      </c>
      <c r="P109" s="1">
        <f t="shared" si="20"/>
        <v>3</v>
      </c>
      <c r="Q109" s="1">
        <f t="shared" si="21"/>
        <v>1</v>
      </c>
      <c r="R109" s="72">
        <f t="shared" si="22"/>
        <v>45308.458333333336</v>
      </c>
      <c r="S109" s="73">
        <f t="shared" si="23"/>
        <v>0.98611111110949423</v>
      </c>
      <c r="T109" s="74">
        <f>Table2[[#This Row],[ETA A OFRECIMIENTO]]*24</f>
        <v>23.666666666627862</v>
      </c>
      <c r="U109" s="1" t="str">
        <f t="shared" si="24"/>
        <v>YES</v>
      </c>
      <c r="V109" s="73">
        <f t="shared" si="25"/>
        <v>0</v>
      </c>
      <c r="W109" s="74">
        <f>Table2[[#This Row],[DEL. AVAILABLE A SLOT]]*24</f>
        <v>0</v>
      </c>
      <c r="X109" s="1" t="str">
        <f t="shared" si="26"/>
        <v>SI</v>
      </c>
      <c r="Y109" s="73">
        <f t="shared" si="27"/>
        <v>0.98611111110949423</v>
      </c>
      <c r="Z109" s="74">
        <f>Table2[[#This Row],[ETA A TIMESLOT]]*24</f>
        <v>23.666666666627862</v>
      </c>
      <c r="AA109" s="73">
        <f t="shared" si="28"/>
        <v>0</v>
      </c>
      <c r="AB109" s="73" t="str">
        <f t="shared" si="29"/>
        <v>SI</v>
      </c>
      <c r="AC109" s="74">
        <f>Table2[[#This Row],[PUNTUALIDAD (H)]]*24</f>
        <v>0</v>
      </c>
      <c r="AD109" s="73">
        <f t="shared" si="30"/>
        <v>0.95138888889050577</v>
      </c>
      <c r="AE109" s="74">
        <f>Table2[[#This Row],[ATA TO UNLOADING]]*24</f>
        <v>22.833333333372138</v>
      </c>
      <c r="AF109" s="74" t="str">
        <f>IF(Table2[[#This Row],[ATA TO UNLOADING 2]]&lt;=48,"YES","NO")</f>
        <v>YES</v>
      </c>
      <c r="AG109" s="75">
        <f t="shared" si="31"/>
        <v>0.5</v>
      </c>
      <c r="AH109" s="2" t="s">
        <v>42</v>
      </c>
      <c r="AI109" s="2" t="str">
        <f t="shared" si="32"/>
        <v>PGMU9519076</v>
      </c>
      <c r="AJ109" s="76" t="str">
        <f t="shared" si="33"/>
        <v>OM TRANSPORT</v>
      </c>
      <c r="AK109" s="77">
        <f>IF($M109="TRUCK",VLOOKUP($AQ109,Invoicing!$A$17:$B$49,MATCH($AK$1,Invoicing!$A$17:$B$17,0),FALSE),VLOOKUP($AQ109,Invoicing!$N$17:$O$21,MATCH($AK$1,Invoicing!$N$17:$O$17,0),FALSE))</f>
        <v>475</v>
      </c>
      <c r="AL109" s="78" t="e">
        <f>VLOOKUP($E109,Invoicing!$A$1:$H$8,MATCH(TRACKER!$N109,Invoicing!$A$1:$H$1,0),FALSE)</f>
        <v>#N/A</v>
      </c>
      <c r="AM109" s="78">
        <f>VLOOKUP($E109,Invoicing!$A$1:$H$8,MATCH(TRACKER!$O$1,Invoicing!$A$1:$H$1,0),FALSE)</f>
        <v>50</v>
      </c>
      <c r="AN109" s="78">
        <f t="shared" si="34"/>
        <v>50</v>
      </c>
      <c r="AO109" s="2">
        <f t="shared" si="35"/>
        <v>3</v>
      </c>
      <c r="AP109" s="2" t="str">
        <f t="shared" si="36"/>
        <v>WEEK</v>
      </c>
      <c r="AQ109" s="2" t="str">
        <f t="shared" si="37"/>
        <v>OM TRANSPORTWEEK</v>
      </c>
      <c r="AR109" s="71">
        <f t="shared" si="38"/>
        <v>525</v>
      </c>
      <c r="AS109" s="71">
        <f>VLOOKUP(AJ109,Invoicing!A:K,10,FALSE)</f>
        <v>25</v>
      </c>
      <c r="AT109" s="71">
        <f t="shared" si="39"/>
        <v>550</v>
      </c>
    </row>
    <row r="110" spans="1:47">
      <c r="A110" s="58" t="s">
        <v>232</v>
      </c>
      <c r="B110" s="59" t="s">
        <v>38</v>
      </c>
      <c r="C110" s="60">
        <v>45307.513888888891</v>
      </c>
      <c r="D110" s="60">
        <v>45307.3125</v>
      </c>
      <c r="E110" s="60" t="s">
        <v>49</v>
      </c>
      <c r="F110" s="60" t="s">
        <v>40</v>
      </c>
      <c r="G110" s="59" t="s">
        <v>254</v>
      </c>
      <c r="H110" s="3" t="s">
        <v>41</v>
      </c>
      <c r="I110" s="60">
        <v>45308.5</v>
      </c>
      <c r="J110" s="61">
        <v>45309.331944444442</v>
      </c>
      <c r="K110" s="61">
        <v>45309.3125</v>
      </c>
      <c r="L110" s="61">
        <v>45309.336805555555</v>
      </c>
      <c r="M110" s="61" t="s">
        <v>12</v>
      </c>
      <c r="N110" s="3" t="s">
        <v>42</v>
      </c>
      <c r="O110" s="3">
        <v>0</v>
      </c>
      <c r="P110" s="1">
        <f t="shared" si="20"/>
        <v>3</v>
      </c>
      <c r="Q110" s="1">
        <f t="shared" si="21"/>
        <v>1</v>
      </c>
      <c r="R110" s="72">
        <f t="shared" si="22"/>
        <v>45309.331944444442</v>
      </c>
      <c r="S110" s="73">
        <f t="shared" si="23"/>
        <v>0.98611111110949423</v>
      </c>
      <c r="T110" s="74">
        <f>Table2[[#This Row],[ETA A OFRECIMIENTO]]*24</f>
        <v>23.666666666627862</v>
      </c>
      <c r="U110" s="1" t="str">
        <f t="shared" si="24"/>
        <v>YES</v>
      </c>
      <c r="V110" s="73">
        <f t="shared" si="25"/>
        <v>0.8125</v>
      </c>
      <c r="W110" s="74">
        <f>Table2[[#This Row],[DEL. AVAILABLE A SLOT]]*24</f>
        <v>19.5</v>
      </c>
      <c r="X110" s="1" t="str">
        <f t="shared" si="26"/>
        <v>SI</v>
      </c>
      <c r="Y110" s="73">
        <f t="shared" si="27"/>
        <v>1.7986111111094942</v>
      </c>
      <c r="Z110" s="74">
        <f>Table2[[#This Row],[ETA A TIMESLOT]]*24</f>
        <v>43.166666666627862</v>
      </c>
      <c r="AA110" s="73">
        <f t="shared" si="28"/>
        <v>1.9444444442342501E-2</v>
      </c>
      <c r="AB110" s="73" t="str">
        <f t="shared" si="29"/>
        <v>SI</v>
      </c>
      <c r="AC110" s="74">
        <f>Table2[[#This Row],[PUNTUALIDAD (H)]]*24</f>
        <v>0.46666666661622003</v>
      </c>
      <c r="AD110" s="73">
        <f t="shared" si="30"/>
        <v>1.8229166666642413</v>
      </c>
      <c r="AE110" s="74">
        <f>Table2[[#This Row],[ATA TO UNLOADING]]*24</f>
        <v>43.749999999941792</v>
      </c>
      <c r="AF110" s="74" t="str">
        <f>IF(Table2[[#This Row],[ATA TO UNLOADING 2]]&lt;=48,"YES","NO")</f>
        <v>YES</v>
      </c>
      <c r="AG110" s="75">
        <f t="shared" si="31"/>
        <v>0.3125</v>
      </c>
      <c r="AH110" s="2" t="s">
        <v>42</v>
      </c>
      <c r="AI110" s="2" t="str">
        <f t="shared" si="32"/>
        <v>TCLU5460352</v>
      </c>
      <c r="AJ110" s="76" t="str">
        <f t="shared" si="33"/>
        <v>CTU FLEVOKUST BV</v>
      </c>
      <c r="AK110" s="77">
        <f>IF($M110="TRUCK",VLOOKUP($AQ110,Invoicing!$A$17:$B$49,MATCH($AK$1,Invoicing!$A$17:$B$17,0),FALSE),VLOOKUP($AQ110,Invoicing!$N$17:$O$21,MATCH($AK$1,Invoicing!$N$17:$O$17,0),FALSE))</f>
        <v>380</v>
      </c>
      <c r="AL110" s="78" t="e">
        <f>VLOOKUP($E110,Invoicing!$A$1:$H$8,MATCH(TRACKER!$N110,Invoicing!$A$1:$H$1,0),FALSE)</f>
        <v>#N/A</v>
      </c>
      <c r="AM110" s="78">
        <v>35</v>
      </c>
      <c r="AN110" s="78">
        <f t="shared" si="34"/>
        <v>0</v>
      </c>
      <c r="AO110" s="2">
        <f t="shared" si="35"/>
        <v>4</v>
      </c>
      <c r="AP110" s="2" t="str">
        <f t="shared" si="36"/>
        <v>WEEK</v>
      </c>
      <c r="AQ110" s="2" t="str">
        <f t="shared" si="37"/>
        <v>CTU FLEVOKUST BVWEEK</v>
      </c>
      <c r="AR110" s="71">
        <f t="shared" si="38"/>
        <v>380</v>
      </c>
      <c r="AS110" s="71">
        <f>VLOOKUP(AJ110,Invoicing!A:K,10,FALSE)</f>
        <v>0</v>
      </c>
      <c r="AT110" s="71">
        <f t="shared" si="39"/>
        <v>380</v>
      </c>
    </row>
    <row r="111" spans="1:47">
      <c r="A111" s="37" t="s">
        <v>255</v>
      </c>
      <c r="B111" s="3" t="s">
        <v>38</v>
      </c>
      <c r="C111" s="11">
        <v>45316.805555555555</v>
      </c>
      <c r="D111" s="11">
        <v>45316.8125</v>
      </c>
      <c r="E111" s="11" t="s">
        <v>49</v>
      </c>
      <c r="F111" s="11" t="s">
        <v>40</v>
      </c>
      <c r="G111" s="3" t="s">
        <v>256</v>
      </c>
      <c r="H111" s="3" t="s">
        <v>41</v>
      </c>
      <c r="I111" s="11">
        <v>45317.604166666664</v>
      </c>
      <c r="J111" s="12">
        <v>45317.586805555555</v>
      </c>
      <c r="K111" s="12">
        <v>45317.604166666664</v>
      </c>
      <c r="L111" s="12">
        <v>45317.59375</v>
      </c>
      <c r="M111" s="12" t="s">
        <v>115</v>
      </c>
      <c r="N111" s="3" t="s">
        <v>42</v>
      </c>
      <c r="O111" s="3">
        <v>0</v>
      </c>
      <c r="P111" s="1">
        <f t="shared" si="20"/>
        <v>4</v>
      </c>
      <c r="Q111" s="1">
        <f t="shared" si="21"/>
        <v>1</v>
      </c>
      <c r="R111" s="72">
        <f t="shared" si="22"/>
        <v>45317.586805555555</v>
      </c>
      <c r="S111" s="73">
        <f t="shared" si="23"/>
        <v>0.79861111110949423</v>
      </c>
      <c r="T111" s="74">
        <f>Table2[[#This Row],[ETA A OFRECIMIENTO]]*24</f>
        <v>19.166666666627862</v>
      </c>
      <c r="U111" s="1" t="str">
        <f t="shared" si="24"/>
        <v>YES</v>
      </c>
      <c r="V111" s="73">
        <f t="shared" si="25"/>
        <v>0</v>
      </c>
      <c r="W111" s="74">
        <f>Table2[[#This Row],[DEL. AVAILABLE A SLOT]]*24</f>
        <v>0</v>
      </c>
      <c r="X111" s="1" t="str">
        <f t="shared" si="26"/>
        <v>SI</v>
      </c>
      <c r="Y111" s="73">
        <f t="shared" si="27"/>
        <v>0.79861111110949423</v>
      </c>
      <c r="Z111" s="74">
        <f>Table2[[#This Row],[ETA A TIMESLOT]]*24</f>
        <v>19.166666666627862</v>
      </c>
      <c r="AA111" s="73">
        <f t="shared" si="28"/>
        <v>0</v>
      </c>
      <c r="AB111" s="73" t="str">
        <f t="shared" si="29"/>
        <v>SI</v>
      </c>
      <c r="AC111" s="74">
        <f>Table2[[#This Row],[PUNTUALIDAD (H)]]*24</f>
        <v>0</v>
      </c>
      <c r="AD111" s="73">
        <f t="shared" si="30"/>
        <v>0.78819444444525288</v>
      </c>
      <c r="AE111" s="74">
        <f>Table2[[#This Row],[ATA TO UNLOADING]]*24</f>
        <v>18.916666666686069</v>
      </c>
      <c r="AF111" s="74" t="str">
        <f>IF(Table2[[#This Row],[ATA TO UNLOADING 2]]&lt;=48,"YES","NO")</f>
        <v>YES</v>
      </c>
      <c r="AG111" s="75">
        <f t="shared" si="31"/>
        <v>0.60416666666424135</v>
      </c>
      <c r="AH111" s="2" t="s">
        <v>42</v>
      </c>
      <c r="AI111" s="2" t="str">
        <f t="shared" si="32"/>
        <v>MAEU9219569</v>
      </c>
      <c r="AJ111" s="76" t="str">
        <f t="shared" si="33"/>
        <v>CTU FLEVOKUST BV</v>
      </c>
      <c r="AK111" s="77">
        <f>IF($M111="TRUCK",VLOOKUP($AQ111,Invoicing!$A$17:$B$49,MATCH($AK$1,Invoicing!$A$17:$B$17,0),FALSE),VLOOKUP($AQ111,Invoicing!$N$17:$O$21,MATCH($AK$1,Invoicing!$N$17:$O$17,0),FALSE))</f>
        <v>520</v>
      </c>
      <c r="AL111" s="78" t="e">
        <f>VLOOKUP($E111,Invoicing!$A$1:$H$8,MATCH(TRACKER!$N111,Invoicing!$A$1:$H$1,0),FALSE)</f>
        <v>#N/A</v>
      </c>
      <c r="AM111" s="78">
        <v>35</v>
      </c>
      <c r="AN111" s="78">
        <f t="shared" si="34"/>
        <v>0</v>
      </c>
      <c r="AO111" s="2">
        <f t="shared" si="35"/>
        <v>5</v>
      </c>
      <c r="AP111" s="2" t="str">
        <f t="shared" si="36"/>
        <v>WEEK</v>
      </c>
      <c r="AQ111" s="2" t="str">
        <f t="shared" si="37"/>
        <v>CTU FLEVOKUST BVWEEK</v>
      </c>
      <c r="AR111" s="71">
        <f t="shared" si="38"/>
        <v>520</v>
      </c>
      <c r="AS111" s="71">
        <f>VLOOKUP(AJ111,Invoicing!A:K,10,FALSE)</f>
        <v>0</v>
      </c>
      <c r="AT111" s="71">
        <f t="shared" si="39"/>
        <v>520</v>
      </c>
    </row>
    <row r="112" spans="1:47">
      <c r="A112" s="37" t="s">
        <v>255</v>
      </c>
      <c r="B112" s="3" t="s">
        <v>38</v>
      </c>
      <c r="C112" s="11">
        <v>45316.805555555555</v>
      </c>
      <c r="D112" s="11">
        <v>45316.8125</v>
      </c>
      <c r="E112" s="11" t="s">
        <v>44</v>
      </c>
      <c r="F112" s="11" t="s">
        <v>143</v>
      </c>
      <c r="G112" s="3" t="s">
        <v>257</v>
      </c>
      <c r="H112" s="3" t="s">
        <v>41</v>
      </c>
      <c r="I112" s="11">
        <v>45318.25</v>
      </c>
      <c r="J112" s="12">
        <v>45319.461805555555</v>
      </c>
      <c r="K112" s="12">
        <v>45319.5</v>
      </c>
      <c r="L112" s="12">
        <v>45319.461805555555</v>
      </c>
      <c r="M112" s="12" t="s">
        <v>115</v>
      </c>
      <c r="N112" s="3" t="s">
        <v>42</v>
      </c>
      <c r="O112" s="3">
        <v>0</v>
      </c>
      <c r="P112" s="1">
        <f t="shared" si="20"/>
        <v>4</v>
      </c>
      <c r="Q112" s="1">
        <f t="shared" si="21"/>
        <v>1</v>
      </c>
      <c r="R112" s="72">
        <f t="shared" si="22"/>
        <v>45319.461805555555</v>
      </c>
      <c r="S112" s="73">
        <f t="shared" si="23"/>
        <v>1.4444444444452529</v>
      </c>
      <c r="T112" s="74">
        <f>Table2[[#This Row],[ETA A OFRECIMIENTO]]*24</f>
        <v>34.666666666686069</v>
      </c>
      <c r="U112" s="1" t="str">
        <f t="shared" si="24"/>
        <v>YES</v>
      </c>
      <c r="V112" s="73">
        <f t="shared" si="25"/>
        <v>1.25</v>
      </c>
      <c r="W112" s="74">
        <f>Table2[[#This Row],[DEL. AVAILABLE A SLOT]]*24</f>
        <v>30</v>
      </c>
      <c r="X112" s="1" t="str">
        <f t="shared" si="26"/>
        <v>NO</v>
      </c>
      <c r="Y112" s="73">
        <f t="shared" si="27"/>
        <v>2.6944444444452529</v>
      </c>
      <c r="Z112" s="74">
        <f>Table2[[#This Row],[ETA A TIMESLOT]]*24</f>
        <v>64.666666666686069</v>
      </c>
      <c r="AA112" s="73">
        <f t="shared" si="28"/>
        <v>0</v>
      </c>
      <c r="AB112" s="73" t="str">
        <f t="shared" si="29"/>
        <v>SI</v>
      </c>
      <c r="AC112" s="74">
        <f>Table2[[#This Row],[PUNTUALIDAD (H)]]*24</f>
        <v>0</v>
      </c>
      <c r="AD112" s="73">
        <f t="shared" si="30"/>
        <v>2.65625</v>
      </c>
      <c r="AE112" s="74">
        <f>Table2[[#This Row],[ATA TO UNLOADING]]*24</f>
        <v>63.75</v>
      </c>
      <c r="AF112" s="74" t="str">
        <f>IF(Table2[[#This Row],[ATA TO UNLOADING 2]]&lt;=48,"YES","NO")</f>
        <v>NO</v>
      </c>
      <c r="AG112" s="75">
        <f t="shared" si="31"/>
        <v>0.5</v>
      </c>
      <c r="AH112" s="2" t="s">
        <v>42</v>
      </c>
      <c r="AI112" s="2" t="str">
        <f t="shared" si="32"/>
        <v>MEDU7743952</v>
      </c>
      <c r="AJ112" s="76" t="str">
        <f t="shared" si="33"/>
        <v>MSI</v>
      </c>
      <c r="AK112" s="77">
        <f>IF($M112="TRUCK",VLOOKUP($AQ112,Invoicing!$A$17:$B$49,MATCH($AK$1,Invoicing!$A$17:$B$17,0),FALSE),VLOOKUP($AQ112,Invoicing!$N$17:$O$21,MATCH($AK$1,Invoicing!$N$17:$O$17,0),FALSE))</f>
        <v>500</v>
      </c>
      <c r="AL112" s="78" t="e">
        <f>VLOOKUP($E112,Invoicing!$A$1:$H$8,MATCH(TRACKER!$N112,Invoicing!$A$1:$H$1,0),FALSE)</f>
        <v>#N/A</v>
      </c>
      <c r="AM112" s="78">
        <f>VLOOKUP($E112,Invoicing!$A$1:$H$8,MATCH(TRACKER!$O$1,Invoicing!$A$1:$H$1,0),FALSE)</f>
        <v>50</v>
      </c>
      <c r="AN112" s="78">
        <f t="shared" si="34"/>
        <v>0</v>
      </c>
      <c r="AO112" s="2">
        <f t="shared" si="35"/>
        <v>7</v>
      </c>
      <c r="AP112" s="2" t="str">
        <f t="shared" si="36"/>
        <v>SUNDAY</v>
      </c>
      <c r="AQ112" s="2" t="str">
        <f t="shared" si="37"/>
        <v>MSISUNDAY</v>
      </c>
      <c r="AR112" s="71">
        <f t="shared" si="38"/>
        <v>500</v>
      </c>
      <c r="AS112" s="71">
        <f>VLOOKUP(AJ112,Invoicing!A:K,10,FALSE)</f>
        <v>25</v>
      </c>
      <c r="AT112" s="71">
        <f t="shared" si="39"/>
        <v>525</v>
      </c>
    </row>
    <row r="113" spans="1:46">
      <c r="A113" s="58" t="s">
        <v>255</v>
      </c>
      <c r="B113" s="59" t="s">
        <v>38</v>
      </c>
      <c r="C113" s="60">
        <v>45316.805555555555</v>
      </c>
      <c r="D113" s="60">
        <v>45316.8125</v>
      </c>
      <c r="E113" s="60" t="s">
        <v>45</v>
      </c>
      <c r="F113" s="60" t="s">
        <v>143</v>
      </c>
      <c r="G113" s="59" t="s">
        <v>258</v>
      </c>
      <c r="H113" s="3" t="s">
        <v>41</v>
      </c>
      <c r="I113" s="60">
        <v>45318.25</v>
      </c>
      <c r="J113" s="61">
        <v>45319.671527777777</v>
      </c>
      <c r="K113" s="61">
        <v>45319.666666666664</v>
      </c>
      <c r="L113" s="61">
        <v>45319.672222222223</v>
      </c>
      <c r="M113" s="12" t="s">
        <v>115</v>
      </c>
      <c r="N113" s="3" t="s">
        <v>42</v>
      </c>
      <c r="O113" s="3">
        <v>1</v>
      </c>
      <c r="P113" s="1">
        <f t="shared" si="20"/>
        <v>4</v>
      </c>
      <c r="Q113" s="1">
        <f t="shared" si="21"/>
        <v>1</v>
      </c>
      <c r="R113" s="72">
        <f t="shared" si="22"/>
        <v>45319.671527777777</v>
      </c>
      <c r="S113" s="73">
        <f t="shared" si="23"/>
        <v>1.4444444444452529</v>
      </c>
      <c r="T113" s="74">
        <f>Table2[[#This Row],[ETA A OFRECIMIENTO]]*24</f>
        <v>34.666666666686069</v>
      </c>
      <c r="U113" s="1" t="str">
        <f t="shared" si="24"/>
        <v>YES</v>
      </c>
      <c r="V113" s="73">
        <f t="shared" si="25"/>
        <v>1.4166666666642413</v>
      </c>
      <c r="W113" s="74">
        <f>Table2[[#This Row],[DEL. AVAILABLE A SLOT]]*24</f>
        <v>33.999999999941792</v>
      </c>
      <c r="X113" s="1" t="str">
        <f t="shared" si="26"/>
        <v>NO</v>
      </c>
      <c r="Y113" s="73">
        <f t="shared" si="27"/>
        <v>2.8611111111094942</v>
      </c>
      <c r="Z113" s="74">
        <f>Table2[[#This Row],[ETA A TIMESLOT]]*24</f>
        <v>68.666666666627862</v>
      </c>
      <c r="AA113" s="73">
        <f t="shared" si="28"/>
        <v>4.8611111124046147E-3</v>
      </c>
      <c r="AB113" s="73" t="str">
        <f t="shared" si="29"/>
        <v>SI</v>
      </c>
      <c r="AC113" s="74">
        <f>Table2[[#This Row],[PUNTUALIDAD (H)]]*24</f>
        <v>0.11666666669771075</v>
      </c>
      <c r="AD113" s="73">
        <f t="shared" si="30"/>
        <v>2.8666666666686069</v>
      </c>
      <c r="AE113" s="74">
        <f>Table2[[#This Row],[ATA TO UNLOADING]]*24</f>
        <v>68.800000000046566</v>
      </c>
      <c r="AF113" s="74" t="str">
        <f>IF(Table2[[#This Row],[ATA TO UNLOADING 2]]&lt;=48,"YES","NO")</f>
        <v>NO</v>
      </c>
      <c r="AG113" s="75">
        <f t="shared" si="31"/>
        <v>0.66666666666424135</v>
      </c>
      <c r="AH113" s="2" t="s">
        <v>42</v>
      </c>
      <c r="AI113" s="2" t="str">
        <f t="shared" si="32"/>
        <v>MEDU9557860</v>
      </c>
      <c r="AJ113" s="76" t="str">
        <f t="shared" si="33"/>
        <v>OM TRANSPORT</v>
      </c>
      <c r="AK113" s="77">
        <f>IF($M113="TRUCK",VLOOKUP($AQ113,Invoicing!$A$17:$B$49,MATCH($AK$1,Invoicing!$A$17:$B$17,0),FALSE),VLOOKUP($AQ113,Invoicing!$N$17:$O$21,MATCH($AK$1,Invoicing!$N$17:$O$17,0),FALSE))</f>
        <v>550</v>
      </c>
      <c r="AL113" s="78" t="e">
        <f>VLOOKUP($E113,Invoicing!$A$1:$H$8,MATCH(TRACKER!$N113,Invoicing!$A$1:$H$1,0),FALSE)</f>
        <v>#N/A</v>
      </c>
      <c r="AM113" s="78">
        <f>VLOOKUP($E113,Invoicing!$A$1:$H$8,MATCH(TRACKER!$O$1,Invoicing!$A$1:$H$1,0),FALSE)</f>
        <v>50</v>
      </c>
      <c r="AN113" s="78">
        <f t="shared" si="34"/>
        <v>50</v>
      </c>
      <c r="AO113" s="2">
        <f t="shared" si="35"/>
        <v>7</v>
      </c>
      <c r="AP113" s="2" t="str">
        <f t="shared" si="36"/>
        <v>SUNDAY</v>
      </c>
      <c r="AQ113" s="2" t="str">
        <f t="shared" si="37"/>
        <v>OM TRANSPORTSUNDAY</v>
      </c>
      <c r="AR113" s="71">
        <f t="shared" si="38"/>
        <v>600</v>
      </c>
      <c r="AS113" s="71">
        <f>VLOOKUP(AJ113,Invoicing!A:K,10,FALSE)</f>
        <v>25</v>
      </c>
      <c r="AT113" s="71">
        <f t="shared" si="39"/>
        <v>625</v>
      </c>
    </row>
    <row r="114" spans="1:46">
      <c r="A114" s="58" t="s">
        <v>255</v>
      </c>
      <c r="B114" s="59" t="s">
        <v>38</v>
      </c>
      <c r="C114" s="60">
        <v>45316.805555555555</v>
      </c>
      <c r="D114" s="60">
        <v>45316.8125</v>
      </c>
      <c r="E114" s="60" t="s">
        <v>43</v>
      </c>
      <c r="F114" s="60" t="s">
        <v>143</v>
      </c>
      <c r="G114" s="59" t="s">
        <v>259</v>
      </c>
      <c r="H114" s="3" t="s">
        <v>46</v>
      </c>
      <c r="I114" s="60">
        <v>45318.25</v>
      </c>
      <c r="J114" s="61">
        <v>45319.40625</v>
      </c>
      <c r="K114" s="61">
        <v>45319.416666666664</v>
      </c>
      <c r="L114" s="61">
        <v>45319.40625</v>
      </c>
      <c r="M114" s="12" t="s">
        <v>115</v>
      </c>
      <c r="N114" s="3" t="s">
        <v>42</v>
      </c>
      <c r="O114" s="3">
        <v>0</v>
      </c>
      <c r="P114" s="1">
        <f t="shared" si="20"/>
        <v>4</v>
      </c>
      <c r="Q114" s="1">
        <f t="shared" si="21"/>
        <v>1</v>
      </c>
      <c r="R114" s="72">
        <f t="shared" si="22"/>
        <v>45319.40625</v>
      </c>
      <c r="S114" s="73">
        <f t="shared" si="23"/>
        <v>1.4444444444452529</v>
      </c>
      <c r="T114" s="74">
        <f>Table2[[#This Row],[ETA A OFRECIMIENTO]]*24</f>
        <v>34.666666666686069</v>
      </c>
      <c r="U114" s="1" t="str">
        <f t="shared" si="24"/>
        <v>YES</v>
      </c>
      <c r="V114" s="73">
        <f t="shared" si="25"/>
        <v>1.1666666666642413</v>
      </c>
      <c r="W114" s="74">
        <f>Table2[[#This Row],[DEL. AVAILABLE A SLOT]]*24</f>
        <v>27.999999999941792</v>
      </c>
      <c r="X114" s="1" t="str">
        <f t="shared" si="26"/>
        <v>NO</v>
      </c>
      <c r="Y114" s="73">
        <f t="shared" si="27"/>
        <v>2.6111111111094942</v>
      </c>
      <c r="Z114" s="74">
        <f>Table2[[#This Row],[ETA A TIMESLOT]]*24</f>
        <v>62.666666666627862</v>
      </c>
      <c r="AA114" s="73">
        <f t="shared" si="28"/>
        <v>0</v>
      </c>
      <c r="AB114" s="73" t="str">
        <f t="shared" si="29"/>
        <v>SI</v>
      </c>
      <c r="AC114" s="74">
        <f>Table2[[#This Row],[PUNTUALIDAD (H)]]*24</f>
        <v>0</v>
      </c>
      <c r="AD114" s="73">
        <f t="shared" si="30"/>
        <v>2.6006944444452529</v>
      </c>
      <c r="AE114" s="74">
        <f>Table2[[#This Row],[ATA TO UNLOADING]]*24</f>
        <v>62.416666666686069</v>
      </c>
      <c r="AF114" s="74" t="str">
        <f>IF(Table2[[#This Row],[ATA TO UNLOADING 2]]&lt;=48,"YES","NO")</f>
        <v>NO</v>
      </c>
      <c r="AG114" s="75">
        <f t="shared" si="31"/>
        <v>0.41666666666424135</v>
      </c>
      <c r="AH114" s="2" t="s">
        <v>42</v>
      </c>
      <c r="AI114" s="2" t="str">
        <f t="shared" si="32"/>
        <v>MEDU9566590</v>
      </c>
      <c r="AJ114" s="76" t="str">
        <f t="shared" si="33"/>
        <v>LOGIX</v>
      </c>
      <c r="AK114" s="77">
        <f>IF($M114="TRUCK",VLOOKUP($AQ114,Invoicing!$A$17:$B$49,MATCH($AK$1,Invoicing!$A$17:$B$17,0),FALSE),VLOOKUP($AQ114,Invoicing!$N$17:$O$21,MATCH($AK$1,Invoicing!$N$17:$O$17,0),FALSE))</f>
        <v>530</v>
      </c>
      <c r="AL114" s="78" t="e">
        <f>VLOOKUP($E114,Invoicing!$A$1:$H$8,MATCH(TRACKER!$N114,Invoicing!$A$1:$H$1,0),FALSE)</f>
        <v>#N/A</v>
      </c>
      <c r="AM114" s="78">
        <f>VLOOKUP($E114,Invoicing!$A$1:$H$8,MATCH(TRACKER!$O$1,Invoicing!$A$1:$H$1,0),FALSE)</f>
        <v>50</v>
      </c>
      <c r="AN114" s="78">
        <f t="shared" si="34"/>
        <v>0</v>
      </c>
      <c r="AO114" s="2">
        <f t="shared" si="35"/>
        <v>7</v>
      </c>
      <c r="AP114" s="2" t="str">
        <f t="shared" si="36"/>
        <v>SUNDAY</v>
      </c>
      <c r="AQ114" s="2" t="str">
        <f t="shared" si="37"/>
        <v>LOGIXSUNDAY</v>
      </c>
      <c r="AR114" s="71">
        <f t="shared" si="38"/>
        <v>530</v>
      </c>
      <c r="AS114" s="71">
        <f>VLOOKUP(AJ114,Invoicing!A:K,10,FALSE)</f>
        <v>25</v>
      </c>
      <c r="AT114" s="71">
        <f t="shared" si="39"/>
        <v>555</v>
      </c>
    </row>
    <row r="115" spans="1:46">
      <c r="A115" s="37" t="s">
        <v>255</v>
      </c>
      <c r="B115" s="3" t="s">
        <v>38</v>
      </c>
      <c r="C115" s="11">
        <v>45316.805555555555</v>
      </c>
      <c r="D115" s="11">
        <v>45316.8125</v>
      </c>
      <c r="E115" s="11" t="s">
        <v>45</v>
      </c>
      <c r="F115" s="11" t="s">
        <v>40</v>
      </c>
      <c r="G115" s="3" t="s">
        <v>260</v>
      </c>
      <c r="H115" s="3" t="s">
        <v>41</v>
      </c>
      <c r="I115" s="11">
        <v>45318.25</v>
      </c>
      <c r="J115" s="12">
        <v>45319.40902777778</v>
      </c>
      <c r="K115" s="12">
        <v>45319.416666666664</v>
      </c>
      <c r="L115" s="12">
        <v>45319.416666666664</v>
      </c>
      <c r="M115" s="12" t="s">
        <v>115</v>
      </c>
      <c r="N115" s="3" t="s">
        <v>42</v>
      </c>
      <c r="O115" s="3">
        <v>0</v>
      </c>
      <c r="P115" s="1">
        <f t="shared" si="20"/>
        <v>4</v>
      </c>
      <c r="Q115" s="1">
        <f t="shared" si="21"/>
        <v>1</v>
      </c>
      <c r="R115" s="72">
        <f t="shared" si="22"/>
        <v>45319.40902777778</v>
      </c>
      <c r="S115" s="73">
        <f t="shared" si="23"/>
        <v>1.4444444444452529</v>
      </c>
      <c r="T115" s="74">
        <f>Table2[[#This Row],[ETA A OFRECIMIENTO]]*24</f>
        <v>34.666666666686069</v>
      </c>
      <c r="U115" s="1" t="str">
        <f t="shared" si="24"/>
        <v>YES</v>
      </c>
      <c r="V115" s="73">
        <f t="shared" si="25"/>
        <v>1.1666666666642413</v>
      </c>
      <c r="W115" s="74">
        <f>Table2[[#This Row],[DEL. AVAILABLE A SLOT]]*24</f>
        <v>27.999999999941792</v>
      </c>
      <c r="X115" s="1" t="str">
        <f t="shared" si="26"/>
        <v>NO</v>
      </c>
      <c r="Y115" s="73">
        <f t="shared" si="27"/>
        <v>2.6111111111094942</v>
      </c>
      <c r="Z115" s="74">
        <f>Table2[[#This Row],[ETA A TIMESLOT]]*24</f>
        <v>62.666666666627862</v>
      </c>
      <c r="AA115" s="73">
        <f t="shared" si="28"/>
        <v>0</v>
      </c>
      <c r="AB115" s="73" t="str">
        <f t="shared" si="29"/>
        <v>SI</v>
      </c>
      <c r="AC115" s="74">
        <f>Table2[[#This Row],[PUNTUALIDAD (H)]]*24</f>
        <v>0</v>
      </c>
      <c r="AD115" s="73">
        <f t="shared" si="30"/>
        <v>2.6111111111094942</v>
      </c>
      <c r="AE115" s="74">
        <f>Table2[[#This Row],[ATA TO UNLOADING]]*24</f>
        <v>62.666666666627862</v>
      </c>
      <c r="AF115" s="74" t="str">
        <f>IF(Table2[[#This Row],[ATA TO UNLOADING 2]]&lt;=48,"YES","NO")</f>
        <v>NO</v>
      </c>
      <c r="AG115" s="75">
        <f t="shared" si="31"/>
        <v>0.41666666666424135</v>
      </c>
      <c r="AH115" s="2" t="s">
        <v>42</v>
      </c>
      <c r="AI115" s="2" t="str">
        <f t="shared" si="32"/>
        <v>MRKU2381532</v>
      </c>
      <c r="AJ115" s="76" t="str">
        <f t="shared" si="33"/>
        <v>OM TRANSPORT</v>
      </c>
      <c r="AK115" s="77">
        <f>IF($M115="TRUCK",VLOOKUP($AQ115,Invoicing!$A$17:$B$49,MATCH($AK$1,Invoicing!$A$17:$B$17,0),FALSE),VLOOKUP($AQ115,Invoicing!$N$17:$O$21,MATCH($AK$1,Invoicing!$N$17:$O$17,0),FALSE))</f>
        <v>550</v>
      </c>
      <c r="AL115" s="78" t="e">
        <f>VLOOKUP($E115,Invoicing!$A$1:$H$8,MATCH(TRACKER!$N115,Invoicing!$A$1:$H$1,0),FALSE)</f>
        <v>#N/A</v>
      </c>
      <c r="AM115" s="78">
        <f>VLOOKUP($E115,Invoicing!$A$1:$H$8,MATCH(TRACKER!$O$1,Invoicing!$A$1:$H$1,0),FALSE)</f>
        <v>50</v>
      </c>
      <c r="AN115" s="78">
        <f t="shared" si="34"/>
        <v>0</v>
      </c>
      <c r="AO115" s="2">
        <f t="shared" si="35"/>
        <v>7</v>
      </c>
      <c r="AP115" s="2" t="str">
        <f t="shared" si="36"/>
        <v>SUNDAY</v>
      </c>
      <c r="AQ115" s="2" t="str">
        <f t="shared" si="37"/>
        <v>OM TRANSPORTSUNDAY</v>
      </c>
      <c r="AR115" s="71">
        <f t="shared" si="38"/>
        <v>550</v>
      </c>
      <c r="AS115" s="71">
        <f>VLOOKUP(AJ115,Invoicing!A:K,10,FALSE)</f>
        <v>25</v>
      </c>
      <c r="AT115" s="71">
        <f t="shared" si="39"/>
        <v>575</v>
      </c>
    </row>
    <row r="116" spans="1:46">
      <c r="A116" s="58" t="s">
        <v>255</v>
      </c>
      <c r="B116" s="59" t="s">
        <v>38</v>
      </c>
      <c r="C116" s="60">
        <v>45316.805555555555</v>
      </c>
      <c r="D116" s="60">
        <v>45316.8125</v>
      </c>
      <c r="E116" s="60" t="s">
        <v>45</v>
      </c>
      <c r="F116" s="60" t="s">
        <v>40</v>
      </c>
      <c r="G116" s="59" t="s">
        <v>261</v>
      </c>
      <c r="H116" s="3" t="s">
        <v>41</v>
      </c>
      <c r="I116" s="60">
        <v>45318.25</v>
      </c>
      <c r="J116" s="61">
        <v>45319.355555555558</v>
      </c>
      <c r="K116" s="61">
        <v>45319.333333333336</v>
      </c>
      <c r="L116" s="61">
        <v>45319.362500000003</v>
      </c>
      <c r="M116" s="12" t="s">
        <v>115</v>
      </c>
      <c r="N116" s="3" t="s">
        <v>42</v>
      </c>
      <c r="O116" s="3">
        <v>0</v>
      </c>
      <c r="P116" s="1">
        <f t="shared" si="20"/>
        <v>4</v>
      </c>
      <c r="Q116" s="1">
        <f t="shared" si="21"/>
        <v>1</v>
      </c>
      <c r="R116" s="72">
        <f t="shared" si="22"/>
        <v>45319.355555555558</v>
      </c>
      <c r="S116" s="73">
        <f t="shared" si="23"/>
        <v>1.4444444444452529</v>
      </c>
      <c r="T116" s="74">
        <f>Table2[[#This Row],[ETA A OFRECIMIENTO]]*24</f>
        <v>34.666666666686069</v>
      </c>
      <c r="U116" s="1" t="str">
        <f t="shared" si="24"/>
        <v>YES</v>
      </c>
      <c r="V116" s="73">
        <f t="shared" si="25"/>
        <v>1.0833333333357587</v>
      </c>
      <c r="W116" s="74">
        <f>Table2[[#This Row],[DEL. AVAILABLE A SLOT]]*24</f>
        <v>26.000000000058208</v>
      </c>
      <c r="X116" s="1" t="str">
        <f t="shared" si="26"/>
        <v>NO</v>
      </c>
      <c r="Y116" s="73">
        <f t="shared" si="27"/>
        <v>2.5277777777810115</v>
      </c>
      <c r="Z116" s="74">
        <f>Table2[[#This Row],[ETA A TIMESLOT]]*24</f>
        <v>60.666666666744277</v>
      </c>
      <c r="AA116" s="73">
        <f t="shared" si="28"/>
        <v>2.2222222221898846E-2</v>
      </c>
      <c r="AB116" s="73" t="str">
        <f t="shared" si="29"/>
        <v>SI</v>
      </c>
      <c r="AC116" s="74">
        <f>Table2[[#This Row],[PUNTUALIDAD (H)]]*24</f>
        <v>0.53333333332557231</v>
      </c>
      <c r="AD116" s="73">
        <f t="shared" si="30"/>
        <v>2.5569444444481633</v>
      </c>
      <c r="AE116" s="74">
        <f>Table2[[#This Row],[ATA TO UNLOADING]]*24</f>
        <v>61.366666666755918</v>
      </c>
      <c r="AF116" s="74" t="str">
        <f>IF(Table2[[#This Row],[ATA TO UNLOADING 2]]&lt;=48,"YES","NO")</f>
        <v>NO</v>
      </c>
      <c r="AG116" s="75">
        <f t="shared" si="31"/>
        <v>0.33333333333575865</v>
      </c>
      <c r="AH116" s="2" t="s">
        <v>42</v>
      </c>
      <c r="AI116" s="2" t="str">
        <f t="shared" si="32"/>
        <v>MRKU3152844</v>
      </c>
      <c r="AJ116" s="76" t="str">
        <f t="shared" si="33"/>
        <v>OM TRANSPORT</v>
      </c>
      <c r="AK116" s="77">
        <f>IF($M116="TRUCK",VLOOKUP($AQ116,Invoicing!$A$17:$B$49,MATCH($AK$1,Invoicing!$A$17:$B$17,0),FALSE),VLOOKUP($AQ116,Invoicing!$N$17:$O$21,MATCH($AK$1,Invoicing!$N$17:$O$17,0),FALSE))</f>
        <v>550</v>
      </c>
      <c r="AL116" s="78" t="e">
        <f>VLOOKUP($E116,Invoicing!$A$1:$H$8,MATCH(TRACKER!$N116,Invoicing!$A$1:$H$1,0),FALSE)</f>
        <v>#N/A</v>
      </c>
      <c r="AM116" s="78">
        <f>VLOOKUP($E116,Invoicing!$A$1:$H$8,MATCH(TRACKER!$O$1,Invoicing!$A$1:$H$1,0),FALSE)</f>
        <v>50</v>
      </c>
      <c r="AN116" s="78">
        <f t="shared" si="34"/>
        <v>0</v>
      </c>
      <c r="AO116" s="2">
        <f t="shared" si="35"/>
        <v>7</v>
      </c>
      <c r="AP116" s="2" t="str">
        <f t="shared" si="36"/>
        <v>SUNDAY</v>
      </c>
      <c r="AQ116" s="2" t="str">
        <f t="shared" si="37"/>
        <v>OM TRANSPORTSUNDAY</v>
      </c>
      <c r="AR116" s="71">
        <f t="shared" si="38"/>
        <v>550</v>
      </c>
      <c r="AS116" s="71">
        <f>VLOOKUP(AJ116,Invoicing!A:K,10,FALSE)</f>
        <v>25</v>
      </c>
      <c r="AT116" s="71">
        <f t="shared" si="39"/>
        <v>575</v>
      </c>
    </row>
    <row r="117" spans="1:46">
      <c r="A117" s="37" t="s">
        <v>255</v>
      </c>
      <c r="B117" s="3" t="s">
        <v>38</v>
      </c>
      <c r="C117" s="11">
        <v>45316.805555555555</v>
      </c>
      <c r="D117" s="11">
        <v>45316.8125</v>
      </c>
      <c r="E117" s="11" t="s">
        <v>44</v>
      </c>
      <c r="F117" s="11" t="s">
        <v>40</v>
      </c>
      <c r="G117" s="3" t="s">
        <v>262</v>
      </c>
      <c r="H117" s="3" t="s">
        <v>41</v>
      </c>
      <c r="I117" s="11">
        <v>45318.25</v>
      </c>
      <c r="J117" s="12">
        <v>45319.697222222225</v>
      </c>
      <c r="K117" s="12">
        <v>45319.708333333336</v>
      </c>
      <c r="L117" s="12">
        <v>45319.701388888891</v>
      </c>
      <c r="M117" s="12" t="s">
        <v>115</v>
      </c>
      <c r="N117" s="3" t="s">
        <v>42</v>
      </c>
      <c r="O117" s="3">
        <v>0</v>
      </c>
      <c r="P117" s="1">
        <f t="shared" si="20"/>
        <v>4</v>
      </c>
      <c r="Q117" s="1">
        <f t="shared" si="21"/>
        <v>1</v>
      </c>
      <c r="R117" s="72">
        <f t="shared" si="22"/>
        <v>45319.697222222225</v>
      </c>
      <c r="S117" s="73">
        <f t="shared" si="23"/>
        <v>1.4444444444452529</v>
      </c>
      <c r="T117" s="74">
        <f>Table2[[#This Row],[ETA A OFRECIMIENTO]]*24</f>
        <v>34.666666666686069</v>
      </c>
      <c r="U117" s="1" t="str">
        <f t="shared" si="24"/>
        <v>YES</v>
      </c>
      <c r="V117" s="73">
        <f t="shared" si="25"/>
        <v>1.4583333333357587</v>
      </c>
      <c r="W117" s="74">
        <f>Table2[[#This Row],[DEL. AVAILABLE A SLOT]]*24</f>
        <v>35.000000000058208</v>
      </c>
      <c r="X117" s="1" t="str">
        <f t="shared" si="26"/>
        <v>NO</v>
      </c>
      <c r="Y117" s="73">
        <f t="shared" si="27"/>
        <v>2.9027777777810115</v>
      </c>
      <c r="Z117" s="74">
        <f>Table2[[#This Row],[ETA A TIMESLOT]]*24</f>
        <v>69.666666666744277</v>
      </c>
      <c r="AA117" s="73">
        <f t="shared" si="28"/>
        <v>0</v>
      </c>
      <c r="AB117" s="73" t="str">
        <f t="shared" si="29"/>
        <v>SI</v>
      </c>
      <c r="AC117" s="74">
        <f>Table2[[#This Row],[PUNTUALIDAD (H)]]*24</f>
        <v>0</v>
      </c>
      <c r="AD117" s="73">
        <f t="shared" si="30"/>
        <v>2.8958333333357587</v>
      </c>
      <c r="AE117" s="74">
        <f>Table2[[#This Row],[ATA TO UNLOADING]]*24</f>
        <v>69.500000000058208</v>
      </c>
      <c r="AF117" s="74" t="str">
        <f>IF(Table2[[#This Row],[ATA TO UNLOADING 2]]&lt;=48,"YES","NO")</f>
        <v>NO</v>
      </c>
      <c r="AG117" s="75">
        <f t="shared" si="31"/>
        <v>0.70833333333575865</v>
      </c>
      <c r="AH117" s="2" t="s">
        <v>42</v>
      </c>
      <c r="AI117" s="2" t="str">
        <f t="shared" si="32"/>
        <v>MRKU6170559</v>
      </c>
      <c r="AJ117" s="76" t="str">
        <f t="shared" si="33"/>
        <v>MSI</v>
      </c>
      <c r="AK117" s="77">
        <f>IF($M117="TRUCK",VLOOKUP($AQ117,Invoicing!$A$17:$B$49,MATCH($AK$1,Invoicing!$A$17:$B$17,0),FALSE),VLOOKUP($AQ117,Invoicing!$N$17:$O$21,MATCH($AK$1,Invoicing!$N$17:$O$17,0),FALSE))</f>
        <v>500</v>
      </c>
      <c r="AL117" s="78" t="e">
        <f>VLOOKUP($E117,Invoicing!$A$1:$H$8,MATCH(TRACKER!$N117,Invoicing!$A$1:$H$1,0),FALSE)</f>
        <v>#N/A</v>
      </c>
      <c r="AM117" s="78">
        <f>VLOOKUP($E117,Invoicing!$A$1:$H$8,MATCH(TRACKER!$O$1,Invoicing!$A$1:$H$1,0),FALSE)</f>
        <v>50</v>
      </c>
      <c r="AN117" s="78">
        <f t="shared" si="34"/>
        <v>0</v>
      </c>
      <c r="AO117" s="2">
        <f t="shared" si="35"/>
        <v>7</v>
      </c>
      <c r="AP117" s="2" t="str">
        <f t="shared" si="36"/>
        <v>SUNDAY</v>
      </c>
      <c r="AQ117" s="2" t="str">
        <f t="shared" si="37"/>
        <v>MSISUNDAY</v>
      </c>
      <c r="AR117" s="71">
        <f t="shared" si="38"/>
        <v>500</v>
      </c>
      <c r="AS117" s="71">
        <f>VLOOKUP(AJ117,Invoicing!A:K,10,FALSE)</f>
        <v>25</v>
      </c>
      <c r="AT117" s="71">
        <f t="shared" si="39"/>
        <v>525</v>
      </c>
    </row>
    <row r="118" spans="1:46">
      <c r="A118" s="37" t="s">
        <v>255</v>
      </c>
      <c r="B118" s="3" t="s">
        <v>38</v>
      </c>
      <c r="C118" s="11">
        <v>45316.805555555555</v>
      </c>
      <c r="D118" s="11">
        <v>45316.8125</v>
      </c>
      <c r="E118" s="11" t="s">
        <v>44</v>
      </c>
      <c r="F118" s="11" t="s">
        <v>40</v>
      </c>
      <c r="G118" s="3" t="s">
        <v>263</v>
      </c>
      <c r="H118" s="3" t="s">
        <v>41</v>
      </c>
      <c r="I118" s="11">
        <v>45318.25</v>
      </c>
      <c r="J118" s="12">
        <v>45319.468055555553</v>
      </c>
      <c r="K118" s="12">
        <v>45319.5</v>
      </c>
      <c r="L118" s="12">
        <v>45319.473611111112</v>
      </c>
      <c r="M118" s="12" t="s">
        <v>115</v>
      </c>
      <c r="N118" s="3" t="s">
        <v>42</v>
      </c>
      <c r="O118" s="3">
        <v>1</v>
      </c>
      <c r="P118" s="1">
        <f t="shared" si="20"/>
        <v>4</v>
      </c>
      <c r="Q118" s="1">
        <f t="shared" si="21"/>
        <v>1</v>
      </c>
      <c r="R118" s="72">
        <f t="shared" si="22"/>
        <v>45319.468055555553</v>
      </c>
      <c r="S118" s="73">
        <f t="shared" si="23"/>
        <v>1.4444444444452529</v>
      </c>
      <c r="T118" s="74">
        <f>Table2[[#This Row],[ETA A OFRECIMIENTO]]*24</f>
        <v>34.666666666686069</v>
      </c>
      <c r="U118" s="1" t="str">
        <f t="shared" si="24"/>
        <v>YES</v>
      </c>
      <c r="V118" s="73">
        <f t="shared" si="25"/>
        <v>1.25</v>
      </c>
      <c r="W118" s="74">
        <f>Table2[[#This Row],[DEL. AVAILABLE A SLOT]]*24</f>
        <v>30</v>
      </c>
      <c r="X118" s="1" t="str">
        <f t="shared" si="26"/>
        <v>NO</v>
      </c>
      <c r="Y118" s="73">
        <f t="shared" si="27"/>
        <v>2.6944444444452529</v>
      </c>
      <c r="Z118" s="74">
        <f>Table2[[#This Row],[ETA A TIMESLOT]]*24</f>
        <v>64.666666666686069</v>
      </c>
      <c r="AA118" s="73">
        <f t="shared" si="28"/>
        <v>0</v>
      </c>
      <c r="AB118" s="73" t="str">
        <f t="shared" si="29"/>
        <v>SI</v>
      </c>
      <c r="AC118" s="74">
        <f>Table2[[#This Row],[PUNTUALIDAD (H)]]*24</f>
        <v>0</v>
      </c>
      <c r="AD118" s="73">
        <f t="shared" si="30"/>
        <v>2.6680555555576575</v>
      </c>
      <c r="AE118" s="74">
        <f>Table2[[#This Row],[ATA TO UNLOADING]]*24</f>
        <v>64.03333333338378</v>
      </c>
      <c r="AF118" s="74" t="str">
        <f>IF(Table2[[#This Row],[ATA TO UNLOADING 2]]&lt;=48,"YES","NO")</f>
        <v>NO</v>
      </c>
      <c r="AG118" s="75">
        <f t="shared" si="31"/>
        <v>0.5</v>
      </c>
      <c r="AH118" s="2" t="s">
        <v>42</v>
      </c>
      <c r="AI118" s="2" t="str">
        <f t="shared" si="32"/>
        <v>MRSU3985777</v>
      </c>
      <c r="AJ118" s="76" t="str">
        <f t="shared" si="33"/>
        <v>MSI</v>
      </c>
      <c r="AK118" s="77">
        <f>IF($M118="TRUCK",VLOOKUP($AQ118,Invoicing!$A$17:$B$49,MATCH($AK$1,Invoicing!$A$17:$B$17,0),FALSE),VLOOKUP($AQ118,Invoicing!$N$17:$O$21,MATCH($AK$1,Invoicing!$N$17:$O$17,0),FALSE))</f>
        <v>500</v>
      </c>
      <c r="AL118" s="78" t="e">
        <f>VLOOKUP($E118,Invoicing!$A$1:$H$8,MATCH(TRACKER!$N118,Invoicing!$A$1:$H$1,0),FALSE)</f>
        <v>#N/A</v>
      </c>
      <c r="AM118" s="78">
        <f>VLOOKUP($E118,Invoicing!$A$1:$H$8,MATCH(TRACKER!$O$1,Invoicing!$A$1:$H$1,0),FALSE)</f>
        <v>50</v>
      </c>
      <c r="AN118" s="78">
        <f t="shared" si="34"/>
        <v>50</v>
      </c>
      <c r="AO118" s="2">
        <f t="shared" si="35"/>
        <v>7</v>
      </c>
      <c r="AP118" s="2" t="str">
        <f t="shared" si="36"/>
        <v>SUNDAY</v>
      </c>
      <c r="AQ118" s="2" t="str">
        <f t="shared" si="37"/>
        <v>MSISUNDAY</v>
      </c>
      <c r="AR118" s="71">
        <f t="shared" si="38"/>
        <v>550</v>
      </c>
      <c r="AS118" s="71">
        <f>VLOOKUP(AJ118,Invoicing!A:K,10,FALSE)</f>
        <v>25</v>
      </c>
      <c r="AT118" s="71">
        <f t="shared" si="39"/>
        <v>575</v>
      </c>
    </row>
    <row r="119" spans="1:46">
      <c r="A119" s="37" t="s">
        <v>255</v>
      </c>
      <c r="B119" s="3" t="s">
        <v>38</v>
      </c>
      <c r="C119" s="11">
        <v>45316.805555555555</v>
      </c>
      <c r="D119" s="11">
        <v>45316.8125</v>
      </c>
      <c r="E119" s="11" t="s">
        <v>43</v>
      </c>
      <c r="F119" s="11" t="s">
        <v>143</v>
      </c>
      <c r="G119" s="3" t="s">
        <v>264</v>
      </c>
      <c r="H119" s="3" t="s">
        <v>41</v>
      </c>
      <c r="I119" s="11">
        <v>45318.25</v>
      </c>
      <c r="J119" s="12">
        <v>45320.274305555555</v>
      </c>
      <c r="K119" s="12">
        <v>45320.25</v>
      </c>
      <c r="L119" s="12">
        <v>45320.288194444445</v>
      </c>
      <c r="M119" s="12" t="s">
        <v>115</v>
      </c>
      <c r="N119" s="3" t="s">
        <v>42</v>
      </c>
      <c r="O119" s="3">
        <v>1</v>
      </c>
      <c r="P119" s="1">
        <f t="shared" si="20"/>
        <v>5</v>
      </c>
      <c r="Q119" s="1">
        <f t="shared" si="21"/>
        <v>1</v>
      </c>
      <c r="R119" s="72">
        <f t="shared" si="22"/>
        <v>45320.274305555555</v>
      </c>
      <c r="S119" s="73">
        <f t="shared" si="23"/>
        <v>1.4444444444452529</v>
      </c>
      <c r="T119" s="74">
        <f>Table2[[#This Row],[ETA A OFRECIMIENTO]]*24</f>
        <v>34.666666666686069</v>
      </c>
      <c r="U119" s="1" t="str">
        <f t="shared" si="24"/>
        <v>YES</v>
      </c>
      <c r="V119" s="73">
        <f t="shared" si="25"/>
        <v>2</v>
      </c>
      <c r="W119" s="74">
        <f>Table2[[#This Row],[DEL. AVAILABLE A SLOT]]*24</f>
        <v>48</v>
      </c>
      <c r="X119" s="1" t="str">
        <f t="shared" si="26"/>
        <v>NO</v>
      </c>
      <c r="Y119" s="73">
        <f t="shared" si="27"/>
        <v>3.4444444444452529</v>
      </c>
      <c r="Z119" s="74">
        <f>Table2[[#This Row],[ETA A TIMESLOT]]*24</f>
        <v>82.666666666686069</v>
      </c>
      <c r="AA119" s="73">
        <f t="shared" si="28"/>
        <v>2.4305555554747116E-2</v>
      </c>
      <c r="AB119" s="73" t="str">
        <f t="shared" si="29"/>
        <v>SI</v>
      </c>
      <c r="AC119" s="74">
        <f>Table2[[#This Row],[PUNTUALIDAD (H)]]*24</f>
        <v>0.58333333331393078</v>
      </c>
      <c r="AD119" s="73">
        <f t="shared" si="30"/>
        <v>3.4826388888905058</v>
      </c>
      <c r="AE119" s="74">
        <f>Table2[[#This Row],[ATA TO UNLOADING]]*24</f>
        <v>83.583333333372138</v>
      </c>
      <c r="AF119" s="74" t="str">
        <f>IF(Table2[[#This Row],[ATA TO UNLOADING 2]]&lt;=48,"YES","NO")</f>
        <v>NO</v>
      </c>
      <c r="AG119" s="75">
        <f t="shared" si="31"/>
        <v>0.25</v>
      </c>
      <c r="AH119" s="2" t="s">
        <v>42</v>
      </c>
      <c r="AI119" s="2" t="str">
        <f t="shared" si="32"/>
        <v>MSDU7621653</v>
      </c>
      <c r="AJ119" s="76" t="str">
        <f t="shared" si="33"/>
        <v>LOGIX</v>
      </c>
      <c r="AK119" s="77">
        <f>IF($M119="TRUCK",VLOOKUP($AQ119,Invoicing!$A$17:$B$49,MATCH($AK$1,Invoicing!$A$17:$B$17,0),FALSE),VLOOKUP($AQ119,Invoicing!$N$17:$O$21,MATCH($AK$1,Invoicing!$N$17:$O$17,0),FALSE))</f>
        <v>530</v>
      </c>
      <c r="AL119" s="78" t="e">
        <f>VLOOKUP($E119,Invoicing!$A$1:$H$8,MATCH(TRACKER!$N119,Invoicing!$A$1:$H$1,0),FALSE)</f>
        <v>#N/A</v>
      </c>
      <c r="AM119" s="78">
        <f>VLOOKUP($E119,Invoicing!$A$1:$H$8,MATCH(TRACKER!$O$1,Invoicing!$A$1:$H$1,0),FALSE)</f>
        <v>50</v>
      </c>
      <c r="AN119" s="78">
        <f t="shared" si="34"/>
        <v>50</v>
      </c>
      <c r="AO119" s="2">
        <f t="shared" si="35"/>
        <v>1</v>
      </c>
      <c r="AP119" s="2" t="str">
        <f t="shared" si="36"/>
        <v>WEEK</v>
      </c>
      <c r="AQ119" s="2" t="str">
        <f t="shared" si="37"/>
        <v>LOGIXWEEK</v>
      </c>
      <c r="AR119" s="71">
        <f t="shared" si="38"/>
        <v>580</v>
      </c>
      <c r="AS119" s="71">
        <f>VLOOKUP(AJ119,Invoicing!A:K,10,FALSE)</f>
        <v>25</v>
      </c>
      <c r="AT119" s="71">
        <f t="shared" si="39"/>
        <v>605</v>
      </c>
    </row>
    <row r="120" spans="1:46">
      <c r="A120" s="37" t="s">
        <v>255</v>
      </c>
      <c r="B120" s="3" t="s">
        <v>38</v>
      </c>
      <c r="C120" s="11">
        <v>45316.805555555555</v>
      </c>
      <c r="D120" s="11">
        <v>45316.8125</v>
      </c>
      <c r="E120" s="11" t="s">
        <v>44</v>
      </c>
      <c r="F120" s="11" t="s">
        <v>40</v>
      </c>
      <c r="G120" s="3" t="s">
        <v>265</v>
      </c>
      <c r="H120" s="3" t="s">
        <v>41</v>
      </c>
      <c r="I120" s="11">
        <v>45318.25</v>
      </c>
      <c r="J120" s="12">
        <v>45319.593055555553</v>
      </c>
      <c r="K120" s="12">
        <v>45319.583333333336</v>
      </c>
      <c r="L120" s="12">
        <v>45319.59652777778</v>
      </c>
      <c r="M120" s="12" t="s">
        <v>115</v>
      </c>
      <c r="N120" s="3" t="s">
        <v>42</v>
      </c>
      <c r="O120" s="3">
        <v>0</v>
      </c>
      <c r="P120" s="1">
        <f t="shared" si="20"/>
        <v>4</v>
      </c>
      <c r="Q120" s="1">
        <f t="shared" si="21"/>
        <v>1</v>
      </c>
      <c r="R120" s="72">
        <f t="shared" si="22"/>
        <v>45319.593055555553</v>
      </c>
      <c r="S120" s="73">
        <f t="shared" si="23"/>
        <v>1.4444444444452529</v>
      </c>
      <c r="T120" s="74">
        <f>Table2[[#This Row],[ETA A OFRECIMIENTO]]*24</f>
        <v>34.666666666686069</v>
      </c>
      <c r="U120" s="1" t="str">
        <f t="shared" si="24"/>
        <v>YES</v>
      </c>
      <c r="V120" s="73">
        <f t="shared" si="25"/>
        <v>1.3333333333357587</v>
      </c>
      <c r="W120" s="74">
        <f>Table2[[#This Row],[DEL. AVAILABLE A SLOT]]*24</f>
        <v>32.000000000058208</v>
      </c>
      <c r="X120" s="1" t="str">
        <f t="shared" si="26"/>
        <v>NO</v>
      </c>
      <c r="Y120" s="73">
        <f t="shared" si="27"/>
        <v>2.7777777777810115</v>
      </c>
      <c r="Z120" s="74">
        <f>Table2[[#This Row],[ETA A TIMESLOT]]*24</f>
        <v>66.666666666744277</v>
      </c>
      <c r="AA120" s="73">
        <f t="shared" si="28"/>
        <v>9.7222222175332718E-3</v>
      </c>
      <c r="AB120" s="73" t="str">
        <f t="shared" si="29"/>
        <v>SI</v>
      </c>
      <c r="AC120" s="74">
        <f>Table2[[#This Row],[PUNTUALIDAD (H)]]*24</f>
        <v>0.23333333322079852</v>
      </c>
      <c r="AD120" s="73">
        <f t="shared" si="30"/>
        <v>2.7909722222248092</v>
      </c>
      <c r="AE120" s="74">
        <f>Table2[[#This Row],[ATA TO UNLOADING]]*24</f>
        <v>66.983333333395422</v>
      </c>
      <c r="AF120" s="74" t="str">
        <f>IF(Table2[[#This Row],[ATA TO UNLOADING 2]]&lt;=48,"YES","NO")</f>
        <v>NO</v>
      </c>
      <c r="AG120" s="75">
        <f t="shared" si="31"/>
        <v>0.58333333333575865</v>
      </c>
      <c r="AH120" s="2" t="s">
        <v>42</v>
      </c>
      <c r="AI120" s="2" t="str">
        <f t="shared" si="32"/>
        <v>MSKU4816615</v>
      </c>
      <c r="AJ120" s="76" t="str">
        <f t="shared" si="33"/>
        <v>MSI</v>
      </c>
      <c r="AK120" s="77">
        <f>IF($M120="TRUCK",VLOOKUP($AQ120,Invoicing!$A$17:$B$49,MATCH($AK$1,Invoicing!$A$17:$B$17,0),FALSE),VLOOKUP($AQ120,Invoicing!$N$17:$O$21,MATCH($AK$1,Invoicing!$N$17:$O$17,0),FALSE))</f>
        <v>500</v>
      </c>
      <c r="AL120" s="78" t="e">
        <f>VLOOKUP($E120,Invoicing!$A$1:$H$8,MATCH(TRACKER!$N120,Invoicing!$A$1:$H$1,0),FALSE)</f>
        <v>#N/A</v>
      </c>
      <c r="AM120" s="78">
        <f>VLOOKUP($E120,Invoicing!$A$1:$H$8,MATCH(TRACKER!$O$1,Invoicing!$A$1:$H$1,0),FALSE)</f>
        <v>50</v>
      </c>
      <c r="AN120" s="78">
        <f t="shared" si="34"/>
        <v>0</v>
      </c>
      <c r="AO120" s="2">
        <f t="shared" si="35"/>
        <v>7</v>
      </c>
      <c r="AP120" s="2" t="str">
        <f t="shared" si="36"/>
        <v>SUNDAY</v>
      </c>
      <c r="AQ120" s="2" t="str">
        <f t="shared" si="37"/>
        <v>MSISUNDAY</v>
      </c>
      <c r="AR120" s="71">
        <f t="shared" si="38"/>
        <v>500</v>
      </c>
      <c r="AS120" s="71">
        <f>VLOOKUP(AJ120,Invoicing!A:K,10,FALSE)</f>
        <v>25</v>
      </c>
      <c r="AT120" s="71">
        <f t="shared" si="39"/>
        <v>525</v>
      </c>
    </row>
    <row r="121" spans="1:46">
      <c r="A121" s="58" t="s">
        <v>255</v>
      </c>
      <c r="B121" s="59" t="s">
        <v>38</v>
      </c>
      <c r="C121" s="60">
        <v>45316.805555555555</v>
      </c>
      <c r="D121" s="60">
        <v>45316.8125</v>
      </c>
      <c r="E121" s="60" t="s">
        <v>45</v>
      </c>
      <c r="F121" s="60" t="s">
        <v>143</v>
      </c>
      <c r="G121" s="59" t="s">
        <v>266</v>
      </c>
      <c r="H121" s="3" t="s">
        <v>41</v>
      </c>
      <c r="I121" s="60">
        <v>45318.25</v>
      </c>
      <c r="J121" s="61">
        <v>45319.354166666664</v>
      </c>
      <c r="K121" s="61">
        <v>45319.333333333336</v>
      </c>
      <c r="L121" s="61">
        <v>45319.361111111109</v>
      </c>
      <c r="M121" s="12" t="s">
        <v>115</v>
      </c>
      <c r="N121" s="3" t="s">
        <v>42</v>
      </c>
      <c r="O121" s="3">
        <v>0</v>
      </c>
      <c r="P121" s="1">
        <f t="shared" si="20"/>
        <v>4</v>
      </c>
      <c r="Q121" s="1">
        <f t="shared" si="21"/>
        <v>1</v>
      </c>
      <c r="R121" s="72">
        <f t="shared" si="22"/>
        <v>45319.354166666664</v>
      </c>
      <c r="S121" s="73">
        <f t="shared" si="23"/>
        <v>1.4444444444452529</v>
      </c>
      <c r="T121" s="74">
        <f>Table2[[#This Row],[ETA A OFRECIMIENTO]]*24</f>
        <v>34.666666666686069</v>
      </c>
      <c r="U121" s="1" t="str">
        <f t="shared" si="24"/>
        <v>YES</v>
      </c>
      <c r="V121" s="73">
        <f t="shared" si="25"/>
        <v>1.0833333333357587</v>
      </c>
      <c r="W121" s="74">
        <f>Table2[[#This Row],[DEL. AVAILABLE A SLOT]]*24</f>
        <v>26.000000000058208</v>
      </c>
      <c r="X121" s="1" t="str">
        <f t="shared" si="26"/>
        <v>NO</v>
      </c>
      <c r="Y121" s="73">
        <f t="shared" si="27"/>
        <v>2.5277777777810115</v>
      </c>
      <c r="Z121" s="74">
        <f>Table2[[#This Row],[ETA A TIMESLOT]]*24</f>
        <v>60.666666666744277</v>
      </c>
      <c r="AA121" s="73">
        <f t="shared" si="28"/>
        <v>2.0833333328482695E-2</v>
      </c>
      <c r="AB121" s="73" t="str">
        <f t="shared" si="29"/>
        <v>SI</v>
      </c>
      <c r="AC121" s="74">
        <f>Table2[[#This Row],[PUNTUALIDAD (H)]]*24</f>
        <v>0.49999999988358468</v>
      </c>
      <c r="AD121" s="73">
        <f t="shared" si="30"/>
        <v>2.5555555555547471</v>
      </c>
      <c r="AE121" s="74">
        <f>Table2[[#This Row],[ATA TO UNLOADING]]*24</f>
        <v>61.333333333313931</v>
      </c>
      <c r="AF121" s="74" t="str">
        <f>IF(Table2[[#This Row],[ATA TO UNLOADING 2]]&lt;=48,"YES","NO")</f>
        <v>NO</v>
      </c>
      <c r="AG121" s="75">
        <f t="shared" si="31"/>
        <v>0.33333333333575865</v>
      </c>
      <c r="AH121" s="2" t="s">
        <v>42</v>
      </c>
      <c r="AI121" s="2" t="str">
        <f t="shared" si="32"/>
        <v>PGMU9518784</v>
      </c>
      <c r="AJ121" s="76" t="str">
        <f t="shared" si="33"/>
        <v>OM TRANSPORT</v>
      </c>
      <c r="AK121" s="77">
        <f>IF($M121="TRUCK",VLOOKUP($AQ121,Invoicing!$A$17:$B$49,MATCH($AK$1,Invoicing!$A$17:$B$17,0),FALSE),VLOOKUP($AQ121,Invoicing!$N$17:$O$21,MATCH($AK$1,Invoicing!$N$17:$O$17,0),FALSE))</f>
        <v>550</v>
      </c>
      <c r="AL121" s="78" t="e">
        <f>VLOOKUP($E121,Invoicing!$A$1:$H$8,MATCH(TRACKER!$N121,Invoicing!$A$1:$H$1,0),FALSE)</f>
        <v>#N/A</v>
      </c>
      <c r="AM121" s="78">
        <f>VLOOKUP($E121,Invoicing!$A$1:$H$8,MATCH(TRACKER!$O$1,Invoicing!$A$1:$H$1,0),FALSE)</f>
        <v>50</v>
      </c>
      <c r="AN121" s="78">
        <f t="shared" si="34"/>
        <v>0</v>
      </c>
      <c r="AO121" s="2">
        <f t="shared" si="35"/>
        <v>7</v>
      </c>
      <c r="AP121" s="2" t="str">
        <f t="shared" si="36"/>
        <v>SUNDAY</v>
      </c>
      <c r="AQ121" s="2" t="str">
        <f t="shared" si="37"/>
        <v>OM TRANSPORTSUNDAY</v>
      </c>
      <c r="AR121" s="71">
        <f t="shared" si="38"/>
        <v>550</v>
      </c>
      <c r="AS121" s="71">
        <f>VLOOKUP(AJ121,Invoicing!A:K,10,FALSE)</f>
        <v>25</v>
      </c>
      <c r="AT121" s="71">
        <f t="shared" si="39"/>
        <v>575</v>
      </c>
    </row>
    <row r="122" spans="1:46">
      <c r="A122" s="58" t="s">
        <v>255</v>
      </c>
      <c r="B122" s="59" t="s">
        <v>38</v>
      </c>
      <c r="C122" s="60">
        <v>45316.805555555555</v>
      </c>
      <c r="D122" s="60">
        <v>45316.8125</v>
      </c>
      <c r="E122" s="60" t="s">
        <v>44</v>
      </c>
      <c r="F122" s="60" t="s">
        <v>40</v>
      </c>
      <c r="G122" s="59" t="s">
        <v>267</v>
      </c>
      <c r="H122" s="3" t="s">
        <v>46</v>
      </c>
      <c r="I122" s="60">
        <v>45318.25</v>
      </c>
      <c r="J122" s="61">
        <v>45319.347222222219</v>
      </c>
      <c r="K122" s="61">
        <v>45319.333333333336</v>
      </c>
      <c r="L122" s="61">
        <v>45319.361111111109</v>
      </c>
      <c r="M122" s="12" t="s">
        <v>115</v>
      </c>
      <c r="N122" s="3" t="s">
        <v>42</v>
      </c>
      <c r="O122" s="3">
        <v>0</v>
      </c>
      <c r="P122" s="1">
        <f t="shared" si="20"/>
        <v>4</v>
      </c>
      <c r="Q122" s="1">
        <f t="shared" si="21"/>
        <v>1</v>
      </c>
      <c r="R122" s="72">
        <f t="shared" si="22"/>
        <v>45319.347222222219</v>
      </c>
      <c r="S122" s="73">
        <f t="shared" si="23"/>
        <v>1.4444444444452529</v>
      </c>
      <c r="T122" s="74">
        <f>Table2[[#This Row],[ETA A OFRECIMIENTO]]*24</f>
        <v>34.666666666686069</v>
      </c>
      <c r="U122" s="1" t="str">
        <f t="shared" si="24"/>
        <v>YES</v>
      </c>
      <c r="V122" s="73">
        <f t="shared" si="25"/>
        <v>1.0833333333357587</v>
      </c>
      <c r="W122" s="74">
        <f>Table2[[#This Row],[DEL. AVAILABLE A SLOT]]*24</f>
        <v>26.000000000058208</v>
      </c>
      <c r="X122" s="1" t="str">
        <f t="shared" si="26"/>
        <v>NO</v>
      </c>
      <c r="Y122" s="73">
        <f t="shared" si="27"/>
        <v>2.5277777777810115</v>
      </c>
      <c r="Z122" s="74">
        <f>Table2[[#This Row],[ETA A TIMESLOT]]*24</f>
        <v>60.666666666744277</v>
      </c>
      <c r="AA122" s="73">
        <f t="shared" si="28"/>
        <v>1.3888888883229811E-2</v>
      </c>
      <c r="AB122" s="73" t="str">
        <f t="shared" si="29"/>
        <v>SI</v>
      </c>
      <c r="AC122" s="74">
        <f>Table2[[#This Row],[PUNTUALIDAD (H)]]*24</f>
        <v>0.33333333319751546</v>
      </c>
      <c r="AD122" s="73">
        <f t="shared" si="30"/>
        <v>2.5555555555547471</v>
      </c>
      <c r="AE122" s="74">
        <f>Table2[[#This Row],[ATA TO UNLOADING]]*24</f>
        <v>61.333333333313931</v>
      </c>
      <c r="AF122" s="74" t="str">
        <f>IF(Table2[[#This Row],[ATA TO UNLOADING 2]]&lt;=48,"YES","NO")</f>
        <v>NO</v>
      </c>
      <c r="AG122" s="75">
        <f t="shared" si="31"/>
        <v>0.33333333333575865</v>
      </c>
      <c r="AH122" s="2" t="s">
        <v>42</v>
      </c>
      <c r="AI122" s="2" t="str">
        <f t="shared" si="32"/>
        <v>TCNU1933027</v>
      </c>
      <c r="AJ122" s="76" t="str">
        <f t="shared" si="33"/>
        <v>MSI</v>
      </c>
      <c r="AK122" s="77">
        <f>IF($M122="TRUCK",VLOOKUP($AQ122,Invoicing!$A$17:$B$49,MATCH($AK$1,Invoicing!$A$17:$B$17,0),FALSE),VLOOKUP($AQ122,Invoicing!$N$17:$O$21,MATCH($AK$1,Invoicing!$N$17:$O$17,0),FALSE))</f>
        <v>500</v>
      </c>
      <c r="AL122" s="78" t="e">
        <f>VLOOKUP($E122,Invoicing!$A$1:$H$8,MATCH(TRACKER!$N122,Invoicing!$A$1:$H$1,0),FALSE)</f>
        <v>#N/A</v>
      </c>
      <c r="AM122" s="78">
        <f>VLOOKUP($E122,Invoicing!$A$1:$H$8,MATCH(TRACKER!$O$1,Invoicing!$A$1:$H$1,0),FALSE)</f>
        <v>50</v>
      </c>
      <c r="AN122" s="78">
        <f t="shared" si="34"/>
        <v>0</v>
      </c>
      <c r="AO122" s="2">
        <f t="shared" si="35"/>
        <v>7</v>
      </c>
      <c r="AP122" s="2" t="str">
        <f t="shared" si="36"/>
        <v>SUNDAY</v>
      </c>
      <c r="AQ122" s="2" t="str">
        <f t="shared" si="37"/>
        <v>MSISUNDAY</v>
      </c>
      <c r="AR122" s="71">
        <f t="shared" si="38"/>
        <v>500</v>
      </c>
      <c r="AS122" s="71">
        <f>VLOOKUP(AJ122,Invoicing!A:K,10,FALSE)</f>
        <v>25</v>
      </c>
      <c r="AT122" s="71">
        <f t="shared" si="39"/>
        <v>525</v>
      </c>
    </row>
    <row r="123" spans="1:46">
      <c r="A123" s="37" t="s">
        <v>255</v>
      </c>
      <c r="B123" s="3" t="s">
        <v>38</v>
      </c>
      <c r="C123" s="11">
        <v>45316.805555555555</v>
      </c>
      <c r="D123" s="11">
        <v>45316.8125</v>
      </c>
      <c r="E123" s="11" t="s">
        <v>45</v>
      </c>
      <c r="F123" s="11" t="s">
        <v>40</v>
      </c>
      <c r="G123" s="3" t="s">
        <v>268</v>
      </c>
      <c r="H123" s="3" t="s">
        <v>2821</v>
      </c>
      <c r="I123" s="11">
        <v>45318.25</v>
      </c>
      <c r="J123" s="12">
        <v>45318.322222222225</v>
      </c>
      <c r="K123" s="12">
        <v>45318.333333333336</v>
      </c>
      <c r="L123" s="12">
        <v>45318.364583333336</v>
      </c>
      <c r="M123" s="12" t="s">
        <v>115</v>
      </c>
      <c r="N123" s="3" t="s">
        <v>42</v>
      </c>
      <c r="O123" s="3">
        <v>0</v>
      </c>
      <c r="P123" s="1">
        <f t="shared" si="20"/>
        <v>4</v>
      </c>
      <c r="Q123" s="1">
        <f t="shared" si="21"/>
        <v>1</v>
      </c>
      <c r="R123" s="72">
        <f t="shared" si="22"/>
        <v>45318.322222222225</v>
      </c>
      <c r="S123" s="73">
        <f t="shared" si="23"/>
        <v>1.4444444444452529</v>
      </c>
      <c r="T123" s="74">
        <f>Table2[[#This Row],[ETA A OFRECIMIENTO]]*24</f>
        <v>34.666666666686069</v>
      </c>
      <c r="U123" s="1" t="str">
        <f t="shared" si="24"/>
        <v>YES</v>
      </c>
      <c r="V123" s="73">
        <f t="shared" si="25"/>
        <v>8.3333333335758653E-2</v>
      </c>
      <c r="W123" s="74">
        <f>Table2[[#This Row],[DEL. AVAILABLE A SLOT]]*24</f>
        <v>2.0000000000582077</v>
      </c>
      <c r="X123" s="1" t="str">
        <f t="shared" si="26"/>
        <v>SI</v>
      </c>
      <c r="Y123" s="73">
        <f t="shared" si="27"/>
        <v>1.5277777777810115</v>
      </c>
      <c r="Z123" s="74">
        <f>Table2[[#This Row],[ETA A TIMESLOT]]*24</f>
        <v>36.666666666744277</v>
      </c>
      <c r="AA123" s="73">
        <f t="shared" si="28"/>
        <v>0</v>
      </c>
      <c r="AB123" s="73" t="str">
        <f t="shared" si="29"/>
        <v>SI</v>
      </c>
      <c r="AC123" s="74">
        <f>Table2[[#This Row],[PUNTUALIDAD (H)]]*24</f>
        <v>0</v>
      </c>
      <c r="AD123" s="73">
        <f t="shared" si="30"/>
        <v>1.5590277777810115</v>
      </c>
      <c r="AE123" s="74">
        <f>Table2[[#This Row],[ATA TO UNLOADING]]*24</f>
        <v>37.416666666744277</v>
      </c>
      <c r="AF123" s="74" t="str">
        <f>IF(Table2[[#This Row],[ATA TO UNLOADING 2]]&lt;=48,"YES","NO")</f>
        <v>YES</v>
      </c>
      <c r="AG123" s="75">
        <f t="shared" si="31"/>
        <v>0.33333333333575865</v>
      </c>
      <c r="AH123" s="2" t="s">
        <v>42</v>
      </c>
      <c r="AI123" s="2" t="str">
        <f t="shared" si="32"/>
        <v>TLLU5880184</v>
      </c>
      <c r="AJ123" s="76" t="str">
        <f t="shared" si="33"/>
        <v>OM TRANSPORT</v>
      </c>
      <c r="AK123" s="77">
        <f>IF($M123="TRUCK",VLOOKUP($AQ123,Invoicing!$A$17:$B$49,MATCH($AK$1,Invoicing!$A$17:$B$17,0),FALSE),VLOOKUP($AQ123,Invoicing!$N$17:$O$21,MATCH($AK$1,Invoicing!$N$17:$O$17,0),FALSE))</f>
        <v>550</v>
      </c>
      <c r="AL123" s="78" t="e">
        <f>VLOOKUP($E123,Invoicing!$A$1:$H$8,MATCH(TRACKER!$N123,Invoicing!$A$1:$H$1,0),FALSE)</f>
        <v>#N/A</v>
      </c>
      <c r="AM123" s="78">
        <f>VLOOKUP($E123,Invoicing!$A$1:$H$8,MATCH(TRACKER!$O$1,Invoicing!$A$1:$H$1,0),FALSE)</f>
        <v>50</v>
      </c>
      <c r="AN123" s="78">
        <f t="shared" si="34"/>
        <v>0</v>
      </c>
      <c r="AO123" s="2">
        <f t="shared" si="35"/>
        <v>6</v>
      </c>
      <c r="AP123" s="2" t="str">
        <f t="shared" si="36"/>
        <v>SATURDAY</v>
      </c>
      <c r="AQ123" s="2" t="str">
        <f t="shared" si="37"/>
        <v>OM TRANSPORTSATURDAY</v>
      </c>
      <c r="AR123" s="71">
        <f t="shared" si="38"/>
        <v>550</v>
      </c>
      <c r="AS123" s="71">
        <f>VLOOKUP(AJ123,Invoicing!A:K,10,FALSE)</f>
        <v>25</v>
      </c>
      <c r="AT123" s="71">
        <f t="shared" si="39"/>
        <v>575</v>
      </c>
    </row>
    <row r="124" spans="1:46">
      <c r="A124" s="58" t="s">
        <v>255</v>
      </c>
      <c r="B124" s="59" t="s">
        <v>38</v>
      </c>
      <c r="C124" s="60">
        <v>45316.805555555555</v>
      </c>
      <c r="D124" s="60">
        <v>45316.8125</v>
      </c>
      <c r="E124" s="60" t="s">
        <v>49</v>
      </c>
      <c r="F124" s="60" t="s">
        <v>40</v>
      </c>
      <c r="G124" s="59" t="s">
        <v>269</v>
      </c>
      <c r="H124" s="3" t="s">
        <v>41</v>
      </c>
      <c r="I124" s="60">
        <v>45317.625</v>
      </c>
      <c r="J124" s="61">
        <v>45317.628472222219</v>
      </c>
      <c r="K124" s="61">
        <v>45317.625</v>
      </c>
      <c r="L124" s="61">
        <v>45317.635416666664</v>
      </c>
      <c r="M124" s="12" t="s">
        <v>115</v>
      </c>
      <c r="N124" s="3" t="s">
        <v>42</v>
      </c>
      <c r="O124" s="3">
        <v>0</v>
      </c>
      <c r="P124" s="1">
        <f t="shared" si="20"/>
        <v>4</v>
      </c>
      <c r="Q124" s="1">
        <f t="shared" si="21"/>
        <v>1</v>
      </c>
      <c r="R124" s="72">
        <f t="shared" si="22"/>
        <v>45317.628472222219</v>
      </c>
      <c r="S124" s="73">
        <f t="shared" si="23"/>
        <v>0.81944444444525288</v>
      </c>
      <c r="T124" s="74">
        <f>Table2[[#This Row],[ETA A OFRECIMIENTO]]*24</f>
        <v>19.666666666686069</v>
      </c>
      <c r="U124" s="1" t="str">
        <f t="shared" si="24"/>
        <v>YES</v>
      </c>
      <c r="V124" s="73">
        <f t="shared" si="25"/>
        <v>0</v>
      </c>
      <c r="W124" s="74">
        <f>Table2[[#This Row],[DEL. AVAILABLE A SLOT]]*24</f>
        <v>0</v>
      </c>
      <c r="X124" s="1" t="str">
        <f t="shared" si="26"/>
        <v>SI</v>
      </c>
      <c r="Y124" s="73">
        <f t="shared" si="27"/>
        <v>0.81944444444525288</v>
      </c>
      <c r="Z124" s="74">
        <f>Table2[[#This Row],[ETA A TIMESLOT]]*24</f>
        <v>19.666666666686069</v>
      </c>
      <c r="AA124" s="73">
        <f t="shared" si="28"/>
        <v>3.4722222189884633E-3</v>
      </c>
      <c r="AB124" s="73" t="str">
        <f t="shared" si="29"/>
        <v>SI</v>
      </c>
      <c r="AC124" s="74">
        <f>Table2[[#This Row],[PUNTUALIDAD (H)]]*24</f>
        <v>8.3333333255723119E-2</v>
      </c>
      <c r="AD124" s="73">
        <f t="shared" si="30"/>
        <v>0.82986111110949423</v>
      </c>
      <c r="AE124" s="74">
        <f>Table2[[#This Row],[ATA TO UNLOADING]]*24</f>
        <v>19.916666666627862</v>
      </c>
      <c r="AF124" s="74" t="str">
        <f>IF(Table2[[#This Row],[ATA TO UNLOADING 2]]&lt;=48,"YES","NO")</f>
        <v>YES</v>
      </c>
      <c r="AG124" s="75">
        <f t="shared" si="31"/>
        <v>0.625</v>
      </c>
      <c r="AH124" s="2" t="s">
        <v>42</v>
      </c>
      <c r="AI124" s="2" t="str">
        <f t="shared" si="32"/>
        <v>UETU5694842</v>
      </c>
      <c r="AJ124" s="76" t="str">
        <f t="shared" si="33"/>
        <v>CTU FLEVOKUST BV</v>
      </c>
      <c r="AK124" s="77">
        <f>IF($M124="TRUCK",VLOOKUP($AQ124,Invoicing!$A$17:$B$49,MATCH($AK$1,Invoicing!$A$17:$B$17,0),FALSE),VLOOKUP($AQ124,Invoicing!$N$17:$O$21,MATCH($AK$1,Invoicing!$N$17:$O$17,0),FALSE))</f>
        <v>520</v>
      </c>
      <c r="AL124" s="78" t="e">
        <f>VLOOKUP($E124,Invoicing!$A$1:$H$8,MATCH(TRACKER!$N124,Invoicing!$A$1:$H$1,0),FALSE)</f>
        <v>#N/A</v>
      </c>
      <c r="AM124" s="78">
        <v>35</v>
      </c>
      <c r="AN124" s="78">
        <f t="shared" si="34"/>
        <v>0</v>
      </c>
      <c r="AO124" s="2">
        <f t="shared" si="35"/>
        <v>5</v>
      </c>
      <c r="AP124" s="2" t="str">
        <f t="shared" si="36"/>
        <v>WEEK</v>
      </c>
      <c r="AQ124" s="2" t="str">
        <f t="shared" si="37"/>
        <v>CTU FLEVOKUST BVWEEK</v>
      </c>
      <c r="AR124" s="71">
        <f t="shared" si="38"/>
        <v>520</v>
      </c>
      <c r="AS124" s="71">
        <f>VLOOKUP(AJ124,Invoicing!A:K,10,FALSE)</f>
        <v>0</v>
      </c>
      <c r="AT124" s="71">
        <f t="shared" si="39"/>
        <v>520</v>
      </c>
    </row>
    <row r="125" spans="1:46">
      <c r="A125" s="37" t="s">
        <v>270</v>
      </c>
      <c r="B125" s="3" t="s">
        <v>38</v>
      </c>
      <c r="C125" s="11">
        <v>45318.650694444441</v>
      </c>
      <c r="D125" s="11">
        <v>45318.666666666664</v>
      </c>
      <c r="E125" s="11" t="s">
        <v>44</v>
      </c>
      <c r="F125" s="11" t="s">
        <v>40</v>
      </c>
      <c r="G125" s="3" t="s">
        <v>271</v>
      </c>
      <c r="H125" s="3" t="s">
        <v>41</v>
      </c>
      <c r="I125" s="11">
        <v>45319.958333333336</v>
      </c>
      <c r="J125" s="12">
        <v>45320.322916666664</v>
      </c>
      <c r="K125" s="12">
        <v>45320.333333333336</v>
      </c>
      <c r="L125" s="12">
        <v>45320.329861111109</v>
      </c>
      <c r="M125" s="12" t="s">
        <v>115</v>
      </c>
      <c r="N125" s="3" t="s">
        <v>42</v>
      </c>
      <c r="O125" s="3">
        <v>1</v>
      </c>
      <c r="P125" s="1">
        <f t="shared" si="20"/>
        <v>5</v>
      </c>
      <c r="Q125" s="1">
        <f t="shared" si="21"/>
        <v>1</v>
      </c>
      <c r="R125" s="72">
        <f t="shared" si="22"/>
        <v>45320.322916666664</v>
      </c>
      <c r="S125" s="73">
        <f t="shared" si="23"/>
        <v>1.3076388888948713</v>
      </c>
      <c r="T125" s="74">
        <f>Table2[[#This Row],[ETA A OFRECIMIENTO]]*24</f>
        <v>31.383333333476912</v>
      </c>
      <c r="U125" s="1" t="str">
        <f t="shared" si="24"/>
        <v>YES</v>
      </c>
      <c r="V125" s="73">
        <f t="shared" si="25"/>
        <v>0.375</v>
      </c>
      <c r="W125" s="74">
        <f>Table2[[#This Row],[DEL. AVAILABLE A SLOT]]*24</f>
        <v>9</v>
      </c>
      <c r="X125" s="1" t="str">
        <f t="shared" si="26"/>
        <v>SI</v>
      </c>
      <c r="Y125" s="73">
        <f t="shared" si="27"/>
        <v>1.6826388888948713</v>
      </c>
      <c r="Z125" s="74">
        <f>Table2[[#This Row],[ETA A TIMESLOT]]*24</f>
        <v>40.383333333476912</v>
      </c>
      <c r="AA125" s="73">
        <f t="shared" si="28"/>
        <v>0</v>
      </c>
      <c r="AB125" s="73" t="str">
        <f t="shared" si="29"/>
        <v>SI</v>
      </c>
      <c r="AC125" s="74">
        <f>Table2[[#This Row],[PUNTUALIDAD (H)]]*24</f>
        <v>0</v>
      </c>
      <c r="AD125" s="73">
        <f t="shared" si="30"/>
        <v>1.6791666666686069</v>
      </c>
      <c r="AE125" s="74">
        <f>Table2[[#This Row],[ATA TO UNLOADING]]*24</f>
        <v>40.300000000046566</v>
      </c>
      <c r="AF125" s="74" t="str">
        <f>IF(Table2[[#This Row],[ATA TO UNLOADING 2]]&lt;=48,"YES","NO")</f>
        <v>YES</v>
      </c>
      <c r="AG125" s="75">
        <f t="shared" si="31"/>
        <v>0.33333333333575865</v>
      </c>
      <c r="AH125" s="2" t="s">
        <v>42</v>
      </c>
      <c r="AI125" s="2" t="str">
        <f t="shared" si="32"/>
        <v>MAEU9208224</v>
      </c>
      <c r="AJ125" s="76" t="str">
        <f t="shared" si="33"/>
        <v>MSI</v>
      </c>
      <c r="AK125" s="77">
        <f>IF($M125="TRUCK",VLOOKUP($AQ125,Invoicing!$A$17:$B$49,MATCH($AK$1,Invoicing!$A$17:$B$17,0),FALSE),VLOOKUP($AQ125,Invoicing!$N$17:$O$21,MATCH($AK$1,Invoicing!$N$17:$O$17,0),FALSE))</f>
        <v>480</v>
      </c>
      <c r="AL125" s="78" t="e">
        <f>VLOOKUP($E125,Invoicing!$A$1:$H$8,MATCH(TRACKER!$N125,Invoicing!$A$1:$H$1,0),FALSE)</f>
        <v>#N/A</v>
      </c>
      <c r="AM125" s="78">
        <f>VLOOKUP($E125,Invoicing!$A$1:$H$8,MATCH(TRACKER!$O$1,Invoicing!$A$1:$H$1,0),FALSE)</f>
        <v>50</v>
      </c>
      <c r="AN125" s="78">
        <f t="shared" si="34"/>
        <v>50</v>
      </c>
      <c r="AO125" s="2">
        <f t="shared" si="35"/>
        <v>1</v>
      </c>
      <c r="AP125" s="2" t="str">
        <f t="shared" si="36"/>
        <v>WEEK</v>
      </c>
      <c r="AQ125" s="2" t="str">
        <f t="shared" si="37"/>
        <v>MSIWEEK</v>
      </c>
      <c r="AR125" s="71">
        <f t="shared" si="38"/>
        <v>530</v>
      </c>
      <c r="AS125" s="71">
        <f>VLOOKUP(AJ125,Invoicing!A:K,10,FALSE)</f>
        <v>25</v>
      </c>
      <c r="AT125" s="71">
        <f t="shared" si="39"/>
        <v>555</v>
      </c>
    </row>
    <row r="126" spans="1:46">
      <c r="A126" s="37" t="s">
        <v>270</v>
      </c>
      <c r="B126" s="3" t="s">
        <v>38</v>
      </c>
      <c r="C126" s="11">
        <v>45318.650694444441</v>
      </c>
      <c r="D126" s="11">
        <v>45318.666666666664</v>
      </c>
      <c r="E126" s="11" t="s">
        <v>49</v>
      </c>
      <c r="F126" s="11" t="s">
        <v>40</v>
      </c>
      <c r="G126" s="3" t="s">
        <v>272</v>
      </c>
      <c r="H126" s="3" t="s">
        <v>41</v>
      </c>
      <c r="I126" s="11">
        <v>45319.958333333336</v>
      </c>
      <c r="J126" s="12">
        <v>45320.680555555555</v>
      </c>
      <c r="K126" s="12">
        <v>45320.666666666664</v>
      </c>
      <c r="L126" s="12">
        <v>45320.690972222219</v>
      </c>
      <c r="M126" s="12" t="s">
        <v>115</v>
      </c>
      <c r="N126" s="3" t="s">
        <v>42</v>
      </c>
      <c r="O126" s="3">
        <v>0</v>
      </c>
      <c r="P126" s="1">
        <f t="shared" si="20"/>
        <v>5</v>
      </c>
      <c r="Q126" s="1">
        <f t="shared" si="21"/>
        <v>1</v>
      </c>
      <c r="R126" s="72">
        <f t="shared" si="22"/>
        <v>45320.680555555555</v>
      </c>
      <c r="S126" s="73">
        <f t="shared" si="23"/>
        <v>1.3076388888948713</v>
      </c>
      <c r="T126" s="74">
        <f>Table2[[#This Row],[ETA A OFRECIMIENTO]]*24</f>
        <v>31.383333333476912</v>
      </c>
      <c r="U126" s="1" t="str">
        <f t="shared" si="24"/>
        <v>YES</v>
      </c>
      <c r="V126" s="73">
        <f t="shared" si="25"/>
        <v>0.70833333332848269</v>
      </c>
      <c r="W126" s="74">
        <f>Table2[[#This Row],[DEL. AVAILABLE A SLOT]]*24</f>
        <v>16.999999999883585</v>
      </c>
      <c r="X126" s="1" t="str">
        <f t="shared" si="26"/>
        <v>SI</v>
      </c>
      <c r="Y126" s="73">
        <f t="shared" si="27"/>
        <v>2.015972222223354</v>
      </c>
      <c r="Z126" s="74">
        <f>Table2[[#This Row],[ETA A TIMESLOT]]*24</f>
        <v>48.383333333360497</v>
      </c>
      <c r="AA126" s="73">
        <f t="shared" si="28"/>
        <v>1.3888888890505768E-2</v>
      </c>
      <c r="AB126" s="73" t="str">
        <f t="shared" si="29"/>
        <v>SI</v>
      </c>
      <c r="AC126" s="74">
        <f>Table2[[#This Row],[PUNTUALIDAD (H)]]*24</f>
        <v>0.33333333337213844</v>
      </c>
      <c r="AD126" s="73">
        <f t="shared" si="30"/>
        <v>2.0402777777781012</v>
      </c>
      <c r="AE126" s="74">
        <f>Table2[[#This Row],[ATA TO UNLOADING]]*24</f>
        <v>48.966666666674428</v>
      </c>
      <c r="AF126" s="74" t="str">
        <f>IF(Table2[[#This Row],[ATA TO UNLOADING 2]]&lt;=48,"YES","NO")</f>
        <v>NO</v>
      </c>
      <c r="AG126" s="75">
        <f t="shared" si="31"/>
        <v>0.66666666666424135</v>
      </c>
      <c r="AH126" s="2" t="s">
        <v>42</v>
      </c>
      <c r="AI126" s="2" t="str">
        <f t="shared" si="32"/>
        <v>MAEU9257888</v>
      </c>
      <c r="AJ126" s="76" t="str">
        <f t="shared" si="33"/>
        <v>CTU FLEVOKUST BV</v>
      </c>
      <c r="AK126" s="77">
        <f>IF($M126="TRUCK",VLOOKUP($AQ126,Invoicing!$A$17:$B$49,MATCH($AK$1,Invoicing!$A$17:$B$17,0),FALSE),VLOOKUP($AQ126,Invoicing!$N$17:$O$21,MATCH($AK$1,Invoicing!$N$17:$O$17,0),FALSE))</f>
        <v>520</v>
      </c>
      <c r="AL126" s="78" t="e">
        <f>VLOOKUP($E126,Invoicing!$A$1:$H$8,MATCH(TRACKER!$N126,Invoicing!$A$1:$H$1,0),FALSE)</f>
        <v>#N/A</v>
      </c>
      <c r="AM126" s="78">
        <v>35</v>
      </c>
      <c r="AN126" s="78">
        <f t="shared" si="34"/>
        <v>0</v>
      </c>
      <c r="AO126" s="2">
        <f t="shared" si="35"/>
        <v>1</v>
      </c>
      <c r="AP126" s="2" t="str">
        <f t="shared" si="36"/>
        <v>WEEK</v>
      </c>
      <c r="AQ126" s="2" t="str">
        <f t="shared" si="37"/>
        <v>CTU FLEVOKUST BVWEEK</v>
      </c>
      <c r="AR126" s="71">
        <f t="shared" si="38"/>
        <v>520</v>
      </c>
      <c r="AS126" s="71">
        <f>VLOOKUP(AJ126,Invoicing!A:K,10,FALSE)</f>
        <v>0</v>
      </c>
      <c r="AT126" s="71">
        <f t="shared" si="39"/>
        <v>520</v>
      </c>
    </row>
    <row r="127" spans="1:46">
      <c r="A127" s="37" t="s">
        <v>270</v>
      </c>
      <c r="B127" s="3" t="s">
        <v>38</v>
      </c>
      <c r="C127" s="11">
        <v>45318.650694444441</v>
      </c>
      <c r="D127" s="11">
        <v>45318.666666666664</v>
      </c>
      <c r="E127" s="11" t="s">
        <v>44</v>
      </c>
      <c r="F127" s="11" t="s">
        <v>143</v>
      </c>
      <c r="G127" s="3" t="s">
        <v>273</v>
      </c>
      <c r="H127" s="3" t="s">
        <v>46</v>
      </c>
      <c r="I127" s="11">
        <v>45319.958333333336</v>
      </c>
      <c r="J127" s="12">
        <v>45320.416666666664</v>
      </c>
      <c r="K127" s="12">
        <v>45320.458333333336</v>
      </c>
      <c r="L127" s="12">
        <v>45320.423611111109</v>
      </c>
      <c r="M127" s="12" t="s">
        <v>115</v>
      </c>
      <c r="N127" s="3" t="s">
        <v>42</v>
      </c>
      <c r="O127" s="3">
        <v>0</v>
      </c>
      <c r="P127" s="1">
        <f t="shared" si="20"/>
        <v>5</v>
      </c>
      <c r="Q127" s="1">
        <f t="shared" si="21"/>
        <v>1</v>
      </c>
      <c r="R127" s="72">
        <f t="shared" si="22"/>
        <v>45320.416666666664</v>
      </c>
      <c r="S127" s="73">
        <f t="shared" si="23"/>
        <v>1.3076388888948713</v>
      </c>
      <c r="T127" s="74">
        <f>Table2[[#This Row],[ETA A OFRECIMIENTO]]*24</f>
        <v>31.383333333476912</v>
      </c>
      <c r="U127" s="1" t="str">
        <f t="shared" si="24"/>
        <v>YES</v>
      </c>
      <c r="V127" s="73">
        <f t="shared" si="25"/>
        <v>0.5</v>
      </c>
      <c r="W127" s="74">
        <f>Table2[[#This Row],[DEL. AVAILABLE A SLOT]]*24</f>
        <v>12</v>
      </c>
      <c r="X127" s="1" t="str">
        <f t="shared" si="26"/>
        <v>SI</v>
      </c>
      <c r="Y127" s="73">
        <f t="shared" si="27"/>
        <v>1.8076388888948713</v>
      </c>
      <c r="Z127" s="74">
        <f>Table2[[#This Row],[ETA A TIMESLOT]]*24</f>
        <v>43.383333333476912</v>
      </c>
      <c r="AA127" s="73">
        <f t="shared" si="28"/>
        <v>0</v>
      </c>
      <c r="AB127" s="73" t="str">
        <f t="shared" si="29"/>
        <v>SI</v>
      </c>
      <c r="AC127" s="74">
        <f>Table2[[#This Row],[PUNTUALIDAD (H)]]*24</f>
        <v>0</v>
      </c>
      <c r="AD127" s="73">
        <f t="shared" si="30"/>
        <v>1.7729166666686069</v>
      </c>
      <c r="AE127" s="74">
        <f>Table2[[#This Row],[ATA TO UNLOADING]]*24</f>
        <v>42.550000000046566</v>
      </c>
      <c r="AF127" s="74" t="str">
        <f>IF(Table2[[#This Row],[ATA TO UNLOADING 2]]&lt;=48,"YES","NO")</f>
        <v>YES</v>
      </c>
      <c r="AG127" s="75">
        <f t="shared" si="31"/>
        <v>0.45833333333575865</v>
      </c>
      <c r="AH127" s="2" t="s">
        <v>42</v>
      </c>
      <c r="AI127" s="2" t="str">
        <f t="shared" si="32"/>
        <v>MEDU9509408</v>
      </c>
      <c r="AJ127" s="76" t="str">
        <f t="shared" si="33"/>
        <v>MSI</v>
      </c>
      <c r="AK127" s="77">
        <f>IF($M127="TRUCK",VLOOKUP($AQ127,Invoicing!$A$17:$B$49,MATCH($AK$1,Invoicing!$A$17:$B$17,0),FALSE),VLOOKUP($AQ127,Invoicing!$N$17:$O$21,MATCH($AK$1,Invoicing!$N$17:$O$17,0),FALSE))</f>
        <v>480</v>
      </c>
      <c r="AL127" s="78" t="e">
        <f>VLOOKUP($E127,Invoicing!$A$1:$H$8,MATCH(TRACKER!$N127,Invoicing!$A$1:$H$1,0),FALSE)</f>
        <v>#N/A</v>
      </c>
      <c r="AM127" s="78">
        <f>VLOOKUP($E127,Invoicing!$A$1:$H$8,MATCH(TRACKER!$O$1,Invoicing!$A$1:$H$1,0),FALSE)</f>
        <v>50</v>
      </c>
      <c r="AN127" s="78">
        <f t="shared" si="34"/>
        <v>0</v>
      </c>
      <c r="AO127" s="2">
        <f t="shared" si="35"/>
        <v>1</v>
      </c>
      <c r="AP127" s="2" t="str">
        <f t="shared" si="36"/>
        <v>WEEK</v>
      </c>
      <c r="AQ127" s="2" t="str">
        <f t="shared" si="37"/>
        <v>MSIWEEK</v>
      </c>
      <c r="AR127" s="71">
        <f t="shared" si="38"/>
        <v>480</v>
      </c>
      <c r="AS127" s="71">
        <f>VLOOKUP(AJ127,Invoicing!A:K,10,FALSE)</f>
        <v>25</v>
      </c>
      <c r="AT127" s="71">
        <f t="shared" si="39"/>
        <v>505</v>
      </c>
    </row>
    <row r="128" spans="1:46">
      <c r="A128" s="37" t="s">
        <v>270</v>
      </c>
      <c r="B128" s="3" t="s">
        <v>38</v>
      </c>
      <c r="C128" s="11">
        <v>45318.650694444441</v>
      </c>
      <c r="D128" s="11">
        <v>45318.666666666664</v>
      </c>
      <c r="E128" s="11" t="s">
        <v>44</v>
      </c>
      <c r="F128" s="11" t="s">
        <v>143</v>
      </c>
      <c r="G128" s="3" t="s">
        <v>274</v>
      </c>
      <c r="H128" s="3" t="s">
        <v>41</v>
      </c>
      <c r="I128" s="11">
        <v>45319.958333333336</v>
      </c>
      <c r="J128" s="12">
        <v>45320.500694444447</v>
      </c>
      <c r="K128" s="12">
        <v>45320.583333333336</v>
      </c>
      <c r="L128" s="12">
        <v>45320.600694444445</v>
      </c>
      <c r="M128" s="12" t="s">
        <v>115</v>
      </c>
      <c r="N128" s="3" t="s">
        <v>42</v>
      </c>
      <c r="O128" s="3">
        <v>1</v>
      </c>
      <c r="P128" s="1">
        <f t="shared" si="20"/>
        <v>5</v>
      </c>
      <c r="Q128" s="1">
        <f t="shared" si="21"/>
        <v>1</v>
      </c>
      <c r="R128" s="72">
        <f t="shared" si="22"/>
        <v>45320.500694444447</v>
      </c>
      <c r="S128" s="73">
        <f t="shared" si="23"/>
        <v>1.3076388888948713</v>
      </c>
      <c r="T128" s="74">
        <f>Table2[[#This Row],[ETA A OFRECIMIENTO]]*24</f>
        <v>31.383333333476912</v>
      </c>
      <c r="U128" s="1" t="str">
        <f t="shared" si="24"/>
        <v>YES</v>
      </c>
      <c r="V128" s="73">
        <f t="shared" si="25"/>
        <v>0.625</v>
      </c>
      <c r="W128" s="74">
        <f>Table2[[#This Row],[DEL. AVAILABLE A SLOT]]*24</f>
        <v>15</v>
      </c>
      <c r="X128" s="1" t="str">
        <f t="shared" si="26"/>
        <v>SI</v>
      </c>
      <c r="Y128" s="73">
        <f t="shared" si="27"/>
        <v>1.9326388888948713</v>
      </c>
      <c r="Z128" s="74">
        <f>Table2[[#This Row],[ETA A TIMESLOT]]*24</f>
        <v>46.383333333476912</v>
      </c>
      <c r="AA128" s="73">
        <f t="shared" si="28"/>
        <v>0</v>
      </c>
      <c r="AB128" s="73" t="str">
        <f t="shared" si="29"/>
        <v>SI</v>
      </c>
      <c r="AC128" s="74">
        <f>Table2[[#This Row],[PUNTUALIDAD (H)]]*24</f>
        <v>0</v>
      </c>
      <c r="AD128" s="73">
        <f t="shared" si="30"/>
        <v>1.9500000000043656</v>
      </c>
      <c r="AE128" s="74">
        <f>Table2[[#This Row],[ATA TO UNLOADING]]*24</f>
        <v>46.800000000104774</v>
      </c>
      <c r="AF128" s="74" t="str">
        <f>IF(Table2[[#This Row],[ATA TO UNLOADING 2]]&lt;=48,"YES","NO")</f>
        <v>YES</v>
      </c>
      <c r="AG128" s="75">
        <f t="shared" si="31"/>
        <v>0.58333333333575865</v>
      </c>
      <c r="AH128" s="2" t="s">
        <v>42</v>
      </c>
      <c r="AI128" s="2" t="str">
        <f t="shared" si="32"/>
        <v>MEDU9524017</v>
      </c>
      <c r="AJ128" s="76" t="str">
        <f t="shared" si="33"/>
        <v>MSI</v>
      </c>
      <c r="AK128" s="77">
        <f>IF($M128="TRUCK",VLOOKUP($AQ128,Invoicing!$A$17:$B$49,MATCH($AK$1,Invoicing!$A$17:$B$17,0),FALSE),VLOOKUP($AQ128,Invoicing!$N$17:$O$21,MATCH($AK$1,Invoicing!$N$17:$O$17,0),FALSE))</f>
        <v>480</v>
      </c>
      <c r="AL128" s="78" t="e">
        <f>VLOOKUP($E128,Invoicing!$A$1:$H$8,MATCH(TRACKER!$N128,Invoicing!$A$1:$H$1,0),FALSE)</f>
        <v>#N/A</v>
      </c>
      <c r="AM128" s="78">
        <f>VLOOKUP($E128,Invoicing!$A$1:$H$8,MATCH(TRACKER!$O$1,Invoicing!$A$1:$H$1,0),FALSE)</f>
        <v>50</v>
      </c>
      <c r="AN128" s="78">
        <f t="shared" si="34"/>
        <v>50</v>
      </c>
      <c r="AO128" s="2">
        <f t="shared" si="35"/>
        <v>1</v>
      </c>
      <c r="AP128" s="2" t="str">
        <f t="shared" si="36"/>
        <v>WEEK</v>
      </c>
      <c r="AQ128" s="2" t="str">
        <f t="shared" si="37"/>
        <v>MSIWEEK</v>
      </c>
      <c r="AR128" s="71">
        <f t="shared" si="38"/>
        <v>530</v>
      </c>
      <c r="AS128" s="71">
        <f>VLOOKUP(AJ128,Invoicing!A:K,10,FALSE)</f>
        <v>25</v>
      </c>
      <c r="AT128" s="71">
        <f t="shared" si="39"/>
        <v>555</v>
      </c>
    </row>
    <row r="129" spans="1:47">
      <c r="A129" s="37" t="s">
        <v>270</v>
      </c>
      <c r="B129" s="3" t="s">
        <v>38</v>
      </c>
      <c r="C129" s="11">
        <v>45318.650694444441</v>
      </c>
      <c r="D129" s="11">
        <v>45318.666666666664</v>
      </c>
      <c r="E129" s="11" t="s">
        <v>49</v>
      </c>
      <c r="F129" s="11" t="s">
        <v>143</v>
      </c>
      <c r="G129" s="3" t="s">
        <v>275</v>
      </c>
      <c r="H129" s="3" t="s">
        <v>46</v>
      </c>
      <c r="I129" s="11">
        <v>45319.958333333336</v>
      </c>
      <c r="J129" s="12">
        <v>45320.291666666664</v>
      </c>
      <c r="K129" s="12">
        <v>45320.291666666664</v>
      </c>
      <c r="L129" s="12">
        <v>45320.291666666664</v>
      </c>
      <c r="M129" s="12" t="s">
        <v>115</v>
      </c>
      <c r="N129" s="3" t="s">
        <v>42</v>
      </c>
      <c r="O129" s="3">
        <v>0</v>
      </c>
      <c r="P129" s="1">
        <f t="shared" si="20"/>
        <v>5</v>
      </c>
      <c r="Q129" s="1">
        <f t="shared" si="21"/>
        <v>1</v>
      </c>
      <c r="R129" s="72">
        <f t="shared" si="22"/>
        <v>45320.291666666664</v>
      </c>
      <c r="S129" s="73">
        <f t="shared" si="23"/>
        <v>1.3076388888948713</v>
      </c>
      <c r="T129" s="74">
        <f>Table2[[#This Row],[ETA A OFRECIMIENTO]]*24</f>
        <v>31.383333333476912</v>
      </c>
      <c r="U129" s="1" t="str">
        <f t="shared" si="24"/>
        <v>YES</v>
      </c>
      <c r="V129" s="73">
        <f t="shared" si="25"/>
        <v>0.33333333332848269</v>
      </c>
      <c r="W129" s="74">
        <f>Table2[[#This Row],[DEL. AVAILABLE A SLOT]]*24</f>
        <v>7.9999999998835847</v>
      </c>
      <c r="X129" s="1" t="str">
        <f t="shared" si="26"/>
        <v>SI</v>
      </c>
      <c r="Y129" s="73">
        <f t="shared" si="27"/>
        <v>1.640972222223354</v>
      </c>
      <c r="Z129" s="74">
        <f>Table2[[#This Row],[ETA A TIMESLOT]]*24</f>
        <v>39.383333333360497</v>
      </c>
      <c r="AA129" s="73">
        <f t="shared" si="28"/>
        <v>0</v>
      </c>
      <c r="AB129" s="73" t="str">
        <f t="shared" si="29"/>
        <v>SI</v>
      </c>
      <c r="AC129" s="74">
        <f>Table2[[#This Row],[PUNTUALIDAD (H)]]*24</f>
        <v>0</v>
      </c>
      <c r="AD129" s="73">
        <f t="shared" si="30"/>
        <v>1.640972222223354</v>
      </c>
      <c r="AE129" s="74">
        <f>Table2[[#This Row],[ATA TO UNLOADING]]*24</f>
        <v>39.383333333360497</v>
      </c>
      <c r="AF129" s="74" t="str">
        <f>IF(Table2[[#This Row],[ATA TO UNLOADING 2]]&lt;=48,"YES","NO")</f>
        <v>YES</v>
      </c>
      <c r="AG129" s="75">
        <f t="shared" si="31"/>
        <v>0.29166666666424135</v>
      </c>
      <c r="AH129" s="2" t="s">
        <v>42</v>
      </c>
      <c r="AI129" s="2" t="str">
        <f t="shared" si="32"/>
        <v>MEDU9536810</v>
      </c>
      <c r="AJ129" s="76" t="str">
        <f t="shared" si="33"/>
        <v>CTU FLEVOKUST BV</v>
      </c>
      <c r="AK129" s="77">
        <f>IF($M129="TRUCK",VLOOKUP($AQ129,Invoicing!$A$17:$B$49,MATCH($AK$1,Invoicing!$A$17:$B$17,0),FALSE),VLOOKUP($AQ129,Invoicing!$N$17:$O$21,MATCH($AK$1,Invoicing!$N$17:$O$17,0),FALSE))</f>
        <v>520</v>
      </c>
      <c r="AL129" s="78" t="e">
        <f>VLOOKUP($E129,Invoicing!$A$1:$H$8,MATCH(TRACKER!$N129,Invoicing!$A$1:$H$1,0),FALSE)</f>
        <v>#N/A</v>
      </c>
      <c r="AM129" s="78">
        <v>35</v>
      </c>
      <c r="AN129" s="78">
        <f t="shared" si="34"/>
        <v>0</v>
      </c>
      <c r="AO129" s="2">
        <f t="shared" si="35"/>
        <v>1</v>
      </c>
      <c r="AP129" s="2" t="str">
        <f t="shared" si="36"/>
        <v>WEEK</v>
      </c>
      <c r="AQ129" s="2" t="str">
        <f t="shared" si="37"/>
        <v>CTU FLEVOKUST BVWEEK</v>
      </c>
      <c r="AR129" s="71">
        <f t="shared" si="38"/>
        <v>520</v>
      </c>
      <c r="AS129" s="71">
        <f>VLOOKUP(AJ129,Invoicing!A:K,10,FALSE)</f>
        <v>0</v>
      </c>
      <c r="AT129" s="71">
        <f t="shared" si="39"/>
        <v>520</v>
      </c>
    </row>
    <row r="130" spans="1:47">
      <c r="A130" s="37" t="s">
        <v>270</v>
      </c>
      <c r="B130" s="3" t="s">
        <v>38</v>
      </c>
      <c r="C130" s="11">
        <v>45318.650694444441</v>
      </c>
      <c r="D130" s="11">
        <v>45318.666666666664</v>
      </c>
      <c r="E130" s="11" t="s">
        <v>49</v>
      </c>
      <c r="F130" s="11" t="s">
        <v>143</v>
      </c>
      <c r="G130" s="3" t="s">
        <v>276</v>
      </c>
      <c r="H130" s="3" t="s">
        <v>41</v>
      </c>
      <c r="I130" s="11">
        <v>45319.958333333336</v>
      </c>
      <c r="J130" s="12">
        <v>45320.826388888891</v>
      </c>
      <c r="K130" s="12">
        <v>45320.833333333336</v>
      </c>
      <c r="L130" s="12">
        <v>45320.833333333336</v>
      </c>
      <c r="M130" s="12" t="s">
        <v>115</v>
      </c>
      <c r="N130" s="3" t="s">
        <v>42</v>
      </c>
      <c r="O130" s="3">
        <v>1</v>
      </c>
      <c r="P130" s="1">
        <f t="shared" ref="P130:P193" si="40">IF(K130="","",WEEKNUM(R130,2))</f>
        <v>5</v>
      </c>
      <c r="Q130" s="1">
        <f t="shared" ref="Q130:Q193" si="41">IF(K130="","",MONTH(R130))</f>
        <v>1</v>
      </c>
      <c r="R130" s="72">
        <f t="shared" ref="R130:R193" si="42">IF(ISBLANK(J130),IF(ISBLANK(L130),"00:00",L130),J130)</f>
        <v>45320.826388888891</v>
      </c>
      <c r="S130" s="73">
        <f t="shared" ref="S130:S193" si="43">(I130-C130)</f>
        <v>1.3076388888948713</v>
      </c>
      <c r="T130" s="74">
        <f>Table2[[#This Row],[ETA A OFRECIMIENTO]]*24</f>
        <v>31.383333333476912</v>
      </c>
      <c r="U130" s="1" t="str">
        <f t="shared" ref="U130:U193" si="44">IF(S130="","",IF(S130&lt;=2,"YES","NO"))</f>
        <v>YES</v>
      </c>
      <c r="V130" s="73">
        <f t="shared" ref="V130:V193" si="45">(K130-I130)</f>
        <v>0.875</v>
      </c>
      <c r="W130" s="74">
        <f>Table2[[#This Row],[DEL. AVAILABLE A SLOT]]*24</f>
        <v>21</v>
      </c>
      <c r="X130" s="1" t="str">
        <f t="shared" ref="X130:X193" si="46">IF(V130="","",IF(V130&lt;=1,"SI","NO"))</f>
        <v>SI</v>
      </c>
      <c r="Y130" s="73">
        <f t="shared" ref="Y130:Y193" si="47">(K130-C130)</f>
        <v>2.1826388888948713</v>
      </c>
      <c r="Z130" s="74">
        <f>Table2[[#This Row],[ETA A TIMESLOT]]*24</f>
        <v>52.383333333476912</v>
      </c>
      <c r="AA130" s="73">
        <f t="shared" ref="AA130:AA193" si="48">IF(R130&lt; K130, TIME(0,0,0), R130-K130)</f>
        <v>0</v>
      </c>
      <c r="AB130" s="73" t="str">
        <f t="shared" ref="AB130:AB193" si="49">IF(AA130&gt;TIME(0,45,0),"NO","SI")</f>
        <v>SI</v>
      </c>
      <c r="AC130" s="74">
        <f>Table2[[#This Row],[PUNTUALIDAD (H)]]*24</f>
        <v>0</v>
      </c>
      <c r="AD130" s="73">
        <f t="shared" ref="AD130:AD193" si="50">(L130-C130)</f>
        <v>2.1826388888948713</v>
      </c>
      <c r="AE130" s="74">
        <f>Table2[[#This Row],[ATA TO UNLOADING]]*24</f>
        <v>52.383333333476912</v>
      </c>
      <c r="AF130" s="74" t="str">
        <f>IF(Table2[[#This Row],[ATA TO UNLOADING 2]]&lt;=48,"YES","NO")</f>
        <v>NO</v>
      </c>
      <c r="AG130" s="75">
        <f t="shared" ref="AG130:AG193" si="51">MOD(K130,1)</f>
        <v>0.83333333333575865</v>
      </c>
      <c r="AH130" s="2" t="s">
        <v>24</v>
      </c>
      <c r="AI130" s="2" t="str">
        <f t="shared" ref="AI130:AI193" si="52">G130</f>
        <v>MEDU9537903</v>
      </c>
      <c r="AJ130" s="76" t="str">
        <f t="shared" ref="AJ130:AJ193" si="53">E130</f>
        <v>CTU FLEVOKUST BV</v>
      </c>
      <c r="AK130" s="77">
        <f>IF($M130="TRUCK",VLOOKUP($AQ130,Invoicing!$A$17:$B$49,MATCH($AK$1,Invoicing!$A$17:$B$17,0),FALSE),VLOOKUP($AQ130,Invoicing!$N$17:$O$21,MATCH($AK$1,Invoicing!$N$17:$O$17,0),FALSE))</f>
        <v>530</v>
      </c>
      <c r="AL130" s="78" t="e">
        <f>VLOOKUP($E130,Invoicing!$A$1:$H$8,MATCH(TRACKER!$N130,Invoicing!$A$1:$H$1,0),FALSE)</f>
        <v>#N/A</v>
      </c>
      <c r="AM130" s="78">
        <v>35</v>
      </c>
      <c r="AN130" s="78">
        <f t="shared" ref="AN130:AN193" si="54">IF($O130&lt;&gt;0,$O130*$AM130,0)</f>
        <v>35</v>
      </c>
      <c r="AO130" s="2">
        <f t="shared" ref="AO130:AO193" si="55">WEEKDAY(K130,2)</f>
        <v>1</v>
      </c>
      <c r="AP130" s="2" t="str">
        <f t="shared" ref="AP130:AP193" si="56">IF(AH130="NIGHT","NIGHT",IF(AO130&lt;=5,"WEEK",IF(AO130=7,"SUNDAY",IF(AO130=6,"SATURDAY","SUNDAY"))))</f>
        <v>NIGHT</v>
      </c>
      <c r="AQ130" s="2" t="str">
        <f t="shared" ref="AQ130:AQ193" si="57">AJ130&amp;AP130</f>
        <v>CTU FLEVOKUST BVNIGHT</v>
      </c>
      <c r="AR130" s="71">
        <f t="shared" ref="AR130:AR193" si="58">IF(ISNA(AL130),AK130+AN130,SUM($AK130,$AN130,IFERROR($AL130,"0")))</f>
        <v>565</v>
      </c>
      <c r="AS130" s="71">
        <f>VLOOKUP(AJ130,Invoicing!A:K,10,FALSE)</f>
        <v>0</v>
      </c>
      <c r="AT130" s="71">
        <f t="shared" ref="AT130:AT193" si="59">AR130+AS130+AU130</f>
        <v>565</v>
      </c>
    </row>
    <row r="131" spans="1:47">
      <c r="A131" s="37" t="s">
        <v>270</v>
      </c>
      <c r="B131" s="3" t="s">
        <v>38</v>
      </c>
      <c r="C131" s="11">
        <v>45318.650694444441</v>
      </c>
      <c r="D131" s="11">
        <v>45318.666666666664</v>
      </c>
      <c r="E131" s="11" t="s">
        <v>49</v>
      </c>
      <c r="F131" s="11" t="s">
        <v>143</v>
      </c>
      <c r="G131" s="3" t="s">
        <v>277</v>
      </c>
      <c r="H131" s="3" t="s">
        <v>46</v>
      </c>
      <c r="I131" s="11">
        <v>45319.958333333336</v>
      </c>
      <c r="J131" s="12">
        <v>45320.87777777778</v>
      </c>
      <c r="K131" s="12">
        <v>45320.875</v>
      </c>
      <c r="L131" s="12">
        <v>45320.892361111109</v>
      </c>
      <c r="M131" s="12" t="s">
        <v>115</v>
      </c>
      <c r="N131" s="3" t="s">
        <v>42</v>
      </c>
      <c r="O131" s="3">
        <v>0</v>
      </c>
      <c r="P131" s="1">
        <f t="shared" si="40"/>
        <v>5</v>
      </c>
      <c r="Q131" s="1">
        <f t="shared" si="41"/>
        <v>1</v>
      </c>
      <c r="R131" s="72">
        <f t="shared" si="42"/>
        <v>45320.87777777778</v>
      </c>
      <c r="S131" s="73">
        <f t="shared" si="43"/>
        <v>1.3076388888948713</v>
      </c>
      <c r="T131" s="74">
        <f>Table2[[#This Row],[ETA A OFRECIMIENTO]]*24</f>
        <v>31.383333333476912</v>
      </c>
      <c r="U131" s="1" t="str">
        <f t="shared" si="44"/>
        <v>YES</v>
      </c>
      <c r="V131" s="73">
        <f t="shared" si="45"/>
        <v>0.91666666666424135</v>
      </c>
      <c r="W131" s="74">
        <f>Table2[[#This Row],[DEL. AVAILABLE A SLOT]]*24</f>
        <v>21.999999999941792</v>
      </c>
      <c r="X131" s="1" t="str">
        <f t="shared" si="46"/>
        <v>SI</v>
      </c>
      <c r="Y131" s="73">
        <f t="shared" si="47"/>
        <v>2.2243055555591127</v>
      </c>
      <c r="Z131" s="74">
        <f>Table2[[#This Row],[ETA A TIMESLOT]]*24</f>
        <v>53.383333333418705</v>
      </c>
      <c r="AA131" s="73">
        <f t="shared" si="48"/>
        <v>2.7777777795563452E-3</v>
      </c>
      <c r="AB131" s="73" t="str">
        <f t="shared" si="49"/>
        <v>SI</v>
      </c>
      <c r="AC131" s="74">
        <f>Table2[[#This Row],[PUNTUALIDAD (H)]]*24</f>
        <v>6.6666666709352285E-2</v>
      </c>
      <c r="AD131" s="73">
        <f t="shared" si="50"/>
        <v>2.2416666666686069</v>
      </c>
      <c r="AE131" s="74">
        <f>Table2[[#This Row],[ATA TO UNLOADING]]*24</f>
        <v>53.800000000046566</v>
      </c>
      <c r="AF131" s="74" t="str">
        <f>IF(Table2[[#This Row],[ATA TO UNLOADING 2]]&lt;=48,"YES","NO")</f>
        <v>NO</v>
      </c>
      <c r="AG131" s="75">
        <f t="shared" si="51"/>
        <v>0.875</v>
      </c>
      <c r="AH131" s="2" t="s">
        <v>24</v>
      </c>
      <c r="AI131" s="2" t="str">
        <f t="shared" si="52"/>
        <v>MEDU9549150</v>
      </c>
      <c r="AJ131" s="76" t="str">
        <f t="shared" si="53"/>
        <v>CTU FLEVOKUST BV</v>
      </c>
      <c r="AK131" s="77">
        <f>IF($M131="TRUCK",VLOOKUP($AQ131,Invoicing!$A$17:$B$49,MATCH($AK$1,Invoicing!$A$17:$B$17,0),FALSE),VLOOKUP($AQ131,Invoicing!$N$17:$O$21,MATCH($AK$1,Invoicing!$N$17:$O$17,0),FALSE))</f>
        <v>530</v>
      </c>
      <c r="AL131" s="78" t="e">
        <f>VLOOKUP($E131,Invoicing!$A$1:$H$8,MATCH(TRACKER!$N131,Invoicing!$A$1:$H$1,0),FALSE)</f>
        <v>#N/A</v>
      </c>
      <c r="AM131" s="78">
        <v>35</v>
      </c>
      <c r="AN131" s="78">
        <f t="shared" si="54"/>
        <v>0</v>
      </c>
      <c r="AO131" s="2">
        <f t="shared" si="55"/>
        <v>1</v>
      </c>
      <c r="AP131" s="2" t="str">
        <f t="shared" si="56"/>
        <v>NIGHT</v>
      </c>
      <c r="AQ131" s="2" t="str">
        <f t="shared" si="57"/>
        <v>CTU FLEVOKUST BVNIGHT</v>
      </c>
      <c r="AR131" s="71">
        <f t="shared" si="58"/>
        <v>530</v>
      </c>
      <c r="AS131" s="71">
        <f>VLOOKUP(AJ131,Invoicing!A:K,10,FALSE)</f>
        <v>0</v>
      </c>
      <c r="AT131" s="71">
        <f t="shared" si="59"/>
        <v>530</v>
      </c>
    </row>
    <row r="132" spans="1:47">
      <c r="A132" s="37" t="s">
        <v>270</v>
      </c>
      <c r="B132" s="3" t="s">
        <v>38</v>
      </c>
      <c r="C132" s="11">
        <v>45318.650694444441</v>
      </c>
      <c r="D132" s="11">
        <v>45318.666666666664</v>
      </c>
      <c r="E132" s="11" t="s">
        <v>49</v>
      </c>
      <c r="F132" s="11" t="s">
        <v>40</v>
      </c>
      <c r="G132" s="3" t="s">
        <v>278</v>
      </c>
      <c r="H132" s="3" t="s">
        <v>41</v>
      </c>
      <c r="I132" s="11">
        <v>45319.958333333336</v>
      </c>
      <c r="J132" s="12">
        <v>45320.62777777778</v>
      </c>
      <c r="K132" s="12">
        <v>45320.666666666664</v>
      </c>
      <c r="L132" s="12">
        <v>45320.642361111109</v>
      </c>
      <c r="M132" s="12" t="s">
        <v>115</v>
      </c>
      <c r="N132" s="3" t="s">
        <v>42</v>
      </c>
      <c r="O132" s="3">
        <v>0</v>
      </c>
      <c r="P132" s="1">
        <f t="shared" si="40"/>
        <v>5</v>
      </c>
      <c r="Q132" s="1">
        <f t="shared" si="41"/>
        <v>1</v>
      </c>
      <c r="R132" s="72">
        <f t="shared" si="42"/>
        <v>45320.62777777778</v>
      </c>
      <c r="S132" s="73">
        <f t="shared" si="43"/>
        <v>1.3076388888948713</v>
      </c>
      <c r="T132" s="74">
        <f>Table2[[#This Row],[ETA A OFRECIMIENTO]]*24</f>
        <v>31.383333333476912</v>
      </c>
      <c r="U132" s="1" t="str">
        <f t="shared" si="44"/>
        <v>YES</v>
      </c>
      <c r="V132" s="73">
        <f t="shared" si="45"/>
        <v>0.70833333332848269</v>
      </c>
      <c r="W132" s="74">
        <f>Table2[[#This Row],[DEL. AVAILABLE A SLOT]]*24</f>
        <v>16.999999999883585</v>
      </c>
      <c r="X132" s="1" t="str">
        <f t="shared" si="46"/>
        <v>SI</v>
      </c>
      <c r="Y132" s="73">
        <f t="shared" si="47"/>
        <v>2.015972222223354</v>
      </c>
      <c r="Z132" s="74">
        <f>Table2[[#This Row],[ETA A TIMESLOT]]*24</f>
        <v>48.383333333360497</v>
      </c>
      <c r="AA132" s="73">
        <f t="shared" si="48"/>
        <v>0</v>
      </c>
      <c r="AB132" s="73" t="str">
        <f t="shared" si="49"/>
        <v>SI</v>
      </c>
      <c r="AC132" s="74">
        <f>Table2[[#This Row],[PUNTUALIDAD (H)]]*24</f>
        <v>0</v>
      </c>
      <c r="AD132" s="73">
        <f t="shared" si="50"/>
        <v>1.9916666666686069</v>
      </c>
      <c r="AE132" s="74">
        <f>Table2[[#This Row],[ATA TO UNLOADING]]*24</f>
        <v>47.800000000046566</v>
      </c>
      <c r="AF132" s="74" t="str">
        <f>IF(Table2[[#This Row],[ATA TO UNLOADING 2]]&lt;=48,"YES","NO")</f>
        <v>YES</v>
      </c>
      <c r="AG132" s="75">
        <f t="shared" si="51"/>
        <v>0.66666666666424135</v>
      </c>
      <c r="AH132" s="2" t="s">
        <v>42</v>
      </c>
      <c r="AI132" s="2" t="str">
        <f t="shared" si="52"/>
        <v>MRKU0101782</v>
      </c>
      <c r="AJ132" s="76" t="str">
        <f t="shared" si="53"/>
        <v>CTU FLEVOKUST BV</v>
      </c>
      <c r="AK132" s="77">
        <f>IF($M132="TRUCK",VLOOKUP($AQ132,Invoicing!$A$17:$B$49,MATCH($AK$1,Invoicing!$A$17:$B$17,0),FALSE),VLOOKUP($AQ132,Invoicing!$N$17:$O$21,MATCH($AK$1,Invoicing!$N$17:$O$17,0),FALSE))</f>
        <v>520</v>
      </c>
      <c r="AL132" s="78" t="e">
        <f>VLOOKUP($E132,Invoicing!$A$1:$H$8,MATCH(TRACKER!$N132,Invoicing!$A$1:$H$1,0),FALSE)</f>
        <v>#N/A</v>
      </c>
      <c r="AM132" s="78">
        <v>35</v>
      </c>
      <c r="AN132" s="78">
        <f t="shared" si="54"/>
        <v>0</v>
      </c>
      <c r="AO132" s="2">
        <f t="shared" si="55"/>
        <v>1</v>
      </c>
      <c r="AP132" s="2" t="str">
        <f t="shared" si="56"/>
        <v>WEEK</v>
      </c>
      <c r="AQ132" s="2" t="str">
        <f t="shared" si="57"/>
        <v>CTU FLEVOKUST BVWEEK</v>
      </c>
      <c r="AR132" s="71">
        <f t="shared" si="58"/>
        <v>520</v>
      </c>
      <c r="AS132" s="71">
        <f>VLOOKUP(AJ132,Invoicing!A:K,10,FALSE)</f>
        <v>0</v>
      </c>
      <c r="AT132" s="71">
        <f t="shared" si="59"/>
        <v>520</v>
      </c>
    </row>
    <row r="133" spans="1:47">
      <c r="A133" s="37" t="s">
        <v>270</v>
      </c>
      <c r="B133" s="3" t="s">
        <v>38</v>
      </c>
      <c r="C133" s="11">
        <v>45318.650694444441</v>
      </c>
      <c r="D133" s="11">
        <v>45318.666666666664</v>
      </c>
      <c r="E133" s="11" t="s">
        <v>44</v>
      </c>
      <c r="F133" s="11" t="s">
        <v>40</v>
      </c>
      <c r="G133" s="3" t="s">
        <v>279</v>
      </c>
      <c r="H133" s="3" t="s">
        <v>41</v>
      </c>
      <c r="I133" s="11">
        <v>45319.958333333336</v>
      </c>
      <c r="J133" s="12">
        <v>45321.613888888889</v>
      </c>
      <c r="K133" s="12">
        <v>45321.583333333336</v>
      </c>
      <c r="L133" s="12">
        <v>45321.625</v>
      </c>
      <c r="M133" s="12" t="s">
        <v>115</v>
      </c>
      <c r="N133" s="3" t="s">
        <v>42</v>
      </c>
      <c r="O133" s="3">
        <v>0</v>
      </c>
      <c r="P133" s="1">
        <f t="shared" si="40"/>
        <v>5</v>
      </c>
      <c r="Q133" s="1">
        <f t="shared" si="41"/>
        <v>1</v>
      </c>
      <c r="R133" s="72">
        <f t="shared" si="42"/>
        <v>45321.613888888889</v>
      </c>
      <c r="S133" s="73">
        <f t="shared" si="43"/>
        <v>1.3076388888948713</v>
      </c>
      <c r="T133" s="74">
        <f>Table2[[#This Row],[ETA A OFRECIMIENTO]]*24</f>
        <v>31.383333333476912</v>
      </c>
      <c r="U133" s="1" t="str">
        <f t="shared" si="44"/>
        <v>YES</v>
      </c>
      <c r="V133" s="73">
        <f t="shared" si="45"/>
        <v>1.625</v>
      </c>
      <c r="W133" s="74">
        <f>Table2[[#This Row],[DEL. AVAILABLE A SLOT]]*24</f>
        <v>39</v>
      </c>
      <c r="X133" s="1" t="str">
        <f t="shared" si="46"/>
        <v>NO</v>
      </c>
      <c r="Y133" s="73">
        <f t="shared" si="47"/>
        <v>2.9326388888948713</v>
      </c>
      <c r="Z133" s="74">
        <f>Table2[[#This Row],[ETA A TIMESLOT]]*24</f>
        <v>70.383333333476912</v>
      </c>
      <c r="AA133" s="73">
        <f t="shared" si="48"/>
        <v>3.0555555553291924E-2</v>
      </c>
      <c r="AB133" s="73" t="str">
        <f t="shared" si="49"/>
        <v>SI</v>
      </c>
      <c r="AC133" s="74">
        <f>Table2[[#This Row],[PUNTUALIDAD (H)]]*24</f>
        <v>0.73333333327900618</v>
      </c>
      <c r="AD133" s="73">
        <f t="shared" si="50"/>
        <v>2.9743055555591127</v>
      </c>
      <c r="AE133" s="74">
        <f>Table2[[#This Row],[ATA TO UNLOADING]]*24</f>
        <v>71.383333333418705</v>
      </c>
      <c r="AF133" s="74" t="str">
        <f>IF(Table2[[#This Row],[ATA TO UNLOADING 2]]&lt;=48,"YES","NO")</f>
        <v>NO</v>
      </c>
      <c r="AG133" s="75">
        <f t="shared" si="51"/>
        <v>0.58333333333575865</v>
      </c>
      <c r="AH133" s="2" t="s">
        <v>42</v>
      </c>
      <c r="AI133" s="2" t="str">
        <f t="shared" si="52"/>
        <v>MRKU4908807</v>
      </c>
      <c r="AJ133" s="76" t="str">
        <f t="shared" si="53"/>
        <v>MSI</v>
      </c>
      <c r="AK133" s="77">
        <f>IF($M133="TRUCK",VLOOKUP($AQ133,Invoicing!$A$17:$B$49,MATCH($AK$1,Invoicing!$A$17:$B$17,0),FALSE),VLOOKUP($AQ133,Invoicing!$N$17:$O$21,MATCH($AK$1,Invoicing!$N$17:$O$17,0),FALSE))</f>
        <v>480</v>
      </c>
      <c r="AL133" s="78" t="e">
        <f>VLOOKUP($E133,Invoicing!$A$1:$H$8,MATCH(TRACKER!$N133,Invoicing!$A$1:$H$1,0),FALSE)</f>
        <v>#N/A</v>
      </c>
      <c r="AM133" s="78">
        <f>VLOOKUP($E133,Invoicing!$A$1:$H$8,MATCH(TRACKER!$O$1,Invoicing!$A$1:$H$1,0),FALSE)</f>
        <v>50</v>
      </c>
      <c r="AN133" s="78">
        <f t="shared" si="54"/>
        <v>0</v>
      </c>
      <c r="AO133" s="2">
        <f t="shared" si="55"/>
        <v>2</v>
      </c>
      <c r="AP133" s="2" t="str">
        <f t="shared" si="56"/>
        <v>WEEK</v>
      </c>
      <c r="AQ133" s="2" t="str">
        <f t="shared" si="57"/>
        <v>MSIWEEK</v>
      </c>
      <c r="AR133" s="71">
        <f t="shared" si="58"/>
        <v>480</v>
      </c>
      <c r="AS133" s="71">
        <f>VLOOKUP(AJ133,Invoicing!A:K,10,FALSE)</f>
        <v>25</v>
      </c>
      <c r="AT133" s="71">
        <f t="shared" si="59"/>
        <v>505</v>
      </c>
    </row>
    <row r="134" spans="1:47">
      <c r="A134" s="58" t="s">
        <v>270</v>
      </c>
      <c r="B134" s="59" t="s">
        <v>38</v>
      </c>
      <c r="C134" s="60">
        <v>45318.650694444441</v>
      </c>
      <c r="D134" s="60">
        <v>45318.666666666664</v>
      </c>
      <c r="E134" s="60" t="s">
        <v>49</v>
      </c>
      <c r="F134" s="60" t="s">
        <v>40</v>
      </c>
      <c r="G134" s="59" t="s">
        <v>280</v>
      </c>
      <c r="H134" s="3" t="s">
        <v>41</v>
      </c>
      <c r="I134" s="60">
        <v>45319.958333333336</v>
      </c>
      <c r="J134" s="61">
        <v>45321.320833333331</v>
      </c>
      <c r="K134" s="61">
        <v>45321.333333333336</v>
      </c>
      <c r="L134" s="61">
        <v>45321.326388888891</v>
      </c>
      <c r="M134" s="12" t="s">
        <v>115</v>
      </c>
      <c r="N134" s="3" t="s">
        <v>42</v>
      </c>
      <c r="O134" s="3">
        <v>0</v>
      </c>
      <c r="P134" s="1">
        <f t="shared" si="40"/>
        <v>5</v>
      </c>
      <c r="Q134" s="1">
        <f t="shared" si="41"/>
        <v>1</v>
      </c>
      <c r="R134" s="72">
        <f t="shared" si="42"/>
        <v>45321.320833333331</v>
      </c>
      <c r="S134" s="73">
        <f t="shared" si="43"/>
        <v>1.3076388888948713</v>
      </c>
      <c r="T134" s="74">
        <f>Table2[[#This Row],[ETA A OFRECIMIENTO]]*24</f>
        <v>31.383333333476912</v>
      </c>
      <c r="U134" s="1" t="str">
        <f t="shared" si="44"/>
        <v>YES</v>
      </c>
      <c r="V134" s="73">
        <f t="shared" si="45"/>
        <v>1.375</v>
      </c>
      <c r="W134" s="74">
        <f>Table2[[#This Row],[DEL. AVAILABLE A SLOT]]*24</f>
        <v>33</v>
      </c>
      <c r="X134" s="1" t="str">
        <f t="shared" si="46"/>
        <v>NO</v>
      </c>
      <c r="Y134" s="73">
        <f t="shared" si="47"/>
        <v>2.6826388888948713</v>
      </c>
      <c r="Z134" s="74">
        <f>Table2[[#This Row],[ETA A TIMESLOT]]*24</f>
        <v>64.383333333476912</v>
      </c>
      <c r="AA134" s="73">
        <f t="shared" si="48"/>
        <v>0</v>
      </c>
      <c r="AB134" s="73" t="str">
        <f t="shared" si="49"/>
        <v>SI</v>
      </c>
      <c r="AC134" s="74">
        <f>Table2[[#This Row],[PUNTUALIDAD (H)]]*24</f>
        <v>0</v>
      </c>
      <c r="AD134" s="73">
        <f t="shared" si="50"/>
        <v>2.6756944444496185</v>
      </c>
      <c r="AE134" s="74">
        <f>Table2[[#This Row],[ATA TO UNLOADING]]*24</f>
        <v>64.216666666790843</v>
      </c>
      <c r="AF134" s="74" t="str">
        <f>IF(Table2[[#This Row],[ATA TO UNLOADING 2]]&lt;=48,"YES","NO")</f>
        <v>NO</v>
      </c>
      <c r="AG134" s="75">
        <f t="shared" si="51"/>
        <v>0.33333333333575865</v>
      </c>
      <c r="AH134" s="2" t="s">
        <v>42</v>
      </c>
      <c r="AI134" s="2" t="str">
        <f t="shared" si="52"/>
        <v>MRSU5314274</v>
      </c>
      <c r="AJ134" s="76" t="str">
        <f t="shared" si="53"/>
        <v>CTU FLEVOKUST BV</v>
      </c>
      <c r="AK134" s="77">
        <f>IF($M134="TRUCK",VLOOKUP($AQ134,Invoicing!$A$17:$B$49,MATCH($AK$1,Invoicing!$A$17:$B$17,0),FALSE),VLOOKUP($AQ134,Invoicing!$N$17:$O$21,MATCH($AK$1,Invoicing!$N$17:$O$17,0),FALSE))</f>
        <v>520</v>
      </c>
      <c r="AL134" s="78" t="e">
        <f>VLOOKUP($E134,Invoicing!$A$1:$H$8,MATCH(TRACKER!$N134,Invoicing!$A$1:$H$1,0),FALSE)</f>
        <v>#N/A</v>
      </c>
      <c r="AM134" s="78">
        <v>35</v>
      </c>
      <c r="AN134" s="78">
        <f t="shared" si="54"/>
        <v>0</v>
      </c>
      <c r="AO134" s="2">
        <f t="shared" si="55"/>
        <v>2</v>
      </c>
      <c r="AP134" s="2" t="str">
        <f t="shared" si="56"/>
        <v>WEEK</v>
      </c>
      <c r="AQ134" s="2" t="str">
        <f t="shared" si="57"/>
        <v>CTU FLEVOKUST BVWEEK</v>
      </c>
      <c r="AR134" s="71">
        <f t="shared" si="58"/>
        <v>520</v>
      </c>
      <c r="AS134" s="71">
        <f>VLOOKUP(AJ134,Invoicing!A:K,10,FALSE)</f>
        <v>0</v>
      </c>
      <c r="AT134" s="71">
        <f t="shared" si="59"/>
        <v>520</v>
      </c>
    </row>
    <row r="135" spans="1:47">
      <c r="A135" s="58" t="s">
        <v>270</v>
      </c>
      <c r="B135" s="59" t="s">
        <v>38</v>
      </c>
      <c r="C135" s="60">
        <v>45318.650694444441</v>
      </c>
      <c r="D135" s="60">
        <v>45318.666666666664</v>
      </c>
      <c r="E135" s="60" t="s">
        <v>45</v>
      </c>
      <c r="F135" s="60" t="s">
        <v>40</v>
      </c>
      <c r="G135" s="59" t="s">
        <v>281</v>
      </c>
      <c r="H135" s="3" t="s">
        <v>41</v>
      </c>
      <c r="I135" s="60">
        <v>45319.958333333336</v>
      </c>
      <c r="J135" s="61">
        <v>45320.885416666664</v>
      </c>
      <c r="K135" s="61">
        <v>45320.875</v>
      </c>
      <c r="L135" s="61">
        <v>45320.899305555555</v>
      </c>
      <c r="M135" s="12" t="s">
        <v>115</v>
      </c>
      <c r="N135" s="3" t="s">
        <v>42</v>
      </c>
      <c r="O135" s="3">
        <v>1</v>
      </c>
      <c r="P135" s="1">
        <f t="shared" si="40"/>
        <v>5</v>
      </c>
      <c r="Q135" s="1">
        <f t="shared" si="41"/>
        <v>1</v>
      </c>
      <c r="R135" s="72">
        <f t="shared" si="42"/>
        <v>45320.885416666664</v>
      </c>
      <c r="S135" s="73">
        <f t="shared" si="43"/>
        <v>1.3076388888948713</v>
      </c>
      <c r="T135" s="74">
        <f>Table2[[#This Row],[ETA A OFRECIMIENTO]]*24</f>
        <v>31.383333333476912</v>
      </c>
      <c r="U135" s="1" t="str">
        <f t="shared" si="44"/>
        <v>YES</v>
      </c>
      <c r="V135" s="73">
        <f t="shared" si="45"/>
        <v>0.91666666666424135</v>
      </c>
      <c r="W135" s="74">
        <f>Table2[[#This Row],[DEL. AVAILABLE A SLOT]]*24</f>
        <v>21.999999999941792</v>
      </c>
      <c r="X135" s="1" t="str">
        <f t="shared" si="46"/>
        <v>SI</v>
      </c>
      <c r="Y135" s="73">
        <f t="shared" si="47"/>
        <v>2.2243055555591127</v>
      </c>
      <c r="Z135" s="74">
        <f>Table2[[#This Row],[ETA A TIMESLOT]]*24</f>
        <v>53.383333333418705</v>
      </c>
      <c r="AA135" s="73">
        <f t="shared" si="48"/>
        <v>1.0416666664241347E-2</v>
      </c>
      <c r="AB135" s="73" t="str">
        <f t="shared" si="49"/>
        <v>SI</v>
      </c>
      <c r="AC135" s="74">
        <f>Table2[[#This Row],[PUNTUALIDAD (H)]]*24</f>
        <v>0.24999999994179234</v>
      </c>
      <c r="AD135" s="73">
        <f t="shared" si="50"/>
        <v>2.2486111111138598</v>
      </c>
      <c r="AE135" s="74">
        <f>Table2[[#This Row],[ATA TO UNLOADING]]*24</f>
        <v>53.966666666732635</v>
      </c>
      <c r="AF135" s="74" t="str">
        <f>IF(Table2[[#This Row],[ATA TO UNLOADING 2]]&lt;=48,"YES","NO")</f>
        <v>NO</v>
      </c>
      <c r="AG135" s="75">
        <f t="shared" si="51"/>
        <v>0.875</v>
      </c>
      <c r="AH135" s="2" t="s">
        <v>24</v>
      </c>
      <c r="AI135" s="2" t="str">
        <f t="shared" si="52"/>
        <v>MSKU4581906</v>
      </c>
      <c r="AJ135" s="76" t="str">
        <f t="shared" si="53"/>
        <v>OM TRANSPORT</v>
      </c>
      <c r="AK135" s="77">
        <f>IF($M135="TRUCK",VLOOKUP($AQ135,Invoicing!$A$17:$B$49,MATCH($AK$1,Invoicing!$A$17:$B$17,0),FALSE),VLOOKUP($AQ135,Invoicing!$N$17:$O$21,MATCH($AK$1,Invoicing!$N$17:$O$17,0),FALSE))</f>
        <v>475</v>
      </c>
      <c r="AL135" s="78" t="e">
        <f>VLOOKUP($E135,Invoicing!$A$1:$H$8,MATCH(TRACKER!$N135,Invoicing!$A$1:$H$1,0),FALSE)</f>
        <v>#N/A</v>
      </c>
      <c r="AM135" s="78">
        <f>VLOOKUP($E135,Invoicing!$A$1:$H$8,MATCH(TRACKER!$O$1,Invoicing!$A$1:$H$1,0),FALSE)</f>
        <v>50</v>
      </c>
      <c r="AN135" s="78">
        <f t="shared" si="54"/>
        <v>50</v>
      </c>
      <c r="AO135" s="2">
        <f t="shared" si="55"/>
        <v>1</v>
      </c>
      <c r="AP135" s="2" t="str">
        <f t="shared" si="56"/>
        <v>NIGHT</v>
      </c>
      <c r="AQ135" s="2" t="str">
        <f t="shared" si="57"/>
        <v>OM TRANSPORTNIGHT</v>
      </c>
      <c r="AR135" s="71">
        <f t="shared" si="58"/>
        <v>525</v>
      </c>
      <c r="AS135" s="71">
        <f>VLOOKUP(AJ135,Invoicing!A:K,10,FALSE)</f>
        <v>25</v>
      </c>
      <c r="AT135" s="71">
        <f t="shared" si="59"/>
        <v>550</v>
      </c>
    </row>
    <row r="136" spans="1:47">
      <c r="A136" s="37" t="s">
        <v>270</v>
      </c>
      <c r="B136" s="3" t="s">
        <v>38</v>
      </c>
      <c r="C136" s="11">
        <v>45318.650694444441</v>
      </c>
      <c r="D136" s="11">
        <v>45318.666666666664</v>
      </c>
      <c r="E136" s="11" t="s">
        <v>45</v>
      </c>
      <c r="F136" s="11" t="s">
        <v>143</v>
      </c>
      <c r="G136" s="3" t="s">
        <v>282</v>
      </c>
      <c r="H136" s="3" t="s">
        <v>41</v>
      </c>
      <c r="I136" s="11">
        <v>45319.666666666664</v>
      </c>
      <c r="J136" s="12">
        <v>45319.655555555553</v>
      </c>
      <c r="K136" s="12">
        <v>45319.666666666664</v>
      </c>
      <c r="L136" s="12">
        <v>45319.676388888889</v>
      </c>
      <c r="M136" s="12" t="s">
        <v>115</v>
      </c>
      <c r="N136" s="3" t="s">
        <v>42</v>
      </c>
      <c r="O136" s="3">
        <v>0</v>
      </c>
      <c r="P136" s="1">
        <f t="shared" si="40"/>
        <v>4</v>
      </c>
      <c r="Q136" s="1">
        <f t="shared" si="41"/>
        <v>1</v>
      </c>
      <c r="R136" s="72">
        <f t="shared" si="42"/>
        <v>45319.655555555553</v>
      </c>
      <c r="S136" s="73">
        <f t="shared" si="43"/>
        <v>1.015972222223354</v>
      </c>
      <c r="T136" s="74">
        <f>Table2[[#This Row],[ETA A OFRECIMIENTO]]*24</f>
        <v>24.383333333360497</v>
      </c>
      <c r="U136" s="1" t="str">
        <f t="shared" si="44"/>
        <v>YES</v>
      </c>
      <c r="V136" s="73">
        <f t="shared" si="45"/>
        <v>0</v>
      </c>
      <c r="W136" s="74">
        <f>Table2[[#This Row],[DEL. AVAILABLE A SLOT]]*24</f>
        <v>0</v>
      </c>
      <c r="X136" s="1" t="str">
        <f t="shared" si="46"/>
        <v>SI</v>
      </c>
      <c r="Y136" s="73">
        <f t="shared" si="47"/>
        <v>1.015972222223354</v>
      </c>
      <c r="Z136" s="74">
        <f>Table2[[#This Row],[ETA A TIMESLOT]]*24</f>
        <v>24.383333333360497</v>
      </c>
      <c r="AA136" s="73">
        <f t="shared" si="48"/>
        <v>0</v>
      </c>
      <c r="AB136" s="73" t="str">
        <f t="shared" si="49"/>
        <v>SI</v>
      </c>
      <c r="AC136" s="74">
        <f>Table2[[#This Row],[PUNTUALIDAD (H)]]*24</f>
        <v>0</v>
      </c>
      <c r="AD136" s="73">
        <f t="shared" si="50"/>
        <v>1.0256944444481633</v>
      </c>
      <c r="AE136" s="74">
        <f>Table2[[#This Row],[ATA TO UNLOADING]]*24</f>
        <v>24.616666666755918</v>
      </c>
      <c r="AF136" s="74" t="str">
        <f>IF(Table2[[#This Row],[ATA TO UNLOADING 2]]&lt;=48,"YES","NO")</f>
        <v>YES</v>
      </c>
      <c r="AG136" s="75">
        <f t="shared" si="51"/>
        <v>0.66666666666424135</v>
      </c>
      <c r="AH136" s="2" t="s">
        <v>42</v>
      </c>
      <c r="AI136" s="2" t="str">
        <f t="shared" si="52"/>
        <v>MSMU7548707</v>
      </c>
      <c r="AJ136" s="76" t="str">
        <f t="shared" si="53"/>
        <v>OM TRANSPORT</v>
      </c>
      <c r="AK136" s="77">
        <f>IF($M136="TRUCK",VLOOKUP($AQ136,Invoicing!$A$17:$B$49,MATCH($AK$1,Invoicing!$A$17:$B$17,0),FALSE),VLOOKUP($AQ136,Invoicing!$N$17:$O$21,MATCH($AK$1,Invoicing!$N$17:$O$17,0),FALSE))</f>
        <v>550</v>
      </c>
      <c r="AL136" s="78" t="e">
        <f>VLOOKUP($E136,Invoicing!$A$1:$H$8,MATCH(TRACKER!$N136,Invoicing!$A$1:$H$1,0),FALSE)</f>
        <v>#N/A</v>
      </c>
      <c r="AM136" s="78">
        <f>VLOOKUP($E136,Invoicing!$A$1:$H$8,MATCH(TRACKER!$O$1,Invoicing!$A$1:$H$1,0),FALSE)</f>
        <v>50</v>
      </c>
      <c r="AN136" s="78">
        <f t="shared" si="54"/>
        <v>0</v>
      </c>
      <c r="AO136" s="2">
        <f t="shared" si="55"/>
        <v>7</v>
      </c>
      <c r="AP136" s="2" t="str">
        <f t="shared" si="56"/>
        <v>SUNDAY</v>
      </c>
      <c r="AQ136" s="2" t="str">
        <f t="shared" si="57"/>
        <v>OM TRANSPORTSUNDAY</v>
      </c>
      <c r="AR136" s="71">
        <f t="shared" si="58"/>
        <v>550</v>
      </c>
      <c r="AS136" s="71">
        <f>VLOOKUP(AJ136,Invoicing!A:K,10,FALSE)</f>
        <v>25</v>
      </c>
      <c r="AT136" s="71">
        <f t="shared" si="59"/>
        <v>575</v>
      </c>
    </row>
    <row r="137" spans="1:47">
      <c r="A137" s="37" t="s">
        <v>270</v>
      </c>
      <c r="B137" s="3" t="s">
        <v>38</v>
      </c>
      <c r="C137" s="11">
        <v>45318.650694444441</v>
      </c>
      <c r="D137" s="11">
        <v>45318.666666666664</v>
      </c>
      <c r="E137" s="11" t="s">
        <v>45</v>
      </c>
      <c r="F137" s="11" t="s">
        <v>143</v>
      </c>
      <c r="G137" s="3" t="s">
        <v>283</v>
      </c>
      <c r="H137" s="3" t="s">
        <v>41</v>
      </c>
      <c r="I137" s="11">
        <v>45319.958333333336</v>
      </c>
      <c r="J137" s="12">
        <v>45320.509722222225</v>
      </c>
      <c r="K137" s="12">
        <v>45320.5</v>
      </c>
      <c r="L137" s="12">
        <v>45320.517361111109</v>
      </c>
      <c r="M137" s="12" t="s">
        <v>115</v>
      </c>
      <c r="N137" s="3" t="s">
        <v>42</v>
      </c>
      <c r="O137" s="3">
        <v>1</v>
      </c>
      <c r="P137" s="1">
        <f t="shared" si="40"/>
        <v>5</v>
      </c>
      <c r="Q137" s="1">
        <f t="shared" si="41"/>
        <v>1</v>
      </c>
      <c r="R137" s="72">
        <f t="shared" si="42"/>
        <v>45320.509722222225</v>
      </c>
      <c r="S137" s="73">
        <f t="shared" si="43"/>
        <v>1.3076388888948713</v>
      </c>
      <c r="T137" s="74">
        <f>Table2[[#This Row],[ETA A OFRECIMIENTO]]*24</f>
        <v>31.383333333476912</v>
      </c>
      <c r="U137" s="1" t="str">
        <f t="shared" si="44"/>
        <v>YES</v>
      </c>
      <c r="V137" s="73">
        <f t="shared" si="45"/>
        <v>0.54166666666424135</v>
      </c>
      <c r="W137" s="74">
        <f>Table2[[#This Row],[DEL. AVAILABLE A SLOT]]*24</f>
        <v>12.999999999941792</v>
      </c>
      <c r="X137" s="1" t="str">
        <f t="shared" si="46"/>
        <v>SI</v>
      </c>
      <c r="Y137" s="73">
        <f t="shared" si="47"/>
        <v>1.8493055555591127</v>
      </c>
      <c r="Z137" s="74">
        <f>Table2[[#This Row],[ETA A TIMESLOT]]*24</f>
        <v>44.383333333418705</v>
      </c>
      <c r="AA137" s="73">
        <f t="shared" si="48"/>
        <v>9.7222222248092294E-3</v>
      </c>
      <c r="AB137" s="73" t="str">
        <f t="shared" si="49"/>
        <v>SI</v>
      </c>
      <c r="AC137" s="74">
        <f>Table2[[#This Row],[PUNTUALIDAD (H)]]*24</f>
        <v>0.2333333333954215</v>
      </c>
      <c r="AD137" s="73">
        <f t="shared" si="50"/>
        <v>1.8666666666686069</v>
      </c>
      <c r="AE137" s="74">
        <f>Table2[[#This Row],[ATA TO UNLOADING]]*24</f>
        <v>44.800000000046566</v>
      </c>
      <c r="AF137" s="74" t="str">
        <f>IF(Table2[[#This Row],[ATA TO UNLOADING 2]]&lt;=48,"YES","NO")</f>
        <v>YES</v>
      </c>
      <c r="AG137" s="75">
        <f t="shared" si="51"/>
        <v>0.5</v>
      </c>
      <c r="AH137" s="2" t="s">
        <v>42</v>
      </c>
      <c r="AI137" s="2" t="str">
        <f t="shared" si="52"/>
        <v>MSMU8315021</v>
      </c>
      <c r="AJ137" s="76" t="str">
        <f t="shared" si="53"/>
        <v>OM TRANSPORT</v>
      </c>
      <c r="AK137" s="77">
        <f>IF($M137="TRUCK",VLOOKUP($AQ137,Invoicing!$A$17:$B$49,MATCH($AK$1,Invoicing!$A$17:$B$17,0),FALSE),VLOOKUP($AQ137,Invoicing!$N$17:$O$21,MATCH($AK$1,Invoicing!$N$17:$O$17,0),FALSE))</f>
        <v>475</v>
      </c>
      <c r="AL137" s="78" t="e">
        <f>VLOOKUP($E137,Invoicing!$A$1:$H$8,MATCH(TRACKER!$N137,Invoicing!$A$1:$H$1,0),FALSE)</f>
        <v>#N/A</v>
      </c>
      <c r="AM137" s="78">
        <f>VLOOKUP($E137,Invoicing!$A$1:$H$8,MATCH(TRACKER!$O$1,Invoicing!$A$1:$H$1,0),FALSE)</f>
        <v>50</v>
      </c>
      <c r="AN137" s="78">
        <f t="shared" si="54"/>
        <v>50</v>
      </c>
      <c r="AO137" s="2">
        <f t="shared" si="55"/>
        <v>1</v>
      </c>
      <c r="AP137" s="2" t="str">
        <f t="shared" si="56"/>
        <v>WEEK</v>
      </c>
      <c r="AQ137" s="2" t="str">
        <f t="shared" si="57"/>
        <v>OM TRANSPORTWEEK</v>
      </c>
      <c r="AR137" s="71">
        <f t="shared" si="58"/>
        <v>525</v>
      </c>
      <c r="AS137" s="71">
        <f>VLOOKUP(AJ137,Invoicing!A:K,10,FALSE)</f>
        <v>25</v>
      </c>
      <c r="AT137" s="71">
        <f t="shared" si="59"/>
        <v>550</v>
      </c>
    </row>
    <row r="138" spans="1:47">
      <c r="A138" s="37" t="s">
        <v>270</v>
      </c>
      <c r="B138" s="3" t="s">
        <v>38</v>
      </c>
      <c r="C138" s="11">
        <v>45318.650694444441</v>
      </c>
      <c r="D138" s="11">
        <v>45318.666666666664</v>
      </c>
      <c r="E138" s="11" t="s">
        <v>45</v>
      </c>
      <c r="F138" s="11" t="s">
        <v>143</v>
      </c>
      <c r="G138" s="3" t="s">
        <v>284</v>
      </c>
      <c r="H138" s="3" t="s">
        <v>41</v>
      </c>
      <c r="I138" s="11">
        <v>45319.958333333336</v>
      </c>
      <c r="J138" s="12">
        <v>45321.333333333336</v>
      </c>
      <c r="K138" s="12">
        <v>45321.333333333336</v>
      </c>
      <c r="L138" s="12">
        <v>45321.340277777781</v>
      </c>
      <c r="M138" s="12" t="s">
        <v>115</v>
      </c>
      <c r="N138" s="3" t="s">
        <v>42</v>
      </c>
      <c r="O138" s="3">
        <v>0</v>
      </c>
      <c r="P138" s="1">
        <f t="shared" si="40"/>
        <v>5</v>
      </c>
      <c r="Q138" s="1">
        <f t="shared" si="41"/>
        <v>1</v>
      </c>
      <c r="R138" s="72">
        <f t="shared" si="42"/>
        <v>45321.333333333336</v>
      </c>
      <c r="S138" s="73">
        <f t="shared" si="43"/>
        <v>1.3076388888948713</v>
      </c>
      <c r="T138" s="74">
        <f>Table2[[#This Row],[ETA A OFRECIMIENTO]]*24</f>
        <v>31.383333333476912</v>
      </c>
      <c r="U138" s="1" t="str">
        <f t="shared" si="44"/>
        <v>YES</v>
      </c>
      <c r="V138" s="73">
        <f t="shared" si="45"/>
        <v>1.375</v>
      </c>
      <c r="W138" s="74">
        <f>Table2[[#This Row],[DEL. AVAILABLE A SLOT]]*24</f>
        <v>33</v>
      </c>
      <c r="X138" s="1" t="str">
        <f t="shared" si="46"/>
        <v>NO</v>
      </c>
      <c r="Y138" s="73">
        <f t="shared" si="47"/>
        <v>2.6826388888948713</v>
      </c>
      <c r="Z138" s="74">
        <f>Table2[[#This Row],[ETA A TIMESLOT]]*24</f>
        <v>64.383333333476912</v>
      </c>
      <c r="AA138" s="73">
        <f t="shared" si="48"/>
        <v>0</v>
      </c>
      <c r="AB138" s="73" t="str">
        <f t="shared" si="49"/>
        <v>SI</v>
      </c>
      <c r="AC138" s="74">
        <f>Table2[[#This Row],[PUNTUALIDAD (H)]]*24</f>
        <v>0</v>
      </c>
      <c r="AD138" s="73">
        <f t="shared" si="50"/>
        <v>2.6895833333401242</v>
      </c>
      <c r="AE138" s="74">
        <f>Table2[[#This Row],[ATA TO UNLOADING]]*24</f>
        <v>64.550000000162981</v>
      </c>
      <c r="AF138" s="74" t="str">
        <f>IF(Table2[[#This Row],[ATA TO UNLOADING 2]]&lt;=48,"YES","NO")</f>
        <v>NO</v>
      </c>
      <c r="AG138" s="75">
        <f t="shared" si="51"/>
        <v>0.33333333333575865</v>
      </c>
      <c r="AH138" s="2" t="s">
        <v>42</v>
      </c>
      <c r="AI138" s="2" t="str">
        <f t="shared" si="52"/>
        <v>PGMU9519498</v>
      </c>
      <c r="AJ138" s="76" t="str">
        <f t="shared" si="53"/>
        <v>OM TRANSPORT</v>
      </c>
      <c r="AK138" s="77">
        <f>IF($M138="TRUCK",VLOOKUP($AQ138,Invoicing!$A$17:$B$49,MATCH($AK$1,Invoicing!$A$17:$B$17,0),FALSE),VLOOKUP($AQ138,Invoicing!$N$17:$O$21,MATCH($AK$1,Invoicing!$N$17:$O$17,0),FALSE))</f>
        <v>475</v>
      </c>
      <c r="AL138" s="78" t="e">
        <f>VLOOKUP($E138,Invoicing!$A$1:$H$8,MATCH(TRACKER!$N138,Invoicing!$A$1:$H$1,0),FALSE)</f>
        <v>#N/A</v>
      </c>
      <c r="AM138" s="78">
        <f>VLOOKUP($E138,Invoicing!$A$1:$H$8,MATCH(TRACKER!$O$1,Invoicing!$A$1:$H$1,0),FALSE)</f>
        <v>50</v>
      </c>
      <c r="AN138" s="78">
        <f t="shared" si="54"/>
        <v>0</v>
      </c>
      <c r="AO138" s="2">
        <f t="shared" si="55"/>
        <v>2</v>
      </c>
      <c r="AP138" s="2" t="str">
        <f t="shared" si="56"/>
        <v>WEEK</v>
      </c>
      <c r="AQ138" s="2" t="str">
        <f t="shared" si="57"/>
        <v>OM TRANSPORTWEEK</v>
      </c>
      <c r="AR138" s="71">
        <f t="shared" si="58"/>
        <v>475</v>
      </c>
      <c r="AS138" s="71">
        <f>VLOOKUP(AJ138,Invoicing!A:K,10,FALSE)</f>
        <v>25</v>
      </c>
      <c r="AT138" s="71">
        <f t="shared" si="59"/>
        <v>500</v>
      </c>
    </row>
    <row r="139" spans="1:47">
      <c r="A139" s="37" t="s">
        <v>270</v>
      </c>
      <c r="B139" s="3" t="s">
        <v>38</v>
      </c>
      <c r="C139" s="11">
        <v>45318.650694444441</v>
      </c>
      <c r="D139" s="11">
        <v>45318.666666666664</v>
      </c>
      <c r="E139" s="11" t="s">
        <v>49</v>
      </c>
      <c r="F139" s="11" t="s">
        <v>40</v>
      </c>
      <c r="G139" s="3" t="s">
        <v>285</v>
      </c>
      <c r="H139" s="3" t="s">
        <v>41</v>
      </c>
      <c r="I139" s="11">
        <v>45319.958333333336</v>
      </c>
      <c r="J139" s="12">
        <v>45320.40347222222</v>
      </c>
      <c r="K139" s="12">
        <v>45320.416666666664</v>
      </c>
      <c r="L139" s="12">
        <v>45320.409722222219</v>
      </c>
      <c r="M139" s="12" t="s">
        <v>115</v>
      </c>
      <c r="N139" s="3" t="s">
        <v>42</v>
      </c>
      <c r="O139" s="3">
        <v>0</v>
      </c>
      <c r="P139" s="1">
        <f t="shared" si="40"/>
        <v>5</v>
      </c>
      <c r="Q139" s="1">
        <f t="shared" si="41"/>
        <v>1</v>
      </c>
      <c r="R139" s="72">
        <f t="shared" si="42"/>
        <v>45320.40347222222</v>
      </c>
      <c r="S139" s="73">
        <f t="shared" si="43"/>
        <v>1.3076388888948713</v>
      </c>
      <c r="T139" s="74">
        <f>Table2[[#This Row],[ETA A OFRECIMIENTO]]*24</f>
        <v>31.383333333476912</v>
      </c>
      <c r="U139" s="1" t="str">
        <f t="shared" si="44"/>
        <v>YES</v>
      </c>
      <c r="V139" s="73">
        <f t="shared" si="45"/>
        <v>0.45833333332848269</v>
      </c>
      <c r="W139" s="74">
        <f>Table2[[#This Row],[DEL. AVAILABLE A SLOT]]*24</f>
        <v>10.999999999883585</v>
      </c>
      <c r="X139" s="1" t="str">
        <f t="shared" si="46"/>
        <v>SI</v>
      </c>
      <c r="Y139" s="73">
        <f t="shared" si="47"/>
        <v>1.765972222223354</v>
      </c>
      <c r="Z139" s="74">
        <f>Table2[[#This Row],[ETA A TIMESLOT]]*24</f>
        <v>42.383333333360497</v>
      </c>
      <c r="AA139" s="73">
        <f t="shared" si="48"/>
        <v>0</v>
      </c>
      <c r="AB139" s="73" t="str">
        <f t="shared" si="49"/>
        <v>SI</v>
      </c>
      <c r="AC139" s="74">
        <f>Table2[[#This Row],[PUNTUALIDAD (H)]]*24</f>
        <v>0</v>
      </c>
      <c r="AD139" s="73">
        <f t="shared" si="50"/>
        <v>1.7590277777781012</v>
      </c>
      <c r="AE139" s="74">
        <f>Table2[[#This Row],[ATA TO UNLOADING]]*24</f>
        <v>42.216666666674428</v>
      </c>
      <c r="AF139" s="74" t="str">
        <f>IF(Table2[[#This Row],[ATA TO UNLOADING 2]]&lt;=48,"YES","NO")</f>
        <v>YES</v>
      </c>
      <c r="AG139" s="75">
        <f t="shared" si="51"/>
        <v>0.41666666666424135</v>
      </c>
      <c r="AH139" s="2" t="s">
        <v>42</v>
      </c>
      <c r="AI139" s="2" t="str">
        <f t="shared" si="52"/>
        <v>PONU7882462</v>
      </c>
      <c r="AJ139" s="76" t="str">
        <f t="shared" si="53"/>
        <v>CTU FLEVOKUST BV</v>
      </c>
      <c r="AK139" s="77">
        <f>IF($M139="TRUCK",VLOOKUP($AQ139,Invoicing!$A$17:$B$49,MATCH($AK$1,Invoicing!$A$17:$B$17,0),FALSE),VLOOKUP($AQ139,Invoicing!$N$17:$O$21,MATCH($AK$1,Invoicing!$N$17:$O$17,0),FALSE))</f>
        <v>520</v>
      </c>
      <c r="AL139" s="78" t="e">
        <f>VLOOKUP($E139,Invoicing!$A$1:$H$8,MATCH(TRACKER!$N139,Invoicing!$A$1:$H$1,0),FALSE)</f>
        <v>#N/A</v>
      </c>
      <c r="AM139" s="78">
        <v>35</v>
      </c>
      <c r="AN139" s="78">
        <f t="shared" si="54"/>
        <v>0</v>
      </c>
      <c r="AO139" s="2">
        <f t="shared" si="55"/>
        <v>1</v>
      </c>
      <c r="AP139" s="2" t="str">
        <f t="shared" si="56"/>
        <v>WEEK</v>
      </c>
      <c r="AQ139" s="2" t="str">
        <f t="shared" si="57"/>
        <v>CTU FLEVOKUST BVWEEK</v>
      </c>
      <c r="AR139" s="71">
        <f t="shared" si="58"/>
        <v>520</v>
      </c>
      <c r="AS139" s="71">
        <f>VLOOKUP(AJ139,Invoicing!A:K,10,FALSE)</f>
        <v>0</v>
      </c>
      <c r="AT139" s="71">
        <f t="shared" si="59"/>
        <v>520</v>
      </c>
    </row>
    <row r="140" spans="1:47">
      <c r="A140" s="37" t="s">
        <v>270</v>
      </c>
      <c r="B140" s="3" t="s">
        <v>38</v>
      </c>
      <c r="C140" s="11">
        <v>45318.650694444441</v>
      </c>
      <c r="D140" s="11">
        <v>45318.666666666664</v>
      </c>
      <c r="E140" s="11" t="s">
        <v>49</v>
      </c>
      <c r="F140" s="11" t="s">
        <v>40</v>
      </c>
      <c r="G140" s="3" t="s">
        <v>286</v>
      </c>
      <c r="H140" s="3" t="s">
        <v>41</v>
      </c>
      <c r="I140" s="11">
        <v>45319.958333333336</v>
      </c>
      <c r="J140" s="12">
        <v>45320.25</v>
      </c>
      <c r="K140" s="12">
        <v>45320.25</v>
      </c>
      <c r="L140" s="12">
        <v>45320.256944444445</v>
      </c>
      <c r="M140" s="12" t="s">
        <v>115</v>
      </c>
      <c r="N140" s="3" t="s">
        <v>42</v>
      </c>
      <c r="O140" s="3">
        <v>0</v>
      </c>
      <c r="P140" s="1">
        <f t="shared" si="40"/>
        <v>5</v>
      </c>
      <c r="Q140" s="1">
        <f t="shared" si="41"/>
        <v>1</v>
      </c>
      <c r="R140" s="72">
        <f t="shared" si="42"/>
        <v>45320.25</v>
      </c>
      <c r="S140" s="73">
        <f t="shared" si="43"/>
        <v>1.3076388888948713</v>
      </c>
      <c r="T140" s="74">
        <f>Table2[[#This Row],[ETA A OFRECIMIENTO]]*24</f>
        <v>31.383333333476912</v>
      </c>
      <c r="U140" s="1" t="str">
        <f t="shared" si="44"/>
        <v>YES</v>
      </c>
      <c r="V140" s="73">
        <f t="shared" si="45"/>
        <v>0.29166666666424135</v>
      </c>
      <c r="W140" s="74">
        <f>Table2[[#This Row],[DEL. AVAILABLE A SLOT]]*24</f>
        <v>6.9999999999417923</v>
      </c>
      <c r="X140" s="1" t="str">
        <f t="shared" si="46"/>
        <v>SI</v>
      </c>
      <c r="Y140" s="73">
        <f t="shared" si="47"/>
        <v>1.5993055555591127</v>
      </c>
      <c r="Z140" s="74">
        <f>Table2[[#This Row],[ETA A TIMESLOT]]*24</f>
        <v>38.383333333418705</v>
      </c>
      <c r="AA140" s="73">
        <f t="shared" si="48"/>
        <v>0</v>
      </c>
      <c r="AB140" s="73" t="str">
        <f t="shared" si="49"/>
        <v>SI</v>
      </c>
      <c r="AC140" s="74">
        <f>Table2[[#This Row],[PUNTUALIDAD (H)]]*24</f>
        <v>0</v>
      </c>
      <c r="AD140" s="73">
        <f t="shared" si="50"/>
        <v>1.6062500000043656</v>
      </c>
      <c r="AE140" s="74">
        <f>Table2[[#This Row],[ATA TO UNLOADING]]*24</f>
        <v>38.550000000104774</v>
      </c>
      <c r="AF140" s="74" t="str">
        <f>IF(Table2[[#This Row],[ATA TO UNLOADING 2]]&lt;=48,"YES","NO")</f>
        <v>YES</v>
      </c>
      <c r="AG140" s="75">
        <f t="shared" si="51"/>
        <v>0.25</v>
      </c>
      <c r="AH140" s="2" t="s">
        <v>42</v>
      </c>
      <c r="AI140" s="2" t="str">
        <f t="shared" si="52"/>
        <v>SUDU5402212</v>
      </c>
      <c r="AJ140" s="76" t="str">
        <f t="shared" si="53"/>
        <v>CTU FLEVOKUST BV</v>
      </c>
      <c r="AK140" s="77">
        <f>IF($M140="TRUCK",VLOOKUP($AQ140,Invoicing!$A$17:$B$49,MATCH($AK$1,Invoicing!$A$17:$B$17,0),FALSE),VLOOKUP($AQ140,Invoicing!$N$17:$O$21,MATCH($AK$1,Invoicing!$N$17:$O$17,0),FALSE))</f>
        <v>520</v>
      </c>
      <c r="AL140" s="78" t="e">
        <f>VLOOKUP($E140,Invoicing!$A$1:$H$8,MATCH(TRACKER!$N140,Invoicing!$A$1:$H$1,0),FALSE)</f>
        <v>#N/A</v>
      </c>
      <c r="AM140" s="78">
        <v>35</v>
      </c>
      <c r="AN140" s="78">
        <f t="shared" si="54"/>
        <v>0</v>
      </c>
      <c r="AO140" s="2">
        <f t="shared" si="55"/>
        <v>1</v>
      </c>
      <c r="AP140" s="2" t="str">
        <f t="shared" si="56"/>
        <v>WEEK</v>
      </c>
      <c r="AQ140" s="2" t="str">
        <f t="shared" si="57"/>
        <v>CTU FLEVOKUST BVWEEK</v>
      </c>
      <c r="AR140" s="71">
        <f t="shared" si="58"/>
        <v>520</v>
      </c>
      <c r="AS140" s="71">
        <f>VLOOKUP(AJ140,Invoicing!A:K,10,FALSE)</f>
        <v>0</v>
      </c>
      <c r="AT140" s="71">
        <f t="shared" si="59"/>
        <v>520</v>
      </c>
    </row>
    <row r="141" spans="1:47">
      <c r="A141" s="37" t="s">
        <v>270</v>
      </c>
      <c r="B141" s="3" t="s">
        <v>38</v>
      </c>
      <c r="C141" s="11">
        <v>45318.650694444441</v>
      </c>
      <c r="D141" s="11">
        <v>45318.666666666664</v>
      </c>
      <c r="E141" s="11" t="s">
        <v>43</v>
      </c>
      <c r="F141" s="11" t="s">
        <v>143</v>
      </c>
      <c r="G141" s="3" t="s">
        <v>287</v>
      </c>
      <c r="H141" s="3" t="s">
        <v>41</v>
      </c>
      <c r="I141" s="11">
        <v>45319.958333333336</v>
      </c>
      <c r="J141" s="12">
        <v>45320.790277777778</v>
      </c>
      <c r="K141" s="12">
        <v>45320.791666666664</v>
      </c>
      <c r="L141" s="12">
        <v>45320.798611111109</v>
      </c>
      <c r="M141" s="12" t="s">
        <v>115</v>
      </c>
      <c r="N141" s="3" t="s">
        <v>42</v>
      </c>
      <c r="O141" s="3">
        <v>0</v>
      </c>
      <c r="P141" s="1">
        <f t="shared" si="40"/>
        <v>5</v>
      </c>
      <c r="Q141" s="1">
        <f t="shared" si="41"/>
        <v>1</v>
      </c>
      <c r="R141" s="72">
        <f t="shared" si="42"/>
        <v>45320.790277777778</v>
      </c>
      <c r="S141" s="73">
        <f t="shared" si="43"/>
        <v>1.3076388888948713</v>
      </c>
      <c r="T141" s="74">
        <f>Table2[[#This Row],[ETA A OFRECIMIENTO]]*24</f>
        <v>31.383333333476912</v>
      </c>
      <c r="U141" s="1" t="str">
        <f t="shared" si="44"/>
        <v>YES</v>
      </c>
      <c r="V141" s="73">
        <f t="shared" si="45"/>
        <v>0.83333333332848269</v>
      </c>
      <c r="W141" s="74">
        <f>Table2[[#This Row],[DEL. AVAILABLE A SLOT]]*24</f>
        <v>19.999999999883585</v>
      </c>
      <c r="X141" s="1" t="str">
        <f t="shared" si="46"/>
        <v>SI</v>
      </c>
      <c r="Y141" s="73">
        <f t="shared" si="47"/>
        <v>2.140972222223354</v>
      </c>
      <c r="Z141" s="74">
        <f>Table2[[#This Row],[ETA A TIMESLOT]]*24</f>
        <v>51.383333333360497</v>
      </c>
      <c r="AA141" s="73">
        <f t="shared" si="48"/>
        <v>0</v>
      </c>
      <c r="AB141" s="73" t="str">
        <f t="shared" si="49"/>
        <v>SI</v>
      </c>
      <c r="AC141" s="74">
        <f>Table2[[#This Row],[PUNTUALIDAD (H)]]*24</f>
        <v>0</v>
      </c>
      <c r="AD141" s="73">
        <f t="shared" si="50"/>
        <v>2.1479166666686069</v>
      </c>
      <c r="AE141" s="74">
        <f>Table2[[#This Row],[ATA TO UNLOADING]]*24</f>
        <v>51.550000000046566</v>
      </c>
      <c r="AF141" s="74" t="str">
        <f>IF(Table2[[#This Row],[ATA TO UNLOADING 2]]&lt;=48,"YES","NO")</f>
        <v>NO</v>
      </c>
      <c r="AG141" s="75">
        <f t="shared" si="51"/>
        <v>0.79166666666424135</v>
      </c>
      <c r="AH141" s="2" t="s">
        <v>42</v>
      </c>
      <c r="AI141" s="2" t="str">
        <f t="shared" si="52"/>
        <v>TGBU8045861</v>
      </c>
      <c r="AJ141" s="76" t="str">
        <f t="shared" si="53"/>
        <v>LOGIX</v>
      </c>
      <c r="AK141" s="77">
        <f>IF($M141="TRUCK",VLOOKUP($AQ141,Invoicing!$A$17:$B$49,MATCH($AK$1,Invoicing!$A$17:$B$17,0),FALSE),VLOOKUP($AQ141,Invoicing!$N$17:$O$21,MATCH($AK$1,Invoicing!$N$17:$O$17,0),FALSE))</f>
        <v>530</v>
      </c>
      <c r="AL141" s="78" t="e">
        <f>VLOOKUP($E141,Invoicing!$A$1:$H$8,MATCH(TRACKER!$N141,Invoicing!$A$1:$H$1,0),FALSE)</f>
        <v>#N/A</v>
      </c>
      <c r="AM141" s="78">
        <f>VLOOKUP($E141,Invoicing!$A$1:$H$8,MATCH(TRACKER!$O$1,Invoicing!$A$1:$H$1,0),FALSE)</f>
        <v>50</v>
      </c>
      <c r="AN141" s="78">
        <f t="shared" si="54"/>
        <v>0</v>
      </c>
      <c r="AO141" s="2">
        <f t="shared" si="55"/>
        <v>1</v>
      </c>
      <c r="AP141" s="2" t="str">
        <f t="shared" si="56"/>
        <v>WEEK</v>
      </c>
      <c r="AQ141" s="2" t="str">
        <f t="shared" si="57"/>
        <v>LOGIXWEEK</v>
      </c>
      <c r="AR141" s="71">
        <f t="shared" si="58"/>
        <v>530</v>
      </c>
      <c r="AS141" s="71">
        <f>VLOOKUP(AJ141,Invoicing!A:K,10,FALSE)</f>
        <v>25</v>
      </c>
      <c r="AT141" s="71">
        <f t="shared" si="59"/>
        <v>555</v>
      </c>
    </row>
    <row r="142" spans="1:47">
      <c r="A142" s="58" t="s">
        <v>270</v>
      </c>
      <c r="B142" s="59" t="s">
        <v>38</v>
      </c>
      <c r="C142" s="60">
        <v>45318.650694444441</v>
      </c>
      <c r="D142" s="60">
        <v>45318.666666666664</v>
      </c>
      <c r="E142" s="60" t="s">
        <v>49</v>
      </c>
      <c r="F142" s="60" t="s">
        <v>143</v>
      </c>
      <c r="G142" s="59" t="s">
        <v>288</v>
      </c>
      <c r="H142" s="3" t="s">
        <v>41</v>
      </c>
      <c r="I142" s="60">
        <v>45319.958333333336</v>
      </c>
      <c r="J142" s="61">
        <v>45320.586805555555</v>
      </c>
      <c r="K142" s="61">
        <v>45320.583333333336</v>
      </c>
      <c r="L142" s="61">
        <v>45320.59375</v>
      </c>
      <c r="M142" s="12" t="s">
        <v>115</v>
      </c>
      <c r="N142" s="3" t="s">
        <v>42</v>
      </c>
      <c r="O142" s="3">
        <v>1</v>
      </c>
      <c r="P142" s="1">
        <f t="shared" si="40"/>
        <v>5</v>
      </c>
      <c r="Q142" s="1">
        <f t="shared" si="41"/>
        <v>1</v>
      </c>
      <c r="R142" s="72">
        <f t="shared" si="42"/>
        <v>45320.586805555555</v>
      </c>
      <c r="S142" s="73">
        <f t="shared" si="43"/>
        <v>1.3076388888948713</v>
      </c>
      <c r="T142" s="74">
        <f>Table2[[#This Row],[ETA A OFRECIMIENTO]]*24</f>
        <v>31.383333333476912</v>
      </c>
      <c r="U142" s="1" t="str">
        <f t="shared" si="44"/>
        <v>YES</v>
      </c>
      <c r="V142" s="73">
        <f t="shared" si="45"/>
        <v>0.625</v>
      </c>
      <c r="W142" s="74">
        <f>Table2[[#This Row],[DEL. AVAILABLE A SLOT]]*24</f>
        <v>15</v>
      </c>
      <c r="X142" s="1" t="str">
        <f t="shared" si="46"/>
        <v>SI</v>
      </c>
      <c r="Y142" s="73">
        <f t="shared" si="47"/>
        <v>1.9326388888948713</v>
      </c>
      <c r="Z142" s="74">
        <f>Table2[[#This Row],[ETA A TIMESLOT]]*24</f>
        <v>46.383333333476912</v>
      </c>
      <c r="AA142" s="73">
        <f t="shared" si="48"/>
        <v>3.4722222189884633E-3</v>
      </c>
      <c r="AB142" s="73" t="str">
        <f t="shared" si="49"/>
        <v>SI</v>
      </c>
      <c r="AC142" s="74">
        <f>Table2[[#This Row],[PUNTUALIDAD (H)]]*24</f>
        <v>8.3333333255723119E-2</v>
      </c>
      <c r="AD142" s="73">
        <f t="shared" si="50"/>
        <v>1.9430555555591127</v>
      </c>
      <c r="AE142" s="74">
        <f>Table2[[#This Row],[ATA TO UNLOADING]]*24</f>
        <v>46.633333333418705</v>
      </c>
      <c r="AF142" s="74" t="str">
        <f>IF(Table2[[#This Row],[ATA TO UNLOADING 2]]&lt;=48,"YES","NO")</f>
        <v>YES</v>
      </c>
      <c r="AG142" s="75">
        <f t="shared" si="51"/>
        <v>0.58333333333575865</v>
      </c>
      <c r="AH142" s="2" t="s">
        <v>42</v>
      </c>
      <c r="AI142" s="2" t="str">
        <f t="shared" si="52"/>
        <v>TLLU7855067</v>
      </c>
      <c r="AJ142" s="76" t="str">
        <f t="shared" si="53"/>
        <v>CTU FLEVOKUST BV</v>
      </c>
      <c r="AK142" s="77">
        <f>IF($M142="TRUCK",VLOOKUP($AQ142,Invoicing!$A$17:$B$49,MATCH($AK$1,Invoicing!$A$17:$B$17,0),FALSE),VLOOKUP($AQ142,Invoicing!$N$17:$O$21,MATCH($AK$1,Invoicing!$N$17:$O$17,0),FALSE))</f>
        <v>520</v>
      </c>
      <c r="AL142" s="78" t="e">
        <f>VLOOKUP($E142,Invoicing!$A$1:$H$8,MATCH(TRACKER!$N142,Invoicing!$A$1:$H$1,0),FALSE)</f>
        <v>#N/A</v>
      </c>
      <c r="AM142" s="78">
        <v>35</v>
      </c>
      <c r="AN142" s="78">
        <f t="shared" si="54"/>
        <v>35</v>
      </c>
      <c r="AO142" s="2">
        <f t="shared" si="55"/>
        <v>1</v>
      </c>
      <c r="AP142" s="2" t="str">
        <f t="shared" si="56"/>
        <v>WEEK</v>
      </c>
      <c r="AQ142" s="2" t="str">
        <f t="shared" si="57"/>
        <v>CTU FLEVOKUST BVWEEK</v>
      </c>
      <c r="AR142" s="71">
        <f t="shared" si="58"/>
        <v>555</v>
      </c>
      <c r="AS142" s="71">
        <f>VLOOKUP(AJ142,Invoicing!A:K,10,FALSE)</f>
        <v>0</v>
      </c>
      <c r="AT142" s="71">
        <f t="shared" si="59"/>
        <v>555</v>
      </c>
    </row>
    <row r="143" spans="1:47">
      <c r="A143" s="37" t="s">
        <v>289</v>
      </c>
      <c r="B143" s="3" t="s">
        <v>38</v>
      </c>
      <c r="C143" s="11">
        <v>45323.284722222219</v>
      </c>
      <c r="D143" s="11">
        <v>45323.291666666664</v>
      </c>
      <c r="E143" s="11" t="s">
        <v>45</v>
      </c>
      <c r="F143" s="11" t="s">
        <v>40</v>
      </c>
      <c r="G143" s="3" t="s">
        <v>290</v>
      </c>
      <c r="H143" s="3" t="s">
        <v>2821</v>
      </c>
      <c r="I143" s="11">
        <v>45324.291666666664</v>
      </c>
      <c r="J143" s="12">
        <v>45325.253472222219</v>
      </c>
      <c r="K143" s="12">
        <v>45325.25</v>
      </c>
      <c r="L143" s="12">
        <v>45325.28125</v>
      </c>
      <c r="M143" s="12" t="s">
        <v>115</v>
      </c>
      <c r="N143" s="3" t="s">
        <v>13</v>
      </c>
      <c r="O143" s="3">
        <v>0</v>
      </c>
      <c r="P143" s="1">
        <f t="shared" si="40"/>
        <v>5</v>
      </c>
      <c r="Q143" s="1">
        <f t="shared" si="41"/>
        <v>2</v>
      </c>
      <c r="R143" s="72">
        <f t="shared" si="42"/>
        <v>45325.253472222219</v>
      </c>
      <c r="S143" s="73">
        <f t="shared" si="43"/>
        <v>1.0069444444452529</v>
      </c>
      <c r="T143" s="74">
        <f>Table2[[#This Row],[ETA A OFRECIMIENTO]]*24</f>
        <v>24.166666666686069</v>
      </c>
      <c r="U143" s="1" t="str">
        <f t="shared" si="44"/>
        <v>YES</v>
      </c>
      <c r="V143" s="73">
        <f t="shared" si="45"/>
        <v>0.95833333333575865</v>
      </c>
      <c r="W143" s="74">
        <f>Table2[[#This Row],[DEL. AVAILABLE A SLOT]]*24</f>
        <v>23.000000000058208</v>
      </c>
      <c r="X143" s="1" t="str">
        <f t="shared" si="46"/>
        <v>SI</v>
      </c>
      <c r="Y143" s="73">
        <f t="shared" si="47"/>
        <v>1.9652777777810115</v>
      </c>
      <c r="Z143" s="74">
        <f>Table2[[#This Row],[ETA A TIMESLOT]]*24</f>
        <v>47.166666666744277</v>
      </c>
      <c r="AA143" s="73">
        <f t="shared" si="48"/>
        <v>3.4722222189884633E-3</v>
      </c>
      <c r="AB143" s="73" t="str">
        <f t="shared" si="49"/>
        <v>SI</v>
      </c>
      <c r="AC143" s="74">
        <f>Table2[[#This Row],[PUNTUALIDAD (H)]]*24</f>
        <v>8.3333333255723119E-2</v>
      </c>
      <c r="AD143" s="73">
        <f t="shared" si="50"/>
        <v>1.9965277777810115</v>
      </c>
      <c r="AE143" s="74">
        <f>Table2[[#This Row],[ATA TO UNLOADING]]*24</f>
        <v>47.916666666744277</v>
      </c>
      <c r="AF143" s="74" t="str">
        <f>IF(Table2[[#This Row],[ATA TO UNLOADING 2]]&lt;=48,"YES","NO")</f>
        <v>YES</v>
      </c>
      <c r="AG143" s="75">
        <f t="shared" si="51"/>
        <v>0.25</v>
      </c>
      <c r="AH143" s="2" t="s">
        <v>42</v>
      </c>
      <c r="AI143" s="2" t="str">
        <f t="shared" si="52"/>
        <v>BSIU8083689</v>
      </c>
      <c r="AJ143" s="76" t="str">
        <f t="shared" si="53"/>
        <v>OM TRANSPORT</v>
      </c>
      <c r="AK143" s="77">
        <f>IF($M143="TRUCK",VLOOKUP($AQ143,Invoicing!$A$17:$B$49,MATCH($AK$1,Invoicing!$A$17:$B$17,0),FALSE),VLOOKUP($AQ143,Invoicing!$N$17:$O$21,MATCH($AK$1,Invoicing!$N$17:$O$17,0),FALSE))</f>
        <v>550</v>
      </c>
      <c r="AL143" s="78">
        <f>VLOOKUP($E143,Invoicing!$A$1:$H$8,MATCH(TRACKER!$N143,Invoicing!$A$1:$H$1,0),FALSE)</f>
        <v>110</v>
      </c>
      <c r="AM143" s="78">
        <f>VLOOKUP($E143,Invoicing!$A$1:$H$8,MATCH(TRACKER!$O$1,Invoicing!$A$1:$H$1,0),FALSE)</f>
        <v>50</v>
      </c>
      <c r="AN143" s="78">
        <f t="shared" si="54"/>
        <v>0</v>
      </c>
      <c r="AO143" s="2">
        <f t="shared" si="55"/>
        <v>6</v>
      </c>
      <c r="AP143" s="2" t="str">
        <f t="shared" si="56"/>
        <v>SATURDAY</v>
      </c>
      <c r="AQ143" s="2" t="str">
        <f t="shared" si="57"/>
        <v>OM TRANSPORTSATURDAY</v>
      </c>
      <c r="AR143" s="71">
        <f t="shared" si="58"/>
        <v>660</v>
      </c>
      <c r="AS143" s="71">
        <f>VLOOKUP(AJ143,Invoicing!A:K,10,FALSE)</f>
        <v>25</v>
      </c>
      <c r="AT143" s="71">
        <f t="shared" si="59"/>
        <v>835</v>
      </c>
      <c r="AU143" s="55">
        <v>150</v>
      </c>
    </row>
    <row r="144" spans="1:47">
      <c r="A144" s="37" t="s">
        <v>289</v>
      </c>
      <c r="B144" s="3" t="s">
        <v>38</v>
      </c>
      <c r="C144" s="11">
        <v>45323.284722222219</v>
      </c>
      <c r="D144" s="11">
        <v>45323.291666666664</v>
      </c>
      <c r="E144" s="11" t="s">
        <v>45</v>
      </c>
      <c r="F144" s="11" t="s">
        <v>40</v>
      </c>
      <c r="G144" s="3" t="s">
        <v>291</v>
      </c>
      <c r="H144" s="3" t="s">
        <v>2821</v>
      </c>
      <c r="I144" s="11">
        <v>45324.291666666664</v>
      </c>
      <c r="J144" s="12">
        <v>45325.270138888889</v>
      </c>
      <c r="K144" s="12">
        <v>45325.25</v>
      </c>
      <c r="L144" s="12">
        <v>45325.305555555555</v>
      </c>
      <c r="M144" s="12" t="s">
        <v>115</v>
      </c>
      <c r="N144" s="3" t="s">
        <v>13</v>
      </c>
      <c r="O144" s="3">
        <v>0</v>
      </c>
      <c r="P144" s="1">
        <f t="shared" si="40"/>
        <v>5</v>
      </c>
      <c r="Q144" s="1">
        <f t="shared" si="41"/>
        <v>2</v>
      </c>
      <c r="R144" s="72">
        <f t="shared" si="42"/>
        <v>45325.270138888889</v>
      </c>
      <c r="S144" s="73">
        <f t="shared" si="43"/>
        <v>1.0069444444452529</v>
      </c>
      <c r="T144" s="74">
        <f>Table2[[#This Row],[ETA A OFRECIMIENTO]]*24</f>
        <v>24.166666666686069</v>
      </c>
      <c r="U144" s="1" t="str">
        <f t="shared" si="44"/>
        <v>YES</v>
      </c>
      <c r="V144" s="73">
        <f t="shared" si="45"/>
        <v>0.95833333333575865</v>
      </c>
      <c r="W144" s="74">
        <f>Table2[[#This Row],[DEL. AVAILABLE A SLOT]]*24</f>
        <v>23.000000000058208</v>
      </c>
      <c r="X144" s="1" t="str">
        <f t="shared" si="46"/>
        <v>SI</v>
      </c>
      <c r="Y144" s="73">
        <f t="shared" si="47"/>
        <v>1.9652777777810115</v>
      </c>
      <c r="Z144" s="74">
        <f>Table2[[#This Row],[ETA A TIMESLOT]]*24</f>
        <v>47.166666666744277</v>
      </c>
      <c r="AA144" s="73">
        <f t="shared" si="48"/>
        <v>2.0138888889050577E-2</v>
      </c>
      <c r="AB144" s="73" t="str">
        <f t="shared" si="49"/>
        <v>SI</v>
      </c>
      <c r="AC144" s="74">
        <f>Table2[[#This Row],[PUNTUALIDAD (H)]]*24</f>
        <v>0.48333333333721384</v>
      </c>
      <c r="AD144" s="73">
        <f t="shared" si="50"/>
        <v>2.0208333333357587</v>
      </c>
      <c r="AE144" s="74">
        <f>Table2[[#This Row],[ATA TO UNLOADING]]*24</f>
        <v>48.500000000058208</v>
      </c>
      <c r="AF144" s="74" t="str">
        <f>IF(Table2[[#This Row],[ATA TO UNLOADING 2]]&lt;=48,"YES","NO")</f>
        <v>NO</v>
      </c>
      <c r="AG144" s="75">
        <f t="shared" si="51"/>
        <v>0.25</v>
      </c>
      <c r="AH144" s="2" t="s">
        <v>42</v>
      </c>
      <c r="AI144" s="2" t="str">
        <f t="shared" si="52"/>
        <v>CAAU5487499</v>
      </c>
      <c r="AJ144" s="76" t="str">
        <f t="shared" si="53"/>
        <v>OM TRANSPORT</v>
      </c>
      <c r="AK144" s="77">
        <f>IF($M144="TRUCK",VLOOKUP($AQ144,Invoicing!$A$17:$B$49,MATCH($AK$1,Invoicing!$A$17:$B$17,0),FALSE),VLOOKUP($AQ144,Invoicing!$N$17:$O$21,MATCH($AK$1,Invoicing!$N$17:$O$17,0),FALSE))</f>
        <v>550</v>
      </c>
      <c r="AL144" s="78">
        <f>VLOOKUP($E144,Invoicing!$A$1:$H$8,MATCH(TRACKER!$N144,Invoicing!$A$1:$H$1,0),FALSE)</f>
        <v>110</v>
      </c>
      <c r="AM144" s="78">
        <f>VLOOKUP($E144,Invoicing!$A$1:$H$8,MATCH(TRACKER!$O$1,Invoicing!$A$1:$H$1,0),FALSE)</f>
        <v>50</v>
      </c>
      <c r="AN144" s="78">
        <f t="shared" si="54"/>
        <v>0</v>
      </c>
      <c r="AO144" s="2">
        <f t="shared" si="55"/>
        <v>6</v>
      </c>
      <c r="AP144" s="2" t="str">
        <f t="shared" si="56"/>
        <v>SATURDAY</v>
      </c>
      <c r="AQ144" s="2" t="str">
        <f t="shared" si="57"/>
        <v>OM TRANSPORTSATURDAY</v>
      </c>
      <c r="AR144" s="71">
        <f t="shared" si="58"/>
        <v>660</v>
      </c>
      <c r="AS144" s="71">
        <f>VLOOKUP(AJ144,Invoicing!A:K,10,FALSE)</f>
        <v>25</v>
      </c>
      <c r="AT144" s="71">
        <f t="shared" si="59"/>
        <v>685</v>
      </c>
    </row>
    <row r="145" spans="1:46">
      <c r="A145" s="58" t="s">
        <v>289</v>
      </c>
      <c r="B145" s="59" t="s">
        <v>38</v>
      </c>
      <c r="C145" s="60">
        <v>45323.284722222219</v>
      </c>
      <c r="D145" s="60">
        <v>45323.291666666664</v>
      </c>
      <c r="E145" s="60" t="s">
        <v>49</v>
      </c>
      <c r="F145" s="60" t="s">
        <v>40</v>
      </c>
      <c r="G145" s="59" t="s">
        <v>292</v>
      </c>
      <c r="H145" s="3" t="s">
        <v>2821</v>
      </c>
      <c r="I145" s="60">
        <v>45324.291666666664</v>
      </c>
      <c r="J145" s="61">
        <v>45324.359027777777</v>
      </c>
      <c r="K145" s="61">
        <v>45324.375</v>
      </c>
      <c r="L145" s="61">
        <v>45324.375</v>
      </c>
      <c r="M145" s="12" t="s">
        <v>115</v>
      </c>
      <c r="N145" s="3" t="s">
        <v>13</v>
      </c>
      <c r="O145" s="3">
        <v>0</v>
      </c>
      <c r="P145" s="1">
        <f t="shared" si="40"/>
        <v>5</v>
      </c>
      <c r="Q145" s="1">
        <f t="shared" si="41"/>
        <v>2</v>
      </c>
      <c r="R145" s="72">
        <f t="shared" si="42"/>
        <v>45324.359027777777</v>
      </c>
      <c r="S145" s="73">
        <f t="shared" si="43"/>
        <v>1.0069444444452529</v>
      </c>
      <c r="T145" s="74">
        <f>Table2[[#This Row],[ETA A OFRECIMIENTO]]*24</f>
        <v>24.166666666686069</v>
      </c>
      <c r="U145" s="1" t="str">
        <f t="shared" si="44"/>
        <v>YES</v>
      </c>
      <c r="V145" s="73">
        <f t="shared" si="45"/>
        <v>8.3333333335758653E-2</v>
      </c>
      <c r="W145" s="74">
        <f>Table2[[#This Row],[DEL. AVAILABLE A SLOT]]*24</f>
        <v>2.0000000000582077</v>
      </c>
      <c r="X145" s="1" t="str">
        <f t="shared" si="46"/>
        <v>SI</v>
      </c>
      <c r="Y145" s="73">
        <f t="shared" si="47"/>
        <v>1.0902777777810115</v>
      </c>
      <c r="Z145" s="74">
        <f>Table2[[#This Row],[ETA A TIMESLOT]]*24</f>
        <v>26.166666666744277</v>
      </c>
      <c r="AA145" s="73">
        <f t="shared" si="48"/>
        <v>0</v>
      </c>
      <c r="AB145" s="73" t="str">
        <f t="shared" si="49"/>
        <v>SI</v>
      </c>
      <c r="AC145" s="74">
        <f>Table2[[#This Row],[PUNTUALIDAD (H)]]*24</f>
        <v>0</v>
      </c>
      <c r="AD145" s="73">
        <f t="shared" si="50"/>
        <v>1.0902777777810115</v>
      </c>
      <c r="AE145" s="74">
        <f>Table2[[#This Row],[ATA TO UNLOADING]]*24</f>
        <v>26.166666666744277</v>
      </c>
      <c r="AF145" s="74" t="str">
        <f>IF(Table2[[#This Row],[ATA TO UNLOADING 2]]&lt;=48,"YES","NO")</f>
        <v>YES</v>
      </c>
      <c r="AG145" s="75">
        <f t="shared" si="51"/>
        <v>0.375</v>
      </c>
      <c r="AH145" s="2" t="s">
        <v>42</v>
      </c>
      <c r="AI145" s="2" t="str">
        <f t="shared" si="52"/>
        <v>HASU4319369</v>
      </c>
      <c r="AJ145" s="76" t="str">
        <f t="shared" si="53"/>
        <v>CTU FLEVOKUST BV</v>
      </c>
      <c r="AK145" s="77">
        <f>IF($M145="TRUCK",VLOOKUP($AQ145,Invoicing!$A$17:$B$49,MATCH($AK$1,Invoicing!$A$17:$B$17,0),FALSE),VLOOKUP($AQ145,Invoicing!$N$17:$O$21,MATCH($AK$1,Invoicing!$N$17:$O$17,0),FALSE))</f>
        <v>520</v>
      </c>
      <c r="AL145" s="78">
        <v>100</v>
      </c>
      <c r="AM145" s="78">
        <v>35</v>
      </c>
      <c r="AN145" s="78">
        <f t="shared" si="54"/>
        <v>0</v>
      </c>
      <c r="AO145" s="2">
        <f t="shared" si="55"/>
        <v>5</v>
      </c>
      <c r="AP145" s="2" t="str">
        <f t="shared" si="56"/>
        <v>WEEK</v>
      </c>
      <c r="AQ145" s="2" t="str">
        <f t="shared" si="57"/>
        <v>CTU FLEVOKUST BVWEEK</v>
      </c>
      <c r="AR145" s="71">
        <f t="shared" si="58"/>
        <v>620</v>
      </c>
      <c r="AS145" s="71">
        <f>VLOOKUP(AJ145,Invoicing!A:K,10,FALSE)</f>
        <v>0</v>
      </c>
      <c r="AT145" s="71">
        <f t="shared" si="59"/>
        <v>620</v>
      </c>
    </row>
    <row r="146" spans="1:46">
      <c r="A146" s="37" t="s">
        <v>289</v>
      </c>
      <c r="B146" s="3" t="s">
        <v>38</v>
      </c>
      <c r="C146" s="11">
        <v>45323.284722222219</v>
      </c>
      <c r="D146" s="11">
        <v>45323.291666666664</v>
      </c>
      <c r="E146" s="11" t="s">
        <v>45</v>
      </c>
      <c r="F146" s="11" t="s">
        <v>40</v>
      </c>
      <c r="G146" s="3" t="s">
        <v>293</v>
      </c>
      <c r="H146" s="3" t="s">
        <v>2821</v>
      </c>
      <c r="I146" s="11">
        <v>45324.291666666664</v>
      </c>
      <c r="J146" s="12">
        <v>45324.45208333333</v>
      </c>
      <c r="K146" s="12">
        <v>45324.458333333336</v>
      </c>
      <c r="L146" s="12">
        <v>45324.518055555556</v>
      </c>
      <c r="M146" s="12" t="s">
        <v>115</v>
      </c>
      <c r="N146" s="3" t="s">
        <v>13</v>
      </c>
      <c r="O146" s="3">
        <v>0</v>
      </c>
      <c r="P146" s="1">
        <f t="shared" si="40"/>
        <v>5</v>
      </c>
      <c r="Q146" s="1">
        <f t="shared" si="41"/>
        <v>2</v>
      </c>
      <c r="R146" s="72">
        <f t="shared" si="42"/>
        <v>45324.45208333333</v>
      </c>
      <c r="S146" s="73">
        <f t="shared" si="43"/>
        <v>1.0069444444452529</v>
      </c>
      <c r="T146" s="74">
        <f>Table2[[#This Row],[ETA A OFRECIMIENTO]]*24</f>
        <v>24.166666666686069</v>
      </c>
      <c r="U146" s="1" t="str">
        <f t="shared" si="44"/>
        <v>YES</v>
      </c>
      <c r="V146" s="73">
        <f t="shared" si="45"/>
        <v>0.16666666667151731</v>
      </c>
      <c r="W146" s="74">
        <f>Table2[[#This Row],[DEL. AVAILABLE A SLOT]]*24</f>
        <v>4.0000000001164153</v>
      </c>
      <c r="X146" s="1" t="str">
        <f t="shared" si="46"/>
        <v>SI</v>
      </c>
      <c r="Y146" s="73">
        <f t="shared" si="47"/>
        <v>1.1736111111167702</v>
      </c>
      <c r="Z146" s="74">
        <f>Table2[[#This Row],[ETA A TIMESLOT]]*24</f>
        <v>28.166666666802485</v>
      </c>
      <c r="AA146" s="73">
        <f t="shared" si="48"/>
        <v>0</v>
      </c>
      <c r="AB146" s="73" t="str">
        <f t="shared" si="49"/>
        <v>SI</v>
      </c>
      <c r="AC146" s="74">
        <f>Table2[[#This Row],[PUNTUALIDAD (H)]]*24</f>
        <v>0</v>
      </c>
      <c r="AD146" s="73">
        <f t="shared" si="50"/>
        <v>1.2333333333372138</v>
      </c>
      <c r="AE146" s="74">
        <f>Table2[[#This Row],[ATA TO UNLOADING]]*24</f>
        <v>29.600000000093132</v>
      </c>
      <c r="AF146" s="74" t="str">
        <f>IF(Table2[[#This Row],[ATA TO UNLOADING 2]]&lt;=48,"YES","NO")</f>
        <v>YES</v>
      </c>
      <c r="AG146" s="75">
        <f t="shared" si="51"/>
        <v>0.45833333333575865</v>
      </c>
      <c r="AH146" s="2" t="s">
        <v>42</v>
      </c>
      <c r="AI146" s="2" t="str">
        <f t="shared" si="52"/>
        <v>MRKU3464713</v>
      </c>
      <c r="AJ146" s="76" t="str">
        <f t="shared" si="53"/>
        <v>OM TRANSPORT</v>
      </c>
      <c r="AK146" s="77">
        <f>IF($M146="TRUCK",VLOOKUP($AQ146,Invoicing!$A$17:$B$49,MATCH($AK$1,Invoicing!$A$17:$B$17,0),FALSE),VLOOKUP($AQ146,Invoicing!$N$17:$O$21,MATCH($AK$1,Invoicing!$N$17:$O$17,0),FALSE))</f>
        <v>475</v>
      </c>
      <c r="AL146" s="78">
        <f>VLOOKUP($E146,Invoicing!$A$1:$H$8,MATCH(TRACKER!$N146,Invoicing!$A$1:$H$1,0),FALSE)</f>
        <v>110</v>
      </c>
      <c r="AM146" s="78">
        <f>VLOOKUP($E146,Invoicing!$A$1:$H$8,MATCH(TRACKER!$O$1,Invoicing!$A$1:$H$1,0),FALSE)</f>
        <v>50</v>
      </c>
      <c r="AN146" s="78">
        <f t="shared" si="54"/>
        <v>0</v>
      </c>
      <c r="AO146" s="2">
        <f t="shared" si="55"/>
        <v>5</v>
      </c>
      <c r="AP146" s="2" t="str">
        <f t="shared" si="56"/>
        <v>WEEK</v>
      </c>
      <c r="AQ146" s="2" t="str">
        <f t="shared" si="57"/>
        <v>OM TRANSPORTWEEK</v>
      </c>
      <c r="AR146" s="71">
        <f t="shared" si="58"/>
        <v>585</v>
      </c>
      <c r="AS146" s="71">
        <f>VLOOKUP(AJ146,Invoicing!A:K,10,FALSE)</f>
        <v>25</v>
      </c>
      <c r="AT146" s="71">
        <f t="shared" si="59"/>
        <v>610</v>
      </c>
    </row>
    <row r="147" spans="1:46">
      <c r="A147" s="37" t="s">
        <v>289</v>
      </c>
      <c r="B147" s="3" t="s">
        <v>38</v>
      </c>
      <c r="C147" s="11">
        <v>45323.284722222219</v>
      </c>
      <c r="D147" s="11">
        <v>45323.291666666664</v>
      </c>
      <c r="E147" s="11" t="s">
        <v>45</v>
      </c>
      <c r="F147" s="11" t="s">
        <v>40</v>
      </c>
      <c r="G147" s="3" t="s">
        <v>294</v>
      </c>
      <c r="H147" s="3" t="s">
        <v>2821</v>
      </c>
      <c r="I147" s="11">
        <v>45324.291666666664</v>
      </c>
      <c r="J147" s="12">
        <v>45324.302083333336</v>
      </c>
      <c r="K147" s="12">
        <v>45324.291666666664</v>
      </c>
      <c r="L147" s="12">
        <v>45324.315972222219</v>
      </c>
      <c r="M147" s="12" t="s">
        <v>115</v>
      </c>
      <c r="N147" s="3" t="s">
        <v>13</v>
      </c>
      <c r="O147" s="3">
        <v>0</v>
      </c>
      <c r="P147" s="1">
        <f t="shared" si="40"/>
        <v>5</v>
      </c>
      <c r="Q147" s="1">
        <f t="shared" si="41"/>
        <v>2</v>
      </c>
      <c r="R147" s="72">
        <f t="shared" si="42"/>
        <v>45324.302083333336</v>
      </c>
      <c r="S147" s="73">
        <f t="shared" si="43"/>
        <v>1.0069444444452529</v>
      </c>
      <c r="T147" s="74">
        <f>Table2[[#This Row],[ETA A OFRECIMIENTO]]*24</f>
        <v>24.166666666686069</v>
      </c>
      <c r="U147" s="1" t="str">
        <f t="shared" si="44"/>
        <v>YES</v>
      </c>
      <c r="V147" s="73">
        <f t="shared" si="45"/>
        <v>0</v>
      </c>
      <c r="W147" s="74">
        <f>Table2[[#This Row],[DEL. AVAILABLE A SLOT]]*24</f>
        <v>0</v>
      </c>
      <c r="X147" s="1" t="str">
        <f t="shared" si="46"/>
        <v>SI</v>
      </c>
      <c r="Y147" s="73">
        <f t="shared" si="47"/>
        <v>1.0069444444452529</v>
      </c>
      <c r="Z147" s="74">
        <f>Table2[[#This Row],[ETA A TIMESLOT]]*24</f>
        <v>24.166666666686069</v>
      </c>
      <c r="AA147" s="73">
        <f t="shared" si="48"/>
        <v>1.0416666671517305E-2</v>
      </c>
      <c r="AB147" s="73" t="str">
        <f t="shared" si="49"/>
        <v>SI</v>
      </c>
      <c r="AC147" s="74">
        <f>Table2[[#This Row],[PUNTUALIDAD (H)]]*24</f>
        <v>0.25000000011641532</v>
      </c>
      <c r="AD147" s="73">
        <f t="shared" si="50"/>
        <v>1.03125</v>
      </c>
      <c r="AE147" s="74">
        <f>Table2[[#This Row],[ATA TO UNLOADING]]*24</f>
        <v>24.75</v>
      </c>
      <c r="AF147" s="74" t="str">
        <f>IF(Table2[[#This Row],[ATA TO UNLOADING 2]]&lt;=48,"YES","NO")</f>
        <v>YES</v>
      </c>
      <c r="AG147" s="75">
        <f t="shared" si="51"/>
        <v>0.29166666666424135</v>
      </c>
      <c r="AH147" s="2" t="s">
        <v>42</v>
      </c>
      <c r="AI147" s="2" t="str">
        <f t="shared" si="52"/>
        <v>MRKU3568050</v>
      </c>
      <c r="AJ147" s="76" t="str">
        <f t="shared" si="53"/>
        <v>OM TRANSPORT</v>
      </c>
      <c r="AK147" s="77">
        <f>IF($M147="TRUCK",VLOOKUP($AQ147,Invoicing!$A$17:$B$49,MATCH($AK$1,Invoicing!$A$17:$B$17,0),FALSE),VLOOKUP($AQ147,Invoicing!$N$17:$O$21,MATCH($AK$1,Invoicing!$N$17:$O$17,0),FALSE))</f>
        <v>475</v>
      </c>
      <c r="AL147" s="78">
        <f>VLOOKUP($E147,Invoicing!$A$1:$H$8,MATCH(TRACKER!$N147,Invoicing!$A$1:$H$1,0),FALSE)</f>
        <v>110</v>
      </c>
      <c r="AM147" s="78">
        <f>VLOOKUP($E147,Invoicing!$A$1:$H$8,MATCH(TRACKER!$O$1,Invoicing!$A$1:$H$1,0),FALSE)</f>
        <v>50</v>
      </c>
      <c r="AN147" s="78">
        <f t="shared" si="54"/>
        <v>0</v>
      </c>
      <c r="AO147" s="2">
        <f t="shared" si="55"/>
        <v>5</v>
      </c>
      <c r="AP147" s="2" t="str">
        <f t="shared" si="56"/>
        <v>WEEK</v>
      </c>
      <c r="AQ147" s="2" t="str">
        <f t="shared" si="57"/>
        <v>OM TRANSPORTWEEK</v>
      </c>
      <c r="AR147" s="71">
        <f t="shared" si="58"/>
        <v>585</v>
      </c>
      <c r="AS147" s="71">
        <f>VLOOKUP(AJ147,Invoicing!A:K,10,FALSE)</f>
        <v>25</v>
      </c>
      <c r="AT147" s="71">
        <f t="shared" si="59"/>
        <v>610</v>
      </c>
    </row>
    <row r="148" spans="1:46">
      <c r="A148" s="58" t="s">
        <v>289</v>
      </c>
      <c r="B148" s="59" t="s">
        <v>38</v>
      </c>
      <c r="C148" s="60">
        <v>45323.284722222219</v>
      </c>
      <c r="D148" s="60">
        <v>45323.291666666664</v>
      </c>
      <c r="E148" s="60" t="s">
        <v>45</v>
      </c>
      <c r="F148" s="60" t="s">
        <v>40</v>
      </c>
      <c r="G148" s="59" t="s">
        <v>295</v>
      </c>
      <c r="H148" s="3" t="s">
        <v>2821</v>
      </c>
      <c r="I148" s="60">
        <v>45324.291666666664</v>
      </c>
      <c r="J148" s="61">
        <v>45324.748611111114</v>
      </c>
      <c r="K148" s="61">
        <v>45325.208333333336</v>
      </c>
      <c r="L148" s="61">
        <v>45324.993055555555</v>
      </c>
      <c r="M148" s="12" t="s">
        <v>115</v>
      </c>
      <c r="N148" s="3" t="s">
        <v>13</v>
      </c>
      <c r="O148" s="3">
        <v>0</v>
      </c>
      <c r="P148" s="1">
        <f t="shared" si="40"/>
        <v>5</v>
      </c>
      <c r="Q148" s="1">
        <f t="shared" si="41"/>
        <v>2</v>
      </c>
      <c r="R148" s="72">
        <f t="shared" si="42"/>
        <v>45324.748611111114</v>
      </c>
      <c r="S148" s="73">
        <f t="shared" si="43"/>
        <v>1.0069444444452529</v>
      </c>
      <c r="T148" s="74">
        <f>Table2[[#This Row],[ETA A OFRECIMIENTO]]*24</f>
        <v>24.166666666686069</v>
      </c>
      <c r="U148" s="1" t="str">
        <f t="shared" si="44"/>
        <v>YES</v>
      </c>
      <c r="V148" s="73">
        <f t="shared" si="45"/>
        <v>0.91666666667151731</v>
      </c>
      <c r="W148" s="74">
        <f>Table2[[#This Row],[DEL. AVAILABLE A SLOT]]*24</f>
        <v>22.000000000116415</v>
      </c>
      <c r="X148" s="1" t="str">
        <f t="shared" si="46"/>
        <v>SI</v>
      </c>
      <c r="Y148" s="73">
        <f t="shared" si="47"/>
        <v>1.9236111111167702</v>
      </c>
      <c r="Z148" s="74">
        <f>Table2[[#This Row],[ETA A TIMESLOT]]*24</f>
        <v>46.166666666802485</v>
      </c>
      <c r="AA148" s="73">
        <f t="shared" si="48"/>
        <v>0</v>
      </c>
      <c r="AB148" s="73" t="str">
        <f t="shared" si="49"/>
        <v>SI</v>
      </c>
      <c r="AC148" s="74">
        <f>Table2[[#This Row],[PUNTUALIDAD (H)]]*24</f>
        <v>0</v>
      </c>
      <c r="AD148" s="73">
        <f t="shared" si="50"/>
        <v>1.7083333333357587</v>
      </c>
      <c r="AE148" s="74">
        <f>Table2[[#This Row],[ATA TO UNLOADING]]*24</f>
        <v>41.000000000058208</v>
      </c>
      <c r="AF148" s="74" t="str">
        <f>IF(Table2[[#This Row],[ATA TO UNLOADING 2]]&lt;=48,"YES","NO")</f>
        <v>YES</v>
      </c>
      <c r="AG148" s="75">
        <f t="shared" si="51"/>
        <v>0.20833333333575865</v>
      </c>
      <c r="AH148" s="2" t="s">
        <v>42</v>
      </c>
      <c r="AI148" s="2" t="str">
        <f t="shared" si="52"/>
        <v>MRKU4520961</v>
      </c>
      <c r="AJ148" s="76" t="str">
        <f t="shared" si="53"/>
        <v>OM TRANSPORT</v>
      </c>
      <c r="AK148" s="77">
        <f>IF($M148="TRUCK",VLOOKUP($AQ148,Invoicing!$A$17:$B$49,MATCH($AK$1,Invoicing!$A$17:$B$17,0),FALSE),VLOOKUP($AQ148,Invoicing!$N$17:$O$21,MATCH($AK$1,Invoicing!$N$17:$O$17,0),FALSE))</f>
        <v>550</v>
      </c>
      <c r="AL148" s="78">
        <f>VLOOKUP($E148,Invoicing!$A$1:$H$8,MATCH(TRACKER!$N148,Invoicing!$A$1:$H$1,0),FALSE)</f>
        <v>110</v>
      </c>
      <c r="AM148" s="78">
        <f>VLOOKUP($E148,Invoicing!$A$1:$H$8,MATCH(TRACKER!$O$1,Invoicing!$A$1:$H$1,0),FALSE)</f>
        <v>50</v>
      </c>
      <c r="AN148" s="78">
        <f t="shared" si="54"/>
        <v>0</v>
      </c>
      <c r="AO148" s="2">
        <f t="shared" si="55"/>
        <v>6</v>
      </c>
      <c r="AP148" s="2" t="str">
        <f t="shared" si="56"/>
        <v>SATURDAY</v>
      </c>
      <c r="AQ148" s="2" t="str">
        <f t="shared" si="57"/>
        <v>OM TRANSPORTSATURDAY</v>
      </c>
      <c r="AR148" s="71">
        <f t="shared" si="58"/>
        <v>660</v>
      </c>
      <c r="AS148" s="71">
        <f>VLOOKUP(AJ148,Invoicing!A:K,10,FALSE)</f>
        <v>25</v>
      </c>
      <c r="AT148" s="71">
        <f t="shared" si="59"/>
        <v>685</v>
      </c>
    </row>
    <row r="149" spans="1:46">
      <c r="A149" s="37" t="s">
        <v>289</v>
      </c>
      <c r="B149" s="3" t="s">
        <v>38</v>
      </c>
      <c r="C149" s="11">
        <v>45323.284722222219</v>
      </c>
      <c r="D149" s="11">
        <v>45323.291666666664</v>
      </c>
      <c r="E149" s="11" t="s">
        <v>49</v>
      </c>
      <c r="F149" s="11" t="s">
        <v>40</v>
      </c>
      <c r="G149" s="3" t="s">
        <v>296</v>
      </c>
      <c r="H149" s="3" t="s">
        <v>2821</v>
      </c>
      <c r="I149" s="11">
        <v>45324.291666666664</v>
      </c>
      <c r="J149" s="12">
        <v>45324.788194444445</v>
      </c>
      <c r="K149" s="12">
        <v>45324.916666666664</v>
      </c>
      <c r="L149" s="12">
        <v>45324.979166666664</v>
      </c>
      <c r="M149" s="12" t="s">
        <v>115</v>
      </c>
      <c r="N149" s="3" t="s">
        <v>13</v>
      </c>
      <c r="O149" s="3">
        <v>0</v>
      </c>
      <c r="P149" s="1">
        <f t="shared" si="40"/>
        <v>5</v>
      </c>
      <c r="Q149" s="1">
        <f t="shared" si="41"/>
        <v>2</v>
      </c>
      <c r="R149" s="72">
        <f t="shared" si="42"/>
        <v>45324.788194444445</v>
      </c>
      <c r="S149" s="73">
        <f t="shared" si="43"/>
        <v>1.0069444444452529</v>
      </c>
      <c r="T149" s="74">
        <f>Table2[[#This Row],[ETA A OFRECIMIENTO]]*24</f>
        <v>24.166666666686069</v>
      </c>
      <c r="U149" s="1" t="str">
        <f t="shared" si="44"/>
        <v>YES</v>
      </c>
      <c r="V149" s="73">
        <f t="shared" si="45"/>
        <v>0.625</v>
      </c>
      <c r="W149" s="74">
        <f>Table2[[#This Row],[DEL. AVAILABLE A SLOT]]*24</f>
        <v>15</v>
      </c>
      <c r="X149" s="1" t="str">
        <f t="shared" si="46"/>
        <v>SI</v>
      </c>
      <c r="Y149" s="73">
        <f t="shared" si="47"/>
        <v>1.6319444444452529</v>
      </c>
      <c r="Z149" s="74">
        <f>Table2[[#This Row],[ETA A TIMESLOT]]*24</f>
        <v>39.166666666686069</v>
      </c>
      <c r="AA149" s="73">
        <f t="shared" si="48"/>
        <v>0</v>
      </c>
      <c r="AB149" s="73" t="str">
        <f t="shared" si="49"/>
        <v>SI</v>
      </c>
      <c r="AC149" s="74">
        <f>Table2[[#This Row],[PUNTUALIDAD (H)]]*24</f>
        <v>0</v>
      </c>
      <c r="AD149" s="73">
        <f t="shared" si="50"/>
        <v>1.6944444444452529</v>
      </c>
      <c r="AE149" s="74">
        <f>Table2[[#This Row],[ATA TO UNLOADING]]*24</f>
        <v>40.666666666686069</v>
      </c>
      <c r="AF149" s="74" t="str">
        <f>IF(Table2[[#This Row],[ATA TO UNLOADING 2]]&lt;=48,"YES","NO")</f>
        <v>YES</v>
      </c>
      <c r="AG149" s="75">
        <f t="shared" si="51"/>
        <v>0.91666666666424135</v>
      </c>
      <c r="AH149" s="2" t="s">
        <v>24</v>
      </c>
      <c r="AI149" s="2" t="str">
        <f t="shared" si="52"/>
        <v>MRKU5092765</v>
      </c>
      <c r="AJ149" s="76" t="str">
        <f t="shared" si="53"/>
        <v>CTU FLEVOKUST BV</v>
      </c>
      <c r="AK149" s="77">
        <f>IF($M149="TRUCK",VLOOKUP($AQ149,Invoicing!$A$17:$B$49,MATCH($AK$1,Invoicing!$A$17:$B$17,0),FALSE),VLOOKUP($AQ149,Invoicing!$N$17:$O$21,MATCH($AK$1,Invoicing!$N$17:$O$17,0),FALSE))</f>
        <v>530</v>
      </c>
      <c r="AL149" s="78">
        <v>100</v>
      </c>
      <c r="AM149" s="78">
        <v>35</v>
      </c>
      <c r="AN149" s="78">
        <f t="shared" si="54"/>
        <v>0</v>
      </c>
      <c r="AO149" s="2">
        <f t="shared" si="55"/>
        <v>5</v>
      </c>
      <c r="AP149" s="2" t="str">
        <f t="shared" si="56"/>
        <v>NIGHT</v>
      </c>
      <c r="AQ149" s="2" t="str">
        <f t="shared" si="57"/>
        <v>CTU FLEVOKUST BVNIGHT</v>
      </c>
      <c r="AR149" s="71">
        <f t="shared" si="58"/>
        <v>630</v>
      </c>
      <c r="AS149" s="71">
        <f>VLOOKUP(AJ149,Invoicing!A:K,10,FALSE)</f>
        <v>0</v>
      </c>
      <c r="AT149" s="71">
        <f t="shared" si="59"/>
        <v>630</v>
      </c>
    </row>
    <row r="150" spans="1:46">
      <c r="A150" s="58" t="s">
        <v>289</v>
      </c>
      <c r="B150" s="59" t="s">
        <v>38</v>
      </c>
      <c r="C150" s="60">
        <v>45323.284722222219</v>
      </c>
      <c r="D150" s="60">
        <v>45323.291666666664</v>
      </c>
      <c r="E150" s="60" t="s">
        <v>45</v>
      </c>
      <c r="F150" s="60" t="s">
        <v>40</v>
      </c>
      <c r="G150" s="59" t="s">
        <v>297</v>
      </c>
      <c r="H150" s="3" t="s">
        <v>2821</v>
      </c>
      <c r="I150" s="60">
        <v>45324.291666666664</v>
      </c>
      <c r="J150" s="61">
        <v>45324.737500000003</v>
      </c>
      <c r="K150" s="61">
        <v>45325</v>
      </c>
      <c r="L150" s="61">
        <v>45324.995138888888</v>
      </c>
      <c r="M150" s="12" t="s">
        <v>115</v>
      </c>
      <c r="N150" s="3" t="s">
        <v>13</v>
      </c>
      <c r="O150" s="3">
        <v>0</v>
      </c>
      <c r="P150" s="1">
        <f t="shared" si="40"/>
        <v>5</v>
      </c>
      <c r="Q150" s="1">
        <f t="shared" si="41"/>
        <v>2</v>
      </c>
      <c r="R150" s="72">
        <f t="shared" si="42"/>
        <v>45324.737500000003</v>
      </c>
      <c r="S150" s="73">
        <f t="shared" si="43"/>
        <v>1.0069444444452529</v>
      </c>
      <c r="T150" s="74">
        <f>Table2[[#This Row],[ETA A OFRECIMIENTO]]*24</f>
        <v>24.166666666686069</v>
      </c>
      <c r="U150" s="1" t="str">
        <f t="shared" si="44"/>
        <v>YES</v>
      </c>
      <c r="V150" s="73">
        <f t="shared" si="45"/>
        <v>0.70833333333575865</v>
      </c>
      <c r="W150" s="74">
        <f>Table2[[#This Row],[DEL. AVAILABLE A SLOT]]*24</f>
        <v>17.000000000058208</v>
      </c>
      <c r="X150" s="1" t="str">
        <f t="shared" si="46"/>
        <v>SI</v>
      </c>
      <c r="Y150" s="73">
        <f t="shared" si="47"/>
        <v>1.7152777777810115</v>
      </c>
      <c r="Z150" s="74">
        <f>Table2[[#This Row],[ETA A TIMESLOT]]*24</f>
        <v>41.166666666744277</v>
      </c>
      <c r="AA150" s="73">
        <f t="shared" si="48"/>
        <v>0</v>
      </c>
      <c r="AB150" s="73" t="str">
        <f t="shared" si="49"/>
        <v>SI</v>
      </c>
      <c r="AC150" s="74">
        <f>Table2[[#This Row],[PUNTUALIDAD (H)]]*24</f>
        <v>0</v>
      </c>
      <c r="AD150" s="73">
        <f t="shared" si="50"/>
        <v>1.7104166666686069</v>
      </c>
      <c r="AE150" s="74">
        <f>Table2[[#This Row],[ATA TO UNLOADING]]*24</f>
        <v>41.050000000046566</v>
      </c>
      <c r="AF150" s="74" t="str">
        <f>IF(Table2[[#This Row],[ATA TO UNLOADING 2]]&lt;=48,"YES","NO")</f>
        <v>YES</v>
      </c>
      <c r="AG150" s="75">
        <f t="shared" si="51"/>
        <v>0</v>
      </c>
      <c r="AH150" s="2" t="s">
        <v>24</v>
      </c>
      <c r="AI150" s="2" t="str">
        <f t="shared" si="52"/>
        <v>MRKU5525891</v>
      </c>
      <c r="AJ150" s="76" t="str">
        <f t="shared" si="53"/>
        <v>OM TRANSPORT</v>
      </c>
      <c r="AK150" s="77">
        <f>IF($M150="TRUCK",VLOOKUP($AQ150,Invoicing!$A$17:$B$49,MATCH($AK$1,Invoicing!$A$17:$B$17,0),FALSE),VLOOKUP($AQ150,Invoicing!$N$17:$O$21,MATCH($AK$1,Invoicing!$N$17:$O$17,0),FALSE))</f>
        <v>475</v>
      </c>
      <c r="AL150" s="78">
        <f>VLOOKUP($E150,Invoicing!$A$1:$H$8,MATCH(TRACKER!$N150,Invoicing!$A$1:$H$1,0),FALSE)</f>
        <v>110</v>
      </c>
      <c r="AM150" s="78">
        <f>VLOOKUP($E150,Invoicing!$A$1:$H$8,MATCH(TRACKER!$O$1,Invoicing!$A$1:$H$1,0),FALSE)</f>
        <v>50</v>
      </c>
      <c r="AN150" s="78">
        <f t="shared" si="54"/>
        <v>0</v>
      </c>
      <c r="AO150" s="2">
        <f t="shared" si="55"/>
        <v>6</v>
      </c>
      <c r="AP150" s="2" t="str">
        <f t="shared" si="56"/>
        <v>NIGHT</v>
      </c>
      <c r="AQ150" s="2" t="str">
        <f t="shared" si="57"/>
        <v>OM TRANSPORTNIGHT</v>
      </c>
      <c r="AR150" s="71">
        <f t="shared" si="58"/>
        <v>585</v>
      </c>
      <c r="AS150" s="71">
        <f>VLOOKUP(AJ150,Invoicing!A:K,10,FALSE)</f>
        <v>25</v>
      </c>
      <c r="AT150" s="71">
        <f t="shared" si="59"/>
        <v>610</v>
      </c>
    </row>
    <row r="151" spans="1:46">
      <c r="A151" s="37" t="s">
        <v>289</v>
      </c>
      <c r="B151" s="3" t="s">
        <v>38</v>
      </c>
      <c r="C151" s="11">
        <v>45323.284722222219</v>
      </c>
      <c r="D151" s="11">
        <v>45323.291666666664</v>
      </c>
      <c r="E151" s="11" t="s">
        <v>44</v>
      </c>
      <c r="F151" s="11" t="s">
        <v>40</v>
      </c>
      <c r="G151" s="3" t="s">
        <v>298</v>
      </c>
      <c r="H151" s="3" t="s">
        <v>2821</v>
      </c>
      <c r="I151" s="11">
        <v>45324.291666666664</v>
      </c>
      <c r="J151" s="12">
        <v>45324.300694444442</v>
      </c>
      <c r="K151" s="12">
        <v>45324.291666666664</v>
      </c>
      <c r="L151" s="12">
        <v>45324.314583333333</v>
      </c>
      <c r="M151" s="12" t="s">
        <v>115</v>
      </c>
      <c r="N151" s="3" t="s">
        <v>13</v>
      </c>
      <c r="O151" s="3">
        <v>0</v>
      </c>
      <c r="P151" s="1">
        <f t="shared" si="40"/>
        <v>5</v>
      </c>
      <c r="Q151" s="1">
        <f t="shared" si="41"/>
        <v>2</v>
      </c>
      <c r="R151" s="72">
        <f t="shared" si="42"/>
        <v>45324.300694444442</v>
      </c>
      <c r="S151" s="73">
        <f t="shared" si="43"/>
        <v>1.0069444444452529</v>
      </c>
      <c r="T151" s="74">
        <f>Table2[[#This Row],[ETA A OFRECIMIENTO]]*24</f>
        <v>24.166666666686069</v>
      </c>
      <c r="U151" s="1" t="str">
        <f t="shared" si="44"/>
        <v>YES</v>
      </c>
      <c r="V151" s="73">
        <f t="shared" si="45"/>
        <v>0</v>
      </c>
      <c r="W151" s="74">
        <f>Table2[[#This Row],[DEL. AVAILABLE A SLOT]]*24</f>
        <v>0</v>
      </c>
      <c r="X151" s="1" t="str">
        <f t="shared" si="46"/>
        <v>SI</v>
      </c>
      <c r="Y151" s="73">
        <f t="shared" si="47"/>
        <v>1.0069444444452529</v>
      </c>
      <c r="Z151" s="74">
        <f>Table2[[#This Row],[ETA A TIMESLOT]]*24</f>
        <v>24.166666666686069</v>
      </c>
      <c r="AA151" s="73">
        <f t="shared" si="48"/>
        <v>9.0277777781011537E-3</v>
      </c>
      <c r="AB151" s="73" t="str">
        <f t="shared" si="49"/>
        <v>SI</v>
      </c>
      <c r="AC151" s="74">
        <f>Table2[[#This Row],[PUNTUALIDAD (H)]]*24</f>
        <v>0.21666666667442769</v>
      </c>
      <c r="AD151" s="73">
        <f t="shared" si="50"/>
        <v>1.0298611111138598</v>
      </c>
      <c r="AE151" s="74">
        <f>Table2[[#This Row],[ATA TO UNLOADING]]*24</f>
        <v>24.716666666732635</v>
      </c>
      <c r="AF151" s="74" t="str">
        <f>IF(Table2[[#This Row],[ATA TO UNLOADING 2]]&lt;=48,"YES","NO")</f>
        <v>YES</v>
      </c>
      <c r="AG151" s="75">
        <f t="shared" si="51"/>
        <v>0.29166666666424135</v>
      </c>
      <c r="AH151" s="2" t="s">
        <v>42</v>
      </c>
      <c r="AI151" s="2" t="str">
        <f t="shared" si="52"/>
        <v>MRKU6059592</v>
      </c>
      <c r="AJ151" s="76" t="str">
        <f t="shared" si="53"/>
        <v>MSI</v>
      </c>
      <c r="AK151" s="77">
        <f>IF($M151="TRUCK",VLOOKUP($AQ151,Invoicing!$A$17:$B$49,MATCH($AK$1,Invoicing!$A$17:$B$17,0),FALSE),VLOOKUP($AQ151,Invoicing!$N$17:$O$21,MATCH($AK$1,Invoicing!$N$17:$O$17,0),FALSE))</f>
        <v>480</v>
      </c>
      <c r="AL151" s="78">
        <f>VLOOKUP($E151,Invoicing!$A$1:$H$8,MATCH(TRACKER!$N151,Invoicing!$A$1:$H$1,0),FALSE)</f>
        <v>120</v>
      </c>
      <c r="AM151" s="78">
        <f>VLOOKUP($E151,Invoicing!$A$1:$H$8,MATCH(TRACKER!$O$1,Invoicing!$A$1:$H$1,0),FALSE)</f>
        <v>50</v>
      </c>
      <c r="AN151" s="78">
        <f t="shared" si="54"/>
        <v>0</v>
      </c>
      <c r="AO151" s="2">
        <f t="shared" si="55"/>
        <v>5</v>
      </c>
      <c r="AP151" s="2" t="str">
        <f t="shared" si="56"/>
        <v>WEEK</v>
      </c>
      <c r="AQ151" s="2" t="str">
        <f t="shared" si="57"/>
        <v>MSIWEEK</v>
      </c>
      <c r="AR151" s="71">
        <f t="shared" si="58"/>
        <v>600</v>
      </c>
      <c r="AS151" s="71">
        <f>VLOOKUP(AJ151,Invoicing!A:K,10,FALSE)</f>
        <v>25</v>
      </c>
      <c r="AT151" s="71">
        <f t="shared" si="59"/>
        <v>625</v>
      </c>
    </row>
    <row r="152" spans="1:46">
      <c r="A152" s="37" t="s">
        <v>289</v>
      </c>
      <c r="B152" s="3" t="s">
        <v>38</v>
      </c>
      <c r="C152" s="11">
        <v>45323.284722222219</v>
      </c>
      <c r="D152" s="11">
        <v>45323.291666666664</v>
      </c>
      <c r="E152" s="11" t="s">
        <v>44</v>
      </c>
      <c r="F152" s="11" t="s">
        <v>40</v>
      </c>
      <c r="G152" s="3" t="s">
        <v>299</v>
      </c>
      <c r="H152" s="3" t="s">
        <v>2821</v>
      </c>
      <c r="I152" s="11">
        <v>45324.291666666664</v>
      </c>
      <c r="J152" s="12">
        <v>45324.4375</v>
      </c>
      <c r="K152" s="12">
        <v>45324.458333333336</v>
      </c>
      <c r="L152" s="12">
        <v>45324.520138888889</v>
      </c>
      <c r="M152" s="12" t="s">
        <v>115</v>
      </c>
      <c r="N152" s="3" t="s">
        <v>13</v>
      </c>
      <c r="O152" s="3">
        <v>0</v>
      </c>
      <c r="P152" s="1">
        <f t="shared" si="40"/>
        <v>5</v>
      </c>
      <c r="Q152" s="1">
        <f t="shared" si="41"/>
        <v>2</v>
      </c>
      <c r="R152" s="72">
        <f t="shared" si="42"/>
        <v>45324.4375</v>
      </c>
      <c r="S152" s="73">
        <f t="shared" si="43"/>
        <v>1.0069444444452529</v>
      </c>
      <c r="T152" s="74">
        <f>Table2[[#This Row],[ETA A OFRECIMIENTO]]*24</f>
        <v>24.166666666686069</v>
      </c>
      <c r="U152" s="1" t="str">
        <f t="shared" si="44"/>
        <v>YES</v>
      </c>
      <c r="V152" s="73">
        <f t="shared" si="45"/>
        <v>0.16666666667151731</v>
      </c>
      <c r="W152" s="74">
        <f>Table2[[#This Row],[DEL. AVAILABLE A SLOT]]*24</f>
        <v>4.0000000001164153</v>
      </c>
      <c r="X152" s="1" t="str">
        <f t="shared" si="46"/>
        <v>SI</v>
      </c>
      <c r="Y152" s="73">
        <f t="shared" si="47"/>
        <v>1.1736111111167702</v>
      </c>
      <c r="Z152" s="74">
        <f>Table2[[#This Row],[ETA A TIMESLOT]]*24</f>
        <v>28.166666666802485</v>
      </c>
      <c r="AA152" s="73">
        <f t="shared" si="48"/>
        <v>0</v>
      </c>
      <c r="AB152" s="73" t="str">
        <f t="shared" si="49"/>
        <v>SI</v>
      </c>
      <c r="AC152" s="74">
        <f>Table2[[#This Row],[PUNTUALIDAD (H)]]*24</f>
        <v>0</v>
      </c>
      <c r="AD152" s="73">
        <f t="shared" si="50"/>
        <v>1.2354166666700621</v>
      </c>
      <c r="AE152" s="74">
        <f>Table2[[#This Row],[ATA TO UNLOADING]]*24</f>
        <v>29.650000000081491</v>
      </c>
      <c r="AF152" s="74" t="str">
        <f>IF(Table2[[#This Row],[ATA TO UNLOADING 2]]&lt;=48,"YES","NO")</f>
        <v>YES</v>
      </c>
      <c r="AG152" s="75">
        <f t="shared" si="51"/>
        <v>0.45833333333575865</v>
      </c>
      <c r="AH152" s="2" t="s">
        <v>42</v>
      </c>
      <c r="AI152" s="2" t="str">
        <f t="shared" si="52"/>
        <v>MRKU6129447</v>
      </c>
      <c r="AJ152" s="76" t="str">
        <f t="shared" si="53"/>
        <v>MSI</v>
      </c>
      <c r="AK152" s="77">
        <f>IF($M152="TRUCK",VLOOKUP($AQ152,Invoicing!$A$17:$B$49,MATCH($AK$1,Invoicing!$A$17:$B$17,0),FALSE),VLOOKUP($AQ152,Invoicing!$N$17:$O$21,MATCH($AK$1,Invoicing!$N$17:$O$17,0),FALSE))</f>
        <v>480</v>
      </c>
      <c r="AL152" s="78">
        <f>VLOOKUP($E152,Invoicing!$A$1:$H$8,MATCH(TRACKER!$N152,Invoicing!$A$1:$H$1,0),FALSE)</f>
        <v>120</v>
      </c>
      <c r="AM152" s="78">
        <f>VLOOKUP($E152,Invoicing!$A$1:$H$8,MATCH(TRACKER!$O$1,Invoicing!$A$1:$H$1,0),FALSE)</f>
        <v>50</v>
      </c>
      <c r="AN152" s="78">
        <f t="shared" si="54"/>
        <v>0</v>
      </c>
      <c r="AO152" s="2">
        <f t="shared" si="55"/>
        <v>5</v>
      </c>
      <c r="AP152" s="2" t="str">
        <f t="shared" si="56"/>
        <v>WEEK</v>
      </c>
      <c r="AQ152" s="2" t="str">
        <f t="shared" si="57"/>
        <v>MSIWEEK</v>
      </c>
      <c r="AR152" s="71">
        <f t="shared" si="58"/>
        <v>600</v>
      </c>
      <c r="AS152" s="71">
        <f>VLOOKUP(AJ152,Invoicing!A:K,10,FALSE)</f>
        <v>25</v>
      </c>
      <c r="AT152" s="71">
        <f t="shared" si="59"/>
        <v>625</v>
      </c>
    </row>
    <row r="153" spans="1:46">
      <c r="A153" s="37" t="s">
        <v>289</v>
      </c>
      <c r="B153" s="3" t="s">
        <v>38</v>
      </c>
      <c r="C153" s="11">
        <v>45323.284722222219</v>
      </c>
      <c r="D153" s="11">
        <v>45323.291666666664</v>
      </c>
      <c r="E153" s="11" t="s">
        <v>49</v>
      </c>
      <c r="F153" s="11" t="s">
        <v>40</v>
      </c>
      <c r="G153" s="3" t="s">
        <v>300</v>
      </c>
      <c r="H153" s="3" t="s">
        <v>2821</v>
      </c>
      <c r="I153" s="11">
        <v>45324.291666666664</v>
      </c>
      <c r="J153" s="12">
        <v>45324.53402777778</v>
      </c>
      <c r="K153" s="12">
        <v>45324.583333333336</v>
      </c>
      <c r="L153" s="12">
        <v>45324.574999999997</v>
      </c>
      <c r="M153" s="12" t="s">
        <v>115</v>
      </c>
      <c r="N153" s="3" t="s">
        <v>13</v>
      </c>
      <c r="O153" s="3">
        <v>0</v>
      </c>
      <c r="P153" s="1">
        <f t="shared" si="40"/>
        <v>5</v>
      </c>
      <c r="Q153" s="1">
        <f t="shared" si="41"/>
        <v>2</v>
      </c>
      <c r="R153" s="72">
        <f t="shared" si="42"/>
        <v>45324.53402777778</v>
      </c>
      <c r="S153" s="73">
        <f t="shared" si="43"/>
        <v>1.0069444444452529</v>
      </c>
      <c r="T153" s="74">
        <f>Table2[[#This Row],[ETA A OFRECIMIENTO]]*24</f>
        <v>24.166666666686069</v>
      </c>
      <c r="U153" s="1" t="str">
        <f t="shared" si="44"/>
        <v>YES</v>
      </c>
      <c r="V153" s="73">
        <f t="shared" si="45"/>
        <v>0.29166666667151731</v>
      </c>
      <c r="W153" s="74">
        <f>Table2[[#This Row],[DEL. AVAILABLE A SLOT]]*24</f>
        <v>7.0000000001164153</v>
      </c>
      <c r="X153" s="1" t="str">
        <f t="shared" si="46"/>
        <v>SI</v>
      </c>
      <c r="Y153" s="73">
        <f t="shared" si="47"/>
        <v>1.2986111111167702</v>
      </c>
      <c r="Z153" s="74">
        <f>Table2[[#This Row],[ETA A TIMESLOT]]*24</f>
        <v>31.166666666802485</v>
      </c>
      <c r="AA153" s="73">
        <f t="shared" si="48"/>
        <v>0</v>
      </c>
      <c r="AB153" s="73" t="str">
        <f t="shared" si="49"/>
        <v>SI</v>
      </c>
      <c r="AC153" s="74">
        <f>Table2[[#This Row],[PUNTUALIDAD (H)]]*24</f>
        <v>0</v>
      </c>
      <c r="AD153" s="73">
        <f t="shared" si="50"/>
        <v>1.2902777777781012</v>
      </c>
      <c r="AE153" s="74">
        <f>Table2[[#This Row],[ATA TO UNLOADING]]*24</f>
        <v>30.966666666674428</v>
      </c>
      <c r="AF153" s="74" t="str">
        <f>IF(Table2[[#This Row],[ATA TO UNLOADING 2]]&lt;=48,"YES","NO")</f>
        <v>YES</v>
      </c>
      <c r="AG153" s="75">
        <f t="shared" si="51"/>
        <v>0.58333333333575865</v>
      </c>
      <c r="AH153" s="2" t="s">
        <v>42</v>
      </c>
      <c r="AI153" s="2" t="str">
        <f t="shared" si="52"/>
        <v>MRKU6294307</v>
      </c>
      <c r="AJ153" s="76" t="str">
        <f t="shared" si="53"/>
        <v>CTU FLEVOKUST BV</v>
      </c>
      <c r="AK153" s="77">
        <f>IF($M153="TRUCK",VLOOKUP($AQ153,Invoicing!$A$17:$B$49,MATCH($AK$1,Invoicing!$A$17:$B$17,0),FALSE),VLOOKUP($AQ153,Invoicing!$N$17:$O$21,MATCH($AK$1,Invoicing!$N$17:$O$17,0),FALSE))</f>
        <v>520</v>
      </c>
      <c r="AL153" s="78">
        <v>100</v>
      </c>
      <c r="AM153" s="78">
        <v>35</v>
      </c>
      <c r="AN153" s="78">
        <f t="shared" si="54"/>
        <v>0</v>
      </c>
      <c r="AO153" s="2">
        <f t="shared" si="55"/>
        <v>5</v>
      </c>
      <c r="AP153" s="2" t="str">
        <f t="shared" si="56"/>
        <v>WEEK</v>
      </c>
      <c r="AQ153" s="2" t="str">
        <f t="shared" si="57"/>
        <v>CTU FLEVOKUST BVWEEK</v>
      </c>
      <c r="AR153" s="71">
        <f t="shared" si="58"/>
        <v>620</v>
      </c>
      <c r="AS153" s="71">
        <f>VLOOKUP(AJ153,Invoicing!A:K,10,FALSE)</f>
        <v>0</v>
      </c>
      <c r="AT153" s="71">
        <f t="shared" si="59"/>
        <v>620</v>
      </c>
    </row>
    <row r="154" spans="1:46">
      <c r="A154" s="37" t="s">
        <v>289</v>
      </c>
      <c r="B154" s="3" t="s">
        <v>38</v>
      </c>
      <c r="C154" s="11">
        <v>45323.284722222219</v>
      </c>
      <c r="D154" s="11">
        <v>45323.291666666664</v>
      </c>
      <c r="E154" s="11" t="s">
        <v>45</v>
      </c>
      <c r="F154" s="11" t="s">
        <v>40</v>
      </c>
      <c r="G154" s="3" t="s">
        <v>301</v>
      </c>
      <c r="H154" s="3" t="s">
        <v>2821</v>
      </c>
      <c r="I154" s="11">
        <v>45324.291666666664</v>
      </c>
      <c r="J154" s="12">
        <v>45324.579861111109</v>
      </c>
      <c r="K154" s="12">
        <v>45324.541666666664</v>
      </c>
      <c r="L154" s="12">
        <v>45324.614583333336</v>
      </c>
      <c r="M154" s="12" t="s">
        <v>115</v>
      </c>
      <c r="N154" s="3" t="s">
        <v>13</v>
      </c>
      <c r="O154" s="3">
        <v>0</v>
      </c>
      <c r="P154" s="1">
        <f t="shared" si="40"/>
        <v>5</v>
      </c>
      <c r="Q154" s="1">
        <f t="shared" si="41"/>
        <v>2</v>
      </c>
      <c r="R154" s="72">
        <f t="shared" si="42"/>
        <v>45324.579861111109</v>
      </c>
      <c r="S154" s="73">
        <f t="shared" si="43"/>
        <v>1.0069444444452529</v>
      </c>
      <c r="T154" s="74">
        <f>Table2[[#This Row],[ETA A OFRECIMIENTO]]*24</f>
        <v>24.166666666686069</v>
      </c>
      <c r="U154" s="1" t="str">
        <f t="shared" si="44"/>
        <v>YES</v>
      </c>
      <c r="V154" s="73">
        <f t="shared" si="45"/>
        <v>0.25</v>
      </c>
      <c r="W154" s="74">
        <f>Table2[[#This Row],[DEL. AVAILABLE A SLOT]]*24</f>
        <v>6</v>
      </c>
      <c r="X154" s="1" t="str">
        <f t="shared" si="46"/>
        <v>SI</v>
      </c>
      <c r="Y154" s="73">
        <f t="shared" si="47"/>
        <v>1.2569444444452529</v>
      </c>
      <c r="Z154" s="74">
        <f>Table2[[#This Row],[ETA A TIMESLOT]]*24</f>
        <v>30.166666666686069</v>
      </c>
      <c r="AA154" s="73">
        <f t="shared" si="48"/>
        <v>3.8194444445252884E-2</v>
      </c>
      <c r="AB154" s="73" t="str">
        <f t="shared" si="49"/>
        <v>NO</v>
      </c>
      <c r="AC154" s="74">
        <f>Table2[[#This Row],[PUNTUALIDAD (H)]]*24</f>
        <v>0.91666666668606922</v>
      </c>
      <c r="AD154" s="73">
        <f t="shared" si="50"/>
        <v>1.3298611111167702</v>
      </c>
      <c r="AE154" s="74">
        <f>Table2[[#This Row],[ATA TO UNLOADING]]*24</f>
        <v>31.916666666802485</v>
      </c>
      <c r="AF154" s="74" t="str">
        <f>IF(Table2[[#This Row],[ATA TO UNLOADING 2]]&lt;=48,"YES","NO")</f>
        <v>YES</v>
      </c>
      <c r="AG154" s="75">
        <f t="shared" si="51"/>
        <v>0.54166666666424135</v>
      </c>
      <c r="AH154" s="2" t="s">
        <v>42</v>
      </c>
      <c r="AI154" s="2" t="str">
        <f t="shared" si="52"/>
        <v>MRKU8273638</v>
      </c>
      <c r="AJ154" s="76" t="str">
        <f t="shared" si="53"/>
        <v>OM TRANSPORT</v>
      </c>
      <c r="AK154" s="77">
        <f>IF($M154="TRUCK",VLOOKUP($AQ154,Invoicing!$A$17:$B$49,MATCH($AK$1,Invoicing!$A$17:$B$17,0),FALSE),VLOOKUP($AQ154,Invoicing!$N$17:$O$21,MATCH($AK$1,Invoicing!$N$17:$O$17,0),FALSE))</f>
        <v>475</v>
      </c>
      <c r="AL154" s="78">
        <f>VLOOKUP($E154,Invoicing!$A$1:$H$8,MATCH(TRACKER!$N154,Invoicing!$A$1:$H$1,0),FALSE)</f>
        <v>110</v>
      </c>
      <c r="AM154" s="78">
        <f>VLOOKUP($E154,Invoicing!$A$1:$H$8,MATCH(TRACKER!$O$1,Invoicing!$A$1:$H$1,0),FALSE)</f>
        <v>50</v>
      </c>
      <c r="AN154" s="78">
        <f t="shared" si="54"/>
        <v>0</v>
      </c>
      <c r="AO154" s="2">
        <f t="shared" si="55"/>
        <v>5</v>
      </c>
      <c r="AP154" s="2" t="str">
        <f t="shared" si="56"/>
        <v>WEEK</v>
      </c>
      <c r="AQ154" s="2" t="str">
        <f t="shared" si="57"/>
        <v>OM TRANSPORTWEEK</v>
      </c>
      <c r="AR154" s="71">
        <f t="shared" si="58"/>
        <v>585</v>
      </c>
      <c r="AS154" s="71">
        <f>VLOOKUP(AJ154,Invoicing!A:K,10,FALSE)</f>
        <v>25</v>
      </c>
      <c r="AT154" s="71">
        <f t="shared" si="59"/>
        <v>610</v>
      </c>
    </row>
    <row r="155" spans="1:46">
      <c r="A155" s="37" t="s">
        <v>289</v>
      </c>
      <c r="B155" s="3" t="s">
        <v>38</v>
      </c>
      <c r="C155" s="11">
        <v>45323.284722222219</v>
      </c>
      <c r="D155" s="11">
        <v>45323.291666666664</v>
      </c>
      <c r="E155" s="11" t="s">
        <v>49</v>
      </c>
      <c r="F155" s="11" t="s">
        <v>40</v>
      </c>
      <c r="G155" s="3" t="s">
        <v>302</v>
      </c>
      <c r="H155" s="3" t="s">
        <v>2821</v>
      </c>
      <c r="I155" s="11">
        <v>45324.291666666664</v>
      </c>
      <c r="J155" s="12">
        <v>45324.713194444441</v>
      </c>
      <c r="K155" s="12">
        <v>45324.75</v>
      </c>
      <c r="L155" s="12">
        <v>45324.740277777775</v>
      </c>
      <c r="M155" s="12" t="s">
        <v>115</v>
      </c>
      <c r="N155" s="3" t="s">
        <v>13</v>
      </c>
      <c r="O155" s="3">
        <v>0</v>
      </c>
      <c r="P155" s="1">
        <f t="shared" si="40"/>
        <v>5</v>
      </c>
      <c r="Q155" s="1">
        <f t="shared" si="41"/>
        <v>2</v>
      </c>
      <c r="R155" s="72">
        <f t="shared" si="42"/>
        <v>45324.713194444441</v>
      </c>
      <c r="S155" s="73">
        <f t="shared" si="43"/>
        <v>1.0069444444452529</v>
      </c>
      <c r="T155" s="74">
        <f>Table2[[#This Row],[ETA A OFRECIMIENTO]]*24</f>
        <v>24.166666666686069</v>
      </c>
      <c r="U155" s="1" t="str">
        <f t="shared" si="44"/>
        <v>YES</v>
      </c>
      <c r="V155" s="73">
        <f t="shared" si="45"/>
        <v>0.45833333333575865</v>
      </c>
      <c r="W155" s="74">
        <f>Table2[[#This Row],[DEL. AVAILABLE A SLOT]]*24</f>
        <v>11.000000000058208</v>
      </c>
      <c r="X155" s="1" t="str">
        <f t="shared" si="46"/>
        <v>SI</v>
      </c>
      <c r="Y155" s="73">
        <f t="shared" si="47"/>
        <v>1.4652777777810115</v>
      </c>
      <c r="Z155" s="74">
        <f>Table2[[#This Row],[ETA A TIMESLOT]]*24</f>
        <v>35.166666666744277</v>
      </c>
      <c r="AA155" s="73">
        <f t="shared" si="48"/>
        <v>0</v>
      </c>
      <c r="AB155" s="73" t="str">
        <f t="shared" si="49"/>
        <v>SI</v>
      </c>
      <c r="AC155" s="74">
        <f>Table2[[#This Row],[PUNTUALIDAD (H)]]*24</f>
        <v>0</v>
      </c>
      <c r="AD155" s="73">
        <f t="shared" si="50"/>
        <v>1.4555555555562023</v>
      </c>
      <c r="AE155" s="74">
        <f>Table2[[#This Row],[ATA TO UNLOADING]]*24</f>
        <v>34.933333333348855</v>
      </c>
      <c r="AF155" s="74" t="str">
        <f>IF(Table2[[#This Row],[ATA TO UNLOADING 2]]&lt;=48,"YES","NO")</f>
        <v>YES</v>
      </c>
      <c r="AG155" s="75">
        <f t="shared" si="51"/>
        <v>0.75</v>
      </c>
      <c r="AH155" s="2" t="s">
        <v>42</v>
      </c>
      <c r="AI155" s="2" t="str">
        <f t="shared" si="52"/>
        <v>MRSU3305571</v>
      </c>
      <c r="AJ155" s="76" t="str">
        <f t="shared" si="53"/>
        <v>CTU FLEVOKUST BV</v>
      </c>
      <c r="AK155" s="77">
        <f>IF($M155="TRUCK",VLOOKUP($AQ155,Invoicing!$A$17:$B$49,MATCH($AK$1,Invoicing!$A$17:$B$17,0),FALSE),VLOOKUP($AQ155,Invoicing!$N$17:$O$21,MATCH($AK$1,Invoicing!$N$17:$O$17,0),FALSE))</f>
        <v>520</v>
      </c>
      <c r="AL155" s="78">
        <v>100</v>
      </c>
      <c r="AM155" s="78">
        <v>35</v>
      </c>
      <c r="AN155" s="78">
        <f t="shared" si="54"/>
        <v>0</v>
      </c>
      <c r="AO155" s="2">
        <f t="shared" si="55"/>
        <v>5</v>
      </c>
      <c r="AP155" s="2" t="str">
        <f t="shared" si="56"/>
        <v>WEEK</v>
      </c>
      <c r="AQ155" s="2" t="str">
        <f t="shared" si="57"/>
        <v>CTU FLEVOKUST BVWEEK</v>
      </c>
      <c r="AR155" s="71">
        <f t="shared" si="58"/>
        <v>620</v>
      </c>
      <c r="AS155" s="71">
        <f>VLOOKUP(AJ155,Invoicing!A:K,10,FALSE)</f>
        <v>0</v>
      </c>
      <c r="AT155" s="71">
        <f t="shared" si="59"/>
        <v>620</v>
      </c>
    </row>
    <row r="156" spans="1:46">
      <c r="A156" s="37" t="s">
        <v>289</v>
      </c>
      <c r="B156" s="3" t="s">
        <v>38</v>
      </c>
      <c r="C156" s="11">
        <v>45323.284722222219</v>
      </c>
      <c r="D156" s="11">
        <v>45323.291666666664</v>
      </c>
      <c r="E156" s="11" t="s">
        <v>44</v>
      </c>
      <c r="F156" s="11" t="s">
        <v>40</v>
      </c>
      <c r="G156" s="3" t="s">
        <v>303</v>
      </c>
      <c r="H156" s="3" t="s">
        <v>2821</v>
      </c>
      <c r="I156" s="11">
        <v>45324.291666666664</v>
      </c>
      <c r="J156" s="12">
        <v>45325.160416666666</v>
      </c>
      <c r="K156" s="12">
        <v>45325.166666666664</v>
      </c>
      <c r="L156" s="12">
        <v>45325.194444444445</v>
      </c>
      <c r="M156" s="12" t="s">
        <v>115</v>
      </c>
      <c r="N156" s="3" t="s">
        <v>13</v>
      </c>
      <c r="O156" s="3">
        <v>0</v>
      </c>
      <c r="P156" s="1">
        <f t="shared" si="40"/>
        <v>5</v>
      </c>
      <c r="Q156" s="1">
        <f t="shared" si="41"/>
        <v>2</v>
      </c>
      <c r="R156" s="72">
        <f t="shared" si="42"/>
        <v>45325.160416666666</v>
      </c>
      <c r="S156" s="73">
        <f t="shared" si="43"/>
        <v>1.0069444444452529</v>
      </c>
      <c r="T156" s="74">
        <f>Table2[[#This Row],[ETA A OFRECIMIENTO]]*24</f>
        <v>24.166666666686069</v>
      </c>
      <c r="U156" s="1" t="str">
        <f t="shared" si="44"/>
        <v>YES</v>
      </c>
      <c r="V156" s="73">
        <f t="shared" si="45"/>
        <v>0.875</v>
      </c>
      <c r="W156" s="74">
        <f>Table2[[#This Row],[DEL. AVAILABLE A SLOT]]*24</f>
        <v>21</v>
      </c>
      <c r="X156" s="1" t="str">
        <f t="shared" si="46"/>
        <v>SI</v>
      </c>
      <c r="Y156" s="73">
        <f t="shared" si="47"/>
        <v>1.8819444444452529</v>
      </c>
      <c r="Z156" s="74">
        <f>Table2[[#This Row],[ETA A TIMESLOT]]*24</f>
        <v>45.166666666686069</v>
      </c>
      <c r="AA156" s="73">
        <f t="shared" si="48"/>
        <v>0</v>
      </c>
      <c r="AB156" s="73" t="str">
        <f t="shared" si="49"/>
        <v>SI</v>
      </c>
      <c r="AC156" s="74">
        <f>Table2[[#This Row],[PUNTUALIDAD (H)]]*24</f>
        <v>0</v>
      </c>
      <c r="AD156" s="73">
        <f t="shared" si="50"/>
        <v>1.9097222222262644</v>
      </c>
      <c r="AE156" s="74">
        <f>Table2[[#This Row],[ATA TO UNLOADING]]*24</f>
        <v>45.833333333430346</v>
      </c>
      <c r="AF156" s="74" t="str">
        <f>IF(Table2[[#This Row],[ATA TO UNLOADING 2]]&lt;=48,"YES","NO")</f>
        <v>YES</v>
      </c>
      <c r="AG156" s="75">
        <f t="shared" si="51"/>
        <v>0.16666666666424135</v>
      </c>
      <c r="AH156" s="2" t="s">
        <v>24</v>
      </c>
      <c r="AI156" s="2" t="str">
        <f t="shared" si="52"/>
        <v>MRSU3407892</v>
      </c>
      <c r="AJ156" s="76" t="str">
        <f t="shared" si="53"/>
        <v>MSI</v>
      </c>
      <c r="AK156" s="77">
        <f>IF($M156="TRUCK",VLOOKUP($AQ156,Invoicing!$A$17:$B$49,MATCH($AK$1,Invoicing!$A$17:$B$17,0),FALSE),VLOOKUP($AQ156,Invoicing!$N$17:$O$21,MATCH($AK$1,Invoicing!$N$17:$O$17,0),FALSE))</f>
        <v>530</v>
      </c>
      <c r="AL156" s="78">
        <f>VLOOKUP($E156,Invoicing!$A$1:$H$8,MATCH(TRACKER!$N156,Invoicing!$A$1:$H$1,0),FALSE)</f>
        <v>120</v>
      </c>
      <c r="AM156" s="78">
        <f>VLOOKUP($E156,Invoicing!$A$1:$H$8,MATCH(TRACKER!$O$1,Invoicing!$A$1:$H$1,0),FALSE)</f>
        <v>50</v>
      </c>
      <c r="AN156" s="78">
        <f t="shared" si="54"/>
        <v>0</v>
      </c>
      <c r="AO156" s="2">
        <f t="shared" si="55"/>
        <v>6</v>
      </c>
      <c r="AP156" s="2" t="str">
        <f t="shared" si="56"/>
        <v>NIGHT</v>
      </c>
      <c r="AQ156" s="2" t="str">
        <f t="shared" si="57"/>
        <v>MSINIGHT</v>
      </c>
      <c r="AR156" s="71">
        <f t="shared" si="58"/>
        <v>650</v>
      </c>
      <c r="AS156" s="71">
        <f>VLOOKUP(AJ156,Invoicing!A:K,10,FALSE)</f>
        <v>25</v>
      </c>
      <c r="AT156" s="71">
        <f t="shared" si="59"/>
        <v>675</v>
      </c>
    </row>
    <row r="157" spans="1:46">
      <c r="A157" s="58" t="s">
        <v>289</v>
      </c>
      <c r="B157" s="59" t="s">
        <v>38</v>
      </c>
      <c r="C157" s="60">
        <v>45323.284722222219</v>
      </c>
      <c r="D157" s="60">
        <v>45323.291666666664</v>
      </c>
      <c r="E157" s="60" t="s">
        <v>44</v>
      </c>
      <c r="F157" s="60" t="s">
        <v>40</v>
      </c>
      <c r="G157" s="59" t="s">
        <v>304</v>
      </c>
      <c r="H157" s="3" t="s">
        <v>2821</v>
      </c>
      <c r="I157" s="60">
        <v>45324.291666666664</v>
      </c>
      <c r="J157" s="61">
        <v>45325.447222222225</v>
      </c>
      <c r="K157" s="61">
        <v>45325.458333333336</v>
      </c>
      <c r="L157" s="61">
        <v>45325.465277777781</v>
      </c>
      <c r="M157" s="12" t="s">
        <v>115</v>
      </c>
      <c r="N157" s="3" t="s">
        <v>13</v>
      </c>
      <c r="O157" s="3">
        <v>0</v>
      </c>
      <c r="P157" s="1">
        <f t="shared" si="40"/>
        <v>5</v>
      </c>
      <c r="Q157" s="1">
        <f t="shared" si="41"/>
        <v>2</v>
      </c>
      <c r="R157" s="72">
        <f t="shared" si="42"/>
        <v>45325.447222222225</v>
      </c>
      <c r="S157" s="73">
        <f t="shared" si="43"/>
        <v>1.0069444444452529</v>
      </c>
      <c r="T157" s="74">
        <f>Table2[[#This Row],[ETA A OFRECIMIENTO]]*24</f>
        <v>24.166666666686069</v>
      </c>
      <c r="U157" s="1" t="str">
        <f t="shared" si="44"/>
        <v>YES</v>
      </c>
      <c r="V157" s="73">
        <f t="shared" si="45"/>
        <v>1.1666666666715173</v>
      </c>
      <c r="W157" s="74">
        <f>Table2[[#This Row],[DEL. AVAILABLE A SLOT]]*24</f>
        <v>28.000000000116415</v>
      </c>
      <c r="X157" s="1" t="str">
        <f t="shared" si="46"/>
        <v>NO</v>
      </c>
      <c r="Y157" s="73">
        <f t="shared" si="47"/>
        <v>2.1736111111167702</v>
      </c>
      <c r="Z157" s="74">
        <f>Table2[[#This Row],[ETA A TIMESLOT]]*24</f>
        <v>52.166666666802485</v>
      </c>
      <c r="AA157" s="73">
        <f t="shared" si="48"/>
        <v>0</v>
      </c>
      <c r="AB157" s="73" t="str">
        <f t="shared" si="49"/>
        <v>SI</v>
      </c>
      <c r="AC157" s="74">
        <f>Table2[[#This Row],[PUNTUALIDAD (H)]]*24</f>
        <v>0</v>
      </c>
      <c r="AD157" s="73">
        <f t="shared" si="50"/>
        <v>2.1805555555620231</v>
      </c>
      <c r="AE157" s="74">
        <f>Table2[[#This Row],[ATA TO UNLOADING]]*24</f>
        <v>52.333333333488554</v>
      </c>
      <c r="AF157" s="74" t="str">
        <f>IF(Table2[[#This Row],[ATA TO UNLOADING 2]]&lt;=48,"YES","NO")</f>
        <v>NO</v>
      </c>
      <c r="AG157" s="75">
        <f t="shared" si="51"/>
        <v>0.45833333333575865</v>
      </c>
      <c r="AH157" s="2" t="s">
        <v>42</v>
      </c>
      <c r="AI157" s="2" t="str">
        <f t="shared" si="52"/>
        <v>MRSU4658260</v>
      </c>
      <c r="AJ157" s="76" t="str">
        <f t="shared" si="53"/>
        <v>MSI</v>
      </c>
      <c r="AK157" s="77">
        <f>IF($M157="TRUCK",VLOOKUP($AQ157,Invoicing!$A$17:$B$49,MATCH($AK$1,Invoicing!$A$17:$B$17,0),FALSE),VLOOKUP($AQ157,Invoicing!$N$17:$O$21,MATCH($AK$1,Invoicing!$N$17:$O$17,0),FALSE))</f>
        <v>500</v>
      </c>
      <c r="AL157" s="78">
        <f>VLOOKUP($E157,Invoicing!$A$1:$H$8,MATCH(TRACKER!$N157,Invoicing!$A$1:$H$1,0),FALSE)</f>
        <v>120</v>
      </c>
      <c r="AM157" s="78">
        <f>VLOOKUP($E157,Invoicing!$A$1:$H$8,MATCH(TRACKER!$O$1,Invoicing!$A$1:$H$1,0),FALSE)</f>
        <v>50</v>
      </c>
      <c r="AN157" s="78">
        <f t="shared" si="54"/>
        <v>0</v>
      </c>
      <c r="AO157" s="2">
        <f t="shared" si="55"/>
        <v>6</v>
      </c>
      <c r="AP157" s="2" t="str">
        <f t="shared" si="56"/>
        <v>SATURDAY</v>
      </c>
      <c r="AQ157" s="2" t="str">
        <f t="shared" si="57"/>
        <v>MSISATURDAY</v>
      </c>
      <c r="AR157" s="71">
        <f t="shared" si="58"/>
        <v>620</v>
      </c>
      <c r="AS157" s="71">
        <f>VLOOKUP(AJ157,Invoicing!A:K,10,FALSE)</f>
        <v>25</v>
      </c>
      <c r="AT157" s="71">
        <f t="shared" si="59"/>
        <v>645</v>
      </c>
    </row>
    <row r="158" spans="1:46">
      <c r="A158" s="58" t="s">
        <v>289</v>
      </c>
      <c r="B158" s="59" t="s">
        <v>38</v>
      </c>
      <c r="C158" s="60">
        <v>45323.284722222219</v>
      </c>
      <c r="D158" s="60">
        <v>45323.291666666664</v>
      </c>
      <c r="E158" s="60" t="s">
        <v>44</v>
      </c>
      <c r="F158" s="60" t="s">
        <v>40</v>
      </c>
      <c r="G158" s="59" t="s">
        <v>305</v>
      </c>
      <c r="H158" s="3" t="s">
        <v>41</v>
      </c>
      <c r="I158" s="60">
        <v>45324.291666666664</v>
      </c>
      <c r="J158" s="61">
        <v>45324.555555555555</v>
      </c>
      <c r="K158" s="61">
        <v>45324.541666666664</v>
      </c>
      <c r="L158" s="61">
        <v>45324.569444444445</v>
      </c>
      <c r="M158" s="12" t="s">
        <v>115</v>
      </c>
      <c r="N158" s="3" t="s">
        <v>42</v>
      </c>
      <c r="O158" s="3">
        <v>1</v>
      </c>
      <c r="P158" s="1">
        <f t="shared" si="40"/>
        <v>5</v>
      </c>
      <c r="Q158" s="1">
        <f t="shared" si="41"/>
        <v>2</v>
      </c>
      <c r="R158" s="72">
        <f t="shared" si="42"/>
        <v>45324.555555555555</v>
      </c>
      <c r="S158" s="73">
        <f t="shared" si="43"/>
        <v>1.0069444444452529</v>
      </c>
      <c r="T158" s="74">
        <f>Table2[[#This Row],[ETA A OFRECIMIENTO]]*24</f>
        <v>24.166666666686069</v>
      </c>
      <c r="U158" s="1" t="str">
        <f t="shared" si="44"/>
        <v>YES</v>
      </c>
      <c r="V158" s="73">
        <f t="shared" si="45"/>
        <v>0.25</v>
      </c>
      <c r="W158" s="74">
        <f>Table2[[#This Row],[DEL. AVAILABLE A SLOT]]*24</f>
        <v>6</v>
      </c>
      <c r="X158" s="1" t="str">
        <f t="shared" si="46"/>
        <v>SI</v>
      </c>
      <c r="Y158" s="73">
        <f t="shared" si="47"/>
        <v>1.2569444444452529</v>
      </c>
      <c r="Z158" s="74">
        <f>Table2[[#This Row],[ETA A TIMESLOT]]*24</f>
        <v>30.166666666686069</v>
      </c>
      <c r="AA158" s="73">
        <f t="shared" si="48"/>
        <v>1.3888888890505768E-2</v>
      </c>
      <c r="AB158" s="73" t="str">
        <f t="shared" si="49"/>
        <v>SI</v>
      </c>
      <c r="AC158" s="74">
        <f>Table2[[#This Row],[PUNTUALIDAD (H)]]*24</f>
        <v>0.33333333337213844</v>
      </c>
      <c r="AD158" s="73">
        <f t="shared" si="50"/>
        <v>1.2847222222262644</v>
      </c>
      <c r="AE158" s="74">
        <f>Table2[[#This Row],[ATA TO UNLOADING]]*24</f>
        <v>30.833333333430346</v>
      </c>
      <c r="AF158" s="74" t="str">
        <f>IF(Table2[[#This Row],[ATA TO UNLOADING 2]]&lt;=48,"YES","NO")</f>
        <v>YES</v>
      </c>
      <c r="AG158" s="75">
        <f t="shared" si="51"/>
        <v>0.54166666666424135</v>
      </c>
      <c r="AH158" s="2" t="s">
        <v>42</v>
      </c>
      <c r="AI158" s="2" t="str">
        <f t="shared" si="52"/>
        <v>MRSU5280805</v>
      </c>
      <c r="AJ158" s="76" t="str">
        <f t="shared" si="53"/>
        <v>MSI</v>
      </c>
      <c r="AK158" s="77">
        <f>IF($M158="TRUCK",VLOOKUP($AQ158,Invoicing!$A$17:$B$49,MATCH($AK$1,Invoicing!$A$17:$B$17,0),FALSE),VLOOKUP($AQ158,Invoicing!$N$17:$O$21,MATCH($AK$1,Invoicing!$N$17:$O$17,0),FALSE))</f>
        <v>480</v>
      </c>
      <c r="AL158" s="78" t="e">
        <f>VLOOKUP($E158,Invoicing!$A$1:$H$8,MATCH(TRACKER!$N158,Invoicing!$A$1:$H$1,0),FALSE)</f>
        <v>#N/A</v>
      </c>
      <c r="AM158" s="78">
        <f>VLOOKUP($E158,Invoicing!$A$1:$H$8,MATCH(TRACKER!$O$1,Invoicing!$A$1:$H$1,0),FALSE)</f>
        <v>50</v>
      </c>
      <c r="AN158" s="78">
        <f t="shared" si="54"/>
        <v>50</v>
      </c>
      <c r="AO158" s="2">
        <f t="shared" si="55"/>
        <v>5</v>
      </c>
      <c r="AP158" s="2" t="str">
        <f t="shared" si="56"/>
        <v>WEEK</v>
      </c>
      <c r="AQ158" s="2" t="str">
        <f t="shared" si="57"/>
        <v>MSIWEEK</v>
      </c>
      <c r="AR158" s="71">
        <f t="shared" si="58"/>
        <v>530</v>
      </c>
      <c r="AS158" s="71">
        <f>VLOOKUP(AJ158,Invoicing!A:K,10,FALSE)</f>
        <v>25</v>
      </c>
      <c r="AT158" s="71">
        <f t="shared" si="59"/>
        <v>555</v>
      </c>
    </row>
    <row r="159" spans="1:46">
      <c r="A159" s="58" t="s">
        <v>289</v>
      </c>
      <c r="B159" s="59" t="s">
        <v>38</v>
      </c>
      <c r="C159" s="60">
        <v>45323.284722222219</v>
      </c>
      <c r="D159" s="60">
        <v>45323.291666666664</v>
      </c>
      <c r="E159" s="60" t="s">
        <v>45</v>
      </c>
      <c r="F159" s="60" t="s">
        <v>40</v>
      </c>
      <c r="G159" s="59" t="s">
        <v>306</v>
      </c>
      <c r="H159" s="3" t="s">
        <v>2821</v>
      </c>
      <c r="I159" s="60">
        <v>45324.291666666664</v>
      </c>
      <c r="J159" s="61">
        <v>45324.941666666666</v>
      </c>
      <c r="K159" s="61">
        <v>45325.083333333336</v>
      </c>
      <c r="L159" s="61">
        <v>45325.084027777775</v>
      </c>
      <c r="M159" s="12" t="s">
        <v>115</v>
      </c>
      <c r="N159" s="3" t="s">
        <v>13</v>
      </c>
      <c r="O159" s="3">
        <v>0</v>
      </c>
      <c r="P159" s="1">
        <f t="shared" si="40"/>
        <v>5</v>
      </c>
      <c r="Q159" s="1">
        <f t="shared" si="41"/>
        <v>2</v>
      </c>
      <c r="R159" s="72">
        <f t="shared" si="42"/>
        <v>45324.941666666666</v>
      </c>
      <c r="S159" s="73">
        <f t="shared" si="43"/>
        <v>1.0069444444452529</v>
      </c>
      <c r="T159" s="74">
        <f>Table2[[#This Row],[ETA A OFRECIMIENTO]]*24</f>
        <v>24.166666666686069</v>
      </c>
      <c r="U159" s="1" t="str">
        <f t="shared" si="44"/>
        <v>YES</v>
      </c>
      <c r="V159" s="73">
        <f t="shared" si="45"/>
        <v>0.79166666667151731</v>
      </c>
      <c r="W159" s="74">
        <f>Table2[[#This Row],[DEL. AVAILABLE A SLOT]]*24</f>
        <v>19.000000000116415</v>
      </c>
      <c r="X159" s="1" t="str">
        <f t="shared" si="46"/>
        <v>SI</v>
      </c>
      <c r="Y159" s="73">
        <f t="shared" si="47"/>
        <v>1.7986111111167702</v>
      </c>
      <c r="Z159" s="74">
        <f>Table2[[#This Row],[ETA A TIMESLOT]]*24</f>
        <v>43.166666666802485</v>
      </c>
      <c r="AA159" s="73">
        <f t="shared" si="48"/>
        <v>0</v>
      </c>
      <c r="AB159" s="73" t="str">
        <f t="shared" si="49"/>
        <v>SI</v>
      </c>
      <c r="AC159" s="74">
        <f>Table2[[#This Row],[PUNTUALIDAD (H)]]*24</f>
        <v>0</v>
      </c>
      <c r="AD159" s="73">
        <f t="shared" si="50"/>
        <v>1.7993055555562023</v>
      </c>
      <c r="AE159" s="74">
        <f>Table2[[#This Row],[ATA TO UNLOADING]]*24</f>
        <v>43.183333333348855</v>
      </c>
      <c r="AF159" s="74" t="str">
        <f>IF(Table2[[#This Row],[ATA TO UNLOADING 2]]&lt;=48,"YES","NO")</f>
        <v>YES</v>
      </c>
      <c r="AG159" s="75">
        <f t="shared" si="51"/>
        <v>8.3333333335758653E-2</v>
      </c>
      <c r="AH159" s="2" t="s">
        <v>24</v>
      </c>
      <c r="AI159" s="2" t="str">
        <f t="shared" si="52"/>
        <v>MRSU5580649</v>
      </c>
      <c r="AJ159" s="76" t="str">
        <f t="shared" si="53"/>
        <v>OM TRANSPORT</v>
      </c>
      <c r="AK159" s="77">
        <f>IF($M159="TRUCK",VLOOKUP($AQ159,Invoicing!$A$17:$B$49,MATCH($AK$1,Invoicing!$A$17:$B$17,0),FALSE),VLOOKUP($AQ159,Invoicing!$N$17:$O$21,MATCH($AK$1,Invoicing!$N$17:$O$17,0),FALSE))</f>
        <v>475</v>
      </c>
      <c r="AL159" s="78">
        <f>VLOOKUP($E159,Invoicing!$A$1:$H$8,MATCH(TRACKER!$N159,Invoicing!$A$1:$H$1,0),FALSE)</f>
        <v>110</v>
      </c>
      <c r="AM159" s="78">
        <f>VLOOKUP($E159,Invoicing!$A$1:$H$8,MATCH(TRACKER!$O$1,Invoicing!$A$1:$H$1,0),FALSE)</f>
        <v>50</v>
      </c>
      <c r="AN159" s="78">
        <f t="shared" si="54"/>
        <v>0</v>
      </c>
      <c r="AO159" s="2">
        <f t="shared" si="55"/>
        <v>6</v>
      </c>
      <c r="AP159" s="2" t="str">
        <f t="shared" si="56"/>
        <v>NIGHT</v>
      </c>
      <c r="AQ159" s="2" t="str">
        <f t="shared" si="57"/>
        <v>OM TRANSPORTNIGHT</v>
      </c>
      <c r="AR159" s="71">
        <f t="shared" si="58"/>
        <v>585</v>
      </c>
      <c r="AS159" s="71">
        <f>VLOOKUP(AJ159,Invoicing!A:K,10,FALSE)</f>
        <v>25</v>
      </c>
      <c r="AT159" s="71">
        <f t="shared" si="59"/>
        <v>610</v>
      </c>
    </row>
    <row r="160" spans="1:46">
      <c r="A160" s="58" t="s">
        <v>289</v>
      </c>
      <c r="B160" s="59" t="s">
        <v>38</v>
      </c>
      <c r="C160" s="60">
        <v>45323.284722222219</v>
      </c>
      <c r="D160" s="60">
        <v>45323.291666666664</v>
      </c>
      <c r="E160" s="60" t="s">
        <v>45</v>
      </c>
      <c r="F160" s="60" t="s">
        <v>40</v>
      </c>
      <c r="G160" s="59" t="s">
        <v>307</v>
      </c>
      <c r="H160" s="3" t="s">
        <v>2821</v>
      </c>
      <c r="I160" s="60">
        <v>45324.291666666664</v>
      </c>
      <c r="J160" s="61">
        <v>45324.315972222219</v>
      </c>
      <c r="K160" s="61">
        <v>45324.333333333336</v>
      </c>
      <c r="L160" s="61">
        <v>45324.324999999997</v>
      </c>
      <c r="M160" s="12" t="s">
        <v>115</v>
      </c>
      <c r="N160" s="3" t="s">
        <v>13</v>
      </c>
      <c r="O160" s="3">
        <v>0</v>
      </c>
      <c r="P160" s="1">
        <f t="shared" si="40"/>
        <v>5</v>
      </c>
      <c r="Q160" s="1">
        <f t="shared" si="41"/>
        <v>2</v>
      </c>
      <c r="R160" s="72">
        <f t="shared" si="42"/>
        <v>45324.315972222219</v>
      </c>
      <c r="S160" s="73">
        <f t="shared" si="43"/>
        <v>1.0069444444452529</v>
      </c>
      <c r="T160" s="74">
        <f>Table2[[#This Row],[ETA A OFRECIMIENTO]]*24</f>
        <v>24.166666666686069</v>
      </c>
      <c r="U160" s="1" t="str">
        <f t="shared" si="44"/>
        <v>YES</v>
      </c>
      <c r="V160" s="73">
        <f t="shared" si="45"/>
        <v>4.1666666671517305E-2</v>
      </c>
      <c r="W160" s="74">
        <f>Table2[[#This Row],[DEL. AVAILABLE A SLOT]]*24</f>
        <v>1.0000000001164153</v>
      </c>
      <c r="X160" s="1" t="str">
        <f t="shared" si="46"/>
        <v>SI</v>
      </c>
      <c r="Y160" s="73">
        <f t="shared" si="47"/>
        <v>1.0486111111167702</v>
      </c>
      <c r="Z160" s="74">
        <f>Table2[[#This Row],[ETA A TIMESLOT]]*24</f>
        <v>25.166666666802485</v>
      </c>
      <c r="AA160" s="73">
        <f t="shared" si="48"/>
        <v>0</v>
      </c>
      <c r="AB160" s="73" t="str">
        <f t="shared" si="49"/>
        <v>SI</v>
      </c>
      <c r="AC160" s="74">
        <f>Table2[[#This Row],[PUNTUALIDAD (H)]]*24</f>
        <v>0</v>
      </c>
      <c r="AD160" s="73">
        <f t="shared" si="50"/>
        <v>1.0402777777781012</v>
      </c>
      <c r="AE160" s="74">
        <f>Table2[[#This Row],[ATA TO UNLOADING]]*24</f>
        <v>24.966666666674428</v>
      </c>
      <c r="AF160" s="74" t="str">
        <f>IF(Table2[[#This Row],[ATA TO UNLOADING 2]]&lt;=48,"YES","NO")</f>
        <v>YES</v>
      </c>
      <c r="AG160" s="75">
        <f t="shared" si="51"/>
        <v>0.33333333333575865</v>
      </c>
      <c r="AH160" s="2" t="s">
        <v>42</v>
      </c>
      <c r="AI160" s="2" t="str">
        <f t="shared" si="52"/>
        <v>MRSU5877555</v>
      </c>
      <c r="AJ160" s="76" t="str">
        <f t="shared" si="53"/>
        <v>OM TRANSPORT</v>
      </c>
      <c r="AK160" s="77">
        <f>IF($M160="TRUCK",VLOOKUP($AQ160,Invoicing!$A$17:$B$49,MATCH($AK$1,Invoicing!$A$17:$B$17,0),FALSE),VLOOKUP($AQ160,Invoicing!$N$17:$O$21,MATCH($AK$1,Invoicing!$N$17:$O$17,0),FALSE))</f>
        <v>475</v>
      </c>
      <c r="AL160" s="78">
        <f>VLOOKUP($E160,Invoicing!$A$1:$H$8,MATCH(TRACKER!$N160,Invoicing!$A$1:$H$1,0),FALSE)</f>
        <v>110</v>
      </c>
      <c r="AM160" s="78">
        <f>VLOOKUP($E160,Invoicing!$A$1:$H$8,MATCH(TRACKER!$O$1,Invoicing!$A$1:$H$1,0),FALSE)</f>
        <v>50</v>
      </c>
      <c r="AN160" s="78">
        <f t="shared" si="54"/>
        <v>0</v>
      </c>
      <c r="AO160" s="2">
        <f t="shared" si="55"/>
        <v>5</v>
      </c>
      <c r="AP160" s="2" t="str">
        <f t="shared" si="56"/>
        <v>WEEK</v>
      </c>
      <c r="AQ160" s="2" t="str">
        <f t="shared" si="57"/>
        <v>OM TRANSPORTWEEK</v>
      </c>
      <c r="AR160" s="71">
        <f t="shared" si="58"/>
        <v>585</v>
      </c>
      <c r="AS160" s="71">
        <f>VLOOKUP(AJ160,Invoicing!A:K,10,FALSE)</f>
        <v>25</v>
      </c>
      <c r="AT160" s="71">
        <f t="shared" si="59"/>
        <v>610</v>
      </c>
    </row>
    <row r="161" spans="1:47">
      <c r="A161" s="58" t="s">
        <v>289</v>
      </c>
      <c r="B161" s="59" t="s">
        <v>38</v>
      </c>
      <c r="C161" s="60">
        <v>45323.284722222219</v>
      </c>
      <c r="D161" s="60">
        <v>45323.291666666664</v>
      </c>
      <c r="E161" s="60" t="s">
        <v>44</v>
      </c>
      <c r="F161" s="60" t="s">
        <v>40</v>
      </c>
      <c r="G161" s="59" t="s">
        <v>308</v>
      </c>
      <c r="H161" s="3" t="s">
        <v>2821</v>
      </c>
      <c r="I161" s="60">
        <v>45324.291666666664</v>
      </c>
      <c r="J161" s="61">
        <v>45324.991666666669</v>
      </c>
      <c r="K161" s="61">
        <v>45325</v>
      </c>
      <c r="L161" s="61">
        <v>45325.030555555553</v>
      </c>
      <c r="M161" s="12" t="s">
        <v>115</v>
      </c>
      <c r="N161" s="3" t="s">
        <v>13</v>
      </c>
      <c r="O161" s="3">
        <v>0</v>
      </c>
      <c r="P161" s="1">
        <f t="shared" si="40"/>
        <v>5</v>
      </c>
      <c r="Q161" s="1">
        <f t="shared" si="41"/>
        <v>2</v>
      </c>
      <c r="R161" s="72">
        <f t="shared" si="42"/>
        <v>45324.991666666669</v>
      </c>
      <c r="S161" s="73">
        <f t="shared" si="43"/>
        <v>1.0069444444452529</v>
      </c>
      <c r="T161" s="74">
        <f>Table2[[#This Row],[ETA A OFRECIMIENTO]]*24</f>
        <v>24.166666666686069</v>
      </c>
      <c r="U161" s="1" t="str">
        <f t="shared" si="44"/>
        <v>YES</v>
      </c>
      <c r="V161" s="73">
        <f t="shared" si="45"/>
        <v>0.70833333333575865</v>
      </c>
      <c r="W161" s="74">
        <f>Table2[[#This Row],[DEL. AVAILABLE A SLOT]]*24</f>
        <v>17.000000000058208</v>
      </c>
      <c r="X161" s="1" t="str">
        <f t="shared" si="46"/>
        <v>SI</v>
      </c>
      <c r="Y161" s="73">
        <f t="shared" si="47"/>
        <v>1.7152777777810115</v>
      </c>
      <c r="Z161" s="74">
        <f>Table2[[#This Row],[ETA A TIMESLOT]]*24</f>
        <v>41.166666666744277</v>
      </c>
      <c r="AA161" s="73">
        <f t="shared" si="48"/>
        <v>0</v>
      </c>
      <c r="AB161" s="73" t="str">
        <f t="shared" si="49"/>
        <v>SI</v>
      </c>
      <c r="AC161" s="74">
        <f>Table2[[#This Row],[PUNTUALIDAD (H)]]*24</f>
        <v>0</v>
      </c>
      <c r="AD161" s="73">
        <f t="shared" si="50"/>
        <v>1.7458333333343035</v>
      </c>
      <c r="AE161" s="74">
        <f>Table2[[#This Row],[ATA TO UNLOADING]]*24</f>
        <v>41.900000000023283</v>
      </c>
      <c r="AF161" s="74" t="str">
        <f>IF(Table2[[#This Row],[ATA TO UNLOADING 2]]&lt;=48,"YES","NO")</f>
        <v>YES</v>
      </c>
      <c r="AG161" s="75">
        <f t="shared" si="51"/>
        <v>0</v>
      </c>
      <c r="AH161" s="2" t="s">
        <v>24</v>
      </c>
      <c r="AI161" s="2" t="str">
        <f t="shared" si="52"/>
        <v>MSKU0538080</v>
      </c>
      <c r="AJ161" s="76" t="str">
        <f t="shared" si="53"/>
        <v>MSI</v>
      </c>
      <c r="AK161" s="77">
        <f>IF($M161="TRUCK",VLOOKUP($AQ161,Invoicing!$A$17:$B$49,MATCH($AK$1,Invoicing!$A$17:$B$17,0),FALSE),VLOOKUP($AQ161,Invoicing!$N$17:$O$21,MATCH($AK$1,Invoicing!$N$17:$O$17,0),FALSE))</f>
        <v>530</v>
      </c>
      <c r="AL161" s="78">
        <f>VLOOKUP($E161,Invoicing!$A$1:$H$8,MATCH(TRACKER!$N161,Invoicing!$A$1:$H$1,0),FALSE)</f>
        <v>120</v>
      </c>
      <c r="AM161" s="78">
        <f>VLOOKUP($E161,Invoicing!$A$1:$H$8,MATCH(TRACKER!$O$1,Invoicing!$A$1:$H$1,0),FALSE)</f>
        <v>50</v>
      </c>
      <c r="AN161" s="78">
        <f t="shared" si="54"/>
        <v>0</v>
      </c>
      <c r="AO161" s="2">
        <f t="shared" si="55"/>
        <v>6</v>
      </c>
      <c r="AP161" s="2" t="str">
        <f t="shared" si="56"/>
        <v>NIGHT</v>
      </c>
      <c r="AQ161" s="2" t="str">
        <f t="shared" si="57"/>
        <v>MSINIGHT</v>
      </c>
      <c r="AR161" s="71">
        <f t="shared" si="58"/>
        <v>650</v>
      </c>
      <c r="AS161" s="71">
        <f>VLOOKUP(AJ161,Invoicing!A:K,10,FALSE)</f>
        <v>25</v>
      </c>
      <c r="AT161" s="71">
        <f t="shared" si="59"/>
        <v>675</v>
      </c>
    </row>
    <row r="162" spans="1:47">
      <c r="A162" s="37" t="s">
        <v>289</v>
      </c>
      <c r="B162" s="3" t="s">
        <v>38</v>
      </c>
      <c r="C162" s="11">
        <v>45323.284722222219</v>
      </c>
      <c r="D162" s="11">
        <v>45323.291666666664</v>
      </c>
      <c r="E162" s="11" t="s">
        <v>44</v>
      </c>
      <c r="F162" s="11" t="s">
        <v>40</v>
      </c>
      <c r="G162" s="3" t="s">
        <v>309</v>
      </c>
      <c r="H162" s="3" t="s">
        <v>2821</v>
      </c>
      <c r="I162" s="11">
        <v>45324.291666666664</v>
      </c>
      <c r="J162" s="12">
        <v>45325.363888888889</v>
      </c>
      <c r="K162" s="12">
        <v>45325.375</v>
      </c>
      <c r="L162" s="12">
        <v>45325.381944444445</v>
      </c>
      <c r="M162" s="12" t="s">
        <v>115</v>
      </c>
      <c r="N162" s="3" t="s">
        <v>13</v>
      </c>
      <c r="O162" s="3">
        <v>0</v>
      </c>
      <c r="P162" s="1">
        <f t="shared" si="40"/>
        <v>5</v>
      </c>
      <c r="Q162" s="1">
        <f t="shared" si="41"/>
        <v>2</v>
      </c>
      <c r="R162" s="72">
        <f t="shared" si="42"/>
        <v>45325.363888888889</v>
      </c>
      <c r="S162" s="73">
        <f t="shared" si="43"/>
        <v>1.0069444444452529</v>
      </c>
      <c r="T162" s="74">
        <f>Table2[[#This Row],[ETA A OFRECIMIENTO]]*24</f>
        <v>24.166666666686069</v>
      </c>
      <c r="U162" s="1" t="str">
        <f t="shared" si="44"/>
        <v>YES</v>
      </c>
      <c r="V162" s="73">
        <f t="shared" si="45"/>
        <v>1.0833333333357587</v>
      </c>
      <c r="W162" s="74">
        <f>Table2[[#This Row],[DEL. AVAILABLE A SLOT]]*24</f>
        <v>26.000000000058208</v>
      </c>
      <c r="X162" s="1" t="str">
        <f t="shared" si="46"/>
        <v>NO</v>
      </c>
      <c r="Y162" s="73">
        <f t="shared" si="47"/>
        <v>2.0902777777810115</v>
      </c>
      <c r="Z162" s="74">
        <f>Table2[[#This Row],[ETA A TIMESLOT]]*24</f>
        <v>50.166666666744277</v>
      </c>
      <c r="AA162" s="73">
        <f t="shared" si="48"/>
        <v>0</v>
      </c>
      <c r="AB162" s="73" t="str">
        <f t="shared" si="49"/>
        <v>SI</v>
      </c>
      <c r="AC162" s="74">
        <f>Table2[[#This Row],[PUNTUALIDAD (H)]]*24</f>
        <v>0</v>
      </c>
      <c r="AD162" s="73">
        <f t="shared" si="50"/>
        <v>2.0972222222262644</v>
      </c>
      <c r="AE162" s="74">
        <f>Table2[[#This Row],[ATA TO UNLOADING]]*24</f>
        <v>50.333333333430346</v>
      </c>
      <c r="AF162" s="74" t="str">
        <f>IF(Table2[[#This Row],[ATA TO UNLOADING 2]]&lt;=48,"YES","NO")</f>
        <v>NO</v>
      </c>
      <c r="AG162" s="75">
        <f t="shared" si="51"/>
        <v>0.375</v>
      </c>
      <c r="AH162" s="2" t="s">
        <v>42</v>
      </c>
      <c r="AI162" s="2" t="str">
        <f t="shared" si="52"/>
        <v>MSKU5773190</v>
      </c>
      <c r="AJ162" s="76" t="str">
        <f t="shared" si="53"/>
        <v>MSI</v>
      </c>
      <c r="AK162" s="77">
        <f>IF($M162="TRUCK",VLOOKUP($AQ162,Invoicing!$A$17:$B$49,MATCH($AK$1,Invoicing!$A$17:$B$17,0),FALSE),VLOOKUP($AQ162,Invoicing!$N$17:$O$21,MATCH($AK$1,Invoicing!$N$17:$O$17,0),FALSE))</f>
        <v>500</v>
      </c>
      <c r="AL162" s="78">
        <f>VLOOKUP($E162,Invoicing!$A$1:$H$8,MATCH(TRACKER!$N162,Invoicing!$A$1:$H$1,0),FALSE)</f>
        <v>120</v>
      </c>
      <c r="AM162" s="78">
        <f>VLOOKUP($E162,Invoicing!$A$1:$H$8,MATCH(TRACKER!$O$1,Invoicing!$A$1:$H$1,0),FALSE)</f>
        <v>50</v>
      </c>
      <c r="AN162" s="78">
        <f t="shared" si="54"/>
        <v>0</v>
      </c>
      <c r="AO162" s="2">
        <f t="shared" si="55"/>
        <v>6</v>
      </c>
      <c r="AP162" s="2" t="str">
        <f t="shared" si="56"/>
        <v>SATURDAY</v>
      </c>
      <c r="AQ162" s="2" t="str">
        <f t="shared" si="57"/>
        <v>MSISATURDAY</v>
      </c>
      <c r="AR162" s="71">
        <f t="shared" si="58"/>
        <v>620</v>
      </c>
      <c r="AS162" s="71">
        <f>VLOOKUP(AJ162,Invoicing!A:K,10,FALSE)</f>
        <v>25</v>
      </c>
      <c r="AT162" s="71">
        <f t="shared" si="59"/>
        <v>645</v>
      </c>
    </row>
    <row r="163" spans="1:47">
      <c r="A163" s="58" t="s">
        <v>289</v>
      </c>
      <c r="B163" s="59" t="s">
        <v>38</v>
      </c>
      <c r="C163" s="60">
        <v>45323.284722222219</v>
      </c>
      <c r="D163" s="60">
        <v>45323.291666666664</v>
      </c>
      <c r="E163" s="60" t="s">
        <v>49</v>
      </c>
      <c r="F163" s="60" t="s">
        <v>40</v>
      </c>
      <c r="G163" s="59" t="s">
        <v>310</v>
      </c>
      <c r="H163" s="3" t="s">
        <v>2821</v>
      </c>
      <c r="I163" s="60">
        <v>45324.291666666664</v>
      </c>
      <c r="J163" s="61">
        <v>45324.402083333334</v>
      </c>
      <c r="K163" s="61">
        <v>45324.375</v>
      </c>
      <c r="L163" s="61">
        <v>45324.414583333331</v>
      </c>
      <c r="M163" s="12" t="s">
        <v>115</v>
      </c>
      <c r="N163" s="3" t="s">
        <v>13</v>
      </c>
      <c r="O163" s="3">
        <v>0</v>
      </c>
      <c r="P163" s="1">
        <f t="shared" si="40"/>
        <v>5</v>
      </c>
      <c r="Q163" s="1">
        <f t="shared" si="41"/>
        <v>2</v>
      </c>
      <c r="R163" s="72">
        <f t="shared" si="42"/>
        <v>45324.402083333334</v>
      </c>
      <c r="S163" s="73">
        <f t="shared" si="43"/>
        <v>1.0069444444452529</v>
      </c>
      <c r="T163" s="74">
        <f>Table2[[#This Row],[ETA A OFRECIMIENTO]]*24</f>
        <v>24.166666666686069</v>
      </c>
      <c r="U163" s="1" t="str">
        <f t="shared" si="44"/>
        <v>YES</v>
      </c>
      <c r="V163" s="73">
        <f t="shared" si="45"/>
        <v>8.3333333335758653E-2</v>
      </c>
      <c r="W163" s="74">
        <f>Table2[[#This Row],[DEL. AVAILABLE A SLOT]]*24</f>
        <v>2.0000000000582077</v>
      </c>
      <c r="X163" s="1" t="str">
        <f t="shared" si="46"/>
        <v>SI</v>
      </c>
      <c r="Y163" s="73">
        <f t="shared" si="47"/>
        <v>1.0902777777810115</v>
      </c>
      <c r="Z163" s="74">
        <f>Table2[[#This Row],[ETA A TIMESLOT]]*24</f>
        <v>26.166666666744277</v>
      </c>
      <c r="AA163" s="73">
        <f t="shared" si="48"/>
        <v>2.7083333334303461E-2</v>
      </c>
      <c r="AB163" s="73" t="str">
        <f t="shared" si="49"/>
        <v>SI</v>
      </c>
      <c r="AC163" s="74">
        <f>Table2[[#This Row],[PUNTUALIDAD (H)]]*24</f>
        <v>0.65000000002328306</v>
      </c>
      <c r="AD163" s="73">
        <f t="shared" si="50"/>
        <v>1.1298611111124046</v>
      </c>
      <c r="AE163" s="74">
        <f>Table2[[#This Row],[ATA TO UNLOADING]]*24</f>
        <v>27.116666666697711</v>
      </c>
      <c r="AF163" s="74" t="str">
        <f>IF(Table2[[#This Row],[ATA TO UNLOADING 2]]&lt;=48,"YES","NO")</f>
        <v>YES</v>
      </c>
      <c r="AG163" s="75">
        <f t="shared" si="51"/>
        <v>0.375</v>
      </c>
      <c r="AH163" s="2" t="s">
        <v>42</v>
      </c>
      <c r="AI163" s="2" t="str">
        <f t="shared" si="52"/>
        <v>SUDU1446001</v>
      </c>
      <c r="AJ163" s="76" t="str">
        <f t="shared" si="53"/>
        <v>CTU FLEVOKUST BV</v>
      </c>
      <c r="AK163" s="77">
        <f>IF($M163="TRUCK",VLOOKUP($AQ163,Invoicing!$A$17:$B$49,MATCH($AK$1,Invoicing!$A$17:$B$17,0),FALSE),VLOOKUP($AQ163,Invoicing!$N$17:$O$21,MATCH($AK$1,Invoicing!$N$17:$O$17,0),FALSE))</f>
        <v>520</v>
      </c>
      <c r="AL163" s="78">
        <v>100</v>
      </c>
      <c r="AM163" s="78">
        <v>35</v>
      </c>
      <c r="AN163" s="78">
        <f t="shared" si="54"/>
        <v>0</v>
      </c>
      <c r="AO163" s="2">
        <f t="shared" si="55"/>
        <v>5</v>
      </c>
      <c r="AP163" s="2" t="str">
        <f t="shared" si="56"/>
        <v>WEEK</v>
      </c>
      <c r="AQ163" s="2" t="str">
        <f t="shared" si="57"/>
        <v>CTU FLEVOKUST BVWEEK</v>
      </c>
      <c r="AR163" s="71">
        <f t="shared" si="58"/>
        <v>620</v>
      </c>
      <c r="AS163" s="71">
        <f>VLOOKUP(AJ163,Invoicing!A:K,10,FALSE)</f>
        <v>0</v>
      </c>
      <c r="AT163" s="71">
        <f t="shared" si="59"/>
        <v>620</v>
      </c>
    </row>
    <row r="164" spans="1:47">
      <c r="A164" s="37" t="s">
        <v>289</v>
      </c>
      <c r="B164" s="3" t="s">
        <v>38</v>
      </c>
      <c r="C164" s="11">
        <v>45323.284722222219</v>
      </c>
      <c r="D164" s="11">
        <v>45323.291666666664</v>
      </c>
      <c r="E164" s="11" t="s">
        <v>44</v>
      </c>
      <c r="F164" s="11" t="s">
        <v>40</v>
      </c>
      <c r="G164" s="3" t="s">
        <v>311</v>
      </c>
      <c r="H164" s="3" t="s">
        <v>2821</v>
      </c>
      <c r="I164" s="11">
        <v>45324.291666666664</v>
      </c>
      <c r="J164" s="12">
        <v>45324.369444444441</v>
      </c>
      <c r="K164" s="12">
        <v>45324.375</v>
      </c>
      <c r="L164" s="12">
        <v>45324.375</v>
      </c>
      <c r="M164" s="12" t="s">
        <v>115</v>
      </c>
      <c r="N164" s="3" t="s">
        <v>42</v>
      </c>
      <c r="O164" s="3">
        <v>0</v>
      </c>
      <c r="P164" s="1">
        <f t="shared" si="40"/>
        <v>5</v>
      </c>
      <c r="Q164" s="1">
        <f t="shared" si="41"/>
        <v>2</v>
      </c>
      <c r="R164" s="72">
        <f t="shared" si="42"/>
        <v>45324.369444444441</v>
      </c>
      <c r="S164" s="73">
        <f t="shared" si="43"/>
        <v>1.0069444444452529</v>
      </c>
      <c r="T164" s="74">
        <f>Table2[[#This Row],[ETA A OFRECIMIENTO]]*24</f>
        <v>24.166666666686069</v>
      </c>
      <c r="U164" s="1" t="str">
        <f t="shared" si="44"/>
        <v>YES</v>
      </c>
      <c r="V164" s="73">
        <f t="shared" si="45"/>
        <v>8.3333333335758653E-2</v>
      </c>
      <c r="W164" s="74">
        <f>Table2[[#This Row],[DEL. AVAILABLE A SLOT]]*24</f>
        <v>2.0000000000582077</v>
      </c>
      <c r="X164" s="1" t="str">
        <f t="shared" si="46"/>
        <v>SI</v>
      </c>
      <c r="Y164" s="73">
        <f t="shared" si="47"/>
        <v>1.0902777777810115</v>
      </c>
      <c r="Z164" s="74">
        <f>Table2[[#This Row],[ETA A TIMESLOT]]*24</f>
        <v>26.166666666744277</v>
      </c>
      <c r="AA164" s="73">
        <f t="shared" si="48"/>
        <v>0</v>
      </c>
      <c r="AB164" s="73" t="str">
        <f t="shared" si="49"/>
        <v>SI</v>
      </c>
      <c r="AC164" s="74">
        <f>Table2[[#This Row],[PUNTUALIDAD (H)]]*24</f>
        <v>0</v>
      </c>
      <c r="AD164" s="73">
        <f t="shared" si="50"/>
        <v>1.0902777777810115</v>
      </c>
      <c r="AE164" s="74">
        <f>Table2[[#This Row],[ATA TO UNLOADING]]*24</f>
        <v>26.166666666744277</v>
      </c>
      <c r="AF164" s="74" t="str">
        <f>IF(Table2[[#This Row],[ATA TO UNLOADING 2]]&lt;=48,"YES","NO")</f>
        <v>YES</v>
      </c>
      <c r="AG164" s="75">
        <f t="shared" si="51"/>
        <v>0.375</v>
      </c>
      <c r="AH164" s="2" t="s">
        <v>42</v>
      </c>
      <c r="AI164" s="2" t="str">
        <f t="shared" si="52"/>
        <v>TGBU9372072</v>
      </c>
      <c r="AJ164" s="76" t="str">
        <f t="shared" si="53"/>
        <v>MSI</v>
      </c>
      <c r="AK164" s="77">
        <f>IF($M164="TRUCK",VLOOKUP($AQ164,Invoicing!$A$17:$B$49,MATCH($AK$1,Invoicing!$A$17:$B$17,0),FALSE),VLOOKUP($AQ164,Invoicing!$N$17:$O$21,MATCH($AK$1,Invoicing!$N$17:$O$17,0),FALSE))</f>
        <v>480</v>
      </c>
      <c r="AL164" s="78" t="e">
        <f>VLOOKUP($E164,Invoicing!$A$1:$H$8,MATCH(TRACKER!$N164,Invoicing!$A$1:$H$1,0),FALSE)</f>
        <v>#N/A</v>
      </c>
      <c r="AM164" s="78">
        <f>VLOOKUP($E164,Invoicing!$A$1:$H$8,MATCH(TRACKER!$O$1,Invoicing!$A$1:$H$1,0),FALSE)</f>
        <v>50</v>
      </c>
      <c r="AN164" s="78">
        <f t="shared" si="54"/>
        <v>0</v>
      </c>
      <c r="AO164" s="2">
        <f t="shared" si="55"/>
        <v>5</v>
      </c>
      <c r="AP164" s="2" t="str">
        <f t="shared" si="56"/>
        <v>WEEK</v>
      </c>
      <c r="AQ164" s="2" t="str">
        <f t="shared" si="57"/>
        <v>MSIWEEK</v>
      </c>
      <c r="AR164" s="71">
        <f t="shared" si="58"/>
        <v>480</v>
      </c>
      <c r="AS164" s="71">
        <f>VLOOKUP(AJ164,Invoicing!A:K,10,FALSE)</f>
        <v>25</v>
      </c>
      <c r="AT164" s="71">
        <f t="shared" si="59"/>
        <v>505</v>
      </c>
    </row>
    <row r="165" spans="1:47">
      <c r="A165" s="37" t="s">
        <v>289</v>
      </c>
      <c r="B165" s="3" t="s">
        <v>38</v>
      </c>
      <c r="C165" s="11">
        <v>45323.284722222219</v>
      </c>
      <c r="D165" s="11">
        <v>45323.291666666664</v>
      </c>
      <c r="E165" s="11" t="s">
        <v>49</v>
      </c>
      <c r="F165" s="11" t="s">
        <v>40</v>
      </c>
      <c r="G165" s="3" t="s">
        <v>312</v>
      </c>
      <c r="H165" s="3" t="s">
        <v>2821</v>
      </c>
      <c r="I165" s="11">
        <v>45324.291666666664</v>
      </c>
      <c r="J165" s="12">
        <v>45324.584722222222</v>
      </c>
      <c r="K165" s="12">
        <v>45324.625</v>
      </c>
      <c r="L165" s="12">
        <v>45324.584722222222</v>
      </c>
      <c r="M165" s="12" t="s">
        <v>115</v>
      </c>
      <c r="N165" s="3" t="s">
        <v>13</v>
      </c>
      <c r="O165" s="3">
        <v>0</v>
      </c>
      <c r="P165" s="1">
        <f t="shared" si="40"/>
        <v>5</v>
      </c>
      <c r="Q165" s="1">
        <f t="shared" si="41"/>
        <v>2</v>
      </c>
      <c r="R165" s="72">
        <f t="shared" si="42"/>
        <v>45324.584722222222</v>
      </c>
      <c r="S165" s="73">
        <f t="shared" si="43"/>
        <v>1.0069444444452529</v>
      </c>
      <c r="T165" s="74">
        <f>Table2[[#This Row],[ETA A OFRECIMIENTO]]*24</f>
        <v>24.166666666686069</v>
      </c>
      <c r="U165" s="1" t="str">
        <f t="shared" si="44"/>
        <v>YES</v>
      </c>
      <c r="V165" s="73">
        <f t="shared" si="45"/>
        <v>0.33333333333575865</v>
      </c>
      <c r="W165" s="74">
        <f>Table2[[#This Row],[DEL. AVAILABLE A SLOT]]*24</f>
        <v>8.0000000000582077</v>
      </c>
      <c r="X165" s="1" t="str">
        <f t="shared" si="46"/>
        <v>SI</v>
      </c>
      <c r="Y165" s="73">
        <f t="shared" si="47"/>
        <v>1.3402777777810115</v>
      </c>
      <c r="Z165" s="74">
        <f>Table2[[#This Row],[ETA A TIMESLOT]]*24</f>
        <v>32.166666666744277</v>
      </c>
      <c r="AA165" s="73">
        <f t="shared" si="48"/>
        <v>0</v>
      </c>
      <c r="AB165" s="73" t="str">
        <f t="shared" si="49"/>
        <v>SI</v>
      </c>
      <c r="AC165" s="74">
        <f>Table2[[#This Row],[PUNTUALIDAD (H)]]*24</f>
        <v>0</v>
      </c>
      <c r="AD165" s="73">
        <f t="shared" si="50"/>
        <v>1.3000000000029104</v>
      </c>
      <c r="AE165" s="74">
        <f>Table2[[#This Row],[ATA TO UNLOADING]]*24</f>
        <v>31.200000000069849</v>
      </c>
      <c r="AF165" s="74" t="str">
        <f>IF(Table2[[#This Row],[ATA TO UNLOADING 2]]&lt;=48,"YES","NO")</f>
        <v>YES</v>
      </c>
      <c r="AG165" s="75">
        <f t="shared" si="51"/>
        <v>0.625</v>
      </c>
      <c r="AH165" s="2" t="s">
        <v>42</v>
      </c>
      <c r="AI165" s="2" t="str">
        <f t="shared" si="52"/>
        <v>TLLU2225126</v>
      </c>
      <c r="AJ165" s="76" t="str">
        <f t="shared" si="53"/>
        <v>CTU FLEVOKUST BV</v>
      </c>
      <c r="AK165" s="77">
        <f>IF($M165="TRUCK",VLOOKUP($AQ165,Invoicing!$A$17:$B$49,MATCH($AK$1,Invoicing!$A$17:$B$17,0),FALSE),VLOOKUP($AQ165,Invoicing!$N$17:$O$21,MATCH($AK$1,Invoicing!$N$17:$O$17,0),FALSE))</f>
        <v>520</v>
      </c>
      <c r="AL165" s="78">
        <v>100</v>
      </c>
      <c r="AM165" s="78">
        <v>35</v>
      </c>
      <c r="AN165" s="78">
        <f t="shared" si="54"/>
        <v>0</v>
      </c>
      <c r="AO165" s="2">
        <f t="shared" si="55"/>
        <v>5</v>
      </c>
      <c r="AP165" s="2" t="str">
        <f t="shared" si="56"/>
        <v>WEEK</v>
      </c>
      <c r="AQ165" s="2" t="str">
        <f t="shared" si="57"/>
        <v>CTU FLEVOKUST BVWEEK</v>
      </c>
      <c r="AR165" s="71">
        <f t="shared" si="58"/>
        <v>620</v>
      </c>
      <c r="AS165" s="71">
        <f>VLOOKUP(AJ165,Invoicing!A:K,10,FALSE)</f>
        <v>0</v>
      </c>
      <c r="AT165" s="71">
        <f t="shared" si="59"/>
        <v>620</v>
      </c>
    </row>
    <row r="166" spans="1:47">
      <c r="A166" s="37" t="s">
        <v>313</v>
      </c>
      <c r="B166" s="3" t="s">
        <v>38</v>
      </c>
      <c r="C166" s="11">
        <v>45325.972916666666</v>
      </c>
      <c r="D166" s="11">
        <v>45325.958333333336</v>
      </c>
      <c r="E166" s="11" t="s">
        <v>45</v>
      </c>
      <c r="F166" s="11" t="s">
        <v>40</v>
      </c>
      <c r="G166" s="3" t="s">
        <v>314</v>
      </c>
      <c r="H166" s="3" t="s">
        <v>2821</v>
      </c>
      <c r="I166" s="11">
        <v>45326.791666666664</v>
      </c>
      <c r="J166" s="12">
        <v>45326.974305555559</v>
      </c>
      <c r="K166" s="12">
        <v>45326.958333333336</v>
      </c>
      <c r="L166" s="12">
        <v>45326.979166666664</v>
      </c>
      <c r="M166" s="12" t="s">
        <v>115</v>
      </c>
      <c r="N166" s="3" t="s">
        <v>42</v>
      </c>
      <c r="O166" s="3">
        <v>0</v>
      </c>
      <c r="P166" s="1">
        <f t="shared" si="40"/>
        <v>5</v>
      </c>
      <c r="Q166" s="1">
        <f t="shared" si="41"/>
        <v>2</v>
      </c>
      <c r="R166" s="72">
        <f t="shared" si="42"/>
        <v>45326.974305555559</v>
      </c>
      <c r="S166" s="73">
        <f t="shared" si="43"/>
        <v>0.81874999999854481</v>
      </c>
      <c r="T166" s="74">
        <f>Table2[[#This Row],[ETA A OFRECIMIENTO]]*24</f>
        <v>19.649999999965075</v>
      </c>
      <c r="U166" s="1" t="str">
        <f t="shared" si="44"/>
        <v>YES</v>
      </c>
      <c r="V166" s="73">
        <f t="shared" si="45"/>
        <v>0.16666666667151731</v>
      </c>
      <c r="W166" s="74">
        <f>Table2[[#This Row],[DEL. AVAILABLE A SLOT]]*24</f>
        <v>4.0000000001164153</v>
      </c>
      <c r="X166" s="1" t="str">
        <f t="shared" si="46"/>
        <v>SI</v>
      </c>
      <c r="Y166" s="73">
        <f t="shared" si="47"/>
        <v>0.98541666667006211</v>
      </c>
      <c r="Z166" s="74">
        <f>Table2[[#This Row],[ETA A TIMESLOT]]*24</f>
        <v>23.650000000081491</v>
      </c>
      <c r="AA166" s="73">
        <f t="shared" si="48"/>
        <v>1.5972222223354038E-2</v>
      </c>
      <c r="AB166" s="73" t="str">
        <f t="shared" si="49"/>
        <v>SI</v>
      </c>
      <c r="AC166" s="74">
        <f>Table2[[#This Row],[PUNTUALIDAD (H)]]*24</f>
        <v>0.38333333336049691</v>
      </c>
      <c r="AD166" s="73">
        <f t="shared" si="50"/>
        <v>1.0062499999985448</v>
      </c>
      <c r="AE166" s="74">
        <f>Table2[[#This Row],[ATA TO UNLOADING]]*24</f>
        <v>24.149999999965075</v>
      </c>
      <c r="AF166" s="74" t="str">
        <f>IF(Table2[[#This Row],[ATA TO UNLOADING 2]]&lt;=48,"YES","NO")</f>
        <v>YES</v>
      </c>
      <c r="AG166" s="75">
        <f t="shared" si="51"/>
        <v>0.95833333333575865</v>
      </c>
      <c r="AH166" s="2" t="s">
        <v>24</v>
      </c>
      <c r="AI166" s="2" t="str">
        <f t="shared" si="52"/>
        <v>BEAU5749977</v>
      </c>
      <c r="AJ166" s="76" t="str">
        <f t="shared" si="53"/>
        <v>OM TRANSPORT</v>
      </c>
      <c r="AK166" s="77">
        <f>IF($M166="TRUCK",VLOOKUP($AQ166,Invoicing!$A$17:$B$49,MATCH($AK$1,Invoicing!$A$17:$B$17,0),FALSE),VLOOKUP($AQ166,Invoicing!$N$17:$O$21,MATCH($AK$1,Invoicing!$N$17:$O$17,0),FALSE))</f>
        <v>475</v>
      </c>
      <c r="AL166" s="78" t="e">
        <f>VLOOKUP($E166,Invoicing!$A$1:$H$8,MATCH(TRACKER!$N166,Invoicing!$A$1:$H$1,0),FALSE)</f>
        <v>#N/A</v>
      </c>
      <c r="AM166" s="78">
        <f>VLOOKUP($E166,Invoicing!$A$1:$H$8,MATCH(TRACKER!$O$1,Invoicing!$A$1:$H$1,0),FALSE)</f>
        <v>50</v>
      </c>
      <c r="AN166" s="78">
        <f t="shared" si="54"/>
        <v>0</v>
      </c>
      <c r="AO166" s="2">
        <f t="shared" si="55"/>
        <v>7</v>
      </c>
      <c r="AP166" s="2" t="str">
        <f t="shared" si="56"/>
        <v>NIGHT</v>
      </c>
      <c r="AQ166" s="2" t="str">
        <f t="shared" si="57"/>
        <v>OM TRANSPORTNIGHT</v>
      </c>
      <c r="AR166" s="71">
        <f t="shared" si="58"/>
        <v>475</v>
      </c>
      <c r="AS166" s="71">
        <f>VLOOKUP(AJ166,Invoicing!A:K,10,FALSE)</f>
        <v>25</v>
      </c>
      <c r="AT166" s="71">
        <f t="shared" si="59"/>
        <v>650</v>
      </c>
      <c r="AU166" s="55">
        <v>150</v>
      </c>
    </row>
    <row r="167" spans="1:47">
      <c r="A167" s="37" t="s">
        <v>313</v>
      </c>
      <c r="B167" s="3" t="s">
        <v>38</v>
      </c>
      <c r="C167" s="11">
        <v>45325.972916666666</v>
      </c>
      <c r="D167" s="11">
        <v>45325.958333333336</v>
      </c>
      <c r="E167" s="11" t="s">
        <v>49</v>
      </c>
      <c r="F167" s="11" t="s">
        <v>40</v>
      </c>
      <c r="G167" s="3" t="s">
        <v>315</v>
      </c>
      <c r="H167" s="3" t="s">
        <v>2821</v>
      </c>
      <c r="I167" s="11">
        <v>45326.791666666664</v>
      </c>
      <c r="J167" s="12">
        <v>45327.531944444447</v>
      </c>
      <c r="K167" s="12">
        <v>45327.583333333336</v>
      </c>
      <c r="L167" s="12">
        <v>45327.576388888891</v>
      </c>
      <c r="M167" s="12" t="s">
        <v>115</v>
      </c>
      <c r="N167" s="3" t="s">
        <v>13</v>
      </c>
      <c r="O167" s="3">
        <v>0</v>
      </c>
      <c r="P167" s="1">
        <f t="shared" si="40"/>
        <v>6</v>
      </c>
      <c r="Q167" s="1">
        <f t="shared" si="41"/>
        <v>2</v>
      </c>
      <c r="R167" s="72">
        <f t="shared" si="42"/>
        <v>45327.531944444447</v>
      </c>
      <c r="S167" s="73">
        <f t="shared" si="43"/>
        <v>0.81874999999854481</v>
      </c>
      <c r="T167" s="74">
        <f>Table2[[#This Row],[ETA A OFRECIMIENTO]]*24</f>
        <v>19.649999999965075</v>
      </c>
      <c r="U167" s="1" t="str">
        <f t="shared" si="44"/>
        <v>YES</v>
      </c>
      <c r="V167" s="73">
        <f t="shared" si="45"/>
        <v>0.79166666667151731</v>
      </c>
      <c r="W167" s="74">
        <f>Table2[[#This Row],[DEL. AVAILABLE A SLOT]]*24</f>
        <v>19.000000000116415</v>
      </c>
      <c r="X167" s="1" t="str">
        <f t="shared" si="46"/>
        <v>SI</v>
      </c>
      <c r="Y167" s="73">
        <f t="shared" si="47"/>
        <v>1.6104166666700621</v>
      </c>
      <c r="Z167" s="74">
        <f>Table2[[#This Row],[ETA A TIMESLOT]]*24</f>
        <v>38.650000000081491</v>
      </c>
      <c r="AA167" s="73">
        <f t="shared" si="48"/>
        <v>0</v>
      </c>
      <c r="AB167" s="73" t="str">
        <f t="shared" si="49"/>
        <v>SI</v>
      </c>
      <c r="AC167" s="74">
        <f>Table2[[#This Row],[PUNTUALIDAD (H)]]*24</f>
        <v>0</v>
      </c>
      <c r="AD167" s="73">
        <f t="shared" si="50"/>
        <v>1.6034722222248092</v>
      </c>
      <c r="AE167" s="74">
        <f>Table2[[#This Row],[ATA TO UNLOADING]]*24</f>
        <v>38.483333333395422</v>
      </c>
      <c r="AF167" s="74" t="str">
        <f>IF(Table2[[#This Row],[ATA TO UNLOADING 2]]&lt;=48,"YES","NO")</f>
        <v>YES</v>
      </c>
      <c r="AG167" s="75">
        <f t="shared" si="51"/>
        <v>0.58333333333575865</v>
      </c>
      <c r="AH167" s="2" t="s">
        <v>42</v>
      </c>
      <c r="AI167" s="2" t="str">
        <f t="shared" si="52"/>
        <v>CAIU2462360</v>
      </c>
      <c r="AJ167" s="76" t="str">
        <f t="shared" si="53"/>
        <v>CTU FLEVOKUST BV</v>
      </c>
      <c r="AK167" s="77">
        <f>IF($M167="TRUCK",VLOOKUP($AQ167,Invoicing!$A$17:$B$49,MATCH($AK$1,Invoicing!$A$17:$B$17,0),FALSE),VLOOKUP($AQ167,Invoicing!$N$17:$O$21,MATCH($AK$1,Invoicing!$N$17:$O$17,0),FALSE))</f>
        <v>520</v>
      </c>
      <c r="AL167" s="78">
        <v>100</v>
      </c>
      <c r="AM167" s="78">
        <v>35</v>
      </c>
      <c r="AN167" s="78">
        <f t="shared" si="54"/>
        <v>0</v>
      </c>
      <c r="AO167" s="2">
        <f t="shared" si="55"/>
        <v>1</v>
      </c>
      <c r="AP167" s="2" t="str">
        <f t="shared" si="56"/>
        <v>WEEK</v>
      </c>
      <c r="AQ167" s="2" t="str">
        <f t="shared" si="57"/>
        <v>CTU FLEVOKUST BVWEEK</v>
      </c>
      <c r="AR167" s="71">
        <f t="shared" si="58"/>
        <v>620</v>
      </c>
      <c r="AS167" s="71">
        <f>VLOOKUP(AJ167,Invoicing!A:K,10,FALSE)</f>
        <v>0</v>
      </c>
      <c r="AT167" s="71">
        <f t="shared" si="59"/>
        <v>620</v>
      </c>
    </row>
    <row r="168" spans="1:47">
      <c r="A168" s="37" t="s">
        <v>313</v>
      </c>
      <c r="B168" s="3" t="s">
        <v>38</v>
      </c>
      <c r="C168" s="11">
        <v>45325.972916666666</v>
      </c>
      <c r="D168" s="11">
        <v>45325.958333333336</v>
      </c>
      <c r="E168" s="11" t="s">
        <v>45</v>
      </c>
      <c r="F168" s="11" t="s">
        <v>40</v>
      </c>
      <c r="G168" s="3" t="s">
        <v>316</v>
      </c>
      <c r="H168" s="3" t="s">
        <v>2821</v>
      </c>
      <c r="I168" s="11">
        <v>45326.791666666664</v>
      </c>
      <c r="J168" s="12">
        <v>45327.306944444441</v>
      </c>
      <c r="K168" s="12">
        <v>45327.291666666664</v>
      </c>
      <c r="L168" s="12">
        <v>45327.335416666669</v>
      </c>
      <c r="M168" s="12" t="s">
        <v>115</v>
      </c>
      <c r="N168" s="3" t="s">
        <v>13</v>
      </c>
      <c r="O168" s="3">
        <v>0</v>
      </c>
      <c r="P168" s="1">
        <f t="shared" si="40"/>
        <v>6</v>
      </c>
      <c r="Q168" s="1">
        <f t="shared" si="41"/>
        <v>2</v>
      </c>
      <c r="R168" s="72">
        <f t="shared" si="42"/>
        <v>45327.306944444441</v>
      </c>
      <c r="S168" s="73">
        <f t="shared" si="43"/>
        <v>0.81874999999854481</v>
      </c>
      <c r="T168" s="74">
        <f>Table2[[#This Row],[ETA A OFRECIMIENTO]]*24</f>
        <v>19.649999999965075</v>
      </c>
      <c r="U168" s="1" t="str">
        <f t="shared" si="44"/>
        <v>YES</v>
      </c>
      <c r="V168" s="73">
        <f t="shared" si="45"/>
        <v>0.5</v>
      </c>
      <c r="W168" s="74">
        <f>Table2[[#This Row],[DEL. AVAILABLE A SLOT]]*24</f>
        <v>12</v>
      </c>
      <c r="X168" s="1" t="str">
        <f t="shared" si="46"/>
        <v>SI</v>
      </c>
      <c r="Y168" s="73">
        <f t="shared" si="47"/>
        <v>1.3187499999985448</v>
      </c>
      <c r="Z168" s="74">
        <f>Table2[[#This Row],[ETA A TIMESLOT]]*24</f>
        <v>31.649999999965075</v>
      </c>
      <c r="AA168" s="73">
        <f t="shared" si="48"/>
        <v>1.5277777776645962E-2</v>
      </c>
      <c r="AB168" s="73" t="str">
        <f t="shared" si="49"/>
        <v>SI</v>
      </c>
      <c r="AC168" s="74">
        <f>Table2[[#This Row],[PUNTUALIDAD (H)]]*24</f>
        <v>0.36666666663950309</v>
      </c>
      <c r="AD168" s="73">
        <f t="shared" si="50"/>
        <v>1.3625000000029104</v>
      </c>
      <c r="AE168" s="74">
        <f>Table2[[#This Row],[ATA TO UNLOADING]]*24</f>
        <v>32.700000000069849</v>
      </c>
      <c r="AF168" s="74" t="str">
        <f>IF(Table2[[#This Row],[ATA TO UNLOADING 2]]&lt;=48,"YES","NO")</f>
        <v>YES</v>
      </c>
      <c r="AG168" s="75">
        <f t="shared" si="51"/>
        <v>0.29166666666424135</v>
      </c>
      <c r="AH168" s="2" t="s">
        <v>42</v>
      </c>
      <c r="AI168" s="2" t="str">
        <f t="shared" si="52"/>
        <v>HASU1358103</v>
      </c>
      <c r="AJ168" s="76" t="str">
        <f t="shared" si="53"/>
        <v>OM TRANSPORT</v>
      </c>
      <c r="AK168" s="77">
        <f>IF($M168="TRUCK",VLOOKUP($AQ168,Invoicing!$A$17:$B$49,MATCH($AK$1,Invoicing!$A$17:$B$17,0),FALSE),VLOOKUP($AQ168,Invoicing!$N$17:$O$21,MATCH($AK$1,Invoicing!$N$17:$O$17,0),FALSE))</f>
        <v>475</v>
      </c>
      <c r="AL168" s="78">
        <f>VLOOKUP($E168,Invoicing!$A$1:$H$8,MATCH(TRACKER!$N168,Invoicing!$A$1:$H$1,0),FALSE)</f>
        <v>110</v>
      </c>
      <c r="AM168" s="78">
        <f>VLOOKUP($E168,Invoicing!$A$1:$H$8,MATCH(TRACKER!$O$1,Invoicing!$A$1:$H$1,0),FALSE)</f>
        <v>50</v>
      </c>
      <c r="AN168" s="78">
        <f t="shared" si="54"/>
        <v>0</v>
      </c>
      <c r="AO168" s="2">
        <f t="shared" si="55"/>
        <v>1</v>
      </c>
      <c r="AP168" s="2" t="str">
        <f t="shared" si="56"/>
        <v>WEEK</v>
      </c>
      <c r="AQ168" s="2" t="str">
        <f t="shared" si="57"/>
        <v>OM TRANSPORTWEEK</v>
      </c>
      <c r="AR168" s="71">
        <f t="shared" si="58"/>
        <v>585</v>
      </c>
      <c r="AS168" s="71">
        <f>VLOOKUP(AJ168,Invoicing!A:K,10,FALSE)</f>
        <v>25</v>
      </c>
      <c r="AT168" s="71">
        <f t="shared" si="59"/>
        <v>610</v>
      </c>
    </row>
    <row r="169" spans="1:47">
      <c r="A169" s="37" t="s">
        <v>313</v>
      </c>
      <c r="B169" s="3" t="s">
        <v>38</v>
      </c>
      <c r="C169" s="11">
        <v>45325.972916666666</v>
      </c>
      <c r="D169" s="11">
        <v>45325.958333333336</v>
      </c>
      <c r="E169" s="11" t="s">
        <v>49</v>
      </c>
      <c r="F169" s="11" t="s">
        <v>40</v>
      </c>
      <c r="G169" s="3" t="s">
        <v>317</v>
      </c>
      <c r="H169" s="3" t="s">
        <v>2821</v>
      </c>
      <c r="I169" s="11">
        <v>45326.791666666664</v>
      </c>
      <c r="J169" s="12">
        <v>45327.363194444442</v>
      </c>
      <c r="K169" s="12">
        <v>45327.375</v>
      </c>
      <c r="L169" s="12">
        <v>45327.423611111109</v>
      </c>
      <c r="M169" s="12" t="s">
        <v>115</v>
      </c>
      <c r="N169" s="3" t="s">
        <v>13</v>
      </c>
      <c r="O169" s="3">
        <v>0</v>
      </c>
      <c r="P169" s="1">
        <f t="shared" si="40"/>
        <v>6</v>
      </c>
      <c r="Q169" s="1">
        <f t="shared" si="41"/>
        <v>2</v>
      </c>
      <c r="R169" s="72">
        <f t="shared" si="42"/>
        <v>45327.363194444442</v>
      </c>
      <c r="S169" s="73">
        <f t="shared" si="43"/>
        <v>0.81874999999854481</v>
      </c>
      <c r="T169" s="74">
        <f>Table2[[#This Row],[ETA A OFRECIMIENTO]]*24</f>
        <v>19.649999999965075</v>
      </c>
      <c r="U169" s="1" t="str">
        <f t="shared" si="44"/>
        <v>YES</v>
      </c>
      <c r="V169" s="73">
        <f t="shared" si="45"/>
        <v>0.58333333333575865</v>
      </c>
      <c r="W169" s="74">
        <f>Table2[[#This Row],[DEL. AVAILABLE A SLOT]]*24</f>
        <v>14.000000000058208</v>
      </c>
      <c r="X169" s="1" t="str">
        <f t="shared" si="46"/>
        <v>SI</v>
      </c>
      <c r="Y169" s="73">
        <f t="shared" si="47"/>
        <v>1.4020833333343035</v>
      </c>
      <c r="Z169" s="74">
        <f>Table2[[#This Row],[ETA A TIMESLOT]]*24</f>
        <v>33.650000000023283</v>
      </c>
      <c r="AA169" s="73">
        <f t="shared" si="48"/>
        <v>0</v>
      </c>
      <c r="AB169" s="73" t="str">
        <f t="shared" si="49"/>
        <v>SI</v>
      </c>
      <c r="AC169" s="74">
        <f>Table2[[#This Row],[PUNTUALIDAD (H)]]*24</f>
        <v>0</v>
      </c>
      <c r="AD169" s="73">
        <f t="shared" si="50"/>
        <v>1.4506944444437977</v>
      </c>
      <c r="AE169" s="74">
        <f>Table2[[#This Row],[ATA TO UNLOADING]]*24</f>
        <v>34.816666666651145</v>
      </c>
      <c r="AF169" s="74" t="str">
        <f>IF(Table2[[#This Row],[ATA TO UNLOADING 2]]&lt;=48,"YES","NO")</f>
        <v>YES</v>
      </c>
      <c r="AG169" s="75">
        <f t="shared" si="51"/>
        <v>0.375</v>
      </c>
      <c r="AH169" s="2" t="s">
        <v>42</v>
      </c>
      <c r="AI169" s="2" t="str">
        <f t="shared" si="52"/>
        <v>HASU4509409</v>
      </c>
      <c r="AJ169" s="76" t="str">
        <f t="shared" si="53"/>
        <v>CTU FLEVOKUST BV</v>
      </c>
      <c r="AK169" s="77">
        <f>IF($M169="TRUCK",VLOOKUP($AQ169,Invoicing!$A$17:$B$49,MATCH($AK$1,Invoicing!$A$17:$B$17,0),FALSE),VLOOKUP($AQ169,Invoicing!$N$17:$O$21,MATCH($AK$1,Invoicing!$N$17:$O$17,0),FALSE))</f>
        <v>520</v>
      </c>
      <c r="AL169" s="78">
        <v>100</v>
      </c>
      <c r="AM169" s="78">
        <v>35</v>
      </c>
      <c r="AN169" s="78">
        <f t="shared" si="54"/>
        <v>0</v>
      </c>
      <c r="AO169" s="2">
        <f t="shared" si="55"/>
        <v>1</v>
      </c>
      <c r="AP169" s="2" t="str">
        <f t="shared" si="56"/>
        <v>WEEK</v>
      </c>
      <c r="AQ169" s="2" t="str">
        <f t="shared" si="57"/>
        <v>CTU FLEVOKUST BVWEEK</v>
      </c>
      <c r="AR169" s="71">
        <f t="shared" si="58"/>
        <v>620</v>
      </c>
      <c r="AS169" s="71">
        <f>VLOOKUP(AJ169,Invoicing!A:K,10,FALSE)</f>
        <v>0</v>
      </c>
      <c r="AT169" s="71">
        <f t="shared" si="59"/>
        <v>620</v>
      </c>
    </row>
    <row r="170" spans="1:47">
      <c r="A170" s="37" t="s">
        <v>313</v>
      </c>
      <c r="B170" s="3" t="s">
        <v>38</v>
      </c>
      <c r="C170" s="11">
        <v>45325.972916666666</v>
      </c>
      <c r="D170" s="11">
        <v>45325.958333333336</v>
      </c>
      <c r="E170" s="11" t="s">
        <v>43</v>
      </c>
      <c r="F170" s="11" t="s">
        <v>40</v>
      </c>
      <c r="G170" s="3" t="s">
        <v>318</v>
      </c>
      <c r="H170" s="3" t="s">
        <v>41</v>
      </c>
      <c r="I170" s="11">
        <v>45326.791666666664</v>
      </c>
      <c r="J170" s="12">
        <v>45327.473611111112</v>
      </c>
      <c r="K170" s="12">
        <v>45327.416666666664</v>
      </c>
      <c r="L170" s="12">
        <v>45327.487500000003</v>
      </c>
      <c r="M170" s="12" t="s">
        <v>115</v>
      </c>
      <c r="N170" s="3" t="s">
        <v>42</v>
      </c>
      <c r="O170" s="3">
        <v>1</v>
      </c>
      <c r="P170" s="1">
        <f t="shared" si="40"/>
        <v>6</v>
      </c>
      <c r="Q170" s="1">
        <f t="shared" si="41"/>
        <v>2</v>
      </c>
      <c r="R170" s="72">
        <f t="shared" si="42"/>
        <v>45327.473611111112</v>
      </c>
      <c r="S170" s="73">
        <f t="shared" si="43"/>
        <v>0.81874999999854481</v>
      </c>
      <c r="T170" s="74">
        <f>Table2[[#This Row],[ETA A OFRECIMIENTO]]*24</f>
        <v>19.649999999965075</v>
      </c>
      <c r="U170" s="1" t="str">
        <f t="shared" si="44"/>
        <v>YES</v>
      </c>
      <c r="V170" s="73">
        <f t="shared" si="45"/>
        <v>0.625</v>
      </c>
      <c r="W170" s="74">
        <f>Table2[[#This Row],[DEL. AVAILABLE A SLOT]]*24</f>
        <v>15</v>
      </c>
      <c r="X170" s="1" t="str">
        <f t="shared" si="46"/>
        <v>SI</v>
      </c>
      <c r="Y170" s="73">
        <f t="shared" si="47"/>
        <v>1.4437499999985448</v>
      </c>
      <c r="Z170" s="74">
        <f>Table2[[#This Row],[ETA A TIMESLOT]]*24</f>
        <v>34.649999999965075</v>
      </c>
      <c r="AA170" s="73">
        <f t="shared" si="48"/>
        <v>5.6944444448163267E-2</v>
      </c>
      <c r="AB170" s="73" t="str">
        <f t="shared" si="49"/>
        <v>NO</v>
      </c>
      <c r="AC170" s="74">
        <f>Table2[[#This Row],[PUNTUALIDAD (H)]]*24</f>
        <v>1.3666666667559184</v>
      </c>
      <c r="AD170" s="73">
        <f t="shared" si="50"/>
        <v>1.5145833333372138</v>
      </c>
      <c r="AE170" s="74">
        <f>Table2[[#This Row],[ATA TO UNLOADING]]*24</f>
        <v>36.350000000093132</v>
      </c>
      <c r="AF170" s="74" t="str">
        <f>IF(Table2[[#This Row],[ATA TO UNLOADING 2]]&lt;=48,"YES","NO")</f>
        <v>YES</v>
      </c>
      <c r="AG170" s="75">
        <f t="shared" si="51"/>
        <v>0.41666666666424135</v>
      </c>
      <c r="AH170" s="2" t="s">
        <v>42</v>
      </c>
      <c r="AI170" s="2" t="str">
        <f t="shared" si="52"/>
        <v>INKU6373512</v>
      </c>
      <c r="AJ170" s="76" t="str">
        <f t="shared" si="53"/>
        <v>LOGIX</v>
      </c>
      <c r="AK170" s="77">
        <f>IF($M170="TRUCK",VLOOKUP($AQ170,Invoicing!$A$17:$B$49,MATCH($AK$1,Invoicing!$A$17:$B$17,0),FALSE),VLOOKUP($AQ170,Invoicing!$N$17:$O$21,MATCH($AK$1,Invoicing!$N$17:$O$17,0),FALSE))</f>
        <v>530</v>
      </c>
      <c r="AL170" s="78" t="e">
        <f>VLOOKUP($E170,Invoicing!$A$1:$H$8,MATCH(TRACKER!$N170,Invoicing!$A$1:$H$1,0),FALSE)</f>
        <v>#N/A</v>
      </c>
      <c r="AM170" s="78">
        <f>VLOOKUP($E170,Invoicing!$A$1:$H$8,MATCH(TRACKER!$O$1,Invoicing!$A$1:$H$1,0),FALSE)</f>
        <v>50</v>
      </c>
      <c r="AN170" s="78">
        <f t="shared" si="54"/>
        <v>50</v>
      </c>
      <c r="AO170" s="2">
        <f t="shared" si="55"/>
        <v>1</v>
      </c>
      <c r="AP170" s="2" t="str">
        <f t="shared" si="56"/>
        <v>WEEK</v>
      </c>
      <c r="AQ170" s="2" t="str">
        <f t="shared" si="57"/>
        <v>LOGIXWEEK</v>
      </c>
      <c r="AR170" s="71">
        <f t="shared" si="58"/>
        <v>580</v>
      </c>
      <c r="AS170" s="71">
        <f>VLOOKUP(AJ170,Invoicing!A:K,10,FALSE)</f>
        <v>25</v>
      </c>
      <c r="AT170" s="71">
        <f t="shared" si="59"/>
        <v>605</v>
      </c>
    </row>
    <row r="171" spans="1:47">
      <c r="A171" s="37" t="s">
        <v>313</v>
      </c>
      <c r="B171" s="3" t="s">
        <v>38</v>
      </c>
      <c r="C171" s="11">
        <v>45325.972916666666</v>
      </c>
      <c r="D171" s="11">
        <v>45325.958333333336</v>
      </c>
      <c r="E171" s="11" t="s">
        <v>44</v>
      </c>
      <c r="F171" s="11" t="s">
        <v>40</v>
      </c>
      <c r="G171" s="3" t="s">
        <v>319</v>
      </c>
      <c r="H171" s="3" t="s">
        <v>2821</v>
      </c>
      <c r="I171" s="11">
        <v>45326.791666666664</v>
      </c>
      <c r="J171" s="12">
        <v>45327.022916666669</v>
      </c>
      <c r="K171" s="12">
        <v>45327.041666666664</v>
      </c>
      <c r="L171" s="12">
        <v>45327.070833333331</v>
      </c>
      <c r="M171" s="12" t="s">
        <v>115</v>
      </c>
      <c r="N171" s="3" t="s">
        <v>13</v>
      </c>
      <c r="O171" s="3">
        <v>0</v>
      </c>
      <c r="P171" s="1">
        <f t="shared" si="40"/>
        <v>6</v>
      </c>
      <c r="Q171" s="1">
        <f t="shared" si="41"/>
        <v>2</v>
      </c>
      <c r="R171" s="72">
        <f t="shared" si="42"/>
        <v>45327.022916666669</v>
      </c>
      <c r="S171" s="73">
        <f t="shared" si="43"/>
        <v>0.81874999999854481</v>
      </c>
      <c r="T171" s="74">
        <f>Table2[[#This Row],[ETA A OFRECIMIENTO]]*24</f>
        <v>19.649999999965075</v>
      </c>
      <c r="U171" s="1" t="str">
        <f t="shared" si="44"/>
        <v>YES</v>
      </c>
      <c r="V171" s="73">
        <f t="shared" si="45"/>
        <v>0.25</v>
      </c>
      <c r="W171" s="74">
        <f>Table2[[#This Row],[DEL. AVAILABLE A SLOT]]*24</f>
        <v>6</v>
      </c>
      <c r="X171" s="1" t="str">
        <f t="shared" si="46"/>
        <v>SI</v>
      </c>
      <c r="Y171" s="73">
        <f t="shared" si="47"/>
        <v>1.0687499999985448</v>
      </c>
      <c r="Z171" s="74">
        <f>Table2[[#This Row],[ETA A TIMESLOT]]*24</f>
        <v>25.649999999965075</v>
      </c>
      <c r="AA171" s="73">
        <f t="shared" si="48"/>
        <v>0</v>
      </c>
      <c r="AB171" s="73" t="str">
        <f t="shared" si="49"/>
        <v>SI</v>
      </c>
      <c r="AC171" s="74">
        <f>Table2[[#This Row],[PUNTUALIDAD (H)]]*24</f>
        <v>0</v>
      </c>
      <c r="AD171" s="73">
        <f t="shared" si="50"/>
        <v>1.0979166666656965</v>
      </c>
      <c r="AE171" s="74">
        <f>Table2[[#This Row],[ATA TO UNLOADING]]*24</f>
        <v>26.349999999976717</v>
      </c>
      <c r="AF171" s="74" t="str">
        <f>IF(Table2[[#This Row],[ATA TO UNLOADING 2]]&lt;=48,"YES","NO")</f>
        <v>YES</v>
      </c>
      <c r="AG171" s="75">
        <f t="shared" si="51"/>
        <v>4.1666666664241347E-2</v>
      </c>
      <c r="AH171" s="2" t="s">
        <v>24</v>
      </c>
      <c r="AI171" s="2" t="str">
        <f t="shared" si="52"/>
        <v>MRKU2824420</v>
      </c>
      <c r="AJ171" s="76" t="str">
        <f t="shared" si="53"/>
        <v>MSI</v>
      </c>
      <c r="AK171" s="77">
        <f>IF($M171="TRUCK",VLOOKUP($AQ171,Invoicing!$A$17:$B$49,MATCH($AK$1,Invoicing!$A$17:$B$17,0),FALSE),VLOOKUP($AQ171,Invoicing!$N$17:$O$21,MATCH($AK$1,Invoicing!$N$17:$O$17,0),FALSE))</f>
        <v>530</v>
      </c>
      <c r="AL171" s="78">
        <f>VLOOKUP($E171,Invoicing!$A$1:$H$8,MATCH(TRACKER!$N171,Invoicing!$A$1:$H$1,0),FALSE)</f>
        <v>120</v>
      </c>
      <c r="AM171" s="78">
        <f>VLOOKUP($E171,Invoicing!$A$1:$H$8,MATCH(TRACKER!$O$1,Invoicing!$A$1:$H$1,0),FALSE)</f>
        <v>50</v>
      </c>
      <c r="AN171" s="78">
        <f t="shared" si="54"/>
        <v>0</v>
      </c>
      <c r="AO171" s="2">
        <f t="shared" si="55"/>
        <v>1</v>
      </c>
      <c r="AP171" s="2" t="str">
        <f t="shared" si="56"/>
        <v>NIGHT</v>
      </c>
      <c r="AQ171" s="2" t="str">
        <f t="shared" si="57"/>
        <v>MSINIGHT</v>
      </c>
      <c r="AR171" s="71">
        <f t="shared" si="58"/>
        <v>650</v>
      </c>
      <c r="AS171" s="71">
        <f>VLOOKUP(AJ171,Invoicing!A:K,10,FALSE)</f>
        <v>25</v>
      </c>
      <c r="AT171" s="71">
        <f t="shared" si="59"/>
        <v>675</v>
      </c>
    </row>
    <row r="172" spans="1:47">
      <c r="A172" s="37" t="s">
        <v>313</v>
      </c>
      <c r="B172" s="3" t="s">
        <v>38</v>
      </c>
      <c r="C172" s="11">
        <v>45325.972916666666</v>
      </c>
      <c r="D172" s="11">
        <v>45325.958333333336</v>
      </c>
      <c r="E172" s="11" t="s">
        <v>45</v>
      </c>
      <c r="F172" s="11" t="s">
        <v>40</v>
      </c>
      <c r="G172" s="3" t="s">
        <v>320</v>
      </c>
      <c r="H172" s="3" t="s">
        <v>2821</v>
      </c>
      <c r="I172" s="11">
        <v>45326.791666666664</v>
      </c>
      <c r="J172" s="12">
        <v>45326.904166666667</v>
      </c>
      <c r="K172" s="12">
        <v>45326.958333333336</v>
      </c>
      <c r="L172" s="12">
        <v>45326.930555555555</v>
      </c>
      <c r="M172" s="12" t="s">
        <v>115</v>
      </c>
      <c r="N172" s="3" t="s">
        <v>13</v>
      </c>
      <c r="O172" s="3">
        <v>0</v>
      </c>
      <c r="P172" s="1">
        <f t="shared" si="40"/>
        <v>5</v>
      </c>
      <c r="Q172" s="1">
        <f t="shared" si="41"/>
        <v>2</v>
      </c>
      <c r="R172" s="72">
        <f t="shared" si="42"/>
        <v>45326.904166666667</v>
      </c>
      <c r="S172" s="73">
        <f t="shared" si="43"/>
        <v>0.81874999999854481</v>
      </c>
      <c r="T172" s="74">
        <f>Table2[[#This Row],[ETA A OFRECIMIENTO]]*24</f>
        <v>19.649999999965075</v>
      </c>
      <c r="U172" s="1" t="str">
        <f t="shared" si="44"/>
        <v>YES</v>
      </c>
      <c r="V172" s="73">
        <f t="shared" si="45"/>
        <v>0.16666666667151731</v>
      </c>
      <c r="W172" s="74">
        <f>Table2[[#This Row],[DEL. AVAILABLE A SLOT]]*24</f>
        <v>4.0000000001164153</v>
      </c>
      <c r="X172" s="1" t="str">
        <f t="shared" si="46"/>
        <v>SI</v>
      </c>
      <c r="Y172" s="73">
        <f t="shared" si="47"/>
        <v>0.98541666667006211</v>
      </c>
      <c r="Z172" s="74">
        <f>Table2[[#This Row],[ETA A TIMESLOT]]*24</f>
        <v>23.650000000081491</v>
      </c>
      <c r="AA172" s="73">
        <f t="shared" si="48"/>
        <v>0</v>
      </c>
      <c r="AB172" s="73" t="str">
        <f t="shared" si="49"/>
        <v>SI</v>
      </c>
      <c r="AC172" s="74">
        <f>Table2[[#This Row],[PUNTUALIDAD (H)]]*24</f>
        <v>0</v>
      </c>
      <c r="AD172" s="73">
        <f t="shared" si="50"/>
        <v>0.95763888888905058</v>
      </c>
      <c r="AE172" s="74">
        <f>Table2[[#This Row],[ATA TO UNLOADING]]*24</f>
        <v>22.983333333337214</v>
      </c>
      <c r="AF172" s="74" t="str">
        <f>IF(Table2[[#This Row],[ATA TO UNLOADING 2]]&lt;=48,"YES","NO")</f>
        <v>YES</v>
      </c>
      <c r="AG172" s="75">
        <f t="shared" si="51"/>
        <v>0.95833333333575865</v>
      </c>
      <c r="AH172" s="2" t="s">
        <v>24</v>
      </c>
      <c r="AI172" s="2" t="str">
        <f t="shared" si="52"/>
        <v>MRKU3255694</v>
      </c>
      <c r="AJ172" s="76" t="str">
        <f t="shared" si="53"/>
        <v>OM TRANSPORT</v>
      </c>
      <c r="AK172" s="77">
        <f>IF($M172="TRUCK",VLOOKUP($AQ172,Invoicing!$A$17:$B$49,MATCH($AK$1,Invoicing!$A$17:$B$17,0),FALSE),VLOOKUP($AQ172,Invoicing!$N$17:$O$21,MATCH($AK$1,Invoicing!$N$17:$O$17,0),FALSE))</f>
        <v>475</v>
      </c>
      <c r="AL172" s="78">
        <f>VLOOKUP($E172,Invoicing!$A$1:$H$8,MATCH(TRACKER!$N172,Invoicing!$A$1:$H$1,0),FALSE)</f>
        <v>110</v>
      </c>
      <c r="AM172" s="78">
        <f>VLOOKUP($E172,Invoicing!$A$1:$H$8,MATCH(TRACKER!$O$1,Invoicing!$A$1:$H$1,0),FALSE)</f>
        <v>50</v>
      </c>
      <c r="AN172" s="78">
        <f t="shared" si="54"/>
        <v>0</v>
      </c>
      <c r="AO172" s="2">
        <f t="shared" si="55"/>
        <v>7</v>
      </c>
      <c r="AP172" s="2" t="str">
        <f t="shared" si="56"/>
        <v>NIGHT</v>
      </c>
      <c r="AQ172" s="2" t="str">
        <f t="shared" si="57"/>
        <v>OM TRANSPORTNIGHT</v>
      </c>
      <c r="AR172" s="71">
        <f t="shared" si="58"/>
        <v>585</v>
      </c>
      <c r="AS172" s="71">
        <f>VLOOKUP(AJ172,Invoicing!A:K,10,FALSE)</f>
        <v>25</v>
      </c>
      <c r="AT172" s="71">
        <f t="shared" si="59"/>
        <v>610</v>
      </c>
    </row>
    <row r="173" spans="1:47">
      <c r="A173" s="37" t="s">
        <v>313</v>
      </c>
      <c r="B173" s="3" t="s">
        <v>38</v>
      </c>
      <c r="C173" s="11">
        <v>45325.972916666666</v>
      </c>
      <c r="D173" s="11">
        <v>45325.958333333336</v>
      </c>
      <c r="E173" s="11" t="s">
        <v>45</v>
      </c>
      <c r="F173" s="11" t="s">
        <v>40</v>
      </c>
      <c r="G173" s="3" t="s">
        <v>321</v>
      </c>
      <c r="H173" s="3" t="s">
        <v>2821</v>
      </c>
      <c r="I173" s="11">
        <v>45326.791666666664</v>
      </c>
      <c r="J173" s="12">
        <v>45327.259027777778</v>
      </c>
      <c r="K173" s="12">
        <v>45327.208333333336</v>
      </c>
      <c r="L173" s="12">
        <v>45327.313194444447</v>
      </c>
      <c r="M173" s="12" t="s">
        <v>115</v>
      </c>
      <c r="N173" s="3" t="s">
        <v>13</v>
      </c>
      <c r="O173" s="3">
        <v>0</v>
      </c>
      <c r="P173" s="1">
        <f t="shared" si="40"/>
        <v>6</v>
      </c>
      <c r="Q173" s="1">
        <f t="shared" si="41"/>
        <v>2</v>
      </c>
      <c r="R173" s="72">
        <f t="shared" si="42"/>
        <v>45327.259027777778</v>
      </c>
      <c r="S173" s="73">
        <f t="shared" si="43"/>
        <v>0.81874999999854481</v>
      </c>
      <c r="T173" s="74">
        <f>Table2[[#This Row],[ETA A OFRECIMIENTO]]*24</f>
        <v>19.649999999965075</v>
      </c>
      <c r="U173" s="1" t="str">
        <f t="shared" si="44"/>
        <v>YES</v>
      </c>
      <c r="V173" s="73">
        <f t="shared" si="45"/>
        <v>0.41666666667151731</v>
      </c>
      <c r="W173" s="74">
        <f>Table2[[#This Row],[DEL. AVAILABLE A SLOT]]*24</f>
        <v>10.000000000116415</v>
      </c>
      <c r="X173" s="1" t="str">
        <f t="shared" si="46"/>
        <v>SI</v>
      </c>
      <c r="Y173" s="73">
        <f t="shared" si="47"/>
        <v>1.2354166666700621</v>
      </c>
      <c r="Z173" s="74">
        <f>Table2[[#This Row],[ETA A TIMESLOT]]*24</f>
        <v>29.650000000081491</v>
      </c>
      <c r="AA173" s="73">
        <f t="shared" si="48"/>
        <v>5.0694444442342501E-2</v>
      </c>
      <c r="AB173" s="73" t="str">
        <f t="shared" si="49"/>
        <v>NO</v>
      </c>
      <c r="AC173" s="74">
        <f>Table2[[#This Row],[PUNTUALIDAD (H)]]*24</f>
        <v>1.21666666661622</v>
      </c>
      <c r="AD173" s="73">
        <f t="shared" si="50"/>
        <v>1.3402777777810115</v>
      </c>
      <c r="AE173" s="74">
        <f>Table2[[#This Row],[ATA TO UNLOADING]]*24</f>
        <v>32.166666666744277</v>
      </c>
      <c r="AF173" s="74" t="str">
        <f>IF(Table2[[#This Row],[ATA TO UNLOADING 2]]&lt;=48,"YES","NO")</f>
        <v>YES</v>
      </c>
      <c r="AG173" s="75">
        <f t="shared" si="51"/>
        <v>0.20833333333575865</v>
      </c>
      <c r="AH173" s="2" t="s">
        <v>42</v>
      </c>
      <c r="AI173" s="2" t="str">
        <f t="shared" si="52"/>
        <v>MRKU3652080</v>
      </c>
      <c r="AJ173" s="76" t="str">
        <f t="shared" si="53"/>
        <v>OM TRANSPORT</v>
      </c>
      <c r="AK173" s="77">
        <f>IF($M173="TRUCK",VLOOKUP($AQ173,Invoicing!$A$17:$B$49,MATCH($AK$1,Invoicing!$A$17:$B$17,0),FALSE),VLOOKUP($AQ173,Invoicing!$N$17:$O$21,MATCH($AK$1,Invoicing!$N$17:$O$17,0),FALSE))</f>
        <v>475</v>
      </c>
      <c r="AL173" s="78">
        <f>VLOOKUP($E173,Invoicing!$A$1:$H$8,MATCH(TRACKER!$N173,Invoicing!$A$1:$H$1,0),FALSE)</f>
        <v>110</v>
      </c>
      <c r="AM173" s="78">
        <f>VLOOKUP($E173,Invoicing!$A$1:$H$8,MATCH(TRACKER!$O$1,Invoicing!$A$1:$H$1,0),FALSE)</f>
        <v>50</v>
      </c>
      <c r="AN173" s="78">
        <f t="shared" si="54"/>
        <v>0</v>
      </c>
      <c r="AO173" s="2">
        <f t="shared" si="55"/>
        <v>1</v>
      </c>
      <c r="AP173" s="2" t="str">
        <f t="shared" si="56"/>
        <v>WEEK</v>
      </c>
      <c r="AQ173" s="2" t="str">
        <f t="shared" si="57"/>
        <v>OM TRANSPORTWEEK</v>
      </c>
      <c r="AR173" s="71">
        <f t="shared" si="58"/>
        <v>585</v>
      </c>
      <c r="AS173" s="71">
        <f>VLOOKUP(AJ173,Invoicing!A:K,10,FALSE)</f>
        <v>25</v>
      </c>
      <c r="AT173" s="71">
        <f t="shared" si="59"/>
        <v>610</v>
      </c>
    </row>
    <row r="174" spans="1:47">
      <c r="A174" s="37" t="s">
        <v>313</v>
      </c>
      <c r="B174" s="3" t="s">
        <v>38</v>
      </c>
      <c r="C174" s="11">
        <v>45325.972916666666</v>
      </c>
      <c r="D174" s="11">
        <v>45325.958333333336</v>
      </c>
      <c r="E174" s="11" t="s">
        <v>49</v>
      </c>
      <c r="F174" s="11" t="s">
        <v>40</v>
      </c>
      <c r="G174" s="3" t="s">
        <v>322</v>
      </c>
      <c r="H174" s="3" t="s">
        <v>2821</v>
      </c>
      <c r="I174" s="11">
        <v>45326.791666666664</v>
      </c>
      <c r="J174" s="12">
        <v>45326.757638888892</v>
      </c>
      <c r="K174" s="12">
        <v>45326.791666666664</v>
      </c>
      <c r="L174" s="12">
        <v>45326.779166666667</v>
      </c>
      <c r="M174" s="12" t="s">
        <v>115</v>
      </c>
      <c r="N174" s="3" t="s">
        <v>13</v>
      </c>
      <c r="O174" s="3">
        <v>0</v>
      </c>
      <c r="P174" s="1">
        <f t="shared" si="40"/>
        <v>5</v>
      </c>
      <c r="Q174" s="1">
        <f t="shared" si="41"/>
        <v>2</v>
      </c>
      <c r="R174" s="72">
        <f t="shared" si="42"/>
        <v>45326.757638888892</v>
      </c>
      <c r="S174" s="73">
        <f t="shared" si="43"/>
        <v>0.81874999999854481</v>
      </c>
      <c r="T174" s="74">
        <f>Table2[[#This Row],[ETA A OFRECIMIENTO]]*24</f>
        <v>19.649999999965075</v>
      </c>
      <c r="U174" s="1" t="str">
        <f t="shared" si="44"/>
        <v>YES</v>
      </c>
      <c r="V174" s="73">
        <f t="shared" si="45"/>
        <v>0</v>
      </c>
      <c r="W174" s="74">
        <f>Table2[[#This Row],[DEL. AVAILABLE A SLOT]]*24</f>
        <v>0</v>
      </c>
      <c r="X174" s="1" t="str">
        <f t="shared" si="46"/>
        <v>SI</v>
      </c>
      <c r="Y174" s="73">
        <f t="shared" si="47"/>
        <v>0.81874999999854481</v>
      </c>
      <c r="Z174" s="74">
        <f>Table2[[#This Row],[ETA A TIMESLOT]]*24</f>
        <v>19.649999999965075</v>
      </c>
      <c r="AA174" s="73">
        <f t="shared" si="48"/>
        <v>0</v>
      </c>
      <c r="AB174" s="73" t="str">
        <f t="shared" si="49"/>
        <v>SI</v>
      </c>
      <c r="AC174" s="74">
        <f>Table2[[#This Row],[PUNTUALIDAD (H)]]*24</f>
        <v>0</v>
      </c>
      <c r="AD174" s="73">
        <f t="shared" si="50"/>
        <v>0.80625000000145519</v>
      </c>
      <c r="AE174" s="74">
        <f>Table2[[#This Row],[ATA TO UNLOADING]]*24</f>
        <v>19.350000000034925</v>
      </c>
      <c r="AF174" s="74" t="str">
        <f>IF(Table2[[#This Row],[ATA TO UNLOADING 2]]&lt;=48,"YES","NO")</f>
        <v>YES</v>
      </c>
      <c r="AG174" s="75">
        <f t="shared" si="51"/>
        <v>0.79166666666424135</v>
      </c>
      <c r="AH174" s="2" t="s">
        <v>42</v>
      </c>
      <c r="AI174" s="2" t="str">
        <f t="shared" si="52"/>
        <v>MRKU4143298</v>
      </c>
      <c r="AJ174" s="76" t="str">
        <f t="shared" si="53"/>
        <v>CTU FLEVOKUST BV</v>
      </c>
      <c r="AK174" s="77">
        <f>IF($M174="TRUCK",VLOOKUP($AQ174,Invoicing!$A$17:$B$49,MATCH($AK$1,Invoicing!$A$17:$B$17,0),FALSE),VLOOKUP($AQ174,Invoicing!$N$17:$O$21,MATCH($AK$1,Invoicing!$N$17:$O$17,0),FALSE))</f>
        <v>775</v>
      </c>
      <c r="AL174" s="78">
        <v>100</v>
      </c>
      <c r="AM174" s="78">
        <v>35</v>
      </c>
      <c r="AN174" s="78">
        <f t="shared" si="54"/>
        <v>0</v>
      </c>
      <c r="AO174" s="2">
        <f t="shared" si="55"/>
        <v>7</v>
      </c>
      <c r="AP174" s="2" t="str">
        <f t="shared" si="56"/>
        <v>SUNDAY</v>
      </c>
      <c r="AQ174" s="2" t="str">
        <f t="shared" si="57"/>
        <v>CTU FLEVOKUST BVSUNDAY</v>
      </c>
      <c r="AR174" s="71">
        <f t="shared" si="58"/>
        <v>875</v>
      </c>
      <c r="AS174" s="71">
        <f>VLOOKUP(AJ174,Invoicing!A:K,10,FALSE)</f>
        <v>0</v>
      </c>
      <c r="AT174" s="71">
        <f t="shared" si="59"/>
        <v>875</v>
      </c>
    </row>
    <row r="175" spans="1:47">
      <c r="A175" s="37" t="s">
        <v>313</v>
      </c>
      <c r="B175" s="3" t="s">
        <v>38</v>
      </c>
      <c r="C175" s="11">
        <v>45325.972916666666</v>
      </c>
      <c r="D175" s="11">
        <v>45325.958333333336</v>
      </c>
      <c r="E175" s="11" t="s">
        <v>45</v>
      </c>
      <c r="F175" s="11" t="s">
        <v>40</v>
      </c>
      <c r="G175" s="3" t="s">
        <v>323</v>
      </c>
      <c r="H175" s="3" t="s">
        <v>2821</v>
      </c>
      <c r="I175" s="11">
        <v>45326.791666666664</v>
      </c>
      <c r="J175" s="12">
        <v>45326.979166666664</v>
      </c>
      <c r="K175" s="12">
        <v>45327</v>
      </c>
      <c r="L175" s="12">
        <v>45327.011111111111</v>
      </c>
      <c r="M175" s="12" t="s">
        <v>115</v>
      </c>
      <c r="N175" s="3" t="s">
        <v>13</v>
      </c>
      <c r="O175" s="3">
        <v>0</v>
      </c>
      <c r="P175" s="1">
        <f t="shared" si="40"/>
        <v>5</v>
      </c>
      <c r="Q175" s="1">
        <f t="shared" si="41"/>
        <v>2</v>
      </c>
      <c r="R175" s="72">
        <f t="shared" si="42"/>
        <v>45326.979166666664</v>
      </c>
      <c r="S175" s="73">
        <f t="shared" si="43"/>
        <v>0.81874999999854481</v>
      </c>
      <c r="T175" s="74">
        <f>Table2[[#This Row],[ETA A OFRECIMIENTO]]*24</f>
        <v>19.649999999965075</v>
      </c>
      <c r="U175" s="1" t="str">
        <f t="shared" si="44"/>
        <v>YES</v>
      </c>
      <c r="V175" s="73">
        <f t="shared" si="45"/>
        <v>0.20833333333575865</v>
      </c>
      <c r="W175" s="74">
        <f>Table2[[#This Row],[DEL. AVAILABLE A SLOT]]*24</f>
        <v>5.0000000000582077</v>
      </c>
      <c r="X175" s="1" t="str">
        <f t="shared" si="46"/>
        <v>SI</v>
      </c>
      <c r="Y175" s="73">
        <f t="shared" si="47"/>
        <v>1.0270833333343035</v>
      </c>
      <c r="Z175" s="74">
        <f>Table2[[#This Row],[ETA A TIMESLOT]]*24</f>
        <v>24.650000000023283</v>
      </c>
      <c r="AA175" s="73">
        <f t="shared" si="48"/>
        <v>0</v>
      </c>
      <c r="AB175" s="73" t="str">
        <f t="shared" si="49"/>
        <v>SI</v>
      </c>
      <c r="AC175" s="74">
        <f>Table2[[#This Row],[PUNTUALIDAD (H)]]*24</f>
        <v>0</v>
      </c>
      <c r="AD175" s="73">
        <f t="shared" si="50"/>
        <v>1.0381944444452529</v>
      </c>
      <c r="AE175" s="74">
        <f>Table2[[#This Row],[ATA TO UNLOADING]]*24</f>
        <v>24.916666666686069</v>
      </c>
      <c r="AF175" s="74" t="str">
        <f>IF(Table2[[#This Row],[ATA TO UNLOADING 2]]&lt;=48,"YES","NO")</f>
        <v>YES</v>
      </c>
      <c r="AG175" s="75">
        <f t="shared" si="51"/>
        <v>0</v>
      </c>
      <c r="AH175" s="2" t="s">
        <v>24</v>
      </c>
      <c r="AI175" s="2" t="str">
        <f t="shared" si="52"/>
        <v>MRKU5179628</v>
      </c>
      <c r="AJ175" s="76" t="str">
        <f t="shared" si="53"/>
        <v>OM TRANSPORT</v>
      </c>
      <c r="AK175" s="77">
        <f>IF($M175="TRUCK",VLOOKUP($AQ175,Invoicing!$A$17:$B$49,MATCH($AK$1,Invoicing!$A$17:$B$17,0),FALSE),VLOOKUP($AQ175,Invoicing!$N$17:$O$21,MATCH($AK$1,Invoicing!$N$17:$O$17,0),FALSE))</f>
        <v>475</v>
      </c>
      <c r="AL175" s="78">
        <f>VLOOKUP($E175,Invoicing!$A$1:$H$8,MATCH(TRACKER!$N175,Invoicing!$A$1:$H$1,0),FALSE)</f>
        <v>110</v>
      </c>
      <c r="AM175" s="78">
        <f>VLOOKUP($E175,Invoicing!$A$1:$H$8,MATCH(TRACKER!$O$1,Invoicing!$A$1:$H$1,0),FALSE)</f>
        <v>50</v>
      </c>
      <c r="AN175" s="78">
        <f t="shared" si="54"/>
        <v>0</v>
      </c>
      <c r="AO175" s="2">
        <f t="shared" si="55"/>
        <v>1</v>
      </c>
      <c r="AP175" s="2" t="str">
        <f t="shared" si="56"/>
        <v>NIGHT</v>
      </c>
      <c r="AQ175" s="2" t="str">
        <f t="shared" si="57"/>
        <v>OM TRANSPORTNIGHT</v>
      </c>
      <c r="AR175" s="71">
        <f t="shared" si="58"/>
        <v>585</v>
      </c>
      <c r="AS175" s="71">
        <f>VLOOKUP(AJ175,Invoicing!A:K,10,FALSE)</f>
        <v>25</v>
      </c>
      <c r="AT175" s="71">
        <f t="shared" si="59"/>
        <v>610</v>
      </c>
    </row>
    <row r="176" spans="1:47">
      <c r="A176" s="37" t="s">
        <v>313</v>
      </c>
      <c r="B176" s="3" t="s">
        <v>38</v>
      </c>
      <c r="C176" s="11">
        <v>45325.972916666666</v>
      </c>
      <c r="D176" s="11">
        <v>45325.958333333336</v>
      </c>
      <c r="E176" s="11" t="s">
        <v>45</v>
      </c>
      <c r="F176" s="11" t="s">
        <v>40</v>
      </c>
      <c r="G176" s="3" t="s">
        <v>324</v>
      </c>
      <c r="H176" s="3" t="s">
        <v>41</v>
      </c>
      <c r="I176" s="11">
        <v>45326.791666666664</v>
      </c>
      <c r="J176" s="12">
        <v>45327.253472222219</v>
      </c>
      <c r="K176" s="12">
        <v>45327.25</v>
      </c>
      <c r="L176" s="12">
        <v>45327.283333333333</v>
      </c>
      <c r="M176" s="12" t="s">
        <v>115</v>
      </c>
      <c r="N176" s="3" t="s">
        <v>42</v>
      </c>
      <c r="O176" s="3">
        <v>1</v>
      </c>
      <c r="P176" s="1">
        <f t="shared" si="40"/>
        <v>6</v>
      </c>
      <c r="Q176" s="1">
        <f t="shared" si="41"/>
        <v>2</v>
      </c>
      <c r="R176" s="72">
        <f t="shared" si="42"/>
        <v>45327.253472222219</v>
      </c>
      <c r="S176" s="73">
        <f t="shared" si="43"/>
        <v>0.81874999999854481</v>
      </c>
      <c r="T176" s="74">
        <f>Table2[[#This Row],[ETA A OFRECIMIENTO]]*24</f>
        <v>19.649999999965075</v>
      </c>
      <c r="U176" s="1" t="str">
        <f t="shared" si="44"/>
        <v>YES</v>
      </c>
      <c r="V176" s="73">
        <f t="shared" si="45"/>
        <v>0.45833333333575865</v>
      </c>
      <c r="W176" s="74">
        <f>Table2[[#This Row],[DEL. AVAILABLE A SLOT]]*24</f>
        <v>11.000000000058208</v>
      </c>
      <c r="X176" s="1" t="str">
        <f t="shared" si="46"/>
        <v>SI</v>
      </c>
      <c r="Y176" s="73">
        <f t="shared" si="47"/>
        <v>1.2770833333343035</v>
      </c>
      <c r="Z176" s="74">
        <f>Table2[[#This Row],[ETA A TIMESLOT]]*24</f>
        <v>30.650000000023283</v>
      </c>
      <c r="AA176" s="73">
        <f t="shared" si="48"/>
        <v>3.4722222189884633E-3</v>
      </c>
      <c r="AB176" s="73" t="str">
        <f t="shared" si="49"/>
        <v>SI</v>
      </c>
      <c r="AC176" s="74">
        <f>Table2[[#This Row],[PUNTUALIDAD (H)]]*24</f>
        <v>8.3333333255723119E-2</v>
      </c>
      <c r="AD176" s="73">
        <f t="shared" si="50"/>
        <v>1.3104166666671517</v>
      </c>
      <c r="AE176" s="74">
        <f>Table2[[#This Row],[ATA TO UNLOADING]]*24</f>
        <v>31.450000000011642</v>
      </c>
      <c r="AF176" s="74" t="str">
        <f>IF(Table2[[#This Row],[ATA TO UNLOADING 2]]&lt;=48,"YES","NO")</f>
        <v>YES</v>
      </c>
      <c r="AG176" s="75">
        <f t="shared" si="51"/>
        <v>0.25</v>
      </c>
      <c r="AH176" s="2" t="s">
        <v>42</v>
      </c>
      <c r="AI176" s="2" t="str">
        <f t="shared" si="52"/>
        <v>MRKU5465745</v>
      </c>
      <c r="AJ176" s="76" t="str">
        <f t="shared" si="53"/>
        <v>OM TRANSPORT</v>
      </c>
      <c r="AK176" s="77">
        <f>IF($M176="TRUCK",VLOOKUP($AQ176,Invoicing!$A$17:$B$49,MATCH($AK$1,Invoicing!$A$17:$B$17,0),FALSE),VLOOKUP($AQ176,Invoicing!$N$17:$O$21,MATCH($AK$1,Invoicing!$N$17:$O$17,0),FALSE))</f>
        <v>475</v>
      </c>
      <c r="AL176" s="78" t="e">
        <f>VLOOKUP($E176,Invoicing!$A$1:$H$8,MATCH(TRACKER!$N176,Invoicing!$A$1:$H$1,0),FALSE)</f>
        <v>#N/A</v>
      </c>
      <c r="AM176" s="78">
        <f>VLOOKUP($E176,Invoicing!$A$1:$H$8,MATCH(TRACKER!$O$1,Invoicing!$A$1:$H$1,0),FALSE)</f>
        <v>50</v>
      </c>
      <c r="AN176" s="78">
        <f t="shared" si="54"/>
        <v>50</v>
      </c>
      <c r="AO176" s="2">
        <f t="shared" si="55"/>
        <v>1</v>
      </c>
      <c r="AP176" s="2" t="str">
        <f t="shared" si="56"/>
        <v>WEEK</v>
      </c>
      <c r="AQ176" s="2" t="str">
        <f t="shared" si="57"/>
        <v>OM TRANSPORTWEEK</v>
      </c>
      <c r="AR176" s="71">
        <f t="shared" si="58"/>
        <v>525</v>
      </c>
      <c r="AS176" s="71">
        <f>VLOOKUP(AJ176,Invoicing!A:K,10,FALSE)</f>
        <v>25</v>
      </c>
      <c r="AT176" s="71">
        <f t="shared" si="59"/>
        <v>550</v>
      </c>
    </row>
    <row r="177" spans="1:46">
      <c r="A177" s="37" t="s">
        <v>313</v>
      </c>
      <c r="B177" s="3" t="s">
        <v>38</v>
      </c>
      <c r="C177" s="11">
        <v>45325.972916666666</v>
      </c>
      <c r="D177" s="11">
        <v>45325.958333333336</v>
      </c>
      <c r="E177" s="11" t="s">
        <v>44</v>
      </c>
      <c r="F177" s="11" t="s">
        <v>40</v>
      </c>
      <c r="G177" s="3" t="s">
        <v>325</v>
      </c>
      <c r="H177" s="3" t="s">
        <v>2821</v>
      </c>
      <c r="I177" s="11">
        <v>45326.791666666664</v>
      </c>
      <c r="J177" s="12">
        <v>45327.341666666667</v>
      </c>
      <c r="K177" s="12">
        <v>45327.291666666664</v>
      </c>
      <c r="L177" s="12">
        <v>45327.4</v>
      </c>
      <c r="M177" s="12" t="s">
        <v>115</v>
      </c>
      <c r="N177" s="3" t="s">
        <v>13</v>
      </c>
      <c r="O177" s="3">
        <v>0</v>
      </c>
      <c r="P177" s="1">
        <f t="shared" si="40"/>
        <v>6</v>
      </c>
      <c r="Q177" s="1">
        <f t="shared" si="41"/>
        <v>2</v>
      </c>
      <c r="R177" s="72">
        <f t="shared" si="42"/>
        <v>45327.341666666667</v>
      </c>
      <c r="S177" s="73">
        <f t="shared" si="43"/>
        <v>0.81874999999854481</v>
      </c>
      <c r="T177" s="74">
        <f>Table2[[#This Row],[ETA A OFRECIMIENTO]]*24</f>
        <v>19.649999999965075</v>
      </c>
      <c r="U177" s="1" t="str">
        <f t="shared" si="44"/>
        <v>YES</v>
      </c>
      <c r="V177" s="73">
        <f t="shared" si="45"/>
        <v>0.5</v>
      </c>
      <c r="W177" s="74">
        <f>Table2[[#This Row],[DEL. AVAILABLE A SLOT]]*24</f>
        <v>12</v>
      </c>
      <c r="X177" s="1" t="str">
        <f t="shared" si="46"/>
        <v>SI</v>
      </c>
      <c r="Y177" s="73">
        <f t="shared" si="47"/>
        <v>1.3187499999985448</v>
      </c>
      <c r="Z177" s="74">
        <f>Table2[[#This Row],[ETA A TIMESLOT]]*24</f>
        <v>31.649999999965075</v>
      </c>
      <c r="AA177" s="73">
        <f t="shared" si="48"/>
        <v>5.0000000002910383E-2</v>
      </c>
      <c r="AB177" s="73" t="str">
        <f t="shared" si="49"/>
        <v>NO</v>
      </c>
      <c r="AC177" s="74">
        <f>Table2[[#This Row],[PUNTUALIDAD (H)]]*24</f>
        <v>1.2000000000698492</v>
      </c>
      <c r="AD177" s="73">
        <f t="shared" si="50"/>
        <v>1.4270833333357587</v>
      </c>
      <c r="AE177" s="74">
        <f>Table2[[#This Row],[ATA TO UNLOADING]]*24</f>
        <v>34.250000000058208</v>
      </c>
      <c r="AF177" s="74" t="str">
        <f>IF(Table2[[#This Row],[ATA TO UNLOADING 2]]&lt;=48,"YES","NO")</f>
        <v>YES</v>
      </c>
      <c r="AG177" s="75">
        <f t="shared" si="51"/>
        <v>0.29166666666424135</v>
      </c>
      <c r="AH177" s="2" t="s">
        <v>42</v>
      </c>
      <c r="AI177" s="2" t="str">
        <f t="shared" si="52"/>
        <v>MRKU6187320</v>
      </c>
      <c r="AJ177" s="76" t="str">
        <f t="shared" si="53"/>
        <v>MSI</v>
      </c>
      <c r="AK177" s="77">
        <f>IF($M177="TRUCK",VLOOKUP($AQ177,Invoicing!$A$17:$B$49,MATCH($AK$1,Invoicing!$A$17:$B$17,0),FALSE),VLOOKUP($AQ177,Invoicing!$N$17:$O$21,MATCH($AK$1,Invoicing!$N$17:$O$17,0),FALSE))</f>
        <v>480</v>
      </c>
      <c r="AL177" s="78">
        <f>VLOOKUP($E177,Invoicing!$A$1:$H$8,MATCH(TRACKER!$N177,Invoicing!$A$1:$H$1,0),FALSE)</f>
        <v>120</v>
      </c>
      <c r="AM177" s="78">
        <f>VLOOKUP($E177,Invoicing!$A$1:$H$8,MATCH(TRACKER!$O$1,Invoicing!$A$1:$H$1,0),FALSE)</f>
        <v>50</v>
      </c>
      <c r="AN177" s="78">
        <f t="shared" si="54"/>
        <v>0</v>
      </c>
      <c r="AO177" s="2">
        <f t="shared" si="55"/>
        <v>1</v>
      </c>
      <c r="AP177" s="2" t="str">
        <f t="shared" si="56"/>
        <v>WEEK</v>
      </c>
      <c r="AQ177" s="2" t="str">
        <f t="shared" si="57"/>
        <v>MSIWEEK</v>
      </c>
      <c r="AR177" s="71">
        <f t="shared" si="58"/>
        <v>600</v>
      </c>
      <c r="AS177" s="71">
        <f>VLOOKUP(AJ177,Invoicing!A:K,10,FALSE)</f>
        <v>25</v>
      </c>
      <c r="AT177" s="71">
        <f t="shared" si="59"/>
        <v>625</v>
      </c>
    </row>
    <row r="178" spans="1:46">
      <c r="A178" s="37" t="s">
        <v>313</v>
      </c>
      <c r="B178" s="3" t="s">
        <v>38</v>
      </c>
      <c r="C178" s="11">
        <v>45325.972916666666</v>
      </c>
      <c r="D178" s="11">
        <v>45325.958333333336</v>
      </c>
      <c r="E178" s="11" t="s">
        <v>44</v>
      </c>
      <c r="F178" s="11" t="s">
        <v>40</v>
      </c>
      <c r="G178" s="3" t="s">
        <v>326</v>
      </c>
      <c r="H178" s="3" t="s">
        <v>2821</v>
      </c>
      <c r="I178" s="11">
        <v>45326.791666666664</v>
      </c>
      <c r="J178" s="12">
        <v>45326.813888888886</v>
      </c>
      <c r="K178" s="12">
        <v>45326.791666666664</v>
      </c>
      <c r="L178" s="12">
        <v>45326.833333333336</v>
      </c>
      <c r="M178" s="12" t="s">
        <v>115</v>
      </c>
      <c r="N178" s="3" t="s">
        <v>42</v>
      </c>
      <c r="O178" s="3">
        <v>0</v>
      </c>
      <c r="P178" s="1">
        <f t="shared" si="40"/>
        <v>5</v>
      </c>
      <c r="Q178" s="1">
        <f t="shared" si="41"/>
        <v>2</v>
      </c>
      <c r="R178" s="72">
        <f t="shared" si="42"/>
        <v>45326.813888888886</v>
      </c>
      <c r="S178" s="73">
        <f t="shared" si="43"/>
        <v>0.81874999999854481</v>
      </c>
      <c r="T178" s="74">
        <f>Table2[[#This Row],[ETA A OFRECIMIENTO]]*24</f>
        <v>19.649999999965075</v>
      </c>
      <c r="U178" s="1" t="str">
        <f t="shared" si="44"/>
        <v>YES</v>
      </c>
      <c r="V178" s="73">
        <f t="shared" si="45"/>
        <v>0</v>
      </c>
      <c r="W178" s="74">
        <f>Table2[[#This Row],[DEL. AVAILABLE A SLOT]]*24</f>
        <v>0</v>
      </c>
      <c r="X178" s="1" t="str">
        <f t="shared" si="46"/>
        <v>SI</v>
      </c>
      <c r="Y178" s="73">
        <f t="shared" si="47"/>
        <v>0.81874999999854481</v>
      </c>
      <c r="Z178" s="74">
        <f>Table2[[#This Row],[ETA A TIMESLOT]]*24</f>
        <v>19.649999999965075</v>
      </c>
      <c r="AA178" s="73">
        <f t="shared" si="48"/>
        <v>2.2222222221898846E-2</v>
      </c>
      <c r="AB178" s="73" t="str">
        <f t="shared" si="49"/>
        <v>SI</v>
      </c>
      <c r="AC178" s="74">
        <f>Table2[[#This Row],[PUNTUALIDAD (H)]]*24</f>
        <v>0.53333333332557231</v>
      </c>
      <c r="AD178" s="73">
        <f t="shared" si="50"/>
        <v>0.86041666667006211</v>
      </c>
      <c r="AE178" s="74">
        <f>Table2[[#This Row],[ATA TO UNLOADING]]*24</f>
        <v>20.650000000081491</v>
      </c>
      <c r="AF178" s="74" t="str">
        <f>IF(Table2[[#This Row],[ATA TO UNLOADING 2]]&lt;=48,"YES","NO")</f>
        <v>YES</v>
      </c>
      <c r="AG178" s="75">
        <f t="shared" si="51"/>
        <v>0.79166666666424135</v>
      </c>
      <c r="AH178" s="2" t="s">
        <v>42</v>
      </c>
      <c r="AI178" s="2" t="str">
        <f t="shared" si="52"/>
        <v>MRKU6270476</v>
      </c>
      <c r="AJ178" s="76" t="str">
        <f t="shared" si="53"/>
        <v>MSI</v>
      </c>
      <c r="AK178" s="77">
        <f>IF($M178="TRUCK",VLOOKUP($AQ178,Invoicing!$A$17:$B$49,MATCH($AK$1,Invoicing!$A$17:$B$17,0),FALSE),VLOOKUP($AQ178,Invoicing!$N$17:$O$21,MATCH($AK$1,Invoicing!$N$17:$O$17,0),FALSE))</f>
        <v>500</v>
      </c>
      <c r="AL178" s="78" t="e">
        <f>VLOOKUP($E178,Invoicing!$A$1:$H$8,MATCH(TRACKER!$N178,Invoicing!$A$1:$H$1,0),FALSE)</f>
        <v>#N/A</v>
      </c>
      <c r="AM178" s="78">
        <f>VLOOKUP($E178,Invoicing!$A$1:$H$8,MATCH(TRACKER!$O$1,Invoicing!$A$1:$H$1,0),FALSE)</f>
        <v>50</v>
      </c>
      <c r="AN178" s="78">
        <f t="shared" si="54"/>
        <v>0</v>
      </c>
      <c r="AO178" s="2">
        <f t="shared" si="55"/>
        <v>7</v>
      </c>
      <c r="AP178" s="2" t="str">
        <f t="shared" si="56"/>
        <v>SUNDAY</v>
      </c>
      <c r="AQ178" s="2" t="str">
        <f t="shared" si="57"/>
        <v>MSISUNDAY</v>
      </c>
      <c r="AR178" s="71">
        <f t="shared" si="58"/>
        <v>500</v>
      </c>
      <c r="AS178" s="71">
        <f>VLOOKUP(AJ178,Invoicing!A:K,10,FALSE)</f>
        <v>25</v>
      </c>
      <c r="AT178" s="71">
        <f t="shared" si="59"/>
        <v>525</v>
      </c>
    </row>
    <row r="179" spans="1:46">
      <c r="A179" s="37" t="s">
        <v>313</v>
      </c>
      <c r="B179" s="3" t="s">
        <v>38</v>
      </c>
      <c r="C179" s="11">
        <v>45325.972916666666</v>
      </c>
      <c r="D179" s="11">
        <v>45325.958333333336</v>
      </c>
      <c r="E179" s="11" t="s">
        <v>45</v>
      </c>
      <c r="F179" s="11" t="s">
        <v>40</v>
      </c>
      <c r="G179" s="3" t="s">
        <v>327</v>
      </c>
      <c r="H179" s="3" t="s">
        <v>2821</v>
      </c>
      <c r="I179" s="11">
        <v>45326.791666666664</v>
      </c>
      <c r="J179" s="12">
        <v>45327.149305555555</v>
      </c>
      <c r="K179" s="12">
        <v>45327.125</v>
      </c>
      <c r="L179" s="12">
        <v>45327.15902777778</v>
      </c>
      <c r="M179" s="12" t="s">
        <v>115</v>
      </c>
      <c r="N179" s="3" t="s">
        <v>13</v>
      </c>
      <c r="O179" s="3">
        <v>0</v>
      </c>
      <c r="P179" s="1">
        <f t="shared" si="40"/>
        <v>6</v>
      </c>
      <c r="Q179" s="1">
        <f t="shared" si="41"/>
        <v>2</v>
      </c>
      <c r="R179" s="72">
        <f t="shared" si="42"/>
        <v>45327.149305555555</v>
      </c>
      <c r="S179" s="73">
        <f t="shared" si="43"/>
        <v>0.81874999999854481</v>
      </c>
      <c r="T179" s="74">
        <f>Table2[[#This Row],[ETA A OFRECIMIENTO]]*24</f>
        <v>19.649999999965075</v>
      </c>
      <c r="U179" s="1" t="str">
        <f t="shared" si="44"/>
        <v>YES</v>
      </c>
      <c r="V179" s="73">
        <f t="shared" si="45"/>
        <v>0.33333333333575865</v>
      </c>
      <c r="W179" s="74">
        <f>Table2[[#This Row],[DEL. AVAILABLE A SLOT]]*24</f>
        <v>8.0000000000582077</v>
      </c>
      <c r="X179" s="1" t="str">
        <f t="shared" si="46"/>
        <v>SI</v>
      </c>
      <c r="Y179" s="73">
        <f t="shared" si="47"/>
        <v>1.1520833333343035</v>
      </c>
      <c r="Z179" s="74">
        <f>Table2[[#This Row],[ETA A TIMESLOT]]*24</f>
        <v>27.650000000023283</v>
      </c>
      <c r="AA179" s="73">
        <f t="shared" si="48"/>
        <v>2.4305555554747116E-2</v>
      </c>
      <c r="AB179" s="73" t="str">
        <f t="shared" si="49"/>
        <v>SI</v>
      </c>
      <c r="AC179" s="74">
        <f>Table2[[#This Row],[PUNTUALIDAD (H)]]*24</f>
        <v>0.58333333331393078</v>
      </c>
      <c r="AD179" s="73">
        <f t="shared" si="50"/>
        <v>1.1861111111138598</v>
      </c>
      <c r="AE179" s="74">
        <f>Table2[[#This Row],[ATA TO UNLOADING]]*24</f>
        <v>28.466666666732635</v>
      </c>
      <c r="AF179" s="74" t="str">
        <f>IF(Table2[[#This Row],[ATA TO UNLOADING 2]]&lt;=48,"YES","NO")</f>
        <v>YES</v>
      </c>
      <c r="AG179" s="75">
        <f t="shared" si="51"/>
        <v>0.125</v>
      </c>
      <c r="AH179" s="2" t="s">
        <v>24</v>
      </c>
      <c r="AI179" s="2" t="str">
        <f t="shared" si="52"/>
        <v>MRKU8207533</v>
      </c>
      <c r="AJ179" s="76" t="str">
        <f t="shared" si="53"/>
        <v>OM TRANSPORT</v>
      </c>
      <c r="AK179" s="77">
        <f>IF($M179="TRUCK",VLOOKUP($AQ179,Invoicing!$A$17:$B$49,MATCH($AK$1,Invoicing!$A$17:$B$17,0),FALSE),VLOOKUP($AQ179,Invoicing!$N$17:$O$21,MATCH($AK$1,Invoicing!$N$17:$O$17,0),FALSE))</f>
        <v>475</v>
      </c>
      <c r="AL179" s="78">
        <f>VLOOKUP($E179,Invoicing!$A$1:$H$8,MATCH(TRACKER!$N179,Invoicing!$A$1:$H$1,0),FALSE)</f>
        <v>110</v>
      </c>
      <c r="AM179" s="78">
        <f>VLOOKUP($E179,Invoicing!$A$1:$H$8,MATCH(TRACKER!$O$1,Invoicing!$A$1:$H$1,0),FALSE)</f>
        <v>50</v>
      </c>
      <c r="AN179" s="78">
        <f t="shared" si="54"/>
        <v>0</v>
      </c>
      <c r="AO179" s="2">
        <f t="shared" si="55"/>
        <v>1</v>
      </c>
      <c r="AP179" s="2" t="str">
        <f t="shared" si="56"/>
        <v>NIGHT</v>
      </c>
      <c r="AQ179" s="2" t="str">
        <f t="shared" si="57"/>
        <v>OM TRANSPORTNIGHT</v>
      </c>
      <c r="AR179" s="71">
        <f t="shared" si="58"/>
        <v>585</v>
      </c>
      <c r="AS179" s="71">
        <f>VLOOKUP(AJ179,Invoicing!A:K,10,FALSE)</f>
        <v>25</v>
      </c>
      <c r="AT179" s="71">
        <f t="shared" si="59"/>
        <v>610</v>
      </c>
    </row>
    <row r="180" spans="1:46">
      <c r="A180" s="37" t="s">
        <v>313</v>
      </c>
      <c r="B180" s="3" t="s">
        <v>38</v>
      </c>
      <c r="C180" s="11">
        <v>45325.972916666666</v>
      </c>
      <c r="D180" s="11">
        <v>45325.958333333336</v>
      </c>
      <c r="E180" s="11" t="s">
        <v>45</v>
      </c>
      <c r="F180" s="11" t="s">
        <v>40</v>
      </c>
      <c r="G180" s="3" t="s">
        <v>328</v>
      </c>
      <c r="H180" s="3" t="s">
        <v>2821</v>
      </c>
      <c r="I180" s="11">
        <v>45326.791666666664</v>
      </c>
      <c r="J180" s="12">
        <v>45326.85833333333</v>
      </c>
      <c r="K180" s="12">
        <v>45326.875</v>
      </c>
      <c r="L180" s="12">
        <v>45326.918749999997</v>
      </c>
      <c r="M180" s="12" t="s">
        <v>115</v>
      </c>
      <c r="N180" s="3" t="s">
        <v>13</v>
      </c>
      <c r="O180" s="3">
        <v>0</v>
      </c>
      <c r="P180" s="1">
        <f t="shared" si="40"/>
        <v>5</v>
      </c>
      <c r="Q180" s="1">
        <f t="shared" si="41"/>
        <v>2</v>
      </c>
      <c r="R180" s="72">
        <f t="shared" si="42"/>
        <v>45326.85833333333</v>
      </c>
      <c r="S180" s="73">
        <f t="shared" si="43"/>
        <v>0.81874999999854481</v>
      </c>
      <c r="T180" s="74">
        <f>Table2[[#This Row],[ETA A OFRECIMIENTO]]*24</f>
        <v>19.649999999965075</v>
      </c>
      <c r="U180" s="1" t="str">
        <f t="shared" si="44"/>
        <v>YES</v>
      </c>
      <c r="V180" s="73">
        <f t="shared" si="45"/>
        <v>8.3333333335758653E-2</v>
      </c>
      <c r="W180" s="74">
        <f>Table2[[#This Row],[DEL. AVAILABLE A SLOT]]*24</f>
        <v>2.0000000000582077</v>
      </c>
      <c r="X180" s="1" t="str">
        <f t="shared" si="46"/>
        <v>SI</v>
      </c>
      <c r="Y180" s="73">
        <f t="shared" si="47"/>
        <v>0.90208333333430346</v>
      </c>
      <c r="Z180" s="74">
        <f>Table2[[#This Row],[ETA A TIMESLOT]]*24</f>
        <v>21.650000000023283</v>
      </c>
      <c r="AA180" s="73">
        <f t="shared" si="48"/>
        <v>0</v>
      </c>
      <c r="AB180" s="73" t="str">
        <f t="shared" si="49"/>
        <v>SI</v>
      </c>
      <c r="AC180" s="74">
        <f>Table2[[#This Row],[PUNTUALIDAD (H)]]*24</f>
        <v>0</v>
      </c>
      <c r="AD180" s="73">
        <f t="shared" si="50"/>
        <v>0.94583333333139308</v>
      </c>
      <c r="AE180" s="74">
        <f>Table2[[#This Row],[ATA TO UNLOADING]]*24</f>
        <v>22.699999999953434</v>
      </c>
      <c r="AF180" s="74" t="str">
        <f>IF(Table2[[#This Row],[ATA TO UNLOADING 2]]&lt;=48,"YES","NO")</f>
        <v>YES</v>
      </c>
      <c r="AG180" s="75">
        <f t="shared" si="51"/>
        <v>0.875</v>
      </c>
      <c r="AH180" s="2" t="s">
        <v>24</v>
      </c>
      <c r="AI180" s="2" t="str">
        <f t="shared" si="52"/>
        <v>MRSU3707903</v>
      </c>
      <c r="AJ180" s="76" t="str">
        <f t="shared" si="53"/>
        <v>OM TRANSPORT</v>
      </c>
      <c r="AK180" s="77">
        <f>IF($M180="TRUCK",VLOOKUP($AQ180,Invoicing!$A$17:$B$49,MATCH($AK$1,Invoicing!$A$17:$B$17,0),FALSE),VLOOKUP($AQ180,Invoicing!$N$17:$O$21,MATCH($AK$1,Invoicing!$N$17:$O$17,0),FALSE))</f>
        <v>475</v>
      </c>
      <c r="AL180" s="78">
        <f>VLOOKUP($E180,Invoicing!$A$1:$H$8,MATCH(TRACKER!$N180,Invoicing!$A$1:$H$1,0),FALSE)</f>
        <v>110</v>
      </c>
      <c r="AM180" s="78">
        <f>VLOOKUP($E180,Invoicing!$A$1:$H$8,MATCH(TRACKER!$O$1,Invoicing!$A$1:$H$1,0),FALSE)</f>
        <v>50</v>
      </c>
      <c r="AN180" s="78">
        <f t="shared" si="54"/>
        <v>0</v>
      </c>
      <c r="AO180" s="2">
        <f t="shared" si="55"/>
        <v>7</v>
      </c>
      <c r="AP180" s="2" t="str">
        <f t="shared" si="56"/>
        <v>NIGHT</v>
      </c>
      <c r="AQ180" s="2" t="str">
        <f t="shared" si="57"/>
        <v>OM TRANSPORTNIGHT</v>
      </c>
      <c r="AR180" s="71">
        <f t="shared" si="58"/>
        <v>585</v>
      </c>
      <c r="AS180" s="71">
        <f>VLOOKUP(AJ180,Invoicing!A:K,10,FALSE)</f>
        <v>25</v>
      </c>
      <c r="AT180" s="71">
        <f t="shared" si="59"/>
        <v>610</v>
      </c>
    </row>
    <row r="181" spans="1:46">
      <c r="A181" s="37" t="s">
        <v>313</v>
      </c>
      <c r="B181" s="3" t="s">
        <v>38</v>
      </c>
      <c r="C181" s="11">
        <v>45325.972916666666</v>
      </c>
      <c r="D181" s="11">
        <v>45325.958333333336</v>
      </c>
      <c r="E181" s="11" t="s">
        <v>44</v>
      </c>
      <c r="F181" s="11" t="s">
        <v>40</v>
      </c>
      <c r="G181" s="3" t="s">
        <v>329</v>
      </c>
      <c r="H181" s="3" t="s">
        <v>41</v>
      </c>
      <c r="I181" s="11">
        <v>45326.791666666664</v>
      </c>
      <c r="J181" s="12">
        <v>45327.25</v>
      </c>
      <c r="K181" s="12">
        <v>45327.25</v>
      </c>
      <c r="L181" s="12">
        <v>45327.263888888891</v>
      </c>
      <c r="M181" s="12" t="s">
        <v>115</v>
      </c>
      <c r="N181" s="3" t="s">
        <v>42</v>
      </c>
      <c r="O181" s="3">
        <v>1</v>
      </c>
      <c r="P181" s="1">
        <f t="shared" si="40"/>
        <v>6</v>
      </c>
      <c r="Q181" s="1">
        <f t="shared" si="41"/>
        <v>2</v>
      </c>
      <c r="R181" s="72">
        <f t="shared" si="42"/>
        <v>45327.25</v>
      </c>
      <c r="S181" s="73">
        <f t="shared" si="43"/>
        <v>0.81874999999854481</v>
      </c>
      <c r="T181" s="74">
        <f>Table2[[#This Row],[ETA A OFRECIMIENTO]]*24</f>
        <v>19.649999999965075</v>
      </c>
      <c r="U181" s="1" t="str">
        <f t="shared" si="44"/>
        <v>YES</v>
      </c>
      <c r="V181" s="73">
        <f t="shared" si="45"/>
        <v>0.45833333333575865</v>
      </c>
      <c r="W181" s="74">
        <f>Table2[[#This Row],[DEL. AVAILABLE A SLOT]]*24</f>
        <v>11.000000000058208</v>
      </c>
      <c r="X181" s="1" t="str">
        <f t="shared" si="46"/>
        <v>SI</v>
      </c>
      <c r="Y181" s="73">
        <f t="shared" si="47"/>
        <v>1.2770833333343035</v>
      </c>
      <c r="Z181" s="74">
        <f>Table2[[#This Row],[ETA A TIMESLOT]]*24</f>
        <v>30.650000000023283</v>
      </c>
      <c r="AA181" s="73">
        <f t="shared" si="48"/>
        <v>0</v>
      </c>
      <c r="AB181" s="73" t="str">
        <f t="shared" si="49"/>
        <v>SI</v>
      </c>
      <c r="AC181" s="74">
        <f>Table2[[#This Row],[PUNTUALIDAD (H)]]*24</f>
        <v>0</v>
      </c>
      <c r="AD181" s="73">
        <f t="shared" si="50"/>
        <v>1.2909722222248092</v>
      </c>
      <c r="AE181" s="74">
        <f>Table2[[#This Row],[ATA TO UNLOADING]]*24</f>
        <v>30.983333333395422</v>
      </c>
      <c r="AF181" s="74" t="str">
        <f>IF(Table2[[#This Row],[ATA TO UNLOADING 2]]&lt;=48,"YES","NO")</f>
        <v>YES</v>
      </c>
      <c r="AG181" s="75">
        <f t="shared" si="51"/>
        <v>0.25</v>
      </c>
      <c r="AH181" s="2" t="s">
        <v>42</v>
      </c>
      <c r="AI181" s="2" t="str">
        <f t="shared" si="52"/>
        <v>MRSU3888925</v>
      </c>
      <c r="AJ181" s="76" t="str">
        <f t="shared" si="53"/>
        <v>MSI</v>
      </c>
      <c r="AK181" s="77">
        <f>IF($M181="TRUCK",VLOOKUP($AQ181,Invoicing!$A$17:$B$49,MATCH($AK$1,Invoicing!$A$17:$B$17,0),FALSE),VLOOKUP($AQ181,Invoicing!$N$17:$O$21,MATCH($AK$1,Invoicing!$N$17:$O$17,0),FALSE))</f>
        <v>480</v>
      </c>
      <c r="AL181" s="78" t="e">
        <f>VLOOKUP($E181,Invoicing!$A$1:$H$8,MATCH(TRACKER!$N181,Invoicing!$A$1:$H$1,0),FALSE)</f>
        <v>#N/A</v>
      </c>
      <c r="AM181" s="78">
        <f>VLOOKUP($E181,Invoicing!$A$1:$H$8,MATCH(TRACKER!$O$1,Invoicing!$A$1:$H$1,0),FALSE)</f>
        <v>50</v>
      </c>
      <c r="AN181" s="78">
        <f t="shared" si="54"/>
        <v>50</v>
      </c>
      <c r="AO181" s="2">
        <f t="shared" si="55"/>
        <v>1</v>
      </c>
      <c r="AP181" s="2" t="str">
        <f t="shared" si="56"/>
        <v>WEEK</v>
      </c>
      <c r="AQ181" s="2" t="str">
        <f t="shared" si="57"/>
        <v>MSIWEEK</v>
      </c>
      <c r="AR181" s="71">
        <f t="shared" si="58"/>
        <v>530</v>
      </c>
      <c r="AS181" s="71">
        <f>VLOOKUP(AJ181,Invoicing!A:K,10,FALSE)</f>
        <v>25</v>
      </c>
      <c r="AT181" s="71">
        <f t="shared" si="59"/>
        <v>555</v>
      </c>
    </row>
    <row r="182" spans="1:46">
      <c r="A182" s="37" t="s">
        <v>313</v>
      </c>
      <c r="B182" s="3" t="s">
        <v>38</v>
      </c>
      <c r="C182" s="11">
        <v>45325.972916666666</v>
      </c>
      <c r="D182" s="11">
        <v>45325.958333333336</v>
      </c>
      <c r="E182" s="11" t="s">
        <v>45</v>
      </c>
      <c r="F182" s="11" t="s">
        <v>40</v>
      </c>
      <c r="G182" s="3" t="s">
        <v>330</v>
      </c>
      <c r="H182" s="3" t="s">
        <v>41</v>
      </c>
      <c r="I182" s="11">
        <v>45326.791666666664</v>
      </c>
      <c r="J182" s="12">
        <v>45327.36041666667</v>
      </c>
      <c r="K182" s="12">
        <v>45327.333333333336</v>
      </c>
      <c r="L182" s="12">
        <v>45327.552083333336</v>
      </c>
      <c r="M182" s="12" t="s">
        <v>115</v>
      </c>
      <c r="N182" s="3" t="s">
        <v>42</v>
      </c>
      <c r="O182" s="3">
        <v>1</v>
      </c>
      <c r="P182" s="1">
        <f t="shared" si="40"/>
        <v>6</v>
      </c>
      <c r="Q182" s="1">
        <f t="shared" si="41"/>
        <v>2</v>
      </c>
      <c r="R182" s="72">
        <f t="shared" si="42"/>
        <v>45327.36041666667</v>
      </c>
      <c r="S182" s="73">
        <f t="shared" si="43"/>
        <v>0.81874999999854481</v>
      </c>
      <c r="T182" s="74">
        <f>Table2[[#This Row],[ETA A OFRECIMIENTO]]*24</f>
        <v>19.649999999965075</v>
      </c>
      <c r="U182" s="1" t="str">
        <f t="shared" si="44"/>
        <v>YES</v>
      </c>
      <c r="V182" s="73">
        <f t="shared" si="45"/>
        <v>0.54166666667151731</v>
      </c>
      <c r="W182" s="74">
        <f>Table2[[#This Row],[DEL. AVAILABLE A SLOT]]*24</f>
        <v>13.000000000116415</v>
      </c>
      <c r="X182" s="1" t="str">
        <f t="shared" si="46"/>
        <v>SI</v>
      </c>
      <c r="Y182" s="73">
        <f t="shared" si="47"/>
        <v>1.3604166666700621</v>
      </c>
      <c r="Z182" s="74">
        <f>Table2[[#This Row],[ETA A TIMESLOT]]*24</f>
        <v>32.650000000081491</v>
      </c>
      <c r="AA182" s="73">
        <f t="shared" si="48"/>
        <v>2.7083333334303461E-2</v>
      </c>
      <c r="AB182" s="73" t="str">
        <f t="shared" si="49"/>
        <v>SI</v>
      </c>
      <c r="AC182" s="74">
        <f>Table2[[#This Row],[PUNTUALIDAD (H)]]*24</f>
        <v>0.65000000002328306</v>
      </c>
      <c r="AD182" s="73">
        <f t="shared" si="50"/>
        <v>1.5791666666700621</v>
      </c>
      <c r="AE182" s="74">
        <f>Table2[[#This Row],[ATA TO UNLOADING]]*24</f>
        <v>37.900000000081491</v>
      </c>
      <c r="AF182" s="74" t="str">
        <f>IF(Table2[[#This Row],[ATA TO UNLOADING 2]]&lt;=48,"YES","NO")</f>
        <v>YES</v>
      </c>
      <c r="AG182" s="75">
        <f t="shared" si="51"/>
        <v>0.33333333333575865</v>
      </c>
      <c r="AH182" s="2" t="s">
        <v>42</v>
      </c>
      <c r="AI182" s="2" t="str">
        <f t="shared" si="52"/>
        <v>MRSU4491505</v>
      </c>
      <c r="AJ182" s="76" t="str">
        <f t="shared" si="53"/>
        <v>OM TRANSPORT</v>
      </c>
      <c r="AK182" s="77">
        <f>IF($M182="TRUCK",VLOOKUP($AQ182,Invoicing!$A$17:$B$49,MATCH($AK$1,Invoicing!$A$17:$B$17,0),FALSE),VLOOKUP($AQ182,Invoicing!$N$17:$O$21,MATCH($AK$1,Invoicing!$N$17:$O$17,0),FALSE))</f>
        <v>475</v>
      </c>
      <c r="AL182" s="78" t="e">
        <f>VLOOKUP($E182,Invoicing!$A$1:$H$8,MATCH(TRACKER!$N182,Invoicing!$A$1:$H$1,0),FALSE)</f>
        <v>#N/A</v>
      </c>
      <c r="AM182" s="78">
        <f>VLOOKUP($E182,Invoicing!$A$1:$H$8,MATCH(TRACKER!$O$1,Invoicing!$A$1:$H$1,0),FALSE)</f>
        <v>50</v>
      </c>
      <c r="AN182" s="78">
        <f t="shared" si="54"/>
        <v>50</v>
      </c>
      <c r="AO182" s="2">
        <f t="shared" si="55"/>
        <v>1</v>
      </c>
      <c r="AP182" s="2" t="str">
        <f t="shared" si="56"/>
        <v>WEEK</v>
      </c>
      <c r="AQ182" s="2" t="str">
        <f t="shared" si="57"/>
        <v>OM TRANSPORTWEEK</v>
      </c>
      <c r="AR182" s="71">
        <f t="shared" si="58"/>
        <v>525</v>
      </c>
      <c r="AS182" s="71">
        <f>VLOOKUP(AJ182,Invoicing!A:K,10,FALSE)</f>
        <v>25</v>
      </c>
      <c r="AT182" s="71">
        <f t="shared" si="59"/>
        <v>550</v>
      </c>
    </row>
    <row r="183" spans="1:46">
      <c r="A183" s="37" t="s">
        <v>313</v>
      </c>
      <c r="B183" s="3" t="s">
        <v>38</v>
      </c>
      <c r="C183" s="11">
        <v>45325.972916666666</v>
      </c>
      <c r="D183" s="11">
        <v>45325.958333333336</v>
      </c>
      <c r="E183" s="11" t="s">
        <v>49</v>
      </c>
      <c r="F183" s="11" t="s">
        <v>40</v>
      </c>
      <c r="G183" s="3" t="s">
        <v>331</v>
      </c>
      <c r="H183" s="3" t="s">
        <v>2821</v>
      </c>
      <c r="I183" s="11">
        <v>45326.791666666664</v>
      </c>
      <c r="J183" s="12">
        <v>45327.677777777775</v>
      </c>
      <c r="K183" s="12">
        <v>45327.666666666664</v>
      </c>
      <c r="L183" s="12">
        <v>45327.690972222219</v>
      </c>
      <c r="M183" s="12" t="s">
        <v>115</v>
      </c>
      <c r="N183" s="3" t="s">
        <v>13</v>
      </c>
      <c r="O183" s="3">
        <v>0</v>
      </c>
      <c r="P183" s="1">
        <f t="shared" si="40"/>
        <v>6</v>
      </c>
      <c r="Q183" s="1">
        <f t="shared" si="41"/>
        <v>2</v>
      </c>
      <c r="R183" s="72">
        <f t="shared" si="42"/>
        <v>45327.677777777775</v>
      </c>
      <c r="S183" s="73">
        <f t="shared" si="43"/>
        <v>0.81874999999854481</v>
      </c>
      <c r="T183" s="74">
        <f>Table2[[#This Row],[ETA A OFRECIMIENTO]]*24</f>
        <v>19.649999999965075</v>
      </c>
      <c r="U183" s="1" t="str">
        <f t="shared" si="44"/>
        <v>YES</v>
      </c>
      <c r="V183" s="73">
        <f t="shared" si="45"/>
        <v>0.875</v>
      </c>
      <c r="W183" s="74">
        <f>Table2[[#This Row],[DEL. AVAILABLE A SLOT]]*24</f>
        <v>21</v>
      </c>
      <c r="X183" s="1" t="str">
        <f t="shared" si="46"/>
        <v>SI</v>
      </c>
      <c r="Y183" s="73">
        <f t="shared" si="47"/>
        <v>1.6937499999985448</v>
      </c>
      <c r="Z183" s="74">
        <f>Table2[[#This Row],[ETA A TIMESLOT]]*24</f>
        <v>40.649999999965075</v>
      </c>
      <c r="AA183" s="73">
        <f t="shared" si="48"/>
        <v>1.1111111110949423E-2</v>
      </c>
      <c r="AB183" s="73" t="str">
        <f t="shared" si="49"/>
        <v>SI</v>
      </c>
      <c r="AC183" s="74">
        <f>Table2[[#This Row],[PUNTUALIDAD (H)]]*24</f>
        <v>0.26666666666278616</v>
      </c>
      <c r="AD183" s="73">
        <f t="shared" si="50"/>
        <v>1.7180555555532919</v>
      </c>
      <c r="AE183" s="74">
        <f>Table2[[#This Row],[ATA TO UNLOADING]]*24</f>
        <v>41.233333333279006</v>
      </c>
      <c r="AF183" s="74" t="str">
        <f>IF(Table2[[#This Row],[ATA TO UNLOADING 2]]&lt;=48,"YES","NO")</f>
        <v>YES</v>
      </c>
      <c r="AG183" s="75">
        <f t="shared" si="51"/>
        <v>0.66666666666424135</v>
      </c>
      <c r="AH183" s="2" t="s">
        <v>42</v>
      </c>
      <c r="AI183" s="2" t="str">
        <f t="shared" si="52"/>
        <v>MRSU4956290</v>
      </c>
      <c r="AJ183" s="76" t="str">
        <f t="shared" si="53"/>
        <v>CTU FLEVOKUST BV</v>
      </c>
      <c r="AK183" s="77">
        <f>IF($M183="TRUCK",VLOOKUP($AQ183,Invoicing!$A$17:$B$49,MATCH($AK$1,Invoicing!$A$17:$B$17,0),FALSE),VLOOKUP($AQ183,Invoicing!$N$17:$O$21,MATCH($AK$1,Invoicing!$N$17:$O$17,0),FALSE))</f>
        <v>520</v>
      </c>
      <c r="AL183" s="78">
        <v>100</v>
      </c>
      <c r="AM183" s="78">
        <v>35</v>
      </c>
      <c r="AN183" s="78">
        <f t="shared" si="54"/>
        <v>0</v>
      </c>
      <c r="AO183" s="2">
        <f t="shared" si="55"/>
        <v>1</v>
      </c>
      <c r="AP183" s="2" t="str">
        <f t="shared" si="56"/>
        <v>WEEK</v>
      </c>
      <c r="AQ183" s="2" t="str">
        <f t="shared" si="57"/>
        <v>CTU FLEVOKUST BVWEEK</v>
      </c>
      <c r="AR183" s="71">
        <f t="shared" si="58"/>
        <v>620</v>
      </c>
      <c r="AS183" s="71">
        <f>VLOOKUP(AJ183,Invoicing!A:K,10,FALSE)</f>
        <v>0</v>
      </c>
      <c r="AT183" s="71">
        <f t="shared" si="59"/>
        <v>620</v>
      </c>
    </row>
    <row r="184" spans="1:46">
      <c r="A184" s="37" t="s">
        <v>313</v>
      </c>
      <c r="B184" s="3" t="s">
        <v>38</v>
      </c>
      <c r="C184" s="11">
        <v>45325.972916666666</v>
      </c>
      <c r="D184" s="11">
        <v>45325.958333333336</v>
      </c>
      <c r="E184" s="11" t="s">
        <v>44</v>
      </c>
      <c r="F184" s="11" t="s">
        <v>40</v>
      </c>
      <c r="G184" s="3" t="s">
        <v>332</v>
      </c>
      <c r="H184" s="3" t="s">
        <v>2821</v>
      </c>
      <c r="I184" s="11">
        <v>45326.791666666664</v>
      </c>
      <c r="J184" s="12">
        <v>45326.956944444442</v>
      </c>
      <c r="K184" s="12">
        <v>45326.958333333336</v>
      </c>
      <c r="L184" s="12">
        <v>45326.975694444445</v>
      </c>
      <c r="M184" s="12" t="s">
        <v>115</v>
      </c>
      <c r="N184" s="3" t="s">
        <v>13</v>
      </c>
      <c r="O184" s="3">
        <v>0</v>
      </c>
      <c r="P184" s="1">
        <f t="shared" si="40"/>
        <v>5</v>
      </c>
      <c r="Q184" s="1">
        <f t="shared" si="41"/>
        <v>2</v>
      </c>
      <c r="R184" s="72">
        <f t="shared" si="42"/>
        <v>45326.956944444442</v>
      </c>
      <c r="S184" s="73">
        <f t="shared" si="43"/>
        <v>0.81874999999854481</v>
      </c>
      <c r="T184" s="74">
        <f>Table2[[#This Row],[ETA A OFRECIMIENTO]]*24</f>
        <v>19.649999999965075</v>
      </c>
      <c r="U184" s="1" t="str">
        <f t="shared" si="44"/>
        <v>YES</v>
      </c>
      <c r="V184" s="73">
        <f t="shared" si="45"/>
        <v>0.16666666667151731</v>
      </c>
      <c r="W184" s="74">
        <f>Table2[[#This Row],[DEL. AVAILABLE A SLOT]]*24</f>
        <v>4.0000000001164153</v>
      </c>
      <c r="X184" s="1" t="str">
        <f t="shared" si="46"/>
        <v>SI</v>
      </c>
      <c r="Y184" s="73">
        <f t="shared" si="47"/>
        <v>0.98541666667006211</v>
      </c>
      <c r="Z184" s="74">
        <f>Table2[[#This Row],[ETA A TIMESLOT]]*24</f>
        <v>23.650000000081491</v>
      </c>
      <c r="AA184" s="73">
        <f t="shared" si="48"/>
        <v>0</v>
      </c>
      <c r="AB184" s="73" t="str">
        <f t="shared" si="49"/>
        <v>SI</v>
      </c>
      <c r="AC184" s="74">
        <f>Table2[[#This Row],[PUNTUALIDAD (H)]]*24</f>
        <v>0</v>
      </c>
      <c r="AD184" s="73">
        <f t="shared" si="50"/>
        <v>1.0027777777795563</v>
      </c>
      <c r="AE184" s="74">
        <f>Table2[[#This Row],[ATA TO UNLOADING]]*24</f>
        <v>24.066666666709352</v>
      </c>
      <c r="AF184" s="74" t="str">
        <f>IF(Table2[[#This Row],[ATA TO UNLOADING 2]]&lt;=48,"YES","NO")</f>
        <v>YES</v>
      </c>
      <c r="AG184" s="75">
        <f t="shared" si="51"/>
        <v>0.95833333333575865</v>
      </c>
      <c r="AH184" s="2" t="s">
        <v>24</v>
      </c>
      <c r="AI184" s="2" t="str">
        <f t="shared" si="52"/>
        <v>MSKU0207673</v>
      </c>
      <c r="AJ184" s="76" t="str">
        <f t="shared" si="53"/>
        <v>MSI</v>
      </c>
      <c r="AK184" s="77">
        <f>IF($M184="TRUCK",VLOOKUP($AQ184,Invoicing!$A$17:$B$49,MATCH($AK$1,Invoicing!$A$17:$B$17,0),FALSE),VLOOKUP($AQ184,Invoicing!$N$17:$O$21,MATCH($AK$1,Invoicing!$N$17:$O$17,0),FALSE))</f>
        <v>530</v>
      </c>
      <c r="AL184" s="78">
        <f>VLOOKUP($E184,Invoicing!$A$1:$H$8,MATCH(TRACKER!$N184,Invoicing!$A$1:$H$1,0),FALSE)</f>
        <v>120</v>
      </c>
      <c r="AM184" s="78">
        <f>VLOOKUP($E184,Invoicing!$A$1:$H$8,MATCH(TRACKER!$O$1,Invoicing!$A$1:$H$1,0),FALSE)</f>
        <v>50</v>
      </c>
      <c r="AN184" s="78">
        <f t="shared" si="54"/>
        <v>0</v>
      </c>
      <c r="AO184" s="2">
        <f t="shared" si="55"/>
        <v>7</v>
      </c>
      <c r="AP184" s="2" t="str">
        <f t="shared" si="56"/>
        <v>NIGHT</v>
      </c>
      <c r="AQ184" s="2" t="str">
        <f t="shared" si="57"/>
        <v>MSINIGHT</v>
      </c>
      <c r="AR184" s="71">
        <f t="shared" si="58"/>
        <v>650</v>
      </c>
      <c r="AS184" s="71">
        <f>VLOOKUP(AJ184,Invoicing!A:K,10,FALSE)</f>
        <v>25</v>
      </c>
      <c r="AT184" s="71">
        <f t="shared" si="59"/>
        <v>675</v>
      </c>
    </row>
    <row r="185" spans="1:46">
      <c r="A185" s="37" t="s">
        <v>313</v>
      </c>
      <c r="B185" s="3" t="s">
        <v>38</v>
      </c>
      <c r="C185" s="11">
        <v>45325.972916666666</v>
      </c>
      <c r="D185" s="11">
        <v>45325.958333333336</v>
      </c>
      <c r="E185" s="11" t="s">
        <v>44</v>
      </c>
      <c r="F185" s="11" t="s">
        <v>40</v>
      </c>
      <c r="G185" s="3" t="s">
        <v>333</v>
      </c>
      <c r="H185" s="3" t="s">
        <v>41</v>
      </c>
      <c r="I185" s="11">
        <v>45326.791666666664</v>
      </c>
      <c r="J185" s="12">
        <v>45327.57708333333</v>
      </c>
      <c r="K185" s="12">
        <v>45327.5625</v>
      </c>
      <c r="L185" s="12">
        <v>45327.584027777775</v>
      </c>
      <c r="M185" s="12" t="s">
        <v>115</v>
      </c>
      <c r="N185" s="3" t="s">
        <v>42</v>
      </c>
      <c r="O185" s="3">
        <v>0</v>
      </c>
      <c r="P185" s="1">
        <f t="shared" si="40"/>
        <v>6</v>
      </c>
      <c r="Q185" s="1">
        <f t="shared" si="41"/>
        <v>2</v>
      </c>
      <c r="R185" s="72">
        <f t="shared" si="42"/>
        <v>45327.57708333333</v>
      </c>
      <c r="S185" s="73">
        <f t="shared" si="43"/>
        <v>0.81874999999854481</v>
      </c>
      <c r="T185" s="74">
        <f>Table2[[#This Row],[ETA A OFRECIMIENTO]]*24</f>
        <v>19.649999999965075</v>
      </c>
      <c r="U185" s="1" t="str">
        <f t="shared" si="44"/>
        <v>YES</v>
      </c>
      <c r="V185" s="73">
        <f t="shared" si="45"/>
        <v>0.77083333333575865</v>
      </c>
      <c r="W185" s="74">
        <f>Table2[[#This Row],[DEL. AVAILABLE A SLOT]]*24</f>
        <v>18.500000000058208</v>
      </c>
      <c r="X185" s="1" t="str">
        <f t="shared" si="46"/>
        <v>SI</v>
      </c>
      <c r="Y185" s="73">
        <f t="shared" si="47"/>
        <v>1.5895833333343035</v>
      </c>
      <c r="Z185" s="74">
        <f>Table2[[#This Row],[ETA A TIMESLOT]]*24</f>
        <v>38.150000000023283</v>
      </c>
      <c r="AA185" s="73">
        <f t="shared" si="48"/>
        <v>1.4583333329937886E-2</v>
      </c>
      <c r="AB185" s="73" t="str">
        <f t="shared" si="49"/>
        <v>SI</v>
      </c>
      <c r="AC185" s="74">
        <f>Table2[[#This Row],[PUNTUALIDAD (H)]]*24</f>
        <v>0.34999999991850927</v>
      </c>
      <c r="AD185" s="73">
        <f t="shared" si="50"/>
        <v>1.6111111111094942</v>
      </c>
      <c r="AE185" s="74">
        <f>Table2[[#This Row],[ATA TO UNLOADING]]*24</f>
        <v>38.666666666627862</v>
      </c>
      <c r="AF185" s="74" t="str">
        <f>IF(Table2[[#This Row],[ATA TO UNLOADING 2]]&lt;=48,"YES","NO")</f>
        <v>YES</v>
      </c>
      <c r="AG185" s="75">
        <f t="shared" si="51"/>
        <v>0.5625</v>
      </c>
      <c r="AH185" s="2" t="s">
        <v>42</v>
      </c>
      <c r="AI185" s="2" t="str">
        <f t="shared" si="52"/>
        <v>MSKU3564123</v>
      </c>
      <c r="AJ185" s="76" t="str">
        <f t="shared" si="53"/>
        <v>MSI</v>
      </c>
      <c r="AK185" s="77">
        <f>IF($M185="TRUCK",VLOOKUP($AQ185,Invoicing!$A$17:$B$49,MATCH($AK$1,Invoicing!$A$17:$B$17,0),FALSE),VLOOKUP($AQ185,Invoicing!$N$17:$O$21,MATCH($AK$1,Invoicing!$N$17:$O$17,0),FALSE))</f>
        <v>480</v>
      </c>
      <c r="AL185" s="78" t="e">
        <f>VLOOKUP($E185,Invoicing!$A$1:$H$8,MATCH(TRACKER!$N185,Invoicing!$A$1:$H$1,0),FALSE)</f>
        <v>#N/A</v>
      </c>
      <c r="AM185" s="78">
        <f>VLOOKUP($E185,Invoicing!$A$1:$H$8,MATCH(TRACKER!$O$1,Invoicing!$A$1:$H$1,0),FALSE)</f>
        <v>50</v>
      </c>
      <c r="AN185" s="78">
        <f t="shared" si="54"/>
        <v>0</v>
      </c>
      <c r="AO185" s="2">
        <f t="shared" si="55"/>
        <v>1</v>
      </c>
      <c r="AP185" s="2" t="str">
        <f t="shared" si="56"/>
        <v>WEEK</v>
      </c>
      <c r="AQ185" s="2" t="str">
        <f t="shared" si="57"/>
        <v>MSIWEEK</v>
      </c>
      <c r="AR185" s="71">
        <f t="shared" si="58"/>
        <v>480</v>
      </c>
      <c r="AS185" s="71">
        <f>VLOOKUP(AJ185,Invoicing!A:K,10,FALSE)</f>
        <v>25</v>
      </c>
      <c r="AT185" s="71">
        <f t="shared" si="59"/>
        <v>505</v>
      </c>
    </row>
    <row r="186" spans="1:46">
      <c r="A186" s="37" t="s">
        <v>313</v>
      </c>
      <c r="B186" s="3" t="s">
        <v>38</v>
      </c>
      <c r="C186" s="11">
        <v>45325.972916666666</v>
      </c>
      <c r="D186" s="11">
        <v>45325.958333333336</v>
      </c>
      <c r="E186" s="11" t="s">
        <v>44</v>
      </c>
      <c r="F186" s="11" t="s">
        <v>40</v>
      </c>
      <c r="G186" s="3" t="s">
        <v>334</v>
      </c>
      <c r="H186" s="3" t="s">
        <v>2821</v>
      </c>
      <c r="I186" s="11">
        <v>45326.791666666664</v>
      </c>
      <c r="J186" s="12">
        <v>45327.149305555555</v>
      </c>
      <c r="K186" s="12">
        <v>45327.125</v>
      </c>
      <c r="L186" s="12">
        <v>45327.183333333334</v>
      </c>
      <c r="M186" s="12" t="s">
        <v>115</v>
      </c>
      <c r="N186" s="3" t="s">
        <v>13</v>
      </c>
      <c r="O186" s="3">
        <v>0</v>
      </c>
      <c r="P186" s="1">
        <f t="shared" si="40"/>
        <v>6</v>
      </c>
      <c r="Q186" s="1">
        <f t="shared" si="41"/>
        <v>2</v>
      </c>
      <c r="R186" s="72">
        <f t="shared" si="42"/>
        <v>45327.149305555555</v>
      </c>
      <c r="S186" s="73">
        <f t="shared" si="43"/>
        <v>0.81874999999854481</v>
      </c>
      <c r="T186" s="74">
        <f>Table2[[#This Row],[ETA A OFRECIMIENTO]]*24</f>
        <v>19.649999999965075</v>
      </c>
      <c r="U186" s="1" t="str">
        <f t="shared" si="44"/>
        <v>YES</v>
      </c>
      <c r="V186" s="73">
        <f t="shared" si="45"/>
        <v>0.33333333333575865</v>
      </c>
      <c r="W186" s="74">
        <f>Table2[[#This Row],[DEL. AVAILABLE A SLOT]]*24</f>
        <v>8.0000000000582077</v>
      </c>
      <c r="X186" s="1" t="str">
        <f t="shared" si="46"/>
        <v>SI</v>
      </c>
      <c r="Y186" s="73">
        <f t="shared" si="47"/>
        <v>1.1520833333343035</v>
      </c>
      <c r="Z186" s="74">
        <f>Table2[[#This Row],[ETA A TIMESLOT]]*24</f>
        <v>27.650000000023283</v>
      </c>
      <c r="AA186" s="73">
        <f t="shared" si="48"/>
        <v>2.4305555554747116E-2</v>
      </c>
      <c r="AB186" s="73" t="str">
        <f t="shared" si="49"/>
        <v>SI</v>
      </c>
      <c r="AC186" s="74">
        <f>Table2[[#This Row],[PUNTUALIDAD (H)]]*24</f>
        <v>0.58333333331393078</v>
      </c>
      <c r="AD186" s="73">
        <f t="shared" si="50"/>
        <v>1.2104166666686069</v>
      </c>
      <c r="AE186" s="74">
        <f>Table2[[#This Row],[ATA TO UNLOADING]]*24</f>
        <v>29.050000000046566</v>
      </c>
      <c r="AF186" s="74" t="str">
        <f>IF(Table2[[#This Row],[ATA TO UNLOADING 2]]&lt;=48,"YES","NO")</f>
        <v>YES</v>
      </c>
      <c r="AG186" s="75">
        <f t="shared" si="51"/>
        <v>0.125</v>
      </c>
      <c r="AH186" s="2" t="s">
        <v>24</v>
      </c>
      <c r="AI186" s="2" t="str">
        <f t="shared" si="52"/>
        <v>MSKU8561805</v>
      </c>
      <c r="AJ186" s="76" t="str">
        <f t="shared" si="53"/>
        <v>MSI</v>
      </c>
      <c r="AK186" s="77">
        <f>IF($M186="TRUCK",VLOOKUP($AQ186,Invoicing!$A$17:$B$49,MATCH($AK$1,Invoicing!$A$17:$B$17,0),FALSE),VLOOKUP($AQ186,Invoicing!$N$17:$O$21,MATCH($AK$1,Invoicing!$N$17:$O$17,0),FALSE))</f>
        <v>530</v>
      </c>
      <c r="AL186" s="78">
        <f>VLOOKUP($E186,Invoicing!$A$1:$H$8,MATCH(TRACKER!$N186,Invoicing!$A$1:$H$1,0),FALSE)</f>
        <v>120</v>
      </c>
      <c r="AM186" s="78">
        <f>VLOOKUP($E186,Invoicing!$A$1:$H$8,MATCH(TRACKER!$O$1,Invoicing!$A$1:$H$1,0),FALSE)</f>
        <v>50</v>
      </c>
      <c r="AN186" s="78">
        <f t="shared" si="54"/>
        <v>0</v>
      </c>
      <c r="AO186" s="2">
        <f t="shared" si="55"/>
        <v>1</v>
      </c>
      <c r="AP186" s="2" t="str">
        <f t="shared" si="56"/>
        <v>NIGHT</v>
      </c>
      <c r="AQ186" s="2" t="str">
        <f t="shared" si="57"/>
        <v>MSINIGHT</v>
      </c>
      <c r="AR186" s="71">
        <f t="shared" si="58"/>
        <v>650</v>
      </c>
      <c r="AS186" s="71">
        <f>VLOOKUP(AJ186,Invoicing!A:K,10,FALSE)</f>
        <v>25</v>
      </c>
      <c r="AT186" s="71">
        <f t="shared" si="59"/>
        <v>675</v>
      </c>
    </row>
    <row r="187" spans="1:46">
      <c r="A187" s="37" t="s">
        <v>313</v>
      </c>
      <c r="B187" s="3" t="s">
        <v>38</v>
      </c>
      <c r="C187" s="11">
        <v>45325.972916666666</v>
      </c>
      <c r="D187" s="11">
        <v>45325.958333333336</v>
      </c>
      <c r="E187" s="11" t="s">
        <v>45</v>
      </c>
      <c r="F187" s="11" t="s">
        <v>40</v>
      </c>
      <c r="G187" s="3" t="s">
        <v>335</v>
      </c>
      <c r="H187" s="3" t="s">
        <v>2821</v>
      </c>
      <c r="I187" s="11">
        <v>45326.791666666664</v>
      </c>
      <c r="J187" s="12">
        <v>45326.859027777777</v>
      </c>
      <c r="K187" s="12">
        <v>45326.875</v>
      </c>
      <c r="L187" s="12">
        <v>45326.875</v>
      </c>
      <c r="M187" s="12" t="s">
        <v>115</v>
      </c>
      <c r="N187" s="3" t="s">
        <v>42</v>
      </c>
      <c r="O187" s="3">
        <v>0</v>
      </c>
      <c r="P187" s="1">
        <f t="shared" si="40"/>
        <v>5</v>
      </c>
      <c r="Q187" s="1">
        <f t="shared" si="41"/>
        <v>2</v>
      </c>
      <c r="R187" s="72">
        <f t="shared" si="42"/>
        <v>45326.859027777777</v>
      </c>
      <c r="S187" s="73">
        <f t="shared" si="43"/>
        <v>0.81874999999854481</v>
      </c>
      <c r="T187" s="74">
        <f>Table2[[#This Row],[ETA A OFRECIMIENTO]]*24</f>
        <v>19.649999999965075</v>
      </c>
      <c r="U187" s="1" t="str">
        <f t="shared" si="44"/>
        <v>YES</v>
      </c>
      <c r="V187" s="73">
        <f t="shared" si="45"/>
        <v>8.3333333335758653E-2</v>
      </c>
      <c r="W187" s="74">
        <f>Table2[[#This Row],[DEL. AVAILABLE A SLOT]]*24</f>
        <v>2.0000000000582077</v>
      </c>
      <c r="X187" s="1" t="str">
        <f t="shared" si="46"/>
        <v>SI</v>
      </c>
      <c r="Y187" s="73">
        <f t="shared" si="47"/>
        <v>0.90208333333430346</v>
      </c>
      <c r="Z187" s="74">
        <f>Table2[[#This Row],[ETA A TIMESLOT]]*24</f>
        <v>21.650000000023283</v>
      </c>
      <c r="AA187" s="73">
        <f t="shared" si="48"/>
        <v>0</v>
      </c>
      <c r="AB187" s="73" t="str">
        <f t="shared" si="49"/>
        <v>SI</v>
      </c>
      <c r="AC187" s="74">
        <f>Table2[[#This Row],[PUNTUALIDAD (H)]]*24</f>
        <v>0</v>
      </c>
      <c r="AD187" s="73">
        <f t="shared" si="50"/>
        <v>0.90208333333430346</v>
      </c>
      <c r="AE187" s="74">
        <f>Table2[[#This Row],[ATA TO UNLOADING]]*24</f>
        <v>21.650000000023283</v>
      </c>
      <c r="AF187" s="74" t="str">
        <f>IF(Table2[[#This Row],[ATA TO UNLOADING 2]]&lt;=48,"YES","NO")</f>
        <v>YES</v>
      </c>
      <c r="AG187" s="75">
        <f t="shared" si="51"/>
        <v>0.875</v>
      </c>
      <c r="AH187" s="2" t="s">
        <v>24</v>
      </c>
      <c r="AI187" s="2" t="str">
        <f t="shared" si="52"/>
        <v>PONU7388207</v>
      </c>
      <c r="AJ187" s="76" t="str">
        <f t="shared" si="53"/>
        <v>OM TRANSPORT</v>
      </c>
      <c r="AK187" s="77">
        <f>IF($M187="TRUCK",VLOOKUP($AQ187,Invoicing!$A$17:$B$49,MATCH($AK$1,Invoicing!$A$17:$B$17,0),FALSE),VLOOKUP($AQ187,Invoicing!$N$17:$O$21,MATCH($AK$1,Invoicing!$N$17:$O$17,0),FALSE))</f>
        <v>475</v>
      </c>
      <c r="AL187" s="78" t="e">
        <f>VLOOKUP($E187,Invoicing!$A$1:$H$8,MATCH(TRACKER!$N187,Invoicing!$A$1:$H$1,0),FALSE)</f>
        <v>#N/A</v>
      </c>
      <c r="AM187" s="78">
        <f>VLOOKUP($E187,Invoicing!$A$1:$H$8,MATCH(TRACKER!$O$1,Invoicing!$A$1:$H$1,0),FALSE)</f>
        <v>50</v>
      </c>
      <c r="AN187" s="78">
        <f t="shared" si="54"/>
        <v>0</v>
      </c>
      <c r="AO187" s="2">
        <f t="shared" si="55"/>
        <v>7</v>
      </c>
      <c r="AP187" s="2" t="str">
        <f t="shared" si="56"/>
        <v>NIGHT</v>
      </c>
      <c r="AQ187" s="2" t="str">
        <f t="shared" si="57"/>
        <v>OM TRANSPORTNIGHT</v>
      </c>
      <c r="AR187" s="71">
        <f t="shared" si="58"/>
        <v>475</v>
      </c>
      <c r="AS187" s="71">
        <f>VLOOKUP(AJ187,Invoicing!A:K,10,FALSE)</f>
        <v>25</v>
      </c>
      <c r="AT187" s="71">
        <f t="shared" si="59"/>
        <v>500</v>
      </c>
    </row>
    <row r="188" spans="1:46">
      <c r="A188" s="37" t="s">
        <v>313</v>
      </c>
      <c r="B188" s="3" t="s">
        <v>38</v>
      </c>
      <c r="C188" s="11">
        <v>45325.972916666666</v>
      </c>
      <c r="D188" s="11">
        <v>45325.958333333336</v>
      </c>
      <c r="E188" s="11" t="s">
        <v>45</v>
      </c>
      <c r="F188" s="11" t="s">
        <v>40</v>
      </c>
      <c r="G188" s="3" t="s">
        <v>336</v>
      </c>
      <c r="H188" s="3" t="s">
        <v>2821</v>
      </c>
      <c r="I188" s="11">
        <v>45326.791666666664</v>
      </c>
      <c r="J188" s="12">
        <v>45326.939583333333</v>
      </c>
      <c r="K188" s="12">
        <v>45326.916666666664</v>
      </c>
      <c r="L188" s="12">
        <v>45326.96875</v>
      </c>
      <c r="M188" s="12" t="s">
        <v>115</v>
      </c>
      <c r="N188" s="3" t="s">
        <v>42</v>
      </c>
      <c r="O188" s="3">
        <v>0</v>
      </c>
      <c r="P188" s="1">
        <f t="shared" si="40"/>
        <v>5</v>
      </c>
      <c r="Q188" s="1">
        <f t="shared" si="41"/>
        <v>2</v>
      </c>
      <c r="R188" s="72">
        <f t="shared" si="42"/>
        <v>45326.939583333333</v>
      </c>
      <c r="S188" s="73">
        <f t="shared" si="43"/>
        <v>0.81874999999854481</v>
      </c>
      <c r="T188" s="74">
        <f>Table2[[#This Row],[ETA A OFRECIMIENTO]]*24</f>
        <v>19.649999999965075</v>
      </c>
      <c r="U188" s="1" t="str">
        <f t="shared" si="44"/>
        <v>YES</v>
      </c>
      <c r="V188" s="73">
        <f t="shared" si="45"/>
        <v>0.125</v>
      </c>
      <c r="W188" s="74">
        <f>Table2[[#This Row],[DEL. AVAILABLE A SLOT]]*24</f>
        <v>3</v>
      </c>
      <c r="X188" s="1" t="str">
        <f t="shared" si="46"/>
        <v>SI</v>
      </c>
      <c r="Y188" s="73">
        <f t="shared" si="47"/>
        <v>0.94374999999854481</v>
      </c>
      <c r="Z188" s="74">
        <f>Table2[[#This Row],[ETA A TIMESLOT]]*24</f>
        <v>22.649999999965075</v>
      </c>
      <c r="AA188" s="73">
        <f t="shared" si="48"/>
        <v>2.2916666668606922E-2</v>
      </c>
      <c r="AB188" s="73" t="str">
        <f t="shared" si="49"/>
        <v>SI</v>
      </c>
      <c r="AC188" s="74">
        <f>Table2[[#This Row],[PUNTUALIDAD (H)]]*24</f>
        <v>0.55000000004656613</v>
      </c>
      <c r="AD188" s="73">
        <f t="shared" si="50"/>
        <v>0.99583333333430346</v>
      </c>
      <c r="AE188" s="74">
        <f>Table2[[#This Row],[ATA TO UNLOADING]]*24</f>
        <v>23.900000000023283</v>
      </c>
      <c r="AF188" s="74" t="str">
        <f>IF(Table2[[#This Row],[ATA TO UNLOADING 2]]&lt;=48,"YES","NO")</f>
        <v>YES</v>
      </c>
      <c r="AG188" s="75">
        <f t="shared" si="51"/>
        <v>0.91666666666424135</v>
      </c>
      <c r="AH188" s="2" t="s">
        <v>24</v>
      </c>
      <c r="AI188" s="2" t="str">
        <f t="shared" si="52"/>
        <v>PONU8106606</v>
      </c>
      <c r="AJ188" s="76" t="str">
        <f t="shared" si="53"/>
        <v>OM TRANSPORT</v>
      </c>
      <c r="AK188" s="77">
        <f>IF($M188="TRUCK",VLOOKUP($AQ188,Invoicing!$A$17:$B$49,MATCH($AK$1,Invoicing!$A$17:$B$17,0),FALSE),VLOOKUP($AQ188,Invoicing!$N$17:$O$21,MATCH($AK$1,Invoicing!$N$17:$O$17,0),FALSE))</f>
        <v>475</v>
      </c>
      <c r="AL188" s="78" t="e">
        <f>VLOOKUP($E188,Invoicing!$A$1:$H$8,MATCH(TRACKER!$N188,Invoicing!$A$1:$H$1,0),FALSE)</f>
        <v>#N/A</v>
      </c>
      <c r="AM188" s="78">
        <f>VLOOKUP($E188,Invoicing!$A$1:$H$8,MATCH(TRACKER!$O$1,Invoicing!$A$1:$H$1,0),FALSE)</f>
        <v>50</v>
      </c>
      <c r="AN188" s="78">
        <f t="shared" si="54"/>
        <v>0</v>
      </c>
      <c r="AO188" s="2">
        <f t="shared" si="55"/>
        <v>7</v>
      </c>
      <c r="AP188" s="2" t="str">
        <f t="shared" si="56"/>
        <v>NIGHT</v>
      </c>
      <c r="AQ188" s="2" t="str">
        <f t="shared" si="57"/>
        <v>OM TRANSPORTNIGHT</v>
      </c>
      <c r="AR188" s="71">
        <f t="shared" si="58"/>
        <v>475</v>
      </c>
      <c r="AS188" s="71">
        <f>VLOOKUP(AJ188,Invoicing!A:K,10,FALSE)</f>
        <v>25</v>
      </c>
      <c r="AT188" s="71">
        <f t="shared" si="59"/>
        <v>500</v>
      </c>
    </row>
    <row r="189" spans="1:46">
      <c r="A189" s="37" t="s">
        <v>313</v>
      </c>
      <c r="B189" s="3" t="s">
        <v>38</v>
      </c>
      <c r="C189" s="11">
        <v>45325.972916666666</v>
      </c>
      <c r="D189" s="11">
        <v>45325.958333333336</v>
      </c>
      <c r="E189" s="11" t="s">
        <v>43</v>
      </c>
      <c r="F189" s="11" t="s">
        <v>40</v>
      </c>
      <c r="G189" s="3" t="s">
        <v>337</v>
      </c>
      <c r="H189" s="3" t="s">
        <v>2821</v>
      </c>
      <c r="I189" s="11">
        <v>45326.791666666664</v>
      </c>
      <c r="J189" s="12">
        <v>45326.82916666667</v>
      </c>
      <c r="K189" s="12">
        <v>45326.833333333336</v>
      </c>
      <c r="L189" s="12">
        <v>45326.84375</v>
      </c>
      <c r="M189" s="12" t="s">
        <v>115</v>
      </c>
      <c r="N189" s="3" t="s">
        <v>42</v>
      </c>
      <c r="O189" s="3">
        <v>0</v>
      </c>
      <c r="P189" s="1">
        <f t="shared" si="40"/>
        <v>5</v>
      </c>
      <c r="Q189" s="1">
        <f t="shared" si="41"/>
        <v>2</v>
      </c>
      <c r="R189" s="72">
        <f t="shared" si="42"/>
        <v>45326.82916666667</v>
      </c>
      <c r="S189" s="73">
        <f t="shared" si="43"/>
        <v>0.81874999999854481</v>
      </c>
      <c r="T189" s="74">
        <f>Table2[[#This Row],[ETA A OFRECIMIENTO]]*24</f>
        <v>19.649999999965075</v>
      </c>
      <c r="U189" s="1" t="str">
        <f t="shared" si="44"/>
        <v>YES</v>
      </c>
      <c r="V189" s="73">
        <f t="shared" si="45"/>
        <v>4.1666666671517305E-2</v>
      </c>
      <c r="W189" s="74">
        <f>Table2[[#This Row],[DEL. AVAILABLE A SLOT]]*24</f>
        <v>1.0000000001164153</v>
      </c>
      <c r="X189" s="1" t="str">
        <f t="shared" si="46"/>
        <v>SI</v>
      </c>
      <c r="Y189" s="73">
        <f t="shared" si="47"/>
        <v>0.86041666667006211</v>
      </c>
      <c r="Z189" s="74">
        <f>Table2[[#This Row],[ETA A TIMESLOT]]*24</f>
        <v>20.650000000081491</v>
      </c>
      <c r="AA189" s="73">
        <f t="shared" si="48"/>
        <v>0</v>
      </c>
      <c r="AB189" s="73" t="str">
        <f t="shared" si="49"/>
        <v>SI</v>
      </c>
      <c r="AC189" s="74">
        <f>Table2[[#This Row],[PUNTUALIDAD (H)]]*24</f>
        <v>0</v>
      </c>
      <c r="AD189" s="73">
        <f t="shared" si="50"/>
        <v>0.87083333333430346</v>
      </c>
      <c r="AE189" s="74">
        <f>Table2[[#This Row],[ATA TO UNLOADING]]*24</f>
        <v>20.900000000023283</v>
      </c>
      <c r="AF189" s="74" t="str">
        <f>IF(Table2[[#This Row],[ATA TO UNLOADING 2]]&lt;=48,"YES","NO")</f>
        <v>YES</v>
      </c>
      <c r="AG189" s="75">
        <f t="shared" si="51"/>
        <v>0.83333333333575865</v>
      </c>
      <c r="AH189" s="2" t="s">
        <v>24</v>
      </c>
      <c r="AI189" s="2" t="str">
        <f t="shared" si="52"/>
        <v>SUDU6564856</v>
      </c>
      <c r="AJ189" s="76" t="str">
        <f t="shared" si="53"/>
        <v>LOGIX</v>
      </c>
      <c r="AK189" s="77">
        <f>IF($M189="TRUCK",VLOOKUP($AQ189,Invoicing!$A$17:$B$49,MATCH($AK$1,Invoicing!$A$17:$B$17,0),FALSE),VLOOKUP($AQ189,Invoicing!$N$17:$O$21,MATCH($AK$1,Invoicing!$N$17:$O$17,0),FALSE))</f>
        <v>530</v>
      </c>
      <c r="AL189" s="78" t="e">
        <f>VLOOKUP($E189,Invoicing!$A$1:$H$8,MATCH(TRACKER!$N189,Invoicing!$A$1:$H$1,0),FALSE)</f>
        <v>#N/A</v>
      </c>
      <c r="AM189" s="78">
        <f>VLOOKUP($E189,Invoicing!$A$1:$H$8,MATCH(TRACKER!$O$1,Invoicing!$A$1:$H$1,0),FALSE)</f>
        <v>50</v>
      </c>
      <c r="AN189" s="78">
        <f t="shared" si="54"/>
        <v>0</v>
      </c>
      <c r="AO189" s="2">
        <f t="shared" si="55"/>
        <v>7</v>
      </c>
      <c r="AP189" s="2" t="str">
        <f t="shared" si="56"/>
        <v>NIGHT</v>
      </c>
      <c r="AQ189" s="2" t="str">
        <f t="shared" si="57"/>
        <v>LOGIXNIGHT</v>
      </c>
      <c r="AR189" s="71">
        <f t="shared" si="58"/>
        <v>530</v>
      </c>
      <c r="AS189" s="71">
        <f>VLOOKUP(AJ189,Invoicing!A:K,10,FALSE)</f>
        <v>25</v>
      </c>
      <c r="AT189" s="71">
        <f t="shared" si="59"/>
        <v>555</v>
      </c>
    </row>
    <row r="190" spans="1:46">
      <c r="A190" s="37" t="s">
        <v>313</v>
      </c>
      <c r="B190" s="3" t="s">
        <v>38</v>
      </c>
      <c r="C190" s="11">
        <v>45325.972916666666</v>
      </c>
      <c r="D190" s="11">
        <v>45325.958333333336</v>
      </c>
      <c r="E190" s="11" t="s">
        <v>49</v>
      </c>
      <c r="F190" s="11" t="s">
        <v>40</v>
      </c>
      <c r="G190" s="3" t="s">
        <v>338</v>
      </c>
      <c r="H190" s="3" t="s">
        <v>41</v>
      </c>
      <c r="I190" s="11">
        <v>45326.791666666664</v>
      </c>
      <c r="J190" s="12">
        <v>45327.40625</v>
      </c>
      <c r="K190" s="12">
        <v>45327.416666666664</v>
      </c>
      <c r="L190" s="12">
        <v>45327.40625</v>
      </c>
      <c r="M190" s="12" t="s">
        <v>115</v>
      </c>
      <c r="N190" s="3" t="s">
        <v>42</v>
      </c>
      <c r="O190" s="3">
        <v>1</v>
      </c>
      <c r="P190" s="1">
        <f t="shared" si="40"/>
        <v>6</v>
      </c>
      <c r="Q190" s="1">
        <f t="shared" si="41"/>
        <v>2</v>
      </c>
      <c r="R190" s="72">
        <f t="shared" si="42"/>
        <v>45327.40625</v>
      </c>
      <c r="S190" s="73">
        <f t="shared" si="43"/>
        <v>0.81874999999854481</v>
      </c>
      <c r="T190" s="74">
        <f>Table2[[#This Row],[ETA A OFRECIMIENTO]]*24</f>
        <v>19.649999999965075</v>
      </c>
      <c r="U190" s="1" t="str">
        <f t="shared" si="44"/>
        <v>YES</v>
      </c>
      <c r="V190" s="73">
        <f t="shared" si="45"/>
        <v>0.625</v>
      </c>
      <c r="W190" s="74">
        <f>Table2[[#This Row],[DEL. AVAILABLE A SLOT]]*24</f>
        <v>15</v>
      </c>
      <c r="X190" s="1" t="str">
        <f t="shared" si="46"/>
        <v>SI</v>
      </c>
      <c r="Y190" s="73">
        <f t="shared" si="47"/>
        <v>1.4437499999985448</v>
      </c>
      <c r="Z190" s="74">
        <f>Table2[[#This Row],[ETA A TIMESLOT]]*24</f>
        <v>34.649999999965075</v>
      </c>
      <c r="AA190" s="73">
        <f t="shared" si="48"/>
        <v>0</v>
      </c>
      <c r="AB190" s="73" t="str">
        <f t="shared" si="49"/>
        <v>SI</v>
      </c>
      <c r="AC190" s="74">
        <f>Table2[[#This Row],[PUNTUALIDAD (H)]]*24</f>
        <v>0</v>
      </c>
      <c r="AD190" s="73">
        <f t="shared" si="50"/>
        <v>1.4333333333343035</v>
      </c>
      <c r="AE190" s="74">
        <f>Table2[[#This Row],[ATA TO UNLOADING]]*24</f>
        <v>34.400000000023283</v>
      </c>
      <c r="AF190" s="74" t="str">
        <f>IF(Table2[[#This Row],[ATA TO UNLOADING 2]]&lt;=48,"YES","NO")</f>
        <v>YES</v>
      </c>
      <c r="AG190" s="75">
        <f t="shared" si="51"/>
        <v>0.41666666666424135</v>
      </c>
      <c r="AH190" s="2" t="s">
        <v>42</v>
      </c>
      <c r="AI190" s="2" t="str">
        <f t="shared" si="52"/>
        <v>SUDU6592082</v>
      </c>
      <c r="AJ190" s="76" t="str">
        <f t="shared" si="53"/>
        <v>CTU FLEVOKUST BV</v>
      </c>
      <c r="AK190" s="77">
        <f>IF($M190="TRUCK",VLOOKUP($AQ190,Invoicing!$A$17:$B$49,MATCH($AK$1,Invoicing!$A$17:$B$17,0),FALSE),VLOOKUP($AQ190,Invoicing!$N$17:$O$21,MATCH($AK$1,Invoicing!$N$17:$O$17,0),FALSE))</f>
        <v>520</v>
      </c>
      <c r="AL190" s="78" t="e">
        <f>VLOOKUP($E190,Invoicing!$A$1:$H$8,MATCH(TRACKER!$N190,Invoicing!$A$1:$H$1,0),FALSE)</f>
        <v>#N/A</v>
      </c>
      <c r="AM190" s="78">
        <v>35</v>
      </c>
      <c r="AN190" s="78">
        <f t="shared" si="54"/>
        <v>35</v>
      </c>
      <c r="AO190" s="2">
        <f t="shared" si="55"/>
        <v>1</v>
      </c>
      <c r="AP190" s="2" t="str">
        <f t="shared" si="56"/>
        <v>WEEK</v>
      </c>
      <c r="AQ190" s="2" t="str">
        <f t="shared" si="57"/>
        <v>CTU FLEVOKUST BVWEEK</v>
      </c>
      <c r="AR190" s="71">
        <f t="shared" si="58"/>
        <v>555</v>
      </c>
      <c r="AS190" s="71">
        <f>VLOOKUP(AJ190,Invoicing!A:K,10,FALSE)</f>
        <v>0</v>
      </c>
      <c r="AT190" s="71">
        <f t="shared" si="59"/>
        <v>555</v>
      </c>
    </row>
    <row r="191" spans="1:46">
      <c r="A191" s="37" t="s">
        <v>313</v>
      </c>
      <c r="B191" s="3" t="s">
        <v>38</v>
      </c>
      <c r="C191" s="11">
        <v>45325.972916666666</v>
      </c>
      <c r="D191" s="11">
        <v>45325.958333333336</v>
      </c>
      <c r="E191" s="11" t="s">
        <v>45</v>
      </c>
      <c r="F191" s="11" t="s">
        <v>40</v>
      </c>
      <c r="G191" s="3" t="s">
        <v>339</v>
      </c>
      <c r="H191" s="3" t="s">
        <v>2821</v>
      </c>
      <c r="I191" s="11">
        <v>45326.791666666664</v>
      </c>
      <c r="J191" s="12">
        <v>45327.072916666664</v>
      </c>
      <c r="K191" s="12">
        <v>45327.125</v>
      </c>
      <c r="L191" s="12">
        <v>45327.083333333336</v>
      </c>
      <c r="M191" s="12" t="s">
        <v>115</v>
      </c>
      <c r="N191" s="3" t="s">
        <v>42</v>
      </c>
      <c r="O191" s="3">
        <v>0</v>
      </c>
      <c r="P191" s="1">
        <f t="shared" si="40"/>
        <v>6</v>
      </c>
      <c r="Q191" s="1">
        <f t="shared" si="41"/>
        <v>2</v>
      </c>
      <c r="R191" s="72">
        <f t="shared" si="42"/>
        <v>45327.072916666664</v>
      </c>
      <c r="S191" s="73">
        <f t="shared" si="43"/>
        <v>0.81874999999854481</v>
      </c>
      <c r="T191" s="74">
        <f>Table2[[#This Row],[ETA A OFRECIMIENTO]]*24</f>
        <v>19.649999999965075</v>
      </c>
      <c r="U191" s="1" t="str">
        <f t="shared" si="44"/>
        <v>YES</v>
      </c>
      <c r="V191" s="73">
        <f t="shared" si="45"/>
        <v>0.33333333333575865</v>
      </c>
      <c r="W191" s="74">
        <f>Table2[[#This Row],[DEL. AVAILABLE A SLOT]]*24</f>
        <v>8.0000000000582077</v>
      </c>
      <c r="X191" s="1" t="str">
        <f t="shared" si="46"/>
        <v>SI</v>
      </c>
      <c r="Y191" s="73">
        <f t="shared" si="47"/>
        <v>1.1520833333343035</v>
      </c>
      <c r="Z191" s="74">
        <f>Table2[[#This Row],[ETA A TIMESLOT]]*24</f>
        <v>27.650000000023283</v>
      </c>
      <c r="AA191" s="73">
        <f t="shared" si="48"/>
        <v>0</v>
      </c>
      <c r="AB191" s="73" t="str">
        <f t="shared" si="49"/>
        <v>SI</v>
      </c>
      <c r="AC191" s="74">
        <f>Table2[[#This Row],[PUNTUALIDAD (H)]]*24</f>
        <v>0</v>
      </c>
      <c r="AD191" s="73">
        <f t="shared" si="50"/>
        <v>1.1104166666700621</v>
      </c>
      <c r="AE191" s="74">
        <f>Table2[[#This Row],[ATA TO UNLOADING]]*24</f>
        <v>26.650000000081491</v>
      </c>
      <c r="AF191" s="74" t="str">
        <f>IF(Table2[[#This Row],[ATA TO UNLOADING 2]]&lt;=48,"YES","NO")</f>
        <v>YES</v>
      </c>
      <c r="AG191" s="75">
        <f t="shared" si="51"/>
        <v>0.125</v>
      </c>
      <c r="AH191" s="2" t="s">
        <v>24</v>
      </c>
      <c r="AI191" s="2" t="str">
        <f t="shared" si="52"/>
        <v>SUDU8603843</v>
      </c>
      <c r="AJ191" s="76" t="str">
        <f t="shared" si="53"/>
        <v>OM TRANSPORT</v>
      </c>
      <c r="AK191" s="77">
        <f>IF($M191="TRUCK",VLOOKUP($AQ191,Invoicing!$A$17:$B$49,MATCH($AK$1,Invoicing!$A$17:$B$17,0),FALSE),VLOOKUP($AQ191,Invoicing!$N$17:$O$21,MATCH($AK$1,Invoicing!$N$17:$O$17,0),FALSE))</f>
        <v>475</v>
      </c>
      <c r="AL191" s="78" t="e">
        <f>VLOOKUP($E191,Invoicing!$A$1:$H$8,MATCH(TRACKER!$N191,Invoicing!$A$1:$H$1,0),FALSE)</f>
        <v>#N/A</v>
      </c>
      <c r="AM191" s="78">
        <f>VLOOKUP($E191,Invoicing!$A$1:$H$8,MATCH(TRACKER!$O$1,Invoicing!$A$1:$H$1,0),FALSE)</f>
        <v>50</v>
      </c>
      <c r="AN191" s="78">
        <f t="shared" si="54"/>
        <v>0</v>
      </c>
      <c r="AO191" s="2">
        <f t="shared" si="55"/>
        <v>1</v>
      </c>
      <c r="AP191" s="2" t="str">
        <f t="shared" si="56"/>
        <v>NIGHT</v>
      </c>
      <c r="AQ191" s="2" t="str">
        <f t="shared" si="57"/>
        <v>OM TRANSPORTNIGHT</v>
      </c>
      <c r="AR191" s="71">
        <f t="shared" si="58"/>
        <v>475</v>
      </c>
      <c r="AS191" s="71">
        <f>VLOOKUP(AJ191,Invoicing!A:K,10,FALSE)</f>
        <v>25</v>
      </c>
      <c r="AT191" s="71">
        <f t="shared" si="59"/>
        <v>500</v>
      </c>
    </row>
    <row r="192" spans="1:46">
      <c r="A192" s="37" t="s">
        <v>313</v>
      </c>
      <c r="B192" s="3" t="s">
        <v>38</v>
      </c>
      <c r="C192" s="11">
        <v>45325.972916666666</v>
      </c>
      <c r="D192" s="11">
        <v>45325.958333333336</v>
      </c>
      <c r="E192" s="11" t="s">
        <v>44</v>
      </c>
      <c r="F192" s="11" t="s">
        <v>40</v>
      </c>
      <c r="G192" s="3" t="s">
        <v>340</v>
      </c>
      <c r="H192" s="3" t="s">
        <v>2821</v>
      </c>
      <c r="I192" s="11">
        <v>45326.791666666664</v>
      </c>
      <c r="J192" s="12">
        <v>45326.876388888886</v>
      </c>
      <c r="K192" s="12">
        <v>45326.875</v>
      </c>
      <c r="L192" s="12">
        <v>45326.90347222222</v>
      </c>
      <c r="M192" s="12" t="s">
        <v>115</v>
      </c>
      <c r="N192" s="3" t="s">
        <v>13</v>
      </c>
      <c r="O192" s="3">
        <v>0</v>
      </c>
      <c r="P192" s="1">
        <f t="shared" si="40"/>
        <v>5</v>
      </c>
      <c r="Q192" s="1">
        <f t="shared" si="41"/>
        <v>2</v>
      </c>
      <c r="R192" s="72">
        <f t="shared" si="42"/>
        <v>45326.876388888886</v>
      </c>
      <c r="S192" s="73">
        <f t="shared" si="43"/>
        <v>0.81874999999854481</v>
      </c>
      <c r="T192" s="74">
        <f>Table2[[#This Row],[ETA A OFRECIMIENTO]]*24</f>
        <v>19.649999999965075</v>
      </c>
      <c r="U192" s="1" t="str">
        <f t="shared" si="44"/>
        <v>YES</v>
      </c>
      <c r="V192" s="73">
        <f t="shared" si="45"/>
        <v>8.3333333335758653E-2</v>
      </c>
      <c r="W192" s="74">
        <f>Table2[[#This Row],[DEL. AVAILABLE A SLOT]]*24</f>
        <v>2.0000000000582077</v>
      </c>
      <c r="X192" s="1" t="str">
        <f t="shared" si="46"/>
        <v>SI</v>
      </c>
      <c r="Y192" s="73">
        <f t="shared" si="47"/>
        <v>0.90208333333430346</v>
      </c>
      <c r="Z192" s="74">
        <f>Table2[[#This Row],[ETA A TIMESLOT]]*24</f>
        <v>21.650000000023283</v>
      </c>
      <c r="AA192" s="73">
        <f t="shared" si="48"/>
        <v>1.3888888861401938E-3</v>
      </c>
      <c r="AB192" s="73" t="str">
        <f t="shared" si="49"/>
        <v>SI</v>
      </c>
      <c r="AC192" s="74">
        <f>Table2[[#This Row],[PUNTUALIDAD (H)]]*24</f>
        <v>3.3333333267364651E-2</v>
      </c>
      <c r="AD192" s="73">
        <f t="shared" si="50"/>
        <v>0.93055555555474712</v>
      </c>
      <c r="AE192" s="74">
        <f>Table2[[#This Row],[ATA TO UNLOADING]]*24</f>
        <v>22.333333333313931</v>
      </c>
      <c r="AF192" s="74" t="str">
        <f>IF(Table2[[#This Row],[ATA TO UNLOADING 2]]&lt;=48,"YES","NO")</f>
        <v>YES</v>
      </c>
      <c r="AG192" s="75">
        <f t="shared" si="51"/>
        <v>0.875</v>
      </c>
      <c r="AH192" s="2" t="s">
        <v>24</v>
      </c>
      <c r="AI192" s="2" t="str">
        <f t="shared" si="52"/>
        <v>TCKU7019462</v>
      </c>
      <c r="AJ192" s="76" t="str">
        <f t="shared" si="53"/>
        <v>MSI</v>
      </c>
      <c r="AK192" s="77">
        <f>IF($M192="TRUCK",VLOOKUP($AQ192,Invoicing!$A$17:$B$49,MATCH($AK$1,Invoicing!$A$17:$B$17,0),FALSE),VLOOKUP($AQ192,Invoicing!$N$17:$O$21,MATCH($AK$1,Invoicing!$N$17:$O$17,0),FALSE))</f>
        <v>530</v>
      </c>
      <c r="AL192" s="78">
        <f>VLOOKUP($E192,Invoicing!$A$1:$H$8,MATCH(TRACKER!$N192,Invoicing!$A$1:$H$1,0),FALSE)</f>
        <v>120</v>
      </c>
      <c r="AM192" s="78">
        <f>VLOOKUP($E192,Invoicing!$A$1:$H$8,MATCH(TRACKER!$O$1,Invoicing!$A$1:$H$1,0),FALSE)</f>
        <v>50</v>
      </c>
      <c r="AN192" s="78">
        <f t="shared" si="54"/>
        <v>0</v>
      </c>
      <c r="AO192" s="2">
        <f t="shared" si="55"/>
        <v>7</v>
      </c>
      <c r="AP192" s="2" t="str">
        <f t="shared" si="56"/>
        <v>NIGHT</v>
      </c>
      <c r="AQ192" s="2" t="str">
        <f t="shared" si="57"/>
        <v>MSINIGHT</v>
      </c>
      <c r="AR192" s="71">
        <f t="shared" si="58"/>
        <v>650</v>
      </c>
      <c r="AS192" s="71">
        <f>VLOOKUP(AJ192,Invoicing!A:K,10,FALSE)</f>
        <v>25</v>
      </c>
      <c r="AT192" s="71">
        <f t="shared" si="59"/>
        <v>675</v>
      </c>
    </row>
    <row r="193" spans="1:47">
      <c r="A193" s="37" t="s">
        <v>313</v>
      </c>
      <c r="B193" s="3" t="s">
        <v>38</v>
      </c>
      <c r="C193" s="11">
        <v>45325.972916666666</v>
      </c>
      <c r="D193" s="11">
        <v>45325.958333333336</v>
      </c>
      <c r="E193" s="11" t="s">
        <v>49</v>
      </c>
      <c r="F193" s="11" t="s">
        <v>40</v>
      </c>
      <c r="G193" s="3" t="s">
        <v>341</v>
      </c>
      <c r="H193" s="3" t="s">
        <v>2821</v>
      </c>
      <c r="I193" s="11">
        <v>45326.791666666664</v>
      </c>
      <c r="J193" s="12">
        <v>45326.757638888892</v>
      </c>
      <c r="K193" s="12">
        <v>45326.791666666664</v>
      </c>
      <c r="L193" s="12">
        <v>45326.775000000001</v>
      </c>
      <c r="M193" s="12" t="s">
        <v>115</v>
      </c>
      <c r="N193" s="3" t="s">
        <v>13</v>
      </c>
      <c r="O193" s="3">
        <v>0</v>
      </c>
      <c r="P193" s="1">
        <f t="shared" si="40"/>
        <v>5</v>
      </c>
      <c r="Q193" s="1">
        <f t="shared" si="41"/>
        <v>2</v>
      </c>
      <c r="R193" s="72">
        <f t="shared" si="42"/>
        <v>45326.757638888892</v>
      </c>
      <c r="S193" s="73">
        <f t="shared" si="43"/>
        <v>0.81874999999854481</v>
      </c>
      <c r="T193" s="74">
        <f>Table2[[#This Row],[ETA A OFRECIMIENTO]]*24</f>
        <v>19.649999999965075</v>
      </c>
      <c r="U193" s="1" t="str">
        <f t="shared" si="44"/>
        <v>YES</v>
      </c>
      <c r="V193" s="73">
        <f t="shared" si="45"/>
        <v>0</v>
      </c>
      <c r="W193" s="74">
        <f>Table2[[#This Row],[DEL. AVAILABLE A SLOT]]*24</f>
        <v>0</v>
      </c>
      <c r="X193" s="1" t="str">
        <f t="shared" si="46"/>
        <v>SI</v>
      </c>
      <c r="Y193" s="73">
        <f t="shared" si="47"/>
        <v>0.81874999999854481</v>
      </c>
      <c r="Z193" s="74">
        <f>Table2[[#This Row],[ETA A TIMESLOT]]*24</f>
        <v>19.649999999965075</v>
      </c>
      <c r="AA193" s="73">
        <f t="shared" si="48"/>
        <v>0</v>
      </c>
      <c r="AB193" s="73" t="str">
        <f t="shared" si="49"/>
        <v>SI</v>
      </c>
      <c r="AC193" s="74">
        <f>Table2[[#This Row],[PUNTUALIDAD (H)]]*24</f>
        <v>0</v>
      </c>
      <c r="AD193" s="73">
        <f t="shared" si="50"/>
        <v>0.80208333333575865</v>
      </c>
      <c r="AE193" s="74">
        <f>Table2[[#This Row],[ATA TO UNLOADING]]*24</f>
        <v>19.250000000058208</v>
      </c>
      <c r="AF193" s="74" t="str">
        <f>IF(Table2[[#This Row],[ATA TO UNLOADING 2]]&lt;=48,"YES","NO")</f>
        <v>YES</v>
      </c>
      <c r="AG193" s="75">
        <f t="shared" si="51"/>
        <v>0.79166666666424135</v>
      </c>
      <c r="AH193" s="2" t="s">
        <v>42</v>
      </c>
      <c r="AI193" s="2" t="str">
        <f t="shared" si="52"/>
        <v>TCKU7733593</v>
      </c>
      <c r="AJ193" s="76" t="str">
        <f t="shared" si="53"/>
        <v>CTU FLEVOKUST BV</v>
      </c>
      <c r="AK193" s="77">
        <f>IF($M193="TRUCK",VLOOKUP($AQ193,Invoicing!$A$17:$B$49,MATCH($AK$1,Invoicing!$A$17:$B$17,0),FALSE),VLOOKUP($AQ193,Invoicing!$N$17:$O$21,MATCH($AK$1,Invoicing!$N$17:$O$17,0),FALSE))</f>
        <v>775</v>
      </c>
      <c r="AL193" s="78">
        <v>100</v>
      </c>
      <c r="AM193" s="78">
        <v>35</v>
      </c>
      <c r="AN193" s="78">
        <f t="shared" si="54"/>
        <v>0</v>
      </c>
      <c r="AO193" s="2">
        <f t="shared" si="55"/>
        <v>7</v>
      </c>
      <c r="AP193" s="2" t="str">
        <f t="shared" si="56"/>
        <v>SUNDAY</v>
      </c>
      <c r="AQ193" s="2" t="str">
        <f t="shared" si="57"/>
        <v>CTU FLEVOKUST BVSUNDAY</v>
      </c>
      <c r="AR193" s="71">
        <f t="shared" si="58"/>
        <v>875</v>
      </c>
      <c r="AS193" s="71">
        <f>VLOOKUP(AJ193,Invoicing!A:K,10,FALSE)</f>
        <v>0</v>
      </c>
      <c r="AT193" s="71">
        <f t="shared" si="59"/>
        <v>875</v>
      </c>
    </row>
    <row r="194" spans="1:47">
      <c r="A194" s="37" t="s">
        <v>313</v>
      </c>
      <c r="B194" s="3" t="s">
        <v>38</v>
      </c>
      <c r="C194" s="11">
        <v>45325.972916666666</v>
      </c>
      <c r="D194" s="11">
        <v>45325.958333333336</v>
      </c>
      <c r="E194" s="11" t="s">
        <v>44</v>
      </c>
      <c r="F194" s="11" t="s">
        <v>40</v>
      </c>
      <c r="G194" s="3" t="s">
        <v>342</v>
      </c>
      <c r="H194" s="3" t="s">
        <v>41</v>
      </c>
      <c r="I194" s="11">
        <v>45326.791666666664</v>
      </c>
      <c r="J194" s="12">
        <v>45327.314583333333</v>
      </c>
      <c r="K194" s="12">
        <v>45327.333333333336</v>
      </c>
      <c r="L194" s="12">
        <v>45327.314583333333</v>
      </c>
      <c r="M194" s="12" t="s">
        <v>115</v>
      </c>
      <c r="N194" s="3" t="s">
        <v>42</v>
      </c>
      <c r="O194" s="3">
        <v>1</v>
      </c>
      <c r="P194" s="1">
        <f t="shared" ref="P194:P257" si="60">IF(K194="","",WEEKNUM(R194,2))</f>
        <v>6</v>
      </c>
      <c r="Q194" s="1">
        <f t="shared" ref="Q194:Q257" si="61">IF(K194="","",MONTH(R194))</f>
        <v>2</v>
      </c>
      <c r="R194" s="72">
        <f t="shared" ref="R194:R257" si="62">IF(ISBLANK(J194),IF(ISBLANK(L194),"00:00",L194),J194)</f>
        <v>45327.314583333333</v>
      </c>
      <c r="S194" s="73">
        <f t="shared" ref="S194:S257" si="63">(I194-C194)</f>
        <v>0.81874999999854481</v>
      </c>
      <c r="T194" s="74">
        <f>Table2[[#This Row],[ETA A OFRECIMIENTO]]*24</f>
        <v>19.649999999965075</v>
      </c>
      <c r="U194" s="1" t="str">
        <f t="shared" ref="U194:U257" si="64">IF(S194="","",IF(S194&lt;=2,"YES","NO"))</f>
        <v>YES</v>
      </c>
      <c r="V194" s="73">
        <f t="shared" ref="V194:V257" si="65">(K194-I194)</f>
        <v>0.54166666667151731</v>
      </c>
      <c r="W194" s="74">
        <f>Table2[[#This Row],[DEL. AVAILABLE A SLOT]]*24</f>
        <v>13.000000000116415</v>
      </c>
      <c r="X194" s="1" t="str">
        <f t="shared" ref="X194:X257" si="66">IF(V194="","",IF(V194&lt;=1,"SI","NO"))</f>
        <v>SI</v>
      </c>
      <c r="Y194" s="73">
        <f t="shared" ref="Y194:Y257" si="67">(K194-C194)</f>
        <v>1.3604166666700621</v>
      </c>
      <c r="Z194" s="74">
        <f>Table2[[#This Row],[ETA A TIMESLOT]]*24</f>
        <v>32.650000000081491</v>
      </c>
      <c r="AA194" s="73">
        <f t="shared" ref="AA194:AA257" si="68">IF(R194&lt; K194, TIME(0,0,0), R194-K194)</f>
        <v>0</v>
      </c>
      <c r="AB194" s="73" t="str">
        <f t="shared" ref="AB194:AB257" si="69">IF(AA194&gt;TIME(0,45,0),"NO","SI")</f>
        <v>SI</v>
      </c>
      <c r="AC194" s="74">
        <f>Table2[[#This Row],[PUNTUALIDAD (H)]]*24</f>
        <v>0</v>
      </c>
      <c r="AD194" s="73">
        <f t="shared" ref="AD194:AD257" si="70">(L194-C194)</f>
        <v>1.3416666666671517</v>
      </c>
      <c r="AE194" s="74">
        <f>Table2[[#This Row],[ATA TO UNLOADING]]*24</f>
        <v>32.200000000011642</v>
      </c>
      <c r="AF194" s="74" t="str">
        <f>IF(Table2[[#This Row],[ATA TO UNLOADING 2]]&lt;=48,"YES","NO")</f>
        <v>YES</v>
      </c>
      <c r="AG194" s="75">
        <f t="shared" ref="AG194:AG257" si="71">MOD(K194,1)</f>
        <v>0.33333333333575865</v>
      </c>
      <c r="AH194" s="2" t="s">
        <v>42</v>
      </c>
      <c r="AI194" s="2" t="str">
        <f t="shared" ref="AI194:AI257" si="72">G194</f>
        <v>TCNU6123034</v>
      </c>
      <c r="AJ194" s="76" t="str">
        <f t="shared" ref="AJ194:AJ257" si="73">E194</f>
        <v>MSI</v>
      </c>
      <c r="AK194" s="77">
        <f>IF($M194="TRUCK",VLOOKUP($AQ194,Invoicing!$A$17:$B$49,MATCH($AK$1,Invoicing!$A$17:$B$17,0),FALSE),VLOOKUP($AQ194,Invoicing!$N$17:$O$21,MATCH($AK$1,Invoicing!$N$17:$O$17,0),FALSE))</f>
        <v>480</v>
      </c>
      <c r="AL194" s="78" t="e">
        <f>VLOOKUP($E194,Invoicing!$A$1:$H$8,MATCH(TRACKER!$N194,Invoicing!$A$1:$H$1,0),FALSE)</f>
        <v>#N/A</v>
      </c>
      <c r="AM194" s="78">
        <f>VLOOKUP($E194,Invoicing!$A$1:$H$8,MATCH(TRACKER!$O$1,Invoicing!$A$1:$H$1,0),FALSE)</f>
        <v>50</v>
      </c>
      <c r="AN194" s="78">
        <f t="shared" ref="AN194:AN257" si="74">IF($O194&lt;&gt;0,$O194*$AM194,0)</f>
        <v>50</v>
      </c>
      <c r="AO194" s="2">
        <f t="shared" ref="AO194:AO257" si="75">WEEKDAY(K194,2)</f>
        <v>1</v>
      </c>
      <c r="AP194" s="2" t="str">
        <f t="shared" ref="AP194:AP257" si="76">IF(AH194="NIGHT","NIGHT",IF(AO194&lt;=5,"WEEK",IF(AO194=7,"SUNDAY",IF(AO194=6,"SATURDAY","SUNDAY"))))</f>
        <v>WEEK</v>
      </c>
      <c r="AQ194" s="2" t="str">
        <f t="shared" ref="AQ194:AQ257" si="77">AJ194&amp;AP194</f>
        <v>MSIWEEK</v>
      </c>
      <c r="AR194" s="71">
        <f t="shared" ref="AR194:AR257" si="78">IF(ISNA(AL194),AK194+AN194,SUM($AK194,$AN194,IFERROR($AL194,"0")))</f>
        <v>530</v>
      </c>
      <c r="AS194" s="71">
        <f>VLOOKUP(AJ194,Invoicing!A:K,10,FALSE)</f>
        <v>25</v>
      </c>
      <c r="AT194" s="71">
        <f t="shared" ref="AT194:AT257" si="79">AR194+AS194+AU194</f>
        <v>555</v>
      </c>
    </row>
    <row r="195" spans="1:47">
      <c r="A195" s="37" t="s">
        <v>37</v>
      </c>
      <c r="B195" s="3" t="s">
        <v>38</v>
      </c>
      <c r="C195" s="11">
        <v>45326.454861111109</v>
      </c>
      <c r="D195" s="11">
        <v>45326.583333333336</v>
      </c>
      <c r="E195" s="11" t="s">
        <v>49</v>
      </c>
      <c r="F195" s="11" t="s">
        <v>40</v>
      </c>
      <c r="G195" s="3" t="s">
        <v>343</v>
      </c>
      <c r="H195" s="3" t="s">
        <v>41</v>
      </c>
      <c r="I195" s="11">
        <v>45327.583333333336</v>
      </c>
      <c r="J195" s="12">
        <v>45327.52847222222</v>
      </c>
      <c r="K195" s="12">
        <v>45327.583333333336</v>
      </c>
      <c r="L195" s="12">
        <v>45327.541666666664</v>
      </c>
      <c r="M195" s="12" t="s">
        <v>115</v>
      </c>
      <c r="N195" s="3" t="s">
        <v>42</v>
      </c>
      <c r="O195" s="3">
        <v>0</v>
      </c>
      <c r="P195" s="1">
        <f t="shared" si="60"/>
        <v>6</v>
      </c>
      <c r="Q195" s="1">
        <f t="shared" si="61"/>
        <v>2</v>
      </c>
      <c r="R195" s="72">
        <f t="shared" si="62"/>
        <v>45327.52847222222</v>
      </c>
      <c r="S195" s="73">
        <f t="shared" si="63"/>
        <v>1.1284722222262644</v>
      </c>
      <c r="T195" s="74">
        <f>Table2[[#This Row],[ETA A OFRECIMIENTO]]*24</f>
        <v>27.083333333430346</v>
      </c>
      <c r="U195" s="1" t="str">
        <f t="shared" si="64"/>
        <v>YES</v>
      </c>
      <c r="V195" s="73">
        <f t="shared" si="65"/>
        <v>0</v>
      </c>
      <c r="W195" s="74">
        <f>Table2[[#This Row],[DEL. AVAILABLE A SLOT]]*24</f>
        <v>0</v>
      </c>
      <c r="X195" s="1" t="str">
        <f t="shared" si="66"/>
        <v>SI</v>
      </c>
      <c r="Y195" s="73">
        <f t="shared" si="67"/>
        <v>1.1284722222262644</v>
      </c>
      <c r="Z195" s="74">
        <f>Table2[[#This Row],[ETA A TIMESLOT]]*24</f>
        <v>27.083333333430346</v>
      </c>
      <c r="AA195" s="73">
        <f t="shared" si="68"/>
        <v>0</v>
      </c>
      <c r="AB195" s="73" t="str">
        <f t="shared" si="69"/>
        <v>SI</v>
      </c>
      <c r="AC195" s="74">
        <f>Table2[[#This Row],[PUNTUALIDAD (H)]]*24</f>
        <v>0</v>
      </c>
      <c r="AD195" s="73">
        <f t="shared" si="70"/>
        <v>1.0868055555547471</v>
      </c>
      <c r="AE195" s="74">
        <f>Table2[[#This Row],[ATA TO UNLOADING]]*24</f>
        <v>26.083333333313931</v>
      </c>
      <c r="AF195" s="74" t="str">
        <f>IF(Table2[[#This Row],[ATA TO UNLOADING 2]]&lt;=48,"YES","NO")</f>
        <v>YES</v>
      </c>
      <c r="AG195" s="75">
        <f t="shared" si="71"/>
        <v>0.58333333333575865</v>
      </c>
      <c r="AH195" s="2" t="s">
        <v>42</v>
      </c>
      <c r="AI195" s="2" t="str">
        <f t="shared" si="72"/>
        <v>HASU1340845</v>
      </c>
      <c r="AJ195" s="76" t="str">
        <f t="shared" si="73"/>
        <v>CTU FLEVOKUST BV</v>
      </c>
      <c r="AK195" s="77">
        <f>IF($M195="TRUCK",VLOOKUP($AQ195,Invoicing!$A$17:$B$49,MATCH($AK$1,Invoicing!$A$17:$B$17,0),FALSE),VLOOKUP($AQ195,Invoicing!$N$17:$O$21,MATCH($AK$1,Invoicing!$N$17:$O$17,0),FALSE))</f>
        <v>520</v>
      </c>
      <c r="AL195" s="78" t="e">
        <f>VLOOKUP($E195,Invoicing!$A$1:$H$8,MATCH(TRACKER!$N195,Invoicing!$A$1:$H$1,0),FALSE)</f>
        <v>#N/A</v>
      </c>
      <c r="AM195" s="78">
        <v>35</v>
      </c>
      <c r="AN195" s="78">
        <f t="shared" si="74"/>
        <v>0</v>
      </c>
      <c r="AO195" s="2">
        <f t="shared" si="75"/>
        <v>1</v>
      </c>
      <c r="AP195" s="2" t="str">
        <f t="shared" si="76"/>
        <v>WEEK</v>
      </c>
      <c r="AQ195" s="2" t="str">
        <f t="shared" si="77"/>
        <v>CTU FLEVOKUST BVWEEK</v>
      </c>
      <c r="AR195" s="71">
        <f t="shared" si="78"/>
        <v>520</v>
      </c>
      <c r="AS195" s="71">
        <f>VLOOKUP(AJ195,Invoicing!A:K,10,FALSE)</f>
        <v>0</v>
      </c>
      <c r="AT195" s="71">
        <f t="shared" si="79"/>
        <v>520</v>
      </c>
    </row>
    <row r="196" spans="1:47">
      <c r="A196" s="37" t="s">
        <v>37</v>
      </c>
      <c r="B196" s="3" t="s">
        <v>38</v>
      </c>
      <c r="C196" s="11">
        <v>45326.454861111109</v>
      </c>
      <c r="D196" s="11">
        <v>45326.583333333336</v>
      </c>
      <c r="E196" s="11" t="s">
        <v>49</v>
      </c>
      <c r="F196" s="11" t="s">
        <v>40</v>
      </c>
      <c r="G196" s="3" t="s">
        <v>344</v>
      </c>
      <c r="H196" s="3" t="s">
        <v>41</v>
      </c>
      <c r="I196" s="11">
        <v>45327.583333333336</v>
      </c>
      <c r="J196" s="12">
        <v>45327.577777777777</v>
      </c>
      <c r="K196" s="12">
        <v>45327.583333333336</v>
      </c>
      <c r="L196" s="12">
        <v>45327.590277777781</v>
      </c>
      <c r="M196" s="12" t="s">
        <v>115</v>
      </c>
      <c r="N196" s="3" t="s">
        <v>42</v>
      </c>
      <c r="O196" s="3">
        <v>0</v>
      </c>
      <c r="P196" s="1">
        <f t="shared" si="60"/>
        <v>6</v>
      </c>
      <c r="Q196" s="1">
        <f t="shared" si="61"/>
        <v>2</v>
      </c>
      <c r="R196" s="72">
        <f t="shared" si="62"/>
        <v>45327.577777777777</v>
      </c>
      <c r="S196" s="73">
        <f t="shared" si="63"/>
        <v>1.1284722222262644</v>
      </c>
      <c r="T196" s="74">
        <f>Table2[[#This Row],[ETA A OFRECIMIENTO]]*24</f>
        <v>27.083333333430346</v>
      </c>
      <c r="U196" s="1" t="str">
        <f t="shared" si="64"/>
        <v>YES</v>
      </c>
      <c r="V196" s="73">
        <f t="shared" si="65"/>
        <v>0</v>
      </c>
      <c r="W196" s="74">
        <f>Table2[[#This Row],[DEL. AVAILABLE A SLOT]]*24</f>
        <v>0</v>
      </c>
      <c r="X196" s="1" t="str">
        <f t="shared" si="66"/>
        <v>SI</v>
      </c>
      <c r="Y196" s="73">
        <f t="shared" si="67"/>
        <v>1.1284722222262644</v>
      </c>
      <c r="Z196" s="74">
        <f>Table2[[#This Row],[ETA A TIMESLOT]]*24</f>
        <v>27.083333333430346</v>
      </c>
      <c r="AA196" s="73">
        <f t="shared" si="68"/>
        <v>0</v>
      </c>
      <c r="AB196" s="73" t="str">
        <f t="shared" si="69"/>
        <v>SI</v>
      </c>
      <c r="AC196" s="74">
        <f>Table2[[#This Row],[PUNTUALIDAD (H)]]*24</f>
        <v>0</v>
      </c>
      <c r="AD196" s="73">
        <f t="shared" si="70"/>
        <v>1.1354166666715173</v>
      </c>
      <c r="AE196" s="74">
        <f>Table2[[#This Row],[ATA TO UNLOADING]]*24</f>
        <v>27.250000000116415</v>
      </c>
      <c r="AF196" s="74" t="str">
        <f>IF(Table2[[#This Row],[ATA TO UNLOADING 2]]&lt;=48,"YES","NO")</f>
        <v>YES</v>
      </c>
      <c r="AG196" s="75">
        <f t="shared" si="71"/>
        <v>0.58333333333575865</v>
      </c>
      <c r="AH196" s="2" t="s">
        <v>42</v>
      </c>
      <c r="AI196" s="2" t="str">
        <f t="shared" si="72"/>
        <v>MAEU9176852</v>
      </c>
      <c r="AJ196" s="76" t="str">
        <f t="shared" si="73"/>
        <v>CTU FLEVOKUST BV</v>
      </c>
      <c r="AK196" s="77">
        <f>IF($M196="TRUCK",VLOOKUP($AQ196,Invoicing!$A$17:$B$49,MATCH($AK$1,Invoicing!$A$17:$B$17,0),FALSE),VLOOKUP($AQ196,Invoicing!$N$17:$O$21,MATCH($AK$1,Invoicing!$N$17:$O$17,0),FALSE))</f>
        <v>520</v>
      </c>
      <c r="AL196" s="78" t="e">
        <f>VLOOKUP($E196,Invoicing!$A$1:$H$8,MATCH(TRACKER!$N196,Invoicing!$A$1:$H$1,0),FALSE)</f>
        <v>#N/A</v>
      </c>
      <c r="AM196" s="78">
        <v>35</v>
      </c>
      <c r="AN196" s="78">
        <f t="shared" si="74"/>
        <v>0</v>
      </c>
      <c r="AO196" s="2">
        <f t="shared" si="75"/>
        <v>1</v>
      </c>
      <c r="AP196" s="2" t="str">
        <f t="shared" si="76"/>
        <v>WEEK</v>
      </c>
      <c r="AQ196" s="2" t="str">
        <f t="shared" si="77"/>
        <v>CTU FLEVOKUST BVWEEK</v>
      </c>
      <c r="AR196" s="71">
        <f t="shared" si="78"/>
        <v>520</v>
      </c>
      <c r="AS196" s="71">
        <f>VLOOKUP(AJ196,Invoicing!A:K,10,FALSE)</f>
        <v>0</v>
      </c>
      <c r="AT196" s="71">
        <f t="shared" si="79"/>
        <v>520</v>
      </c>
    </row>
    <row r="197" spans="1:47">
      <c r="A197" s="37" t="s">
        <v>37</v>
      </c>
      <c r="B197" s="3" t="s">
        <v>38</v>
      </c>
      <c r="C197" s="11">
        <v>45326.454861111109</v>
      </c>
      <c r="D197" s="11">
        <v>45326.583333333336</v>
      </c>
      <c r="E197" s="11" t="s">
        <v>49</v>
      </c>
      <c r="F197" s="11" t="s">
        <v>40</v>
      </c>
      <c r="G197" s="3" t="s">
        <v>345</v>
      </c>
      <c r="H197" s="3" t="s">
        <v>41</v>
      </c>
      <c r="I197" s="11">
        <v>45327.583333333336</v>
      </c>
      <c r="J197" s="12">
        <v>45327.600694444445</v>
      </c>
      <c r="K197" s="12">
        <v>45327.666666666664</v>
      </c>
      <c r="L197" s="12">
        <v>45327.604166666664</v>
      </c>
      <c r="M197" s="12" t="s">
        <v>115</v>
      </c>
      <c r="N197" s="3" t="s">
        <v>42</v>
      </c>
      <c r="O197" s="3">
        <v>0</v>
      </c>
      <c r="P197" s="1">
        <f t="shared" si="60"/>
        <v>6</v>
      </c>
      <c r="Q197" s="1">
        <f t="shared" si="61"/>
        <v>2</v>
      </c>
      <c r="R197" s="72">
        <f t="shared" si="62"/>
        <v>45327.600694444445</v>
      </c>
      <c r="S197" s="73">
        <f t="shared" si="63"/>
        <v>1.1284722222262644</v>
      </c>
      <c r="T197" s="74">
        <f>Table2[[#This Row],[ETA A OFRECIMIENTO]]*24</f>
        <v>27.083333333430346</v>
      </c>
      <c r="U197" s="1" t="str">
        <f t="shared" si="64"/>
        <v>YES</v>
      </c>
      <c r="V197" s="73">
        <f t="shared" si="65"/>
        <v>8.3333333328482695E-2</v>
      </c>
      <c r="W197" s="74">
        <f>Table2[[#This Row],[DEL. AVAILABLE A SLOT]]*24</f>
        <v>1.9999999998835847</v>
      </c>
      <c r="X197" s="1" t="str">
        <f t="shared" si="66"/>
        <v>SI</v>
      </c>
      <c r="Y197" s="73">
        <f t="shared" si="67"/>
        <v>1.2118055555547471</v>
      </c>
      <c r="Z197" s="74">
        <f>Table2[[#This Row],[ETA A TIMESLOT]]*24</f>
        <v>29.083333333313931</v>
      </c>
      <c r="AA197" s="73">
        <f t="shared" si="68"/>
        <v>0</v>
      </c>
      <c r="AB197" s="73" t="str">
        <f t="shared" si="69"/>
        <v>SI</v>
      </c>
      <c r="AC197" s="74">
        <f>Table2[[#This Row],[PUNTUALIDAD (H)]]*24</f>
        <v>0</v>
      </c>
      <c r="AD197" s="73">
        <f t="shared" si="70"/>
        <v>1.1493055555547471</v>
      </c>
      <c r="AE197" s="74">
        <f>Table2[[#This Row],[ATA TO UNLOADING]]*24</f>
        <v>27.583333333313931</v>
      </c>
      <c r="AF197" s="74" t="str">
        <f>IF(Table2[[#This Row],[ATA TO UNLOADING 2]]&lt;=48,"YES","NO")</f>
        <v>YES</v>
      </c>
      <c r="AG197" s="75">
        <f t="shared" si="71"/>
        <v>0.66666666666424135</v>
      </c>
      <c r="AH197" s="2" t="s">
        <v>42</v>
      </c>
      <c r="AI197" s="2" t="str">
        <f t="shared" si="72"/>
        <v>MAEU9196761</v>
      </c>
      <c r="AJ197" s="76" t="str">
        <f t="shared" si="73"/>
        <v>CTU FLEVOKUST BV</v>
      </c>
      <c r="AK197" s="77">
        <f>IF($M197="TRUCK",VLOOKUP($AQ197,Invoicing!$A$17:$B$49,MATCH($AK$1,Invoicing!$A$17:$B$17,0),FALSE),VLOOKUP($AQ197,Invoicing!$N$17:$O$21,MATCH($AK$1,Invoicing!$N$17:$O$17,0),FALSE))</f>
        <v>520</v>
      </c>
      <c r="AL197" s="78" t="e">
        <f>VLOOKUP($E197,Invoicing!$A$1:$H$8,MATCH(TRACKER!$N197,Invoicing!$A$1:$H$1,0),FALSE)</f>
        <v>#N/A</v>
      </c>
      <c r="AM197" s="78">
        <v>35</v>
      </c>
      <c r="AN197" s="78">
        <f t="shared" si="74"/>
        <v>0</v>
      </c>
      <c r="AO197" s="2">
        <f t="shared" si="75"/>
        <v>1</v>
      </c>
      <c r="AP197" s="2" t="str">
        <f t="shared" si="76"/>
        <v>WEEK</v>
      </c>
      <c r="AQ197" s="2" t="str">
        <f t="shared" si="77"/>
        <v>CTU FLEVOKUST BVWEEK</v>
      </c>
      <c r="AR197" s="71">
        <f t="shared" si="78"/>
        <v>520</v>
      </c>
      <c r="AS197" s="71">
        <f>VLOOKUP(AJ197,Invoicing!A:K,10,FALSE)</f>
        <v>0</v>
      </c>
      <c r="AT197" s="71">
        <f t="shared" si="79"/>
        <v>520</v>
      </c>
    </row>
    <row r="198" spans="1:47">
      <c r="A198" s="37" t="s">
        <v>37</v>
      </c>
      <c r="B198" s="3" t="s">
        <v>38</v>
      </c>
      <c r="C198" s="11">
        <v>45326.454861111109</v>
      </c>
      <c r="D198" s="11">
        <v>45326.583333333336</v>
      </c>
      <c r="E198" s="11" t="s">
        <v>49</v>
      </c>
      <c r="F198" s="11" t="s">
        <v>143</v>
      </c>
      <c r="G198" s="3" t="s">
        <v>346</v>
      </c>
      <c r="H198" s="3" t="s">
        <v>2821</v>
      </c>
      <c r="I198" s="11">
        <v>45327.583333333336</v>
      </c>
      <c r="J198" s="12">
        <v>45327.531944444447</v>
      </c>
      <c r="K198" s="12">
        <v>45327.583333333336</v>
      </c>
      <c r="L198" s="12">
        <v>45327.5625</v>
      </c>
      <c r="M198" s="12" t="s">
        <v>115</v>
      </c>
      <c r="N198" s="3" t="s">
        <v>42</v>
      </c>
      <c r="O198" s="3">
        <v>0</v>
      </c>
      <c r="P198" s="1">
        <f t="shared" si="60"/>
        <v>6</v>
      </c>
      <c r="Q198" s="1">
        <f t="shared" si="61"/>
        <v>2</v>
      </c>
      <c r="R198" s="72">
        <f t="shared" si="62"/>
        <v>45327.531944444447</v>
      </c>
      <c r="S198" s="73">
        <f t="shared" si="63"/>
        <v>1.1284722222262644</v>
      </c>
      <c r="T198" s="74">
        <f>Table2[[#This Row],[ETA A OFRECIMIENTO]]*24</f>
        <v>27.083333333430346</v>
      </c>
      <c r="U198" s="1" t="str">
        <f t="shared" si="64"/>
        <v>YES</v>
      </c>
      <c r="V198" s="73">
        <f t="shared" si="65"/>
        <v>0</v>
      </c>
      <c r="W198" s="74">
        <f>Table2[[#This Row],[DEL. AVAILABLE A SLOT]]*24</f>
        <v>0</v>
      </c>
      <c r="X198" s="1" t="str">
        <f t="shared" si="66"/>
        <v>SI</v>
      </c>
      <c r="Y198" s="73">
        <f t="shared" si="67"/>
        <v>1.1284722222262644</v>
      </c>
      <c r="Z198" s="74">
        <f>Table2[[#This Row],[ETA A TIMESLOT]]*24</f>
        <v>27.083333333430346</v>
      </c>
      <c r="AA198" s="73">
        <f t="shared" si="68"/>
        <v>0</v>
      </c>
      <c r="AB198" s="73" t="str">
        <f t="shared" si="69"/>
        <v>SI</v>
      </c>
      <c r="AC198" s="74">
        <f>Table2[[#This Row],[PUNTUALIDAD (H)]]*24</f>
        <v>0</v>
      </c>
      <c r="AD198" s="73">
        <f t="shared" si="70"/>
        <v>1.1076388888905058</v>
      </c>
      <c r="AE198" s="74">
        <f>Table2[[#This Row],[ATA TO UNLOADING]]*24</f>
        <v>26.583333333372138</v>
      </c>
      <c r="AF198" s="74" t="str">
        <f>IF(Table2[[#This Row],[ATA TO UNLOADING 2]]&lt;=48,"YES","NO")</f>
        <v>YES</v>
      </c>
      <c r="AG198" s="75">
        <f t="shared" si="71"/>
        <v>0.58333333333575865</v>
      </c>
      <c r="AH198" s="2" t="s">
        <v>42</v>
      </c>
      <c r="AI198" s="2" t="str">
        <f t="shared" si="72"/>
        <v>MEDU4177846</v>
      </c>
      <c r="AJ198" s="76" t="str">
        <f t="shared" si="73"/>
        <v>CTU FLEVOKUST BV</v>
      </c>
      <c r="AK198" s="77">
        <f>IF($M198="TRUCK",VLOOKUP($AQ198,Invoicing!$A$17:$B$49,MATCH($AK$1,Invoicing!$A$17:$B$17,0),FALSE),VLOOKUP($AQ198,Invoicing!$N$17:$O$21,MATCH($AK$1,Invoicing!$N$17:$O$17,0),FALSE))</f>
        <v>520</v>
      </c>
      <c r="AL198" s="78" t="e">
        <f>VLOOKUP($E198,Invoicing!$A$1:$H$8,MATCH(TRACKER!$N198,Invoicing!$A$1:$H$1,0),FALSE)</f>
        <v>#N/A</v>
      </c>
      <c r="AM198" s="78">
        <v>35</v>
      </c>
      <c r="AN198" s="78">
        <f t="shared" si="74"/>
        <v>0</v>
      </c>
      <c r="AO198" s="2">
        <f t="shared" si="75"/>
        <v>1</v>
      </c>
      <c r="AP198" s="2" t="str">
        <f t="shared" si="76"/>
        <v>WEEK</v>
      </c>
      <c r="AQ198" s="2" t="str">
        <f t="shared" si="77"/>
        <v>CTU FLEVOKUST BVWEEK</v>
      </c>
      <c r="AR198" s="71">
        <f t="shared" si="78"/>
        <v>520</v>
      </c>
      <c r="AS198" s="71">
        <f>VLOOKUP(AJ198,Invoicing!A:K,10,FALSE)</f>
        <v>0</v>
      </c>
      <c r="AT198" s="71">
        <f t="shared" si="79"/>
        <v>520</v>
      </c>
    </row>
    <row r="199" spans="1:47">
      <c r="A199" s="37" t="s">
        <v>37</v>
      </c>
      <c r="B199" s="3" t="s">
        <v>38</v>
      </c>
      <c r="C199" s="11">
        <v>45326.454861111109</v>
      </c>
      <c r="D199" s="11">
        <v>45326.583333333336</v>
      </c>
      <c r="E199" s="11" t="s">
        <v>49</v>
      </c>
      <c r="F199" s="11" t="s">
        <v>40</v>
      </c>
      <c r="G199" s="3" t="s">
        <v>347</v>
      </c>
      <c r="H199" s="3" t="s">
        <v>41</v>
      </c>
      <c r="I199" s="11">
        <v>45327.583333333336</v>
      </c>
      <c r="J199" s="12">
        <v>45327.8125</v>
      </c>
      <c r="K199" s="12">
        <v>45327.833333333336</v>
      </c>
      <c r="L199" s="12">
        <v>45327.8125</v>
      </c>
      <c r="M199" s="12" t="s">
        <v>115</v>
      </c>
      <c r="N199" s="3" t="s">
        <v>42</v>
      </c>
      <c r="O199" s="3">
        <v>0</v>
      </c>
      <c r="P199" s="1">
        <f t="shared" si="60"/>
        <v>6</v>
      </c>
      <c r="Q199" s="1">
        <f t="shared" si="61"/>
        <v>2</v>
      </c>
      <c r="R199" s="72">
        <f t="shared" si="62"/>
        <v>45327.8125</v>
      </c>
      <c r="S199" s="73">
        <f t="shared" si="63"/>
        <v>1.1284722222262644</v>
      </c>
      <c r="T199" s="74">
        <f>Table2[[#This Row],[ETA A OFRECIMIENTO]]*24</f>
        <v>27.083333333430346</v>
      </c>
      <c r="U199" s="1" t="str">
        <f t="shared" si="64"/>
        <v>YES</v>
      </c>
      <c r="V199" s="73">
        <f t="shared" si="65"/>
        <v>0.25</v>
      </c>
      <c r="W199" s="74">
        <f>Table2[[#This Row],[DEL. AVAILABLE A SLOT]]*24</f>
        <v>6</v>
      </c>
      <c r="X199" s="1" t="str">
        <f t="shared" si="66"/>
        <v>SI</v>
      </c>
      <c r="Y199" s="73">
        <f t="shared" si="67"/>
        <v>1.3784722222262644</v>
      </c>
      <c r="Z199" s="74">
        <f>Table2[[#This Row],[ETA A TIMESLOT]]*24</f>
        <v>33.083333333430346</v>
      </c>
      <c r="AA199" s="73">
        <f t="shared" si="68"/>
        <v>0</v>
      </c>
      <c r="AB199" s="73" t="str">
        <f t="shared" si="69"/>
        <v>SI</v>
      </c>
      <c r="AC199" s="74">
        <f>Table2[[#This Row],[PUNTUALIDAD (H)]]*24</f>
        <v>0</v>
      </c>
      <c r="AD199" s="73">
        <f t="shared" si="70"/>
        <v>1.3576388888905058</v>
      </c>
      <c r="AE199" s="74">
        <f>Table2[[#This Row],[ATA TO UNLOADING]]*24</f>
        <v>32.583333333372138</v>
      </c>
      <c r="AF199" s="74" t="str">
        <f>IF(Table2[[#This Row],[ATA TO UNLOADING 2]]&lt;=48,"YES","NO")</f>
        <v>YES</v>
      </c>
      <c r="AG199" s="75">
        <f t="shared" si="71"/>
        <v>0.83333333333575865</v>
      </c>
      <c r="AH199" s="2" t="s">
        <v>24</v>
      </c>
      <c r="AI199" s="2" t="str">
        <f t="shared" si="72"/>
        <v>MIEU0038566</v>
      </c>
      <c r="AJ199" s="76" t="str">
        <f t="shared" si="73"/>
        <v>CTU FLEVOKUST BV</v>
      </c>
      <c r="AK199" s="77">
        <f>IF($M199="TRUCK",VLOOKUP($AQ199,Invoicing!$A$17:$B$49,MATCH($AK$1,Invoicing!$A$17:$B$17,0),FALSE),VLOOKUP($AQ199,Invoicing!$N$17:$O$21,MATCH($AK$1,Invoicing!$N$17:$O$17,0),FALSE))</f>
        <v>530</v>
      </c>
      <c r="AL199" s="78" t="e">
        <f>VLOOKUP($E199,Invoicing!$A$1:$H$8,MATCH(TRACKER!$N199,Invoicing!$A$1:$H$1,0),FALSE)</f>
        <v>#N/A</v>
      </c>
      <c r="AM199" s="78">
        <v>35</v>
      </c>
      <c r="AN199" s="78">
        <f t="shared" si="74"/>
        <v>0</v>
      </c>
      <c r="AO199" s="2">
        <f t="shared" si="75"/>
        <v>1</v>
      </c>
      <c r="AP199" s="2" t="str">
        <f t="shared" si="76"/>
        <v>NIGHT</v>
      </c>
      <c r="AQ199" s="2" t="str">
        <f t="shared" si="77"/>
        <v>CTU FLEVOKUST BVNIGHT</v>
      </c>
      <c r="AR199" s="71">
        <f t="shared" si="78"/>
        <v>530</v>
      </c>
      <c r="AS199" s="71">
        <f>VLOOKUP(AJ199,Invoicing!A:K,10,FALSE)</f>
        <v>0</v>
      </c>
      <c r="AT199" s="71">
        <f t="shared" si="79"/>
        <v>530</v>
      </c>
    </row>
    <row r="200" spans="1:47">
      <c r="A200" s="37" t="s">
        <v>37</v>
      </c>
      <c r="B200" s="3" t="s">
        <v>38</v>
      </c>
      <c r="C200" s="11">
        <v>45326.454861111109</v>
      </c>
      <c r="D200" s="11">
        <v>45326.583333333336</v>
      </c>
      <c r="E200" s="11" t="s">
        <v>49</v>
      </c>
      <c r="F200" s="11" t="s">
        <v>40</v>
      </c>
      <c r="G200" s="3" t="s">
        <v>348</v>
      </c>
      <c r="H200" s="3" t="s">
        <v>41</v>
      </c>
      <c r="I200" s="11">
        <v>45327.583333333336</v>
      </c>
      <c r="J200" s="12">
        <v>45327.494444444441</v>
      </c>
      <c r="K200" s="12">
        <v>45327.666666666664</v>
      </c>
      <c r="L200" s="12">
        <v>45327.502083333333</v>
      </c>
      <c r="M200" s="12" t="s">
        <v>115</v>
      </c>
      <c r="N200" s="3" t="s">
        <v>42</v>
      </c>
      <c r="O200" s="3">
        <v>0</v>
      </c>
      <c r="P200" s="1">
        <f t="shared" si="60"/>
        <v>6</v>
      </c>
      <c r="Q200" s="1">
        <f t="shared" si="61"/>
        <v>2</v>
      </c>
      <c r="R200" s="72">
        <f t="shared" si="62"/>
        <v>45327.494444444441</v>
      </c>
      <c r="S200" s="73">
        <f t="shared" si="63"/>
        <v>1.1284722222262644</v>
      </c>
      <c r="T200" s="74">
        <f>Table2[[#This Row],[ETA A OFRECIMIENTO]]*24</f>
        <v>27.083333333430346</v>
      </c>
      <c r="U200" s="1" t="str">
        <f t="shared" si="64"/>
        <v>YES</v>
      </c>
      <c r="V200" s="73">
        <f t="shared" si="65"/>
        <v>8.3333333328482695E-2</v>
      </c>
      <c r="W200" s="74">
        <f>Table2[[#This Row],[DEL. AVAILABLE A SLOT]]*24</f>
        <v>1.9999999998835847</v>
      </c>
      <c r="X200" s="1" t="str">
        <f t="shared" si="66"/>
        <v>SI</v>
      </c>
      <c r="Y200" s="73">
        <f t="shared" si="67"/>
        <v>1.2118055555547471</v>
      </c>
      <c r="Z200" s="74">
        <f>Table2[[#This Row],[ETA A TIMESLOT]]*24</f>
        <v>29.083333333313931</v>
      </c>
      <c r="AA200" s="73">
        <f t="shared" si="68"/>
        <v>0</v>
      </c>
      <c r="AB200" s="73" t="str">
        <f t="shared" si="69"/>
        <v>SI</v>
      </c>
      <c r="AC200" s="74">
        <f>Table2[[#This Row],[PUNTUALIDAD (H)]]*24</f>
        <v>0</v>
      </c>
      <c r="AD200" s="73">
        <f t="shared" si="70"/>
        <v>1.047222222223354</v>
      </c>
      <c r="AE200" s="74">
        <f>Table2[[#This Row],[ATA TO UNLOADING]]*24</f>
        <v>25.133333333360497</v>
      </c>
      <c r="AF200" s="74" t="str">
        <f>IF(Table2[[#This Row],[ATA TO UNLOADING 2]]&lt;=48,"YES","NO")</f>
        <v>YES</v>
      </c>
      <c r="AG200" s="75">
        <f t="shared" si="71"/>
        <v>0.66666666666424135</v>
      </c>
      <c r="AH200" s="2" t="s">
        <v>42</v>
      </c>
      <c r="AI200" s="2" t="str">
        <f t="shared" si="72"/>
        <v>MRKU6142834</v>
      </c>
      <c r="AJ200" s="76" t="str">
        <f t="shared" si="73"/>
        <v>CTU FLEVOKUST BV</v>
      </c>
      <c r="AK200" s="77">
        <f>IF($M200="TRUCK",VLOOKUP($AQ200,Invoicing!$A$17:$B$49,MATCH($AK$1,Invoicing!$A$17:$B$17,0),FALSE),VLOOKUP($AQ200,Invoicing!$N$17:$O$21,MATCH($AK$1,Invoicing!$N$17:$O$17,0),FALSE))</f>
        <v>520</v>
      </c>
      <c r="AL200" s="78" t="e">
        <f>VLOOKUP($E200,Invoicing!$A$1:$H$8,MATCH(TRACKER!$N200,Invoicing!$A$1:$H$1,0),FALSE)</f>
        <v>#N/A</v>
      </c>
      <c r="AM200" s="78">
        <v>35</v>
      </c>
      <c r="AN200" s="78">
        <f t="shared" si="74"/>
        <v>0</v>
      </c>
      <c r="AO200" s="2">
        <f t="shared" si="75"/>
        <v>1</v>
      </c>
      <c r="AP200" s="2" t="str">
        <f t="shared" si="76"/>
        <v>WEEK</v>
      </c>
      <c r="AQ200" s="2" t="str">
        <f t="shared" si="77"/>
        <v>CTU FLEVOKUST BVWEEK</v>
      </c>
      <c r="AR200" s="71">
        <f t="shared" si="78"/>
        <v>520</v>
      </c>
      <c r="AS200" s="71">
        <f>VLOOKUP(AJ200,Invoicing!A:K,10,FALSE)</f>
        <v>0</v>
      </c>
      <c r="AT200" s="71">
        <f t="shared" si="79"/>
        <v>520</v>
      </c>
    </row>
    <row r="201" spans="1:47">
      <c r="A201" s="37" t="s">
        <v>37</v>
      </c>
      <c r="B201" s="3" t="s">
        <v>38</v>
      </c>
      <c r="C201" s="11">
        <v>45326.454861111109</v>
      </c>
      <c r="D201" s="11">
        <v>45326.583333333336</v>
      </c>
      <c r="E201" s="11" t="s">
        <v>49</v>
      </c>
      <c r="F201" s="11" t="s">
        <v>40</v>
      </c>
      <c r="G201" s="3" t="s">
        <v>349</v>
      </c>
      <c r="H201" s="3" t="s">
        <v>41</v>
      </c>
      <c r="I201" s="11">
        <v>45327.583333333336</v>
      </c>
      <c r="J201" s="12">
        <v>45327.716666666667</v>
      </c>
      <c r="K201" s="12">
        <v>45327.75</v>
      </c>
      <c r="L201" s="12">
        <v>45327.71875</v>
      </c>
      <c r="M201" s="12" t="s">
        <v>115</v>
      </c>
      <c r="N201" s="3" t="s">
        <v>42</v>
      </c>
      <c r="O201" s="3">
        <v>0</v>
      </c>
      <c r="P201" s="1">
        <f t="shared" si="60"/>
        <v>6</v>
      </c>
      <c r="Q201" s="1">
        <f t="shared" si="61"/>
        <v>2</v>
      </c>
      <c r="R201" s="72">
        <f t="shared" si="62"/>
        <v>45327.716666666667</v>
      </c>
      <c r="S201" s="73">
        <f t="shared" si="63"/>
        <v>1.1284722222262644</v>
      </c>
      <c r="T201" s="74">
        <f>Table2[[#This Row],[ETA A OFRECIMIENTO]]*24</f>
        <v>27.083333333430346</v>
      </c>
      <c r="U201" s="1" t="str">
        <f t="shared" si="64"/>
        <v>YES</v>
      </c>
      <c r="V201" s="73">
        <f t="shared" si="65"/>
        <v>0.16666666666424135</v>
      </c>
      <c r="W201" s="74">
        <f>Table2[[#This Row],[DEL. AVAILABLE A SLOT]]*24</f>
        <v>3.9999999999417923</v>
      </c>
      <c r="X201" s="1" t="str">
        <f t="shared" si="66"/>
        <v>SI</v>
      </c>
      <c r="Y201" s="73">
        <f t="shared" si="67"/>
        <v>1.2951388888905058</v>
      </c>
      <c r="Z201" s="74">
        <f>Table2[[#This Row],[ETA A TIMESLOT]]*24</f>
        <v>31.083333333372138</v>
      </c>
      <c r="AA201" s="73">
        <f t="shared" si="68"/>
        <v>0</v>
      </c>
      <c r="AB201" s="73" t="str">
        <f t="shared" si="69"/>
        <v>SI</v>
      </c>
      <c r="AC201" s="74">
        <f>Table2[[#This Row],[PUNTUALIDAD (H)]]*24</f>
        <v>0</v>
      </c>
      <c r="AD201" s="73">
        <f t="shared" si="70"/>
        <v>1.2638888888905058</v>
      </c>
      <c r="AE201" s="74">
        <f>Table2[[#This Row],[ATA TO UNLOADING]]*24</f>
        <v>30.333333333372138</v>
      </c>
      <c r="AF201" s="74" t="str">
        <f>IF(Table2[[#This Row],[ATA TO UNLOADING 2]]&lt;=48,"YES","NO")</f>
        <v>YES</v>
      </c>
      <c r="AG201" s="75">
        <f t="shared" si="71"/>
        <v>0.75</v>
      </c>
      <c r="AH201" s="2" t="s">
        <v>42</v>
      </c>
      <c r="AI201" s="2" t="str">
        <f t="shared" si="72"/>
        <v>MSKU4785978</v>
      </c>
      <c r="AJ201" s="76" t="str">
        <f t="shared" si="73"/>
        <v>CTU FLEVOKUST BV</v>
      </c>
      <c r="AK201" s="77">
        <f>IF($M201="TRUCK",VLOOKUP($AQ201,Invoicing!$A$17:$B$49,MATCH($AK$1,Invoicing!$A$17:$B$17,0),FALSE),VLOOKUP($AQ201,Invoicing!$N$17:$O$21,MATCH($AK$1,Invoicing!$N$17:$O$17,0),FALSE))</f>
        <v>520</v>
      </c>
      <c r="AL201" s="78" t="e">
        <f>VLOOKUP($E201,Invoicing!$A$1:$H$8,MATCH(TRACKER!$N201,Invoicing!$A$1:$H$1,0),FALSE)</f>
        <v>#N/A</v>
      </c>
      <c r="AM201" s="78">
        <v>35</v>
      </c>
      <c r="AN201" s="78">
        <f t="shared" si="74"/>
        <v>0</v>
      </c>
      <c r="AO201" s="2">
        <f t="shared" si="75"/>
        <v>1</v>
      </c>
      <c r="AP201" s="2" t="str">
        <f t="shared" si="76"/>
        <v>WEEK</v>
      </c>
      <c r="AQ201" s="2" t="str">
        <f t="shared" si="77"/>
        <v>CTU FLEVOKUST BVWEEK</v>
      </c>
      <c r="AR201" s="71">
        <f t="shared" si="78"/>
        <v>520</v>
      </c>
      <c r="AS201" s="71">
        <f>VLOOKUP(AJ201,Invoicing!A:K,10,FALSE)</f>
        <v>0</v>
      </c>
      <c r="AT201" s="71">
        <f t="shared" si="79"/>
        <v>520</v>
      </c>
    </row>
    <row r="202" spans="1:47">
      <c r="A202" s="37" t="s">
        <v>37</v>
      </c>
      <c r="B202" s="3" t="s">
        <v>38</v>
      </c>
      <c r="C202" s="11">
        <v>45326.454861111109</v>
      </c>
      <c r="D202" s="11">
        <v>45326.583333333336</v>
      </c>
      <c r="E202" s="11" t="s">
        <v>49</v>
      </c>
      <c r="F202" s="11" t="s">
        <v>40</v>
      </c>
      <c r="G202" s="3" t="s">
        <v>350</v>
      </c>
      <c r="H202" s="3" t="s">
        <v>41</v>
      </c>
      <c r="I202" s="11">
        <v>45327.583333333336</v>
      </c>
      <c r="J202" s="12">
        <v>45327.763888888891</v>
      </c>
      <c r="K202" s="12">
        <v>45327.791666666664</v>
      </c>
      <c r="L202" s="12">
        <v>45327.767361111109</v>
      </c>
      <c r="M202" s="12" t="s">
        <v>115</v>
      </c>
      <c r="N202" s="3" t="s">
        <v>42</v>
      </c>
      <c r="O202" s="3">
        <v>0</v>
      </c>
      <c r="P202" s="1">
        <f t="shared" si="60"/>
        <v>6</v>
      </c>
      <c r="Q202" s="1">
        <f t="shared" si="61"/>
        <v>2</v>
      </c>
      <c r="R202" s="72">
        <f t="shared" si="62"/>
        <v>45327.763888888891</v>
      </c>
      <c r="S202" s="73">
        <f t="shared" si="63"/>
        <v>1.1284722222262644</v>
      </c>
      <c r="T202" s="74">
        <f>Table2[[#This Row],[ETA A OFRECIMIENTO]]*24</f>
        <v>27.083333333430346</v>
      </c>
      <c r="U202" s="1" t="str">
        <f t="shared" si="64"/>
        <v>YES</v>
      </c>
      <c r="V202" s="73">
        <f t="shared" si="65"/>
        <v>0.20833333332848269</v>
      </c>
      <c r="W202" s="74">
        <f>Table2[[#This Row],[DEL. AVAILABLE A SLOT]]*24</f>
        <v>4.9999999998835847</v>
      </c>
      <c r="X202" s="1" t="str">
        <f t="shared" si="66"/>
        <v>SI</v>
      </c>
      <c r="Y202" s="73">
        <f t="shared" si="67"/>
        <v>1.3368055555547471</v>
      </c>
      <c r="Z202" s="74">
        <f>Table2[[#This Row],[ETA A TIMESLOT]]*24</f>
        <v>32.083333333313931</v>
      </c>
      <c r="AA202" s="73">
        <f t="shared" si="68"/>
        <v>0</v>
      </c>
      <c r="AB202" s="73" t="str">
        <f t="shared" si="69"/>
        <v>SI</v>
      </c>
      <c r="AC202" s="74">
        <f>Table2[[#This Row],[PUNTUALIDAD (H)]]*24</f>
        <v>0</v>
      </c>
      <c r="AD202" s="73">
        <f t="shared" si="70"/>
        <v>1.3125</v>
      </c>
      <c r="AE202" s="74">
        <f>Table2[[#This Row],[ATA TO UNLOADING]]*24</f>
        <v>31.5</v>
      </c>
      <c r="AF202" s="74" t="str">
        <f>IF(Table2[[#This Row],[ATA TO UNLOADING 2]]&lt;=48,"YES","NO")</f>
        <v>YES</v>
      </c>
      <c r="AG202" s="75">
        <f t="shared" si="71"/>
        <v>0.79166666666424135</v>
      </c>
      <c r="AH202" s="2" t="s">
        <v>42</v>
      </c>
      <c r="AI202" s="2" t="str">
        <f t="shared" si="72"/>
        <v>TLLU5837660</v>
      </c>
      <c r="AJ202" s="76" t="str">
        <f t="shared" si="73"/>
        <v>CTU FLEVOKUST BV</v>
      </c>
      <c r="AK202" s="77">
        <f>IF($M202="TRUCK",VLOOKUP($AQ202,Invoicing!$A$17:$B$49,MATCH($AK$1,Invoicing!$A$17:$B$17,0),FALSE),VLOOKUP($AQ202,Invoicing!$N$17:$O$21,MATCH($AK$1,Invoicing!$N$17:$O$17,0),FALSE))</f>
        <v>520</v>
      </c>
      <c r="AL202" s="78" t="e">
        <f>VLOOKUP($E202,Invoicing!$A$1:$H$8,MATCH(TRACKER!$N202,Invoicing!$A$1:$H$1,0),FALSE)</f>
        <v>#N/A</v>
      </c>
      <c r="AM202" s="78">
        <v>35</v>
      </c>
      <c r="AN202" s="78">
        <f t="shared" si="74"/>
        <v>0</v>
      </c>
      <c r="AO202" s="2">
        <f t="shared" si="75"/>
        <v>1</v>
      </c>
      <c r="AP202" s="2" t="str">
        <f t="shared" si="76"/>
        <v>WEEK</v>
      </c>
      <c r="AQ202" s="2" t="str">
        <f t="shared" si="77"/>
        <v>CTU FLEVOKUST BVWEEK</v>
      </c>
      <c r="AR202" s="71">
        <f t="shared" si="78"/>
        <v>520</v>
      </c>
      <c r="AS202" s="71">
        <f>VLOOKUP(AJ202,Invoicing!A:K,10,FALSE)</f>
        <v>0</v>
      </c>
      <c r="AT202" s="71">
        <f t="shared" si="79"/>
        <v>520</v>
      </c>
    </row>
    <row r="203" spans="1:47">
      <c r="A203" s="37" t="s">
        <v>351</v>
      </c>
      <c r="B203" s="3" t="s">
        <v>38</v>
      </c>
      <c r="C203" s="11">
        <v>45332.463888888888</v>
      </c>
      <c r="D203" s="11">
        <v>45332.291666666664</v>
      </c>
      <c r="E203" s="11" t="s">
        <v>44</v>
      </c>
      <c r="F203" s="11" t="s">
        <v>40</v>
      </c>
      <c r="G203" s="3" t="s">
        <v>352</v>
      </c>
      <c r="H203" s="3" t="s">
        <v>41</v>
      </c>
      <c r="I203" s="11">
        <v>45333.166666666664</v>
      </c>
      <c r="J203" s="12">
        <v>45333.330555555556</v>
      </c>
      <c r="K203" s="12">
        <v>45333.333333333336</v>
      </c>
      <c r="L203" s="12">
        <v>45333.340277777781</v>
      </c>
      <c r="M203" s="12" t="s">
        <v>115</v>
      </c>
      <c r="N203" s="3" t="s">
        <v>42</v>
      </c>
      <c r="O203" s="3">
        <v>1</v>
      </c>
      <c r="P203" s="1">
        <f t="shared" si="60"/>
        <v>6</v>
      </c>
      <c r="Q203" s="1">
        <f t="shared" si="61"/>
        <v>2</v>
      </c>
      <c r="R203" s="72">
        <f t="shared" si="62"/>
        <v>45333.330555555556</v>
      </c>
      <c r="S203" s="73">
        <f t="shared" si="63"/>
        <v>0.70277777777664596</v>
      </c>
      <c r="T203" s="74">
        <f>Table2[[#This Row],[ETA A OFRECIMIENTO]]*24</f>
        <v>16.866666666639503</v>
      </c>
      <c r="U203" s="1" t="str">
        <f t="shared" si="64"/>
        <v>YES</v>
      </c>
      <c r="V203" s="73">
        <f t="shared" si="65"/>
        <v>0.16666666667151731</v>
      </c>
      <c r="W203" s="74">
        <f>Table2[[#This Row],[DEL. AVAILABLE A SLOT]]*24</f>
        <v>4.0000000001164153</v>
      </c>
      <c r="X203" s="1" t="str">
        <f t="shared" si="66"/>
        <v>SI</v>
      </c>
      <c r="Y203" s="73">
        <f t="shared" si="67"/>
        <v>0.86944444444816327</v>
      </c>
      <c r="Z203" s="74">
        <f>Table2[[#This Row],[ETA A TIMESLOT]]*24</f>
        <v>20.866666666755918</v>
      </c>
      <c r="AA203" s="73">
        <f t="shared" si="68"/>
        <v>0</v>
      </c>
      <c r="AB203" s="73" t="str">
        <f t="shared" si="69"/>
        <v>SI</v>
      </c>
      <c r="AC203" s="74">
        <f>Table2[[#This Row],[PUNTUALIDAD (H)]]*24</f>
        <v>0</v>
      </c>
      <c r="AD203" s="73">
        <f t="shared" si="70"/>
        <v>0.87638888889341615</v>
      </c>
      <c r="AE203" s="74">
        <f>Table2[[#This Row],[ATA TO UNLOADING]]*24</f>
        <v>21.033333333441988</v>
      </c>
      <c r="AF203" s="74" t="str">
        <f>IF(Table2[[#This Row],[ATA TO UNLOADING 2]]&lt;=48,"YES","NO")</f>
        <v>YES</v>
      </c>
      <c r="AG203" s="75">
        <f t="shared" si="71"/>
        <v>0.33333333333575865</v>
      </c>
      <c r="AH203" s="2" t="s">
        <v>42</v>
      </c>
      <c r="AI203" s="2" t="str">
        <f t="shared" si="72"/>
        <v>MAEU9178644</v>
      </c>
      <c r="AJ203" s="76" t="str">
        <f t="shared" si="73"/>
        <v>MSI</v>
      </c>
      <c r="AK203" s="77">
        <f>IF($M203="TRUCK",VLOOKUP($AQ203,Invoicing!$A$17:$B$49,MATCH($AK$1,Invoicing!$A$17:$B$17,0),FALSE),VLOOKUP($AQ203,Invoicing!$N$17:$O$21,MATCH($AK$1,Invoicing!$N$17:$O$17,0),FALSE))</f>
        <v>500</v>
      </c>
      <c r="AL203" s="78" t="e">
        <f>VLOOKUP($E203,Invoicing!$A$1:$H$8,MATCH(TRACKER!$N203,Invoicing!$A$1:$H$1,0),FALSE)</f>
        <v>#N/A</v>
      </c>
      <c r="AM203" s="78">
        <f>VLOOKUP($E203,Invoicing!$A$1:$H$8,MATCH(TRACKER!$O$1,Invoicing!$A$1:$H$1,0),FALSE)</f>
        <v>50</v>
      </c>
      <c r="AN203" s="78">
        <f t="shared" si="74"/>
        <v>50</v>
      </c>
      <c r="AO203" s="2">
        <f t="shared" si="75"/>
        <v>7</v>
      </c>
      <c r="AP203" s="2" t="str">
        <f t="shared" si="76"/>
        <v>SUNDAY</v>
      </c>
      <c r="AQ203" s="2" t="str">
        <f t="shared" si="77"/>
        <v>MSISUNDAY</v>
      </c>
      <c r="AR203" s="71">
        <f t="shared" si="78"/>
        <v>550</v>
      </c>
      <c r="AS203" s="71">
        <f>VLOOKUP(AJ203,Invoicing!A:K,10,FALSE)</f>
        <v>25</v>
      </c>
      <c r="AT203" s="71">
        <f t="shared" si="79"/>
        <v>575</v>
      </c>
    </row>
    <row r="204" spans="1:47">
      <c r="A204" s="37" t="s">
        <v>351</v>
      </c>
      <c r="B204" s="3" t="s">
        <v>38</v>
      </c>
      <c r="C204" s="11">
        <v>45332.463888888888</v>
      </c>
      <c r="D204" s="11">
        <v>45332.291666666664</v>
      </c>
      <c r="E204" s="11" t="s">
        <v>44</v>
      </c>
      <c r="F204" s="11" t="s">
        <v>40</v>
      </c>
      <c r="G204" s="3" t="s">
        <v>353</v>
      </c>
      <c r="H204" s="3" t="s">
        <v>2821</v>
      </c>
      <c r="I204" s="11">
        <v>45333.166666666664</v>
      </c>
      <c r="J204" s="12">
        <v>45333.252083333333</v>
      </c>
      <c r="K204" s="12">
        <v>45333.25</v>
      </c>
      <c r="L204" s="12">
        <v>45333.305555555555</v>
      </c>
      <c r="M204" s="12" t="s">
        <v>115</v>
      </c>
      <c r="N204" s="3" t="s">
        <v>13</v>
      </c>
      <c r="O204" s="3">
        <v>0</v>
      </c>
      <c r="P204" s="1">
        <f t="shared" si="60"/>
        <v>6</v>
      </c>
      <c r="Q204" s="1">
        <f t="shared" si="61"/>
        <v>2</v>
      </c>
      <c r="R204" s="72">
        <f t="shared" si="62"/>
        <v>45333.252083333333</v>
      </c>
      <c r="S204" s="73">
        <f t="shared" si="63"/>
        <v>0.70277777777664596</v>
      </c>
      <c r="T204" s="74">
        <f>Table2[[#This Row],[ETA A OFRECIMIENTO]]*24</f>
        <v>16.866666666639503</v>
      </c>
      <c r="U204" s="1" t="str">
        <f t="shared" si="64"/>
        <v>YES</v>
      </c>
      <c r="V204" s="73">
        <f t="shared" si="65"/>
        <v>8.3333333335758653E-2</v>
      </c>
      <c r="W204" s="74">
        <f>Table2[[#This Row],[DEL. AVAILABLE A SLOT]]*24</f>
        <v>2.0000000000582077</v>
      </c>
      <c r="X204" s="1" t="str">
        <f t="shared" si="66"/>
        <v>SI</v>
      </c>
      <c r="Y204" s="73">
        <f t="shared" si="67"/>
        <v>0.78611111111240461</v>
      </c>
      <c r="Z204" s="74">
        <f>Table2[[#This Row],[ETA A TIMESLOT]]*24</f>
        <v>18.866666666697711</v>
      </c>
      <c r="AA204" s="73">
        <f t="shared" si="68"/>
        <v>2.0833333328482695E-3</v>
      </c>
      <c r="AB204" s="73" t="str">
        <f t="shared" si="69"/>
        <v>SI</v>
      </c>
      <c r="AC204" s="74">
        <f>Table2[[#This Row],[PUNTUALIDAD (H)]]*24</f>
        <v>4.9999999988358468E-2</v>
      </c>
      <c r="AD204" s="73">
        <f t="shared" si="70"/>
        <v>0.84166666666715173</v>
      </c>
      <c r="AE204" s="74">
        <f>Table2[[#This Row],[ATA TO UNLOADING]]*24</f>
        <v>20.200000000011642</v>
      </c>
      <c r="AF204" s="74" t="str">
        <f>IF(Table2[[#This Row],[ATA TO UNLOADING 2]]&lt;=48,"YES","NO")</f>
        <v>YES</v>
      </c>
      <c r="AG204" s="75">
        <f t="shared" si="71"/>
        <v>0.25</v>
      </c>
      <c r="AH204" s="2" t="s">
        <v>42</v>
      </c>
      <c r="AI204" s="2" t="str">
        <f t="shared" si="72"/>
        <v>MRKU0466610</v>
      </c>
      <c r="AJ204" s="76" t="str">
        <f t="shared" si="73"/>
        <v>MSI</v>
      </c>
      <c r="AK204" s="77">
        <f>IF($M204="TRUCK",VLOOKUP($AQ204,Invoicing!$A$17:$B$49,MATCH($AK$1,Invoicing!$A$17:$B$17,0),FALSE),VLOOKUP($AQ204,Invoicing!$N$17:$O$21,MATCH($AK$1,Invoicing!$N$17:$O$17,0),FALSE))</f>
        <v>500</v>
      </c>
      <c r="AL204" s="78">
        <f>VLOOKUP($E204,Invoicing!$A$1:$H$8,MATCH(TRACKER!$N204,Invoicing!$A$1:$H$1,0),FALSE)</f>
        <v>120</v>
      </c>
      <c r="AM204" s="78">
        <f>VLOOKUP($E204,Invoicing!$A$1:$H$8,MATCH(TRACKER!$O$1,Invoicing!$A$1:$H$1,0),FALSE)</f>
        <v>50</v>
      </c>
      <c r="AN204" s="78">
        <f t="shared" si="74"/>
        <v>0</v>
      </c>
      <c r="AO204" s="2">
        <f t="shared" si="75"/>
        <v>7</v>
      </c>
      <c r="AP204" s="2" t="str">
        <f t="shared" si="76"/>
        <v>SUNDAY</v>
      </c>
      <c r="AQ204" s="2" t="str">
        <f t="shared" si="77"/>
        <v>MSISUNDAY</v>
      </c>
      <c r="AR204" s="71">
        <f t="shared" si="78"/>
        <v>620</v>
      </c>
      <c r="AS204" s="71">
        <f>VLOOKUP(AJ204,Invoicing!A:K,10,FALSE)</f>
        <v>25</v>
      </c>
      <c r="AT204" s="71">
        <f t="shared" si="79"/>
        <v>645</v>
      </c>
    </row>
    <row r="205" spans="1:47">
      <c r="A205" s="37" t="s">
        <v>351</v>
      </c>
      <c r="B205" s="3" t="s">
        <v>38</v>
      </c>
      <c r="C205" s="11">
        <v>45332.463888888888</v>
      </c>
      <c r="D205" s="11">
        <v>45332.291666666664</v>
      </c>
      <c r="E205" s="11" t="s">
        <v>44</v>
      </c>
      <c r="F205" s="11" t="s">
        <v>40</v>
      </c>
      <c r="G205" s="3" t="s">
        <v>354</v>
      </c>
      <c r="H205" s="3" t="s">
        <v>2821</v>
      </c>
      <c r="I205" s="11">
        <v>45333.166666666664</v>
      </c>
      <c r="J205" s="12">
        <v>45333.162499999999</v>
      </c>
      <c r="K205" s="12">
        <v>45333.166666666664</v>
      </c>
      <c r="L205" s="12">
        <v>45333.201388888891</v>
      </c>
      <c r="M205" s="12" t="s">
        <v>115</v>
      </c>
      <c r="N205" s="3" t="s">
        <v>13</v>
      </c>
      <c r="O205" s="3">
        <v>0</v>
      </c>
      <c r="P205" s="1">
        <f t="shared" si="60"/>
        <v>6</v>
      </c>
      <c r="Q205" s="1">
        <f t="shared" si="61"/>
        <v>2</v>
      </c>
      <c r="R205" s="72">
        <f t="shared" si="62"/>
        <v>45333.162499999999</v>
      </c>
      <c r="S205" s="73">
        <f t="shared" si="63"/>
        <v>0.70277777777664596</v>
      </c>
      <c r="T205" s="74">
        <f>Table2[[#This Row],[ETA A OFRECIMIENTO]]*24</f>
        <v>16.866666666639503</v>
      </c>
      <c r="U205" s="1" t="str">
        <f t="shared" si="64"/>
        <v>YES</v>
      </c>
      <c r="V205" s="73">
        <f t="shared" si="65"/>
        <v>0</v>
      </c>
      <c r="W205" s="74">
        <f>Table2[[#This Row],[DEL. AVAILABLE A SLOT]]*24</f>
        <v>0</v>
      </c>
      <c r="X205" s="1" t="str">
        <f t="shared" si="66"/>
        <v>SI</v>
      </c>
      <c r="Y205" s="73">
        <f t="shared" si="67"/>
        <v>0.70277777777664596</v>
      </c>
      <c r="Z205" s="74">
        <f>Table2[[#This Row],[ETA A TIMESLOT]]*24</f>
        <v>16.866666666639503</v>
      </c>
      <c r="AA205" s="73">
        <f t="shared" si="68"/>
        <v>0</v>
      </c>
      <c r="AB205" s="73" t="str">
        <f t="shared" si="69"/>
        <v>SI</v>
      </c>
      <c r="AC205" s="74">
        <f>Table2[[#This Row],[PUNTUALIDAD (H)]]*24</f>
        <v>0</v>
      </c>
      <c r="AD205" s="73">
        <f t="shared" si="70"/>
        <v>0.73750000000291038</v>
      </c>
      <c r="AE205" s="74">
        <f>Table2[[#This Row],[ATA TO UNLOADING]]*24</f>
        <v>17.700000000069849</v>
      </c>
      <c r="AF205" s="74" t="str">
        <f>IF(Table2[[#This Row],[ATA TO UNLOADING 2]]&lt;=48,"YES","NO")</f>
        <v>YES</v>
      </c>
      <c r="AG205" s="75">
        <f t="shared" si="71"/>
        <v>0.16666666666424135</v>
      </c>
      <c r="AH205" s="2" t="s">
        <v>24</v>
      </c>
      <c r="AI205" s="2" t="str">
        <f t="shared" si="72"/>
        <v>MRKU1017634</v>
      </c>
      <c r="AJ205" s="76" t="str">
        <f t="shared" si="73"/>
        <v>MSI</v>
      </c>
      <c r="AK205" s="77">
        <f>IF($M205="TRUCK",VLOOKUP($AQ205,Invoicing!$A$17:$B$49,MATCH($AK$1,Invoicing!$A$17:$B$17,0),FALSE),VLOOKUP($AQ205,Invoicing!$N$17:$O$21,MATCH($AK$1,Invoicing!$N$17:$O$17,0),FALSE))</f>
        <v>530</v>
      </c>
      <c r="AL205" s="78">
        <f>VLOOKUP($E205,Invoicing!$A$1:$H$8,MATCH(TRACKER!$N205,Invoicing!$A$1:$H$1,0),FALSE)</f>
        <v>120</v>
      </c>
      <c r="AM205" s="78">
        <f>VLOOKUP($E205,Invoicing!$A$1:$H$8,MATCH(TRACKER!$O$1,Invoicing!$A$1:$H$1,0),FALSE)</f>
        <v>50</v>
      </c>
      <c r="AN205" s="78">
        <f t="shared" si="74"/>
        <v>0</v>
      </c>
      <c r="AO205" s="2">
        <f t="shared" si="75"/>
        <v>7</v>
      </c>
      <c r="AP205" s="2" t="str">
        <f t="shared" si="76"/>
        <v>NIGHT</v>
      </c>
      <c r="AQ205" s="2" t="str">
        <f t="shared" si="77"/>
        <v>MSINIGHT</v>
      </c>
      <c r="AR205" s="71">
        <f t="shared" si="78"/>
        <v>650</v>
      </c>
      <c r="AS205" s="71">
        <f>VLOOKUP(AJ205,Invoicing!A:K,10,FALSE)</f>
        <v>25</v>
      </c>
      <c r="AT205" s="71">
        <f t="shared" si="79"/>
        <v>675</v>
      </c>
    </row>
    <row r="206" spans="1:47">
      <c r="A206" s="37" t="s">
        <v>351</v>
      </c>
      <c r="B206" s="3" t="s">
        <v>38</v>
      </c>
      <c r="C206" s="11">
        <v>45332.463888888888</v>
      </c>
      <c r="D206" s="11">
        <v>45332.291666666664</v>
      </c>
      <c r="E206" s="11" t="s">
        <v>44</v>
      </c>
      <c r="F206" s="11" t="s">
        <v>40</v>
      </c>
      <c r="G206" s="3" t="s">
        <v>355</v>
      </c>
      <c r="H206" s="3" t="s">
        <v>2821</v>
      </c>
      <c r="I206" s="11">
        <v>45333.166666666664</v>
      </c>
      <c r="J206" s="12">
        <v>45333.164583333331</v>
      </c>
      <c r="K206" s="12">
        <v>45333.166666666664</v>
      </c>
      <c r="L206" s="12">
        <v>45333.1875</v>
      </c>
      <c r="M206" s="12" t="s">
        <v>115</v>
      </c>
      <c r="N206" s="3" t="s">
        <v>13</v>
      </c>
      <c r="O206" s="3">
        <v>0</v>
      </c>
      <c r="P206" s="1">
        <f t="shared" si="60"/>
        <v>6</v>
      </c>
      <c r="Q206" s="1">
        <f t="shared" si="61"/>
        <v>2</v>
      </c>
      <c r="R206" s="72">
        <f t="shared" si="62"/>
        <v>45333.164583333331</v>
      </c>
      <c r="S206" s="73">
        <f t="shared" si="63"/>
        <v>0.70277777777664596</v>
      </c>
      <c r="T206" s="74">
        <f>Table2[[#This Row],[ETA A OFRECIMIENTO]]*24</f>
        <v>16.866666666639503</v>
      </c>
      <c r="U206" s="1" t="str">
        <f t="shared" si="64"/>
        <v>YES</v>
      </c>
      <c r="V206" s="73">
        <f t="shared" si="65"/>
        <v>0</v>
      </c>
      <c r="W206" s="74">
        <f>Table2[[#This Row],[DEL. AVAILABLE A SLOT]]*24</f>
        <v>0</v>
      </c>
      <c r="X206" s="1" t="str">
        <f t="shared" si="66"/>
        <v>SI</v>
      </c>
      <c r="Y206" s="73">
        <f t="shared" si="67"/>
        <v>0.70277777777664596</v>
      </c>
      <c r="Z206" s="74">
        <f>Table2[[#This Row],[ETA A TIMESLOT]]*24</f>
        <v>16.866666666639503</v>
      </c>
      <c r="AA206" s="73">
        <f t="shared" si="68"/>
        <v>0</v>
      </c>
      <c r="AB206" s="73" t="str">
        <f t="shared" si="69"/>
        <v>SI</v>
      </c>
      <c r="AC206" s="74">
        <f>Table2[[#This Row],[PUNTUALIDAD (H)]]*24</f>
        <v>0</v>
      </c>
      <c r="AD206" s="73">
        <f t="shared" si="70"/>
        <v>0.72361111111240461</v>
      </c>
      <c r="AE206" s="74">
        <f>Table2[[#This Row],[ATA TO UNLOADING]]*24</f>
        <v>17.366666666697711</v>
      </c>
      <c r="AF206" s="74" t="str">
        <f>IF(Table2[[#This Row],[ATA TO UNLOADING 2]]&lt;=48,"YES","NO")</f>
        <v>YES</v>
      </c>
      <c r="AG206" s="75">
        <f t="shared" si="71"/>
        <v>0.16666666666424135</v>
      </c>
      <c r="AH206" s="2" t="s">
        <v>24</v>
      </c>
      <c r="AI206" s="2" t="str">
        <f t="shared" si="72"/>
        <v>MRSU0459634</v>
      </c>
      <c r="AJ206" s="76" t="str">
        <f t="shared" si="73"/>
        <v>MSI</v>
      </c>
      <c r="AK206" s="77">
        <f>IF($M206="TRUCK",VLOOKUP($AQ206,Invoicing!$A$17:$B$49,MATCH($AK$1,Invoicing!$A$17:$B$17,0),FALSE),VLOOKUP($AQ206,Invoicing!$N$17:$O$21,MATCH($AK$1,Invoicing!$N$17:$O$17,0),FALSE))</f>
        <v>530</v>
      </c>
      <c r="AL206" s="78">
        <f>VLOOKUP($E206,Invoicing!$A$1:$H$8,MATCH(TRACKER!$N206,Invoicing!$A$1:$H$1,0),FALSE)</f>
        <v>120</v>
      </c>
      <c r="AM206" s="78">
        <f>VLOOKUP($E206,Invoicing!$A$1:$H$8,MATCH(TRACKER!$O$1,Invoicing!$A$1:$H$1,0),FALSE)</f>
        <v>50</v>
      </c>
      <c r="AN206" s="78">
        <f t="shared" si="74"/>
        <v>0</v>
      </c>
      <c r="AO206" s="2">
        <f t="shared" si="75"/>
        <v>7</v>
      </c>
      <c r="AP206" s="2" t="str">
        <f t="shared" si="76"/>
        <v>NIGHT</v>
      </c>
      <c r="AQ206" s="2" t="str">
        <f t="shared" si="77"/>
        <v>MSINIGHT</v>
      </c>
      <c r="AR206" s="71">
        <f t="shared" si="78"/>
        <v>650</v>
      </c>
      <c r="AS206" s="71">
        <f>VLOOKUP(AJ206,Invoicing!A:K,10,FALSE)</f>
        <v>25</v>
      </c>
      <c r="AT206" s="71">
        <f t="shared" si="79"/>
        <v>735</v>
      </c>
      <c r="AU206" s="55">
        <v>60</v>
      </c>
    </row>
    <row r="207" spans="1:47">
      <c r="A207" s="37" t="s">
        <v>351</v>
      </c>
      <c r="B207" s="3" t="s">
        <v>38</v>
      </c>
      <c r="C207" s="11">
        <v>45332.463888888888</v>
      </c>
      <c r="D207" s="11">
        <v>45332.291666666664</v>
      </c>
      <c r="E207" s="11" t="s">
        <v>44</v>
      </c>
      <c r="F207" s="11" t="s">
        <v>40</v>
      </c>
      <c r="G207" s="3" t="s">
        <v>356</v>
      </c>
      <c r="H207" s="3" t="s">
        <v>2821</v>
      </c>
      <c r="I207" s="11">
        <v>45333.166666666664</v>
      </c>
      <c r="J207" s="12">
        <v>45333.172222222223</v>
      </c>
      <c r="K207" s="12">
        <v>45333.166666666664</v>
      </c>
      <c r="L207" s="12">
        <v>45333.190972222219</v>
      </c>
      <c r="M207" s="12" t="s">
        <v>115</v>
      </c>
      <c r="N207" s="3" t="s">
        <v>42</v>
      </c>
      <c r="O207" s="3">
        <v>0</v>
      </c>
      <c r="P207" s="1">
        <f t="shared" si="60"/>
        <v>6</v>
      </c>
      <c r="Q207" s="1">
        <f t="shared" si="61"/>
        <v>2</v>
      </c>
      <c r="R207" s="72">
        <f t="shared" si="62"/>
        <v>45333.172222222223</v>
      </c>
      <c r="S207" s="73">
        <f t="shared" si="63"/>
        <v>0.70277777777664596</v>
      </c>
      <c r="T207" s="74">
        <f>Table2[[#This Row],[ETA A OFRECIMIENTO]]*24</f>
        <v>16.866666666639503</v>
      </c>
      <c r="U207" s="1" t="str">
        <f t="shared" si="64"/>
        <v>YES</v>
      </c>
      <c r="V207" s="73">
        <f t="shared" si="65"/>
        <v>0</v>
      </c>
      <c r="W207" s="74">
        <f>Table2[[#This Row],[DEL. AVAILABLE A SLOT]]*24</f>
        <v>0</v>
      </c>
      <c r="X207" s="1" t="str">
        <f t="shared" si="66"/>
        <v>SI</v>
      </c>
      <c r="Y207" s="73">
        <f t="shared" si="67"/>
        <v>0.70277777777664596</v>
      </c>
      <c r="Z207" s="74">
        <f>Table2[[#This Row],[ETA A TIMESLOT]]*24</f>
        <v>16.866666666639503</v>
      </c>
      <c r="AA207" s="73">
        <f t="shared" si="68"/>
        <v>5.5555555591126904E-3</v>
      </c>
      <c r="AB207" s="73" t="str">
        <f t="shared" si="69"/>
        <v>SI</v>
      </c>
      <c r="AC207" s="74">
        <f>Table2[[#This Row],[PUNTUALIDAD (H)]]*24</f>
        <v>0.13333333341870457</v>
      </c>
      <c r="AD207" s="73">
        <f t="shared" si="70"/>
        <v>0.72708333333139308</v>
      </c>
      <c r="AE207" s="74">
        <f>Table2[[#This Row],[ATA TO UNLOADING]]*24</f>
        <v>17.449999999953434</v>
      </c>
      <c r="AF207" s="74" t="str">
        <f>IF(Table2[[#This Row],[ATA TO UNLOADING 2]]&lt;=48,"YES","NO")</f>
        <v>YES</v>
      </c>
      <c r="AG207" s="75">
        <f t="shared" si="71"/>
        <v>0.16666666666424135</v>
      </c>
      <c r="AH207" s="2" t="s">
        <v>24</v>
      </c>
      <c r="AI207" s="2" t="str">
        <f t="shared" si="72"/>
        <v>MRSU0493813</v>
      </c>
      <c r="AJ207" s="76" t="str">
        <f t="shared" si="73"/>
        <v>MSI</v>
      </c>
      <c r="AK207" s="77">
        <f>IF($M207="TRUCK",VLOOKUP($AQ207,Invoicing!$A$17:$B$49,MATCH($AK$1,Invoicing!$A$17:$B$17,0),FALSE),VLOOKUP($AQ207,Invoicing!$N$17:$O$21,MATCH($AK$1,Invoicing!$N$17:$O$17,0),FALSE))</f>
        <v>530</v>
      </c>
      <c r="AL207" s="78" t="e">
        <f>VLOOKUP($E207,Invoicing!$A$1:$H$8,MATCH(TRACKER!$N207,Invoicing!$A$1:$H$1,0),FALSE)</f>
        <v>#N/A</v>
      </c>
      <c r="AM207" s="78">
        <f>VLOOKUP($E207,Invoicing!$A$1:$H$8,MATCH(TRACKER!$O$1,Invoicing!$A$1:$H$1,0),FALSE)</f>
        <v>50</v>
      </c>
      <c r="AN207" s="78">
        <f t="shared" si="74"/>
        <v>0</v>
      </c>
      <c r="AO207" s="2">
        <f t="shared" si="75"/>
        <v>7</v>
      </c>
      <c r="AP207" s="2" t="str">
        <f t="shared" si="76"/>
        <v>NIGHT</v>
      </c>
      <c r="AQ207" s="2" t="str">
        <f t="shared" si="77"/>
        <v>MSINIGHT</v>
      </c>
      <c r="AR207" s="71">
        <f t="shared" si="78"/>
        <v>530</v>
      </c>
      <c r="AS207" s="71">
        <f>VLOOKUP(AJ207,Invoicing!A:K,10,FALSE)</f>
        <v>25</v>
      </c>
      <c r="AT207" s="71">
        <f t="shared" si="79"/>
        <v>615</v>
      </c>
      <c r="AU207" s="55">
        <v>60</v>
      </c>
    </row>
    <row r="208" spans="1:47">
      <c r="A208" s="37" t="s">
        <v>351</v>
      </c>
      <c r="B208" s="3" t="s">
        <v>38</v>
      </c>
      <c r="C208" s="11">
        <v>45332.463888888888</v>
      </c>
      <c r="D208" s="11">
        <v>45332.291666666664</v>
      </c>
      <c r="E208" s="11" t="s">
        <v>44</v>
      </c>
      <c r="F208" s="11" t="s">
        <v>40</v>
      </c>
      <c r="G208" s="3" t="s">
        <v>357</v>
      </c>
      <c r="H208" s="3" t="s">
        <v>41</v>
      </c>
      <c r="I208" s="11">
        <v>45333.166666666664</v>
      </c>
      <c r="J208" s="12">
        <v>45333.351388888892</v>
      </c>
      <c r="K208" s="12">
        <v>45333.333333333336</v>
      </c>
      <c r="L208" s="12">
        <v>45333.357638888891</v>
      </c>
      <c r="M208" s="12" t="s">
        <v>115</v>
      </c>
      <c r="N208" s="3" t="s">
        <v>42</v>
      </c>
      <c r="O208" s="3">
        <v>0</v>
      </c>
      <c r="P208" s="1">
        <f t="shared" si="60"/>
        <v>6</v>
      </c>
      <c r="Q208" s="1">
        <f t="shared" si="61"/>
        <v>2</v>
      </c>
      <c r="R208" s="72">
        <f t="shared" si="62"/>
        <v>45333.351388888892</v>
      </c>
      <c r="S208" s="73">
        <f t="shared" si="63"/>
        <v>0.70277777777664596</v>
      </c>
      <c r="T208" s="74">
        <f>Table2[[#This Row],[ETA A OFRECIMIENTO]]*24</f>
        <v>16.866666666639503</v>
      </c>
      <c r="U208" s="1" t="str">
        <f t="shared" si="64"/>
        <v>YES</v>
      </c>
      <c r="V208" s="73">
        <f t="shared" si="65"/>
        <v>0.16666666667151731</v>
      </c>
      <c r="W208" s="74">
        <f>Table2[[#This Row],[DEL. AVAILABLE A SLOT]]*24</f>
        <v>4.0000000001164153</v>
      </c>
      <c r="X208" s="1" t="str">
        <f t="shared" si="66"/>
        <v>SI</v>
      </c>
      <c r="Y208" s="73">
        <f t="shared" si="67"/>
        <v>0.86944444444816327</v>
      </c>
      <c r="Z208" s="74">
        <f>Table2[[#This Row],[ETA A TIMESLOT]]*24</f>
        <v>20.866666666755918</v>
      </c>
      <c r="AA208" s="73">
        <f t="shared" si="68"/>
        <v>1.8055555556202307E-2</v>
      </c>
      <c r="AB208" s="73" t="str">
        <f t="shared" si="69"/>
        <v>SI</v>
      </c>
      <c r="AC208" s="74">
        <f>Table2[[#This Row],[PUNTUALIDAD (H)]]*24</f>
        <v>0.43333333334885538</v>
      </c>
      <c r="AD208" s="73">
        <f t="shared" si="70"/>
        <v>0.89375000000291038</v>
      </c>
      <c r="AE208" s="74">
        <f>Table2[[#This Row],[ATA TO UNLOADING]]*24</f>
        <v>21.450000000069849</v>
      </c>
      <c r="AF208" s="74" t="str">
        <f>IF(Table2[[#This Row],[ATA TO UNLOADING 2]]&lt;=48,"YES","NO")</f>
        <v>YES</v>
      </c>
      <c r="AG208" s="75">
        <f t="shared" si="71"/>
        <v>0.33333333333575865</v>
      </c>
      <c r="AH208" s="2" t="s">
        <v>42</v>
      </c>
      <c r="AI208" s="2" t="str">
        <f t="shared" si="72"/>
        <v>MRSU5995943</v>
      </c>
      <c r="AJ208" s="76" t="str">
        <f t="shared" si="73"/>
        <v>MSI</v>
      </c>
      <c r="AK208" s="77">
        <f>IF($M208="TRUCK",VLOOKUP($AQ208,Invoicing!$A$17:$B$49,MATCH($AK$1,Invoicing!$A$17:$B$17,0),FALSE),VLOOKUP($AQ208,Invoicing!$N$17:$O$21,MATCH($AK$1,Invoicing!$N$17:$O$17,0),FALSE))</f>
        <v>500</v>
      </c>
      <c r="AL208" s="78" t="e">
        <f>VLOOKUP($E208,Invoicing!$A$1:$H$8,MATCH(TRACKER!$N208,Invoicing!$A$1:$H$1,0),FALSE)</f>
        <v>#N/A</v>
      </c>
      <c r="AM208" s="78">
        <f>VLOOKUP($E208,Invoicing!$A$1:$H$8,MATCH(TRACKER!$O$1,Invoicing!$A$1:$H$1,0),FALSE)</f>
        <v>50</v>
      </c>
      <c r="AN208" s="78">
        <f t="shared" si="74"/>
        <v>0</v>
      </c>
      <c r="AO208" s="2">
        <f t="shared" si="75"/>
        <v>7</v>
      </c>
      <c r="AP208" s="2" t="str">
        <f t="shared" si="76"/>
        <v>SUNDAY</v>
      </c>
      <c r="AQ208" s="2" t="str">
        <f t="shared" si="77"/>
        <v>MSISUNDAY</v>
      </c>
      <c r="AR208" s="71">
        <f t="shared" si="78"/>
        <v>500</v>
      </c>
      <c r="AS208" s="71">
        <f>VLOOKUP(AJ208,Invoicing!A:K,10,FALSE)</f>
        <v>25</v>
      </c>
      <c r="AT208" s="71">
        <f t="shared" si="79"/>
        <v>525</v>
      </c>
    </row>
    <row r="209" spans="1:46">
      <c r="A209" s="37" t="s">
        <v>351</v>
      </c>
      <c r="B209" s="3" t="s">
        <v>38</v>
      </c>
      <c r="C209" s="11">
        <v>45332.463888888888</v>
      </c>
      <c r="D209" s="11">
        <v>45332.291666666664</v>
      </c>
      <c r="E209" s="11" t="s">
        <v>43</v>
      </c>
      <c r="F209" s="11" t="s">
        <v>40</v>
      </c>
      <c r="G209" s="3" t="s">
        <v>358</v>
      </c>
      <c r="H209" s="3" t="s">
        <v>41</v>
      </c>
      <c r="I209" s="11">
        <v>45333.166666666664</v>
      </c>
      <c r="J209" s="12">
        <v>45333.38958333333</v>
      </c>
      <c r="K209" s="12">
        <v>45333.395833333336</v>
      </c>
      <c r="L209" s="12">
        <v>45333.392361111109</v>
      </c>
      <c r="M209" s="12" t="s">
        <v>115</v>
      </c>
      <c r="N209" s="3" t="s">
        <v>42</v>
      </c>
      <c r="O209" s="3">
        <v>0</v>
      </c>
      <c r="P209" s="1">
        <f t="shared" si="60"/>
        <v>6</v>
      </c>
      <c r="Q209" s="1">
        <f t="shared" si="61"/>
        <v>2</v>
      </c>
      <c r="R209" s="72">
        <f t="shared" si="62"/>
        <v>45333.38958333333</v>
      </c>
      <c r="S209" s="73">
        <f t="shared" si="63"/>
        <v>0.70277777777664596</v>
      </c>
      <c r="T209" s="74">
        <f>Table2[[#This Row],[ETA A OFRECIMIENTO]]*24</f>
        <v>16.866666666639503</v>
      </c>
      <c r="U209" s="1" t="str">
        <f t="shared" si="64"/>
        <v>YES</v>
      </c>
      <c r="V209" s="73">
        <f t="shared" si="65"/>
        <v>0.22916666667151731</v>
      </c>
      <c r="W209" s="74">
        <f>Table2[[#This Row],[DEL. AVAILABLE A SLOT]]*24</f>
        <v>5.5000000001164153</v>
      </c>
      <c r="X209" s="1" t="str">
        <f t="shared" si="66"/>
        <v>SI</v>
      </c>
      <c r="Y209" s="73">
        <f t="shared" si="67"/>
        <v>0.93194444444816327</v>
      </c>
      <c r="Z209" s="74">
        <f>Table2[[#This Row],[ETA A TIMESLOT]]*24</f>
        <v>22.366666666755918</v>
      </c>
      <c r="AA209" s="73">
        <f t="shared" si="68"/>
        <v>0</v>
      </c>
      <c r="AB209" s="73" t="str">
        <f t="shared" si="69"/>
        <v>SI</v>
      </c>
      <c r="AC209" s="74">
        <f>Table2[[#This Row],[PUNTUALIDAD (H)]]*24</f>
        <v>0</v>
      </c>
      <c r="AD209" s="73">
        <f t="shared" si="70"/>
        <v>0.92847222222189885</v>
      </c>
      <c r="AE209" s="74">
        <f>Table2[[#This Row],[ATA TO UNLOADING]]*24</f>
        <v>22.283333333325572</v>
      </c>
      <c r="AF209" s="74" t="str">
        <f>IF(Table2[[#This Row],[ATA TO UNLOADING 2]]&lt;=48,"YES","NO")</f>
        <v>YES</v>
      </c>
      <c r="AG209" s="75">
        <f t="shared" si="71"/>
        <v>0.39583333333575865</v>
      </c>
      <c r="AH209" s="2" t="s">
        <v>42</v>
      </c>
      <c r="AI209" s="2" t="str">
        <f t="shared" si="72"/>
        <v>MSKU4761195</v>
      </c>
      <c r="AJ209" s="76" t="str">
        <f t="shared" si="73"/>
        <v>LOGIX</v>
      </c>
      <c r="AK209" s="77">
        <f>IF($M209="TRUCK",VLOOKUP($AQ209,Invoicing!$A$17:$B$49,MATCH($AK$1,Invoicing!$A$17:$B$17,0),FALSE),VLOOKUP($AQ209,Invoicing!$N$17:$O$21,MATCH($AK$1,Invoicing!$N$17:$O$17,0),FALSE))</f>
        <v>530</v>
      </c>
      <c r="AL209" s="78" t="e">
        <f>VLOOKUP($E209,Invoicing!$A$1:$H$8,MATCH(TRACKER!$N209,Invoicing!$A$1:$H$1,0),FALSE)</f>
        <v>#N/A</v>
      </c>
      <c r="AM209" s="78">
        <f>VLOOKUP($E209,Invoicing!$A$1:$H$8,MATCH(TRACKER!$O$1,Invoicing!$A$1:$H$1,0),FALSE)</f>
        <v>50</v>
      </c>
      <c r="AN209" s="78">
        <f t="shared" si="74"/>
        <v>0</v>
      </c>
      <c r="AO209" s="2">
        <f t="shared" si="75"/>
        <v>7</v>
      </c>
      <c r="AP209" s="2" t="str">
        <f t="shared" si="76"/>
        <v>SUNDAY</v>
      </c>
      <c r="AQ209" s="2" t="str">
        <f t="shared" si="77"/>
        <v>LOGIXSUNDAY</v>
      </c>
      <c r="AR209" s="71">
        <f t="shared" si="78"/>
        <v>530</v>
      </c>
      <c r="AS209" s="71">
        <f>VLOOKUP(AJ209,Invoicing!A:K,10,FALSE)</f>
        <v>25</v>
      </c>
      <c r="AT209" s="71">
        <f t="shared" si="79"/>
        <v>555</v>
      </c>
    </row>
    <row r="210" spans="1:46">
      <c r="A210" s="37" t="s">
        <v>351</v>
      </c>
      <c r="B210" s="3" t="s">
        <v>38</v>
      </c>
      <c r="C210" s="11">
        <v>45332.463888888888</v>
      </c>
      <c r="D210" s="11">
        <v>45332.291666666664</v>
      </c>
      <c r="E210" s="11" t="s">
        <v>44</v>
      </c>
      <c r="F210" s="11" t="s">
        <v>40</v>
      </c>
      <c r="G210" s="3" t="s">
        <v>359</v>
      </c>
      <c r="H210" s="3" t="s">
        <v>41</v>
      </c>
      <c r="I210" s="11">
        <v>45333.166666666664</v>
      </c>
      <c r="J210" s="12">
        <v>45333.397916666669</v>
      </c>
      <c r="K210" s="12">
        <v>45333.395833333336</v>
      </c>
      <c r="L210" s="12">
        <v>45333.402777777781</v>
      </c>
      <c r="M210" s="12" t="s">
        <v>115</v>
      </c>
      <c r="N210" s="3" t="s">
        <v>42</v>
      </c>
      <c r="O210" s="3">
        <v>0</v>
      </c>
      <c r="P210" s="1">
        <f t="shared" si="60"/>
        <v>6</v>
      </c>
      <c r="Q210" s="1">
        <f t="shared" si="61"/>
        <v>2</v>
      </c>
      <c r="R210" s="72">
        <f t="shared" si="62"/>
        <v>45333.397916666669</v>
      </c>
      <c r="S210" s="73">
        <f t="shared" si="63"/>
        <v>0.70277777777664596</v>
      </c>
      <c r="T210" s="74">
        <f>Table2[[#This Row],[ETA A OFRECIMIENTO]]*24</f>
        <v>16.866666666639503</v>
      </c>
      <c r="U210" s="1" t="str">
        <f t="shared" si="64"/>
        <v>YES</v>
      </c>
      <c r="V210" s="73">
        <f t="shared" si="65"/>
        <v>0.22916666667151731</v>
      </c>
      <c r="W210" s="74">
        <f>Table2[[#This Row],[DEL. AVAILABLE A SLOT]]*24</f>
        <v>5.5000000001164153</v>
      </c>
      <c r="X210" s="1" t="str">
        <f t="shared" si="66"/>
        <v>SI</v>
      </c>
      <c r="Y210" s="73">
        <f t="shared" si="67"/>
        <v>0.93194444444816327</v>
      </c>
      <c r="Z210" s="74">
        <f>Table2[[#This Row],[ETA A TIMESLOT]]*24</f>
        <v>22.366666666755918</v>
      </c>
      <c r="AA210" s="73">
        <f t="shared" si="68"/>
        <v>2.0833333328482695E-3</v>
      </c>
      <c r="AB210" s="73" t="str">
        <f t="shared" si="69"/>
        <v>SI</v>
      </c>
      <c r="AC210" s="74">
        <f>Table2[[#This Row],[PUNTUALIDAD (H)]]*24</f>
        <v>4.9999999988358468E-2</v>
      </c>
      <c r="AD210" s="73">
        <f t="shared" si="70"/>
        <v>0.93888888889341615</v>
      </c>
      <c r="AE210" s="74">
        <f>Table2[[#This Row],[ATA TO UNLOADING]]*24</f>
        <v>22.533333333441988</v>
      </c>
      <c r="AF210" s="74" t="str">
        <f>IF(Table2[[#This Row],[ATA TO UNLOADING 2]]&lt;=48,"YES","NO")</f>
        <v>YES</v>
      </c>
      <c r="AG210" s="75">
        <f t="shared" si="71"/>
        <v>0.39583333333575865</v>
      </c>
      <c r="AH210" s="2" t="s">
        <v>42</v>
      </c>
      <c r="AI210" s="2" t="str">
        <f t="shared" si="72"/>
        <v>TCLU3247878</v>
      </c>
      <c r="AJ210" s="76" t="str">
        <f t="shared" si="73"/>
        <v>MSI</v>
      </c>
      <c r="AK210" s="77">
        <f>IF($M210="TRUCK",VLOOKUP($AQ210,Invoicing!$A$17:$B$49,MATCH($AK$1,Invoicing!$A$17:$B$17,0),FALSE),VLOOKUP($AQ210,Invoicing!$N$17:$O$21,MATCH($AK$1,Invoicing!$N$17:$O$17,0),FALSE))</f>
        <v>500</v>
      </c>
      <c r="AL210" s="78" t="e">
        <f>VLOOKUP($E210,Invoicing!$A$1:$H$8,MATCH(TRACKER!$N210,Invoicing!$A$1:$H$1,0),FALSE)</f>
        <v>#N/A</v>
      </c>
      <c r="AM210" s="78">
        <f>VLOOKUP($E210,Invoicing!$A$1:$H$8,MATCH(TRACKER!$O$1,Invoicing!$A$1:$H$1,0),FALSE)</f>
        <v>50</v>
      </c>
      <c r="AN210" s="78">
        <f t="shared" si="74"/>
        <v>0</v>
      </c>
      <c r="AO210" s="2">
        <f t="shared" si="75"/>
        <v>7</v>
      </c>
      <c r="AP210" s="2" t="str">
        <f t="shared" si="76"/>
        <v>SUNDAY</v>
      </c>
      <c r="AQ210" s="2" t="str">
        <f t="shared" si="77"/>
        <v>MSISUNDAY</v>
      </c>
      <c r="AR210" s="71">
        <f t="shared" si="78"/>
        <v>500</v>
      </c>
      <c r="AS210" s="71">
        <f>VLOOKUP(AJ210,Invoicing!A:K,10,FALSE)</f>
        <v>25</v>
      </c>
      <c r="AT210" s="71">
        <f t="shared" si="79"/>
        <v>525</v>
      </c>
    </row>
    <row r="211" spans="1:46">
      <c r="A211" s="37" t="s">
        <v>360</v>
      </c>
      <c r="B211" s="3" t="s">
        <v>38</v>
      </c>
      <c r="C211" s="11">
        <v>45338.290277777778</v>
      </c>
      <c r="D211" s="11">
        <v>45338.291666666664</v>
      </c>
      <c r="E211" s="11" t="s">
        <v>45</v>
      </c>
      <c r="F211" s="11" t="s">
        <v>40</v>
      </c>
      <c r="G211" s="3" t="s">
        <v>361</v>
      </c>
      <c r="H211" s="3" t="s">
        <v>2821</v>
      </c>
      <c r="I211" s="11">
        <v>45339.208333333336</v>
      </c>
      <c r="J211" s="12">
        <v>45339.344444444447</v>
      </c>
      <c r="K211" s="12">
        <v>45339.333333333336</v>
      </c>
      <c r="L211" s="12">
        <v>45339.388888888891</v>
      </c>
      <c r="M211" s="12" t="s">
        <v>115</v>
      </c>
      <c r="N211" s="3" t="s">
        <v>13</v>
      </c>
      <c r="O211" s="3">
        <v>0</v>
      </c>
      <c r="P211" s="1">
        <f t="shared" si="60"/>
        <v>7</v>
      </c>
      <c r="Q211" s="1">
        <f t="shared" si="61"/>
        <v>2</v>
      </c>
      <c r="R211" s="72">
        <f t="shared" si="62"/>
        <v>45339.344444444447</v>
      </c>
      <c r="S211" s="73">
        <f t="shared" si="63"/>
        <v>0.9180555555576575</v>
      </c>
      <c r="T211" s="74">
        <f>Table2[[#This Row],[ETA A OFRECIMIENTO]]*24</f>
        <v>22.03333333338378</v>
      </c>
      <c r="U211" s="1" t="str">
        <f t="shared" si="64"/>
        <v>YES</v>
      </c>
      <c r="V211" s="73">
        <f t="shared" si="65"/>
        <v>0.125</v>
      </c>
      <c r="W211" s="74">
        <f>Table2[[#This Row],[DEL. AVAILABLE A SLOT]]*24</f>
        <v>3</v>
      </c>
      <c r="X211" s="1" t="str">
        <f t="shared" si="66"/>
        <v>SI</v>
      </c>
      <c r="Y211" s="73">
        <f t="shared" si="67"/>
        <v>1.0430555555576575</v>
      </c>
      <c r="Z211" s="74">
        <f>Table2[[#This Row],[ETA A TIMESLOT]]*24</f>
        <v>25.03333333338378</v>
      </c>
      <c r="AA211" s="73">
        <f t="shared" si="68"/>
        <v>1.1111111110949423E-2</v>
      </c>
      <c r="AB211" s="73" t="str">
        <f t="shared" si="69"/>
        <v>SI</v>
      </c>
      <c r="AC211" s="74">
        <f>Table2[[#This Row],[PUNTUALIDAD (H)]]*24</f>
        <v>0.26666666666278616</v>
      </c>
      <c r="AD211" s="73">
        <f t="shared" si="70"/>
        <v>1.0986111111124046</v>
      </c>
      <c r="AE211" s="74">
        <f>Table2[[#This Row],[ATA TO UNLOADING]]*24</f>
        <v>26.366666666697711</v>
      </c>
      <c r="AF211" s="74" t="str">
        <f>IF(Table2[[#This Row],[ATA TO UNLOADING 2]]&lt;=48,"YES","NO")</f>
        <v>YES</v>
      </c>
      <c r="AG211" s="75">
        <f t="shared" si="71"/>
        <v>0.33333333333575865</v>
      </c>
      <c r="AH211" s="2" t="s">
        <v>42</v>
      </c>
      <c r="AI211" s="2" t="str">
        <f t="shared" si="72"/>
        <v>CIPU5057243</v>
      </c>
      <c r="AJ211" s="76" t="str">
        <f t="shared" si="73"/>
        <v>OM TRANSPORT</v>
      </c>
      <c r="AK211" s="77">
        <f>IF($M211="TRUCK",VLOOKUP($AQ211,Invoicing!$A$17:$B$49,MATCH($AK$1,Invoicing!$A$17:$B$17,0),FALSE),VLOOKUP($AQ211,Invoicing!$N$17:$O$21,MATCH($AK$1,Invoicing!$N$17:$O$17,0),FALSE))</f>
        <v>550</v>
      </c>
      <c r="AL211" s="78">
        <f>VLOOKUP($E211,Invoicing!$A$1:$H$8,MATCH(TRACKER!$N211,Invoicing!$A$1:$H$1,0),FALSE)</f>
        <v>110</v>
      </c>
      <c r="AM211" s="78">
        <f>VLOOKUP($E211,Invoicing!$A$1:$H$8,MATCH(TRACKER!$O$1,Invoicing!$A$1:$H$1,0),FALSE)</f>
        <v>50</v>
      </c>
      <c r="AN211" s="78">
        <f t="shared" si="74"/>
        <v>0</v>
      </c>
      <c r="AO211" s="2">
        <f t="shared" si="75"/>
        <v>6</v>
      </c>
      <c r="AP211" s="2" t="str">
        <f t="shared" si="76"/>
        <v>SATURDAY</v>
      </c>
      <c r="AQ211" s="2" t="str">
        <f t="shared" si="77"/>
        <v>OM TRANSPORTSATURDAY</v>
      </c>
      <c r="AR211" s="71">
        <f t="shared" si="78"/>
        <v>660</v>
      </c>
      <c r="AS211" s="71">
        <f>VLOOKUP(AJ211,Invoicing!A:K,10,FALSE)</f>
        <v>25</v>
      </c>
      <c r="AT211" s="71">
        <f t="shared" si="79"/>
        <v>685</v>
      </c>
    </row>
    <row r="212" spans="1:46">
      <c r="A212" s="37" t="s">
        <v>360</v>
      </c>
      <c r="B212" s="3" t="s">
        <v>38</v>
      </c>
      <c r="C212" s="11">
        <v>45338.290277777778</v>
      </c>
      <c r="D212" s="11">
        <v>45338.291666666664</v>
      </c>
      <c r="E212" s="11" t="s">
        <v>49</v>
      </c>
      <c r="F212" s="11" t="s">
        <v>40</v>
      </c>
      <c r="G212" s="3" t="s">
        <v>362</v>
      </c>
      <c r="H212" s="3" t="s">
        <v>41</v>
      </c>
      <c r="I212" s="11">
        <v>45339.208333333336</v>
      </c>
      <c r="J212" s="12">
        <v>45341.367361111108</v>
      </c>
      <c r="K212" s="12">
        <v>45341.333333333336</v>
      </c>
      <c r="L212" s="12">
        <v>45341.375</v>
      </c>
      <c r="M212" s="12" t="s">
        <v>115</v>
      </c>
      <c r="N212" s="3" t="s">
        <v>42</v>
      </c>
      <c r="O212" s="3">
        <v>0</v>
      </c>
      <c r="P212" s="1">
        <f t="shared" si="60"/>
        <v>8</v>
      </c>
      <c r="Q212" s="1">
        <f t="shared" si="61"/>
        <v>2</v>
      </c>
      <c r="R212" s="72">
        <f t="shared" si="62"/>
        <v>45341.367361111108</v>
      </c>
      <c r="S212" s="73">
        <f t="shared" si="63"/>
        <v>0.9180555555576575</v>
      </c>
      <c r="T212" s="74">
        <f>Table2[[#This Row],[ETA A OFRECIMIENTO]]*24</f>
        <v>22.03333333338378</v>
      </c>
      <c r="U212" s="1" t="str">
        <f t="shared" si="64"/>
        <v>YES</v>
      </c>
      <c r="V212" s="73">
        <f t="shared" si="65"/>
        <v>2.125</v>
      </c>
      <c r="W212" s="74">
        <f>Table2[[#This Row],[DEL. AVAILABLE A SLOT]]*24</f>
        <v>51</v>
      </c>
      <c r="X212" s="1" t="str">
        <f t="shared" si="66"/>
        <v>NO</v>
      </c>
      <c r="Y212" s="73">
        <f t="shared" si="67"/>
        <v>3.0430555555576575</v>
      </c>
      <c r="Z212" s="74">
        <f>Table2[[#This Row],[ETA A TIMESLOT]]*24</f>
        <v>73.03333333338378</v>
      </c>
      <c r="AA212" s="73">
        <f t="shared" si="68"/>
        <v>3.4027777772280388E-2</v>
      </c>
      <c r="AB212" s="73" t="str">
        <f t="shared" si="69"/>
        <v>NO</v>
      </c>
      <c r="AC212" s="74">
        <f>Table2[[#This Row],[PUNTUALIDAD (H)]]*24</f>
        <v>0.8166666665347293</v>
      </c>
      <c r="AD212" s="73">
        <f t="shared" si="70"/>
        <v>3.0847222222218988</v>
      </c>
      <c r="AE212" s="74">
        <f>Table2[[#This Row],[ATA TO UNLOADING]]*24</f>
        <v>74.033333333325572</v>
      </c>
      <c r="AF212" s="74" t="str">
        <f>IF(Table2[[#This Row],[ATA TO UNLOADING 2]]&lt;=48,"YES","NO")</f>
        <v>NO</v>
      </c>
      <c r="AG212" s="75">
        <f t="shared" si="71"/>
        <v>0.33333333333575865</v>
      </c>
      <c r="AH212" s="2" t="s">
        <v>42</v>
      </c>
      <c r="AI212" s="2" t="str">
        <f t="shared" si="72"/>
        <v>GCXU5793759</v>
      </c>
      <c r="AJ212" s="76" t="str">
        <f t="shared" si="73"/>
        <v>CTU FLEVOKUST BV</v>
      </c>
      <c r="AK212" s="77">
        <f>IF($M212="TRUCK",VLOOKUP($AQ212,Invoicing!$A$17:$B$49,MATCH($AK$1,Invoicing!$A$17:$B$17,0),FALSE),VLOOKUP($AQ212,Invoicing!$N$17:$O$21,MATCH($AK$1,Invoicing!$N$17:$O$17,0),FALSE))</f>
        <v>520</v>
      </c>
      <c r="AL212" s="78" t="e">
        <f>VLOOKUP($E212,Invoicing!$A$1:$H$8,MATCH(TRACKER!$N212,Invoicing!$A$1:$H$1,0),FALSE)</f>
        <v>#N/A</v>
      </c>
      <c r="AM212" s="78">
        <v>35</v>
      </c>
      <c r="AN212" s="78">
        <f t="shared" si="74"/>
        <v>0</v>
      </c>
      <c r="AO212" s="2">
        <f t="shared" si="75"/>
        <v>1</v>
      </c>
      <c r="AP212" s="2" t="str">
        <f t="shared" si="76"/>
        <v>WEEK</v>
      </c>
      <c r="AQ212" s="2" t="str">
        <f t="shared" si="77"/>
        <v>CTU FLEVOKUST BVWEEK</v>
      </c>
      <c r="AR212" s="71">
        <f t="shared" si="78"/>
        <v>520</v>
      </c>
      <c r="AS212" s="71">
        <f>VLOOKUP(AJ212,Invoicing!A:K,10,FALSE)</f>
        <v>0</v>
      </c>
      <c r="AT212" s="71">
        <f t="shared" si="79"/>
        <v>520</v>
      </c>
    </row>
    <row r="213" spans="1:46">
      <c r="A213" s="37" t="s">
        <v>360</v>
      </c>
      <c r="B213" s="3" t="s">
        <v>38</v>
      </c>
      <c r="C213" s="11">
        <v>45338.290277777778</v>
      </c>
      <c r="D213" s="11">
        <v>45338.291666666664</v>
      </c>
      <c r="E213" s="11" t="s">
        <v>49</v>
      </c>
      <c r="F213" s="11" t="s">
        <v>40</v>
      </c>
      <c r="G213" s="3" t="s">
        <v>363</v>
      </c>
      <c r="H213" s="3" t="s">
        <v>41</v>
      </c>
      <c r="I213" s="11">
        <v>45339.208333333336</v>
      </c>
      <c r="J213" s="12">
        <v>45341.46875</v>
      </c>
      <c r="K213" s="12">
        <v>45341.583333333336</v>
      </c>
      <c r="L213" s="12">
        <v>45341.527777777781</v>
      </c>
      <c r="M213" s="12" t="s">
        <v>115</v>
      </c>
      <c r="N213" s="3" t="s">
        <v>42</v>
      </c>
      <c r="O213" s="3">
        <v>0</v>
      </c>
      <c r="P213" s="1">
        <f t="shared" si="60"/>
        <v>8</v>
      </c>
      <c r="Q213" s="1">
        <f t="shared" si="61"/>
        <v>2</v>
      </c>
      <c r="R213" s="72">
        <f t="shared" si="62"/>
        <v>45341.46875</v>
      </c>
      <c r="S213" s="73">
        <f t="shared" si="63"/>
        <v>0.9180555555576575</v>
      </c>
      <c r="T213" s="74">
        <f>Table2[[#This Row],[ETA A OFRECIMIENTO]]*24</f>
        <v>22.03333333338378</v>
      </c>
      <c r="U213" s="1" t="str">
        <f t="shared" si="64"/>
        <v>YES</v>
      </c>
      <c r="V213" s="73">
        <f t="shared" si="65"/>
        <v>2.375</v>
      </c>
      <c r="W213" s="74">
        <f>Table2[[#This Row],[DEL. AVAILABLE A SLOT]]*24</f>
        <v>57</v>
      </c>
      <c r="X213" s="1" t="str">
        <f t="shared" si="66"/>
        <v>NO</v>
      </c>
      <c r="Y213" s="73">
        <f t="shared" si="67"/>
        <v>3.2930555555576575</v>
      </c>
      <c r="Z213" s="74">
        <f>Table2[[#This Row],[ETA A TIMESLOT]]*24</f>
        <v>79.03333333338378</v>
      </c>
      <c r="AA213" s="73">
        <f t="shared" si="68"/>
        <v>0</v>
      </c>
      <c r="AB213" s="73" t="str">
        <f t="shared" si="69"/>
        <v>SI</v>
      </c>
      <c r="AC213" s="74">
        <f>Table2[[#This Row],[PUNTUALIDAD (H)]]*24</f>
        <v>0</v>
      </c>
      <c r="AD213" s="73">
        <f t="shared" si="70"/>
        <v>3.2375000000029104</v>
      </c>
      <c r="AE213" s="74">
        <f>Table2[[#This Row],[ATA TO UNLOADING]]*24</f>
        <v>77.700000000069849</v>
      </c>
      <c r="AF213" s="74" t="str">
        <f>IF(Table2[[#This Row],[ATA TO UNLOADING 2]]&lt;=48,"YES","NO")</f>
        <v>NO</v>
      </c>
      <c r="AG213" s="75">
        <f t="shared" si="71"/>
        <v>0.58333333333575865</v>
      </c>
      <c r="AH213" s="2" t="s">
        <v>42</v>
      </c>
      <c r="AI213" s="2" t="str">
        <f t="shared" si="72"/>
        <v>HASU1340594</v>
      </c>
      <c r="AJ213" s="76" t="str">
        <f t="shared" si="73"/>
        <v>CTU FLEVOKUST BV</v>
      </c>
      <c r="AK213" s="77">
        <f>IF($M213="TRUCK",VLOOKUP($AQ213,Invoicing!$A$17:$B$49,MATCH($AK$1,Invoicing!$A$17:$B$17,0),FALSE),VLOOKUP($AQ213,Invoicing!$N$17:$O$21,MATCH($AK$1,Invoicing!$N$17:$O$17,0),FALSE))</f>
        <v>520</v>
      </c>
      <c r="AL213" s="78" t="e">
        <f>VLOOKUP($E213,Invoicing!$A$1:$H$8,MATCH(TRACKER!$N213,Invoicing!$A$1:$H$1,0),FALSE)</f>
        <v>#N/A</v>
      </c>
      <c r="AM213" s="78">
        <v>35</v>
      </c>
      <c r="AN213" s="78">
        <f t="shared" si="74"/>
        <v>0</v>
      </c>
      <c r="AO213" s="2">
        <f t="shared" si="75"/>
        <v>1</v>
      </c>
      <c r="AP213" s="2" t="str">
        <f t="shared" si="76"/>
        <v>WEEK</v>
      </c>
      <c r="AQ213" s="2" t="str">
        <f t="shared" si="77"/>
        <v>CTU FLEVOKUST BVWEEK</v>
      </c>
      <c r="AR213" s="71">
        <f t="shared" si="78"/>
        <v>520</v>
      </c>
      <c r="AS213" s="71">
        <f>VLOOKUP(AJ213,Invoicing!A:K,10,FALSE)</f>
        <v>0</v>
      </c>
      <c r="AT213" s="71">
        <f t="shared" si="79"/>
        <v>520</v>
      </c>
    </row>
    <row r="214" spans="1:46">
      <c r="A214" s="37" t="s">
        <v>360</v>
      </c>
      <c r="B214" s="3" t="s">
        <v>38</v>
      </c>
      <c r="C214" s="11">
        <v>45338.290277777778</v>
      </c>
      <c r="D214" s="11">
        <v>45338.291666666664</v>
      </c>
      <c r="E214" s="11" t="s">
        <v>49</v>
      </c>
      <c r="F214" s="11" t="s">
        <v>40</v>
      </c>
      <c r="G214" s="3" t="s">
        <v>364</v>
      </c>
      <c r="H214" s="3" t="s">
        <v>41</v>
      </c>
      <c r="I214" s="11">
        <v>45339.208333333336</v>
      </c>
      <c r="J214" s="12">
        <v>45341.256944444445</v>
      </c>
      <c r="K214" s="12">
        <v>45341.25</v>
      </c>
      <c r="L214" s="12">
        <v>45341.263888888891</v>
      </c>
      <c r="M214" s="12" t="s">
        <v>115</v>
      </c>
      <c r="N214" s="3" t="s">
        <v>42</v>
      </c>
      <c r="O214" s="3">
        <v>1</v>
      </c>
      <c r="P214" s="1">
        <f t="shared" si="60"/>
        <v>8</v>
      </c>
      <c r="Q214" s="1">
        <f t="shared" si="61"/>
        <v>2</v>
      </c>
      <c r="R214" s="72">
        <f t="shared" si="62"/>
        <v>45341.256944444445</v>
      </c>
      <c r="S214" s="73">
        <f t="shared" si="63"/>
        <v>0.9180555555576575</v>
      </c>
      <c r="T214" s="74">
        <f>Table2[[#This Row],[ETA A OFRECIMIENTO]]*24</f>
        <v>22.03333333338378</v>
      </c>
      <c r="U214" s="1" t="str">
        <f t="shared" si="64"/>
        <v>YES</v>
      </c>
      <c r="V214" s="73">
        <f t="shared" si="65"/>
        <v>2.0416666666642413</v>
      </c>
      <c r="W214" s="74">
        <f>Table2[[#This Row],[DEL. AVAILABLE A SLOT]]*24</f>
        <v>48.999999999941792</v>
      </c>
      <c r="X214" s="1" t="str">
        <f t="shared" si="66"/>
        <v>NO</v>
      </c>
      <c r="Y214" s="73">
        <f t="shared" si="67"/>
        <v>2.9597222222218988</v>
      </c>
      <c r="Z214" s="74">
        <f>Table2[[#This Row],[ETA A TIMESLOT]]*24</f>
        <v>71.033333333325572</v>
      </c>
      <c r="AA214" s="73">
        <f t="shared" si="68"/>
        <v>6.9444444452528842E-3</v>
      </c>
      <c r="AB214" s="73" t="str">
        <f t="shared" si="69"/>
        <v>SI</v>
      </c>
      <c r="AC214" s="74">
        <f>Table2[[#This Row],[PUNTUALIDAD (H)]]*24</f>
        <v>0.16666666668606922</v>
      </c>
      <c r="AD214" s="73">
        <f t="shared" si="70"/>
        <v>2.9736111111124046</v>
      </c>
      <c r="AE214" s="74">
        <f>Table2[[#This Row],[ATA TO UNLOADING]]*24</f>
        <v>71.366666666697711</v>
      </c>
      <c r="AF214" s="74" t="str">
        <f>IF(Table2[[#This Row],[ATA TO UNLOADING 2]]&lt;=48,"YES","NO")</f>
        <v>NO</v>
      </c>
      <c r="AG214" s="75">
        <f t="shared" si="71"/>
        <v>0.25</v>
      </c>
      <c r="AH214" s="2" t="s">
        <v>42</v>
      </c>
      <c r="AI214" s="2" t="str">
        <f t="shared" si="72"/>
        <v>MAEU9162376</v>
      </c>
      <c r="AJ214" s="76" t="str">
        <f t="shared" si="73"/>
        <v>CTU FLEVOKUST BV</v>
      </c>
      <c r="AK214" s="77">
        <f>IF($M214="TRUCK",VLOOKUP($AQ214,Invoicing!$A$17:$B$49,MATCH($AK$1,Invoicing!$A$17:$B$17,0),FALSE),VLOOKUP($AQ214,Invoicing!$N$17:$O$21,MATCH($AK$1,Invoicing!$N$17:$O$17,0),FALSE))</f>
        <v>520</v>
      </c>
      <c r="AL214" s="78" t="e">
        <f>VLOOKUP($E214,Invoicing!$A$1:$H$8,MATCH(TRACKER!$N214,Invoicing!$A$1:$H$1,0),FALSE)</f>
        <v>#N/A</v>
      </c>
      <c r="AM214" s="78">
        <v>35</v>
      </c>
      <c r="AN214" s="78">
        <f t="shared" si="74"/>
        <v>35</v>
      </c>
      <c r="AO214" s="2">
        <f t="shared" si="75"/>
        <v>1</v>
      </c>
      <c r="AP214" s="2" t="str">
        <f t="shared" si="76"/>
        <v>WEEK</v>
      </c>
      <c r="AQ214" s="2" t="str">
        <f t="shared" si="77"/>
        <v>CTU FLEVOKUST BVWEEK</v>
      </c>
      <c r="AR214" s="71">
        <f t="shared" si="78"/>
        <v>555</v>
      </c>
      <c r="AS214" s="71">
        <f>VLOOKUP(AJ214,Invoicing!A:K,10,FALSE)</f>
        <v>0</v>
      </c>
      <c r="AT214" s="71">
        <f t="shared" si="79"/>
        <v>555</v>
      </c>
    </row>
    <row r="215" spans="1:46">
      <c r="A215" s="37" t="s">
        <v>360</v>
      </c>
      <c r="B215" s="3" t="s">
        <v>38</v>
      </c>
      <c r="C215" s="11">
        <v>45338.290277777778</v>
      </c>
      <c r="D215" s="11">
        <v>45338.291666666664</v>
      </c>
      <c r="E215" s="11" t="s">
        <v>43</v>
      </c>
      <c r="F215" s="11" t="s">
        <v>40</v>
      </c>
      <c r="G215" s="3" t="s">
        <v>365</v>
      </c>
      <c r="H215" s="3" t="s">
        <v>41</v>
      </c>
      <c r="I215" s="11">
        <v>45339.208333333336</v>
      </c>
      <c r="J215" s="12">
        <v>45340.518750000003</v>
      </c>
      <c r="K215" s="12">
        <v>45340.5</v>
      </c>
      <c r="L215" s="12">
        <v>45340.53125</v>
      </c>
      <c r="M215" s="12" t="s">
        <v>115</v>
      </c>
      <c r="N215" s="3" t="s">
        <v>42</v>
      </c>
      <c r="O215" s="3">
        <v>0</v>
      </c>
      <c r="P215" s="1">
        <f t="shared" si="60"/>
        <v>7</v>
      </c>
      <c r="Q215" s="1">
        <f t="shared" si="61"/>
        <v>2</v>
      </c>
      <c r="R215" s="72">
        <f t="shared" si="62"/>
        <v>45340.518750000003</v>
      </c>
      <c r="S215" s="73">
        <f t="shared" si="63"/>
        <v>0.9180555555576575</v>
      </c>
      <c r="T215" s="74">
        <f>Table2[[#This Row],[ETA A OFRECIMIENTO]]*24</f>
        <v>22.03333333338378</v>
      </c>
      <c r="U215" s="1" t="str">
        <f t="shared" si="64"/>
        <v>YES</v>
      </c>
      <c r="V215" s="73">
        <f t="shared" si="65"/>
        <v>1.2916666666642413</v>
      </c>
      <c r="W215" s="74">
        <f>Table2[[#This Row],[DEL. AVAILABLE A SLOT]]*24</f>
        <v>30.999999999941792</v>
      </c>
      <c r="X215" s="1" t="str">
        <f t="shared" si="66"/>
        <v>NO</v>
      </c>
      <c r="Y215" s="73">
        <f t="shared" si="67"/>
        <v>2.2097222222218988</v>
      </c>
      <c r="Z215" s="74">
        <f>Table2[[#This Row],[ETA A TIMESLOT]]*24</f>
        <v>53.033333333325572</v>
      </c>
      <c r="AA215" s="73">
        <f t="shared" si="68"/>
        <v>1.8750000002910383E-2</v>
      </c>
      <c r="AB215" s="73" t="str">
        <f t="shared" si="69"/>
        <v>SI</v>
      </c>
      <c r="AC215" s="74">
        <f>Table2[[#This Row],[PUNTUALIDAD (H)]]*24</f>
        <v>0.45000000006984919</v>
      </c>
      <c r="AD215" s="73">
        <f t="shared" si="70"/>
        <v>2.2409722222218988</v>
      </c>
      <c r="AE215" s="74">
        <f>Table2[[#This Row],[ATA TO UNLOADING]]*24</f>
        <v>53.783333333325572</v>
      </c>
      <c r="AF215" s="74" t="str">
        <f>IF(Table2[[#This Row],[ATA TO UNLOADING 2]]&lt;=48,"YES","NO")</f>
        <v>NO</v>
      </c>
      <c r="AG215" s="75">
        <f t="shared" si="71"/>
        <v>0.5</v>
      </c>
      <c r="AH215" s="2" t="s">
        <v>42</v>
      </c>
      <c r="AI215" s="2" t="str">
        <f t="shared" si="72"/>
        <v>MAEU9190613</v>
      </c>
      <c r="AJ215" s="76" t="str">
        <f t="shared" si="73"/>
        <v>LOGIX</v>
      </c>
      <c r="AK215" s="77">
        <f>IF($M215="TRUCK",VLOOKUP($AQ215,Invoicing!$A$17:$B$49,MATCH($AK$1,Invoicing!$A$17:$B$17,0),FALSE),VLOOKUP($AQ215,Invoicing!$N$17:$O$21,MATCH($AK$1,Invoicing!$N$17:$O$17,0),FALSE))</f>
        <v>530</v>
      </c>
      <c r="AL215" s="78" t="e">
        <f>VLOOKUP($E215,Invoicing!$A$1:$H$8,MATCH(TRACKER!$N215,Invoicing!$A$1:$H$1,0),FALSE)</f>
        <v>#N/A</v>
      </c>
      <c r="AM215" s="78">
        <f>VLOOKUP($E215,Invoicing!$A$1:$H$8,MATCH(TRACKER!$O$1,Invoicing!$A$1:$H$1,0),FALSE)</f>
        <v>50</v>
      </c>
      <c r="AN215" s="78">
        <f t="shared" si="74"/>
        <v>0</v>
      </c>
      <c r="AO215" s="2">
        <f t="shared" si="75"/>
        <v>7</v>
      </c>
      <c r="AP215" s="2" t="str">
        <f t="shared" si="76"/>
        <v>SUNDAY</v>
      </c>
      <c r="AQ215" s="2" t="str">
        <f t="shared" si="77"/>
        <v>LOGIXSUNDAY</v>
      </c>
      <c r="AR215" s="71">
        <f t="shared" si="78"/>
        <v>530</v>
      </c>
      <c r="AS215" s="71">
        <f>VLOOKUP(AJ215,Invoicing!A:K,10,FALSE)</f>
        <v>25</v>
      </c>
      <c r="AT215" s="71">
        <f t="shared" si="79"/>
        <v>555</v>
      </c>
    </row>
    <row r="216" spans="1:46">
      <c r="A216" s="37" t="s">
        <v>360</v>
      </c>
      <c r="B216" s="3" t="s">
        <v>38</v>
      </c>
      <c r="C216" s="11">
        <v>45338.290277777778</v>
      </c>
      <c r="D216" s="11">
        <v>45338.291666666664</v>
      </c>
      <c r="E216" s="11" t="s">
        <v>45</v>
      </c>
      <c r="F216" s="11" t="s">
        <v>40</v>
      </c>
      <c r="G216" s="3" t="s">
        <v>366</v>
      </c>
      <c r="H216" s="3" t="s">
        <v>41</v>
      </c>
      <c r="I216" s="11">
        <v>45339.208333333336</v>
      </c>
      <c r="J216" s="12">
        <v>45340.333333333336</v>
      </c>
      <c r="K216" s="12">
        <v>45340.333333333336</v>
      </c>
      <c r="L216" s="12">
        <v>45340.340277777781</v>
      </c>
      <c r="M216" s="12" t="s">
        <v>115</v>
      </c>
      <c r="N216" s="3" t="s">
        <v>42</v>
      </c>
      <c r="O216" s="3">
        <v>1</v>
      </c>
      <c r="P216" s="1">
        <f t="shared" si="60"/>
        <v>7</v>
      </c>
      <c r="Q216" s="1">
        <f t="shared" si="61"/>
        <v>2</v>
      </c>
      <c r="R216" s="72">
        <f t="shared" si="62"/>
        <v>45340.333333333336</v>
      </c>
      <c r="S216" s="73">
        <f t="shared" si="63"/>
        <v>0.9180555555576575</v>
      </c>
      <c r="T216" s="74">
        <f>Table2[[#This Row],[ETA A OFRECIMIENTO]]*24</f>
        <v>22.03333333338378</v>
      </c>
      <c r="U216" s="1" t="str">
        <f t="shared" si="64"/>
        <v>YES</v>
      </c>
      <c r="V216" s="73">
        <f t="shared" si="65"/>
        <v>1.125</v>
      </c>
      <c r="W216" s="74">
        <f>Table2[[#This Row],[DEL. AVAILABLE A SLOT]]*24</f>
        <v>27</v>
      </c>
      <c r="X216" s="1" t="str">
        <f t="shared" si="66"/>
        <v>NO</v>
      </c>
      <c r="Y216" s="73">
        <f t="shared" si="67"/>
        <v>2.0430555555576575</v>
      </c>
      <c r="Z216" s="74">
        <f>Table2[[#This Row],[ETA A TIMESLOT]]*24</f>
        <v>49.03333333338378</v>
      </c>
      <c r="AA216" s="73">
        <f t="shared" si="68"/>
        <v>0</v>
      </c>
      <c r="AB216" s="73" t="str">
        <f t="shared" si="69"/>
        <v>SI</v>
      </c>
      <c r="AC216" s="74">
        <f>Table2[[#This Row],[PUNTUALIDAD (H)]]*24</f>
        <v>0</v>
      </c>
      <c r="AD216" s="73">
        <f t="shared" si="70"/>
        <v>2.0500000000029104</v>
      </c>
      <c r="AE216" s="74">
        <f>Table2[[#This Row],[ATA TO UNLOADING]]*24</f>
        <v>49.200000000069849</v>
      </c>
      <c r="AF216" s="74" t="str">
        <f>IF(Table2[[#This Row],[ATA TO UNLOADING 2]]&lt;=48,"YES","NO")</f>
        <v>NO</v>
      </c>
      <c r="AG216" s="75">
        <f t="shared" si="71"/>
        <v>0.33333333333575865</v>
      </c>
      <c r="AH216" s="2" t="s">
        <v>42</v>
      </c>
      <c r="AI216" s="2" t="str">
        <f t="shared" si="72"/>
        <v>MAEU9193227</v>
      </c>
      <c r="AJ216" s="76" t="str">
        <f t="shared" si="73"/>
        <v>OM TRANSPORT</v>
      </c>
      <c r="AK216" s="77">
        <f>IF($M216="TRUCK",VLOOKUP($AQ216,Invoicing!$A$17:$B$49,MATCH($AK$1,Invoicing!$A$17:$B$17,0),FALSE),VLOOKUP($AQ216,Invoicing!$N$17:$O$21,MATCH($AK$1,Invoicing!$N$17:$O$17,0),FALSE))</f>
        <v>550</v>
      </c>
      <c r="AL216" s="78" t="e">
        <f>VLOOKUP($E216,Invoicing!$A$1:$H$8,MATCH(TRACKER!$N216,Invoicing!$A$1:$H$1,0),FALSE)</f>
        <v>#N/A</v>
      </c>
      <c r="AM216" s="78">
        <f>VLOOKUP($E216,Invoicing!$A$1:$H$8,MATCH(TRACKER!$O$1,Invoicing!$A$1:$H$1,0),FALSE)</f>
        <v>50</v>
      </c>
      <c r="AN216" s="78">
        <f t="shared" si="74"/>
        <v>50</v>
      </c>
      <c r="AO216" s="2">
        <f t="shared" si="75"/>
        <v>7</v>
      </c>
      <c r="AP216" s="2" t="str">
        <f t="shared" si="76"/>
        <v>SUNDAY</v>
      </c>
      <c r="AQ216" s="2" t="str">
        <f t="shared" si="77"/>
        <v>OM TRANSPORTSUNDAY</v>
      </c>
      <c r="AR216" s="71">
        <f t="shared" si="78"/>
        <v>600</v>
      </c>
      <c r="AS216" s="71">
        <f>VLOOKUP(AJ216,Invoicing!A:K,10,FALSE)</f>
        <v>25</v>
      </c>
      <c r="AT216" s="71">
        <f t="shared" si="79"/>
        <v>625</v>
      </c>
    </row>
    <row r="217" spans="1:46">
      <c r="A217" s="37" t="s">
        <v>360</v>
      </c>
      <c r="B217" s="3" t="s">
        <v>38</v>
      </c>
      <c r="C217" s="11">
        <v>45338.290277777778</v>
      </c>
      <c r="D217" s="11">
        <v>45338.291666666664</v>
      </c>
      <c r="E217" s="11" t="s">
        <v>44</v>
      </c>
      <c r="F217" s="11" t="s">
        <v>40</v>
      </c>
      <c r="G217" s="3" t="s">
        <v>367</v>
      </c>
      <c r="H217" s="3" t="s">
        <v>2821</v>
      </c>
      <c r="I217" s="11">
        <v>45339.208333333336</v>
      </c>
      <c r="J217" s="12">
        <v>45340.137499999997</v>
      </c>
      <c r="K217" s="12">
        <v>45340.166666666664</v>
      </c>
      <c r="L217" s="12">
        <v>45340.184027777781</v>
      </c>
      <c r="M217" s="12" t="s">
        <v>115</v>
      </c>
      <c r="N217" s="3" t="s">
        <v>13</v>
      </c>
      <c r="O217" s="3">
        <v>0</v>
      </c>
      <c r="P217" s="1">
        <f t="shared" si="60"/>
        <v>7</v>
      </c>
      <c r="Q217" s="1">
        <f t="shared" si="61"/>
        <v>2</v>
      </c>
      <c r="R217" s="72">
        <f t="shared" si="62"/>
        <v>45340.137499999997</v>
      </c>
      <c r="S217" s="73">
        <f t="shared" si="63"/>
        <v>0.9180555555576575</v>
      </c>
      <c r="T217" s="74">
        <f>Table2[[#This Row],[ETA A OFRECIMIENTO]]*24</f>
        <v>22.03333333338378</v>
      </c>
      <c r="U217" s="1" t="str">
        <f t="shared" si="64"/>
        <v>YES</v>
      </c>
      <c r="V217" s="73">
        <f t="shared" si="65"/>
        <v>0.95833333332848269</v>
      </c>
      <c r="W217" s="74">
        <f>Table2[[#This Row],[DEL. AVAILABLE A SLOT]]*24</f>
        <v>22.999999999883585</v>
      </c>
      <c r="X217" s="1" t="str">
        <f t="shared" si="66"/>
        <v>SI</v>
      </c>
      <c r="Y217" s="73">
        <f t="shared" si="67"/>
        <v>1.8763888888861402</v>
      </c>
      <c r="Z217" s="74">
        <f>Table2[[#This Row],[ETA A TIMESLOT]]*24</f>
        <v>45.033333333267365</v>
      </c>
      <c r="AA217" s="73">
        <f t="shared" si="68"/>
        <v>0</v>
      </c>
      <c r="AB217" s="73" t="str">
        <f t="shared" si="69"/>
        <v>SI</v>
      </c>
      <c r="AC217" s="74">
        <f>Table2[[#This Row],[PUNTUALIDAD (H)]]*24</f>
        <v>0</v>
      </c>
      <c r="AD217" s="73">
        <f t="shared" si="70"/>
        <v>1.8937500000029104</v>
      </c>
      <c r="AE217" s="74">
        <f>Table2[[#This Row],[ATA TO UNLOADING]]*24</f>
        <v>45.450000000069849</v>
      </c>
      <c r="AF217" s="74" t="str">
        <f>IF(Table2[[#This Row],[ATA TO UNLOADING 2]]&lt;=48,"YES","NO")</f>
        <v>YES</v>
      </c>
      <c r="AG217" s="75">
        <f t="shared" si="71"/>
        <v>0.16666666666424135</v>
      </c>
      <c r="AH217" s="2" t="s">
        <v>24</v>
      </c>
      <c r="AI217" s="2" t="str">
        <f t="shared" si="72"/>
        <v>MRKU2897302</v>
      </c>
      <c r="AJ217" s="76" t="str">
        <f t="shared" si="73"/>
        <v>MSI</v>
      </c>
      <c r="AK217" s="77">
        <f>IF($M217="TRUCK",VLOOKUP($AQ217,Invoicing!$A$17:$B$49,MATCH($AK$1,Invoicing!$A$17:$B$17,0),FALSE),VLOOKUP($AQ217,Invoicing!$N$17:$O$21,MATCH($AK$1,Invoicing!$N$17:$O$17,0),FALSE))</f>
        <v>530</v>
      </c>
      <c r="AL217" s="78">
        <f>VLOOKUP($E217,Invoicing!$A$1:$H$8,MATCH(TRACKER!$N217,Invoicing!$A$1:$H$1,0),FALSE)</f>
        <v>120</v>
      </c>
      <c r="AM217" s="78">
        <f>VLOOKUP($E217,Invoicing!$A$1:$H$8,MATCH(TRACKER!$O$1,Invoicing!$A$1:$H$1,0),FALSE)</f>
        <v>50</v>
      </c>
      <c r="AN217" s="78">
        <f t="shared" si="74"/>
        <v>0</v>
      </c>
      <c r="AO217" s="2">
        <f t="shared" si="75"/>
        <v>7</v>
      </c>
      <c r="AP217" s="2" t="str">
        <f t="shared" si="76"/>
        <v>NIGHT</v>
      </c>
      <c r="AQ217" s="2" t="str">
        <f t="shared" si="77"/>
        <v>MSINIGHT</v>
      </c>
      <c r="AR217" s="71">
        <f t="shared" si="78"/>
        <v>650</v>
      </c>
      <c r="AS217" s="71">
        <f>VLOOKUP(AJ217,Invoicing!A:K,10,FALSE)</f>
        <v>25</v>
      </c>
      <c r="AT217" s="71">
        <f t="shared" si="79"/>
        <v>675</v>
      </c>
    </row>
    <row r="218" spans="1:46">
      <c r="A218" s="37" t="s">
        <v>360</v>
      </c>
      <c r="B218" s="3" t="s">
        <v>38</v>
      </c>
      <c r="C218" s="11">
        <v>45338.290277777778</v>
      </c>
      <c r="D218" s="11">
        <v>45338.291666666664</v>
      </c>
      <c r="E218" s="11" t="s">
        <v>44</v>
      </c>
      <c r="F218" s="11" t="s">
        <v>40</v>
      </c>
      <c r="G218" s="3" t="s">
        <v>368</v>
      </c>
      <c r="H218" s="3" t="s">
        <v>2821</v>
      </c>
      <c r="I218" s="11">
        <v>45339.208333333336</v>
      </c>
      <c r="J218" s="12">
        <v>45340.09375</v>
      </c>
      <c r="K218" s="12">
        <v>45340.083333333336</v>
      </c>
      <c r="L218" s="12">
        <v>45340.133333333331</v>
      </c>
      <c r="M218" s="12" t="s">
        <v>115</v>
      </c>
      <c r="N218" s="3" t="s">
        <v>13</v>
      </c>
      <c r="O218" s="3">
        <v>0</v>
      </c>
      <c r="P218" s="1">
        <f t="shared" si="60"/>
        <v>7</v>
      </c>
      <c r="Q218" s="1">
        <f t="shared" si="61"/>
        <v>2</v>
      </c>
      <c r="R218" s="72">
        <f t="shared" si="62"/>
        <v>45340.09375</v>
      </c>
      <c r="S218" s="73">
        <f t="shared" si="63"/>
        <v>0.9180555555576575</v>
      </c>
      <c r="T218" s="74">
        <f>Table2[[#This Row],[ETA A OFRECIMIENTO]]*24</f>
        <v>22.03333333338378</v>
      </c>
      <c r="U218" s="1" t="str">
        <f t="shared" si="64"/>
        <v>YES</v>
      </c>
      <c r="V218" s="73">
        <f t="shared" si="65"/>
        <v>0.875</v>
      </c>
      <c r="W218" s="74">
        <f>Table2[[#This Row],[DEL. AVAILABLE A SLOT]]*24</f>
        <v>21</v>
      </c>
      <c r="X218" s="1" t="str">
        <f t="shared" si="66"/>
        <v>SI</v>
      </c>
      <c r="Y218" s="73">
        <f t="shared" si="67"/>
        <v>1.7930555555576575</v>
      </c>
      <c r="Z218" s="74">
        <f>Table2[[#This Row],[ETA A TIMESLOT]]*24</f>
        <v>43.03333333338378</v>
      </c>
      <c r="AA218" s="73">
        <f t="shared" si="68"/>
        <v>1.0416666664241347E-2</v>
      </c>
      <c r="AB218" s="73" t="str">
        <f t="shared" si="69"/>
        <v>SI</v>
      </c>
      <c r="AC218" s="74">
        <f>Table2[[#This Row],[PUNTUALIDAD (H)]]*24</f>
        <v>0.24999999994179234</v>
      </c>
      <c r="AD218" s="73">
        <f t="shared" si="70"/>
        <v>1.8430555555532919</v>
      </c>
      <c r="AE218" s="74">
        <f>Table2[[#This Row],[ATA TO UNLOADING]]*24</f>
        <v>44.233333333279006</v>
      </c>
      <c r="AF218" s="74" t="str">
        <f>IF(Table2[[#This Row],[ATA TO UNLOADING 2]]&lt;=48,"YES","NO")</f>
        <v>YES</v>
      </c>
      <c r="AG218" s="75">
        <f t="shared" si="71"/>
        <v>8.3333333335758653E-2</v>
      </c>
      <c r="AH218" s="2" t="s">
        <v>24</v>
      </c>
      <c r="AI218" s="2" t="str">
        <f t="shared" si="72"/>
        <v>MRKU3227624</v>
      </c>
      <c r="AJ218" s="76" t="str">
        <f t="shared" si="73"/>
        <v>MSI</v>
      </c>
      <c r="AK218" s="77">
        <f>IF($M218="TRUCK",VLOOKUP($AQ218,Invoicing!$A$17:$B$49,MATCH($AK$1,Invoicing!$A$17:$B$17,0),FALSE),VLOOKUP($AQ218,Invoicing!$N$17:$O$21,MATCH($AK$1,Invoicing!$N$17:$O$17,0),FALSE))</f>
        <v>530</v>
      </c>
      <c r="AL218" s="78">
        <f>VLOOKUP($E218,Invoicing!$A$1:$H$8,MATCH(TRACKER!$N218,Invoicing!$A$1:$H$1,0),FALSE)</f>
        <v>120</v>
      </c>
      <c r="AM218" s="78">
        <f>VLOOKUP($E218,Invoicing!$A$1:$H$8,MATCH(TRACKER!$O$1,Invoicing!$A$1:$H$1,0),FALSE)</f>
        <v>50</v>
      </c>
      <c r="AN218" s="78">
        <f t="shared" si="74"/>
        <v>0</v>
      </c>
      <c r="AO218" s="2">
        <f t="shared" si="75"/>
        <v>7</v>
      </c>
      <c r="AP218" s="2" t="str">
        <f t="shared" si="76"/>
        <v>NIGHT</v>
      </c>
      <c r="AQ218" s="2" t="str">
        <f t="shared" si="77"/>
        <v>MSINIGHT</v>
      </c>
      <c r="AR218" s="71">
        <f t="shared" si="78"/>
        <v>650</v>
      </c>
      <c r="AS218" s="71">
        <f>VLOOKUP(AJ218,Invoicing!A:K,10,FALSE)</f>
        <v>25</v>
      </c>
      <c r="AT218" s="71">
        <f t="shared" si="79"/>
        <v>675</v>
      </c>
    </row>
    <row r="219" spans="1:46">
      <c r="A219" s="37" t="s">
        <v>360</v>
      </c>
      <c r="B219" s="3" t="s">
        <v>38</v>
      </c>
      <c r="C219" s="11">
        <v>45338.290277777778</v>
      </c>
      <c r="D219" s="11">
        <v>45338.291666666664</v>
      </c>
      <c r="E219" s="11" t="s">
        <v>45</v>
      </c>
      <c r="F219" s="11" t="s">
        <v>40</v>
      </c>
      <c r="G219" s="3" t="s">
        <v>369</v>
      </c>
      <c r="H219" s="3" t="s">
        <v>2821</v>
      </c>
      <c r="I219" s="11">
        <v>45339.208333333336</v>
      </c>
      <c r="J219" s="12">
        <v>45340.21875</v>
      </c>
      <c r="K219" s="12">
        <v>45340.166666666664</v>
      </c>
      <c r="L219" s="12">
        <v>45340.305555555555</v>
      </c>
      <c r="M219" s="12" t="s">
        <v>115</v>
      </c>
      <c r="N219" s="3" t="s">
        <v>13</v>
      </c>
      <c r="O219" s="3">
        <v>0</v>
      </c>
      <c r="P219" s="1">
        <f t="shared" si="60"/>
        <v>7</v>
      </c>
      <c r="Q219" s="1">
        <f t="shared" si="61"/>
        <v>2</v>
      </c>
      <c r="R219" s="72">
        <f t="shared" si="62"/>
        <v>45340.21875</v>
      </c>
      <c r="S219" s="73">
        <f t="shared" si="63"/>
        <v>0.9180555555576575</v>
      </c>
      <c r="T219" s="74">
        <f>Table2[[#This Row],[ETA A OFRECIMIENTO]]*24</f>
        <v>22.03333333338378</v>
      </c>
      <c r="U219" s="1" t="str">
        <f t="shared" si="64"/>
        <v>YES</v>
      </c>
      <c r="V219" s="73">
        <f t="shared" si="65"/>
        <v>0.95833333332848269</v>
      </c>
      <c r="W219" s="74">
        <f>Table2[[#This Row],[DEL. AVAILABLE A SLOT]]*24</f>
        <v>22.999999999883585</v>
      </c>
      <c r="X219" s="1" t="str">
        <f t="shared" si="66"/>
        <v>SI</v>
      </c>
      <c r="Y219" s="73">
        <f t="shared" si="67"/>
        <v>1.8763888888861402</v>
      </c>
      <c r="Z219" s="74">
        <f>Table2[[#This Row],[ETA A TIMESLOT]]*24</f>
        <v>45.033333333267365</v>
      </c>
      <c r="AA219" s="73">
        <f t="shared" si="68"/>
        <v>5.2083333335758653E-2</v>
      </c>
      <c r="AB219" s="73" t="str">
        <f t="shared" si="69"/>
        <v>NO</v>
      </c>
      <c r="AC219" s="74">
        <f>Table2[[#This Row],[PUNTUALIDAD (H)]]*24</f>
        <v>1.2500000000582077</v>
      </c>
      <c r="AD219" s="73">
        <f t="shared" si="70"/>
        <v>2.015277777776646</v>
      </c>
      <c r="AE219" s="74">
        <f>Table2[[#This Row],[ATA TO UNLOADING]]*24</f>
        <v>48.366666666639503</v>
      </c>
      <c r="AF219" s="74" t="str">
        <f>IF(Table2[[#This Row],[ATA TO UNLOADING 2]]&lt;=48,"YES","NO")</f>
        <v>NO</v>
      </c>
      <c r="AG219" s="75">
        <f t="shared" si="71"/>
        <v>0.16666666666424135</v>
      </c>
      <c r="AH219" s="2" t="s">
        <v>24</v>
      </c>
      <c r="AI219" s="2" t="str">
        <f t="shared" si="72"/>
        <v>MRKU3248165</v>
      </c>
      <c r="AJ219" s="76" t="str">
        <f t="shared" si="73"/>
        <v>OM TRANSPORT</v>
      </c>
      <c r="AK219" s="77">
        <f>IF($M219="TRUCK",VLOOKUP($AQ219,Invoicing!$A$17:$B$49,MATCH($AK$1,Invoicing!$A$17:$B$17,0),FALSE),VLOOKUP($AQ219,Invoicing!$N$17:$O$21,MATCH($AK$1,Invoicing!$N$17:$O$17,0),FALSE))</f>
        <v>475</v>
      </c>
      <c r="AL219" s="78">
        <f>VLOOKUP($E219,Invoicing!$A$1:$H$8,MATCH(TRACKER!$N219,Invoicing!$A$1:$H$1,0),FALSE)</f>
        <v>110</v>
      </c>
      <c r="AM219" s="78">
        <f>VLOOKUP($E219,Invoicing!$A$1:$H$8,MATCH(TRACKER!$O$1,Invoicing!$A$1:$H$1,0),FALSE)</f>
        <v>50</v>
      </c>
      <c r="AN219" s="78">
        <f t="shared" si="74"/>
        <v>0</v>
      </c>
      <c r="AO219" s="2">
        <f t="shared" si="75"/>
        <v>7</v>
      </c>
      <c r="AP219" s="2" t="str">
        <f t="shared" si="76"/>
        <v>NIGHT</v>
      </c>
      <c r="AQ219" s="2" t="str">
        <f t="shared" si="77"/>
        <v>OM TRANSPORTNIGHT</v>
      </c>
      <c r="AR219" s="71">
        <f t="shared" si="78"/>
        <v>585</v>
      </c>
      <c r="AS219" s="71">
        <f>VLOOKUP(AJ219,Invoicing!A:K,10,FALSE)</f>
        <v>25</v>
      </c>
      <c r="AT219" s="71">
        <f t="shared" si="79"/>
        <v>610</v>
      </c>
    </row>
    <row r="220" spans="1:46">
      <c r="A220" s="37" t="s">
        <v>360</v>
      </c>
      <c r="B220" s="3" t="s">
        <v>38</v>
      </c>
      <c r="C220" s="11">
        <v>45338.290277777778</v>
      </c>
      <c r="D220" s="11">
        <v>45338.291666666664</v>
      </c>
      <c r="E220" s="11" t="s">
        <v>44</v>
      </c>
      <c r="F220" s="11" t="s">
        <v>40</v>
      </c>
      <c r="G220" s="3" t="s">
        <v>370</v>
      </c>
      <c r="H220" s="3" t="s">
        <v>2821</v>
      </c>
      <c r="I220" s="11">
        <v>45339.208333333336</v>
      </c>
      <c r="J220" s="12">
        <v>45339.421527777777</v>
      </c>
      <c r="K220" s="12">
        <v>45339.416666666664</v>
      </c>
      <c r="L220" s="12">
        <v>45339.568055555559</v>
      </c>
      <c r="M220" s="12" t="s">
        <v>115</v>
      </c>
      <c r="N220" s="3" t="s">
        <v>13</v>
      </c>
      <c r="O220" s="3">
        <v>0</v>
      </c>
      <c r="P220" s="1">
        <f t="shared" si="60"/>
        <v>7</v>
      </c>
      <c r="Q220" s="1">
        <f t="shared" si="61"/>
        <v>2</v>
      </c>
      <c r="R220" s="72">
        <f t="shared" si="62"/>
        <v>45339.421527777777</v>
      </c>
      <c r="S220" s="73">
        <f t="shared" si="63"/>
        <v>0.9180555555576575</v>
      </c>
      <c r="T220" s="74">
        <f>Table2[[#This Row],[ETA A OFRECIMIENTO]]*24</f>
        <v>22.03333333338378</v>
      </c>
      <c r="U220" s="1" t="str">
        <f t="shared" si="64"/>
        <v>YES</v>
      </c>
      <c r="V220" s="73">
        <f t="shared" si="65"/>
        <v>0.20833333332848269</v>
      </c>
      <c r="W220" s="74">
        <f>Table2[[#This Row],[DEL. AVAILABLE A SLOT]]*24</f>
        <v>4.9999999998835847</v>
      </c>
      <c r="X220" s="1" t="str">
        <f t="shared" si="66"/>
        <v>SI</v>
      </c>
      <c r="Y220" s="73">
        <f t="shared" si="67"/>
        <v>1.1263888888861402</v>
      </c>
      <c r="Z220" s="74">
        <f>Table2[[#This Row],[ETA A TIMESLOT]]*24</f>
        <v>27.033333333267365</v>
      </c>
      <c r="AA220" s="73">
        <f t="shared" si="68"/>
        <v>4.8611111124046147E-3</v>
      </c>
      <c r="AB220" s="73" t="str">
        <f t="shared" si="69"/>
        <v>SI</v>
      </c>
      <c r="AC220" s="74">
        <f>Table2[[#This Row],[PUNTUALIDAD (H)]]*24</f>
        <v>0.11666666669771075</v>
      </c>
      <c r="AD220" s="73">
        <f t="shared" si="70"/>
        <v>1.2777777777810115</v>
      </c>
      <c r="AE220" s="74">
        <f>Table2[[#This Row],[ATA TO UNLOADING]]*24</f>
        <v>30.666666666744277</v>
      </c>
      <c r="AF220" s="74" t="str">
        <f>IF(Table2[[#This Row],[ATA TO UNLOADING 2]]&lt;=48,"YES","NO")</f>
        <v>YES</v>
      </c>
      <c r="AG220" s="75">
        <f t="shared" si="71"/>
        <v>0.41666666666424135</v>
      </c>
      <c r="AH220" s="2" t="s">
        <v>42</v>
      </c>
      <c r="AI220" s="2" t="str">
        <f t="shared" si="72"/>
        <v>MRKU3351759</v>
      </c>
      <c r="AJ220" s="76" t="str">
        <f t="shared" si="73"/>
        <v>MSI</v>
      </c>
      <c r="AK220" s="77">
        <f>IF($M220="TRUCK",VLOOKUP($AQ220,Invoicing!$A$17:$B$49,MATCH($AK$1,Invoicing!$A$17:$B$17,0),FALSE),VLOOKUP($AQ220,Invoicing!$N$17:$O$21,MATCH($AK$1,Invoicing!$N$17:$O$17,0),FALSE))</f>
        <v>500</v>
      </c>
      <c r="AL220" s="78">
        <f>VLOOKUP($E220,Invoicing!$A$1:$H$8,MATCH(TRACKER!$N220,Invoicing!$A$1:$H$1,0),FALSE)</f>
        <v>120</v>
      </c>
      <c r="AM220" s="78">
        <f>VLOOKUP($E220,Invoicing!$A$1:$H$8,MATCH(TRACKER!$O$1,Invoicing!$A$1:$H$1,0),FALSE)</f>
        <v>50</v>
      </c>
      <c r="AN220" s="78">
        <f t="shared" si="74"/>
        <v>0</v>
      </c>
      <c r="AO220" s="2">
        <f t="shared" si="75"/>
        <v>6</v>
      </c>
      <c r="AP220" s="2" t="str">
        <f t="shared" si="76"/>
        <v>SATURDAY</v>
      </c>
      <c r="AQ220" s="2" t="str">
        <f t="shared" si="77"/>
        <v>MSISATURDAY</v>
      </c>
      <c r="AR220" s="71">
        <f t="shared" si="78"/>
        <v>620</v>
      </c>
      <c r="AS220" s="71">
        <f>VLOOKUP(AJ220,Invoicing!A:K,10,FALSE)</f>
        <v>25</v>
      </c>
      <c r="AT220" s="71">
        <f t="shared" si="79"/>
        <v>645</v>
      </c>
    </row>
    <row r="221" spans="1:46">
      <c r="A221" s="37" t="s">
        <v>360</v>
      </c>
      <c r="B221" s="3" t="s">
        <v>38</v>
      </c>
      <c r="C221" s="11">
        <v>45338.290277777778</v>
      </c>
      <c r="D221" s="11">
        <v>45338.291666666664</v>
      </c>
      <c r="E221" s="11" t="s">
        <v>44</v>
      </c>
      <c r="F221" s="11" t="s">
        <v>40</v>
      </c>
      <c r="G221" s="3" t="s">
        <v>371</v>
      </c>
      <c r="H221" s="3" t="s">
        <v>2821</v>
      </c>
      <c r="I221" s="11">
        <v>45339.208333333336</v>
      </c>
      <c r="J221" s="12">
        <v>45339.540972222225</v>
      </c>
      <c r="K221" s="12">
        <v>45339.541666666664</v>
      </c>
      <c r="L221" s="12">
        <v>45339.565972222219</v>
      </c>
      <c r="M221" s="12" t="s">
        <v>115</v>
      </c>
      <c r="N221" s="3" t="s">
        <v>42</v>
      </c>
      <c r="O221" s="3">
        <v>0</v>
      </c>
      <c r="P221" s="1">
        <f t="shared" si="60"/>
        <v>7</v>
      </c>
      <c r="Q221" s="1">
        <f t="shared" si="61"/>
        <v>2</v>
      </c>
      <c r="R221" s="72">
        <f t="shared" si="62"/>
        <v>45339.540972222225</v>
      </c>
      <c r="S221" s="73">
        <f t="shared" si="63"/>
        <v>0.9180555555576575</v>
      </c>
      <c r="T221" s="74">
        <f>Table2[[#This Row],[ETA A OFRECIMIENTO]]*24</f>
        <v>22.03333333338378</v>
      </c>
      <c r="U221" s="1" t="str">
        <f t="shared" si="64"/>
        <v>YES</v>
      </c>
      <c r="V221" s="73">
        <f t="shared" si="65"/>
        <v>0.33333333332848269</v>
      </c>
      <c r="W221" s="74">
        <f>Table2[[#This Row],[DEL. AVAILABLE A SLOT]]*24</f>
        <v>7.9999999998835847</v>
      </c>
      <c r="X221" s="1" t="str">
        <f t="shared" si="66"/>
        <v>SI</v>
      </c>
      <c r="Y221" s="73">
        <f t="shared" si="67"/>
        <v>1.2513888888861402</v>
      </c>
      <c r="Z221" s="74">
        <f>Table2[[#This Row],[ETA A TIMESLOT]]*24</f>
        <v>30.033333333267365</v>
      </c>
      <c r="AA221" s="73">
        <f t="shared" si="68"/>
        <v>0</v>
      </c>
      <c r="AB221" s="73" t="str">
        <f t="shared" si="69"/>
        <v>SI</v>
      </c>
      <c r="AC221" s="74">
        <f>Table2[[#This Row],[PUNTUALIDAD (H)]]*24</f>
        <v>0</v>
      </c>
      <c r="AD221" s="73">
        <f t="shared" si="70"/>
        <v>1.2756944444408873</v>
      </c>
      <c r="AE221" s="74">
        <f>Table2[[#This Row],[ATA TO UNLOADING]]*24</f>
        <v>30.616666666581295</v>
      </c>
      <c r="AF221" s="74" t="str">
        <f>IF(Table2[[#This Row],[ATA TO UNLOADING 2]]&lt;=48,"YES","NO")</f>
        <v>YES</v>
      </c>
      <c r="AG221" s="75">
        <f t="shared" si="71"/>
        <v>0.54166666666424135</v>
      </c>
      <c r="AH221" s="2" t="s">
        <v>42</v>
      </c>
      <c r="AI221" s="2" t="str">
        <f t="shared" si="72"/>
        <v>MRKU3719687</v>
      </c>
      <c r="AJ221" s="76" t="str">
        <f t="shared" si="73"/>
        <v>MSI</v>
      </c>
      <c r="AK221" s="77">
        <f>IF($M221="TRUCK",VLOOKUP($AQ221,Invoicing!$A$17:$B$49,MATCH($AK$1,Invoicing!$A$17:$B$17,0),FALSE),VLOOKUP($AQ221,Invoicing!$N$17:$O$21,MATCH($AK$1,Invoicing!$N$17:$O$17,0),FALSE))</f>
        <v>500</v>
      </c>
      <c r="AL221" s="78" t="e">
        <f>VLOOKUP($E221,Invoicing!$A$1:$H$8,MATCH(TRACKER!$N221,Invoicing!$A$1:$H$1,0),FALSE)</f>
        <v>#N/A</v>
      </c>
      <c r="AM221" s="78">
        <f>VLOOKUP($E221,Invoicing!$A$1:$H$8,MATCH(TRACKER!$O$1,Invoicing!$A$1:$H$1,0),FALSE)</f>
        <v>50</v>
      </c>
      <c r="AN221" s="78">
        <f t="shared" si="74"/>
        <v>0</v>
      </c>
      <c r="AO221" s="2">
        <f t="shared" si="75"/>
        <v>6</v>
      </c>
      <c r="AP221" s="2" t="str">
        <f t="shared" si="76"/>
        <v>SATURDAY</v>
      </c>
      <c r="AQ221" s="2" t="str">
        <f t="shared" si="77"/>
        <v>MSISATURDAY</v>
      </c>
      <c r="AR221" s="71">
        <f t="shared" si="78"/>
        <v>500</v>
      </c>
      <c r="AS221" s="71">
        <f>VLOOKUP(AJ221,Invoicing!A:K,10,FALSE)</f>
        <v>25</v>
      </c>
      <c r="AT221" s="71">
        <f t="shared" si="79"/>
        <v>525</v>
      </c>
    </row>
    <row r="222" spans="1:46">
      <c r="A222" s="37" t="s">
        <v>360</v>
      </c>
      <c r="B222" s="3" t="s">
        <v>38</v>
      </c>
      <c r="C222" s="11">
        <v>45338.290277777778</v>
      </c>
      <c r="D222" s="11">
        <v>45338.291666666664</v>
      </c>
      <c r="E222" s="11" t="s">
        <v>44</v>
      </c>
      <c r="F222" s="11" t="s">
        <v>40</v>
      </c>
      <c r="G222" s="3" t="s">
        <v>372</v>
      </c>
      <c r="H222" s="3" t="s">
        <v>2821</v>
      </c>
      <c r="I222" s="11">
        <v>45339.208333333336</v>
      </c>
      <c r="J222" s="12">
        <v>45339.295138888891</v>
      </c>
      <c r="K222" s="12">
        <v>45339.25</v>
      </c>
      <c r="L222" s="12">
        <v>45339.309027777781</v>
      </c>
      <c r="M222" s="12" t="s">
        <v>115</v>
      </c>
      <c r="N222" s="3" t="s">
        <v>13</v>
      </c>
      <c r="O222" s="3">
        <v>0</v>
      </c>
      <c r="P222" s="1">
        <f t="shared" si="60"/>
        <v>7</v>
      </c>
      <c r="Q222" s="1">
        <f t="shared" si="61"/>
        <v>2</v>
      </c>
      <c r="R222" s="72">
        <f t="shared" si="62"/>
        <v>45339.295138888891</v>
      </c>
      <c r="S222" s="73">
        <f t="shared" si="63"/>
        <v>0.9180555555576575</v>
      </c>
      <c r="T222" s="74">
        <f>Table2[[#This Row],[ETA A OFRECIMIENTO]]*24</f>
        <v>22.03333333338378</v>
      </c>
      <c r="U222" s="1" t="str">
        <f t="shared" si="64"/>
        <v>YES</v>
      </c>
      <c r="V222" s="73">
        <f t="shared" si="65"/>
        <v>4.1666666664241347E-2</v>
      </c>
      <c r="W222" s="74">
        <f>Table2[[#This Row],[DEL. AVAILABLE A SLOT]]*24</f>
        <v>0.99999999994179234</v>
      </c>
      <c r="X222" s="1" t="str">
        <f t="shared" si="66"/>
        <v>SI</v>
      </c>
      <c r="Y222" s="73">
        <f t="shared" si="67"/>
        <v>0.95972222222189885</v>
      </c>
      <c r="Z222" s="74">
        <f>Table2[[#This Row],[ETA A TIMESLOT]]*24</f>
        <v>23.033333333325572</v>
      </c>
      <c r="AA222" s="73">
        <f t="shared" si="68"/>
        <v>4.5138888890505768E-2</v>
      </c>
      <c r="AB222" s="73" t="str">
        <f t="shared" si="69"/>
        <v>NO</v>
      </c>
      <c r="AC222" s="74">
        <f>Table2[[#This Row],[PUNTUALIDAD (H)]]*24</f>
        <v>1.0833333333721384</v>
      </c>
      <c r="AD222" s="73">
        <f t="shared" si="70"/>
        <v>1.0187500000029104</v>
      </c>
      <c r="AE222" s="74">
        <f>Table2[[#This Row],[ATA TO UNLOADING]]*24</f>
        <v>24.450000000069849</v>
      </c>
      <c r="AF222" s="74" t="str">
        <f>IF(Table2[[#This Row],[ATA TO UNLOADING 2]]&lt;=48,"YES","NO")</f>
        <v>YES</v>
      </c>
      <c r="AG222" s="75">
        <f t="shared" si="71"/>
        <v>0.25</v>
      </c>
      <c r="AH222" s="2" t="s">
        <v>42</v>
      </c>
      <c r="AI222" s="2" t="str">
        <f t="shared" si="72"/>
        <v>MRKU3911405</v>
      </c>
      <c r="AJ222" s="76" t="str">
        <f t="shared" si="73"/>
        <v>MSI</v>
      </c>
      <c r="AK222" s="77">
        <f>IF($M222="TRUCK",VLOOKUP($AQ222,Invoicing!$A$17:$B$49,MATCH($AK$1,Invoicing!$A$17:$B$17,0),FALSE),VLOOKUP($AQ222,Invoicing!$N$17:$O$21,MATCH($AK$1,Invoicing!$N$17:$O$17,0),FALSE))</f>
        <v>500</v>
      </c>
      <c r="AL222" s="78">
        <f>VLOOKUP($E222,Invoicing!$A$1:$H$8,MATCH(TRACKER!$N222,Invoicing!$A$1:$H$1,0),FALSE)</f>
        <v>120</v>
      </c>
      <c r="AM222" s="78">
        <f>VLOOKUP($E222,Invoicing!$A$1:$H$8,MATCH(TRACKER!$O$1,Invoicing!$A$1:$H$1,0),FALSE)</f>
        <v>50</v>
      </c>
      <c r="AN222" s="78">
        <f t="shared" si="74"/>
        <v>0</v>
      </c>
      <c r="AO222" s="2">
        <f t="shared" si="75"/>
        <v>6</v>
      </c>
      <c r="AP222" s="2" t="str">
        <f t="shared" si="76"/>
        <v>SATURDAY</v>
      </c>
      <c r="AQ222" s="2" t="str">
        <f t="shared" si="77"/>
        <v>MSISATURDAY</v>
      </c>
      <c r="AR222" s="71">
        <f t="shared" si="78"/>
        <v>620</v>
      </c>
      <c r="AS222" s="71">
        <f>VLOOKUP(AJ222,Invoicing!A:K,10,FALSE)</f>
        <v>25</v>
      </c>
      <c r="AT222" s="71">
        <f t="shared" si="79"/>
        <v>645</v>
      </c>
    </row>
    <row r="223" spans="1:46">
      <c r="A223" s="37" t="s">
        <v>360</v>
      </c>
      <c r="B223" s="3" t="s">
        <v>38</v>
      </c>
      <c r="C223" s="11">
        <v>45338.290277777778</v>
      </c>
      <c r="D223" s="11">
        <v>45338.291666666664</v>
      </c>
      <c r="E223" s="11" t="s">
        <v>45</v>
      </c>
      <c r="F223" s="11" t="s">
        <v>40</v>
      </c>
      <c r="G223" s="3" t="s">
        <v>373</v>
      </c>
      <c r="H223" s="3" t="s">
        <v>2821</v>
      </c>
      <c r="I223" s="11">
        <v>45339.208333333336</v>
      </c>
      <c r="J223" s="12">
        <v>45339.255555555559</v>
      </c>
      <c r="K223" s="12">
        <v>45339.25</v>
      </c>
      <c r="L223" s="12">
        <v>45339.269444444442</v>
      </c>
      <c r="M223" s="12" t="s">
        <v>115</v>
      </c>
      <c r="N223" s="3" t="s">
        <v>13</v>
      </c>
      <c r="O223" s="3">
        <v>0</v>
      </c>
      <c r="P223" s="1">
        <f t="shared" si="60"/>
        <v>7</v>
      </c>
      <c r="Q223" s="1">
        <f t="shared" si="61"/>
        <v>2</v>
      </c>
      <c r="R223" s="72">
        <f t="shared" si="62"/>
        <v>45339.255555555559</v>
      </c>
      <c r="S223" s="73">
        <f t="shared" si="63"/>
        <v>0.9180555555576575</v>
      </c>
      <c r="T223" s="74">
        <f>Table2[[#This Row],[ETA A OFRECIMIENTO]]*24</f>
        <v>22.03333333338378</v>
      </c>
      <c r="U223" s="1" t="str">
        <f t="shared" si="64"/>
        <v>YES</v>
      </c>
      <c r="V223" s="73">
        <f t="shared" si="65"/>
        <v>4.1666666664241347E-2</v>
      </c>
      <c r="W223" s="74">
        <f>Table2[[#This Row],[DEL. AVAILABLE A SLOT]]*24</f>
        <v>0.99999999994179234</v>
      </c>
      <c r="X223" s="1" t="str">
        <f t="shared" si="66"/>
        <v>SI</v>
      </c>
      <c r="Y223" s="73">
        <f t="shared" si="67"/>
        <v>0.95972222222189885</v>
      </c>
      <c r="Z223" s="74">
        <f>Table2[[#This Row],[ETA A TIMESLOT]]*24</f>
        <v>23.033333333325572</v>
      </c>
      <c r="AA223" s="73">
        <f t="shared" si="68"/>
        <v>5.5555555591126904E-3</v>
      </c>
      <c r="AB223" s="73" t="str">
        <f t="shared" si="69"/>
        <v>SI</v>
      </c>
      <c r="AC223" s="74">
        <f>Table2[[#This Row],[PUNTUALIDAD (H)]]*24</f>
        <v>0.13333333341870457</v>
      </c>
      <c r="AD223" s="73">
        <f t="shared" si="70"/>
        <v>0.97916666666424135</v>
      </c>
      <c r="AE223" s="74">
        <f>Table2[[#This Row],[ATA TO UNLOADING]]*24</f>
        <v>23.499999999941792</v>
      </c>
      <c r="AF223" s="74" t="str">
        <f>IF(Table2[[#This Row],[ATA TO UNLOADING 2]]&lt;=48,"YES","NO")</f>
        <v>YES</v>
      </c>
      <c r="AG223" s="75">
        <f t="shared" si="71"/>
        <v>0.25</v>
      </c>
      <c r="AH223" s="2" t="s">
        <v>42</v>
      </c>
      <c r="AI223" s="2" t="str">
        <f t="shared" si="72"/>
        <v>MRKU4321548</v>
      </c>
      <c r="AJ223" s="76" t="str">
        <f t="shared" si="73"/>
        <v>OM TRANSPORT</v>
      </c>
      <c r="AK223" s="77">
        <f>IF($M223="TRUCK",VLOOKUP($AQ223,Invoicing!$A$17:$B$49,MATCH($AK$1,Invoicing!$A$17:$B$17,0),FALSE),VLOOKUP($AQ223,Invoicing!$N$17:$O$21,MATCH($AK$1,Invoicing!$N$17:$O$17,0),FALSE))</f>
        <v>550</v>
      </c>
      <c r="AL223" s="78">
        <f>VLOOKUP($E223,Invoicing!$A$1:$H$8,MATCH(TRACKER!$N223,Invoicing!$A$1:$H$1,0),FALSE)</f>
        <v>110</v>
      </c>
      <c r="AM223" s="78">
        <f>VLOOKUP($E223,Invoicing!$A$1:$H$8,MATCH(TRACKER!$O$1,Invoicing!$A$1:$H$1,0),FALSE)</f>
        <v>50</v>
      </c>
      <c r="AN223" s="78">
        <f t="shared" si="74"/>
        <v>0</v>
      </c>
      <c r="AO223" s="2">
        <f t="shared" si="75"/>
        <v>6</v>
      </c>
      <c r="AP223" s="2" t="str">
        <f t="shared" si="76"/>
        <v>SATURDAY</v>
      </c>
      <c r="AQ223" s="2" t="str">
        <f t="shared" si="77"/>
        <v>OM TRANSPORTSATURDAY</v>
      </c>
      <c r="AR223" s="71">
        <f t="shared" si="78"/>
        <v>660</v>
      </c>
      <c r="AS223" s="71">
        <f>VLOOKUP(AJ223,Invoicing!A:K,10,FALSE)</f>
        <v>25</v>
      </c>
      <c r="AT223" s="71">
        <f t="shared" si="79"/>
        <v>685</v>
      </c>
    </row>
    <row r="224" spans="1:46">
      <c r="A224" s="37" t="s">
        <v>360</v>
      </c>
      <c r="B224" s="3" t="s">
        <v>38</v>
      </c>
      <c r="C224" s="11">
        <v>45338.290277777778</v>
      </c>
      <c r="D224" s="11">
        <v>45338.291666666664</v>
      </c>
      <c r="E224" s="11" t="s">
        <v>45</v>
      </c>
      <c r="F224" s="11" t="s">
        <v>40</v>
      </c>
      <c r="G224" s="3" t="s">
        <v>374</v>
      </c>
      <c r="H224" s="3" t="s">
        <v>41</v>
      </c>
      <c r="I224" s="11">
        <v>45339.208333333336</v>
      </c>
      <c r="J224" s="12">
        <v>45340.331250000003</v>
      </c>
      <c r="K224" s="12">
        <v>45340.333333333336</v>
      </c>
      <c r="L224" s="12">
        <v>45340.336805555555</v>
      </c>
      <c r="M224" s="12" t="s">
        <v>115</v>
      </c>
      <c r="N224" s="3" t="s">
        <v>42</v>
      </c>
      <c r="O224" s="3">
        <v>0</v>
      </c>
      <c r="P224" s="1">
        <f t="shared" si="60"/>
        <v>7</v>
      </c>
      <c r="Q224" s="1">
        <f t="shared" si="61"/>
        <v>2</v>
      </c>
      <c r="R224" s="72">
        <f t="shared" si="62"/>
        <v>45340.331250000003</v>
      </c>
      <c r="S224" s="73">
        <f t="shared" si="63"/>
        <v>0.9180555555576575</v>
      </c>
      <c r="T224" s="74">
        <f>Table2[[#This Row],[ETA A OFRECIMIENTO]]*24</f>
        <v>22.03333333338378</v>
      </c>
      <c r="U224" s="1" t="str">
        <f t="shared" si="64"/>
        <v>YES</v>
      </c>
      <c r="V224" s="73">
        <f t="shared" si="65"/>
        <v>1.125</v>
      </c>
      <c r="W224" s="74">
        <f>Table2[[#This Row],[DEL. AVAILABLE A SLOT]]*24</f>
        <v>27</v>
      </c>
      <c r="X224" s="1" t="str">
        <f t="shared" si="66"/>
        <v>NO</v>
      </c>
      <c r="Y224" s="73">
        <f t="shared" si="67"/>
        <v>2.0430555555576575</v>
      </c>
      <c r="Z224" s="74">
        <f>Table2[[#This Row],[ETA A TIMESLOT]]*24</f>
        <v>49.03333333338378</v>
      </c>
      <c r="AA224" s="73">
        <f t="shared" si="68"/>
        <v>0</v>
      </c>
      <c r="AB224" s="73" t="str">
        <f t="shared" si="69"/>
        <v>SI</v>
      </c>
      <c r="AC224" s="74">
        <f>Table2[[#This Row],[PUNTUALIDAD (H)]]*24</f>
        <v>0</v>
      </c>
      <c r="AD224" s="73">
        <f t="shared" si="70"/>
        <v>2.046527777776646</v>
      </c>
      <c r="AE224" s="74">
        <f>Table2[[#This Row],[ATA TO UNLOADING]]*24</f>
        <v>49.116666666639503</v>
      </c>
      <c r="AF224" s="74" t="str">
        <f>IF(Table2[[#This Row],[ATA TO UNLOADING 2]]&lt;=48,"YES","NO")</f>
        <v>NO</v>
      </c>
      <c r="AG224" s="75">
        <f t="shared" si="71"/>
        <v>0.33333333333575865</v>
      </c>
      <c r="AH224" s="2" t="s">
        <v>42</v>
      </c>
      <c r="AI224" s="2" t="str">
        <f t="shared" si="72"/>
        <v>MRKU6366304</v>
      </c>
      <c r="AJ224" s="76" t="str">
        <f t="shared" si="73"/>
        <v>OM TRANSPORT</v>
      </c>
      <c r="AK224" s="77">
        <f>IF($M224="TRUCK",VLOOKUP($AQ224,Invoicing!$A$17:$B$49,MATCH($AK$1,Invoicing!$A$17:$B$17,0),FALSE),VLOOKUP($AQ224,Invoicing!$N$17:$O$21,MATCH($AK$1,Invoicing!$N$17:$O$17,0),FALSE))</f>
        <v>550</v>
      </c>
      <c r="AL224" s="78" t="e">
        <f>VLOOKUP($E224,Invoicing!$A$1:$H$8,MATCH(TRACKER!$N224,Invoicing!$A$1:$H$1,0),FALSE)</f>
        <v>#N/A</v>
      </c>
      <c r="AM224" s="78">
        <f>VLOOKUP($E224,Invoicing!$A$1:$H$8,MATCH(TRACKER!$O$1,Invoicing!$A$1:$H$1,0),FALSE)</f>
        <v>50</v>
      </c>
      <c r="AN224" s="78">
        <f t="shared" si="74"/>
        <v>0</v>
      </c>
      <c r="AO224" s="2">
        <f t="shared" si="75"/>
        <v>7</v>
      </c>
      <c r="AP224" s="2" t="str">
        <f t="shared" si="76"/>
        <v>SUNDAY</v>
      </c>
      <c r="AQ224" s="2" t="str">
        <f t="shared" si="77"/>
        <v>OM TRANSPORTSUNDAY</v>
      </c>
      <c r="AR224" s="71">
        <f t="shared" si="78"/>
        <v>550</v>
      </c>
      <c r="AS224" s="71">
        <f>VLOOKUP(AJ224,Invoicing!A:K,10,FALSE)</f>
        <v>25</v>
      </c>
      <c r="AT224" s="71">
        <f t="shared" si="79"/>
        <v>575</v>
      </c>
    </row>
    <row r="225" spans="1:47">
      <c r="A225" s="37" t="s">
        <v>360</v>
      </c>
      <c r="B225" s="3" t="s">
        <v>38</v>
      </c>
      <c r="C225" s="11">
        <v>45338.290277777778</v>
      </c>
      <c r="D225" s="11">
        <v>45338.291666666664</v>
      </c>
      <c r="E225" s="11" t="s">
        <v>44</v>
      </c>
      <c r="F225" s="11" t="s">
        <v>40</v>
      </c>
      <c r="G225" s="3" t="s">
        <v>375</v>
      </c>
      <c r="H225" s="3" t="s">
        <v>2821</v>
      </c>
      <c r="I225" s="11">
        <v>45339.208333333336</v>
      </c>
      <c r="J225" s="12">
        <v>45340.013194444444</v>
      </c>
      <c r="K225" s="12">
        <v>45340</v>
      </c>
      <c r="L225" s="12">
        <v>45340.076388888891</v>
      </c>
      <c r="M225" s="12" t="s">
        <v>115</v>
      </c>
      <c r="N225" s="3" t="s">
        <v>13</v>
      </c>
      <c r="O225" s="3">
        <v>0</v>
      </c>
      <c r="P225" s="1">
        <f t="shared" si="60"/>
        <v>7</v>
      </c>
      <c r="Q225" s="1">
        <f t="shared" si="61"/>
        <v>2</v>
      </c>
      <c r="R225" s="72">
        <f t="shared" si="62"/>
        <v>45340.013194444444</v>
      </c>
      <c r="S225" s="73">
        <f t="shared" si="63"/>
        <v>0.9180555555576575</v>
      </c>
      <c r="T225" s="74">
        <f>Table2[[#This Row],[ETA A OFRECIMIENTO]]*24</f>
        <v>22.03333333338378</v>
      </c>
      <c r="U225" s="1" t="str">
        <f t="shared" si="64"/>
        <v>YES</v>
      </c>
      <c r="V225" s="73">
        <f t="shared" si="65"/>
        <v>0.79166666666424135</v>
      </c>
      <c r="W225" s="74">
        <f>Table2[[#This Row],[DEL. AVAILABLE A SLOT]]*24</f>
        <v>18.999999999941792</v>
      </c>
      <c r="X225" s="1" t="str">
        <f t="shared" si="66"/>
        <v>SI</v>
      </c>
      <c r="Y225" s="73">
        <f t="shared" si="67"/>
        <v>1.7097222222218988</v>
      </c>
      <c r="Z225" s="74">
        <f>Table2[[#This Row],[ETA A TIMESLOT]]*24</f>
        <v>41.033333333325572</v>
      </c>
      <c r="AA225" s="73">
        <f t="shared" si="68"/>
        <v>1.3194444443797693E-2</v>
      </c>
      <c r="AB225" s="73" t="str">
        <f t="shared" si="69"/>
        <v>SI</v>
      </c>
      <c r="AC225" s="74">
        <f>Table2[[#This Row],[PUNTUALIDAD (H)]]*24</f>
        <v>0.31666666665114462</v>
      </c>
      <c r="AD225" s="73">
        <f t="shared" si="70"/>
        <v>1.7861111111124046</v>
      </c>
      <c r="AE225" s="74">
        <f>Table2[[#This Row],[ATA TO UNLOADING]]*24</f>
        <v>42.866666666697711</v>
      </c>
      <c r="AF225" s="74" t="str">
        <f>IF(Table2[[#This Row],[ATA TO UNLOADING 2]]&lt;=48,"YES","NO")</f>
        <v>YES</v>
      </c>
      <c r="AG225" s="75">
        <f t="shared" si="71"/>
        <v>0</v>
      </c>
      <c r="AH225" s="2" t="s">
        <v>24</v>
      </c>
      <c r="AI225" s="2" t="str">
        <f t="shared" si="72"/>
        <v>MRKU7120486</v>
      </c>
      <c r="AJ225" s="76" t="str">
        <f t="shared" si="73"/>
        <v>MSI</v>
      </c>
      <c r="AK225" s="77">
        <f>IF($M225="TRUCK",VLOOKUP($AQ225,Invoicing!$A$17:$B$49,MATCH($AK$1,Invoicing!$A$17:$B$17,0),FALSE),VLOOKUP($AQ225,Invoicing!$N$17:$O$21,MATCH($AK$1,Invoicing!$N$17:$O$17,0),FALSE))</f>
        <v>530</v>
      </c>
      <c r="AL225" s="78">
        <f>VLOOKUP($E225,Invoicing!$A$1:$H$8,MATCH(TRACKER!$N225,Invoicing!$A$1:$H$1,0),FALSE)</f>
        <v>120</v>
      </c>
      <c r="AM225" s="78">
        <f>VLOOKUP($E225,Invoicing!$A$1:$H$8,MATCH(TRACKER!$O$1,Invoicing!$A$1:$H$1,0),FALSE)</f>
        <v>50</v>
      </c>
      <c r="AN225" s="78">
        <f t="shared" si="74"/>
        <v>0</v>
      </c>
      <c r="AO225" s="2">
        <f t="shared" si="75"/>
        <v>7</v>
      </c>
      <c r="AP225" s="2" t="str">
        <f t="shared" si="76"/>
        <v>NIGHT</v>
      </c>
      <c r="AQ225" s="2" t="str">
        <f t="shared" si="77"/>
        <v>MSINIGHT</v>
      </c>
      <c r="AR225" s="71">
        <f t="shared" si="78"/>
        <v>650</v>
      </c>
      <c r="AS225" s="71">
        <f>VLOOKUP(AJ225,Invoicing!A:K,10,FALSE)</f>
        <v>25</v>
      </c>
      <c r="AT225" s="71">
        <f t="shared" si="79"/>
        <v>675</v>
      </c>
    </row>
    <row r="226" spans="1:47">
      <c r="A226" s="37" t="s">
        <v>360</v>
      </c>
      <c r="B226" s="3" t="s">
        <v>38</v>
      </c>
      <c r="C226" s="11">
        <v>45338.290277777778</v>
      </c>
      <c r="D226" s="11">
        <v>45338.291666666664</v>
      </c>
      <c r="E226" s="11" t="s">
        <v>49</v>
      </c>
      <c r="F226" s="11" t="s">
        <v>40</v>
      </c>
      <c r="G226" s="3" t="s">
        <v>376</v>
      </c>
      <c r="H226" s="3" t="s">
        <v>41</v>
      </c>
      <c r="I226" s="11">
        <v>45339.208333333336</v>
      </c>
      <c r="J226" s="12">
        <v>45341.336111111108</v>
      </c>
      <c r="K226" s="12">
        <v>45341.333333333336</v>
      </c>
      <c r="L226" s="12">
        <v>45341.34375</v>
      </c>
      <c r="M226" s="12" t="s">
        <v>115</v>
      </c>
      <c r="N226" s="3" t="s">
        <v>42</v>
      </c>
      <c r="O226" s="3">
        <v>0</v>
      </c>
      <c r="P226" s="1">
        <f t="shared" si="60"/>
        <v>8</v>
      </c>
      <c r="Q226" s="1">
        <f t="shared" si="61"/>
        <v>2</v>
      </c>
      <c r="R226" s="72">
        <f t="shared" si="62"/>
        <v>45341.336111111108</v>
      </c>
      <c r="S226" s="73">
        <f t="shared" si="63"/>
        <v>0.9180555555576575</v>
      </c>
      <c r="T226" s="74">
        <f>Table2[[#This Row],[ETA A OFRECIMIENTO]]*24</f>
        <v>22.03333333338378</v>
      </c>
      <c r="U226" s="1" t="str">
        <f t="shared" si="64"/>
        <v>YES</v>
      </c>
      <c r="V226" s="73">
        <f t="shared" si="65"/>
        <v>2.125</v>
      </c>
      <c r="W226" s="74">
        <f>Table2[[#This Row],[DEL. AVAILABLE A SLOT]]*24</f>
        <v>51</v>
      </c>
      <c r="X226" s="1" t="str">
        <f t="shared" si="66"/>
        <v>NO</v>
      </c>
      <c r="Y226" s="73">
        <f t="shared" si="67"/>
        <v>3.0430555555576575</v>
      </c>
      <c r="Z226" s="74">
        <f>Table2[[#This Row],[ETA A TIMESLOT]]*24</f>
        <v>73.03333333338378</v>
      </c>
      <c r="AA226" s="73">
        <f t="shared" si="68"/>
        <v>2.7777777722803876E-3</v>
      </c>
      <c r="AB226" s="73" t="str">
        <f t="shared" si="69"/>
        <v>SI</v>
      </c>
      <c r="AC226" s="74">
        <f>Table2[[#This Row],[PUNTUALIDAD (H)]]*24</f>
        <v>6.6666666534729302E-2</v>
      </c>
      <c r="AD226" s="73">
        <f t="shared" si="70"/>
        <v>3.0534722222218988</v>
      </c>
      <c r="AE226" s="74">
        <f>Table2[[#This Row],[ATA TO UNLOADING]]*24</f>
        <v>73.283333333325572</v>
      </c>
      <c r="AF226" s="74" t="str">
        <f>IF(Table2[[#This Row],[ATA TO UNLOADING 2]]&lt;=48,"YES","NO")</f>
        <v>NO</v>
      </c>
      <c r="AG226" s="75">
        <f t="shared" si="71"/>
        <v>0.33333333333575865</v>
      </c>
      <c r="AH226" s="2" t="s">
        <v>42</v>
      </c>
      <c r="AI226" s="2" t="str">
        <f t="shared" si="72"/>
        <v>MRKU8714395</v>
      </c>
      <c r="AJ226" s="76" t="str">
        <f t="shared" si="73"/>
        <v>CTU FLEVOKUST BV</v>
      </c>
      <c r="AK226" s="77">
        <f>IF($M226="TRUCK",VLOOKUP($AQ226,Invoicing!$A$17:$B$49,MATCH($AK$1,Invoicing!$A$17:$B$17,0),FALSE),VLOOKUP($AQ226,Invoicing!$N$17:$O$21,MATCH($AK$1,Invoicing!$N$17:$O$17,0),FALSE))</f>
        <v>520</v>
      </c>
      <c r="AL226" s="78" t="e">
        <f>VLOOKUP($E226,Invoicing!$A$1:$H$8,MATCH(TRACKER!$N226,Invoicing!$A$1:$H$1,0),FALSE)</f>
        <v>#N/A</v>
      </c>
      <c r="AM226" s="78">
        <v>35</v>
      </c>
      <c r="AN226" s="78">
        <f t="shared" si="74"/>
        <v>0</v>
      </c>
      <c r="AO226" s="2">
        <f t="shared" si="75"/>
        <v>1</v>
      </c>
      <c r="AP226" s="2" t="str">
        <f t="shared" si="76"/>
        <v>WEEK</v>
      </c>
      <c r="AQ226" s="2" t="str">
        <f t="shared" si="77"/>
        <v>CTU FLEVOKUST BVWEEK</v>
      </c>
      <c r="AR226" s="71">
        <f t="shared" si="78"/>
        <v>520</v>
      </c>
      <c r="AS226" s="71">
        <f>VLOOKUP(AJ226,Invoicing!A:K,10,FALSE)</f>
        <v>0</v>
      </c>
      <c r="AT226" s="71">
        <f t="shared" si="79"/>
        <v>520</v>
      </c>
    </row>
    <row r="227" spans="1:47">
      <c r="A227" s="37" t="s">
        <v>360</v>
      </c>
      <c r="B227" s="3" t="s">
        <v>38</v>
      </c>
      <c r="C227" s="11">
        <v>45338.290277777778</v>
      </c>
      <c r="D227" s="11">
        <v>45338.291666666664</v>
      </c>
      <c r="E227" s="11" t="s">
        <v>45</v>
      </c>
      <c r="F227" s="11" t="s">
        <v>40</v>
      </c>
      <c r="G227" s="3" t="s">
        <v>377</v>
      </c>
      <c r="H227" s="3" t="s">
        <v>2821</v>
      </c>
      <c r="I227" s="11">
        <v>45339.208333333336</v>
      </c>
      <c r="J227" s="12">
        <v>45339.824999999997</v>
      </c>
      <c r="K227" s="12">
        <v>45339.833333333336</v>
      </c>
      <c r="L227" s="12">
        <v>45339.847222222219</v>
      </c>
      <c r="M227" s="12" t="s">
        <v>115</v>
      </c>
      <c r="N227" s="3" t="s">
        <v>13</v>
      </c>
      <c r="O227" s="3">
        <v>0</v>
      </c>
      <c r="P227" s="1">
        <f t="shared" si="60"/>
        <v>7</v>
      </c>
      <c r="Q227" s="1">
        <f t="shared" si="61"/>
        <v>2</v>
      </c>
      <c r="R227" s="72">
        <f t="shared" si="62"/>
        <v>45339.824999999997</v>
      </c>
      <c r="S227" s="73">
        <f t="shared" si="63"/>
        <v>0.9180555555576575</v>
      </c>
      <c r="T227" s="74">
        <f>Table2[[#This Row],[ETA A OFRECIMIENTO]]*24</f>
        <v>22.03333333338378</v>
      </c>
      <c r="U227" s="1" t="str">
        <f t="shared" si="64"/>
        <v>YES</v>
      </c>
      <c r="V227" s="73">
        <f t="shared" si="65"/>
        <v>0.625</v>
      </c>
      <c r="W227" s="74">
        <f>Table2[[#This Row],[DEL. AVAILABLE A SLOT]]*24</f>
        <v>15</v>
      </c>
      <c r="X227" s="1" t="str">
        <f t="shared" si="66"/>
        <v>SI</v>
      </c>
      <c r="Y227" s="73">
        <f t="shared" si="67"/>
        <v>1.5430555555576575</v>
      </c>
      <c r="Z227" s="74">
        <f>Table2[[#This Row],[ETA A TIMESLOT]]*24</f>
        <v>37.03333333338378</v>
      </c>
      <c r="AA227" s="73">
        <f t="shared" si="68"/>
        <v>0</v>
      </c>
      <c r="AB227" s="73" t="str">
        <f t="shared" si="69"/>
        <v>SI</v>
      </c>
      <c r="AC227" s="74">
        <f>Table2[[#This Row],[PUNTUALIDAD (H)]]*24</f>
        <v>0</v>
      </c>
      <c r="AD227" s="73">
        <f t="shared" si="70"/>
        <v>1.5569444444408873</v>
      </c>
      <c r="AE227" s="74">
        <f>Table2[[#This Row],[ATA TO UNLOADING]]*24</f>
        <v>37.366666666581295</v>
      </c>
      <c r="AF227" s="74" t="str">
        <f>IF(Table2[[#This Row],[ATA TO UNLOADING 2]]&lt;=48,"YES","NO")</f>
        <v>YES</v>
      </c>
      <c r="AG227" s="75">
        <f t="shared" si="71"/>
        <v>0.83333333333575865</v>
      </c>
      <c r="AH227" s="2" t="s">
        <v>24</v>
      </c>
      <c r="AI227" s="2" t="str">
        <f t="shared" si="72"/>
        <v>MRSU0231665</v>
      </c>
      <c r="AJ227" s="76" t="str">
        <f t="shared" si="73"/>
        <v>OM TRANSPORT</v>
      </c>
      <c r="AK227" s="77">
        <f>IF($M227="TRUCK",VLOOKUP($AQ227,Invoicing!$A$17:$B$49,MATCH($AK$1,Invoicing!$A$17:$B$17,0),FALSE),VLOOKUP($AQ227,Invoicing!$N$17:$O$21,MATCH($AK$1,Invoicing!$N$17:$O$17,0),FALSE))</f>
        <v>475</v>
      </c>
      <c r="AL227" s="78">
        <f>VLOOKUP($E227,Invoicing!$A$1:$H$8,MATCH(TRACKER!$N227,Invoicing!$A$1:$H$1,0),FALSE)</f>
        <v>110</v>
      </c>
      <c r="AM227" s="78">
        <f>VLOOKUP($E227,Invoicing!$A$1:$H$8,MATCH(TRACKER!$O$1,Invoicing!$A$1:$H$1,0),FALSE)</f>
        <v>50</v>
      </c>
      <c r="AN227" s="78">
        <f t="shared" si="74"/>
        <v>0</v>
      </c>
      <c r="AO227" s="2">
        <f t="shared" si="75"/>
        <v>6</v>
      </c>
      <c r="AP227" s="2" t="str">
        <f t="shared" si="76"/>
        <v>NIGHT</v>
      </c>
      <c r="AQ227" s="2" t="str">
        <f t="shared" si="77"/>
        <v>OM TRANSPORTNIGHT</v>
      </c>
      <c r="AR227" s="71">
        <f t="shared" si="78"/>
        <v>585</v>
      </c>
      <c r="AS227" s="71">
        <f>VLOOKUP(AJ227,Invoicing!A:K,10,FALSE)</f>
        <v>25</v>
      </c>
      <c r="AT227" s="71">
        <f t="shared" si="79"/>
        <v>610</v>
      </c>
    </row>
    <row r="228" spans="1:47">
      <c r="A228" s="37" t="s">
        <v>360</v>
      </c>
      <c r="B228" s="3" t="s">
        <v>38</v>
      </c>
      <c r="C228" s="11">
        <v>45338.290277777778</v>
      </c>
      <c r="D228" s="11">
        <v>45338.291666666664</v>
      </c>
      <c r="E228" s="11" t="s">
        <v>44</v>
      </c>
      <c r="F228" s="11" t="s">
        <v>40</v>
      </c>
      <c r="G228" s="3" t="s">
        <v>378</v>
      </c>
      <c r="H228" s="3" t="s">
        <v>2821</v>
      </c>
      <c r="I228" s="11">
        <v>45339.208333333336</v>
      </c>
      <c r="J228" s="12">
        <v>45339.927083333336</v>
      </c>
      <c r="K228" s="12">
        <v>45339.75</v>
      </c>
      <c r="L228" s="12">
        <v>45339.940972222219</v>
      </c>
      <c r="M228" s="12" t="s">
        <v>115</v>
      </c>
      <c r="N228" s="3" t="s">
        <v>13</v>
      </c>
      <c r="O228" s="3">
        <v>0</v>
      </c>
      <c r="P228" s="1">
        <f t="shared" si="60"/>
        <v>7</v>
      </c>
      <c r="Q228" s="1">
        <f t="shared" si="61"/>
        <v>2</v>
      </c>
      <c r="R228" s="72">
        <f t="shared" si="62"/>
        <v>45339.927083333336</v>
      </c>
      <c r="S228" s="73">
        <f t="shared" si="63"/>
        <v>0.9180555555576575</v>
      </c>
      <c r="T228" s="74">
        <f>Table2[[#This Row],[ETA A OFRECIMIENTO]]*24</f>
        <v>22.03333333338378</v>
      </c>
      <c r="U228" s="1" t="str">
        <f t="shared" si="64"/>
        <v>YES</v>
      </c>
      <c r="V228" s="73">
        <f t="shared" si="65"/>
        <v>0.54166666666424135</v>
      </c>
      <c r="W228" s="74">
        <f>Table2[[#This Row],[DEL. AVAILABLE A SLOT]]*24</f>
        <v>12.999999999941792</v>
      </c>
      <c r="X228" s="1" t="str">
        <f t="shared" si="66"/>
        <v>SI</v>
      </c>
      <c r="Y228" s="73">
        <f t="shared" si="67"/>
        <v>1.4597222222218988</v>
      </c>
      <c r="Z228" s="74">
        <f>Table2[[#This Row],[ETA A TIMESLOT]]*24</f>
        <v>35.033333333325572</v>
      </c>
      <c r="AA228" s="73">
        <f t="shared" si="68"/>
        <v>0.17708333333575865</v>
      </c>
      <c r="AB228" s="73" t="str">
        <f t="shared" si="69"/>
        <v>NO</v>
      </c>
      <c r="AC228" s="74">
        <f>Table2[[#This Row],[PUNTUALIDAD (H)]]*24</f>
        <v>4.2500000000582077</v>
      </c>
      <c r="AD228" s="73">
        <f t="shared" si="70"/>
        <v>1.6506944444408873</v>
      </c>
      <c r="AE228" s="74">
        <f>Table2[[#This Row],[ATA TO UNLOADING]]*24</f>
        <v>39.616666666581295</v>
      </c>
      <c r="AF228" s="74" t="str">
        <f>IF(Table2[[#This Row],[ATA TO UNLOADING 2]]&lt;=48,"YES","NO")</f>
        <v>YES</v>
      </c>
      <c r="AG228" s="75">
        <f t="shared" si="71"/>
        <v>0.75</v>
      </c>
      <c r="AH228" s="2" t="s">
        <v>42</v>
      </c>
      <c r="AI228" s="2" t="str">
        <f t="shared" si="72"/>
        <v>MRSU3209480</v>
      </c>
      <c r="AJ228" s="76" t="str">
        <f t="shared" si="73"/>
        <v>MSI</v>
      </c>
      <c r="AK228" s="77">
        <f>IF($M228="TRUCK",VLOOKUP($AQ228,Invoicing!$A$17:$B$49,MATCH($AK$1,Invoicing!$A$17:$B$17,0),FALSE),VLOOKUP($AQ228,Invoicing!$N$17:$O$21,MATCH($AK$1,Invoicing!$N$17:$O$17,0),FALSE))</f>
        <v>500</v>
      </c>
      <c r="AL228" s="78">
        <f>VLOOKUP($E228,Invoicing!$A$1:$H$8,MATCH(TRACKER!$N228,Invoicing!$A$1:$H$1,0),FALSE)</f>
        <v>120</v>
      </c>
      <c r="AM228" s="78">
        <f>VLOOKUP($E228,Invoicing!$A$1:$H$8,MATCH(TRACKER!$O$1,Invoicing!$A$1:$H$1,0),FALSE)</f>
        <v>50</v>
      </c>
      <c r="AN228" s="78">
        <f t="shared" si="74"/>
        <v>0</v>
      </c>
      <c r="AO228" s="2">
        <f t="shared" si="75"/>
        <v>6</v>
      </c>
      <c r="AP228" s="2" t="str">
        <f t="shared" si="76"/>
        <v>SATURDAY</v>
      </c>
      <c r="AQ228" s="2" t="str">
        <f t="shared" si="77"/>
        <v>MSISATURDAY</v>
      </c>
      <c r="AR228" s="71">
        <f t="shared" si="78"/>
        <v>620</v>
      </c>
      <c r="AS228" s="71">
        <f>VLOOKUP(AJ228,Invoicing!A:K,10,FALSE)</f>
        <v>25</v>
      </c>
      <c r="AT228" s="71">
        <f t="shared" si="79"/>
        <v>645</v>
      </c>
    </row>
    <row r="229" spans="1:47">
      <c r="A229" s="37" t="s">
        <v>360</v>
      </c>
      <c r="B229" s="3" t="s">
        <v>38</v>
      </c>
      <c r="C229" s="11">
        <v>45338.290277777778</v>
      </c>
      <c r="D229" s="11">
        <v>45338.291666666664</v>
      </c>
      <c r="E229" s="11" t="s">
        <v>45</v>
      </c>
      <c r="F229" s="11" t="s">
        <v>40</v>
      </c>
      <c r="G229" s="3" t="s">
        <v>379</v>
      </c>
      <c r="H229" s="3" t="s">
        <v>2821</v>
      </c>
      <c r="I229" s="11">
        <v>45339.208333333336</v>
      </c>
      <c r="J229" s="12">
        <v>45340.635416666664</v>
      </c>
      <c r="K229" s="12">
        <v>45340.625</v>
      </c>
      <c r="L229" s="12">
        <v>45340.65625</v>
      </c>
      <c r="M229" s="12" t="s">
        <v>115</v>
      </c>
      <c r="N229" s="3" t="s">
        <v>42</v>
      </c>
      <c r="O229" s="3">
        <v>1</v>
      </c>
      <c r="P229" s="1">
        <f t="shared" si="60"/>
        <v>7</v>
      </c>
      <c r="Q229" s="1">
        <f t="shared" si="61"/>
        <v>2</v>
      </c>
      <c r="R229" s="72">
        <f t="shared" si="62"/>
        <v>45340.635416666664</v>
      </c>
      <c r="S229" s="73">
        <f t="shared" si="63"/>
        <v>0.9180555555576575</v>
      </c>
      <c r="T229" s="74">
        <f>Table2[[#This Row],[ETA A OFRECIMIENTO]]*24</f>
        <v>22.03333333338378</v>
      </c>
      <c r="U229" s="1" t="str">
        <f t="shared" si="64"/>
        <v>YES</v>
      </c>
      <c r="V229" s="73">
        <f t="shared" si="65"/>
        <v>1.4166666666642413</v>
      </c>
      <c r="W229" s="74">
        <f>Table2[[#This Row],[DEL. AVAILABLE A SLOT]]*24</f>
        <v>33.999999999941792</v>
      </c>
      <c r="X229" s="1" t="str">
        <f t="shared" si="66"/>
        <v>NO</v>
      </c>
      <c r="Y229" s="73">
        <f t="shared" si="67"/>
        <v>2.3347222222218988</v>
      </c>
      <c r="Z229" s="74">
        <f>Table2[[#This Row],[ETA A TIMESLOT]]*24</f>
        <v>56.033333333325572</v>
      </c>
      <c r="AA229" s="73">
        <f t="shared" si="68"/>
        <v>1.0416666664241347E-2</v>
      </c>
      <c r="AB229" s="73" t="str">
        <f t="shared" si="69"/>
        <v>SI</v>
      </c>
      <c r="AC229" s="74">
        <f>Table2[[#This Row],[PUNTUALIDAD (H)]]*24</f>
        <v>0.24999999994179234</v>
      </c>
      <c r="AD229" s="73">
        <f t="shared" si="70"/>
        <v>2.3659722222218988</v>
      </c>
      <c r="AE229" s="74">
        <f>Table2[[#This Row],[ATA TO UNLOADING]]*24</f>
        <v>56.783333333325572</v>
      </c>
      <c r="AF229" s="74" t="str">
        <f>IF(Table2[[#This Row],[ATA TO UNLOADING 2]]&lt;=48,"YES","NO")</f>
        <v>NO</v>
      </c>
      <c r="AG229" s="75">
        <f t="shared" si="71"/>
        <v>0.625</v>
      </c>
      <c r="AH229" s="2" t="s">
        <v>42</v>
      </c>
      <c r="AI229" s="2" t="str">
        <f t="shared" si="72"/>
        <v>MRSU4234615</v>
      </c>
      <c r="AJ229" s="76" t="str">
        <f t="shared" si="73"/>
        <v>OM TRANSPORT</v>
      </c>
      <c r="AK229" s="77">
        <f>IF($M229="TRUCK",VLOOKUP($AQ229,Invoicing!$A$17:$B$49,MATCH($AK$1,Invoicing!$A$17:$B$17,0),FALSE),VLOOKUP($AQ229,Invoicing!$N$17:$O$21,MATCH($AK$1,Invoicing!$N$17:$O$17,0),FALSE))</f>
        <v>550</v>
      </c>
      <c r="AL229" s="78" t="e">
        <f>VLOOKUP($E229,Invoicing!$A$1:$H$8,MATCH(TRACKER!$N229,Invoicing!$A$1:$H$1,0),FALSE)</f>
        <v>#N/A</v>
      </c>
      <c r="AM229" s="78">
        <f>VLOOKUP($E229,Invoicing!$A$1:$H$8,MATCH(TRACKER!$O$1,Invoicing!$A$1:$H$1,0),FALSE)</f>
        <v>50</v>
      </c>
      <c r="AN229" s="78">
        <f t="shared" si="74"/>
        <v>50</v>
      </c>
      <c r="AO229" s="2">
        <f t="shared" si="75"/>
        <v>7</v>
      </c>
      <c r="AP229" s="2" t="str">
        <f t="shared" si="76"/>
        <v>SUNDAY</v>
      </c>
      <c r="AQ229" s="2" t="str">
        <f t="shared" si="77"/>
        <v>OM TRANSPORTSUNDAY</v>
      </c>
      <c r="AR229" s="71">
        <f t="shared" si="78"/>
        <v>600</v>
      </c>
      <c r="AS229" s="71">
        <f>VLOOKUP(AJ229,Invoicing!A:K,10,FALSE)</f>
        <v>25</v>
      </c>
      <c r="AT229" s="71">
        <f t="shared" si="79"/>
        <v>625</v>
      </c>
    </row>
    <row r="230" spans="1:47">
      <c r="A230" s="37" t="s">
        <v>360</v>
      </c>
      <c r="B230" s="3" t="s">
        <v>38</v>
      </c>
      <c r="C230" s="11">
        <v>45338.290277777778</v>
      </c>
      <c r="D230" s="11">
        <v>45338.291666666664</v>
      </c>
      <c r="E230" s="11" t="s">
        <v>44</v>
      </c>
      <c r="F230" s="11" t="s">
        <v>40</v>
      </c>
      <c r="G230" s="3" t="s">
        <v>380</v>
      </c>
      <c r="H230" s="3" t="s">
        <v>2821</v>
      </c>
      <c r="I230" s="11">
        <v>45339.208333333336</v>
      </c>
      <c r="J230" s="12">
        <v>45340.330555555556</v>
      </c>
      <c r="K230" s="12">
        <v>45340.333333333336</v>
      </c>
      <c r="L230" s="12">
        <v>45340.347916666666</v>
      </c>
      <c r="M230" s="12" t="s">
        <v>115</v>
      </c>
      <c r="N230" s="3" t="s">
        <v>13</v>
      </c>
      <c r="O230" s="3">
        <v>0</v>
      </c>
      <c r="P230" s="1">
        <f t="shared" si="60"/>
        <v>7</v>
      </c>
      <c r="Q230" s="1">
        <f t="shared" si="61"/>
        <v>2</v>
      </c>
      <c r="R230" s="72">
        <f t="shared" si="62"/>
        <v>45340.330555555556</v>
      </c>
      <c r="S230" s="73">
        <f t="shared" si="63"/>
        <v>0.9180555555576575</v>
      </c>
      <c r="T230" s="74">
        <f>Table2[[#This Row],[ETA A OFRECIMIENTO]]*24</f>
        <v>22.03333333338378</v>
      </c>
      <c r="U230" s="1" t="str">
        <f t="shared" si="64"/>
        <v>YES</v>
      </c>
      <c r="V230" s="73">
        <f t="shared" si="65"/>
        <v>1.125</v>
      </c>
      <c r="W230" s="74">
        <f>Table2[[#This Row],[DEL. AVAILABLE A SLOT]]*24</f>
        <v>27</v>
      </c>
      <c r="X230" s="1" t="str">
        <f t="shared" si="66"/>
        <v>NO</v>
      </c>
      <c r="Y230" s="73">
        <f t="shared" si="67"/>
        <v>2.0430555555576575</v>
      </c>
      <c r="Z230" s="74">
        <f>Table2[[#This Row],[ETA A TIMESLOT]]*24</f>
        <v>49.03333333338378</v>
      </c>
      <c r="AA230" s="73">
        <f t="shared" si="68"/>
        <v>0</v>
      </c>
      <c r="AB230" s="73" t="str">
        <f t="shared" si="69"/>
        <v>SI</v>
      </c>
      <c r="AC230" s="74">
        <f>Table2[[#This Row],[PUNTUALIDAD (H)]]*24</f>
        <v>0</v>
      </c>
      <c r="AD230" s="73">
        <f t="shared" si="70"/>
        <v>2.0576388888875954</v>
      </c>
      <c r="AE230" s="74">
        <f>Table2[[#This Row],[ATA TO UNLOADING]]*24</f>
        <v>49.383333333302289</v>
      </c>
      <c r="AF230" s="74" t="str">
        <f>IF(Table2[[#This Row],[ATA TO UNLOADING 2]]&lt;=48,"YES","NO")</f>
        <v>NO</v>
      </c>
      <c r="AG230" s="75">
        <f t="shared" si="71"/>
        <v>0.33333333333575865</v>
      </c>
      <c r="AH230" s="2" t="s">
        <v>42</v>
      </c>
      <c r="AI230" s="2" t="str">
        <f t="shared" si="72"/>
        <v>MRSU4825808</v>
      </c>
      <c r="AJ230" s="76" t="str">
        <f t="shared" si="73"/>
        <v>MSI</v>
      </c>
      <c r="AK230" s="77">
        <f>IF($M230="TRUCK",VLOOKUP($AQ230,Invoicing!$A$17:$B$49,MATCH($AK$1,Invoicing!$A$17:$B$17,0),FALSE),VLOOKUP($AQ230,Invoicing!$N$17:$O$21,MATCH($AK$1,Invoicing!$N$17:$O$17,0),FALSE))</f>
        <v>500</v>
      </c>
      <c r="AL230" s="78">
        <f>VLOOKUP($E230,Invoicing!$A$1:$H$8,MATCH(TRACKER!$N230,Invoicing!$A$1:$H$1,0),FALSE)</f>
        <v>120</v>
      </c>
      <c r="AM230" s="78">
        <f>VLOOKUP($E230,Invoicing!$A$1:$H$8,MATCH(TRACKER!$O$1,Invoicing!$A$1:$H$1,0),FALSE)</f>
        <v>50</v>
      </c>
      <c r="AN230" s="78">
        <f t="shared" si="74"/>
        <v>0</v>
      </c>
      <c r="AO230" s="2">
        <f t="shared" si="75"/>
        <v>7</v>
      </c>
      <c r="AP230" s="2" t="str">
        <f t="shared" si="76"/>
        <v>SUNDAY</v>
      </c>
      <c r="AQ230" s="2" t="str">
        <f t="shared" si="77"/>
        <v>MSISUNDAY</v>
      </c>
      <c r="AR230" s="71">
        <f t="shared" si="78"/>
        <v>620</v>
      </c>
      <c r="AS230" s="71">
        <f>VLOOKUP(AJ230,Invoicing!A:K,10,FALSE)</f>
        <v>25</v>
      </c>
      <c r="AT230" s="71">
        <f t="shared" si="79"/>
        <v>645</v>
      </c>
    </row>
    <row r="231" spans="1:47">
      <c r="A231" s="37" t="s">
        <v>360</v>
      </c>
      <c r="B231" s="3" t="s">
        <v>38</v>
      </c>
      <c r="C231" s="11">
        <v>45338.290277777778</v>
      </c>
      <c r="D231" s="11">
        <v>45338.291666666664</v>
      </c>
      <c r="E231" s="11" t="s">
        <v>49</v>
      </c>
      <c r="F231" s="11" t="s">
        <v>40</v>
      </c>
      <c r="G231" s="3" t="s">
        <v>381</v>
      </c>
      <c r="H231" s="3" t="s">
        <v>2821</v>
      </c>
      <c r="I231" s="11">
        <v>45339.208333333336</v>
      </c>
      <c r="J231" s="12">
        <v>45339.479166666664</v>
      </c>
      <c r="K231" s="12">
        <v>45339.541666666664</v>
      </c>
      <c r="L231" s="12">
        <v>45339.552083333336</v>
      </c>
      <c r="M231" s="12" t="s">
        <v>115</v>
      </c>
      <c r="N231" s="3" t="s">
        <v>42</v>
      </c>
      <c r="O231" s="3">
        <v>0</v>
      </c>
      <c r="P231" s="1">
        <f t="shared" si="60"/>
        <v>7</v>
      </c>
      <c r="Q231" s="1">
        <f t="shared" si="61"/>
        <v>2</v>
      </c>
      <c r="R231" s="72">
        <f t="shared" si="62"/>
        <v>45339.479166666664</v>
      </c>
      <c r="S231" s="73">
        <f t="shared" si="63"/>
        <v>0.9180555555576575</v>
      </c>
      <c r="T231" s="74">
        <f>Table2[[#This Row],[ETA A OFRECIMIENTO]]*24</f>
        <v>22.03333333338378</v>
      </c>
      <c r="U231" s="1" t="str">
        <f t="shared" si="64"/>
        <v>YES</v>
      </c>
      <c r="V231" s="73">
        <f t="shared" si="65"/>
        <v>0.33333333332848269</v>
      </c>
      <c r="W231" s="74">
        <f>Table2[[#This Row],[DEL. AVAILABLE A SLOT]]*24</f>
        <v>7.9999999998835847</v>
      </c>
      <c r="X231" s="1" t="str">
        <f t="shared" si="66"/>
        <v>SI</v>
      </c>
      <c r="Y231" s="73">
        <f t="shared" si="67"/>
        <v>1.2513888888861402</v>
      </c>
      <c r="Z231" s="74">
        <f>Table2[[#This Row],[ETA A TIMESLOT]]*24</f>
        <v>30.033333333267365</v>
      </c>
      <c r="AA231" s="73">
        <f t="shared" si="68"/>
        <v>0</v>
      </c>
      <c r="AB231" s="73" t="str">
        <f t="shared" si="69"/>
        <v>SI</v>
      </c>
      <c r="AC231" s="74">
        <f>Table2[[#This Row],[PUNTUALIDAD (H)]]*24</f>
        <v>0</v>
      </c>
      <c r="AD231" s="73">
        <f t="shared" si="70"/>
        <v>1.2618055555576575</v>
      </c>
      <c r="AE231" s="74">
        <f>Table2[[#This Row],[ATA TO UNLOADING]]*24</f>
        <v>30.28333333338378</v>
      </c>
      <c r="AF231" s="74" t="str">
        <f>IF(Table2[[#This Row],[ATA TO UNLOADING 2]]&lt;=48,"YES","NO")</f>
        <v>YES</v>
      </c>
      <c r="AG231" s="75">
        <f t="shared" si="71"/>
        <v>0.54166666666424135</v>
      </c>
      <c r="AH231" s="2" t="s">
        <v>42</v>
      </c>
      <c r="AI231" s="2" t="str">
        <f t="shared" si="72"/>
        <v>MRSU4835426</v>
      </c>
      <c r="AJ231" s="76" t="str">
        <f t="shared" si="73"/>
        <v>CTU FLEVOKUST BV</v>
      </c>
      <c r="AK231" s="77">
        <f>IF($M231="TRUCK",VLOOKUP($AQ231,Invoicing!$A$17:$B$49,MATCH($AK$1,Invoicing!$A$17:$B$17,0),FALSE),VLOOKUP($AQ231,Invoicing!$N$17:$O$21,MATCH($AK$1,Invoicing!$N$17:$O$17,0),FALSE))</f>
        <v>650</v>
      </c>
      <c r="AL231" s="78" t="e">
        <f>VLOOKUP($E231,Invoicing!$A$1:$H$8,MATCH(TRACKER!$N231,Invoicing!$A$1:$H$1,0),FALSE)</f>
        <v>#N/A</v>
      </c>
      <c r="AM231" s="78">
        <v>35</v>
      </c>
      <c r="AN231" s="78">
        <f t="shared" si="74"/>
        <v>0</v>
      </c>
      <c r="AO231" s="2">
        <f t="shared" si="75"/>
        <v>6</v>
      </c>
      <c r="AP231" s="2" t="str">
        <f t="shared" si="76"/>
        <v>SATURDAY</v>
      </c>
      <c r="AQ231" s="2" t="str">
        <f t="shared" si="77"/>
        <v>CTU FLEVOKUST BVSATURDAY</v>
      </c>
      <c r="AR231" s="71">
        <f t="shared" si="78"/>
        <v>650</v>
      </c>
      <c r="AS231" s="71">
        <f>VLOOKUP(AJ231,Invoicing!A:K,10,FALSE)</f>
        <v>0</v>
      </c>
      <c r="AT231" s="71">
        <f t="shared" si="79"/>
        <v>650</v>
      </c>
    </row>
    <row r="232" spans="1:47">
      <c r="A232" s="37" t="s">
        <v>360</v>
      </c>
      <c r="B232" s="3" t="s">
        <v>38</v>
      </c>
      <c r="C232" s="11">
        <v>45338.290277777778</v>
      </c>
      <c r="D232" s="11">
        <v>45338.291666666664</v>
      </c>
      <c r="E232" s="11" t="s">
        <v>44</v>
      </c>
      <c r="F232" s="11" t="s">
        <v>40</v>
      </c>
      <c r="G232" s="3" t="s">
        <v>382</v>
      </c>
      <c r="H232" s="3" t="s">
        <v>46</v>
      </c>
      <c r="I232" s="11">
        <v>45339.208333333336</v>
      </c>
      <c r="J232" s="12">
        <v>45340.416666666664</v>
      </c>
      <c r="K232" s="12">
        <v>45340.416666666664</v>
      </c>
      <c r="L232" s="12">
        <v>45340.423611111109</v>
      </c>
      <c r="M232" s="12" t="s">
        <v>115</v>
      </c>
      <c r="N232" s="3" t="s">
        <v>42</v>
      </c>
      <c r="O232" s="3">
        <v>1</v>
      </c>
      <c r="P232" s="1">
        <f t="shared" si="60"/>
        <v>7</v>
      </c>
      <c r="Q232" s="1">
        <f t="shared" si="61"/>
        <v>2</v>
      </c>
      <c r="R232" s="72">
        <f t="shared" si="62"/>
        <v>45340.416666666664</v>
      </c>
      <c r="S232" s="73">
        <f t="shared" si="63"/>
        <v>0.9180555555576575</v>
      </c>
      <c r="T232" s="74">
        <f>Table2[[#This Row],[ETA A OFRECIMIENTO]]*24</f>
        <v>22.03333333338378</v>
      </c>
      <c r="U232" s="1" t="str">
        <f t="shared" si="64"/>
        <v>YES</v>
      </c>
      <c r="V232" s="73">
        <f t="shared" si="65"/>
        <v>1.2083333333284827</v>
      </c>
      <c r="W232" s="74">
        <f>Table2[[#This Row],[DEL. AVAILABLE A SLOT]]*24</f>
        <v>28.999999999883585</v>
      </c>
      <c r="X232" s="1" t="str">
        <f t="shared" si="66"/>
        <v>NO</v>
      </c>
      <c r="Y232" s="73">
        <f t="shared" si="67"/>
        <v>2.1263888888861402</v>
      </c>
      <c r="Z232" s="74">
        <f>Table2[[#This Row],[ETA A TIMESLOT]]*24</f>
        <v>51.033333333267365</v>
      </c>
      <c r="AA232" s="73">
        <f t="shared" si="68"/>
        <v>0</v>
      </c>
      <c r="AB232" s="73" t="str">
        <f t="shared" si="69"/>
        <v>SI</v>
      </c>
      <c r="AC232" s="74">
        <f>Table2[[#This Row],[PUNTUALIDAD (H)]]*24</f>
        <v>0</v>
      </c>
      <c r="AD232" s="73">
        <f t="shared" si="70"/>
        <v>2.1333333333313931</v>
      </c>
      <c r="AE232" s="74">
        <f>Table2[[#This Row],[ATA TO UNLOADING]]*24</f>
        <v>51.199999999953434</v>
      </c>
      <c r="AF232" s="74" t="str">
        <f>IF(Table2[[#This Row],[ATA TO UNLOADING 2]]&lt;=48,"YES","NO")</f>
        <v>NO</v>
      </c>
      <c r="AG232" s="75">
        <f t="shared" si="71"/>
        <v>0.41666666666424135</v>
      </c>
      <c r="AH232" s="2" t="s">
        <v>42</v>
      </c>
      <c r="AI232" s="2" t="str">
        <f t="shared" si="72"/>
        <v>MRSU4918325</v>
      </c>
      <c r="AJ232" s="76" t="str">
        <f t="shared" si="73"/>
        <v>MSI</v>
      </c>
      <c r="AK232" s="77">
        <f>IF($M232="TRUCK",VLOOKUP($AQ232,Invoicing!$A$17:$B$49,MATCH($AK$1,Invoicing!$A$17:$B$17,0),FALSE),VLOOKUP($AQ232,Invoicing!$N$17:$O$21,MATCH($AK$1,Invoicing!$N$17:$O$17,0),FALSE))</f>
        <v>500</v>
      </c>
      <c r="AL232" s="78" t="e">
        <f>VLOOKUP($E232,Invoicing!$A$1:$H$8,MATCH(TRACKER!$N232,Invoicing!$A$1:$H$1,0),FALSE)</f>
        <v>#N/A</v>
      </c>
      <c r="AM232" s="78">
        <f>VLOOKUP($E232,Invoicing!$A$1:$H$8,MATCH(TRACKER!$O$1,Invoicing!$A$1:$H$1,0),FALSE)</f>
        <v>50</v>
      </c>
      <c r="AN232" s="78">
        <f t="shared" si="74"/>
        <v>50</v>
      </c>
      <c r="AO232" s="2">
        <f t="shared" si="75"/>
        <v>7</v>
      </c>
      <c r="AP232" s="2" t="str">
        <f t="shared" si="76"/>
        <v>SUNDAY</v>
      </c>
      <c r="AQ232" s="2" t="str">
        <f t="shared" si="77"/>
        <v>MSISUNDAY</v>
      </c>
      <c r="AR232" s="71">
        <f t="shared" si="78"/>
        <v>550</v>
      </c>
      <c r="AS232" s="71">
        <f>VLOOKUP(AJ232,Invoicing!A:K,10,FALSE)</f>
        <v>25</v>
      </c>
      <c r="AT232" s="71">
        <f t="shared" si="79"/>
        <v>575</v>
      </c>
    </row>
    <row r="233" spans="1:47">
      <c r="A233" s="37" t="s">
        <v>360</v>
      </c>
      <c r="B233" s="3" t="s">
        <v>38</v>
      </c>
      <c r="C233" s="11">
        <v>45338.290277777778</v>
      </c>
      <c r="D233" s="11">
        <v>45338.291666666664</v>
      </c>
      <c r="E233" s="11" t="s">
        <v>43</v>
      </c>
      <c r="F233" s="11" t="s">
        <v>40</v>
      </c>
      <c r="G233" s="3" t="s">
        <v>383</v>
      </c>
      <c r="H233" s="3" t="s">
        <v>2821</v>
      </c>
      <c r="I233" s="11">
        <v>45339.208333333336</v>
      </c>
      <c r="J233" s="12">
        <v>45340.3125</v>
      </c>
      <c r="K233" s="12">
        <v>45340.291666666664</v>
      </c>
      <c r="L233" s="12">
        <v>45340.326388888891</v>
      </c>
      <c r="M233" s="12" t="s">
        <v>115</v>
      </c>
      <c r="N233" s="3" t="s">
        <v>42</v>
      </c>
      <c r="O233" s="3">
        <v>0</v>
      </c>
      <c r="P233" s="1">
        <f t="shared" si="60"/>
        <v>7</v>
      </c>
      <c r="Q233" s="1">
        <f t="shared" si="61"/>
        <v>2</v>
      </c>
      <c r="R233" s="72">
        <f t="shared" si="62"/>
        <v>45340.3125</v>
      </c>
      <c r="S233" s="73">
        <f t="shared" si="63"/>
        <v>0.9180555555576575</v>
      </c>
      <c r="T233" s="74">
        <f>Table2[[#This Row],[ETA A OFRECIMIENTO]]*24</f>
        <v>22.03333333338378</v>
      </c>
      <c r="U233" s="1" t="str">
        <f t="shared" si="64"/>
        <v>YES</v>
      </c>
      <c r="V233" s="73">
        <f t="shared" si="65"/>
        <v>1.0833333333284827</v>
      </c>
      <c r="W233" s="74">
        <f>Table2[[#This Row],[DEL. AVAILABLE A SLOT]]*24</f>
        <v>25.999999999883585</v>
      </c>
      <c r="X233" s="1" t="str">
        <f t="shared" si="66"/>
        <v>NO</v>
      </c>
      <c r="Y233" s="73">
        <f t="shared" si="67"/>
        <v>2.0013888888861402</v>
      </c>
      <c r="Z233" s="74">
        <f>Table2[[#This Row],[ETA A TIMESLOT]]*24</f>
        <v>48.033333333267365</v>
      </c>
      <c r="AA233" s="73">
        <f t="shared" si="68"/>
        <v>2.0833333335758653E-2</v>
      </c>
      <c r="AB233" s="73" t="str">
        <f t="shared" si="69"/>
        <v>SI</v>
      </c>
      <c r="AC233" s="74">
        <f>Table2[[#This Row],[PUNTUALIDAD (H)]]*24</f>
        <v>0.50000000005820766</v>
      </c>
      <c r="AD233" s="73">
        <f t="shared" si="70"/>
        <v>2.0361111111124046</v>
      </c>
      <c r="AE233" s="74">
        <f>Table2[[#This Row],[ATA TO UNLOADING]]*24</f>
        <v>48.866666666697711</v>
      </c>
      <c r="AF233" s="74" t="str">
        <f>IF(Table2[[#This Row],[ATA TO UNLOADING 2]]&lt;=48,"YES","NO")</f>
        <v>NO</v>
      </c>
      <c r="AG233" s="75">
        <f t="shared" si="71"/>
        <v>0.29166666666424135</v>
      </c>
      <c r="AH233" s="2" t="s">
        <v>42</v>
      </c>
      <c r="AI233" s="2" t="str">
        <f t="shared" si="72"/>
        <v>MRSU6245440</v>
      </c>
      <c r="AJ233" s="76" t="str">
        <f t="shared" si="73"/>
        <v>LOGIX</v>
      </c>
      <c r="AK233" s="77">
        <f>IF($M233="TRUCK",VLOOKUP($AQ233,Invoicing!$A$17:$B$49,MATCH($AK$1,Invoicing!$A$17:$B$17,0),FALSE),VLOOKUP($AQ233,Invoicing!$N$17:$O$21,MATCH($AK$1,Invoicing!$N$17:$O$17,0),FALSE))</f>
        <v>530</v>
      </c>
      <c r="AL233" s="78" t="e">
        <f>VLOOKUP($E233,Invoicing!$A$1:$H$8,MATCH(TRACKER!$N233,Invoicing!$A$1:$H$1,0),FALSE)</f>
        <v>#N/A</v>
      </c>
      <c r="AM233" s="78">
        <f>VLOOKUP($E233,Invoicing!$A$1:$H$8,MATCH(TRACKER!$O$1,Invoicing!$A$1:$H$1,0),FALSE)</f>
        <v>50</v>
      </c>
      <c r="AN233" s="78">
        <f t="shared" si="74"/>
        <v>0</v>
      </c>
      <c r="AO233" s="2">
        <f t="shared" si="75"/>
        <v>7</v>
      </c>
      <c r="AP233" s="2" t="str">
        <f t="shared" si="76"/>
        <v>SUNDAY</v>
      </c>
      <c r="AQ233" s="2" t="str">
        <f t="shared" si="77"/>
        <v>LOGIXSUNDAY</v>
      </c>
      <c r="AR233" s="71">
        <f t="shared" si="78"/>
        <v>530</v>
      </c>
      <c r="AS233" s="71">
        <f>VLOOKUP(AJ233,Invoicing!A:K,10,FALSE)</f>
        <v>25</v>
      </c>
      <c r="AT233" s="71">
        <f t="shared" si="79"/>
        <v>555</v>
      </c>
    </row>
    <row r="234" spans="1:47">
      <c r="A234" s="37" t="s">
        <v>360</v>
      </c>
      <c r="B234" s="3" t="s">
        <v>38</v>
      </c>
      <c r="C234" s="11">
        <v>45338.290277777778</v>
      </c>
      <c r="D234" s="11">
        <v>45338.291666666664</v>
      </c>
      <c r="E234" s="11" t="s">
        <v>49</v>
      </c>
      <c r="F234" s="11" t="s">
        <v>40</v>
      </c>
      <c r="G234" s="3" t="s">
        <v>384</v>
      </c>
      <c r="H234" s="3" t="s">
        <v>2821</v>
      </c>
      <c r="I234" s="11">
        <v>45339.208333333336</v>
      </c>
      <c r="J234" s="12">
        <v>45339.792361111111</v>
      </c>
      <c r="K234" s="12">
        <v>45339.833333333336</v>
      </c>
      <c r="L234" s="12">
        <v>45339.868055555555</v>
      </c>
      <c r="M234" s="12" t="s">
        <v>115</v>
      </c>
      <c r="N234" s="3" t="s">
        <v>13</v>
      </c>
      <c r="O234" s="3">
        <v>0</v>
      </c>
      <c r="P234" s="1">
        <f t="shared" si="60"/>
        <v>7</v>
      </c>
      <c r="Q234" s="1">
        <f t="shared" si="61"/>
        <v>2</v>
      </c>
      <c r="R234" s="72">
        <f t="shared" si="62"/>
        <v>45339.792361111111</v>
      </c>
      <c r="S234" s="73">
        <f t="shared" si="63"/>
        <v>0.9180555555576575</v>
      </c>
      <c r="T234" s="74">
        <f>Table2[[#This Row],[ETA A OFRECIMIENTO]]*24</f>
        <v>22.03333333338378</v>
      </c>
      <c r="U234" s="1" t="str">
        <f t="shared" si="64"/>
        <v>YES</v>
      </c>
      <c r="V234" s="73">
        <f t="shared" si="65"/>
        <v>0.625</v>
      </c>
      <c r="W234" s="74">
        <f>Table2[[#This Row],[DEL. AVAILABLE A SLOT]]*24</f>
        <v>15</v>
      </c>
      <c r="X234" s="1" t="str">
        <f t="shared" si="66"/>
        <v>SI</v>
      </c>
      <c r="Y234" s="73">
        <f t="shared" si="67"/>
        <v>1.5430555555576575</v>
      </c>
      <c r="Z234" s="74">
        <f>Table2[[#This Row],[ETA A TIMESLOT]]*24</f>
        <v>37.03333333338378</v>
      </c>
      <c r="AA234" s="73">
        <f t="shared" si="68"/>
        <v>0</v>
      </c>
      <c r="AB234" s="73" t="str">
        <f t="shared" si="69"/>
        <v>SI</v>
      </c>
      <c r="AC234" s="74">
        <f>Table2[[#This Row],[PUNTUALIDAD (H)]]*24</f>
        <v>0</v>
      </c>
      <c r="AD234" s="73">
        <f t="shared" si="70"/>
        <v>1.577777777776646</v>
      </c>
      <c r="AE234" s="74">
        <f>Table2[[#This Row],[ATA TO UNLOADING]]*24</f>
        <v>37.866666666639503</v>
      </c>
      <c r="AF234" s="74" t="str">
        <f>IF(Table2[[#This Row],[ATA TO UNLOADING 2]]&lt;=48,"YES","NO")</f>
        <v>YES</v>
      </c>
      <c r="AG234" s="75">
        <f t="shared" si="71"/>
        <v>0.83333333333575865</v>
      </c>
      <c r="AH234" s="2" t="s">
        <v>24</v>
      </c>
      <c r="AI234" s="2" t="str">
        <f t="shared" si="72"/>
        <v>MRSU6309631</v>
      </c>
      <c r="AJ234" s="76" t="str">
        <f t="shared" si="73"/>
        <v>CTU FLEVOKUST BV</v>
      </c>
      <c r="AK234" s="77">
        <f>IF($M234="TRUCK",VLOOKUP($AQ234,Invoicing!$A$17:$B$49,MATCH($AK$1,Invoicing!$A$17:$B$17,0),FALSE),VLOOKUP($AQ234,Invoicing!$N$17:$O$21,MATCH($AK$1,Invoicing!$N$17:$O$17,0),FALSE))</f>
        <v>530</v>
      </c>
      <c r="AL234" s="78">
        <v>100</v>
      </c>
      <c r="AM234" s="78">
        <v>35</v>
      </c>
      <c r="AN234" s="78">
        <f t="shared" si="74"/>
        <v>0</v>
      </c>
      <c r="AO234" s="2">
        <f t="shared" si="75"/>
        <v>6</v>
      </c>
      <c r="AP234" s="2" t="str">
        <f t="shared" si="76"/>
        <v>NIGHT</v>
      </c>
      <c r="AQ234" s="2" t="str">
        <f t="shared" si="77"/>
        <v>CTU FLEVOKUST BVNIGHT</v>
      </c>
      <c r="AR234" s="71">
        <f t="shared" si="78"/>
        <v>630</v>
      </c>
      <c r="AS234" s="71">
        <f>VLOOKUP(AJ234,Invoicing!A:K,10,FALSE)</f>
        <v>0</v>
      </c>
      <c r="AT234" s="71">
        <f t="shared" si="79"/>
        <v>630</v>
      </c>
    </row>
    <row r="235" spans="1:47">
      <c r="A235" s="37" t="s">
        <v>360</v>
      </c>
      <c r="B235" s="3" t="s">
        <v>38</v>
      </c>
      <c r="C235" s="11">
        <v>45338.290277777778</v>
      </c>
      <c r="D235" s="11">
        <v>45338.291666666664</v>
      </c>
      <c r="E235" s="11" t="s">
        <v>44</v>
      </c>
      <c r="F235" s="11" t="s">
        <v>40</v>
      </c>
      <c r="G235" s="3" t="s">
        <v>385</v>
      </c>
      <c r="H235" s="3" t="s">
        <v>2821</v>
      </c>
      <c r="I235" s="11">
        <v>45339.208333333336</v>
      </c>
      <c r="J235" s="12">
        <v>45339.652777777781</v>
      </c>
      <c r="K235" s="12">
        <v>45339.625</v>
      </c>
      <c r="L235" s="12">
        <v>45339.675694444442</v>
      </c>
      <c r="M235" s="12" t="s">
        <v>115</v>
      </c>
      <c r="N235" s="3" t="s">
        <v>13</v>
      </c>
      <c r="O235" s="3">
        <v>0</v>
      </c>
      <c r="P235" s="1">
        <f t="shared" si="60"/>
        <v>7</v>
      </c>
      <c r="Q235" s="1">
        <f t="shared" si="61"/>
        <v>2</v>
      </c>
      <c r="R235" s="72">
        <f t="shared" si="62"/>
        <v>45339.652777777781</v>
      </c>
      <c r="S235" s="73">
        <f t="shared" si="63"/>
        <v>0.9180555555576575</v>
      </c>
      <c r="T235" s="74">
        <f>Table2[[#This Row],[ETA A OFRECIMIENTO]]*24</f>
        <v>22.03333333338378</v>
      </c>
      <c r="U235" s="1" t="str">
        <f t="shared" si="64"/>
        <v>YES</v>
      </c>
      <c r="V235" s="73">
        <f t="shared" si="65"/>
        <v>0.41666666666424135</v>
      </c>
      <c r="W235" s="74">
        <f>Table2[[#This Row],[DEL. AVAILABLE A SLOT]]*24</f>
        <v>9.9999999999417923</v>
      </c>
      <c r="X235" s="1" t="str">
        <f t="shared" si="66"/>
        <v>SI</v>
      </c>
      <c r="Y235" s="73">
        <f t="shared" si="67"/>
        <v>1.3347222222218988</v>
      </c>
      <c r="Z235" s="74">
        <f>Table2[[#This Row],[ETA A TIMESLOT]]*24</f>
        <v>32.033333333325572</v>
      </c>
      <c r="AA235" s="73">
        <f t="shared" si="68"/>
        <v>2.7777777781011537E-2</v>
      </c>
      <c r="AB235" s="73" t="str">
        <f t="shared" si="69"/>
        <v>SI</v>
      </c>
      <c r="AC235" s="74">
        <f>Table2[[#This Row],[PUNTUALIDAD (H)]]*24</f>
        <v>0.66666666674427688</v>
      </c>
      <c r="AD235" s="73">
        <f t="shared" si="70"/>
        <v>1.3854166666642413</v>
      </c>
      <c r="AE235" s="74">
        <f>Table2[[#This Row],[ATA TO UNLOADING]]*24</f>
        <v>33.249999999941792</v>
      </c>
      <c r="AF235" s="74" t="str">
        <f>IF(Table2[[#This Row],[ATA TO UNLOADING 2]]&lt;=48,"YES","NO")</f>
        <v>YES</v>
      </c>
      <c r="AG235" s="75">
        <f t="shared" si="71"/>
        <v>0.625</v>
      </c>
      <c r="AH235" s="2" t="s">
        <v>42</v>
      </c>
      <c r="AI235" s="2" t="str">
        <f t="shared" si="72"/>
        <v>MSKU0118935</v>
      </c>
      <c r="AJ235" s="76" t="str">
        <f t="shared" si="73"/>
        <v>MSI</v>
      </c>
      <c r="AK235" s="77">
        <f>IF($M235="TRUCK",VLOOKUP($AQ235,Invoicing!$A$17:$B$49,MATCH($AK$1,Invoicing!$A$17:$B$17,0),FALSE),VLOOKUP($AQ235,Invoicing!$N$17:$O$21,MATCH($AK$1,Invoicing!$N$17:$O$17,0),FALSE))</f>
        <v>500</v>
      </c>
      <c r="AL235" s="78">
        <f>VLOOKUP($E235,Invoicing!$A$1:$H$8,MATCH(TRACKER!$N235,Invoicing!$A$1:$H$1,0),FALSE)</f>
        <v>120</v>
      </c>
      <c r="AM235" s="78">
        <f>VLOOKUP($E235,Invoicing!$A$1:$H$8,MATCH(TRACKER!$O$1,Invoicing!$A$1:$H$1,0),FALSE)</f>
        <v>50</v>
      </c>
      <c r="AN235" s="78">
        <f t="shared" si="74"/>
        <v>0</v>
      </c>
      <c r="AO235" s="2">
        <f t="shared" si="75"/>
        <v>6</v>
      </c>
      <c r="AP235" s="2" t="str">
        <f t="shared" si="76"/>
        <v>SATURDAY</v>
      </c>
      <c r="AQ235" s="2" t="str">
        <f t="shared" si="77"/>
        <v>MSISATURDAY</v>
      </c>
      <c r="AR235" s="71">
        <f t="shared" si="78"/>
        <v>620</v>
      </c>
      <c r="AS235" s="71">
        <f>VLOOKUP(AJ235,Invoicing!A:K,10,FALSE)</f>
        <v>25</v>
      </c>
      <c r="AT235" s="71">
        <f t="shared" si="79"/>
        <v>645</v>
      </c>
    </row>
    <row r="236" spans="1:47">
      <c r="A236" s="37" t="s">
        <v>360</v>
      </c>
      <c r="B236" s="3" t="s">
        <v>38</v>
      </c>
      <c r="C236" s="11">
        <v>45338.290277777778</v>
      </c>
      <c r="D236" s="11">
        <v>45338.291666666664</v>
      </c>
      <c r="E236" s="11" t="s">
        <v>45</v>
      </c>
      <c r="F236" s="11" t="s">
        <v>40</v>
      </c>
      <c r="G236" s="3" t="s">
        <v>386</v>
      </c>
      <c r="H236" s="3" t="s">
        <v>2821</v>
      </c>
      <c r="I236" s="11">
        <v>45339.208333333336</v>
      </c>
      <c r="J236" s="12">
        <v>45340.115972222222</v>
      </c>
      <c r="K236" s="12">
        <v>45340.083333333336</v>
      </c>
      <c r="L236" s="12">
        <v>45340.136111111111</v>
      </c>
      <c r="M236" s="12" t="s">
        <v>115</v>
      </c>
      <c r="N236" s="3" t="s">
        <v>13</v>
      </c>
      <c r="O236" s="3">
        <v>0</v>
      </c>
      <c r="P236" s="1">
        <f t="shared" si="60"/>
        <v>7</v>
      </c>
      <c r="Q236" s="1">
        <f t="shared" si="61"/>
        <v>2</v>
      </c>
      <c r="R236" s="72">
        <f t="shared" si="62"/>
        <v>45340.115972222222</v>
      </c>
      <c r="S236" s="73">
        <f t="shared" si="63"/>
        <v>0.9180555555576575</v>
      </c>
      <c r="T236" s="74">
        <f>Table2[[#This Row],[ETA A OFRECIMIENTO]]*24</f>
        <v>22.03333333338378</v>
      </c>
      <c r="U236" s="1" t="str">
        <f t="shared" si="64"/>
        <v>YES</v>
      </c>
      <c r="V236" s="73">
        <f t="shared" si="65"/>
        <v>0.875</v>
      </c>
      <c r="W236" s="74">
        <f>Table2[[#This Row],[DEL. AVAILABLE A SLOT]]*24</f>
        <v>21</v>
      </c>
      <c r="X236" s="1" t="str">
        <f t="shared" si="66"/>
        <v>SI</v>
      </c>
      <c r="Y236" s="73">
        <f t="shared" si="67"/>
        <v>1.7930555555576575</v>
      </c>
      <c r="Z236" s="74">
        <f>Table2[[#This Row],[ETA A TIMESLOT]]*24</f>
        <v>43.03333333338378</v>
      </c>
      <c r="AA236" s="73">
        <f t="shared" si="68"/>
        <v>3.2638888886140194E-2</v>
      </c>
      <c r="AB236" s="73" t="str">
        <f t="shared" si="69"/>
        <v>NO</v>
      </c>
      <c r="AC236" s="74">
        <f>Table2[[#This Row],[PUNTUALIDAD (H)]]*24</f>
        <v>0.78333333326736465</v>
      </c>
      <c r="AD236" s="73">
        <f t="shared" si="70"/>
        <v>1.8458333333328483</v>
      </c>
      <c r="AE236" s="74">
        <f>Table2[[#This Row],[ATA TO UNLOADING]]*24</f>
        <v>44.299999999988358</v>
      </c>
      <c r="AF236" s="74" t="str">
        <f>IF(Table2[[#This Row],[ATA TO UNLOADING 2]]&lt;=48,"YES","NO")</f>
        <v>YES</v>
      </c>
      <c r="AG236" s="75">
        <f t="shared" si="71"/>
        <v>8.3333333335758653E-2</v>
      </c>
      <c r="AH236" s="2" t="s">
        <v>24</v>
      </c>
      <c r="AI236" s="2" t="str">
        <f t="shared" si="72"/>
        <v>MSKU0961390</v>
      </c>
      <c r="AJ236" s="76" t="str">
        <f t="shared" si="73"/>
        <v>OM TRANSPORT</v>
      </c>
      <c r="AK236" s="77">
        <f>IF($M236="TRUCK",VLOOKUP($AQ236,Invoicing!$A$17:$B$49,MATCH($AK$1,Invoicing!$A$17:$B$17,0),FALSE),VLOOKUP($AQ236,Invoicing!$N$17:$O$21,MATCH($AK$1,Invoicing!$N$17:$O$17,0),FALSE))</f>
        <v>475</v>
      </c>
      <c r="AL236" s="78">
        <f>VLOOKUP($E236,Invoicing!$A$1:$H$8,MATCH(TRACKER!$N236,Invoicing!$A$1:$H$1,0),FALSE)</f>
        <v>110</v>
      </c>
      <c r="AM236" s="78">
        <f>VLOOKUP($E236,Invoicing!$A$1:$H$8,MATCH(TRACKER!$O$1,Invoicing!$A$1:$H$1,0),FALSE)</f>
        <v>50</v>
      </c>
      <c r="AN236" s="78">
        <f t="shared" si="74"/>
        <v>0</v>
      </c>
      <c r="AO236" s="2">
        <f t="shared" si="75"/>
        <v>7</v>
      </c>
      <c r="AP236" s="2" t="str">
        <f t="shared" si="76"/>
        <v>NIGHT</v>
      </c>
      <c r="AQ236" s="2" t="str">
        <f t="shared" si="77"/>
        <v>OM TRANSPORTNIGHT</v>
      </c>
      <c r="AR236" s="71">
        <f t="shared" si="78"/>
        <v>585</v>
      </c>
      <c r="AS236" s="71">
        <f>VLOOKUP(AJ236,Invoicing!A:K,10,FALSE)</f>
        <v>25</v>
      </c>
      <c r="AT236" s="71">
        <f t="shared" si="79"/>
        <v>610</v>
      </c>
    </row>
    <row r="237" spans="1:47">
      <c r="A237" s="37" t="s">
        <v>360</v>
      </c>
      <c r="B237" s="3" t="s">
        <v>38</v>
      </c>
      <c r="C237" s="11">
        <v>45338.290277777778</v>
      </c>
      <c r="D237" s="11">
        <v>45338.291666666664</v>
      </c>
      <c r="E237" s="11" t="s">
        <v>49</v>
      </c>
      <c r="F237" s="11" t="s">
        <v>40</v>
      </c>
      <c r="G237" s="3" t="s">
        <v>387</v>
      </c>
      <c r="H237" s="3" t="s">
        <v>2821</v>
      </c>
      <c r="I237" s="11">
        <v>45339.208333333336</v>
      </c>
      <c r="J237" s="12">
        <v>45339.493055555555</v>
      </c>
      <c r="K237" s="12">
        <v>45339.416666666664</v>
      </c>
      <c r="L237" s="12">
        <v>45339.506944444445</v>
      </c>
      <c r="M237" s="12" t="s">
        <v>115</v>
      </c>
      <c r="N237" s="3" t="s">
        <v>13</v>
      </c>
      <c r="O237" s="3">
        <v>0</v>
      </c>
      <c r="P237" s="1">
        <f t="shared" si="60"/>
        <v>7</v>
      </c>
      <c r="Q237" s="1">
        <f t="shared" si="61"/>
        <v>2</v>
      </c>
      <c r="R237" s="72">
        <f t="shared" si="62"/>
        <v>45339.493055555555</v>
      </c>
      <c r="S237" s="73">
        <f t="shared" si="63"/>
        <v>0.9180555555576575</v>
      </c>
      <c r="T237" s="74">
        <f>Table2[[#This Row],[ETA A OFRECIMIENTO]]*24</f>
        <v>22.03333333338378</v>
      </c>
      <c r="U237" s="1" t="str">
        <f t="shared" si="64"/>
        <v>YES</v>
      </c>
      <c r="V237" s="73">
        <f t="shared" si="65"/>
        <v>0.20833333332848269</v>
      </c>
      <c r="W237" s="74">
        <f>Table2[[#This Row],[DEL. AVAILABLE A SLOT]]*24</f>
        <v>4.9999999998835847</v>
      </c>
      <c r="X237" s="1" t="str">
        <f t="shared" si="66"/>
        <v>SI</v>
      </c>
      <c r="Y237" s="73">
        <f t="shared" si="67"/>
        <v>1.1263888888861402</v>
      </c>
      <c r="Z237" s="74">
        <f>Table2[[#This Row],[ETA A TIMESLOT]]*24</f>
        <v>27.033333333267365</v>
      </c>
      <c r="AA237" s="73">
        <f t="shared" si="68"/>
        <v>7.6388888890505768E-2</v>
      </c>
      <c r="AB237" s="73" t="str">
        <f t="shared" si="69"/>
        <v>NO</v>
      </c>
      <c r="AC237" s="74">
        <f>Table2[[#This Row],[PUNTUALIDAD (H)]]*24</f>
        <v>1.8333333333721384</v>
      </c>
      <c r="AD237" s="73">
        <f t="shared" si="70"/>
        <v>1.2166666666671517</v>
      </c>
      <c r="AE237" s="74">
        <f>Table2[[#This Row],[ATA TO UNLOADING]]*24</f>
        <v>29.200000000011642</v>
      </c>
      <c r="AF237" s="74" t="str">
        <f>IF(Table2[[#This Row],[ATA TO UNLOADING 2]]&lt;=48,"YES","NO")</f>
        <v>YES</v>
      </c>
      <c r="AG237" s="75">
        <f t="shared" si="71"/>
        <v>0.41666666666424135</v>
      </c>
      <c r="AH237" s="2" t="s">
        <v>42</v>
      </c>
      <c r="AI237" s="2" t="str">
        <f t="shared" si="72"/>
        <v>MSKU1193229</v>
      </c>
      <c r="AJ237" s="76" t="str">
        <f t="shared" si="73"/>
        <v>CTU FLEVOKUST BV</v>
      </c>
      <c r="AK237" s="77">
        <f>IF($M237="TRUCK",VLOOKUP($AQ237,Invoicing!$A$17:$B$49,MATCH($AK$1,Invoicing!$A$17:$B$17,0),FALSE),VLOOKUP($AQ237,Invoicing!$N$17:$O$21,MATCH($AK$1,Invoicing!$N$17:$O$17,0),FALSE))</f>
        <v>650</v>
      </c>
      <c r="AL237" s="78">
        <v>100</v>
      </c>
      <c r="AM237" s="78">
        <v>35</v>
      </c>
      <c r="AN237" s="78">
        <f t="shared" si="74"/>
        <v>0</v>
      </c>
      <c r="AO237" s="2">
        <f t="shared" si="75"/>
        <v>6</v>
      </c>
      <c r="AP237" s="2" t="str">
        <f t="shared" si="76"/>
        <v>SATURDAY</v>
      </c>
      <c r="AQ237" s="2" t="str">
        <f t="shared" si="77"/>
        <v>CTU FLEVOKUST BVSATURDAY</v>
      </c>
      <c r="AR237" s="71">
        <f t="shared" si="78"/>
        <v>750</v>
      </c>
      <c r="AS237" s="71">
        <f>VLOOKUP(AJ237,Invoicing!A:K,10,FALSE)</f>
        <v>0</v>
      </c>
      <c r="AT237" s="71">
        <f t="shared" si="79"/>
        <v>750</v>
      </c>
    </row>
    <row r="238" spans="1:47">
      <c r="A238" s="37" t="s">
        <v>360</v>
      </c>
      <c r="B238" s="3" t="s">
        <v>38</v>
      </c>
      <c r="C238" s="11">
        <v>45338.290277777778</v>
      </c>
      <c r="D238" s="11">
        <v>45338.291666666664</v>
      </c>
      <c r="E238" s="11" t="s">
        <v>49</v>
      </c>
      <c r="F238" s="11" t="s">
        <v>40</v>
      </c>
      <c r="G238" s="3" t="s">
        <v>388</v>
      </c>
      <c r="H238" s="3" t="s">
        <v>2821</v>
      </c>
      <c r="I238" s="11">
        <v>45339.208333333336</v>
      </c>
      <c r="J238" s="12">
        <v>45339.543749999997</v>
      </c>
      <c r="K238" s="12">
        <v>45339.625</v>
      </c>
      <c r="L238" s="12">
        <v>45339.756944444445</v>
      </c>
      <c r="M238" s="12" t="s">
        <v>115</v>
      </c>
      <c r="N238" s="3" t="s">
        <v>13</v>
      </c>
      <c r="O238" s="3">
        <v>0</v>
      </c>
      <c r="P238" s="1">
        <f t="shared" si="60"/>
        <v>7</v>
      </c>
      <c r="Q238" s="1">
        <f t="shared" si="61"/>
        <v>2</v>
      </c>
      <c r="R238" s="72">
        <f t="shared" si="62"/>
        <v>45339.543749999997</v>
      </c>
      <c r="S238" s="73">
        <f t="shared" si="63"/>
        <v>0.9180555555576575</v>
      </c>
      <c r="T238" s="74">
        <f>Table2[[#This Row],[ETA A OFRECIMIENTO]]*24</f>
        <v>22.03333333338378</v>
      </c>
      <c r="U238" s="1" t="str">
        <f t="shared" si="64"/>
        <v>YES</v>
      </c>
      <c r="V238" s="73">
        <f t="shared" si="65"/>
        <v>0.41666666666424135</v>
      </c>
      <c r="W238" s="74">
        <f>Table2[[#This Row],[DEL. AVAILABLE A SLOT]]*24</f>
        <v>9.9999999999417923</v>
      </c>
      <c r="X238" s="1" t="str">
        <f t="shared" si="66"/>
        <v>SI</v>
      </c>
      <c r="Y238" s="73">
        <f t="shared" si="67"/>
        <v>1.3347222222218988</v>
      </c>
      <c r="Z238" s="74">
        <f>Table2[[#This Row],[ETA A TIMESLOT]]*24</f>
        <v>32.033333333325572</v>
      </c>
      <c r="AA238" s="73">
        <f t="shared" si="68"/>
        <v>0</v>
      </c>
      <c r="AB238" s="73" t="str">
        <f t="shared" si="69"/>
        <v>SI</v>
      </c>
      <c r="AC238" s="74">
        <f>Table2[[#This Row],[PUNTUALIDAD (H)]]*24</f>
        <v>0</v>
      </c>
      <c r="AD238" s="73">
        <f t="shared" si="70"/>
        <v>1.4666666666671517</v>
      </c>
      <c r="AE238" s="74">
        <f>Table2[[#This Row],[ATA TO UNLOADING]]*24</f>
        <v>35.200000000011642</v>
      </c>
      <c r="AF238" s="74" t="str">
        <f>IF(Table2[[#This Row],[ATA TO UNLOADING 2]]&lt;=48,"YES","NO")</f>
        <v>YES</v>
      </c>
      <c r="AG238" s="75">
        <f t="shared" si="71"/>
        <v>0.625</v>
      </c>
      <c r="AH238" s="2" t="s">
        <v>42</v>
      </c>
      <c r="AI238" s="2" t="str">
        <f t="shared" si="72"/>
        <v>MSKU1384879</v>
      </c>
      <c r="AJ238" s="76" t="str">
        <f t="shared" si="73"/>
        <v>CTU FLEVOKUST BV</v>
      </c>
      <c r="AK238" s="77">
        <f>IF($M238="TRUCK",VLOOKUP($AQ238,Invoicing!$A$17:$B$49,MATCH($AK$1,Invoicing!$A$17:$B$17,0),FALSE),VLOOKUP($AQ238,Invoicing!$N$17:$O$21,MATCH($AK$1,Invoicing!$N$17:$O$17,0),FALSE))</f>
        <v>650</v>
      </c>
      <c r="AL238" s="78">
        <v>100</v>
      </c>
      <c r="AM238" s="78">
        <v>35</v>
      </c>
      <c r="AN238" s="78">
        <f t="shared" si="74"/>
        <v>0</v>
      </c>
      <c r="AO238" s="2">
        <f t="shared" si="75"/>
        <v>6</v>
      </c>
      <c r="AP238" s="2" t="str">
        <f t="shared" si="76"/>
        <v>SATURDAY</v>
      </c>
      <c r="AQ238" s="2" t="str">
        <f t="shared" si="77"/>
        <v>CTU FLEVOKUST BVSATURDAY</v>
      </c>
      <c r="AR238" s="71">
        <f t="shared" si="78"/>
        <v>750</v>
      </c>
      <c r="AS238" s="71">
        <f>VLOOKUP(AJ238,Invoicing!A:K,10,FALSE)</f>
        <v>0</v>
      </c>
      <c r="AT238" s="71">
        <f t="shared" si="79"/>
        <v>850</v>
      </c>
      <c r="AU238" s="55">
        <v>100</v>
      </c>
    </row>
    <row r="239" spans="1:47">
      <c r="A239" s="37" t="s">
        <v>360</v>
      </c>
      <c r="B239" s="3" t="s">
        <v>38</v>
      </c>
      <c r="C239" s="11">
        <v>45338.290277777778</v>
      </c>
      <c r="D239" s="11">
        <v>45338.291666666664</v>
      </c>
      <c r="E239" s="11" t="s">
        <v>44</v>
      </c>
      <c r="F239" s="11" t="s">
        <v>40</v>
      </c>
      <c r="G239" s="3" t="s">
        <v>389</v>
      </c>
      <c r="H239" s="3" t="s">
        <v>41</v>
      </c>
      <c r="I239" s="11">
        <v>45339.208333333336</v>
      </c>
      <c r="J239" s="12">
        <v>45340.378472222219</v>
      </c>
      <c r="K239" s="12">
        <v>45340.5</v>
      </c>
      <c r="L239" s="12">
        <v>45340.392361111109</v>
      </c>
      <c r="M239" s="12" t="s">
        <v>115</v>
      </c>
      <c r="N239" s="3" t="s">
        <v>42</v>
      </c>
      <c r="O239" s="3">
        <v>1</v>
      </c>
      <c r="P239" s="1">
        <f t="shared" si="60"/>
        <v>7</v>
      </c>
      <c r="Q239" s="1">
        <f t="shared" si="61"/>
        <v>2</v>
      </c>
      <c r="R239" s="72">
        <f t="shared" si="62"/>
        <v>45340.378472222219</v>
      </c>
      <c r="S239" s="73">
        <f t="shared" si="63"/>
        <v>0.9180555555576575</v>
      </c>
      <c r="T239" s="74">
        <f>Table2[[#This Row],[ETA A OFRECIMIENTO]]*24</f>
        <v>22.03333333338378</v>
      </c>
      <c r="U239" s="1" t="str">
        <f t="shared" si="64"/>
        <v>YES</v>
      </c>
      <c r="V239" s="73">
        <f t="shared" si="65"/>
        <v>1.2916666666642413</v>
      </c>
      <c r="W239" s="74">
        <f>Table2[[#This Row],[DEL. AVAILABLE A SLOT]]*24</f>
        <v>30.999999999941792</v>
      </c>
      <c r="X239" s="1" t="str">
        <f t="shared" si="66"/>
        <v>NO</v>
      </c>
      <c r="Y239" s="73">
        <f t="shared" si="67"/>
        <v>2.2097222222218988</v>
      </c>
      <c r="Z239" s="74">
        <f>Table2[[#This Row],[ETA A TIMESLOT]]*24</f>
        <v>53.033333333325572</v>
      </c>
      <c r="AA239" s="73">
        <f t="shared" si="68"/>
        <v>0</v>
      </c>
      <c r="AB239" s="73" t="str">
        <f t="shared" si="69"/>
        <v>SI</v>
      </c>
      <c r="AC239" s="74">
        <f>Table2[[#This Row],[PUNTUALIDAD (H)]]*24</f>
        <v>0</v>
      </c>
      <c r="AD239" s="73">
        <f t="shared" si="70"/>
        <v>2.1020833333313931</v>
      </c>
      <c r="AE239" s="74">
        <f>Table2[[#This Row],[ATA TO UNLOADING]]*24</f>
        <v>50.449999999953434</v>
      </c>
      <c r="AF239" s="74" t="str">
        <f>IF(Table2[[#This Row],[ATA TO UNLOADING 2]]&lt;=48,"YES","NO")</f>
        <v>NO</v>
      </c>
      <c r="AG239" s="75">
        <f t="shared" si="71"/>
        <v>0.5</v>
      </c>
      <c r="AH239" s="2" t="s">
        <v>42</v>
      </c>
      <c r="AI239" s="2" t="str">
        <f t="shared" si="72"/>
        <v>MSKU1944401</v>
      </c>
      <c r="AJ239" s="76" t="str">
        <f t="shared" si="73"/>
        <v>MSI</v>
      </c>
      <c r="AK239" s="77">
        <f>IF($M239="TRUCK",VLOOKUP($AQ239,Invoicing!$A$17:$B$49,MATCH($AK$1,Invoicing!$A$17:$B$17,0),FALSE),VLOOKUP($AQ239,Invoicing!$N$17:$O$21,MATCH($AK$1,Invoicing!$N$17:$O$17,0),FALSE))</f>
        <v>500</v>
      </c>
      <c r="AL239" s="78" t="e">
        <f>VLOOKUP($E239,Invoicing!$A$1:$H$8,MATCH(TRACKER!$N239,Invoicing!$A$1:$H$1,0),FALSE)</f>
        <v>#N/A</v>
      </c>
      <c r="AM239" s="78">
        <f>VLOOKUP($E239,Invoicing!$A$1:$H$8,MATCH(TRACKER!$O$1,Invoicing!$A$1:$H$1,0),FALSE)</f>
        <v>50</v>
      </c>
      <c r="AN239" s="78">
        <f t="shared" si="74"/>
        <v>50</v>
      </c>
      <c r="AO239" s="2">
        <f t="shared" si="75"/>
        <v>7</v>
      </c>
      <c r="AP239" s="2" t="str">
        <f t="shared" si="76"/>
        <v>SUNDAY</v>
      </c>
      <c r="AQ239" s="2" t="str">
        <f t="shared" si="77"/>
        <v>MSISUNDAY</v>
      </c>
      <c r="AR239" s="71">
        <f t="shared" si="78"/>
        <v>550</v>
      </c>
      <c r="AS239" s="71">
        <f>VLOOKUP(AJ239,Invoicing!A:K,10,FALSE)</f>
        <v>25</v>
      </c>
      <c r="AT239" s="71">
        <f t="shared" si="79"/>
        <v>575</v>
      </c>
    </row>
    <row r="240" spans="1:47">
      <c r="A240" s="37" t="s">
        <v>360</v>
      </c>
      <c r="B240" s="3" t="s">
        <v>38</v>
      </c>
      <c r="C240" s="11">
        <v>45338.290277777778</v>
      </c>
      <c r="D240" s="11">
        <v>45338.291666666664</v>
      </c>
      <c r="E240" s="11" t="s">
        <v>43</v>
      </c>
      <c r="F240" s="11" t="s">
        <v>40</v>
      </c>
      <c r="G240" s="3" t="s">
        <v>390</v>
      </c>
      <c r="H240" s="3" t="s">
        <v>2821</v>
      </c>
      <c r="I240" s="11">
        <v>45339.208333333336</v>
      </c>
      <c r="J240" s="12">
        <v>45339.624305555553</v>
      </c>
      <c r="K240" s="12">
        <v>45339.625</v>
      </c>
      <c r="L240" s="12">
        <v>45339.638888888891</v>
      </c>
      <c r="M240" s="12" t="s">
        <v>115</v>
      </c>
      <c r="N240" s="3" t="s">
        <v>42</v>
      </c>
      <c r="O240" s="3">
        <v>0</v>
      </c>
      <c r="P240" s="1">
        <f t="shared" si="60"/>
        <v>7</v>
      </c>
      <c r="Q240" s="1">
        <f t="shared" si="61"/>
        <v>2</v>
      </c>
      <c r="R240" s="72">
        <f t="shared" si="62"/>
        <v>45339.624305555553</v>
      </c>
      <c r="S240" s="73">
        <f t="shared" si="63"/>
        <v>0.9180555555576575</v>
      </c>
      <c r="T240" s="74">
        <f>Table2[[#This Row],[ETA A OFRECIMIENTO]]*24</f>
        <v>22.03333333338378</v>
      </c>
      <c r="U240" s="1" t="str">
        <f t="shared" si="64"/>
        <v>YES</v>
      </c>
      <c r="V240" s="73">
        <f t="shared" si="65"/>
        <v>0.41666666666424135</v>
      </c>
      <c r="W240" s="74">
        <f>Table2[[#This Row],[DEL. AVAILABLE A SLOT]]*24</f>
        <v>9.9999999999417923</v>
      </c>
      <c r="X240" s="1" t="str">
        <f t="shared" si="66"/>
        <v>SI</v>
      </c>
      <c r="Y240" s="73">
        <f t="shared" si="67"/>
        <v>1.3347222222218988</v>
      </c>
      <c r="Z240" s="74">
        <f>Table2[[#This Row],[ETA A TIMESLOT]]*24</f>
        <v>32.033333333325572</v>
      </c>
      <c r="AA240" s="73">
        <f t="shared" si="68"/>
        <v>0</v>
      </c>
      <c r="AB240" s="73" t="str">
        <f t="shared" si="69"/>
        <v>SI</v>
      </c>
      <c r="AC240" s="74">
        <f>Table2[[#This Row],[PUNTUALIDAD (H)]]*24</f>
        <v>0</v>
      </c>
      <c r="AD240" s="73">
        <f t="shared" si="70"/>
        <v>1.3486111111124046</v>
      </c>
      <c r="AE240" s="74">
        <f>Table2[[#This Row],[ATA TO UNLOADING]]*24</f>
        <v>32.366666666697711</v>
      </c>
      <c r="AF240" s="74" t="str">
        <f>IF(Table2[[#This Row],[ATA TO UNLOADING 2]]&lt;=48,"YES","NO")</f>
        <v>YES</v>
      </c>
      <c r="AG240" s="75">
        <f t="shared" si="71"/>
        <v>0.625</v>
      </c>
      <c r="AH240" s="2" t="s">
        <v>42</v>
      </c>
      <c r="AI240" s="2" t="str">
        <f t="shared" si="72"/>
        <v>MSKU3883434</v>
      </c>
      <c r="AJ240" s="76" t="str">
        <f t="shared" si="73"/>
        <v>LOGIX</v>
      </c>
      <c r="AK240" s="77">
        <f>IF($M240="TRUCK",VLOOKUP($AQ240,Invoicing!$A$17:$B$49,MATCH($AK$1,Invoicing!$A$17:$B$17,0),FALSE),VLOOKUP($AQ240,Invoicing!$N$17:$O$21,MATCH($AK$1,Invoicing!$N$17:$O$17,0),FALSE))</f>
        <v>530</v>
      </c>
      <c r="AL240" s="78" t="e">
        <f>VLOOKUP($E240,Invoicing!$A$1:$H$8,MATCH(TRACKER!$N240,Invoicing!$A$1:$H$1,0),FALSE)</f>
        <v>#N/A</v>
      </c>
      <c r="AM240" s="78">
        <f>VLOOKUP($E240,Invoicing!$A$1:$H$8,MATCH(TRACKER!$O$1,Invoicing!$A$1:$H$1,0),FALSE)</f>
        <v>50</v>
      </c>
      <c r="AN240" s="78">
        <f t="shared" si="74"/>
        <v>0</v>
      </c>
      <c r="AO240" s="2">
        <f t="shared" si="75"/>
        <v>6</v>
      </c>
      <c r="AP240" s="2" t="str">
        <f t="shared" si="76"/>
        <v>SATURDAY</v>
      </c>
      <c r="AQ240" s="2" t="str">
        <f t="shared" si="77"/>
        <v>LOGIXSATURDAY</v>
      </c>
      <c r="AR240" s="71">
        <f t="shared" si="78"/>
        <v>530</v>
      </c>
      <c r="AS240" s="71">
        <f>VLOOKUP(AJ240,Invoicing!A:K,10,FALSE)</f>
        <v>25</v>
      </c>
      <c r="AT240" s="71">
        <f t="shared" si="79"/>
        <v>555</v>
      </c>
    </row>
    <row r="241" spans="1:46">
      <c r="A241" s="37" t="s">
        <v>360</v>
      </c>
      <c r="B241" s="3" t="s">
        <v>38</v>
      </c>
      <c r="C241" s="11">
        <v>45338.290277777778</v>
      </c>
      <c r="D241" s="11">
        <v>45338.291666666664</v>
      </c>
      <c r="E241" s="11" t="s">
        <v>45</v>
      </c>
      <c r="F241" s="11" t="s">
        <v>40</v>
      </c>
      <c r="G241" s="3" t="s">
        <v>391</v>
      </c>
      <c r="H241" s="3" t="s">
        <v>41</v>
      </c>
      <c r="I241" s="11">
        <v>45339.208333333336</v>
      </c>
      <c r="J241" s="12">
        <v>45340.350694444445</v>
      </c>
      <c r="K241" s="12">
        <v>45340.416666666664</v>
      </c>
      <c r="L241" s="12">
        <v>45340.350694444445</v>
      </c>
      <c r="M241" s="12" t="s">
        <v>115</v>
      </c>
      <c r="N241" s="3" t="s">
        <v>42</v>
      </c>
      <c r="O241" s="3">
        <v>1</v>
      </c>
      <c r="P241" s="1">
        <f t="shared" si="60"/>
        <v>7</v>
      </c>
      <c r="Q241" s="1">
        <f t="shared" si="61"/>
        <v>2</v>
      </c>
      <c r="R241" s="72">
        <f t="shared" si="62"/>
        <v>45340.350694444445</v>
      </c>
      <c r="S241" s="73">
        <f t="shared" si="63"/>
        <v>0.9180555555576575</v>
      </c>
      <c r="T241" s="74">
        <f>Table2[[#This Row],[ETA A OFRECIMIENTO]]*24</f>
        <v>22.03333333338378</v>
      </c>
      <c r="U241" s="1" t="str">
        <f t="shared" si="64"/>
        <v>YES</v>
      </c>
      <c r="V241" s="73">
        <f t="shared" si="65"/>
        <v>1.2083333333284827</v>
      </c>
      <c r="W241" s="74">
        <f>Table2[[#This Row],[DEL. AVAILABLE A SLOT]]*24</f>
        <v>28.999999999883585</v>
      </c>
      <c r="X241" s="1" t="str">
        <f t="shared" si="66"/>
        <v>NO</v>
      </c>
      <c r="Y241" s="73">
        <f t="shared" si="67"/>
        <v>2.1263888888861402</v>
      </c>
      <c r="Z241" s="74">
        <f>Table2[[#This Row],[ETA A TIMESLOT]]*24</f>
        <v>51.033333333267365</v>
      </c>
      <c r="AA241" s="73">
        <f t="shared" si="68"/>
        <v>0</v>
      </c>
      <c r="AB241" s="73" t="str">
        <f t="shared" si="69"/>
        <v>SI</v>
      </c>
      <c r="AC241" s="74">
        <f>Table2[[#This Row],[PUNTUALIDAD (H)]]*24</f>
        <v>0</v>
      </c>
      <c r="AD241" s="73">
        <f t="shared" si="70"/>
        <v>2.0604166666671517</v>
      </c>
      <c r="AE241" s="74">
        <f>Table2[[#This Row],[ATA TO UNLOADING]]*24</f>
        <v>49.450000000011642</v>
      </c>
      <c r="AF241" s="74" t="str">
        <f>IF(Table2[[#This Row],[ATA TO UNLOADING 2]]&lt;=48,"YES","NO")</f>
        <v>NO</v>
      </c>
      <c r="AG241" s="75">
        <f t="shared" si="71"/>
        <v>0.41666666666424135</v>
      </c>
      <c r="AH241" s="2" t="s">
        <v>42</v>
      </c>
      <c r="AI241" s="2" t="str">
        <f t="shared" si="72"/>
        <v>MSKU4577594</v>
      </c>
      <c r="AJ241" s="76" t="str">
        <f t="shared" si="73"/>
        <v>OM TRANSPORT</v>
      </c>
      <c r="AK241" s="77">
        <f>IF($M241="TRUCK",VLOOKUP($AQ241,Invoicing!$A$17:$B$49,MATCH($AK$1,Invoicing!$A$17:$B$17,0),FALSE),VLOOKUP($AQ241,Invoicing!$N$17:$O$21,MATCH($AK$1,Invoicing!$N$17:$O$17,0),FALSE))</f>
        <v>550</v>
      </c>
      <c r="AL241" s="78" t="e">
        <f>VLOOKUP($E241,Invoicing!$A$1:$H$8,MATCH(TRACKER!$N241,Invoicing!$A$1:$H$1,0),FALSE)</f>
        <v>#N/A</v>
      </c>
      <c r="AM241" s="78">
        <f>VLOOKUP($E241,Invoicing!$A$1:$H$8,MATCH(TRACKER!$O$1,Invoicing!$A$1:$H$1,0),FALSE)</f>
        <v>50</v>
      </c>
      <c r="AN241" s="78">
        <f t="shared" si="74"/>
        <v>50</v>
      </c>
      <c r="AO241" s="2">
        <f t="shared" si="75"/>
        <v>7</v>
      </c>
      <c r="AP241" s="2" t="str">
        <f t="shared" si="76"/>
        <v>SUNDAY</v>
      </c>
      <c r="AQ241" s="2" t="str">
        <f t="shared" si="77"/>
        <v>OM TRANSPORTSUNDAY</v>
      </c>
      <c r="AR241" s="71">
        <f t="shared" si="78"/>
        <v>600</v>
      </c>
      <c r="AS241" s="71">
        <f>VLOOKUP(AJ241,Invoicing!A:K,10,FALSE)</f>
        <v>25</v>
      </c>
      <c r="AT241" s="71">
        <f t="shared" si="79"/>
        <v>625</v>
      </c>
    </row>
    <row r="242" spans="1:46">
      <c r="A242" s="37" t="s">
        <v>360</v>
      </c>
      <c r="B242" s="3" t="s">
        <v>38</v>
      </c>
      <c r="C242" s="11">
        <v>45338.290277777778</v>
      </c>
      <c r="D242" s="11">
        <v>45338.291666666664</v>
      </c>
      <c r="E242" s="11" t="s">
        <v>45</v>
      </c>
      <c r="F242" s="11" t="s">
        <v>40</v>
      </c>
      <c r="G242" s="3" t="s">
        <v>392</v>
      </c>
      <c r="H242" s="3" t="s">
        <v>2821</v>
      </c>
      <c r="I242" s="11">
        <v>45339.208333333336</v>
      </c>
      <c r="J242" s="12">
        <v>45339.320833333331</v>
      </c>
      <c r="K242" s="12">
        <v>45339.333333333336</v>
      </c>
      <c r="L242" s="12">
        <v>45339.35</v>
      </c>
      <c r="M242" s="12" t="s">
        <v>115</v>
      </c>
      <c r="N242" s="3" t="s">
        <v>42</v>
      </c>
      <c r="O242" s="3">
        <v>0</v>
      </c>
      <c r="P242" s="1">
        <f t="shared" si="60"/>
        <v>7</v>
      </c>
      <c r="Q242" s="1">
        <f t="shared" si="61"/>
        <v>2</v>
      </c>
      <c r="R242" s="72">
        <f t="shared" si="62"/>
        <v>45339.320833333331</v>
      </c>
      <c r="S242" s="73">
        <f t="shared" si="63"/>
        <v>0.9180555555576575</v>
      </c>
      <c r="T242" s="74">
        <f>Table2[[#This Row],[ETA A OFRECIMIENTO]]*24</f>
        <v>22.03333333338378</v>
      </c>
      <c r="U242" s="1" t="str">
        <f t="shared" si="64"/>
        <v>YES</v>
      </c>
      <c r="V242" s="73">
        <f t="shared" si="65"/>
        <v>0.125</v>
      </c>
      <c r="W242" s="74">
        <f>Table2[[#This Row],[DEL. AVAILABLE A SLOT]]*24</f>
        <v>3</v>
      </c>
      <c r="X242" s="1" t="str">
        <f t="shared" si="66"/>
        <v>SI</v>
      </c>
      <c r="Y242" s="73">
        <f t="shared" si="67"/>
        <v>1.0430555555576575</v>
      </c>
      <c r="Z242" s="74">
        <f>Table2[[#This Row],[ETA A TIMESLOT]]*24</f>
        <v>25.03333333338378</v>
      </c>
      <c r="AA242" s="73">
        <f t="shared" si="68"/>
        <v>0</v>
      </c>
      <c r="AB242" s="73" t="str">
        <f t="shared" si="69"/>
        <v>SI</v>
      </c>
      <c r="AC242" s="74">
        <f>Table2[[#This Row],[PUNTUALIDAD (H)]]*24</f>
        <v>0</v>
      </c>
      <c r="AD242" s="73">
        <f t="shared" si="70"/>
        <v>1.0597222222204437</v>
      </c>
      <c r="AE242" s="74">
        <f>Table2[[#This Row],[ATA TO UNLOADING]]*24</f>
        <v>25.433333333290648</v>
      </c>
      <c r="AF242" s="74" t="str">
        <f>IF(Table2[[#This Row],[ATA TO UNLOADING 2]]&lt;=48,"YES","NO")</f>
        <v>YES</v>
      </c>
      <c r="AG242" s="75">
        <f t="shared" si="71"/>
        <v>0.33333333333575865</v>
      </c>
      <c r="AH242" s="2" t="s">
        <v>42</v>
      </c>
      <c r="AI242" s="2" t="str">
        <f t="shared" si="72"/>
        <v>MSKU4608334</v>
      </c>
      <c r="AJ242" s="76" t="str">
        <f t="shared" si="73"/>
        <v>OM TRANSPORT</v>
      </c>
      <c r="AK242" s="77">
        <f>IF($M242="TRUCK",VLOOKUP($AQ242,Invoicing!$A$17:$B$49,MATCH($AK$1,Invoicing!$A$17:$B$17,0),FALSE),VLOOKUP($AQ242,Invoicing!$N$17:$O$21,MATCH($AK$1,Invoicing!$N$17:$O$17,0),FALSE))</f>
        <v>550</v>
      </c>
      <c r="AL242" s="78" t="e">
        <f>VLOOKUP($E242,Invoicing!$A$1:$H$8,MATCH(TRACKER!$N242,Invoicing!$A$1:$H$1,0),FALSE)</f>
        <v>#N/A</v>
      </c>
      <c r="AM242" s="78">
        <f>VLOOKUP($E242,Invoicing!$A$1:$H$8,MATCH(TRACKER!$O$1,Invoicing!$A$1:$H$1,0),FALSE)</f>
        <v>50</v>
      </c>
      <c r="AN242" s="78">
        <f t="shared" si="74"/>
        <v>0</v>
      </c>
      <c r="AO242" s="2">
        <f t="shared" si="75"/>
        <v>6</v>
      </c>
      <c r="AP242" s="2" t="str">
        <f t="shared" si="76"/>
        <v>SATURDAY</v>
      </c>
      <c r="AQ242" s="2" t="str">
        <f t="shared" si="77"/>
        <v>OM TRANSPORTSATURDAY</v>
      </c>
      <c r="AR242" s="71">
        <f t="shared" si="78"/>
        <v>550</v>
      </c>
      <c r="AS242" s="71">
        <f>VLOOKUP(AJ242,Invoicing!A:K,10,FALSE)</f>
        <v>25</v>
      </c>
      <c r="AT242" s="71">
        <f t="shared" si="79"/>
        <v>575</v>
      </c>
    </row>
    <row r="243" spans="1:46">
      <c r="A243" s="37" t="s">
        <v>360</v>
      </c>
      <c r="B243" s="3" t="s">
        <v>38</v>
      </c>
      <c r="C243" s="11">
        <v>45338.290277777778</v>
      </c>
      <c r="D243" s="11">
        <v>45338.291666666664</v>
      </c>
      <c r="E243" s="11" t="s">
        <v>43</v>
      </c>
      <c r="F243" s="11" t="s">
        <v>40</v>
      </c>
      <c r="G243" s="3" t="s">
        <v>393</v>
      </c>
      <c r="H243" s="3" t="s">
        <v>41</v>
      </c>
      <c r="I243" s="11">
        <v>45339.208333333336</v>
      </c>
      <c r="J243" s="12">
        <v>45340.601388888892</v>
      </c>
      <c r="K243" s="12">
        <v>45340.583333333336</v>
      </c>
      <c r="L243" s="12">
        <v>45340.607638888891</v>
      </c>
      <c r="M243" s="12" t="s">
        <v>115</v>
      </c>
      <c r="N243" s="3" t="s">
        <v>42</v>
      </c>
      <c r="O243" s="3">
        <v>0</v>
      </c>
      <c r="P243" s="1">
        <f t="shared" si="60"/>
        <v>7</v>
      </c>
      <c r="Q243" s="1">
        <f t="shared" si="61"/>
        <v>2</v>
      </c>
      <c r="R243" s="72">
        <f t="shared" si="62"/>
        <v>45340.601388888892</v>
      </c>
      <c r="S243" s="73">
        <f t="shared" si="63"/>
        <v>0.9180555555576575</v>
      </c>
      <c r="T243" s="74">
        <f>Table2[[#This Row],[ETA A OFRECIMIENTO]]*24</f>
        <v>22.03333333338378</v>
      </c>
      <c r="U243" s="1" t="str">
        <f t="shared" si="64"/>
        <v>YES</v>
      </c>
      <c r="V243" s="73">
        <f t="shared" si="65"/>
        <v>1.375</v>
      </c>
      <c r="W243" s="74">
        <f>Table2[[#This Row],[DEL. AVAILABLE A SLOT]]*24</f>
        <v>33</v>
      </c>
      <c r="X243" s="1" t="str">
        <f t="shared" si="66"/>
        <v>NO</v>
      </c>
      <c r="Y243" s="73">
        <f t="shared" si="67"/>
        <v>2.2930555555576575</v>
      </c>
      <c r="Z243" s="74">
        <f>Table2[[#This Row],[ETA A TIMESLOT]]*24</f>
        <v>55.03333333338378</v>
      </c>
      <c r="AA243" s="73">
        <f t="shared" si="68"/>
        <v>1.8055555556202307E-2</v>
      </c>
      <c r="AB243" s="73" t="str">
        <f t="shared" si="69"/>
        <v>SI</v>
      </c>
      <c r="AC243" s="74">
        <f>Table2[[#This Row],[PUNTUALIDAD (H)]]*24</f>
        <v>0.43333333334885538</v>
      </c>
      <c r="AD243" s="73">
        <f t="shared" si="70"/>
        <v>2.3173611111124046</v>
      </c>
      <c r="AE243" s="74">
        <f>Table2[[#This Row],[ATA TO UNLOADING]]*24</f>
        <v>55.616666666697711</v>
      </c>
      <c r="AF243" s="74" t="str">
        <f>IF(Table2[[#This Row],[ATA TO UNLOADING 2]]&lt;=48,"YES","NO")</f>
        <v>NO</v>
      </c>
      <c r="AG243" s="75">
        <f t="shared" si="71"/>
        <v>0.58333333333575865</v>
      </c>
      <c r="AH243" s="2" t="s">
        <v>42</v>
      </c>
      <c r="AI243" s="2" t="str">
        <f t="shared" si="72"/>
        <v>MSKU4624510</v>
      </c>
      <c r="AJ243" s="76" t="str">
        <f t="shared" si="73"/>
        <v>LOGIX</v>
      </c>
      <c r="AK243" s="77">
        <f>IF($M243="TRUCK",VLOOKUP($AQ243,Invoicing!$A$17:$B$49,MATCH($AK$1,Invoicing!$A$17:$B$17,0),FALSE),VLOOKUP($AQ243,Invoicing!$N$17:$O$21,MATCH($AK$1,Invoicing!$N$17:$O$17,0),FALSE))</f>
        <v>530</v>
      </c>
      <c r="AL243" s="78" t="e">
        <f>VLOOKUP($E243,Invoicing!$A$1:$H$8,MATCH(TRACKER!$N243,Invoicing!$A$1:$H$1,0),FALSE)</f>
        <v>#N/A</v>
      </c>
      <c r="AM243" s="78">
        <f>VLOOKUP($E243,Invoicing!$A$1:$H$8,MATCH(TRACKER!$O$1,Invoicing!$A$1:$H$1,0),FALSE)</f>
        <v>50</v>
      </c>
      <c r="AN243" s="78">
        <f t="shared" si="74"/>
        <v>0</v>
      </c>
      <c r="AO243" s="2">
        <f t="shared" si="75"/>
        <v>7</v>
      </c>
      <c r="AP243" s="2" t="str">
        <f t="shared" si="76"/>
        <v>SUNDAY</v>
      </c>
      <c r="AQ243" s="2" t="str">
        <f t="shared" si="77"/>
        <v>LOGIXSUNDAY</v>
      </c>
      <c r="AR243" s="71">
        <f t="shared" si="78"/>
        <v>530</v>
      </c>
      <c r="AS243" s="71">
        <f>VLOOKUP(AJ243,Invoicing!A:K,10,FALSE)</f>
        <v>25</v>
      </c>
      <c r="AT243" s="71">
        <f t="shared" si="79"/>
        <v>555</v>
      </c>
    </row>
    <row r="244" spans="1:46">
      <c r="A244" s="37" t="s">
        <v>360</v>
      </c>
      <c r="B244" s="3" t="s">
        <v>38</v>
      </c>
      <c r="C244" s="11">
        <v>45338.290277777778</v>
      </c>
      <c r="D244" s="11">
        <v>45338.291666666664</v>
      </c>
      <c r="E244" s="11" t="s">
        <v>45</v>
      </c>
      <c r="F244" s="11" t="s">
        <v>40</v>
      </c>
      <c r="G244" s="3" t="s">
        <v>394</v>
      </c>
      <c r="H244" s="3" t="s">
        <v>2821</v>
      </c>
      <c r="I244" s="11">
        <v>45339.208333333336</v>
      </c>
      <c r="J244" s="12">
        <v>45339.254861111112</v>
      </c>
      <c r="K244" s="12">
        <v>45339.25</v>
      </c>
      <c r="L244" s="12">
        <v>45339.291666666664</v>
      </c>
      <c r="M244" s="12" t="s">
        <v>115</v>
      </c>
      <c r="N244" s="3" t="s">
        <v>42</v>
      </c>
      <c r="O244" s="3">
        <v>0</v>
      </c>
      <c r="P244" s="1">
        <f t="shared" si="60"/>
        <v>7</v>
      </c>
      <c r="Q244" s="1">
        <f t="shared" si="61"/>
        <v>2</v>
      </c>
      <c r="R244" s="72">
        <f t="shared" si="62"/>
        <v>45339.254861111112</v>
      </c>
      <c r="S244" s="73">
        <f t="shared" si="63"/>
        <v>0.9180555555576575</v>
      </c>
      <c r="T244" s="74">
        <f>Table2[[#This Row],[ETA A OFRECIMIENTO]]*24</f>
        <v>22.03333333338378</v>
      </c>
      <c r="U244" s="1" t="str">
        <f t="shared" si="64"/>
        <v>YES</v>
      </c>
      <c r="V244" s="73">
        <f t="shared" si="65"/>
        <v>4.1666666664241347E-2</v>
      </c>
      <c r="W244" s="74">
        <f>Table2[[#This Row],[DEL. AVAILABLE A SLOT]]*24</f>
        <v>0.99999999994179234</v>
      </c>
      <c r="X244" s="1" t="str">
        <f t="shared" si="66"/>
        <v>SI</v>
      </c>
      <c r="Y244" s="73">
        <f t="shared" si="67"/>
        <v>0.95972222222189885</v>
      </c>
      <c r="Z244" s="74">
        <f>Table2[[#This Row],[ETA A TIMESLOT]]*24</f>
        <v>23.033333333325572</v>
      </c>
      <c r="AA244" s="73">
        <f t="shared" si="68"/>
        <v>4.8611111124046147E-3</v>
      </c>
      <c r="AB244" s="73" t="str">
        <f t="shared" si="69"/>
        <v>SI</v>
      </c>
      <c r="AC244" s="74">
        <f>Table2[[#This Row],[PUNTUALIDAD (H)]]*24</f>
        <v>0.11666666669771075</v>
      </c>
      <c r="AD244" s="73">
        <f t="shared" si="70"/>
        <v>1.0013888888861402</v>
      </c>
      <c r="AE244" s="74">
        <f>Table2[[#This Row],[ATA TO UNLOADING]]*24</f>
        <v>24.033333333267365</v>
      </c>
      <c r="AF244" s="74" t="str">
        <f>IF(Table2[[#This Row],[ATA TO UNLOADING 2]]&lt;=48,"YES","NO")</f>
        <v>YES</v>
      </c>
      <c r="AG244" s="75">
        <f t="shared" si="71"/>
        <v>0.25</v>
      </c>
      <c r="AH244" s="2" t="s">
        <v>42</v>
      </c>
      <c r="AI244" s="2" t="str">
        <f t="shared" si="72"/>
        <v>MSKU4628480</v>
      </c>
      <c r="AJ244" s="76" t="str">
        <f t="shared" si="73"/>
        <v>OM TRANSPORT</v>
      </c>
      <c r="AK244" s="77">
        <f>IF($M244="TRUCK",VLOOKUP($AQ244,Invoicing!$A$17:$B$49,MATCH($AK$1,Invoicing!$A$17:$B$17,0),FALSE),VLOOKUP($AQ244,Invoicing!$N$17:$O$21,MATCH($AK$1,Invoicing!$N$17:$O$17,0),FALSE))</f>
        <v>550</v>
      </c>
      <c r="AL244" s="78" t="e">
        <f>VLOOKUP($E244,Invoicing!$A$1:$H$8,MATCH(TRACKER!$N244,Invoicing!$A$1:$H$1,0),FALSE)</f>
        <v>#N/A</v>
      </c>
      <c r="AM244" s="78">
        <f>VLOOKUP($E244,Invoicing!$A$1:$H$8,MATCH(TRACKER!$O$1,Invoicing!$A$1:$H$1,0),FALSE)</f>
        <v>50</v>
      </c>
      <c r="AN244" s="78">
        <f t="shared" si="74"/>
        <v>0</v>
      </c>
      <c r="AO244" s="2">
        <f t="shared" si="75"/>
        <v>6</v>
      </c>
      <c r="AP244" s="2" t="str">
        <f t="shared" si="76"/>
        <v>SATURDAY</v>
      </c>
      <c r="AQ244" s="2" t="str">
        <f t="shared" si="77"/>
        <v>OM TRANSPORTSATURDAY</v>
      </c>
      <c r="AR244" s="71">
        <f t="shared" si="78"/>
        <v>550</v>
      </c>
      <c r="AS244" s="71">
        <f>VLOOKUP(AJ244,Invoicing!A:K,10,FALSE)</f>
        <v>25</v>
      </c>
      <c r="AT244" s="71">
        <f t="shared" si="79"/>
        <v>575</v>
      </c>
    </row>
    <row r="245" spans="1:46">
      <c r="A245" s="37" t="s">
        <v>360</v>
      </c>
      <c r="B245" s="3" t="s">
        <v>38</v>
      </c>
      <c r="C245" s="11">
        <v>45338.290277777778</v>
      </c>
      <c r="D245" s="11">
        <v>45338.291666666664</v>
      </c>
      <c r="E245" s="11" t="s">
        <v>45</v>
      </c>
      <c r="F245" s="11" t="s">
        <v>40</v>
      </c>
      <c r="G245" s="3" t="s">
        <v>395</v>
      </c>
      <c r="H245" s="3" t="s">
        <v>41</v>
      </c>
      <c r="I245" s="11">
        <v>45339.208333333336</v>
      </c>
      <c r="J245" s="12">
        <v>45340.40625</v>
      </c>
      <c r="K245" s="12">
        <v>45340.416666666664</v>
      </c>
      <c r="L245" s="12">
        <v>45340.40625</v>
      </c>
      <c r="M245" s="12" t="s">
        <v>115</v>
      </c>
      <c r="N245" s="3" t="s">
        <v>42</v>
      </c>
      <c r="O245" s="3">
        <v>1</v>
      </c>
      <c r="P245" s="1">
        <f t="shared" si="60"/>
        <v>7</v>
      </c>
      <c r="Q245" s="1">
        <f t="shared" si="61"/>
        <v>2</v>
      </c>
      <c r="R245" s="72">
        <f t="shared" si="62"/>
        <v>45340.40625</v>
      </c>
      <c r="S245" s="73">
        <f t="shared" si="63"/>
        <v>0.9180555555576575</v>
      </c>
      <c r="T245" s="74">
        <f>Table2[[#This Row],[ETA A OFRECIMIENTO]]*24</f>
        <v>22.03333333338378</v>
      </c>
      <c r="U245" s="1" t="str">
        <f t="shared" si="64"/>
        <v>YES</v>
      </c>
      <c r="V245" s="73">
        <f t="shared" si="65"/>
        <v>1.2083333333284827</v>
      </c>
      <c r="W245" s="74">
        <f>Table2[[#This Row],[DEL. AVAILABLE A SLOT]]*24</f>
        <v>28.999999999883585</v>
      </c>
      <c r="X245" s="1" t="str">
        <f t="shared" si="66"/>
        <v>NO</v>
      </c>
      <c r="Y245" s="73">
        <f t="shared" si="67"/>
        <v>2.1263888888861402</v>
      </c>
      <c r="Z245" s="74">
        <f>Table2[[#This Row],[ETA A TIMESLOT]]*24</f>
        <v>51.033333333267365</v>
      </c>
      <c r="AA245" s="73">
        <f t="shared" si="68"/>
        <v>0</v>
      </c>
      <c r="AB245" s="73" t="str">
        <f t="shared" si="69"/>
        <v>SI</v>
      </c>
      <c r="AC245" s="74">
        <f>Table2[[#This Row],[PUNTUALIDAD (H)]]*24</f>
        <v>0</v>
      </c>
      <c r="AD245" s="73">
        <f t="shared" si="70"/>
        <v>2.1159722222218988</v>
      </c>
      <c r="AE245" s="74">
        <f>Table2[[#This Row],[ATA TO UNLOADING]]*24</f>
        <v>50.783333333325572</v>
      </c>
      <c r="AF245" s="74" t="str">
        <f>IF(Table2[[#This Row],[ATA TO UNLOADING 2]]&lt;=48,"YES","NO")</f>
        <v>NO</v>
      </c>
      <c r="AG245" s="75">
        <f t="shared" si="71"/>
        <v>0.41666666666424135</v>
      </c>
      <c r="AH245" s="2" t="s">
        <v>42</v>
      </c>
      <c r="AI245" s="2" t="str">
        <f t="shared" si="72"/>
        <v>MSKU4645699</v>
      </c>
      <c r="AJ245" s="76" t="str">
        <f t="shared" si="73"/>
        <v>OM TRANSPORT</v>
      </c>
      <c r="AK245" s="77">
        <f>IF($M245="TRUCK",VLOOKUP($AQ245,Invoicing!$A$17:$B$49,MATCH($AK$1,Invoicing!$A$17:$B$17,0),FALSE),VLOOKUP($AQ245,Invoicing!$N$17:$O$21,MATCH($AK$1,Invoicing!$N$17:$O$17,0),FALSE))</f>
        <v>550</v>
      </c>
      <c r="AL245" s="78" t="e">
        <f>VLOOKUP($E245,Invoicing!$A$1:$H$8,MATCH(TRACKER!$N245,Invoicing!$A$1:$H$1,0),FALSE)</f>
        <v>#N/A</v>
      </c>
      <c r="AM245" s="78">
        <f>VLOOKUP($E245,Invoicing!$A$1:$H$8,MATCH(TRACKER!$O$1,Invoicing!$A$1:$H$1,0),FALSE)</f>
        <v>50</v>
      </c>
      <c r="AN245" s="78">
        <f t="shared" si="74"/>
        <v>50</v>
      </c>
      <c r="AO245" s="2">
        <f t="shared" si="75"/>
        <v>7</v>
      </c>
      <c r="AP245" s="2" t="str">
        <f t="shared" si="76"/>
        <v>SUNDAY</v>
      </c>
      <c r="AQ245" s="2" t="str">
        <f t="shared" si="77"/>
        <v>OM TRANSPORTSUNDAY</v>
      </c>
      <c r="AR245" s="71">
        <f t="shared" si="78"/>
        <v>600</v>
      </c>
      <c r="AS245" s="71">
        <f>VLOOKUP(AJ245,Invoicing!A:K,10,FALSE)</f>
        <v>25</v>
      </c>
      <c r="AT245" s="71">
        <f t="shared" si="79"/>
        <v>625</v>
      </c>
    </row>
    <row r="246" spans="1:46">
      <c r="A246" s="37" t="s">
        <v>360</v>
      </c>
      <c r="B246" s="3" t="s">
        <v>38</v>
      </c>
      <c r="C246" s="11">
        <v>45338.290277777778</v>
      </c>
      <c r="D246" s="11">
        <v>45338.291666666664</v>
      </c>
      <c r="E246" s="11" t="s">
        <v>44</v>
      </c>
      <c r="F246" s="11" t="s">
        <v>40</v>
      </c>
      <c r="G246" s="3" t="s">
        <v>396</v>
      </c>
      <c r="H246" s="3" t="s">
        <v>2821</v>
      </c>
      <c r="I246" s="11">
        <v>45339.208333333336</v>
      </c>
      <c r="J246" s="12">
        <v>45339.32916666667</v>
      </c>
      <c r="K246" s="12">
        <v>45339.333333333336</v>
      </c>
      <c r="L246" s="12">
        <v>45339.350694444445</v>
      </c>
      <c r="M246" s="12" t="s">
        <v>115</v>
      </c>
      <c r="N246" s="3" t="s">
        <v>42</v>
      </c>
      <c r="O246" s="3">
        <v>0</v>
      </c>
      <c r="P246" s="1">
        <f t="shared" si="60"/>
        <v>7</v>
      </c>
      <c r="Q246" s="1">
        <f t="shared" si="61"/>
        <v>2</v>
      </c>
      <c r="R246" s="72">
        <f t="shared" si="62"/>
        <v>45339.32916666667</v>
      </c>
      <c r="S246" s="73">
        <f t="shared" si="63"/>
        <v>0.9180555555576575</v>
      </c>
      <c r="T246" s="74">
        <f>Table2[[#This Row],[ETA A OFRECIMIENTO]]*24</f>
        <v>22.03333333338378</v>
      </c>
      <c r="U246" s="1" t="str">
        <f t="shared" si="64"/>
        <v>YES</v>
      </c>
      <c r="V246" s="73">
        <f t="shared" si="65"/>
        <v>0.125</v>
      </c>
      <c r="W246" s="74">
        <f>Table2[[#This Row],[DEL. AVAILABLE A SLOT]]*24</f>
        <v>3</v>
      </c>
      <c r="X246" s="1" t="str">
        <f t="shared" si="66"/>
        <v>SI</v>
      </c>
      <c r="Y246" s="73">
        <f t="shared" si="67"/>
        <v>1.0430555555576575</v>
      </c>
      <c r="Z246" s="74">
        <f>Table2[[#This Row],[ETA A TIMESLOT]]*24</f>
        <v>25.03333333338378</v>
      </c>
      <c r="AA246" s="73">
        <f t="shared" si="68"/>
        <v>0</v>
      </c>
      <c r="AB246" s="73" t="str">
        <f t="shared" si="69"/>
        <v>SI</v>
      </c>
      <c r="AC246" s="74">
        <f>Table2[[#This Row],[PUNTUALIDAD (H)]]*24</f>
        <v>0</v>
      </c>
      <c r="AD246" s="73">
        <f t="shared" si="70"/>
        <v>1.0604166666671517</v>
      </c>
      <c r="AE246" s="74">
        <f>Table2[[#This Row],[ATA TO UNLOADING]]*24</f>
        <v>25.450000000011642</v>
      </c>
      <c r="AF246" s="74" t="str">
        <f>IF(Table2[[#This Row],[ATA TO UNLOADING 2]]&lt;=48,"YES","NO")</f>
        <v>YES</v>
      </c>
      <c r="AG246" s="75">
        <f t="shared" si="71"/>
        <v>0.33333333333575865</v>
      </c>
      <c r="AH246" s="2" t="s">
        <v>42</v>
      </c>
      <c r="AI246" s="2" t="str">
        <f t="shared" si="72"/>
        <v>MSKU4714681</v>
      </c>
      <c r="AJ246" s="76" t="str">
        <f t="shared" si="73"/>
        <v>MSI</v>
      </c>
      <c r="AK246" s="77">
        <f>IF($M246="TRUCK",VLOOKUP($AQ246,Invoicing!$A$17:$B$49,MATCH($AK$1,Invoicing!$A$17:$B$17,0),FALSE),VLOOKUP($AQ246,Invoicing!$N$17:$O$21,MATCH($AK$1,Invoicing!$N$17:$O$17,0),FALSE))</f>
        <v>500</v>
      </c>
      <c r="AL246" s="78" t="e">
        <f>VLOOKUP($E246,Invoicing!$A$1:$H$8,MATCH(TRACKER!$N246,Invoicing!$A$1:$H$1,0),FALSE)</f>
        <v>#N/A</v>
      </c>
      <c r="AM246" s="78">
        <f>VLOOKUP($E246,Invoicing!$A$1:$H$8,MATCH(TRACKER!$O$1,Invoicing!$A$1:$H$1,0),FALSE)</f>
        <v>50</v>
      </c>
      <c r="AN246" s="78">
        <f t="shared" si="74"/>
        <v>0</v>
      </c>
      <c r="AO246" s="2">
        <f t="shared" si="75"/>
        <v>6</v>
      </c>
      <c r="AP246" s="2" t="str">
        <f t="shared" si="76"/>
        <v>SATURDAY</v>
      </c>
      <c r="AQ246" s="2" t="str">
        <f t="shared" si="77"/>
        <v>MSISATURDAY</v>
      </c>
      <c r="AR246" s="71">
        <f t="shared" si="78"/>
        <v>500</v>
      </c>
      <c r="AS246" s="71">
        <f>VLOOKUP(AJ246,Invoicing!A:K,10,FALSE)</f>
        <v>25</v>
      </c>
      <c r="AT246" s="71">
        <f t="shared" si="79"/>
        <v>525</v>
      </c>
    </row>
    <row r="247" spans="1:46">
      <c r="A247" s="58" t="s">
        <v>360</v>
      </c>
      <c r="B247" s="59" t="s">
        <v>38</v>
      </c>
      <c r="C247" s="60">
        <v>45338.290277777778</v>
      </c>
      <c r="D247" s="60">
        <v>45338.291666666664</v>
      </c>
      <c r="E247" s="60" t="s">
        <v>44</v>
      </c>
      <c r="F247" s="60" t="s">
        <v>40</v>
      </c>
      <c r="G247" s="59" t="s">
        <v>397</v>
      </c>
      <c r="H247" s="3" t="s">
        <v>2821</v>
      </c>
      <c r="I247" s="60">
        <v>45339.208333333336</v>
      </c>
      <c r="J247" s="61">
        <v>45339.439583333333</v>
      </c>
      <c r="K247" s="61">
        <v>45339.333333333336</v>
      </c>
      <c r="L247" s="61">
        <v>45339.453472222223</v>
      </c>
      <c r="M247" s="12" t="s">
        <v>115</v>
      </c>
      <c r="N247" s="3" t="s">
        <v>13</v>
      </c>
      <c r="O247" s="3">
        <v>0</v>
      </c>
      <c r="P247" s="1">
        <f t="shared" si="60"/>
        <v>7</v>
      </c>
      <c r="Q247" s="1">
        <f t="shared" si="61"/>
        <v>2</v>
      </c>
      <c r="R247" s="72">
        <f t="shared" si="62"/>
        <v>45339.439583333333</v>
      </c>
      <c r="S247" s="73">
        <f t="shared" si="63"/>
        <v>0.9180555555576575</v>
      </c>
      <c r="T247" s="74">
        <f>Table2[[#This Row],[ETA A OFRECIMIENTO]]*24</f>
        <v>22.03333333338378</v>
      </c>
      <c r="U247" s="1" t="str">
        <f t="shared" si="64"/>
        <v>YES</v>
      </c>
      <c r="V247" s="73">
        <f t="shared" si="65"/>
        <v>0.125</v>
      </c>
      <c r="W247" s="74">
        <f>Table2[[#This Row],[DEL. AVAILABLE A SLOT]]*24</f>
        <v>3</v>
      </c>
      <c r="X247" s="1" t="str">
        <f t="shared" si="66"/>
        <v>SI</v>
      </c>
      <c r="Y247" s="73">
        <f t="shared" si="67"/>
        <v>1.0430555555576575</v>
      </c>
      <c r="Z247" s="74">
        <f>Table2[[#This Row],[ETA A TIMESLOT]]*24</f>
        <v>25.03333333338378</v>
      </c>
      <c r="AA247" s="73">
        <f t="shared" si="68"/>
        <v>0.10624999999708962</v>
      </c>
      <c r="AB247" s="73" t="str">
        <f t="shared" si="69"/>
        <v>NO</v>
      </c>
      <c r="AC247" s="74">
        <f>Table2[[#This Row],[PUNTUALIDAD (H)]]*24</f>
        <v>2.5499999999301508</v>
      </c>
      <c r="AD247" s="73">
        <f t="shared" si="70"/>
        <v>1.1631944444452529</v>
      </c>
      <c r="AE247" s="74">
        <f>Table2[[#This Row],[ATA TO UNLOADING]]*24</f>
        <v>27.916666666686069</v>
      </c>
      <c r="AF247" s="74" t="str">
        <f>IF(Table2[[#This Row],[ATA TO UNLOADING 2]]&lt;=48,"YES","NO")</f>
        <v>YES</v>
      </c>
      <c r="AG247" s="75">
        <f t="shared" si="71"/>
        <v>0.33333333333575865</v>
      </c>
      <c r="AH247" s="2" t="s">
        <v>42</v>
      </c>
      <c r="AI247" s="2" t="str">
        <f t="shared" si="72"/>
        <v>MSKU5846888</v>
      </c>
      <c r="AJ247" s="76" t="str">
        <f t="shared" si="73"/>
        <v>MSI</v>
      </c>
      <c r="AK247" s="77">
        <f>IF($M247="TRUCK",VLOOKUP($AQ247,Invoicing!$A$17:$B$49,MATCH($AK$1,Invoicing!$A$17:$B$17,0),FALSE),VLOOKUP($AQ247,Invoicing!$N$17:$O$21,MATCH($AK$1,Invoicing!$N$17:$O$17,0),FALSE))</f>
        <v>500</v>
      </c>
      <c r="AL247" s="78">
        <f>VLOOKUP($E247,Invoicing!$A$1:$H$8,MATCH(TRACKER!$N247,Invoicing!$A$1:$H$1,0),FALSE)</f>
        <v>120</v>
      </c>
      <c r="AM247" s="78">
        <f>VLOOKUP($E247,Invoicing!$A$1:$H$8,MATCH(TRACKER!$O$1,Invoicing!$A$1:$H$1,0),FALSE)</f>
        <v>50</v>
      </c>
      <c r="AN247" s="78">
        <f t="shared" si="74"/>
        <v>0</v>
      </c>
      <c r="AO247" s="2">
        <f t="shared" si="75"/>
        <v>6</v>
      </c>
      <c r="AP247" s="2" t="str">
        <f t="shared" si="76"/>
        <v>SATURDAY</v>
      </c>
      <c r="AQ247" s="2" t="str">
        <f t="shared" si="77"/>
        <v>MSISATURDAY</v>
      </c>
      <c r="AR247" s="71">
        <f t="shared" si="78"/>
        <v>620</v>
      </c>
      <c r="AS247" s="71">
        <f>VLOOKUP(AJ247,Invoicing!A:K,10,FALSE)</f>
        <v>25</v>
      </c>
      <c r="AT247" s="71">
        <f t="shared" si="79"/>
        <v>645</v>
      </c>
    </row>
    <row r="248" spans="1:46">
      <c r="A248" s="37" t="s">
        <v>360</v>
      </c>
      <c r="B248" s="3" t="s">
        <v>38</v>
      </c>
      <c r="C248" s="11">
        <v>45338.290277777778</v>
      </c>
      <c r="D248" s="11">
        <v>45338.291666666664</v>
      </c>
      <c r="E248" s="11" t="s">
        <v>49</v>
      </c>
      <c r="F248" s="11" t="s">
        <v>40</v>
      </c>
      <c r="G248" s="3" t="s">
        <v>398</v>
      </c>
      <c r="H248" s="3" t="s">
        <v>41</v>
      </c>
      <c r="I248" s="11">
        <v>45339.208333333336</v>
      </c>
      <c r="J248" s="12">
        <v>45341.46875</v>
      </c>
      <c r="K248" s="12">
        <v>45341.5</v>
      </c>
      <c r="L248" s="12">
        <v>45341.479166666664</v>
      </c>
      <c r="M248" s="12" t="s">
        <v>115</v>
      </c>
      <c r="N248" s="3" t="s">
        <v>42</v>
      </c>
      <c r="O248" s="3">
        <v>0</v>
      </c>
      <c r="P248" s="1">
        <f t="shared" si="60"/>
        <v>8</v>
      </c>
      <c r="Q248" s="1">
        <f t="shared" si="61"/>
        <v>2</v>
      </c>
      <c r="R248" s="72">
        <f t="shared" si="62"/>
        <v>45341.46875</v>
      </c>
      <c r="S248" s="73">
        <f t="shared" si="63"/>
        <v>0.9180555555576575</v>
      </c>
      <c r="T248" s="74">
        <f>Table2[[#This Row],[ETA A OFRECIMIENTO]]*24</f>
        <v>22.03333333338378</v>
      </c>
      <c r="U248" s="1" t="str">
        <f t="shared" si="64"/>
        <v>YES</v>
      </c>
      <c r="V248" s="73">
        <f t="shared" si="65"/>
        <v>2.2916666666642413</v>
      </c>
      <c r="W248" s="74">
        <f>Table2[[#This Row],[DEL. AVAILABLE A SLOT]]*24</f>
        <v>54.999999999941792</v>
      </c>
      <c r="X248" s="1" t="str">
        <f t="shared" si="66"/>
        <v>NO</v>
      </c>
      <c r="Y248" s="73">
        <f t="shared" si="67"/>
        <v>3.2097222222218988</v>
      </c>
      <c r="Z248" s="74">
        <f>Table2[[#This Row],[ETA A TIMESLOT]]*24</f>
        <v>77.033333333325572</v>
      </c>
      <c r="AA248" s="73">
        <f t="shared" si="68"/>
        <v>0</v>
      </c>
      <c r="AB248" s="73" t="str">
        <f t="shared" si="69"/>
        <v>SI</v>
      </c>
      <c r="AC248" s="74">
        <f>Table2[[#This Row],[PUNTUALIDAD (H)]]*24</f>
        <v>0</v>
      </c>
      <c r="AD248" s="73">
        <f t="shared" si="70"/>
        <v>3.1888888888861402</v>
      </c>
      <c r="AE248" s="74">
        <f>Table2[[#This Row],[ATA TO UNLOADING]]*24</f>
        <v>76.533333333267365</v>
      </c>
      <c r="AF248" s="74" t="str">
        <f>IF(Table2[[#This Row],[ATA TO UNLOADING 2]]&lt;=48,"YES","NO")</f>
        <v>NO</v>
      </c>
      <c r="AG248" s="75">
        <f t="shared" si="71"/>
        <v>0.5</v>
      </c>
      <c r="AH248" s="2" t="s">
        <v>42</v>
      </c>
      <c r="AI248" s="2" t="str">
        <f t="shared" si="72"/>
        <v>MSKU9346197</v>
      </c>
      <c r="AJ248" s="76" t="str">
        <f t="shared" si="73"/>
        <v>CTU FLEVOKUST BV</v>
      </c>
      <c r="AK248" s="77">
        <f>IF($M248="TRUCK",VLOOKUP($AQ248,Invoicing!$A$17:$B$49,MATCH($AK$1,Invoicing!$A$17:$B$17,0),FALSE),VLOOKUP($AQ248,Invoicing!$N$17:$O$21,MATCH($AK$1,Invoicing!$N$17:$O$17,0),FALSE))</f>
        <v>520</v>
      </c>
      <c r="AL248" s="78" t="e">
        <f>VLOOKUP($E248,Invoicing!$A$1:$H$8,MATCH(TRACKER!$N248,Invoicing!$A$1:$H$1,0),FALSE)</f>
        <v>#N/A</v>
      </c>
      <c r="AM248" s="78">
        <v>35</v>
      </c>
      <c r="AN248" s="78">
        <f t="shared" si="74"/>
        <v>0</v>
      </c>
      <c r="AO248" s="2">
        <f t="shared" si="75"/>
        <v>1</v>
      </c>
      <c r="AP248" s="2" t="str">
        <f t="shared" si="76"/>
        <v>WEEK</v>
      </c>
      <c r="AQ248" s="2" t="str">
        <f t="shared" si="77"/>
        <v>CTU FLEVOKUST BVWEEK</v>
      </c>
      <c r="AR248" s="71">
        <f t="shared" si="78"/>
        <v>520</v>
      </c>
      <c r="AS248" s="71">
        <f>VLOOKUP(AJ248,Invoicing!A:K,10,FALSE)</f>
        <v>0</v>
      </c>
      <c r="AT248" s="71">
        <f t="shared" si="79"/>
        <v>520</v>
      </c>
    </row>
    <row r="249" spans="1:46">
      <c r="A249" s="37" t="s">
        <v>360</v>
      </c>
      <c r="B249" s="3" t="s">
        <v>38</v>
      </c>
      <c r="C249" s="11">
        <v>45338.290277777778</v>
      </c>
      <c r="D249" s="11">
        <v>45338.291666666664</v>
      </c>
      <c r="E249" s="11" t="s">
        <v>43</v>
      </c>
      <c r="F249" s="11" t="s">
        <v>40</v>
      </c>
      <c r="G249" s="3" t="s">
        <v>399</v>
      </c>
      <c r="H249" s="3" t="s">
        <v>2821</v>
      </c>
      <c r="I249" s="11">
        <v>45339.208333333336</v>
      </c>
      <c r="J249" s="12">
        <v>45339.393750000003</v>
      </c>
      <c r="K249" s="12">
        <v>45339.416666666664</v>
      </c>
      <c r="L249" s="12">
        <v>45339.493055555555</v>
      </c>
      <c r="M249" s="12" t="s">
        <v>115</v>
      </c>
      <c r="N249" s="3" t="s">
        <v>42</v>
      </c>
      <c r="O249" s="3">
        <v>0</v>
      </c>
      <c r="P249" s="1">
        <f t="shared" si="60"/>
        <v>7</v>
      </c>
      <c r="Q249" s="1">
        <f t="shared" si="61"/>
        <v>2</v>
      </c>
      <c r="R249" s="72">
        <f t="shared" si="62"/>
        <v>45339.393750000003</v>
      </c>
      <c r="S249" s="73">
        <f t="shared" si="63"/>
        <v>0.9180555555576575</v>
      </c>
      <c r="T249" s="74">
        <f>Table2[[#This Row],[ETA A OFRECIMIENTO]]*24</f>
        <v>22.03333333338378</v>
      </c>
      <c r="U249" s="1" t="str">
        <f t="shared" si="64"/>
        <v>YES</v>
      </c>
      <c r="V249" s="73">
        <f t="shared" si="65"/>
        <v>0.20833333332848269</v>
      </c>
      <c r="W249" s="74">
        <f>Table2[[#This Row],[DEL. AVAILABLE A SLOT]]*24</f>
        <v>4.9999999998835847</v>
      </c>
      <c r="X249" s="1" t="str">
        <f t="shared" si="66"/>
        <v>SI</v>
      </c>
      <c r="Y249" s="73">
        <f t="shared" si="67"/>
        <v>1.1263888888861402</v>
      </c>
      <c r="Z249" s="74">
        <f>Table2[[#This Row],[ETA A TIMESLOT]]*24</f>
        <v>27.033333333267365</v>
      </c>
      <c r="AA249" s="73">
        <f t="shared" si="68"/>
        <v>0</v>
      </c>
      <c r="AB249" s="73" t="str">
        <f t="shared" si="69"/>
        <v>SI</v>
      </c>
      <c r="AC249" s="74">
        <f>Table2[[#This Row],[PUNTUALIDAD (H)]]*24</f>
        <v>0</v>
      </c>
      <c r="AD249" s="73">
        <f t="shared" si="70"/>
        <v>1.202777777776646</v>
      </c>
      <c r="AE249" s="74">
        <f>Table2[[#This Row],[ATA TO UNLOADING]]*24</f>
        <v>28.866666666639503</v>
      </c>
      <c r="AF249" s="74" t="str">
        <f>IF(Table2[[#This Row],[ATA TO UNLOADING 2]]&lt;=48,"YES","NO")</f>
        <v>YES</v>
      </c>
      <c r="AG249" s="75">
        <f t="shared" si="71"/>
        <v>0.41666666666424135</v>
      </c>
      <c r="AH249" s="2" t="s">
        <v>42</v>
      </c>
      <c r="AI249" s="2" t="str">
        <f t="shared" si="72"/>
        <v>MSKU9889070</v>
      </c>
      <c r="AJ249" s="76" t="str">
        <f t="shared" si="73"/>
        <v>LOGIX</v>
      </c>
      <c r="AK249" s="77">
        <f>IF($M249="TRUCK",VLOOKUP($AQ249,Invoicing!$A$17:$B$49,MATCH($AK$1,Invoicing!$A$17:$B$17,0),FALSE),VLOOKUP($AQ249,Invoicing!$N$17:$O$21,MATCH($AK$1,Invoicing!$N$17:$O$17,0),FALSE))</f>
        <v>530</v>
      </c>
      <c r="AL249" s="78" t="e">
        <f>VLOOKUP($E249,Invoicing!$A$1:$H$8,MATCH(TRACKER!$N249,Invoicing!$A$1:$H$1,0),FALSE)</f>
        <v>#N/A</v>
      </c>
      <c r="AM249" s="78">
        <f>VLOOKUP($E249,Invoicing!$A$1:$H$8,MATCH(TRACKER!$O$1,Invoicing!$A$1:$H$1,0),FALSE)</f>
        <v>50</v>
      </c>
      <c r="AN249" s="78">
        <f t="shared" si="74"/>
        <v>0</v>
      </c>
      <c r="AO249" s="2">
        <f t="shared" si="75"/>
        <v>6</v>
      </c>
      <c r="AP249" s="2" t="str">
        <f t="shared" si="76"/>
        <v>SATURDAY</v>
      </c>
      <c r="AQ249" s="2" t="str">
        <f t="shared" si="77"/>
        <v>LOGIXSATURDAY</v>
      </c>
      <c r="AR249" s="71">
        <f t="shared" si="78"/>
        <v>530</v>
      </c>
      <c r="AS249" s="71">
        <f>VLOOKUP(AJ249,Invoicing!A:K,10,FALSE)</f>
        <v>25</v>
      </c>
      <c r="AT249" s="71">
        <f t="shared" si="79"/>
        <v>555</v>
      </c>
    </row>
    <row r="250" spans="1:46">
      <c r="A250" s="37" t="s">
        <v>360</v>
      </c>
      <c r="B250" s="3" t="s">
        <v>38</v>
      </c>
      <c r="C250" s="11">
        <v>45338.290277777778</v>
      </c>
      <c r="D250" s="11">
        <v>45338.291666666664</v>
      </c>
      <c r="E250" s="11" t="s">
        <v>45</v>
      </c>
      <c r="F250" s="11" t="s">
        <v>40</v>
      </c>
      <c r="G250" s="3" t="s">
        <v>400</v>
      </c>
      <c r="H250" s="3" t="s">
        <v>2821</v>
      </c>
      <c r="I250" s="11">
        <v>45339.208333333336</v>
      </c>
      <c r="J250" s="12">
        <v>45340.210416666669</v>
      </c>
      <c r="K250" s="12">
        <v>45340.25</v>
      </c>
      <c r="L250" s="12">
        <v>45340.353472222225</v>
      </c>
      <c r="M250" s="12" t="s">
        <v>115</v>
      </c>
      <c r="N250" s="3" t="s">
        <v>13</v>
      </c>
      <c r="O250" s="3">
        <v>0</v>
      </c>
      <c r="P250" s="1">
        <f t="shared" si="60"/>
        <v>7</v>
      </c>
      <c r="Q250" s="1">
        <f t="shared" si="61"/>
        <v>2</v>
      </c>
      <c r="R250" s="72">
        <f t="shared" si="62"/>
        <v>45340.210416666669</v>
      </c>
      <c r="S250" s="73">
        <f t="shared" si="63"/>
        <v>0.9180555555576575</v>
      </c>
      <c r="T250" s="74">
        <f>Table2[[#This Row],[ETA A OFRECIMIENTO]]*24</f>
        <v>22.03333333338378</v>
      </c>
      <c r="U250" s="1" t="str">
        <f t="shared" si="64"/>
        <v>YES</v>
      </c>
      <c r="V250" s="73">
        <f t="shared" si="65"/>
        <v>1.0416666666642413</v>
      </c>
      <c r="W250" s="74">
        <f>Table2[[#This Row],[DEL. AVAILABLE A SLOT]]*24</f>
        <v>24.999999999941792</v>
      </c>
      <c r="X250" s="1" t="str">
        <f t="shared" si="66"/>
        <v>NO</v>
      </c>
      <c r="Y250" s="73">
        <f t="shared" si="67"/>
        <v>1.9597222222218988</v>
      </c>
      <c r="Z250" s="74">
        <f>Table2[[#This Row],[ETA A TIMESLOT]]*24</f>
        <v>47.033333333325572</v>
      </c>
      <c r="AA250" s="73">
        <f t="shared" si="68"/>
        <v>0</v>
      </c>
      <c r="AB250" s="73" t="str">
        <f t="shared" si="69"/>
        <v>SI</v>
      </c>
      <c r="AC250" s="74">
        <f>Table2[[#This Row],[PUNTUALIDAD (H)]]*24</f>
        <v>0</v>
      </c>
      <c r="AD250" s="73">
        <f t="shared" si="70"/>
        <v>2.0631944444467081</v>
      </c>
      <c r="AE250" s="74">
        <f>Table2[[#This Row],[ATA TO UNLOADING]]*24</f>
        <v>49.516666666720994</v>
      </c>
      <c r="AF250" s="74" t="str">
        <f>IF(Table2[[#This Row],[ATA TO UNLOADING 2]]&lt;=48,"YES","NO")</f>
        <v>NO</v>
      </c>
      <c r="AG250" s="75">
        <f t="shared" si="71"/>
        <v>0.25</v>
      </c>
      <c r="AH250" s="2" t="s">
        <v>42</v>
      </c>
      <c r="AI250" s="2" t="str">
        <f t="shared" si="72"/>
        <v>SUDU7655523</v>
      </c>
      <c r="AJ250" s="76" t="str">
        <f t="shared" si="73"/>
        <v>OM TRANSPORT</v>
      </c>
      <c r="AK250" s="77">
        <f>IF($M250="TRUCK",VLOOKUP($AQ250,Invoicing!$A$17:$B$49,MATCH($AK$1,Invoicing!$A$17:$B$17,0),FALSE),VLOOKUP($AQ250,Invoicing!$N$17:$O$21,MATCH($AK$1,Invoicing!$N$17:$O$17,0),FALSE))</f>
        <v>550</v>
      </c>
      <c r="AL250" s="78">
        <f>VLOOKUP($E250,Invoicing!$A$1:$H$8,MATCH(TRACKER!$N250,Invoicing!$A$1:$H$1,0),FALSE)</f>
        <v>110</v>
      </c>
      <c r="AM250" s="78">
        <f>VLOOKUP($E250,Invoicing!$A$1:$H$8,MATCH(TRACKER!$O$1,Invoicing!$A$1:$H$1,0),FALSE)</f>
        <v>50</v>
      </c>
      <c r="AN250" s="78">
        <f t="shared" si="74"/>
        <v>0</v>
      </c>
      <c r="AO250" s="2">
        <f t="shared" si="75"/>
        <v>7</v>
      </c>
      <c r="AP250" s="2" t="str">
        <f t="shared" si="76"/>
        <v>SUNDAY</v>
      </c>
      <c r="AQ250" s="2" t="str">
        <f t="shared" si="77"/>
        <v>OM TRANSPORTSUNDAY</v>
      </c>
      <c r="AR250" s="71">
        <f t="shared" si="78"/>
        <v>660</v>
      </c>
      <c r="AS250" s="71">
        <f>VLOOKUP(AJ250,Invoicing!A:K,10,FALSE)</f>
        <v>25</v>
      </c>
      <c r="AT250" s="71">
        <f t="shared" si="79"/>
        <v>685</v>
      </c>
    </row>
    <row r="251" spans="1:46">
      <c r="A251" s="37" t="s">
        <v>360</v>
      </c>
      <c r="B251" s="3" t="s">
        <v>38</v>
      </c>
      <c r="C251" s="11">
        <v>45338.290277777778</v>
      </c>
      <c r="D251" s="11">
        <v>45338.291666666664</v>
      </c>
      <c r="E251" s="11" t="s">
        <v>49</v>
      </c>
      <c r="F251" s="11" t="s">
        <v>40</v>
      </c>
      <c r="G251" s="3" t="s">
        <v>401</v>
      </c>
      <c r="H251" s="3" t="s">
        <v>2821</v>
      </c>
      <c r="I251" s="11">
        <v>45339.208333333336</v>
      </c>
      <c r="J251" s="12">
        <v>45339.71597222222</v>
      </c>
      <c r="K251" s="12">
        <v>45339.75</v>
      </c>
      <c r="L251" s="12">
        <v>45339.729166666664</v>
      </c>
      <c r="M251" s="12" t="s">
        <v>115</v>
      </c>
      <c r="N251" s="3" t="s">
        <v>42</v>
      </c>
      <c r="O251" s="3">
        <v>0</v>
      </c>
      <c r="P251" s="1">
        <f t="shared" si="60"/>
        <v>7</v>
      </c>
      <c r="Q251" s="1">
        <f t="shared" si="61"/>
        <v>2</v>
      </c>
      <c r="R251" s="72">
        <f t="shared" si="62"/>
        <v>45339.71597222222</v>
      </c>
      <c r="S251" s="73">
        <f t="shared" si="63"/>
        <v>0.9180555555576575</v>
      </c>
      <c r="T251" s="74">
        <f>Table2[[#This Row],[ETA A OFRECIMIENTO]]*24</f>
        <v>22.03333333338378</v>
      </c>
      <c r="U251" s="1" t="str">
        <f t="shared" si="64"/>
        <v>YES</v>
      </c>
      <c r="V251" s="73">
        <f t="shared" si="65"/>
        <v>0.54166666666424135</v>
      </c>
      <c r="W251" s="74">
        <f>Table2[[#This Row],[DEL. AVAILABLE A SLOT]]*24</f>
        <v>12.999999999941792</v>
      </c>
      <c r="X251" s="1" t="str">
        <f t="shared" si="66"/>
        <v>SI</v>
      </c>
      <c r="Y251" s="73">
        <f t="shared" si="67"/>
        <v>1.4597222222218988</v>
      </c>
      <c r="Z251" s="74">
        <f>Table2[[#This Row],[ETA A TIMESLOT]]*24</f>
        <v>35.033333333325572</v>
      </c>
      <c r="AA251" s="73">
        <f t="shared" si="68"/>
        <v>0</v>
      </c>
      <c r="AB251" s="73" t="str">
        <f t="shared" si="69"/>
        <v>SI</v>
      </c>
      <c r="AC251" s="74">
        <f>Table2[[#This Row],[PUNTUALIDAD (H)]]*24</f>
        <v>0</v>
      </c>
      <c r="AD251" s="73">
        <f t="shared" si="70"/>
        <v>1.4388888888861402</v>
      </c>
      <c r="AE251" s="74">
        <f>Table2[[#This Row],[ATA TO UNLOADING]]*24</f>
        <v>34.533333333267365</v>
      </c>
      <c r="AF251" s="74" t="str">
        <f>IF(Table2[[#This Row],[ATA TO UNLOADING 2]]&lt;=48,"YES","NO")</f>
        <v>YES</v>
      </c>
      <c r="AG251" s="75">
        <f t="shared" si="71"/>
        <v>0.75</v>
      </c>
      <c r="AH251" s="2" t="s">
        <v>42</v>
      </c>
      <c r="AI251" s="2" t="str">
        <f t="shared" si="72"/>
        <v>SUDU8748256</v>
      </c>
      <c r="AJ251" s="76" t="str">
        <f t="shared" si="73"/>
        <v>CTU FLEVOKUST BV</v>
      </c>
      <c r="AK251" s="77">
        <f>IF($M251="TRUCK",VLOOKUP($AQ251,Invoicing!$A$17:$B$49,MATCH($AK$1,Invoicing!$A$17:$B$17,0),FALSE),VLOOKUP($AQ251,Invoicing!$N$17:$O$21,MATCH($AK$1,Invoicing!$N$17:$O$17,0),FALSE))</f>
        <v>650</v>
      </c>
      <c r="AL251" s="78" t="e">
        <f>VLOOKUP($E251,Invoicing!$A$1:$H$8,MATCH(TRACKER!$N251,Invoicing!$A$1:$H$1,0),FALSE)</f>
        <v>#N/A</v>
      </c>
      <c r="AM251" s="78">
        <v>35</v>
      </c>
      <c r="AN251" s="78">
        <f t="shared" si="74"/>
        <v>0</v>
      </c>
      <c r="AO251" s="2">
        <f t="shared" si="75"/>
        <v>6</v>
      </c>
      <c r="AP251" s="2" t="str">
        <f t="shared" si="76"/>
        <v>SATURDAY</v>
      </c>
      <c r="AQ251" s="2" t="str">
        <f t="shared" si="77"/>
        <v>CTU FLEVOKUST BVSATURDAY</v>
      </c>
      <c r="AR251" s="71">
        <f t="shared" si="78"/>
        <v>650</v>
      </c>
      <c r="AS251" s="71">
        <f>VLOOKUP(AJ251,Invoicing!A:K,10,FALSE)</f>
        <v>0</v>
      </c>
      <c r="AT251" s="71">
        <f t="shared" si="79"/>
        <v>650</v>
      </c>
    </row>
    <row r="252" spans="1:46">
      <c r="A252" s="37" t="s">
        <v>360</v>
      </c>
      <c r="B252" s="3" t="s">
        <v>38</v>
      </c>
      <c r="C252" s="11">
        <v>45338.290277777778</v>
      </c>
      <c r="D252" s="11">
        <v>45338.291666666664</v>
      </c>
      <c r="E252" s="11" t="s">
        <v>44</v>
      </c>
      <c r="F252" s="11" t="s">
        <v>40</v>
      </c>
      <c r="G252" s="3" t="s">
        <v>402</v>
      </c>
      <c r="H252" s="3" t="s">
        <v>2821</v>
      </c>
      <c r="I252" s="11">
        <v>45339.208333333336</v>
      </c>
      <c r="J252" s="12">
        <v>45339.62222222222</v>
      </c>
      <c r="K252" s="12">
        <v>45339.625</v>
      </c>
      <c r="L252" s="12">
        <v>45339.631944444445</v>
      </c>
      <c r="M252" s="12" t="s">
        <v>115</v>
      </c>
      <c r="N252" s="3" t="s">
        <v>42</v>
      </c>
      <c r="O252" s="3">
        <v>0</v>
      </c>
      <c r="P252" s="1">
        <f t="shared" si="60"/>
        <v>7</v>
      </c>
      <c r="Q252" s="1">
        <f t="shared" si="61"/>
        <v>2</v>
      </c>
      <c r="R252" s="72">
        <f t="shared" si="62"/>
        <v>45339.62222222222</v>
      </c>
      <c r="S252" s="73">
        <f t="shared" si="63"/>
        <v>0.9180555555576575</v>
      </c>
      <c r="T252" s="74">
        <f>Table2[[#This Row],[ETA A OFRECIMIENTO]]*24</f>
        <v>22.03333333338378</v>
      </c>
      <c r="U252" s="1" t="str">
        <f t="shared" si="64"/>
        <v>YES</v>
      </c>
      <c r="V252" s="73">
        <f t="shared" si="65"/>
        <v>0.41666666666424135</v>
      </c>
      <c r="W252" s="74">
        <f>Table2[[#This Row],[DEL. AVAILABLE A SLOT]]*24</f>
        <v>9.9999999999417923</v>
      </c>
      <c r="X252" s="1" t="str">
        <f t="shared" si="66"/>
        <v>SI</v>
      </c>
      <c r="Y252" s="73">
        <f t="shared" si="67"/>
        <v>1.3347222222218988</v>
      </c>
      <c r="Z252" s="74">
        <f>Table2[[#This Row],[ETA A TIMESLOT]]*24</f>
        <v>32.033333333325572</v>
      </c>
      <c r="AA252" s="73">
        <f t="shared" si="68"/>
        <v>0</v>
      </c>
      <c r="AB252" s="73" t="str">
        <f t="shared" si="69"/>
        <v>SI</v>
      </c>
      <c r="AC252" s="74">
        <f>Table2[[#This Row],[PUNTUALIDAD (H)]]*24</f>
        <v>0</v>
      </c>
      <c r="AD252" s="73">
        <f t="shared" si="70"/>
        <v>1.3416666666671517</v>
      </c>
      <c r="AE252" s="74">
        <f>Table2[[#This Row],[ATA TO UNLOADING]]*24</f>
        <v>32.200000000011642</v>
      </c>
      <c r="AF252" s="74" t="str">
        <f>IF(Table2[[#This Row],[ATA TO UNLOADING 2]]&lt;=48,"YES","NO")</f>
        <v>YES</v>
      </c>
      <c r="AG252" s="75">
        <f t="shared" si="71"/>
        <v>0.625</v>
      </c>
      <c r="AH252" s="2" t="s">
        <v>42</v>
      </c>
      <c r="AI252" s="2" t="str">
        <f t="shared" si="72"/>
        <v>TCKU7908454</v>
      </c>
      <c r="AJ252" s="76" t="str">
        <f t="shared" si="73"/>
        <v>MSI</v>
      </c>
      <c r="AK252" s="77">
        <f>IF($M252="TRUCK",VLOOKUP($AQ252,Invoicing!$A$17:$B$49,MATCH($AK$1,Invoicing!$A$17:$B$17,0),FALSE),VLOOKUP($AQ252,Invoicing!$N$17:$O$21,MATCH($AK$1,Invoicing!$N$17:$O$17,0),FALSE))</f>
        <v>500</v>
      </c>
      <c r="AL252" s="78" t="e">
        <f>VLOOKUP($E252,Invoicing!$A$1:$H$8,MATCH(TRACKER!$N252,Invoicing!$A$1:$H$1,0),FALSE)</f>
        <v>#N/A</v>
      </c>
      <c r="AM252" s="78">
        <f>VLOOKUP($E252,Invoicing!$A$1:$H$8,MATCH(TRACKER!$O$1,Invoicing!$A$1:$H$1,0),FALSE)</f>
        <v>50</v>
      </c>
      <c r="AN252" s="78">
        <f t="shared" si="74"/>
        <v>0</v>
      </c>
      <c r="AO252" s="2">
        <f t="shared" si="75"/>
        <v>6</v>
      </c>
      <c r="AP252" s="2" t="str">
        <f t="shared" si="76"/>
        <v>SATURDAY</v>
      </c>
      <c r="AQ252" s="2" t="str">
        <f t="shared" si="77"/>
        <v>MSISATURDAY</v>
      </c>
      <c r="AR252" s="71">
        <f t="shared" si="78"/>
        <v>500</v>
      </c>
      <c r="AS252" s="71">
        <f>VLOOKUP(AJ252,Invoicing!A:K,10,FALSE)</f>
        <v>25</v>
      </c>
      <c r="AT252" s="71">
        <f t="shared" si="79"/>
        <v>525</v>
      </c>
    </row>
    <row r="253" spans="1:46">
      <c r="A253" s="37" t="s">
        <v>360</v>
      </c>
      <c r="B253" s="3" t="s">
        <v>38</v>
      </c>
      <c r="C253" s="11">
        <v>45338.290277777778</v>
      </c>
      <c r="D253" s="11">
        <v>45338.291666666664</v>
      </c>
      <c r="E253" s="11" t="s">
        <v>44</v>
      </c>
      <c r="F253" s="11" t="s">
        <v>40</v>
      </c>
      <c r="G253" s="3" t="s">
        <v>403</v>
      </c>
      <c r="H253" s="3" t="s">
        <v>41</v>
      </c>
      <c r="I253" s="11">
        <v>45339.208333333336</v>
      </c>
      <c r="J253" s="12">
        <v>45340.458333333336</v>
      </c>
      <c r="K253" s="12">
        <v>45340.458333333336</v>
      </c>
      <c r="L253" s="12">
        <v>45340.46875</v>
      </c>
      <c r="M253" s="12" t="s">
        <v>115</v>
      </c>
      <c r="N253" s="3" t="s">
        <v>42</v>
      </c>
      <c r="O253" s="3">
        <v>1</v>
      </c>
      <c r="P253" s="1">
        <f t="shared" si="60"/>
        <v>7</v>
      </c>
      <c r="Q253" s="1">
        <f t="shared" si="61"/>
        <v>2</v>
      </c>
      <c r="R253" s="72">
        <f t="shared" si="62"/>
        <v>45340.458333333336</v>
      </c>
      <c r="S253" s="73">
        <f t="shared" si="63"/>
        <v>0.9180555555576575</v>
      </c>
      <c r="T253" s="74">
        <f>Table2[[#This Row],[ETA A OFRECIMIENTO]]*24</f>
        <v>22.03333333338378</v>
      </c>
      <c r="U253" s="1" t="str">
        <f t="shared" si="64"/>
        <v>YES</v>
      </c>
      <c r="V253" s="73">
        <f t="shared" si="65"/>
        <v>1.25</v>
      </c>
      <c r="W253" s="74">
        <f>Table2[[#This Row],[DEL. AVAILABLE A SLOT]]*24</f>
        <v>30</v>
      </c>
      <c r="X253" s="1" t="str">
        <f t="shared" si="66"/>
        <v>NO</v>
      </c>
      <c r="Y253" s="73">
        <f t="shared" si="67"/>
        <v>2.1680555555576575</v>
      </c>
      <c r="Z253" s="74">
        <f>Table2[[#This Row],[ETA A TIMESLOT]]*24</f>
        <v>52.03333333338378</v>
      </c>
      <c r="AA253" s="73">
        <f t="shared" si="68"/>
        <v>0</v>
      </c>
      <c r="AB253" s="73" t="str">
        <f t="shared" si="69"/>
        <v>SI</v>
      </c>
      <c r="AC253" s="74">
        <f>Table2[[#This Row],[PUNTUALIDAD (H)]]*24</f>
        <v>0</v>
      </c>
      <c r="AD253" s="73">
        <f t="shared" si="70"/>
        <v>2.1784722222218988</v>
      </c>
      <c r="AE253" s="74">
        <f>Table2[[#This Row],[ATA TO UNLOADING]]*24</f>
        <v>52.283333333325572</v>
      </c>
      <c r="AF253" s="74" t="str">
        <f>IF(Table2[[#This Row],[ATA TO UNLOADING 2]]&lt;=48,"YES","NO")</f>
        <v>NO</v>
      </c>
      <c r="AG253" s="75">
        <f t="shared" si="71"/>
        <v>0.45833333333575865</v>
      </c>
      <c r="AH253" s="2" t="s">
        <v>42</v>
      </c>
      <c r="AI253" s="2" t="str">
        <f t="shared" si="72"/>
        <v>TCLU1811253</v>
      </c>
      <c r="AJ253" s="76" t="str">
        <f t="shared" si="73"/>
        <v>MSI</v>
      </c>
      <c r="AK253" s="77">
        <f>IF($M253="TRUCK",VLOOKUP($AQ253,Invoicing!$A$17:$B$49,MATCH($AK$1,Invoicing!$A$17:$B$17,0),FALSE),VLOOKUP($AQ253,Invoicing!$N$17:$O$21,MATCH($AK$1,Invoicing!$N$17:$O$17,0),FALSE))</f>
        <v>500</v>
      </c>
      <c r="AL253" s="78" t="e">
        <f>VLOOKUP($E253,Invoicing!$A$1:$H$8,MATCH(TRACKER!$N253,Invoicing!$A$1:$H$1,0),FALSE)</f>
        <v>#N/A</v>
      </c>
      <c r="AM253" s="78">
        <f>VLOOKUP($E253,Invoicing!$A$1:$H$8,MATCH(TRACKER!$O$1,Invoicing!$A$1:$H$1,0),FALSE)</f>
        <v>50</v>
      </c>
      <c r="AN253" s="78">
        <f t="shared" si="74"/>
        <v>50</v>
      </c>
      <c r="AO253" s="2">
        <f t="shared" si="75"/>
        <v>7</v>
      </c>
      <c r="AP253" s="2" t="str">
        <f t="shared" si="76"/>
        <v>SUNDAY</v>
      </c>
      <c r="AQ253" s="2" t="str">
        <f t="shared" si="77"/>
        <v>MSISUNDAY</v>
      </c>
      <c r="AR253" s="71">
        <f t="shared" si="78"/>
        <v>550</v>
      </c>
      <c r="AS253" s="71">
        <f>VLOOKUP(AJ253,Invoicing!A:K,10,FALSE)</f>
        <v>25</v>
      </c>
      <c r="AT253" s="71">
        <f t="shared" si="79"/>
        <v>575</v>
      </c>
    </row>
    <row r="254" spans="1:46">
      <c r="A254" s="37" t="s">
        <v>360</v>
      </c>
      <c r="B254" s="3" t="s">
        <v>38</v>
      </c>
      <c r="C254" s="11">
        <v>45338.290277777778</v>
      </c>
      <c r="D254" s="11">
        <v>45338.291666666664</v>
      </c>
      <c r="E254" s="11" t="s">
        <v>49</v>
      </c>
      <c r="F254" s="11" t="s">
        <v>40</v>
      </c>
      <c r="G254" s="3" t="s">
        <v>404</v>
      </c>
      <c r="H254" s="3" t="s">
        <v>2821</v>
      </c>
      <c r="I254" s="11">
        <v>45339.208333333336</v>
      </c>
      <c r="J254" s="12">
        <v>45339.743055555555</v>
      </c>
      <c r="K254" s="12">
        <v>45339.75</v>
      </c>
      <c r="L254" s="12">
        <v>45339.767361111109</v>
      </c>
      <c r="M254" s="12" t="s">
        <v>115</v>
      </c>
      <c r="N254" s="3" t="s">
        <v>13</v>
      </c>
      <c r="O254" s="3">
        <v>0</v>
      </c>
      <c r="P254" s="1">
        <f t="shared" si="60"/>
        <v>7</v>
      </c>
      <c r="Q254" s="1">
        <f t="shared" si="61"/>
        <v>2</v>
      </c>
      <c r="R254" s="72">
        <f t="shared" si="62"/>
        <v>45339.743055555555</v>
      </c>
      <c r="S254" s="73">
        <f t="shared" si="63"/>
        <v>0.9180555555576575</v>
      </c>
      <c r="T254" s="74">
        <f>Table2[[#This Row],[ETA A OFRECIMIENTO]]*24</f>
        <v>22.03333333338378</v>
      </c>
      <c r="U254" s="1" t="str">
        <f t="shared" si="64"/>
        <v>YES</v>
      </c>
      <c r="V254" s="73">
        <f t="shared" si="65"/>
        <v>0.54166666666424135</v>
      </c>
      <c r="W254" s="74">
        <f>Table2[[#This Row],[DEL. AVAILABLE A SLOT]]*24</f>
        <v>12.999999999941792</v>
      </c>
      <c r="X254" s="1" t="str">
        <f t="shared" si="66"/>
        <v>SI</v>
      </c>
      <c r="Y254" s="73">
        <f t="shared" si="67"/>
        <v>1.4597222222218988</v>
      </c>
      <c r="Z254" s="74">
        <f>Table2[[#This Row],[ETA A TIMESLOT]]*24</f>
        <v>35.033333333325572</v>
      </c>
      <c r="AA254" s="73">
        <f t="shared" si="68"/>
        <v>0</v>
      </c>
      <c r="AB254" s="73" t="str">
        <f t="shared" si="69"/>
        <v>SI</v>
      </c>
      <c r="AC254" s="74">
        <f>Table2[[#This Row],[PUNTUALIDAD (H)]]*24</f>
        <v>0</v>
      </c>
      <c r="AD254" s="73">
        <f t="shared" si="70"/>
        <v>1.4770833333313931</v>
      </c>
      <c r="AE254" s="74">
        <f>Table2[[#This Row],[ATA TO UNLOADING]]*24</f>
        <v>35.449999999953434</v>
      </c>
      <c r="AF254" s="74" t="str">
        <f>IF(Table2[[#This Row],[ATA TO UNLOADING 2]]&lt;=48,"YES","NO")</f>
        <v>YES</v>
      </c>
      <c r="AG254" s="75">
        <f t="shared" si="71"/>
        <v>0.75</v>
      </c>
      <c r="AH254" s="2" t="s">
        <v>42</v>
      </c>
      <c r="AI254" s="2" t="str">
        <f t="shared" si="72"/>
        <v>TGBU6802800</v>
      </c>
      <c r="AJ254" s="76" t="str">
        <f t="shared" si="73"/>
        <v>CTU FLEVOKUST BV</v>
      </c>
      <c r="AK254" s="77">
        <f>IF($M254="TRUCK",VLOOKUP($AQ254,Invoicing!$A$17:$B$49,MATCH($AK$1,Invoicing!$A$17:$B$17,0),FALSE),VLOOKUP($AQ254,Invoicing!$N$17:$O$21,MATCH($AK$1,Invoicing!$N$17:$O$17,0),FALSE))</f>
        <v>650</v>
      </c>
      <c r="AL254" s="78">
        <v>100</v>
      </c>
      <c r="AM254" s="78">
        <v>35</v>
      </c>
      <c r="AN254" s="78">
        <f t="shared" si="74"/>
        <v>0</v>
      </c>
      <c r="AO254" s="2">
        <f t="shared" si="75"/>
        <v>6</v>
      </c>
      <c r="AP254" s="2" t="str">
        <f t="shared" si="76"/>
        <v>SATURDAY</v>
      </c>
      <c r="AQ254" s="2" t="str">
        <f t="shared" si="77"/>
        <v>CTU FLEVOKUST BVSATURDAY</v>
      </c>
      <c r="AR254" s="71">
        <f t="shared" si="78"/>
        <v>750</v>
      </c>
      <c r="AS254" s="71">
        <f>VLOOKUP(AJ254,Invoicing!A:K,10,FALSE)</f>
        <v>0</v>
      </c>
      <c r="AT254" s="71">
        <f t="shared" si="79"/>
        <v>750</v>
      </c>
    </row>
    <row r="255" spans="1:46">
      <c r="A255" s="37" t="s">
        <v>360</v>
      </c>
      <c r="B255" s="3" t="s">
        <v>38</v>
      </c>
      <c r="C255" s="11">
        <v>45338.290277777778</v>
      </c>
      <c r="D255" s="11">
        <v>45338.291666666664</v>
      </c>
      <c r="E255" s="11" t="s">
        <v>49</v>
      </c>
      <c r="F255" s="11" t="s">
        <v>40</v>
      </c>
      <c r="G255" s="3" t="s">
        <v>405</v>
      </c>
      <c r="H255" s="3" t="s">
        <v>41</v>
      </c>
      <c r="I255" s="11">
        <v>45339.208333333336</v>
      </c>
      <c r="J255" s="12">
        <v>45341.394444444442</v>
      </c>
      <c r="K255" s="12">
        <v>45341.416666666664</v>
      </c>
      <c r="L255" s="12">
        <v>45341.402777777781</v>
      </c>
      <c r="M255" s="12" t="s">
        <v>115</v>
      </c>
      <c r="N255" s="3" t="s">
        <v>42</v>
      </c>
      <c r="O255" s="3">
        <v>0</v>
      </c>
      <c r="P255" s="1">
        <f t="shared" si="60"/>
        <v>8</v>
      </c>
      <c r="Q255" s="1">
        <f t="shared" si="61"/>
        <v>2</v>
      </c>
      <c r="R255" s="72">
        <f t="shared" si="62"/>
        <v>45341.394444444442</v>
      </c>
      <c r="S255" s="73">
        <f t="shared" si="63"/>
        <v>0.9180555555576575</v>
      </c>
      <c r="T255" s="74">
        <f>Table2[[#This Row],[ETA A OFRECIMIENTO]]*24</f>
        <v>22.03333333338378</v>
      </c>
      <c r="U255" s="1" t="str">
        <f t="shared" si="64"/>
        <v>YES</v>
      </c>
      <c r="V255" s="73">
        <f t="shared" si="65"/>
        <v>2.2083333333284827</v>
      </c>
      <c r="W255" s="74">
        <f>Table2[[#This Row],[DEL. AVAILABLE A SLOT]]*24</f>
        <v>52.999999999883585</v>
      </c>
      <c r="X255" s="1" t="str">
        <f t="shared" si="66"/>
        <v>NO</v>
      </c>
      <c r="Y255" s="73">
        <f t="shared" si="67"/>
        <v>3.1263888888861402</v>
      </c>
      <c r="Z255" s="74">
        <f>Table2[[#This Row],[ETA A TIMESLOT]]*24</f>
        <v>75.033333333267365</v>
      </c>
      <c r="AA255" s="73">
        <f t="shared" si="68"/>
        <v>0</v>
      </c>
      <c r="AB255" s="73" t="str">
        <f t="shared" si="69"/>
        <v>SI</v>
      </c>
      <c r="AC255" s="74">
        <f>Table2[[#This Row],[PUNTUALIDAD (H)]]*24</f>
        <v>0</v>
      </c>
      <c r="AD255" s="73">
        <f t="shared" si="70"/>
        <v>3.1125000000029104</v>
      </c>
      <c r="AE255" s="74">
        <f>Table2[[#This Row],[ATA TO UNLOADING]]*24</f>
        <v>74.700000000069849</v>
      </c>
      <c r="AF255" s="74" t="str">
        <f>IF(Table2[[#This Row],[ATA TO UNLOADING 2]]&lt;=48,"YES","NO")</f>
        <v>NO</v>
      </c>
      <c r="AG255" s="75">
        <f t="shared" si="71"/>
        <v>0.41666666666424135</v>
      </c>
      <c r="AH255" s="2" t="s">
        <v>42</v>
      </c>
      <c r="AI255" s="2" t="str">
        <f t="shared" si="72"/>
        <v>UETU5698494</v>
      </c>
      <c r="AJ255" s="76" t="str">
        <f t="shared" si="73"/>
        <v>CTU FLEVOKUST BV</v>
      </c>
      <c r="AK255" s="77">
        <f>IF($M255="TRUCK",VLOOKUP($AQ255,Invoicing!$A$17:$B$49,MATCH($AK$1,Invoicing!$A$17:$B$17,0),FALSE),VLOOKUP($AQ255,Invoicing!$N$17:$O$21,MATCH($AK$1,Invoicing!$N$17:$O$17,0),FALSE))</f>
        <v>520</v>
      </c>
      <c r="AL255" s="78" t="e">
        <f>VLOOKUP($E255,Invoicing!$A$1:$H$8,MATCH(TRACKER!$N255,Invoicing!$A$1:$H$1,0),FALSE)</f>
        <v>#N/A</v>
      </c>
      <c r="AM255" s="78">
        <v>35</v>
      </c>
      <c r="AN255" s="78">
        <f t="shared" si="74"/>
        <v>0</v>
      </c>
      <c r="AO255" s="2">
        <f t="shared" si="75"/>
        <v>1</v>
      </c>
      <c r="AP255" s="2" t="str">
        <f t="shared" si="76"/>
        <v>WEEK</v>
      </c>
      <c r="AQ255" s="2" t="str">
        <f t="shared" si="77"/>
        <v>CTU FLEVOKUST BVWEEK</v>
      </c>
      <c r="AR255" s="71">
        <f t="shared" si="78"/>
        <v>520</v>
      </c>
      <c r="AS255" s="71">
        <f>VLOOKUP(AJ255,Invoicing!A:K,10,FALSE)</f>
        <v>0</v>
      </c>
      <c r="AT255" s="71">
        <f t="shared" si="79"/>
        <v>520</v>
      </c>
    </row>
    <row r="256" spans="1:46">
      <c r="A256" s="37" t="s">
        <v>53</v>
      </c>
      <c r="B256" s="3" t="s">
        <v>38</v>
      </c>
      <c r="C256" s="11">
        <v>45341.381944444445</v>
      </c>
      <c r="D256" s="11">
        <v>45341.375</v>
      </c>
      <c r="E256" s="11" t="s">
        <v>49</v>
      </c>
      <c r="F256" s="11" t="s">
        <v>40</v>
      </c>
      <c r="G256" s="3" t="s">
        <v>406</v>
      </c>
      <c r="H256" s="3" t="s">
        <v>41</v>
      </c>
      <c r="I256" s="11">
        <v>45344.375</v>
      </c>
      <c r="J256" s="12">
        <v>45344.5</v>
      </c>
      <c r="K256" s="12">
        <v>45344.5</v>
      </c>
      <c r="L256" s="12">
        <v>45344.506944444445</v>
      </c>
      <c r="M256" s="61" t="s">
        <v>12</v>
      </c>
      <c r="N256" s="3" t="s">
        <v>42</v>
      </c>
      <c r="O256" s="3">
        <v>0</v>
      </c>
      <c r="P256" s="1">
        <f t="shared" si="60"/>
        <v>8</v>
      </c>
      <c r="Q256" s="1">
        <f t="shared" si="61"/>
        <v>2</v>
      </c>
      <c r="R256" s="72">
        <f t="shared" si="62"/>
        <v>45344.5</v>
      </c>
      <c r="S256" s="73">
        <f t="shared" si="63"/>
        <v>2.9930555555547471</v>
      </c>
      <c r="T256" s="74">
        <f>Table2[[#This Row],[ETA A OFRECIMIENTO]]*24</f>
        <v>71.833333333313931</v>
      </c>
      <c r="U256" s="1" t="str">
        <f t="shared" si="64"/>
        <v>NO</v>
      </c>
      <c r="V256" s="73">
        <f t="shared" si="65"/>
        <v>0.125</v>
      </c>
      <c r="W256" s="74">
        <f>Table2[[#This Row],[DEL. AVAILABLE A SLOT]]*24</f>
        <v>3</v>
      </c>
      <c r="X256" s="1" t="str">
        <f t="shared" si="66"/>
        <v>SI</v>
      </c>
      <c r="Y256" s="73">
        <f t="shared" si="67"/>
        <v>3.1180555555547471</v>
      </c>
      <c r="Z256" s="74">
        <f>Table2[[#This Row],[ETA A TIMESLOT]]*24</f>
        <v>74.833333333313931</v>
      </c>
      <c r="AA256" s="73">
        <f t="shared" si="68"/>
        <v>0</v>
      </c>
      <c r="AB256" s="73" t="str">
        <f t="shared" si="69"/>
        <v>SI</v>
      </c>
      <c r="AC256" s="74">
        <f>Table2[[#This Row],[PUNTUALIDAD (H)]]*24</f>
        <v>0</v>
      </c>
      <c r="AD256" s="73">
        <f t="shared" si="70"/>
        <v>3.125</v>
      </c>
      <c r="AE256" s="74">
        <f>Table2[[#This Row],[ATA TO UNLOADING]]*24</f>
        <v>75</v>
      </c>
      <c r="AF256" s="74" t="str">
        <f>IF(Table2[[#This Row],[ATA TO UNLOADING 2]]&lt;=48,"YES","NO")</f>
        <v>NO</v>
      </c>
      <c r="AG256" s="75">
        <f t="shared" si="71"/>
        <v>0.5</v>
      </c>
      <c r="AH256" s="2" t="s">
        <v>42</v>
      </c>
      <c r="AI256" s="2" t="str">
        <f t="shared" si="72"/>
        <v>BEAU5751038</v>
      </c>
      <c r="AJ256" s="76" t="str">
        <f t="shared" si="73"/>
        <v>CTU FLEVOKUST BV</v>
      </c>
      <c r="AK256" s="77">
        <f>IF($M256="TRUCK",VLOOKUP($AQ256,Invoicing!$A$17:$B$49,MATCH($AK$1,Invoicing!$A$17:$B$17,0),FALSE),VLOOKUP($AQ256,Invoicing!$N$17:$O$21,MATCH($AK$1,Invoicing!$N$17:$O$17,0),FALSE))</f>
        <v>380</v>
      </c>
      <c r="AL256" s="78" t="e">
        <f>VLOOKUP($E256,Invoicing!$A$1:$H$8,MATCH(TRACKER!$N256,Invoicing!$A$1:$H$1,0),FALSE)</f>
        <v>#N/A</v>
      </c>
      <c r="AM256" s="78">
        <v>35</v>
      </c>
      <c r="AN256" s="78">
        <f t="shared" si="74"/>
        <v>0</v>
      </c>
      <c r="AO256" s="2">
        <f t="shared" si="75"/>
        <v>4</v>
      </c>
      <c r="AP256" s="2" t="str">
        <f t="shared" si="76"/>
        <v>WEEK</v>
      </c>
      <c r="AQ256" s="2" t="str">
        <f t="shared" si="77"/>
        <v>CTU FLEVOKUST BVWEEK</v>
      </c>
      <c r="AR256" s="71">
        <f t="shared" si="78"/>
        <v>380</v>
      </c>
      <c r="AS256" s="71">
        <f>VLOOKUP(AJ256,Invoicing!A:K,10,FALSE)</f>
        <v>0</v>
      </c>
      <c r="AT256" s="71">
        <f t="shared" si="79"/>
        <v>380</v>
      </c>
    </row>
    <row r="257" spans="1:47">
      <c r="A257" s="37" t="s">
        <v>53</v>
      </c>
      <c r="B257" s="3" t="s">
        <v>38</v>
      </c>
      <c r="C257" s="11">
        <v>45341.381944444445</v>
      </c>
      <c r="D257" s="11">
        <v>45341.375</v>
      </c>
      <c r="E257" s="11" t="s">
        <v>49</v>
      </c>
      <c r="F257" s="11" t="s">
        <v>40</v>
      </c>
      <c r="G257" s="3" t="s">
        <v>407</v>
      </c>
      <c r="H257" s="3" t="s">
        <v>2821</v>
      </c>
      <c r="I257" s="11">
        <v>45344.291666666664</v>
      </c>
      <c r="J257" s="12">
        <v>45344.291666666664</v>
      </c>
      <c r="K257" s="12">
        <v>45344.291666666664</v>
      </c>
      <c r="L257" s="12">
        <v>45344.305555555555</v>
      </c>
      <c r="M257" s="61" t="s">
        <v>12</v>
      </c>
      <c r="N257" s="3" t="s">
        <v>42</v>
      </c>
      <c r="O257" s="3">
        <v>0</v>
      </c>
      <c r="P257" s="1">
        <f t="shared" si="60"/>
        <v>8</v>
      </c>
      <c r="Q257" s="1">
        <f t="shared" si="61"/>
        <v>2</v>
      </c>
      <c r="R257" s="72">
        <f t="shared" si="62"/>
        <v>45344.291666666664</v>
      </c>
      <c r="S257" s="73">
        <f t="shared" si="63"/>
        <v>2.9097222222189885</v>
      </c>
      <c r="T257" s="74">
        <f>Table2[[#This Row],[ETA A OFRECIMIENTO]]*24</f>
        <v>69.833333333255723</v>
      </c>
      <c r="U257" s="1" t="str">
        <f t="shared" si="64"/>
        <v>NO</v>
      </c>
      <c r="V257" s="73">
        <f t="shared" si="65"/>
        <v>0</v>
      </c>
      <c r="W257" s="74">
        <f>Table2[[#This Row],[DEL. AVAILABLE A SLOT]]*24</f>
        <v>0</v>
      </c>
      <c r="X257" s="1" t="str">
        <f t="shared" si="66"/>
        <v>SI</v>
      </c>
      <c r="Y257" s="73">
        <f t="shared" si="67"/>
        <v>2.9097222222189885</v>
      </c>
      <c r="Z257" s="74">
        <f>Table2[[#This Row],[ETA A TIMESLOT]]*24</f>
        <v>69.833333333255723</v>
      </c>
      <c r="AA257" s="73">
        <f t="shared" si="68"/>
        <v>0</v>
      </c>
      <c r="AB257" s="73" t="str">
        <f t="shared" si="69"/>
        <v>SI</v>
      </c>
      <c r="AC257" s="74">
        <f>Table2[[#This Row],[PUNTUALIDAD (H)]]*24</f>
        <v>0</v>
      </c>
      <c r="AD257" s="73">
        <f t="shared" si="70"/>
        <v>2.9236111111094942</v>
      </c>
      <c r="AE257" s="74">
        <f>Table2[[#This Row],[ATA TO UNLOADING]]*24</f>
        <v>70.166666666627862</v>
      </c>
      <c r="AF257" s="74" t="str">
        <f>IF(Table2[[#This Row],[ATA TO UNLOADING 2]]&lt;=48,"YES","NO")</f>
        <v>NO</v>
      </c>
      <c r="AG257" s="75">
        <f t="shared" si="71"/>
        <v>0.29166666666424135</v>
      </c>
      <c r="AH257" s="2" t="s">
        <v>42</v>
      </c>
      <c r="AI257" s="2" t="str">
        <f t="shared" si="72"/>
        <v>MRKU0686698</v>
      </c>
      <c r="AJ257" s="76" t="str">
        <f t="shared" si="73"/>
        <v>CTU FLEVOKUST BV</v>
      </c>
      <c r="AK257" s="77">
        <f>IF($M257="TRUCK",VLOOKUP($AQ257,Invoicing!$A$17:$B$49,MATCH($AK$1,Invoicing!$A$17:$B$17,0),FALSE),VLOOKUP($AQ257,Invoicing!$N$17:$O$21,MATCH($AK$1,Invoicing!$N$17:$O$17,0),FALSE))</f>
        <v>380</v>
      </c>
      <c r="AL257" s="78" t="e">
        <f>VLOOKUP($E257,Invoicing!$A$1:$H$8,MATCH(TRACKER!$N257,Invoicing!$A$1:$H$1,0),FALSE)</f>
        <v>#N/A</v>
      </c>
      <c r="AM257" s="78">
        <v>35</v>
      </c>
      <c r="AN257" s="78">
        <f t="shared" si="74"/>
        <v>0</v>
      </c>
      <c r="AO257" s="2">
        <f t="shared" si="75"/>
        <v>4</v>
      </c>
      <c r="AP257" s="2" t="str">
        <f t="shared" si="76"/>
        <v>WEEK</v>
      </c>
      <c r="AQ257" s="2" t="str">
        <f t="shared" si="77"/>
        <v>CTU FLEVOKUST BVWEEK</v>
      </c>
      <c r="AR257" s="71">
        <f t="shared" si="78"/>
        <v>380</v>
      </c>
      <c r="AS257" s="71">
        <f>VLOOKUP(AJ257,Invoicing!A:K,10,FALSE)</f>
        <v>0</v>
      </c>
      <c r="AT257" s="71">
        <f t="shared" si="79"/>
        <v>380</v>
      </c>
    </row>
    <row r="258" spans="1:47">
      <c r="A258" s="37" t="s">
        <v>53</v>
      </c>
      <c r="B258" s="3" t="s">
        <v>38</v>
      </c>
      <c r="C258" s="11">
        <v>45341.381944444445</v>
      </c>
      <c r="D258" s="11">
        <v>45341.375</v>
      </c>
      <c r="E258" s="11" t="s">
        <v>49</v>
      </c>
      <c r="F258" s="11" t="s">
        <v>40</v>
      </c>
      <c r="G258" s="3" t="s">
        <v>408</v>
      </c>
      <c r="H258" s="3" t="s">
        <v>41</v>
      </c>
      <c r="I258" s="11">
        <v>45344.375</v>
      </c>
      <c r="J258" s="12">
        <v>45344.556944444441</v>
      </c>
      <c r="K258" s="12">
        <v>45344.5625</v>
      </c>
      <c r="L258" s="12">
        <v>45344.565972222219</v>
      </c>
      <c r="M258" s="61" t="s">
        <v>12</v>
      </c>
      <c r="N258" s="3" t="s">
        <v>42</v>
      </c>
      <c r="O258" s="3">
        <v>0</v>
      </c>
      <c r="P258" s="1">
        <f t="shared" ref="P258:P321" si="80">IF(K258="","",WEEKNUM(R258,2))</f>
        <v>8</v>
      </c>
      <c r="Q258" s="1">
        <f t="shared" ref="Q258:Q321" si="81">IF(K258="","",MONTH(R258))</f>
        <v>2</v>
      </c>
      <c r="R258" s="72">
        <f t="shared" ref="R258:R321" si="82">IF(ISBLANK(J258),IF(ISBLANK(L258),"00:00",L258),J258)</f>
        <v>45344.556944444441</v>
      </c>
      <c r="S258" s="73">
        <f t="shared" ref="S258:S321" si="83">(I258-C258)</f>
        <v>2.9930555555547471</v>
      </c>
      <c r="T258" s="74">
        <f>Table2[[#This Row],[ETA A OFRECIMIENTO]]*24</f>
        <v>71.833333333313931</v>
      </c>
      <c r="U258" s="1" t="str">
        <f t="shared" ref="U258:U321" si="84">IF(S258="","",IF(S258&lt;=2,"YES","NO"))</f>
        <v>NO</v>
      </c>
      <c r="V258" s="73">
        <f t="shared" ref="V258:V321" si="85">(K258-I258)</f>
        <v>0.1875</v>
      </c>
      <c r="W258" s="74">
        <f>Table2[[#This Row],[DEL. AVAILABLE A SLOT]]*24</f>
        <v>4.5</v>
      </c>
      <c r="X258" s="1" t="str">
        <f t="shared" ref="X258:X321" si="86">IF(V258="","",IF(V258&lt;=1,"SI","NO"))</f>
        <v>SI</v>
      </c>
      <c r="Y258" s="73">
        <f t="shared" ref="Y258:Y321" si="87">(K258-C258)</f>
        <v>3.1805555555547471</v>
      </c>
      <c r="Z258" s="74">
        <f>Table2[[#This Row],[ETA A TIMESLOT]]*24</f>
        <v>76.333333333313931</v>
      </c>
      <c r="AA258" s="73">
        <f t="shared" ref="AA258:AA321" si="88">IF(R258&lt; K258, TIME(0,0,0), R258-K258)</f>
        <v>0</v>
      </c>
      <c r="AB258" s="73" t="str">
        <f t="shared" ref="AB258:AB321" si="89">IF(AA258&gt;TIME(0,45,0),"NO","SI")</f>
        <v>SI</v>
      </c>
      <c r="AC258" s="74">
        <f>Table2[[#This Row],[PUNTUALIDAD (H)]]*24</f>
        <v>0</v>
      </c>
      <c r="AD258" s="73">
        <f t="shared" ref="AD258:AD321" si="90">(L258-C258)</f>
        <v>3.1840277777737356</v>
      </c>
      <c r="AE258" s="74">
        <f>Table2[[#This Row],[ATA TO UNLOADING]]*24</f>
        <v>76.416666666569654</v>
      </c>
      <c r="AF258" s="74" t="str">
        <f>IF(Table2[[#This Row],[ATA TO UNLOADING 2]]&lt;=48,"YES","NO")</f>
        <v>NO</v>
      </c>
      <c r="AG258" s="75">
        <f t="shared" ref="AG258:AG321" si="91">MOD(K258,1)</f>
        <v>0.5625</v>
      </c>
      <c r="AH258" s="2" t="s">
        <v>42</v>
      </c>
      <c r="AI258" s="2" t="str">
        <f t="shared" ref="AI258:AI321" si="92">G258</f>
        <v>MRKU9655980</v>
      </c>
      <c r="AJ258" s="76" t="str">
        <f t="shared" ref="AJ258:AJ321" si="93">E258</f>
        <v>CTU FLEVOKUST BV</v>
      </c>
      <c r="AK258" s="77">
        <f>IF($M258="TRUCK",VLOOKUP($AQ258,Invoicing!$A$17:$B$49,MATCH($AK$1,Invoicing!$A$17:$B$17,0),FALSE),VLOOKUP($AQ258,Invoicing!$N$17:$O$21,MATCH($AK$1,Invoicing!$N$17:$O$17,0),FALSE))</f>
        <v>380</v>
      </c>
      <c r="AL258" s="78" t="e">
        <f>VLOOKUP($E258,Invoicing!$A$1:$H$8,MATCH(TRACKER!$N258,Invoicing!$A$1:$H$1,0),FALSE)</f>
        <v>#N/A</v>
      </c>
      <c r="AM258" s="78">
        <v>35</v>
      </c>
      <c r="AN258" s="78">
        <f t="shared" ref="AN258:AN321" si="94">IF($O258&lt;&gt;0,$O258*$AM258,0)</f>
        <v>0</v>
      </c>
      <c r="AO258" s="2">
        <f t="shared" ref="AO258:AO321" si="95">WEEKDAY(K258,2)</f>
        <v>4</v>
      </c>
      <c r="AP258" s="2" t="str">
        <f t="shared" ref="AP258:AP321" si="96">IF(AH258="NIGHT","NIGHT",IF(AO258&lt;=5,"WEEK",IF(AO258=7,"SUNDAY",IF(AO258=6,"SATURDAY","SUNDAY"))))</f>
        <v>WEEK</v>
      </c>
      <c r="AQ258" s="2" t="str">
        <f t="shared" ref="AQ258:AQ321" si="97">AJ258&amp;AP258</f>
        <v>CTU FLEVOKUST BVWEEK</v>
      </c>
      <c r="AR258" s="71">
        <f t="shared" ref="AR258:AR321" si="98">IF(ISNA(AL258),AK258+AN258,SUM($AK258,$AN258,IFERROR($AL258,"0")))</f>
        <v>380</v>
      </c>
      <c r="AS258" s="71">
        <f>VLOOKUP(AJ258,Invoicing!A:K,10,FALSE)</f>
        <v>0</v>
      </c>
      <c r="AT258" s="71">
        <f t="shared" ref="AT258:AT321" si="99">AR258+AS258+AU258</f>
        <v>380</v>
      </c>
    </row>
    <row r="259" spans="1:47">
      <c r="A259" s="37" t="s">
        <v>53</v>
      </c>
      <c r="B259" s="3" t="s">
        <v>38</v>
      </c>
      <c r="C259" s="11">
        <v>45341.381944444445</v>
      </c>
      <c r="D259" s="11">
        <v>45341.375</v>
      </c>
      <c r="E259" s="11" t="s">
        <v>49</v>
      </c>
      <c r="F259" s="11" t="s">
        <v>40</v>
      </c>
      <c r="G259" s="3" t="s">
        <v>409</v>
      </c>
      <c r="H259" s="3" t="s">
        <v>2821</v>
      </c>
      <c r="I259" s="11">
        <v>45344.291666666664</v>
      </c>
      <c r="J259" s="12">
        <v>45344.317361111112</v>
      </c>
      <c r="K259" s="12">
        <v>45344.291666666664</v>
      </c>
      <c r="L259" s="12">
        <v>45344.319444444445</v>
      </c>
      <c r="M259" s="61" t="s">
        <v>12</v>
      </c>
      <c r="N259" s="3" t="s">
        <v>13</v>
      </c>
      <c r="O259" s="3">
        <v>0</v>
      </c>
      <c r="P259" s="1">
        <f t="shared" si="80"/>
        <v>8</v>
      </c>
      <c r="Q259" s="1">
        <f t="shared" si="81"/>
        <v>2</v>
      </c>
      <c r="R259" s="72">
        <f t="shared" si="82"/>
        <v>45344.317361111112</v>
      </c>
      <c r="S259" s="73">
        <f t="shared" si="83"/>
        <v>2.9097222222189885</v>
      </c>
      <c r="T259" s="74">
        <f>Table2[[#This Row],[ETA A OFRECIMIENTO]]*24</f>
        <v>69.833333333255723</v>
      </c>
      <c r="U259" s="1" t="str">
        <f t="shared" si="84"/>
        <v>NO</v>
      </c>
      <c r="V259" s="73">
        <f t="shared" si="85"/>
        <v>0</v>
      </c>
      <c r="W259" s="74">
        <f>Table2[[#This Row],[DEL. AVAILABLE A SLOT]]*24</f>
        <v>0</v>
      </c>
      <c r="X259" s="1" t="str">
        <f t="shared" si="86"/>
        <v>SI</v>
      </c>
      <c r="Y259" s="73">
        <f t="shared" si="87"/>
        <v>2.9097222222189885</v>
      </c>
      <c r="Z259" s="74">
        <f>Table2[[#This Row],[ETA A TIMESLOT]]*24</f>
        <v>69.833333333255723</v>
      </c>
      <c r="AA259" s="73">
        <f t="shared" si="88"/>
        <v>2.5694444448163267E-2</v>
      </c>
      <c r="AB259" s="73" t="str">
        <f t="shared" si="89"/>
        <v>SI</v>
      </c>
      <c r="AC259" s="74">
        <f>Table2[[#This Row],[PUNTUALIDAD (H)]]*24</f>
        <v>0.61666666675591841</v>
      </c>
      <c r="AD259" s="73">
        <f t="shared" si="90"/>
        <v>2.9375</v>
      </c>
      <c r="AE259" s="74">
        <f>Table2[[#This Row],[ATA TO UNLOADING]]*24</f>
        <v>70.5</v>
      </c>
      <c r="AF259" s="74" t="str">
        <f>IF(Table2[[#This Row],[ATA TO UNLOADING 2]]&lt;=48,"YES","NO")</f>
        <v>NO</v>
      </c>
      <c r="AG259" s="75">
        <f t="shared" si="91"/>
        <v>0.29166666666424135</v>
      </c>
      <c r="AH259" s="2" t="s">
        <v>42</v>
      </c>
      <c r="AI259" s="2" t="str">
        <f t="shared" si="92"/>
        <v>MRSU0264592</v>
      </c>
      <c r="AJ259" s="76" t="str">
        <f t="shared" si="93"/>
        <v>CTU FLEVOKUST BV</v>
      </c>
      <c r="AK259" s="77">
        <f>IF($M259="TRUCK",VLOOKUP($AQ259,Invoicing!$A$17:$B$49,MATCH($AK$1,Invoicing!$A$17:$B$17,0),FALSE),VLOOKUP($AQ259,Invoicing!$N$17:$O$21,MATCH($AK$1,Invoicing!$N$17:$O$17,0),FALSE))</f>
        <v>380</v>
      </c>
      <c r="AL259" s="78">
        <v>100</v>
      </c>
      <c r="AM259" s="78">
        <v>35</v>
      </c>
      <c r="AN259" s="78">
        <f t="shared" si="94"/>
        <v>0</v>
      </c>
      <c r="AO259" s="2">
        <f t="shared" si="95"/>
        <v>4</v>
      </c>
      <c r="AP259" s="2" t="str">
        <f t="shared" si="96"/>
        <v>WEEK</v>
      </c>
      <c r="AQ259" s="2" t="str">
        <f t="shared" si="97"/>
        <v>CTU FLEVOKUST BVWEEK</v>
      </c>
      <c r="AR259" s="71">
        <f t="shared" si="98"/>
        <v>480</v>
      </c>
      <c r="AS259" s="71">
        <f>VLOOKUP(AJ259,Invoicing!A:K,10,FALSE)</f>
        <v>0</v>
      </c>
      <c r="AT259" s="71">
        <f t="shared" si="99"/>
        <v>480</v>
      </c>
    </row>
    <row r="260" spans="1:47">
      <c r="A260" s="37" t="s">
        <v>53</v>
      </c>
      <c r="B260" s="3" t="s">
        <v>38</v>
      </c>
      <c r="C260" s="11">
        <v>45341.381944444445</v>
      </c>
      <c r="D260" s="11">
        <v>45341.375</v>
      </c>
      <c r="E260" s="11" t="s">
        <v>44</v>
      </c>
      <c r="F260" s="11" t="s">
        <v>40</v>
      </c>
      <c r="G260" s="3" t="s">
        <v>410</v>
      </c>
      <c r="H260" s="3" t="s">
        <v>41</v>
      </c>
      <c r="I260" s="11">
        <v>45342.25</v>
      </c>
      <c r="J260" s="12">
        <v>45342.284722222219</v>
      </c>
      <c r="K260" s="12">
        <v>45342.25</v>
      </c>
      <c r="L260" s="12">
        <v>45342.298611111109</v>
      </c>
      <c r="M260" s="12" t="s">
        <v>115</v>
      </c>
      <c r="N260" s="3" t="s">
        <v>42</v>
      </c>
      <c r="O260" s="3">
        <v>1</v>
      </c>
      <c r="P260" s="1">
        <f t="shared" si="80"/>
        <v>8</v>
      </c>
      <c r="Q260" s="1">
        <f t="shared" si="81"/>
        <v>2</v>
      </c>
      <c r="R260" s="72">
        <f t="shared" si="82"/>
        <v>45342.284722222219</v>
      </c>
      <c r="S260" s="73">
        <f t="shared" si="83"/>
        <v>0.86805555555474712</v>
      </c>
      <c r="T260" s="74">
        <f>Table2[[#This Row],[ETA A OFRECIMIENTO]]*24</f>
        <v>20.833333333313931</v>
      </c>
      <c r="U260" s="1" t="str">
        <f t="shared" si="84"/>
        <v>YES</v>
      </c>
      <c r="V260" s="73">
        <f t="shared" si="85"/>
        <v>0</v>
      </c>
      <c r="W260" s="74">
        <f>Table2[[#This Row],[DEL. AVAILABLE A SLOT]]*24</f>
        <v>0</v>
      </c>
      <c r="X260" s="1" t="str">
        <f t="shared" si="86"/>
        <v>SI</v>
      </c>
      <c r="Y260" s="73">
        <f t="shared" si="87"/>
        <v>0.86805555555474712</v>
      </c>
      <c r="Z260" s="74">
        <f>Table2[[#This Row],[ETA A TIMESLOT]]*24</f>
        <v>20.833333333313931</v>
      </c>
      <c r="AA260" s="73">
        <f t="shared" si="88"/>
        <v>3.4722222218988463E-2</v>
      </c>
      <c r="AB260" s="73" t="str">
        <f t="shared" si="89"/>
        <v>NO</v>
      </c>
      <c r="AC260" s="74">
        <f>Table2[[#This Row],[PUNTUALIDAD (H)]]*24</f>
        <v>0.83333333325572312</v>
      </c>
      <c r="AD260" s="73">
        <f t="shared" si="90"/>
        <v>0.91666666666424135</v>
      </c>
      <c r="AE260" s="74">
        <f>Table2[[#This Row],[ATA TO UNLOADING]]*24</f>
        <v>21.999999999941792</v>
      </c>
      <c r="AF260" s="74" t="str">
        <f>IF(Table2[[#This Row],[ATA TO UNLOADING 2]]&lt;=48,"YES","NO")</f>
        <v>YES</v>
      </c>
      <c r="AG260" s="75">
        <f t="shared" si="91"/>
        <v>0.25</v>
      </c>
      <c r="AH260" s="2" t="s">
        <v>42</v>
      </c>
      <c r="AI260" s="2" t="str">
        <f t="shared" si="92"/>
        <v>MRSU5477395</v>
      </c>
      <c r="AJ260" s="76" t="str">
        <f t="shared" si="93"/>
        <v>MSI</v>
      </c>
      <c r="AK260" s="77">
        <f>IF($M260="TRUCK",VLOOKUP($AQ260,Invoicing!$A$17:$B$49,MATCH($AK$1,Invoicing!$A$17:$B$17,0),FALSE),VLOOKUP($AQ260,Invoicing!$N$17:$O$21,MATCH($AK$1,Invoicing!$N$17:$O$17,0),FALSE))</f>
        <v>480</v>
      </c>
      <c r="AL260" s="78" t="e">
        <f>VLOOKUP($E260,Invoicing!$A$1:$H$8,MATCH(TRACKER!$N260,Invoicing!$A$1:$H$1,0),FALSE)</f>
        <v>#N/A</v>
      </c>
      <c r="AM260" s="78">
        <f>VLOOKUP($E260,Invoicing!$A$1:$H$8,MATCH(TRACKER!$O$1,Invoicing!$A$1:$H$1,0),FALSE)</f>
        <v>50</v>
      </c>
      <c r="AN260" s="78">
        <f t="shared" si="94"/>
        <v>50</v>
      </c>
      <c r="AO260" s="2">
        <f t="shared" si="95"/>
        <v>2</v>
      </c>
      <c r="AP260" s="2" t="str">
        <f t="shared" si="96"/>
        <v>WEEK</v>
      </c>
      <c r="AQ260" s="2" t="str">
        <f t="shared" si="97"/>
        <v>MSIWEEK</v>
      </c>
      <c r="AR260" s="71">
        <f t="shared" si="98"/>
        <v>530</v>
      </c>
      <c r="AS260" s="71">
        <f>VLOOKUP(AJ260,Invoicing!A:K,10,FALSE)</f>
        <v>25</v>
      </c>
      <c r="AT260" s="71">
        <f t="shared" si="99"/>
        <v>555</v>
      </c>
    </row>
    <row r="261" spans="1:47">
      <c r="A261" s="37" t="s">
        <v>53</v>
      </c>
      <c r="B261" s="3" t="s">
        <v>38</v>
      </c>
      <c r="C261" s="11">
        <v>45341.381944444445</v>
      </c>
      <c r="D261" s="11">
        <v>45341.375</v>
      </c>
      <c r="E261" s="11" t="s">
        <v>49</v>
      </c>
      <c r="F261" s="11" t="s">
        <v>40</v>
      </c>
      <c r="G261" s="3" t="s">
        <v>411</v>
      </c>
      <c r="H261" s="3" t="s">
        <v>41</v>
      </c>
      <c r="I261" s="11">
        <v>45344.375</v>
      </c>
      <c r="J261" s="12">
        <v>45344.433333333334</v>
      </c>
      <c r="K261" s="12">
        <v>45344.4375</v>
      </c>
      <c r="L261" s="12">
        <v>45344.440972222219</v>
      </c>
      <c r="M261" s="61" t="s">
        <v>12</v>
      </c>
      <c r="N261" s="3" t="s">
        <v>42</v>
      </c>
      <c r="O261" s="3">
        <v>0</v>
      </c>
      <c r="P261" s="1">
        <f t="shared" si="80"/>
        <v>8</v>
      </c>
      <c r="Q261" s="1">
        <f t="shared" si="81"/>
        <v>2</v>
      </c>
      <c r="R261" s="72">
        <f t="shared" si="82"/>
        <v>45344.433333333334</v>
      </c>
      <c r="S261" s="73">
        <f t="shared" si="83"/>
        <v>2.9930555555547471</v>
      </c>
      <c r="T261" s="74">
        <f>Table2[[#This Row],[ETA A OFRECIMIENTO]]*24</f>
        <v>71.833333333313931</v>
      </c>
      <c r="U261" s="1" t="str">
        <f t="shared" si="84"/>
        <v>NO</v>
      </c>
      <c r="V261" s="73">
        <f t="shared" si="85"/>
        <v>6.25E-2</v>
      </c>
      <c r="W261" s="74">
        <f>Table2[[#This Row],[DEL. AVAILABLE A SLOT]]*24</f>
        <v>1.5</v>
      </c>
      <c r="X261" s="1" t="str">
        <f t="shared" si="86"/>
        <v>SI</v>
      </c>
      <c r="Y261" s="73">
        <f t="shared" si="87"/>
        <v>3.0555555555547471</v>
      </c>
      <c r="Z261" s="74">
        <f>Table2[[#This Row],[ETA A TIMESLOT]]*24</f>
        <v>73.333333333313931</v>
      </c>
      <c r="AA261" s="73">
        <f t="shared" si="88"/>
        <v>0</v>
      </c>
      <c r="AB261" s="73" t="str">
        <f t="shared" si="89"/>
        <v>SI</v>
      </c>
      <c r="AC261" s="74">
        <f>Table2[[#This Row],[PUNTUALIDAD (H)]]*24</f>
        <v>0</v>
      </c>
      <c r="AD261" s="73">
        <f t="shared" si="90"/>
        <v>3.0590277777737356</v>
      </c>
      <c r="AE261" s="74">
        <f>Table2[[#This Row],[ATA TO UNLOADING]]*24</f>
        <v>73.416666666569654</v>
      </c>
      <c r="AF261" s="74" t="str">
        <f>IF(Table2[[#This Row],[ATA TO UNLOADING 2]]&lt;=48,"YES","NO")</f>
        <v>NO</v>
      </c>
      <c r="AG261" s="75">
        <f t="shared" si="91"/>
        <v>0.4375</v>
      </c>
      <c r="AH261" s="2" t="s">
        <v>42</v>
      </c>
      <c r="AI261" s="2" t="str">
        <f t="shared" si="92"/>
        <v>MSKU1042407</v>
      </c>
      <c r="AJ261" s="76" t="str">
        <f t="shared" si="93"/>
        <v>CTU FLEVOKUST BV</v>
      </c>
      <c r="AK261" s="77">
        <f>IF($M261="TRUCK",VLOOKUP($AQ261,Invoicing!$A$17:$B$49,MATCH($AK$1,Invoicing!$A$17:$B$17,0),FALSE),VLOOKUP($AQ261,Invoicing!$N$17:$O$21,MATCH($AK$1,Invoicing!$N$17:$O$17,0),FALSE))</f>
        <v>380</v>
      </c>
      <c r="AL261" s="78" t="e">
        <f>VLOOKUP($E261,Invoicing!$A$1:$H$8,MATCH(TRACKER!$N261,Invoicing!$A$1:$H$1,0),FALSE)</f>
        <v>#N/A</v>
      </c>
      <c r="AM261" s="78">
        <v>35</v>
      </c>
      <c r="AN261" s="78">
        <f t="shared" si="94"/>
        <v>0</v>
      </c>
      <c r="AO261" s="2">
        <f t="shared" si="95"/>
        <v>4</v>
      </c>
      <c r="AP261" s="2" t="str">
        <f t="shared" si="96"/>
        <v>WEEK</v>
      </c>
      <c r="AQ261" s="2" t="str">
        <f t="shared" si="97"/>
        <v>CTU FLEVOKUST BVWEEK</v>
      </c>
      <c r="AR261" s="71">
        <f t="shared" si="98"/>
        <v>380</v>
      </c>
      <c r="AS261" s="71">
        <f>VLOOKUP(AJ261,Invoicing!A:K,10,FALSE)</f>
        <v>0</v>
      </c>
      <c r="AT261" s="71">
        <f t="shared" si="99"/>
        <v>380</v>
      </c>
    </row>
    <row r="262" spans="1:47">
      <c r="A262" s="37" t="s">
        <v>53</v>
      </c>
      <c r="B262" s="3" t="s">
        <v>38</v>
      </c>
      <c r="C262" s="11">
        <v>45341.381944444445</v>
      </c>
      <c r="D262" s="11">
        <v>45341.375</v>
      </c>
      <c r="E262" s="11" t="s">
        <v>49</v>
      </c>
      <c r="F262" s="11" t="s">
        <v>40</v>
      </c>
      <c r="G262" s="3" t="s">
        <v>412</v>
      </c>
      <c r="H262" s="3" t="s">
        <v>41</v>
      </c>
      <c r="I262" s="11">
        <v>45344.375</v>
      </c>
      <c r="J262" s="12">
        <v>45344.347222222219</v>
      </c>
      <c r="K262" s="12">
        <v>45344.375</v>
      </c>
      <c r="L262" s="12">
        <v>45344.357638888891</v>
      </c>
      <c r="M262" s="61" t="s">
        <v>12</v>
      </c>
      <c r="N262" s="3" t="s">
        <v>42</v>
      </c>
      <c r="O262" s="3">
        <v>0</v>
      </c>
      <c r="P262" s="1">
        <f t="shared" si="80"/>
        <v>8</v>
      </c>
      <c r="Q262" s="1">
        <f t="shared" si="81"/>
        <v>2</v>
      </c>
      <c r="R262" s="72">
        <f t="shared" si="82"/>
        <v>45344.347222222219</v>
      </c>
      <c r="S262" s="73">
        <f t="shared" si="83"/>
        <v>2.9930555555547471</v>
      </c>
      <c r="T262" s="74">
        <f>Table2[[#This Row],[ETA A OFRECIMIENTO]]*24</f>
        <v>71.833333333313931</v>
      </c>
      <c r="U262" s="1" t="str">
        <f t="shared" si="84"/>
        <v>NO</v>
      </c>
      <c r="V262" s="73">
        <f t="shared" si="85"/>
        <v>0</v>
      </c>
      <c r="W262" s="74">
        <f>Table2[[#This Row],[DEL. AVAILABLE A SLOT]]*24</f>
        <v>0</v>
      </c>
      <c r="X262" s="1" t="str">
        <f t="shared" si="86"/>
        <v>SI</v>
      </c>
      <c r="Y262" s="73">
        <f t="shared" si="87"/>
        <v>2.9930555555547471</v>
      </c>
      <c r="Z262" s="74">
        <f>Table2[[#This Row],[ETA A TIMESLOT]]*24</f>
        <v>71.833333333313931</v>
      </c>
      <c r="AA262" s="73">
        <f t="shared" si="88"/>
        <v>0</v>
      </c>
      <c r="AB262" s="73" t="str">
        <f t="shared" si="89"/>
        <v>SI</v>
      </c>
      <c r="AC262" s="74">
        <f>Table2[[#This Row],[PUNTUALIDAD (H)]]*24</f>
        <v>0</v>
      </c>
      <c r="AD262" s="73">
        <f t="shared" si="90"/>
        <v>2.9756944444452529</v>
      </c>
      <c r="AE262" s="74">
        <f>Table2[[#This Row],[ATA TO UNLOADING]]*24</f>
        <v>71.416666666686069</v>
      </c>
      <c r="AF262" s="74" t="str">
        <f>IF(Table2[[#This Row],[ATA TO UNLOADING 2]]&lt;=48,"YES","NO")</f>
        <v>NO</v>
      </c>
      <c r="AG262" s="75">
        <f t="shared" si="91"/>
        <v>0.375</v>
      </c>
      <c r="AH262" s="2" t="s">
        <v>42</v>
      </c>
      <c r="AI262" s="2" t="str">
        <f t="shared" si="92"/>
        <v>TRHU4813353</v>
      </c>
      <c r="AJ262" s="76" t="str">
        <f t="shared" si="93"/>
        <v>CTU FLEVOKUST BV</v>
      </c>
      <c r="AK262" s="77">
        <f>IF($M262="TRUCK",VLOOKUP($AQ262,Invoicing!$A$17:$B$49,MATCH($AK$1,Invoicing!$A$17:$B$17,0),FALSE),VLOOKUP($AQ262,Invoicing!$N$17:$O$21,MATCH($AK$1,Invoicing!$N$17:$O$17,0),FALSE))</f>
        <v>380</v>
      </c>
      <c r="AL262" s="78" t="e">
        <f>VLOOKUP($E262,Invoicing!$A$1:$H$8,MATCH(TRACKER!$N262,Invoicing!$A$1:$H$1,0),FALSE)</f>
        <v>#N/A</v>
      </c>
      <c r="AM262" s="78">
        <v>35</v>
      </c>
      <c r="AN262" s="78">
        <f t="shared" si="94"/>
        <v>0</v>
      </c>
      <c r="AO262" s="2">
        <f t="shared" si="95"/>
        <v>4</v>
      </c>
      <c r="AP262" s="2" t="str">
        <f t="shared" si="96"/>
        <v>WEEK</v>
      </c>
      <c r="AQ262" s="2" t="str">
        <f t="shared" si="97"/>
        <v>CTU FLEVOKUST BVWEEK</v>
      </c>
      <c r="AR262" s="71">
        <f t="shared" si="98"/>
        <v>380</v>
      </c>
      <c r="AS262" s="71">
        <f>VLOOKUP(AJ262,Invoicing!A:K,10,FALSE)</f>
        <v>0</v>
      </c>
      <c r="AT262" s="71">
        <f t="shared" si="99"/>
        <v>380</v>
      </c>
    </row>
    <row r="263" spans="1:47">
      <c r="A263" s="37" t="s">
        <v>55</v>
      </c>
      <c r="B263" s="3" t="s">
        <v>38</v>
      </c>
      <c r="C263" s="11">
        <v>45351.935416666667</v>
      </c>
      <c r="D263" s="11">
        <v>45351.958333333336</v>
      </c>
      <c r="E263" s="11" t="s">
        <v>44</v>
      </c>
      <c r="F263" s="11" t="s">
        <v>40</v>
      </c>
      <c r="G263" s="3" t="s">
        <v>413</v>
      </c>
      <c r="H263" s="3" t="s">
        <v>2821</v>
      </c>
      <c r="I263" s="11">
        <v>45353.125</v>
      </c>
      <c r="J263" s="12">
        <v>45353.990972222222</v>
      </c>
      <c r="K263" s="12">
        <v>45353.958333333336</v>
      </c>
      <c r="L263" s="12">
        <v>45354.013888888891</v>
      </c>
      <c r="M263" s="12" t="s">
        <v>115</v>
      </c>
      <c r="N263" s="3" t="s">
        <v>42</v>
      </c>
      <c r="O263" s="79">
        <v>0</v>
      </c>
      <c r="P263" s="1">
        <f t="shared" si="80"/>
        <v>9</v>
      </c>
      <c r="Q263" s="1">
        <f t="shared" si="81"/>
        <v>3</v>
      </c>
      <c r="R263" s="72">
        <f t="shared" si="82"/>
        <v>45353.990972222222</v>
      </c>
      <c r="S263" s="73">
        <f t="shared" si="83"/>
        <v>1.1895833333328483</v>
      </c>
      <c r="T263" s="74">
        <f>Table2[[#This Row],[ETA A OFRECIMIENTO]]*24</f>
        <v>28.549999999988358</v>
      </c>
      <c r="U263" s="1" t="str">
        <f t="shared" si="84"/>
        <v>YES</v>
      </c>
      <c r="V263" s="73">
        <f t="shared" si="85"/>
        <v>0.83333333333575865</v>
      </c>
      <c r="W263" s="74">
        <f>Table2[[#This Row],[DEL. AVAILABLE A SLOT]]*24</f>
        <v>20.000000000058208</v>
      </c>
      <c r="X263" s="1" t="str">
        <f t="shared" si="86"/>
        <v>SI</v>
      </c>
      <c r="Y263" s="73">
        <f t="shared" si="87"/>
        <v>2.0229166666686069</v>
      </c>
      <c r="Z263" s="74">
        <f>Table2[[#This Row],[ETA A TIMESLOT]]*24</f>
        <v>48.550000000046566</v>
      </c>
      <c r="AA263" s="73">
        <f t="shared" si="88"/>
        <v>3.2638888886140194E-2</v>
      </c>
      <c r="AB263" s="73" t="str">
        <f t="shared" si="89"/>
        <v>NO</v>
      </c>
      <c r="AC263" s="74">
        <f>Table2[[#This Row],[PUNTUALIDAD (H)]]*24</f>
        <v>0.78333333326736465</v>
      </c>
      <c r="AD263" s="73">
        <f t="shared" si="90"/>
        <v>2.078472222223354</v>
      </c>
      <c r="AE263" s="74">
        <f>Table2[[#This Row],[ATA TO UNLOADING]]*24</f>
        <v>49.883333333360497</v>
      </c>
      <c r="AF263" s="74" t="str">
        <f>IF(Table2[[#This Row],[ATA TO UNLOADING 2]]&lt;=48,"YES","NO")</f>
        <v>NO</v>
      </c>
      <c r="AG263" s="75">
        <f t="shared" si="91"/>
        <v>0.95833333333575865</v>
      </c>
      <c r="AH263" s="2" t="s">
        <v>24</v>
      </c>
      <c r="AI263" s="2" t="str">
        <f t="shared" si="92"/>
        <v>FSCU8278131</v>
      </c>
      <c r="AJ263" s="76" t="str">
        <f t="shared" si="93"/>
        <v>MSI</v>
      </c>
      <c r="AK263" s="77">
        <f>IF($M263="TRUCK",VLOOKUP($AQ263,Invoicing!$A$17:$B$49,MATCH($AK$1,Invoicing!$A$17:$B$17,0),FALSE),VLOOKUP($AQ263,Invoicing!$N$17:$O$21,MATCH($AK$1,Invoicing!$N$17:$O$17,0),FALSE))</f>
        <v>530</v>
      </c>
      <c r="AL263" s="78" t="e">
        <f>VLOOKUP($E263,Invoicing!$A$1:$H$8,MATCH(TRACKER!$N263,Invoicing!$A$1:$H$1,0),FALSE)</f>
        <v>#N/A</v>
      </c>
      <c r="AM263" s="78">
        <f>VLOOKUP($E263,Invoicing!$A$1:$H$8,MATCH(TRACKER!$O$1,Invoicing!$A$1:$H$1,0),FALSE)</f>
        <v>50</v>
      </c>
      <c r="AN263" s="78">
        <f t="shared" si="94"/>
        <v>0</v>
      </c>
      <c r="AO263" s="2">
        <f t="shared" si="95"/>
        <v>6</v>
      </c>
      <c r="AP263" s="2" t="str">
        <f t="shared" si="96"/>
        <v>NIGHT</v>
      </c>
      <c r="AQ263" s="2" t="str">
        <f t="shared" si="97"/>
        <v>MSINIGHT</v>
      </c>
      <c r="AR263" s="71">
        <f t="shared" si="98"/>
        <v>530</v>
      </c>
      <c r="AS263" s="71">
        <f>VLOOKUP(AJ263,Invoicing!A:K,10,FALSE)</f>
        <v>25</v>
      </c>
      <c r="AT263" s="71">
        <f t="shared" si="99"/>
        <v>555</v>
      </c>
    </row>
    <row r="264" spans="1:47">
      <c r="A264" s="37" t="s">
        <v>55</v>
      </c>
      <c r="B264" s="3" t="s">
        <v>38</v>
      </c>
      <c r="C264" s="11">
        <v>45351.935416666667</v>
      </c>
      <c r="D264" s="11">
        <v>45351.958333333336</v>
      </c>
      <c r="E264" s="11" t="s">
        <v>45</v>
      </c>
      <c r="F264" s="11" t="s">
        <v>40</v>
      </c>
      <c r="G264" s="3" t="s">
        <v>414</v>
      </c>
      <c r="H264" s="3" t="s">
        <v>41</v>
      </c>
      <c r="I264" s="11">
        <v>45353.125</v>
      </c>
      <c r="J264" s="12">
        <v>45354.443749999999</v>
      </c>
      <c r="K264" s="12">
        <v>45354.541666666664</v>
      </c>
      <c r="L264" s="12">
        <v>45354.503472222219</v>
      </c>
      <c r="M264" s="12" t="s">
        <v>115</v>
      </c>
      <c r="N264" s="3" t="s">
        <v>42</v>
      </c>
      <c r="O264" s="79">
        <v>0</v>
      </c>
      <c r="P264" s="1">
        <f t="shared" si="80"/>
        <v>9</v>
      </c>
      <c r="Q264" s="1">
        <f t="shared" si="81"/>
        <v>3</v>
      </c>
      <c r="R264" s="72">
        <f t="shared" si="82"/>
        <v>45354.443749999999</v>
      </c>
      <c r="S264" s="73">
        <f t="shared" si="83"/>
        <v>1.1895833333328483</v>
      </c>
      <c r="T264" s="74">
        <f>Table2[[#This Row],[ETA A OFRECIMIENTO]]*24</f>
        <v>28.549999999988358</v>
      </c>
      <c r="U264" s="1" t="str">
        <f t="shared" si="84"/>
        <v>YES</v>
      </c>
      <c r="V264" s="73">
        <f t="shared" si="85"/>
        <v>1.4166666666642413</v>
      </c>
      <c r="W264" s="74">
        <f>Table2[[#This Row],[DEL. AVAILABLE A SLOT]]*24</f>
        <v>33.999999999941792</v>
      </c>
      <c r="X264" s="1" t="str">
        <f t="shared" si="86"/>
        <v>NO</v>
      </c>
      <c r="Y264" s="73">
        <f t="shared" si="87"/>
        <v>2.6062499999970896</v>
      </c>
      <c r="Z264" s="74">
        <f>Table2[[#This Row],[ETA A TIMESLOT]]*24</f>
        <v>62.549999999930151</v>
      </c>
      <c r="AA264" s="73">
        <f t="shared" si="88"/>
        <v>0</v>
      </c>
      <c r="AB264" s="73" t="str">
        <f t="shared" si="89"/>
        <v>SI</v>
      </c>
      <c r="AC264" s="74">
        <f>Table2[[#This Row],[PUNTUALIDAD (H)]]*24</f>
        <v>0</v>
      </c>
      <c r="AD264" s="73">
        <f t="shared" si="90"/>
        <v>2.5680555555518367</v>
      </c>
      <c r="AE264" s="74">
        <f>Table2[[#This Row],[ATA TO UNLOADING]]*24</f>
        <v>61.633333333244082</v>
      </c>
      <c r="AF264" s="74" t="str">
        <f>IF(Table2[[#This Row],[ATA TO UNLOADING 2]]&lt;=48,"YES","NO")</f>
        <v>NO</v>
      </c>
      <c r="AG264" s="75">
        <f t="shared" si="91"/>
        <v>0.54166666666424135</v>
      </c>
      <c r="AH264" s="2" t="s">
        <v>42</v>
      </c>
      <c r="AI264" s="2" t="str">
        <f t="shared" si="92"/>
        <v>HASU5104257</v>
      </c>
      <c r="AJ264" s="76" t="str">
        <f t="shared" si="93"/>
        <v>OM TRANSPORT</v>
      </c>
      <c r="AK264" s="77">
        <f>IF($M264="TRUCK",VLOOKUP($AQ264,Invoicing!$A$17:$B$49,MATCH($AK$1,Invoicing!$A$17:$B$17,0),FALSE),VLOOKUP($AQ264,Invoicing!$N$17:$O$21,MATCH($AK$1,Invoicing!$N$17:$O$17,0),FALSE))</f>
        <v>550</v>
      </c>
      <c r="AL264" s="78" t="e">
        <f>VLOOKUP($E264,Invoicing!$A$1:$H$8,MATCH(TRACKER!$N264,Invoicing!$A$1:$H$1,0),FALSE)</f>
        <v>#N/A</v>
      </c>
      <c r="AM264" s="78">
        <f>VLOOKUP($E264,Invoicing!$A$1:$H$8,MATCH(TRACKER!$O$1,Invoicing!$A$1:$H$1,0),FALSE)</f>
        <v>50</v>
      </c>
      <c r="AN264" s="78">
        <f t="shared" si="94"/>
        <v>0</v>
      </c>
      <c r="AO264" s="2">
        <f t="shared" si="95"/>
        <v>7</v>
      </c>
      <c r="AP264" s="2" t="str">
        <f t="shared" si="96"/>
        <v>SUNDAY</v>
      </c>
      <c r="AQ264" s="2" t="str">
        <f t="shared" si="97"/>
        <v>OM TRANSPORTSUNDAY</v>
      </c>
      <c r="AR264" s="71">
        <f t="shared" si="98"/>
        <v>550</v>
      </c>
      <c r="AS264" s="71">
        <f>VLOOKUP(AJ264,Invoicing!A:K,10,FALSE)</f>
        <v>25</v>
      </c>
      <c r="AT264" s="71">
        <f t="shared" si="99"/>
        <v>575</v>
      </c>
    </row>
    <row r="265" spans="1:47">
      <c r="A265" s="37" t="s">
        <v>55</v>
      </c>
      <c r="B265" s="3" t="s">
        <v>38</v>
      </c>
      <c r="C265" s="11">
        <v>45351.935416666667</v>
      </c>
      <c r="D265" s="11">
        <v>45351.958333333336</v>
      </c>
      <c r="E265" s="11" t="s">
        <v>43</v>
      </c>
      <c r="F265" s="11" t="s">
        <v>40</v>
      </c>
      <c r="G265" s="3" t="s">
        <v>415</v>
      </c>
      <c r="H265" s="3" t="s">
        <v>41</v>
      </c>
      <c r="I265" s="11">
        <v>45353.125</v>
      </c>
      <c r="J265" s="12">
        <v>45354.300694444442</v>
      </c>
      <c r="K265" s="12">
        <v>45354.291666666664</v>
      </c>
      <c r="L265" s="12">
        <v>45354.305555555555</v>
      </c>
      <c r="M265" s="12" t="s">
        <v>115</v>
      </c>
      <c r="N265" s="3" t="s">
        <v>42</v>
      </c>
      <c r="O265" s="79">
        <v>0</v>
      </c>
      <c r="P265" s="1">
        <f t="shared" si="80"/>
        <v>9</v>
      </c>
      <c r="Q265" s="1">
        <f t="shared" si="81"/>
        <v>3</v>
      </c>
      <c r="R265" s="72">
        <f t="shared" si="82"/>
        <v>45354.300694444442</v>
      </c>
      <c r="S265" s="73">
        <f t="shared" si="83"/>
        <v>1.1895833333328483</v>
      </c>
      <c r="T265" s="74">
        <f>Table2[[#This Row],[ETA A OFRECIMIENTO]]*24</f>
        <v>28.549999999988358</v>
      </c>
      <c r="U265" s="1" t="str">
        <f t="shared" si="84"/>
        <v>YES</v>
      </c>
      <c r="V265" s="73">
        <f t="shared" si="85"/>
        <v>1.1666666666642413</v>
      </c>
      <c r="W265" s="74">
        <f>Table2[[#This Row],[DEL. AVAILABLE A SLOT]]*24</f>
        <v>27.999999999941792</v>
      </c>
      <c r="X265" s="1" t="str">
        <f t="shared" si="86"/>
        <v>NO</v>
      </c>
      <c r="Y265" s="73">
        <f t="shared" si="87"/>
        <v>2.3562499999970896</v>
      </c>
      <c r="Z265" s="74">
        <f>Table2[[#This Row],[ETA A TIMESLOT]]*24</f>
        <v>56.549999999930151</v>
      </c>
      <c r="AA265" s="73">
        <f t="shared" si="88"/>
        <v>9.0277777781011537E-3</v>
      </c>
      <c r="AB265" s="73" t="str">
        <f t="shared" si="89"/>
        <v>SI</v>
      </c>
      <c r="AC265" s="74">
        <f>Table2[[#This Row],[PUNTUALIDAD (H)]]*24</f>
        <v>0.21666666667442769</v>
      </c>
      <c r="AD265" s="73">
        <f t="shared" si="90"/>
        <v>2.3701388888875954</v>
      </c>
      <c r="AE265" s="74">
        <f>Table2[[#This Row],[ATA TO UNLOADING]]*24</f>
        <v>56.883333333302289</v>
      </c>
      <c r="AF265" s="74" t="str">
        <f>IF(Table2[[#This Row],[ATA TO UNLOADING 2]]&lt;=48,"YES","NO")</f>
        <v>NO</v>
      </c>
      <c r="AG265" s="75">
        <f t="shared" si="91"/>
        <v>0.29166666666424135</v>
      </c>
      <c r="AH265" s="2" t="s">
        <v>42</v>
      </c>
      <c r="AI265" s="2" t="str">
        <f t="shared" si="92"/>
        <v>MRKU0737291</v>
      </c>
      <c r="AJ265" s="76" t="str">
        <f t="shared" si="93"/>
        <v>LOGIX</v>
      </c>
      <c r="AK265" s="77">
        <f>IF($M265="TRUCK",VLOOKUP($AQ265,Invoicing!$A$17:$B$49,MATCH($AK$1,Invoicing!$A$17:$B$17,0),FALSE),VLOOKUP($AQ265,Invoicing!$N$17:$O$21,MATCH($AK$1,Invoicing!$N$17:$O$17,0),FALSE))</f>
        <v>530</v>
      </c>
      <c r="AL265" s="78" t="e">
        <f>VLOOKUP($E265,Invoicing!$A$1:$H$8,MATCH(TRACKER!$N265,Invoicing!$A$1:$H$1,0),FALSE)</f>
        <v>#N/A</v>
      </c>
      <c r="AM265" s="78">
        <f>VLOOKUP($E265,Invoicing!$A$1:$H$8,MATCH(TRACKER!$O$1,Invoicing!$A$1:$H$1,0),FALSE)</f>
        <v>50</v>
      </c>
      <c r="AN265" s="78">
        <f t="shared" si="94"/>
        <v>0</v>
      </c>
      <c r="AO265" s="2">
        <f t="shared" si="95"/>
        <v>7</v>
      </c>
      <c r="AP265" s="2" t="str">
        <f t="shared" si="96"/>
        <v>SUNDAY</v>
      </c>
      <c r="AQ265" s="2" t="str">
        <f t="shared" si="97"/>
        <v>LOGIXSUNDAY</v>
      </c>
      <c r="AR265" s="71">
        <f t="shared" si="98"/>
        <v>530</v>
      </c>
      <c r="AS265" s="71">
        <f>VLOOKUP(AJ265,Invoicing!A:K,10,FALSE)</f>
        <v>25</v>
      </c>
      <c r="AT265" s="71">
        <f t="shared" si="99"/>
        <v>555</v>
      </c>
    </row>
    <row r="266" spans="1:47">
      <c r="A266" s="37" t="s">
        <v>55</v>
      </c>
      <c r="B266" s="3" t="s">
        <v>38</v>
      </c>
      <c r="C266" s="11">
        <v>45351.935416666667</v>
      </c>
      <c r="D266" s="11">
        <v>45351.958333333336</v>
      </c>
      <c r="E266" s="11" t="s">
        <v>49</v>
      </c>
      <c r="F266" s="11" t="s">
        <v>40</v>
      </c>
      <c r="G266" s="3" t="s">
        <v>416</v>
      </c>
      <c r="H266" s="3" t="s">
        <v>41</v>
      </c>
      <c r="I266" s="11">
        <v>45354.958333333336</v>
      </c>
      <c r="J266" s="12">
        <v>45355.25</v>
      </c>
      <c r="K266" s="12">
        <v>45355.25</v>
      </c>
      <c r="L266" s="12">
        <v>45355.260416666664</v>
      </c>
      <c r="M266" s="61" t="s">
        <v>12</v>
      </c>
      <c r="N266" s="3" t="s">
        <v>42</v>
      </c>
      <c r="O266" s="79">
        <v>1</v>
      </c>
      <c r="P266" s="1">
        <f t="shared" si="80"/>
        <v>10</v>
      </c>
      <c r="Q266" s="1">
        <f t="shared" si="81"/>
        <v>3</v>
      </c>
      <c r="R266" s="72">
        <f t="shared" si="82"/>
        <v>45355.25</v>
      </c>
      <c r="S266" s="73">
        <f t="shared" si="83"/>
        <v>3.0229166666686069</v>
      </c>
      <c r="T266" s="74">
        <f>Table2[[#This Row],[ETA A OFRECIMIENTO]]*24</f>
        <v>72.550000000046566</v>
      </c>
      <c r="U266" s="1" t="str">
        <f t="shared" si="84"/>
        <v>NO</v>
      </c>
      <c r="V266" s="73">
        <f t="shared" si="85"/>
        <v>0.29166666666424135</v>
      </c>
      <c r="W266" s="74">
        <f>Table2[[#This Row],[DEL. AVAILABLE A SLOT]]*24</f>
        <v>6.9999999999417923</v>
      </c>
      <c r="X266" s="1" t="str">
        <f t="shared" si="86"/>
        <v>SI</v>
      </c>
      <c r="Y266" s="73">
        <f t="shared" si="87"/>
        <v>3.3145833333328483</v>
      </c>
      <c r="Z266" s="74">
        <f>Table2[[#This Row],[ETA A TIMESLOT]]*24</f>
        <v>79.549999999988358</v>
      </c>
      <c r="AA266" s="73">
        <f t="shared" si="88"/>
        <v>0</v>
      </c>
      <c r="AB266" s="73" t="str">
        <f t="shared" si="89"/>
        <v>SI</v>
      </c>
      <c r="AC266" s="74">
        <f>Table2[[#This Row],[PUNTUALIDAD (H)]]*24</f>
        <v>0</v>
      </c>
      <c r="AD266" s="73">
        <f t="shared" si="90"/>
        <v>3.3249999999970896</v>
      </c>
      <c r="AE266" s="74">
        <f>Table2[[#This Row],[ATA TO UNLOADING]]*24</f>
        <v>79.799999999930151</v>
      </c>
      <c r="AF266" s="74" t="str">
        <f>IF(Table2[[#This Row],[ATA TO UNLOADING 2]]&lt;=48,"YES","NO")</f>
        <v>NO</v>
      </c>
      <c r="AG266" s="75">
        <f t="shared" si="91"/>
        <v>0.25</v>
      </c>
      <c r="AH266" s="2" t="s">
        <v>42</v>
      </c>
      <c r="AI266" s="2" t="str">
        <f t="shared" si="92"/>
        <v>MRKU1078748</v>
      </c>
      <c r="AJ266" s="76" t="str">
        <f t="shared" si="93"/>
        <v>CTU FLEVOKUST BV</v>
      </c>
      <c r="AK266" s="77">
        <f>IF($M266="TRUCK",VLOOKUP($AQ266,Invoicing!$A$17:$B$49,MATCH($AK$1,Invoicing!$A$17:$B$17,0),FALSE),VLOOKUP($AQ266,Invoicing!$N$17:$O$21,MATCH($AK$1,Invoicing!$N$17:$O$17,0),FALSE))</f>
        <v>380</v>
      </c>
      <c r="AL266" s="78" t="e">
        <f>VLOOKUP($E266,Invoicing!$A$1:$H$8,MATCH(TRACKER!$N266,Invoicing!$A$1:$H$1,0),FALSE)</f>
        <v>#N/A</v>
      </c>
      <c r="AM266" s="78">
        <v>35</v>
      </c>
      <c r="AN266" s="78">
        <f t="shared" si="94"/>
        <v>35</v>
      </c>
      <c r="AO266" s="2">
        <f t="shared" si="95"/>
        <v>1</v>
      </c>
      <c r="AP266" s="2" t="str">
        <f t="shared" si="96"/>
        <v>WEEK</v>
      </c>
      <c r="AQ266" s="2" t="str">
        <f t="shared" si="97"/>
        <v>CTU FLEVOKUST BVWEEK</v>
      </c>
      <c r="AR266" s="71">
        <f t="shared" si="98"/>
        <v>415</v>
      </c>
      <c r="AS266" s="71">
        <f>VLOOKUP(AJ266,Invoicing!A:K,10,FALSE)</f>
        <v>0</v>
      </c>
      <c r="AT266" s="71">
        <f t="shared" si="99"/>
        <v>415</v>
      </c>
    </row>
    <row r="267" spans="1:47">
      <c r="A267" s="37" t="s">
        <v>55</v>
      </c>
      <c r="B267" s="3" t="s">
        <v>38</v>
      </c>
      <c r="C267" s="11">
        <v>45351.935416666667</v>
      </c>
      <c r="D267" s="11">
        <v>45351.958333333336</v>
      </c>
      <c r="E267" s="11" t="s">
        <v>49</v>
      </c>
      <c r="F267" s="11" t="s">
        <v>40</v>
      </c>
      <c r="G267" s="3" t="s">
        <v>417</v>
      </c>
      <c r="H267" s="3" t="s">
        <v>41</v>
      </c>
      <c r="I267" s="11">
        <v>45354.958333333336</v>
      </c>
      <c r="J267" s="12">
        <v>45355.433333333334</v>
      </c>
      <c r="K267" s="12">
        <v>45355.416666666664</v>
      </c>
      <c r="L267" s="12">
        <v>45355.447916666664</v>
      </c>
      <c r="M267" s="61" t="s">
        <v>12</v>
      </c>
      <c r="N267" s="3" t="s">
        <v>42</v>
      </c>
      <c r="O267" s="79">
        <v>0</v>
      </c>
      <c r="P267" s="1">
        <f t="shared" si="80"/>
        <v>10</v>
      </c>
      <c r="Q267" s="1">
        <f t="shared" si="81"/>
        <v>3</v>
      </c>
      <c r="R267" s="72">
        <f t="shared" si="82"/>
        <v>45355.433333333334</v>
      </c>
      <c r="S267" s="73">
        <f t="shared" si="83"/>
        <v>3.0229166666686069</v>
      </c>
      <c r="T267" s="74">
        <f>Table2[[#This Row],[ETA A OFRECIMIENTO]]*24</f>
        <v>72.550000000046566</v>
      </c>
      <c r="U267" s="1" t="str">
        <f t="shared" si="84"/>
        <v>NO</v>
      </c>
      <c r="V267" s="73">
        <f t="shared" si="85"/>
        <v>0.45833333332848269</v>
      </c>
      <c r="W267" s="74">
        <f>Table2[[#This Row],[DEL. AVAILABLE A SLOT]]*24</f>
        <v>10.999999999883585</v>
      </c>
      <c r="X267" s="1" t="str">
        <f t="shared" si="86"/>
        <v>SI</v>
      </c>
      <c r="Y267" s="73">
        <f t="shared" si="87"/>
        <v>3.4812499999970896</v>
      </c>
      <c r="Z267" s="74">
        <f>Table2[[#This Row],[ETA A TIMESLOT]]*24</f>
        <v>83.549999999930151</v>
      </c>
      <c r="AA267" s="73">
        <f t="shared" si="88"/>
        <v>1.6666666670062114E-2</v>
      </c>
      <c r="AB267" s="73" t="str">
        <f t="shared" si="89"/>
        <v>SI</v>
      </c>
      <c r="AC267" s="74">
        <f>Table2[[#This Row],[PUNTUALIDAD (H)]]*24</f>
        <v>0.40000000008149073</v>
      </c>
      <c r="AD267" s="73">
        <f t="shared" si="90"/>
        <v>3.5124999999970896</v>
      </c>
      <c r="AE267" s="74">
        <f>Table2[[#This Row],[ATA TO UNLOADING]]*24</f>
        <v>84.299999999930151</v>
      </c>
      <c r="AF267" s="74" t="str">
        <f>IF(Table2[[#This Row],[ATA TO UNLOADING 2]]&lt;=48,"YES","NO")</f>
        <v>NO</v>
      </c>
      <c r="AG267" s="75">
        <f t="shared" si="91"/>
        <v>0.41666666666424135</v>
      </c>
      <c r="AH267" s="2" t="s">
        <v>42</v>
      </c>
      <c r="AI267" s="2" t="str">
        <f t="shared" si="92"/>
        <v>MRKU2279048</v>
      </c>
      <c r="AJ267" s="76" t="str">
        <f t="shared" si="93"/>
        <v>CTU FLEVOKUST BV</v>
      </c>
      <c r="AK267" s="77">
        <f>IF($M267="TRUCK",VLOOKUP($AQ267,Invoicing!$A$17:$B$49,MATCH($AK$1,Invoicing!$A$17:$B$17,0),FALSE),VLOOKUP($AQ267,Invoicing!$N$17:$O$21,MATCH($AK$1,Invoicing!$N$17:$O$17,0),FALSE))</f>
        <v>380</v>
      </c>
      <c r="AL267" s="78" t="e">
        <f>VLOOKUP($E267,Invoicing!$A$1:$H$8,MATCH(TRACKER!$N267,Invoicing!$A$1:$H$1,0),FALSE)</f>
        <v>#N/A</v>
      </c>
      <c r="AM267" s="78">
        <v>35</v>
      </c>
      <c r="AN267" s="78">
        <f t="shared" si="94"/>
        <v>0</v>
      </c>
      <c r="AO267" s="2">
        <f t="shared" si="95"/>
        <v>1</v>
      </c>
      <c r="AP267" s="2" t="str">
        <f t="shared" si="96"/>
        <v>WEEK</v>
      </c>
      <c r="AQ267" s="2" t="str">
        <f t="shared" si="97"/>
        <v>CTU FLEVOKUST BVWEEK</v>
      </c>
      <c r="AR267" s="71">
        <f t="shared" si="98"/>
        <v>380</v>
      </c>
      <c r="AS267" s="71">
        <f>VLOOKUP(AJ267,Invoicing!A:K,10,FALSE)</f>
        <v>0</v>
      </c>
      <c r="AT267" s="71">
        <f t="shared" si="99"/>
        <v>380</v>
      </c>
    </row>
    <row r="268" spans="1:47">
      <c r="A268" s="37" t="s">
        <v>55</v>
      </c>
      <c r="B268" s="3" t="s">
        <v>38</v>
      </c>
      <c r="C268" s="11">
        <v>45351.935416666667</v>
      </c>
      <c r="D268" s="11">
        <v>45351.958333333336</v>
      </c>
      <c r="E268" s="11" t="s">
        <v>49</v>
      </c>
      <c r="F268" s="11" t="s">
        <v>40</v>
      </c>
      <c r="G268" s="3" t="s">
        <v>418</v>
      </c>
      <c r="H268" s="3" t="s">
        <v>2821</v>
      </c>
      <c r="I268" s="11">
        <v>45354.958333333336</v>
      </c>
      <c r="J268" s="12">
        <v>45354.961805555555</v>
      </c>
      <c r="K268" s="12">
        <v>45355.083333333336</v>
      </c>
      <c r="L268" s="12">
        <v>45355.003472222219</v>
      </c>
      <c r="M268" s="61" t="s">
        <v>12</v>
      </c>
      <c r="N268" s="3" t="s">
        <v>42</v>
      </c>
      <c r="O268" s="79">
        <v>0</v>
      </c>
      <c r="P268" s="1">
        <f t="shared" si="80"/>
        <v>9</v>
      </c>
      <c r="Q268" s="1">
        <f t="shared" si="81"/>
        <v>3</v>
      </c>
      <c r="R268" s="72">
        <f t="shared" si="82"/>
        <v>45354.961805555555</v>
      </c>
      <c r="S268" s="73">
        <f t="shared" si="83"/>
        <v>3.0229166666686069</v>
      </c>
      <c r="T268" s="74">
        <f>Table2[[#This Row],[ETA A OFRECIMIENTO]]*24</f>
        <v>72.550000000046566</v>
      </c>
      <c r="U268" s="1" t="str">
        <f t="shared" si="84"/>
        <v>NO</v>
      </c>
      <c r="V268" s="73">
        <f t="shared" si="85"/>
        <v>0.125</v>
      </c>
      <c r="W268" s="74">
        <f>Table2[[#This Row],[DEL. AVAILABLE A SLOT]]*24</f>
        <v>3</v>
      </c>
      <c r="X268" s="1" t="str">
        <f t="shared" si="86"/>
        <v>SI</v>
      </c>
      <c r="Y268" s="73">
        <f t="shared" si="87"/>
        <v>3.1479166666686069</v>
      </c>
      <c r="Z268" s="74">
        <f>Table2[[#This Row],[ETA A TIMESLOT]]*24</f>
        <v>75.550000000046566</v>
      </c>
      <c r="AA268" s="73">
        <f t="shared" si="88"/>
        <v>0</v>
      </c>
      <c r="AB268" s="73" t="str">
        <f t="shared" si="89"/>
        <v>SI</v>
      </c>
      <c r="AC268" s="74">
        <f>Table2[[#This Row],[PUNTUALIDAD (H)]]*24</f>
        <v>0</v>
      </c>
      <c r="AD268" s="73">
        <f t="shared" si="90"/>
        <v>3.0680555555518367</v>
      </c>
      <c r="AE268" s="74">
        <f>Table2[[#This Row],[ATA TO UNLOADING]]*24</f>
        <v>73.633333333244082</v>
      </c>
      <c r="AF268" s="74" t="str">
        <f>IF(Table2[[#This Row],[ATA TO UNLOADING 2]]&lt;=48,"YES","NO")</f>
        <v>NO</v>
      </c>
      <c r="AG268" s="75">
        <f t="shared" si="91"/>
        <v>8.3333333335758653E-2</v>
      </c>
      <c r="AH268" s="2" t="s">
        <v>24</v>
      </c>
      <c r="AI268" s="2" t="str">
        <f t="shared" si="92"/>
        <v>MRKU3882797</v>
      </c>
      <c r="AJ268" s="76" t="str">
        <f t="shared" si="93"/>
        <v>CTU FLEVOKUST BV</v>
      </c>
      <c r="AK268" s="77">
        <f>IF($M268="TRUCK",VLOOKUP($AQ268,Invoicing!$A$17:$B$49,MATCH($AK$1,Invoicing!$A$17:$B$17,0),FALSE),VLOOKUP($AQ268,Invoicing!$N$17:$O$21,MATCH($AK$1,Invoicing!$N$17:$O$17,0),FALSE))</f>
        <v>380</v>
      </c>
      <c r="AL268" s="78" t="e">
        <f>VLOOKUP($E268,Invoicing!$A$1:$H$8,MATCH(TRACKER!$N268,Invoicing!$A$1:$H$1,0),FALSE)</f>
        <v>#N/A</v>
      </c>
      <c r="AM268" s="78">
        <v>35</v>
      </c>
      <c r="AN268" s="78">
        <f t="shared" si="94"/>
        <v>0</v>
      </c>
      <c r="AO268" s="2">
        <f t="shared" si="95"/>
        <v>1</v>
      </c>
      <c r="AP268" s="2" t="str">
        <f t="shared" si="96"/>
        <v>NIGHT</v>
      </c>
      <c r="AQ268" s="2" t="str">
        <f t="shared" si="97"/>
        <v>CTU FLEVOKUST BVNIGHT</v>
      </c>
      <c r="AR268" s="71">
        <f t="shared" si="98"/>
        <v>380</v>
      </c>
      <c r="AS268" s="71">
        <f>VLOOKUP(AJ268,Invoicing!A:K,10,FALSE)</f>
        <v>0</v>
      </c>
      <c r="AT268" s="71">
        <f t="shared" si="99"/>
        <v>380</v>
      </c>
    </row>
    <row r="269" spans="1:47">
      <c r="A269" s="37" t="s">
        <v>55</v>
      </c>
      <c r="B269" s="3" t="s">
        <v>38</v>
      </c>
      <c r="C269" s="11">
        <v>45351.935416666667</v>
      </c>
      <c r="D269" s="11">
        <v>45351.958333333336</v>
      </c>
      <c r="E269" s="11" t="s">
        <v>49</v>
      </c>
      <c r="F269" s="11" t="s">
        <v>40</v>
      </c>
      <c r="G269" s="3" t="s">
        <v>419</v>
      </c>
      <c r="H269" s="3" t="s">
        <v>41</v>
      </c>
      <c r="I269" s="11">
        <v>45354.958333333336</v>
      </c>
      <c r="J269" s="12">
        <v>45355.578472222223</v>
      </c>
      <c r="K269" s="12">
        <v>45355.583333333336</v>
      </c>
      <c r="L269" s="12">
        <v>45355.586805555555</v>
      </c>
      <c r="M269" s="61" t="s">
        <v>12</v>
      </c>
      <c r="N269" s="3" t="s">
        <v>42</v>
      </c>
      <c r="O269" s="79">
        <v>0</v>
      </c>
      <c r="P269" s="1">
        <f t="shared" si="80"/>
        <v>10</v>
      </c>
      <c r="Q269" s="1">
        <f t="shared" si="81"/>
        <v>3</v>
      </c>
      <c r="R269" s="72">
        <f t="shared" si="82"/>
        <v>45355.578472222223</v>
      </c>
      <c r="S269" s="73">
        <f t="shared" si="83"/>
        <v>3.0229166666686069</v>
      </c>
      <c r="T269" s="74">
        <f>Table2[[#This Row],[ETA A OFRECIMIENTO]]*24</f>
        <v>72.550000000046566</v>
      </c>
      <c r="U269" s="1" t="str">
        <f t="shared" si="84"/>
        <v>NO</v>
      </c>
      <c r="V269" s="73">
        <f t="shared" si="85"/>
        <v>0.625</v>
      </c>
      <c r="W269" s="74">
        <f>Table2[[#This Row],[DEL. AVAILABLE A SLOT]]*24</f>
        <v>15</v>
      </c>
      <c r="X269" s="1" t="str">
        <f t="shared" si="86"/>
        <v>SI</v>
      </c>
      <c r="Y269" s="73">
        <f t="shared" si="87"/>
        <v>3.6479166666686069</v>
      </c>
      <c r="Z269" s="74">
        <f>Table2[[#This Row],[ETA A TIMESLOT]]*24</f>
        <v>87.550000000046566</v>
      </c>
      <c r="AA269" s="73">
        <f t="shared" si="88"/>
        <v>0</v>
      </c>
      <c r="AB269" s="73" t="str">
        <f t="shared" si="89"/>
        <v>SI</v>
      </c>
      <c r="AC269" s="74">
        <f>Table2[[#This Row],[PUNTUALIDAD (H)]]*24</f>
        <v>0</v>
      </c>
      <c r="AD269" s="73">
        <f t="shared" si="90"/>
        <v>3.6513888888875954</v>
      </c>
      <c r="AE269" s="74">
        <f>Table2[[#This Row],[ATA TO UNLOADING]]*24</f>
        <v>87.633333333302289</v>
      </c>
      <c r="AF269" s="74" t="str">
        <f>IF(Table2[[#This Row],[ATA TO UNLOADING 2]]&lt;=48,"YES","NO")</f>
        <v>NO</v>
      </c>
      <c r="AG269" s="75">
        <f t="shared" si="91"/>
        <v>0.58333333333575865</v>
      </c>
      <c r="AH269" s="2" t="s">
        <v>42</v>
      </c>
      <c r="AI269" s="2" t="str">
        <f t="shared" si="92"/>
        <v>MRKU4352343</v>
      </c>
      <c r="AJ269" s="76" t="str">
        <f t="shared" si="93"/>
        <v>CTU FLEVOKUST BV</v>
      </c>
      <c r="AK269" s="77">
        <f>IF($M269="TRUCK",VLOOKUP($AQ269,Invoicing!$A$17:$B$49,MATCH($AK$1,Invoicing!$A$17:$B$17,0),FALSE),VLOOKUP($AQ269,Invoicing!$N$17:$O$21,MATCH($AK$1,Invoicing!$N$17:$O$17,0),FALSE))</f>
        <v>380</v>
      </c>
      <c r="AL269" s="78" t="e">
        <f>VLOOKUP($E269,Invoicing!$A$1:$H$8,MATCH(TRACKER!$N269,Invoicing!$A$1:$H$1,0),FALSE)</f>
        <v>#N/A</v>
      </c>
      <c r="AM269" s="78">
        <v>35</v>
      </c>
      <c r="AN269" s="78">
        <f t="shared" si="94"/>
        <v>0</v>
      </c>
      <c r="AO269" s="2">
        <f t="shared" si="95"/>
        <v>1</v>
      </c>
      <c r="AP269" s="2" t="str">
        <f t="shared" si="96"/>
        <v>WEEK</v>
      </c>
      <c r="AQ269" s="2" t="str">
        <f t="shared" si="97"/>
        <v>CTU FLEVOKUST BVWEEK</v>
      </c>
      <c r="AR269" s="71">
        <f t="shared" si="98"/>
        <v>380</v>
      </c>
      <c r="AS269" s="71">
        <f>VLOOKUP(AJ269,Invoicing!A:K,10,FALSE)</f>
        <v>0</v>
      </c>
      <c r="AT269" s="71">
        <f t="shared" si="99"/>
        <v>380</v>
      </c>
    </row>
    <row r="270" spans="1:47">
      <c r="A270" s="37" t="s">
        <v>55</v>
      </c>
      <c r="B270" s="3" t="s">
        <v>38</v>
      </c>
      <c r="C270" s="11">
        <v>45351.935416666667</v>
      </c>
      <c r="D270" s="11">
        <v>45351.958333333336</v>
      </c>
      <c r="E270" s="11" t="s">
        <v>49</v>
      </c>
      <c r="F270" s="11" t="s">
        <v>40</v>
      </c>
      <c r="G270" s="3" t="s">
        <v>420</v>
      </c>
      <c r="H270" s="3" t="s">
        <v>41</v>
      </c>
      <c r="I270" s="11">
        <v>45354.958333333336</v>
      </c>
      <c r="J270" s="12">
        <v>45355.505555555559</v>
      </c>
      <c r="K270" s="12">
        <v>45355.5</v>
      </c>
      <c r="L270" s="12">
        <v>45355.51666666667</v>
      </c>
      <c r="M270" s="61" t="s">
        <v>12</v>
      </c>
      <c r="N270" s="3" t="s">
        <v>42</v>
      </c>
      <c r="O270" s="79">
        <v>0</v>
      </c>
      <c r="P270" s="1">
        <f t="shared" si="80"/>
        <v>10</v>
      </c>
      <c r="Q270" s="1">
        <f t="shared" si="81"/>
        <v>3</v>
      </c>
      <c r="R270" s="72">
        <f t="shared" si="82"/>
        <v>45355.505555555559</v>
      </c>
      <c r="S270" s="73">
        <f t="shared" si="83"/>
        <v>3.0229166666686069</v>
      </c>
      <c r="T270" s="74">
        <f>Table2[[#This Row],[ETA A OFRECIMIENTO]]*24</f>
        <v>72.550000000046566</v>
      </c>
      <c r="U270" s="1" t="str">
        <f t="shared" si="84"/>
        <v>NO</v>
      </c>
      <c r="V270" s="73">
        <f t="shared" si="85"/>
        <v>0.54166666666424135</v>
      </c>
      <c r="W270" s="74">
        <f>Table2[[#This Row],[DEL. AVAILABLE A SLOT]]*24</f>
        <v>12.999999999941792</v>
      </c>
      <c r="X270" s="1" t="str">
        <f t="shared" si="86"/>
        <v>SI</v>
      </c>
      <c r="Y270" s="73">
        <f t="shared" si="87"/>
        <v>3.5645833333328483</v>
      </c>
      <c r="Z270" s="74">
        <f>Table2[[#This Row],[ETA A TIMESLOT]]*24</f>
        <v>85.549999999988358</v>
      </c>
      <c r="AA270" s="73">
        <f t="shared" si="88"/>
        <v>5.5555555591126904E-3</v>
      </c>
      <c r="AB270" s="73" t="str">
        <f t="shared" si="89"/>
        <v>SI</v>
      </c>
      <c r="AC270" s="74">
        <f>Table2[[#This Row],[PUNTUALIDAD (H)]]*24</f>
        <v>0.13333333341870457</v>
      </c>
      <c r="AD270" s="73">
        <f t="shared" si="90"/>
        <v>3.5812500000029104</v>
      </c>
      <c r="AE270" s="74">
        <f>Table2[[#This Row],[ATA TO UNLOADING]]*24</f>
        <v>85.950000000069849</v>
      </c>
      <c r="AF270" s="74" t="str">
        <f>IF(Table2[[#This Row],[ATA TO UNLOADING 2]]&lt;=48,"YES","NO")</f>
        <v>NO</v>
      </c>
      <c r="AG270" s="75">
        <f t="shared" si="91"/>
        <v>0.5</v>
      </c>
      <c r="AH270" s="2" t="s">
        <v>42</v>
      </c>
      <c r="AI270" s="2" t="str">
        <f t="shared" si="92"/>
        <v>MRSU5039547</v>
      </c>
      <c r="AJ270" s="76" t="str">
        <f t="shared" si="93"/>
        <v>CTU FLEVOKUST BV</v>
      </c>
      <c r="AK270" s="77">
        <f>IF($M270="TRUCK",VLOOKUP($AQ270,Invoicing!$A$17:$B$49,MATCH($AK$1,Invoicing!$A$17:$B$17,0),FALSE),VLOOKUP($AQ270,Invoicing!$N$17:$O$21,MATCH($AK$1,Invoicing!$N$17:$O$17,0),FALSE))</f>
        <v>380</v>
      </c>
      <c r="AL270" s="78" t="e">
        <f>VLOOKUP($E270,Invoicing!$A$1:$H$8,MATCH(TRACKER!$N270,Invoicing!$A$1:$H$1,0),FALSE)</f>
        <v>#N/A</v>
      </c>
      <c r="AM270" s="78">
        <v>35</v>
      </c>
      <c r="AN270" s="78">
        <f t="shared" si="94"/>
        <v>0</v>
      </c>
      <c r="AO270" s="2">
        <f t="shared" si="95"/>
        <v>1</v>
      </c>
      <c r="AP270" s="2" t="str">
        <f t="shared" si="96"/>
        <v>WEEK</v>
      </c>
      <c r="AQ270" s="2" t="str">
        <f t="shared" si="97"/>
        <v>CTU FLEVOKUST BVWEEK</v>
      </c>
      <c r="AR270" s="71">
        <f t="shared" si="98"/>
        <v>380</v>
      </c>
      <c r="AS270" s="71">
        <f>VLOOKUP(AJ270,Invoicing!A:K,10,FALSE)</f>
        <v>0</v>
      </c>
      <c r="AT270" s="71">
        <f t="shared" si="99"/>
        <v>430</v>
      </c>
      <c r="AU270" s="55">
        <v>50</v>
      </c>
    </row>
    <row r="271" spans="1:47">
      <c r="A271" s="37" t="s">
        <v>55</v>
      </c>
      <c r="B271" s="3" t="s">
        <v>38</v>
      </c>
      <c r="C271" s="11">
        <v>45351.935416666667</v>
      </c>
      <c r="D271" s="11">
        <v>45351.958333333336</v>
      </c>
      <c r="E271" s="11" t="s">
        <v>44</v>
      </c>
      <c r="F271" s="11" t="s">
        <v>40</v>
      </c>
      <c r="G271" s="3" t="s">
        <v>421</v>
      </c>
      <c r="H271" s="3" t="s">
        <v>41</v>
      </c>
      <c r="I271" s="11">
        <v>45352.583333333336</v>
      </c>
      <c r="J271" s="12">
        <v>45352.588888888888</v>
      </c>
      <c r="K271" s="12">
        <v>45352.583333333336</v>
      </c>
      <c r="L271" s="12">
        <v>45352.6</v>
      </c>
      <c r="M271" s="12" t="s">
        <v>115</v>
      </c>
      <c r="N271" s="3" t="s">
        <v>42</v>
      </c>
      <c r="O271" s="79">
        <v>0</v>
      </c>
      <c r="P271" s="1">
        <f t="shared" si="80"/>
        <v>9</v>
      </c>
      <c r="Q271" s="1">
        <f t="shared" si="81"/>
        <v>3</v>
      </c>
      <c r="R271" s="72">
        <f t="shared" si="82"/>
        <v>45352.588888888888</v>
      </c>
      <c r="S271" s="73">
        <f t="shared" si="83"/>
        <v>0.64791666666860692</v>
      </c>
      <c r="T271" s="74">
        <f>Table2[[#This Row],[ETA A OFRECIMIENTO]]*24</f>
        <v>15.550000000046566</v>
      </c>
      <c r="U271" s="1" t="str">
        <f t="shared" si="84"/>
        <v>YES</v>
      </c>
      <c r="V271" s="73">
        <f t="shared" si="85"/>
        <v>0</v>
      </c>
      <c r="W271" s="74">
        <f>Table2[[#This Row],[DEL. AVAILABLE A SLOT]]*24</f>
        <v>0</v>
      </c>
      <c r="X271" s="1" t="str">
        <f t="shared" si="86"/>
        <v>SI</v>
      </c>
      <c r="Y271" s="73">
        <f t="shared" si="87"/>
        <v>0.64791666666860692</v>
      </c>
      <c r="Z271" s="74">
        <f>Table2[[#This Row],[ETA A TIMESLOT]]*24</f>
        <v>15.550000000046566</v>
      </c>
      <c r="AA271" s="73">
        <f t="shared" si="88"/>
        <v>5.5555555518367328E-3</v>
      </c>
      <c r="AB271" s="73" t="str">
        <f t="shared" si="89"/>
        <v>SI</v>
      </c>
      <c r="AC271" s="74">
        <f>Table2[[#This Row],[PUNTUALIDAD (H)]]*24</f>
        <v>0.13333333324408159</v>
      </c>
      <c r="AD271" s="73">
        <f t="shared" si="90"/>
        <v>0.66458333333139308</v>
      </c>
      <c r="AE271" s="74">
        <f>Table2[[#This Row],[ATA TO UNLOADING]]*24</f>
        <v>15.949999999953434</v>
      </c>
      <c r="AF271" s="74" t="str">
        <f>IF(Table2[[#This Row],[ATA TO UNLOADING 2]]&lt;=48,"YES","NO")</f>
        <v>YES</v>
      </c>
      <c r="AG271" s="75">
        <f t="shared" si="91"/>
        <v>0.58333333333575865</v>
      </c>
      <c r="AH271" s="2" t="s">
        <v>42</v>
      </c>
      <c r="AI271" s="2" t="str">
        <f t="shared" si="92"/>
        <v>MSKU4696171</v>
      </c>
      <c r="AJ271" s="76" t="str">
        <f t="shared" si="93"/>
        <v>MSI</v>
      </c>
      <c r="AK271" s="77">
        <f>IF($M271="TRUCK",VLOOKUP($AQ271,Invoicing!$A$17:$B$49,MATCH($AK$1,Invoicing!$A$17:$B$17,0),FALSE),VLOOKUP($AQ271,Invoicing!$N$17:$O$21,MATCH($AK$1,Invoicing!$N$17:$O$17,0),FALSE))</f>
        <v>480</v>
      </c>
      <c r="AL271" s="78" t="e">
        <f>VLOOKUP($E271,Invoicing!$A$1:$H$8,MATCH(TRACKER!$N271,Invoicing!$A$1:$H$1,0),FALSE)</f>
        <v>#N/A</v>
      </c>
      <c r="AM271" s="78">
        <f>VLOOKUP($E271,Invoicing!$A$1:$H$8,MATCH(TRACKER!$O$1,Invoicing!$A$1:$H$1,0),FALSE)</f>
        <v>50</v>
      </c>
      <c r="AN271" s="78">
        <f t="shared" si="94"/>
        <v>0</v>
      </c>
      <c r="AO271" s="2">
        <f t="shared" si="95"/>
        <v>5</v>
      </c>
      <c r="AP271" s="2" t="str">
        <f t="shared" si="96"/>
        <v>WEEK</v>
      </c>
      <c r="AQ271" s="2" t="str">
        <f t="shared" si="97"/>
        <v>MSIWEEK</v>
      </c>
      <c r="AR271" s="71">
        <f t="shared" si="98"/>
        <v>480</v>
      </c>
      <c r="AS271" s="71">
        <f>VLOOKUP(AJ271,Invoicing!A:K,10,FALSE)</f>
        <v>25</v>
      </c>
      <c r="AT271" s="71">
        <f t="shared" si="99"/>
        <v>505</v>
      </c>
    </row>
    <row r="272" spans="1:47">
      <c r="A272" s="37" t="s">
        <v>55</v>
      </c>
      <c r="B272" s="3" t="s">
        <v>38</v>
      </c>
      <c r="C272" s="11">
        <v>45351.935416666667</v>
      </c>
      <c r="D272" s="11">
        <v>45351.958333333336</v>
      </c>
      <c r="E272" s="11" t="s">
        <v>44</v>
      </c>
      <c r="F272" s="11" t="s">
        <v>40</v>
      </c>
      <c r="G272" s="3" t="s">
        <v>422</v>
      </c>
      <c r="H272" s="3" t="s">
        <v>2821</v>
      </c>
      <c r="I272" s="11">
        <v>45353.125</v>
      </c>
      <c r="J272" s="12">
        <v>45353.576388888891</v>
      </c>
      <c r="K272" s="12">
        <v>45353.541666666664</v>
      </c>
      <c r="L272" s="12">
        <v>45353.590277777781</v>
      </c>
      <c r="M272" s="12" t="s">
        <v>115</v>
      </c>
      <c r="N272" s="3" t="s">
        <v>42</v>
      </c>
      <c r="O272" s="79">
        <v>0</v>
      </c>
      <c r="P272" s="1">
        <f t="shared" si="80"/>
        <v>9</v>
      </c>
      <c r="Q272" s="1">
        <f t="shared" si="81"/>
        <v>3</v>
      </c>
      <c r="R272" s="72">
        <f t="shared" si="82"/>
        <v>45353.576388888891</v>
      </c>
      <c r="S272" s="73">
        <f t="shared" si="83"/>
        <v>1.1895833333328483</v>
      </c>
      <c r="T272" s="74">
        <f>Table2[[#This Row],[ETA A OFRECIMIENTO]]*24</f>
        <v>28.549999999988358</v>
      </c>
      <c r="U272" s="1" t="str">
        <f t="shared" si="84"/>
        <v>YES</v>
      </c>
      <c r="V272" s="73">
        <f t="shared" si="85"/>
        <v>0.41666666666424135</v>
      </c>
      <c r="W272" s="74">
        <f>Table2[[#This Row],[DEL. AVAILABLE A SLOT]]*24</f>
        <v>9.9999999999417923</v>
      </c>
      <c r="X272" s="1" t="str">
        <f t="shared" si="86"/>
        <v>SI</v>
      </c>
      <c r="Y272" s="73">
        <f t="shared" si="87"/>
        <v>1.6062499999970896</v>
      </c>
      <c r="Z272" s="74">
        <f>Table2[[#This Row],[ETA A TIMESLOT]]*24</f>
        <v>38.549999999930151</v>
      </c>
      <c r="AA272" s="73">
        <f t="shared" si="88"/>
        <v>3.4722222226264421E-2</v>
      </c>
      <c r="AB272" s="73" t="str">
        <f t="shared" si="89"/>
        <v>NO</v>
      </c>
      <c r="AC272" s="74">
        <f>Table2[[#This Row],[PUNTUALIDAD (H)]]*24</f>
        <v>0.8333333334303461</v>
      </c>
      <c r="AD272" s="73">
        <f t="shared" si="90"/>
        <v>1.6548611111138598</v>
      </c>
      <c r="AE272" s="74">
        <f>Table2[[#This Row],[ATA TO UNLOADING]]*24</f>
        <v>39.716666666732635</v>
      </c>
      <c r="AF272" s="74" t="str">
        <f>IF(Table2[[#This Row],[ATA TO UNLOADING 2]]&lt;=48,"YES","NO")</f>
        <v>YES</v>
      </c>
      <c r="AG272" s="75">
        <f t="shared" si="91"/>
        <v>0.54166666666424135</v>
      </c>
      <c r="AH272" s="2" t="s">
        <v>42</v>
      </c>
      <c r="AI272" s="2" t="str">
        <f t="shared" si="92"/>
        <v>MSKU4743490</v>
      </c>
      <c r="AJ272" s="76" t="str">
        <f t="shared" si="93"/>
        <v>MSI</v>
      </c>
      <c r="AK272" s="77">
        <f>IF($M272="TRUCK",VLOOKUP($AQ272,Invoicing!$A$17:$B$49,MATCH($AK$1,Invoicing!$A$17:$B$17,0),FALSE),VLOOKUP($AQ272,Invoicing!$N$17:$O$21,MATCH($AK$1,Invoicing!$N$17:$O$17,0),FALSE))</f>
        <v>500</v>
      </c>
      <c r="AL272" s="78" t="e">
        <f>VLOOKUP($E272,Invoicing!$A$1:$H$8,MATCH(TRACKER!$N272,Invoicing!$A$1:$H$1,0),FALSE)</f>
        <v>#N/A</v>
      </c>
      <c r="AM272" s="78">
        <f>VLOOKUP($E272,Invoicing!$A$1:$H$8,MATCH(TRACKER!$O$1,Invoicing!$A$1:$H$1,0),FALSE)</f>
        <v>50</v>
      </c>
      <c r="AN272" s="78">
        <f t="shared" si="94"/>
        <v>0</v>
      </c>
      <c r="AO272" s="2">
        <f t="shared" si="95"/>
        <v>6</v>
      </c>
      <c r="AP272" s="2" t="str">
        <f t="shared" si="96"/>
        <v>SATURDAY</v>
      </c>
      <c r="AQ272" s="2" t="str">
        <f t="shared" si="97"/>
        <v>MSISATURDAY</v>
      </c>
      <c r="AR272" s="71">
        <f t="shared" si="98"/>
        <v>500</v>
      </c>
      <c r="AS272" s="71">
        <f>VLOOKUP(AJ272,Invoicing!A:K,10,FALSE)</f>
        <v>25</v>
      </c>
      <c r="AT272" s="71">
        <f t="shared" si="99"/>
        <v>525</v>
      </c>
    </row>
    <row r="273" spans="1:46">
      <c r="A273" s="37" t="s">
        <v>55</v>
      </c>
      <c r="B273" s="3" t="s">
        <v>38</v>
      </c>
      <c r="C273" s="11">
        <v>45351.935416666667</v>
      </c>
      <c r="D273" s="11">
        <v>45351.958333333336</v>
      </c>
      <c r="E273" s="11" t="s">
        <v>43</v>
      </c>
      <c r="F273" s="11" t="s">
        <v>40</v>
      </c>
      <c r="G273" s="3" t="s">
        <v>423</v>
      </c>
      <c r="H273" s="3" t="s">
        <v>41</v>
      </c>
      <c r="I273" s="11">
        <v>45353.125</v>
      </c>
      <c r="J273" s="12">
        <v>45354.297222222223</v>
      </c>
      <c r="K273" s="12">
        <v>45354.291666666664</v>
      </c>
      <c r="L273" s="12">
        <v>45354.309027777781</v>
      </c>
      <c r="M273" s="12" t="s">
        <v>115</v>
      </c>
      <c r="N273" s="3" t="s">
        <v>42</v>
      </c>
      <c r="O273" s="79">
        <v>1</v>
      </c>
      <c r="P273" s="1">
        <f t="shared" si="80"/>
        <v>9</v>
      </c>
      <c r="Q273" s="1">
        <f t="shared" si="81"/>
        <v>3</v>
      </c>
      <c r="R273" s="72">
        <f t="shared" si="82"/>
        <v>45354.297222222223</v>
      </c>
      <c r="S273" s="73">
        <f t="shared" si="83"/>
        <v>1.1895833333328483</v>
      </c>
      <c r="T273" s="74">
        <f>Table2[[#This Row],[ETA A OFRECIMIENTO]]*24</f>
        <v>28.549999999988358</v>
      </c>
      <c r="U273" s="1" t="str">
        <f t="shared" si="84"/>
        <v>YES</v>
      </c>
      <c r="V273" s="73">
        <f t="shared" si="85"/>
        <v>1.1666666666642413</v>
      </c>
      <c r="W273" s="74">
        <f>Table2[[#This Row],[DEL. AVAILABLE A SLOT]]*24</f>
        <v>27.999999999941792</v>
      </c>
      <c r="X273" s="1" t="str">
        <f t="shared" si="86"/>
        <v>NO</v>
      </c>
      <c r="Y273" s="73">
        <f t="shared" si="87"/>
        <v>2.3562499999970896</v>
      </c>
      <c r="Z273" s="74">
        <f>Table2[[#This Row],[ETA A TIMESLOT]]*24</f>
        <v>56.549999999930151</v>
      </c>
      <c r="AA273" s="73">
        <f t="shared" si="88"/>
        <v>5.5555555591126904E-3</v>
      </c>
      <c r="AB273" s="73" t="str">
        <f t="shared" si="89"/>
        <v>SI</v>
      </c>
      <c r="AC273" s="74">
        <f>Table2[[#This Row],[PUNTUALIDAD (H)]]*24</f>
        <v>0.13333333341870457</v>
      </c>
      <c r="AD273" s="73">
        <f t="shared" si="90"/>
        <v>2.3736111111138598</v>
      </c>
      <c r="AE273" s="74">
        <f>Table2[[#This Row],[ATA TO UNLOADING]]*24</f>
        <v>56.966666666732635</v>
      </c>
      <c r="AF273" s="74" t="str">
        <f>IF(Table2[[#This Row],[ATA TO UNLOADING 2]]&lt;=48,"YES","NO")</f>
        <v>NO</v>
      </c>
      <c r="AG273" s="75">
        <f t="shared" si="91"/>
        <v>0.29166666666424135</v>
      </c>
      <c r="AH273" s="2" t="s">
        <v>42</v>
      </c>
      <c r="AI273" s="2" t="str">
        <f t="shared" si="92"/>
        <v>MSKU4788365</v>
      </c>
      <c r="AJ273" s="76" t="str">
        <f t="shared" si="93"/>
        <v>LOGIX</v>
      </c>
      <c r="AK273" s="77">
        <f>IF($M273="TRUCK",VLOOKUP($AQ273,Invoicing!$A$17:$B$49,MATCH($AK$1,Invoicing!$A$17:$B$17,0),FALSE),VLOOKUP($AQ273,Invoicing!$N$17:$O$21,MATCH($AK$1,Invoicing!$N$17:$O$17,0),FALSE))</f>
        <v>530</v>
      </c>
      <c r="AL273" s="78" t="e">
        <f>VLOOKUP($E273,Invoicing!$A$1:$H$8,MATCH(TRACKER!$N273,Invoicing!$A$1:$H$1,0),FALSE)</f>
        <v>#N/A</v>
      </c>
      <c r="AM273" s="78">
        <f>VLOOKUP($E273,Invoicing!$A$1:$H$8,MATCH(TRACKER!$O$1,Invoicing!$A$1:$H$1,0),FALSE)</f>
        <v>50</v>
      </c>
      <c r="AN273" s="78">
        <f t="shared" si="94"/>
        <v>50</v>
      </c>
      <c r="AO273" s="2">
        <f t="shared" si="95"/>
        <v>7</v>
      </c>
      <c r="AP273" s="2" t="str">
        <f t="shared" si="96"/>
        <v>SUNDAY</v>
      </c>
      <c r="AQ273" s="2" t="str">
        <f t="shared" si="97"/>
        <v>LOGIXSUNDAY</v>
      </c>
      <c r="AR273" s="71">
        <f t="shared" si="98"/>
        <v>580</v>
      </c>
      <c r="AS273" s="71">
        <f>VLOOKUP(AJ273,Invoicing!A:K,10,FALSE)</f>
        <v>25</v>
      </c>
      <c r="AT273" s="71">
        <f t="shared" si="99"/>
        <v>605</v>
      </c>
    </row>
    <row r="274" spans="1:46">
      <c r="A274" s="37" t="s">
        <v>55</v>
      </c>
      <c r="B274" s="3" t="s">
        <v>38</v>
      </c>
      <c r="C274" s="11">
        <v>45351.935416666667</v>
      </c>
      <c r="D274" s="11">
        <v>45351.958333333336</v>
      </c>
      <c r="E274" s="11" t="s">
        <v>44</v>
      </c>
      <c r="F274" s="11" t="s">
        <v>40</v>
      </c>
      <c r="G274" s="3" t="s">
        <v>424</v>
      </c>
      <c r="H274" s="3" t="s">
        <v>41</v>
      </c>
      <c r="I274" s="11">
        <v>45352.583333333336</v>
      </c>
      <c r="J274" s="12">
        <v>45352.513888888891</v>
      </c>
      <c r="K274" s="12">
        <v>45352.625</v>
      </c>
      <c r="L274" s="12">
        <v>45352.520833333336</v>
      </c>
      <c r="M274" s="12" t="s">
        <v>115</v>
      </c>
      <c r="N274" s="3" t="s">
        <v>42</v>
      </c>
      <c r="O274" s="79">
        <v>0</v>
      </c>
      <c r="P274" s="1">
        <f t="shared" si="80"/>
        <v>9</v>
      </c>
      <c r="Q274" s="1">
        <f t="shared" si="81"/>
        <v>3</v>
      </c>
      <c r="R274" s="72">
        <f t="shared" si="82"/>
        <v>45352.513888888891</v>
      </c>
      <c r="S274" s="73">
        <f t="shared" si="83"/>
        <v>0.64791666666860692</v>
      </c>
      <c r="T274" s="74">
        <f>Table2[[#This Row],[ETA A OFRECIMIENTO]]*24</f>
        <v>15.550000000046566</v>
      </c>
      <c r="U274" s="1" t="str">
        <f t="shared" si="84"/>
        <v>YES</v>
      </c>
      <c r="V274" s="73">
        <f t="shared" si="85"/>
        <v>4.1666666664241347E-2</v>
      </c>
      <c r="W274" s="74">
        <f>Table2[[#This Row],[DEL. AVAILABLE A SLOT]]*24</f>
        <v>0.99999999994179234</v>
      </c>
      <c r="X274" s="1" t="str">
        <f t="shared" si="86"/>
        <v>SI</v>
      </c>
      <c r="Y274" s="73">
        <f t="shared" si="87"/>
        <v>0.68958333333284827</v>
      </c>
      <c r="Z274" s="74">
        <f>Table2[[#This Row],[ETA A TIMESLOT]]*24</f>
        <v>16.549999999988358</v>
      </c>
      <c r="AA274" s="73">
        <f t="shared" si="88"/>
        <v>0</v>
      </c>
      <c r="AB274" s="73" t="str">
        <f t="shared" si="89"/>
        <v>SI</v>
      </c>
      <c r="AC274" s="74">
        <f>Table2[[#This Row],[PUNTUALIDAD (H)]]*24</f>
        <v>0</v>
      </c>
      <c r="AD274" s="73">
        <f t="shared" si="90"/>
        <v>0.58541666666860692</v>
      </c>
      <c r="AE274" s="74">
        <f>Table2[[#This Row],[ATA TO UNLOADING]]*24</f>
        <v>14.050000000046566</v>
      </c>
      <c r="AF274" s="74" t="str">
        <f>IF(Table2[[#This Row],[ATA TO UNLOADING 2]]&lt;=48,"YES","NO")</f>
        <v>YES</v>
      </c>
      <c r="AG274" s="75">
        <f t="shared" si="91"/>
        <v>0.625</v>
      </c>
      <c r="AH274" s="2" t="s">
        <v>42</v>
      </c>
      <c r="AI274" s="2" t="str">
        <f t="shared" si="92"/>
        <v>PONU3067960</v>
      </c>
      <c r="AJ274" s="76" t="str">
        <f t="shared" si="93"/>
        <v>MSI</v>
      </c>
      <c r="AK274" s="77">
        <f>IF($M274="TRUCK",VLOOKUP($AQ274,Invoicing!$A$17:$B$49,MATCH($AK$1,Invoicing!$A$17:$B$17,0),FALSE),VLOOKUP($AQ274,Invoicing!$N$17:$O$21,MATCH($AK$1,Invoicing!$N$17:$O$17,0),FALSE))</f>
        <v>480</v>
      </c>
      <c r="AL274" s="78" t="e">
        <f>VLOOKUP($E274,Invoicing!$A$1:$H$8,MATCH(TRACKER!$N274,Invoicing!$A$1:$H$1,0),FALSE)</f>
        <v>#N/A</v>
      </c>
      <c r="AM274" s="78">
        <f>VLOOKUP($E274,Invoicing!$A$1:$H$8,MATCH(TRACKER!$O$1,Invoicing!$A$1:$H$1,0),FALSE)</f>
        <v>50</v>
      </c>
      <c r="AN274" s="78">
        <f t="shared" si="94"/>
        <v>0</v>
      </c>
      <c r="AO274" s="2">
        <f t="shared" si="95"/>
        <v>5</v>
      </c>
      <c r="AP274" s="2" t="str">
        <f t="shared" si="96"/>
        <v>WEEK</v>
      </c>
      <c r="AQ274" s="2" t="str">
        <f t="shared" si="97"/>
        <v>MSIWEEK</v>
      </c>
      <c r="AR274" s="71">
        <f t="shared" si="98"/>
        <v>480</v>
      </c>
      <c r="AS274" s="71">
        <f>VLOOKUP(AJ274,Invoicing!A:K,10,FALSE)</f>
        <v>25</v>
      </c>
      <c r="AT274" s="71">
        <f t="shared" si="99"/>
        <v>505</v>
      </c>
    </row>
    <row r="275" spans="1:46">
      <c r="A275" s="37" t="s">
        <v>55</v>
      </c>
      <c r="B275" s="3" t="s">
        <v>38</v>
      </c>
      <c r="C275" s="11">
        <v>45351.935416666667</v>
      </c>
      <c r="D275" s="11">
        <v>45351.958333333336</v>
      </c>
      <c r="E275" s="11" t="s">
        <v>49</v>
      </c>
      <c r="F275" s="11" t="s">
        <v>40</v>
      </c>
      <c r="G275" s="3" t="s">
        <v>425</v>
      </c>
      <c r="H275" s="3" t="s">
        <v>41</v>
      </c>
      <c r="I275" s="11">
        <v>45354.958333333336</v>
      </c>
      <c r="J275" s="12">
        <v>45355.642361111109</v>
      </c>
      <c r="K275" s="12">
        <v>45355.666666666664</v>
      </c>
      <c r="L275" s="12">
        <v>45355.649305555555</v>
      </c>
      <c r="M275" s="61" t="s">
        <v>12</v>
      </c>
      <c r="N275" s="3" t="s">
        <v>42</v>
      </c>
      <c r="O275" s="79">
        <v>0</v>
      </c>
      <c r="P275" s="1">
        <f t="shared" si="80"/>
        <v>10</v>
      </c>
      <c r="Q275" s="1">
        <f t="shared" si="81"/>
        <v>3</v>
      </c>
      <c r="R275" s="72">
        <f t="shared" si="82"/>
        <v>45355.642361111109</v>
      </c>
      <c r="S275" s="73">
        <f t="shared" si="83"/>
        <v>3.0229166666686069</v>
      </c>
      <c r="T275" s="74">
        <f>Table2[[#This Row],[ETA A OFRECIMIENTO]]*24</f>
        <v>72.550000000046566</v>
      </c>
      <c r="U275" s="1" t="str">
        <f t="shared" si="84"/>
        <v>NO</v>
      </c>
      <c r="V275" s="73">
        <f t="shared" si="85"/>
        <v>0.70833333332848269</v>
      </c>
      <c r="W275" s="74">
        <f>Table2[[#This Row],[DEL. AVAILABLE A SLOT]]*24</f>
        <v>16.999999999883585</v>
      </c>
      <c r="X275" s="1" t="str">
        <f t="shared" si="86"/>
        <v>SI</v>
      </c>
      <c r="Y275" s="73">
        <f t="shared" si="87"/>
        <v>3.7312499999970896</v>
      </c>
      <c r="Z275" s="74">
        <f>Table2[[#This Row],[ETA A TIMESLOT]]*24</f>
        <v>89.549999999930151</v>
      </c>
      <c r="AA275" s="73">
        <f t="shared" si="88"/>
        <v>0</v>
      </c>
      <c r="AB275" s="73" t="str">
        <f t="shared" si="89"/>
        <v>SI</v>
      </c>
      <c r="AC275" s="74">
        <f>Table2[[#This Row],[PUNTUALIDAD (H)]]*24</f>
        <v>0</v>
      </c>
      <c r="AD275" s="73">
        <f t="shared" si="90"/>
        <v>3.7138888888875954</v>
      </c>
      <c r="AE275" s="74">
        <f>Table2[[#This Row],[ATA TO UNLOADING]]*24</f>
        <v>89.133333333302289</v>
      </c>
      <c r="AF275" s="74" t="str">
        <f>IF(Table2[[#This Row],[ATA TO UNLOADING 2]]&lt;=48,"YES","NO")</f>
        <v>NO</v>
      </c>
      <c r="AG275" s="75">
        <f t="shared" si="91"/>
        <v>0.66666666666424135</v>
      </c>
      <c r="AH275" s="2" t="s">
        <v>42</v>
      </c>
      <c r="AI275" s="2" t="str">
        <f t="shared" si="92"/>
        <v>TLLU2187704</v>
      </c>
      <c r="AJ275" s="76" t="str">
        <f t="shared" si="93"/>
        <v>CTU FLEVOKUST BV</v>
      </c>
      <c r="AK275" s="77">
        <f>IF($M275="TRUCK",VLOOKUP($AQ275,Invoicing!$A$17:$B$49,MATCH($AK$1,Invoicing!$A$17:$B$17,0),FALSE),VLOOKUP($AQ275,Invoicing!$N$17:$O$21,MATCH($AK$1,Invoicing!$N$17:$O$17,0),FALSE))</f>
        <v>380</v>
      </c>
      <c r="AL275" s="78" t="e">
        <f>VLOOKUP($E275,Invoicing!$A$1:$H$8,MATCH(TRACKER!$N275,Invoicing!$A$1:$H$1,0),FALSE)</f>
        <v>#N/A</v>
      </c>
      <c r="AM275" s="78">
        <v>35</v>
      </c>
      <c r="AN275" s="78">
        <f t="shared" si="94"/>
        <v>0</v>
      </c>
      <c r="AO275" s="2">
        <f t="shared" si="95"/>
        <v>1</v>
      </c>
      <c r="AP275" s="2" t="str">
        <f t="shared" si="96"/>
        <v>WEEK</v>
      </c>
      <c r="AQ275" s="2" t="str">
        <f t="shared" si="97"/>
        <v>CTU FLEVOKUST BVWEEK</v>
      </c>
      <c r="AR275" s="71">
        <f t="shared" si="98"/>
        <v>380</v>
      </c>
      <c r="AS275" s="71">
        <f>VLOOKUP(AJ275,Invoicing!A:K,10,FALSE)</f>
        <v>0</v>
      </c>
      <c r="AT275" s="71">
        <f t="shared" si="99"/>
        <v>380</v>
      </c>
    </row>
    <row r="276" spans="1:46">
      <c r="A276" s="37" t="s">
        <v>426</v>
      </c>
      <c r="B276" s="3" t="s">
        <v>38</v>
      </c>
      <c r="C276" s="11">
        <v>45352.123611111114</v>
      </c>
      <c r="D276" s="11">
        <v>45352.125</v>
      </c>
      <c r="E276" s="11" t="s">
        <v>49</v>
      </c>
      <c r="F276" s="11" t="s">
        <v>40</v>
      </c>
      <c r="G276" s="3" t="s">
        <v>427</v>
      </c>
      <c r="H276" s="3" t="s">
        <v>2821</v>
      </c>
      <c r="I276" s="11">
        <v>45352.583333333336</v>
      </c>
      <c r="J276" s="12">
        <v>45352.837500000001</v>
      </c>
      <c r="K276" s="12">
        <v>45352.875</v>
      </c>
      <c r="L276" s="12">
        <v>45352.844444444447</v>
      </c>
      <c r="M276" s="12" t="s">
        <v>115</v>
      </c>
      <c r="N276" s="3" t="s">
        <v>13</v>
      </c>
      <c r="O276" s="79">
        <v>0</v>
      </c>
      <c r="P276" s="1">
        <f t="shared" si="80"/>
        <v>9</v>
      </c>
      <c r="Q276" s="1">
        <f t="shared" si="81"/>
        <v>3</v>
      </c>
      <c r="R276" s="72">
        <f t="shared" si="82"/>
        <v>45352.837500000001</v>
      </c>
      <c r="S276" s="73">
        <f t="shared" si="83"/>
        <v>0.45972222222189885</v>
      </c>
      <c r="T276" s="74">
        <f>Table2[[#This Row],[ETA A OFRECIMIENTO]]*24</f>
        <v>11.033333333325572</v>
      </c>
      <c r="U276" s="1" t="str">
        <f t="shared" si="84"/>
        <v>YES</v>
      </c>
      <c r="V276" s="73">
        <f t="shared" si="85"/>
        <v>0.29166666666424135</v>
      </c>
      <c r="W276" s="74">
        <f>Table2[[#This Row],[DEL. AVAILABLE A SLOT]]*24</f>
        <v>6.9999999999417923</v>
      </c>
      <c r="X276" s="1" t="str">
        <f t="shared" si="86"/>
        <v>SI</v>
      </c>
      <c r="Y276" s="73">
        <f t="shared" si="87"/>
        <v>0.75138888888614019</v>
      </c>
      <c r="Z276" s="74">
        <f>Table2[[#This Row],[ETA A TIMESLOT]]*24</f>
        <v>18.033333333267365</v>
      </c>
      <c r="AA276" s="73">
        <f t="shared" si="88"/>
        <v>0</v>
      </c>
      <c r="AB276" s="73" t="str">
        <f t="shared" si="89"/>
        <v>SI</v>
      </c>
      <c r="AC276" s="74">
        <f>Table2[[#This Row],[PUNTUALIDAD (H)]]*24</f>
        <v>0</v>
      </c>
      <c r="AD276" s="73">
        <f t="shared" si="90"/>
        <v>0.72083333333284827</v>
      </c>
      <c r="AE276" s="74">
        <f>Table2[[#This Row],[ATA TO UNLOADING]]*24</f>
        <v>17.299999999988358</v>
      </c>
      <c r="AF276" s="74" t="str">
        <f>IF(Table2[[#This Row],[ATA TO UNLOADING 2]]&lt;=48,"YES","NO")</f>
        <v>YES</v>
      </c>
      <c r="AG276" s="75">
        <f t="shared" si="91"/>
        <v>0.875</v>
      </c>
      <c r="AH276" s="2" t="s">
        <v>24</v>
      </c>
      <c r="AI276" s="2" t="str">
        <f t="shared" si="92"/>
        <v>CIPU5061665</v>
      </c>
      <c r="AJ276" s="76" t="str">
        <f t="shared" si="93"/>
        <v>CTU FLEVOKUST BV</v>
      </c>
      <c r="AK276" s="77">
        <f>IF($M276="TRUCK",VLOOKUP($AQ276,Invoicing!$A$17:$B$49,MATCH($AK$1,Invoicing!$A$17:$B$17,0),FALSE),VLOOKUP($AQ276,Invoicing!$N$17:$O$21,MATCH($AK$1,Invoicing!$N$17:$O$17,0),FALSE))</f>
        <v>530</v>
      </c>
      <c r="AL276" s="78">
        <v>100</v>
      </c>
      <c r="AM276" s="78">
        <v>35</v>
      </c>
      <c r="AN276" s="78">
        <f t="shared" si="94"/>
        <v>0</v>
      </c>
      <c r="AO276" s="2">
        <f t="shared" si="95"/>
        <v>5</v>
      </c>
      <c r="AP276" s="2" t="str">
        <f t="shared" si="96"/>
        <v>NIGHT</v>
      </c>
      <c r="AQ276" s="2" t="str">
        <f t="shared" si="97"/>
        <v>CTU FLEVOKUST BVNIGHT</v>
      </c>
      <c r="AR276" s="71">
        <f t="shared" si="98"/>
        <v>630</v>
      </c>
      <c r="AS276" s="71">
        <f>VLOOKUP(AJ276,Invoicing!A:K,10,FALSE)</f>
        <v>0</v>
      </c>
      <c r="AT276" s="71">
        <f t="shared" si="99"/>
        <v>630</v>
      </c>
    </row>
    <row r="277" spans="1:46">
      <c r="A277" s="37" t="s">
        <v>426</v>
      </c>
      <c r="B277" s="3" t="s">
        <v>38</v>
      </c>
      <c r="C277" s="11">
        <v>45352.123611111114</v>
      </c>
      <c r="D277" s="11">
        <v>45352.125</v>
      </c>
      <c r="E277" s="11" t="s">
        <v>43</v>
      </c>
      <c r="F277" s="11" t="s">
        <v>40</v>
      </c>
      <c r="G277" s="3" t="s">
        <v>428</v>
      </c>
      <c r="H277" s="3" t="s">
        <v>41</v>
      </c>
      <c r="I277" s="11">
        <v>45352.958333333336</v>
      </c>
      <c r="J277" s="12">
        <v>45354.61041666667</v>
      </c>
      <c r="K277" s="12">
        <v>45354.625</v>
      </c>
      <c r="L277" s="12">
        <v>45354.614583333336</v>
      </c>
      <c r="M277" s="12" t="s">
        <v>115</v>
      </c>
      <c r="N277" s="3" t="s">
        <v>42</v>
      </c>
      <c r="O277" s="79">
        <v>0</v>
      </c>
      <c r="P277" s="1">
        <f t="shared" si="80"/>
        <v>9</v>
      </c>
      <c r="Q277" s="1">
        <f t="shared" si="81"/>
        <v>3</v>
      </c>
      <c r="R277" s="72">
        <f t="shared" si="82"/>
        <v>45354.61041666667</v>
      </c>
      <c r="S277" s="73">
        <f t="shared" si="83"/>
        <v>0.83472222222189885</v>
      </c>
      <c r="T277" s="74">
        <f>Table2[[#This Row],[ETA A OFRECIMIENTO]]*24</f>
        <v>20.033333333325572</v>
      </c>
      <c r="U277" s="1" t="str">
        <f t="shared" si="84"/>
        <v>YES</v>
      </c>
      <c r="V277" s="73">
        <f t="shared" si="85"/>
        <v>1.6666666666642413</v>
      </c>
      <c r="W277" s="74">
        <f>Table2[[#This Row],[DEL. AVAILABLE A SLOT]]*24</f>
        <v>39.999999999941792</v>
      </c>
      <c r="X277" s="1" t="str">
        <f t="shared" si="86"/>
        <v>NO</v>
      </c>
      <c r="Y277" s="73">
        <f t="shared" si="87"/>
        <v>2.5013888888861402</v>
      </c>
      <c r="Z277" s="74">
        <f>Table2[[#This Row],[ETA A TIMESLOT]]*24</f>
        <v>60.033333333267365</v>
      </c>
      <c r="AA277" s="73">
        <f t="shared" si="88"/>
        <v>0</v>
      </c>
      <c r="AB277" s="73" t="str">
        <f t="shared" si="89"/>
        <v>SI</v>
      </c>
      <c r="AC277" s="74">
        <f>Table2[[#This Row],[PUNTUALIDAD (H)]]*24</f>
        <v>0</v>
      </c>
      <c r="AD277" s="73">
        <f t="shared" si="90"/>
        <v>2.4909722222218988</v>
      </c>
      <c r="AE277" s="74">
        <f>Table2[[#This Row],[ATA TO UNLOADING]]*24</f>
        <v>59.783333333325572</v>
      </c>
      <c r="AF277" s="74" t="str">
        <f>IF(Table2[[#This Row],[ATA TO UNLOADING 2]]&lt;=48,"YES","NO")</f>
        <v>NO</v>
      </c>
      <c r="AG277" s="75">
        <f t="shared" si="91"/>
        <v>0.625</v>
      </c>
      <c r="AH277" s="2" t="s">
        <v>42</v>
      </c>
      <c r="AI277" s="2" t="str">
        <f t="shared" si="92"/>
        <v>GCXU5592409</v>
      </c>
      <c r="AJ277" s="76" t="str">
        <f t="shared" si="93"/>
        <v>LOGIX</v>
      </c>
      <c r="AK277" s="77">
        <f>IF($M277="TRUCK",VLOOKUP($AQ277,Invoicing!$A$17:$B$49,MATCH($AK$1,Invoicing!$A$17:$B$17,0),FALSE),VLOOKUP($AQ277,Invoicing!$N$17:$O$21,MATCH($AK$1,Invoicing!$N$17:$O$17,0),FALSE))</f>
        <v>530</v>
      </c>
      <c r="AL277" s="78" t="e">
        <f>VLOOKUP($E277,Invoicing!$A$1:$H$8,MATCH(TRACKER!$N277,Invoicing!$A$1:$H$1,0),FALSE)</f>
        <v>#N/A</v>
      </c>
      <c r="AM277" s="78">
        <f>VLOOKUP($E277,Invoicing!$A$1:$H$8,MATCH(TRACKER!$O$1,Invoicing!$A$1:$H$1,0),FALSE)</f>
        <v>50</v>
      </c>
      <c r="AN277" s="78">
        <f t="shared" si="94"/>
        <v>0</v>
      </c>
      <c r="AO277" s="2">
        <f t="shared" si="95"/>
        <v>7</v>
      </c>
      <c r="AP277" s="2" t="str">
        <f t="shared" si="96"/>
        <v>SUNDAY</v>
      </c>
      <c r="AQ277" s="2" t="str">
        <f t="shared" si="97"/>
        <v>LOGIXSUNDAY</v>
      </c>
      <c r="AR277" s="71">
        <f t="shared" si="98"/>
        <v>530</v>
      </c>
      <c r="AS277" s="71">
        <f>VLOOKUP(AJ277,Invoicing!A:K,10,FALSE)</f>
        <v>25</v>
      </c>
      <c r="AT277" s="71">
        <f t="shared" si="99"/>
        <v>555</v>
      </c>
    </row>
    <row r="278" spans="1:46">
      <c r="A278" s="37" t="s">
        <v>426</v>
      </c>
      <c r="B278" s="3" t="s">
        <v>38</v>
      </c>
      <c r="C278" s="11">
        <v>45352.123611111114</v>
      </c>
      <c r="D278" s="11">
        <v>45352.125</v>
      </c>
      <c r="E278" s="11" t="s">
        <v>44</v>
      </c>
      <c r="F278" s="11" t="s">
        <v>40</v>
      </c>
      <c r="G278" s="3" t="s">
        <v>429</v>
      </c>
      <c r="H278" s="3" t="s">
        <v>2821</v>
      </c>
      <c r="I278" s="11">
        <v>45352.958333333336</v>
      </c>
      <c r="J278" s="12">
        <v>45353.320833333331</v>
      </c>
      <c r="K278" s="12">
        <v>45353.333333333336</v>
      </c>
      <c r="L278" s="12">
        <v>45353.416666666664</v>
      </c>
      <c r="M278" s="12" t="s">
        <v>115</v>
      </c>
      <c r="N278" s="3" t="s">
        <v>42</v>
      </c>
      <c r="O278" s="79">
        <v>0</v>
      </c>
      <c r="P278" s="1">
        <f t="shared" si="80"/>
        <v>9</v>
      </c>
      <c r="Q278" s="1">
        <f t="shared" si="81"/>
        <v>3</v>
      </c>
      <c r="R278" s="72">
        <f t="shared" si="82"/>
        <v>45353.320833333331</v>
      </c>
      <c r="S278" s="73">
        <f t="shared" si="83"/>
        <v>0.83472222222189885</v>
      </c>
      <c r="T278" s="74">
        <f>Table2[[#This Row],[ETA A OFRECIMIENTO]]*24</f>
        <v>20.033333333325572</v>
      </c>
      <c r="U278" s="1" t="str">
        <f t="shared" si="84"/>
        <v>YES</v>
      </c>
      <c r="V278" s="73">
        <f t="shared" si="85"/>
        <v>0.375</v>
      </c>
      <c r="W278" s="74">
        <f>Table2[[#This Row],[DEL. AVAILABLE A SLOT]]*24</f>
        <v>9</v>
      </c>
      <c r="X278" s="1" t="str">
        <f t="shared" si="86"/>
        <v>SI</v>
      </c>
      <c r="Y278" s="73">
        <f t="shared" si="87"/>
        <v>1.2097222222218988</v>
      </c>
      <c r="Z278" s="74">
        <f>Table2[[#This Row],[ETA A TIMESLOT]]*24</f>
        <v>29.033333333325572</v>
      </c>
      <c r="AA278" s="73">
        <f t="shared" si="88"/>
        <v>0</v>
      </c>
      <c r="AB278" s="73" t="str">
        <f t="shared" si="89"/>
        <v>SI</v>
      </c>
      <c r="AC278" s="74">
        <f>Table2[[#This Row],[PUNTUALIDAD (H)]]*24</f>
        <v>0</v>
      </c>
      <c r="AD278" s="73">
        <f t="shared" si="90"/>
        <v>1.2930555555503815</v>
      </c>
      <c r="AE278" s="74">
        <f>Table2[[#This Row],[ATA TO UNLOADING]]*24</f>
        <v>31.033333333209157</v>
      </c>
      <c r="AF278" s="74" t="str">
        <f>IF(Table2[[#This Row],[ATA TO UNLOADING 2]]&lt;=48,"YES","NO")</f>
        <v>YES</v>
      </c>
      <c r="AG278" s="75">
        <f t="shared" si="91"/>
        <v>0.33333333333575865</v>
      </c>
      <c r="AH278" s="2" t="s">
        <v>42</v>
      </c>
      <c r="AI278" s="2" t="str">
        <f t="shared" si="92"/>
        <v>HASU4055688</v>
      </c>
      <c r="AJ278" s="76" t="str">
        <f t="shared" si="93"/>
        <v>MSI</v>
      </c>
      <c r="AK278" s="77">
        <f>IF($M278="TRUCK",VLOOKUP($AQ278,Invoicing!$A$17:$B$49,MATCH($AK$1,Invoicing!$A$17:$B$17,0),FALSE),VLOOKUP($AQ278,Invoicing!$N$17:$O$21,MATCH($AK$1,Invoicing!$N$17:$O$17,0),FALSE))</f>
        <v>500</v>
      </c>
      <c r="AL278" s="78" t="e">
        <f>VLOOKUP($E278,Invoicing!$A$1:$H$8,MATCH(TRACKER!$N278,Invoicing!$A$1:$H$1,0),FALSE)</f>
        <v>#N/A</v>
      </c>
      <c r="AM278" s="78">
        <f>VLOOKUP($E278,Invoicing!$A$1:$H$8,MATCH(TRACKER!$O$1,Invoicing!$A$1:$H$1,0),FALSE)</f>
        <v>50</v>
      </c>
      <c r="AN278" s="78">
        <f t="shared" si="94"/>
        <v>0</v>
      </c>
      <c r="AO278" s="2">
        <f t="shared" si="95"/>
        <v>6</v>
      </c>
      <c r="AP278" s="2" t="str">
        <f t="shared" si="96"/>
        <v>SATURDAY</v>
      </c>
      <c r="AQ278" s="2" t="str">
        <f t="shared" si="97"/>
        <v>MSISATURDAY</v>
      </c>
      <c r="AR278" s="71">
        <f t="shared" si="98"/>
        <v>500</v>
      </c>
      <c r="AS278" s="71">
        <f>VLOOKUP(AJ278,Invoicing!A:K,10,FALSE)</f>
        <v>25</v>
      </c>
      <c r="AT278" s="71">
        <f t="shared" si="99"/>
        <v>525</v>
      </c>
    </row>
    <row r="279" spans="1:46">
      <c r="A279" s="58" t="s">
        <v>426</v>
      </c>
      <c r="B279" s="59" t="s">
        <v>38</v>
      </c>
      <c r="C279" s="60">
        <v>45352.123611111114</v>
      </c>
      <c r="D279" s="60">
        <v>45352.125</v>
      </c>
      <c r="E279" s="60" t="s">
        <v>49</v>
      </c>
      <c r="F279" s="60" t="s">
        <v>40</v>
      </c>
      <c r="G279" s="59" t="s">
        <v>430</v>
      </c>
      <c r="H279" s="3" t="s">
        <v>2821</v>
      </c>
      <c r="I279" s="60">
        <v>45352.958333333336</v>
      </c>
      <c r="J279" s="61">
        <v>45354.9375</v>
      </c>
      <c r="K279" s="61">
        <v>45354.958333333336</v>
      </c>
      <c r="L279" s="61">
        <v>45354.9375</v>
      </c>
      <c r="M279" s="12" t="s">
        <v>115</v>
      </c>
      <c r="N279" s="3" t="s">
        <v>13</v>
      </c>
      <c r="O279" s="79">
        <v>0</v>
      </c>
      <c r="P279" s="1">
        <f t="shared" si="80"/>
        <v>9</v>
      </c>
      <c r="Q279" s="1">
        <f t="shared" si="81"/>
        <v>3</v>
      </c>
      <c r="R279" s="72">
        <f t="shared" si="82"/>
        <v>45354.9375</v>
      </c>
      <c r="S279" s="73">
        <f t="shared" si="83"/>
        <v>0.83472222222189885</v>
      </c>
      <c r="T279" s="74">
        <f>Table2[[#This Row],[ETA A OFRECIMIENTO]]*24</f>
        <v>20.033333333325572</v>
      </c>
      <c r="U279" s="1" t="str">
        <f t="shared" si="84"/>
        <v>YES</v>
      </c>
      <c r="V279" s="73">
        <f t="shared" si="85"/>
        <v>2</v>
      </c>
      <c r="W279" s="74">
        <f>Table2[[#This Row],[DEL. AVAILABLE A SLOT]]*24</f>
        <v>48</v>
      </c>
      <c r="X279" s="1" t="str">
        <f t="shared" si="86"/>
        <v>NO</v>
      </c>
      <c r="Y279" s="73">
        <f t="shared" si="87"/>
        <v>2.8347222222218988</v>
      </c>
      <c r="Z279" s="74">
        <f>Table2[[#This Row],[ETA A TIMESLOT]]*24</f>
        <v>68.033333333325572</v>
      </c>
      <c r="AA279" s="73">
        <f t="shared" si="88"/>
        <v>0</v>
      </c>
      <c r="AB279" s="73" t="str">
        <f t="shared" si="89"/>
        <v>SI</v>
      </c>
      <c r="AC279" s="74">
        <f>Table2[[#This Row],[PUNTUALIDAD (H)]]*24</f>
        <v>0</v>
      </c>
      <c r="AD279" s="73">
        <f t="shared" si="90"/>
        <v>2.8138888888861402</v>
      </c>
      <c r="AE279" s="74">
        <f>Table2[[#This Row],[ATA TO UNLOADING]]*24</f>
        <v>67.533333333267365</v>
      </c>
      <c r="AF279" s="74" t="str">
        <f>IF(Table2[[#This Row],[ATA TO UNLOADING 2]]&lt;=48,"YES","NO")</f>
        <v>NO</v>
      </c>
      <c r="AG279" s="75">
        <f t="shared" si="91"/>
        <v>0.95833333333575865</v>
      </c>
      <c r="AH279" s="2" t="s">
        <v>24</v>
      </c>
      <c r="AI279" s="2" t="str">
        <f t="shared" si="92"/>
        <v>HASU4129585</v>
      </c>
      <c r="AJ279" s="76" t="str">
        <f t="shared" si="93"/>
        <v>CTU FLEVOKUST BV</v>
      </c>
      <c r="AK279" s="77">
        <f>IF($M279="TRUCK",VLOOKUP($AQ279,Invoicing!$A$17:$B$49,MATCH($AK$1,Invoicing!$A$17:$B$17,0),FALSE),VLOOKUP($AQ279,Invoicing!$N$17:$O$21,MATCH($AK$1,Invoicing!$N$17:$O$17,0),FALSE))</f>
        <v>530</v>
      </c>
      <c r="AL279" s="78">
        <v>100</v>
      </c>
      <c r="AM279" s="78">
        <v>35</v>
      </c>
      <c r="AN279" s="78">
        <f t="shared" si="94"/>
        <v>0</v>
      </c>
      <c r="AO279" s="2">
        <f t="shared" si="95"/>
        <v>7</v>
      </c>
      <c r="AP279" s="2" t="str">
        <f t="shared" si="96"/>
        <v>NIGHT</v>
      </c>
      <c r="AQ279" s="2" t="str">
        <f t="shared" si="97"/>
        <v>CTU FLEVOKUST BVNIGHT</v>
      </c>
      <c r="AR279" s="71">
        <f t="shared" si="98"/>
        <v>630</v>
      </c>
      <c r="AS279" s="71">
        <f>VLOOKUP(AJ279,Invoicing!A:K,10,FALSE)</f>
        <v>0</v>
      </c>
      <c r="AT279" s="71">
        <f t="shared" si="99"/>
        <v>630</v>
      </c>
    </row>
    <row r="280" spans="1:46">
      <c r="A280" s="37" t="s">
        <v>426</v>
      </c>
      <c r="B280" s="3" t="s">
        <v>38</v>
      </c>
      <c r="C280" s="11">
        <v>45352.123611111114</v>
      </c>
      <c r="D280" s="11">
        <v>45352.125</v>
      </c>
      <c r="E280" s="11" t="s">
        <v>45</v>
      </c>
      <c r="F280" s="11" t="s">
        <v>40</v>
      </c>
      <c r="G280" s="3" t="s">
        <v>431</v>
      </c>
      <c r="H280" s="3" t="s">
        <v>41</v>
      </c>
      <c r="I280" s="11">
        <v>45352.583333333336</v>
      </c>
      <c r="J280" s="12">
        <v>45352.677083333336</v>
      </c>
      <c r="K280" s="12">
        <v>45352.75</v>
      </c>
      <c r="L280" s="12">
        <v>45352.684027777781</v>
      </c>
      <c r="M280" s="12" t="s">
        <v>115</v>
      </c>
      <c r="N280" s="3" t="s">
        <v>42</v>
      </c>
      <c r="O280" s="79">
        <v>0</v>
      </c>
      <c r="P280" s="1">
        <f t="shared" si="80"/>
        <v>9</v>
      </c>
      <c r="Q280" s="1">
        <f t="shared" si="81"/>
        <v>3</v>
      </c>
      <c r="R280" s="72">
        <f t="shared" si="82"/>
        <v>45352.677083333336</v>
      </c>
      <c r="S280" s="73">
        <f t="shared" si="83"/>
        <v>0.45972222222189885</v>
      </c>
      <c r="T280" s="74">
        <f>Table2[[#This Row],[ETA A OFRECIMIENTO]]*24</f>
        <v>11.033333333325572</v>
      </c>
      <c r="U280" s="1" t="str">
        <f t="shared" si="84"/>
        <v>YES</v>
      </c>
      <c r="V280" s="73">
        <f t="shared" si="85"/>
        <v>0.16666666666424135</v>
      </c>
      <c r="W280" s="74">
        <f>Table2[[#This Row],[DEL. AVAILABLE A SLOT]]*24</f>
        <v>3.9999999999417923</v>
      </c>
      <c r="X280" s="1" t="str">
        <f t="shared" si="86"/>
        <v>SI</v>
      </c>
      <c r="Y280" s="73">
        <f t="shared" si="87"/>
        <v>0.62638888888614019</v>
      </c>
      <c r="Z280" s="74">
        <f>Table2[[#This Row],[ETA A TIMESLOT]]*24</f>
        <v>15.033333333267365</v>
      </c>
      <c r="AA280" s="73">
        <f t="shared" si="88"/>
        <v>0</v>
      </c>
      <c r="AB280" s="73" t="str">
        <f t="shared" si="89"/>
        <v>SI</v>
      </c>
      <c r="AC280" s="74">
        <f>Table2[[#This Row],[PUNTUALIDAD (H)]]*24</f>
        <v>0</v>
      </c>
      <c r="AD280" s="73">
        <f t="shared" si="90"/>
        <v>0.56041666666715173</v>
      </c>
      <c r="AE280" s="74">
        <f>Table2[[#This Row],[ATA TO UNLOADING]]*24</f>
        <v>13.450000000011642</v>
      </c>
      <c r="AF280" s="74" t="str">
        <f>IF(Table2[[#This Row],[ATA TO UNLOADING 2]]&lt;=48,"YES","NO")</f>
        <v>YES</v>
      </c>
      <c r="AG280" s="75">
        <f t="shared" si="91"/>
        <v>0.75</v>
      </c>
      <c r="AH280" s="2" t="s">
        <v>42</v>
      </c>
      <c r="AI280" s="2" t="str">
        <f t="shared" si="92"/>
        <v>HASU4944788</v>
      </c>
      <c r="AJ280" s="76" t="str">
        <f t="shared" si="93"/>
        <v>OM TRANSPORT</v>
      </c>
      <c r="AK280" s="77">
        <f>IF($M280="TRUCK",VLOOKUP($AQ280,Invoicing!$A$17:$B$49,MATCH($AK$1,Invoicing!$A$17:$B$17,0),FALSE),VLOOKUP($AQ280,Invoicing!$N$17:$O$21,MATCH($AK$1,Invoicing!$N$17:$O$17,0),FALSE))</f>
        <v>475</v>
      </c>
      <c r="AL280" s="78" t="e">
        <f>VLOOKUP($E280,Invoicing!$A$1:$H$8,MATCH(TRACKER!$N280,Invoicing!$A$1:$H$1,0),FALSE)</f>
        <v>#N/A</v>
      </c>
      <c r="AM280" s="78">
        <f>VLOOKUP($E280,Invoicing!$A$1:$H$8,MATCH(TRACKER!$O$1,Invoicing!$A$1:$H$1,0),FALSE)</f>
        <v>50</v>
      </c>
      <c r="AN280" s="78">
        <f t="shared" si="94"/>
        <v>0</v>
      </c>
      <c r="AO280" s="2">
        <f t="shared" si="95"/>
        <v>5</v>
      </c>
      <c r="AP280" s="2" t="str">
        <f t="shared" si="96"/>
        <v>WEEK</v>
      </c>
      <c r="AQ280" s="2" t="str">
        <f t="shared" si="97"/>
        <v>OM TRANSPORTWEEK</v>
      </c>
      <c r="AR280" s="71">
        <f t="shared" si="98"/>
        <v>475</v>
      </c>
      <c r="AS280" s="71">
        <f>VLOOKUP(AJ280,Invoicing!A:K,10,FALSE)</f>
        <v>25</v>
      </c>
      <c r="AT280" s="71">
        <f t="shared" si="99"/>
        <v>500</v>
      </c>
    </row>
    <row r="281" spans="1:46">
      <c r="A281" s="58" t="s">
        <v>426</v>
      </c>
      <c r="B281" s="59" t="s">
        <v>38</v>
      </c>
      <c r="C281" s="60">
        <v>45352.123611111114</v>
      </c>
      <c r="D281" s="60">
        <v>45352.125</v>
      </c>
      <c r="E281" s="60" t="s">
        <v>45</v>
      </c>
      <c r="F281" s="60" t="s">
        <v>40</v>
      </c>
      <c r="G281" s="59" t="s">
        <v>432</v>
      </c>
      <c r="H281" s="3" t="s">
        <v>2821</v>
      </c>
      <c r="I281" s="60">
        <v>45352.958333333336</v>
      </c>
      <c r="J281" s="61">
        <v>45352.958333333336</v>
      </c>
      <c r="K281" s="61">
        <v>45352.958333333336</v>
      </c>
      <c r="L281" s="61">
        <v>45353.3125</v>
      </c>
      <c r="M281" s="12" t="s">
        <v>115</v>
      </c>
      <c r="N281" s="3" t="s">
        <v>13</v>
      </c>
      <c r="O281" s="79">
        <v>0</v>
      </c>
      <c r="P281" s="1">
        <f t="shared" si="80"/>
        <v>9</v>
      </c>
      <c r="Q281" s="1">
        <f t="shared" si="81"/>
        <v>3</v>
      </c>
      <c r="R281" s="72">
        <f t="shared" si="82"/>
        <v>45352.958333333336</v>
      </c>
      <c r="S281" s="73">
        <f t="shared" si="83"/>
        <v>0.83472222222189885</v>
      </c>
      <c r="T281" s="74">
        <f>Table2[[#This Row],[ETA A OFRECIMIENTO]]*24</f>
        <v>20.033333333325572</v>
      </c>
      <c r="U281" s="1" t="str">
        <f t="shared" si="84"/>
        <v>YES</v>
      </c>
      <c r="V281" s="73">
        <f t="shared" si="85"/>
        <v>0</v>
      </c>
      <c r="W281" s="74">
        <f>Table2[[#This Row],[DEL. AVAILABLE A SLOT]]*24</f>
        <v>0</v>
      </c>
      <c r="X281" s="1" t="str">
        <f t="shared" si="86"/>
        <v>SI</v>
      </c>
      <c r="Y281" s="73">
        <f t="shared" si="87"/>
        <v>0.83472222222189885</v>
      </c>
      <c r="Z281" s="74">
        <f>Table2[[#This Row],[ETA A TIMESLOT]]*24</f>
        <v>20.033333333325572</v>
      </c>
      <c r="AA281" s="73">
        <f t="shared" si="88"/>
        <v>0</v>
      </c>
      <c r="AB281" s="73" t="str">
        <f t="shared" si="89"/>
        <v>SI</v>
      </c>
      <c r="AC281" s="74">
        <f>Table2[[#This Row],[PUNTUALIDAD (H)]]*24</f>
        <v>0</v>
      </c>
      <c r="AD281" s="73">
        <f t="shared" si="90"/>
        <v>1.1888888888861402</v>
      </c>
      <c r="AE281" s="74">
        <f>Table2[[#This Row],[ATA TO UNLOADING]]*24</f>
        <v>28.533333333267365</v>
      </c>
      <c r="AF281" s="74" t="str">
        <f>IF(Table2[[#This Row],[ATA TO UNLOADING 2]]&lt;=48,"YES","NO")</f>
        <v>YES</v>
      </c>
      <c r="AG281" s="75">
        <f t="shared" si="91"/>
        <v>0.95833333333575865</v>
      </c>
      <c r="AH281" s="2" t="s">
        <v>24</v>
      </c>
      <c r="AI281" s="2" t="str">
        <f t="shared" si="92"/>
        <v>MIEU2019333</v>
      </c>
      <c r="AJ281" s="76" t="str">
        <f t="shared" si="93"/>
        <v>OM TRANSPORT</v>
      </c>
      <c r="AK281" s="77">
        <f>IF($M281="TRUCK",VLOOKUP($AQ281,Invoicing!$A$17:$B$49,MATCH($AK$1,Invoicing!$A$17:$B$17,0),FALSE),VLOOKUP($AQ281,Invoicing!$N$17:$O$21,MATCH($AK$1,Invoicing!$N$17:$O$17,0),FALSE))</f>
        <v>475</v>
      </c>
      <c r="AL281" s="78">
        <f>VLOOKUP($E281,Invoicing!$A$1:$H$8,MATCH(TRACKER!$N281,Invoicing!$A$1:$H$1,0),FALSE)</f>
        <v>110</v>
      </c>
      <c r="AM281" s="78">
        <f>VLOOKUP($E281,Invoicing!$A$1:$H$8,MATCH(TRACKER!$O$1,Invoicing!$A$1:$H$1,0),FALSE)</f>
        <v>50</v>
      </c>
      <c r="AN281" s="78">
        <f t="shared" si="94"/>
        <v>0</v>
      </c>
      <c r="AO281" s="2">
        <f t="shared" si="95"/>
        <v>5</v>
      </c>
      <c r="AP281" s="2" t="str">
        <f t="shared" si="96"/>
        <v>NIGHT</v>
      </c>
      <c r="AQ281" s="2" t="str">
        <f t="shared" si="97"/>
        <v>OM TRANSPORTNIGHT</v>
      </c>
      <c r="AR281" s="71">
        <f t="shared" si="98"/>
        <v>585</v>
      </c>
      <c r="AS281" s="71">
        <f>VLOOKUP(AJ281,Invoicing!A:K,10,FALSE)</f>
        <v>25</v>
      </c>
      <c r="AT281" s="71">
        <f t="shared" si="99"/>
        <v>610</v>
      </c>
    </row>
    <row r="282" spans="1:46">
      <c r="A282" s="58" t="s">
        <v>426</v>
      </c>
      <c r="B282" s="59" t="s">
        <v>38</v>
      </c>
      <c r="C282" s="60">
        <v>45352.123611111114</v>
      </c>
      <c r="D282" s="60">
        <v>45352.125</v>
      </c>
      <c r="E282" s="60" t="s">
        <v>44</v>
      </c>
      <c r="F282" s="60" t="s">
        <v>40</v>
      </c>
      <c r="G282" s="59" t="s">
        <v>433</v>
      </c>
      <c r="H282" s="3" t="s">
        <v>2821</v>
      </c>
      <c r="I282" s="60">
        <v>45352.958333333336</v>
      </c>
      <c r="J282" s="61">
        <v>45353.664583333331</v>
      </c>
      <c r="K282" s="61">
        <v>45353.666666666664</v>
      </c>
      <c r="L282" s="61">
        <v>45353.673611111109</v>
      </c>
      <c r="M282" s="12" t="s">
        <v>115</v>
      </c>
      <c r="N282" s="3" t="s">
        <v>42</v>
      </c>
      <c r="O282" s="79">
        <v>0</v>
      </c>
      <c r="P282" s="1">
        <f t="shared" si="80"/>
        <v>9</v>
      </c>
      <c r="Q282" s="1">
        <f t="shared" si="81"/>
        <v>3</v>
      </c>
      <c r="R282" s="72">
        <f t="shared" si="82"/>
        <v>45353.664583333331</v>
      </c>
      <c r="S282" s="73">
        <f t="shared" si="83"/>
        <v>0.83472222222189885</v>
      </c>
      <c r="T282" s="74">
        <f>Table2[[#This Row],[ETA A OFRECIMIENTO]]*24</f>
        <v>20.033333333325572</v>
      </c>
      <c r="U282" s="1" t="str">
        <f t="shared" si="84"/>
        <v>YES</v>
      </c>
      <c r="V282" s="73">
        <f t="shared" si="85"/>
        <v>0.70833333332848269</v>
      </c>
      <c r="W282" s="74">
        <f>Table2[[#This Row],[DEL. AVAILABLE A SLOT]]*24</f>
        <v>16.999999999883585</v>
      </c>
      <c r="X282" s="1" t="str">
        <f t="shared" si="86"/>
        <v>SI</v>
      </c>
      <c r="Y282" s="73">
        <f t="shared" si="87"/>
        <v>1.5430555555503815</v>
      </c>
      <c r="Z282" s="74">
        <f>Table2[[#This Row],[ETA A TIMESLOT]]*24</f>
        <v>37.033333333209157</v>
      </c>
      <c r="AA282" s="73">
        <f t="shared" si="88"/>
        <v>0</v>
      </c>
      <c r="AB282" s="73" t="str">
        <f t="shared" si="89"/>
        <v>SI</v>
      </c>
      <c r="AC282" s="74">
        <f>Table2[[#This Row],[PUNTUALIDAD (H)]]*24</f>
        <v>0</v>
      </c>
      <c r="AD282" s="73">
        <f t="shared" si="90"/>
        <v>1.5499999999956344</v>
      </c>
      <c r="AE282" s="74">
        <f>Table2[[#This Row],[ATA TO UNLOADING]]*24</f>
        <v>37.199999999895226</v>
      </c>
      <c r="AF282" s="74" t="str">
        <f>IF(Table2[[#This Row],[ATA TO UNLOADING 2]]&lt;=48,"YES","NO")</f>
        <v>YES</v>
      </c>
      <c r="AG282" s="75">
        <f t="shared" si="91"/>
        <v>0.66666666666424135</v>
      </c>
      <c r="AH282" s="2" t="s">
        <v>42</v>
      </c>
      <c r="AI282" s="2" t="str">
        <f t="shared" si="92"/>
        <v>MRKU2282838</v>
      </c>
      <c r="AJ282" s="76" t="str">
        <f t="shared" si="93"/>
        <v>MSI</v>
      </c>
      <c r="AK282" s="77">
        <f>IF($M282="TRUCK",VLOOKUP($AQ282,Invoicing!$A$17:$B$49,MATCH($AK$1,Invoicing!$A$17:$B$17,0),FALSE),VLOOKUP($AQ282,Invoicing!$N$17:$O$21,MATCH($AK$1,Invoicing!$N$17:$O$17,0),FALSE))</f>
        <v>500</v>
      </c>
      <c r="AL282" s="78" t="e">
        <f>VLOOKUP($E282,Invoicing!$A$1:$H$8,MATCH(TRACKER!$N282,Invoicing!$A$1:$H$1,0),FALSE)</f>
        <v>#N/A</v>
      </c>
      <c r="AM282" s="78">
        <f>VLOOKUP($E282,Invoicing!$A$1:$H$8,MATCH(TRACKER!$O$1,Invoicing!$A$1:$H$1,0),FALSE)</f>
        <v>50</v>
      </c>
      <c r="AN282" s="78">
        <f t="shared" si="94"/>
        <v>0</v>
      </c>
      <c r="AO282" s="2">
        <f t="shared" si="95"/>
        <v>6</v>
      </c>
      <c r="AP282" s="2" t="str">
        <f t="shared" si="96"/>
        <v>SATURDAY</v>
      </c>
      <c r="AQ282" s="2" t="str">
        <f t="shared" si="97"/>
        <v>MSISATURDAY</v>
      </c>
      <c r="AR282" s="71">
        <f t="shared" si="98"/>
        <v>500</v>
      </c>
      <c r="AS282" s="71">
        <f>VLOOKUP(AJ282,Invoicing!A:K,10,FALSE)</f>
        <v>25</v>
      </c>
      <c r="AT282" s="71">
        <f t="shared" si="99"/>
        <v>525</v>
      </c>
    </row>
    <row r="283" spans="1:46">
      <c r="A283" s="37" t="s">
        <v>426</v>
      </c>
      <c r="B283" s="3" t="s">
        <v>38</v>
      </c>
      <c r="C283" s="11">
        <v>45352.123611111114</v>
      </c>
      <c r="D283" s="11">
        <v>45352.125</v>
      </c>
      <c r="E283" s="11" t="s">
        <v>45</v>
      </c>
      <c r="F283" s="11" t="s">
        <v>40</v>
      </c>
      <c r="G283" s="3" t="s">
        <v>434</v>
      </c>
      <c r="H283" s="3" t="s">
        <v>2821</v>
      </c>
      <c r="I283" s="11">
        <v>45352.958333333336</v>
      </c>
      <c r="J283" s="12">
        <v>45353.576388888891</v>
      </c>
      <c r="K283" s="12">
        <v>45353.541666666664</v>
      </c>
      <c r="L283" s="12">
        <v>45353.590277777781</v>
      </c>
      <c r="M283" s="12" t="s">
        <v>115</v>
      </c>
      <c r="N283" s="3" t="s">
        <v>42</v>
      </c>
      <c r="O283" s="79">
        <v>0</v>
      </c>
      <c r="P283" s="1">
        <f t="shared" si="80"/>
        <v>9</v>
      </c>
      <c r="Q283" s="1">
        <f t="shared" si="81"/>
        <v>3</v>
      </c>
      <c r="R283" s="72">
        <f t="shared" si="82"/>
        <v>45353.576388888891</v>
      </c>
      <c r="S283" s="73">
        <f t="shared" si="83"/>
        <v>0.83472222222189885</v>
      </c>
      <c r="T283" s="74">
        <f>Table2[[#This Row],[ETA A OFRECIMIENTO]]*24</f>
        <v>20.033333333325572</v>
      </c>
      <c r="U283" s="1" t="str">
        <f t="shared" si="84"/>
        <v>YES</v>
      </c>
      <c r="V283" s="73">
        <f t="shared" si="85"/>
        <v>0.58333333332848269</v>
      </c>
      <c r="W283" s="74">
        <f>Table2[[#This Row],[DEL. AVAILABLE A SLOT]]*24</f>
        <v>13.999999999883585</v>
      </c>
      <c r="X283" s="1" t="str">
        <f t="shared" si="86"/>
        <v>SI</v>
      </c>
      <c r="Y283" s="73">
        <f t="shared" si="87"/>
        <v>1.4180555555503815</v>
      </c>
      <c r="Z283" s="74">
        <f>Table2[[#This Row],[ETA A TIMESLOT]]*24</f>
        <v>34.033333333209157</v>
      </c>
      <c r="AA283" s="73">
        <f t="shared" si="88"/>
        <v>3.4722222226264421E-2</v>
      </c>
      <c r="AB283" s="73" t="str">
        <f t="shared" si="89"/>
        <v>NO</v>
      </c>
      <c r="AC283" s="74">
        <f>Table2[[#This Row],[PUNTUALIDAD (H)]]*24</f>
        <v>0.8333333334303461</v>
      </c>
      <c r="AD283" s="73">
        <f t="shared" si="90"/>
        <v>1.4666666666671517</v>
      </c>
      <c r="AE283" s="74">
        <f>Table2[[#This Row],[ATA TO UNLOADING]]*24</f>
        <v>35.200000000011642</v>
      </c>
      <c r="AF283" s="74" t="str">
        <f>IF(Table2[[#This Row],[ATA TO UNLOADING 2]]&lt;=48,"YES","NO")</f>
        <v>YES</v>
      </c>
      <c r="AG283" s="75">
        <f t="shared" si="91"/>
        <v>0.54166666666424135</v>
      </c>
      <c r="AH283" s="2" t="s">
        <v>42</v>
      </c>
      <c r="AI283" s="2" t="str">
        <f t="shared" si="92"/>
        <v>MRKU3734784</v>
      </c>
      <c r="AJ283" s="76" t="str">
        <f t="shared" si="93"/>
        <v>OM TRANSPORT</v>
      </c>
      <c r="AK283" s="77">
        <f>IF($M283="TRUCK",VLOOKUP($AQ283,Invoicing!$A$17:$B$49,MATCH($AK$1,Invoicing!$A$17:$B$17,0),FALSE),VLOOKUP($AQ283,Invoicing!$N$17:$O$21,MATCH($AK$1,Invoicing!$N$17:$O$17,0),FALSE))</f>
        <v>550</v>
      </c>
      <c r="AL283" s="78" t="e">
        <f>VLOOKUP($E283,Invoicing!$A$1:$H$8,MATCH(TRACKER!$N283,Invoicing!$A$1:$H$1,0),FALSE)</f>
        <v>#N/A</v>
      </c>
      <c r="AM283" s="78">
        <f>VLOOKUP($E283,Invoicing!$A$1:$H$8,MATCH(TRACKER!$O$1,Invoicing!$A$1:$H$1,0),FALSE)</f>
        <v>50</v>
      </c>
      <c r="AN283" s="78">
        <f t="shared" si="94"/>
        <v>0</v>
      </c>
      <c r="AO283" s="2">
        <f t="shared" si="95"/>
        <v>6</v>
      </c>
      <c r="AP283" s="2" t="str">
        <f t="shared" si="96"/>
        <v>SATURDAY</v>
      </c>
      <c r="AQ283" s="2" t="str">
        <f t="shared" si="97"/>
        <v>OM TRANSPORTSATURDAY</v>
      </c>
      <c r="AR283" s="71">
        <f t="shared" si="98"/>
        <v>550</v>
      </c>
      <c r="AS283" s="71">
        <f>VLOOKUP(AJ283,Invoicing!A:K,10,FALSE)</f>
        <v>25</v>
      </c>
      <c r="AT283" s="71">
        <f t="shared" si="99"/>
        <v>575</v>
      </c>
    </row>
    <row r="284" spans="1:46">
      <c r="A284" s="37" t="s">
        <v>426</v>
      </c>
      <c r="B284" s="3" t="s">
        <v>38</v>
      </c>
      <c r="C284" s="11">
        <v>45352.123611111114</v>
      </c>
      <c r="D284" s="11">
        <v>45352.125</v>
      </c>
      <c r="E284" s="11" t="s">
        <v>45</v>
      </c>
      <c r="F284" s="11" t="s">
        <v>40</v>
      </c>
      <c r="G284" s="3" t="s">
        <v>435</v>
      </c>
      <c r="H284" s="3" t="s">
        <v>2821</v>
      </c>
      <c r="I284" s="11">
        <v>45352.958333333336</v>
      </c>
      <c r="J284" s="12">
        <v>45352.73333333333</v>
      </c>
      <c r="K284" s="12">
        <v>45353.041666666664</v>
      </c>
      <c r="L284" s="12">
        <v>45352.763888888891</v>
      </c>
      <c r="M284" s="12" t="s">
        <v>115</v>
      </c>
      <c r="N284" s="3" t="s">
        <v>42</v>
      </c>
      <c r="O284" s="79">
        <v>0</v>
      </c>
      <c r="P284" s="1">
        <f t="shared" si="80"/>
        <v>9</v>
      </c>
      <c r="Q284" s="1">
        <f t="shared" si="81"/>
        <v>3</v>
      </c>
      <c r="R284" s="72">
        <f t="shared" si="82"/>
        <v>45352.73333333333</v>
      </c>
      <c r="S284" s="73">
        <f t="shared" si="83"/>
        <v>0.83472222222189885</v>
      </c>
      <c r="T284" s="74">
        <f>Table2[[#This Row],[ETA A OFRECIMIENTO]]*24</f>
        <v>20.033333333325572</v>
      </c>
      <c r="U284" s="1" t="str">
        <f t="shared" si="84"/>
        <v>YES</v>
      </c>
      <c r="V284" s="73">
        <f t="shared" si="85"/>
        <v>8.3333333328482695E-2</v>
      </c>
      <c r="W284" s="74">
        <f>Table2[[#This Row],[DEL. AVAILABLE A SLOT]]*24</f>
        <v>1.9999999998835847</v>
      </c>
      <c r="X284" s="1" t="str">
        <f t="shared" si="86"/>
        <v>SI</v>
      </c>
      <c r="Y284" s="73">
        <f t="shared" si="87"/>
        <v>0.91805555555038154</v>
      </c>
      <c r="Z284" s="74">
        <f>Table2[[#This Row],[ETA A TIMESLOT]]*24</f>
        <v>22.033333333209157</v>
      </c>
      <c r="AA284" s="73">
        <f t="shared" si="88"/>
        <v>0</v>
      </c>
      <c r="AB284" s="73" t="str">
        <f t="shared" si="89"/>
        <v>SI</v>
      </c>
      <c r="AC284" s="74">
        <f>Table2[[#This Row],[PUNTUALIDAD (H)]]*24</f>
        <v>0</v>
      </c>
      <c r="AD284" s="73">
        <f t="shared" si="90"/>
        <v>0.64027777777664596</v>
      </c>
      <c r="AE284" s="74">
        <f>Table2[[#This Row],[ATA TO UNLOADING]]*24</f>
        <v>15.366666666639503</v>
      </c>
      <c r="AF284" s="74" t="str">
        <f>IF(Table2[[#This Row],[ATA TO UNLOADING 2]]&lt;=48,"YES","NO")</f>
        <v>YES</v>
      </c>
      <c r="AG284" s="75">
        <f t="shared" si="91"/>
        <v>4.1666666664241347E-2</v>
      </c>
      <c r="AH284" s="2" t="s">
        <v>24</v>
      </c>
      <c r="AI284" s="2" t="str">
        <f t="shared" si="92"/>
        <v>MRKU5218302</v>
      </c>
      <c r="AJ284" s="76" t="str">
        <f t="shared" si="93"/>
        <v>OM TRANSPORT</v>
      </c>
      <c r="AK284" s="77">
        <f>IF($M284="TRUCK",VLOOKUP($AQ284,Invoicing!$A$17:$B$49,MATCH($AK$1,Invoicing!$A$17:$B$17,0),FALSE),VLOOKUP($AQ284,Invoicing!$N$17:$O$21,MATCH($AK$1,Invoicing!$N$17:$O$17,0),FALSE))</f>
        <v>475</v>
      </c>
      <c r="AL284" s="78" t="e">
        <f>VLOOKUP($E284,Invoicing!$A$1:$H$8,MATCH(TRACKER!$N284,Invoicing!$A$1:$H$1,0),FALSE)</f>
        <v>#N/A</v>
      </c>
      <c r="AM284" s="78">
        <f>VLOOKUP($E284,Invoicing!$A$1:$H$8,MATCH(TRACKER!$O$1,Invoicing!$A$1:$H$1,0),FALSE)</f>
        <v>50</v>
      </c>
      <c r="AN284" s="78">
        <f t="shared" si="94"/>
        <v>0</v>
      </c>
      <c r="AO284" s="2">
        <f t="shared" si="95"/>
        <v>6</v>
      </c>
      <c r="AP284" s="2" t="str">
        <f t="shared" si="96"/>
        <v>NIGHT</v>
      </c>
      <c r="AQ284" s="2" t="str">
        <f t="shared" si="97"/>
        <v>OM TRANSPORTNIGHT</v>
      </c>
      <c r="AR284" s="71">
        <f t="shared" si="98"/>
        <v>475</v>
      </c>
      <c r="AS284" s="71">
        <f>VLOOKUP(AJ284,Invoicing!A:K,10,FALSE)</f>
        <v>25</v>
      </c>
      <c r="AT284" s="71">
        <f t="shared" si="99"/>
        <v>500</v>
      </c>
    </row>
    <row r="285" spans="1:46">
      <c r="A285" s="37" t="s">
        <v>426</v>
      </c>
      <c r="B285" s="3" t="s">
        <v>38</v>
      </c>
      <c r="C285" s="11">
        <v>45352.123611111114</v>
      </c>
      <c r="D285" s="11">
        <v>45352.125</v>
      </c>
      <c r="E285" s="11" t="s">
        <v>45</v>
      </c>
      <c r="F285" s="11" t="s">
        <v>40</v>
      </c>
      <c r="G285" s="3" t="s">
        <v>436</v>
      </c>
      <c r="H285" s="3" t="s">
        <v>2821</v>
      </c>
      <c r="I285" s="11">
        <v>45352.583333333336</v>
      </c>
      <c r="J285" s="12">
        <v>45352.875694444447</v>
      </c>
      <c r="K285" s="12">
        <v>45352.875</v>
      </c>
      <c r="L285" s="12">
        <v>45352.9</v>
      </c>
      <c r="M285" s="12" t="s">
        <v>115</v>
      </c>
      <c r="N285" s="3" t="s">
        <v>13</v>
      </c>
      <c r="O285" s="79">
        <v>0</v>
      </c>
      <c r="P285" s="1">
        <f t="shared" si="80"/>
        <v>9</v>
      </c>
      <c r="Q285" s="1">
        <f t="shared" si="81"/>
        <v>3</v>
      </c>
      <c r="R285" s="72">
        <f t="shared" si="82"/>
        <v>45352.875694444447</v>
      </c>
      <c r="S285" s="73">
        <f t="shared" si="83"/>
        <v>0.45972222222189885</v>
      </c>
      <c r="T285" s="74">
        <f>Table2[[#This Row],[ETA A OFRECIMIENTO]]*24</f>
        <v>11.033333333325572</v>
      </c>
      <c r="U285" s="1" t="str">
        <f t="shared" si="84"/>
        <v>YES</v>
      </c>
      <c r="V285" s="73">
        <f t="shared" si="85"/>
        <v>0.29166666666424135</v>
      </c>
      <c r="W285" s="74">
        <f>Table2[[#This Row],[DEL. AVAILABLE A SLOT]]*24</f>
        <v>6.9999999999417923</v>
      </c>
      <c r="X285" s="1" t="str">
        <f t="shared" si="86"/>
        <v>SI</v>
      </c>
      <c r="Y285" s="73">
        <f t="shared" si="87"/>
        <v>0.75138888888614019</v>
      </c>
      <c r="Z285" s="74">
        <f>Table2[[#This Row],[ETA A TIMESLOT]]*24</f>
        <v>18.033333333267365</v>
      </c>
      <c r="AA285" s="73">
        <f t="shared" si="88"/>
        <v>6.944444467080757E-4</v>
      </c>
      <c r="AB285" s="73" t="str">
        <f t="shared" si="89"/>
        <v>SI</v>
      </c>
      <c r="AC285" s="74">
        <f>Table2[[#This Row],[PUNTUALIDAD (H)]]*24</f>
        <v>1.6666666720993817E-2</v>
      </c>
      <c r="AD285" s="73">
        <f t="shared" si="90"/>
        <v>0.77638888888759539</v>
      </c>
      <c r="AE285" s="74">
        <f>Table2[[#This Row],[ATA TO UNLOADING]]*24</f>
        <v>18.633333333302289</v>
      </c>
      <c r="AF285" s="74" t="str">
        <f>IF(Table2[[#This Row],[ATA TO UNLOADING 2]]&lt;=48,"YES","NO")</f>
        <v>YES</v>
      </c>
      <c r="AG285" s="75">
        <f t="shared" si="91"/>
        <v>0.875</v>
      </c>
      <c r="AH285" s="2" t="s">
        <v>24</v>
      </c>
      <c r="AI285" s="2" t="str">
        <f t="shared" si="92"/>
        <v>MRKU8728608</v>
      </c>
      <c r="AJ285" s="76" t="str">
        <f t="shared" si="93"/>
        <v>OM TRANSPORT</v>
      </c>
      <c r="AK285" s="77">
        <f>IF($M285="TRUCK",VLOOKUP($AQ285,Invoicing!$A$17:$B$49,MATCH($AK$1,Invoicing!$A$17:$B$17,0),FALSE),VLOOKUP($AQ285,Invoicing!$N$17:$O$21,MATCH($AK$1,Invoicing!$N$17:$O$17,0),FALSE))</f>
        <v>475</v>
      </c>
      <c r="AL285" s="78">
        <f>VLOOKUP($E285,Invoicing!$A$1:$H$8,MATCH(TRACKER!$N285,Invoicing!$A$1:$H$1,0),FALSE)</f>
        <v>110</v>
      </c>
      <c r="AM285" s="78">
        <f>VLOOKUP($E285,Invoicing!$A$1:$H$8,MATCH(TRACKER!$O$1,Invoicing!$A$1:$H$1,0),FALSE)</f>
        <v>50</v>
      </c>
      <c r="AN285" s="78">
        <f t="shared" si="94"/>
        <v>0</v>
      </c>
      <c r="AO285" s="2">
        <f t="shared" si="95"/>
        <v>5</v>
      </c>
      <c r="AP285" s="2" t="str">
        <f t="shared" si="96"/>
        <v>NIGHT</v>
      </c>
      <c r="AQ285" s="2" t="str">
        <f t="shared" si="97"/>
        <v>OM TRANSPORTNIGHT</v>
      </c>
      <c r="AR285" s="71">
        <f t="shared" si="98"/>
        <v>585</v>
      </c>
      <c r="AS285" s="71">
        <f>VLOOKUP(AJ285,Invoicing!A:K,10,FALSE)</f>
        <v>25</v>
      </c>
      <c r="AT285" s="71">
        <f t="shared" si="99"/>
        <v>610</v>
      </c>
    </row>
    <row r="286" spans="1:46">
      <c r="A286" s="58" t="s">
        <v>426</v>
      </c>
      <c r="B286" s="59" t="s">
        <v>38</v>
      </c>
      <c r="C286" s="60">
        <v>45352.123611111114</v>
      </c>
      <c r="D286" s="60">
        <v>45352.125</v>
      </c>
      <c r="E286" s="60" t="s">
        <v>49</v>
      </c>
      <c r="F286" s="60" t="s">
        <v>40</v>
      </c>
      <c r="G286" s="59" t="s">
        <v>437</v>
      </c>
      <c r="H286" s="3" t="s">
        <v>2821</v>
      </c>
      <c r="I286" s="60">
        <v>45354.958333333336</v>
      </c>
      <c r="J286" s="61">
        <v>45354.854166666664</v>
      </c>
      <c r="K286" s="61">
        <v>45354.958333333336</v>
      </c>
      <c r="L286" s="61">
        <v>45354.854166666664</v>
      </c>
      <c r="M286" s="61" t="s">
        <v>12</v>
      </c>
      <c r="N286" s="3" t="s">
        <v>13</v>
      </c>
      <c r="O286" s="79">
        <v>0</v>
      </c>
      <c r="P286" s="1">
        <f t="shared" si="80"/>
        <v>9</v>
      </c>
      <c r="Q286" s="1">
        <f t="shared" si="81"/>
        <v>3</v>
      </c>
      <c r="R286" s="72">
        <f t="shared" si="82"/>
        <v>45354.854166666664</v>
      </c>
      <c r="S286" s="73">
        <f t="shared" si="83"/>
        <v>2.8347222222218988</v>
      </c>
      <c r="T286" s="74">
        <f>Table2[[#This Row],[ETA A OFRECIMIENTO]]*24</f>
        <v>68.033333333325572</v>
      </c>
      <c r="U286" s="1" t="str">
        <f t="shared" si="84"/>
        <v>NO</v>
      </c>
      <c r="V286" s="73">
        <f t="shared" si="85"/>
        <v>0</v>
      </c>
      <c r="W286" s="74">
        <f>Table2[[#This Row],[DEL. AVAILABLE A SLOT]]*24</f>
        <v>0</v>
      </c>
      <c r="X286" s="1" t="str">
        <f t="shared" si="86"/>
        <v>SI</v>
      </c>
      <c r="Y286" s="73">
        <f t="shared" si="87"/>
        <v>2.8347222222218988</v>
      </c>
      <c r="Z286" s="74">
        <f>Table2[[#This Row],[ETA A TIMESLOT]]*24</f>
        <v>68.033333333325572</v>
      </c>
      <c r="AA286" s="73">
        <f t="shared" si="88"/>
        <v>0</v>
      </c>
      <c r="AB286" s="73" t="str">
        <f t="shared" si="89"/>
        <v>SI</v>
      </c>
      <c r="AC286" s="74">
        <f>Table2[[#This Row],[PUNTUALIDAD (H)]]*24</f>
        <v>0</v>
      </c>
      <c r="AD286" s="73">
        <f t="shared" si="90"/>
        <v>2.7305555555503815</v>
      </c>
      <c r="AE286" s="74">
        <f>Table2[[#This Row],[ATA TO UNLOADING]]*24</f>
        <v>65.533333333209157</v>
      </c>
      <c r="AF286" s="74" t="str">
        <f>IF(Table2[[#This Row],[ATA TO UNLOADING 2]]&lt;=48,"YES","NO")</f>
        <v>NO</v>
      </c>
      <c r="AG286" s="75">
        <f t="shared" si="91"/>
        <v>0.95833333333575865</v>
      </c>
      <c r="AH286" s="2" t="s">
        <v>24</v>
      </c>
      <c r="AI286" s="2" t="str">
        <f t="shared" si="92"/>
        <v>MRKU9735052</v>
      </c>
      <c r="AJ286" s="76" t="str">
        <f t="shared" si="93"/>
        <v>CTU FLEVOKUST BV</v>
      </c>
      <c r="AK286" s="77">
        <f>IF($M286="TRUCK",VLOOKUP($AQ286,Invoicing!$A$17:$B$49,MATCH($AK$1,Invoicing!$A$17:$B$17,0),FALSE),VLOOKUP($AQ286,Invoicing!$N$17:$O$21,MATCH($AK$1,Invoicing!$N$17:$O$17,0),FALSE))</f>
        <v>380</v>
      </c>
      <c r="AL286" s="78">
        <v>100</v>
      </c>
      <c r="AM286" s="78">
        <v>35</v>
      </c>
      <c r="AN286" s="78">
        <f t="shared" si="94"/>
        <v>0</v>
      </c>
      <c r="AO286" s="2">
        <f t="shared" si="95"/>
        <v>7</v>
      </c>
      <c r="AP286" s="2" t="str">
        <f t="shared" si="96"/>
        <v>NIGHT</v>
      </c>
      <c r="AQ286" s="2" t="str">
        <f t="shared" si="97"/>
        <v>CTU FLEVOKUST BVNIGHT</v>
      </c>
      <c r="AR286" s="71">
        <f t="shared" si="98"/>
        <v>480</v>
      </c>
      <c r="AS286" s="71">
        <f>VLOOKUP(AJ286,Invoicing!A:K,10,FALSE)</f>
        <v>0</v>
      </c>
      <c r="AT286" s="71">
        <f t="shared" si="99"/>
        <v>480</v>
      </c>
    </row>
    <row r="287" spans="1:46">
      <c r="A287" s="58" t="s">
        <v>426</v>
      </c>
      <c r="B287" s="59" t="s">
        <v>38</v>
      </c>
      <c r="C287" s="60">
        <v>45352.123611111114</v>
      </c>
      <c r="D287" s="60">
        <v>45352.125</v>
      </c>
      <c r="E287" s="60" t="s">
        <v>43</v>
      </c>
      <c r="F287" s="60" t="s">
        <v>40</v>
      </c>
      <c r="G287" s="59" t="s">
        <v>438</v>
      </c>
      <c r="H287" s="3" t="s">
        <v>2821</v>
      </c>
      <c r="I287" s="60">
        <v>45352.958333333336</v>
      </c>
      <c r="J287" s="61">
        <v>45353.364583333336</v>
      </c>
      <c r="K287" s="61">
        <v>45353.375</v>
      </c>
      <c r="L287" s="61">
        <v>45353.416666666664</v>
      </c>
      <c r="M287" s="12" t="s">
        <v>115</v>
      </c>
      <c r="N287" s="3" t="s">
        <v>42</v>
      </c>
      <c r="O287" s="79">
        <v>0</v>
      </c>
      <c r="P287" s="1">
        <f t="shared" si="80"/>
        <v>9</v>
      </c>
      <c r="Q287" s="1">
        <f t="shared" si="81"/>
        <v>3</v>
      </c>
      <c r="R287" s="72">
        <f t="shared" si="82"/>
        <v>45353.364583333336</v>
      </c>
      <c r="S287" s="73">
        <f t="shared" si="83"/>
        <v>0.83472222222189885</v>
      </c>
      <c r="T287" s="74">
        <f>Table2[[#This Row],[ETA A OFRECIMIENTO]]*24</f>
        <v>20.033333333325572</v>
      </c>
      <c r="U287" s="1" t="str">
        <f t="shared" si="84"/>
        <v>YES</v>
      </c>
      <c r="V287" s="73">
        <f t="shared" si="85"/>
        <v>0.41666666666424135</v>
      </c>
      <c r="W287" s="74">
        <f>Table2[[#This Row],[DEL. AVAILABLE A SLOT]]*24</f>
        <v>9.9999999999417923</v>
      </c>
      <c r="X287" s="1" t="str">
        <f t="shared" si="86"/>
        <v>SI</v>
      </c>
      <c r="Y287" s="73">
        <f t="shared" si="87"/>
        <v>1.2513888888861402</v>
      </c>
      <c r="Z287" s="74">
        <f>Table2[[#This Row],[ETA A TIMESLOT]]*24</f>
        <v>30.033333333267365</v>
      </c>
      <c r="AA287" s="73">
        <f t="shared" si="88"/>
        <v>0</v>
      </c>
      <c r="AB287" s="73" t="str">
        <f t="shared" si="89"/>
        <v>SI</v>
      </c>
      <c r="AC287" s="74">
        <f>Table2[[#This Row],[PUNTUALIDAD (H)]]*24</f>
        <v>0</v>
      </c>
      <c r="AD287" s="73">
        <f t="shared" si="90"/>
        <v>1.2930555555503815</v>
      </c>
      <c r="AE287" s="74">
        <f>Table2[[#This Row],[ATA TO UNLOADING]]*24</f>
        <v>31.033333333209157</v>
      </c>
      <c r="AF287" s="74" t="str">
        <f>IF(Table2[[#This Row],[ATA TO UNLOADING 2]]&lt;=48,"YES","NO")</f>
        <v>YES</v>
      </c>
      <c r="AG287" s="75">
        <f t="shared" si="91"/>
        <v>0.375</v>
      </c>
      <c r="AH287" s="2" t="s">
        <v>42</v>
      </c>
      <c r="AI287" s="2" t="str">
        <f t="shared" si="92"/>
        <v>MRSU3328371</v>
      </c>
      <c r="AJ287" s="76" t="str">
        <f t="shared" si="93"/>
        <v>LOGIX</v>
      </c>
      <c r="AK287" s="77">
        <f>IF($M287="TRUCK",VLOOKUP($AQ287,Invoicing!$A$17:$B$49,MATCH($AK$1,Invoicing!$A$17:$B$17,0),FALSE),VLOOKUP($AQ287,Invoicing!$N$17:$O$21,MATCH($AK$1,Invoicing!$N$17:$O$17,0),FALSE))</f>
        <v>530</v>
      </c>
      <c r="AL287" s="78" t="e">
        <f>VLOOKUP($E287,Invoicing!$A$1:$H$8,MATCH(TRACKER!$N287,Invoicing!$A$1:$H$1,0),FALSE)</f>
        <v>#N/A</v>
      </c>
      <c r="AM287" s="78">
        <f>VLOOKUP($E287,Invoicing!$A$1:$H$8,MATCH(TRACKER!$O$1,Invoicing!$A$1:$H$1,0),FALSE)</f>
        <v>50</v>
      </c>
      <c r="AN287" s="78">
        <f t="shared" si="94"/>
        <v>0</v>
      </c>
      <c r="AO287" s="2">
        <f t="shared" si="95"/>
        <v>6</v>
      </c>
      <c r="AP287" s="2" t="str">
        <f t="shared" si="96"/>
        <v>SATURDAY</v>
      </c>
      <c r="AQ287" s="2" t="str">
        <f t="shared" si="97"/>
        <v>LOGIXSATURDAY</v>
      </c>
      <c r="AR287" s="71">
        <f t="shared" si="98"/>
        <v>530</v>
      </c>
      <c r="AS287" s="71">
        <f>VLOOKUP(AJ287,Invoicing!A:K,10,FALSE)</f>
        <v>25</v>
      </c>
      <c r="AT287" s="71">
        <f t="shared" si="99"/>
        <v>555</v>
      </c>
    </row>
    <row r="288" spans="1:46">
      <c r="A288" s="37" t="s">
        <v>426</v>
      </c>
      <c r="B288" s="3" t="s">
        <v>38</v>
      </c>
      <c r="C288" s="11">
        <v>45352.123611111114</v>
      </c>
      <c r="D288" s="11">
        <v>45352.125</v>
      </c>
      <c r="E288" s="11" t="s">
        <v>45</v>
      </c>
      <c r="F288" s="11" t="s">
        <v>40</v>
      </c>
      <c r="G288" s="3" t="s">
        <v>439</v>
      </c>
      <c r="H288" s="3" t="s">
        <v>2821</v>
      </c>
      <c r="I288" s="11">
        <v>45352.958333333336</v>
      </c>
      <c r="J288" s="12">
        <v>45352.913194444445</v>
      </c>
      <c r="K288" s="12">
        <v>45352.958333333336</v>
      </c>
      <c r="L288" s="12">
        <v>45352.9375</v>
      </c>
      <c r="M288" s="12" t="s">
        <v>115</v>
      </c>
      <c r="N288" s="3" t="s">
        <v>42</v>
      </c>
      <c r="O288" s="79">
        <v>0</v>
      </c>
      <c r="P288" s="1">
        <f t="shared" si="80"/>
        <v>9</v>
      </c>
      <c r="Q288" s="1">
        <f t="shared" si="81"/>
        <v>3</v>
      </c>
      <c r="R288" s="72">
        <f t="shared" si="82"/>
        <v>45352.913194444445</v>
      </c>
      <c r="S288" s="73">
        <f t="shared" si="83"/>
        <v>0.83472222222189885</v>
      </c>
      <c r="T288" s="74">
        <f>Table2[[#This Row],[ETA A OFRECIMIENTO]]*24</f>
        <v>20.033333333325572</v>
      </c>
      <c r="U288" s="1" t="str">
        <f t="shared" si="84"/>
        <v>YES</v>
      </c>
      <c r="V288" s="73">
        <f t="shared" si="85"/>
        <v>0</v>
      </c>
      <c r="W288" s="74">
        <f>Table2[[#This Row],[DEL. AVAILABLE A SLOT]]*24</f>
        <v>0</v>
      </c>
      <c r="X288" s="1" t="str">
        <f t="shared" si="86"/>
        <v>SI</v>
      </c>
      <c r="Y288" s="73">
        <f t="shared" si="87"/>
        <v>0.83472222222189885</v>
      </c>
      <c r="Z288" s="74">
        <f>Table2[[#This Row],[ETA A TIMESLOT]]*24</f>
        <v>20.033333333325572</v>
      </c>
      <c r="AA288" s="73">
        <f t="shared" si="88"/>
        <v>0</v>
      </c>
      <c r="AB288" s="73" t="str">
        <f t="shared" si="89"/>
        <v>SI</v>
      </c>
      <c r="AC288" s="74">
        <f>Table2[[#This Row],[PUNTUALIDAD (H)]]*24</f>
        <v>0</v>
      </c>
      <c r="AD288" s="73">
        <f t="shared" si="90"/>
        <v>0.81388888888614019</v>
      </c>
      <c r="AE288" s="74">
        <f>Table2[[#This Row],[ATA TO UNLOADING]]*24</f>
        <v>19.533333333267365</v>
      </c>
      <c r="AF288" s="74" t="str">
        <f>IF(Table2[[#This Row],[ATA TO UNLOADING 2]]&lt;=48,"YES","NO")</f>
        <v>YES</v>
      </c>
      <c r="AG288" s="75">
        <f t="shared" si="91"/>
        <v>0.95833333333575865</v>
      </c>
      <c r="AH288" s="2" t="s">
        <v>24</v>
      </c>
      <c r="AI288" s="2" t="str">
        <f t="shared" si="92"/>
        <v>MRSU3417735</v>
      </c>
      <c r="AJ288" s="76" t="str">
        <f t="shared" si="93"/>
        <v>OM TRANSPORT</v>
      </c>
      <c r="AK288" s="77">
        <f>IF($M288="TRUCK",VLOOKUP($AQ288,Invoicing!$A$17:$B$49,MATCH($AK$1,Invoicing!$A$17:$B$17,0),FALSE),VLOOKUP($AQ288,Invoicing!$N$17:$O$21,MATCH($AK$1,Invoicing!$N$17:$O$17,0),FALSE))</f>
        <v>475</v>
      </c>
      <c r="AL288" s="78" t="e">
        <f>VLOOKUP($E288,Invoicing!$A$1:$H$8,MATCH(TRACKER!$N288,Invoicing!$A$1:$H$1,0),FALSE)</f>
        <v>#N/A</v>
      </c>
      <c r="AM288" s="78">
        <f>VLOOKUP($E288,Invoicing!$A$1:$H$8,MATCH(TRACKER!$O$1,Invoicing!$A$1:$H$1,0),FALSE)</f>
        <v>50</v>
      </c>
      <c r="AN288" s="78">
        <f t="shared" si="94"/>
        <v>0</v>
      </c>
      <c r="AO288" s="2">
        <f t="shared" si="95"/>
        <v>5</v>
      </c>
      <c r="AP288" s="2" t="str">
        <f t="shared" si="96"/>
        <v>NIGHT</v>
      </c>
      <c r="AQ288" s="2" t="str">
        <f t="shared" si="97"/>
        <v>OM TRANSPORTNIGHT</v>
      </c>
      <c r="AR288" s="71">
        <f t="shared" si="98"/>
        <v>475</v>
      </c>
      <c r="AS288" s="71">
        <f>VLOOKUP(AJ288,Invoicing!A:K,10,FALSE)</f>
        <v>25</v>
      </c>
      <c r="AT288" s="71">
        <f t="shared" si="99"/>
        <v>500</v>
      </c>
    </row>
    <row r="289" spans="1:47">
      <c r="A289" s="37" t="s">
        <v>426</v>
      </c>
      <c r="B289" s="3" t="s">
        <v>38</v>
      </c>
      <c r="C289" s="11">
        <v>45352.123611111114</v>
      </c>
      <c r="D289" s="11">
        <v>45352.125</v>
      </c>
      <c r="E289" s="11" t="s">
        <v>44</v>
      </c>
      <c r="F289" s="11" t="s">
        <v>40</v>
      </c>
      <c r="G289" s="3" t="s">
        <v>440</v>
      </c>
      <c r="H289" s="3" t="s">
        <v>2821</v>
      </c>
      <c r="I289" s="11">
        <v>45352.958333333336</v>
      </c>
      <c r="J289" s="12">
        <v>45353.944444444445</v>
      </c>
      <c r="K289" s="12">
        <v>45353.916666666664</v>
      </c>
      <c r="L289" s="12">
        <v>45353.958333333336</v>
      </c>
      <c r="M289" s="12" t="s">
        <v>115</v>
      </c>
      <c r="N289" s="3" t="s">
        <v>42</v>
      </c>
      <c r="O289" s="79">
        <v>0</v>
      </c>
      <c r="P289" s="1">
        <f t="shared" si="80"/>
        <v>9</v>
      </c>
      <c r="Q289" s="1">
        <f t="shared" si="81"/>
        <v>3</v>
      </c>
      <c r="R289" s="72">
        <f t="shared" si="82"/>
        <v>45353.944444444445</v>
      </c>
      <c r="S289" s="73">
        <f t="shared" si="83"/>
        <v>0.83472222222189885</v>
      </c>
      <c r="T289" s="74">
        <f>Table2[[#This Row],[ETA A OFRECIMIENTO]]*24</f>
        <v>20.033333333325572</v>
      </c>
      <c r="U289" s="1" t="str">
        <f t="shared" si="84"/>
        <v>YES</v>
      </c>
      <c r="V289" s="73">
        <f t="shared" si="85"/>
        <v>0.95833333332848269</v>
      </c>
      <c r="W289" s="74">
        <f>Table2[[#This Row],[DEL. AVAILABLE A SLOT]]*24</f>
        <v>22.999999999883585</v>
      </c>
      <c r="X289" s="1" t="str">
        <f t="shared" si="86"/>
        <v>SI</v>
      </c>
      <c r="Y289" s="73">
        <f t="shared" si="87"/>
        <v>1.7930555555503815</v>
      </c>
      <c r="Z289" s="74">
        <f>Table2[[#This Row],[ETA A TIMESLOT]]*24</f>
        <v>43.033333333209157</v>
      </c>
      <c r="AA289" s="73">
        <f t="shared" si="88"/>
        <v>2.7777777781011537E-2</v>
      </c>
      <c r="AB289" s="73" t="str">
        <f t="shared" si="89"/>
        <v>SI</v>
      </c>
      <c r="AC289" s="74">
        <f>Table2[[#This Row],[PUNTUALIDAD (H)]]*24</f>
        <v>0.66666666674427688</v>
      </c>
      <c r="AD289" s="73">
        <f t="shared" si="90"/>
        <v>1.8347222222218988</v>
      </c>
      <c r="AE289" s="74">
        <f>Table2[[#This Row],[ATA TO UNLOADING]]*24</f>
        <v>44.033333333325572</v>
      </c>
      <c r="AF289" s="74" t="str">
        <f>IF(Table2[[#This Row],[ATA TO UNLOADING 2]]&lt;=48,"YES","NO")</f>
        <v>YES</v>
      </c>
      <c r="AG289" s="75">
        <f t="shared" si="91"/>
        <v>0.91666666666424135</v>
      </c>
      <c r="AH289" s="2" t="s">
        <v>24</v>
      </c>
      <c r="AI289" s="2" t="str">
        <f t="shared" si="92"/>
        <v>MRSU3816680</v>
      </c>
      <c r="AJ289" s="76" t="str">
        <f t="shared" si="93"/>
        <v>MSI</v>
      </c>
      <c r="AK289" s="77">
        <f>IF($M289="TRUCK",VLOOKUP($AQ289,Invoicing!$A$17:$B$49,MATCH($AK$1,Invoicing!$A$17:$B$17,0),FALSE),VLOOKUP($AQ289,Invoicing!$N$17:$O$21,MATCH($AK$1,Invoicing!$N$17:$O$17,0),FALSE))</f>
        <v>530</v>
      </c>
      <c r="AL289" s="78" t="e">
        <f>VLOOKUP($E289,Invoicing!$A$1:$H$8,MATCH(TRACKER!$N289,Invoicing!$A$1:$H$1,0),FALSE)</f>
        <v>#N/A</v>
      </c>
      <c r="AM289" s="78">
        <f>VLOOKUP($E289,Invoicing!$A$1:$H$8,MATCH(TRACKER!$O$1,Invoicing!$A$1:$H$1,0),FALSE)</f>
        <v>50</v>
      </c>
      <c r="AN289" s="78">
        <f t="shared" si="94"/>
        <v>0</v>
      </c>
      <c r="AO289" s="2">
        <f t="shared" si="95"/>
        <v>6</v>
      </c>
      <c r="AP289" s="2" t="str">
        <f t="shared" si="96"/>
        <v>NIGHT</v>
      </c>
      <c r="AQ289" s="2" t="str">
        <f t="shared" si="97"/>
        <v>MSINIGHT</v>
      </c>
      <c r="AR289" s="71">
        <f t="shared" si="98"/>
        <v>530</v>
      </c>
      <c r="AS289" s="71">
        <f>VLOOKUP(AJ289,Invoicing!A:K,10,FALSE)</f>
        <v>25</v>
      </c>
      <c r="AT289" s="71">
        <f t="shared" si="99"/>
        <v>555</v>
      </c>
    </row>
    <row r="290" spans="1:47">
      <c r="A290" s="37" t="s">
        <v>426</v>
      </c>
      <c r="B290" s="3" t="s">
        <v>38</v>
      </c>
      <c r="C290" s="11">
        <v>45352.123611111114</v>
      </c>
      <c r="D290" s="11">
        <v>45352.125</v>
      </c>
      <c r="E290" s="11" t="s">
        <v>45</v>
      </c>
      <c r="F290" s="11" t="s">
        <v>40</v>
      </c>
      <c r="G290" s="3" t="s">
        <v>441</v>
      </c>
      <c r="H290" s="3" t="s">
        <v>2821</v>
      </c>
      <c r="I290" s="11">
        <v>45352.958333333336</v>
      </c>
      <c r="J290" s="12">
        <v>45353.083333333336</v>
      </c>
      <c r="K290" s="12">
        <v>45353.041666666664</v>
      </c>
      <c r="L290" s="12">
        <v>45353.131944444445</v>
      </c>
      <c r="M290" s="12" t="s">
        <v>115</v>
      </c>
      <c r="N290" s="3" t="s">
        <v>42</v>
      </c>
      <c r="O290" s="79">
        <v>0</v>
      </c>
      <c r="P290" s="1">
        <f t="shared" si="80"/>
        <v>9</v>
      </c>
      <c r="Q290" s="1">
        <f t="shared" si="81"/>
        <v>3</v>
      </c>
      <c r="R290" s="72">
        <f t="shared" si="82"/>
        <v>45353.083333333336</v>
      </c>
      <c r="S290" s="73">
        <f t="shared" si="83"/>
        <v>0.83472222222189885</v>
      </c>
      <c r="T290" s="74">
        <f>Table2[[#This Row],[ETA A OFRECIMIENTO]]*24</f>
        <v>20.033333333325572</v>
      </c>
      <c r="U290" s="1" t="str">
        <f t="shared" si="84"/>
        <v>YES</v>
      </c>
      <c r="V290" s="73">
        <f t="shared" si="85"/>
        <v>8.3333333328482695E-2</v>
      </c>
      <c r="W290" s="74">
        <f>Table2[[#This Row],[DEL. AVAILABLE A SLOT]]*24</f>
        <v>1.9999999998835847</v>
      </c>
      <c r="X290" s="1" t="str">
        <f t="shared" si="86"/>
        <v>SI</v>
      </c>
      <c r="Y290" s="73">
        <f t="shared" si="87"/>
        <v>0.91805555555038154</v>
      </c>
      <c r="Z290" s="74">
        <f>Table2[[#This Row],[ETA A TIMESLOT]]*24</f>
        <v>22.033333333209157</v>
      </c>
      <c r="AA290" s="73">
        <f t="shared" si="88"/>
        <v>4.1666666671517305E-2</v>
      </c>
      <c r="AB290" s="73" t="str">
        <f t="shared" si="89"/>
        <v>NO</v>
      </c>
      <c r="AC290" s="74">
        <f>Table2[[#This Row],[PUNTUALIDAD (H)]]*24</f>
        <v>1.0000000001164153</v>
      </c>
      <c r="AD290" s="73">
        <f t="shared" si="90"/>
        <v>1.0083333333313931</v>
      </c>
      <c r="AE290" s="74">
        <f>Table2[[#This Row],[ATA TO UNLOADING]]*24</f>
        <v>24.199999999953434</v>
      </c>
      <c r="AF290" s="74" t="str">
        <f>IF(Table2[[#This Row],[ATA TO UNLOADING 2]]&lt;=48,"YES","NO")</f>
        <v>YES</v>
      </c>
      <c r="AG290" s="75">
        <f t="shared" si="91"/>
        <v>4.1666666664241347E-2</v>
      </c>
      <c r="AH290" s="2" t="s">
        <v>24</v>
      </c>
      <c r="AI290" s="2" t="str">
        <f t="shared" si="92"/>
        <v>MRSU4426876</v>
      </c>
      <c r="AJ290" s="76" t="str">
        <f t="shared" si="93"/>
        <v>OM TRANSPORT</v>
      </c>
      <c r="AK290" s="77">
        <f>IF($M290="TRUCK",VLOOKUP($AQ290,Invoicing!$A$17:$B$49,MATCH($AK$1,Invoicing!$A$17:$B$17,0),FALSE),VLOOKUP($AQ290,Invoicing!$N$17:$O$21,MATCH($AK$1,Invoicing!$N$17:$O$17,0),FALSE))</f>
        <v>475</v>
      </c>
      <c r="AL290" s="78" t="e">
        <f>VLOOKUP($E290,Invoicing!$A$1:$H$8,MATCH(TRACKER!$N290,Invoicing!$A$1:$H$1,0),FALSE)</f>
        <v>#N/A</v>
      </c>
      <c r="AM290" s="78">
        <f>VLOOKUP($E290,Invoicing!$A$1:$H$8,MATCH(TRACKER!$O$1,Invoicing!$A$1:$H$1,0),FALSE)</f>
        <v>50</v>
      </c>
      <c r="AN290" s="78">
        <f t="shared" si="94"/>
        <v>0</v>
      </c>
      <c r="AO290" s="2">
        <f t="shared" si="95"/>
        <v>6</v>
      </c>
      <c r="AP290" s="2" t="str">
        <f t="shared" si="96"/>
        <v>NIGHT</v>
      </c>
      <c r="AQ290" s="2" t="str">
        <f t="shared" si="97"/>
        <v>OM TRANSPORTNIGHT</v>
      </c>
      <c r="AR290" s="71">
        <f t="shared" si="98"/>
        <v>475</v>
      </c>
      <c r="AS290" s="71">
        <f>VLOOKUP(AJ290,Invoicing!A:K,10,FALSE)</f>
        <v>25</v>
      </c>
      <c r="AT290" s="71">
        <f t="shared" si="99"/>
        <v>500</v>
      </c>
    </row>
    <row r="291" spans="1:47">
      <c r="A291" s="37" t="s">
        <v>426</v>
      </c>
      <c r="B291" s="3" t="s">
        <v>38</v>
      </c>
      <c r="C291" s="11">
        <v>45352.123611111114</v>
      </c>
      <c r="D291" s="11">
        <v>45352.125</v>
      </c>
      <c r="E291" s="11" t="s">
        <v>49</v>
      </c>
      <c r="F291" s="11" t="s">
        <v>40</v>
      </c>
      <c r="G291" s="3" t="s">
        <v>442</v>
      </c>
      <c r="H291" s="3" t="s">
        <v>2821</v>
      </c>
      <c r="I291" s="11">
        <v>45352.583333333336</v>
      </c>
      <c r="J291" s="12">
        <v>45352.826388888891</v>
      </c>
      <c r="K291" s="12">
        <v>45352.791666666664</v>
      </c>
      <c r="L291" s="12">
        <v>45352.84375</v>
      </c>
      <c r="M291" s="12" t="s">
        <v>115</v>
      </c>
      <c r="N291" s="3" t="s">
        <v>42</v>
      </c>
      <c r="O291" s="79">
        <v>0</v>
      </c>
      <c r="P291" s="1">
        <f t="shared" si="80"/>
        <v>9</v>
      </c>
      <c r="Q291" s="1">
        <f t="shared" si="81"/>
        <v>3</v>
      </c>
      <c r="R291" s="72">
        <f t="shared" si="82"/>
        <v>45352.826388888891</v>
      </c>
      <c r="S291" s="73">
        <f t="shared" si="83"/>
        <v>0.45972222222189885</v>
      </c>
      <c r="T291" s="74">
        <f>Table2[[#This Row],[ETA A OFRECIMIENTO]]*24</f>
        <v>11.033333333325572</v>
      </c>
      <c r="U291" s="1" t="str">
        <f t="shared" si="84"/>
        <v>YES</v>
      </c>
      <c r="V291" s="73">
        <f t="shared" si="85"/>
        <v>0.20833333332848269</v>
      </c>
      <c r="W291" s="74">
        <f>Table2[[#This Row],[DEL. AVAILABLE A SLOT]]*24</f>
        <v>4.9999999998835847</v>
      </c>
      <c r="X291" s="1" t="str">
        <f t="shared" si="86"/>
        <v>SI</v>
      </c>
      <c r="Y291" s="73">
        <f t="shared" si="87"/>
        <v>0.66805555555038154</v>
      </c>
      <c r="Z291" s="74">
        <f>Table2[[#This Row],[ETA A TIMESLOT]]*24</f>
        <v>16.033333333209157</v>
      </c>
      <c r="AA291" s="73">
        <f t="shared" si="88"/>
        <v>3.4722222226264421E-2</v>
      </c>
      <c r="AB291" s="73" t="str">
        <f t="shared" si="89"/>
        <v>NO</v>
      </c>
      <c r="AC291" s="74">
        <f>Table2[[#This Row],[PUNTUALIDAD (H)]]*24</f>
        <v>0.8333333334303461</v>
      </c>
      <c r="AD291" s="73">
        <f t="shared" si="90"/>
        <v>0.72013888888614019</v>
      </c>
      <c r="AE291" s="74">
        <f>Table2[[#This Row],[ATA TO UNLOADING]]*24</f>
        <v>17.283333333267365</v>
      </c>
      <c r="AF291" s="74" t="str">
        <f>IF(Table2[[#This Row],[ATA TO UNLOADING 2]]&lt;=48,"YES","NO")</f>
        <v>YES</v>
      </c>
      <c r="AG291" s="75">
        <f t="shared" si="91"/>
        <v>0.79166666666424135</v>
      </c>
      <c r="AH291" s="2" t="s">
        <v>42</v>
      </c>
      <c r="AI291" s="2" t="str">
        <f t="shared" si="92"/>
        <v>MRSU4951771</v>
      </c>
      <c r="AJ291" s="76" t="str">
        <f t="shared" si="93"/>
        <v>CTU FLEVOKUST BV</v>
      </c>
      <c r="AK291" s="77">
        <f>IF($M291="TRUCK",VLOOKUP($AQ291,Invoicing!$A$17:$B$49,MATCH($AK$1,Invoicing!$A$17:$B$17,0),FALSE),VLOOKUP($AQ291,Invoicing!$N$17:$O$21,MATCH($AK$1,Invoicing!$N$17:$O$17,0),FALSE))</f>
        <v>520</v>
      </c>
      <c r="AL291" s="78" t="e">
        <f>VLOOKUP($E291,Invoicing!$A$1:$H$8,MATCH(TRACKER!$N291,Invoicing!$A$1:$H$1,0),FALSE)</f>
        <v>#N/A</v>
      </c>
      <c r="AM291" s="78">
        <v>35</v>
      </c>
      <c r="AN291" s="78">
        <f t="shared" si="94"/>
        <v>0</v>
      </c>
      <c r="AO291" s="2">
        <f t="shared" si="95"/>
        <v>5</v>
      </c>
      <c r="AP291" s="2" t="str">
        <f t="shared" si="96"/>
        <v>WEEK</v>
      </c>
      <c r="AQ291" s="2" t="str">
        <f t="shared" si="97"/>
        <v>CTU FLEVOKUST BVWEEK</v>
      </c>
      <c r="AR291" s="71">
        <f t="shared" si="98"/>
        <v>520</v>
      </c>
      <c r="AS291" s="71">
        <f>VLOOKUP(AJ291,Invoicing!A:K,10,FALSE)</f>
        <v>0</v>
      </c>
      <c r="AT291" s="71">
        <f t="shared" si="99"/>
        <v>520</v>
      </c>
    </row>
    <row r="292" spans="1:47">
      <c r="A292" s="37" t="s">
        <v>426</v>
      </c>
      <c r="B292" s="3" t="s">
        <v>38</v>
      </c>
      <c r="C292" s="11">
        <v>45352.123611111114</v>
      </c>
      <c r="D292" s="11">
        <v>45352.125</v>
      </c>
      <c r="E292" s="11" t="s">
        <v>43</v>
      </c>
      <c r="F292" s="11" t="s">
        <v>40</v>
      </c>
      <c r="G292" s="3" t="s">
        <v>443</v>
      </c>
      <c r="H292" s="3" t="s">
        <v>41</v>
      </c>
      <c r="I292" s="11">
        <v>45352.958333333336</v>
      </c>
      <c r="J292" s="12">
        <v>45354.604861111111</v>
      </c>
      <c r="K292" s="12">
        <v>45354.625</v>
      </c>
      <c r="L292" s="12">
        <v>45354.607638888891</v>
      </c>
      <c r="M292" s="12" t="s">
        <v>115</v>
      </c>
      <c r="N292" s="3" t="s">
        <v>42</v>
      </c>
      <c r="O292" s="79">
        <v>1</v>
      </c>
      <c r="P292" s="1">
        <f t="shared" si="80"/>
        <v>9</v>
      </c>
      <c r="Q292" s="1">
        <f t="shared" si="81"/>
        <v>3</v>
      </c>
      <c r="R292" s="72">
        <f t="shared" si="82"/>
        <v>45354.604861111111</v>
      </c>
      <c r="S292" s="73">
        <f t="shared" si="83"/>
        <v>0.83472222222189885</v>
      </c>
      <c r="T292" s="74">
        <f>Table2[[#This Row],[ETA A OFRECIMIENTO]]*24</f>
        <v>20.033333333325572</v>
      </c>
      <c r="U292" s="1" t="str">
        <f t="shared" si="84"/>
        <v>YES</v>
      </c>
      <c r="V292" s="73">
        <f t="shared" si="85"/>
        <v>1.6666666666642413</v>
      </c>
      <c r="W292" s="74">
        <f>Table2[[#This Row],[DEL. AVAILABLE A SLOT]]*24</f>
        <v>39.999999999941792</v>
      </c>
      <c r="X292" s="1" t="str">
        <f t="shared" si="86"/>
        <v>NO</v>
      </c>
      <c r="Y292" s="73">
        <f t="shared" si="87"/>
        <v>2.5013888888861402</v>
      </c>
      <c r="Z292" s="74">
        <f>Table2[[#This Row],[ETA A TIMESLOT]]*24</f>
        <v>60.033333333267365</v>
      </c>
      <c r="AA292" s="73">
        <f t="shared" si="88"/>
        <v>0</v>
      </c>
      <c r="AB292" s="73" t="str">
        <f t="shared" si="89"/>
        <v>SI</v>
      </c>
      <c r="AC292" s="74">
        <f>Table2[[#This Row],[PUNTUALIDAD (H)]]*24</f>
        <v>0</v>
      </c>
      <c r="AD292" s="73">
        <f t="shared" si="90"/>
        <v>2.484027777776646</v>
      </c>
      <c r="AE292" s="74">
        <f>Table2[[#This Row],[ATA TO UNLOADING]]*24</f>
        <v>59.616666666639503</v>
      </c>
      <c r="AF292" s="74" t="str">
        <f>IF(Table2[[#This Row],[ATA TO UNLOADING 2]]&lt;=48,"YES","NO")</f>
        <v>NO</v>
      </c>
      <c r="AG292" s="75">
        <f t="shared" si="91"/>
        <v>0.625</v>
      </c>
      <c r="AH292" s="2" t="s">
        <v>42</v>
      </c>
      <c r="AI292" s="2" t="str">
        <f t="shared" si="92"/>
        <v>MRSU5525030</v>
      </c>
      <c r="AJ292" s="76" t="str">
        <f t="shared" si="93"/>
        <v>LOGIX</v>
      </c>
      <c r="AK292" s="77">
        <f>IF($M292="TRUCK",VLOOKUP($AQ292,Invoicing!$A$17:$B$49,MATCH($AK$1,Invoicing!$A$17:$B$17,0),FALSE),VLOOKUP($AQ292,Invoicing!$N$17:$O$21,MATCH($AK$1,Invoicing!$N$17:$O$17,0),FALSE))</f>
        <v>530</v>
      </c>
      <c r="AL292" s="78" t="e">
        <f>VLOOKUP($E292,Invoicing!$A$1:$H$8,MATCH(TRACKER!$N292,Invoicing!$A$1:$H$1,0),FALSE)</f>
        <v>#N/A</v>
      </c>
      <c r="AM292" s="78">
        <f>VLOOKUP($E292,Invoicing!$A$1:$H$8,MATCH(TRACKER!$O$1,Invoicing!$A$1:$H$1,0),FALSE)</f>
        <v>50</v>
      </c>
      <c r="AN292" s="78">
        <f t="shared" si="94"/>
        <v>50</v>
      </c>
      <c r="AO292" s="2">
        <f t="shared" si="95"/>
        <v>7</v>
      </c>
      <c r="AP292" s="2" t="str">
        <f t="shared" si="96"/>
        <v>SUNDAY</v>
      </c>
      <c r="AQ292" s="2" t="str">
        <f t="shared" si="97"/>
        <v>LOGIXSUNDAY</v>
      </c>
      <c r="AR292" s="71">
        <f t="shared" si="98"/>
        <v>580</v>
      </c>
      <c r="AS292" s="71">
        <f>VLOOKUP(AJ292,Invoicing!A:K,10,FALSE)</f>
        <v>25</v>
      </c>
      <c r="AT292" s="71">
        <f t="shared" si="99"/>
        <v>605</v>
      </c>
    </row>
    <row r="293" spans="1:47">
      <c r="A293" s="37" t="s">
        <v>426</v>
      </c>
      <c r="B293" s="3" t="s">
        <v>38</v>
      </c>
      <c r="C293" s="11">
        <v>45352.123611111114</v>
      </c>
      <c r="D293" s="11">
        <v>45352.125</v>
      </c>
      <c r="E293" s="11" t="s">
        <v>45</v>
      </c>
      <c r="F293" s="11" t="s">
        <v>40</v>
      </c>
      <c r="G293" s="3" t="s">
        <v>444</v>
      </c>
      <c r="H293" s="3" t="s">
        <v>2821</v>
      </c>
      <c r="I293" s="11">
        <v>45352.958333333336</v>
      </c>
      <c r="J293" s="12">
        <v>45353.125</v>
      </c>
      <c r="K293" s="12">
        <v>45353.125</v>
      </c>
      <c r="L293" s="12">
        <v>45353.416666666664</v>
      </c>
      <c r="M293" s="12" t="s">
        <v>115</v>
      </c>
      <c r="N293" s="3" t="s">
        <v>42</v>
      </c>
      <c r="O293" s="79">
        <v>0</v>
      </c>
      <c r="P293" s="1">
        <f t="shared" si="80"/>
        <v>9</v>
      </c>
      <c r="Q293" s="1">
        <f t="shared" si="81"/>
        <v>3</v>
      </c>
      <c r="R293" s="72">
        <f t="shared" si="82"/>
        <v>45353.125</v>
      </c>
      <c r="S293" s="73">
        <f t="shared" si="83"/>
        <v>0.83472222222189885</v>
      </c>
      <c r="T293" s="74">
        <f>Table2[[#This Row],[ETA A OFRECIMIENTO]]*24</f>
        <v>20.033333333325572</v>
      </c>
      <c r="U293" s="1" t="str">
        <f t="shared" si="84"/>
        <v>YES</v>
      </c>
      <c r="V293" s="73">
        <f t="shared" si="85"/>
        <v>0.16666666666424135</v>
      </c>
      <c r="W293" s="74">
        <f>Table2[[#This Row],[DEL. AVAILABLE A SLOT]]*24</f>
        <v>3.9999999999417923</v>
      </c>
      <c r="X293" s="1" t="str">
        <f t="shared" si="86"/>
        <v>SI</v>
      </c>
      <c r="Y293" s="73">
        <f t="shared" si="87"/>
        <v>1.0013888888861402</v>
      </c>
      <c r="Z293" s="74">
        <f>Table2[[#This Row],[ETA A TIMESLOT]]*24</f>
        <v>24.033333333267365</v>
      </c>
      <c r="AA293" s="73">
        <f t="shared" si="88"/>
        <v>0</v>
      </c>
      <c r="AB293" s="73" t="str">
        <f t="shared" si="89"/>
        <v>SI</v>
      </c>
      <c r="AC293" s="74">
        <f>Table2[[#This Row],[PUNTUALIDAD (H)]]*24</f>
        <v>0</v>
      </c>
      <c r="AD293" s="73">
        <f t="shared" si="90"/>
        <v>1.2930555555503815</v>
      </c>
      <c r="AE293" s="74">
        <f>Table2[[#This Row],[ATA TO UNLOADING]]*24</f>
        <v>31.033333333209157</v>
      </c>
      <c r="AF293" s="74" t="str">
        <f>IF(Table2[[#This Row],[ATA TO UNLOADING 2]]&lt;=48,"YES","NO")</f>
        <v>YES</v>
      </c>
      <c r="AG293" s="75">
        <f t="shared" si="91"/>
        <v>0.125</v>
      </c>
      <c r="AH293" s="2" t="s">
        <v>24</v>
      </c>
      <c r="AI293" s="2" t="str">
        <f t="shared" si="92"/>
        <v>MRSU6030966</v>
      </c>
      <c r="AJ293" s="76" t="str">
        <f t="shared" si="93"/>
        <v>OM TRANSPORT</v>
      </c>
      <c r="AK293" s="77">
        <f>IF($M293="TRUCK",VLOOKUP($AQ293,Invoicing!$A$17:$B$49,MATCH($AK$1,Invoicing!$A$17:$B$17,0),FALSE),VLOOKUP($AQ293,Invoicing!$N$17:$O$21,MATCH($AK$1,Invoicing!$N$17:$O$17,0),FALSE))</f>
        <v>475</v>
      </c>
      <c r="AL293" s="78" t="e">
        <f>VLOOKUP($E293,Invoicing!$A$1:$H$8,MATCH(TRACKER!$N293,Invoicing!$A$1:$H$1,0),FALSE)</f>
        <v>#N/A</v>
      </c>
      <c r="AM293" s="78">
        <f>VLOOKUP($E293,Invoicing!$A$1:$H$8,MATCH(TRACKER!$O$1,Invoicing!$A$1:$H$1,0),FALSE)</f>
        <v>50</v>
      </c>
      <c r="AN293" s="78">
        <f t="shared" si="94"/>
        <v>0</v>
      </c>
      <c r="AO293" s="2">
        <f t="shared" si="95"/>
        <v>6</v>
      </c>
      <c r="AP293" s="2" t="str">
        <f t="shared" si="96"/>
        <v>NIGHT</v>
      </c>
      <c r="AQ293" s="2" t="str">
        <f t="shared" si="97"/>
        <v>OM TRANSPORTNIGHT</v>
      </c>
      <c r="AR293" s="71">
        <f t="shared" si="98"/>
        <v>475</v>
      </c>
      <c r="AS293" s="71">
        <f>VLOOKUP(AJ293,Invoicing!A:K,10,FALSE)</f>
        <v>25</v>
      </c>
      <c r="AT293" s="71">
        <f t="shared" si="99"/>
        <v>650</v>
      </c>
      <c r="AU293" s="55">
        <v>150</v>
      </c>
    </row>
    <row r="294" spans="1:47">
      <c r="A294" s="37" t="s">
        <v>426</v>
      </c>
      <c r="B294" s="3" t="s">
        <v>38</v>
      </c>
      <c r="C294" s="11">
        <v>45352.123611111114</v>
      </c>
      <c r="D294" s="11">
        <v>45352.125</v>
      </c>
      <c r="E294" s="11" t="s">
        <v>43</v>
      </c>
      <c r="F294" s="11" t="s">
        <v>40</v>
      </c>
      <c r="G294" s="3" t="s">
        <v>445</v>
      </c>
      <c r="H294" s="3" t="s">
        <v>2821</v>
      </c>
      <c r="I294" s="11">
        <v>45352.958333333336</v>
      </c>
      <c r="J294" s="12">
        <v>45353.760416666664</v>
      </c>
      <c r="K294" s="12">
        <v>45353.75</v>
      </c>
      <c r="L294" s="12">
        <v>45353.768055555556</v>
      </c>
      <c r="M294" s="12" t="s">
        <v>115</v>
      </c>
      <c r="N294" s="3" t="s">
        <v>42</v>
      </c>
      <c r="O294" s="79">
        <v>0</v>
      </c>
      <c r="P294" s="1">
        <f t="shared" si="80"/>
        <v>9</v>
      </c>
      <c r="Q294" s="1">
        <f t="shared" si="81"/>
        <v>3</v>
      </c>
      <c r="R294" s="72">
        <f t="shared" si="82"/>
        <v>45353.760416666664</v>
      </c>
      <c r="S294" s="73">
        <f t="shared" si="83"/>
        <v>0.83472222222189885</v>
      </c>
      <c r="T294" s="74">
        <f>Table2[[#This Row],[ETA A OFRECIMIENTO]]*24</f>
        <v>20.033333333325572</v>
      </c>
      <c r="U294" s="1" t="str">
        <f t="shared" si="84"/>
        <v>YES</v>
      </c>
      <c r="V294" s="73">
        <f t="shared" si="85"/>
        <v>0.79166666666424135</v>
      </c>
      <c r="W294" s="74">
        <f>Table2[[#This Row],[DEL. AVAILABLE A SLOT]]*24</f>
        <v>18.999999999941792</v>
      </c>
      <c r="X294" s="1" t="str">
        <f t="shared" si="86"/>
        <v>SI</v>
      </c>
      <c r="Y294" s="73">
        <f t="shared" si="87"/>
        <v>1.6263888888861402</v>
      </c>
      <c r="Z294" s="74">
        <f>Table2[[#This Row],[ETA A TIMESLOT]]*24</f>
        <v>39.033333333267365</v>
      </c>
      <c r="AA294" s="73">
        <f t="shared" si="88"/>
        <v>1.0416666664241347E-2</v>
      </c>
      <c r="AB294" s="73" t="str">
        <f t="shared" si="89"/>
        <v>SI</v>
      </c>
      <c r="AC294" s="74">
        <f>Table2[[#This Row],[PUNTUALIDAD (H)]]*24</f>
        <v>0.24999999994179234</v>
      </c>
      <c r="AD294" s="73">
        <f t="shared" si="90"/>
        <v>1.6444444444423425</v>
      </c>
      <c r="AE294" s="74">
        <f>Table2[[#This Row],[ATA TO UNLOADING]]*24</f>
        <v>39.46666666661622</v>
      </c>
      <c r="AF294" s="74" t="str">
        <f>IF(Table2[[#This Row],[ATA TO UNLOADING 2]]&lt;=48,"YES","NO")</f>
        <v>YES</v>
      </c>
      <c r="AG294" s="75">
        <f t="shared" si="91"/>
        <v>0.75</v>
      </c>
      <c r="AH294" s="2" t="s">
        <v>42</v>
      </c>
      <c r="AI294" s="2" t="str">
        <f t="shared" si="92"/>
        <v>MSKU0769460</v>
      </c>
      <c r="AJ294" s="76" t="str">
        <f t="shared" si="93"/>
        <v>LOGIX</v>
      </c>
      <c r="AK294" s="77">
        <f>IF($M294="TRUCK",VLOOKUP($AQ294,Invoicing!$A$17:$B$49,MATCH($AK$1,Invoicing!$A$17:$B$17,0),FALSE),VLOOKUP($AQ294,Invoicing!$N$17:$O$21,MATCH($AK$1,Invoicing!$N$17:$O$17,0),FALSE))</f>
        <v>530</v>
      </c>
      <c r="AL294" s="78" t="e">
        <f>VLOOKUP($E294,Invoicing!$A$1:$H$8,MATCH(TRACKER!$N294,Invoicing!$A$1:$H$1,0),FALSE)</f>
        <v>#N/A</v>
      </c>
      <c r="AM294" s="78">
        <f>VLOOKUP($E294,Invoicing!$A$1:$H$8,MATCH(TRACKER!$O$1,Invoicing!$A$1:$H$1,0),FALSE)</f>
        <v>50</v>
      </c>
      <c r="AN294" s="78">
        <f t="shared" si="94"/>
        <v>0</v>
      </c>
      <c r="AO294" s="2">
        <f t="shared" si="95"/>
        <v>6</v>
      </c>
      <c r="AP294" s="2" t="str">
        <f t="shared" si="96"/>
        <v>SATURDAY</v>
      </c>
      <c r="AQ294" s="2" t="str">
        <f t="shared" si="97"/>
        <v>LOGIXSATURDAY</v>
      </c>
      <c r="AR294" s="71">
        <f t="shared" si="98"/>
        <v>530</v>
      </c>
      <c r="AS294" s="71">
        <f>VLOOKUP(AJ294,Invoicing!A:K,10,FALSE)</f>
        <v>25</v>
      </c>
      <c r="AT294" s="71">
        <f t="shared" si="99"/>
        <v>555</v>
      </c>
    </row>
    <row r="295" spans="1:47">
      <c r="A295" s="37" t="s">
        <v>426</v>
      </c>
      <c r="B295" s="3" t="s">
        <v>38</v>
      </c>
      <c r="C295" s="11">
        <v>45352.123611111114</v>
      </c>
      <c r="D295" s="11">
        <v>45352.125</v>
      </c>
      <c r="E295" s="11" t="s">
        <v>44</v>
      </c>
      <c r="F295" s="11" t="s">
        <v>40</v>
      </c>
      <c r="G295" s="3" t="s">
        <v>446</v>
      </c>
      <c r="H295" s="3" t="s">
        <v>2821</v>
      </c>
      <c r="I295" s="11">
        <v>45352.958333333336</v>
      </c>
      <c r="J295" s="12">
        <v>45353.409722222219</v>
      </c>
      <c r="K295" s="12">
        <v>45353.416666666664</v>
      </c>
      <c r="L295" s="12">
        <v>45353.416666666664</v>
      </c>
      <c r="M295" s="12" t="s">
        <v>115</v>
      </c>
      <c r="N295" s="3" t="s">
        <v>42</v>
      </c>
      <c r="O295" s="79">
        <v>0</v>
      </c>
      <c r="P295" s="1">
        <f t="shared" si="80"/>
        <v>9</v>
      </c>
      <c r="Q295" s="1">
        <f t="shared" si="81"/>
        <v>3</v>
      </c>
      <c r="R295" s="72">
        <f t="shared" si="82"/>
        <v>45353.409722222219</v>
      </c>
      <c r="S295" s="73">
        <f t="shared" si="83"/>
        <v>0.83472222222189885</v>
      </c>
      <c r="T295" s="74">
        <f>Table2[[#This Row],[ETA A OFRECIMIENTO]]*24</f>
        <v>20.033333333325572</v>
      </c>
      <c r="U295" s="1" t="str">
        <f t="shared" si="84"/>
        <v>YES</v>
      </c>
      <c r="V295" s="73">
        <f t="shared" si="85"/>
        <v>0.45833333332848269</v>
      </c>
      <c r="W295" s="74">
        <f>Table2[[#This Row],[DEL. AVAILABLE A SLOT]]*24</f>
        <v>10.999999999883585</v>
      </c>
      <c r="X295" s="1" t="str">
        <f t="shared" si="86"/>
        <v>SI</v>
      </c>
      <c r="Y295" s="73">
        <f t="shared" si="87"/>
        <v>1.2930555555503815</v>
      </c>
      <c r="Z295" s="74">
        <f>Table2[[#This Row],[ETA A TIMESLOT]]*24</f>
        <v>31.033333333209157</v>
      </c>
      <c r="AA295" s="73">
        <f t="shared" si="88"/>
        <v>0</v>
      </c>
      <c r="AB295" s="73" t="str">
        <f t="shared" si="89"/>
        <v>SI</v>
      </c>
      <c r="AC295" s="74">
        <f>Table2[[#This Row],[PUNTUALIDAD (H)]]*24</f>
        <v>0</v>
      </c>
      <c r="AD295" s="73">
        <f t="shared" si="90"/>
        <v>1.2930555555503815</v>
      </c>
      <c r="AE295" s="74">
        <f>Table2[[#This Row],[ATA TO UNLOADING]]*24</f>
        <v>31.033333333209157</v>
      </c>
      <c r="AF295" s="74" t="str">
        <f>IF(Table2[[#This Row],[ATA TO UNLOADING 2]]&lt;=48,"YES","NO")</f>
        <v>YES</v>
      </c>
      <c r="AG295" s="75">
        <f t="shared" si="91"/>
        <v>0.41666666666424135</v>
      </c>
      <c r="AH295" s="2" t="s">
        <v>42</v>
      </c>
      <c r="AI295" s="2" t="str">
        <f t="shared" si="92"/>
        <v>MSKU5517115</v>
      </c>
      <c r="AJ295" s="76" t="str">
        <f t="shared" si="93"/>
        <v>MSI</v>
      </c>
      <c r="AK295" s="77">
        <f>IF($M295="TRUCK",VLOOKUP($AQ295,Invoicing!$A$17:$B$49,MATCH($AK$1,Invoicing!$A$17:$B$17,0),FALSE),VLOOKUP($AQ295,Invoicing!$N$17:$O$21,MATCH($AK$1,Invoicing!$N$17:$O$17,0),FALSE))</f>
        <v>500</v>
      </c>
      <c r="AL295" s="78" t="e">
        <f>VLOOKUP($E295,Invoicing!$A$1:$H$8,MATCH(TRACKER!$N295,Invoicing!$A$1:$H$1,0),FALSE)</f>
        <v>#N/A</v>
      </c>
      <c r="AM295" s="78">
        <f>VLOOKUP($E295,Invoicing!$A$1:$H$8,MATCH(TRACKER!$O$1,Invoicing!$A$1:$H$1,0),FALSE)</f>
        <v>50</v>
      </c>
      <c r="AN295" s="78">
        <f t="shared" si="94"/>
        <v>0</v>
      </c>
      <c r="AO295" s="2">
        <f t="shared" si="95"/>
        <v>6</v>
      </c>
      <c r="AP295" s="2" t="str">
        <f t="shared" si="96"/>
        <v>SATURDAY</v>
      </c>
      <c r="AQ295" s="2" t="str">
        <f t="shared" si="97"/>
        <v>MSISATURDAY</v>
      </c>
      <c r="AR295" s="71">
        <f t="shared" si="98"/>
        <v>500</v>
      </c>
      <c r="AS295" s="71">
        <f>VLOOKUP(AJ295,Invoicing!A:K,10,FALSE)</f>
        <v>25</v>
      </c>
      <c r="AT295" s="71">
        <f t="shared" si="99"/>
        <v>525</v>
      </c>
    </row>
    <row r="296" spans="1:47">
      <c r="A296" s="37" t="s">
        <v>426</v>
      </c>
      <c r="B296" s="3" t="s">
        <v>38</v>
      </c>
      <c r="C296" s="11">
        <v>45352.123611111114</v>
      </c>
      <c r="D296" s="11">
        <v>45352.125</v>
      </c>
      <c r="E296" s="11" t="s">
        <v>45</v>
      </c>
      <c r="F296" s="11" t="s">
        <v>40</v>
      </c>
      <c r="G296" s="3" t="s">
        <v>447</v>
      </c>
      <c r="H296" s="3" t="s">
        <v>2821</v>
      </c>
      <c r="I296" s="11">
        <v>45352.958333333336</v>
      </c>
      <c r="J296" s="12">
        <v>45353.251388888886</v>
      </c>
      <c r="K296" s="12">
        <v>45353.208333333336</v>
      </c>
      <c r="L296" s="12">
        <v>45353.333333333336</v>
      </c>
      <c r="M296" s="12" t="s">
        <v>115</v>
      </c>
      <c r="N296" s="3" t="s">
        <v>42</v>
      </c>
      <c r="O296" s="79">
        <v>0</v>
      </c>
      <c r="P296" s="1">
        <f t="shared" si="80"/>
        <v>9</v>
      </c>
      <c r="Q296" s="1">
        <f t="shared" si="81"/>
        <v>3</v>
      </c>
      <c r="R296" s="72">
        <f t="shared" si="82"/>
        <v>45353.251388888886</v>
      </c>
      <c r="S296" s="73">
        <f t="shared" si="83"/>
        <v>0.83472222222189885</v>
      </c>
      <c r="T296" s="74">
        <f>Table2[[#This Row],[ETA A OFRECIMIENTO]]*24</f>
        <v>20.033333333325572</v>
      </c>
      <c r="U296" s="1" t="str">
        <f t="shared" si="84"/>
        <v>YES</v>
      </c>
      <c r="V296" s="73">
        <f t="shared" si="85"/>
        <v>0.25</v>
      </c>
      <c r="W296" s="74">
        <f>Table2[[#This Row],[DEL. AVAILABLE A SLOT]]*24</f>
        <v>6</v>
      </c>
      <c r="X296" s="1" t="str">
        <f t="shared" si="86"/>
        <v>SI</v>
      </c>
      <c r="Y296" s="73">
        <f t="shared" si="87"/>
        <v>1.0847222222218988</v>
      </c>
      <c r="Z296" s="74">
        <f>Table2[[#This Row],[ETA A TIMESLOT]]*24</f>
        <v>26.033333333325572</v>
      </c>
      <c r="AA296" s="73">
        <f t="shared" si="88"/>
        <v>4.3055555550381541E-2</v>
      </c>
      <c r="AB296" s="73" t="str">
        <f t="shared" si="89"/>
        <v>NO</v>
      </c>
      <c r="AC296" s="74">
        <f>Table2[[#This Row],[PUNTUALIDAD (H)]]*24</f>
        <v>1.033333333209157</v>
      </c>
      <c r="AD296" s="73">
        <f t="shared" si="90"/>
        <v>1.2097222222218988</v>
      </c>
      <c r="AE296" s="74">
        <f>Table2[[#This Row],[ATA TO UNLOADING]]*24</f>
        <v>29.033333333325572</v>
      </c>
      <c r="AF296" s="74" t="str">
        <f>IF(Table2[[#This Row],[ATA TO UNLOADING 2]]&lt;=48,"YES","NO")</f>
        <v>YES</v>
      </c>
      <c r="AG296" s="75">
        <f t="shared" si="91"/>
        <v>0.20833333333575865</v>
      </c>
      <c r="AH296" s="2" t="s">
        <v>42</v>
      </c>
      <c r="AI296" s="2" t="str">
        <f t="shared" si="92"/>
        <v>MSKU9869562</v>
      </c>
      <c r="AJ296" s="76" t="str">
        <f t="shared" si="93"/>
        <v>OM TRANSPORT</v>
      </c>
      <c r="AK296" s="77">
        <f>IF($M296="TRUCK",VLOOKUP($AQ296,Invoicing!$A$17:$B$49,MATCH($AK$1,Invoicing!$A$17:$B$17,0),FALSE),VLOOKUP($AQ296,Invoicing!$N$17:$O$21,MATCH($AK$1,Invoicing!$N$17:$O$17,0),FALSE))</f>
        <v>550</v>
      </c>
      <c r="AL296" s="78" t="e">
        <f>VLOOKUP($E296,Invoicing!$A$1:$H$8,MATCH(TRACKER!$N296,Invoicing!$A$1:$H$1,0),FALSE)</f>
        <v>#N/A</v>
      </c>
      <c r="AM296" s="78">
        <f>VLOOKUP($E296,Invoicing!$A$1:$H$8,MATCH(TRACKER!$O$1,Invoicing!$A$1:$H$1,0),FALSE)</f>
        <v>50</v>
      </c>
      <c r="AN296" s="78">
        <f t="shared" si="94"/>
        <v>0</v>
      </c>
      <c r="AO296" s="2">
        <f t="shared" si="95"/>
        <v>6</v>
      </c>
      <c r="AP296" s="2" t="str">
        <f t="shared" si="96"/>
        <v>SATURDAY</v>
      </c>
      <c r="AQ296" s="2" t="str">
        <f t="shared" si="97"/>
        <v>OM TRANSPORTSATURDAY</v>
      </c>
      <c r="AR296" s="71">
        <f t="shared" si="98"/>
        <v>550</v>
      </c>
      <c r="AS296" s="71">
        <f>VLOOKUP(AJ296,Invoicing!A:K,10,FALSE)</f>
        <v>25</v>
      </c>
      <c r="AT296" s="71">
        <f t="shared" si="99"/>
        <v>575</v>
      </c>
    </row>
    <row r="297" spans="1:47">
      <c r="A297" s="58" t="s">
        <v>426</v>
      </c>
      <c r="B297" s="59" t="s">
        <v>38</v>
      </c>
      <c r="C297" s="60">
        <v>45352.123611111114</v>
      </c>
      <c r="D297" s="60">
        <v>45352.125</v>
      </c>
      <c r="E297" s="60" t="s">
        <v>49</v>
      </c>
      <c r="F297" s="60" t="s">
        <v>40</v>
      </c>
      <c r="G297" s="59" t="s">
        <v>448</v>
      </c>
      <c r="H297" s="3" t="s">
        <v>41</v>
      </c>
      <c r="I297" s="60">
        <v>45354.958333333336</v>
      </c>
      <c r="J297" s="61">
        <v>45355.350694444445</v>
      </c>
      <c r="K297" s="61">
        <v>45355.333333333336</v>
      </c>
      <c r="L297" s="61">
        <v>45355.361805555556</v>
      </c>
      <c r="M297" s="61" t="s">
        <v>12</v>
      </c>
      <c r="N297" s="3" t="s">
        <v>42</v>
      </c>
      <c r="O297" s="79">
        <v>1</v>
      </c>
      <c r="P297" s="1">
        <f t="shared" si="80"/>
        <v>10</v>
      </c>
      <c r="Q297" s="1">
        <f t="shared" si="81"/>
        <v>3</v>
      </c>
      <c r="R297" s="72">
        <f t="shared" si="82"/>
        <v>45355.350694444445</v>
      </c>
      <c r="S297" s="73">
        <f t="shared" si="83"/>
        <v>2.8347222222218988</v>
      </c>
      <c r="T297" s="74">
        <f>Table2[[#This Row],[ETA A OFRECIMIENTO]]*24</f>
        <v>68.033333333325572</v>
      </c>
      <c r="U297" s="1" t="str">
        <f t="shared" si="84"/>
        <v>NO</v>
      </c>
      <c r="V297" s="73">
        <f t="shared" si="85"/>
        <v>0.375</v>
      </c>
      <c r="W297" s="74">
        <f>Table2[[#This Row],[DEL. AVAILABLE A SLOT]]*24</f>
        <v>9</v>
      </c>
      <c r="X297" s="1" t="str">
        <f t="shared" si="86"/>
        <v>SI</v>
      </c>
      <c r="Y297" s="73">
        <f t="shared" si="87"/>
        <v>3.2097222222218988</v>
      </c>
      <c r="Z297" s="74">
        <f>Table2[[#This Row],[ETA A TIMESLOT]]*24</f>
        <v>77.033333333325572</v>
      </c>
      <c r="AA297" s="73">
        <f t="shared" si="88"/>
        <v>1.7361111109494232E-2</v>
      </c>
      <c r="AB297" s="73" t="str">
        <f t="shared" si="89"/>
        <v>SI</v>
      </c>
      <c r="AC297" s="74">
        <f>Table2[[#This Row],[PUNTUALIDAD (H)]]*24</f>
        <v>0.41666666662786156</v>
      </c>
      <c r="AD297" s="73">
        <f t="shared" si="90"/>
        <v>3.2381944444423425</v>
      </c>
      <c r="AE297" s="74">
        <f>Table2[[#This Row],[ATA TO UNLOADING]]*24</f>
        <v>77.71666666661622</v>
      </c>
      <c r="AF297" s="74" t="str">
        <f>IF(Table2[[#This Row],[ATA TO UNLOADING 2]]&lt;=48,"YES","NO")</f>
        <v>NO</v>
      </c>
      <c r="AG297" s="75">
        <f t="shared" si="91"/>
        <v>0.33333333333575865</v>
      </c>
      <c r="AH297" s="2" t="s">
        <v>42</v>
      </c>
      <c r="AI297" s="2" t="str">
        <f t="shared" si="92"/>
        <v>SUDU5852499</v>
      </c>
      <c r="AJ297" s="76" t="str">
        <f t="shared" si="93"/>
        <v>CTU FLEVOKUST BV</v>
      </c>
      <c r="AK297" s="77">
        <f>IF($M297="TRUCK",VLOOKUP($AQ297,Invoicing!$A$17:$B$49,MATCH($AK$1,Invoicing!$A$17:$B$17,0),FALSE),VLOOKUP($AQ297,Invoicing!$N$17:$O$21,MATCH($AK$1,Invoicing!$N$17:$O$17,0),FALSE))</f>
        <v>380</v>
      </c>
      <c r="AL297" s="78" t="e">
        <f>VLOOKUP($E297,Invoicing!$A$1:$H$8,MATCH(TRACKER!$N297,Invoicing!$A$1:$H$1,0),FALSE)</f>
        <v>#N/A</v>
      </c>
      <c r="AM297" s="78">
        <v>35</v>
      </c>
      <c r="AN297" s="78">
        <f t="shared" si="94"/>
        <v>35</v>
      </c>
      <c r="AO297" s="2">
        <f t="shared" si="95"/>
        <v>1</v>
      </c>
      <c r="AP297" s="2" t="str">
        <f t="shared" si="96"/>
        <v>WEEK</v>
      </c>
      <c r="AQ297" s="2" t="str">
        <f t="shared" si="97"/>
        <v>CTU FLEVOKUST BVWEEK</v>
      </c>
      <c r="AR297" s="71">
        <f t="shared" si="98"/>
        <v>415</v>
      </c>
      <c r="AS297" s="71">
        <f>VLOOKUP(AJ297,Invoicing!A:K,10,FALSE)</f>
        <v>0</v>
      </c>
      <c r="AT297" s="71">
        <f t="shared" si="99"/>
        <v>415</v>
      </c>
    </row>
    <row r="298" spans="1:47">
      <c r="A298" s="37" t="s">
        <v>426</v>
      </c>
      <c r="B298" s="3" t="s">
        <v>38</v>
      </c>
      <c r="C298" s="11">
        <v>45352.123611111114</v>
      </c>
      <c r="D298" s="11">
        <v>45352.125</v>
      </c>
      <c r="E298" s="11" t="s">
        <v>44</v>
      </c>
      <c r="F298" s="11" t="s">
        <v>40</v>
      </c>
      <c r="G298" s="3" t="s">
        <v>449</v>
      </c>
      <c r="H298" s="3" t="s">
        <v>41</v>
      </c>
      <c r="I298" s="11">
        <v>45352.791666666664</v>
      </c>
      <c r="J298" s="12">
        <v>45352.78125</v>
      </c>
      <c r="K298" s="12">
        <v>45352.791666666664</v>
      </c>
      <c r="L298" s="12">
        <v>45352.78125</v>
      </c>
      <c r="M298" s="12" t="s">
        <v>115</v>
      </c>
      <c r="N298" s="3" t="s">
        <v>42</v>
      </c>
      <c r="O298" s="79">
        <v>1</v>
      </c>
      <c r="P298" s="1">
        <f t="shared" si="80"/>
        <v>9</v>
      </c>
      <c r="Q298" s="1">
        <f t="shared" si="81"/>
        <v>3</v>
      </c>
      <c r="R298" s="72">
        <f t="shared" si="82"/>
        <v>45352.78125</v>
      </c>
      <c r="S298" s="73">
        <f t="shared" si="83"/>
        <v>0.66805555555038154</v>
      </c>
      <c r="T298" s="74">
        <f>Table2[[#This Row],[ETA A OFRECIMIENTO]]*24</f>
        <v>16.033333333209157</v>
      </c>
      <c r="U298" s="1" t="str">
        <f t="shared" si="84"/>
        <v>YES</v>
      </c>
      <c r="V298" s="73">
        <f t="shared" si="85"/>
        <v>0</v>
      </c>
      <c r="W298" s="74">
        <f>Table2[[#This Row],[DEL. AVAILABLE A SLOT]]*24</f>
        <v>0</v>
      </c>
      <c r="X298" s="1" t="str">
        <f t="shared" si="86"/>
        <v>SI</v>
      </c>
      <c r="Y298" s="73">
        <f t="shared" si="87"/>
        <v>0.66805555555038154</v>
      </c>
      <c r="Z298" s="74">
        <f>Table2[[#This Row],[ETA A TIMESLOT]]*24</f>
        <v>16.033333333209157</v>
      </c>
      <c r="AA298" s="73">
        <f t="shared" si="88"/>
        <v>0</v>
      </c>
      <c r="AB298" s="73" t="str">
        <f t="shared" si="89"/>
        <v>SI</v>
      </c>
      <c r="AC298" s="74">
        <f>Table2[[#This Row],[PUNTUALIDAD (H)]]*24</f>
        <v>0</v>
      </c>
      <c r="AD298" s="73">
        <f t="shared" si="90"/>
        <v>0.65763888888614019</v>
      </c>
      <c r="AE298" s="74">
        <f>Table2[[#This Row],[ATA TO UNLOADING]]*24</f>
        <v>15.783333333267365</v>
      </c>
      <c r="AF298" s="74" t="str">
        <f>IF(Table2[[#This Row],[ATA TO UNLOADING 2]]&lt;=48,"YES","NO")</f>
        <v>YES</v>
      </c>
      <c r="AG298" s="75">
        <f t="shared" si="91"/>
        <v>0.79166666666424135</v>
      </c>
      <c r="AH298" s="2" t="s">
        <v>42</v>
      </c>
      <c r="AI298" s="2" t="str">
        <f t="shared" si="92"/>
        <v>TCKU6965315</v>
      </c>
      <c r="AJ298" s="76" t="str">
        <f t="shared" si="93"/>
        <v>MSI</v>
      </c>
      <c r="AK298" s="77">
        <f>IF($M298="TRUCK",VLOOKUP($AQ298,Invoicing!$A$17:$B$49,MATCH($AK$1,Invoicing!$A$17:$B$17,0),FALSE),VLOOKUP($AQ298,Invoicing!$N$17:$O$21,MATCH($AK$1,Invoicing!$N$17:$O$17,0),FALSE))</f>
        <v>480</v>
      </c>
      <c r="AL298" s="78" t="e">
        <f>VLOOKUP($E298,Invoicing!$A$1:$H$8,MATCH(TRACKER!$N298,Invoicing!$A$1:$H$1,0),FALSE)</f>
        <v>#N/A</v>
      </c>
      <c r="AM298" s="78">
        <f>VLOOKUP($E298,Invoicing!$A$1:$H$8,MATCH(TRACKER!$O$1,Invoicing!$A$1:$H$1,0),FALSE)</f>
        <v>50</v>
      </c>
      <c r="AN298" s="78">
        <f t="shared" si="94"/>
        <v>50</v>
      </c>
      <c r="AO298" s="2">
        <f t="shared" si="95"/>
        <v>5</v>
      </c>
      <c r="AP298" s="2" t="str">
        <f t="shared" si="96"/>
        <v>WEEK</v>
      </c>
      <c r="AQ298" s="2" t="str">
        <f t="shared" si="97"/>
        <v>MSIWEEK</v>
      </c>
      <c r="AR298" s="71">
        <f t="shared" si="98"/>
        <v>530</v>
      </c>
      <c r="AS298" s="71">
        <f>VLOOKUP(AJ298,Invoicing!A:K,10,FALSE)</f>
        <v>25</v>
      </c>
      <c r="AT298" s="71">
        <f t="shared" si="99"/>
        <v>555</v>
      </c>
    </row>
    <row r="299" spans="1:47">
      <c r="A299" s="37" t="s">
        <v>426</v>
      </c>
      <c r="B299" s="3" t="s">
        <v>38</v>
      </c>
      <c r="C299" s="11">
        <v>45352.123611111114</v>
      </c>
      <c r="D299" s="11">
        <v>45352.125</v>
      </c>
      <c r="E299" s="11" t="s">
        <v>44</v>
      </c>
      <c r="F299" s="11" t="s">
        <v>40</v>
      </c>
      <c r="G299" s="3" t="s">
        <v>450</v>
      </c>
      <c r="H299" s="3" t="s">
        <v>2821</v>
      </c>
      <c r="I299" s="11">
        <v>45352.958333333336</v>
      </c>
      <c r="J299" s="12">
        <v>45353.843055555553</v>
      </c>
      <c r="K299" s="12">
        <v>45353.833333333336</v>
      </c>
      <c r="L299" s="12">
        <v>45353.916666666664</v>
      </c>
      <c r="M299" s="12" t="s">
        <v>115</v>
      </c>
      <c r="N299" s="3" t="s">
        <v>42</v>
      </c>
      <c r="O299" s="79">
        <v>0</v>
      </c>
      <c r="P299" s="1">
        <f t="shared" si="80"/>
        <v>9</v>
      </c>
      <c r="Q299" s="1">
        <f t="shared" si="81"/>
        <v>3</v>
      </c>
      <c r="R299" s="72">
        <f t="shared" si="82"/>
        <v>45353.843055555553</v>
      </c>
      <c r="S299" s="73">
        <f t="shared" si="83"/>
        <v>0.83472222222189885</v>
      </c>
      <c r="T299" s="74">
        <f>Table2[[#This Row],[ETA A OFRECIMIENTO]]*24</f>
        <v>20.033333333325572</v>
      </c>
      <c r="U299" s="1" t="str">
        <f t="shared" si="84"/>
        <v>YES</v>
      </c>
      <c r="V299" s="73">
        <f t="shared" si="85"/>
        <v>0.875</v>
      </c>
      <c r="W299" s="74">
        <f>Table2[[#This Row],[DEL. AVAILABLE A SLOT]]*24</f>
        <v>21</v>
      </c>
      <c r="X299" s="1" t="str">
        <f t="shared" si="86"/>
        <v>SI</v>
      </c>
      <c r="Y299" s="73">
        <f t="shared" si="87"/>
        <v>1.7097222222218988</v>
      </c>
      <c r="Z299" s="74">
        <f>Table2[[#This Row],[ETA A TIMESLOT]]*24</f>
        <v>41.033333333325572</v>
      </c>
      <c r="AA299" s="73">
        <f t="shared" si="88"/>
        <v>9.7222222175332718E-3</v>
      </c>
      <c r="AB299" s="73" t="str">
        <f t="shared" si="89"/>
        <v>SI</v>
      </c>
      <c r="AC299" s="74">
        <f>Table2[[#This Row],[PUNTUALIDAD (H)]]*24</f>
        <v>0.23333333322079852</v>
      </c>
      <c r="AD299" s="73">
        <f t="shared" si="90"/>
        <v>1.7930555555503815</v>
      </c>
      <c r="AE299" s="74">
        <f>Table2[[#This Row],[ATA TO UNLOADING]]*24</f>
        <v>43.033333333209157</v>
      </c>
      <c r="AF299" s="74" t="str">
        <f>IF(Table2[[#This Row],[ATA TO UNLOADING 2]]&lt;=48,"YES","NO")</f>
        <v>YES</v>
      </c>
      <c r="AG299" s="75">
        <f t="shared" si="91"/>
        <v>0.83333333333575865</v>
      </c>
      <c r="AH299" s="2" t="s">
        <v>24</v>
      </c>
      <c r="AI299" s="2" t="str">
        <f t="shared" si="92"/>
        <v>TCNU2628120</v>
      </c>
      <c r="AJ299" s="76" t="str">
        <f t="shared" si="93"/>
        <v>MSI</v>
      </c>
      <c r="AK299" s="77">
        <f>IF($M299="TRUCK",VLOOKUP($AQ299,Invoicing!$A$17:$B$49,MATCH($AK$1,Invoicing!$A$17:$B$17,0),FALSE),VLOOKUP($AQ299,Invoicing!$N$17:$O$21,MATCH($AK$1,Invoicing!$N$17:$O$17,0),FALSE))</f>
        <v>530</v>
      </c>
      <c r="AL299" s="78" t="e">
        <f>VLOOKUP($E299,Invoicing!$A$1:$H$8,MATCH(TRACKER!$N299,Invoicing!$A$1:$H$1,0),FALSE)</f>
        <v>#N/A</v>
      </c>
      <c r="AM299" s="78">
        <f>VLOOKUP($E299,Invoicing!$A$1:$H$8,MATCH(TRACKER!$O$1,Invoicing!$A$1:$H$1,0),FALSE)</f>
        <v>50</v>
      </c>
      <c r="AN299" s="78">
        <f t="shared" si="94"/>
        <v>0</v>
      </c>
      <c r="AO299" s="2">
        <f t="shared" si="95"/>
        <v>6</v>
      </c>
      <c r="AP299" s="2" t="str">
        <f t="shared" si="96"/>
        <v>NIGHT</v>
      </c>
      <c r="AQ299" s="2" t="str">
        <f t="shared" si="97"/>
        <v>MSINIGHT</v>
      </c>
      <c r="AR299" s="71">
        <f t="shared" si="98"/>
        <v>530</v>
      </c>
      <c r="AS299" s="71">
        <f>VLOOKUP(AJ299,Invoicing!A:K,10,FALSE)</f>
        <v>25</v>
      </c>
      <c r="AT299" s="71">
        <f t="shared" si="99"/>
        <v>555</v>
      </c>
    </row>
    <row r="300" spans="1:47">
      <c r="A300" s="37" t="s">
        <v>426</v>
      </c>
      <c r="B300" s="3" t="s">
        <v>38</v>
      </c>
      <c r="C300" s="11">
        <v>45352.123611111114</v>
      </c>
      <c r="D300" s="11">
        <v>45352.125</v>
      </c>
      <c r="E300" s="11" t="s">
        <v>49</v>
      </c>
      <c r="F300" s="11" t="s">
        <v>40</v>
      </c>
      <c r="G300" s="3" t="s">
        <v>451</v>
      </c>
      <c r="H300" s="3" t="s">
        <v>2821</v>
      </c>
      <c r="I300" s="11">
        <v>45354.958333333336</v>
      </c>
      <c r="J300" s="12">
        <v>45354.9375</v>
      </c>
      <c r="K300" s="12">
        <v>45355.041666666664</v>
      </c>
      <c r="L300" s="12">
        <v>45354.9375</v>
      </c>
      <c r="M300" s="61" t="s">
        <v>12</v>
      </c>
      <c r="N300" s="3" t="s">
        <v>13</v>
      </c>
      <c r="O300" s="79">
        <v>0</v>
      </c>
      <c r="P300" s="1">
        <f t="shared" si="80"/>
        <v>9</v>
      </c>
      <c r="Q300" s="1">
        <f t="shared" si="81"/>
        <v>3</v>
      </c>
      <c r="R300" s="72">
        <f t="shared" si="82"/>
        <v>45354.9375</v>
      </c>
      <c r="S300" s="73">
        <f t="shared" si="83"/>
        <v>2.8347222222218988</v>
      </c>
      <c r="T300" s="74">
        <f>Table2[[#This Row],[ETA A OFRECIMIENTO]]*24</f>
        <v>68.033333333325572</v>
      </c>
      <c r="U300" s="1" t="str">
        <f t="shared" si="84"/>
        <v>NO</v>
      </c>
      <c r="V300" s="73">
        <f t="shared" si="85"/>
        <v>8.3333333328482695E-2</v>
      </c>
      <c r="W300" s="74">
        <f>Table2[[#This Row],[DEL. AVAILABLE A SLOT]]*24</f>
        <v>1.9999999998835847</v>
      </c>
      <c r="X300" s="1" t="str">
        <f t="shared" si="86"/>
        <v>SI</v>
      </c>
      <c r="Y300" s="73">
        <f t="shared" si="87"/>
        <v>2.9180555555503815</v>
      </c>
      <c r="Z300" s="74">
        <f>Table2[[#This Row],[ETA A TIMESLOT]]*24</f>
        <v>70.033333333209157</v>
      </c>
      <c r="AA300" s="73">
        <f t="shared" si="88"/>
        <v>0</v>
      </c>
      <c r="AB300" s="73" t="str">
        <f t="shared" si="89"/>
        <v>SI</v>
      </c>
      <c r="AC300" s="74">
        <f>Table2[[#This Row],[PUNTUALIDAD (H)]]*24</f>
        <v>0</v>
      </c>
      <c r="AD300" s="73">
        <f t="shared" si="90"/>
        <v>2.8138888888861402</v>
      </c>
      <c r="AE300" s="74">
        <f>Table2[[#This Row],[ATA TO UNLOADING]]*24</f>
        <v>67.533333333267365</v>
      </c>
      <c r="AF300" s="74" t="str">
        <f>IF(Table2[[#This Row],[ATA TO UNLOADING 2]]&lt;=48,"YES","NO")</f>
        <v>NO</v>
      </c>
      <c r="AG300" s="75">
        <f t="shared" si="91"/>
        <v>4.1666666664241347E-2</v>
      </c>
      <c r="AH300" s="2" t="s">
        <v>24</v>
      </c>
      <c r="AI300" s="2" t="str">
        <f t="shared" si="92"/>
        <v>TGBU6321894</v>
      </c>
      <c r="AJ300" s="76" t="str">
        <f t="shared" si="93"/>
        <v>CTU FLEVOKUST BV</v>
      </c>
      <c r="AK300" s="77">
        <f>IF($M300="TRUCK",VLOOKUP($AQ300,Invoicing!$A$17:$B$49,MATCH($AK$1,Invoicing!$A$17:$B$17,0),FALSE),VLOOKUP($AQ300,Invoicing!$N$17:$O$21,MATCH($AK$1,Invoicing!$N$17:$O$17,0),FALSE))</f>
        <v>380</v>
      </c>
      <c r="AL300" s="78">
        <v>100</v>
      </c>
      <c r="AM300" s="78">
        <v>35</v>
      </c>
      <c r="AN300" s="78">
        <f t="shared" si="94"/>
        <v>0</v>
      </c>
      <c r="AO300" s="2">
        <f t="shared" si="95"/>
        <v>1</v>
      </c>
      <c r="AP300" s="2" t="str">
        <f t="shared" si="96"/>
        <v>NIGHT</v>
      </c>
      <c r="AQ300" s="2" t="str">
        <f t="shared" si="97"/>
        <v>CTU FLEVOKUST BVNIGHT</v>
      </c>
      <c r="AR300" s="71">
        <f t="shared" si="98"/>
        <v>480</v>
      </c>
      <c r="AS300" s="71">
        <f>VLOOKUP(AJ300,Invoicing!A:K,10,FALSE)</f>
        <v>0</v>
      </c>
      <c r="AT300" s="71">
        <f t="shared" si="99"/>
        <v>480</v>
      </c>
    </row>
    <row r="301" spans="1:47">
      <c r="A301" s="37" t="s">
        <v>452</v>
      </c>
      <c r="B301" s="3" t="s">
        <v>38</v>
      </c>
      <c r="C301" s="11">
        <v>45352.907638888886</v>
      </c>
      <c r="D301" s="11">
        <v>45352.791666666664</v>
      </c>
      <c r="E301" s="11" t="s">
        <v>44</v>
      </c>
      <c r="F301" s="11" t="s">
        <v>40</v>
      </c>
      <c r="G301" s="3" t="s">
        <v>453</v>
      </c>
      <c r="H301" s="3" t="s">
        <v>2821</v>
      </c>
      <c r="I301" s="11">
        <v>45353.708333333336</v>
      </c>
      <c r="J301" s="12">
        <v>45353.711805555555</v>
      </c>
      <c r="K301" s="12">
        <v>45353.75</v>
      </c>
      <c r="L301" s="12">
        <v>45353.729166666664</v>
      </c>
      <c r="M301" s="12" t="s">
        <v>115</v>
      </c>
      <c r="N301" s="3" t="s">
        <v>42</v>
      </c>
      <c r="O301" s="79">
        <v>0</v>
      </c>
      <c r="P301" s="1">
        <f t="shared" si="80"/>
        <v>9</v>
      </c>
      <c r="Q301" s="1">
        <f t="shared" si="81"/>
        <v>3</v>
      </c>
      <c r="R301" s="72">
        <f t="shared" si="82"/>
        <v>45353.711805555555</v>
      </c>
      <c r="S301" s="73">
        <f t="shared" si="83"/>
        <v>0.80069444444961846</v>
      </c>
      <c r="T301" s="74">
        <f>Table2[[#This Row],[ETA A OFRECIMIENTO]]*24</f>
        <v>19.216666666790843</v>
      </c>
      <c r="U301" s="1" t="str">
        <f t="shared" si="84"/>
        <v>YES</v>
      </c>
      <c r="V301" s="73">
        <f t="shared" si="85"/>
        <v>4.1666666664241347E-2</v>
      </c>
      <c r="W301" s="74">
        <f>Table2[[#This Row],[DEL. AVAILABLE A SLOT]]*24</f>
        <v>0.99999999994179234</v>
      </c>
      <c r="X301" s="1" t="str">
        <f t="shared" si="86"/>
        <v>SI</v>
      </c>
      <c r="Y301" s="73">
        <f t="shared" si="87"/>
        <v>0.84236111111385981</v>
      </c>
      <c r="Z301" s="74">
        <f>Table2[[#This Row],[ETA A TIMESLOT]]*24</f>
        <v>20.216666666732635</v>
      </c>
      <c r="AA301" s="73">
        <f t="shared" si="88"/>
        <v>0</v>
      </c>
      <c r="AB301" s="73" t="str">
        <f t="shared" si="89"/>
        <v>SI</v>
      </c>
      <c r="AC301" s="74">
        <f>Table2[[#This Row],[PUNTUALIDAD (H)]]*24</f>
        <v>0</v>
      </c>
      <c r="AD301" s="73">
        <f t="shared" si="90"/>
        <v>0.82152777777810115</v>
      </c>
      <c r="AE301" s="74">
        <f>Table2[[#This Row],[ATA TO UNLOADING]]*24</f>
        <v>19.716666666674428</v>
      </c>
      <c r="AF301" s="74" t="str">
        <f>IF(Table2[[#This Row],[ATA TO UNLOADING 2]]&lt;=48,"YES","NO")</f>
        <v>YES</v>
      </c>
      <c r="AG301" s="75">
        <f t="shared" si="91"/>
        <v>0.75</v>
      </c>
      <c r="AH301" s="2" t="s">
        <v>42</v>
      </c>
      <c r="AI301" s="2" t="str">
        <f t="shared" si="92"/>
        <v>GCXU5670862</v>
      </c>
      <c r="AJ301" s="76" t="str">
        <f t="shared" si="93"/>
        <v>MSI</v>
      </c>
      <c r="AK301" s="77">
        <f>IF($M301="TRUCK",VLOOKUP($AQ301,Invoicing!$A$17:$B$49,MATCH($AK$1,Invoicing!$A$17:$B$17,0),FALSE),VLOOKUP($AQ301,Invoicing!$N$17:$O$21,MATCH($AK$1,Invoicing!$N$17:$O$17,0),FALSE))</f>
        <v>500</v>
      </c>
      <c r="AL301" s="78" t="e">
        <f>VLOOKUP($E301,Invoicing!$A$1:$H$8,MATCH(TRACKER!$N301,Invoicing!$A$1:$H$1,0),FALSE)</f>
        <v>#N/A</v>
      </c>
      <c r="AM301" s="78">
        <f>VLOOKUP($E301,Invoicing!$A$1:$H$8,MATCH(TRACKER!$O$1,Invoicing!$A$1:$H$1,0),FALSE)</f>
        <v>50</v>
      </c>
      <c r="AN301" s="78">
        <f t="shared" si="94"/>
        <v>0</v>
      </c>
      <c r="AO301" s="2">
        <f t="shared" si="95"/>
        <v>6</v>
      </c>
      <c r="AP301" s="2" t="str">
        <f t="shared" si="96"/>
        <v>SATURDAY</v>
      </c>
      <c r="AQ301" s="2" t="str">
        <f t="shared" si="97"/>
        <v>MSISATURDAY</v>
      </c>
      <c r="AR301" s="71">
        <f t="shared" si="98"/>
        <v>500</v>
      </c>
      <c r="AS301" s="71">
        <f>VLOOKUP(AJ301,Invoicing!A:K,10,FALSE)</f>
        <v>25</v>
      </c>
      <c r="AT301" s="71">
        <f t="shared" si="99"/>
        <v>525</v>
      </c>
    </row>
    <row r="302" spans="1:47">
      <c r="A302" s="37" t="s">
        <v>452</v>
      </c>
      <c r="B302" s="3" t="s">
        <v>38</v>
      </c>
      <c r="C302" s="11">
        <v>45352.907638888886</v>
      </c>
      <c r="D302" s="11">
        <v>45352.791666666664</v>
      </c>
      <c r="E302" s="11" t="s">
        <v>45</v>
      </c>
      <c r="F302" s="11" t="s">
        <v>40</v>
      </c>
      <c r="G302" s="3" t="s">
        <v>454</v>
      </c>
      <c r="H302" s="3" t="s">
        <v>41</v>
      </c>
      <c r="I302" s="11">
        <v>45353.708333333336</v>
      </c>
      <c r="J302" s="12">
        <v>45354.445833333331</v>
      </c>
      <c r="K302" s="12">
        <v>45354.458333333336</v>
      </c>
      <c r="L302" s="12">
        <v>45354.454861111109</v>
      </c>
      <c r="M302" s="12" t="s">
        <v>115</v>
      </c>
      <c r="N302" s="3" t="s">
        <v>42</v>
      </c>
      <c r="O302" s="79">
        <v>1</v>
      </c>
      <c r="P302" s="1">
        <f t="shared" si="80"/>
        <v>9</v>
      </c>
      <c r="Q302" s="1">
        <f t="shared" si="81"/>
        <v>3</v>
      </c>
      <c r="R302" s="72">
        <f t="shared" si="82"/>
        <v>45354.445833333331</v>
      </c>
      <c r="S302" s="73">
        <f t="shared" si="83"/>
        <v>0.80069444444961846</v>
      </c>
      <c r="T302" s="74">
        <f>Table2[[#This Row],[ETA A OFRECIMIENTO]]*24</f>
        <v>19.216666666790843</v>
      </c>
      <c r="U302" s="1" t="str">
        <f t="shared" si="84"/>
        <v>YES</v>
      </c>
      <c r="V302" s="73">
        <f t="shared" si="85"/>
        <v>0.75</v>
      </c>
      <c r="W302" s="74">
        <f>Table2[[#This Row],[DEL. AVAILABLE A SLOT]]*24</f>
        <v>18</v>
      </c>
      <c r="X302" s="1" t="str">
        <f t="shared" si="86"/>
        <v>SI</v>
      </c>
      <c r="Y302" s="73">
        <f t="shared" si="87"/>
        <v>1.5506944444496185</v>
      </c>
      <c r="Z302" s="74">
        <f>Table2[[#This Row],[ETA A TIMESLOT]]*24</f>
        <v>37.216666666790843</v>
      </c>
      <c r="AA302" s="73">
        <f t="shared" si="88"/>
        <v>0</v>
      </c>
      <c r="AB302" s="73" t="str">
        <f t="shared" si="89"/>
        <v>SI</v>
      </c>
      <c r="AC302" s="74">
        <f>Table2[[#This Row],[PUNTUALIDAD (H)]]*24</f>
        <v>0</v>
      </c>
      <c r="AD302" s="73">
        <f t="shared" si="90"/>
        <v>1.547222222223354</v>
      </c>
      <c r="AE302" s="74">
        <f>Table2[[#This Row],[ATA TO UNLOADING]]*24</f>
        <v>37.133333333360497</v>
      </c>
      <c r="AF302" s="74" t="str">
        <f>IF(Table2[[#This Row],[ATA TO UNLOADING 2]]&lt;=48,"YES","NO")</f>
        <v>YES</v>
      </c>
      <c r="AG302" s="75">
        <f t="shared" si="91"/>
        <v>0.45833333333575865</v>
      </c>
      <c r="AH302" s="2" t="s">
        <v>42</v>
      </c>
      <c r="AI302" s="2" t="str">
        <f t="shared" si="92"/>
        <v>HASU4169470</v>
      </c>
      <c r="AJ302" s="76" t="str">
        <f t="shared" si="93"/>
        <v>OM TRANSPORT</v>
      </c>
      <c r="AK302" s="77">
        <f>IF($M302="TRUCK",VLOOKUP($AQ302,Invoicing!$A$17:$B$49,MATCH($AK$1,Invoicing!$A$17:$B$17,0),FALSE),VLOOKUP($AQ302,Invoicing!$N$17:$O$21,MATCH($AK$1,Invoicing!$N$17:$O$17,0),FALSE))</f>
        <v>550</v>
      </c>
      <c r="AL302" s="78" t="e">
        <f>VLOOKUP($E302,Invoicing!$A$1:$H$8,MATCH(TRACKER!$N302,Invoicing!$A$1:$H$1,0),FALSE)</f>
        <v>#N/A</v>
      </c>
      <c r="AM302" s="78">
        <f>VLOOKUP($E302,Invoicing!$A$1:$H$8,MATCH(TRACKER!$O$1,Invoicing!$A$1:$H$1,0),FALSE)</f>
        <v>50</v>
      </c>
      <c r="AN302" s="78">
        <f t="shared" si="94"/>
        <v>50</v>
      </c>
      <c r="AO302" s="2">
        <f t="shared" si="95"/>
        <v>7</v>
      </c>
      <c r="AP302" s="2" t="str">
        <f t="shared" si="96"/>
        <v>SUNDAY</v>
      </c>
      <c r="AQ302" s="2" t="str">
        <f t="shared" si="97"/>
        <v>OM TRANSPORTSUNDAY</v>
      </c>
      <c r="AR302" s="71">
        <f t="shared" si="98"/>
        <v>600</v>
      </c>
      <c r="AS302" s="71">
        <f>VLOOKUP(AJ302,Invoicing!A:K,10,FALSE)</f>
        <v>25</v>
      </c>
      <c r="AT302" s="71">
        <f t="shared" si="99"/>
        <v>625</v>
      </c>
    </row>
    <row r="303" spans="1:47">
      <c r="A303" s="37" t="s">
        <v>452</v>
      </c>
      <c r="B303" s="3" t="s">
        <v>38</v>
      </c>
      <c r="C303" s="11">
        <v>45352.907638888886</v>
      </c>
      <c r="D303" s="11">
        <v>45352.791666666664</v>
      </c>
      <c r="E303" s="11" t="s">
        <v>44</v>
      </c>
      <c r="F303" s="11" t="s">
        <v>40</v>
      </c>
      <c r="G303" s="3" t="s">
        <v>455</v>
      </c>
      <c r="H303" s="3" t="s">
        <v>2821</v>
      </c>
      <c r="I303" s="11">
        <v>45353.708333333336</v>
      </c>
      <c r="J303" s="12">
        <v>45354.15625</v>
      </c>
      <c r="K303" s="12">
        <v>45354.125</v>
      </c>
      <c r="L303" s="12">
        <v>45354.180555555555</v>
      </c>
      <c r="M303" s="12" t="s">
        <v>115</v>
      </c>
      <c r="N303" s="3" t="s">
        <v>42</v>
      </c>
      <c r="O303" s="79">
        <v>0</v>
      </c>
      <c r="P303" s="1">
        <f t="shared" si="80"/>
        <v>9</v>
      </c>
      <c r="Q303" s="1">
        <f t="shared" si="81"/>
        <v>3</v>
      </c>
      <c r="R303" s="72">
        <f t="shared" si="82"/>
        <v>45354.15625</v>
      </c>
      <c r="S303" s="73">
        <f t="shared" si="83"/>
        <v>0.80069444444961846</v>
      </c>
      <c r="T303" s="74">
        <f>Table2[[#This Row],[ETA A OFRECIMIENTO]]*24</f>
        <v>19.216666666790843</v>
      </c>
      <c r="U303" s="1" t="str">
        <f t="shared" si="84"/>
        <v>YES</v>
      </c>
      <c r="V303" s="73">
        <f t="shared" si="85"/>
        <v>0.41666666666424135</v>
      </c>
      <c r="W303" s="74">
        <f>Table2[[#This Row],[DEL. AVAILABLE A SLOT]]*24</f>
        <v>9.9999999999417923</v>
      </c>
      <c r="X303" s="1" t="str">
        <f t="shared" si="86"/>
        <v>SI</v>
      </c>
      <c r="Y303" s="73">
        <f t="shared" si="87"/>
        <v>1.2173611111138598</v>
      </c>
      <c r="Z303" s="74">
        <f>Table2[[#This Row],[ETA A TIMESLOT]]*24</f>
        <v>29.216666666732635</v>
      </c>
      <c r="AA303" s="73">
        <f t="shared" si="88"/>
        <v>3.125E-2</v>
      </c>
      <c r="AB303" s="73" t="str">
        <f t="shared" si="89"/>
        <v>SI</v>
      </c>
      <c r="AC303" s="74">
        <f>Table2[[#This Row],[PUNTUALIDAD (H)]]*24</f>
        <v>0.75</v>
      </c>
      <c r="AD303" s="73">
        <f t="shared" si="90"/>
        <v>1.2729166666686069</v>
      </c>
      <c r="AE303" s="74">
        <f>Table2[[#This Row],[ATA TO UNLOADING]]*24</f>
        <v>30.550000000046566</v>
      </c>
      <c r="AF303" s="74" t="str">
        <f>IF(Table2[[#This Row],[ATA TO UNLOADING 2]]&lt;=48,"YES","NO")</f>
        <v>YES</v>
      </c>
      <c r="AG303" s="75">
        <f t="shared" si="91"/>
        <v>0.125</v>
      </c>
      <c r="AH303" s="2" t="s">
        <v>24</v>
      </c>
      <c r="AI303" s="2" t="str">
        <f t="shared" si="92"/>
        <v>MRKU3893127</v>
      </c>
      <c r="AJ303" s="76" t="str">
        <f t="shared" si="93"/>
        <v>MSI</v>
      </c>
      <c r="AK303" s="77">
        <f>IF($M303="TRUCK",VLOOKUP($AQ303,Invoicing!$A$17:$B$49,MATCH($AK$1,Invoicing!$A$17:$B$17,0),FALSE),VLOOKUP($AQ303,Invoicing!$N$17:$O$21,MATCH($AK$1,Invoicing!$N$17:$O$17,0),FALSE))</f>
        <v>530</v>
      </c>
      <c r="AL303" s="78" t="e">
        <f>VLOOKUP($E303,Invoicing!$A$1:$H$8,MATCH(TRACKER!$N303,Invoicing!$A$1:$H$1,0),FALSE)</f>
        <v>#N/A</v>
      </c>
      <c r="AM303" s="78">
        <f>VLOOKUP($E303,Invoicing!$A$1:$H$8,MATCH(TRACKER!$O$1,Invoicing!$A$1:$H$1,0),FALSE)</f>
        <v>50</v>
      </c>
      <c r="AN303" s="78">
        <f t="shared" si="94"/>
        <v>0</v>
      </c>
      <c r="AO303" s="2">
        <f t="shared" si="95"/>
        <v>7</v>
      </c>
      <c r="AP303" s="2" t="str">
        <f t="shared" si="96"/>
        <v>NIGHT</v>
      </c>
      <c r="AQ303" s="2" t="str">
        <f t="shared" si="97"/>
        <v>MSINIGHT</v>
      </c>
      <c r="AR303" s="71">
        <f t="shared" si="98"/>
        <v>530</v>
      </c>
      <c r="AS303" s="71">
        <f>VLOOKUP(AJ303,Invoicing!A:K,10,FALSE)</f>
        <v>25</v>
      </c>
      <c r="AT303" s="71">
        <f t="shared" si="99"/>
        <v>555</v>
      </c>
    </row>
    <row r="304" spans="1:47">
      <c r="A304" s="37" t="s">
        <v>452</v>
      </c>
      <c r="B304" s="3" t="s">
        <v>38</v>
      </c>
      <c r="C304" s="11">
        <v>45352.907638888886</v>
      </c>
      <c r="D304" s="11">
        <v>45352.791666666664</v>
      </c>
      <c r="E304" s="11" t="s">
        <v>44</v>
      </c>
      <c r="F304" s="11" t="s">
        <v>40</v>
      </c>
      <c r="G304" s="3" t="s">
        <v>456</v>
      </c>
      <c r="H304" s="3" t="s">
        <v>2821</v>
      </c>
      <c r="I304" s="11">
        <v>45353.708333333336</v>
      </c>
      <c r="J304" s="12">
        <v>45354.055555555555</v>
      </c>
      <c r="K304" s="12">
        <v>45354.041666666664</v>
      </c>
      <c r="L304" s="12">
        <v>45354.086805555555</v>
      </c>
      <c r="M304" s="12" t="s">
        <v>115</v>
      </c>
      <c r="N304" s="3" t="s">
        <v>42</v>
      </c>
      <c r="O304" s="79">
        <v>0</v>
      </c>
      <c r="P304" s="1">
        <f t="shared" si="80"/>
        <v>9</v>
      </c>
      <c r="Q304" s="1">
        <f t="shared" si="81"/>
        <v>3</v>
      </c>
      <c r="R304" s="72">
        <f t="shared" si="82"/>
        <v>45354.055555555555</v>
      </c>
      <c r="S304" s="73">
        <f t="shared" si="83"/>
        <v>0.80069444444961846</v>
      </c>
      <c r="T304" s="74">
        <f>Table2[[#This Row],[ETA A OFRECIMIENTO]]*24</f>
        <v>19.216666666790843</v>
      </c>
      <c r="U304" s="1" t="str">
        <f t="shared" si="84"/>
        <v>YES</v>
      </c>
      <c r="V304" s="73">
        <f t="shared" si="85"/>
        <v>0.33333333332848269</v>
      </c>
      <c r="W304" s="74">
        <f>Table2[[#This Row],[DEL. AVAILABLE A SLOT]]*24</f>
        <v>7.9999999998835847</v>
      </c>
      <c r="X304" s="1" t="str">
        <f t="shared" si="86"/>
        <v>SI</v>
      </c>
      <c r="Y304" s="73">
        <f t="shared" si="87"/>
        <v>1.1340277777781012</v>
      </c>
      <c r="Z304" s="74">
        <f>Table2[[#This Row],[ETA A TIMESLOT]]*24</f>
        <v>27.216666666674428</v>
      </c>
      <c r="AA304" s="73">
        <f t="shared" si="88"/>
        <v>1.3888888890505768E-2</v>
      </c>
      <c r="AB304" s="73" t="str">
        <f t="shared" si="89"/>
        <v>SI</v>
      </c>
      <c r="AC304" s="74">
        <f>Table2[[#This Row],[PUNTUALIDAD (H)]]*24</f>
        <v>0.33333333337213844</v>
      </c>
      <c r="AD304" s="73">
        <f t="shared" si="90"/>
        <v>1.1791666666686069</v>
      </c>
      <c r="AE304" s="74">
        <f>Table2[[#This Row],[ATA TO UNLOADING]]*24</f>
        <v>28.300000000046566</v>
      </c>
      <c r="AF304" s="74" t="str">
        <f>IF(Table2[[#This Row],[ATA TO UNLOADING 2]]&lt;=48,"YES","NO")</f>
        <v>YES</v>
      </c>
      <c r="AG304" s="75">
        <f t="shared" si="91"/>
        <v>4.1666666664241347E-2</v>
      </c>
      <c r="AH304" s="2" t="s">
        <v>24</v>
      </c>
      <c r="AI304" s="2" t="str">
        <f t="shared" si="92"/>
        <v>MRKU4691178</v>
      </c>
      <c r="AJ304" s="76" t="str">
        <f t="shared" si="93"/>
        <v>MSI</v>
      </c>
      <c r="AK304" s="77">
        <f>IF($M304="TRUCK",VLOOKUP($AQ304,Invoicing!$A$17:$B$49,MATCH($AK$1,Invoicing!$A$17:$B$17,0),FALSE),VLOOKUP($AQ304,Invoicing!$N$17:$O$21,MATCH($AK$1,Invoicing!$N$17:$O$17,0),FALSE))</f>
        <v>530</v>
      </c>
      <c r="AL304" s="78" t="e">
        <f>VLOOKUP($E304,Invoicing!$A$1:$H$8,MATCH(TRACKER!$N304,Invoicing!$A$1:$H$1,0),FALSE)</f>
        <v>#N/A</v>
      </c>
      <c r="AM304" s="78">
        <f>VLOOKUP($E304,Invoicing!$A$1:$H$8,MATCH(TRACKER!$O$1,Invoicing!$A$1:$H$1,0),FALSE)</f>
        <v>50</v>
      </c>
      <c r="AN304" s="78">
        <f t="shared" si="94"/>
        <v>0</v>
      </c>
      <c r="AO304" s="2">
        <f t="shared" si="95"/>
        <v>7</v>
      </c>
      <c r="AP304" s="2" t="str">
        <f t="shared" si="96"/>
        <v>NIGHT</v>
      </c>
      <c r="AQ304" s="2" t="str">
        <f t="shared" si="97"/>
        <v>MSINIGHT</v>
      </c>
      <c r="AR304" s="71">
        <f t="shared" si="98"/>
        <v>530</v>
      </c>
      <c r="AS304" s="71">
        <f>VLOOKUP(AJ304,Invoicing!A:K,10,FALSE)</f>
        <v>25</v>
      </c>
      <c r="AT304" s="71">
        <f t="shared" si="99"/>
        <v>555</v>
      </c>
    </row>
    <row r="305" spans="1:47">
      <c r="A305" s="37" t="s">
        <v>452</v>
      </c>
      <c r="B305" s="3" t="s">
        <v>38</v>
      </c>
      <c r="C305" s="11">
        <v>45352.907638888886</v>
      </c>
      <c r="D305" s="11">
        <v>45352.791666666664</v>
      </c>
      <c r="E305" s="11" t="s">
        <v>45</v>
      </c>
      <c r="F305" s="11" t="s">
        <v>40</v>
      </c>
      <c r="G305" s="3" t="s">
        <v>457</v>
      </c>
      <c r="H305" s="3" t="s">
        <v>2821</v>
      </c>
      <c r="I305" s="11">
        <v>45353.708333333336</v>
      </c>
      <c r="J305" s="12">
        <v>45353.70208333333</v>
      </c>
      <c r="K305" s="12">
        <v>45353.708333333336</v>
      </c>
      <c r="L305" s="12">
        <v>45353.722222222219</v>
      </c>
      <c r="M305" s="12" t="s">
        <v>115</v>
      </c>
      <c r="N305" s="3" t="s">
        <v>13</v>
      </c>
      <c r="O305" s="79">
        <v>0</v>
      </c>
      <c r="P305" s="1">
        <f t="shared" si="80"/>
        <v>9</v>
      </c>
      <c r="Q305" s="1">
        <f t="shared" si="81"/>
        <v>3</v>
      </c>
      <c r="R305" s="72">
        <f t="shared" si="82"/>
        <v>45353.70208333333</v>
      </c>
      <c r="S305" s="73">
        <f t="shared" si="83"/>
        <v>0.80069444444961846</v>
      </c>
      <c r="T305" s="74">
        <f>Table2[[#This Row],[ETA A OFRECIMIENTO]]*24</f>
        <v>19.216666666790843</v>
      </c>
      <c r="U305" s="1" t="str">
        <f t="shared" si="84"/>
        <v>YES</v>
      </c>
      <c r="V305" s="73">
        <f t="shared" si="85"/>
        <v>0</v>
      </c>
      <c r="W305" s="74">
        <f>Table2[[#This Row],[DEL. AVAILABLE A SLOT]]*24</f>
        <v>0</v>
      </c>
      <c r="X305" s="1" t="str">
        <f t="shared" si="86"/>
        <v>SI</v>
      </c>
      <c r="Y305" s="73">
        <f t="shared" si="87"/>
        <v>0.80069444444961846</v>
      </c>
      <c r="Z305" s="74">
        <f>Table2[[#This Row],[ETA A TIMESLOT]]*24</f>
        <v>19.216666666790843</v>
      </c>
      <c r="AA305" s="73">
        <f t="shared" si="88"/>
        <v>0</v>
      </c>
      <c r="AB305" s="73" t="str">
        <f t="shared" si="89"/>
        <v>SI</v>
      </c>
      <c r="AC305" s="74">
        <f>Table2[[#This Row],[PUNTUALIDAD (H)]]*24</f>
        <v>0</v>
      </c>
      <c r="AD305" s="73">
        <f t="shared" si="90"/>
        <v>0.81458333333284827</v>
      </c>
      <c r="AE305" s="74">
        <f>Table2[[#This Row],[ATA TO UNLOADING]]*24</f>
        <v>19.549999999988358</v>
      </c>
      <c r="AF305" s="74" t="str">
        <f>IF(Table2[[#This Row],[ATA TO UNLOADING 2]]&lt;=48,"YES","NO")</f>
        <v>YES</v>
      </c>
      <c r="AG305" s="75">
        <f t="shared" si="91"/>
        <v>0.70833333333575865</v>
      </c>
      <c r="AH305" s="2" t="s">
        <v>42</v>
      </c>
      <c r="AI305" s="2" t="str">
        <f t="shared" si="92"/>
        <v>MRKU7420396</v>
      </c>
      <c r="AJ305" s="76" t="str">
        <f t="shared" si="93"/>
        <v>OM TRANSPORT</v>
      </c>
      <c r="AK305" s="77">
        <f>IF($M305="TRUCK",VLOOKUP($AQ305,Invoicing!$A$17:$B$49,MATCH($AK$1,Invoicing!$A$17:$B$17,0),FALSE),VLOOKUP($AQ305,Invoicing!$N$17:$O$21,MATCH($AK$1,Invoicing!$N$17:$O$17,0),FALSE))</f>
        <v>550</v>
      </c>
      <c r="AL305" s="78">
        <f>VLOOKUP($E305,Invoicing!$A$1:$H$8,MATCH(TRACKER!$N305,Invoicing!$A$1:$H$1,0),FALSE)</f>
        <v>110</v>
      </c>
      <c r="AM305" s="78">
        <f>VLOOKUP($E305,Invoicing!$A$1:$H$8,MATCH(TRACKER!$O$1,Invoicing!$A$1:$H$1,0),FALSE)</f>
        <v>50</v>
      </c>
      <c r="AN305" s="78">
        <f t="shared" si="94"/>
        <v>0</v>
      </c>
      <c r="AO305" s="2">
        <f t="shared" si="95"/>
        <v>6</v>
      </c>
      <c r="AP305" s="2" t="str">
        <f t="shared" si="96"/>
        <v>SATURDAY</v>
      </c>
      <c r="AQ305" s="2" t="str">
        <f t="shared" si="97"/>
        <v>OM TRANSPORTSATURDAY</v>
      </c>
      <c r="AR305" s="71">
        <f t="shared" si="98"/>
        <v>660</v>
      </c>
      <c r="AS305" s="71">
        <f>VLOOKUP(AJ305,Invoicing!A:K,10,FALSE)</f>
        <v>25</v>
      </c>
      <c r="AT305" s="71">
        <f t="shared" si="99"/>
        <v>685</v>
      </c>
    </row>
    <row r="306" spans="1:47">
      <c r="A306" s="37" t="s">
        <v>452</v>
      </c>
      <c r="B306" s="3" t="s">
        <v>38</v>
      </c>
      <c r="C306" s="11">
        <v>45352.907638888886</v>
      </c>
      <c r="D306" s="11">
        <v>45352.791666666664</v>
      </c>
      <c r="E306" s="11" t="s">
        <v>44</v>
      </c>
      <c r="F306" s="11" t="s">
        <v>40</v>
      </c>
      <c r="G306" s="3" t="s">
        <v>458</v>
      </c>
      <c r="H306" s="3" t="s">
        <v>2821</v>
      </c>
      <c r="I306" s="11">
        <v>45353.708333333336</v>
      </c>
      <c r="J306" s="12">
        <v>45353.665277777778</v>
      </c>
      <c r="K306" s="12">
        <v>45353.708333333336</v>
      </c>
      <c r="L306" s="12">
        <v>45353.722222222219</v>
      </c>
      <c r="M306" s="12" t="s">
        <v>115</v>
      </c>
      <c r="N306" s="3" t="s">
        <v>13</v>
      </c>
      <c r="O306" s="79">
        <v>0</v>
      </c>
      <c r="P306" s="1">
        <f t="shared" si="80"/>
        <v>9</v>
      </c>
      <c r="Q306" s="1">
        <f t="shared" si="81"/>
        <v>3</v>
      </c>
      <c r="R306" s="72">
        <f t="shared" si="82"/>
        <v>45353.665277777778</v>
      </c>
      <c r="S306" s="73">
        <f t="shared" si="83"/>
        <v>0.80069444444961846</v>
      </c>
      <c r="T306" s="74">
        <f>Table2[[#This Row],[ETA A OFRECIMIENTO]]*24</f>
        <v>19.216666666790843</v>
      </c>
      <c r="U306" s="1" t="str">
        <f t="shared" si="84"/>
        <v>YES</v>
      </c>
      <c r="V306" s="73">
        <f t="shared" si="85"/>
        <v>0</v>
      </c>
      <c r="W306" s="74">
        <f>Table2[[#This Row],[DEL. AVAILABLE A SLOT]]*24</f>
        <v>0</v>
      </c>
      <c r="X306" s="1" t="str">
        <f t="shared" si="86"/>
        <v>SI</v>
      </c>
      <c r="Y306" s="73">
        <f t="shared" si="87"/>
        <v>0.80069444444961846</v>
      </c>
      <c r="Z306" s="74">
        <f>Table2[[#This Row],[ETA A TIMESLOT]]*24</f>
        <v>19.216666666790843</v>
      </c>
      <c r="AA306" s="73">
        <f t="shared" si="88"/>
        <v>0</v>
      </c>
      <c r="AB306" s="73" t="str">
        <f t="shared" si="89"/>
        <v>SI</v>
      </c>
      <c r="AC306" s="74">
        <f>Table2[[#This Row],[PUNTUALIDAD (H)]]*24</f>
        <v>0</v>
      </c>
      <c r="AD306" s="73">
        <f t="shared" si="90"/>
        <v>0.81458333333284827</v>
      </c>
      <c r="AE306" s="74">
        <f>Table2[[#This Row],[ATA TO UNLOADING]]*24</f>
        <v>19.549999999988358</v>
      </c>
      <c r="AF306" s="74" t="str">
        <f>IF(Table2[[#This Row],[ATA TO UNLOADING 2]]&lt;=48,"YES","NO")</f>
        <v>YES</v>
      </c>
      <c r="AG306" s="75">
        <f t="shared" si="91"/>
        <v>0.70833333333575865</v>
      </c>
      <c r="AH306" s="2" t="s">
        <v>42</v>
      </c>
      <c r="AI306" s="2" t="str">
        <f t="shared" si="92"/>
        <v>MSKU0073002</v>
      </c>
      <c r="AJ306" s="76" t="str">
        <f t="shared" si="93"/>
        <v>MSI</v>
      </c>
      <c r="AK306" s="77">
        <f>IF($M306="TRUCK",VLOOKUP($AQ306,Invoicing!$A$17:$B$49,MATCH($AK$1,Invoicing!$A$17:$B$17,0),FALSE),VLOOKUP($AQ306,Invoicing!$N$17:$O$21,MATCH($AK$1,Invoicing!$N$17:$O$17,0),FALSE))</f>
        <v>500</v>
      </c>
      <c r="AL306" s="78">
        <f>VLOOKUP($E306,Invoicing!$A$1:$H$8,MATCH(TRACKER!$N306,Invoicing!$A$1:$H$1,0),FALSE)</f>
        <v>120</v>
      </c>
      <c r="AM306" s="78">
        <f>VLOOKUP($E306,Invoicing!$A$1:$H$8,MATCH(TRACKER!$O$1,Invoicing!$A$1:$H$1,0),FALSE)</f>
        <v>50</v>
      </c>
      <c r="AN306" s="78">
        <f t="shared" si="94"/>
        <v>0</v>
      </c>
      <c r="AO306" s="2">
        <f t="shared" si="95"/>
        <v>6</v>
      </c>
      <c r="AP306" s="2" t="str">
        <f t="shared" si="96"/>
        <v>SATURDAY</v>
      </c>
      <c r="AQ306" s="2" t="str">
        <f t="shared" si="97"/>
        <v>MSISATURDAY</v>
      </c>
      <c r="AR306" s="71">
        <f t="shared" si="98"/>
        <v>620</v>
      </c>
      <c r="AS306" s="71">
        <f>VLOOKUP(AJ306,Invoicing!A:K,10,FALSE)</f>
        <v>25</v>
      </c>
      <c r="AT306" s="71">
        <f t="shared" si="99"/>
        <v>645</v>
      </c>
    </row>
    <row r="307" spans="1:47">
      <c r="A307" s="37" t="s">
        <v>452</v>
      </c>
      <c r="B307" s="3" t="s">
        <v>38</v>
      </c>
      <c r="C307" s="11">
        <v>45352.907638888886</v>
      </c>
      <c r="D307" s="11">
        <v>45352.791666666664</v>
      </c>
      <c r="E307" s="11" t="s">
        <v>44</v>
      </c>
      <c r="F307" s="11" t="s">
        <v>40</v>
      </c>
      <c r="G307" s="3" t="s">
        <v>459</v>
      </c>
      <c r="H307" s="3" t="s">
        <v>41</v>
      </c>
      <c r="I307" s="11">
        <v>45353.708333333336</v>
      </c>
      <c r="J307" s="12">
        <v>45354.451388888891</v>
      </c>
      <c r="K307" s="12">
        <v>45354.541666666664</v>
      </c>
      <c r="L307" s="12">
        <v>45354.451388888891</v>
      </c>
      <c r="M307" s="12" t="s">
        <v>115</v>
      </c>
      <c r="N307" s="3" t="s">
        <v>42</v>
      </c>
      <c r="O307" s="79">
        <v>1</v>
      </c>
      <c r="P307" s="1">
        <f t="shared" si="80"/>
        <v>9</v>
      </c>
      <c r="Q307" s="1">
        <f t="shared" si="81"/>
        <v>3</v>
      </c>
      <c r="R307" s="72">
        <f t="shared" si="82"/>
        <v>45354.451388888891</v>
      </c>
      <c r="S307" s="73">
        <f t="shared" si="83"/>
        <v>0.80069444444961846</v>
      </c>
      <c r="T307" s="74">
        <f>Table2[[#This Row],[ETA A OFRECIMIENTO]]*24</f>
        <v>19.216666666790843</v>
      </c>
      <c r="U307" s="1" t="str">
        <f t="shared" si="84"/>
        <v>YES</v>
      </c>
      <c r="V307" s="73">
        <f t="shared" si="85"/>
        <v>0.83333333332848269</v>
      </c>
      <c r="W307" s="74">
        <f>Table2[[#This Row],[DEL. AVAILABLE A SLOT]]*24</f>
        <v>19.999999999883585</v>
      </c>
      <c r="X307" s="1" t="str">
        <f t="shared" si="86"/>
        <v>SI</v>
      </c>
      <c r="Y307" s="73">
        <f t="shared" si="87"/>
        <v>1.6340277777781012</v>
      </c>
      <c r="Z307" s="74">
        <f>Table2[[#This Row],[ETA A TIMESLOT]]*24</f>
        <v>39.216666666674428</v>
      </c>
      <c r="AA307" s="73">
        <f t="shared" si="88"/>
        <v>0</v>
      </c>
      <c r="AB307" s="73" t="str">
        <f t="shared" si="89"/>
        <v>SI</v>
      </c>
      <c r="AC307" s="74">
        <f>Table2[[#This Row],[PUNTUALIDAD (H)]]*24</f>
        <v>0</v>
      </c>
      <c r="AD307" s="73">
        <f t="shared" si="90"/>
        <v>1.5437500000043656</v>
      </c>
      <c r="AE307" s="74">
        <f>Table2[[#This Row],[ATA TO UNLOADING]]*24</f>
        <v>37.050000000104774</v>
      </c>
      <c r="AF307" s="74" t="str">
        <f>IF(Table2[[#This Row],[ATA TO UNLOADING 2]]&lt;=48,"YES","NO")</f>
        <v>YES</v>
      </c>
      <c r="AG307" s="75">
        <f t="shared" si="91"/>
        <v>0.54166666666424135</v>
      </c>
      <c r="AH307" s="2" t="s">
        <v>42</v>
      </c>
      <c r="AI307" s="2" t="str">
        <f t="shared" si="92"/>
        <v>MSKU1813802</v>
      </c>
      <c r="AJ307" s="76" t="str">
        <f t="shared" si="93"/>
        <v>MSI</v>
      </c>
      <c r="AK307" s="77">
        <f>IF($M307="TRUCK",VLOOKUP($AQ307,Invoicing!$A$17:$B$49,MATCH($AK$1,Invoicing!$A$17:$B$17,0),FALSE),VLOOKUP($AQ307,Invoicing!$N$17:$O$21,MATCH($AK$1,Invoicing!$N$17:$O$17,0),FALSE))</f>
        <v>500</v>
      </c>
      <c r="AL307" s="78" t="e">
        <f>VLOOKUP($E307,Invoicing!$A$1:$H$8,MATCH(TRACKER!$N307,Invoicing!$A$1:$H$1,0),FALSE)</f>
        <v>#N/A</v>
      </c>
      <c r="AM307" s="78">
        <f>VLOOKUP($E307,Invoicing!$A$1:$H$8,MATCH(TRACKER!$O$1,Invoicing!$A$1:$H$1,0),FALSE)</f>
        <v>50</v>
      </c>
      <c r="AN307" s="78">
        <f t="shared" si="94"/>
        <v>50</v>
      </c>
      <c r="AO307" s="2">
        <f t="shared" si="95"/>
        <v>7</v>
      </c>
      <c r="AP307" s="2" t="str">
        <f t="shared" si="96"/>
        <v>SUNDAY</v>
      </c>
      <c r="AQ307" s="2" t="str">
        <f t="shared" si="97"/>
        <v>MSISUNDAY</v>
      </c>
      <c r="AR307" s="71">
        <f t="shared" si="98"/>
        <v>550</v>
      </c>
      <c r="AS307" s="71">
        <f>VLOOKUP(AJ307,Invoicing!A:K,10,FALSE)</f>
        <v>25</v>
      </c>
      <c r="AT307" s="71">
        <f t="shared" si="99"/>
        <v>575</v>
      </c>
    </row>
    <row r="308" spans="1:47">
      <c r="A308" s="37" t="s">
        <v>58</v>
      </c>
      <c r="B308" s="3" t="s">
        <v>38</v>
      </c>
      <c r="C308" s="11">
        <v>45358.166666666664</v>
      </c>
      <c r="D308" s="11">
        <v>45358.166666666664</v>
      </c>
      <c r="E308" s="11" t="s">
        <v>44</v>
      </c>
      <c r="F308" s="11" t="s">
        <v>40</v>
      </c>
      <c r="G308" s="3" t="s">
        <v>460</v>
      </c>
      <c r="H308" s="3" t="s">
        <v>41</v>
      </c>
      <c r="I308" s="11">
        <v>45358.708333333336</v>
      </c>
      <c r="J308" s="12">
        <v>45358.78125</v>
      </c>
      <c r="K308" s="12">
        <v>45358.708333333336</v>
      </c>
      <c r="L308" s="12">
        <v>45358.795138888891</v>
      </c>
      <c r="M308" s="12" t="s">
        <v>115</v>
      </c>
      <c r="N308" s="3" t="s">
        <v>42</v>
      </c>
      <c r="O308" s="80">
        <v>1</v>
      </c>
      <c r="P308" s="1">
        <f t="shared" si="80"/>
        <v>10</v>
      </c>
      <c r="Q308" s="1">
        <f t="shared" si="81"/>
        <v>3</v>
      </c>
      <c r="R308" s="72">
        <f t="shared" si="82"/>
        <v>45358.78125</v>
      </c>
      <c r="S308" s="73">
        <f t="shared" si="83"/>
        <v>0.54166666667151731</v>
      </c>
      <c r="T308" s="74">
        <f>Table2[[#This Row],[ETA A OFRECIMIENTO]]*24</f>
        <v>13.000000000116415</v>
      </c>
      <c r="U308" s="1" t="str">
        <f t="shared" si="84"/>
        <v>YES</v>
      </c>
      <c r="V308" s="73">
        <f t="shared" si="85"/>
        <v>0</v>
      </c>
      <c r="W308" s="74">
        <f>Table2[[#This Row],[DEL. AVAILABLE A SLOT]]*24</f>
        <v>0</v>
      </c>
      <c r="X308" s="1" t="str">
        <f t="shared" si="86"/>
        <v>SI</v>
      </c>
      <c r="Y308" s="73">
        <f t="shared" si="87"/>
        <v>0.54166666667151731</v>
      </c>
      <c r="Z308" s="74">
        <f>Table2[[#This Row],[ETA A TIMESLOT]]*24</f>
        <v>13.000000000116415</v>
      </c>
      <c r="AA308" s="73">
        <f t="shared" si="88"/>
        <v>7.2916666664241347E-2</v>
      </c>
      <c r="AB308" s="73" t="str">
        <f t="shared" si="89"/>
        <v>NO</v>
      </c>
      <c r="AC308" s="74">
        <f>Table2[[#This Row],[PUNTUALIDAD (H)]]*24</f>
        <v>1.7499999999417923</v>
      </c>
      <c r="AD308" s="73">
        <f t="shared" si="90"/>
        <v>0.62847222222626442</v>
      </c>
      <c r="AE308" s="74">
        <f>Table2[[#This Row],[ATA TO UNLOADING]]*24</f>
        <v>15.083333333430346</v>
      </c>
      <c r="AF308" s="74" t="str">
        <f>IF(Table2[[#This Row],[ATA TO UNLOADING 2]]&lt;=48,"YES","NO")</f>
        <v>YES</v>
      </c>
      <c r="AG308" s="75">
        <f t="shared" si="91"/>
        <v>0.70833333333575865</v>
      </c>
      <c r="AH308" s="2" t="s">
        <v>42</v>
      </c>
      <c r="AI308" s="2" t="str">
        <f t="shared" si="92"/>
        <v>CAAU6404647</v>
      </c>
      <c r="AJ308" s="76" t="str">
        <f t="shared" si="93"/>
        <v>MSI</v>
      </c>
      <c r="AK308" s="77">
        <f>IF($M308="TRUCK",VLOOKUP($AQ308,Invoicing!$A$17:$B$49,MATCH($AK$1,Invoicing!$A$17:$B$17,0),FALSE),VLOOKUP($AQ308,Invoicing!$N$17:$O$21,MATCH($AK$1,Invoicing!$N$17:$O$17,0),FALSE))</f>
        <v>480</v>
      </c>
      <c r="AL308" s="78" t="e">
        <f>VLOOKUP($E308,Invoicing!$A$1:$H$8,MATCH(TRACKER!$N308,Invoicing!$A$1:$H$1,0),FALSE)</f>
        <v>#N/A</v>
      </c>
      <c r="AM308" s="78">
        <f>VLOOKUP($E308,Invoicing!$A$1:$H$8,MATCH(TRACKER!$O$1,Invoicing!$A$1:$H$1,0),FALSE)</f>
        <v>50</v>
      </c>
      <c r="AN308" s="78">
        <f t="shared" si="94"/>
        <v>50</v>
      </c>
      <c r="AO308" s="2">
        <f t="shared" si="95"/>
        <v>4</v>
      </c>
      <c r="AP308" s="2" t="str">
        <f t="shared" si="96"/>
        <v>WEEK</v>
      </c>
      <c r="AQ308" s="2" t="str">
        <f t="shared" si="97"/>
        <v>MSIWEEK</v>
      </c>
      <c r="AR308" s="71">
        <f t="shared" si="98"/>
        <v>530</v>
      </c>
      <c r="AS308" s="71">
        <f>VLOOKUP(AJ308,Invoicing!A:K,10,FALSE)</f>
        <v>25</v>
      </c>
      <c r="AT308" s="71">
        <f t="shared" si="99"/>
        <v>555</v>
      </c>
    </row>
    <row r="309" spans="1:47">
      <c r="A309" s="58" t="s">
        <v>58</v>
      </c>
      <c r="B309" s="59" t="s">
        <v>38</v>
      </c>
      <c r="C309" s="60">
        <v>45358.166666666664</v>
      </c>
      <c r="D309" s="60">
        <v>45358.166666666664</v>
      </c>
      <c r="E309" s="60" t="s">
        <v>44</v>
      </c>
      <c r="F309" s="60" t="s">
        <v>40</v>
      </c>
      <c r="G309" s="59" t="s">
        <v>461</v>
      </c>
      <c r="H309" s="3" t="s">
        <v>2821</v>
      </c>
      <c r="I309" s="60">
        <v>45358.708333333336</v>
      </c>
      <c r="J309" s="61">
        <v>45358.969444444447</v>
      </c>
      <c r="K309" s="61">
        <v>45358.958333333336</v>
      </c>
      <c r="L309" s="61">
        <v>45358.986111111109</v>
      </c>
      <c r="M309" s="12" t="s">
        <v>115</v>
      </c>
      <c r="N309" s="3" t="s">
        <v>42</v>
      </c>
      <c r="O309" s="80">
        <v>0</v>
      </c>
      <c r="P309" s="1">
        <f t="shared" si="80"/>
        <v>10</v>
      </c>
      <c r="Q309" s="1">
        <f t="shared" si="81"/>
        <v>3</v>
      </c>
      <c r="R309" s="72">
        <f t="shared" si="82"/>
        <v>45358.969444444447</v>
      </c>
      <c r="S309" s="73">
        <f t="shared" si="83"/>
        <v>0.54166666667151731</v>
      </c>
      <c r="T309" s="74">
        <f>Table2[[#This Row],[ETA A OFRECIMIENTO]]*24</f>
        <v>13.000000000116415</v>
      </c>
      <c r="U309" s="1" t="str">
        <f t="shared" si="84"/>
        <v>YES</v>
      </c>
      <c r="V309" s="73">
        <f t="shared" si="85"/>
        <v>0.25</v>
      </c>
      <c r="W309" s="74">
        <f>Table2[[#This Row],[DEL. AVAILABLE A SLOT]]*24</f>
        <v>6</v>
      </c>
      <c r="X309" s="1" t="str">
        <f t="shared" si="86"/>
        <v>SI</v>
      </c>
      <c r="Y309" s="73">
        <f t="shared" si="87"/>
        <v>0.79166666667151731</v>
      </c>
      <c r="Z309" s="74">
        <f>Table2[[#This Row],[ETA A TIMESLOT]]*24</f>
        <v>19.000000000116415</v>
      </c>
      <c r="AA309" s="73">
        <f t="shared" si="88"/>
        <v>1.1111111110949423E-2</v>
      </c>
      <c r="AB309" s="73" t="str">
        <f t="shared" si="89"/>
        <v>SI</v>
      </c>
      <c r="AC309" s="74">
        <f>Table2[[#This Row],[PUNTUALIDAD (H)]]*24</f>
        <v>0.26666666666278616</v>
      </c>
      <c r="AD309" s="73">
        <f t="shared" si="90"/>
        <v>0.81944444444525288</v>
      </c>
      <c r="AE309" s="74">
        <f>Table2[[#This Row],[ATA TO UNLOADING]]*24</f>
        <v>19.666666666686069</v>
      </c>
      <c r="AF309" s="74" t="str">
        <f>IF(Table2[[#This Row],[ATA TO UNLOADING 2]]&lt;=48,"YES","NO")</f>
        <v>YES</v>
      </c>
      <c r="AG309" s="75">
        <f t="shared" si="91"/>
        <v>0.95833333333575865</v>
      </c>
      <c r="AH309" s="2" t="s">
        <v>24</v>
      </c>
      <c r="AI309" s="2" t="str">
        <f t="shared" si="92"/>
        <v>MRKU2164481</v>
      </c>
      <c r="AJ309" s="76" t="str">
        <f t="shared" si="93"/>
        <v>MSI</v>
      </c>
      <c r="AK309" s="77">
        <f>IF($M309="TRUCK",VLOOKUP($AQ309,Invoicing!$A$17:$B$49,MATCH($AK$1,Invoicing!$A$17:$B$17,0),FALSE),VLOOKUP($AQ309,Invoicing!$N$17:$O$21,MATCH($AK$1,Invoicing!$N$17:$O$17,0),FALSE))</f>
        <v>530</v>
      </c>
      <c r="AL309" s="78" t="e">
        <f>VLOOKUP($E309,Invoicing!$A$1:$H$8,MATCH(TRACKER!$N309,Invoicing!$A$1:$H$1,0),FALSE)</f>
        <v>#N/A</v>
      </c>
      <c r="AM309" s="78">
        <f>VLOOKUP($E309,Invoicing!$A$1:$H$8,MATCH(TRACKER!$O$1,Invoicing!$A$1:$H$1,0),FALSE)</f>
        <v>50</v>
      </c>
      <c r="AN309" s="78">
        <f t="shared" si="94"/>
        <v>0</v>
      </c>
      <c r="AO309" s="2">
        <f t="shared" si="95"/>
        <v>4</v>
      </c>
      <c r="AP309" s="2" t="str">
        <f t="shared" si="96"/>
        <v>NIGHT</v>
      </c>
      <c r="AQ309" s="2" t="str">
        <f t="shared" si="97"/>
        <v>MSINIGHT</v>
      </c>
      <c r="AR309" s="71">
        <f t="shared" si="98"/>
        <v>530</v>
      </c>
      <c r="AS309" s="71">
        <f>VLOOKUP(AJ309,Invoicing!A:K,10,FALSE)</f>
        <v>25</v>
      </c>
      <c r="AT309" s="71">
        <f t="shared" si="99"/>
        <v>555</v>
      </c>
    </row>
    <row r="310" spans="1:47">
      <c r="A310" s="37" t="s">
        <v>58</v>
      </c>
      <c r="B310" s="3" t="s">
        <v>38</v>
      </c>
      <c r="C310" s="11">
        <v>45358.166666666664</v>
      </c>
      <c r="D310" s="11">
        <v>45358.166666666664</v>
      </c>
      <c r="E310" s="11" t="s">
        <v>44</v>
      </c>
      <c r="F310" s="11" t="s">
        <v>40</v>
      </c>
      <c r="G310" s="3" t="s">
        <v>462</v>
      </c>
      <c r="H310" s="3" t="s">
        <v>41</v>
      </c>
      <c r="I310" s="11">
        <v>45359.125</v>
      </c>
      <c r="J310" s="12">
        <v>45359.31527777778</v>
      </c>
      <c r="K310" s="12">
        <v>45359.333333333336</v>
      </c>
      <c r="L310" s="12">
        <v>45359.326388888891</v>
      </c>
      <c r="M310" s="12" t="s">
        <v>115</v>
      </c>
      <c r="N310" s="3" t="s">
        <v>42</v>
      </c>
      <c r="O310" s="80">
        <v>0</v>
      </c>
      <c r="P310" s="1">
        <f t="shared" si="80"/>
        <v>10</v>
      </c>
      <c r="Q310" s="1">
        <f t="shared" si="81"/>
        <v>3</v>
      </c>
      <c r="R310" s="72">
        <f t="shared" si="82"/>
        <v>45359.31527777778</v>
      </c>
      <c r="S310" s="73">
        <f t="shared" si="83"/>
        <v>0.95833333333575865</v>
      </c>
      <c r="T310" s="74">
        <f>Table2[[#This Row],[ETA A OFRECIMIENTO]]*24</f>
        <v>23.000000000058208</v>
      </c>
      <c r="U310" s="1" t="str">
        <f t="shared" si="84"/>
        <v>YES</v>
      </c>
      <c r="V310" s="73">
        <f t="shared" si="85"/>
        <v>0.20833333333575865</v>
      </c>
      <c r="W310" s="74">
        <f>Table2[[#This Row],[DEL. AVAILABLE A SLOT]]*24</f>
        <v>5.0000000000582077</v>
      </c>
      <c r="X310" s="1" t="str">
        <f t="shared" si="86"/>
        <v>SI</v>
      </c>
      <c r="Y310" s="73">
        <f t="shared" si="87"/>
        <v>1.1666666666715173</v>
      </c>
      <c r="Z310" s="74">
        <f>Table2[[#This Row],[ETA A TIMESLOT]]*24</f>
        <v>28.000000000116415</v>
      </c>
      <c r="AA310" s="73">
        <f t="shared" si="88"/>
        <v>0</v>
      </c>
      <c r="AB310" s="73" t="str">
        <f t="shared" si="89"/>
        <v>SI</v>
      </c>
      <c r="AC310" s="74">
        <f>Table2[[#This Row],[PUNTUALIDAD (H)]]*24</f>
        <v>0</v>
      </c>
      <c r="AD310" s="73">
        <f t="shared" si="90"/>
        <v>1.1597222222262644</v>
      </c>
      <c r="AE310" s="74">
        <f>Table2[[#This Row],[ATA TO UNLOADING]]*24</f>
        <v>27.833333333430346</v>
      </c>
      <c r="AF310" s="74" t="str">
        <f>IF(Table2[[#This Row],[ATA TO UNLOADING 2]]&lt;=48,"YES","NO")</f>
        <v>YES</v>
      </c>
      <c r="AG310" s="75">
        <f t="shared" si="91"/>
        <v>0.33333333333575865</v>
      </c>
      <c r="AH310" s="2" t="s">
        <v>42</v>
      </c>
      <c r="AI310" s="2" t="str">
        <f t="shared" si="92"/>
        <v>MRKU5236570</v>
      </c>
      <c r="AJ310" s="76" t="str">
        <f t="shared" si="93"/>
        <v>MSI</v>
      </c>
      <c r="AK310" s="77">
        <f>IF($M310="TRUCK",VLOOKUP($AQ310,Invoicing!$A$17:$B$49,MATCH($AK$1,Invoicing!$A$17:$B$17,0),FALSE),VLOOKUP($AQ310,Invoicing!$N$17:$O$21,MATCH($AK$1,Invoicing!$N$17:$O$17,0),FALSE))</f>
        <v>480</v>
      </c>
      <c r="AL310" s="78" t="e">
        <f>VLOOKUP($E310,Invoicing!$A$1:$H$8,MATCH(TRACKER!$N310,Invoicing!$A$1:$H$1,0),FALSE)</f>
        <v>#N/A</v>
      </c>
      <c r="AM310" s="78">
        <f>VLOOKUP($E310,Invoicing!$A$1:$H$8,MATCH(TRACKER!$O$1,Invoicing!$A$1:$H$1,0),FALSE)</f>
        <v>50</v>
      </c>
      <c r="AN310" s="78">
        <f t="shared" si="94"/>
        <v>0</v>
      </c>
      <c r="AO310" s="2">
        <f t="shared" si="95"/>
        <v>5</v>
      </c>
      <c r="AP310" s="2" t="str">
        <f t="shared" si="96"/>
        <v>WEEK</v>
      </c>
      <c r="AQ310" s="2" t="str">
        <f t="shared" si="97"/>
        <v>MSIWEEK</v>
      </c>
      <c r="AR310" s="71">
        <f t="shared" si="98"/>
        <v>480</v>
      </c>
      <c r="AS310" s="71">
        <f>VLOOKUP(AJ310,Invoicing!A:K,10,FALSE)</f>
        <v>25</v>
      </c>
      <c r="AT310" s="71">
        <f t="shared" si="99"/>
        <v>505</v>
      </c>
    </row>
    <row r="311" spans="1:47">
      <c r="A311" s="58" t="s">
        <v>58</v>
      </c>
      <c r="B311" s="59" t="s">
        <v>38</v>
      </c>
      <c r="C311" s="60">
        <v>45358.166666666664</v>
      </c>
      <c r="D311" s="60">
        <v>45358.166666666664</v>
      </c>
      <c r="E311" s="60" t="s">
        <v>49</v>
      </c>
      <c r="F311" s="60" t="s">
        <v>40</v>
      </c>
      <c r="G311" s="59" t="s">
        <v>463</v>
      </c>
      <c r="H311" s="3" t="s">
        <v>41</v>
      </c>
      <c r="I311" s="60">
        <v>45359.125</v>
      </c>
      <c r="J311" s="61">
        <v>45359.65625</v>
      </c>
      <c r="K311" s="61">
        <v>45359.65625</v>
      </c>
      <c r="L311" s="61">
        <v>45359.663194444445</v>
      </c>
      <c r="M311" s="12" t="s">
        <v>115</v>
      </c>
      <c r="N311" s="3" t="s">
        <v>42</v>
      </c>
      <c r="O311" s="80">
        <v>0</v>
      </c>
      <c r="P311" s="1">
        <f t="shared" si="80"/>
        <v>10</v>
      </c>
      <c r="Q311" s="1">
        <f t="shared" si="81"/>
        <v>3</v>
      </c>
      <c r="R311" s="72">
        <f t="shared" si="82"/>
        <v>45359.65625</v>
      </c>
      <c r="S311" s="73">
        <f t="shared" si="83"/>
        <v>0.95833333333575865</v>
      </c>
      <c r="T311" s="74">
        <f>Table2[[#This Row],[ETA A OFRECIMIENTO]]*24</f>
        <v>23.000000000058208</v>
      </c>
      <c r="U311" s="1" t="str">
        <f t="shared" si="84"/>
        <v>YES</v>
      </c>
      <c r="V311" s="73">
        <f t="shared" si="85"/>
        <v>0.53125</v>
      </c>
      <c r="W311" s="74">
        <f>Table2[[#This Row],[DEL. AVAILABLE A SLOT]]*24</f>
        <v>12.75</v>
      </c>
      <c r="X311" s="1" t="str">
        <f t="shared" si="86"/>
        <v>SI</v>
      </c>
      <c r="Y311" s="73">
        <f t="shared" si="87"/>
        <v>1.4895833333357587</v>
      </c>
      <c r="Z311" s="74">
        <f>Table2[[#This Row],[ETA A TIMESLOT]]*24</f>
        <v>35.750000000058208</v>
      </c>
      <c r="AA311" s="73">
        <f t="shared" si="88"/>
        <v>0</v>
      </c>
      <c r="AB311" s="73" t="str">
        <f t="shared" si="89"/>
        <v>SI</v>
      </c>
      <c r="AC311" s="74">
        <f>Table2[[#This Row],[PUNTUALIDAD (H)]]*24</f>
        <v>0</v>
      </c>
      <c r="AD311" s="73">
        <f t="shared" si="90"/>
        <v>1.4965277777810115</v>
      </c>
      <c r="AE311" s="74">
        <f>Table2[[#This Row],[ATA TO UNLOADING]]*24</f>
        <v>35.916666666744277</v>
      </c>
      <c r="AF311" s="74" t="str">
        <f>IF(Table2[[#This Row],[ATA TO UNLOADING 2]]&lt;=48,"YES","NO")</f>
        <v>YES</v>
      </c>
      <c r="AG311" s="75">
        <f t="shared" si="91"/>
        <v>0.65625</v>
      </c>
      <c r="AH311" s="2" t="s">
        <v>42</v>
      </c>
      <c r="AI311" s="2" t="str">
        <f t="shared" si="92"/>
        <v>MRSU5072150</v>
      </c>
      <c r="AJ311" s="76" t="str">
        <f t="shared" si="93"/>
        <v>CTU FLEVOKUST BV</v>
      </c>
      <c r="AK311" s="77">
        <f>IF($M311="TRUCK",VLOOKUP($AQ311,Invoicing!$A$17:$B$49,MATCH($AK$1,Invoicing!$A$17:$B$17,0),FALSE),VLOOKUP($AQ311,Invoicing!$N$17:$O$21,MATCH($AK$1,Invoicing!$N$17:$O$17,0),FALSE))</f>
        <v>520</v>
      </c>
      <c r="AL311" s="78" t="e">
        <f>VLOOKUP($E311,Invoicing!$A$1:$H$8,MATCH(TRACKER!$N311,Invoicing!$A$1:$H$1,0),FALSE)</f>
        <v>#N/A</v>
      </c>
      <c r="AM311" s="78">
        <v>35</v>
      </c>
      <c r="AN311" s="78">
        <f t="shared" si="94"/>
        <v>0</v>
      </c>
      <c r="AO311" s="2">
        <f t="shared" si="95"/>
        <v>5</v>
      </c>
      <c r="AP311" s="2" t="str">
        <f t="shared" si="96"/>
        <v>WEEK</v>
      </c>
      <c r="AQ311" s="2" t="str">
        <f t="shared" si="97"/>
        <v>CTU FLEVOKUST BVWEEK</v>
      </c>
      <c r="AR311" s="71">
        <f t="shared" si="98"/>
        <v>520</v>
      </c>
      <c r="AS311" s="71">
        <f>VLOOKUP(AJ311,Invoicing!A:K,10,FALSE)</f>
        <v>0</v>
      </c>
      <c r="AT311" s="71">
        <f t="shared" si="99"/>
        <v>570</v>
      </c>
      <c r="AU311" s="55">
        <v>50</v>
      </c>
    </row>
    <row r="312" spans="1:47">
      <c r="A312" s="37" t="s">
        <v>58</v>
      </c>
      <c r="B312" s="3" t="s">
        <v>38</v>
      </c>
      <c r="C312" s="11">
        <v>45358.166666666664</v>
      </c>
      <c r="D312" s="11">
        <v>45358.166666666664</v>
      </c>
      <c r="E312" s="11" t="s">
        <v>49</v>
      </c>
      <c r="F312" s="11" t="s">
        <v>40</v>
      </c>
      <c r="G312" s="3" t="s">
        <v>464</v>
      </c>
      <c r="H312" s="3" t="s">
        <v>41</v>
      </c>
      <c r="I312" s="11">
        <v>45358.59375</v>
      </c>
      <c r="J312" s="12">
        <v>45358.59375</v>
      </c>
      <c r="K312" s="12">
        <v>45358.59375</v>
      </c>
      <c r="L312" s="12">
        <v>45358.600694444445</v>
      </c>
      <c r="M312" s="12" t="s">
        <v>115</v>
      </c>
      <c r="N312" s="3" t="s">
        <v>42</v>
      </c>
      <c r="O312" s="80">
        <v>1</v>
      </c>
      <c r="P312" s="1">
        <f t="shared" si="80"/>
        <v>10</v>
      </c>
      <c r="Q312" s="1">
        <f t="shared" si="81"/>
        <v>3</v>
      </c>
      <c r="R312" s="72">
        <f t="shared" si="82"/>
        <v>45358.59375</v>
      </c>
      <c r="S312" s="73">
        <f t="shared" si="83"/>
        <v>0.42708333333575865</v>
      </c>
      <c r="T312" s="74">
        <f>Table2[[#This Row],[ETA A OFRECIMIENTO]]*24</f>
        <v>10.250000000058208</v>
      </c>
      <c r="U312" s="1" t="str">
        <f t="shared" si="84"/>
        <v>YES</v>
      </c>
      <c r="V312" s="73">
        <f t="shared" si="85"/>
        <v>0</v>
      </c>
      <c r="W312" s="74">
        <f>Table2[[#This Row],[DEL. AVAILABLE A SLOT]]*24</f>
        <v>0</v>
      </c>
      <c r="X312" s="1" t="str">
        <f t="shared" si="86"/>
        <v>SI</v>
      </c>
      <c r="Y312" s="73">
        <f t="shared" si="87"/>
        <v>0.42708333333575865</v>
      </c>
      <c r="Z312" s="74">
        <f>Table2[[#This Row],[ETA A TIMESLOT]]*24</f>
        <v>10.250000000058208</v>
      </c>
      <c r="AA312" s="73">
        <f t="shared" si="88"/>
        <v>0</v>
      </c>
      <c r="AB312" s="73" t="str">
        <f t="shared" si="89"/>
        <v>SI</v>
      </c>
      <c r="AC312" s="74">
        <f>Table2[[#This Row],[PUNTUALIDAD (H)]]*24</f>
        <v>0</v>
      </c>
      <c r="AD312" s="73">
        <f t="shared" si="90"/>
        <v>0.43402777778101154</v>
      </c>
      <c r="AE312" s="74">
        <f>Table2[[#This Row],[ATA TO UNLOADING]]*24</f>
        <v>10.416666666744277</v>
      </c>
      <c r="AF312" s="74" t="str">
        <f>IF(Table2[[#This Row],[ATA TO UNLOADING 2]]&lt;=48,"YES","NO")</f>
        <v>YES</v>
      </c>
      <c r="AG312" s="75">
        <f t="shared" si="91"/>
        <v>0.59375</v>
      </c>
      <c r="AH312" s="2" t="s">
        <v>42</v>
      </c>
      <c r="AI312" s="2" t="str">
        <f t="shared" si="92"/>
        <v>MSKU4660414</v>
      </c>
      <c r="AJ312" s="76" t="str">
        <f t="shared" si="93"/>
        <v>CTU FLEVOKUST BV</v>
      </c>
      <c r="AK312" s="77">
        <f>IF($M312="TRUCK",VLOOKUP($AQ312,Invoicing!$A$17:$B$49,MATCH($AK$1,Invoicing!$A$17:$B$17,0),FALSE),VLOOKUP($AQ312,Invoicing!$N$17:$O$21,MATCH($AK$1,Invoicing!$N$17:$O$17,0),FALSE))</f>
        <v>520</v>
      </c>
      <c r="AL312" s="78" t="e">
        <f>VLOOKUP($E312,Invoicing!$A$1:$H$8,MATCH(TRACKER!$N312,Invoicing!$A$1:$H$1,0),FALSE)</f>
        <v>#N/A</v>
      </c>
      <c r="AM312" s="78">
        <v>35</v>
      </c>
      <c r="AN312" s="78">
        <f t="shared" si="94"/>
        <v>35</v>
      </c>
      <c r="AO312" s="2">
        <f t="shared" si="95"/>
        <v>4</v>
      </c>
      <c r="AP312" s="2" t="str">
        <f t="shared" si="96"/>
        <v>WEEK</v>
      </c>
      <c r="AQ312" s="2" t="str">
        <f t="shared" si="97"/>
        <v>CTU FLEVOKUST BVWEEK</v>
      </c>
      <c r="AR312" s="71">
        <f t="shared" si="98"/>
        <v>555</v>
      </c>
      <c r="AS312" s="71">
        <f>VLOOKUP(AJ312,Invoicing!A:K,10,FALSE)</f>
        <v>0</v>
      </c>
      <c r="AT312" s="71">
        <f t="shared" si="99"/>
        <v>555</v>
      </c>
    </row>
    <row r="313" spans="1:47">
      <c r="A313" s="37" t="s">
        <v>58</v>
      </c>
      <c r="B313" s="3" t="s">
        <v>38</v>
      </c>
      <c r="C313" s="11">
        <v>45358.166666666664</v>
      </c>
      <c r="D313" s="11">
        <v>45358.166666666664</v>
      </c>
      <c r="E313" s="11" t="s">
        <v>49</v>
      </c>
      <c r="F313" s="11" t="s">
        <v>40</v>
      </c>
      <c r="G313" s="3" t="s">
        <v>465</v>
      </c>
      <c r="H313" s="3" t="s">
        <v>41</v>
      </c>
      <c r="I313" s="11">
        <v>45358.708333333336</v>
      </c>
      <c r="J313" s="12">
        <v>45358.861111111109</v>
      </c>
      <c r="K313" s="12">
        <v>45358.770833333336</v>
      </c>
      <c r="L313" s="12">
        <v>45358.875</v>
      </c>
      <c r="M313" s="12" t="s">
        <v>115</v>
      </c>
      <c r="N313" s="3" t="s">
        <v>42</v>
      </c>
      <c r="O313" s="80">
        <v>1</v>
      </c>
      <c r="P313" s="1">
        <f t="shared" si="80"/>
        <v>10</v>
      </c>
      <c r="Q313" s="1">
        <f t="shared" si="81"/>
        <v>3</v>
      </c>
      <c r="R313" s="72">
        <f t="shared" si="82"/>
        <v>45358.861111111109</v>
      </c>
      <c r="S313" s="73">
        <f t="shared" si="83"/>
        <v>0.54166666667151731</v>
      </c>
      <c r="T313" s="74">
        <f>Table2[[#This Row],[ETA A OFRECIMIENTO]]*24</f>
        <v>13.000000000116415</v>
      </c>
      <c r="U313" s="1" t="str">
        <f t="shared" si="84"/>
        <v>YES</v>
      </c>
      <c r="V313" s="73">
        <f t="shared" si="85"/>
        <v>6.25E-2</v>
      </c>
      <c r="W313" s="74">
        <f>Table2[[#This Row],[DEL. AVAILABLE A SLOT]]*24</f>
        <v>1.5</v>
      </c>
      <c r="X313" s="1" t="str">
        <f t="shared" si="86"/>
        <v>SI</v>
      </c>
      <c r="Y313" s="73">
        <f t="shared" si="87"/>
        <v>0.60416666667151731</v>
      </c>
      <c r="Z313" s="74">
        <f>Table2[[#This Row],[ETA A TIMESLOT]]*24</f>
        <v>14.500000000116415</v>
      </c>
      <c r="AA313" s="73">
        <f t="shared" si="88"/>
        <v>9.0277777773735579E-2</v>
      </c>
      <c r="AB313" s="73" t="str">
        <f t="shared" si="89"/>
        <v>NO</v>
      </c>
      <c r="AC313" s="74">
        <f>Table2[[#This Row],[PUNTUALIDAD (H)]]*24</f>
        <v>2.1666666665696539</v>
      </c>
      <c r="AD313" s="73">
        <f t="shared" si="90"/>
        <v>0.70833333333575865</v>
      </c>
      <c r="AE313" s="74">
        <f>Table2[[#This Row],[ATA TO UNLOADING]]*24</f>
        <v>17.000000000058208</v>
      </c>
      <c r="AF313" s="74" t="str">
        <f>IF(Table2[[#This Row],[ATA TO UNLOADING 2]]&lt;=48,"YES","NO")</f>
        <v>YES</v>
      </c>
      <c r="AG313" s="75">
        <f t="shared" si="91"/>
        <v>0.77083333333575865</v>
      </c>
      <c r="AH313" s="2" t="s">
        <v>42</v>
      </c>
      <c r="AI313" s="2" t="str">
        <f t="shared" si="92"/>
        <v>MSKU4737861</v>
      </c>
      <c r="AJ313" s="76" t="str">
        <f t="shared" si="93"/>
        <v>CTU FLEVOKUST BV</v>
      </c>
      <c r="AK313" s="77">
        <f>IF($M313="TRUCK",VLOOKUP($AQ313,Invoicing!$A$17:$B$49,MATCH($AK$1,Invoicing!$A$17:$B$17,0),FALSE),VLOOKUP($AQ313,Invoicing!$N$17:$O$21,MATCH($AK$1,Invoicing!$N$17:$O$17,0),FALSE))</f>
        <v>520</v>
      </c>
      <c r="AL313" s="78" t="e">
        <f>VLOOKUP($E313,Invoicing!$A$1:$H$8,MATCH(TRACKER!$N313,Invoicing!$A$1:$H$1,0),FALSE)</f>
        <v>#N/A</v>
      </c>
      <c r="AM313" s="78">
        <v>35</v>
      </c>
      <c r="AN313" s="78">
        <f t="shared" si="94"/>
        <v>35</v>
      </c>
      <c r="AO313" s="2">
        <f t="shared" si="95"/>
        <v>4</v>
      </c>
      <c r="AP313" s="2" t="str">
        <f t="shared" si="96"/>
        <v>WEEK</v>
      </c>
      <c r="AQ313" s="2" t="str">
        <f t="shared" si="97"/>
        <v>CTU FLEVOKUST BVWEEK</v>
      </c>
      <c r="AR313" s="71">
        <f t="shared" si="98"/>
        <v>555</v>
      </c>
      <c r="AS313" s="71">
        <f>VLOOKUP(AJ313,Invoicing!A:K,10,FALSE)</f>
        <v>0</v>
      </c>
      <c r="AT313" s="71">
        <f t="shared" si="99"/>
        <v>555</v>
      </c>
    </row>
    <row r="314" spans="1:47">
      <c r="A314" s="58" t="s">
        <v>58</v>
      </c>
      <c r="B314" s="59" t="s">
        <v>38</v>
      </c>
      <c r="C314" s="60">
        <v>45358.166666666664</v>
      </c>
      <c r="D314" s="60">
        <v>45358.166666666664</v>
      </c>
      <c r="E314" s="60" t="s">
        <v>44</v>
      </c>
      <c r="F314" s="60" t="s">
        <v>40</v>
      </c>
      <c r="G314" s="59" t="s">
        <v>466</v>
      </c>
      <c r="H314" s="3" t="s">
        <v>41</v>
      </c>
      <c r="I314" s="60">
        <v>45359.125</v>
      </c>
      <c r="J314" s="61">
        <v>45359.642361111109</v>
      </c>
      <c r="K314" s="61">
        <v>45359.666666666664</v>
      </c>
      <c r="L314" s="61">
        <v>45359.649305555555</v>
      </c>
      <c r="M314" s="12" t="s">
        <v>115</v>
      </c>
      <c r="N314" s="3" t="s">
        <v>42</v>
      </c>
      <c r="O314" s="80">
        <v>0</v>
      </c>
      <c r="P314" s="1">
        <f t="shared" si="80"/>
        <v>10</v>
      </c>
      <c r="Q314" s="1">
        <f t="shared" si="81"/>
        <v>3</v>
      </c>
      <c r="R314" s="72">
        <f t="shared" si="82"/>
        <v>45359.642361111109</v>
      </c>
      <c r="S314" s="73">
        <f t="shared" si="83"/>
        <v>0.95833333333575865</v>
      </c>
      <c r="T314" s="74">
        <f>Table2[[#This Row],[ETA A OFRECIMIENTO]]*24</f>
        <v>23.000000000058208</v>
      </c>
      <c r="U314" s="1" t="str">
        <f t="shared" si="84"/>
        <v>YES</v>
      </c>
      <c r="V314" s="73">
        <f t="shared" si="85"/>
        <v>0.54166666666424135</v>
      </c>
      <c r="W314" s="74">
        <f>Table2[[#This Row],[DEL. AVAILABLE A SLOT]]*24</f>
        <v>12.999999999941792</v>
      </c>
      <c r="X314" s="1" t="str">
        <f t="shared" si="86"/>
        <v>SI</v>
      </c>
      <c r="Y314" s="73">
        <f t="shared" si="87"/>
        <v>1.5</v>
      </c>
      <c r="Z314" s="74">
        <f>Table2[[#This Row],[ETA A TIMESLOT]]*24</f>
        <v>36</v>
      </c>
      <c r="AA314" s="73">
        <f t="shared" si="88"/>
        <v>0</v>
      </c>
      <c r="AB314" s="73" t="str">
        <f t="shared" si="89"/>
        <v>SI</v>
      </c>
      <c r="AC314" s="74">
        <f>Table2[[#This Row],[PUNTUALIDAD (H)]]*24</f>
        <v>0</v>
      </c>
      <c r="AD314" s="73">
        <f t="shared" si="90"/>
        <v>1.4826388888905058</v>
      </c>
      <c r="AE314" s="74">
        <f>Table2[[#This Row],[ATA TO UNLOADING]]*24</f>
        <v>35.583333333372138</v>
      </c>
      <c r="AF314" s="74" t="str">
        <f>IF(Table2[[#This Row],[ATA TO UNLOADING 2]]&lt;=48,"YES","NO")</f>
        <v>YES</v>
      </c>
      <c r="AG314" s="75">
        <f t="shared" si="91"/>
        <v>0.66666666666424135</v>
      </c>
      <c r="AH314" s="2" t="s">
        <v>42</v>
      </c>
      <c r="AI314" s="2" t="str">
        <f t="shared" si="92"/>
        <v>MSKU4758740</v>
      </c>
      <c r="AJ314" s="76" t="str">
        <f t="shared" si="93"/>
        <v>MSI</v>
      </c>
      <c r="AK314" s="77">
        <f>IF($M314="TRUCK",VLOOKUP($AQ314,Invoicing!$A$17:$B$49,MATCH($AK$1,Invoicing!$A$17:$B$17,0),FALSE),VLOOKUP($AQ314,Invoicing!$N$17:$O$21,MATCH($AK$1,Invoicing!$N$17:$O$17,0),FALSE))</f>
        <v>480</v>
      </c>
      <c r="AL314" s="78" t="e">
        <f>VLOOKUP($E314,Invoicing!$A$1:$H$8,MATCH(TRACKER!$N314,Invoicing!$A$1:$H$1,0),FALSE)</f>
        <v>#N/A</v>
      </c>
      <c r="AM314" s="78">
        <f>VLOOKUP($E314,Invoicing!$A$1:$H$8,MATCH(TRACKER!$O$1,Invoicing!$A$1:$H$1,0),FALSE)</f>
        <v>50</v>
      </c>
      <c r="AN314" s="78">
        <f t="shared" si="94"/>
        <v>0</v>
      </c>
      <c r="AO314" s="2">
        <f t="shared" si="95"/>
        <v>5</v>
      </c>
      <c r="AP314" s="2" t="str">
        <f t="shared" si="96"/>
        <v>WEEK</v>
      </c>
      <c r="AQ314" s="2" t="str">
        <f t="shared" si="97"/>
        <v>MSIWEEK</v>
      </c>
      <c r="AR314" s="71">
        <f t="shared" si="98"/>
        <v>480</v>
      </c>
      <c r="AS314" s="71">
        <f>VLOOKUP(AJ314,Invoicing!A:K,10,FALSE)</f>
        <v>25</v>
      </c>
      <c r="AT314" s="71">
        <f t="shared" si="99"/>
        <v>505</v>
      </c>
    </row>
    <row r="315" spans="1:47">
      <c r="A315" s="37" t="s">
        <v>58</v>
      </c>
      <c r="B315" s="3" t="s">
        <v>38</v>
      </c>
      <c r="C315" s="11">
        <v>45358.166666666664</v>
      </c>
      <c r="D315" s="11">
        <v>45358.166666666664</v>
      </c>
      <c r="E315" s="11" t="s">
        <v>49</v>
      </c>
      <c r="F315" s="11" t="s">
        <v>40</v>
      </c>
      <c r="G315" s="3" t="s">
        <v>467</v>
      </c>
      <c r="H315" s="3" t="s">
        <v>2821</v>
      </c>
      <c r="I315" s="11">
        <v>45358.708333333336</v>
      </c>
      <c r="J315" s="12">
        <v>45358.833333333336</v>
      </c>
      <c r="K315" s="12">
        <v>45358.75</v>
      </c>
      <c r="L315" s="12">
        <v>45358.861111111109</v>
      </c>
      <c r="M315" s="12" t="s">
        <v>115</v>
      </c>
      <c r="N315" s="3" t="s">
        <v>42</v>
      </c>
      <c r="O315" s="80">
        <v>1</v>
      </c>
      <c r="P315" s="1">
        <f t="shared" si="80"/>
        <v>10</v>
      </c>
      <c r="Q315" s="1">
        <f t="shared" si="81"/>
        <v>3</v>
      </c>
      <c r="R315" s="72">
        <f t="shared" si="82"/>
        <v>45358.833333333336</v>
      </c>
      <c r="S315" s="73">
        <f t="shared" si="83"/>
        <v>0.54166666667151731</v>
      </c>
      <c r="T315" s="74">
        <f>Table2[[#This Row],[ETA A OFRECIMIENTO]]*24</f>
        <v>13.000000000116415</v>
      </c>
      <c r="U315" s="1" t="str">
        <f t="shared" si="84"/>
        <v>YES</v>
      </c>
      <c r="V315" s="73">
        <f t="shared" si="85"/>
        <v>4.1666666664241347E-2</v>
      </c>
      <c r="W315" s="74">
        <f>Table2[[#This Row],[DEL. AVAILABLE A SLOT]]*24</f>
        <v>0.99999999994179234</v>
      </c>
      <c r="X315" s="1" t="str">
        <f t="shared" si="86"/>
        <v>SI</v>
      </c>
      <c r="Y315" s="73">
        <f t="shared" si="87"/>
        <v>0.58333333333575865</v>
      </c>
      <c r="Z315" s="74">
        <f>Table2[[#This Row],[ETA A TIMESLOT]]*24</f>
        <v>14.000000000058208</v>
      </c>
      <c r="AA315" s="73">
        <f t="shared" si="88"/>
        <v>8.3333333335758653E-2</v>
      </c>
      <c r="AB315" s="73" t="str">
        <f t="shared" si="89"/>
        <v>NO</v>
      </c>
      <c r="AC315" s="74">
        <f>Table2[[#This Row],[PUNTUALIDAD (H)]]*24</f>
        <v>2.0000000000582077</v>
      </c>
      <c r="AD315" s="73">
        <f t="shared" si="90"/>
        <v>0.69444444444525288</v>
      </c>
      <c r="AE315" s="74">
        <f>Table2[[#This Row],[ATA TO UNLOADING]]*24</f>
        <v>16.666666666686069</v>
      </c>
      <c r="AF315" s="74" t="str">
        <f>IF(Table2[[#This Row],[ATA TO UNLOADING 2]]&lt;=48,"YES","NO")</f>
        <v>YES</v>
      </c>
      <c r="AG315" s="75">
        <f t="shared" si="91"/>
        <v>0.75</v>
      </c>
      <c r="AH315" s="2" t="s">
        <v>42</v>
      </c>
      <c r="AI315" s="2" t="str">
        <f t="shared" si="92"/>
        <v>MSKU8461534</v>
      </c>
      <c r="AJ315" s="76" t="str">
        <f t="shared" si="93"/>
        <v>CTU FLEVOKUST BV</v>
      </c>
      <c r="AK315" s="77">
        <f>IF($M315="TRUCK",VLOOKUP($AQ315,Invoicing!$A$17:$B$49,MATCH($AK$1,Invoicing!$A$17:$B$17,0),FALSE),VLOOKUP($AQ315,Invoicing!$N$17:$O$21,MATCH($AK$1,Invoicing!$N$17:$O$17,0),FALSE))</f>
        <v>520</v>
      </c>
      <c r="AL315" s="78" t="e">
        <f>VLOOKUP($E315,Invoicing!$A$1:$H$8,MATCH(TRACKER!$N315,Invoicing!$A$1:$H$1,0),FALSE)</f>
        <v>#N/A</v>
      </c>
      <c r="AM315" s="78">
        <v>35</v>
      </c>
      <c r="AN315" s="78">
        <f t="shared" si="94"/>
        <v>35</v>
      </c>
      <c r="AO315" s="2">
        <f t="shared" si="95"/>
        <v>4</v>
      </c>
      <c r="AP315" s="2" t="str">
        <f t="shared" si="96"/>
        <v>WEEK</v>
      </c>
      <c r="AQ315" s="2" t="str">
        <f t="shared" si="97"/>
        <v>CTU FLEVOKUST BVWEEK</v>
      </c>
      <c r="AR315" s="71">
        <f t="shared" si="98"/>
        <v>555</v>
      </c>
      <c r="AS315" s="71">
        <f>VLOOKUP(AJ315,Invoicing!A:K,10,FALSE)</f>
        <v>0</v>
      </c>
      <c r="AT315" s="71">
        <f t="shared" si="99"/>
        <v>555</v>
      </c>
    </row>
    <row r="316" spans="1:47">
      <c r="A316" s="58" t="s">
        <v>58</v>
      </c>
      <c r="B316" s="59" t="s">
        <v>38</v>
      </c>
      <c r="C316" s="60">
        <v>45358.166666666664</v>
      </c>
      <c r="D316" s="60">
        <v>45358.166666666664</v>
      </c>
      <c r="E316" s="60" t="s">
        <v>49</v>
      </c>
      <c r="F316" s="60" t="s">
        <v>40</v>
      </c>
      <c r="G316" s="59" t="s">
        <v>468</v>
      </c>
      <c r="H316" s="3" t="s">
        <v>41</v>
      </c>
      <c r="I316" s="60">
        <v>45358.708333333336</v>
      </c>
      <c r="J316" s="61">
        <v>45358.840277777781</v>
      </c>
      <c r="K316" s="61">
        <v>45358.854166666664</v>
      </c>
      <c r="L316" s="61">
        <v>45358.847222222219</v>
      </c>
      <c r="M316" s="12" t="s">
        <v>115</v>
      </c>
      <c r="N316" s="3" t="s">
        <v>42</v>
      </c>
      <c r="O316" s="80">
        <v>0</v>
      </c>
      <c r="P316" s="1">
        <f t="shared" si="80"/>
        <v>10</v>
      </c>
      <c r="Q316" s="1">
        <f t="shared" si="81"/>
        <v>3</v>
      </c>
      <c r="R316" s="72">
        <f t="shared" si="82"/>
        <v>45358.840277777781</v>
      </c>
      <c r="S316" s="73">
        <f t="shared" si="83"/>
        <v>0.54166666667151731</v>
      </c>
      <c r="T316" s="74">
        <f>Table2[[#This Row],[ETA A OFRECIMIENTO]]*24</f>
        <v>13.000000000116415</v>
      </c>
      <c r="U316" s="1" t="str">
        <f t="shared" si="84"/>
        <v>YES</v>
      </c>
      <c r="V316" s="73">
        <f t="shared" si="85"/>
        <v>0.14583333332848269</v>
      </c>
      <c r="W316" s="74">
        <f>Table2[[#This Row],[DEL. AVAILABLE A SLOT]]*24</f>
        <v>3.4999999998835847</v>
      </c>
      <c r="X316" s="1" t="str">
        <f t="shared" si="86"/>
        <v>SI</v>
      </c>
      <c r="Y316" s="73">
        <f t="shared" si="87"/>
        <v>0.6875</v>
      </c>
      <c r="Z316" s="74">
        <f>Table2[[#This Row],[ETA A TIMESLOT]]*24</f>
        <v>16.5</v>
      </c>
      <c r="AA316" s="73">
        <f t="shared" si="88"/>
        <v>0</v>
      </c>
      <c r="AB316" s="73" t="str">
        <f t="shared" si="89"/>
        <v>SI</v>
      </c>
      <c r="AC316" s="74">
        <f>Table2[[#This Row],[PUNTUALIDAD (H)]]*24</f>
        <v>0</v>
      </c>
      <c r="AD316" s="73">
        <f t="shared" si="90"/>
        <v>0.68055555555474712</v>
      </c>
      <c r="AE316" s="74">
        <f>Table2[[#This Row],[ATA TO UNLOADING]]*24</f>
        <v>16.333333333313931</v>
      </c>
      <c r="AF316" s="74" t="str">
        <f>IF(Table2[[#This Row],[ATA TO UNLOADING 2]]&lt;=48,"YES","NO")</f>
        <v>YES</v>
      </c>
      <c r="AG316" s="75">
        <f t="shared" si="91"/>
        <v>0.85416666666424135</v>
      </c>
      <c r="AH316" s="2" t="s">
        <v>24</v>
      </c>
      <c r="AI316" s="2" t="str">
        <f t="shared" si="92"/>
        <v>SUDU7716110</v>
      </c>
      <c r="AJ316" s="76" t="str">
        <f t="shared" si="93"/>
        <v>CTU FLEVOKUST BV</v>
      </c>
      <c r="AK316" s="77">
        <f>IF($M316="TRUCK",VLOOKUP($AQ316,Invoicing!$A$17:$B$49,MATCH($AK$1,Invoicing!$A$17:$B$17,0),FALSE),VLOOKUP($AQ316,Invoicing!$N$17:$O$21,MATCH($AK$1,Invoicing!$N$17:$O$17,0),FALSE))</f>
        <v>530</v>
      </c>
      <c r="AL316" s="78" t="e">
        <f>VLOOKUP($E316,Invoicing!$A$1:$H$8,MATCH(TRACKER!$N316,Invoicing!$A$1:$H$1,0),FALSE)</f>
        <v>#N/A</v>
      </c>
      <c r="AM316" s="78">
        <v>35</v>
      </c>
      <c r="AN316" s="78">
        <f t="shared" si="94"/>
        <v>0</v>
      </c>
      <c r="AO316" s="2">
        <f t="shared" si="95"/>
        <v>4</v>
      </c>
      <c r="AP316" s="2" t="str">
        <f t="shared" si="96"/>
        <v>NIGHT</v>
      </c>
      <c r="AQ316" s="2" t="str">
        <f t="shared" si="97"/>
        <v>CTU FLEVOKUST BVNIGHT</v>
      </c>
      <c r="AR316" s="71">
        <f t="shared" si="98"/>
        <v>530</v>
      </c>
      <c r="AS316" s="71">
        <f>VLOOKUP(AJ316,Invoicing!A:K,10,FALSE)</f>
        <v>0</v>
      </c>
      <c r="AT316" s="71">
        <f t="shared" si="99"/>
        <v>530</v>
      </c>
    </row>
    <row r="317" spans="1:47">
      <c r="A317" s="37" t="s">
        <v>58</v>
      </c>
      <c r="B317" s="3" t="s">
        <v>38</v>
      </c>
      <c r="C317" s="11">
        <v>45358.166666666664</v>
      </c>
      <c r="D317" s="11">
        <v>45358.166666666664</v>
      </c>
      <c r="E317" s="11" t="s">
        <v>49</v>
      </c>
      <c r="F317" s="11" t="s">
        <v>40</v>
      </c>
      <c r="G317" s="3" t="s">
        <v>469</v>
      </c>
      <c r="H317" s="3" t="s">
        <v>41</v>
      </c>
      <c r="I317" s="11">
        <v>45359.125</v>
      </c>
      <c r="J317" s="12">
        <v>45359.387499999997</v>
      </c>
      <c r="K317" s="12">
        <v>45359.416666666664</v>
      </c>
      <c r="L317" s="12">
        <v>45359.399305555555</v>
      </c>
      <c r="M317" s="12" t="s">
        <v>115</v>
      </c>
      <c r="N317" s="3" t="s">
        <v>42</v>
      </c>
      <c r="O317" s="80">
        <v>0</v>
      </c>
      <c r="P317" s="1">
        <f t="shared" si="80"/>
        <v>10</v>
      </c>
      <c r="Q317" s="1">
        <f t="shared" si="81"/>
        <v>3</v>
      </c>
      <c r="R317" s="72">
        <f t="shared" si="82"/>
        <v>45359.387499999997</v>
      </c>
      <c r="S317" s="73">
        <f t="shared" si="83"/>
        <v>0.95833333333575865</v>
      </c>
      <c r="T317" s="74">
        <f>Table2[[#This Row],[ETA A OFRECIMIENTO]]*24</f>
        <v>23.000000000058208</v>
      </c>
      <c r="U317" s="1" t="str">
        <f t="shared" si="84"/>
        <v>YES</v>
      </c>
      <c r="V317" s="73">
        <f t="shared" si="85"/>
        <v>0.29166666666424135</v>
      </c>
      <c r="W317" s="74">
        <f>Table2[[#This Row],[DEL. AVAILABLE A SLOT]]*24</f>
        <v>6.9999999999417923</v>
      </c>
      <c r="X317" s="1" t="str">
        <f t="shared" si="86"/>
        <v>SI</v>
      </c>
      <c r="Y317" s="73">
        <f t="shared" si="87"/>
        <v>1.25</v>
      </c>
      <c r="Z317" s="74">
        <f>Table2[[#This Row],[ETA A TIMESLOT]]*24</f>
        <v>30</v>
      </c>
      <c r="AA317" s="73">
        <f t="shared" si="88"/>
        <v>0</v>
      </c>
      <c r="AB317" s="73" t="str">
        <f t="shared" si="89"/>
        <v>SI</v>
      </c>
      <c r="AC317" s="74">
        <f>Table2[[#This Row],[PUNTUALIDAD (H)]]*24</f>
        <v>0</v>
      </c>
      <c r="AD317" s="73">
        <f t="shared" si="90"/>
        <v>1.2326388888905058</v>
      </c>
      <c r="AE317" s="74">
        <f>Table2[[#This Row],[ATA TO UNLOADING]]*24</f>
        <v>29.583333333372138</v>
      </c>
      <c r="AF317" s="74" t="str">
        <f>IF(Table2[[#This Row],[ATA TO UNLOADING 2]]&lt;=48,"YES","NO")</f>
        <v>YES</v>
      </c>
      <c r="AG317" s="75">
        <f t="shared" si="91"/>
        <v>0.41666666666424135</v>
      </c>
      <c r="AH317" s="2" t="s">
        <v>42</v>
      </c>
      <c r="AI317" s="2" t="str">
        <f t="shared" si="92"/>
        <v>TCLU9985689</v>
      </c>
      <c r="AJ317" s="76" t="str">
        <f t="shared" si="93"/>
        <v>CTU FLEVOKUST BV</v>
      </c>
      <c r="AK317" s="77">
        <f>IF($M317="TRUCK",VLOOKUP($AQ317,Invoicing!$A$17:$B$49,MATCH($AK$1,Invoicing!$A$17:$B$17,0),FALSE),VLOOKUP($AQ317,Invoicing!$N$17:$O$21,MATCH($AK$1,Invoicing!$N$17:$O$17,0),FALSE))</f>
        <v>520</v>
      </c>
      <c r="AL317" s="78" t="e">
        <f>VLOOKUP($E317,Invoicing!$A$1:$H$8,MATCH(TRACKER!$N317,Invoicing!$A$1:$H$1,0),FALSE)</f>
        <v>#N/A</v>
      </c>
      <c r="AM317" s="78">
        <v>35</v>
      </c>
      <c r="AN317" s="78">
        <f t="shared" si="94"/>
        <v>0</v>
      </c>
      <c r="AO317" s="2">
        <f t="shared" si="95"/>
        <v>5</v>
      </c>
      <c r="AP317" s="2" t="str">
        <f t="shared" si="96"/>
        <v>WEEK</v>
      </c>
      <c r="AQ317" s="2" t="str">
        <f t="shared" si="97"/>
        <v>CTU FLEVOKUST BVWEEK</v>
      </c>
      <c r="AR317" s="71">
        <f t="shared" si="98"/>
        <v>520</v>
      </c>
      <c r="AS317" s="71">
        <f>VLOOKUP(AJ317,Invoicing!A:K,10,FALSE)</f>
        <v>0</v>
      </c>
      <c r="AT317" s="71">
        <f t="shared" si="99"/>
        <v>520</v>
      </c>
    </row>
    <row r="318" spans="1:47">
      <c r="A318" s="37" t="s">
        <v>58</v>
      </c>
      <c r="B318" s="3" t="s">
        <v>38</v>
      </c>
      <c r="C318" s="11">
        <v>45358.166666666664</v>
      </c>
      <c r="D318" s="11">
        <v>45358.166666666664</v>
      </c>
      <c r="E318" s="11" t="s">
        <v>44</v>
      </c>
      <c r="F318" s="11" t="s">
        <v>40</v>
      </c>
      <c r="G318" s="3" t="s">
        <v>470</v>
      </c>
      <c r="H318" s="3" t="s">
        <v>41</v>
      </c>
      <c r="I318" s="11">
        <v>45358.708333333336</v>
      </c>
      <c r="J318" s="12">
        <v>45358.8125</v>
      </c>
      <c r="K318" s="12">
        <v>45358.708333333336</v>
      </c>
      <c r="L318" s="12">
        <v>45358.819444444445</v>
      </c>
      <c r="M318" s="12" t="s">
        <v>115</v>
      </c>
      <c r="N318" s="3" t="s">
        <v>42</v>
      </c>
      <c r="O318" s="80">
        <v>0</v>
      </c>
      <c r="P318" s="1">
        <f t="shared" si="80"/>
        <v>10</v>
      </c>
      <c r="Q318" s="1">
        <f t="shared" si="81"/>
        <v>3</v>
      </c>
      <c r="R318" s="72">
        <f t="shared" si="82"/>
        <v>45358.8125</v>
      </c>
      <c r="S318" s="73">
        <f t="shared" si="83"/>
        <v>0.54166666667151731</v>
      </c>
      <c r="T318" s="74">
        <f>Table2[[#This Row],[ETA A OFRECIMIENTO]]*24</f>
        <v>13.000000000116415</v>
      </c>
      <c r="U318" s="1" t="str">
        <f t="shared" si="84"/>
        <v>YES</v>
      </c>
      <c r="V318" s="73">
        <f t="shared" si="85"/>
        <v>0</v>
      </c>
      <c r="W318" s="74">
        <f>Table2[[#This Row],[DEL. AVAILABLE A SLOT]]*24</f>
        <v>0</v>
      </c>
      <c r="X318" s="1" t="str">
        <f t="shared" si="86"/>
        <v>SI</v>
      </c>
      <c r="Y318" s="73">
        <f t="shared" si="87"/>
        <v>0.54166666667151731</v>
      </c>
      <c r="Z318" s="74">
        <f>Table2[[#This Row],[ETA A TIMESLOT]]*24</f>
        <v>13.000000000116415</v>
      </c>
      <c r="AA318" s="73">
        <f t="shared" si="88"/>
        <v>0.10416666666424135</v>
      </c>
      <c r="AB318" s="73" t="str">
        <f t="shared" si="89"/>
        <v>NO</v>
      </c>
      <c r="AC318" s="74">
        <f>Table2[[#This Row],[PUNTUALIDAD (H)]]*24</f>
        <v>2.4999999999417923</v>
      </c>
      <c r="AD318" s="73">
        <f t="shared" si="90"/>
        <v>0.65277777778101154</v>
      </c>
      <c r="AE318" s="74">
        <f>Table2[[#This Row],[ATA TO UNLOADING]]*24</f>
        <v>15.666666666744277</v>
      </c>
      <c r="AF318" s="74" t="str">
        <f>IF(Table2[[#This Row],[ATA TO UNLOADING 2]]&lt;=48,"YES","NO")</f>
        <v>YES</v>
      </c>
      <c r="AG318" s="75">
        <f t="shared" si="91"/>
        <v>0.70833333333575865</v>
      </c>
      <c r="AH318" s="2" t="s">
        <v>42</v>
      </c>
      <c r="AI318" s="2" t="str">
        <f t="shared" si="92"/>
        <v>TCNU9034162</v>
      </c>
      <c r="AJ318" s="76" t="str">
        <f t="shared" si="93"/>
        <v>MSI</v>
      </c>
      <c r="AK318" s="77">
        <f>IF($M318="TRUCK",VLOOKUP($AQ318,Invoicing!$A$17:$B$49,MATCH($AK$1,Invoicing!$A$17:$B$17,0),FALSE),VLOOKUP($AQ318,Invoicing!$N$17:$O$21,MATCH($AK$1,Invoicing!$N$17:$O$17,0),FALSE))</f>
        <v>480</v>
      </c>
      <c r="AL318" s="78" t="e">
        <f>VLOOKUP($E318,Invoicing!$A$1:$H$8,MATCH(TRACKER!$N318,Invoicing!$A$1:$H$1,0),FALSE)</f>
        <v>#N/A</v>
      </c>
      <c r="AM318" s="78">
        <f>VLOOKUP($E318,Invoicing!$A$1:$H$8,MATCH(TRACKER!$O$1,Invoicing!$A$1:$H$1,0),FALSE)</f>
        <v>50</v>
      </c>
      <c r="AN318" s="78">
        <f t="shared" si="94"/>
        <v>0</v>
      </c>
      <c r="AO318" s="2">
        <f t="shared" si="95"/>
        <v>4</v>
      </c>
      <c r="AP318" s="2" t="str">
        <f t="shared" si="96"/>
        <v>WEEK</v>
      </c>
      <c r="AQ318" s="2" t="str">
        <f t="shared" si="97"/>
        <v>MSIWEEK</v>
      </c>
      <c r="AR318" s="71">
        <f t="shared" si="98"/>
        <v>480</v>
      </c>
      <c r="AS318" s="71">
        <f>VLOOKUP(AJ318,Invoicing!A:K,10,FALSE)</f>
        <v>25</v>
      </c>
      <c r="AT318" s="71">
        <f t="shared" si="99"/>
        <v>505</v>
      </c>
    </row>
    <row r="319" spans="1:47">
      <c r="A319" s="37" t="s">
        <v>138</v>
      </c>
      <c r="B319" s="3" t="s">
        <v>38</v>
      </c>
      <c r="C319" s="11">
        <v>45360.94027777778</v>
      </c>
      <c r="D319" s="11">
        <v>45360.958333333336</v>
      </c>
      <c r="E319" s="11" t="s">
        <v>49</v>
      </c>
      <c r="F319" s="11" t="s">
        <v>40</v>
      </c>
      <c r="G319" s="3" t="s">
        <v>471</v>
      </c>
      <c r="H319" s="3" t="s">
        <v>2821</v>
      </c>
      <c r="I319" s="11">
        <v>45362.125</v>
      </c>
      <c r="J319" s="12">
        <v>45362.345138888886</v>
      </c>
      <c r="K319" s="12">
        <v>45362.333333333336</v>
      </c>
      <c r="L319" s="12">
        <v>45362.408333333333</v>
      </c>
      <c r="M319" s="12" t="s">
        <v>115</v>
      </c>
      <c r="N319" s="3" t="s">
        <v>13</v>
      </c>
      <c r="O319" s="80">
        <v>0</v>
      </c>
      <c r="P319" s="1">
        <f t="shared" si="80"/>
        <v>11</v>
      </c>
      <c r="Q319" s="1">
        <f t="shared" si="81"/>
        <v>3</v>
      </c>
      <c r="R319" s="72">
        <f t="shared" si="82"/>
        <v>45362.345138888886</v>
      </c>
      <c r="S319" s="73">
        <f t="shared" si="83"/>
        <v>1.1847222222204437</v>
      </c>
      <c r="T319" s="74">
        <f>Table2[[#This Row],[ETA A OFRECIMIENTO]]*24</f>
        <v>28.433333333290648</v>
      </c>
      <c r="U319" s="1" t="str">
        <f t="shared" si="84"/>
        <v>YES</v>
      </c>
      <c r="V319" s="73">
        <f t="shared" si="85"/>
        <v>0.20833333333575865</v>
      </c>
      <c r="W319" s="74">
        <f>Table2[[#This Row],[DEL. AVAILABLE A SLOT]]*24</f>
        <v>5.0000000000582077</v>
      </c>
      <c r="X319" s="1" t="str">
        <f t="shared" si="86"/>
        <v>SI</v>
      </c>
      <c r="Y319" s="73">
        <f t="shared" si="87"/>
        <v>1.3930555555562023</v>
      </c>
      <c r="Z319" s="74">
        <f>Table2[[#This Row],[ETA A TIMESLOT]]*24</f>
        <v>33.433333333348855</v>
      </c>
      <c r="AA319" s="73">
        <f t="shared" si="88"/>
        <v>1.1805555550381541E-2</v>
      </c>
      <c r="AB319" s="73" t="str">
        <f t="shared" si="89"/>
        <v>SI</v>
      </c>
      <c r="AC319" s="74">
        <f>Table2[[#This Row],[PUNTUALIDAD (H)]]*24</f>
        <v>0.28333333320915699</v>
      </c>
      <c r="AD319" s="73">
        <f t="shared" si="90"/>
        <v>1.4680555555532919</v>
      </c>
      <c r="AE319" s="74">
        <f>Table2[[#This Row],[ATA TO UNLOADING]]*24</f>
        <v>35.233333333279006</v>
      </c>
      <c r="AF319" s="74" t="str">
        <f>IF(Table2[[#This Row],[ATA TO UNLOADING 2]]&lt;=48,"YES","NO")</f>
        <v>YES</v>
      </c>
      <c r="AG319" s="75">
        <f t="shared" si="91"/>
        <v>0.33333333333575865</v>
      </c>
      <c r="AH319" s="2" t="s">
        <v>42</v>
      </c>
      <c r="AI319" s="2" t="str">
        <f t="shared" si="92"/>
        <v>BEAU5110008</v>
      </c>
      <c r="AJ319" s="76" t="str">
        <f t="shared" si="93"/>
        <v>CTU FLEVOKUST BV</v>
      </c>
      <c r="AK319" s="77">
        <f>IF($M319="TRUCK",VLOOKUP($AQ319,Invoicing!$A$17:$B$49,MATCH($AK$1,Invoicing!$A$17:$B$17,0),FALSE),VLOOKUP($AQ319,Invoicing!$N$17:$O$21,MATCH($AK$1,Invoicing!$N$17:$O$17,0),FALSE))</f>
        <v>520</v>
      </c>
      <c r="AL319" s="78">
        <v>100</v>
      </c>
      <c r="AM319" s="78">
        <v>35</v>
      </c>
      <c r="AN319" s="78">
        <f t="shared" si="94"/>
        <v>0</v>
      </c>
      <c r="AO319" s="2">
        <f t="shared" si="95"/>
        <v>1</v>
      </c>
      <c r="AP319" s="2" t="str">
        <f t="shared" si="96"/>
        <v>WEEK</v>
      </c>
      <c r="AQ319" s="2" t="str">
        <f t="shared" si="97"/>
        <v>CTU FLEVOKUST BVWEEK</v>
      </c>
      <c r="AR319" s="71">
        <f t="shared" si="98"/>
        <v>620</v>
      </c>
      <c r="AS319" s="71">
        <f>VLOOKUP(AJ319,Invoicing!A:K,10,FALSE)</f>
        <v>0</v>
      </c>
      <c r="AT319" s="71">
        <f t="shared" si="99"/>
        <v>770</v>
      </c>
      <c r="AU319" s="55">
        <v>150</v>
      </c>
    </row>
    <row r="320" spans="1:47">
      <c r="A320" s="37" t="s">
        <v>138</v>
      </c>
      <c r="B320" s="3" t="s">
        <v>38</v>
      </c>
      <c r="C320" s="11">
        <v>45360.94027777778</v>
      </c>
      <c r="D320" s="11">
        <v>45360.958333333336</v>
      </c>
      <c r="E320" s="11" t="s">
        <v>44</v>
      </c>
      <c r="F320" s="11" t="s">
        <v>40</v>
      </c>
      <c r="G320" s="3" t="s">
        <v>472</v>
      </c>
      <c r="H320" s="3" t="s">
        <v>41</v>
      </c>
      <c r="I320" s="11">
        <v>45362.125</v>
      </c>
      <c r="J320" s="12">
        <v>45362.309027777781</v>
      </c>
      <c r="K320" s="12">
        <v>45362.3125</v>
      </c>
      <c r="L320" s="12">
        <v>45362.309027777781</v>
      </c>
      <c r="M320" s="12" t="s">
        <v>115</v>
      </c>
      <c r="N320" s="3" t="s">
        <v>42</v>
      </c>
      <c r="O320" s="80">
        <v>1</v>
      </c>
      <c r="P320" s="1">
        <f t="shared" si="80"/>
        <v>11</v>
      </c>
      <c r="Q320" s="1">
        <f t="shared" si="81"/>
        <v>3</v>
      </c>
      <c r="R320" s="72">
        <f t="shared" si="82"/>
        <v>45362.309027777781</v>
      </c>
      <c r="S320" s="73">
        <f t="shared" si="83"/>
        <v>1.1847222222204437</v>
      </c>
      <c r="T320" s="74">
        <f>Table2[[#This Row],[ETA A OFRECIMIENTO]]*24</f>
        <v>28.433333333290648</v>
      </c>
      <c r="U320" s="1" t="str">
        <f t="shared" si="84"/>
        <v>YES</v>
      </c>
      <c r="V320" s="73">
        <f t="shared" si="85"/>
        <v>0.1875</v>
      </c>
      <c r="W320" s="74">
        <f>Table2[[#This Row],[DEL. AVAILABLE A SLOT]]*24</f>
        <v>4.5</v>
      </c>
      <c r="X320" s="1" t="str">
        <f t="shared" si="86"/>
        <v>SI</v>
      </c>
      <c r="Y320" s="73">
        <f t="shared" si="87"/>
        <v>1.3722222222204437</v>
      </c>
      <c r="Z320" s="74">
        <f>Table2[[#This Row],[ETA A TIMESLOT]]*24</f>
        <v>32.933333333290648</v>
      </c>
      <c r="AA320" s="73">
        <f t="shared" si="88"/>
        <v>0</v>
      </c>
      <c r="AB320" s="73" t="str">
        <f t="shared" si="89"/>
        <v>SI</v>
      </c>
      <c r="AC320" s="74">
        <f>Table2[[#This Row],[PUNTUALIDAD (H)]]*24</f>
        <v>0</v>
      </c>
      <c r="AD320" s="73">
        <f t="shared" si="90"/>
        <v>1.3687500000014552</v>
      </c>
      <c r="AE320" s="74">
        <f>Table2[[#This Row],[ATA TO UNLOADING]]*24</f>
        <v>32.850000000034925</v>
      </c>
      <c r="AF320" s="74" t="str">
        <f>IF(Table2[[#This Row],[ATA TO UNLOADING 2]]&lt;=48,"YES","NO")</f>
        <v>YES</v>
      </c>
      <c r="AG320" s="75">
        <f t="shared" si="91"/>
        <v>0.3125</v>
      </c>
      <c r="AH320" s="2" t="s">
        <v>42</v>
      </c>
      <c r="AI320" s="2" t="str">
        <f t="shared" si="92"/>
        <v>GESU6782534</v>
      </c>
      <c r="AJ320" s="76" t="str">
        <f t="shared" si="93"/>
        <v>MSI</v>
      </c>
      <c r="AK320" s="77">
        <f>IF($M320="TRUCK",VLOOKUP($AQ320,Invoicing!$A$17:$B$49,MATCH($AK$1,Invoicing!$A$17:$B$17,0),FALSE),VLOOKUP($AQ320,Invoicing!$N$17:$O$21,MATCH($AK$1,Invoicing!$N$17:$O$17,0),FALSE))</f>
        <v>480</v>
      </c>
      <c r="AL320" s="78" t="e">
        <f>VLOOKUP($E320,Invoicing!$A$1:$H$8,MATCH(TRACKER!$N320,Invoicing!$A$1:$H$1,0),FALSE)</f>
        <v>#N/A</v>
      </c>
      <c r="AM320" s="78">
        <f>VLOOKUP($E320,Invoicing!$A$1:$H$8,MATCH(TRACKER!$O$1,Invoicing!$A$1:$H$1,0),FALSE)</f>
        <v>50</v>
      </c>
      <c r="AN320" s="78">
        <f t="shared" si="94"/>
        <v>50</v>
      </c>
      <c r="AO320" s="2">
        <f t="shared" si="95"/>
        <v>1</v>
      </c>
      <c r="AP320" s="2" t="str">
        <f t="shared" si="96"/>
        <v>WEEK</v>
      </c>
      <c r="AQ320" s="2" t="str">
        <f t="shared" si="97"/>
        <v>MSIWEEK</v>
      </c>
      <c r="AR320" s="71">
        <f t="shared" si="98"/>
        <v>530</v>
      </c>
      <c r="AS320" s="71">
        <f>VLOOKUP(AJ320,Invoicing!A:K,10,FALSE)</f>
        <v>25</v>
      </c>
      <c r="AT320" s="71">
        <f t="shared" si="99"/>
        <v>555</v>
      </c>
    </row>
    <row r="321" spans="1:46">
      <c r="A321" s="37" t="s">
        <v>138</v>
      </c>
      <c r="B321" s="3" t="s">
        <v>38</v>
      </c>
      <c r="C321" s="11">
        <v>45360.94027777778</v>
      </c>
      <c r="D321" s="11">
        <v>45360.958333333336</v>
      </c>
      <c r="E321" s="11" t="s">
        <v>44</v>
      </c>
      <c r="F321" s="11" t="s">
        <v>40</v>
      </c>
      <c r="G321" s="3" t="s">
        <v>473</v>
      </c>
      <c r="H321" s="3" t="s">
        <v>2821</v>
      </c>
      <c r="I321" s="11">
        <v>45362.125</v>
      </c>
      <c r="J321" s="12">
        <v>45362.206944444442</v>
      </c>
      <c r="K321" s="12">
        <v>45362.208333333336</v>
      </c>
      <c r="L321" s="12">
        <v>45362.30972222222</v>
      </c>
      <c r="M321" s="12" t="s">
        <v>115</v>
      </c>
      <c r="N321" s="3" t="s">
        <v>13</v>
      </c>
      <c r="O321" s="80">
        <v>0</v>
      </c>
      <c r="P321" s="1">
        <f t="shared" si="80"/>
        <v>11</v>
      </c>
      <c r="Q321" s="1">
        <f t="shared" si="81"/>
        <v>3</v>
      </c>
      <c r="R321" s="72">
        <f t="shared" si="82"/>
        <v>45362.206944444442</v>
      </c>
      <c r="S321" s="73">
        <f t="shared" si="83"/>
        <v>1.1847222222204437</v>
      </c>
      <c r="T321" s="74">
        <f>Table2[[#This Row],[ETA A OFRECIMIENTO]]*24</f>
        <v>28.433333333290648</v>
      </c>
      <c r="U321" s="1" t="str">
        <f t="shared" si="84"/>
        <v>YES</v>
      </c>
      <c r="V321" s="73">
        <f t="shared" si="85"/>
        <v>8.3333333335758653E-2</v>
      </c>
      <c r="W321" s="74">
        <f>Table2[[#This Row],[DEL. AVAILABLE A SLOT]]*24</f>
        <v>2.0000000000582077</v>
      </c>
      <c r="X321" s="1" t="str">
        <f t="shared" si="86"/>
        <v>SI</v>
      </c>
      <c r="Y321" s="73">
        <f t="shared" si="87"/>
        <v>1.2680555555562023</v>
      </c>
      <c r="Z321" s="74">
        <f>Table2[[#This Row],[ETA A TIMESLOT]]*24</f>
        <v>30.433333333348855</v>
      </c>
      <c r="AA321" s="73">
        <f t="shared" si="88"/>
        <v>0</v>
      </c>
      <c r="AB321" s="73" t="str">
        <f t="shared" si="89"/>
        <v>SI</v>
      </c>
      <c r="AC321" s="74">
        <f>Table2[[#This Row],[PUNTUALIDAD (H)]]*24</f>
        <v>0</v>
      </c>
      <c r="AD321" s="73">
        <f t="shared" si="90"/>
        <v>1.3694444444408873</v>
      </c>
      <c r="AE321" s="74">
        <f>Table2[[#This Row],[ATA TO UNLOADING]]*24</f>
        <v>32.866666666581295</v>
      </c>
      <c r="AF321" s="74" t="str">
        <f>IF(Table2[[#This Row],[ATA TO UNLOADING 2]]&lt;=48,"YES","NO")</f>
        <v>YES</v>
      </c>
      <c r="AG321" s="75">
        <f t="shared" si="91"/>
        <v>0.20833333333575865</v>
      </c>
      <c r="AH321" s="2" t="s">
        <v>42</v>
      </c>
      <c r="AI321" s="2" t="str">
        <f t="shared" si="92"/>
        <v>HASU1133719</v>
      </c>
      <c r="AJ321" s="76" t="str">
        <f t="shared" si="93"/>
        <v>MSI</v>
      </c>
      <c r="AK321" s="77">
        <f>IF($M321="TRUCK",VLOOKUP($AQ321,Invoicing!$A$17:$B$49,MATCH($AK$1,Invoicing!$A$17:$B$17,0),FALSE),VLOOKUP($AQ321,Invoicing!$N$17:$O$21,MATCH($AK$1,Invoicing!$N$17:$O$17,0),FALSE))</f>
        <v>480</v>
      </c>
      <c r="AL321" s="78">
        <f>VLOOKUP($E321,Invoicing!$A$1:$H$8,MATCH(TRACKER!$N321,Invoicing!$A$1:$H$1,0),FALSE)</f>
        <v>120</v>
      </c>
      <c r="AM321" s="78">
        <f>VLOOKUP($E321,Invoicing!$A$1:$H$8,MATCH(TRACKER!$O$1,Invoicing!$A$1:$H$1,0),FALSE)</f>
        <v>50</v>
      </c>
      <c r="AN321" s="78">
        <f t="shared" si="94"/>
        <v>0</v>
      </c>
      <c r="AO321" s="2">
        <f t="shared" si="95"/>
        <v>1</v>
      </c>
      <c r="AP321" s="2" t="str">
        <f t="shared" si="96"/>
        <v>WEEK</v>
      </c>
      <c r="AQ321" s="2" t="str">
        <f t="shared" si="97"/>
        <v>MSIWEEK</v>
      </c>
      <c r="AR321" s="71">
        <f t="shared" si="98"/>
        <v>600</v>
      </c>
      <c r="AS321" s="71">
        <f>VLOOKUP(AJ321,Invoicing!A:K,10,FALSE)</f>
        <v>25</v>
      </c>
      <c r="AT321" s="71">
        <f t="shared" si="99"/>
        <v>625</v>
      </c>
    </row>
    <row r="322" spans="1:46">
      <c r="A322" s="58" t="s">
        <v>138</v>
      </c>
      <c r="B322" s="59" t="s">
        <v>38</v>
      </c>
      <c r="C322" s="60">
        <v>45360.94027777778</v>
      </c>
      <c r="D322" s="60">
        <v>45360.958333333336</v>
      </c>
      <c r="E322" s="60" t="s">
        <v>45</v>
      </c>
      <c r="F322" s="60" t="s">
        <v>40</v>
      </c>
      <c r="G322" s="59" t="s">
        <v>474</v>
      </c>
      <c r="H322" s="3" t="s">
        <v>2821</v>
      </c>
      <c r="I322" s="60">
        <v>45362.125</v>
      </c>
      <c r="J322" s="61">
        <v>45363.239583333336</v>
      </c>
      <c r="K322" s="61">
        <v>45363.125</v>
      </c>
      <c r="L322" s="61">
        <v>45363.25277777778</v>
      </c>
      <c r="M322" s="12" t="s">
        <v>115</v>
      </c>
      <c r="N322" s="3" t="s">
        <v>13</v>
      </c>
      <c r="O322" s="80">
        <v>0</v>
      </c>
      <c r="P322" s="1">
        <f t="shared" ref="P322:P385" si="100">IF(K322="","",WEEKNUM(R322,2))</f>
        <v>11</v>
      </c>
      <c r="Q322" s="1">
        <f t="shared" ref="Q322:Q385" si="101">IF(K322="","",MONTH(R322))</f>
        <v>3</v>
      </c>
      <c r="R322" s="72">
        <f t="shared" ref="R322:R385" si="102">IF(ISBLANK(J322),IF(ISBLANK(L322),"00:00",L322),J322)</f>
        <v>45363.239583333336</v>
      </c>
      <c r="S322" s="73">
        <f t="shared" ref="S322:S385" si="103">(I322-C322)</f>
        <v>1.1847222222204437</v>
      </c>
      <c r="T322" s="74">
        <f>Table2[[#This Row],[ETA A OFRECIMIENTO]]*24</f>
        <v>28.433333333290648</v>
      </c>
      <c r="U322" s="1" t="str">
        <f t="shared" ref="U322:U385" si="104">IF(S322="","",IF(S322&lt;=2,"YES","NO"))</f>
        <v>YES</v>
      </c>
      <c r="V322" s="73">
        <f t="shared" ref="V322:V385" si="105">(K322-I322)</f>
        <v>1</v>
      </c>
      <c r="W322" s="74">
        <f>Table2[[#This Row],[DEL. AVAILABLE A SLOT]]*24</f>
        <v>24</v>
      </c>
      <c r="X322" s="1" t="str">
        <f t="shared" ref="X322:X385" si="106">IF(V322="","",IF(V322&lt;=1,"SI","NO"))</f>
        <v>SI</v>
      </c>
      <c r="Y322" s="73">
        <f t="shared" ref="Y322:Y385" si="107">(K322-C322)</f>
        <v>2.1847222222204437</v>
      </c>
      <c r="Z322" s="74">
        <f>Table2[[#This Row],[ETA A TIMESLOT]]*24</f>
        <v>52.433333333290648</v>
      </c>
      <c r="AA322" s="73">
        <f t="shared" ref="AA322:AA385" si="108">IF(R322&lt; K322, TIME(0,0,0), R322-K322)</f>
        <v>0.11458333333575865</v>
      </c>
      <c r="AB322" s="73" t="str">
        <f t="shared" ref="AB322:AB385" si="109">IF(AA322&gt;TIME(0,45,0),"NO","SI")</f>
        <v>NO</v>
      </c>
      <c r="AC322" s="74">
        <f>Table2[[#This Row],[PUNTUALIDAD (H)]]*24</f>
        <v>2.7500000000582077</v>
      </c>
      <c r="AD322" s="73">
        <f t="shared" ref="AD322:AD385" si="110">(L322-C322)</f>
        <v>2.3125</v>
      </c>
      <c r="AE322" s="74">
        <f>Table2[[#This Row],[ATA TO UNLOADING]]*24</f>
        <v>55.5</v>
      </c>
      <c r="AF322" s="74" t="str">
        <f>IF(Table2[[#This Row],[ATA TO UNLOADING 2]]&lt;=48,"YES","NO")</f>
        <v>NO</v>
      </c>
      <c r="AG322" s="75">
        <f t="shared" ref="AG322:AG385" si="111">MOD(K322,1)</f>
        <v>0.125</v>
      </c>
      <c r="AH322" s="2" t="s">
        <v>24</v>
      </c>
      <c r="AI322" s="2" t="str">
        <f t="shared" ref="AI322:AI385" si="112">G322</f>
        <v>HASU5041190</v>
      </c>
      <c r="AJ322" s="76" t="str">
        <f t="shared" ref="AJ322:AJ385" si="113">E322</f>
        <v>OM TRANSPORT</v>
      </c>
      <c r="AK322" s="77">
        <f>IF($M322="TRUCK",VLOOKUP($AQ322,Invoicing!$A$17:$B$49,MATCH($AK$1,Invoicing!$A$17:$B$17,0),FALSE),VLOOKUP($AQ322,Invoicing!$N$17:$O$21,MATCH($AK$1,Invoicing!$N$17:$O$17,0),FALSE))</f>
        <v>475</v>
      </c>
      <c r="AL322" s="78">
        <f>VLOOKUP($E322,Invoicing!$A$1:$H$8,MATCH(TRACKER!$N322,Invoicing!$A$1:$H$1,0),FALSE)</f>
        <v>110</v>
      </c>
      <c r="AM322" s="78">
        <f>VLOOKUP($E322,Invoicing!$A$1:$H$8,MATCH(TRACKER!$O$1,Invoicing!$A$1:$H$1,0),FALSE)</f>
        <v>50</v>
      </c>
      <c r="AN322" s="78">
        <f t="shared" ref="AN322:AN385" si="114">IF($O322&lt;&gt;0,$O322*$AM322,0)</f>
        <v>0</v>
      </c>
      <c r="AO322" s="2">
        <f t="shared" ref="AO322:AO385" si="115">WEEKDAY(K322,2)</f>
        <v>2</v>
      </c>
      <c r="AP322" s="2" t="str">
        <f t="shared" ref="AP322:AP385" si="116">IF(AH322="NIGHT","NIGHT",IF(AO322&lt;=5,"WEEK",IF(AO322=7,"SUNDAY",IF(AO322=6,"SATURDAY","SUNDAY"))))</f>
        <v>NIGHT</v>
      </c>
      <c r="AQ322" s="2" t="str">
        <f t="shared" ref="AQ322:AQ385" si="117">AJ322&amp;AP322</f>
        <v>OM TRANSPORTNIGHT</v>
      </c>
      <c r="AR322" s="71">
        <f t="shared" ref="AR322:AR385" si="118">IF(ISNA(AL322),AK322+AN322,SUM($AK322,$AN322,IFERROR($AL322,"0")))</f>
        <v>585</v>
      </c>
      <c r="AS322" s="71">
        <f>VLOOKUP(AJ322,Invoicing!A:K,10,FALSE)</f>
        <v>25</v>
      </c>
      <c r="AT322" s="71">
        <f t="shared" ref="AT322:AT385" si="119">AR322+AS322+AU322</f>
        <v>610</v>
      </c>
    </row>
    <row r="323" spans="1:46">
      <c r="A323" s="37" t="s">
        <v>138</v>
      </c>
      <c r="B323" s="3" t="s">
        <v>38</v>
      </c>
      <c r="C323" s="11">
        <v>45360.94027777778</v>
      </c>
      <c r="D323" s="11">
        <v>45360.958333333336</v>
      </c>
      <c r="E323" s="11" t="s">
        <v>49</v>
      </c>
      <c r="F323" s="11" t="s">
        <v>40</v>
      </c>
      <c r="G323" s="3" t="s">
        <v>475</v>
      </c>
      <c r="H323" s="3" t="s">
        <v>2821</v>
      </c>
      <c r="I323" s="11">
        <v>45362.125</v>
      </c>
      <c r="J323" s="12">
        <v>45362.536805555559</v>
      </c>
      <c r="K323" s="12">
        <v>45362.541666666664</v>
      </c>
      <c r="L323" s="12">
        <v>45362.62222222222</v>
      </c>
      <c r="M323" s="12" t="s">
        <v>115</v>
      </c>
      <c r="N323" s="3" t="s">
        <v>13</v>
      </c>
      <c r="O323" s="80">
        <v>0</v>
      </c>
      <c r="P323" s="1">
        <f t="shared" si="100"/>
        <v>11</v>
      </c>
      <c r="Q323" s="1">
        <f t="shared" si="101"/>
        <v>3</v>
      </c>
      <c r="R323" s="72">
        <f t="shared" si="102"/>
        <v>45362.536805555559</v>
      </c>
      <c r="S323" s="73">
        <f t="shared" si="103"/>
        <v>1.1847222222204437</v>
      </c>
      <c r="T323" s="74">
        <f>Table2[[#This Row],[ETA A OFRECIMIENTO]]*24</f>
        <v>28.433333333290648</v>
      </c>
      <c r="U323" s="1" t="str">
        <f t="shared" si="104"/>
        <v>YES</v>
      </c>
      <c r="V323" s="73">
        <f t="shared" si="105"/>
        <v>0.41666666666424135</v>
      </c>
      <c r="W323" s="74">
        <f>Table2[[#This Row],[DEL. AVAILABLE A SLOT]]*24</f>
        <v>9.9999999999417923</v>
      </c>
      <c r="X323" s="1" t="str">
        <f t="shared" si="106"/>
        <v>SI</v>
      </c>
      <c r="Y323" s="73">
        <f t="shared" si="107"/>
        <v>1.601388888884685</v>
      </c>
      <c r="Z323" s="74">
        <f>Table2[[#This Row],[ETA A TIMESLOT]]*24</f>
        <v>38.43333333323244</v>
      </c>
      <c r="AA323" s="73">
        <f t="shared" si="108"/>
        <v>0</v>
      </c>
      <c r="AB323" s="73" t="str">
        <f t="shared" si="109"/>
        <v>SI</v>
      </c>
      <c r="AC323" s="74">
        <f>Table2[[#This Row],[PUNTUALIDAD (H)]]*24</f>
        <v>0</v>
      </c>
      <c r="AD323" s="73">
        <f t="shared" si="110"/>
        <v>1.6819444444408873</v>
      </c>
      <c r="AE323" s="74">
        <f>Table2[[#This Row],[ATA TO UNLOADING]]*24</f>
        <v>40.366666666581295</v>
      </c>
      <c r="AF323" s="74" t="str">
        <f>IF(Table2[[#This Row],[ATA TO UNLOADING 2]]&lt;=48,"YES","NO")</f>
        <v>YES</v>
      </c>
      <c r="AG323" s="75">
        <f t="shared" si="111"/>
        <v>0.54166666666424135</v>
      </c>
      <c r="AH323" s="2" t="s">
        <v>42</v>
      </c>
      <c r="AI323" s="2" t="str">
        <f t="shared" si="112"/>
        <v>MRKU0693085</v>
      </c>
      <c r="AJ323" s="76" t="str">
        <f t="shared" si="113"/>
        <v>CTU FLEVOKUST BV</v>
      </c>
      <c r="AK323" s="77">
        <f>IF($M323="TRUCK",VLOOKUP($AQ323,Invoicing!$A$17:$B$49,MATCH($AK$1,Invoicing!$A$17:$B$17,0),FALSE),VLOOKUP($AQ323,Invoicing!$N$17:$O$21,MATCH($AK$1,Invoicing!$N$17:$O$17,0),FALSE))</f>
        <v>520</v>
      </c>
      <c r="AL323" s="78">
        <v>100</v>
      </c>
      <c r="AM323" s="78">
        <v>35</v>
      </c>
      <c r="AN323" s="78">
        <f t="shared" si="114"/>
        <v>0</v>
      </c>
      <c r="AO323" s="2">
        <f t="shared" si="115"/>
        <v>1</v>
      </c>
      <c r="AP323" s="2" t="str">
        <f t="shared" si="116"/>
        <v>WEEK</v>
      </c>
      <c r="AQ323" s="2" t="str">
        <f t="shared" si="117"/>
        <v>CTU FLEVOKUST BVWEEK</v>
      </c>
      <c r="AR323" s="71">
        <f t="shared" si="118"/>
        <v>620</v>
      </c>
      <c r="AS323" s="71">
        <f>VLOOKUP(AJ323,Invoicing!A:K,10,FALSE)</f>
        <v>0</v>
      </c>
      <c r="AT323" s="71">
        <f t="shared" si="119"/>
        <v>620</v>
      </c>
    </row>
    <row r="324" spans="1:46">
      <c r="A324" s="37" t="s">
        <v>138</v>
      </c>
      <c r="B324" s="3" t="s">
        <v>38</v>
      </c>
      <c r="C324" s="11">
        <v>45360.94027777778</v>
      </c>
      <c r="D324" s="11">
        <v>45360.958333333336</v>
      </c>
      <c r="E324" s="11" t="s">
        <v>45</v>
      </c>
      <c r="F324" s="11" t="s">
        <v>40</v>
      </c>
      <c r="G324" s="3" t="s">
        <v>476</v>
      </c>
      <c r="H324" s="3" t="s">
        <v>2821</v>
      </c>
      <c r="I324" s="11">
        <v>45362.125</v>
      </c>
      <c r="J324" s="12">
        <v>45362.893750000003</v>
      </c>
      <c r="K324" s="12">
        <v>45362.875</v>
      </c>
      <c r="L324" s="12">
        <v>45362.90625</v>
      </c>
      <c r="M324" s="12" t="s">
        <v>115</v>
      </c>
      <c r="N324" s="3" t="s">
        <v>42</v>
      </c>
      <c r="O324" s="80">
        <v>0</v>
      </c>
      <c r="P324" s="1">
        <f t="shared" si="100"/>
        <v>11</v>
      </c>
      <c r="Q324" s="1">
        <f t="shared" si="101"/>
        <v>3</v>
      </c>
      <c r="R324" s="72">
        <f t="shared" si="102"/>
        <v>45362.893750000003</v>
      </c>
      <c r="S324" s="73">
        <f t="shared" si="103"/>
        <v>1.1847222222204437</v>
      </c>
      <c r="T324" s="74">
        <f>Table2[[#This Row],[ETA A OFRECIMIENTO]]*24</f>
        <v>28.433333333290648</v>
      </c>
      <c r="U324" s="1" t="str">
        <f t="shared" si="104"/>
        <v>YES</v>
      </c>
      <c r="V324" s="73">
        <f t="shared" si="105"/>
        <v>0.75</v>
      </c>
      <c r="W324" s="74">
        <f>Table2[[#This Row],[DEL. AVAILABLE A SLOT]]*24</f>
        <v>18</v>
      </c>
      <c r="X324" s="1" t="str">
        <f t="shared" si="106"/>
        <v>SI</v>
      </c>
      <c r="Y324" s="73">
        <f t="shared" si="107"/>
        <v>1.9347222222204437</v>
      </c>
      <c r="Z324" s="74">
        <f>Table2[[#This Row],[ETA A TIMESLOT]]*24</f>
        <v>46.433333333290648</v>
      </c>
      <c r="AA324" s="73">
        <f t="shared" si="108"/>
        <v>1.8750000002910383E-2</v>
      </c>
      <c r="AB324" s="73" t="str">
        <f t="shared" si="109"/>
        <v>SI</v>
      </c>
      <c r="AC324" s="74">
        <f>Table2[[#This Row],[PUNTUALIDAD (H)]]*24</f>
        <v>0.45000000006984919</v>
      </c>
      <c r="AD324" s="73">
        <f t="shared" si="110"/>
        <v>1.9659722222204437</v>
      </c>
      <c r="AE324" s="74">
        <f>Table2[[#This Row],[ATA TO UNLOADING]]*24</f>
        <v>47.183333333290648</v>
      </c>
      <c r="AF324" s="74" t="str">
        <f>IF(Table2[[#This Row],[ATA TO UNLOADING 2]]&lt;=48,"YES","NO")</f>
        <v>YES</v>
      </c>
      <c r="AG324" s="75">
        <f t="shared" si="111"/>
        <v>0.875</v>
      </c>
      <c r="AH324" s="2" t="s">
        <v>24</v>
      </c>
      <c r="AI324" s="2" t="str">
        <f t="shared" si="112"/>
        <v>MRKU2573828</v>
      </c>
      <c r="AJ324" s="76" t="str">
        <f t="shared" si="113"/>
        <v>OM TRANSPORT</v>
      </c>
      <c r="AK324" s="77">
        <f>IF($M324="TRUCK",VLOOKUP($AQ324,Invoicing!$A$17:$B$49,MATCH($AK$1,Invoicing!$A$17:$B$17,0),FALSE),VLOOKUP($AQ324,Invoicing!$N$17:$O$21,MATCH($AK$1,Invoicing!$N$17:$O$17,0),FALSE))</f>
        <v>475</v>
      </c>
      <c r="AL324" s="78" t="e">
        <f>VLOOKUP($E324,Invoicing!$A$1:$H$8,MATCH(TRACKER!$N324,Invoicing!$A$1:$H$1,0),FALSE)</f>
        <v>#N/A</v>
      </c>
      <c r="AM324" s="78">
        <f>VLOOKUP($E324,Invoicing!$A$1:$H$8,MATCH(TRACKER!$O$1,Invoicing!$A$1:$H$1,0),FALSE)</f>
        <v>50</v>
      </c>
      <c r="AN324" s="78">
        <f t="shared" si="114"/>
        <v>0</v>
      </c>
      <c r="AO324" s="2">
        <f t="shared" si="115"/>
        <v>1</v>
      </c>
      <c r="AP324" s="2" t="str">
        <f t="shared" si="116"/>
        <v>NIGHT</v>
      </c>
      <c r="AQ324" s="2" t="str">
        <f t="shared" si="117"/>
        <v>OM TRANSPORTNIGHT</v>
      </c>
      <c r="AR324" s="71">
        <f t="shared" si="118"/>
        <v>475</v>
      </c>
      <c r="AS324" s="71">
        <f>VLOOKUP(AJ324,Invoicing!A:K,10,FALSE)</f>
        <v>25</v>
      </c>
      <c r="AT324" s="71">
        <f t="shared" si="119"/>
        <v>500</v>
      </c>
    </row>
    <row r="325" spans="1:46">
      <c r="A325" s="37" t="s">
        <v>138</v>
      </c>
      <c r="B325" s="3" t="s">
        <v>38</v>
      </c>
      <c r="C325" s="11">
        <v>45360.94027777778</v>
      </c>
      <c r="D325" s="11">
        <v>45360.958333333336</v>
      </c>
      <c r="E325" s="11" t="s">
        <v>44</v>
      </c>
      <c r="F325" s="11" t="s">
        <v>40</v>
      </c>
      <c r="G325" s="3" t="s">
        <v>477</v>
      </c>
      <c r="H325" s="3" t="s">
        <v>2821</v>
      </c>
      <c r="I325" s="11">
        <v>45362.125</v>
      </c>
      <c r="J325" s="12">
        <v>45362.208333333336</v>
      </c>
      <c r="K325" s="12">
        <v>45362.208333333336</v>
      </c>
      <c r="L325" s="12">
        <v>45362.347916666666</v>
      </c>
      <c r="M325" s="12" t="s">
        <v>115</v>
      </c>
      <c r="N325" s="3" t="s">
        <v>13</v>
      </c>
      <c r="O325" s="80">
        <v>0</v>
      </c>
      <c r="P325" s="1">
        <f t="shared" si="100"/>
        <v>11</v>
      </c>
      <c r="Q325" s="1">
        <f t="shared" si="101"/>
        <v>3</v>
      </c>
      <c r="R325" s="72">
        <f t="shared" si="102"/>
        <v>45362.208333333336</v>
      </c>
      <c r="S325" s="73">
        <f t="shared" si="103"/>
        <v>1.1847222222204437</v>
      </c>
      <c r="T325" s="74">
        <f>Table2[[#This Row],[ETA A OFRECIMIENTO]]*24</f>
        <v>28.433333333290648</v>
      </c>
      <c r="U325" s="1" t="str">
        <f t="shared" si="104"/>
        <v>YES</v>
      </c>
      <c r="V325" s="73">
        <f t="shared" si="105"/>
        <v>8.3333333335758653E-2</v>
      </c>
      <c r="W325" s="74">
        <f>Table2[[#This Row],[DEL. AVAILABLE A SLOT]]*24</f>
        <v>2.0000000000582077</v>
      </c>
      <c r="X325" s="1" t="str">
        <f t="shared" si="106"/>
        <v>SI</v>
      </c>
      <c r="Y325" s="73">
        <f t="shared" si="107"/>
        <v>1.2680555555562023</v>
      </c>
      <c r="Z325" s="74">
        <f>Table2[[#This Row],[ETA A TIMESLOT]]*24</f>
        <v>30.433333333348855</v>
      </c>
      <c r="AA325" s="73">
        <f t="shared" si="108"/>
        <v>0</v>
      </c>
      <c r="AB325" s="73" t="str">
        <f t="shared" si="109"/>
        <v>SI</v>
      </c>
      <c r="AC325" s="74">
        <f>Table2[[#This Row],[PUNTUALIDAD (H)]]*24</f>
        <v>0</v>
      </c>
      <c r="AD325" s="73">
        <f t="shared" si="110"/>
        <v>1.4076388888861402</v>
      </c>
      <c r="AE325" s="74">
        <f>Table2[[#This Row],[ATA TO UNLOADING]]*24</f>
        <v>33.783333333267365</v>
      </c>
      <c r="AF325" s="74" t="str">
        <f>IF(Table2[[#This Row],[ATA TO UNLOADING 2]]&lt;=48,"YES","NO")</f>
        <v>YES</v>
      </c>
      <c r="AG325" s="75">
        <f t="shared" si="111"/>
        <v>0.20833333333575865</v>
      </c>
      <c r="AH325" s="2" t="s">
        <v>42</v>
      </c>
      <c r="AI325" s="2" t="str">
        <f t="shared" si="112"/>
        <v>MRKU2761980</v>
      </c>
      <c r="AJ325" s="76" t="str">
        <f t="shared" si="113"/>
        <v>MSI</v>
      </c>
      <c r="AK325" s="77">
        <f>IF($M325="TRUCK",VLOOKUP($AQ325,Invoicing!$A$17:$B$49,MATCH($AK$1,Invoicing!$A$17:$B$17,0),FALSE),VLOOKUP($AQ325,Invoicing!$N$17:$O$21,MATCH($AK$1,Invoicing!$N$17:$O$17,0),FALSE))</f>
        <v>480</v>
      </c>
      <c r="AL325" s="78">
        <f>VLOOKUP($E325,Invoicing!$A$1:$H$8,MATCH(TRACKER!$N325,Invoicing!$A$1:$H$1,0),FALSE)</f>
        <v>120</v>
      </c>
      <c r="AM325" s="78">
        <f>VLOOKUP($E325,Invoicing!$A$1:$H$8,MATCH(TRACKER!$O$1,Invoicing!$A$1:$H$1,0),FALSE)</f>
        <v>50</v>
      </c>
      <c r="AN325" s="78">
        <f t="shared" si="114"/>
        <v>0</v>
      </c>
      <c r="AO325" s="2">
        <f t="shared" si="115"/>
        <v>1</v>
      </c>
      <c r="AP325" s="2" t="str">
        <f t="shared" si="116"/>
        <v>WEEK</v>
      </c>
      <c r="AQ325" s="2" t="str">
        <f t="shared" si="117"/>
        <v>MSIWEEK</v>
      </c>
      <c r="AR325" s="71">
        <f t="shared" si="118"/>
        <v>600</v>
      </c>
      <c r="AS325" s="71">
        <f>VLOOKUP(AJ325,Invoicing!A:K,10,FALSE)</f>
        <v>25</v>
      </c>
      <c r="AT325" s="71">
        <f t="shared" si="119"/>
        <v>625</v>
      </c>
    </row>
    <row r="326" spans="1:46">
      <c r="A326" s="37" t="s">
        <v>138</v>
      </c>
      <c r="B326" s="3" t="s">
        <v>38</v>
      </c>
      <c r="C326" s="11">
        <v>45360.94027777778</v>
      </c>
      <c r="D326" s="11">
        <v>45360.958333333336</v>
      </c>
      <c r="E326" s="11" t="s">
        <v>45</v>
      </c>
      <c r="F326" s="11" t="s">
        <v>40</v>
      </c>
      <c r="G326" s="3" t="s">
        <v>478</v>
      </c>
      <c r="H326" s="3" t="s">
        <v>2821</v>
      </c>
      <c r="I326" s="11">
        <v>45362.125</v>
      </c>
      <c r="J326" s="12">
        <v>45362.14166666667</v>
      </c>
      <c r="K326" s="12">
        <v>45362.125</v>
      </c>
      <c r="L326" s="12">
        <v>45362.165277777778</v>
      </c>
      <c r="M326" s="12" t="s">
        <v>115</v>
      </c>
      <c r="N326" s="3" t="s">
        <v>13</v>
      </c>
      <c r="O326" s="80">
        <v>0</v>
      </c>
      <c r="P326" s="1">
        <f t="shared" si="100"/>
        <v>11</v>
      </c>
      <c r="Q326" s="1">
        <f t="shared" si="101"/>
        <v>3</v>
      </c>
      <c r="R326" s="72">
        <f t="shared" si="102"/>
        <v>45362.14166666667</v>
      </c>
      <c r="S326" s="73">
        <f t="shared" si="103"/>
        <v>1.1847222222204437</v>
      </c>
      <c r="T326" s="74">
        <f>Table2[[#This Row],[ETA A OFRECIMIENTO]]*24</f>
        <v>28.433333333290648</v>
      </c>
      <c r="U326" s="1" t="str">
        <f t="shared" si="104"/>
        <v>YES</v>
      </c>
      <c r="V326" s="73">
        <f t="shared" si="105"/>
        <v>0</v>
      </c>
      <c r="W326" s="74">
        <f>Table2[[#This Row],[DEL. AVAILABLE A SLOT]]*24</f>
        <v>0</v>
      </c>
      <c r="X326" s="1" t="str">
        <f t="shared" si="106"/>
        <v>SI</v>
      </c>
      <c r="Y326" s="73">
        <f t="shared" si="107"/>
        <v>1.1847222222204437</v>
      </c>
      <c r="Z326" s="74">
        <f>Table2[[#This Row],[ETA A TIMESLOT]]*24</f>
        <v>28.433333333290648</v>
      </c>
      <c r="AA326" s="73">
        <f t="shared" si="108"/>
        <v>1.6666666670062114E-2</v>
      </c>
      <c r="AB326" s="73" t="str">
        <f t="shared" si="109"/>
        <v>SI</v>
      </c>
      <c r="AC326" s="74">
        <f>Table2[[#This Row],[PUNTUALIDAD (H)]]*24</f>
        <v>0.40000000008149073</v>
      </c>
      <c r="AD326" s="73">
        <f t="shared" si="110"/>
        <v>1.2249999999985448</v>
      </c>
      <c r="AE326" s="74">
        <f>Table2[[#This Row],[ATA TO UNLOADING]]*24</f>
        <v>29.399999999965075</v>
      </c>
      <c r="AF326" s="74" t="str">
        <f>IF(Table2[[#This Row],[ATA TO UNLOADING 2]]&lt;=48,"YES","NO")</f>
        <v>YES</v>
      </c>
      <c r="AG326" s="75">
        <f t="shared" si="111"/>
        <v>0.125</v>
      </c>
      <c r="AH326" s="2" t="s">
        <v>24</v>
      </c>
      <c r="AI326" s="2" t="str">
        <f t="shared" si="112"/>
        <v>MRKU2901676</v>
      </c>
      <c r="AJ326" s="76" t="str">
        <f t="shared" si="113"/>
        <v>OM TRANSPORT</v>
      </c>
      <c r="AK326" s="77">
        <f>IF($M326="TRUCK",VLOOKUP($AQ326,Invoicing!$A$17:$B$49,MATCH($AK$1,Invoicing!$A$17:$B$17,0),FALSE),VLOOKUP($AQ326,Invoicing!$N$17:$O$21,MATCH($AK$1,Invoicing!$N$17:$O$17,0),FALSE))</f>
        <v>475</v>
      </c>
      <c r="AL326" s="78">
        <f>VLOOKUP($E326,Invoicing!$A$1:$H$8,MATCH(TRACKER!$N326,Invoicing!$A$1:$H$1,0),FALSE)</f>
        <v>110</v>
      </c>
      <c r="AM326" s="78">
        <f>VLOOKUP($E326,Invoicing!$A$1:$H$8,MATCH(TRACKER!$O$1,Invoicing!$A$1:$H$1,0),FALSE)</f>
        <v>50</v>
      </c>
      <c r="AN326" s="78">
        <f t="shared" si="114"/>
        <v>0</v>
      </c>
      <c r="AO326" s="2">
        <f t="shared" si="115"/>
        <v>1</v>
      </c>
      <c r="AP326" s="2" t="str">
        <f t="shared" si="116"/>
        <v>NIGHT</v>
      </c>
      <c r="AQ326" s="2" t="str">
        <f t="shared" si="117"/>
        <v>OM TRANSPORTNIGHT</v>
      </c>
      <c r="AR326" s="71">
        <f t="shared" si="118"/>
        <v>585</v>
      </c>
      <c r="AS326" s="71">
        <f>VLOOKUP(AJ326,Invoicing!A:K,10,FALSE)</f>
        <v>25</v>
      </c>
      <c r="AT326" s="71">
        <f t="shared" si="119"/>
        <v>610</v>
      </c>
    </row>
    <row r="327" spans="1:46">
      <c r="A327" s="37" t="s">
        <v>138</v>
      </c>
      <c r="B327" s="3" t="s">
        <v>38</v>
      </c>
      <c r="C327" s="11">
        <v>45360.94027777778</v>
      </c>
      <c r="D327" s="11">
        <v>45360.958333333336</v>
      </c>
      <c r="E327" s="11" t="s">
        <v>45</v>
      </c>
      <c r="F327" s="11" t="s">
        <v>40</v>
      </c>
      <c r="G327" s="3" t="s">
        <v>479</v>
      </c>
      <c r="H327" s="3" t="s">
        <v>2821</v>
      </c>
      <c r="I327" s="11">
        <v>45362.125</v>
      </c>
      <c r="J327" s="12">
        <v>45362.251388888886</v>
      </c>
      <c r="K327" s="12">
        <v>45362.208333333336</v>
      </c>
      <c r="L327" s="12">
        <v>45362.260416666664</v>
      </c>
      <c r="M327" s="12" t="s">
        <v>115</v>
      </c>
      <c r="N327" s="3" t="s">
        <v>42</v>
      </c>
      <c r="O327" s="80">
        <v>0</v>
      </c>
      <c r="P327" s="1">
        <f t="shared" si="100"/>
        <v>11</v>
      </c>
      <c r="Q327" s="1">
        <f t="shared" si="101"/>
        <v>3</v>
      </c>
      <c r="R327" s="72">
        <f t="shared" si="102"/>
        <v>45362.251388888886</v>
      </c>
      <c r="S327" s="73">
        <f t="shared" si="103"/>
        <v>1.1847222222204437</v>
      </c>
      <c r="T327" s="74">
        <f>Table2[[#This Row],[ETA A OFRECIMIENTO]]*24</f>
        <v>28.433333333290648</v>
      </c>
      <c r="U327" s="1" t="str">
        <f t="shared" si="104"/>
        <v>YES</v>
      </c>
      <c r="V327" s="73">
        <f t="shared" si="105"/>
        <v>8.3333333335758653E-2</v>
      </c>
      <c r="W327" s="74">
        <f>Table2[[#This Row],[DEL. AVAILABLE A SLOT]]*24</f>
        <v>2.0000000000582077</v>
      </c>
      <c r="X327" s="1" t="str">
        <f t="shared" si="106"/>
        <v>SI</v>
      </c>
      <c r="Y327" s="73">
        <f t="shared" si="107"/>
        <v>1.2680555555562023</v>
      </c>
      <c r="Z327" s="74">
        <f>Table2[[#This Row],[ETA A TIMESLOT]]*24</f>
        <v>30.433333333348855</v>
      </c>
      <c r="AA327" s="73">
        <f t="shared" si="108"/>
        <v>4.3055555550381541E-2</v>
      </c>
      <c r="AB327" s="73" t="str">
        <f t="shared" si="109"/>
        <v>NO</v>
      </c>
      <c r="AC327" s="74">
        <f>Table2[[#This Row],[PUNTUALIDAD (H)]]*24</f>
        <v>1.033333333209157</v>
      </c>
      <c r="AD327" s="73">
        <f t="shared" si="110"/>
        <v>1.320138888884685</v>
      </c>
      <c r="AE327" s="74">
        <f>Table2[[#This Row],[ATA TO UNLOADING]]*24</f>
        <v>31.68333333323244</v>
      </c>
      <c r="AF327" s="74" t="str">
        <f>IF(Table2[[#This Row],[ATA TO UNLOADING 2]]&lt;=48,"YES","NO")</f>
        <v>YES</v>
      </c>
      <c r="AG327" s="75">
        <f t="shared" si="111"/>
        <v>0.20833333333575865</v>
      </c>
      <c r="AH327" s="2" t="s">
        <v>42</v>
      </c>
      <c r="AI327" s="2" t="str">
        <f t="shared" si="112"/>
        <v>MRKU2975473</v>
      </c>
      <c r="AJ327" s="76" t="str">
        <f t="shared" si="113"/>
        <v>OM TRANSPORT</v>
      </c>
      <c r="AK327" s="77">
        <f>IF($M327="TRUCK",VLOOKUP($AQ327,Invoicing!$A$17:$B$49,MATCH($AK$1,Invoicing!$A$17:$B$17,0),FALSE),VLOOKUP($AQ327,Invoicing!$N$17:$O$21,MATCH($AK$1,Invoicing!$N$17:$O$17,0),FALSE))</f>
        <v>475</v>
      </c>
      <c r="AL327" s="78" t="e">
        <f>VLOOKUP($E327,Invoicing!$A$1:$H$8,MATCH(TRACKER!$N327,Invoicing!$A$1:$H$1,0),FALSE)</f>
        <v>#N/A</v>
      </c>
      <c r="AM327" s="78">
        <f>VLOOKUP($E327,Invoicing!$A$1:$H$8,MATCH(TRACKER!$O$1,Invoicing!$A$1:$H$1,0),FALSE)</f>
        <v>50</v>
      </c>
      <c r="AN327" s="78">
        <f t="shared" si="114"/>
        <v>0</v>
      </c>
      <c r="AO327" s="2">
        <f t="shared" si="115"/>
        <v>1</v>
      </c>
      <c r="AP327" s="2" t="str">
        <f t="shared" si="116"/>
        <v>WEEK</v>
      </c>
      <c r="AQ327" s="2" t="str">
        <f t="shared" si="117"/>
        <v>OM TRANSPORTWEEK</v>
      </c>
      <c r="AR327" s="71">
        <f t="shared" si="118"/>
        <v>475</v>
      </c>
      <c r="AS327" s="71">
        <f>VLOOKUP(AJ327,Invoicing!A:K,10,FALSE)</f>
        <v>25</v>
      </c>
      <c r="AT327" s="71">
        <f t="shared" si="119"/>
        <v>500</v>
      </c>
    </row>
    <row r="328" spans="1:46">
      <c r="A328" s="37" t="s">
        <v>138</v>
      </c>
      <c r="B328" s="3" t="s">
        <v>38</v>
      </c>
      <c r="C328" s="11">
        <v>45360.94027777778</v>
      </c>
      <c r="D328" s="11">
        <v>45360.958333333336</v>
      </c>
      <c r="E328" s="11" t="s">
        <v>49</v>
      </c>
      <c r="F328" s="11" t="s">
        <v>40</v>
      </c>
      <c r="G328" s="3" t="s">
        <v>480</v>
      </c>
      <c r="H328" s="3" t="s">
        <v>2821</v>
      </c>
      <c r="I328" s="11">
        <v>45362.125</v>
      </c>
      <c r="J328" s="12">
        <v>45362.79583333333</v>
      </c>
      <c r="K328" s="12">
        <v>45362.791666666664</v>
      </c>
      <c r="L328" s="12">
        <v>45362.8125</v>
      </c>
      <c r="M328" s="12" t="s">
        <v>115</v>
      </c>
      <c r="N328" s="3" t="s">
        <v>13</v>
      </c>
      <c r="O328" s="80">
        <v>0</v>
      </c>
      <c r="P328" s="1">
        <f t="shared" si="100"/>
        <v>11</v>
      </c>
      <c r="Q328" s="1">
        <f t="shared" si="101"/>
        <v>3</v>
      </c>
      <c r="R328" s="72">
        <f t="shared" si="102"/>
        <v>45362.79583333333</v>
      </c>
      <c r="S328" s="73">
        <f t="shared" si="103"/>
        <v>1.1847222222204437</v>
      </c>
      <c r="T328" s="74">
        <f>Table2[[#This Row],[ETA A OFRECIMIENTO]]*24</f>
        <v>28.433333333290648</v>
      </c>
      <c r="U328" s="1" t="str">
        <f t="shared" si="104"/>
        <v>YES</v>
      </c>
      <c r="V328" s="73">
        <f t="shared" si="105"/>
        <v>0.66666666666424135</v>
      </c>
      <c r="W328" s="74">
        <f>Table2[[#This Row],[DEL. AVAILABLE A SLOT]]*24</f>
        <v>15.999999999941792</v>
      </c>
      <c r="X328" s="1" t="str">
        <f t="shared" si="106"/>
        <v>SI</v>
      </c>
      <c r="Y328" s="73">
        <f t="shared" si="107"/>
        <v>1.851388888884685</v>
      </c>
      <c r="Z328" s="74">
        <f>Table2[[#This Row],[ETA A TIMESLOT]]*24</f>
        <v>44.43333333323244</v>
      </c>
      <c r="AA328" s="73">
        <f t="shared" si="108"/>
        <v>4.166666665696539E-3</v>
      </c>
      <c r="AB328" s="73" t="str">
        <f t="shared" si="109"/>
        <v>SI</v>
      </c>
      <c r="AC328" s="74">
        <f>Table2[[#This Row],[PUNTUALIDAD (H)]]*24</f>
        <v>9.9999999976716936E-2</v>
      </c>
      <c r="AD328" s="73">
        <f t="shared" si="110"/>
        <v>1.8722222222204437</v>
      </c>
      <c r="AE328" s="74">
        <f>Table2[[#This Row],[ATA TO UNLOADING]]*24</f>
        <v>44.933333333290648</v>
      </c>
      <c r="AF328" s="74" t="str">
        <f>IF(Table2[[#This Row],[ATA TO UNLOADING 2]]&lt;=48,"YES","NO")</f>
        <v>YES</v>
      </c>
      <c r="AG328" s="75">
        <f t="shared" si="111"/>
        <v>0.79166666666424135</v>
      </c>
      <c r="AH328" s="2" t="s">
        <v>42</v>
      </c>
      <c r="AI328" s="2" t="str">
        <f t="shared" si="112"/>
        <v>MRKU3242589</v>
      </c>
      <c r="AJ328" s="76" t="str">
        <f t="shared" si="113"/>
        <v>CTU FLEVOKUST BV</v>
      </c>
      <c r="AK328" s="77">
        <f>IF($M328="TRUCK",VLOOKUP($AQ328,Invoicing!$A$17:$B$49,MATCH($AK$1,Invoicing!$A$17:$B$17,0),FALSE),VLOOKUP($AQ328,Invoicing!$N$17:$O$21,MATCH($AK$1,Invoicing!$N$17:$O$17,0),FALSE))</f>
        <v>520</v>
      </c>
      <c r="AL328" s="78">
        <v>100</v>
      </c>
      <c r="AM328" s="78">
        <v>35</v>
      </c>
      <c r="AN328" s="78">
        <f t="shared" si="114"/>
        <v>0</v>
      </c>
      <c r="AO328" s="2">
        <f t="shared" si="115"/>
        <v>1</v>
      </c>
      <c r="AP328" s="2" t="str">
        <f t="shared" si="116"/>
        <v>WEEK</v>
      </c>
      <c r="AQ328" s="2" t="str">
        <f t="shared" si="117"/>
        <v>CTU FLEVOKUST BVWEEK</v>
      </c>
      <c r="AR328" s="71">
        <f t="shared" si="118"/>
        <v>620</v>
      </c>
      <c r="AS328" s="71">
        <f>VLOOKUP(AJ328,Invoicing!A:K,10,FALSE)</f>
        <v>0</v>
      </c>
      <c r="AT328" s="71">
        <f t="shared" si="119"/>
        <v>620</v>
      </c>
    </row>
    <row r="329" spans="1:46">
      <c r="A329" s="37" t="s">
        <v>138</v>
      </c>
      <c r="B329" s="3" t="s">
        <v>38</v>
      </c>
      <c r="C329" s="11">
        <v>45360.94027777778</v>
      </c>
      <c r="D329" s="11">
        <v>45360.958333333336</v>
      </c>
      <c r="E329" s="11" t="s">
        <v>44</v>
      </c>
      <c r="F329" s="11" t="s">
        <v>40</v>
      </c>
      <c r="G329" s="3" t="s">
        <v>481</v>
      </c>
      <c r="H329" s="3" t="s">
        <v>41</v>
      </c>
      <c r="I329" s="11">
        <v>45362.125</v>
      </c>
      <c r="J329" s="12">
        <v>45362.423611111109</v>
      </c>
      <c r="K329" s="12">
        <v>45362.4375</v>
      </c>
      <c r="L329" s="12">
        <v>45362.423611111109</v>
      </c>
      <c r="M329" s="12" t="s">
        <v>115</v>
      </c>
      <c r="N329" s="3" t="s">
        <v>42</v>
      </c>
      <c r="O329" s="80">
        <v>1</v>
      </c>
      <c r="P329" s="1">
        <f t="shared" si="100"/>
        <v>11</v>
      </c>
      <c r="Q329" s="1">
        <f t="shared" si="101"/>
        <v>3</v>
      </c>
      <c r="R329" s="72">
        <f t="shared" si="102"/>
        <v>45362.423611111109</v>
      </c>
      <c r="S329" s="73">
        <f t="shared" si="103"/>
        <v>1.1847222222204437</v>
      </c>
      <c r="T329" s="74">
        <f>Table2[[#This Row],[ETA A OFRECIMIENTO]]*24</f>
        <v>28.433333333290648</v>
      </c>
      <c r="U329" s="1" t="str">
        <f t="shared" si="104"/>
        <v>YES</v>
      </c>
      <c r="V329" s="73">
        <f t="shared" si="105"/>
        <v>0.3125</v>
      </c>
      <c r="W329" s="74">
        <f>Table2[[#This Row],[DEL. AVAILABLE A SLOT]]*24</f>
        <v>7.5</v>
      </c>
      <c r="X329" s="1" t="str">
        <f t="shared" si="106"/>
        <v>SI</v>
      </c>
      <c r="Y329" s="73">
        <f t="shared" si="107"/>
        <v>1.4972222222204437</v>
      </c>
      <c r="Z329" s="74">
        <f>Table2[[#This Row],[ETA A TIMESLOT]]*24</f>
        <v>35.933333333290648</v>
      </c>
      <c r="AA329" s="73">
        <f t="shared" si="108"/>
        <v>0</v>
      </c>
      <c r="AB329" s="73" t="str">
        <f t="shared" si="109"/>
        <v>SI</v>
      </c>
      <c r="AC329" s="74">
        <f>Table2[[#This Row],[PUNTUALIDAD (H)]]*24</f>
        <v>0</v>
      </c>
      <c r="AD329" s="73">
        <f t="shared" si="110"/>
        <v>1.4833333333299379</v>
      </c>
      <c r="AE329" s="74">
        <f>Table2[[#This Row],[ATA TO UNLOADING]]*24</f>
        <v>35.599999999918509</v>
      </c>
      <c r="AF329" s="74" t="str">
        <f>IF(Table2[[#This Row],[ATA TO UNLOADING 2]]&lt;=48,"YES","NO")</f>
        <v>YES</v>
      </c>
      <c r="AG329" s="75">
        <f t="shared" si="111"/>
        <v>0.4375</v>
      </c>
      <c r="AH329" s="2" t="s">
        <v>42</v>
      </c>
      <c r="AI329" s="2" t="str">
        <f t="shared" si="112"/>
        <v>MRKU3424449</v>
      </c>
      <c r="AJ329" s="76" t="str">
        <f t="shared" si="113"/>
        <v>MSI</v>
      </c>
      <c r="AK329" s="77">
        <f>IF($M329="TRUCK",VLOOKUP($AQ329,Invoicing!$A$17:$B$49,MATCH($AK$1,Invoicing!$A$17:$B$17,0),FALSE),VLOOKUP($AQ329,Invoicing!$N$17:$O$21,MATCH($AK$1,Invoicing!$N$17:$O$17,0),FALSE))</f>
        <v>480</v>
      </c>
      <c r="AL329" s="78" t="e">
        <f>VLOOKUP($E329,Invoicing!$A$1:$H$8,MATCH(TRACKER!$N329,Invoicing!$A$1:$H$1,0),FALSE)</f>
        <v>#N/A</v>
      </c>
      <c r="AM329" s="78">
        <f>VLOOKUP($E329,Invoicing!$A$1:$H$8,MATCH(TRACKER!$O$1,Invoicing!$A$1:$H$1,0),FALSE)</f>
        <v>50</v>
      </c>
      <c r="AN329" s="78">
        <f t="shared" si="114"/>
        <v>50</v>
      </c>
      <c r="AO329" s="2">
        <f t="shared" si="115"/>
        <v>1</v>
      </c>
      <c r="AP329" s="2" t="str">
        <f t="shared" si="116"/>
        <v>WEEK</v>
      </c>
      <c r="AQ329" s="2" t="str">
        <f t="shared" si="117"/>
        <v>MSIWEEK</v>
      </c>
      <c r="AR329" s="71">
        <f t="shared" si="118"/>
        <v>530</v>
      </c>
      <c r="AS329" s="71">
        <f>VLOOKUP(AJ329,Invoicing!A:K,10,FALSE)</f>
        <v>25</v>
      </c>
      <c r="AT329" s="71">
        <f t="shared" si="119"/>
        <v>555</v>
      </c>
    </row>
    <row r="330" spans="1:46">
      <c r="A330" s="37" t="s">
        <v>138</v>
      </c>
      <c r="B330" s="3" t="s">
        <v>38</v>
      </c>
      <c r="C330" s="11">
        <v>45360.94027777778</v>
      </c>
      <c r="D330" s="11">
        <v>45360.958333333336</v>
      </c>
      <c r="E330" s="11" t="s">
        <v>49</v>
      </c>
      <c r="F330" s="11" t="s">
        <v>40</v>
      </c>
      <c r="G330" s="3" t="s">
        <v>482</v>
      </c>
      <c r="H330" s="3" t="s">
        <v>2821</v>
      </c>
      <c r="I330" s="11">
        <v>45363.958333333336</v>
      </c>
      <c r="J330" s="12">
        <v>45364.395833333336</v>
      </c>
      <c r="K330" s="12">
        <v>45364.375</v>
      </c>
      <c r="L330" s="12">
        <v>45364.409722222219</v>
      </c>
      <c r="M330" s="61" t="s">
        <v>12</v>
      </c>
      <c r="N330" s="3" t="s">
        <v>13</v>
      </c>
      <c r="O330" s="80">
        <v>0</v>
      </c>
      <c r="P330" s="1">
        <f t="shared" si="100"/>
        <v>11</v>
      </c>
      <c r="Q330" s="1">
        <f t="shared" si="101"/>
        <v>3</v>
      </c>
      <c r="R330" s="72">
        <f t="shared" si="102"/>
        <v>45364.395833333336</v>
      </c>
      <c r="S330" s="73">
        <f t="shared" si="103"/>
        <v>3.0180555555562023</v>
      </c>
      <c r="T330" s="74">
        <f>Table2[[#This Row],[ETA A OFRECIMIENTO]]*24</f>
        <v>72.433333333348855</v>
      </c>
      <c r="U330" s="1" t="str">
        <f t="shared" si="104"/>
        <v>NO</v>
      </c>
      <c r="V330" s="73">
        <f t="shared" si="105"/>
        <v>0.41666666666424135</v>
      </c>
      <c r="W330" s="74">
        <f>Table2[[#This Row],[DEL. AVAILABLE A SLOT]]*24</f>
        <v>9.9999999999417923</v>
      </c>
      <c r="X330" s="1" t="str">
        <f t="shared" si="106"/>
        <v>SI</v>
      </c>
      <c r="Y330" s="73">
        <f t="shared" si="107"/>
        <v>3.4347222222204437</v>
      </c>
      <c r="Z330" s="74">
        <f>Table2[[#This Row],[ETA A TIMESLOT]]*24</f>
        <v>82.433333333290648</v>
      </c>
      <c r="AA330" s="73">
        <f t="shared" si="108"/>
        <v>2.0833333335758653E-2</v>
      </c>
      <c r="AB330" s="73" t="str">
        <f t="shared" si="109"/>
        <v>SI</v>
      </c>
      <c r="AC330" s="74">
        <f>Table2[[#This Row],[PUNTUALIDAD (H)]]*24</f>
        <v>0.50000000005820766</v>
      </c>
      <c r="AD330" s="73">
        <f t="shared" si="110"/>
        <v>3.4694444444394321</v>
      </c>
      <c r="AE330" s="74">
        <f>Table2[[#This Row],[ATA TO UNLOADING]]*24</f>
        <v>83.266666666546371</v>
      </c>
      <c r="AF330" s="74" t="str">
        <f>IF(Table2[[#This Row],[ATA TO UNLOADING 2]]&lt;=48,"YES","NO")</f>
        <v>NO</v>
      </c>
      <c r="AG330" s="75">
        <f t="shared" si="111"/>
        <v>0.375</v>
      </c>
      <c r="AH330" s="2" t="s">
        <v>42</v>
      </c>
      <c r="AI330" s="2" t="str">
        <f t="shared" si="112"/>
        <v>MRKU4294020</v>
      </c>
      <c r="AJ330" s="76" t="str">
        <f t="shared" si="113"/>
        <v>CTU FLEVOKUST BV</v>
      </c>
      <c r="AK330" s="77">
        <f>IF($M330="TRUCK",VLOOKUP($AQ330,Invoicing!$A$17:$B$49,MATCH($AK$1,Invoicing!$A$17:$B$17,0),FALSE),VLOOKUP($AQ330,Invoicing!$N$17:$O$21,MATCH($AK$1,Invoicing!$N$17:$O$17,0),FALSE))</f>
        <v>380</v>
      </c>
      <c r="AL330" s="78">
        <v>100</v>
      </c>
      <c r="AM330" s="78">
        <v>35</v>
      </c>
      <c r="AN330" s="78">
        <f t="shared" si="114"/>
        <v>0</v>
      </c>
      <c r="AO330" s="2">
        <f t="shared" si="115"/>
        <v>3</v>
      </c>
      <c r="AP330" s="2" t="str">
        <f t="shared" si="116"/>
        <v>WEEK</v>
      </c>
      <c r="AQ330" s="2" t="str">
        <f t="shared" si="117"/>
        <v>CTU FLEVOKUST BVWEEK</v>
      </c>
      <c r="AR330" s="71">
        <f t="shared" si="118"/>
        <v>480</v>
      </c>
      <c r="AS330" s="71">
        <f>VLOOKUP(AJ330,Invoicing!A:K,10,FALSE)</f>
        <v>0</v>
      </c>
      <c r="AT330" s="71">
        <f t="shared" si="119"/>
        <v>480</v>
      </c>
    </row>
    <row r="331" spans="1:46">
      <c r="A331" s="37" t="s">
        <v>138</v>
      </c>
      <c r="B331" s="3" t="s">
        <v>38</v>
      </c>
      <c r="C331" s="11">
        <v>45360.94027777778</v>
      </c>
      <c r="D331" s="11">
        <v>45360.958333333336</v>
      </c>
      <c r="E331" s="11" t="s">
        <v>44</v>
      </c>
      <c r="F331" s="11" t="s">
        <v>40</v>
      </c>
      <c r="G331" s="3" t="s">
        <v>483</v>
      </c>
      <c r="H331" s="3" t="s">
        <v>2821</v>
      </c>
      <c r="I331" s="11">
        <v>45362.125</v>
      </c>
      <c r="J331" s="12">
        <v>45362.758333333331</v>
      </c>
      <c r="K331" s="12">
        <v>45362.708333333336</v>
      </c>
      <c r="L331" s="12">
        <v>45362.770833333336</v>
      </c>
      <c r="M331" s="12" t="s">
        <v>115</v>
      </c>
      <c r="N331" s="3" t="s">
        <v>42</v>
      </c>
      <c r="O331" s="80">
        <v>0</v>
      </c>
      <c r="P331" s="1">
        <f t="shared" si="100"/>
        <v>11</v>
      </c>
      <c r="Q331" s="1">
        <f t="shared" si="101"/>
        <v>3</v>
      </c>
      <c r="R331" s="72">
        <f t="shared" si="102"/>
        <v>45362.758333333331</v>
      </c>
      <c r="S331" s="73">
        <f t="shared" si="103"/>
        <v>1.1847222222204437</v>
      </c>
      <c r="T331" s="74">
        <f>Table2[[#This Row],[ETA A OFRECIMIENTO]]*24</f>
        <v>28.433333333290648</v>
      </c>
      <c r="U331" s="1" t="str">
        <f t="shared" si="104"/>
        <v>YES</v>
      </c>
      <c r="V331" s="73">
        <f t="shared" si="105"/>
        <v>0.58333333333575865</v>
      </c>
      <c r="W331" s="74">
        <f>Table2[[#This Row],[DEL. AVAILABLE A SLOT]]*24</f>
        <v>14.000000000058208</v>
      </c>
      <c r="X331" s="1" t="str">
        <f t="shared" si="106"/>
        <v>SI</v>
      </c>
      <c r="Y331" s="73">
        <f t="shared" si="107"/>
        <v>1.7680555555562023</v>
      </c>
      <c r="Z331" s="74">
        <f>Table2[[#This Row],[ETA A TIMESLOT]]*24</f>
        <v>42.433333333348855</v>
      </c>
      <c r="AA331" s="73">
        <f t="shared" si="108"/>
        <v>4.9999999995634425E-2</v>
      </c>
      <c r="AB331" s="73" t="str">
        <f t="shared" si="109"/>
        <v>NO</v>
      </c>
      <c r="AC331" s="74">
        <f>Table2[[#This Row],[PUNTUALIDAD (H)]]*24</f>
        <v>1.1999999998952262</v>
      </c>
      <c r="AD331" s="73">
        <f t="shared" si="110"/>
        <v>1.8305555555562023</v>
      </c>
      <c r="AE331" s="74">
        <f>Table2[[#This Row],[ATA TO UNLOADING]]*24</f>
        <v>43.933333333348855</v>
      </c>
      <c r="AF331" s="74" t="str">
        <f>IF(Table2[[#This Row],[ATA TO UNLOADING 2]]&lt;=48,"YES","NO")</f>
        <v>YES</v>
      </c>
      <c r="AG331" s="75">
        <f t="shared" si="111"/>
        <v>0.70833333333575865</v>
      </c>
      <c r="AH331" s="2" t="s">
        <v>42</v>
      </c>
      <c r="AI331" s="2" t="str">
        <f t="shared" si="112"/>
        <v>MRKU4803920</v>
      </c>
      <c r="AJ331" s="76" t="str">
        <f t="shared" si="113"/>
        <v>MSI</v>
      </c>
      <c r="AK331" s="77">
        <f>IF($M331="TRUCK",VLOOKUP($AQ331,Invoicing!$A$17:$B$49,MATCH($AK$1,Invoicing!$A$17:$B$17,0),FALSE),VLOOKUP($AQ331,Invoicing!$N$17:$O$21,MATCH($AK$1,Invoicing!$N$17:$O$17,0),FALSE))</f>
        <v>480</v>
      </c>
      <c r="AL331" s="78" t="e">
        <f>VLOOKUP($E331,Invoicing!$A$1:$H$8,MATCH(TRACKER!$N331,Invoicing!$A$1:$H$1,0),FALSE)</f>
        <v>#N/A</v>
      </c>
      <c r="AM331" s="78">
        <f>VLOOKUP($E331,Invoicing!$A$1:$H$8,MATCH(TRACKER!$O$1,Invoicing!$A$1:$H$1,0),FALSE)</f>
        <v>50</v>
      </c>
      <c r="AN331" s="78">
        <f t="shared" si="114"/>
        <v>0</v>
      </c>
      <c r="AO331" s="2">
        <f t="shared" si="115"/>
        <v>1</v>
      </c>
      <c r="AP331" s="2" t="str">
        <f t="shared" si="116"/>
        <v>WEEK</v>
      </c>
      <c r="AQ331" s="2" t="str">
        <f t="shared" si="117"/>
        <v>MSIWEEK</v>
      </c>
      <c r="AR331" s="71">
        <f t="shared" si="118"/>
        <v>480</v>
      </c>
      <c r="AS331" s="71">
        <f>VLOOKUP(AJ331,Invoicing!A:K,10,FALSE)</f>
        <v>25</v>
      </c>
      <c r="AT331" s="71">
        <f t="shared" si="119"/>
        <v>505</v>
      </c>
    </row>
    <row r="332" spans="1:46">
      <c r="A332" s="37" t="s">
        <v>138</v>
      </c>
      <c r="B332" s="3" t="s">
        <v>38</v>
      </c>
      <c r="C332" s="11">
        <v>45360.94027777778</v>
      </c>
      <c r="D332" s="11">
        <v>45360.958333333336</v>
      </c>
      <c r="E332" s="11" t="s">
        <v>49</v>
      </c>
      <c r="F332" s="11" t="s">
        <v>40</v>
      </c>
      <c r="G332" s="3" t="s">
        <v>484</v>
      </c>
      <c r="H332" s="3" t="s">
        <v>41</v>
      </c>
      <c r="I332" s="11">
        <v>45362.125</v>
      </c>
      <c r="J332" s="12">
        <v>45362.260416666664</v>
      </c>
      <c r="K332" s="12">
        <v>45362.25</v>
      </c>
      <c r="L332" s="12">
        <v>45362.274305555555</v>
      </c>
      <c r="M332" s="12" t="s">
        <v>115</v>
      </c>
      <c r="N332" s="3" t="s">
        <v>42</v>
      </c>
      <c r="O332" s="80">
        <v>1</v>
      </c>
      <c r="P332" s="1">
        <f t="shared" si="100"/>
        <v>11</v>
      </c>
      <c r="Q332" s="1">
        <f t="shared" si="101"/>
        <v>3</v>
      </c>
      <c r="R332" s="72">
        <f t="shared" si="102"/>
        <v>45362.260416666664</v>
      </c>
      <c r="S332" s="73">
        <f t="shared" si="103"/>
        <v>1.1847222222204437</v>
      </c>
      <c r="T332" s="74">
        <f>Table2[[#This Row],[ETA A OFRECIMIENTO]]*24</f>
        <v>28.433333333290648</v>
      </c>
      <c r="U332" s="1" t="str">
        <f t="shared" si="104"/>
        <v>YES</v>
      </c>
      <c r="V332" s="73">
        <f t="shared" si="105"/>
        <v>0.125</v>
      </c>
      <c r="W332" s="74">
        <f>Table2[[#This Row],[DEL. AVAILABLE A SLOT]]*24</f>
        <v>3</v>
      </c>
      <c r="X332" s="1" t="str">
        <f t="shared" si="106"/>
        <v>SI</v>
      </c>
      <c r="Y332" s="73">
        <f t="shared" si="107"/>
        <v>1.3097222222204437</v>
      </c>
      <c r="Z332" s="74">
        <f>Table2[[#This Row],[ETA A TIMESLOT]]*24</f>
        <v>31.433333333290648</v>
      </c>
      <c r="AA332" s="73">
        <f t="shared" si="108"/>
        <v>1.0416666664241347E-2</v>
      </c>
      <c r="AB332" s="73" t="str">
        <f t="shared" si="109"/>
        <v>SI</v>
      </c>
      <c r="AC332" s="74">
        <f>Table2[[#This Row],[PUNTUALIDAD (H)]]*24</f>
        <v>0.24999999994179234</v>
      </c>
      <c r="AD332" s="73">
        <f t="shared" si="110"/>
        <v>1.3340277777751908</v>
      </c>
      <c r="AE332" s="74">
        <f>Table2[[#This Row],[ATA TO UNLOADING]]*24</f>
        <v>32.016666666604578</v>
      </c>
      <c r="AF332" s="74" t="str">
        <f>IF(Table2[[#This Row],[ATA TO UNLOADING 2]]&lt;=48,"YES","NO")</f>
        <v>YES</v>
      </c>
      <c r="AG332" s="75">
        <f t="shared" si="111"/>
        <v>0.25</v>
      </c>
      <c r="AH332" s="2" t="s">
        <v>42</v>
      </c>
      <c r="AI332" s="2" t="str">
        <f t="shared" si="112"/>
        <v>MRKU5000178</v>
      </c>
      <c r="AJ332" s="76" t="str">
        <f t="shared" si="113"/>
        <v>CTU FLEVOKUST BV</v>
      </c>
      <c r="AK332" s="77">
        <f>IF($M332="TRUCK",VLOOKUP($AQ332,Invoicing!$A$17:$B$49,MATCH($AK$1,Invoicing!$A$17:$B$17,0),FALSE),VLOOKUP($AQ332,Invoicing!$N$17:$O$21,MATCH($AK$1,Invoicing!$N$17:$O$17,0),FALSE))</f>
        <v>520</v>
      </c>
      <c r="AL332" s="78" t="e">
        <f>VLOOKUP($E332,Invoicing!$A$1:$H$8,MATCH(TRACKER!$N332,Invoicing!$A$1:$H$1,0),FALSE)</f>
        <v>#N/A</v>
      </c>
      <c r="AM332" s="78">
        <v>35</v>
      </c>
      <c r="AN332" s="78">
        <f t="shared" si="114"/>
        <v>35</v>
      </c>
      <c r="AO332" s="2">
        <f t="shared" si="115"/>
        <v>1</v>
      </c>
      <c r="AP332" s="2" t="str">
        <f t="shared" si="116"/>
        <v>WEEK</v>
      </c>
      <c r="AQ332" s="2" t="str">
        <f t="shared" si="117"/>
        <v>CTU FLEVOKUST BVWEEK</v>
      </c>
      <c r="AR332" s="71">
        <f t="shared" si="118"/>
        <v>555</v>
      </c>
      <c r="AS332" s="71">
        <f>VLOOKUP(AJ332,Invoicing!A:K,10,FALSE)</f>
        <v>0</v>
      </c>
      <c r="AT332" s="71">
        <f t="shared" si="119"/>
        <v>555</v>
      </c>
    </row>
    <row r="333" spans="1:46">
      <c r="A333" s="37" t="s">
        <v>138</v>
      </c>
      <c r="B333" s="3" t="s">
        <v>38</v>
      </c>
      <c r="C333" s="11">
        <v>45360.94027777778</v>
      </c>
      <c r="D333" s="11">
        <v>45360.958333333336</v>
      </c>
      <c r="E333" s="11" t="s">
        <v>45</v>
      </c>
      <c r="F333" s="11" t="s">
        <v>40</v>
      </c>
      <c r="G333" s="3" t="s">
        <v>485</v>
      </c>
      <c r="H333" s="3" t="s">
        <v>2821</v>
      </c>
      <c r="I333" s="11">
        <v>45362.125</v>
      </c>
      <c r="J333" s="12">
        <v>45362.97152777778</v>
      </c>
      <c r="K333" s="12">
        <v>45363.041666666664</v>
      </c>
      <c r="L333" s="12">
        <v>45363.009027777778</v>
      </c>
      <c r="M333" s="12" t="s">
        <v>115</v>
      </c>
      <c r="N333" s="3" t="s">
        <v>13</v>
      </c>
      <c r="O333" s="80">
        <v>0</v>
      </c>
      <c r="P333" s="1">
        <f t="shared" si="100"/>
        <v>11</v>
      </c>
      <c r="Q333" s="1">
        <f t="shared" si="101"/>
        <v>3</v>
      </c>
      <c r="R333" s="72">
        <f t="shared" si="102"/>
        <v>45362.97152777778</v>
      </c>
      <c r="S333" s="73">
        <f t="shared" si="103"/>
        <v>1.1847222222204437</v>
      </c>
      <c r="T333" s="74">
        <f>Table2[[#This Row],[ETA A OFRECIMIENTO]]*24</f>
        <v>28.433333333290648</v>
      </c>
      <c r="U333" s="1" t="str">
        <f t="shared" si="104"/>
        <v>YES</v>
      </c>
      <c r="V333" s="73">
        <f t="shared" si="105"/>
        <v>0.91666666666424135</v>
      </c>
      <c r="W333" s="74">
        <f>Table2[[#This Row],[DEL. AVAILABLE A SLOT]]*24</f>
        <v>21.999999999941792</v>
      </c>
      <c r="X333" s="1" t="str">
        <f t="shared" si="106"/>
        <v>SI</v>
      </c>
      <c r="Y333" s="73">
        <f t="shared" si="107"/>
        <v>2.101388888884685</v>
      </c>
      <c r="Z333" s="74">
        <f>Table2[[#This Row],[ETA A TIMESLOT]]*24</f>
        <v>50.43333333323244</v>
      </c>
      <c r="AA333" s="73">
        <f t="shared" si="108"/>
        <v>0</v>
      </c>
      <c r="AB333" s="73" t="str">
        <f t="shared" si="109"/>
        <v>SI</v>
      </c>
      <c r="AC333" s="74">
        <f>Table2[[#This Row],[PUNTUALIDAD (H)]]*24</f>
        <v>0</v>
      </c>
      <c r="AD333" s="73">
        <f t="shared" si="110"/>
        <v>2.0687499999985448</v>
      </c>
      <c r="AE333" s="74">
        <f>Table2[[#This Row],[ATA TO UNLOADING]]*24</f>
        <v>49.649999999965075</v>
      </c>
      <c r="AF333" s="74" t="str">
        <f>IF(Table2[[#This Row],[ATA TO UNLOADING 2]]&lt;=48,"YES","NO")</f>
        <v>NO</v>
      </c>
      <c r="AG333" s="75">
        <f t="shared" si="111"/>
        <v>4.1666666664241347E-2</v>
      </c>
      <c r="AH333" s="2" t="s">
        <v>24</v>
      </c>
      <c r="AI333" s="2" t="str">
        <f t="shared" si="112"/>
        <v>MRKU5185153</v>
      </c>
      <c r="AJ333" s="76" t="str">
        <f t="shared" si="113"/>
        <v>OM TRANSPORT</v>
      </c>
      <c r="AK333" s="77">
        <f>IF($M333="TRUCK",VLOOKUP($AQ333,Invoicing!$A$17:$B$49,MATCH($AK$1,Invoicing!$A$17:$B$17,0),FALSE),VLOOKUP($AQ333,Invoicing!$N$17:$O$21,MATCH($AK$1,Invoicing!$N$17:$O$17,0),FALSE))</f>
        <v>475</v>
      </c>
      <c r="AL333" s="78">
        <f>VLOOKUP($E333,Invoicing!$A$1:$H$8,MATCH(TRACKER!$N333,Invoicing!$A$1:$H$1,0),FALSE)</f>
        <v>110</v>
      </c>
      <c r="AM333" s="78">
        <f>VLOOKUP($E333,Invoicing!$A$1:$H$8,MATCH(TRACKER!$O$1,Invoicing!$A$1:$H$1,0),FALSE)</f>
        <v>50</v>
      </c>
      <c r="AN333" s="78">
        <f t="shared" si="114"/>
        <v>0</v>
      </c>
      <c r="AO333" s="2">
        <f t="shared" si="115"/>
        <v>2</v>
      </c>
      <c r="AP333" s="2" t="str">
        <f t="shared" si="116"/>
        <v>NIGHT</v>
      </c>
      <c r="AQ333" s="2" t="str">
        <f t="shared" si="117"/>
        <v>OM TRANSPORTNIGHT</v>
      </c>
      <c r="AR333" s="71">
        <f t="shared" si="118"/>
        <v>585</v>
      </c>
      <c r="AS333" s="71">
        <f>VLOOKUP(AJ333,Invoicing!A:K,10,FALSE)</f>
        <v>25</v>
      </c>
      <c r="AT333" s="71">
        <f t="shared" si="119"/>
        <v>610</v>
      </c>
    </row>
    <row r="334" spans="1:46">
      <c r="A334" s="37" t="s">
        <v>138</v>
      </c>
      <c r="B334" s="3" t="s">
        <v>38</v>
      </c>
      <c r="C334" s="11">
        <v>45360.94027777778</v>
      </c>
      <c r="D334" s="11">
        <v>45360.958333333336</v>
      </c>
      <c r="E334" s="11" t="s">
        <v>45</v>
      </c>
      <c r="F334" s="11" t="s">
        <v>40</v>
      </c>
      <c r="G334" s="3" t="s">
        <v>486</v>
      </c>
      <c r="H334" s="3" t="s">
        <v>41</v>
      </c>
      <c r="I334" s="11">
        <v>45362.125</v>
      </c>
      <c r="J334" s="12">
        <v>45362.302083333336</v>
      </c>
      <c r="K334" s="12">
        <v>45362.3125</v>
      </c>
      <c r="L334" s="12">
        <v>45362.309027777781</v>
      </c>
      <c r="M334" s="12" t="s">
        <v>115</v>
      </c>
      <c r="N334" s="3" t="s">
        <v>42</v>
      </c>
      <c r="O334" s="80">
        <v>0</v>
      </c>
      <c r="P334" s="1">
        <f t="shared" si="100"/>
        <v>11</v>
      </c>
      <c r="Q334" s="1">
        <f t="shared" si="101"/>
        <v>3</v>
      </c>
      <c r="R334" s="72">
        <f t="shared" si="102"/>
        <v>45362.302083333336</v>
      </c>
      <c r="S334" s="73">
        <f t="shared" si="103"/>
        <v>1.1847222222204437</v>
      </c>
      <c r="T334" s="74">
        <f>Table2[[#This Row],[ETA A OFRECIMIENTO]]*24</f>
        <v>28.433333333290648</v>
      </c>
      <c r="U334" s="1" t="str">
        <f t="shared" si="104"/>
        <v>YES</v>
      </c>
      <c r="V334" s="73">
        <f t="shared" si="105"/>
        <v>0.1875</v>
      </c>
      <c r="W334" s="74">
        <f>Table2[[#This Row],[DEL. AVAILABLE A SLOT]]*24</f>
        <v>4.5</v>
      </c>
      <c r="X334" s="1" t="str">
        <f t="shared" si="106"/>
        <v>SI</v>
      </c>
      <c r="Y334" s="73">
        <f t="shared" si="107"/>
        <v>1.3722222222204437</v>
      </c>
      <c r="Z334" s="74">
        <f>Table2[[#This Row],[ETA A TIMESLOT]]*24</f>
        <v>32.933333333290648</v>
      </c>
      <c r="AA334" s="73">
        <f t="shared" si="108"/>
        <v>0</v>
      </c>
      <c r="AB334" s="73" t="str">
        <f t="shared" si="109"/>
        <v>SI</v>
      </c>
      <c r="AC334" s="74">
        <f>Table2[[#This Row],[PUNTUALIDAD (H)]]*24</f>
        <v>0</v>
      </c>
      <c r="AD334" s="73">
        <f t="shared" si="110"/>
        <v>1.3687500000014552</v>
      </c>
      <c r="AE334" s="74">
        <f>Table2[[#This Row],[ATA TO UNLOADING]]*24</f>
        <v>32.850000000034925</v>
      </c>
      <c r="AF334" s="74" t="str">
        <f>IF(Table2[[#This Row],[ATA TO UNLOADING 2]]&lt;=48,"YES","NO")</f>
        <v>YES</v>
      </c>
      <c r="AG334" s="75">
        <f t="shared" si="111"/>
        <v>0.3125</v>
      </c>
      <c r="AH334" s="2" t="s">
        <v>42</v>
      </c>
      <c r="AI334" s="2" t="str">
        <f t="shared" si="112"/>
        <v>MRKU5384216</v>
      </c>
      <c r="AJ334" s="76" t="str">
        <f t="shared" si="113"/>
        <v>OM TRANSPORT</v>
      </c>
      <c r="AK334" s="77">
        <f>IF($M334="TRUCK",VLOOKUP($AQ334,Invoicing!$A$17:$B$49,MATCH($AK$1,Invoicing!$A$17:$B$17,0),FALSE),VLOOKUP($AQ334,Invoicing!$N$17:$O$21,MATCH($AK$1,Invoicing!$N$17:$O$17,0),FALSE))</f>
        <v>475</v>
      </c>
      <c r="AL334" s="78" t="e">
        <f>VLOOKUP($E334,Invoicing!$A$1:$H$8,MATCH(TRACKER!$N334,Invoicing!$A$1:$H$1,0),FALSE)</f>
        <v>#N/A</v>
      </c>
      <c r="AM334" s="78">
        <f>VLOOKUP($E334,Invoicing!$A$1:$H$8,MATCH(TRACKER!$O$1,Invoicing!$A$1:$H$1,0),FALSE)</f>
        <v>50</v>
      </c>
      <c r="AN334" s="78">
        <f t="shared" si="114"/>
        <v>0</v>
      </c>
      <c r="AO334" s="2">
        <f t="shared" si="115"/>
        <v>1</v>
      </c>
      <c r="AP334" s="2" t="str">
        <f t="shared" si="116"/>
        <v>WEEK</v>
      </c>
      <c r="AQ334" s="2" t="str">
        <f t="shared" si="117"/>
        <v>OM TRANSPORTWEEK</v>
      </c>
      <c r="AR334" s="71">
        <f t="shared" si="118"/>
        <v>475</v>
      </c>
      <c r="AS334" s="71">
        <f>VLOOKUP(AJ334,Invoicing!A:K,10,FALSE)</f>
        <v>25</v>
      </c>
      <c r="AT334" s="71">
        <f t="shared" si="119"/>
        <v>500</v>
      </c>
    </row>
    <row r="335" spans="1:46">
      <c r="A335" s="37" t="s">
        <v>138</v>
      </c>
      <c r="B335" s="3" t="s">
        <v>38</v>
      </c>
      <c r="C335" s="11">
        <v>45360.94027777778</v>
      </c>
      <c r="D335" s="11">
        <v>45360.958333333336</v>
      </c>
      <c r="E335" s="11" t="s">
        <v>45</v>
      </c>
      <c r="F335" s="11" t="s">
        <v>40</v>
      </c>
      <c r="G335" s="3" t="s">
        <v>487</v>
      </c>
      <c r="H335" s="3" t="s">
        <v>2821</v>
      </c>
      <c r="I335" s="11">
        <v>45362.125</v>
      </c>
      <c r="J335" s="12">
        <v>45362.156944444447</v>
      </c>
      <c r="K335" s="12">
        <v>45362.125</v>
      </c>
      <c r="L335" s="12">
        <v>45362.17083333333</v>
      </c>
      <c r="M335" s="12" t="s">
        <v>115</v>
      </c>
      <c r="N335" s="3" t="s">
        <v>13</v>
      </c>
      <c r="O335" s="80">
        <v>0</v>
      </c>
      <c r="P335" s="1">
        <f t="shared" si="100"/>
        <v>11</v>
      </c>
      <c r="Q335" s="1">
        <f t="shared" si="101"/>
        <v>3</v>
      </c>
      <c r="R335" s="72">
        <f t="shared" si="102"/>
        <v>45362.156944444447</v>
      </c>
      <c r="S335" s="73">
        <f t="shared" si="103"/>
        <v>1.1847222222204437</v>
      </c>
      <c r="T335" s="74">
        <f>Table2[[#This Row],[ETA A OFRECIMIENTO]]*24</f>
        <v>28.433333333290648</v>
      </c>
      <c r="U335" s="1" t="str">
        <f t="shared" si="104"/>
        <v>YES</v>
      </c>
      <c r="V335" s="73">
        <f t="shared" si="105"/>
        <v>0</v>
      </c>
      <c r="W335" s="74">
        <f>Table2[[#This Row],[DEL. AVAILABLE A SLOT]]*24</f>
        <v>0</v>
      </c>
      <c r="X335" s="1" t="str">
        <f t="shared" si="106"/>
        <v>SI</v>
      </c>
      <c r="Y335" s="73">
        <f t="shared" si="107"/>
        <v>1.1847222222204437</v>
      </c>
      <c r="Z335" s="74">
        <f>Table2[[#This Row],[ETA A TIMESLOT]]*24</f>
        <v>28.433333333290648</v>
      </c>
      <c r="AA335" s="73">
        <f t="shared" si="108"/>
        <v>3.1944444446708076E-2</v>
      </c>
      <c r="AB335" s="73" t="str">
        <f t="shared" si="109"/>
        <v>NO</v>
      </c>
      <c r="AC335" s="74">
        <f>Table2[[#This Row],[PUNTUALIDAD (H)]]*24</f>
        <v>0.76666666672099382</v>
      </c>
      <c r="AD335" s="73">
        <f t="shared" si="110"/>
        <v>1.2305555555503815</v>
      </c>
      <c r="AE335" s="74">
        <f>Table2[[#This Row],[ATA TO UNLOADING]]*24</f>
        <v>29.533333333209157</v>
      </c>
      <c r="AF335" s="74" t="str">
        <f>IF(Table2[[#This Row],[ATA TO UNLOADING 2]]&lt;=48,"YES","NO")</f>
        <v>YES</v>
      </c>
      <c r="AG335" s="75">
        <f t="shared" si="111"/>
        <v>0.125</v>
      </c>
      <c r="AH335" s="2" t="s">
        <v>24</v>
      </c>
      <c r="AI335" s="2" t="str">
        <f t="shared" si="112"/>
        <v>MRKU5450128</v>
      </c>
      <c r="AJ335" s="76" t="str">
        <f t="shared" si="113"/>
        <v>OM TRANSPORT</v>
      </c>
      <c r="AK335" s="77">
        <f>IF($M335="TRUCK",VLOOKUP($AQ335,Invoicing!$A$17:$B$49,MATCH($AK$1,Invoicing!$A$17:$B$17,0),FALSE),VLOOKUP($AQ335,Invoicing!$N$17:$O$21,MATCH($AK$1,Invoicing!$N$17:$O$17,0),FALSE))</f>
        <v>475</v>
      </c>
      <c r="AL335" s="78">
        <f>VLOOKUP($E335,Invoicing!$A$1:$H$8,MATCH(TRACKER!$N335,Invoicing!$A$1:$H$1,0),FALSE)</f>
        <v>110</v>
      </c>
      <c r="AM335" s="78">
        <f>VLOOKUP($E335,Invoicing!$A$1:$H$8,MATCH(TRACKER!$O$1,Invoicing!$A$1:$H$1,0),FALSE)</f>
        <v>50</v>
      </c>
      <c r="AN335" s="78">
        <f t="shared" si="114"/>
        <v>0</v>
      </c>
      <c r="AO335" s="2">
        <f t="shared" si="115"/>
        <v>1</v>
      </c>
      <c r="AP335" s="2" t="str">
        <f t="shared" si="116"/>
        <v>NIGHT</v>
      </c>
      <c r="AQ335" s="2" t="str">
        <f t="shared" si="117"/>
        <v>OM TRANSPORTNIGHT</v>
      </c>
      <c r="AR335" s="71">
        <f t="shared" si="118"/>
        <v>585</v>
      </c>
      <c r="AS335" s="71">
        <f>VLOOKUP(AJ335,Invoicing!A:K,10,FALSE)</f>
        <v>25</v>
      </c>
      <c r="AT335" s="71">
        <f t="shared" si="119"/>
        <v>610</v>
      </c>
    </row>
    <row r="336" spans="1:46">
      <c r="A336" s="37" t="s">
        <v>138</v>
      </c>
      <c r="B336" s="3" t="s">
        <v>38</v>
      </c>
      <c r="C336" s="11">
        <v>45360.94027777778</v>
      </c>
      <c r="D336" s="11">
        <v>45360.958333333336</v>
      </c>
      <c r="E336" s="11" t="s">
        <v>44</v>
      </c>
      <c r="F336" s="11" t="s">
        <v>40</v>
      </c>
      <c r="G336" s="3" t="s">
        <v>488</v>
      </c>
      <c r="H336" s="3" t="s">
        <v>2821</v>
      </c>
      <c r="I336" s="11">
        <v>45362.125</v>
      </c>
      <c r="J336" s="12">
        <v>45362.532638888886</v>
      </c>
      <c r="K336" s="12">
        <v>45362.541666666664</v>
      </c>
      <c r="L336" s="12">
        <v>45362.552083333336</v>
      </c>
      <c r="M336" s="12" t="s">
        <v>115</v>
      </c>
      <c r="N336" s="3" t="s">
        <v>42</v>
      </c>
      <c r="O336" s="80">
        <v>0</v>
      </c>
      <c r="P336" s="1">
        <f t="shared" si="100"/>
        <v>11</v>
      </c>
      <c r="Q336" s="1">
        <f t="shared" si="101"/>
        <v>3</v>
      </c>
      <c r="R336" s="72">
        <f t="shared" si="102"/>
        <v>45362.532638888886</v>
      </c>
      <c r="S336" s="73">
        <f t="shared" si="103"/>
        <v>1.1847222222204437</v>
      </c>
      <c r="T336" s="74">
        <f>Table2[[#This Row],[ETA A OFRECIMIENTO]]*24</f>
        <v>28.433333333290648</v>
      </c>
      <c r="U336" s="1" t="str">
        <f t="shared" si="104"/>
        <v>YES</v>
      </c>
      <c r="V336" s="73">
        <f t="shared" si="105"/>
        <v>0.41666666666424135</v>
      </c>
      <c r="W336" s="74">
        <f>Table2[[#This Row],[DEL. AVAILABLE A SLOT]]*24</f>
        <v>9.9999999999417923</v>
      </c>
      <c r="X336" s="1" t="str">
        <f t="shared" si="106"/>
        <v>SI</v>
      </c>
      <c r="Y336" s="73">
        <f t="shared" si="107"/>
        <v>1.601388888884685</v>
      </c>
      <c r="Z336" s="74">
        <f>Table2[[#This Row],[ETA A TIMESLOT]]*24</f>
        <v>38.43333333323244</v>
      </c>
      <c r="AA336" s="73">
        <f t="shared" si="108"/>
        <v>0</v>
      </c>
      <c r="AB336" s="73" t="str">
        <f t="shared" si="109"/>
        <v>SI</v>
      </c>
      <c r="AC336" s="74">
        <f>Table2[[#This Row],[PUNTUALIDAD (H)]]*24</f>
        <v>0</v>
      </c>
      <c r="AD336" s="73">
        <f t="shared" si="110"/>
        <v>1.6118055555562023</v>
      </c>
      <c r="AE336" s="74">
        <f>Table2[[#This Row],[ATA TO UNLOADING]]*24</f>
        <v>38.683333333348855</v>
      </c>
      <c r="AF336" s="74" t="str">
        <f>IF(Table2[[#This Row],[ATA TO UNLOADING 2]]&lt;=48,"YES","NO")</f>
        <v>YES</v>
      </c>
      <c r="AG336" s="75">
        <f t="shared" si="111"/>
        <v>0.54166666666424135</v>
      </c>
      <c r="AH336" s="2" t="s">
        <v>42</v>
      </c>
      <c r="AI336" s="2" t="str">
        <f t="shared" si="112"/>
        <v>MRKU5668146</v>
      </c>
      <c r="AJ336" s="76" t="str">
        <f t="shared" si="113"/>
        <v>MSI</v>
      </c>
      <c r="AK336" s="77">
        <f>IF($M336="TRUCK",VLOOKUP($AQ336,Invoicing!$A$17:$B$49,MATCH($AK$1,Invoicing!$A$17:$B$17,0),FALSE),VLOOKUP($AQ336,Invoicing!$N$17:$O$21,MATCH($AK$1,Invoicing!$N$17:$O$17,0),FALSE))</f>
        <v>480</v>
      </c>
      <c r="AL336" s="78" t="e">
        <f>VLOOKUP($E336,Invoicing!$A$1:$H$8,MATCH(TRACKER!$N336,Invoicing!$A$1:$H$1,0),FALSE)</f>
        <v>#N/A</v>
      </c>
      <c r="AM336" s="78">
        <f>VLOOKUP($E336,Invoicing!$A$1:$H$8,MATCH(TRACKER!$O$1,Invoicing!$A$1:$H$1,0),FALSE)</f>
        <v>50</v>
      </c>
      <c r="AN336" s="78">
        <f t="shared" si="114"/>
        <v>0</v>
      </c>
      <c r="AO336" s="2">
        <f t="shared" si="115"/>
        <v>1</v>
      </c>
      <c r="AP336" s="2" t="str">
        <f t="shared" si="116"/>
        <v>WEEK</v>
      </c>
      <c r="AQ336" s="2" t="str">
        <f t="shared" si="117"/>
        <v>MSIWEEK</v>
      </c>
      <c r="AR336" s="71">
        <f t="shared" si="118"/>
        <v>480</v>
      </c>
      <c r="AS336" s="71">
        <f>VLOOKUP(AJ336,Invoicing!A:K,10,FALSE)</f>
        <v>25</v>
      </c>
      <c r="AT336" s="71">
        <f t="shared" si="119"/>
        <v>505</v>
      </c>
    </row>
    <row r="337" spans="1:46">
      <c r="A337" s="37" t="s">
        <v>138</v>
      </c>
      <c r="B337" s="3" t="s">
        <v>38</v>
      </c>
      <c r="C337" s="11">
        <v>45360.94027777778</v>
      </c>
      <c r="D337" s="11">
        <v>45360.958333333336</v>
      </c>
      <c r="E337" s="11" t="s">
        <v>49</v>
      </c>
      <c r="F337" s="11" t="s">
        <v>40</v>
      </c>
      <c r="G337" s="3" t="s">
        <v>489</v>
      </c>
      <c r="H337" s="3" t="s">
        <v>2821</v>
      </c>
      <c r="I337" s="11">
        <v>45362.125</v>
      </c>
      <c r="J337" s="12">
        <v>45362.649305555555</v>
      </c>
      <c r="K337" s="12">
        <v>45362.708333333336</v>
      </c>
      <c r="L337" s="12">
        <v>45362.677083333336</v>
      </c>
      <c r="M337" s="12" t="s">
        <v>115</v>
      </c>
      <c r="N337" s="3" t="s">
        <v>13</v>
      </c>
      <c r="O337" s="80">
        <v>0</v>
      </c>
      <c r="P337" s="1">
        <f t="shared" si="100"/>
        <v>11</v>
      </c>
      <c r="Q337" s="1">
        <f t="shared" si="101"/>
        <v>3</v>
      </c>
      <c r="R337" s="72">
        <f t="shared" si="102"/>
        <v>45362.649305555555</v>
      </c>
      <c r="S337" s="73">
        <f t="shared" si="103"/>
        <v>1.1847222222204437</v>
      </c>
      <c r="T337" s="74">
        <f>Table2[[#This Row],[ETA A OFRECIMIENTO]]*24</f>
        <v>28.433333333290648</v>
      </c>
      <c r="U337" s="1" t="str">
        <f t="shared" si="104"/>
        <v>YES</v>
      </c>
      <c r="V337" s="73">
        <f t="shared" si="105"/>
        <v>0.58333333333575865</v>
      </c>
      <c r="W337" s="74">
        <f>Table2[[#This Row],[DEL. AVAILABLE A SLOT]]*24</f>
        <v>14.000000000058208</v>
      </c>
      <c r="X337" s="1" t="str">
        <f t="shared" si="106"/>
        <v>SI</v>
      </c>
      <c r="Y337" s="73">
        <f t="shared" si="107"/>
        <v>1.7680555555562023</v>
      </c>
      <c r="Z337" s="74">
        <f>Table2[[#This Row],[ETA A TIMESLOT]]*24</f>
        <v>42.433333333348855</v>
      </c>
      <c r="AA337" s="73">
        <f t="shared" si="108"/>
        <v>0</v>
      </c>
      <c r="AB337" s="73" t="str">
        <f t="shared" si="109"/>
        <v>SI</v>
      </c>
      <c r="AC337" s="74">
        <f>Table2[[#This Row],[PUNTUALIDAD (H)]]*24</f>
        <v>0</v>
      </c>
      <c r="AD337" s="73">
        <f t="shared" si="110"/>
        <v>1.7368055555562023</v>
      </c>
      <c r="AE337" s="74">
        <f>Table2[[#This Row],[ATA TO UNLOADING]]*24</f>
        <v>41.683333333348855</v>
      </c>
      <c r="AF337" s="74" t="str">
        <f>IF(Table2[[#This Row],[ATA TO UNLOADING 2]]&lt;=48,"YES","NO")</f>
        <v>YES</v>
      </c>
      <c r="AG337" s="75">
        <f t="shared" si="111"/>
        <v>0.70833333333575865</v>
      </c>
      <c r="AH337" s="2" t="s">
        <v>42</v>
      </c>
      <c r="AI337" s="2" t="str">
        <f t="shared" si="112"/>
        <v>MRKU5977438</v>
      </c>
      <c r="AJ337" s="76" t="str">
        <f t="shared" si="113"/>
        <v>CTU FLEVOKUST BV</v>
      </c>
      <c r="AK337" s="77">
        <f>IF($M337="TRUCK",VLOOKUP($AQ337,Invoicing!$A$17:$B$49,MATCH($AK$1,Invoicing!$A$17:$B$17,0),FALSE),VLOOKUP($AQ337,Invoicing!$N$17:$O$21,MATCH($AK$1,Invoicing!$N$17:$O$17,0),FALSE))</f>
        <v>520</v>
      </c>
      <c r="AL337" s="78">
        <v>100</v>
      </c>
      <c r="AM337" s="78">
        <v>35</v>
      </c>
      <c r="AN337" s="78">
        <f t="shared" si="114"/>
        <v>0</v>
      </c>
      <c r="AO337" s="2">
        <f t="shared" si="115"/>
        <v>1</v>
      </c>
      <c r="AP337" s="2" t="str">
        <f t="shared" si="116"/>
        <v>WEEK</v>
      </c>
      <c r="AQ337" s="2" t="str">
        <f t="shared" si="117"/>
        <v>CTU FLEVOKUST BVWEEK</v>
      </c>
      <c r="AR337" s="71">
        <f t="shared" si="118"/>
        <v>620</v>
      </c>
      <c r="AS337" s="71">
        <f>VLOOKUP(AJ337,Invoicing!A:K,10,FALSE)</f>
        <v>0</v>
      </c>
      <c r="AT337" s="71">
        <f t="shared" si="119"/>
        <v>620</v>
      </c>
    </row>
    <row r="338" spans="1:46">
      <c r="A338" s="37" t="s">
        <v>138</v>
      </c>
      <c r="B338" s="3" t="s">
        <v>38</v>
      </c>
      <c r="C338" s="11">
        <v>45360.94027777778</v>
      </c>
      <c r="D338" s="11">
        <v>45360.958333333336</v>
      </c>
      <c r="E338" s="11" t="s">
        <v>45</v>
      </c>
      <c r="F338" s="11" t="s">
        <v>40</v>
      </c>
      <c r="G338" s="3" t="s">
        <v>490</v>
      </c>
      <c r="H338" s="3" t="s">
        <v>2821</v>
      </c>
      <c r="I338" s="11">
        <v>45362.125</v>
      </c>
      <c r="J338" s="12">
        <v>45362.969444444447</v>
      </c>
      <c r="K338" s="12">
        <v>45362.625</v>
      </c>
      <c r="L338" s="12">
        <v>45362.677083333336</v>
      </c>
      <c r="M338" s="12" t="s">
        <v>115</v>
      </c>
      <c r="N338" s="3" t="s">
        <v>42</v>
      </c>
      <c r="O338" s="80">
        <v>0</v>
      </c>
      <c r="P338" s="1">
        <f t="shared" si="100"/>
        <v>11</v>
      </c>
      <c r="Q338" s="1">
        <f t="shared" si="101"/>
        <v>3</v>
      </c>
      <c r="R338" s="72">
        <f t="shared" si="102"/>
        <v>45362.969444444447</v>
      </c>
      <c r="S338" s="73">
        <f t="shared" si="103"/>
        <v>1.1847222222204437</v>
      </c>
      <c r="T338" s="74">
        <f>Table2[[#This Row],[ETA A OFRECIMIENTO]]*24</f>
        <v>28.433333333290648</v>
      </c>
      <c r="U338" s="1" t="str">
        <f t="shared" si="104"/>
        <v>YES</v>
      </c>
      <c r="V338" s="73">
        <f t="shared" si="105"/>
        <v>0.5</v>
      </c>
      <c r="W338" s="74">
        <f>Table2[[#This Row],[DEL. AVAILABLE A SLOT]]*24</f>
        <v>12</v>
      </c>
      <c r="X338" s="1" t="str">
        <f t="shared" si="106"/>
        <v>SI</v>
      </c>
      <c r="Y338" s="73">
        <f t="shared" si="107"/>
        <v>1.6847222222204437</v>
      </c>
      <c r="Z338" s="74">
        <f>Table2[[#This Row],[ETA A TIMESLOT]]*24</f>
        <v>40.433333333290648</v>
      </c>
      <c r="AA338" s="73">
        <f t="shared" si="108"/>
        <v>0.34444444444670808</v>
      </c>
      <c r="AB338" s="73" t="str">
        <f t="shared" si="109"/>
        <v>NO</v>
      </c>
      <c r="AC338" s="74">
        <f>Table2[[#This Row],[PUNTUALIDAD (H)]]*24</f>
        <v>8.2666666667209938</v>
      </c>
      <c r="AD338" s="73">
        <f t="shared" si="110"/>
        <v>1.7368055555562023</v>
      </c>
      <c r="AE338" s="74">
        <f>Table2[[#This Row],[ATA TO UNLOADING]]*24</f>
        <v>41.683333333348855</v>
      </c>
      <c r="AF338" s="74" t="str">
        <f>IF(Table2[[#This Row],[ATA TO UNLOADING 2]]&lt;=48,"YES","NO")</f>
        <v>YES</v>
      </c>
      <c r="AG338" s="75">
        <f t="shared" si="111"/>
        <v>0.625</v>
      </c>
      <c r="AH338" s="2" t="s">
        <v>42</v>
      </c>
      <c r="AI338" s="2" t="str">
        <f t="shared" si="112"/>
        <v>MRKU6296547</v>
      </c>
      <c r="AJ338" s="76" t="str">
        <f t="shared" si="113"/>
        <v>OM TRANSPORT</v>
      </c>
      <c r="AK338" s="77">
        <f>IF($M338="TRUCK",VLOOKUP($AQ338,Invoicing!$A$17:$B$49,MATCH($AK$1,Invoicing!$A$17:$B$17,0),FALSE),VLOOKUP($AQ338,Invoicing!$N$17:$O$21,MATCH($AK$1,Invoicing!$N$17:$O$17,0),FALSE))</f>
        <v>475</v>
      </c>
      <c r="AL338" s="78" t="e">
        <f>VLOOKUP($E338,Invoicing!$A$1:$H$8,MATCH(TRACKER!$N338,Invoicing!$A$1:$H$1,0),FALSE)</f>
        <v>#N/A</v>
      </c>
      <c r="AM338" s="78">
        <f>VLOOKUP($E338,Invoicing!$A$1:$H$8,MATCH(TRACKER!$O$1,Invoicing!$A$1:$H$1,0),FALSE)</f>
        <v>50</v>
      </c>
      <c r="AN338" s="78">
        <f t="shared" si="114"/>
        <v>0</v>
      </c>
      <c r="AO338" s="2">
        <f t="shared" si="115"/>
        <v>1</v>
      </c>
      <c r="AP338" s="2" t="str">
        <f t="shared" si="116"/>
        <v>WEEK</v>
      </c>
      <c r="AQ338" s="2" t="str">
        <f t="shared" si="117"/>
        <v>OM TRANSPORTWEEK</v>
      </c>
      <c r="AR338" s="71">
        <f t="shared" si="118"/>
        <v>475</v>
      </c>
      <c r="AS338" s="71">
        <f>VLOOKUP(AJ338,Invoicing!A:K,10,FALSE)</f>
        <v>25</v>
      </c>
      <c r="AT338" s="71">
        <f t="shared" si="119"/>
        <v>500</v>
      </c>
    </row>
    <row r="339" spans="1:46">
      <c r="A339" s="37" t="s">
        <v>138</v>
      </c>
      <c r="B339" s="3" t="s">
        <v>38</v>
      </c>
      <c r="C339" s="11">
        <v>45360.94027777778</v>
      </c>
      <c r="D339" s="11">
        <v>45360.958333333336</v>
      </c>
      <c r="E339" s="11" t="s">
        <v>49</v>
      </c>
      <c r="F339" s="11" t="s">
        <v>40</v>
      </c>
      <c r="G339" s="3" t="s">
        <v>491</v>
      </c>
      <c r="H339" s="3" t="s">
        <v>2821</v>
      </c>
      <c r="I339" s="11">
        <v>45363.708333333336</v>
      </c>
      <c r="J339" s="12">
        <v>45363.708333333336</v>
      </c>
      <c r="K339" s="12">
        <v>45363.708333333336</v>
      </c>
      <c r="L339" s="12">
        <v>45363.713888888888</v>
      </c>
      <c r="M339" s="61" t="s">
        <v>12</v>
      </c>
      <c r="N339" s="3" t="s">
        <v>13</v>
      </c>
      <c r="O339" s="80">
        <v>0</v>
      </c>
      <c r="P339" s="1">
        <f t="shared" si="100"/>
        <v>11</v>
      </c>
      <c r="Q339" s="1">
        <f t="shared" si="101"/>
        <v>3</v>
      </c>
      <c r="R339" s="72">
        <f t="shared" si="102"/>
        <v>45363.708333333336</v>
      </c>
      <c r="S339" s="73">
        <f t="shared" si="103"/>
        <v>2.7680555555562023</v>
      </c>
      <c r="T339" s="74">
        <f>Table2[[#This Row],[ETA A OFRECIMIENTO]]*24</f>
        <v>66.433333333348855</v>
      </c>
      <c r="U339" s="1" t="str">
        <f t="shared" si="104"/>
        <v>NO</v>
      </c>
      <c r="V339" s="73">
        <f t="shared" si="105"/>
        <v>0</v>
      </c>
      <c r="W339" s="74">
        <f>Table2[[#This Row],[DEL. AVAILABLE A SLOT]]*24</f>
        <v>0</v>
      </c>
      <c r="X339" s="1" t="str">
        <f t="shared" si="106"/>
        <v>SI</v>
      </c>
      <c r="Y339" s="73">
        <f t="shared" si="107"/>
        <v>2.7680555555562023</v>
      </c>
      <c r="Z339" s="74">
        <f>Table2[[#This Row],[ETA A TIMESLOT]]*24</f>
        <v>66.433333333348855</v>
      </c>
      <c r="AA339" s="73">
        <f t="shared" si="108"/>
        <v>0</v>
      </c>
      <c r="AB339" s="73" t="str">
        <f t="shared" si="109"/>
        <v>SI</v>
      </c>
      <c r="AC339" s="74">
        <f>Table2[[#This Row],[PUNTUALIDAD (H)]]*24</f>
        <v>0</v>
      </c>
      <c r="AD339" s="73">
        <f t="shared" si="110"/>
        <v>2.773611111108039</v>
      </c>
      <c r="AE339" s="74">
        <f>Table2[[#This Row],[ATA TO UNLOADING]]*24</f>
        <v>66.566666666592937</v>
      </c>
      <c r="AF339" s="74" t="str">
        <f>IF(Table2[[#This Row],[ATA TO UNLOADING 2]]&lt;=48,"YES","NO")</f>
        <v>NO</v>
      </c>
      <c r="AG339" s="75">
        <f t="shared" si="111"/>
        <v>0.70833333333575865</v>
      </c>
      <c r="AH339" s="2" t="s">
        <v>42</v>
      </c>
      <c r="AI339" s="2" t="str">
        <f t="shared" si="112"/>
        <v>MRKU7785985</v>
      </c>
      <c r="AJ339" s="76" t="str">
        <f t="shared" si="113"/>
        <v>CTU FLEVOKUST BV</v>
      </c>
      <c r="AK339" s="77">
        <f>IF($M339="TRUCK",VLOOKUP($AQ339,Invoicing!$A$17:$B$49,MATCH($AK$1,Invoicing!$A$17:$B$17,0),FALSE),VLOOKUP($AQ339,Invoicing!$N$17:$O$21,MATCH($AK$1,Invoicing!$N$17:$O$17,0),FALSE))</f>
        <v>380</v>
      </c>
      <c r="AL339" s="78">
        <v>100</v>
      </c>
      <c r="AM339" s="78">
        <v>35</v>
      </c>
      <c r="AN339" s="78">
        <f t="shared" si="114"/>
        <v>0</v>
      </c>
      <c r="AO339" s="2">
        <f t="shared" si="115"/>
        <v>2</v>
      </c>
      <c r="AP339" s="2" t="str">
        <f t="shared" si="116"/>
        <v>WEEK</v>
      </c>
      <c r="AQ339" s="2" t="str">
        <f t="shared" si="117"/>
        <v>CTU FLEVOKUST BVWEEK</v>
      </c>
      <c r="AR339" s="71">
        <f t="shared" si="118"/>
        <v>480</v>
      </c>
      <c r="AS339" s="71">
        <f>VLOOKUP(AJ339,Invoicing!A:K,10,FALSE)</f>
        <v>0</v>
      </c>
      <c r="AT339" s="71">
        <f t="shared" si="119"/>
        <v>480</v>
      </c>
    </row>
    <row r="340" spans="1:46">
      <c r="A340" s="37" t="s">
        <v>138</v>
      </c>
      <c r="B340" s="3" t="s">
        <v>38</v>
      </c>
      <c r="C340" s="11">
        <v>45360.94027777778</v>
      </c>
      <c r="D340" s="11">
        <v>45360.958333333336</v>
      </c>
      <c r="E340" s="11" t="s">
        <v>49</v>
      </c>
      <c r="F340" s="11" t="s">
        <v>40</v>
      </c>
      <c r="G340" s="3" t="s">
        <v>492</v>
      </c>
      <c r="H340" s="3" t="s">
        <v>2821</v>
      </c>
      <c r="I340" s="11">
        <v>45363.833333333336</v>
      </c>
      <c r="J340" s="12">
        <v>45363.833333333336</v>
      </c>
      <c r="K340" s="12">
        <v>45363.833333333336</v>
      </c>
      <c r="L340" s="12">
        <v>45363.833333333336</v>
      </c>
      <c r="M340" s="61" t="s">
        <v>12</v>
      </c>
      <c r="N340" s="3" t="s">
        <v>13</v>
      </c>
      <c r="O340" s="80">
        <v>0</v>
      </c>
      <c r="P340" s="1">
        <f t="shared" si="100"/>
        <v>11</v>
      </c>
      <c r="Q340" s="1">
        <f t="shared" si="101"/>
        <v>3</v>
      </c>
      <c r="R340" s="72">
        <f t="shared" si="102"/>
        <v>45363.833333333336</v>
      </c>
      <c r="S340" s="73">
        <f t="shared" si="103"/>
        <v>2.8930555555562023</v>
      </c>
      <c r="T340" s="74">
        <f>Table2[[#This Row],[ETA A OFRECIMIENTO]]*24</f>
        <v>69.433333333348855</v>
      </c>
      <c r="U340" s="1" t="str">
        <f t="shared" si="104"/>
        <v>NO</v>
      </c>
      <c r="V340" s="73">
        <f t="shared" si="105"/>
        <v>0</v>
      </c>
      <c r="W340" s="74">
        <f>Table2[[#This Row],[DEL. AVAILABLE A SLOT]]*24</f>
        <v>0</v>
      </c>
      <c r="X340" s="1" t="str">
        <f t="shared" si="106"/>
        <v>SI</v>
      </c>
      <c r="Y340" s="73">
        <f t="shared" si="107"/>
        <v>2.8930555555562023</v>
      </c>
      <c r="Z340" s="74">
        <f>Table2[[#This Row],[ETA A TIMESLOT]]*24</f>
        <v>69.433333333348855</v>
      </c>
      <c r="AA340" s="73">
        <f t="shared" si="108"/>
        <v>0</v>
      </c>
      <c r="AB340" s="73" t="str">
        <f t="shared" si="109"/>
        <v>SI</v>
      </c>
      <c r="AC340" s="74">
        <f>Table2[[#This Row],[PUNTUALIDAD (H)]]*24</f>
        <v>0</v>
      </c>
      <c r="AD340" s="73">
        <f t="shared" si="110"/>
        <v>2.8930555555562023</v>
      </c>
      <c r="AE340" s="74">
        <f>Table2[[#This Row],[ATA TO UNLOADING]]*24</f>
        <v>69.433333333348855</v>
      </c>
      <c r="AF340" s="74" t="str">
        <f>IF(Table2[[#This Row],[ATA TO UNLOADING 2]]&lt;=48,"YES","NO")</f>
        <v>NO</v>
      </c>
      <c r="AG340" s="75">
        <f t="shared" si="111"/>
        <v>0.83333333333575865</v>
      </c>
      <c r="AH340" s="2" t="s">
        <v>24</v>
      </c>
      <c r="AI340" s="2" t="str">
        <f t="shared" si="112"/>
        <v>MRSU0572255</v>
      </c>
      <c r="AJ340" s="76" t="str">
        <f t="shared" si="113"/>
        <v>CTU FLEVOKUST BV</v>
      </c>
      <c r="AK340" s="77">
        <f>IF($M340="TRUCK",VLOOKUP($AQ340,Invoicing!$A$17:$B$49,MATCH($AK$1,Invoicing!$A$17:$B$17,0),FALSE),VLOOKUP($AQ340,Invoicing!$N$17:$O$21,MATCH($AK$1,Invoicing!$N$17:$O$17,0),FALSE))</f>
        <v>380</v>
      </c>
      <c r="AL340" s="78">
        <v>100</v>
      </c>
      <c r="AM340" s="78">
        <v>35</v>
      </c>
      <c r="AN340" s="78">
        <f t="shared" si="114"/>
        <v>0</v>
      </c>
      <c r="AO340" s="2">
        <f t="shared" si="115"/>
        <v>2</v>
      </c>
      <c r="AP340" s="2" t="str">
        <f t="shared" si="116"/>
        <v>NIGHT</v>
      </c>
      <c r="AQ340" s="2" t="str">
        <f t="shared" si="117"/>
        <v>CTU FLEVOKUST BVNIGHT</v>
      </c>
      <c r="AR340" s="71">
        <f t="shared" si="118"/>
        <v>480</v>
      </c>
      <c r="AS340" s="71">
        <f>VLOOKUP(AJ340,Invoicing!A:K,10,FALSE)</f>
        <v>0</v>
      </c>
      <c r="AT340" s="71">
        <f t="shared" si="119"/>
        <v>480</v>
      </c>
    </row>
    <row r="341" spans="1:46">
      <c r="A341" s="37" t="s">
        <v>138</v>
      </c>
      <c r="B341" s="3" t="s">
        <v>38</v>
      </c>
      <c r="C341" s="11">
        <v>45360.94027777778</v>
      </c>
      <c r="D341" s="11">
        <v>45360.958333333336</v>
      </c>
      <c r="E341" s="11" t="s">
        <v>49</v>
      </c>
      <c r="F341" s="11" t="s">
        <v>40</v>
      </c>
      <c r="G341" s="3" t="s">
        <v>493</v>
      </c>
      <c r="H341" s="3" t="s">
        <v>2821</v>
      </c>
      <c r="I341" s="11">
        <v>45362.125</v>
      </c>
      <c r="J341" s="12">
        <v>45362.394444444442</v>
      </c>
      <c r="K341" s="12">
        <v>45362.333333333336</v>
      </c>
      <c r="L341" s="12">
        <v>45362.4375</v>
      </c>
      <c r="M341" s="12" t="s">
        <v>115</v>
      </c>
      <c r="N341" s="3" t="s">
        <v>13</v>
      </c>
      <c r="O341" s="80">
        <v>0</v>
      </c>
      <c r="P341" s="1">
        <f t="shared" si="100"/>
        <v>11</v>
      </c>
      <c r="Q341" s="1">
        <f t="shared" si="101"/>
        <v>3</v>
      </c>
      <c r="R341" s="72">
        <f t="shared" si="102"/>
        <v>45362.394444444442</v>
      </c>
      <c r="S341" s="73">
        <f t="shared" si="103"/>
        <v>1.1847222222204437</v>
      </c>
      <c r="T341" s="74">
        <f>Table2[[#This Row],[ETA A OFRECIMIENTO]]*24</f>
        <v>28.433333333290648</v>
      </c>
      <c r="U341" s="1" t="str">
        <f t="shared" si="104"/>
        <v>YES</v>
      </c>
      <c r="V341" s="73">
        <f t="shared" si="105"/>
        <v>0.20833333333575865</v>
      </c>
      <c r="W341" s="74">
        <f>Table2[[#This Row],[DEL. AVAILABLE A SLOT]]*24</f>
        <v>5.0000000000582077</v>
      </c>
      <c r="X341" s="1" t="str">
        <f t="shared" si="106"/>
        <v>SI</v>
      </c>
      <c r="Y341" s="73">
        <f t="shared" si="107"/>
        <v>1.3930555555562023</v>
      </c>
      <c r="Z341" s="74">
        <f>Table2[[#This Row],[ETA A TIMESLOT]]*24</f>
        <v>33.433333333348855</v>
      </c>
      <c r="AA341" s="73">
        <f t="shared" si="108"/>
        <v>6.1111111106583849E-2</v>
      </c>
      <c r="AB341" s="73" t="str">
        <f t="shared" si="109"/>
        <v>NO</v>
      </c>
      <c r="AC341" s="74">
        <f>Table2[[#This Row],[PUNTUALIDAD (H)]]*24</f>
        <v>1.4666666665580124</v>
      </c>
      <c r="AD341" s="73">
        <f t="shared" si="110"/>
        <v>1.4972222222204437</v>
      </c>
      <c r="AE341" s="74">
        <f>Table2[[#This Row],[ATA TO UNLOADING]]*24</f>
        <v>35.933333333290648</v>
      </c>
      <c r="AF341" s="74" t="str">
        <f>IF(Table2[[#This Row],[ATA TO UNLOADING 2]]&lt;=48,"YES","NO")</f>
        <v>YES</v>
      </c>
      <c r="AG341" s="75">
        <f t="shared" si="111"/>
        <v>0.33333333333575865</v>
      </c>
      <c r="AH341" s="2" t="s">
        <v>42</v>
      </c>
      <c r="AI341" s="2" t="str">
        <f t="shared" si="112"/>
        <v>MRSU0573992</v>
      </c>
      <c r="AJ341" s="76" t="str">
        <f t="shared" si="113"/>
        <v>CTU FLEVOKUST BV</v>
      </c>
      <c r="AK341" s="77">
        <f>IF($M341="TRUCK",VLOOKUP($AQ341,Invoicing!$A$17:$B$49,MATCH($AK$1,Invoicing!$A$17:$B$17,0),FALSE),VLOOKUP($AQ341,Invoicing!$N$17:$O$21,MATCH($AK$1,Invoicing!$N$17:$O$17,0),FALSE))</f>
        <v>520</v>
      </c>
      <c r="AL341" s="78">
        <v>100</v>
      </c>
      <c r="AM341" s="78">
        <v>35</v>
      </c>
      <c r="AN341" s="78">
        <f t="shared" si="114"/>
        <v>0</v>
      </c>
      <c r="AO341" s="2">
        <f t="shared" si="115"/>
        <v>1</v>
      </c>
      <c r="AP341" s="2" t="str">
        <f t="shared" si="116"/>
        <v>WEEK</v>
      </c>
      <c r="AQ341" s="2" t="str">
        <f t="shared" si="117"/>
        <v>CTU FLEVOKUST BVWEEK</v>
      </c>
      <c r="AR341" s="71">
        <f t="shared" si="118"/>
        <v>620</v>
      </c>
      <c r="AS341" s="71">
        <f>VLOOKUP(AJ341,Invoicing!A:K,10,FALSE)</f>
        <v>0</v>
      </c>
      <c r="AT341" s="71">
        <f t="shared" si="119"/>
        <v>620</v>
      </c>
    </row>
    <row r="342" spans="1:46">
      <c r="A342" s="37" t="s">
        <v>138</v>
      </c>
      <c r="B342" s="3" t="s">
        <v>38</v>
      </c>
      <c r="C342" s="11">
        <v>45360.94027777778</v>
      </c>
      <c r="D342" s="11">
        <v>45360.958333333336</v>
      </c>
      <c r="E342" s="11" t="s">
        <v>49</v>
      </c>
      <c r="F342" s="11" t="s">
        <v>40</v>
      </c>
      <c r="G342" s="3" t="s">
        <v>494</v>
      </c>
      <c r="H342" s="3" t="s">
        <v>2821</v>
      </c>
      <c r="I342" s="11">
        <v>45363.958333333336</v>
      </c>
      <c r="J342" s="12">
        <v>45364.993750000001</v>
      </c>
      <c r="K342" s="12">
        <v>45365.041666666664</v>
      </c>
      <c r="L342" s="12">
        <v>45365.010416666664</v>
      </c>
      <c r="M342" s="61" t="s">
        <v>12</v>
      </c>
      <c r="N342" s="3" t="s">
        <v>13</v>
      </c>
      <c r="O342" s="80">
        <v>0</v>
      </c>
      <c r="P342" s="1">
        <f t="shared" si="100"/>
        <v>11</v>
      </c>
      <c r="Q342" s="1">
        <f t="shared" si="101"/>
        <v>3</v>
      </c>
      <c r="R342" s="72">
        <f t="shared" si="102"/>
        <v>45364.993750000001</v>
      </c>
      <c r="S342" s="73">
        <f t="shared" si="103"/>
        <v>3.0180555555562023</v>
      </c>
      <c r="T342" s="74">
        <f>Table2[[#This Row],[ETA A OFRECIMIENTO]]*24</f>
        <v>72.433333333348855</v>
      </c>
      <c r="U342" s="1" t="str">
        <f t="shared" si="104"/>
        <v>NO</v>
      </c>
      <c r="V342" s="73">
        <f t="shared" si="105"/>
        <v>1.0833333333284827</v>
      </c>
      <c r="W342" s="74">
        <f>Table2[[#This Row],[DEL. AVAILABLE A SLOT]]*24</f>
        <v>25.999999999883585</v>
      </c>
      <c r="X342" s="1" t="str">
        <f t="shared" si="106"/>
        <v>NO</v>
      </c>
      <c r="Y342" s="73">
        <f t="shared" si="107"/>
        <v>4.101388888884685</v>
      </c>
      <c r="Z342" s="74">
        <f>Table2[[#This Row],[ETA A TIMESLOT]]*24</f>
        <v>98.43333333323244</v>
      </c>
      <c r="AA342" s="73">
        <f t="shared" si="108"/>
        <v>0</v>
      </c>
      <c r="AB342" s="73" t="str">
        <f t="shared" si="109"/>
        <v>SI</v>
      </c>
      <c r="AC342" s="74">
        <f>Table2[[#This Row],[PUNTUALIDAD (H)]]*24</f>
        <v>0</v>
      </c>
      <c r="AD342" s="73">
        <f t="shared" si="110"/>
        <v>4.070138888884685</v>
      </c>
      <c r="AE342" s="74">
        <f>Table2[[#This Row],[ATA TO UNLOADING]]*24</f>
        <v>97.68333333323244</v>
      </c>
      <c r="AF342" s="74" t="str">
        <f>IF(Table2[[#This Row],[ATA TO UNLOADING 2]]&lt;=48,"YES","NO")</f>
        <v>NO</v>
      </c>
      <c r="AG342" s="75">
        <f t="shared" si="111"/>
        <v>4.1666666664241347E-2</v>
      </c>
      <c r="AH342" s="2" t="s">
        <v>24</v>
      </c>
      <c r="AI342" s="2" t="str">
        <f t="shared" si="112"/>
        <v>MRSU0574535</v>
      </c>
      <c r="AJ342" s="76" t="str">
        <f t="shared" si="113"/>
        <v>CTU FLEVOKUST BV</v>
      </c>
      <c r="AK342" s="77">
        <f>IF($M342="TRUCK",VLOOKUP($AQ342,Invoicing!$A$17:$B$49,MATCH($AK$1,Invoicing!$A$17:$B$17,0),FALSE),VLOOKUP($AQ342,Invoicing!$N$17:$O$21,MATCH($AK$1,Invoicing!$N$17:$O$17,0),FALSE))</f>
        <v>380</v>
      </c>
      <c r="AL342" s="78">
        <v>100</v>
      </c>
      <c r="AM342" s="78">
        <v>35</v>
      </c>
      <c r="AN342" s="78">
        <f t="shared" si="114"/>
        <v>0</v>
      </c>
      <c r="AO342" s="2">
        <f t="shared" si="115"/>
        <v>4</v>
      </c>
      <c r="AP342" s="2" t="str">
        <f t="shared" si="116"/>
        <v>NIGHT</v>
      </c>
      <c r="AQ342" s="2" t="str">
        <f t="shared" si="117"/>
        <v>CTU FLEVOKUST BVNIGHT</v>
      </c>
      <c r="AR342" s="71">
        <f t="shared" si="118"/>
        <v>480</v>
      </c>
      <c r="AS342" s="71">
        <f>VLOOKUP(AJ342,Invoicing!A:K,10,FALSE)</f>
        <v>0</v>
      </c>
      <c r="AT342" s="71">
        <f t="shared" si="119"/>
        <v>480</v>
      </c>
    </row>
    <row r="343" spans="1:46">
      <c r="A343" s="37" t="s">
        <v>138</v>
      </c>
      <c r="B343" s="3" t="s">
        <v>38</v>
      </c>
      <c r="C343" s="11">
        <v>45360.94027777778</v>
      </c>
      <c r="D343" s="11">
        <v>45360.958333333336</v>
      </c>
      <c r="E343" s="11" t="s">
        <v>49</v>
      </c>
      <c r="F343" s="11" t="s">
        <v>40</v>
      </c>
      <c r="G343" s="3" t="s">
        <v>495</v>
      </c>
      <c r="H343" s="3" t="s">
        <v>2821</v>
      </c>
      <c r="I343" s="11">
        <v>45362.125</v>
      </c>
      <c r="J343" s="12">
        <v>45362.707638888889</v>
      </c>
      <c r="K343" s="12">
        <v>45362.666666666664</v>
      </c>
      <c r="L343" s="12">
        <v>45362.729166666664</v>
      </c>
      <c r="M343" s="12" t="s">
        <v>115</v>
      </c>
      <c r="N343" s="3" t="s">
        <v>13</v>
      </c>
      <c r="O343" s="80">
        <v>0</v>
      </c>
      <c r="P343" s="1">
        <f t="shared" si="100"/>
        <v>11</v>
      </c>
      <c r="Q343" s="1">
        <f t="shared" si="101"/>
        <v>3</v>
      </c>
      <c r="R343" s="72">
        <f t="shared" si="102"/>
        <v>45362.707638888889</v>
      </c>
      <c r="S343" s="73">
        <f t="shared" si="103"/>
        <v>1.1847222222204437</v>
      </c>
      <c r="T343" s="74">
        <f>Table2[[#This Row],[ETA A OFRECIMIENTO]]*24</f>
        <v>28.433333333290648</v>
      </c>
      <c r="U343" s="1" t="str">
        <f t="shared" si="104"/>
        <v>YES</v>
      </c>
      <c r="V343" s="73">
        <f t="shared" si="105"/>
        <v>0.54166666666424135</v>
      </c>
      <c r="W343" s="74">
        <f>Table2[[#This Row],[DEL. AVAILABLE A SLOT]]*24</f>
        <v>12.999999999941792</v>
      </c>
      <c r="X343" s="1" t="str">
        <f t="shared" si="106"/>
        <v>SI</v>
      </c>
      <c r="Y343" s="73">
        <f t="shared" si="107"/>
        <v>1.726388888884685</v>
      </c>
      <c r="Z343" s="74">
        <f>Table2[[#This Row],[ETA A TIMESLOT]]*24</f>
        <v>41.43333333323244</v>
      </c>
      <c r="AA343" s="73">
        <f t="shared" si="108"/>
        <v>4.0972222224809229E-2</v>
      </c>
      <c r="AB343" s="73" t="str">
        <f t="shared" si="109"/>
        <v>NO</v>
      </c>
      <c r="AC343" s="74">
        <f>Table2[[#This Row],[PUNTUALIDAD (H)]]*24</f>
        <v>0.9833333333954215</v>
      </c>
      <c r="AD343" s="73">
        <f t="shared" si="110"/>
        <v>1.788888888884685</v>
      </c>
      <c r="AE343" s="74">
        <f>Table2[[#This Row],[ATA TO UNLOADING]]*24</f>
        <v>42.93333333323244</v>
      </c>
      <c r="AF343" s="74" t="str">
        <f>IF(Table2[[#This Row],[ATA TO UNLOADING 2]]&lt;=48,"YES","NO")</f>
        <v>YES</v>
      </c>
      <c r="AG343" s="75">
        <f t="shared" si="111"/>
        <v>0.66666666666424135</v>
      </c>
      <c r="AH343" s="2" t="s">
        <v>42</v>
      </c>
      <c r="AI343" s="2" t="str">
        <f t="shared" si="112"/>
        <v>MRSU3356352</v>
      </c>
      <c r="AJ343" s="76" t="str">
        <f t="shared" si="113"/>
        <v>CTU FLEVOKUST BV</v>
      </c>
      <c r="AK343" s="77">
        <f>IF($M343="TRUCK",VLOOKUP($AQ343,Invoicing!$A$17:$B$49,MATCH($AK$1,Invoicing!$A$17:$B$17,0),FALSE),VLOOKUP($AQ343,Invoicing!$N$17:$O$21,MATCH($AK$1,Invoicing!$N$17:$O$17,0),FALSE))</f>
        <v>520</v>
      </c>
      <c r="AL343" s="78">
        <v>100</v>
      </c>
      <c r="AM343" s="78">
        <v>35</v>
      </c>
      <c r="AN343" s="78">
        <f t="shared" si="114"/>
        <v>0</v>
      </c>
      <c r="AO343" s="2">
        <f t="shared" si="115"/>
        <v>1</v>
      </c>
      <c r="AP343" s="2" t="str">
        <f t="shared" si="116"/>
        <v>WEEK</v>
      </c>
      <c r="AQ343" s="2" t="str">
        <f t="shared" si="117"/>
        <v>CTU FLEVOKUST BVWEEK</v>
      </c>
      <c r="AR343" s="71">
        <f t="shared" si="118"/>
        <v>620</v>
      </c>
      <c r="AS343" s="71">
        <f>VLOOKUP(AJ343,Invoicing!A:K,10,FALSE)</f>
        <v>0</v>
      </c>
      <c r="AT343" s="71">
        <f t="shared" si="119"/>
        <v>620</v>
      </c>
    </row>
    <row r="344" spans="1:46">
      <c r="A344" s="37" t="s">
        <v>138</v>
      </c>
      <c r="B344" s="3" t="s">
        <v>38</v>
      </c>
      <c r="C344" s="11">
        <v>45360.94027777778</v>
      </c>
      <c r="D344" s="11">
        <v>45360.958333333336</v>
      </c>
      <c r="E344" s="11" t="s">
        <v>44</v>
      </c>
      <c r="F344" s="11" t="s">
        <v>40</v>
      </c>
      <c r="G344" s="3" t="s">
        <v>496</v>
      </c>
      <c r="H344" s="3" t="s">
        <v>2821</v>
      </c>
      <c r="I344" s="11">
        <v>45362.125</v>
      </c>
      <c r="J344" s="12">
        <v>45362.709722222222</v>
      </c>
      <c r="K344" s="12">
        <v>45362.708333333336</v>
      </c>
      <c r="L344" s="12">
        <v>45362.71875</v>
      </c>
      <c r="M344" s="12" t="s">
        <v>115</v>
      </c>
      <c r="N344" s="3" t="s">
        <v>42</v>
      </c>
      <c r="O344" s="80">
        <v>0</v>
      </c>
      <c r="P344" s="1">
        <f t="shared" si="100"/>
        <v>11</v>
      </c>
      <c r="Q344" s="1">
        <f t="shared" si="101"/>
        <v>3</v>
      </c>
      <c r="R344" s="72">
        <f t="shared" si="102"/>
        <v>45362.709722222222</v>
      </c>
      <c r="S344" s="73">
        <f t="shared" si="103"/>
        <v>1.1847222222204437</v>
      </c>
      <c r="T344" s="74">
        <f>Table2[[#This Row],[ETA A OFRECIMIENTO]]*24</f>
        <v>28.433333333290648</v>
      </c>
      <c r="U344" s="1" t="str">
        <f t="shared" si="104"/>
        <v>YES</v>
      </c>
      <c r="V344" s="73">
        <f t="shared" si="105"/>
        <v>0.58333333333575865</v>
      </c>
      <c r="W344" s="74">
        <f>Table2[[#This Row],[DEL. AVAILABLE A SLOT]]*24</f>
        <v>14.000000000058208</v>
      </c>
      <c r="X344" s="1" t="str">
        <f t="shared" si="106"/>
        <v>SI</v>
      </c>
      <c r="Y344" s="73">
        <f t="shared" si="107"/>
        <v>1.7680555555562023</v>
      </c>
      <c r="Z344" s="74">
        <f>Table2[[#This Row],[ETA A TIMESLOT]]*24</f>
        <v>42.433333333348855</v>
      </c>
      <c r="AA344" s="73">
        <f t="shared" si="108"/>
        <v>1.3888888861401938E-3</v>
      </c>
      <c r="AB344" s="73" t="str">
        <f t="shared" si="109"/>
        <v>SI</v>
      </c>
      <c r="AC344" s="74">
        <f>Table2[[#This Row],[PUNTUALIDAD (H)]]*24</f>
        <v>3.3333333267364651E-2</v>
      </c>
      <c r="AD344" s="73">
        <f t="shared" si="110"/>
        <v>1.7784722222204437</v>
      </c>
      <c r="AE344" s="74">
        <f>Table2[[#This Row],[ATA TO UNLOADING]]*24</f>
        <v>42.683333333290648</v>
      </c>
      <c r="AF344" s="74" t="str">
        <f>IF(Table2[[#This Row],[ATA TO UNLOADING 2]]&lt;=48,"YES","NO")</f>
        <v>YES</v>
      </c>
      <c r="AG344" s="75">
        <f t="shared" si="111"/>
        <v>0.70833333333575865</v>
      </c>
      <c r="AH344" s="2" t="s">
        <v>42</v>
      </c>
      <c r="AI344" s="2" t="str">
        <f t="shared" si="112"/>
        <v>MRSU3748570</v>
      </c>
      <c r="AJ344" s="76" t="str">
        <f t="shared" si="113"/>
        <v>MSI</v>
      </c>
      <c r="AK344" s="77">
        <f>IF($M344="TRUCK",VLOOKUP($AQ344,Invoicing!$A$17:$B$49,MATCH($AK$1,Invoicing!$A$17:$B$17,0),FALSE),VLOOKUP($AQ344,Invoicing!$N$17:$O$21,MATCH($AK$1,Invoicing!$N$17:$O$17,0),FALSE))</f>
        <v>480</v>
      </c>
      <c r="AL344" s="78" t="e">
        <f>VLOOKUP($E344,Invoicing!$A$1:$H$8,MATCH(TRACKER!$N344,Invoicing!$A$1:$H$1,0),FALSE)</f>
        <v>#N/A</v>
      </c>
      <c r="AM344" s="78">
        <f>VLOOKUP($E344,Invoicing!$A$1:$H$8,MATCH(TRACKER!$O$1,Invoicing!$A$1:$H$1,0),FALSE)</f>
        <v>50</v>
      </c>
      <c r="AN344" s="78">
        <f t="shared" si="114"/>
        <v>0</v>
      </c>
      <c r="AO344" s="2">
        <f t="shared" si="115"/>
        <v>1</v>
      </c>
      <c r="AP344" s="2" t="str">
        <f t="shared" si="116"/>
        <v>WEEK</v>
      </c>
      <c r="AQ344" s="2" t="str">
        <f t="shared" si="117"/>
        <v>MSIWEEK</v>
      </c>
      <c r="AR344" s="71">
        <f t="shared" si="118"/>
        <v>480</v>
      </c>
      <c r="AS344" s="71">
        <f>VLOOKUP(AJ344,Invoicing!A:K,10,FALSE)</f>
        <v>25</v>
      </c>
      <c r="AT344" s="71">
        <f t="shared" si="119"/>
        <v>505</v>
      </c>
    </row>
    <row r="345" spans="1:46">
      <c r="A345" s="37" t="s">
        <v>138</v>
      </c>
      <c r="B345" s="3" t="s">
        <v>38</v>
      </c>
      <c r="C345" s="11">
        <v>45360.94027777778</v>
      </c>
      <c r="D345" s="11">
        <v>45360.958333333336</v>
      </c>
      <c r="E345" s="11" t="s">
        <v>49</v>
      </c>
      <c r="F345" s="11" t="s">
        <v>40</v>
      </c>
      <c r="G345" s="3" t="s">
        <v>497</v>
      </c>
      <c r="H345" s="3" t="s">
        <v>2821</v>
      </c>
      <c r="I345" s="11">
        <v>45362.125</v>
      </c>
      <c r="J345" s="12">
        <v>45362.456250000003</v>
      </c>
      <c r="K345" s="12">
        <v>45362.458333333336</v>
      </c>
      <c r="L345" s="12">
        <v>45362.479166666664</v>
      </c>
      <c r="M345" s="12" t="s">
        <v>115</v>
      </c>
      <c r="N345" s="3" t="s">
        <v>13</v>
      </c>
      <c r="O345" s="80">
        <v>0</v>
      </c>
      <c r="P345" s="1">
        <f t="shared" si="100"/>
        <v>11</v>
      </c>
      <c r="Q345" s="1">
        <f t="shared" si="101"/>
        <v>3</v>
      </c>
      <c r="R345" s="72">
        <f t="shared" si="102"/>
        <v>45362.456250000003</v>
      </c>
      <c r="S345" s="73">
        <f t="shared" si="103"/>
        <v>1.1847222222204437</v>
      </c>
      <c r="T345" s="74">
        <f>Table2[[#This Row],[ETA A OFRECIMIENTO]]*24</f>
        <v>28.433333333290648</v>
      </c>
      <c r="U345" s="1" t="str">
        <f t="shared" si="104"/>
        <v>YES</v>
      </c>
      <c r="V345" s="73">
        <f t="shared" si="105"/>
        <v>0.33333333333575865</v>
      </c>
      <c r="W345" s="74">
        <f>Table2[[#This Row],[DEL. AVAILABLE A SLOT]]*24</f>
        <v>8.0000000000582077</v>
      </c>
      <c r="X345" s="1" t="str">
        <f t="shared" si="106"/>
        <v>SI</v>
      </c>
      <c r="Y345" s="73">
        <f t="shared" si="107"/>
        <v>1.5180555555562023</v>
      </c>
      <c r="Z345" s="74">
        <f>Table2[[#This Row],[ETA A TIMESLOT]]*24</f>
        <v>36.433333333348855</v>
      </c>
      <c r="AA345" s="73">
        <f t="shared" si="108"/>
        <v>0</v>
      </c>
      <c r="AB345" s="73" t="str">
        <f t="shared" si="109"/>
        <v>SI</v>
      </c>
      <c r="AC345" s="74">
        <f>Table2[[#This Row],[PUNTUALIDAD (H)]]*24</f>
        <v>0</v>
      </c>
      <c r="AD345" s="73">
        <f t="shared" si="110"/>
        <v>1.538888888884685</v>
      </c>
      <c r="AE345" s="74">
        <f>Table2[[#This Row],[ATA TO UNLOADING]]*24</f>
        <v>36.93333333323244</v>
      </c>
      <c r="AF345" s="74" t="str">
        <f>IF(Table2[[#This Row],[ATA TO UNLOADING 2]]&lt;=48,"YES","NO")</f>
        <v>YES</v>
      </c>
      <c r="AG345" s="75">
        <f t="shared" si="111"/>
        <v>0.45833333333575865</v>
      </c>
      <c r="AH345" s="2" t="s">
        <v>42</v>
      </c>
      <c r="AI345" s="2" t="str">
        <f t="shared" si="112"/>
        <v>MRSU4110321</v>
      </c>
      <c r="AJ345" s="76" t="str">
        <f t="shared" si="113"/>
        <v>CTU FLEVOKUST BV</v>
      </c>
      <c r="AK345" s="77">
        <f>IF($M345="TRUCK",VLOOKUP($AQ345,Invoicing!$A$17:$B$49,MATCH($AK$1,Invoicing!$A$17:$B$17,0),FALSE),VLOOKUP($AQ345,Invoicing!$N$17:$O$21,MATCH($AK$1,Invoicing!$N$17:$O$17,0),FALSE))</f>
        <v>520</v>
      </c>
      <c r="AL345" s="78">
        <v>100</v>
      </c>
      <c r="AM345" s="78">
        <v>35</v>
      </c>
      <c r="AN345" s="78">
        <f t="shared" si="114"/>
        <v>0</v>
      </c>
      <c r="AO345" s="2">
        <f t="shared" si="115"/>
        <v>1</v>
      </c>
      <c r="AP345" s="2" t="str">
        <f t="shared" si="116"/>
        <v>WEEK</v>
      </c>
      <c r="AQ345" s="2" t="str">
        <f t="shared" si="117"/>
        <v>CTU FLEVOKUST BVWEEK</v>
      </c>
      <c r="AR345" s="71">
        <f t="shared" si="118"/>
        <v>620</v>
      </c>
      <c r="AS345" s="71">
        <f>VLOOKUP(AJ345,Invoicing!A:K,10,FALSE)</f>
        <v>0</v>
      </c>
      <c r="AT345" s="71">
        <f t="shared" si="119"/>
        <v>620</v>
      </c>
    </row>
    <row r="346" spans="1:46">
      <c r="A346" s="37" t="s">
        <v>138</v>
      </c>
      <c r="B346" s="3" t="s">
        <v>38</v>
      </c>
      <c r="C346" s="11">
        <v>45360.94027777778</v>
      </c>
      <c r="D346" s="11">
        <v>45360.958333333336</v>
      </c>
      <c r="E346" s="11" t="s">
        <v>49</v>
      </c>
      <c r="F346" s="11" t="s">
        <v>40</v>
      </c>
      <c r="G346" s="3" t="s">
        <v>498</v>
      </c>
      <c r="H346" s="3" t="s">
        <v>2821</v>
      </c>
      <c r="I346" s="11">
        <v>45363.958333333336</v>
      </c>
      <c r="J346" s="12">
        <v>45364.265972222223</v>
      </c>
      <c r="K346" s="12">
        <v>45364.333333333336</v>
      </c>
      <c r="L346" s="12">
        <v>45364.305555555555</v>
      </c>
      <c r="M346" s="61" t="s">
        <v>12</v>
      </c>
      <c r="N346" s="3" t="s">
        <v>13</v>
      </c>
      <c r="O346" s="80">
        <v>0</v>
      </c>
      <c r="P346" s="1">
        <f t="shared" si="100"/>
        <v>11</v>
      </c>
      <c r="Q346" s="1">
        <f t="shared" si="101"/>
        <v>3</v>
      </c>
      <c r="R346" s="72">
        <f t="shared" si="102"/>
        <v>45364.265972222223</v>
      </c>
      <c r="S346" s="73">
        <f t="shared" si="103"/>
        <v>3.0180555555562023</v>
      </c>
      <c r="T346" s="74">
        <f>Table2[[#This Row],[ETA A OFRECIMIENTO]]*24</f>
        <v>72.433333333348855</v>
      </c>
      <c r="U346" s="1" t="str">
        <f t="shared" si="104"/>
        <v>NO</v>
      </c>
      <c r="V346" s="73">
        <f t="shared" si="105"/>
        <v>0.375</v>
      </c>
      <c r="W346" s="74">
        <f>Table2[[#This Row],[DEL. AVAILABLE A SLOT]]*24</f>
        <v>9</v>
      </c>
      <c r="X346" s="1" t="str">
        <f t="shared" si="106"/>
        <v>SI</v>
      </c>
      <c r="Y346" s="73">
        <f t="shared" si="107"/>
        <v>3.3930555555562023</v>
      </c>
      <c r="Z346" s="74">
        <f>Table2[[#This Row],[ETA A TIMESLOT]]*24</f>
        <v>81.433333333348855</v>
      </c>
      <c r="AA346" s="73">
        <f t="shared" si="108"/>
        <v>0</v>
      </c>
      <c r="AB346" s="73" t="str">
        <f t="shared" si="109"/>
        <v>SI</v>
      </c>
      <c r="AC346" s="74">
        <f>Table2[[#This Row],[PUNTUALIDAD (H)]]*24</f>
        <v>0</v>
      </c>
      <c r="AD346" s="73">
        <f t="shared" si="110"/>
        <v>3.3652777777751908</v>
      </c>
      <c r="AE346" s="74">
        <f>Table2[[#This Row],[ATA TO UNLOADING]]*24</f>
        <v>80.766666666604578</v>
      </c>
      <c r="AF346" s="74" t="str">
        <f>IF(Table2[[#This Row],[ATA TO UNLOADING 2]]&lt;=48,"YES","NO")</f>
        <v>NO</v>
      </c>
      <c r="AG346" s="75">
        <f t="shared" si="111"/>
        <v>0.33333333333575865</v>
      </c>
      <c r="AH346" s="2" t="s">
        <v>42</v>
      </c>
      <c r="AI346" s="2" t="str">
        <f t="shared" si="112"/>
        <v>MRSU4491465</v>
      </c>
      <c r="AJ346" s="76" t="str">
        <f t="shared" si="113"/>
        <v>CTU FLEVOKUST BV</v>
      </c>
      <c r="AK346" s="77">
        <f>IF($M346="TRUCK",VLOOKUP($AQ346,Invoicing!$A$17:$B$49,MATCH($AK$1,Invoicing!$A$17:$B$17,0),FALSE),VLOOKUP($AQ346,Invoicing!$N$17:$O$21,MATCH($AK$1,Invoicing!$N$17:$O$17,0),FALSE))</f>
        <v>380</v>
      </c>
      <c r="AL346" s="78">
        <v>100</v>
      </c>
      <c r="AM346" s="78">
        <v>35</v>
      </c>
      <c r="AN346" s="78">
        <f t="shared" si="114"/>
        <v>0</v>
      </c>
      <c r="AO346" s="2">
        <f t="shared" si="115"/>
        <v>3</v>
      </c>
      <c r="AP346" s="2" t="str">
        <f t="shared" si="116"/>
        <v>WEEK</v>
      </c>
      <c r="AQ346" s="2" t="str">
        <f t="shared" si="117"/>
        <v>CTU FLEVOKUST BVWEEK</v>
      </c>
      <c r="AR346" s="71">
        <f t="shared" si="118"/>
        <v>480</v>
      </c>
      <c r="AS346" s="71">
        <f>VLOOKUP(AJ346,Invoicing!A:K,10,FALSE)</f>
        <v>0</v>
      </c>
      <c r="AT346" s="71">
        <f t="shared" si="119"/>
        <v>480</v>
      </c>
    </row>
    <row r="347" spans="1:46">
      <c r="A347" s="37" t="s">
        <v>138</v>
      </c>
      <c r="B347" s="3" t="s">
        <v>38</v>
      </c>
      <c r="C347" s="11">
        <v>45360.94027777778</v>
      </c>
      <c r="D347" s="11">
        <v>45360.958333333336</v>
      </c>
      <c r="E347" s="11" t="s">
        <v>45</v>
      </c>
      <c r="F347" s="11" t="s">
        <v>40</v>
      </c>
      <c r="G347" s="3" t="s">
        <v>499</v>
      </c>
      <c r="H347" s="3" t="s">
        <v>41</v>
      </c>
      <c r="I347" s="11">
        <v>45362.125</v>
      </c>
      <c r="J347" s="12">
        <v>45362.263888888891</v>
      </c>
      <c r="K347" s="12">
        <v>45362.25</v>
      </c>
      <c r="L347" s="12">
        <v>45362.270833333336</v>
      </c>
      <c r="M347" s="12" t="s">
        <v>115</v>
      </c>
      <c r="N347" s="3" t="s">
        <v>42</v>
      </c>
      <c r="O347" s="80">
        <v>1</v>
      </c>
      <c r="P347" s="1">
        <f t="shared" si="100"/>
        <v>11</v>
      </c>
      <c r="Q347" s="1">
        <f t="shared" si="101"/>
        <v>3</v>
      </c>
      <c r="R347" s="72">
        <f t="shared" si="102"/>
        <v>45362.263888888891</v>
      </c>
      <c r="S347" s="73">
        <f t="shared" si="103"/>
        <v>1.1847222222204437</v>
      </c>
      <c r="T347" s="74">
        <f>Table2[[#This Row],[ETA A OFRECIMIENTO]]*24</f>
        <v>28.433333333290648</v>
      </c>
      <c r="U347" s="1" t="str">
        <f t="shared" si="104"/>
        <v>YES</v>
      </c>
      <c r="V347" s="73">
        <f t="shared" si="105"/>
        <v>0.125</v>
      </c>
      <c r="W347" s="74">
        <f>Table2[[#This Row],[DEL. AVAILABLE A SLOT]]*24</f>
        <v>3</v>
      </c>
      <c r="X347" s="1" t="str">
        <f t="shared" si="106"/>
        <v>SI</v>
      </c>
      <c r="Y347" s="73">
        <f t="shared" si="107"/>
        <v>1.3097222222204437</v>
      </c>
      <c r="Z347" s="74">
        <f>Table2[[#This Row],[ETA A TIMESLOT]]*24</f>
        <v>31.433333333290648</v>
      </c>
      <c r="AA347" s="73">
        <f t="shared" si="108"/>
        <v>1.3888888890505768E-2</v>
      </c>
      <c r="AB347" s="73" t="str">
        <f t="shared" si="109"/>
        <v>SI</v>
      </c>
      <c r="AC347" s="74">
        <f>Table2[[#This Row],[PUNTUALIDAD (H)]]*24</f>
        <v>0.33333333337213844</v>
      </c>
      <c r="AD347" s="73">
        <f t="shared" si="110"/>
        <v>1.3305555555562023</v>
      </c>
      <c r="AE347" s="74">
        <f>Table2[[#This Row],[ATA TO UNLOADING]]*24</f>
        <v>31.933333333348855</v>
      </c>
      <c r="AF347" s="74" t="str">
        <f>IF(Table2[[#This Row],[ATA TO UNLOADING 2]]&lt;=48,"YES","NO")</f>
        <v>YES</v>
      </c>
      <c r="AG347" s="75">
        <f t="shared" si="111"/>
        <v>0.25</v>
      </c>
      <c r="AH347" s="2" t="s">
        <v>42</v>
      </c>
      <c r="AI347" s="2" t="str">
        <f t="shared" si="112"/>
        <v>MRSU4944725</v>
      </c>
      <c r="AJ347" s="76" t="str">
        <f t="shared" si="113"/>
        <v>OM TRANSPORT</v>
      </c>
      <c r="AK347" s="77">
        <f>IF($M347="TRUCK",VLOOKUP($AQ347,Invoicing!$A$17:$B$49,MATCH($AK$1,Invoicing!$A$17:$B$17,0),FALSE),VLOOKUP($AQ347,Invoicing!$N$17:$O$21,MATCH($AK$1,Invoicing!$N$17:$O$17,0),FALSE))</f>
        <v>475</v>
      </c>
      <c r="AL347" s="78" t="e">
        <f>VLOOKUP($E347,Invoicing!$A$1:$H$8,MATCH(TRACKER!$N347,Invoicing!$A$1:$H$1,0),FALSE)</f>
        <v>#N/A</v>
      </c>
      <c r="AM347" s="78">
        <f>VLOOKUP($E347,Invoicing!$A$1:$H$8,MATCH(TRACKER!$O$1,Invoicing!$A$1:$H$1,0),FALSE)</f>
        <v>50</v>
      </c>
      <c r="AN347" s="78">
        <f t="shared" si="114"/>
        <v>50</v>
      </c>
      <c r="AO347" s="2">
        <f t="shared" si="115"/>
        <v>1</v>
      </c>
      <c r="AP347" s="2" t="str">
        <f t="shared" si="116"/>
        <v>WEEK</v>
      </c>
      <c r="AQ347" s="2" t="str">
        <f t="shared" si="117"/>
        <v>OM TRANSPORTWEEK</v>
      </c>
      <c r="AR347" s="71">
        <f t="shared" si="118"/>
        <v>525</v>
      </c>
      <c r="AS347" s="71">
        <f>VLOOKUP(AJ347,Invoicing!A:K,10,FALSE)</f>
        <v>25</v>
      </c>
      <c r="AT347" s="71">
        <f t="shared" si="119"/>
        <v>550</v>
      </c>
    </row>
    <row r="348" spans="1:46">
      <c r="A348" s="37" t="s">
        <v>138</v>
      </c>
      <c r="B348" s="3" t="s">
        <v>38</v>
      </c>
      <c r="C348" s="11">
        <v>45360.94027777778</v>
      </c>
      <c r="D348" s="11">
        <v>45360.958333333336</v>
      </c>
      <c r="E348" s="11" t="s">
        <v>44</v>
      </c>
      <c r="F348" s="11" t="s">
        <v>40</v>
      </c>
      <c r="G348" s="3" t="s">
        <v>500</v>
      </c>
      <c r="H348" s="3" t="s">
        <v>2821</v>
      </c>
      <c r="I348" s="11">
        <v>45362.125</v>
      </c>
      <c r="J348" s="12">
        <v>45363.125</v>
      </c>
      <c r="K348" s="12">
        <v>45363.125</v>
      </c>
      <c r="L348" s="12">
        <v>45363.143750000003</v>
      </c>
      <c r="M348" s="12" t="s">
        <v>115</v>
      </c>
      <c r="N348" s="3" t="s">
        <v>13</v>
      </c>
      <c r="O348" s="80">
        <v>0</v>
      </c>
      <c r="P348" s="1">
        <f t="shared" si="100"/>
        <v>11</v>
      </c>
      <c r="Q348" s="1">
        <f t="shared" si="101"/>
        <v>3</v>
      </c>
      <c r="R348" s="72">
        <f t="shared" si="102"/>
        <v>45363.125</v>
      </c>
      <c r="S348" s="73">
        <f t="shared" si="103"/>
        <v>1.1847222222204437</v>
      </c>
      <c r="T348" s="74">
        <f>Table2[[#This Row],[ETA A OFRECIMIENTO]]*24</f>
        <v>28.433333333290648</v>
      </c>
      <c r="U348" s="1" t="str">
        <f t="shared" si="104"/>
        <v>YES</v>
      </c>
      <c r="V348" s="73">
        <f t="shared" si="105"/>
        <v>1</v>
      </c>
      <c r="W348" s="74">
        <f>Table2[[#This Row],[DEL. AVAILABLE A SLOT]]*24</f>
        <v>24</v>
      </c>
      <c r="X348" s="1" t="str">
        <f t="shared" si="106"/>
        <v>SI</v>
      </c>
      <c r="Y348" s="73">
        <f t="shared" si="107"/>
        <v>2.1847222222204437</v>
      </c>
      <c r="Z348" s="74">
        <f>Table2[[#This Row],[ETA A TIMESLOT]]*24</f>
        <v>52.433333333290648</v>
      </c>
      <c r="AA348" s="73">
        <f t="shared" si="108"/>
        <v>0</v>
      </c>
      <c r="AB348" s="73" t="str">
        <f t="shared" si="109"/>
        <v>SI</v>
      </c>
      <c r="AC348" s="74">
        <f>Table2[[#This Row],[PUNTUALIDAD (H)]]*24</f>
        <v>0</v>
      </c>
      <c r="AD348" s="73">
        <f t="shared" si="110"/>
        <v>2.203472222223354</v>
      </c>
      <c r="AE348" s="74">
        <f>Table2[[#This Row],[ATA TO UNLOADING]]*24</f>
        <v>52.883333333360497</v>
      </c>
      <c r="AF348" s="74" t="str">
        <f>IF(Table2[[#This Row],[ATA TO UNLOADING 2]]&lt;=48,"YES","NO")</f>
        <v>NO</v>
      </c>
      <c r="AG348" s="75">
        <f t="shared" si="111"/>
        <v>0.125</v>
      </c>
      <c r="AH348" s="2" t="s">
        <v>24</v>
      </c>
      <c r="AI348" s="2" t="str">
        <f t="shared" si="112"/>
        <v>MRSU5705561</v>
      </c>
      <c r="AJ348" s="76" t="str">
        <f t="shared" si="113"/>
        <v>MSI</v>
      </c>
      <c r="AK348" s="77">
        <f>IF($M348="TRUCK",VLOOKUP($AQ348,Invoicing!$A$17:$B$49,MATCH($AK$1,Invoicing!$A$17:$B$17,0),FALSE),VLOOKUP($AQ348,Invoicing!$N$17:$O$21,MATCH($AK$1,Invoicing!$N$17:$O$17,0),FALSE))</f>
        <v>530</v>
      </c>
      <c r="AL348" s="78">
        <f>VLOOKUP($E348,Invoicing!$A$1:$H$8,MATCH(TRACKER!$N348,Invoicing!$A$1:$H$1,0),FALSE)</f>
        <v>120</v>
      </c>
      <c r="AM348" s="78">
        <f>VLOOKUP($E348,Invoicing!$A$1:$H$8,MATCH(TRACKER!$O$1,Invoicing!$A$1:$H$1,0),FALSE)</f>
        <v>50</v>
      </c>
      <c r="AN348" s="78">
        <f t="shared" si="114"/>
        <v>0</v>
      </c>
      <c r="AO348" s="2">
        <f t="shared" si="115"/>
        <v>2</v>
      </c>
      <c r="AP348" s="2" t="str">
        <f t="shared" si="116"/>
        <v>NIGHT</v>
      </c>
      <c r="AQ348" s="2" t="str">
        <f t="shared" si="117"/>
        <v>MSINIGHT</v>
      </c>
      <c r="AR348" s="71">
        <f t="shared" si="118"/>
        <v>650</v>
      </c>
      <c r="AS348" s="71">
        <f>VLOOKUP(AJ348,Invoicing!A:K,10,FALSE)</f>
        <v>25</v>
      </c>
      <c r="AT348" s="71">
        <f t="shared" si="119"/>
        <v>675</v>
      </c>
    </row>
    <row r="349" spans="1:46">
      <c r="A349" s="37" t="s">
        <v>138</v>
      </c>
      <c r="B349" s="3" t="s">
        <v>38</v>
      </c>
      <c r="C349" s="11">
        <v>45360.94027777778</v>
      </c>
      <c r="D349" s="11">
        <v>45360.958333333336</v>
      </c>
      <c r="E349" s="11" t="s">
        <v>49</v>
      </c>
      <c r="F349" s="11" t="s">
        <v>40</v>
      </c>
      <c r="G349" s="3" t="s">
        <v>501</v>
      </c>
      <c r="H349" s="3" t="s">
        <v>2821</v>
      </c>
      <c r="I349" s="11">
        <v>45363.958333333336</v>
      </c>
      <c r="J349" s="12">
        <v>45364.204861111109</v>
      </c>
      <c r="K349" s="12">
        <v>45364.208333333336</v>
      </c>
      <c r="L349" s="12">
        <v>45364.229166666664</v>
      </c>
      <c r="M349" s="61" t="s">
        <v>12</v>
      </c>
      <c r="N349" s="3" t="s">
        <v>13</v>
      </c>
      <c r="O349" s="80">
        <v>0</v>
      </c>
      <c r="P349" s="1">
        <f t="shared" si="100"/>
        <v>11</v>
      </c>
      <c r="Q349" s="1">
        <f t="shared" si="101"/>
        <v>3</v>
      </c>
      <c r="R349" s="72">
        <f t="shared" si="102"/>
        <v>45364.204861111109</v>
      </c>
      <c r="S349" s="73">
        <f t="shared" si="103"/>
        <v>3.0180555555562023</v>
      </c>
      <c r="T349" s="74">
        <f>Table2[[#This Row],[ETA A OFRECIMIENTO]]*24</f>
        <v>72.433333333348855</v>
      </c>
      <c r="U349" s="1" t="str">
        <f t="shared" si="104"/>
        <v>NO</v>
      </c>
      <c r="V349" s="73">
        <f t="shared" si="105"/>
        <v>0.25</v>
      </c>
      <c r="W349" s="74">
        <f>Table2[[#This Row],[DEL. AVAILABLE A SLOT]]*24</f>
        <v>6</v>
      </c>
      <c r="X349" s="1" t="str">
        <f t="shared" si="106"/>
        <v>SI</v>
      </c>
      <c r="Y349" s="73">
        <f t="shared" si="107"/>
        <v>3.2680555555562023</v>
      </c>
      <c r="Z349" s="74">
        <f>Table2[[#This Row],[ETA A TIMESLOT]]*24</f>
        <v>78.433333333348855</v>
      </c>
      <c r="AA349" s="73">
        <f t="shared" si="108"/>
        <v>0</v>
      </c>
      <c r="AB349" s="73" t="str">
        <f t="shared" si="109"/>
        <v>SI</v>
      </c>
      <c r="AC349" s="74">
        <f>Table2[[#This Row],[PUNTUALIDAD (H)]]*24</f>
        <v>0</v>
      </c>
      <c r="AD349" s="73">
        <f t="shared" si="110"/>
        <v>3.288888888884685</v>
      </c>
      <c r="AE349" s="74">
        <f>Table2[[#This Row],[ATA TO UNLOADING]]*24</f>
        <v>78.93333333323244</v>
      </c>
      <c r="AF349" s="74" t="str">
        <f>IF(Table2[[#This Row],[ATA TO UNLOADING 2]]&lt;=48,"YES","NO")</f>
        <v>NO</v>
      </c>
      <c r="AG349" s="75">
        <f t="shared" si="111"/>
        <v>0.20833333333575865</v>
      </c>
      <c r="AH349" s="2" t="s">
        <v>42</v>
      </c>
      <c r="AI349" s="2" t="str">
        <f t="shared" si="112"/>
        <v>MRSU5805405</v>
      </c>
      <c r="AJ349" s="76" t="str">
        <f t="shared" si="113"/>
        <v>CTU FLEVOKUST BV</v>
      </c>
      <c r="AK349" s="77">
        <f>IF($M349="TRUCK",VLOOKUP($AQ349,Invoicing!$A$17:$B$49,MATCH($AK$1,Invoicing!$A$17:$B$17,0),FALSE),VLOOKUP($AQ349,Invoicing!$N$17:$O$21,MATCH($AK$1,Invoicing!$N$17:$O$17,0),FALSE))</f>
        <v>380</v>
      </c>
      <c r="AL349" s="78">
        <v>100</v>
      </c>
      <c r="AM349" s="78">
        <v>35</v>
      </c>
      <c r="AN349" s="78">
        <f t="shared" si="114"/>
        <v>0</v>
      </c>
      <c r="AO349" s="2">
        <f t="shared" si="115"/>
        <v>3</v>
      </c>
      <c r="AP349" s="2" t="str">
        <f t="shared" si="116"/>
        <v>WEEK</v>
      </c>
      <c r="AQ349" s="2" t="str">
        <f t="shared" si="117"/>
        <v>CTU FLEVOKUST BVWEEK</v>
      </c>
      <c r="AR349" s="71">
        <f t="shared" si="118"/>
        <v>480</v>
      </c>
      <c r="AS349" s="71">
        <f>VLOOKUP(AJ349,Invoicing!A:K,10,FALSE)</f>
        <v>0</v>
      </c>
      <c r="AT349" s="71">
        <f t="shared" si="119"/>
        <v>480</v>
      </c>
    </row>
    <row r="350" spans="1:46">
      <c r="A350" s="37" t="s">
        <v>138</v>
      </c>
      <c r="B350" s="3" t="s">
        <v>38</v>
      </c>
      <c r="C350" s="11">
        <v>45360.94027777778</v>
      </c>
      <c r="D350" s="11">
        <v>45360.958333333336</v>
      </c>
      <c r="E350" s="11" t="s">
        <v>43</v>
      </c>
      <c r="F350" s="11" t="s">
        <v>40</v>
      </c>
      <c r="G350" s="3" t="s">
        <v>502</v>
      </c>
      <c r="H350" s="3" t="s">
        <v>2821</v>
      </c>
      <c r="I350" s="11">
        <v>45362.125</v>
      </c>
      <c r="J350" s="12">
        <v>45362.807638888888</v>
      </c>
      <c r="K350" s="12">
        <v>45362.833333333336</v>
      </c>
      <c r="L350" s="12">
        <v>45362.833333333336</v>
      </c>
      <c r="M350" s="12" t="s">
        <v>115</v>
      </c>
      <c r="N350" s="3" t="s">
        <v>42</v>
      </c>
      <c r="O350" s="80">
        <v>0</v>
      </c>
      <c r="P350" s="1">
        <f t="shared" si="100"/>
        <v>11</v>
      </c>
      <c r="Q350" s="1">
        <f t="shared" si="101"/>
        <v>3</v>
      </c>
      <c r="R350" s="72">
        <f t="shared" si="102"/>
        <v>45362.807638888888</v>
      </c>
      <c r="S350" s="73">
        <f t="shared" si="103"/>
        <v>1.1847222222204437</v>
      </c>
      <c r="T350" s="74">
        <f>Table2[[#This Row],[ETA A OFRECIMIENTO]]*24</f>
        <v>28.433333333290648</v>
      </c>
      <c r="U350" s="1" t="str">
        <f t="shared" si="104"/>
        <v>YES</v>
      </c>
      <c r="V350" s="73">
        <f t="shared" si="105"/>
        <v>0.70833333333575865</v>
      </c>
      <c r="W350" s="74">
        <f>Table2[[#This Row],[DEL. AVAILABLE A SLOT]]*24</f>
        <v>17.000000000058208</v>
      </c>
      <c r="X350" s="1" t="str">
        <f t="shared" si="106"/>
        <v>SI</v>
      </c>
      <c r="Y350" s="73">
        <f t="shared" si="107"/>
        <v>1.8930555555562023</v>
      </c>
      <c r="Z350" s="74">
        <f>Table2[[#This Row],[ETA A TIMESLOT]]*24</f>
        <v>45.433333333348855</v>
      </c>
      <c r="AA350" s="73">
        <f t="shared" si="108"/>
        <v>0</v>
      </c>
      <c r="AB350" s="73" t="str">
        <f t="shared" si="109"/>
        <v>SI</v>
      </c>
      <c r="AC350" s="74">
        <f>Table2[[#This Row],[PUNTUALIDAD (H)]]*24</f>
        <v>0</v>
      </c>
      <c r="AD350" s="73">
        <f t="shared" si="110"/>
        <v>1.8930555555562023</v>
      </c>
      <c r="AE350" s="74">
        <f>Table2[[#This Row],[ATA TO UNLOADING]]*24</f>
        <v>45.433333333348855</v>
      </c>
      <c r="AF350" s="74" t="str">
        <f>IF(Table2[[#This Row],[ATA TO UNLOADING 2]]&lt;=48,"YES","NO")</f>
        <v>YES</v>
      </c>
      <c r="AG350" s="75">
        <f t="shared" si="111"/>
        <v>0.83333333333575865</v>
      </c>
      <c r="AH350" s="2" t="s">
        <v>24</v>
      </c>
      <c r="AI350" s="2" t="str">
        <f t="shared" si="112"/>
        <v>MSKU0024950</v>
      </c>
      <c r="AJ350" s="76" t="str">
        <f t="shared" si="113"/>
        <v>LOGIX</v>
      </c>
      <c r="AK350" s="77">
        <f>IF($M350="TRUCK",VLOOKUP($AQ350,Invoicing!$A$17:$B$49,MATCH($AK$1,Invoicing!$A$17:$B$17,0),FALSE),VLOOKUP($AQ350,Invoicing!$N$17:$O$21,MATCH($AK$1,Invoicing!$N$17:$O$17,0),FALSE))</f>
        <v>530</v>
      </c>
      <c r="AL350" s="78" t="e">
        <f>VLOOKUP($E350,Invoicing!$A$1:$H$8,MATCH(TRACKER!$N350,Invoicing!$A$1:$H$1,0),FALSE)</f>
        <v>#N/A</v>
      </c>
      <c r="AM350" s="78">
        <f>VLOOKUP($E350,Invoicing!$A$1:$H$8,MATCH(TRACKER!$O$1,Invoicing!$A$1:$H$1,0),FALSE)</f>
        <v>50</v>
      </c>
      <c r="AN350" s="78">
        <f t="shared" si="114"/>
        <v>0</v>
      </c>
      <c r="AO350" s="2">
        <f t="shared" si="115"/>
        <v>1</v>
      </c>
      <c r="AP350" s="2" t="str">
        <f t="shared" si="116"/>
        <v>NIGHT</v>
      </c>
      <c r="AQ350" s="2" t="str">
        <f t="shared" si="117"/>
        <v>LOGIXNIGHT</v>
      </c>
      <c r="AR350" s="71">
        <f t="shared" si="118"/>
        <v>530</v>
      </c>
      <c r="AS350" s="71">
        <f>VLOOKUP(AJ350,Invoicing!A:K,10,FALSE)</f>
        <v>25</v>
      </c>
      <c r="AT350" s="71">
        <f t="shared" si="119"/>
        <v>555</v>
      </c>
    </row>
    <row r="351" spans="1:46">
      <c r="A351" s="37" t="s">
        <v>138</v>
      </c>
      <c r="B351" s="3" t="s">
        <v>38</v>
      </c>
      <c r="C351" s="11">
        <v>45360.94027777778</v>
      </c>
      <c r="D351" s="11">
        <v>45360.958333333336</v>
      </c>
      <c r="E351" s="11" t="s">
        <v>44</v>
      </c>
      <c r="F351" s="11" t="s">
        <v>40</v>
      </c>
      <c r="G351" s="3" t="s">
        <v>503</v>
      </c>
      <c r="H351" s="3" t="s">
        <v>2821</v>
      </c>
      <c r="I351" s="11">
        <v>45362.125</v>
      </c>
      <c r="J351" s="12">
        <v>45363.036805555559</v>
      </c>
      <c r="K351" s="12">
        <v>45363.041666666664</v>
      </c>
      <c r="L351" s="12">
        <v>45363.134027777778</v>
      </c>
      <c r="M351" s="12" t="s">
        <v>115</v>
      </c>
      <c r="N351" s="3" t="s">
        <v>13</v>
      </c>
      <c r="O351" s="80">
        <v>0</v>
      </c>
      <c r="P351" s="1">
        <f t="shared" si="100"/>
        <v>11</v>
      </c>
      <c r="Q351" s="1">
        <f t="shared" si="101"/>
        <v>3</v>
      </c>
      <c r="R351" s="72">
        <f t="shared" si="102"/>
        <v>45363.036805555559</v>
      </c>
      <c r="S351" s="73">
        <f t="shared" si="103"/>
        <v>1.1847222222204437</v>
      </c>
      <c r="T351" s="74">
        <f>Table2[[#This Row],[ETA A OFRECIMIENTO]]*24</f>
        <v>28.433333333290648</v>
      </c>
      <c r="U351" s="1" t="str">
        <f t="shared" si="104"/>
        <v>YES</v>
      </c>
      <c r="V351" s="73">
        <f t="shared" si="105"/>
        <v>0.91666666666424135</v>
      </c>
      <c r="W351" s="74">
        <f>Table2[[#This Row],[DEL. AVAILABLE A SLOT]]*24</f>
        <v>21.999999999941792</v>
      </c>
      <c r="X351" s="1" t="str">
        <f t="shared" si="106"/>
        <v>SI</v>
      </c>
      <c r="Y351" s="73">
        <f t="shared" si="107"/>
        <v>2.101388888884685</v>
      </c>
      <c r="Z351" s="74">
        <f>Table2[[#This Row],[ETA A TIMESLOT]]*24</f>
        <v>50.43333333323244</v>
      </c>
      <c r="AA351" s="73">
        <f t="shared" si="108"/>
        <v>0</v>
      </c>
      <c r="AB351" s="73" t="str">
        <f t="shared" si="109"/>
        <v>SI</v>
      </c>
      <c r="AC351" s="74">
        <f>Table2[[#This Row],[PUNTUALIDAD (H)]]*24</f>
        <v>0</v>
      </c>
      <c r="AD351" s="73">
        <f t="shared" si="110"/>
        <v>2.1937499999985448</v>
      </c>
      <c r="AE351" s="74">
        <f>Table2[[#This Row],[ATA TO UNLOADING]]*24</f>
        <v>52.649999999965075</v>
      </c>
      <c r="AF351" s="74" t="str">
        <f>IF(Table2[[#This Row],[ATA TO UNLOADING 2]]&lt;=48,"YES","NO")</f>
        <v>NO</v>
      </c>
      <c r="AG351" s="75">
        <f t="shared" si="111"/>
        <v>4.1666666664241347E-2</v>
      </c>
      <c r="AH351" s="2" t="s">
        <v>24</v>
      </c>
      <c r="AI351" s="2" t="str">
        <f t="shared" si="112"/>
        <v>MSKU0321496</v>
      </c>
      <c r="AJ351" s="76" t="str">
        <f t="shared" si="113"/>
        <v>MSI</v>
      </c>
      <c r="AK351" s="77">
        <f>IF($M351="TRUCK",VLOOKUP($AQ351,Invoicing!$A$17:$B$49,MATCH($AK$1,Invoicing!$A$17:$B$17,0),FALSE),VLOOKUP($AQ351,Invoicing!$N$17:$O$21,MATCH($AK$1,Invoicing!$N$17:$O$17,0),FALSE))</f>
        <v>530</v>
      </c>
      <c r="AL351" s="78">
        <f>VLOOKUP($E351,Invoicing!$A$1:$H$8,MATCH(TRACKER!$N351,Invoicing!$A$1:$H$1,0),FALSE)</f>
        <v>120</v>
      </c>
      <c r="AM351" s="78">
        <f>VLOOKUP($E351,Invoicing!$A$1:$H$8,MATCH(TRACKER!$O$1,Invoicing!$A$1:$H$1,0),FALSE)</f>
        <v>50</v>
      </c>
      <c r="AN351" s="78">
        <f t="shared" si="114"/>
        <v>0</v>
      </c>
      <c r="AO351" s="2">
        <f t="shared" si="115"/>
        <v>2</v>
      </c>
      <c r="AP351" s="2" t="str">
        <f t="shared" si="116"/>
        <v>NIGHT</v>
      </c>
      <c r="AQ351" s="2" t="str">
        <f t="shared" si="117"/>
        <v>MSINIGHT</v>
      </c>
      <c r="AR351" s="71">
        <f t="shared" si="118"/>
        <v>650</v>
      </c>
      <c r="AS351" s="71">
        <f>VLOOKUP(AJ351,Invoicing!A:K,10,FALSE)</f>
        <v>25</v>
      </c>
      <c r="AT351" s="71">
        <f t="shared" si="119"/>
        <v>675</v>
      </c>
    </row>
    <row r="352" spans="1:46">
      <c r="A352" s="37" t="s">
        <v>138</v>
      </c>
      <c r="B352" s="3" t="s">
        <v>38</v>
      </c>
      <c r="C352" s="11">
        <v>45360.94027777778</v>
      </c>
      <c r="D352" s="11">
        <v>45360.958333333336</v>
      </c>
      <c r="E352" s="11" t="s">
        <v>44</v>
      </c>
      <c r="F352" s="11" t="s">
        <v>40</v>
      </c>
      <c r="G352" s="3" t="s">
        <v>504</v>
      </c>
      <c r="H352" s="3" t="s">
        <v>2821</v>
      </c>
      <c r="I352" s="11">
        <v>45362.125</v>
      </c>
      <c r="J352" s="12">
        <v>45362.616666666669</v>
      </c>
      <c r="K352" s="12">
        <v>45362.625</v>
      </c>
      <c r="L352" s="12">
        <v>45362.635416666664</v>
      </c>
      <c r="M352" s="12" t="s">
        <v>115</v>
      </c>
      <c r="N352" s="3" t="s">
        <v>42</v>
      </c>
      <c r="O352" s="80">
        <v>0</v>
      </c>
      <c r="P352" s="1">
        <f t="shared" si="100"/>
        <v>11</v>
      </c>
      <c r="Q352" s="1">
        <f t="shared" si="101"/>
        <v>3</v>
      </c>
      <c r="R352" s="72">
        <f t="shared" si="102"/>
        <v>45362.616666666669</v>
      </c>
      <c r="S352" s="73">
        <f t="shared" si="103"/>
        <v>1.1847222222204437</v>
      </c>
      <c r="T352" s="74">
        <f>Table2[[#This Row],[ETA A OFRECIMIENTO]]*24</f>
        <v>28.433333333290648</v>
      </c>
      <c r="U352" s="1" t="str">
        <f t="shared" si="104"/>
        <v>YES</v>
      </c>
      <c r="V352" s="73">
        <f t="shared" si="105"/>
        <v>0.5</v>
      </c>
      <c r="W352" s="74">
        <f>Table2[[#This Row],[DEL. AVAILABLE A SLOT]]*24</f>
        <v>12</v>
      </c>
      <c r="X352" s="1" t="str">
        <f t="shared" si="106"/>
        <v>SI</v>
      </c>
      <c r="Y352" s="73">
        <f t="shared" si="107"/>
        <v>1.6847222222204437</v>
      </c>
      <c r="Z352" s="74">
        <f>Table2[[#This Row],[ETA A TIMESLOT]]*24</f>
        <v>40.433333333290648</v>
      </c>
      <c r="AA352" s="73">
        <f t="shared" si="108"/>
        <v>0</v>
      </c>
      <c r="AB352" s="73" t="str">
        <f t="shared" si="109"/>
        <v>SI</v>
      </c>
      <c r="AC352" s="74">
        <f>Table2[[#This Row],[PUNTUALIDAD (H)]]*24</f>
        <v>0</v>
      </c>
      <c r="AD352" s="73">
        <f t="shared" si="110"/>
        <v>1.695138888884685</v>
      </c>
      <c r="AE352" s="74">
        <f>Table2[[#This Row],[ATA TO UNLOADING]]*24</f>
        <v>40.68333333323244</v>
      </c>
      <c r="AF352" s="74" t="str">
        <f>IF(Table2[[#This Row],[ATA TO UNLOADING 2]]&lt;=48,"YES","NO")</f>
        <v>YES</v>
      </c>
      <c r="AG352" s="75">
        <f t="shared" si="111"/>
        <v>0.625</v>
      </c>
      <c r="AH352" s="2" t="s">
        <v>42</v>
      </c>
      <c r="AI352" s="2" t="str">
        <f t="shared" si="112"/>
        <v>MSKU0790111</v>
      </c>
      <c r="AJ352" s="76" t="str">
        <f t="shared" si="113"/>
        <v>MSI</v>
      </c>
      <c r="AK352" s="77">
        <f>IF($M352="TRUCK",VLOOKUP($AQ352,Invoicing!$A$17:$B$49,MATCH($AK$1,Invoicing!$A$17:$B$17,0),FALSE),VLOOKUP($AQ352,Invoicing!$N$17:$O$21,MATCH($AK$1,Invoicing!$N$17:$O$17,0),FALSE))</f>
        <v>480</v>
      </c>
      <c r="AL352" s="78" t="e">
        <f>VLOOKUP($E352,Invoicing!$A$1:$H$8,MATCH(TRACKER!$N352,Invoicing!$A$1:$H$1,0),FALSE)</f>
        <v>#N/A</v>
      </c>
      <c r="AM352" s="78">
        <f>VLOOKUP($E352,Invoicing!$A$1:$H$8,MATCH(TRACKER!$O$1,Invoicing!$A$1:$H$1,0),FALSE)</f>
        <v>50</v>
      </c>
      <c r="AN352" s="78">
        <f t="shared" si="114"/>
        <v>0</v>
      </c>
      <c r="AO352" s="2">
        <f t="shared" si="115"/>
        <v>1</v>
      </c>
      <c r="AP352" s="2" t="str">
        <f t="shared" si="116"/>
        <v>WEEK</v>
      </c>
      <c r="AQ352" s="2" t="str">
        <f t="shared" si="117"/>
        <v>MSIWEEK</v>
      </c>
      <c r="AR352" s="71">
        <f t="shared" si="118"/>
        <v>480</v>
      </c>
      <c r="AS352" s="71">
        <f>VLOOKUP(AJ352,Invoicing!A:K,10,FALSE)</f>
        <v>25</v>
      </c>
      <c r="AT352" s="71">
        <f t="shared" si="119"/>
        <v>505</v>
      </c>
    </row>
    <row r="353" spans="1:47">
      <c r="A353" s="37" t="s">
        <v>138</v>
      </c>
      <c r="B353" s="3" t="s">
        <v>38</v>
      </c>
      <c r="C353" s="11">
        <v>45360.94027777778</v>
      </c>
      <c r="D353" s="11">
        <v>45360.958333333336</v>
      </c>
      <c r="E353" s="11" t="s">
        <v>44</v>
      </c>
      <c r="F353" s="11" t="s">
        <v>40</v>
      </c>
      <c r="G353" s="3" t="s">
        <v>505</v>
      </c>
      <c r="H353" s="3" t="s">
        <v>2821</v>
      </c>
      <c r="I353" s="11">
        <v>45362.125</v>
      </c>
      <c r="J353" s="12">
        <v>45362.520833333336</v>
      </c>
      <c r="K353" s="12">
        <v>45362.479166666664</v>
      </c>
      <c r="L353" s="12">
        <v>45362.534722222219</v>
      </c>
      <c r="M353" s="12" t="s">
        <v>115</v>
      </c>
      <c r="N353" s="3" t="s">
        <v>42</v>
      </c>
      <c r="O353" s="80">
        <v>1</v>
      </c>
      <c r="P353" s="1">
        <f t="shared" si="100"/>
        <v>11</v>
      </c>
      <c r="Q353" s="1">
        <f t="shared" si="101"/>
        <v>3</v>
      </c>
      <c r="R353" s="72">
        <f t="shared" si="102"/>
        <v>45362.520833333336</v>
      </c>
      <c r="S353" s="73">
        <f t="shared" si="103"/>
        <v>1.1847222222204437</v>
      </c>
      <c r="T353" s="74">
        <f>Table2[[#This Row],[ETA A OFRECIMIENTO]]*24</f>
        <v>28.433333333290648</v>
      </c>
      <c r="U353" s="1" t="str">
        <f t="shared" si="104"/>
        <v>YES</v>
      </c>
      <c r="V353" s="73">
        <f t="shared" si="105"/>
        <v>0.35416666666424135</v>
      </c>
      <c r="W353" s="74">
        <f>Table2[[#This Row],[DEL. AVAILABLE A SLOT]]*24</f>
        <v>8.4999999999417923</v>
      </c>
      <c r="X353" s="1" t="str">
        <f t="shared" si="106"/>
        <v>SI</v>
      </c>
      <c r="Y353" s="73">
        <f t="shared" si="107"/>
        <v>1.538888888884685</v>
      </c>
      <c r="Z353" s="74">
        <f>Table2[[#This Row],[ETA A TIMESLOT]]*24</f>
        <v>36.93333333323244</v>
      </c>
      <c r="AA353" s="73">
        <f t="shared" si="108"/>
        <v>4.1666666671517305E-2</v>
      </c>
      <c r="AB353" s="73" t="str">
        <f t="shared" si="109"/>
        <v>NO</v>
      </c>
      <c r="AC353" s="74">
        <f>Table2[[#This Row],[PUNTUALIDAD (H)]]*24</f>
        <v>1.0000000001164153</v>
      </c>
      <c r="AD353" s="73">
        <f t="shared" si="110"/>
        <v>1.5944444444394321</v>
      </c>
      <c r="AE353" s="74">
        <f>Table2[[#This Row],[ATA TO UNLOADING]]*24</f>
        <v>38.266666666546371</v>
      </c>
      <c r="AF353" s="74" t="str">
        <f>IF(Table2[[#This Row],[ATA TO UNLOADING 2]]&lt;=48,"YES","NO")</f>
        <v>YES</v>
      </c>
      <c r="AG353" s="75">
        <f t="shared" si="111"/>
        <v>0.47916666666424135</v>
      </c>
      <c r="AH353" s="2" t="s">
        <v>42</v>
      </c>
      <c r="AI353" s="2" t="str">
        <f t="shared" si="112"/>
        <v>MSKU1086724</v>
      </c>
      <c r="AJ353" s="76" t="str">
        <f t="shared" si="113"/>
        <v>MSI</v>
      </c>
      <c r="AK353" s="77">
        <f>IF($M353="TRUCK",VLOOKUP($AQ353,Invoicing!$A$17:$B$49,MATCH($AK$1,Invoicing!$A$17:$B$17,0),FALSE),VLOOKUP($AQ353,Invoicing!$N$17:$O$21,MATCH($AK$1,Invoicing!$N$17:$O$17,0),FALSE))</f>
        <v>480</v>
      </c>
      <c r="AL353" s="78" t="e">
        <f>VLOOKUP($E353,Invoicing!$A$1:$H$8,MATCH(TRACKER!$N353,Invoicing!$A$1:$H$1,0),FALSE)</f>
        <v>#N/A</v>
      </c>
      <c r="AM353" s="78">
        <f>VLOOKUP($E353,Invoicing!$A$1:$H$8,MATCH(TRACKER!$O$1,Invoicing!$A$1:$H$1,0),FALSE)</f>
        <v>50</v>
      </c>
      <c r="AN353" s="78">
        <f t="shared" si="114"/>
        <v>50</v>
      </c>
      <c r="AO353" s="2">
        <f t="shared" si="115"/>
        <v>1</v>
      </c>
      <c r="AP353" s="2" t="str">
        <f t="shared" si="116"/>
        <v>WEEK</v>
      </c>
      <c r="AQ353" s="2" t="str">
        <f t="shared" si="117"/>
        <v>MSIWEEK</v>
      </c>
      <c r="AR353" s="71">
        <f t="shared" si="118"/>
        <v>530</v>
      </c>
      <c r="AS353" s="71">
        <f>VLOOKUP(AJ353,Invoicing!A:K,10,FALSE)</f>
        <v>25</v>
      </c>
      <c r="AT353" s="71">
        <f t="shared" si="119"/>
        <v>555</v>
      </c>
    </row>
    <row r="354" spans="1:47">
      <c r="A354" s="37" t="s">
        <v>138</v>
      </c>
      <c r="B354" s="3" t="s">
        <v>38</v>
      </c>
      <c r="C354" s="11">
        <v>45360.94027777778</v>
      </c>
      <c r="D354" s="11">
        <v>45360.958333333336</v>
      </c>
      <c r="E354" s="11" t="s">
        <v>49</v>
      </c>
      <c r="F354" s="11" t="s">
        <v>40</v>
      </c>
      <c r="G354" s="3" t="s">
        <v>506</v>
      </c>
      <c r="H354" s="3" t="s">
        <v>2821</v>
      </c>
      <c r="I354" s="11">
        <v>45362.125</v>
      </c>
      <c r="J354" s="12">
        <v>45362.922222222223</v>
      </c>
      <c r="K354" s="12">
        <v>45362.916666666664</v>
      </c>
      <c r="L354" s="12">
        <v>45362.9375</v>
      </c>
      <c r="M354" s="12" t="s">
        <v>115</v>
      </c>
      <c r="N354" s="3" t="s">
        <v>13</v>
      </c>
      <c r="O354" s="80">
        <v>0</v>
      </c>
      <c r="P354" s="1">
        <f t="shared" si="100"/>
        <v>11</v>
      </c>
      <c r="Q354" s="1">
        <f t="shared" si="101"/>
        <v>3</v>
      </c>
      <c r="R354" s="72">
        <f t="shared" si="102"/>
        <v>45362.922222222223</v>
      </c>
      <c r="S354" s="73">
        <f t="shared" si="103"/>
        <v>1.1847222222204437</v>
      </c>
      <c r="T354" s="74">
        <f>Table2[[#This Row],[ETA A OFRECIMIENTO]]*24</f>
        <v>28.433333333290648</v>
      </c>
      <c r="U354" s="1" t="str">
        <f t="shared" si="104"/>
        <v>YES</v>
      </c>
      <c r="V354" s="73">
        <f t="shared" si="105"/>
        <v>0.79166666666424135</v>
      </c>
      <c r="W354" s="74">
        <f>Table2[[#This Row],[DEL. AVAILABLE A SLOT]]*24</f>
        <v>18.999999999941792</v>
      </c>
      <c r="X354" s="1" t="str">
        <f t="shared" si="106"/>
        <v>SI</v>
      </c>
      <c r="Y354" s="73">
        <f t="shared" si="107"/>
        <v>1.976388888884685</v>
      </c>
      <c r="Z354" s="74">
        <f>Table2[[#This Row],[ETA A TIMESLOT]]*24</f>
        <v>47.43333333323244</v>
      </c>
      <c r="AA354" s="73">
        <f t="shared" si="108"/>
        <v>5.5555555591126904E-3</v>
      </c>
      <c r="AB354" s="73" t="str">
        <f t="shared" si="109"/>
        <v>SI</v>
      </c>
      <c r="AC354" s="74">
        <f>Table2[[#This Row],[PUNTUALIDAD (H)]]*24</f>
        <v>0.13333333341870457</v>
      </c>
      <c r="AD354" s="73">
        <f t="shared" si="110"/>
        <v>1.9972222222204437</v>
      </c>
      <c r="AE354" s="74">
        <f>Table2[[#This Row],[ATA TO UNLOADING]]*24</f>
        <v>47.933333333290648</v>
      </c>
      <c r="AF354" s="74" t="str">
        <f>IF(Table2[[#This Row],[ATA TO UNLOADING 2]]&lt;=48,"YES","NO")</f>
        <v>YES</v>
      </c>
      <c r="AG354" s="75">
        <f t="shared" si="111"/>
        <v>0.91666666666424135</v>
      </c>
      <c r="AH354" s="2" t="s">
        <v>24</v>
      </c>
      <c r="AI354" s="2" t="str">
        <f t="shared" si="112"/>
        <v>MSKU1420301</v>
      </c>
      <c r="AJ354" s="76" t="str">
        <f t="shared" si="113"/>
        <v>CTU FLEVOKUST BV</v>
      </c>
      <c r="AK354" s="77">
        <f>IF($M354="TRUCK",VLOOKUP($AQ354,Invoicing!$A$17:$B$49,MATCH($AK$1,Invoicing!$A$17:$B$17,0),FALSE),VLOOKUP($AQ354,Invoicing!$N$17:$O$21,MATCH($AK$1,Invoicing!$N$17:$O$17,0),FALSE))</f>
        <v>530</v>
      </c>
      <c r="AL354" s="78">
        <v>100</v>
      </c>
      <c r="AM354" s="78">
        <v>35</v>
      </c>
      <c r="AN354" s="78">
        <f t="shared" si="114"/>
        <v>0</v>
      </c>
      <c r="AO354" s="2">
        <f t="shared" si="115"/>
        <v>1</v>
      </c>
      <c r="AP354" s="2" t="str">
        <f t="shared" si="116"/>
        <v>NIGHT</v>
      </c>
      <c r="AQ354" s="2" t="str">
        <f t="shared" si="117"/>
        <v>CTU FLEVOKUST BVNIGHT</v>
      </c>
      <c r="AR354" s="71">
        <f t="shared" si="118"/>
        <v>630</v>
      </c>
      <c r="AS354" s="71">
        <f>VLOOKUP(AJ354,Invoicing!A:K,10,FALSE)</f>
        <v>0</v>
      </c>
      <c r="AT354" s="71">
        <f t="shared" si="119"/>
        <v>730</v>
      </c>
      <c r="AU354" s="55">
        <v>100</v>
      </c>
    </row>
    <row r="355" spans="1:47">
      <c r="A355" s="58" t="s">
        <v>138</v>
      </c>
      <c r="B355" s="59" t="s">
        <v>38</v>
      </c>
      <c r="C355" s="60">
        <v>45360.94027777778</v>
      </c>
      <c r="D355" s="60">
        <v>45360.958333333336</v>
      </c>
      <c r="E355" s="60" t="s">
        <v>45</v>
      </c>
      <c r="F355" s="60" t="s">
        <v>40</v>
      </c>
      <c r="G355" s="59" t="s">
        <v>507</v>
      </c>
      <c r="H355" s="3" t="s">
        <v>41</v>
      </c>
      <c r="I355" s="60">
        <v>45362.125</v>
      </c>
      <c r="J355" s="61">
        <v>45362.333333333336</v>
      </c>
      <c r="K355" s="61">
        <v>45362.375</v>
      </c>
      <c r="L355" s="61">
        <v>45362.340277777781</v>
      </c>
      <c r="M355" s="12" t="s">
        <v>115</v>
      </c>
      <c r="N355" s="3" t="s">
        <v>42</v>
      </c>
      <c r="O355" s="80">
        <v>1</v>
      </c>
      <c r="P355" s="1">
        <f t="shared" si="100"/>
        <v>11</v>
      </c>
      <c r="Q355" s="1">
        <f t="shared" si="101"/>
        <v>3</v>
      </c>
      <c r="R355" s="72">
        <f t="shared" si="102"/>
        <v>45362.333333333336</v>
      </c>
      <c r="S355" s="73">
        <f t="shared" si="103"/>
        <v>1.1847222222204437</v>
      </c>
      <c r="T355" s="74">
        <f>Table2[[#This Row],[ETA A OFRECIMIENTO]]*24</f>
        <v>28.433333333290648</v>
      </c>
      <c r="U355" s="1" t="str">
        <f t="shared" si="104"/>
        <v>YES</v>
      </c>
      <c r="V355" s="73">
        <f t="shared" si="105"/>
        <v>0.25</v>
      </c>
      <c r="W355" s="74">
        <f>Table2[[#This Row],[DEL. AVAILABLE A SLOT]]*24</f>
        <v>6</v>
      </c>
      <c r="X355" s="1" t="str">
        <f t="shared" si="106"/>
        <v>SI</v>
      </c>
      <c r="Y355" s="73">
        <f t="shared" si="107"/>
        <v>1.4347222222204437</v>
      </c>
      <c r="Z355" s="74">
        <f>Table2[[#This Row],[ETA A TIMESLOT]]*24</f>
        <v>34.433333333290648</v>
      </c>
      <c r="AA355" s="73">
        <f t="shared" si="108"/>
        <v>0</v>
      </c>
      <c r="AB355" s="73" t="str">
        <f t="shared" si="109"/>
        <v>SI</v>
      </c>
      <c r="AC355" s="74">
        <f>Table2[[#This Row],[PUNTUALIDAD (H)]]*24</f>
        <v>0</v>
      </c>
      <c r="AD355" s="73">
        <f t="shared" si="110"/>
        <v>1.4000000000014552</v>
      </c>
      <c r="AE355" s="74">
        <f>Table2[[#This Row],[ATA TO UNLOADING]]*24</f>
        <v>33.600000000034925</v>
      </c>
      <c r="AF355" s="74" t="str">
        <f>IF(Table2[[#This Row],[ATA TO UNLOADING 2]]&lt;=48,"YES","NO")</f>
        <v>YES</v>
      </c>
      <c r="AG355" s="75">
        <f t="shared" si="111"/>
        <v>0.375</v>
      </c>
      <c r="AH355" s="2" t="s">
        <v>42</v>
      </c>
      <c r="AI355" s="2" t="str">
        <f t="shared" si="112"/>
        <v>MSKU1619715</v>
      </c>
      <c r="AJ355" s="76" t="str">
        <f t="shared" si="113"/>
        <v>OM TRANSPORT</v>
      </c>
      <c r="AK355" s="77">
        <f>IF($M355="TRUCK",VLOOKUP($AQ355,Invoicing!$A$17:$B$49,MATCH($AK$1,Invoicing!$A$17:$B$17,0),FALSE),VLOOKUP($AQ355,Invoicing!$N$17:$O$21,MATCH($AK$1,Invoicing!$N$17:$O$17,0),FALSE))</f>
        <v>475</v>
      </c>
      <c r="AL355" s="78" t="e">
        <f>VLOOKUP($E355,Invoicing!$A$1:$H$8,MATCH(TRACKER!$N355,Invoicing!$A$1:$H$1,0),FALSE)</f>
        <v>#N/A</v>
      </c>
      <c r="AM355" s="78">
        <f>VLOOKUP($E355,Invoicing!$A$1:$H$8,MATCH(TRACKER!$O$1,Invoicing!$A$1:$H$1,0),FALSE)</f>
        <v>50</v>
      </c>
      <c r="AN355" s="78">
        <f t="shared" si="114"/>
        <v>50</v>
      </c>
      <c r="AO355" s="2">
        <f t="shared" si="115"/>
        <v>1</v>
      </c>
      <c r="AP355" s="2" t="str">
        <f t="shared" si="116"/>
        <v>WEEK</v>
      </c>
      <c r="AQ355" s="2" t="str">
        <f t="shared" si="117"/>
        <v>OM TRANSPORTWEEK</v>
      </c>
      <c r="AR355" s="71">
        <f t="shared" si="118"/>
        <v>525</v>
      </c>
      <c r="AS355" s="71">
        <f>VLOOKUP(AJ355,Invoicing!A:K,10,FALSE)</f>
        <v>25</v>
      </c>
      <c r="AT355" s="71">
        <f t="shared" si="119"/>
        <v>650</v>
      </c>
      <c r="AU355" s="55">
        <v>100</v>
      </c>
    </row>
    <row r="356" spans="1:47">
      <c r="A356" s="37" t="s">
        <v>138</v>
      </c>
      <c r="B356" s="3" t="s">
        <v>38</v>
      </c>
      <c r="C356" s="11">
        <v>45360.94027777778</v>
      </c>
      <c r="D356" s="11">
        <v>45360.958333333336</v>
      </c>
      <c r="E356" s="11" t="s">
        <v>49</v>
      </c>
      <c r="F356" s="11" t="s">
        <v>40</v>
      </c>
      <c r="G356" s="3" t="s">
        <v>508</v>
      </c>
      <c r="H356" s="3" t="s">
        <v>2821</v>
      </c>
      <c r="I356" s="11">
        <v>45363.958333333336</v>
      </c>
      <c r="J356" s="12">
        <v>45364.118055555555</v>
      </c>
      <c r="K356" s="12">
        <v>45364.125</v>
      </c>
      <c r="L356" s="12">
        <v>45364.145833333336</v>
      </c>
      <c r="M356" s="61" t="s">
        <v>12</v>
      </c>
      <c r="N356" s="3" t="s">
        <v>13</v>
      </c>
      <c r="O356" s="80">
        <v>0</v>
      </c>
      <c r="P356" s="1">
        <f t="shared" si="100"/>
        <v>11</v>
      </c>
      <c r="Q356" s="1">
        <f t="shared" si="101"/>
        <v>3</v>
      </c>
      <c r="R356" s="72">
        <f t="shared" si="102"/>
        <v>45364.118055555555</v>
      </c>
      <c r="S356" s="73">
        <f t="shared" si="103"/>
        <v>3.0180555555562023</v>
      </c>
      <c r="T356" s="74">
        <f>Table2[[#This Row],[ETA A OFRECIMIENTO]]*24</f>
        <v>72.433333333348855</v>
      </c>
      <c r="U356" s="1" t="str">
        <f t="shared" si="104"/>
        <v>NO</v>
      </c>
      <c r="V356" s="73">
        <f t="shared" si="105"/>
        <v>0.16666666666424135</v>
      </c>
      <c r="W356" s="74">
        <f>Table2[[#This Row],[DEL. AVAILABLE A SLOT]]*24</f>
        <v>3.9999999999417923</v>
      </c>
      <c r="X356" s="1" t="str">
        <f t="shared" si="106"/>
        <v>SI</v>
      </c>
      <c r="Y356" s="73">
        <f t="shared" si="107"/>
        <v>3.1847222222204437</v>
      </c>
      <c r="Z356" s="74">
        <f>Table2[[#This Row],[ETA A TIMESLOT]]*24</f>
        <v>76.433333333290648</v>
      </c>
      <c r="AA356" s="73">
        <f t="shared" si="108"/>
        <v>0</v>
      </c>
      <c r="AB356" s="73" t="str">
        <f t="shared" si="109"/>
        <v>SI</v>
      </c>
      <c r="AC356" s="74">
        <f>Table2[[#This Row],[PUNTUALIDAD (H)]]*24</f>
        <v>0</v>
      </c>
      <c r="AD356" s="73">
        <f t="shared" si="110"/>
        <v>3.2055555555562023</v>
      </c>
      <c r="AE356" s="74">
        <f>Table2[[#This Row],[ATA TO UNLOADING]]*24</f>
        <v>76.933333333348855</v>
      </c>
      <c r="AF356" s="74" t="str">
        <f>IF(Table2[[#This Row],[ATA TO UNLOADING 2]]&lt;=48,"YES","NO")</f>
        <v>NO</v>
      </c>
      <c r="AG356" s="75">
        <f t="shared" si="111"/>
        <v>0.125</v>
      </c>
      <c r="AH356" s="2" t="s">
        <v>24</v>
      </c>
      <c r="AI356" s="2" t="str">
        <f t="shared" si="112"/>
        <v>MTSU9623758</v>
      </c>
      <c r="AJ356" s="76" t="str">
        <f t="shared" si="113"/>
        <v>CTU FLEVOKUST BV</v>
      </c>
      <c r="AK356" s="77">
        <f>IF($M356="TRUCK",VLOOKUP($AQ356,Invoicing!$A$17:$B$49,MATCH($AK$1,Invoicing!$A$17:$B$17,0),FALSE),VLOOKUP($AQ356,Invoicing!$N$17:$O$21,MATCH($AK$1,Invoicing!$N$17:$O$17,0),FALSE))</f>
        <v>380</v>
      </c>
      <c r="AL356" s="78">
        <v>100</v>
      </c>
      <c r="AM356" s="78">
        <v>35</v>
      </c>
      <c r="AN356" s="78">
        <f t="shared" si="114"/>
        <v>0</v>
      </c>
      <c r="AO356" s="2">
        <f t="shared" si="115"/>
        <v>3</v>
      </c>
      <c r="AP356" s="2" t="str">
        <f t="shared" si="116"/>
        <v>NIGHT</v>
      </c>
      <c r="AQ356" s="2" t="str">
        <f t="shared" si="117"/>
        <v>CTU FLEVOKUST BVNIGHT</v>
      </c>
      <c r="AR356" s="71">
        <f t="shared" si="118"/>
        <v>480</v>
      </c>
      <c r="AS356" s="71">
        <f>VLOOKUP(AJ356,Invoicing!A:K,10,FALSE)</f>
        <v>0</v>
      </c>
      <c r="AT356" s="71">
        <f t="shared" si="119"/>
        <v>480</v>
      </c>
    </row>
    <row r="357" spans="1:47">
      <c r="A357" s="37" t="s">
        <v>138</v>
      </c>
      <c r="B357" s="3" t="s">
        <v>38</v>
      </c>
      <c r="C357" s="11">
        <v>45360.94027777778</v>
      </c>
      <c r="D357" s="11">
        <v>45360.958333333336</v>
      </c>
      <c r="E357" s="11" t="s">
        <v>49</v>
      </c>
      <c r="F357" s="11" t="s">
        <v>40</v>
      </c>
      <c r="G357" s="3" t="s">
        <v>509</v>
      </c>
      <c r="H357" s="3" t="s">
        <v>41</v>
      </c>
      <c r="I357" s="11">
        <v>45363.958333333336</v>
      </c>
      <c r="J357" s="12">
        <v>45364.254861111112</v>
      </c>
      <c r="K357" s="12">
        <v>45364.25</v>
      </c>
      <c r="L357" s="12">
        <v>45364.261805555558</v>
      </c>
      <c r="M357" s="61" t="s">
        <v>12</v>
      </c>
      <c r="N357" s="3" t="s">
        <v>42</v>
      </c>
      <c r="O357" s="80">
        <v>0</v>
      </c>
      <c r="P357" s="1">
        <f t="shared" si="100"/>
        <v>11</v>
      </c>
      <c r="Q357" s="1">
        <f t="shared" si="101"/>
        <v>3</v>
      </c>
      <c r="R357" s="72">
        <f t="shared" si="102"/>
        <v>45364.254861111112</v>
      </c>
      <c r="S357" s="73">
        <f t="shared" si="103"/>
        <v>3.0180555555562023</v>
      </c>
      <c r="T357" s="74">
        <f>Table2[[#This Row],[ETA A OFRECIMIENTO]]*24</f>
        <v>72.433333333348855</v>
      </c>
      <c r="U357" s="1" t="str">
        <f t="shared" si="104"/>
        <v>NO</v>
      </c>
      <c r="V357" s="73">
        <f t="shared" si="105"/>
        <v>0.29166666666424135</v>
      </c>
      <c r="W357" s="74">
        <f>Table2[[#This Row],[DEL. AVAILABLE A SLOT]]*24</f>
        <v>6.9999999999417923</v>
      </c>
      <c r="X357" s="1" t="str">
        <f t="shared" si="106"/>
        <v>SI</v>
      </c>
      <c r="Y357" s="73">
        <f t="shared" si="107"/>
        <v>3.3097222222204437</v>
      </c>
      <c r="Z357" s="74">
        <f>Table2[[#This Row],[ETA A TIMESLOT]]*24</f>
        <v>79.433333333290648</v>
      </c>
      <c r="AA357" s="73">
        <f t="shared" si="108"/>
        <v>4.8611111124046147E-3</v>
      </c>
      <c r="AB357" s="73" t="str">
        <f t="shared" si="109"/>
        <v>SI</v>
      </c>
      <c r="AC357" s="74">
        <f>Table2[[#This Row],[PUNTUALIDAD (H)]]*24</f>
        <v>0.11666666669771075</v>
      </c>
      <c r="AD357" s="73">
        <f t="shared" si="110"/>
        <v>3.3215277777781012</v>
      </c>
      <c r="AE357" s="74">
        <f>Table2[[#This Row],[ATA TO UNLOADING]]*24</f>
        <v>79.716666666674428</v>
      </c>
      <c r="AF357" s="74" t="str">
        <f>IF(Table2[[#This Row],[ATA TO UNLOADING 2]]&lt;=48,"YES","NO")</f>
        <v>NO</v>
      </c>
      <c r="AG357" s="75">
        <f t="shared" si="111"/>
        <v>0.25</v>
      </c>
      <c r="AH357" s="2" t="s">
        <v>42</v>
      </c>
      <c r="AI357" s="2" t="str">
        <f t="shared" si="112"/>
        <v>SUDU5884515</v>
      </c>
      <c r="AJ357" s="76" t="str">
        <f t="shared" si="113"/>
        <v>CTU FLEVOKUST BV</v>
      </c>
      <c r="AK357" s="77">
        <f>IF($M357="TRUCK",VLOOKUP($AQ357,Invoicing!$A$17:$B$49,MATCH($AK$1,Invoicing!$A$17:$B$17,0),FALSE),VLOOKUP($AQ357,Invoicing!$N$17:$O$21,MATCH($AK$1,Invoicing!$N$17:$O$17,0),FALSE))</f>
        <v>380</v>
      </c>
      <c r="AL357" s="78" t="e">
        <f>VLOOKUP($E357,Invoicing!$A$1:$H$8,MATCH(TRACKER!$N357,Invoicing!$A$1:$H$1,0),FALSE)</f>
        <v>#N/A</v>
      </c>
      <c r="AM357" s="78">
        <v>35</v>
      </c>
      <c r="AN357" s="78">
        <f t="shared" si="114"/>
        <v>0</v>
      </c>
      <c r="AO357" s="2">
        <f t="shared" si="115"/>
        <v>3</v>
      </c>
      <c r="AP357" s="2" t="str">
        <f t="shared" si="116"/>
        <v>WEEK</v>
      </c>
      <c r="AQ357" s="2" t="str">
        <f t="shared" si="117"/>
        <v>CTU FLEVOKUST BVWEEK</v>
      </c>
      <c r="AR357" s="71">
        <f t="shared" si="118"/>
        <v>380</v>
      </c>
      <c r="AS357" s="71">
        <f>VLOOKUP(AJ357,Invoicing!A:K,10,FALSE)</f>
        <v>0</v>
      </c>
      <c r="AT357" s="71">
        <f t="shared" si="119"/>
        <v>380</v>
      </c>
    </row>
    <row r="358" spans="1:47">
      <c r="A358" s="37" t="s">
        <v>138</v>
      </c>
      <c r="B358" s="3" t="s">
        <v>38</v>
      </c>
      <c r="C358" s="11">
        <v>45360.94027777778</v>
      </c>
      <c r="D358" s="11">
        <v>45360.958333333336</v>
      </c>
      <c r="E358" s="11" t="s">
        <v>45</v>
      </c>
      <c r="F358" s="11" t="s">
        <v>40</v>
      </c>
      <c r="G358" s="3" t="s">
        <v>510</v>
      </c>
      <c r="H358" s="3" t="s">
        <v>2821</v>
      </c>
      <c r="I358" s="11">
        <v>45362.125</v>
      </c>
      <c r="J358" s="12">
        <v>45362.715277777781</v>
      </c>
      <c r="K358" s="12">
        <v>45362.708333333336</v>
      </c>
      <c r="L358" s="12">
        <v>45362.729166666664</v>
      </c>
      <c r="M358" s="12" t="s">
        <v>115</v>
      </c>
      <c r="N358" s="3" t="s">
        <v>13</v>
      </c>
      <c r="O358" s="80">
        <v>0</v>
      </c>
      <c r="P358" s="1">
        <f t="shared" si="100"/>
        <v>11</v>
      </c>
      <c r="Q358" s="1">
        <f t="shared" si="101"/>
        <v>3</v>
      </c>
      <c r="R358" s="72">
        <f t="shared" si="102"/>
        <v>45362.715277777781</v>
      </c>
      <c r="S358" s="73">
        <f t="shared" si="103"/>
        <v>1.1847222222204437</v>
      </c>
      <c r="T358" s="74">
        <f>Table2[[#This Row],[ETA A OFRECIMIENTO]]*24</f>
        <v>28.433333333290648</v>
      </c>
      <c r="U358" s="1" t="str">
        <f t="shared" si="104"/>
        <v>YES</v>
      </c>
      <c r="V358" s="73">
        <f t="shared" si="105"/>
        <v>0.58333333333575865</v>
      </c>
      <c r="W358" s="74">
        <f>Table2[[#This Row],[DEL. AVAILABLE A SLOT]]*24</f>
        <v>14.000000000058208</v>
      </c>
      <c r="X358" s="1" t="str">
        <f t="shared" si="106"/>
        <v>SI</v>
      </c>
      <c r="Y358" s="73">
        <f t="shared" si="107"/>
        <v>1.7680555555562023</v>
      </c>
      <c r="Z358" s="74">
        <f>Table2[[#This Row],[ETA A TIMESLOT]]*24</f>
        <v>42.433333333348855</v>
      </c>
      <c r="AA358" s="73">
        <f t="shared" si="108"/>
        <v>6.9444444452528842E-3</v>
      </c>
      <c r="AB358" s="73" t="str">
        <f t="shared" si="109"/>
        <v>SI</v>
      </c>
      <c r="AC358" s="74">
        <f>Table2[[#This Row],[PUNTUALIDAD (H)]]*24</f>
        <v>0.16666666668606922</v>
      </c>
      <c r="AD358" s="73">
        <f t="shared" si="110"/>
        <v>1.788888888884685</v>
      </c>
      <c r="AE358" s="74">
        <f>Table2[[#This Row],[ATA TO UNLOADING]]*24</f>
        <v>42.93333333323244</v>
      </c>
      <c r="AF358" s="74" t="str">
        <f>IF(Table2[[#This Row],[ATA TO UNLOADING 2]]&lt;=48,"YES","NO")</f>
        <v>YES</v>
      </c>
      <c r="AG358" s="75">
        <f t="shared" si="111"/>
        <v>0.70833333333575865</v>
      </c>
      <c r="AH358" s="2" t="s">
        <v>42</v>
      </c>
      <c r="AI358" s="2" t="str">
        <f t="shared" si="112"/>
        <v>SUDU6716389</v>
      </c>
      <c r="AJ358" s="76" t="str">
        <f t="shared" si="113"/>
        <v>OM TRANSPORT</v>
      </c>
      <c r="AK358" s="77">
        <f>IF($M358="TRUCK",VLOOKUP($AQ358,Invoicing!$A$17:$B$49,MATCH($AK$1,Invoicing!$A$17:$B$17,0),FALSE),VLOOKUP($AQ358,Invoicing!$N$17:$O$21,MATCH($AK$1,Invoicing!$N$17:$O$17,0),FALSE))</f>
        <v>475</v>
      </c>
      <c r="AL358" s="78">
        <f>VLOOKUP($E358,Invoicing!$A$1:$H$8,MATCH(TRACKER!$N358,Invoicing!$A$1:$H$1,0),FALSE)</f>
        <v>110</v>
      </c>
      <c r="AM358" s="78">
        <f>VLOOKUP($E358,Invoicing!$A$1:$H$8,MATCH(TRACKER!$O$1,Invoicing!$A$1:$H$1,0),FALSE)</f>
        <v>50</v>
      </c>
      <c r="AN358" s="78">
        <f t="shared" si="114"/>
        <v>0</v>
      </c>
      <c r="AO358" s="2">
        <f t="shared" si="115"/>
        <v>1</v>
      </c>
      <c r="AP358" s="2" t="str">
        <f t="shared" si="116"/>
        <v>WEEK</v>
      </c>
      <c r="AQ358" s="2" t="str">
        <f t="shared" si="117"/>
        <v>OM TRANSPORTWEEK</v>
      </c>
      <c r="AR358" s="71">
        <f t="shared" si="118"/>
        <v>585</v>
      </c>
      <c r="AS358" s="71">
        <f>VLOOKUP(AJ358,Invoicing!A:K,10,FALSE)</f>
        <v>25</v>
      </c>
      <c r="AT358" s="71">
        <f t="shared" si="119"/>
        <v>660</v>
      </c>
      <c r="AU358" s="55">
        <v>50</v>
      </c>
    </row>
    <row r="359" spans="1:47">
      <c r="A359" s="37" t="s">
        <v>138</v>
      </c>
      <c r="B359" s="3" t="s">
        <v>38</v>
      </c>
      <c r="C359" s="11">
        <v>45360.94027777778</v>
      </c>
      <c r="D359" s="11">
        <v>45360.958333333336</v>
      </c>
      <c r="E359" s="11" t="s">
        <v>49</v>
      </c>
      <c r="F359" s="11" t="s">
        <v>40</v>
      </c>
      <c r="G359" s="3" t="s">
        <v>511</v>
      </c>
      <c r="H359" s="3" t="s">
        <v>2821</v>
      </c>
      <c r="I359" s="11">
        <v>45363.958333333336</v>
      </c>
      <c r="J359" s="12">
        <v>45364.788194444445</v>
      </c>
      <c r="K359" s="12">
        <v>45364.75</v>
      </c>
      <c r="L359" s="12">
        <v>45364.802083333336</v>
      </c>
      <c r="M359" s="61" t="s">
        <v>12</v>
      </c>
      <c r="N359" s="3" t="s">
        <v>13</v>
      </c>
      <c r="O359" s="80">
        <v>0</v>
      </c>
      <c r="P359" s="1">
        <f t="shared" si="100"/>
        <v>11</v>
      </c>
      <c r="Q359" s="1">
        <f t="shared" si="101"/>
        <v>3</v>
      </c>
      <c r="R359" s="72">
        <f t="shared" si="102"/>
        <v>45364.788194444445</v>
      </c>
      <c r="S359" s="73">
        <f t="shared" si="103"/>
        <v>3.0180555555562023</v>
      </c>
      <c r="T359" s="74">
        <f>Table2[[#This Row],[ETA A OFRECIMIENTO]]*24</f>
        <v>72.433333333348855</v>
      </c>
      <c r="U359" s="1" t="str">
        <f t="shared" si="104"/>
        <v>NO</v>
      </c>
      <c r="V359" s="73">
        <f t="shared" si="105"/>
        <v>0.79166666666424135</v>
      </c>
      <c r="W359" s="74">
        <f>Table2[[#This Row],[DEL. AVAILABLE A SLOT]]*24</f>
        <v>18.999999999941792</v>
      </c>
      <c r="X359" s="1" t="str">
        <f t="shared" si="106"/>
        <v>SI</v>
      </c>
      <c r="Y359" s="73">
        <f t="shared" si="107"/>
        <v>3.8097222222204437</v>
      </c>
      <c r="Z359" s="74">
        <f>Table2[[#This Row],[ETA A TIMESLOT]]*24</f>
        <v>91.433333333290648</v>
      </c>
      <c r="AA359" s="73">
        <f t="shared" si="108"/>
        <v>3.8194444445252884E-2</v>
      </c>
      <c r="AB359" s="73" t="str">
        <f t="shared" si="109"/>
        <v>NO</v>
      </c>
      <c r="AC359" s="74">
        <f>Table2[[#This Row],[PUNTUALIDAD (H)]]*24</f>
        <v>0.91666666668606922</v>
      </c>
      <c r="AD359" s="73">
        <f t="shared" si="110"/>
        <v>3.8618055555562023</v>
      </c>
      <c r="AE359" s="74">
        <f>Table2[[#This Row],[ATA TO UNLOADING]]*24</f>
        <v>92.683333333348855</v>
      </c>
      <c r="AF359" s="74" t="str">
        <f>IF(Table2[[#This Row],[ATA TO UNLOADING 2]]&lt;=48,"YES","NO")</f>
        <v>NO</v>
      </c>
      <c r="AG359" s="75">
        <f t="shared" si="111"/>
        <v>0.75</v>
      </c>
      <c r="AH359" s="2" t="s">
        <v>42</v>
      </c>
      <c r="AI359" s="2" t="str">
        <f t="shared" si="112"/>
        <v>SUDU6833169</v>
      </c>
      <c r="AJ359" s="76" t="str">
        <f t="shared" si="113"/>
        <v>CTU FLEVOKUST BV</v>
      </c>
      <c r="AK359" s="77">
        <f>IF($M359="TRUCK",VLOOKUP($AQ359,Invoicing!$A$17:$B$49,MATCH($AK$1,Invoicing!$A$17:$B$17,0),FALSE),VLOOKUP($AQ359,Invoicing!$N$17:$O$21,MATCH($AK$1,Invoicing!$N$17:$O$17,0),FALSE))</f>
        <v>380</v>
      </c>
      <c r="AL359" s="78">
        <v>100</v>
      </c>
      <c r="AM359" s="78">
        <v>35</v>
      </c>
      <c r="AN359" s="78">
        <f t="shared" si="114"/>
        <v>0</v>
      </c>
      <c r="AO359" s="2">
        <f t="shared" si="115"/>
        <v>3</v>
      </c>
      <c r="AP359" s="2" t="str">
        <f t="shared" si="116"/>
        <v>WEEK</v>
      </c>
      <c r="AQ359" s="2" t="str">
        <f t="shared" si="117"/>
        <v>CTU FLEVOKUST BVWEEK</v>
      </c>
      <c r="AR359" s="71">
        <f t="shared" si="118"/>
        <v>480</v>
      </c>
      <c r="AS359" s="71">
        <f>VLOOKUP(AJ359,Invoicing!A:K,10,FALSE)</f>
        <v>0</v>
      </c>
      <c r="AT359" s="71">
        <f t="shared" si="119"/>
        <v>480</v>
      </c>
    </row>
    <row r="360" spans="1:47">
      <c r="A360" s="37" t="s">
        <v>138</v>
      </c>
      <c r="B360" s="3" t="s">
        <v>38</v>
      </c>
      <c r="C360" s="11">
        <v>45360.94027777778</v>
      </c>
      <c r="D360" s="11">
        <v>45360.958333333336</v>
      </c>
      <c r="E360" s="11" t="s">
        <v>49</v>
      </c>
      <c r="F360" s="11" t="s">
        <v>40</v>
      </c>
      <c r="G360" s="3" t="s">
        <v>512</v>
      </c>
      <c r="H360" s="3" t="s">
        <v>2821</v>
      </c>
      <c r="I360" s="11">
        <v>45363.958333333336</v>
      </c>
      <c r="J360" s="12">
        <v>45364.53402777778</v>
      </c>
      <c r="K360" s="12">
        <v>45364.583333333336</v>
      </c>
      <c r="L360" s="12">
        <v>45364.604166666664</v>
      </c>
      <c r="M360" s="61" t="s">
        <v>12</v>
      </c>
      <c r="N360" s="3" t="s">
        <v>13</v>
      </c>
      <c r="O360" s="80">
        <v>0</v>
      </c>
      <c r="P360" s="1">
        <f t="shared" si="100"/>
        <v>11</v>
      </c>
      <c r="Q360" s="1">
        <f t="shared" si="101"/>
        <v>3</v>
      </c>
      <c r="R360" s="72">
        <f t="shared" si="102"/>
        <v>45364.53402777778</v>
      </c>
      <c r="S360" s="73">
        <f t="shared" si="103"/>
        <v>3.0180555555562023</v>
      </c>
      <c r="T360" s="74">
        <f>Table2[[#This Row],[ETA A OFRECIMIENTO]]*24</f>
        <v>72.433333333348855</v>
      </c>
      <c r="U360" s="1" t="str">
        <f t="shared" si="104"/>
        <v>NO</v>
      </c>
      <c r="V360" s="73">
        <f t="shared" si="105"/>
        <v>0.625</v>
      </c>
      <c r="W360" s="74">
        <f>Table2[[#This Row],[DEL. AVAILABLE A SLOT]]*24</f>
        <v>15</v>
      </c>
      <c r="X360" s="1" t="str">
        <f t="shared" si="106"/>
        <v>SI</v>
      </c>
      <c r="Y360" s="73">
        <f t="shared" si="107"/>
        <v>3.6430555555562023</v>
      </c>
      <c r="Z360" s="74">
        <f>Table2[[#This Row],[ETA A TIMESLOT]]*24</f>
        <v>87.433333333348855</v>
      </c>
      <c r="AA360" s="73">
        <f t="shared" si="108"/>
        <v>0</v>
      </c>
      <c r="AB360" s="73" t="str">
        <f t="shared" si="109"/>
        <v>SI</v>
      </c>
      <c r="AC360" s="74">
        <f>Table2[[#This Row],[PUNTUALIDAD (H)]]*24</f>
        <v>0</v>
      </c>
      <c r="AD360" s="73">
        <f t="shared" si="110"/>
        <v>3.663888888884685</v>
      </c>
      <c r="AE360" s="74">
        <f>Table2[[#This Row],[ATA TO UNLOADING]]*24</f>
        <v>87.93333333323244</v>
      </c>
      <c r="AF360" s="74" t="str">
        <f>IF(Table2[[#This Row],[ATA TO UNLOADING 2]]&lt;=48,"YES","NO")</f>
        <v>NO</v>
      </c>
      <c r="AG360" s="75">
        <f t="shared" si="111"/>
        <v>0.58333333333575865</v>
      </c>
      <c r="AH360" s="2" t="s">
        <v>42</v>
      </c>
      <c r="AI360" s="2" t="str">
        <f t="shared" si="112"/>
        <v>SUDU8780392</v>
      </c>
      <c r="AJ360" s="76" t="str">
        <f t="shared" si="113"/>
        <v>CTU FLEVOKUST BV</v>
      </c>
      <c r="AK360" s="77">
        <f>IF($M360="TRUCK",VLOOKUP($AQ360,Invoicing!$A$17:$B$49,MATCH($AK$1,Invoicing!$A$17:$B$17,0),FALSE),VLOOKUP($AQ360,Invoicing!$N$17:$O$21,MATCH($AK$1,Invoicing!$N$17:$O$17,0),FALSE))</f>
        <v>380</v>
      </c>
      <c r="AL360" s="78">
        <v>100</v>
      </c>
      <c r="AM360" s="78">
        <v>35</v>
      </c>
      <c r="AN360" s="78">
        <f t="shared" si="114"/>
        <v>0</v>
      </c>
      <c r="AO360" s="2">
        <f t="shared" si="115"/>
        <v>3</v>
      </c>
      <c r="AP360" s="2" t="str">
        <f t="shared" si="116"/>
        <v>WEEK</v>
      </c>
      <c r="AQ360" s="2" t="str">
        <f t="shared" si="117"/>
        <v>CTU FLEVOKUST BVWEEK</v>
      </c>
      <c r="AR360" s="71">
        <f t="shared" si="118"/>
        <v>480</v>
      </c>
      <c r="AS360" s="71">
        <f>VLOOKUP(AJ360,Invoicing!A:K,10,FALSE)</f>
        <v>0</v>
      </c>
      <c r="AT360" s="71">
        <f t="shared" si="119"/>
        <v>480</v>
      </c>
    </row>
    <row r="361" spans="1:47">
      <c r="A361" s="37" t="s">
        <v>138</v>
      </c>
      <c r="B361" s="3" t="s">
        <v>38</v>
      </c>
      <c r="C361" s="11">
        <v>45360.94027777778</v>
      </c>
      <c r="D361" s="11">
        <v>45360.958333333336</v>
      </c>
      <c r="E361" s="11" t="s">
        <v>44</v>
      </c>
      <c r="F361" s="11" t="s">
        <v>40</v>
      </c>
      <c r="G361" s="3" t="s">
        <v>513</v>
      </c>
      <c r="H361" s="3" t="s">
        <v>2821</v>
      </c>
      <c r="I361" s="11">
        <v>45362.125</v>
      </c>
      <c r="J361" s="12">
        <v>45362.126388888886</v>
      </c>
      <c r="K361" s="12">
        <v>45362.125</v>
      </c>
      <c r="L361" s="12">
        <v>45362.145833333336</v>
      </c>
      <c r="M361" s="12" t="s">
        <v>115</v>
      </c>
      <c r="N361" s="3" t="s">
        <v>42</v>
      </c>
      <c r="O361" s="80">
        <v>0</v>
      </c>
      <c r="P361" s="1">
        <f t="shared" si="100"/>
        <v>11</v>
      </c>
      <c r="Q361" s="1">
        <f t="shared" si="101"/>
        <v>3</v>
      </c>
      <c r="R361" s="72">
        <f t="shared" si="102"/>
        <v>45362.126388888886</v>
      </c>
      <c r="S361" s="73">
        <f t="shared" si="103"/>
        <v>1.1847222222204437</v>
      </c>
      <c r="T361" s="74">
        <f>Table2[[#This Row],[ETA A OFRECIMIENTO]]*24</f>
        <v>28.433333333290648</v>
      </c>
      <c r="U361" s="1" t="str">
        <f t="shared" si="104"/>
        <v>YES</v>
      </c>
      <c r="V361" s="73">
        <f t="shared" si="105"/>
        <v>0</v>
      </c>
      <c r="W361" s="74">
        <f>Table2[[#This Row],[DEL. AVAILABLE A SLOT]]*24</f>
        <v>0</v>
      </c>
      <c r="X361" s="1" t="str">
        <f t="shared" si="106"/>
        <v>SI</v>
      </c>
      <c r="Y361" s="73">
        <f t="shared" si="107"/>
        <v>1.1847222222204437</v>
      </c>
      <c r="Z361" s="74">
        <f>Table2[[#This Row],[ETA A TIMESLOT]]*24</f>
        <v>28.433333333290648</v>
      </c>
      <c r="AA361" s="73">
        <f t="shared" si="108"/>
        <v>1.3888888861401938E-3</v>
      </c>
      <c r="AB361" s="73" t="str">
        <f t="shared" si="109"/>
        <v>SI</v>
      </c>
      <c r="AC361" s="74">
        <f>Table2[[#This Row],[PUNTUALIDAD (H)]]*24</f>
        <v>3.3333333267364651E-2</v>
      </c>
      <c r="AD361" s="73">
        <f t="shared" si="110"/>
        <v>1.2055555555562023</v>
      </c>
      <c r="AE361" s="74">
        <f>Table2[[#This Row],[ATA TO UNLOADING]]*24</f>
        <v>28.933333333348855</v>
      </c>
      <c r="AF361" s="74" t="str">
        <f>IF(Table2[[#This Row],[ATA TO UNLOADING 2]]&lt;=48,"YES","NO")</f>
        <v>YES</v>
      </c>
      <c r="AG361" s="75">
        <f t="shared" si="111"/>
        <v>0.125</v>
      </c>
      <c r="AH361" s="2" t="s">
        <v>24</v>
      </c>
      <c r="AI361" s="2" t="str">
        <f t="shared" si="112"/>
        <v>TCKU7070187</v>
      </c>
      <c r="AJ361" s="76" t="str">
        <f t="shared" si="113"/>
        <v>MSI</v>
      </c>
      <c r="AK361" s="77">
        <f>IF($M361="TRUCK",VLOOKUP($AQ361,Invoicing!$A$17:$B$49,MATCH($AK$1,Invoicing!$A$17:$B$17,0),FALSE),VLOOKUP($AQ361,Invoicing!$N$17:$O$21,MATCH($AK$1,Invoicing!$N$17:$O$17,0),FALSE))</f>
        <v>530</v>
      </c>
      <c r="AL361" s="78" t="e">
        <f>VLOOKUP($E361,Invoicing!$A$1:$H$8,MATCH(TRACKER!$N361,Invoicing!$A$1:$H$1,0),FALSE)</f>
        <v>#N/A</v>
      </c>
      <c r="AM361" s="78">
        <f>VLOOKUP($E361,Invoicing!$A$1:$H$8,MATCH(TRACKER!$O$1,Invoicing!$A$1:$H$1,0),FALSE)</f>
        <v>50</v>
      </c>
      <c r="AN361" s="78">
        <f t="shared" si="114"/>
        <v>0</v>
      </c>
      <c r="AO361" s="2">
        <f t="shared" si="115"/>
        <v>1</v>
      </c>
      <c r="AP361" s="2" t="str">
        <f t="shared" si="116"/>
        <v>NIGHT</v>
      </c>
      <c r="AQ361" s="2" t="str">
        <f t="shared" si="117"/>
        <v>MSINIGHT</v>
      </c>
      <c r="AR361" s="71">
        <f t="shared" si="118"/>
        <v>530</v>
      </c>
      <c r="AS361" s="71">
        <f>VLOOKUP(AJ361,Invoicing!A:K,10,FALSE)</f>
        <v>25</v>
      </c>
      <c r="AT361" s="71">
        <f t="shared" si="119"/>
        <v>555</v>
      </c>
    </row>
    <row r="362" spans="1:47">
      <c r="A362" s="37" t="s">
        <v>138</v>
      </c>
      <c r="B362" s="3" t="s">
        <v>38</v>
      </c>
      <c r="C362" s="11">
        <v>45360.94027777778</v>
      </c>
      <c r="D362" s="11">
        <v>45360.958333333336</v>
      </c>
      <c r="E362" s="11" t="s">
        <v>44</v>
      </c>
      <c r="F362" s="11" t="s">
        <v>40</v>
      </c>
      <c r="G362" s="3" t="s">
        <v>514</v>
      </c>
      <c r="H362" s="3" t="s">
        <v>2821</v>
      </c>
      <c r="I362" s="11">
        <v>45362.125</v>
      </c>
      <c r="J362" s="12">
        <v>45362.501388888886</v>
      </c>
      <c r="K362" s="12">
        <v>45362.458333333336</v>
      </c>
      <c r="L362" s="12">
        <v>45362.538194444445</v>
      </c>
      <c r="M362" s="12" t="s">
        <v>115</v>
      </c>
      <c r="N362" s="3" t="s">
        <v>13</v>
      </c>
      <c r="O362" s="80">
        <v>0</v>
      </c>
      <c r="P362" s="1">
        <f t="shared" si="100"/>
        <v>11</v>
      </c>
      <c r="Q362" s="1">
        <f t="shared" si="101"/>
        <v>3</v>
      </c>
      <c r="R362" s="72">
        <f t="shared" si="102"/>
        <v>45362.501388888886</v>
      </c>
      <c r="S362" s="73">
        <f t="shared" si="103"/>
        <v>1.1847222222204437</v>
      </c>
      <c r="T362" s="74">
        <f>Table2[[#This Row],[ETA A OFRECIMIENTO]]*24</f>
        <v>28.433333333290648</v>
      </c>
      <c r="U362" s="1" t="str">
        <f t="shared" si="104"/>
        <v>YES</v>
      </c>
      <c r="V362" s="73">
        <f t="shared" si="105"/>
        <v>0.33333333333575865</v>
      </c>
      <c r="W362" s="74">
        <f>Table2[[#This Row],[DEL. AVAILABLE A SLOT]]*24</f>
        <v>8.0000000000582077</v>
      </c>
      <c r="X362" s="1" t="str">
        <f t="shared" si="106"/>
        <v>SI</v>
      </c>
      <c r="Y362" s="73">
        <f t="shared" si="107"/>
        <v>1.5180555555562023</v>
      </c>
      <c r="Z362" s="74">
        <f>Table2[[#This Row],[ETA A TIMESLOT]]*24</f>
        <v>36.433333333348855</v>
      </c>
      <c r="AA362" s="73">
        <f t="shared" si="108"/>
        <v>4.3055555550381541E-2</v>
      </c>
      <c r="AB362" s="73" t="str">
        <f t="shared" si="109"/>
        <v>NO</v>
      </c>
      <c r="AC362" s="74">
        <f>Table2[[#This Row],[PUNTUALIDAD (H)]]*24</f>
        <v>1.033333333209157</v>
      </c>
      <c r="AD362" s="73">
        <f t="shared" si="110"/>
        <v>1.5979166666656965</v>
      </c>
      <c r="AE362" s="74">
        <f>Table2[[#This Row],[ATA TO UNLOADING]]*24</f>
        <v>38.349999999976717</v>
      </c>
      <c r="AF362" s="74" t="str">
        <f>IF(Table2[[#This Row],[ATA TO UNLOADING 2]]&lt;=48,"YES","NO")</f>
        <v>YES</v>
      </c>
      <c r="AG362" s="75">
        <f t="shared" si="111"/>
        <v>0.45833333333575865</v>
      </c>
      <c r="AH362" s="2" t="s">
        <v>42</v>
      </c>
      <c r="AI362" s="2" t="str">
        <f t="shared" si="112"/>
        <v>TCKU7104733</v>
      </c>
      <c r="AJ362" s="76" t="str">
        <f t="shared" si="113"/>
        <v>MSI</v>
      </c>
      <c r="AK362" s="77">
        <f>IF($M362="TRUCK",VLOOKUP($AQ362,Invoicing!$A$17:$B$49,MATCH($AK$1,Invoicing!$A$17:$B$17,0),FALSE),VLOOKUP($AQ362,Invoicing!$N$17:$O$21,MATCH($AK$1,Invoicing!$N$17:$O$17,0),FALSE))</f>
        <v>480</v>
      </c>
      <c r="AL362" s="78">
        <f>VLOOKUP($E362,Invoicing!$A$1:$H$8,MATCH(TRACKER!$N362,Invoicing!$A$1:$H$1,0),FALSE)</f>
        <v>120</v>
      </c>
      <c r="AM362" s="78">
        <f>VLOOKUP($E362,Invoicing!$A$1:$H$8,MATCH(TRACKER!$O$1,Invoicing!$A$1:$H$1,0),FALSE)</f>
        <v>50</v>
      </c>
      <c r="AN362" s="78">
        <f t="shared" si="114"/>
        <v>0</v>
      </c>
      <c r="AO362" s="2">
        <f t="shared" si="115"/>
        <v>1</v>
      </c>
      <c r="AP362" s="2" t="str">
        <f t="shared" si="116"/>
        <v>WEEK</v>
      </c>
      <c r="AQ362" s="2" t="str">
        <f t="shared" si="117"/>
        <v>MSIWEEK</v>
      </c>
      <c r="AR362" s="71">
        <f t="shared" si="118"/>
        <v>600</v>
      </c>
      <c r="AS362" s="71">
        <f>VLOOKUP(AJ362,Invoicing!A:K,10,FALSE)</f>
        <v>25</v>
      </c>
      <c r="AT362" s="71">
        <f t="shared" si="119"/>
        <v>625</v>
      </c>
    </row>
    <row r="363" spans="1:47">
      <c r="A363" s="37" t="s">
        <v>138</v>
      </c>
      <c r="B363" s="3" t="s">
        <v>38</v>
      </c>
      <c r="C363" s="11">
        <v>45360.94027777778</v>
      </c>
      <c r="D363" s="11">
        <v>45360.958333333336</v>
      </c>
      <c r="E363" s="11" t="s">
        <v>43</v>
      </c>
      <c r="F363" s="11" t="s">
        <v>40</v>
      </c>
      <c r="G363" s="3" t="s">
        <v>515</v>
      </c>
      <c r="H363" s="3" t="s">
        <v>41</v>
      </c>
      <c r="I363" s="11">
        <v>45362.125</v>
      </c>
      <c r="J363" s="12">
        <v>45362.354166666664</v>
      </c>
      <c r="K363" s="12">
        <v>45362.375</v>
      </c>
      <c r="L363" s="12">
        <v>45362.357638888891</v>
      </c>
      <c r="M363" s="12" t="s">
        <v>115</v>
      </c>
      <c r="N363" s="3" t="s">
        <v>42</v>
      </c>
      <c r="O363" s="80">
        <v>0</v>
      </c>
      <c r="P363" s="1">
        <f t="shared" si="100"/>
        <v>11</v>
      </c>
      <c r="Q363" s="1">
        <f t="shared" si="101"/>
        <v>3</v>
      </c>
      <c r="R363" s="72">
        <f t="shared" si="102"/>
        <v>45362.354166666664</v>
      </c>
      <c r="S363" s="73">
        <f t="shared" si="103"/>
        <v>1.1847222222204437</v>
      </c>
      <c r="T363" s="74">
        <f>Table2[[#This Row],[ETA A OFRECIMIENTO]]*24</f>
        <v>28.433333333290648</v>
      </c>
      <c r="U363" s="1" t="str">
        <f t="shared" si="104"/>
        <v>YES</v>
      </c>
      <c r="V363" s="73">
        <f t="shared" si="105"/>
        <v>0.25</v>
      </c>
      <c r="W363" s="74">
        <f>Table2[[#This Row],[DEL. AVAILABLE A SLOT]]*24</f>
        <v>6</v>
      </c>
      <c r="X363" s="1" t="str">
        <f t="shared" si="106"/>
        <v>SI</v>
      </c>
      <c r="Y363" s="73">
        <f t="shared" si="107"/>
        <v>1.4347222222204437</v>
      </c>
      <c r="Z363" s="74">
        <f>Table2[[#This Row],[ETA A TIMESLOT]]*24</f>
        <v>34.433333333290648</v>
      </c>
      <c r="AA363" s="73">
        <f t="shared" si="108"/>
        <v>0</v>
      </c>
      <c r="AB363" s="73" t="str">
        <f t="shared" si="109"/>
        <v>SI</v>
      </c>
      <c r="AC363" s="74">
        <f>Table2[[#This Row],[PUNTUALIDAD (H)]]*24</f>
        <v>0</v>
      </c>
      <c r="AD363" s="73">
        <f t="shared" si="110"/>
        <v>1.4173611111109494</v>
      </c>
      <c r="AE363" s="74">
        <f>Table2[[#This Row],[ATA TO UNLOADING]]*24</f>
        <v>34.016666666662786</v>
      </c>
      <c r="AF363" s="74" t="str">
        <f>IF(Table2[[#This Row],[ATA TO UNLOADING 2]]&lt;=48,"YES","NO")</f>
        <v>YES</v>
      </c>
      <c r="AG363" s="75">
        <f t="shared" si="111"/>
        <v>0.375</v>
      </c>
      <c r="AH363" s="2" t="s">
        <v>42</v>
      </c>
      <c r="AI363" s="2" t="str">
        <f t="shared" si="112"/>
        <v>TCKU7511718</v>
      </c>
      <c r="AJ363" s="76" t="str">
        <f t="shared" si="113"/>
        <v>LOGIX</v>
      </c>
      <c r="AK363" s="77">
        <f>IF($M363="TRUCK",VLOOKUP($AQ363,Invoicing!$A$17:$B$49,MATCH($AK$1,Invoicing!$A$17:$B$17,0),FALSE),VLOOKUP($AQ363,Invoicing!$N$17:$O$21,MATCH($AK$1,Invoicing!$N$17:$O$17,0),FALSE))</f>
        <v>530</v>
      </c>
      <c r="AL363" s="78" t="e">
        <f>VLOOKUP($E363,Invoicing!$A$1:$H$8,MATCH(TRACKER!$N363,Invoicing!$A$1:$H$1,0),FALSE)</f>
        <v>#N/A</v>
      </c>
      <c r="AM363" s="78">
        <f>VLOOKUP($E363,Invoicing!$A$1:$H$8,MATCH(TRACKER!$O$1,Invoicing!$A$1:$H$1,0),FALSE)</f>
        <v>50</v>
      </c>
      <c r="AN363" s="78">
        <f t="shared" si="114"/>
        <v>0</v>
      </c>
      <c r="AO363" s="2">
        <f t="shared" si="115"/>
        <v>1</v>
      </c>
      <c r="AP363" s="2" t="str">
        <f t="shared" si="116"/>
        <v>WEEK</v>
      </c>
      <c r="AQ363" s="2" t="str">
        <f t="shared" si="117"/>
        <v>LOGIXWEEK</v>
      </c>
      <c r="AR363" s="71">
        <f t="shared" si="118"/>
        <v>530</v>
      </c>
      <c r="AS363" s="71">
        <f>VLOOKUP(AJ363,Invoicing!A:K,10,FALSE)</f>
        <v>25</v>
      </c>
      <c r="AT363" s="71">
        <f t="shared" si="119"/>
        <v>555</v>
      </c>
    </row>
    <row r="364" spans="1:47">
      <c r="A364" s="37" t="s">
        <v>138</v>
      </c>
      <c r="B364" s="3" t="s">
        <v>38</v>
      </c>
      <c r="C364" s="11">
        <v>45360.94027777778</v>
      </c>
      <c r="D364" s="11">
        <v>45360.958333333336</v>
      </c>
      <c r="E364" s="11" t="s">
        <v>49</v>
      </c>
      <c r="F364" s="11" t="s">
        <v>40</v>
      </c>
      <c r="G364" s="3" t="s">
        <v>516</v>
      </c>
      <c r="H364" s="3" t="s">
        <v>2821</v>
      </c>
      <c r="I364" s="11">
        <v>45362.125</v>
      </c>
      <c r="J364" s="12">
        <v>45362.870833333334</v>
      </c>
      <c r="K364" s="12">
        <v>45362.833333333336</v>
      </c>
      <c r="L364" s="12">
        <v>45362.895833333336</v>
      </c>
      <c r="M364" s="12" t="s">
        <v>115</v>
      </c>
      <c r="N364" s="3" t="s">
        <v>13</v>
      </c>
      <c r="O364" s="80">
        <v>0</v>
      </c>
      <c r="P364" s="1">
        <f t="shared" si="100"/>
        <v>11</v>
      </c>
      <c r="Q364" s="1">
        <f t="shared" si="101"/>
        <v>3</v>
      </c>
      <c r="R364" s="72">
        <f t="shared" si="102"/>
        <v>45362.870833333334</v>
      </c>
      <c r="S364" s="73">
        <f t="shared" si="103"/>
        <v>1.1847222222204437</v>
      </c>
      <c r="T364" s="74">
        <f>Table2[[#This Row],[ETA A OFRECIMIENTO]]*24</f>
        <v>28.433333333290648</v>
      </c>
      <c r="U364" s="1" t="str">
        <f t="shared" si="104"/>
        <v>YES</v>
      </c>
      <c r="V364" s="73">
        <f t="shared" si="105"/>
        <v>0.70833333333575865</v>
      </c>
      <c r="W364" s="74">
        <f>Table2[[#This Row],[DEL. AVAILABLE A SLOT]]*24</f>
        <v>17.000000000058208</v>
      </c>
      <c r="X364" s="1" t="str">
        <f t="shared" si="106"/>
        <v>SI</v>
      </c>
      <c r="Y364" s="73">
        <f t="shared" si="107"/>
        <v>1.8930555555562023</v>
      </c>
      <c r="Z364" s="74">
        <f>Table2[[#This Row],[ETA A TIMESLOT]]*24</f>
        <v>45.433333333348855</v>
      </c>
      <c r="AA364" s="73">
        <f t="shared" si="108"/>
        <v>3.7499999998544808E-2</v>
      </c>
      <c r="AB364" s="73" t="str">
        <f t="shared" si="109"/>
        <v>NO</v>
      </c>
      <c r="AC364" s="74">
        <f>Table2[[#This Row],[PUNTUALIDAD (H)]]*24</f>
        <v>0.8999999999650754</v>
      </c>
      <c r="AD364" s="73">
        <f t="shared" si="110"/>
        <v>1.9555555555562023</v>
      </c>
      <c r="AE364" s="74">
        <f>Table2[[#This Row],[ATA TO UNLOADING]]*24</f>
        <v>46.933333333348855</v>
      </c>
      <c r="AF364" s="74" t="str">
        <f>IF(Table2[[#This Row],[ATA TO UNLOADING 2]]&lt;=48,"YES","NO")</f>
        <v>YES</v>
      </c>
      <c r="AG364" s="75">
        <f t="shared" si="111"/>
        <v>0.83333333333575865</v>
      </c>
      <c r="AH364" s="2" t="s">
        <v>24</v>
      </c>
      <c r="AI364" s="2" t="str">
        <f t="shared" si="112"/>
        <v>TCLU2395675</v>
      </c>
      <c r="AJ364" s="76" t="str">
        <f t="shared" si="113"/>
        <v>CTU FLEVOKUST BV</v>
      </c>
      <c r="AK364" s="77">
        <f>IF($M364="TRUCK",VLOOKUP($AQ364,Invoicing!$A$17:$B$49,MATCH($AK$1,Invoicing!$A$17:$B$17,0),FALSE),VLOOKUP($AQ364,Invoicing!$N$17:$O$21,MATCH($AK$1,Invoicing!$N$17:$O$17,0),FALSE))</f>
        <v>530</v>
      </c>
      <c r="AL364" s="78">
        <v>100</v>
      </c>
      <c r="AM364" s="78">
        <v>35</v>
      </c>
      <c r="AN364" s="78">
        <f t="shared" si="114"/>
        <v>0</v>
      </c>
      <c r="AO364" s="2">
        <f t="shared" si="115"/>
        <v>1</v>
      </c>
      <c r="AP364" s="2" t="str">
        <f t="shared" si="116"/>
        <v>NIGHT</v>
      </c>
      <c r="AQ364" s="2" t="str">
        <f t="shared" si="117"/>
        <v>CTU FLEVOKUST BVNIGHT</v>
      </c>
      <c r="AR364" s="71">
        <f t="shared" si="118"/>
        <v>630</v>
      </c>
      <c r="AS364" s="71">
        <f>VLOOKUP(AJ364,Invoicing!A:K,10,FALSE)</f>
        <v>0</v>
      </c>
      <c r="AT364" s="71">
        <f t="shared" si="119"/>
        <v>630</v>
      </c>
    </row>
    <row r="365" spans="1:47">
      <c r="A365" s="37" t="s">
        <v>138</v>
      </c>
      <c r="B365" s="3" t="s">
        <v>38</v>
      </c>
      <c r="C365" s="11">
        <v>45360.94027777778</v>
      </c>
      <c r="D365" s="11">
        <v>45360.958333333336</v>
      </c>
      <c r="E365" s="11" t="s">
        <v>45</v>
      </c>
      <c r="F365" s="11" t="s">
        <v>40</v>
      </c>
      <c r="G365" s="3" t="s">
        <v>517</v>
      </c>
      <c r="H365" s="3" t="s">
        <v>2821</v>
      </c>
      <c r="I365" s="11">
        <v>45362.125</v>
      </c>
      <c r="J365" s="12">
        <v>45362.906944444447</v>
      </c>
      <c r="K365" s="12">
        <v>45362.958333333336</v>
      </c>
      <c r="L365" s="12">
        <v>45362.918055555558</v>
      </c>
      <c r="M365" s="12" t="s">
        <v>115</v>
      </c>
      <c r="N365" s="3" t="s">
        <v>13</v>
      </c>
      <c r="O365" s="80">
        <v>0</v>
      </c>
      <c r="P365" s="1">
        <f t="shared" si="100"/>
        <v>11</v>
      </c>
      <c r="Q365" s="1">
        <f t="shared" si="101"/>
        <v>3</v>
      </c>
      <c r="R365" s="72">
        <f t="shared" si="102"/>
        <v>45362.906944444447</v>
      </c>
      <c r="S365" s="73">
        <f t="shared" si="103"/>
        <v>1.1847222222204437</v>
      </c>
      <c r="T365" s="74">
        <f>Table2[[#This Row],[ETA A OFRECIMIENTO]]*24</f>
        <v>28.433333333290648</v>
      </c>
      <c r="U365" s="1" t="str">
        <f t="shared" si="104"/>
        <v>YES</v>
      </c>
      <c r="V365" s="73">
        <f t="shared" si="105"/>
        <v>0.83333333333575865</v>
      </c>
      <c r="W365" s="74">
        <f>Table2[[#This Row],[DEL. AVAILABLE A SLOT]]*24</f>
        <v>20.000000000058208</v>
      </c>
      <c r="X365" s="1" t="str">
        <f t="shared" si="106"/>
        <v>SI</v>
      </c>
      <c r="Y365" s="73">
        <f t="shared" si="107"/>
        <v>2.0180555555562023</v>
      </c>
      <c r="Z365" s="74">
        <f>Table2[[#This Row],[ETA A TIMESLOT]]*24</f>
        <v>48.433333333348855</v>
      </c>
      <c r="AA365" s="73">
        <f t="shared" si="108"/>
        <v>0</v>
      </c>
      <c r="AB365" s="73" t="str">
        <f t="shared" si="109"/>
        <v>SI</v>
      </c>
      <c r="AC365" s="74">
        <f>Table2[[#This Row],[PUNTUALIDAD (H)]]*24</f>
        <v>0</v>
      </c>
      <c r="AD365" s="73">
        <f t="shared" si="110"/>
        <v>1.9777777777781012</v>
      </c>
      <c r="AE365" s="74">
        <f>Table2[[#This Row],[ATA TO UNLOADING]]*24</f>
        <v>47.466666666674428</v>
      </c>
      <c r="AF365" s="74" t="str">
        <f>IF(Table2[[#This Row],[ATA TO UNLOADING 2]]&lt;=48,"YES","NO")</f>
        <v>YES</v>
      </c>
      <c r="AG365" s="75">
        <f t="shared" si="111"/>
        <v>0.95833333333575865</v>
      </c>
      <c r="AH365" s="2" t="s">
        <v>24</v>
      </c>
      <c r="AI365" s="2" t="str">
        <f t="shared" si="112"/>
        <v>TCLU6098382</v>
      </c>
      <c r="AJ365" s="76" t="str">
        <f t="shared" si="113"/>
        <v>OM TRANSPORT</v>
      </c>
      <c r="AK365" s="77">
        <f>IF($M365="TRUCK",VLOOKUP($AQ365,Invoicing!$A$17:$B$49,MATCH($AK$1,Invoicing!$A$17:$B$17,0),FALSE),VLOOKUP($AQ365,Invoicing!$N$17:$O$21,MATCH($AK$1,Invoicing!$N$17:$O$17,0),FALSE))</f>
        <v>475</v>
      </c>
      <c r="AL365" s="78">
        <f>VLOOKUP($E365,Invoicing!$A$1:$H$8,MATCH(TRACKER!$N365,Invoicing!$A$1:$H$1,0),FALSE)</f>
        <v>110</v>
      </c>
      <c r="AM365" s="78">
        <f>VLOOKUP($E365,Invoicing!$A$1:$H$8,MATCH(TRACKER!$O$1,Invoicing!$A$1:$H$1,0),FALSE)</f>
        <v>50</v>
      </c>
      <c r="AN365" s="78">
        <f t="shared" si="114"/>
        <v>0</v>
      </c>
      <c r="AO365" s="2">
        <f t="shared" si="115"/>
        <v>1</v>
      </c>
      <c r="AP365" s="2" t="str">
        <f t="shared" si="116"/>
        <v>NIGHT</v>
      </c>
      <c r="AQ365" s="2" t="str">
        <f t="shared" si="117"/>
        <v>OM TRANSPORTNIGHT</v>
      </c>
      <c r="AR365" s="71">
        <f t="shared" si="118"/>
        <v>585</v>
      </c>
      <c r="AS365" s="71">
        <f>VLOOKUP(AJ365,Invoicing!A:K,10,FALSE)</f>
        <v>25</v>
      </c>
      <c r="AT365" s="71">
        <f t="shared" si="119"/>
        <v>610</v>
      </c>
    </row>
    <row r="366" spans="1:47">
      <c r="A366" s="37" t="s">
        <v>138</v>
      </c>
      <c r="B366" s="3" t="s">
        <v>38</v>
      </c>
      <c r="C366" s="11">
        <v>45360.94027777778</v>
      </c>
      <c r="D366" s="11">
        <v>45360.958333333336</v>
      </c>
      <c r="E366" s="11" t="s">
        <v>49</v>
      </c>
      <c r="F366" s="11" t="s">
        <v>40</v>
      </c>
      <c r="G366" s="3" t="s">
        <v>518</v>
      </c>
      <c r="H366" s="3" t="s">
        <v>2821</v>
      </c>
      <c r="I366" s="11">
        <v>45362.125</v>
      </c>
      <c r="J366" s="12">
        <v>45362.2</v>
      </c>
      <c r="K366" s="12">
        <v>45362.208333333336</v>
      </c>
      <c r="L366" s="12">
        <v>45362.225694444445</v>
      </c>
      <c r="M366" s="12" t="s">
        <v>115</v>
      </c>
      <c r="N366" s="3" t="s">
        <v>42</v>
      </c>
      <c r="O366" s="80">
        <v>0</v>
      </c>
      <c r="P366" s="1">
        <f t="shared" si="100"/>
        <v>11</v>
      </c>
      <c r="Q366" s="1">
        <f t="shared" si="101"/>
        <v>3</v>
      </c>
      <c r="R366" s="72">
        <f t="shared" si="102"/>
        <v>45362.2</v>
      </c>
      <c r="S366" s="73">
        <f t="shared" si="103"/>
        <v>1.1847222222204437</v>
      </c>
      <c r="T366" s="74">
        <f>Table2[[#This Row],[ETA A OFRECIMIENTO]]*24</f>
        <v>28.433333333290648</v>
      </c>
      <c r="U366" s="1" t="str">
        <f t="shared" si="104"/>
        <v>YES</v>
      </c>
      <c r="V366" s="73">
        <f t="shared" si="105"/>
        <v>8.3333333335758653E-2</v>
      </c>
      <c r="W366" s="74">
        <f>Table2[[#This Row],[DEL. AVAILABLE A SLOT]]*24</f>
        <v>2.0000000000582077</v>
      </c>
      <c r="X366" s="1" t="str">
        <f t="shared" si="106"/>
        <v>SI</v>
      </c>
      <c r="Y366" s="73">
        <f t="shared" si="107"/>
        <v>1.2680555555562023</v>
      </c>
      <c r="Z366" s="74">
        <f>Table2[[#This Row],[ETA A TIMESLOT]]*24</f>
        <v>30.433333333348855</v>
      </c>
      <c r="AA366" s="73">
        <f t="shared" si="108"/>
        <v>0</v>
      </c>
      <c r="AB366" s="73" t="str">
        <f t="shared" si="109"/>
        <v>SI</v>
      </c>
      <c r="AC366" s="74">
        <f>Table2[[#This Row],[PUNTUALIDAD (H)]]*24</f>
        <v>0</v>
      </c>
      <c r="AD366" s="73">
        <f t="shared" si="110"/>
        <v>1.2854166666656965</v>
      </c>
      <c r="AE366" s="74">
        <f>Table2[[#This Row],[ATA TO UNLOADING]]*24</f>
        <v>30.849999999976717</v>
      </c>
      <c r="AF366" s="74" t="str">
        <f>IF(Table2[[#This Row],[ATA TO UNLOADING 2]]&lt;=48,"YES","NO")</f>
        <v>YES</v>
      </c>
      <c r="AG366" s="75">
        <f t="shared" si="111"/>
        <v>0.20833333333575865</v>
      </c>
      <c r="AH366" s="2" t="s">
        <v>42</v>
      </c>
      <c r="AI366" s="2" t="str">
        <f t="shared" si="112"/>
        <v>TCLU8030890</v>
      </c>
      <c r="AJ366" s="76" t="str">
        <f t="shared" si="113"/>
        <v>CTU FLEVOKUST BV</v>
      </c>
      <c r="AK366" s="77">
        <f>IF($M366="TRUCK",VLOOKUP($AQ366,Invoicing!$A$17:$B$49,MATCH($AK$1,Invoicing!$A$17:$B$17,0),FALSE),VLOOKUP($AQ366,Invoicing!$N$17:$O$21,MATCH($AK$1,Invoicing!$N$17:$O$17,0),FALSE))</f>
        <v>520</v>
      </c>
      <c r="AL366" s="78" t="e">
        <f>VLOOKUP($E366,Invoicing!$A$1:$H$8,MATCH(TRACKER!$N366,Invoicing!$A$1:$H$1,0),FALSE)</f>
        <v>#N/A</v>
      </c>
      <c r="AM366" s="78">
        <v>35</v>
      </c>
      <c r="AN366" s="78">
        <f t="shared" si="114"/>
        <v>0</v>
      </c>
      <c r="AO366" s="2">
        <f t="shared" si="115"/>
        <v>1</v>
      </c>
      <c r="AP366" s="2" t="str">
        <f t="shared" si="116"/>
        <v>WEEK</v>
      </c>
      <c r="AQ366" s="2" t="str">
        <f t="shared" si="117"/>
        <v>CTU FLEVOKUST BVWEEK</v>
      </c>
      <c r="AR366" s="71">
        <f t="shared" si="118"/>
        <v>520</v>
      </c>
      <c r="AS366" s="71">
        <f>VLOOKUP(AJ366,Invoicing!A:K,10,FALSE)</f>
        <v>0</v>
      </c>
      <c r="AT366" s="71">
        <f t="shared" si="119"/>
        <v>520</v>
      </c>
    </row>
    <row r="367" spans="1:47">
      <c r="A367" s="37" t="s">
        <v>138</v>
      </c>
      <c r="B367" s="3" t="s">
        <v>38</v>
      </c>
      <c r="C367" s="11">
        <v>45360.94027777778</v>
      </c>
      <c r="D367" s="11">
        <v>45360.958333333336</v>
      </c>
      <c r="E367" s="11" t="s">
        <v>49</v>
      </c>
      <c r="F367" s="11" t="s">
        <v>40</v>
      </c>
      <c r="G367" s="3" t="s">
        <v>519</v>
      </c>
      <c r="H367" s="3" t="s">
        <v>2821</v>
      </c>
      <c r="I367" s="11">
        <v>45363.958333333336</v>
      </c>
      <c r="J367" s="12">
        <v>45363.958333333336</v>
      </c>
      <c r="K367" s="12">
        <v>45363.958333333336</v>
      </c>
      <c r="L367" s="12">
        <v>45363.96875</v>
      </c>
      <c r="M367" s="61" t="s">
        <v>12</v>
      </c>
      <c r="N367" s="3" t="s">
        <v>42</v>
      </c>
      <c r="O367" s="80">
        <v>0</v>
      </c>
      <c r="P367" s="1">
        <f t="shared" si="100"/>
        <v>11</v>
      </c>
      <c r="Q367" s="1">
        <f t="shared" si="101"/>
        <v>3</v>
      </c>
      <c r="R367" s="72">
        <f t="shared" si="102"/>
        <v>45363.958333333336</v>
      </c>
      <c r="S367" s="73">
        <f t="shared" si="103"/>
        <v>3.0180555555562023</v>
      </c>
      <c r="T367" s="74">
        <f>Table2[[#This Row],[ETA A OFRECIMIENTO]]*24</f>
        <v>72.433333333348855</v>
      </c>
      <c r="U367" s="1" t="str">
        <f t="shared" si="104"/>
        <v>NO</v>
      </c>
      <c r="V367" s="73">
        <f t="shared" si="105"/>
        <v>0</v>
      </c>
      <c r="W367" s="74">
        <f>Table2[[#This Row],[DEL. AVAILABLE A SLOT]]*24</f>
        <v>0</v>
      </c>
      <c r="X367" s="1" t="str">
        <f t="shared" si="106"/>
        <v>SI</v>
      </c>
      <c r="Y367" s="73">
        <f t="shared" si="107"/>
        <v>3.0180555555562023</v>
      </c>
      <c r="Z367" s="74">
        <f>Table2[[#This Row],[ETA A TIMESLOT]]*24</f>
        <v>72.433333333348855</v>
      </c>
      <c r="AA367" s="73">
        <f t="shared" si="108"/>
        <v>0</v>
      </c>
      <c r="AB367" s="73" t="str">
        <f t="shared" si="109"/>
        <v>SI</v>
      </c>
      <c r="AC367" s="74">
        <f>Table2[[#This Row],[PUNTUALIDAD (H)]]*24</f>
        <v>0</v>
      </c>
      <c r="AD367" s="73">
        <f t="shared" si="110"/>
        <v>3.0284722222204437</v>
      </c>
      <c r="AE367" s="74">
        <f>Table2[[#This Row],[ATA TO UNLOADING]]*24</f>
        <v>72.683333333290648</v>
      </c>
      <c r="AF367" s="74" t="str">
        <f>IF(Table2[[#This Row],[ATA TO UNLOADING 2]]&lt;=48,"YES","NO")</f>
        <v>NO</v>
      </c>
      <c r="AG367" s="75">
        <f t="shared" si="111"/>
        <v>0.95833333333575865</v>
      </c>
      <c r="AH367" s="2" t="s">
        <v>24</v>
      </c>
      <c r="AI367" s="2" t="str">
        <f t="shared" si="112"/>
        <v>TCNU7564820</v>
      </c>
      <c r="AJ367" s="76" t="str">
        <f t="shared" si="113"/>
        <v>CTU FLEVOKUST BV</v>
      </c>
      <c r="AK367" s="77">
        <f>IF($M367="TRUCK",VLOOKUP($AQ367,Invoicing!$A$17:$B$49,MATCH($AK$1,Invoicing!$A$17:$B$17,0),FALSE),VLOOKUP($AQ367,Invoicing!$N$17:$O$21,MATCH($AK$1,Invoicing!$N$17:$O$17,0),FALSE))</f>
        <v>380</v>
      </c>
      <c r="AL367" s="78" t="e">
        <f>VLOOKUP($E367,Invoicing!$A$1:$H$8,MATCH(TRACKER!$N367,Invoicing!$A$1:$H$1,0),FALSE)</f>
        <v>#N/A</v>
      </c>
      <c r="AM367" s="78">
        <v>35</v>
      </c>
      <c r="AN367" s="78">
        <f t="shared" si="114"/>
        <v>0</v>
      </c>
      <c r="AO367" s="2">
        <f t="shared" si="115"/>
        <v>2</v>
      </c>
      <c r="AP367" s="2" t="str">
        <f t="shared" si="116"/>
        <v>NIGHT</v>
      </c>
      <c r="AQ367" s="2" t="str">
        <f t="shared" si="117"/>
        <v>CTU FLEVOKUST BVNIGHT</v>
      </c>
      <c r="AR367" s="71">
        <f t="shared" si="118"/>
        <v>380</v>
      </c>
      <c r="AS367" s="71">
        <f>VLOOKUP(AJ367,Invoicing!A:K,10,FALSE)</f>
        <v>0</v>
      </c>
      <c r="AT367" s="71">
        <f t="shared" si="119"/>
        <v>380</v>
      </c>
    </row>
    <row r="368" spans="1:47">
      <c r="A368" s="37" t="s">
        <v>138</v>
      </c>
      <c r="B368" s="3" t="s">
        <v>38</v>
      </c>
      <c r="C368" s="11">
        <v>45360.94027777778</v>
      </c>
      <c r="D368" s="11">
        <v>45360.958333333336</v>
      </c>
      <c r="E368" s="11" t="s">
        <v>45</v>
      </c>
      <c r="F368" s="11" t="s">
        <v>40</v>
      </c>
      <c r="G368" s="3" t="s">
        <v>520</v>
      </c>
      <c r="H368" s="3" t="s">
        <v>2821</v>
      </c>
      <c r="I368" s="11">
        <v>45362.125</v>
      </c>
      <c r="J368" s="12">
        <v>45362.999305555553</v>
      </c>
      <c r="K368" s="12">
        <v>45363</v>
      </c>
      <c r="L368" s="12">
        <v>45363.090277777781</v>
      </c>
      <c r="M368" s="12" t="s">
        <v>115</v>
      </c>
      <c r="N368" s="3" t="s">
        <v>13</v>
      </c>
      <c r="O368" s="80">
        <v>0</v>
      </c>
      <c r="P368" s="1">
        <f t="shared" si="100"/>
        <v>11</v>
      </c>
      <c r="Q368" s="1">
        <f t="shared" si="101"/>
        <v>3</v>
      </c>
      <c r="R368" s="72">
        <f t="shared" si="102"/>
        <v>45362.999305555553</v>
      </c>
      <c r="S368" s="73">
        <f t="shared" si="103"/>
        <v>1.1847222222204437</v>
      </c>
      <c r="T368" s="74">
        <f>Table2[[#This Row],[ETA A OFRECIMIENTO]]*24</f>
        <v>28.433333333290648</v>
      </c>
      <c r="U368" s="1" t="str">
        <f t="shared" si="104"/>
        <v>YES</v>
      </c>
      <c r="V368" s="73">
        <f t="shared" si="105"/>
        <v>0.875</v>
      </c>
      <c r="W368" s="74">
        <f>Table2[[#This Row],[DEL. AVAILABLE A SLOT]]*24</f>
        <v>21</v>
      </c>
      <c r="X368" s="1" t="str">
        <f t="shared" si="106"/>
        <v>SI</v>
      </c>
      <c r="Y368" s="73">
        <f t="shared" si="107"/>
        <v>2.0597222222204437</v>
      </c>
      <c r="Z368" s="74">
        <f>Table2[[#This Row],[ETA A TIMESLOT]]*24</f>
        <v>49.433333333290648</v>
      </c>
      <c r="AA368" s="73">
        <f t="shared" si="108"/>
        <v>0</v>
      </c>
      <c r="AB368" s="73" t="str">
        <f t="shared" si="109"/>
        <v>SI</v>
      </c>
      <c r="AC368" s="74">
        <f>Table2[[#This Row],[PUNTUALIDAD (H)]]*24</f>
        <v>0</v>
      </c>
      <c r="AD368" s="73">
        <f t="shared" si="110"/>
        <v>2.1500000000014552</v>
      </c>
      <c r="AE368" s="74">
        <f>Table2[[#This Row],[ATA TO UNLOADING]]*24</f>
        <v>51.600000000034925</v>
      </c>
      <c r="AF368" s="74" t="str">
        <f>IF(Table2[[#This Row],[ATA TO UNLOADING 2]]&lt;=48,"YES","NO")</f>
        <v>NO</v>
      </c>
      <c r="AG368" s="75">
        <f t="shared" si="111"/>
        <v>0</v>
      </c>
      <c r="AH368" s="2" t="s">
        <v>24</v>
      </c>
      <c r="AI368" s="2" t="str">
        <f t="shared" si="112"/>
        <v>TCNU7749948</v>
      </c>
      <c r="AJ368" s="76" t="str">
        <f t="shared" si="113"/>
        <v>OM TRANSPORT</v>
      </c>
      <c r="AK368" s="77">
        <f>IF($M368="TRUCK",VLOOKUP($AQ368,Invoicing!$A$17:$B$49,MATCH($AK$1,Invoicing!$A$17:$B$17,0),FALSE),VLOOKUP($AQ368,Invoicing!$N$17:$O$21,MATCH($AK$1,Invoicing!$N$17:$O$17,0),FALSE))</f>
        <v>475</v>
      </c>
      <c r="AL368" s="78">
        <f>VLOOKUP($E368,Invoicing!$A$1:$H$8,MATCH(TRACKER!$N368,Invoicing!$A$1:$H$1,0),FALSE)</f>
        <v>110</v>
      </c>
      <c r="AM368" s="78">
        <f>VLOOKUP($E368,Invoicing!$A$1:$H$8,MATCH(TRACKER!$O$1,Invoicing!$A$1:$H$1,0),FALSE)</f>
        <v>50</v>
      </c>
      <c r="AN368" s="78">
        <f t="shared" si="114"/>
        <v>0</v>
      </c>
      <c r="AO368" s="2">
        <f t="shared" si="115"/>
        <v>2</v>
      </c>
      <c r="AP368" s="2" t="str">
        <f t="shared" si="116"/>
        <v>NIGHT</v>
      </c>
      <c r="AQ368" s="2" t="str">
        <f t="shared" si="117"/>
        <v>OM TRANSPORTNIGHT</v>
      </c>
      <c r="AR368" s="71">
        <f t="shared" si="118"/>
        <v>585</v>
      </c>
      <c r="AS368" s="71">
        <f>VLOOKUP(AJ368,Invoicing!A:K,10,FALSE)</f>
        <v>25</v>
      </c>
      <c r="AT368" s="71">
        <f t="shared" si="119"/>
        <v>610</v>
      </c>
    </row>
    <row r="369" spans="1:47">
      <c r="A369" s="37" t="s">
        <v>138</v>
      </c>
      <c r="B369" s="3" t="s">
        <v>38</v>
      </c>
      <c r="C369" s="11">
        <v>45360.94027777778</v>
      </c>
      <c r="D369" s="11">
        <v>45360.958333333336</v>
      </c>
      <c r="E369" s="11" t="s">
        <v>49</v>
      </c>
      <c r="F369" s="11" t="s">
        <v>40</v>
      </c>
      <c r="G369" s="3" t="s">
        <v>521</v>
      </c>
      <c r="H369" s="3" t="s">
        <v>2821</v>
      </c>
      <c r="I369" s="11">
        <v>45362.125</v>
      </c>
      <c r="J369" s="12">
        <v>45362.640972222223</v>
      </c>
      <c r="K369" s="12">
        <v>45362.625</v>
      </c>
      <c r="L369" s="12">
        <v>45362.659722222219</v>
      </c>
      <c r="M369" s="12" t="s">
        <v>115</v>
      </c>
      <c r="N369" s="3" t="s">
        <v>13</v>
      </c>
      <c r="O369" s="80">
        <v>0</v>
      </c>
      <c r="P369" s="1">
        <f t="shared" si="100"/>
        <v>11</v>
      </c>
      <c r="Q369" s="1">
        <f t="shared" si="101"/>
        <v>3</v>
      </c>
      <c r="R369" s="72">
        <f t="shared" si="102"/>
        <v>45362.640972222223</v>
      </c>
      <c r="S369" s="73">
        <f t="shared" si="103"/>
        <v>1.1847222222204437</v>
      </c>
      <c r="T369" s="74">
        <f>Table2[[#This Row],[ETA A OFRECIMIENTO]]*24</f>
        <v>28.433333333290648</v>
      </c>
      <c r="U369" s="1" t="str">
        <f t="shared" si="104"/>
        <v>YES</v>
      </c>
      <c r="V369" s="73">
        <f t="shared" si="105"/>
        <v>0.5</v>
      </c>
      <c r="W369" s="74">
        <f>Table2[[#This Row],[DEL. AVAILABLE A SLOT]]*24</f>
        <v>12</v>
      </c>
      <c r="X369" s="1" t="str">
        <f t="shared" si="106"/>
        <v>SI</v>
      </c>
      <c r="Y369" s="73">
        <f t="shared" si="107"/>
        <v>1.6847222222204437</v>
      </c>
      <c r="Z369" s="74">
        <f>Table2[[#This Row],[ETA A TIMESLOT]]*24</f>
        <v>40.433333333290648</v>
      </c>
      <c r="AA369" s="73">
        <f t="shared" si="108"/>
        <v>1.5972222223354038E-2</v>
      </c>
      <c r="AB369" s="73" t="str">
        <f t="shared" si="109"/>
        <v>SI</v>
      </c>
      <c r="AC369" s="74">
        <f>Table2[[#This Row],[PUNTUALIDAD (H)]]*24</f>
        <v>0.38333333336049691</v>
      </c>
      <c r="AD369" s="73">
        <f t="shared" si="110"/>
        <v>1.7194444444394321</v>
      </c>
      <c r="AE369" s="74">
        <f>Table2[[#This Row],[ATA TO UNLOADING]]*24</f>
        <v>41.266666666546371</v>
      </c>
      <c r="AF369" s="74" t="str">
        <f>IF(Table2[[#This Row],[ATA TO UNLOADING 2]]&lt;=48,"YES","NO")</f>
        <v>YES</v>
      </c>
      <c r="AG369" s="75">
        <f t="shared" si="111"/>
        <v>0.625</v>
      </c>
      <c r="AH369" s="2" t="s">
        <v>42</v>
      </c>
      <c r="AI369" s="2" t="str">
        <f t="shared" si="112"/>
        <v>TGBU6655382</v>
      </c>
      <c r="AJ369" s="76" t="str">
        <f t="shared" si="113"/>
        <v>CTU FLEVOKUST BV</v>
      </c>
      <c r="AK369" s="77">
        <f>IF($M369="TRUCK",VLOOKUP($AQ369,Invoicing!$A$17:$B$49,MATCH($AK$1,Invoicing!$A$17:$B$17,0),FALSE),VLOOKUP($AQ369,Invoicing!$N$17:$O$21,MATCH($AK$1,Invoicing!$N$17:$O$17,0),FALSE))</f>
        <v>520</v>
      </c>
      <c r="AL369" s="78">
        <v>100</v>
      </c>
      <c r="AM369" s="78">
        <v>35</v>
      </c>
      <c r="AN369" s="78">
        <f t="shared" si="114"/>
        <v>0</v>
      </c>
      <c r="AO369" s="2">
        <f t="shared" si="115"/>
        <v>1</v>
      </c>
      <c r="AP369" s="2" t="str">
        <f t="shared" si="116"/>
        <v>WEEK</v>
      </c>
      <c r="AQ369" s="2" t="str">
        <f t="shared" si="117"/>
        <v>CTU FLEVOKUST BVWEEK</v>
      </c>
      <c r="AR369" s="71">
        <f t="shared" si="118"/>
        <v>620</v>
      </c>
      <c r="AS369" s="71">
        <f>VLOOKUP(AJ369,Invoicing!A:K,10,FALSE)</f>
        <v>0</v>
      </c>
      <c r="AT369" s="71">
        <f t="shared" si="119"/>
        <v>620</v>
      </c>
    </row>
    <row r="370" spans="1:47">
      <c r="A370" s="37" t="s">
        <v>138</v>
      </c>
      <c r="B370" s="3" t="s">
        <v>38</v>
      </c>
      <c r="C370" s="11">
        <v>45360.94027777778</v>
      </c>
      <c r="D370" s="11">
        <v>45360.958333333336</v>
      </c>
      <c r="E370" s="11" t="s">
        <v>49</v>
      </c>
      <c r="F370" s="11" t="s">
        <v>40</v>
      </c>
      <c r="G370" s="3" t="s">
        <v>522</v>
      </c>
      <c r="H370" s="3" t="s">
        <v>2821</v>
      </c>
      <c r="I370" s="11">
        <v>45363.958333333336</v>
      </c>
      <c r="J370" s="12">
        <v>45364.059027777781</v>
      </c>
      <c r="K370" s="12">
        <v>45364.041666666664</v>
      </c>
      <c r="L370" s="12">
        <v>45364.072916666664</v>
      </c>
      <c r="M370" s="61" t="s">
        <v>12</v>
      </c>
      <c r="N370" s="3" t="s">
        <v>13</v>
      </c>
      <c r="O370" s="80">
        <v>0</v>
      </c>
      <c r="P370" s="1">
        <f t="shared" si="100"/>
        <v>11</v>
      </c>
      <c r="Q370" s="1">
        <f t="shared" si="101"/>
        <v>3</v>
      </c>
      <c r="R370" s="72">
        <f t="shared" si="102"/>
        <v>45364.059027777781</v>
      </c>
      <c r="S370" s="73">
        <f t="shared" si="103"/>
        <v>3.0180555555562023</v>
      </c>
      <c r="T370" s="74">
        <f>Table2[[#This Row],[ETA A OFRECIMIENTO]]*24</f>
        <v>72.433333333348855</v>
      </c>
      <c r="U370" s="1" t="str">
        <f t="shared" si="104"/>
        <v>NO</v>
      </c>
      <c r="V370" s="73">
        <f t="shared" si="105"/>
        <v>8.3333333328482695E-2</v>
      </c>
      <c r="W370" s="74">
        <f>Table2[[#This Row],[DEL. AVAILABLE A SLOT]]*24</f>
        <v>1.9999999998835847</v>
      </c>
      <c r="X370" s="1" t="str">
        <f t="shared" si="106"/>
        <v>SI</v>
      </c>
      <c r="Y370" s="73">
        <f t="shared" si="107"/>
        <v>3.101388888884685</v>
      </c>
      <c r="Z370" s="74">
        <f>Table2[[#This Row],[ETA A TIMESLOT]]*24</f>
        <v>74.43333333323244</v>
      </c>
      <c r="AA370" s="73">
        <f t="shared" si="108"/>
        <v>1.7361111116770189E-2</v>
      </c>
      <c r="AB370" s="73" t="str">
        <f t="shared" si="109"/>
        <v>SI</v>
      </c>
      <c r="AC370" s="74">
        <f>Table2[[#This Row],[PUNTUALIDAD (H)]]*24</f>
        <v>0.41666666680248454</v>
      </c>
      <c r="AD370" s="73">
        <f t="shared" si="110"/>
        <v>3.132638888884685</v>
      </c>
      <c r="AE370" s="74">
        <f>Table2[[#This Row],[ATA TO UNLOADING]]*24</f>
        <v>75.18333333323244</v>
      </c>
      <c r="AF370" s="74" t="str">
        <f>IF(Table2[[#This Row],[ATA TO UNLOADING 2]]&lt;=48,"YES","NO")</f>
        <v>NO</v>
      </c>
      <c r="AG370" s="75">
        <f t="shared" si="111"/>
        <v>4.1666666664241347E-2</v>
      </c>
      <c r="AH370" s="2" t="s">
        <v>24</v>
      </c>
      <c r="AI370" s="2" t="str">
        <f t="shared" si="112"/>
        <v>TLLU5125603</v>
      </c>
      <c r="AJ370" s="76" t="str">
        <f t="shared" si="113"/>
        <v>CTU FLEVOKUST BV</v>
      </c>
      <c r="AK370" s="77">
        <f>IF($M370="TRUCK",VLOOKUP($AQ370,Invoicing!$A$17:$B$49,MATCH($AK$1,Invoicing!$A$17:$B$17,0),FALSE),VLOOKUP($AQ370,Invoicing!$N$17:$O$21,MATCH($AK$1,Invoicing!$N$17:$O$17,0),FALSE))</f>
        <v>380</v>
      </c>
      <c r="AL370" s="78">
        <v>100</v>
      </c>
      <c r="AM370" s="78">
        <v>35</v>
      </c>
      <c r="AN370" s="78">
        <f t="shared" si="114"/>
        <v>0</v>
      </c>
      <c r="AO370" s="2">
        <f t="shared" si="115"/>
        <v>3</v>
      </c>
      <c r="AP370" s="2" t="str">
        <f t="shared" si="116"/>
        <v>NIGHT</v>
      </c>
      <c r="AQ370" s="2" t="str">
        <f t="shared" si="117"/>
        <v>CTU FLEVOKUST BVNIGHT</v>
      </c>
      <c r="AR370" s="71">
        <f t="shared" si="118"/>
        <v>480</v>
      </c>
      <c r="AS370" s="71">
        <f>VLOOKUP(AJ370,Invoicing!A:K,10,FALSE)</f>
        <v>0</v>
      </c>
      <c r="AT370" s="71">
        <f t="shared" si="119"/>
        <v>480</v>
      </c>
    </row>
    <row r="371" spans="1:47">
      <c r="A371" s="37" t="s">
        <v>138</v>
      </c>
      <c r="B371" s="3" t="s">
        <v>38</v>
      </c>
      <c r="C371" s="11">
        <v>45360.94027777778</v>
      </c>
      <c r="D371" s="11">
        <v>45360.958333333336</v>
      </c>
      <c r="E371" s="11" t="s">
        <v>49</v>
      </c>
      <c r="F371" s="11" t="s">
        <v>40</v>
      </c>
      <c r="G371" s="3" t="s">
        <v>523</v>
      </c>
      <c r="H371" s="3" t="s">
        <v>2821</v>
      </c>
      <c r="I371" s="11">
        <v>45363.958333333336</v>
      </c>
      <c r="J371" s="12">
        <v>45364.92291666667</v>
      </c>
      <c r="K371" s="12">
        <v>45364.833333333336</v>
      </c>
      <c r="L371" s="12">
        <v>45364.96875</v>
      </c>
      <c r="M371" s="61" t="s">
        <v>12</v>
      </c>
      <c r="N371" s="3" t="s">
        <v>13</v>
      </c>
      <c r="O371" s="80">
        <v>0</v>
      </c>
      <c r="P371" s="1">
        <f t="shared" si="100"/>
        <v>11</v>
      </c>
      <c r="Q371" s="1">
        <f t="shared" si="101"/>
        <v>3</v>
      </c>
      <c r="R371" s="72">
        <f t="shared" si="102"/>
        <v>45364.92291666667</v>
      </c>
      <c r="S371" s="73">
        <f t="shared" si="103"/>
        <v>3.0180555555562023</v>
      </c>
      <c r="T371" s="74">
        <f>Table2[[#This Row],[ETA A OFRECIMIENTO]]*24</f>
        <v>72.433333333348855</v>
      </c>
      <c r="U371" s="1" t="str">
        <f t="shared" si="104"/>
        <v>NO</v>
      </c>
      <c r="V371" s="73">
        <f t="shared" si="105"/>
        <v>0.875</v>
      </c>
      <c r="W371" s="74">
        <f>Table2[[#This Row],[DEL. AVAILABLE A SLOT]]*24</f>
        <v>21</v>
      </c>
      <c r="X371" s="1" t="str">
        <f t="shared" si="106"/>
        <v>SI</v>
      </c>
      <c r="Y371" s="73">
        <f t="shared" si="107"/>
        <v>3.8930555555562023</v>
      </c>
      <c r="Z371" s="74">
        <f>Table2[[#This Row],[ETA A TIMESLOT]]*24</f>
        <v>93.433333333348855</v>
      </c>
      <c r="AA371" s="73">
        <f t="shared" si="108"/>
        <v>8.9583333334303461E-2</v>
      </c>
      <c r="AB371" s="73" t="str">
        <f t="shared" si="109"/>
        <v>NO</v>
      </c>
      <c r="AC371" s="74">
        <f>Table2[[#This Row],[PUNTUALIDAD (H)]]*24</f>
        <v>2.1500000000232831</v>
      </c>
      <c r="AD371" s="73">
        <f t="shared" si="110"/>
        <v>4.0284722222204437</v>
      </c>
      <c r="AE371" s="74">
        <f>Table2[[#This Row],[ATA TO UNLOADING]]*24</f>
        <v>96.683333333290648</v>
      </c>
      <c r="AF371" s="74" t="str">
        <f>IF(Table2[[#This Row],[ATA TO UNLOADING 2]]&lt;=48,"YES","NO")</f>
        <v>NO</v>
      </c>
      <c r="AG371" s="75">
        <f t="shared" si="111"/>
        <v>0.83333333333575865</v>
      </c>
      <c r="AH371" s="2" t="s">
        <v>24</v>
      </c>
      <c r="AI371" s="2" t="str">
        <f t="shared" si="112"/>
        <v>TLLU5861630</v>
      </c>
      <c r="AJ371" s="76" t="str">
        <f t="shared" si="113"/>
        <v>CTU FLEVOKUST BV</v>
      </c>
      <c r="AK371" s="77">
        <f>IF($M371="TRUCK",VLOOKUP($AQ371,Invoicing!$A$17:$B$49,MATCH($AK$1,Invoicing!$A$17:$B$17,0),FALSE),VLOOKUP($AQ371,Invoicing!$N$17:$O$21,MATCH($AK$1,Invoicing!$N$17:$O$17,0),FALSE))</f>
        <v>380</v>
      </c>
      <c r="AL371" s="78">
        <v>100</v>
      </c>
      <c r="AM371" s="78">
        <v>35</v>
      </c>
      <c r="AN371" s="78">
        <f t="shared" si="114"/>
        <v>0</v>
      </c>
      <c r="AO371" s="2">
        <f t="shared" si="115"/>
        <v>3</v>
      </c>
      <c r="AP371" s="2" t="str">
        <f t="shared" si="116"/>
        <v>NIGHT</v>
      </c>
      <c r="AQ371" s="2" t="str">
        <f t="shared" si="117"/>
        <v>CTU FLEVOKUST BVNIGHT</v>
      </c>
      <c r="AR371" s="71">
        <f t="shared" si="118"/>
        <v>480</v>
      </c>
      <c r="AS371" s="71">
        <f>VLOOKUP(AJ371,Invoicing!A:K,10,FALSE)</f>
        <v>0</v>
      </c>
      <c r="AT371" s="71">
        <f t="shared" si="119"/>
        <v>480</v>
      </c>
    </row>
    <row r="372" spans="1:47">
      <c r="A372" s="37" t="s">
        <v>138</v>
      </c>
      <c r="B372" s="3" t="s">
        <v>38</v>
      </c>
      <c r="C372" s="11">
        <v>45360.94027777778</v>
      </c>
      <c r="D372" s="11">
        <v>45360.958333333336</v>
      </c>
      <c r="E372" s="11" t="s">
        <v>49</v>
      </c>
      <c r="F372" s="11" t="s">
        <v>40</v>
      </c>
      <c r="G372" s="3" t="s">
        <v>524</v>
      </c>
      <c r="H372" s="3" t="s">
        <v>2821</v>
      </c>
      <c r="I372" s="11">
        <v>45363.958333333336</v>
      </c>
      <c r="J372" s="12">
        <v>45364.940972222219</v>
      </c>
      <c r="K372" s="12">
        <v>45364.916666666664</v>
      </c>
      <c r="L372" s="12">
        <v>45364.954861111109</v>
      </c>
      <c r="M372" s="61" t="s">
        <v>12</v>
      </c>
      <c r="N372" s="3" t="s">
        <v>13</v>
      </c>
      <c r="O372" s="80">
        <v>0</v>
      </c>
      <c r="P372" s="1">
        <f t="shared" si="100"/>
        <v>11</v>
      </c>
      <c r="Q372" s="1">
        <f t="shared" si="101"/>
        <v>3</v>
      </c>
      <c r="R372" s="72">
        <f t="shared" si="102"/>
        <v>45364.940972222219</v>
      </c>
      <c r="S372" s="73">
        <f t="shared" si="103"/>
        <v>3.0180555555562023</v>
      </c>
      <c r="T372" s="74">
        <f>Table2[[#This Row],[ETA A OFRECIMIENTO]]*24</f>
        <v>72.433333333348855</v>
      </c>
      <c r="U372" s="1" t="str">
        <f t="shared" si="104"/>
        <v>NO</v>
      </c>
      <c r="V372" s="73">
        <f t="shared" si="105"/>
        <v>0.95833333332848269</v>
      </c>
      <c r="W372" s="74">
        <f>Table2[[#This Row],[DEL. AVAILABLE A SLOT]]*24</f>
        <v>22.999999999883585</v>
      </c>
      <c r="X372" s="1" t="str">
        <f t="shared" si="106"/>
        <v>SI</v>
      </c>
      <c r="Y372" s="73">
        <f t="shared" si="107"/>
        <v>3.976388888884685</v>
      </c>
      <c r="Z372" s="74">
        <f>Table2[[#This Row],[ETA A TIMESLOT]]*24</f>
        <v>95.43333333323244</v>
      </c>
      <c r="AA372" s="73">
        <f t="shared" si="108"/>
        <v>2.4305555554747116E-2</v>
      </c>
      <c r="AB372" s="73" t="str">
        <f t="shared" si="109"/>
        <v>SI</v>
      </c>
      <c r="AC372" s="74">
        <f>Table2[[#This Row],[PUNTUALIDAD (H)]]*24</f>
        <v>0.58333333331393078</v>
      </c>
      <c r="AD372" s="73">
        <f t="shared" si="110"/>
        <v>4.0145833333299379</v>
      </c>
      <c r="AE372" s="74">
        <f>Table2[[#This Row],[ATA TO UNLOADING]]*24</f>
        <v>96.349999999918509</v>
      </c>
      <c r="AF372" s="74" t="str">
        <f>IF(Table2[[#This Row],[ATA TO UNLOADING 2]]&lt;=48,"YES","NO")</f>
        <v>NO</v>
      </c>
      <c r="AG372" s="75">
        <f t="shared" si="111"/>
        <v>0.91666666666424135</v>
      </c>
      <c r="AH372" s="2" t="s">
        <v>24</v>
      </c>
      <c r="AI372" s="2" t="str">
        <f t="shared" si="112"/>
        <v>TLLU5934594</v>
      </c>
      <c r="AJ372" s="76" t="str">
        <f t="shared" si="113"/>
        <v>CTU FLEVOKUST BV</v>
      </c>
      <c r="AK372" s="77">
        <f>IF($M372="TRUCK",VLOOKUP($AQ372,Invoicing!$A$17:$B$49,MATCH($AK$1,Invoicing!$A$17:$B$17,0),FALSE),VLOOKUP($AQ372,Invoicing!$N$17:$O$21,MATCH($AK$1,Invoicing!$N$17:$O$17,0),FALSE))</f>
        <v>380</v>
      </c>
      <c r="AL372" s="78">
        <v>100</v>
      </c>
      <c r="AM372" s="78">
        <v>35</v>
      </c>
      <c r="AN372" s="78">
        <f t="shared" si="114"/>
        <v>0</v>
      </c>
      <c r="AO372" s="2">
        <f t="shared" si="115"/>
        <v>3</v>
      </c>
      <c r="AP372" s="2" t="str">
        <f t="shared" si="116"/>
        <v>NIGHT</v>
      </c>
      <c r="AQ372" s="2" t="str">
        <f t="shared" si="117"/>
        <v>CTU FLEVOKUST BVNIGHT</v>
      </c>
      <c r="AR372" s="71">
        <f t="shared" si="118"/>
        <v>480</v>
      </c>
      <c r="AS372" s="71">
        <f>VLOOKUP(AJ372,Invoicing!A:K,10,FALSE)</f>
        <v>0</v>
      </c>
      <c r="AT372" s="71">
        <f t="shared" si="119"/>
        <v>480</v>
      </c>
    </row>
    <row r="373" spans="1:47">
      <c r="A373" s="37" t="s">
        <v>138</v>
      </c>
      <c r="B373" s="3" t="s">
        <v>38</v>
      </c>
      <c r="C373" s="11">
        <v>45360.94027777778</v>
      </c>
      <c r="D373" s="11">
        <v>45360.958333333336</v>
      </c>
      <c r="E373" s="11" t="s">
        <v>49</v>
      </c>
      <c r="F373" s="11" t="s">
        <v>40</v>
      </c>
      <c r="G373" s="3" t="s">
        <v>525</v>
      </c>
      <c r="H373" s="3" t="s">
        <v>2821</v>
      </c>
      <c r="I373" s="11">
        <v>45363.895833333336</v>
      </c>
      <c r="J373" s="12">
        <v>45363.905555555553</v>
      </c>
      <c r="K373" s="12">
        <v>45363.895833333336</v>
      </c>
      <c r="L373" s="12">
        <v>45363.919444444444</v>
      </c>
      <c r="M373" s="61" t="s">
        <v>12</v>
      </c>
      <c r="N373" s="3" t="s">
        <v>13</v>
      </c>
      <c r="O373" s="80">
        <v>0</v>
      </c>
      <c r="P373" s="1">
        <f t="shared" si="100"/>
        <v>11</v>
      </c>
      <c r="Q373" s="1">
        <f t="shared" si="101"/>
        <v>3</v>
      </c>
      <c r="R373" s="72">
        <f t="shared" si="102"/>
        <v>45363.905555555553</v>
      </c>
      <c r="S373" s="73">
        <f t="shared" si="103"/>
        <v>2.9555555555562023</v>
      </c>
      <c r="T373" s="74">
        <f>Table2[[#This Row],[ETA A OFRECIMIENTO]]*24</f>
        <v>70.933333333348855</v>
      </c>
      <c r="U373" s="1" t="str">
        <f t="shared" si="104"/>
        <v>NO</v>
      </c>
      <c r="V373" s="73">
        <f t="shared" si="105"/>
        <v>0</v>
      </c>
      <c r="W373" s="74">
        <f>Table2[[#This Row],[DEL. AVAILABLE A SLOT]]*24</f>
        <v>0</v>
      </c>
      <c r="X373" s="1" t="str">
        <f t="shared" si="106"/>
        <v>SI</v>
      </c>
      <c r="Y373" s="73">
        <f t="shared" si="107"/>
        <v>2.9555555555562023</v>
      </c>
      <c r="Z373" s="74">
        <f>Table2[[#This Row],[ETA A TIMESLOT]]*24</f>
        <v>70.933333333348855</v>
      </c>
      <c r="AA373" s="73">
        <f t="shared" si="108"/>
        <v>9.7222222175332718E-3</v>
      </c>
      <c r="AB373" s="73" t="str">
        <f t="shared" si="109"/>
        <v>SI</v>
      </c>
      <c r="AC373" s="74">
        <f>Table2[[#This Row],[PUNTUALIDAD (H)]]*24</f>
        <v>0.23333333322079852</v>
      </c>
      <c r="AD373" s="73">
        <f t="shared" si="110"/>
        <v>2.9791666666642413</v>
      </c>
      <c r="AE373" s="74">
        <f>Table2[[#This Row],[ATA TO UNLOADING]]*24</f>
        <v>71.499999999941792</v>
      </c>
      <c r="AF373" s="74" t="str">
        <f>IF(Table2[[#This Row],[ATA TO UNLOADING 2]]&lt;=48,"YES","NO")</f>
        <v>NO</v>
      </c>
      <c r="AG373" s="75">
        <f t="shared" si="111"/>
        <v>0.89583333333575865</v>
      </c>
      <c r="AH373" s="2" t="s">
        <v>24</v>
      </c>
      <c r="AI373" s="2" t="str">
        <f t="shared" si="112"/>
        <v>TRLU9612473</v>
      </c>
      <c r="AJ373" s="76" t="str">
        <f t="shared" si="113"/>
        <v>CTU FLEVOKUST BV</v>
      </c>
      <c r="AK373" s="77">
        <f>IF($M373="TRUCK",VLOOKUP($AQ373,Invoicing!$A$17:$B$49,MATCH($AK$1,Invoicing!$A$17:$B$17,0),FALSE),VLOOKUP($AQ373,Invoicing!$N$17:$O$21,MATCH($AK$1,Invoicing!$N$17:$O$17,0),FALSE))</f>
        <v>380</v>
      </c>
      <c r="AL373" s="78">
        <v>100</v>
      </c>
      <c r="AM373" s="78">
        <v>35</v>
      </c>
      <c r="AN373" s="78">
        <f t="shared" si="114"/>
        <v>0</v>
      </c>
      <c r="AO373" s="2">
        <f t="shared" si="115"/>
        <v>2</v>
      </c>
      <c r="AP373" s="2" t="str">
        <f t="shared" si="116"/>
        <v>NIGHT</v>
      </c>
      <c r="AQ373" s="2" t="str">
        <f t="shared" si="117"/>
        <v>CTU FLEVOKUST BVNIGHT</v>
      </c>
      <c r="AR373" s="71">
        <f t="shared" si="118"/>
        <v>480</v>
      </c>
      <c r="AS373" s="71">
        <f>VLOOKUP(AJ373,Invoicing!A:K,10,FALSE)</f>
        <v>0</v>
      </c>
      <c r="AT373" s="71">
        <f t="shared" si="119"/>
        <v>480</v>
      </c>
    </row>
    <row r="374" spans="1:47">
      <c r="A374" s="58" t="s">
        <v>526</v>
      </c>
      <c r="B374" s="59" t="s">
        <v>38</v>
      </c>
      <c r="C374" s="60">
        <v>45360.958333333336</v>
      </c>
      <c r="D374" s="60">
        <v>45359.958333333336</v>
      </c>
      <c r="E374" s="60" t="s">
        <v>45</v>
      </c>
      <c r="F374" s="60" t="s">
        <v>143</v>
      </c>
      <c r="G374" s="59" t="s">
        <v>527</v>
      </c>
      <c r="H374" s="3" t="s">
        <v>46</v>
      </c>
      <c r="I374" s="60">
        <v>45363.25</v>
      </c>
      <c r="J374" s="61">
        <v>45363.288888888892</v>
      </c>
      <c r="K374" s="61">
        <v>45363.25</v>
      </c>
      <c r="L374" s="61">
        <v>45363.295138888891</v>
      </c>
      <c r="M374" s="12" t="s">
        <v>115</v>
      </c>
      <c r="N374" s="3" t="s">
        <v>42</v>
      </c>
      <c r="O374" s="80">
        <v>1</v>
      </c>
      <c r="P374" s="1">
        <f t="shared" si="100"/>
        <v>11</v>
      </c>
      <c r="Q374" s="1">
        <f t="shared" si="101"/>
        <v>3</v>
      </c>
      <c r="R374" s="72">
        <f t="shared" si="102"/>
        <v>45363.288888888892</v>
      </c>
      <c r="S374" s="73">
        <f t="shared" si="103"/>
        <v>2.2916666666642413</v>
      </c>
      <c r="T374" s="74">
        <f>Table2[[#This Row],[ETA A OFRECIMIENTO]]*24</f>
        <v>54.999999999941792</v>
      </c>
      <c r="U374" s="1" t="str">
        <f t="shared" si="104"/>
        <v>NO</v>
      </c>
      <c r="V374" s="73">
        <f t="shared" si="105"/>
        <v>0</v>
      </c>
      <c r="W374" s="74">
        <f>Table2[[#This Row],[DEL. AVAILABLE A SLOT]]*24</f>
        <v>0</v>
      </c>
      <c r="X374" s="1" t="str">
        <f t="shared" si="106"/>
        <v>SI</v>
      </c>
      <c r="Y374" s="73">
        <f t="shared" si="107"/>
        <v>2.2916666666642413</v>
      </c>
      <c r="Z374" s="74">
        <f>Table2[[#This Row],[ETA A TIMESLOT]]*24</f>
        <v>54.999999999941792</v>
      </c>
      <c r="AA374" s="73">
        <f t="shared" si="108"/>
        <v>3.888888889196096E-2</v>
      </c>
      <c r="AB374" s="73" t="str">
        <f t="shared" si="109"/>
        <v>NO</v>
      </c>
      <c r="AC374" s="74">
        <f>Table2[[#This Row],[PUNTUALIDAD (H)]]*24</f>
        <v>0.93333333340706304</v>
      </c>
      <c r="AD374" s="73">
        <f t="shared" si="110"/>
        <v>2.3368055555547471</v>
      </c>
      <c r="AE374" s="74">
        <f>Table2[[#This Row],[ATA TO UNLOADING]]*24</f>
        <v>56.083333333313931</v>
      </c>
      <c r="AF374" s="74" t="str">
        <f>IF(Table2[[#This Row],[ATA TO UNLOADING 2]]&lt;=48,"YES","NO")</f>
        <v>NO</v>
      </c>
      <c r="AG374" s="75">
        <f t="shared" si="111"/>
        <v>0.25</v>
      </c>
      <c r="AH374" s="2" t="s">
        <v>42</v>
      </c>
      <c r="AI374" s="2" t="str">
        <f t="shared" si="112"/>
        <v>TGHU9147047</v>
      </c>
      <c r="AJ374" s="76" t="str">
        <f t="shared" si="113"/>
        <v>OM TRANSPORT</v>
      </c>
      <c r="AK374" s="77">
        <f>IF($M374="TRUCK",VLOOKUP($AQ374,Invoicing!$A$17:$B$49,MATCH($AK$1,Invoicing!$A$17:$B$17,0),FALSE),VLOOKUP($AQ374,Invoicing!$N$17:$O$21,MATCH($AK$1,Invoicing!$N$17:$O$17,0),FALSE))</f>
        <v>475</v>
      </c>
      <c r="AL374" s="78" t="e">
        <f>VLOOKUP($E374,Invoicing!$A$1:$H$8,MATCH(TRACKER!$N374,Invoicing!$A$1:$H$1,0),FALSE)</f>
        <v>#N/A</v>
      </c>
      <c r="AM374" s="78">
        <f>VLOOKUP($E374,Invoicing!$A$1:$H$8,MATCH(TRACKER!$O$1,Invoicing!$A$1:$H$1,0),FALSE)</f>
        <v>50</v>
      </c>
      <c r="AN374" s="78">
        <f t="shared" si="114"/>
        <v>50</v>
      </c>
      <c r="AO374" s="2">
        <f t="shared" si="115"/>
        <v>2</v>
      </c>
      <c r="AP374" s="2" t="str">
        <f t="shared" si="116"/>
        <v>WEEK</v>
      </c>
      <c r="AQ374" s="2" t="str">
        <f t="shared" si="117"/>
        <v>OM TRANSPORTWEEK</v>
      </c>
      <c r="AR374" s="71">
        <f t="shared" si="118"/>
        <v>525</v>
      </c>
      <c r="AS374" s="71">
        <f>VLOOKUP(AJ374,Invoicing!A:K,10,FALSE)</f>
        <v>25</v>
      </c>
      <c r="AT374" s="71">
        <f t="shared" si="119"/>
        <v>550</v>
      </c>
    </row>
    <row r="375" spans="1:47">
      <c r="A375" s="37" t="s">
        <v>60</v>
      </c>
      <c r="B375" s="3" t="s">
        <v>38</v>
      </c>
      <c r="C375" s="11">
        <v>45364.354166666664</v>
      </c>
      <c r="D375" s="11">
        <v>45364.125</v>
      </c>
      <c r="E375" s="11" t="s">
        <v>45</v>
      </c>
      <c r="F375" s="11" t="s">
        <v>40</v>
      </c>
      <c r="G375" s="3" t="s">
        <v>528</v>
      </c>
      <c r="H375" s="3" t="s">
        <v>41</v>
      </c>
      <c r="I375" s="11">
        <v>45364.875</v>
      </c>
      <c r="J375" s="12">
        <v>45365.697222222225</v>
      </c>
      <c r="K375" s="12">
        <v>45365.708333333336</v>
      </c>
      <c r="L375" s="12">
        <v>45365.711805555555</v>
      </c>
      <c r="M375" s="12" t="s">
        <v>115</v>
      </c>
      <c r="N375" s="3" t="s">
        <v>42</v>
      </c>
      <c r="O375" s="80">
        <v>0</v>
      </c>
      <c r="P375" s="1">
        <f t="shared" si="100"/>
        <v>11</v>
      </c>
      <c r="Q375" s="1">
        <f t="shared" si="101"/>
        <v>3</v>
      </c>
      <c r="R375" s="72">
        <f t="shared" si="102"/>
        <v>45365.697222222225</v>
      </c>
      <c r="S375" s="73">
        <f t="shared" si="103"/>
        <v>0.52083333333575865</v>
      </c>
      <c r="T375" s="74">
        <f>Table2[[#This Row],[ETA A OFRECIMIENTO]]*24</f>
        <v>12.500000000058208</v>
      </c>
      <c r="U375" s="1" t="str">
        <f t="shared" si="104"/>
        <v>YES</v>
      </c>
      <c r="V375" s="73">
        <f t="shared" si="105"/>
        <v>0.83333333333575865</v>
      </c>
      <c r="W375" s="74">
        <f>Table2[[#This Row],[DEL. AVAILABLE A SLOT]]*24</f>
        <v>20.000000000058208</v>
      </c>
      <c r="X375" s="1" t="str">
        <f t="shared" si="106"/>
        <v>SI</v>
      </c>
      <c r="Y375" s="73">
        <f t="shared" si="107"/>
        <v>1.3541666666715173</v>
      </c>
      <c r="Z375" s="74">
        <f>Table2[[#This Row],[ETA A TIMESLOT]]*24</f>
        <v>32.500000000116415</v>
      </c>
      <c r="AA375" s="73">
        <f t="shared" si="108"/>
        <v>0</v>
      </c>
      <c r="AB375" s="73" t="str">
        <f t="shared" si="109"/>
        <v>SI</v>
      </c>
      <c r="AC375" s="74">
        <f>Table2[[#This Row],[PUNTUALIDAD (H)]]*24</f>
        <v>0</v>
      </c>
      <c r="AD375" s="73">
        <f t="shared" si="110"/>
        <v>1.3576388888905058</v>
      </c>
      <c r="AE375" s="74">
        <f>Table2[[#This Row],[ATA TO UNLOADING]]*24</f>
        <v>32.583333333372138</v>
      </c>
      <c r="AF375" s="74" t="str">
        <f>IF(Table2[[#This Row],[ATA TO UNLOADING 2]]&lt;=48,"YES","NO")</f>
        <v>YES</v>
      </c>
      <c r="AG375" s="75">
        <f t="shared" si="111"/>
        <v>0.70833333333575865</v>
      </c>
      <c r="AH375" s="2" t="s">
        <v>42</v>
      </c>
      <c r="AI375" s="2" t="str">
        <f t="shared" si="112"/>
        <v>MRKU0282654</v>
      </c>
      <c r="AJ375" s="76" t="str">
        <f t="shared" si="113"/>
        <v>OM TRANSPORT</v>
      </c>
      <c r="AK375" s="77">
        <f>IF($M375="TRUCK",VLOOKUP($AQ375,Invoicing!$A$17:$B$49,MATCH($AK$1,Invoicing!$A$17:$B$17,0),FALSE),VLOOKUP($AQ375,Invoicing!$N$17:$O$21,MATCH($AK$1,Invoicing!$N$17:$O$17,0),FALSE))</f>
        <v>475</v>
      </c>
      <c r="AL375" s="78" t="e">
        <f>VLOOKUP($E375,Invoicing!$A$1:$H$8,MATCH(TRACKER!$N375,Invoicing!$A$1:$H$1,0),FALSE)</f>
        <v>#N/A</v>
      </c>
      <c r="AM375" s="78">
        <f>VLOOKUP($E375,Invoicing!$A$1:$H$8,MATCH(TRACKER!$O$1,Invoicing!$A$1:$H$1,0),FALSE)</f>
        <v>50</v>
      </c>
      <c r="AN375" s="78">
        <f t="shared" si="114"/>
        <v>0</v>
      </c>
      <c r="AO375" s="2">
        <f t="shared" si="115"/>
        <v>4</v>
      </c>
      <c r="AP375" s="2" t="str">
        <f t="shared" si="116"/>
        <v>WEEK</v>
      </c>
      <c r="AQ375" s="2" t="str">
        <f t="shared" si="117"/>
        <v>OM TRANSPORTWEEK</v>
      </c>
      <c r="AR375" s="71">
        <f t="shared" si="118"/>
        <v>475</v>
      </c>
      <c r="AS375" s="71">
        <f>VLOOKUP(AJ375,Invoicing!A:K,10,FALSE)</f>
        <v>25</v>
      </c>
      <c r="AT375" s="71">
        <f t="shared" si="119"/>
        <v>500</v>
      </c>
    </row>
    <row r="376" spans="1:47">
      <c r="A376" s="58" t="s">
        <v>60</v>
      </c>
      <c r="B376" s="59" t="s">
        <v>38</v>
      </c>
      <c r="C376" s="60">
        <v>45364.354166666664</v>
      </c>
      <c r="D376" s="60">
        <v>45364.125</v>
      </c>
      <c r="E376" s="60" t="s">
        <v>49</v>
      </c>
      <c r="F376" s="60" t="s">
        <v>40</v>
      </c>
      <c r="G376" s="59" t="s">
        <v>529</v>
      </c>
      <c r="H376" s="3" t="s">
        <v>41</v>
      </c>
      <c r="I376" s="60">
        <v>45364.875</v>
      </c>
      <c r="J376" s="61">
        <v>45365.599999999999</v>
      </c>
      <c r="K376" s="61">
        <v>45365.666666666664</v>
      </c>
      <c r="L376" s="61">
        <v>45365.607638888891</v>
      </c>
      <c r="M376" s="12" t="s">
        <v>115</v>
      </c>
      <c r="N376" s="3" t="s">
        <v>42</v>
      </c>
      <c r="O376" s="80">
        <v>0</v>
      </c>
      <c r="P376" s="1">
        <f t="shared" si="100"/>
        <v>11</v>
      </c>
      <c r="Q376" s="1">
        <f t="shared" si="101"/>
        <v>3</v>
      </c>
      <c r="R376" s="72">
        <f t="shared" si="102"/>
        <v>45365.599999999999</v>
      </c>
      <c r="S376" s="73">
        <f t="shared" si="103"/>
        <v>0.52083333333575865</v>
      </c>
      <c r="T376" s="74">
        <f>Table2[[#This Row],[ETA A OFRECIMIENTO]]*24</f>
        <v>12.500000000058208</v>
      </c>
      <c r="U376" s="1" t="str">
        <f t="shared" si="104"/>
        <v>YES</v>
      </c>
      <c r="V376" s="73">
        <f t="shared" si="105"/>
        <v>0.79166666666424135</v>
      </c>
      <c r="W376" s="74">
        <f>Table2[[#This Row],[DEL. AVAILABLE A SLOT]]*24</f>
        <v>18.999999999941792</v>
      </c>
      <c r="X376" s="1" t="str">
        <f t="shared" si="106"/>
        <v>SI</v>
      </c>
      <c r="Y376" s="73">
        <f t="shared" si="107"/>
        <v>1.3125</v>
      </c>
      <c r="Z376" s="74">
        <f>Table2[[#This Row],[ETA A TIMESLOT]]*24</f>
        <v>31.5</v>
      </c>
      <c r="AA376" s="73">
        <f t="shared" si="108"/>
        <v>0</v>
      </c>
      <c r="AB376" s="73" t="str">
        <f t="shared" si="109"/>
        <v>SI</v>
      </c>
      <c r="AC376" s="74">
        <f>Table2[[#This Row],[PUNTUALIDAD (H)]]*24</f>
        <v>0</v>
      </c>
      <c r="AD376" s="73">
        <f t="shared" si="110"/>
        <v>1.2534722222262644</v>
      </c>
      <c r="AE376" s="74">
        <f>Table2[[#This Row],[ATA TO UNLOADING]]*24</f>
        <v>30.083333333430346</v>
      </c>
      <c r="AF376" s="74" t="str">
        <f>IF(Table2[[#This Row],[ATA TO UNLOADING 2]]&lt;=48,"YES","NO")</f>
        <v>YES</v>
      </c>
      <c r="AG376" s="75">
        <f t="shared" si="111"/>
        <v>0.66666666666424135</v>
      </c>
      <c r="AH376" s="2" t="s">
        <v>42</v>
      </c>
      <c r="AI376" s="2" t="str">
        <f t="shared" si="112"/>
        <v>MRSU4713304</v>
      </c>
      <c r="AJ376" s="76" t="str">
        <f t="shared" si="113"/>
        <v>CTU FLEVOKUST BV</v>
      </c>
      <c r="AK376" s="77">
        <f>IF($M376="TRUCK",VLOOKUP($AQ376,Invoicing!$A$17:$B$49,MATCH($AK$1,Invoicing!$A$17:$B$17,0),FALSE),VLOOKUP($AQ376,Invoicing!$N$17:$O$21,MATCH($AK$1,Invoicing!$N$17:$O$17,0),FALSE))</f>
        <v>520</v>
      </c>
      <c r="AL376" s="78" t="e">
        <f>VLOOKUP($E376,Invoicing!$A$1:$H$8,MATCH(TRACKER!$N376,Invoicing!$A$1:$H$1,0),FALSE)</f>
        <v>#N/A</v>
      </c>
      <c r="AM376" s="78">
        <v>35</v>
      </c>
      <c r="AN376" s="78">
        <f t="shared" si="114"/>
        <v>0</v>
      </c>
      <c r="AO376" s="2">
        <f t="shared" si="115"/>
        <v>4</v>
      </c>
      <c r="AP376" s="2" t="str">
        <f t="shared" si="116"/>
        <v>WEEK</v>
      </c>
      <c r="AQ376" s="2" t="str">
        <f t="shared" si="117"/>
        <v>CTU FLEVOKUST BVWEEK</v>
      </c>
      <c r="AR376" s="71">
        <f t="shared" si="118"/>
        <v>520</v>
      </c>
      <c r="AS376" s="71">
        <f>VLOOKUP(AJ376,Invoicing!A:K,10,FALSE)</f>
        <v>0</v>
      </c>
      <c r="AT376" s="71">
        <f t="shared" si="119"/>
        <v>520</v>
      </c>
    </row>
    <row r="377" spans="1:47">
      <c r="A377" s="37" t="s">
        <v>60</v>
      </c>
      <c r="B377" s="3" t="s">
        <v>38</v>
      </c>
      <c r="C377" s="11">
        <v>45364.354166666664</v>
      </c>
      <c r="D377" s="11">
        <v>45364.125</v>
      </c>
      <c r="E377" s="11" t="s">
        <v>45</v>
      </c>
      <c r="F377" s="11" t="s">
        <v>40</v>
      </c>
      <c r="G377" s="3" t="s">
        <v>530</v>
      </c>
      <c r="H377" s="3" t="s">
        <v>2821</v>
      </c>
      <c r="I377" s="11">
        <v>45364.875</v>
      </c>
      <c r="J377" s="12">
        <v>45365.522222222222</v>
      </c>
      <c r="K377" s="12">
        <v>45365.5</v>
      </c>
      <c r="L377" s="12">
        <v>45365.541666666664</v>
      </c>
      <c r="M377" s="12" t="s">
        <v>115</v>
      </c>
      <c r="N377" s="3" t="s">
        <v>42</v>
      </c>
      <c r="O377" s="80">
        <v>0</v>
      </c>
      <c r="P377" s="1">
        <f t="shared" si="100"/>
        <v>11</v>
      </c>
      <c r="Q377" s="1">
        <f t="shared" si="101"/>
        <v>3</v>
      </c>
      <c r="R377" s="72">
        <f t="shared" si="102"/>
        <v>45365.522222222222</v>
      </c>
      <c r="S377" s="73">
        <f t="shared" si="103"/>
        <v>0.52083333333575865</v>
      </c>
      <c r="T377" s="74">
        <f>Table2[[#This Row],[ETA A OFRECIMIENTO]]*24</f>
        <v>12.500000000058208</v>
      </c>
      <c r="U377" s="1" t="str">
        <f t="shared" si="104"/>
        <v>YES</v>
      </c>
      <c r="V377" s="73">
        <f t="shared" si="105"/>
        <v>0.625</v>
      </c>
      <c r="W377" s="74">
        <f>Table2[[#This Row],[DEL. AVAILABLE A SLOT]]*24</f>
        <v>15</v>
      </c>
      <c r="X377" s="1" t="str">
        <f t="shared" si="106"/>
        <v>SI</v>
      </c>
      <c r="Y377" s="73">
        <f t="shared" si="107"/>
        <v>1.1458333333357587</v>
      </c>
      <c r="Z377" s="74">
        <f>Table2[[#This Row],[ETA A TIMESLOT]]*24</f>
        <v>27.500000000058208</v>
      </c>
      <c r="AA377" s="73">
        <f t="shared" si="108"/>
        <v>2.2222222221898846E-2</v>
      </c>
      <c r="AB377" s="73" t="str">
        <f t="shared" si="109"/>
        <v>SI</v>
      </c>
      <c r="AC377" s="74">
        <f>Table2[[#This Row],[PUNTUALIDAD (H)]]*24</f>
        <v>0.53333333332557231</v>
      </c>
      <c r="AD377" s="73">
        <f t="shared" si="110"/>
        <v>1.1875</v>
      </c>
      <c r="AE377" s="74">
        <f>Table2[[#This Row],[ATA TO UNLOADING]]*24</f>
        <v>28.5</v>
      </c>
      <c r="AF377" s="74" t="str">
        <f>IF(Table2[[#This Row],[ATA TO UNLOADING 2]]&lt;=48,"YES","NO")</f>
        <v>YES</v>
      </c>
      <c r="AG377" s="75">
        <f t="shared" si="111"/>
        <v>0.5</v>
      </c>
      <c r="AH377" s="2" t="s">
        <v>42</v>
      </c>
      <c r="AI377" s="2" t="str">
        <f t="shared" si="112"/>
        <v>MSKU6385796</v>
      </c>
      <c r="AJ377" s="76" t="str">
        <f t="shared" si="113"/>
        <v>OM TRANSPORT</v>
      </c>
      <c r="AK377" s="77">
        <f>IF($M377="TRUCK",VLOOKUP($AQ377,Invoicing!$A$17:$B$49,MATCH($AK$1,Invoicing!$A$17:$B$17,0),FALSE),VLOOKUP($AQ377,Invoicing!$N$17:$O$21,MATCH($AK$1,Invoicing!$N$17:$O$17,0),FALSE))</f>
        <v>475</v>
      </c>
      <c r="AL377" s="78" t="e">
        <f>VLOOKUP($E377,Invoicing!$A$1:$H$8,MATCH(TRACKER!$N377,Invoicing!$A$1:$H$1,0),FALSE)</f>
        <v>#N/A</v>
      </c>
      <c r="AM377" s="78">
        <f>VLOOKUP($E377,Invoicing!$A$1:$H$8,MATCH(TRACKER!$O$1,Invoicing!$A$1:$H$1,0),FALSE)</f>
        <v>50</v>
      </c>
      <c r="AN377" s="78">
        <f t="shared" si="114"/>
        <v>0</v>
      </c>
      <c r="AO377" s="2">
        <f t="shared" si="115"/>
        <v>4</v>
      </c>
      <c r="AP377" s="2" t="str">
        <f t="shared" si="116"/>
        <v>WEEK</v>
      </c>
      <c r="AQ377" s="2" t="str">
        <f t="shared" si="117"/>
        <v>OM TRANSPORTWEEK</v>
      </c>
      <c r="AR377" s="71">
        <f t="shared" si="118"/>
        <v>475</v>
      </c>
      <c r="AS377" s="71">
        <f>VLOOKUP(AJ377,Invoicing!A:K,10,FALSE)</f>
        <v>25</v>
      </c>
      <c r="AT377" s="71">
        <f t="shared" si="119"/>
        <v>500</v>
      </c>
    </row>
    <row r="378" spans="1:47">
      <c r="A378" s="37" t="s">
        <v>60</v>
      </c>
      <c r="B378" s="3" t="s">
        <v>38</v>
      </c>
      <c r="C378" s="11">
        <v>45364.354166666664</v>
      </c>
      <c r="D378" s="11">
        <v>45364.125</v>
      </c>
      <c r="E378" s="11" t="s">
        <v>49</v>
      </c>
      <c r="F378" s="11" t="s">
        <v>40</v>
      </c>
      <c r="G378" s="3" t="s">
        <v>531</v>
      </c>
      <c r="H378" s="3" t="s">
        <v>2821</v>
      </c>
      <c r="I378" s="11">
        <v>45364.875</v>
      </c>
      <c r="J378" s="12">
        <v>45365.591666666667</v>
      </c>
      <c r="K378" s="12">
        <v>45365.583333333336</v>
      </c>
      <c r="L378" s="12">
        <v>45365.614583333336</v>
      </c>
      <c r="M378" s="12" t="s">
        <v>115</v>
      </c>
      <c r="N378" s="3" t="s">
        <v>42</v>
      </c>
      <c r="O378" s="80">
        <v>0</v>
      </c>
      <c r="P378" s="1">
        <f t="shared" si="100"/>
        <v>11</v>
      </c>
      <c r="Q378" s="1">
        <f t="shared" si="101"/>
        <v>3</v>
      </c>
      <c r="R378" s="72">
        <f t="shared" si="102"/>
        <v>45365.591666666667</v>
      </c>
      <c r="S378" s="73">
        <f t="shared" si="103"/>
        <v>0.52083333333575865</v>
      </c>
      <c r="T378" s="74">
        <f>Table2[[#This Row],[ETA A OFRECIMIENTO]]*24</f>
        <v>12.500000000058208</v>
      </c>
      <c r="U378" s="1" t="str">
        <f t="shared" si="104"/>
        <v>YES</v>
      </c>
      <c r="V378" s="73">
        <f t="shared" si="105"/>
        <v>0.70833333333575865</v>
      </c>
      <c r="W378" s="74">
        <f>Table2[[#This Row],[DEL. AVAILABLE A SLOT]]*24</f>
        <v>17.000000000058208</v>
      </c>
      <c r="X378" s="1" t="str">
        <f t="shared" si="106"/>
        <v>SI</v>
      </c>
      <c r="Y378" s="73">
        <f t="shared" si="107"/>
        <v>1.2291666666715173</v>
      </c>
      <c r="Z378" s="74">
        <f>Table2[[#This Row],[ETA A TIMESLOT]]*24</f>
        <v>29.500000000116415</v>
      </c>
      <c r="AA378" s="73">
        <f t="shared" si="108"/>
        <v>8.333333331393078E-3</v>
      </c>
      <c r="AB378" s="73" t="str">
        <f t="shared" si="109"/>
        <v>SI</v>
      </c>
      <c r="AC378" s="74">
        <f>Table2[[#This Row],[PUNTUALIDAD (H)]]*24</f>
        <v>0.19999999995343387</v>
      </c>
      <c r="AD378" s="73">
        <f t="shared" si="110"/>
        <v>1.2604166666715173</v>
      </c>
      <c r="AE378" s="74">
        <f>Table2[[#This Row],[ATA TO UNLOADING]]*24</f>
        <v>30.250000000116415</v>
      </c>
      <c r="AF378" s="74" t="str">
        <f>IF(Table2[[#This Row],[ATA TO UNLOADING 2]]&lt;=48,"YES","NO")</f>
        <v>YES</v>
      </c>
      <c r="AG378" s="75">
        <f t="shared" si="111"/>
        <v>0.58333333333575865</v>
      </c>
      <c r="AH378" s="2" t="s">
        <v>42</v>
      </c>
      <c r="AI378" s="2" t="str">
        <f t="shared" si="112"/>
        <v>TCNU4525841</v>
      </c>
      <c r="AJ378" s="76" t="str">
        <f t="shared" si="113"/>
        <v>CTU FLEVOKUST BV</v>
      </c>
      <c r="AK378" s="77">
        <f>IF($M378="TRUCK",VLOOKUP($AQ378,Invoicing!$A$17:$B$49,MATCH($AK$1,Invoicing!$A$17:$B$17,0),FALSE),VLOOKUP($AQ378,Invoicing!$N$17:$O$21,MATCH($AK$1,Invoicing!$N$17:$O$17,0),FALSE))</f>
        <v>520</v>
      </c>
      <c r="AL378" s="78" t="e">
        <f>VLOOKUP($E378,Invoicing!$A$1:$H$8,MATCH(TRACKER!$N378,Invoicing!$A$1:$H$1,0),FALSE)</f>
        <v>#N/A</v>
      </c>
      <c r="AM378" s="78">
        <v>35</v>
      </c>
      <c r="AN378" s="78">
        <f t="shared" si="114"/>
        <v>0</v>
      </c>
      <c r="AO378" s="2">
        <f t="shared" si="115"/>
        <v>4</v>
      </c>
      <c r="AP378" s="2" t="str">
        <f t="shared" si="116"/>
        <v>WEEK</v>
      </c>
      <c r="AQ378" s="2" t="str">
        <f t="shared" si="117"/>
        <v>CTU FLEVOKUST BVWEEK</v>
      </c>
      <c r="AR378" s="71">
        <f t="shared" si="118"/>
        <v>520</v>
      </c>
      <c r="AS378" s="71">
        <f>VLOOKUP(AJ378,Invoicing!A:K,10,FALSE)</f>
        <v>0</v>
      </c>
      <c r="AT378" s="71">
        <f t="shared" si="119"/>
        <v>520</v>
      </c>
    </row>
    <row r="379" spans="1:47">
      <c r="A379" s="37" t="s">
        <v>60</v>
      </c>
      <c r="B379" s="3" t="s">
        <v>38</v>
      </c>
      <c r="C379" s="11">
        <v>45364.354166666664</v>
      </c>
      <c r="D379" s="11">
        <v>45364.125</v>
      </c>
      <c r="E379" s="11" t="s">
        <v>49</v>
      </c>
      <c r="F379" s="11" t="s">
        <v>40</v>
      </c>
      <c r="G379" s="3" t="s">
        <v>532</v>
      </c>
      <c r="H379" s="3" t="s">
        <v>2821</v>
      </c>
      <c r="I379" s="11">
        <v>45364.875</v>
      </c>
      <c r="J379" s="12">
        <v>45365.444444444445</v>
      </c>
      <c r="K379" s="12">
        <v>45365.4375</v>
      </c>
      <c r="L379" s="12">
        <v>45365.451388888891</v>
      </c>
      <c r="M379" s="12" t="s">
        <v>115</v>
      </c>
      <c r="N379" s="3" t="s">
        <v>42</v>
      </c>
      <c r="O379" s="80">
        <v>0</v>
      </c>
      <c r="P379" s="1">
        <f t="shared" si="100"/>
        <v>11</v>
      </c>
      <c r="Q379" s="1">
        <f t="shared" si="101"/>
        <v>3</v>
      </c>
      <c r="R379" s="72">
        <f t="shared" si="102"/>
        <v>45365.444444444445</v>
      </c>
      <c r="S379" s="73">
        <f t="shared" si="103"/>
        <v>0.52083333333575865</v>
      </c>
      <c r="T379" s="74">
        <f>Table2[[#This Row],[ETA A OFRECIMIENTO]]*24</f>
        <v>12.500000000058208</v>
      </c>
      <c r="U379" s="1" t="str">
        <f t="shared" si="104"/>
        <v>YES</v>
      </c>
      <c r="V379" s="73">
        <f t="shared" si="105"/>
        <v>0.5625</v>
      </c>
      <c r="W379" s="74">
        <f>Table2[[#This Row],[DEL. AVAILABLE A SLOT]]*24</f>
        <v>13.5</v>
      </c>
      <c r="X379" s="1" t="str">
        <f t="shared" si="106"/>
        <v>SI</v>
      </c>
      <c r="Y379" s="73">
        <f t="shared" si="107"/>
        <v>1.0833333333357587</v>
      </c>
      <c r="Z379" s="74">
        <f>Table2[[#This Row],[ETA A TIMESLOT]]*24</f>
        <v>26.000000000058208</v>
      </c>
      <c r="AA379" s="73">
        <f t="shared" si="108"/>
        <v>6.9444444452528842E-3</v>
      </c>
      <c r="AB379" s="73" t="str">
        <f t="shared" si="109"/>
        <v>SI</v>
      </c>
      <c r="AC379" s="74">
        <f>Table2[[#This Row],[PUNTUALIDAD (H)]]*24</f>
        <v>0.16666666668606922</v>
      </c>
      <c r="AD379" s="73">
        <f t="shared" si="110"/>
        <v>1.0972222222262644</v>
      </c>
      <c r="AE379" s="74">
        <f>Table2[[#This Row],[ATA TO UNLOADING]]*24</f>
        <v>26.333333333430346</v>
      </c>
      <c r="AF379" s="74" t="str">
        <f>IF(Table2[[#This Row],[ATA TO UNLOADING 2]]&lt;=48,"YES","NO")</f>
        <v>YES</v>
      </c>
      <c r="AG379" s="75">
        <f t="shared" si="111"/>
        <v>0.4375</v>
      </c>
      <c r="AH379" s="2" t="s">
        <v>42</v>
      </c>
      <c r="AI379" s="2" t="str">
        <f t="shared" si="112"/>
        <v>TLLU6890130</v>
      </c>
      <c r="AJ379" s="76" t="str">
        <f t="shared" si="113"/>
        <v>CTU FLEVOKUST BV</v>
      </c>
      <c r="AK379" s="77">
        <f>IF($M379="TRUCK",VLOOKUP($AQ379,Invoicing!$A$17:$B$49,MATCH($AK$1,Invoicing!$A$17:$B$17,0),FALSE),VLOOKUP($AQ379,Invoicing!$N$17:$O$21,MATCH($AK$1,Invoicing!$N$17:$O$17,0),FALSE))</f>
        <v>520</v>
      </c>
      <c r="AL379" s="78" t="e">
        <f>VLOOKUP($E379,Invoicing!$A$1:$H$8,MATCH(TRACKER!$N379,Invoicing!$A$1:$H$1,0),FALSE)</f>
        <v>#N/A</v>
      </c>
      <c r="AM379" s="78">
        <v>35</v>
      </c>
      <c r="AN379" s="78">
        <f t="shared" si="114"/>
        <v>0</v>
      </c>
      <c r="AO379" s="2">
        <f t="shared" si="115"/>
        <v>4</v>
      </c>
      <c r="AP379" s="2" t="str">
        <f t="shared" si="116"/>
        <v>WEEK</v>
      </c>
      <c r="AQ379" s="2" t="str">
        <f t="shared" si="117"/>
        <v>CTU FLEVOKUST BVWEEK</v>
      </c>
      <c r="AR379" s="71">
        <f t="shared" si="118"/>
        <v>520</v>
      </c>
      <c r="AS379" s="71">
        <f>VLOOKUP(AJ379,Invoicing!A:K,10,FALSE)</f>
        <v>0</v>
      </c>
      <c r="AT379" s="71">
        <f t="shared" si="119"/>
        <v>520</v>
      </c>
    </row>
    <row r="380" spans="1:47">
      <c r="A380" s="37" t="s">
        <v>533</v>
      </c>
      <c r="B380" s="3" t="s">
        <v>38</v>
      </c>
      <c r="C380" s="11">
        <v>45368.695833333331</v>
      </c>
      <c r="D380" s="11">
        <v>45367.666666666664</v>
      </c>
      <c r="E380" s="11" t="s">
        <v>44</v>
      </c>
      <c r="F380" s="11" t="s">
        <v>534</v>
      </c>
      <c r="G380" s="3" t="s">
        <v>535</v>
      </c>
      <c r="H380" s="3" t="s">
        <v>41</v>
      </c>
      <c r="I380" s="11">
        <v>45369</v>
      </c>
      <c r="J380" s="12">
        <v>45369.295138888891</v>
      </c>
      <c r="K380" s="12">
        <v>45369.25</v>
      </c>
      <c r="L380" s="12">
        <v>45369.263888888891</v>
      </c>
      <c r="M380" s="12" t="s">
        <v>115</v>
      </c>
      <c r="N380" s="3" t="s">
        <v>42</v>
      </c>
      <c r="O380" s="3">
        <v>1</v>
      </c>
      <c r="P380" s="1">
        <f t="shared" si="100"/>
        <v>12</v>
      </c>
      <c r="Q380" s="1">
        <f t="shared" si="101"/>
        <v>3</v>
      </c>
      <c r="R380" s="72">
        <f t="shared" si="102"/>
        <v>45369.295138888891</v>
      </c>
      <c r="S380" s="73">
        <f t="shared" si="103"/>
        <v>0.30416666666860692</v>
      </c>
      <c r="T380" s="74">
        <f>Table2[[#This Row],[ETA A OFRECIMIENTO]]*24</f>
        <v>7.3000000000465661</v>
      </c>
      <c r="U380" s="1" t="str">
        <f t="shared" si="104"/>
        <v>YES</v>
      </c>
      <c r="V380" s="73">
        <f t="shared" si="105"/>
        <v>0.25</v>
      </c>
      <c r="W380" s="74">
        <f>Table2[[#This Row],[DEL. AVAILABLE A SLOT]]*24</f>
        <v>6</v>
      </c>
      <c r="X380" s="1" t="str">
        <f t="shared" si="106"/>
        <v>SI</v>
      </c>
      <c r="Y380" s="73">
        <f t="shared" si="107"/>
        <v>0.55416666666860692</v>
      </c>
      <c r="Z380" s="74">
        <f>Table2[[#This Row],[ETA A TIMESLOT]]*24</f>
        <v>13.300000000046566</v>
      </c>
      <c r="AA380" s="73">
        <f t="shared" si="108"/>
        <v>4.5138888890505768E-2</v>
      </c>
      <c r="AB380" s="73" t="str">
        <f t="shared" si="109"/>
        <v>NO</v>
      </c>
      <c r="AC380" s="74">
        <f>Table2[[#This Row],[PUNTUALIDAD (H)]]*24</f>
        <v>1.0833333333721384</v>
      </c>
      <c r="AD380" s="73">
        <f t="shared" si="110"/>
        <v>0.56805555555911269</v>
      </c>
      <c r="AE380" s="74">
        <f>Table2[[#This Row],[ATA TO UNLOADING]]*24</f>
        <v>13.633333333418705</v>
      </c>
      <c r="AF380" s="74" t="str">
        <f>IF(Table2[[#This Row],[ATA TO UNLOADING 2]]&lt;=48,"YES","NO")</f>
        <v>YES</v>
      </c>
      <c r="AG380" s="75">
        <f t="shared" si="111"/>
        <v>0.25</v>
      </c>
      <c r="AH380" s="2" t="s">
        <v>42</v>
      </c>
      <c r="AI380" s="2" t="str">
        <f t="shared" si="112"/>
        <v>BEAU4375131</v>
      </c>
      <c r="AJ380" s="76" t="str">
        <f t="shared" si="113"/>
        <v>MSI</v>
      </c>
      <c r="AK380" s="77">
        <f>IF($M380="TRUCK",VLOOKUP($AQ380,Invoicing!$A$17:$B$49,MATCH($AK$1,Invoicing!$A$17:$B$17,0),FALSE),VLOOKUP($AQ380,Invoicing!$N$17:$O$21,MATCH($AK$1,Invoicing!$N$17:$O$17,0),FALSE))</f>
        <v>480</v>
      </c>
      <c r="AL380" s="78" t="e">
        <f>VLOOKUP($E380,Invoicing!$A$1:$H$8,MATCH(TRACKER!$N380,Invoicing!$A$1:$H$1,0),FALSE)</f>
        <v>#N/A</v>
      </c>
      <c r="AM380" s="78">
        <f>VLOOKUP($E380,Invoicing!$A$1:$H$8,MATCH(TRACKER!$O$1,Invoicing!$A$1:$H$1,0),FALSE)</f>
        <v>50</v>
      </c>
      <c r="AN380" s="78">
        <f t="shared" si="114"/>
        <v>50</v>
      </c>
      <c r="AO380" s="2">
        <f t="shared" si="115"/>
        <v>1</v>
      </c>
      <c r="AP380" s="2" t="str">
        <f t="shared" si="116"/>
        <v>WEEK</v>
      </c>
      <c r="AQ380" s="2" t="str">
        <f t="shared" si="117"/>
        <v>MSIWEEK</v>
      </c>
      <c r="AR380" s="71">
        <f t="shared" si="118"/>
        <v>530</v>
      </c>
      <c r="AS380" s="71">
        <f>VLOOKUP(AJ380,Invoicing!A:K,10,FALSE)</f>
        <v>25</v>
      </c>
      <c r="AT380" s="71">
        <f t="shared" si="119"/>
        <v>705</v>
      </c>
      <c r="AU380" s="55">
        <v>150</v>
      </c>
    </row>
    <row r="381" spans="1:47">
      <c r="A381" s="37" t="s">
        <v>533</v>
      </c>
      <c r="B381" s="3" t="s">
        <v>38</v>
      </c>
      <c r="C381" s="11">
        <v>45368.695833333331</v>
      </c>
      <c r="D381" s="11">
        <v>45367.666666666664</v>
      </c>
      <c r="E381" s="11" t="s">
        <v>44</v>
      </c>
      <c r="F381" s="11" t="s">
        <v>534</v>
      </c>
      <c r="G381" s="3" t="s">
        <v>536</v>
      </c>
      <c r="H381" s="3" t="s">
        <v>41</v>
      </c>
      <c r="I381" s="11">
        <v>45369</v>
      </c>
      <c r="J381" s="12">
        <v>45369.333333333336</v>
      </c>
      <c r="K381" s="12">
        <v>45369.291666666664</v>
      </c>
      <c r="L381" s="12">
        <v>45369.295138888891</v>
      </c>
      <c r="M381" s="12" t="s">
        <v>115</v>
      </c>
      <c r="N381" s="3" t="s">
        <v>42</v>
      </c>
      <c r="O381" s="3">
        <v>1</v>
      </c>
      <c r="P381" s="1">
        <f t="shared" si="100"/>
        <v>12</v>
      </c>
      <c r="Q381" s="1">
        <f t="shared" si="101"/>
        <v>3</v>
      </c>
      <c r="R381" s="72">
        <f t="shared" si="102"/>
        <v>45369.333333333336</v>
      </c>
      <c r="S381" s="73">
        <f t="shared" si="103"/>
        <v>0.30416666666860692</v>
      </c>
      <c r="T381" s="74">
        <f>Table2[[#This Row],[ETA A OFRECIMIENTO]]*24</f>
        <v>7.3000000000465661</v>
      </c>
      <c r="U381" s="1" t="str">
        <f t="shared" si="104"/>
        <v>YES</v>
      </c>
      <c r="V381" s="73">
        <f t="shared" si="105"/>
        <v>0.29166666666424135</v>
      </c>
      <c r="W381" s="74">
        <f>Table2[[#This Row],[DEL. AVAILABLE A SLOT]]*24</f>
        <v>6.9999999999417923</v>
      </c>
      <c r="X381" s="1" t="str">
        <f t="shared" si="106"/>
        <v>SI</v>
      </c>
      <c r="Y381" s="73">
        <f t="shared" si="107"/>
        <v>0.59583333333284827</v>
      </c>
      <c r="Z381" s="74">
        <f>Table2[[#This Row],[ETA A TIMESLOT]]*24</f>
        <v>14.299999999988358</v>
      </c>
      <c r="AA381" s="73">
        <f t="shared" si="108"/>
        <v>4.1666666671517305E-2</v>
      </c>
      <c r="AB381" s="73" t="str">
        <f t="shared" si="109"/>
        <v>NO</v>
      </c>
      <c r="AC381" s="74">
        <f>Table2[[#This Row],[PUNTUALIDAD (H)]]*24</f>
        <v>1.0000000001164153</v>
      </c>
      <c r="AD381" s="73">
        <f t="shared" si="110"/>
        <v>0.59930555555911269</v>
      </c>
      <c r="AE381" s="74">
        <f>Table2[[#This Row],[ATA TO UNLOADING]]*24</f>
        <v>14.383333333418705</v>
      </c>
      <c r="AF381" s="74" t="str">
        <f>IF(Table2[[#This Row],[ATA TO UNLOADING 2]]&lt;=48,"YES","NO")</f>
        <v>YES</v>
      </c>
      <c r="AG381" s="75">
        <f t="shared" si="111"/>
        <v>0.29166666666424135</v>
      </c>
      <c r="AH381" s="2" t="s">
        <v>42</v>
      </c>
      <c r="AI381" s="2" t="str">
        <f t="shared" si="112"/>
        <v>CAIU9131256</v>
      </c>
      <c r="AJ381" s="76" t="str">
        <f t="shared" si="113"/>
        <v>MSI</v>
      </c>
      <c r="AK381" s="77">
        <f>IF($M381="TRUCK",VLOOKUP($AQ381,Invoicing!$A$17:$B$49,MATCH($AK$1,Invoicing!$A$17:$B$17,0),FALSE),VLOOKUP($AQ381,Invoicing!$N$17:$O$21,MATCH($AK$1,Invoicing!$N$17:$O$17,0),FALSE))</f>
        <v>480</v>
      </c>
      <c r="AL381" s="78" t="e">
        <f>VLOOKUP($E381,Invoicing!$A$1:$H$8,MATCH(TRACKER!$N381,Invoicing!$A$1:$H$1,0),FALSE)</f>
        <v>#N/A</v>
      </c>
      <c r="AM381" s="78">
        <f>VLOOKUP($E381,Invoicing!$A$1:$H$8,MATCH(TRACKER!$O$1,Invoicing!$A$1:$H$1,0),FALSE)</f>
        <v>50</v>
      </c>
      <c r="AN381" s="78">
        <f t="shared" si="114"/>
        <v>50</v>
      </c>
      <c r="AO381" s="2">
        <f t="shared" si="115"/>
        <v>1</v>
      </c>
      <c r="AP381" s="2" t="str">
        <f t="shared" si="116"/>
        <v>WEEK</v>
      </c>
      <c r="AQ381" s="2" t="str">
        <f t="shared" si="117"/>
        <v>MSIWEEK</v>
      </c>
      <c r="AR381" s="71">
        <f t="shared" si="118"/>
        <v>530</v>
      </c>
      <c r="AS381" s="71">
        <f>VLOOKUP(AJ381,Invoicing!A:K,10,FALSE)</f>
        <v>25</v>
      </c>
      <c r="AT381" s="71">
        <f t="shared" si="119"/>
        <v>555</v>
      </c>
    </row>
    <row r="382" spans="1:47">
      <c r="A382" s="58" t="s">
        <v>537</v>
      </c>
      <c r="B382" s="59" t="s">
        <v>38</v>
      </c>
      <c r="C382" s="60">
        <v>45369.654861111114</v>
      </c>
      <c r="D382" s="60">
        <v>45369.666666666664</v>
      </c>
      <c r="E382" s="60" t="s">
        <v>49</v>
      </c>
      <c r="F382" s="60" t="s">
        <v>40</v>
      </c>
      <c r="G382" s="59" t="s">
        <v>538</v>
      </c>
      <c r="H382" s="3" t="s">
        <v>2821</v>
      </c>
      <c r="I382" s="60">
        <v>45372.666666666664</v>
      </c>
      <c r="J382" s="61">
        <v>45373.92083333333</v>
      </c>
      <c r="K382" s="61">
        <v>45373.916666666664</v>
      </c>
      <c r="L382" s="61">
        <v>45373.941666666666</v>
      </c>
      <c r="M382" s="61" t="s">
        <v>12</v>
      </c>
      <c r="N382" s="3" t="s">
        <v>13</v>
      </c>
      <c r="O382" s="3">
        <v>0</v>
      </c>
      <c r="P382" s="1">
        <f t="shared" si="100"/>
        <v>12</v>
      </c>
      <c r="Q382" s="1">
        <f t="shared" si="101"/>
        <v>3</v>
      </c>
      <c r="R382" s="72">
        <f t="shared" si="102"/>
        <v>45373.92083333333</v>
      </c>
      <c r="S382" s="73">
        <f t="shared" si="103"/>
        <v>3.0118055555503815</v>
      </c>
      <c r="T382" s="74">
        <f>Table2[[#This Row],[ETA A OFRECIMIENTO]]*24</f>
        <v>72.283333333209157</v>
      </c>
      <c r="U382" s="1" t="str">
        <f t="shared" si="104"/>
        <v>NO</v>
      </c>
      <c r="V382" s="73">
        <f t="shared" si="105"/>
        <v>1.25</v>
      </c>
      <c r="W382" s="74">
        <f>Table2[[#This Row],[DEL. AVAILABLE A SLOT]]*24</f>
        <v>30</v>
      </c>
      <c r="X382" s="1" t="str">
        <f t="shared" si="106"/>
        <v>NO</v>
      </c>
      <c r="Y382" s="73">
        <f t="shared" si="107"/>
        <v>4.2618055555503815</v>
      </c>
      <c r="Z382" s="74">
        <f>Table2[[#This Row],[ETA A TIMESLOT]]*24</f>
        <v>102.28333333320916</v>
      </c>
      <c r="AA382" s="73">
        <f t="shared" si="108"/>
        <v>4.166666665696539E-3</v>
      </c>
      <c r="AB382" s="73" t="str">
        <f t="shared" si="109"/>
        <v>SI</v>
      </c>
      <c r="AC382" s="74">
        <f>Table2[[#This Row],[PUNTUALIDAD (H)]]*24</f>
        <v>9.9999999976716936E-2</v>
      </c>
      <c r="AD382" s="73">
        <f t="shared" si="110"/>
        <v>4.2868055555518367</v>
      </c>
      <c r="AE382" s="74">
        <f>Table2[[#This Row],[ATA TO UNLOADING]]*24</f>
        <v>102.88333333324408</v>
      </c>
      <c r="AF382" s="74" t="str">
        <f>IF(Table2[[#This Row],[ATA TO UNLOADING 2]]&lt;=48,"YES","NO")</f>
        <v>NO</v>
      </c>
      <c r="AG382" s="75">
        <f t="shared" si="111"/>
        <v>0.91666666666424135</v>
      </c>
      <c r="AH382" s="2" t="s">
        <v>24</v>
      </c>
      <c r="AI382" s="2" t="str">
        <f t="shared" si="112"/>
        <v>CAAU6682308</v>
      </c>
      <c r="AJ382" s="76" t="str">
        <f t="shared" si="113"/>
        <v>CTU FLEVOKUST BV</v>
      </c>
      <c r="AK382" s="77">
        <f>IF($M382="TRUCK",VLOOKUP($AQ382,Invoicing!$A$17:$B$49,MATCH($AK$1,Invoicing!$A$17:$B$17,0),FALSE),VLOOKUP($AQ382,Invoicing!$N$17:$O$21,MATCH($AK$1,Invoicing!$N$17:$O$17,0),FALSE))</f>
        <v>380</v>
      </c>
      <c r="AL382" s="78">
        <v>100</v>
      </c>
      <c r="AM382" s="78">
        <v>35</v>
      </c>
      <c r="AN382" s="78">
        <f t="shared" si="114"/>
        <v>0</v>
      </c>
      <c r="AO382" s="2">
        <f t="shared" si="115"/>
        <v>5</v>
      </c>
      <c r="AP382" s="2" t="str">
        <f t="shared" si="116"/>
        <v>NIGHT</v>
      </c>
      <c r="AQ382" s="2" t="str">
        <f t="shared" si="117"/>
        <v>CTU FLEVOKUST BVNIGHT</v>
      </c>
      <c r="AR382" s="71">
        <f t="shared" si="118"/>
        <v>480</v>
      </c>
      <c r="AS382" s="71">
        <f>VLOOKUP(AJ382,Invoicing!A:K,10,FALSE)</f>
        <v>0</v>
      </c>
      <c r="AT382" s="71">
        <f t="shared" si="119"/>
        <v>480</v>
      </c>
    </row>
    <row r="383" spans="1:47">
      <c r="A383" s="37" t="s">
        <v>537</v>
      </c>
      <c r="B383" s="3" t="s">
        <v>38</v>
      </c>
      <c r="C383" s="11">
        <v>45369.654861111114</v>
      </c>
      <c r="D383" s="11">
        <v>45369.666666666664</v>
      </c>
      <c r="E383" s="11" t="s">
        <v>45</v>
      </c>
      <c r="F383" s="11" t="s">
        <v>40</v>
      </c>
      <c r="G383" s="3" t="s">
        <v>539</v>
      </c>
      <c r="H383" s="3" t="s">
        <v>2821</v>
      </c>
      <c r="I383" s="11">
        <v>45369.958333333336</v>
      </c>
      <c r="J383" s="12">
        <v>45370.879861111112</v>
      </c>
      <c r="K383" s="12">
        <v>45370.958333333336</v>
      </c>
      <c r="L383" s="12">
        <v>45370.92291666667</v>
      </c>
      <c r="M383" s="12" t="s">
        <v>115</v>
      </c>
      <c r="N383" s="3" t="s">
        <v>13</v>
      </c>
      <c r="O383" s="3">
        <v>0</v>
      </c>
      <c r="P383" s="1">
        <f t="shared" si="100"/>
        <v>12</v>
      </c>
      <c r="Q383" s="1">
        <f t="shared" si="101"/>
        <v>3</v>
      </c>
      <c r="R383" s="72">
        <f t="shared" si="102"/>
        <v>45370.879861111112</v>
      </c>
      <c r="S383" s="73">
        <f t="shared" si="103"/>
        <v>0.30347222222189885</v>
      </c>
      <c r="T383" s="74">
        <f>Table2[[#This Row],[ETA A OFRECIMIENTO]]*24</f>
        <v>7.2833333333255723</v>
      </c>
      <c r="U383" s="1" t="str">
        <f t="shared" si="104"/>
        <v>YES</v>
      </c>
      <c r="V383" s="73">
        <f t="shared" si="105"/>
        <v>1</v>
      </c>
      <c r="W383" s="74">
        <f>Table2[[#This Row],[DEL. AVAILABLE A SLOT]]*24</f>
        <v>24</v>
      </c>
      <c r="X383" s="1" t="str">
        <f t="shared" si="106"/>
        <v>SI</v>
      </c>
      <c r="Y383" s="73">
        <f t="shared" si="107"/>
        <v>1.3034722222218988</v>
      </c>
      <c r="Z383" s="74">
        <f>Table2[[#This Row],[ETA A TIMESLOT]]*24</f>
        <v>31.283333333325572</v>
      </c>
      <c r="AA383" s="73">
        <f t="shared" si="108"/>
        <v>0</v>
      </c>
      <c r="AB383" s="73" t="str">
        <f t="shared" si="109"/>
        <v>SI</v>
      </c>
      <c r="AC383" s="74">
        <f>Table2[[#This Row],[PUNTUALIDAD (H)]]*24</f>
        <v>0</v>
      </c>
      <c r="AD383" s="73">
        <f t="shared" si="110"/>
        <v>1.2680555555562023</v>
      </c>
      <c r="AE383" s="74">
        <f>Table2[[#This Row],[ATA TO UNLOADING]]*24</f>
        <v>30.433333333348855</v>
      </c>
      <c r="AF383" s="74" t="str">
        <f>IF(Table2[[#This Row],[ATA TO UNLOADING 2]]&lt;=48,"YES","NO")</f>
        <v>YES</v>
      </c>
      <c r="AG383" s="75">
        <f t="shared" si="111"/>
        <v>0.95833333333575865</v>
      </c>
      <c r="AH383" s="2" t="s">
        <v>24</v>
      </c>
      <c r="AI383" s="2" t="str">
        <f t="shared" si="112"/>
        <v>GATU8367250</v>
      </c>
      <c r="AJ383" s="76" t="str">
        <f t="shared" si="113"/>
        <v>OM TRANSPORT</v>
      </c>
      <c r="AK383" s="77">
        <f>IF($M383="TRUCK",VLOOKUP($AQ383,Invoicing!$A$17:$B$49,MATCH($AK$1,Invoicing!$A$17:$B$17,0),FALSE),VLOOKUP($AQ383,Invoicing!$N$17:$O$21,MATCH($AK$1,Invoicing!$N$17:$O$17,0),FALSE))</f>
        <v>475</v>
      </c>
      <c r="AL383" s="78">
        <f>VLOOKUP($E383,Invoicing!$A$1:$H$8,MATCH(TRACKER!$N383,Invoicing!$A$1:$H$1,0),FALSE)</f>
        <v>110</v>
      </c>
      <c r="AM383" s="78">
        <f>VLOOKUP($E383,Invoicing!$A$1:$H$8,MATCH(TRACKER!$O$1,Invoicing!$A$1:$H$1,0),FALSE)</f>
        <v>50</v>
      </c>
      <c r="AN383" s="78">
        <f t="shared" si="114"/>
        <v>0</v>
      </c>
      <c r="AO383" s="2">
        <f t="shared" si="115"/>
        <v>2</v>
      </c>
      <c r="AP383" s="2" t="str">
        <f t="shared" si="116"/>
        <v>NIGHT</v>
      </c>
      <c r="AQ383" s="2" t="str">
        <f t="shared" si="117"/>
        <v>OM TRANSPORTNIGHT</v>
      </c>
      <c r="AR383" s="71">
        <f t="shared" si="118"/>
        <v>585</v>
      </c>
      <c r="AS383" s="71">
        <f>VLOOKUP(AJ383,Invoicing!A:K,10,FALSE)</f>
        <v>25</v>
      </c>
      <c r="AT383" s="71">
        <f t="shared" si="119"/>
        <v>610</v>
      </c>
    </row>
    <row r="384" spans="1:47">
      <c r="A384" s="37" t="s">
        <v>537</v>
      </c>
      <c r="B384" s="3" t="s">
        <v>38</v>
      </c>
      <c r="C384" s="11">
        <v>45369.654861111114</v>
      </c>
      <c r="D384" s="11">
        <v>45369.666666666664</v>
      </c>
      <c r="E384" s="11" t="s">
        <v>49</v>
      </c>
      <c r="F384" s="11" t="s">
        <v>40</v>
      </c>
      <c r="G384" s="3" t="s">
        <v>540</v>
      </c>
      <c r="H384" s="3" t="s">
        <v>2821</v>
      </c>
      <c r="I384" s="11">
        <v>45369.958333333336</v>
      </c>
      <c r="J384" s="12">
        <v>45370.868750000001</v>
      </c>
      <c r="K384" s="12">
        <v>45370.875</v>
      </c>
      <c r="L384" s="12">
        <v>45370.935416666667</v>
      </c>
      <c r="M384" s="12" t="s">
        <v>115</v>
      </c>
      <c r="N384" s="3" t="s">
        <v>13</v>
      </c>
      <c r="O384" s="3">
        <v>0</v>
      </c>
      <c r="P384" s="1">
        <f t="shared" si="100"/>
        <v>12</v>
      </c>
      <c r="Q384" s="1">
        <f t="shared" si="101"/>
        <v>3</v>
      </c>
      <c r="R384" s="72">
        <f t="shared" si="102"/>
        <v>45370.868750000001</v>
      </c>
      <c r="S384" s="73">
        <f t="shared" si="103"/>
        <v>0.30347222222189885</v>
      </c>
      <c r="T384" s="74">
        <f>Table2[[#This Row],[ETA A OFRECIMIENTO]]*24</f>
        <v>7.2833333333255723</v>
      </c>
      <c r="U384" s="1" t="str">
        <f t="shared" si="104"/>
        <v>YES</v>
      </c>
      <c r="V384" s="73">
        <f t="shared" si="105"/>
        <v>0.91666666666424135</v>
      </c>
      <c r="W384" s="74">
        <f>Table2[[#This Row],[DEL. AVAILABLE A SLOT]]*24</f>
        <v>21.999999999941792</v>
      </c>
      <c r="X384" s="1" t="str">
        <f t="shared" si="106"/>
        <v>SI</v>
      </c>
      <c r="Y384" s="73">
        <f t="shared" si="107"/>
        <v>1.2201388888861402</v>
      </c>
      <c r="Z384" s="74">
        <f>Table2[[#This Row],[ETA A TIMESLOT]]*24</f>
        <v>29.283333333267365</v>
      </c>
      <c r="AA384" s="73">
        <f t="shared" si="108"/>
        <v>0</v>
      </c>
      <c r="AB384" s="73" t="str">
        <f t="shared" si="109"/>
        <v>SI</v>
      </c>
      <c r="AC384" s="74">
        <f>Table2[[#This Row],[PUNTUALIDAD (H)]]*24</f>
        <v>0</v>
      </c>
      <c r="AD384" s="73">
        <f t="shared" si="110"/>
        <v>1.2805555555532919</v>
      </c>
      <c r="AE384" s="74">
        <f>Table2[[#This Row],[ATA TO UNLOADING]]*24</f>
        <v>30.733333333279006</v>
      </c>
      <c r="AF384" s="74" t="str">
        <f>IF(Table2[[#This Row],[ATA TO UNLOADING 2]]&lt;=48,"YES","NO")</f>
        <v>YES</v>
      </c>
      <c r="AG384" s="75">
        <f t="shared" si="111"/>
        <v>0.875</v>
      </c>
      <c r="AH384" s="2" t="s">
        <v>24</v>
      </c>
      <c r="AI384" s="2" t="str">
        <f t="shared" si="112"/>
        <v>GESU5937647</v>
      </c>
      <c r="AJ384" s="76" t="str">
        <f t="shared" si="113"/>
        <v>CTU FLEVOKUST BV</v>
      </c>
      <c r="AK384" s="77">
        <f>IF($M384="TRUCK",VLOOKUP($AQ384,Invoicing!$A$17:$B$49,MATCH($AK$1,Invoicing!$A$17:$B$17,0),FALSE),VLOOKUP($AQ384,Invoicing!$N$17:$O$21,MATCH($AK$1,Invoicing!$N$17:$O$17,0),FALSE))</f>
        <v>530</v>
      </c>
      <c r="AL384" s="78">
        <v>100</v>
      </c>
      <c r="AM384" s="78">
        <v>35</v>
      </c>
      <c r="AN384" s="78">
        <f t="shared" si="114"/>
        <v>0</v>
      </c>
      <c r="AO384" s="2">
        <f t="shared" si="115"/>
        <v>2</v>
      </c>
      <c r="AP384" s="2" t="str">
        <f t="shared" si="116"/>
        <v>NIGHT</v>
      </c>
      <c r="AQ384" s="2" t="str">
        <f t="shared" si="117"/>
        <v>CTU FLEVOKUST BVNIGHT</v>
      </c>
      <c r="AR384" s="71">
        <f t="shared" si="118"/>
        <v>630</v>
      </c>
      <c r="AS384" s="71">
        <f>VLOOKUP(AJ384,Invoicing!A:K,10,FALSE)</f>
        <v>0</v>
      </c>
      <c r="AT384" s="71">
        <f t="shared" si="119"/>
        <v>630</v>
      </c>
    </row>
    <row r="385" spans="1:46">
      <c r="A385" s="37" t="s">
        <v>537</v>
      </c>
      <c r="B385" s="3" t="s">
        <v>38</v>
      </c>
      <c r="C385" s="11">
        <v>45369.654861111114</v>
      </c>
      <c r="D385" s="11">
        <v>45369.666666666664</v>
      </c>
      <c r="E385" s="11" t="s">
        <v>43</v>
      </c>
      <c r="F385" s="11" t="s">
        <v>40</v>
      </c>
      <c r="G385" s="3" t="s">
        <v>541</v>
      </c>
      <c r="H385" s="3" t="s">
        <v>2821</v>
      </c>
      <c r="I385" s="11">
        <v>45369.958333333336</v>
      </c>
      <c r="J385" s="12">
        <v>45370.386805555558</v>
      </c>
      <c r="K385" s="12">
        <v>45370.375</v>
      </c>
      <c r="L385" s="12">
        <v>45370.416666666664</v>
      </c>
      <c r="M385" s="12" t="s">
        <v>115</v>
      </c>
      <c r="N385" s="3" t="s">
        <v>42</v>
      </c>
      <c r="O385" s="3">
        <v>0</v>
      </c>
      <c r="P385" s="1">
        <f t="shared" si="100"/>
        <v>12</v>
      </c>
      <c r="Q385" s="1">
        <f t="shared" si="101"/>
        <v>3</v>
      </c>
      <c r="R385" s="72">
        <f t="shared" si="102"/>
        <v>45370.386805555558</v>
      </c>
      <c r="S385" s="73">
        <f t="shared" si="103"/>
        <v>0.30347222222189885</v>
      </c>
      <c r="T385" s="74">
        <f>Table2[[#This Row],[ETA A OFRECIMIENTO]]*24</f>
        <v>7.2833333333255723</v>
      </c>
      <c r="U385" s="1" t="str">
        <f t="shared" si="104"/>
        <v>YES</v>
      </c>
      <c r="V385" s="73">
        <f t="shared" si="105"/>
        <v>0.41666666666424135</v>
      </c>
      <c r="W385" s="74">
        <f>Table2[[#This Row],[DEL. AVAILABLE A SLOT]]*24</f>
        <v>9.9999999999417923</v>
      </c>
      <c r="X385" s="1" t="str">
        <f t="shared" si="106"/>
        <v>SI</v>
      </c>
      <c r="Y385" s="73">
        <f t="shared" si="107"/>
        <v>0.72013888888614019</v>
      </c>
      <c r="Z385" s="74">
        <f>Table2[[#This Row],[ETA A TIMESLOT]]*24</f>
        <v>17.283333333267365</v>
      </c>
      <c r="AA385" s="73">
        <f t="shared" si="108"/>
        <v>1.1805555557657499E-2</v>
      </c>
      <c r="AB385" s="73" t="str">
        <f t="shared" si="109"/>
        <v>SI</v>
      </c>
      <c r="AC385" s="74">
        <f>Table2[[#This Row],[PUNTUALIDAD (H)]]*24</f>
        <v>0.28333333338377997</v>
      </c>
      <c r="AD385" s="73">
        <f t="shared" si="110"/>
        <v>0.76180555555038154</v>
      </c>
      <c r="AE385" s="74">
        <f>Table2[[#This Row],[ATA TO UNLOADING]]*24</f>
        <v>18.283333333209157</v>
      </c>
      <c r="AF385" s="74" t="str">
        <f>IF(Table2[[#This Row],[ATA TO UNLOADING 2]]&lt;=48,"YES","NO")</f>
        <v>YES</v>
      </c>
      <c r="AG385" s="75">
        <f t="shared" si="111"/>
        <v>0.375</v>
      </c>
      <c r="AH385" s="2" t="s">
        <v>42</v>
      </c>
      <c r="AI385" s="2" t="str">
        <f t="shared" si="112"/>
        <v>HASU4377072</v>
      </c>
      <c r="AJ385" s="76" t="str">
        <f t="shared" si="113"/>
        <v>LOGIX</v>
      </c>
      <c r="AK385" s="77">
        <f>IF($M385="TRUCK",VLOOKUP($AQ385,Invoicing!$A$17:$B$49,MATCH($AK$1,Invoicing!$A$17:$B$17,0),FALSE),VLOOKUP($AQ385,Invoicing!$N$17:$O$21,MATCH($AK$1,Invoicing!$N$17:$O$17,0),FALSE))</f>
        <v>530</v>
      </c>
      <c r="AL385" s="78" t="e">
        <f>VLOOKUP($E385,Invoicing!$A$1:$H$8,MATCH(TRACKER!$N385,Invoicing!$A$1:$H$1,0),FALSE)</f>
        <v>#N/A</v>
      </c>
      <c r="AM385" s="78">
        <f>VLOOKUP($E385,Invoicing!$A$1:$H$8,MATCH(TRACKER!$O$1,Invoicing!$A$1:$H$1,0),FALSE)</f>
        <v>50</v>
      </c>
      <c r="AN385" s="78">
        <f t="shared" si="114"/>
        <v>0</v>
      </c>
      <c r="AO385" s="2">
        <f t="shared" si="115"/>
        <v>2</v>
      </c>
      <c r="AP385" s="2" t="str">
        <f t="shared" si="116"/>
        <v>WEEK</v>
      </c>
      <c r="AQ385" s="2" t="str">
        <f t="shared" si="117"/>
        <v>LOGIXWEEK</v>
      </c>
      <c r="AR385" s="71">
        <f t="shared" si="118"/>
        <v>530</v>
      </c>
      <c r="AS385" s="71">
        <f>VLOOKUP(AJ385,Invoicing!A:K,10,FALSE)</f>
        <v>25</v>
      </c>
      <c r="AT385" s="71">
        <f t="shared" si="119"/>
        <v>555</v>
      </c>
    </row>
    <row r="386" spans="1:46">
      <c r="A386" s="37" t="s">
        <v>537</v>
      </c>
      <c r="B386" s="3" t="s">
        <v>38</v>
      </c>
      <c r="C386" s="11">
        <v>45369.654861111114</v>
      </c>
      <c r="D386" s="11">
        <v>45369.666666666664</v>
      </c>
      <c r="E386" s="11" t="s">
        <v>49</v>
      </c>
      <c r="F386" s="11" t="s">
        <v>40</v>
      </c>
      <c r="G386" s="3" t="s">
        <v>542</v>
      </c>
      <c r="H386" s="3" t="s">
        <v>2821</v>
      </c>
      <c r="I386" s="11">
        <v>45372.666666666664</v>
      </c>
      <c r="J386" s="12">
        <v>45374.0625</v>
      </c>
      <c r="K386" s="12">
        <v>45374.083333333336</v>
      </c>
      <c r="L386" s="12">
        <v>45374.0625</v>
      </c>
      <c r="M386" s="61" t="s">
        <v>12</v>
      </c>
      <c r="N386" s="3" t="s">
        <v>13</v>
      </c>
      <c r="O386" s="3">
        <v>0</v>
      </c>
      <c r="P386" s="1">
        <f t="shared" ref="P386:P449" si="120">IF(K386="","",WEEKNUM(R386,2))</f>
        <v>12</v>
      </c>
      <c r="Q386" s="1">
        <f t="shared" ref="Q386:Q449" si="121">IF(K386="","",MONTH(R386))</f>
        <v>3</v>
      </c>
      <c r="R386" s="72">
        <f t="shared" ref="R386:R449" si="122">IF(ISBLANK(J386),IF(ISBLANK(L386),"00:00",L386),J386)</f>
        <v>45374.0625</v>
      </c>
      <c r="S386" s="73">
        <f t="shared" ref="S386:S449" si="123">(I386-C386)</f>
        <v>3.0118055555503815</v>
      </c>
      <c r="T386" s="74">
        <f>Table2[[#This Row],[ETA A OFRECIMIENTO]]*24</f>
        <v>72.283333333209157</v>
      </c>
      <c r="U386" s="1" t="str">
        <f t="shared" ref="U386:U449" si="124">IF(S386="","",IF(S386&lt;=2,"YES","NO"))</f>
        <v>NO</v>
      </c>
      <c r="V386" s="73">
        <f t="shared" ref="V386:V449" si="125">(K386-I386)</f>
        <v>1.4166666666715173</v>
      </c>
      <c r="W386" s="74">
        <f>Table2[[#This Row],[DEL. AVAILABLE A SLOT]]*24</f>
        <v>34.000000000116415</v>
      </c>
      <c r="X386" s="1" t="str">
        <f t="shared" ref="X386:X449" si="126">IF(V386="","",IF(V386&lt;=1,"SI","NO"))</f>
        <v>NO</v>
      </c>
      <c r="Y386" s="73">
        <f t="shared" ref="Y386:Y449" si="127">(K386-C386)</f>
        <v>4.4284722222218988</v>
      </c>
      <c r="Z386" s="74">
        <f>Table2[[#This Row],[ETA A TIMESLOT]]*24</f>
        <v>106.28333333332557</v>
      </c>
      <c r="AA386" s="73">
        <f t="shared" ref="AA386:AA449" si="128">IF(R386&lt; K386, TIME(0,0,0), R386-K386)</f>
        <v>0</v>
      </c>
      <c r="AB386" s="73" t="str">
        <f t="shared" ref="AB386:AB449" si="129">IF(AA386&gt;TIME(0,45,0),"NO","SI")</f>
        <v>SI</v>
      </c>
      <c r="AC386" s="74">
        <f>Table2[[#This Row],[PUNTUALIDAD (H)]]*24</f>
        <v>0</v>
      </c>
      <c r="AD386" s="73">
        <f t="shared" ref="AD386:AD449" si="130">(L386-C386)</f>
        <v>4.4076388888861402</v>
      </c>
      <c r="AE386" s="74">
        <f>Table2[[#This Row],[ATA TO UNLOADING]]*24</f>
        <v>105.78333333326736</v>
      </c>
      <c r="AF386" s="74" t="str">
        <f>IF(Table2[[#This Row],[ATA TO UNLOADING 2]]&lt;=48,"YES","NO")</f>
        <v>NO</v>
      </c>
      <c r="AG386" s="75">
        <f t="shared" ref="AG386:AG449" si="131">MOD(K386,1)</f>
        <v>8.3333333335758653E-2</v>
      </c>
      <c r="AH386" s="2" t="s">
        <v>24</v>
      </c>
      <c r="AI386" s="2" t="str">
        <f t="shared" ref="AI386:AI449" si="132">G386</f>
        <v>INKU6505115</v>
      </c>
      <c r="AJ386" s="76" t="str">
        <f t="shared" ref="AJ386:AJ449" si="133">E386</f>
        <v>CTU FLEVOKUST BV</v>
      </c>
      <c r="AK386" s="77">
        <f>IF($M386="TRUCK",VLOOKUP($AQ386,Invoicing!$A$17:$B$49,MATCH($AK$1,Invoicing!$A$17:$B$17,0),FALSE),VLOOKUP($AQ386,Invoicing!$N$17:$O$21,MATCH($AK$1,Invoicing!$N$17:$O$17,0),FALSE))</f>
        <v>380</v>
      </c>
      <c r="AL386" s="78">
        <v>100</v>
      </c>
      <c r="AM386" s="78">
        <v>35</v>
      </c>
      <c r="AN386" s="78">
        <f t="shared" ref="AN386:AN449" si="134">IF($O386&lt;&gt;0,$O386*$AM386,0)</f>
        <v>0</v>
      </c>
      <c r="AO386" s="2">
        <f t="shared" ref="AO386:AO449" si="135">WEEKDAY(K386,2)</f>
        <v>6</v>
      </c>
      <c r="AP386" s="2" t="str">
        <f t="shared" ref="AP386:AP449" si="136">IF(AH386="NIGHT","NIGHT",IF(AO386&lt;=5,"WEEK",IF(AO386=7,"SUNDAY",IF(AO386=6,"SATURDAY","SUNDAY"))))</f>
        <v>NIGHT</v>
      </c>
      <c r="AQ386" s="2" t="str">
        <f t="shared" ref="AQ386:AQ449" si="137">AJ386&amp;AP386</f>
        <v>CTU FLEVOKUST BVNIGHT</v>
      </c>
      <c r="AR386" s="71">
        <f t="shared" ref="AR386:AR449" si="138">IF(ISNA(AL386),AK386+AN386,SUM($AK386,$AN386,IFERROR($AL386,"0")))</f>
        <v>480</v>
      </c>
      <c r="AS386" s="71">
        <f>VLOOKUP(AJ386,Invoicing!A:K,10,FALSE)</f>
        <v>0</v>
      </c>
      <c r="AT386" s="71">
        <f t="shared" ref="AT386:AT449" si="139">AR386+AS386+AU386</f>
        <v>480</v>
      </c>
    </row>
    <row r="387" spans="1:46">
      <c r="A387" s="37" t="s">
        <v>537</v>
      </c>
      <c r="B387" s="3" t="s">
        <v>38</v>
      </c>
      <c r="C387" s="11">
        <v>45369.654861111114</v>
      </c>
      <c r="D387" s="11">
        <v>45369.666666666664</v>
      </c>
      <c r="E387" s="11" t="s">
        <v>49</v>
      </c>
      <c r="F387" s="11" t="s">
        <v>40</v>
      </c>
      <c r="G387" s="3" t="s">
        <v>543</v>
      </c>
      <c r="H387" s="3" t="s">
        <v>2821</v>
      </c>
      <c r="I387" s="11">
        <v>45372.666666666664</v>
      </c>
      <c r="J387" s="12">
        <v>45373.025000000001</v>
      </c>
      <c r="K387" s="12">
        <v>45373.041666666664</v>
      </c>
      <c r="L387" s="12">
        <v>45373.05</v>
      </c>
      <c r="M387" s="61" t="s">
        <v>12</v>
      </c>
      <c r="N387" s="3" t="s">
        <v>13</v>
      </c>
      <c r="O387" s="3">
        <v>0</v>
      </c>
      <c r="P387" s="1">
        <f t="shared" si="120"/>
        <v>12</v>
      </c>
      <c r="Q387" s="1">
        <f t="shared" si="121"/>
        <v>3</v>
      </c>
      <c r="R387" s="72">
        <f t="shared" si="122"/>
        <v>45373.025000000001</v>
      </c>
      <c r="S387" s="73">
        <f t="shared" si="123"/>
        <v>3.0118055555503815</v>
      </c>
      <c r="T387" s="74">
        <f>Table2[[#This Row],[ETA A OFRECIMIENTO]]*24</f>
        <v>72.283333333209157</v>
      </c>
      <c r="U387" s="1" t="str">
        <f t="shared" si="124"/>
        <v>NO</v>
      </c>
      <c r="V387" s="73">
        <f t="shared" si="125"/>
        <v>0.375</v>
      </c>
      <c r="W387" s="74">
        <f>Table2[[#This Row],[DEL. AVAILABLE A SLOT]]*24</f>
        <v>9</v>
      </c>
      <c r="X387" s="1" t="str">
        <f t="shared" si="126"/>
        <v>SI</v>
      </c>
      <c r="Y387" s="73">
        <f t="shared" si="127"/>
        <v>3.3868055555503815</v>
      </c>
      <c r="Z387" s="74">
        <f>Table2[[#This Row],[ETA A TIMESLOT]]*24</f>
        <v>81.283333333209157</v>
      </c>
      <c r="AA387" s="73">
        <f t="shared" si="128"/>
        <v>0</v>
      </c>
      <c r="AB387" s="73" t="str">
        <f t="shared" si="129"/>
        <v>SI</v>
      </c>
      <c r="AC387" s="74">
        <f>Table2[[#This Row],[PUNTUALIDAD (H)]]*24</f>
        <v>0</v>
      </c>
      <c r="AD387" s="73">
        <f t="shared" si="130"/>
        <v>3.3951388888890506</v>
      </c>
      <c r="AE387" s="74">
        <f>Table2[[#This Row],[ATA TO UNLOADING]]*24</f>
        <v>81.483333333337214</v>
      </c>
      <c r="AF387" s="74" t="str">
        <f>IF(Table2[[#This Row],[ATA TO UNLOADING 2]]&lt;=48,"YES","NO")</f>
        <v>NO</v>
      </c>
      <c r="AG387" s="75">
        <f t="shared" si="131"/>
        <v>4.1666666664241347E-2</v>
      </c>
      <c r="AH387" s="2" t="s">
        <v>24</v>
      </c>
      <c r="AI387" s="2" t="str">
        <f t="shared" si="132"/>
        <v>MAGU5429158</v>
      </c>
      <c r="AJ387" s="76" t="str">
        <f t="shared" si="133"/>
        <v>CTU FLEVOKUST BV</v>
      </c>
      <c r="AK387" s="77">
        <f>IF($M387="TRUCK",VLOOKUP($AQ387,Invoicing!$A$17:$B$49,MATCH($AK$1,Invoicing!$A$17:$B$17,0),FALSE),VLOOKUP($AQ387,Invoicing!$N$17:$O$21,MATCH($AK$1,Invoicing!$N$17:$O$17,0),FALSE))</f>
        <v>380</v>
      </c>
      <c r="AL387" s="78">
        <v>100</v>
      </c>
      <c r="AM387" s="78">
        <v>35</v>
      </c>
      <c r="AN387" s="78">
        <f t="shared" si="134"/>
        <v>0</v>
      </c>
      <c r="AO387" s="2">
        <f t="shared" si="135"/>
        <v>5</v>
      </c>
      <c r="AP387" s="2" t="str">
        <f t="shared" si="136"/>
        <v>NIGHT</v>
      </c>
      <c r="AQ387" s="2" t="str">
        <f t="shared" si="137"/>
        <v>CTU FLEVOKUST BVNIGHT</v>
      </c>
      <c r="AR387" s="71">
        <f t="shared" si="138"/>
        <v>480</v>
      </c>
      <c r="AS387" s="71">
        <f>VLOOKUP(AJ387,Invoicing!A:K,10,FALSE)</f>
        <v>0</v>
      </c>
      <c r="AT387" s="71">
        <f t="shared" si="139"/>
        <v>480</v>
      </c>
    </row>
    <row r="388" spans="1:46">
      <c r="A388" s="37" t="s">
        <v>537</v>
      </c>
      <c r="B388" s="3" t="s">
        <v>38</v>
      </c>
      <c r="C388" s="11">
        <v>45369.654861111114</v>
      </c>
      <c r="D388" s="11">
        <v>45369.666666666664</v>
      </c>
      <c r="E388" s="11" t="s">
        <v>45</v>
      </c>
      <c r="F388" s="11" t="s">
        <v>40</v>
      </c>
      <c r="G388" s="3" t="s">
        <v>544</v>
      </c>
      <c r="H388" s="3" t="s">
        <v>2821</v>
      </c>
      <c r="I388" s="11">
        <v>45369.958333333336</v>
      </c>
      <c r="J388" s="12">
        <v>45370.850694444445</v>
      </c>
      <c r="K388" s="12">
        <v>45370.875</v>
      </c>
      <c r="L388" s="12">
        <v>45370.902777777781</v>
      </c>
      <c r="M388" s="12" t="s">
        <v>115</v>
      </c>
      <c r="N388" s="3" t="s">
        <v>13</v>
      </c>
      <c r="O388" s="3">
        <v>0</v>
      </c>
      <c r="P388" s="1">
        <f t="shared" si="120"/>
        <v>12</v>
      </c>
      <c r="Q388" s="1">
        <f t="shared" si="121"/>
        <v>3</v>
      </c>
      <c r="R388" s="72">
        <f t="shared" si="122"/>
        <v>45370.850694444445</v>
      </c>
      <c r="S388" s="73">
        <f t="shared" si="123"/>
        <v>0.30347222222189885</v>
      </c>
      <c r="T388" s="74">
        <f>Table2[[#This Row],[ETA A OFRECIMIENTO]]*24</f>
        <v>7.2833333333255723</v>
      </c>
      <c r="U388" s="1" t="str">
        <f t="shared" si="124"/>
        <v>YES</v>
      </c>
      <c r="V388" s="73">
        <f t="shared" si="125"/>
        <v>0.91666666666424135</v>
      </c>
      <c r="W388" s="74">
        <f>Table2[[#This Row],[DEL. AVAILABLE A SLOT]]*24</f>
        <v>21.999999999941792</v>
      </c>
      <c r="X388" s="1" t="str">
        <f t="shared" si="126"/>
        <v>SI</v>
      </c>
      <c r="Y388" s="73">
        <f t="shared" si="127"/>
        <v>1.2201388888861402</v>
      </c>
      <c r="Z388" s="74">
        <f>Table2[[#This Row],[ETA A TIMESLOT]]*24</f>
        <v>29.283333333267365</v>
      </c>
      <c r="AA388" s="73">
        <f t="shared" si="128"/>
        <v>0</v>
      </c>
      <c r="AB388" s="73" t="str">
        <f t="shared" si="129"/>
        <v>SI</v>
      </c>
      <c r="AC388" s="74">
        <f>Table2[[#This Row],[PUNTUALIDAD (H)]]*24</f>
        <v>0</v>
      </c>
      <c r="AD388" s="73">
        <f t="shared" si="130"/>
        <v>1.2479166666671517</v>
      </c>
      <c r="AE388" s="74">
        <f>Table2[[#This Row],[ATA TO UNLOADING]]*24</f>
        <v>29.950000000011642</v>
      </c>
      <c r="AF388" s="74" t="str">
        <f>IF(Table2[[#This Row],[ATA TO UNLOADING 2]]&lt;=48,"YES","NO")</f>
        <v>YES</v>
      </c>
      <c r="AG388" s="75">
        <f t="shared" si="131"/>
        <v>0.875</v>
      </c>
      <c r="AH388" s="2" t="s">
        <v>24</v>
      </c>
      <c r="AI388" s="2" t="str">
        <f t="shared" si="132"/>
        <v>MIEU2008513</v>
      </c>
      <c r="AJ388" s="76" t="str">
        <f t="shared" si="133"/>
        <v>OM TRANSPORT</v>
      </c>
      <c r="AK388" s="77">
        <f>IF($M388="TRUCK",VLOOKUP($AQ388,Invoicing!$A$17:$B$49,MATCH($AK$1,Invoicing!$A$17:$B$17,0),FALSE),VLOOKUP($AQ388,Invoicing!$N$17:$O$21,MATCH($AK$1,Invoicing!$N$17:$O$17,0),FALSE))</f>
        <v>475</v>
      </c>
      <c r="AL388" s="78">
        <f>VLOOKUP($E388,Invoicing!$A$1:$H$8,MATCH(TRACKER!$N388,Invoicing!$A$1:$H$1,0),FALSE)</f>
        <v>110</v>
      </c>
      <c r="AM388" s="78">
        <f>VLOOKUP($E388,Invoicing!$A$1:$H$8,MATCH(TRACKER!$O$1,Invoicing!$A$1:$H$1,0),FALSE)</f>
        <v>50</v>
      </c>
      <c r="AN388" s="78">
        <f t="shared" si="134"/>
        <v>0</v>
      </c>
      <c r="AO388" s="2">
        <f t="shared" si="135"/>
        <v>2</v>
      </c>
      <c r="AP388" s="2" t="str">
        <f t="shared" si="136"/>
        <v>NIGHT</v>
      </c>
      <c r="AQ388" s="2" t="str">
        <f t="shared" si="137"/>
        <v>OM TRANSPORTNIGHT</v>
      </c>
      <c r="AR388" s="71">
        <f t="shared" si="138"/>
        <v>585</v>
      </c>
      <c r="AS388" s="71">
        <f>VLOOKUP(AJ388,Invoicing!A:K,10,FALSE)</f>
        <v>25</v>
      </c>
      <c r="AT388" s="71">
        <f t="shared" si="139"/>
        <v>610</v>
      </c>
    </row>
    <row r="389" spans="1:46">
      <c r="A389" s="58" t="s">
        <v>537</v>
      </c>
      <c r="B389" s="59" t="s">
        <v>38</v>
      </c>
      <c r="C389" s="60">
        <v>45369.654861111114</v>
      </c>
      <c r="D389" s="60">
        <v>45369.666666666664</v>
      </c>
      <c r="E389" s="60" t="s">
        <v>44</v>
      </c>
      <c r="F389" s="60" t="s">
        <v>40</v>
      </c>
      <c r="G389" s="59" t="s">
        <v>545</v>
      </c>
      <c r="H389" s="3" t="s">
        <v>2821</v>
      </c>
      <c r="I389" s="60">
        <v>45369.958333333336</v>
      </c>
      <c r="J389" s="61">
        <v>45370.969444444447</v>
      </c>
      <c r="K389" s="61">
        <v>45371.041666666664</v>
      </c>
      <c r="L389" s="61">
        <v>45371.017361111109</v>
      </c>
      <c r="M389" s="12" t="s">
        <v>115</v>
      </c>
      <c r="N389" s="3" t="s">
        <v>13</v>
      </c>
      <c r="O389" s="3">
        <v>0</v>
      </c>
      <c r="P389" s="1">
        <f t="shared" si="120"/>
        <v>12</v>
      </c>
      <c r="Q389" s="1">
        <f t="shared" si="121"/>
        <v>3</v>
      </c>
      <c r="R389" s="72">
        <f t="shared" si="122"/>
        <v>45370.969444444447</v>
      </c>
      <c r="S389" s="73">
        <f t="shared" si="123"/>
        <v>0.30347222222189885</v>
      </c>
      <c r="T389" s="74">
        <f>Table2[[#This Row],[ETA A OFRECIMIENTO]]*24</f>
        <v>7.2833333333255723</v>
      </c>
      <c r="U389" s="1" t="str">
        <f t="shared" si="124"/>
        <v>YES</v>
      </c>
      <c r="V389" s="73">
        <f t="shared" si="125"/>
        <v>1.0833333333284827</v>
      </c>
      <c r="W389" s="74">
        <f>Table2[[#This Row],[DEL. AVAILABLE A SLOT]]*24</f>
        <v>25.999999999883585</v>
      </c>
      <c r="X389" s="1" t="str">
        <f t="shared" si="126"/>
        <v>NO</v>
      </c>
      <c r="Y389" s="73">
        <f t="shared" si="127"/>
        <v>1.3868055555503815</v>
      </c>
      <c r="Z389" s="74">
        <f>Table2[[#This Row],[ETA A TIMESLOT]]*24</f>
        <v>33.283333333209157</v>
      </c>
      <c r="AA389" s="73">
        <f t="shared" si="128"/>
        <v>0</v>
      </c>
      <c r="AB389" s="73" t="str">
        <f t="shared" si="129"/>
        <v>SI</v>
      </c>
      <c r="AC389" s="74">
        <f>Table2[[#This Row],[PUNTUALIDAD (H)]]*24</f>
        <v>0</v>
      </c>
      <c r="AD389" s="73">
        <f t="shared" si="130"/>
        <v>1.3624999999956344</v>
      </c>
      <c r="AE389" s="74">
        <f>Table2[[#This Row],[ATA TO UNLOADING]]*24</f>
        <v>32.699999999895226</v>
      </c>
      <c r="AF389" s="74" t="str">
        <f>IF(Table2[[#This Row],[ATA TO UNLOADING 2]]&lt;=48,"YES","NO")</f>
        <v>YES</v>
      </c>
      <c r="AG389" s="75">
        <f t="shared" si="131"/>
        <v>4.1666666664241347E-2</v>
      </c>
      <c r="AH389" s="2" t="s">
        <v>24</v>
      </c>
      <c r="AI389" s="2" t="str">
        <f t="shared" si="132"/>
        <v>MRKU2225191</v>
      </c>
      <c r="AJ389" s="76" t="str">
        <f t="shared" si="133"/>
        <v>MSI</v>
      </c>
      <c r="AK389" s="77">
        <f>IF($M389="TRUCK",VLOOKUP($AQ389,Invoicing!$A$17:$B$49,MATCH($AK$1,Invoicing!$A$17:$B$17,0),FALSE),VLOOKUP($AQ389,Invoicing!$N$17:$O$21,MATCH($AK$1,Invoicing!$N$17:$O$17,0),FALSE))</f>
        <v>530</v>
      </c>
      <c r="AL389" s="78">
        <f>VLOOKUP($E389,Invoicing!$A$1:$H$8,MATCH(TRACKER!$N389,Invoicing!$A$1:$H$1,0),FALSE)</f>
        <v>120</v>
      </c>
      <c r="AM389" s="78">
        <f>VLOOKUP($E389,Invoicing!$A$1:$H$8,MATCH(TRACKER!$O$1,Invoicing!$A$1:$H$1,0),FALSE)</f>
        <v>50</v>
      </c>
      <c r="AN389" s="78">
        <f t="shared" si="134"/>
        <v>0</v>
      </c>
      <c r="AO389" s="2">
        <f t="shared" si="135"/>
        <v>3</v>
      </c>
      <c r="AP389" s="2" t="str">
        <f t="shared" si="136"/>
        <v>NIGHT</v>
      </c>
      <c r="AQ389" s="2" t="str">
        <f t="shared" si="137"/>
        <v>MSINIGHT</v>
      </c>
      <c r="AR389" s="71">
        <f t="shared" si="138"/>
        <v>650</v>
      </c>
      <c r="AS389" s="71">
        <f>VLOOKUP(AJ389,Invoicing!A:K,10,FALSE)</f>
        <v>25</v>
      </c>
      <c r="AT389" s="71">
        <f t="shared" si="139"/>
        <v>675</v>
      </c>
    </row>
    <row r="390" spans="1:46">
      <c r="A390" s="37" t="s">
        <v>537</v>
      </c>
      <c r="B390" s="3" t="s">
        <v>38</v>
      </c>
      <c r="C390" s="11">
        <v>45369.654861111114</v>
      </c>
      <c r="D390" s="11">
        <v>45369.666666666664</v>
      </c>
      <c r="E390" s="11" t="s">
        <v>49</v>
      </c>
      <c r="F390" s="11" t="s">
        <v>40</v>
      </c>
      <c r="G390" s="3" t="s">
        <v>546</v>
      </c>
      <c r="H390" s="3" t="s">
        <v>2821</v>
      </c>
      <c r="I390" s="11">
        <v>45372.666666666664</v>
      </c>
      <c r="J390" s="12">
        <v>45373.817361111112</v>
      </c>
      <c r="K390" s="12">
        <v>45373.916666666664</v>
      </c>
      <c r="L390" s="12">
        <v>45373.895833333336</v>
      </c>
      <c r="M390" s="61" t="s">
        <v>12</v>
      </c>
      <c r="N390" s="3" t="s">
        <v>13</v>
      </c>
      <c r="O390" s="3">
        <v>0</v>
      </c>
      <c r="P390" s="1">
        <f t="shared" si="120"/>
        <v>12</v>
      </c>
      <c r="Q390" s="1">
        <f t="shared" si="121"/>
        <v>3</v>
      </c>
      <c r="R390" s="72">
        <f t="shared" si="122"/>
        <v>45373.817361111112</v>
      </c>
      <c r="S390" s="73">
        <f t="shared" si="123"/>
        <v>3.0118055555503815</v>
      </c>
      <c r="T390" s="74">
        <f>Table2[[#This Row],[ETA A OFRECIMIENTO]]*24</f>
        <v>72.283333333209157</v>
      </c>
      <c r="U390" s="1" t="str">
        <f t="shared" si="124"/>
        <v>NO</v>
      </c>
      <c r="V390" s="73">
        <f t="shared" si="125"/>
        <v>1.25</v>
      </c>
      <c r="W390" s="74">
        <f>Table2[[#This Row],[DEL. AVAILABLE A SLOT]]*24</f>
        <v>30</v>
      </c>
      <c r="X390" s="1" t="str">
        <f t="shared" si="126"/>
        <v>NO</v>
      </c>
      <c r="Y390" s="73">
        <f t="shared" si="127"/>
        <v>4.2618055555503815</v>
      </c>
      <c r="Z390" s="74">
        <f>Table2[[#This Row],[ETA A TIMESLOT]]*24</f>
        <v>102.28333333320916</v>
      </c>
      <c r="AA390" s="73">
        <f t="shared" si="128"/>
        <v>0</v>
      </c>
      <c r="AB390" s="73" t="str">
        <f t="shared" si="129"/>
        <v>SI</v>
      </c>
      <c r="AC390" s="74">
        <f>Table2[[#This Row],[PUNTUALIDAD (H)]]*24</f>
        <v>0</v>
      </c>
      <c r="AD390" s="73">
        <f t="shared" si="130"/>
        <v>4.2409722222218988</v>
      </c>
      <c r="AE390" s="74">
        <f>Table2[[#This Row],[ATA TO UNLOADING]]*24</f>
        <v>101.78333333332557</v>
      </c>
      <c r="AF390" s="74" t="str">
        <f>IF(Table2[[#This Row],[ATA TO UNLOADING 2]]&lt;=48,"YES","NO")</f>
        <v>NO</v>
      </c>
      <c r="AG390" s="75">
        <f t="shared" si="131"/>
        <v>0.91666666666424135</v>
      </c>
      <c r="AH390" s="2" t="s">
        <v>24</v>
      </c>
      <c r="AI390" s="2" t="str">
        <f t="shared" si="132"/>
        <v>MRKU2855673</v>
      </c>
      <c r="AJ390" s="76" t="str">
        <f t="shared" si="133"/>
        <v>CTU FLEVOKUST BV</v>
      </c>
      <c r="AK390" s="77">
        <f>IF($M390="TRUCK",VLOOKUP($AQ390,Invoicing!$A$17:$B$49,MATCH($AK$1,Invoicing!$A$17:$B$17,0),FALSE),VLOOKUP($AQ390,Invoicing!$N$17:$O$21,MATCH($AK$1,Invoicing!$N$17:$O$17,0),FALSE))</f>
        <v>380</v>
      </c>
      <c r="AL390" s="78">
        <v>100</v>
      </c>
      <c r="AM390" s="78">
        <v>35</v>
      </c>
      <c r="AN390" s="78">
        <f t="shared" si="134"/>
        <v>0</v>
      </c>
      <c r="AO390" s="2">
        <f t="shared" si="135"/>
        <v>5</v>
      </c>
      <c r="AP390" s="2" t="str">
        <f t="shared" si="136"/>
        <v>NIGHT</v>
      </c>
      <c r="AQ390" s="2" t="str">
        <f t="shared" si="137"/>
        <v>CTU FLEVOKUST BVNIGHT</v>
      </c>
      <c r="AR390" s="71">
        <f t="shared" si="138"/>
        <v>480</v>
      </c>
      <c r="AS390" s="71">
        <f>VLOOKUP(AJ390,Invoicing!A:K,10,FALSE)</f>
        <v>0</v>
      </c>
      <c r="AT390" s="71">
        <f t="shared" si="139"/>
        <v>480</v>
      </c>
    </row>
    <row r="391" spans="1:46">
      <c r="A391" s="37" t="s">
        <v>537</v>
      </c>
      <c r="B391" s="3" t="s">
        <v>38</v>
      </c>
      <c r="C391" s="11">
        <v>45369.654861111114</v>
      </c>
      <c r="D391" s="11">
        <v>45369.666666666664</v>
      </c>
      <c r="E391" s="11" t="s">
        <v>49</v>
      </c>
      <c r="F391" s="11" t="s">
        <v>40</v>
      </c>
      <c r="G391" s="3" t="s">
        <v>547</v>
      </c>
      <c r="H391" s="3" t="s">
        <v>2821</v>
      </c>
      <c r="I391" s="11">
        <v>45369.958333333336</v>
      </c>
      <c r="J391" s="12">
        <v>45370.44027777778</v>
      </c>
      <c r="K391" s="12">
        <v>45370.541666666664</v>
      </c>
      <c r="L391" s="12">
        <v>45370.458333333336</v>
      </c>
      <c r="M391" s="12" t="s">
        <v>115</v>
      </c>
      <c r="N391" s="3" t="s">
        <v>13</v>
      </c>
      <c r="O391" s="3">
        <v>0</v>
      </c>
      <c r="P391" s="1">
        <f t="shared" si="120"/>
        <v>12</v>
      </c>
      <c r="Q391" s="1">
        <f t="shared" si="121"/>
        <v>3</v>
      </c>
      <c r="R391" s="72">
        <f t="shared" si="122"/>
        <v>45370.44027777778</v>
      </c>
      <c r="S391" s="73">
        <f t="shared" si="123"/>
        <v>0.30347222222189885</v>
      </c>
      <c r="T391" s="74">
        <f>Table2[[#This Row],[ETA A OFRECIMIENTO]]*24</f>
        <v>7.2833333333255723</v>
      </c>
      <c r="U391" s="1" t="str">
        <f t="shared" si="124"/>
        <v>YES</v>
      </c>
      <c r="V391" s="73">
        <f t="shared" si="125"/>
        <v>0.58333333332848269</v>
      </c>
      <c r="W391" s="74">
        <f>Table2[[#This Row],[DEL. AVAILABLE A SLOT]]*24</f>
        <v>13.999999999883585</v>
      </c>
      <c r="X391" s="1" t="str">
        <f t="shared" si="126"/>
        <v>SI</v>
      </c>
      <c r="Y391" s="73">
        <f t="shared" si="127"/>
        <v>0.88680555555038154</v>
      </c>
      <c r="Z391" s="74">
        <f>Table2[[#This Row],[ETA A TIMESLOT]]*24</f>
        <v>21.283333333209157</v>
      </c>
      <c r="AA391" s="73">
        <f t="shared" si="128"/>
        <v>0</v>
      </c>
      <c r="AB391" s="73" t="str">
        <f t="shared" si="129"/>
        <v>SI</v>
      </c>
      <c r="AC391" s="74">
        <f>Table2[[#This Row],[PUNTUALIDAD (H)]]*24</f>
        <v>0</v>
      </c>
      <c r="AD391" s="73">
        <f t="shared" si="130"/>
        <v>0.80347222222189885</v>
      </c>
      <c r="AE391" s="74">
        <f>Table2[[#This Row],[ATA TO UNLOADING]]*24</f>
        <v>19.283333333325572</v>
      </c>
      <c r="AF391" s="74" t="str">
        <f>IF(Table2[[#This Row],[ATA TO UNLOADING 2]]&lt;=48,"YES","NO")</f>
        <v>YES</v>
      </c>
      <c r="AG391" s="75">
        <f t="shared" si="131"/>
        <v>0.54166666666424135</v>
      </c>
      <c r="AH391" s="2" t="s">
        <v>42</v>
      </c>
      <c r="AI391" s="2" t="str">
        <f t="shared" si="132"/>
        <v>MRKU3022901</v>
      </c>
      <c r="AJ391" s="76" t="str">
        <f t="shared" si="133"/>
        <v>CTU FLEVOKUST BV</v>
      </c>
      <c r="AK391" s="77">
        <f>IF($M391="TRUCK",VLOOKUP($AQ391,Invoicing!$A$17:$B$49,MATCH($AK$1,Invoicing!$A$17:$B$17,0),FALSE),VLOOKUP($AQ391,Invoicing!$N$17:$O$21,MATCH($AK$1,Invoicing!$N$17:$O$17,0),FALSE))</f>
        <v>520</v>
      </c>
      <c r="AL391" s="78">
        <v>100</v>
      </c>
      <c r="AM391" s="78">
        <v>35</v>
      </c>
      <c r="AN391" s="78">
        <f t="shared" si="134"/>
        <v>0</v>
      </c>
      <c r="AO391" s="2">
        <f t="shared" si="135"/>
        <v>2</v>
      </c>
      <c r="AP391" s="2" t="str">
        <f t="shared" si="136"/>
        <v>WEEK</v>
      </c>
      <c r="AQ391" s="2" t="str">
        <f t="shared" si="137"/>
        <v>CTU FLEVOKUST BVWEEK</v>
      </c>
      <c r="AR391" s="71">
        <f t="shared" si="138"/>
        <v>620</v>
      </c>
      <c r="AS391" s="71">
        <f>VLOOKUP(AJ391,Invoicing!A:K,10,FALSE)</f>
        <v>0</v>
      </c>
      <c r="AT391" s="71">
        <f t="shared" si="139"/>
        <v>620</v>
      </c>
    </row>
    <row r="392" spans="1:46">
      <c r="A392" s="37" t="s">
        <v>537</v>
      </c>
      <c r="B392" s="3" t="s">
        <v>38</v>
      </c>
      <c r="C392" s="11">
        <v>45369.654861111114</v>
      </c>
      <c r="D392" s="11">
        <v>45369.666666666664</v>
      </c>
      <c r="E392" s="11" t="s">
        <v>49</v>
      </c>
      <c r="F392" s="11" t="s">
        <v>40</v>
      </c>
      <c r="G392" s="3" t="s">
        <v>548</v>
      </c>
      <c r="H392" s="3" t="s">
        <v>2821</v>
      </c>
      <c r="I392" s="11">
        <v>45372.666666666664</v>
      </c>
      <c r="J392" s="12">
        <v>45373.715277777781</v>
      </c>
      <c r="K392" s="12">
        <v>45373.666666666664</v>
      </c>
      <c r="L392" s="12">
        <v>45373.729166666664</v>
      </c>
      <c r="M392" s="61" t="s">
        <v>12</v>
      </c>
      <c r="N392" s="3" t="s">
        <v>13</v>
      </c>
      <c r="O392" s="3">
        <v>0</v>
      </c>
      <c r="P392" s="1">
        <f t="shared" si="120"/>
        <v>12</v>
      </c>
      <c r="Q392" s="1">
        <f t="shared" si="121"/>
        <v>3</v>
      </c>
      <c r="R392" s="72">
        <f t="shared" si="122"/>
        <v>45373.715277777781</v>
      </c>
      <c r="S392" s="73">
        <f t="shared" si="123"/>
        <v>3.0118055555503815</v>
      </c>
      <c r="T392" s="74">
        <f>Table2[[#This Row],[ETA A OFRECIMIENTO]]*24</f>
        <v>72.283333333209157</v>
      </c>
      <c r="U392" s="1" t="str">
        <f t="shared" si="124"/>
        <v>NO</v>
      </c>
      <c r="V392" s="73">
        <f t="shared" si="125"/>
        <v>1</v>
      </c>
      <c r="W392" s="74">
        <f>Table2[[#This Row],[DEL. AVAILABLE A SLOT]]*24</f>
        <v>24</v>
      </c>
      <c r="X392" s="1" t="str">
        <f t="shared" si="126"/>
        <v>SI</v>
      </c>
      <c r="Y392" s="73">
        <f t="shared" si="127"/>
        <v>4.0118055555503815</v>
      </c>
      <c r="Z392" s="74">
        <f>Table2[[#This Row],[ETA A TIMESLOT]]*24</f>
        <v>96.283333333209157</v>
      </c>
      <c r="AA392" s="73">
        <f t="shared" si="128"/>
        <v>4.8611111116770189E-2</v>
      </c>
      <c r="AB392" s="73" t="str">
        <f t="shared" si="129"/>
        <v>NO</v>
      </c>
      <c r="AC392" s="74">
        <f>Table2[[#This Row],[PUNTUALIDAD (H)]]*24</f>
        <v>1.1666666668024845</v>
      </c>
      <c r="AD392" s="73">
        <f t="shared" si="130"/>
        <v>4.0743055555503815</v>
      </c>
      <c r="AE392" s="74">
        <f>Table2[[#This Row],[ATA TO UNLOADING]]*24</f>
        <v>97.783333333209157</v>
      </c>
      <c r="AF392" s="74" t="str">
        <f>IF(Table2[[#This Row],[ATA TO UNLOADING 2]]&lt;=48,"YES","NO")</f>
        <v>NO</v>
      </c>
      <c r="AG392" s="75">
        <f t="shared" si="131"/>
        <v>0.66666666666424135</v>
      </c>
      <c r="AH392" s="2" t="s">
        <v>42</v>
      </c>
      <c r="AI392" s="2" t="str">
        <f t="shared" si="132"/>
        <v>MRKU3078520</v>
      </c>
      <c r="AJ392" s="76" t="str">
        <f t="shared" si="133"/>
        <v>CTU FLEVOKUST BV</v>
      </c>
      <c r="AK392" s="77">
        <f>IF($M392="TRUCK",VLOOKUP($AQ392,Invoicing!$A$17:$B$49,MATCH($AK$1,Invoicing!$A$17:$B$17,0),FALSE),VLOOKUP($AQ392,Invoicing!$N$17:$O$21,MATCH($AK$1,Invoicing!$N$17:$O$17,0),FALSE))</f>
        <v>380</v>
      </c>
      <c r="AL392" s="78">
        <v>100</v>
      </c>
      <c r="AM392" s="78">
        <v>35</v>
      </c>
      <c r="AN392" s="78">
        <f t="shared" si="134"/>
        <v>0</v>
      </c>
      <c r="AO392" s="2">
        <f t="shared" si="135"/>
        <v>5</v>
      </c>
      <c r="AP392" s="2" t="str">
        <f t="shared" si="136"/>
        <v>WEEK</v>
      </c>
      <c r="AQ392" s="2" t="str">
        <f t="shared" si="137"/>
        <v>CTU FLEVOKUST BVWEEK</v>
      </c>
      <c r="AR392" s="71">
        <f t="shared" si="138"/>
        <v>480</v>
      </c>
      <c r="AS392" s="71">
        <f>VLOOKUP(AJ392,Invoicing!A:K,10,FALSE)</f>
        <v>0</v>
      </c>
      <c r="AT392" s="71">
        <f t="shared" si="139"/>
        <v>480</v>
      </c>
    </row>
    <row r="393" spans="1:46">
      <c r="A393" s="58" t="s">
        <v>537</v>
      </c>
      <c r="B393" s="59" t="s">
        <v>38</v>
      </c>
      <c r="C393" s="60">
        <v>45369.654861111114</v>
      </c>
      <c r="D393" s="60">
        <v>45369.666666666664</v>
      </c>
      <c r="E393" s="60" t="s">
        <v>45</v>
      </c>
      <c r="F393" s="60" t="s">
        <v>40</v>
      </c>
      <c r="G393" s="59" t="s">
        <v>549</v>
      </c>
      <c r="H393" s="3" t="s">
        <v>2821</v>
      </c>
      <c r="I393" s="60">
        <v>45369.958333333336</v>
      </c>
      <c r="J393" s="61">
        <v>45371.222222222219</v>
      </c>
      <c r="K393" s="61">
        <v>45371.208333333336</v>
      </c>
      <c r="L393" s="61">
        <v>45371.236111111109</v>
      </c>
      <c r="M393" s="12" t="s">
        <v>115</v>
      </c>
      <c r="N393" s="3" t="s">
        <v>13</v>
      </c>
      <c r="O393" s="3">
        <v>0</v>
      </c>
      <c r="P393" s="1">
        <f t="shared" si="120"/>
        <v>12</v>
      </c>
      <c r="Q393" s="1">
        <f t="shared" si="121"/>
        <v>3</v>
      </c>
      <c r="R393" s="72">
        <f t="shared" si="122"/>
        <v>45371.222222222219</v>
      </c>
      <c r="S393" s="73">
        <f t="shared" si="123"/>
        <v>0.30347222222189885</v>
      </c>
      <c r="T393" s="74">
        <f>Table2[[#This Row],[ETA A OFRECIMIENTO]]*24</f>
        <v>7.2833333333255723</v>
      </c>
      <c r="U393" s="1" t="str">
        <f t="shared" si="124"/>
        <v>YES</v>
      </c>
      <c r="V393" s="73">
        <f t="shared" si="125"/>
        <v>1.25</v>
      </c>
      <c r="W393" s="74">
        <f>Table2[[#This Row],[DEL. AVAILABLE A SLOT]]*24</f>
        <v>30</v>
      </c>
      <c r="X393" s="1" t="str">
        <f t="shared" si="126"/>
        <v>NO</v>
      </c>
      <c r="Y393" s="73">
        <f t="shared" si="127"/>
        <v>1.5534722222218988</v>
      </c>
      <c r="Z393" s="74">
        <f>Table2[[#This Row],[ETA A TIMESLOT]]*24</f>
        <v>37.283333333325572</v>
      </c>
      <c r="AA393" s="73">
        <f t="shared" si="128"/>
        <v>1.3888888883229811E-2</v>
      </c>
      <c r="AB393" s="73" t="str">
        <f t="shared" si="129"/>
        <v>SI</v>
      </c>
      <c r="AC393" s="74">
        <f>Table2[[#This Row],[PUNTUALIDAD (H)]]*24</f>
        <v>0.33333333319751546</v>
      </c>
      <c r="AD393" s="73">
        <f t="shared" si="130"/>
        <v>1.5812499999956344</v>
      </c>
      <c r="AE393" s="74">
        <f>Table2[[#This Row],[ATA TO UNLOADING]]*24</f>
        <v>37.949999999895226</v>
      </c>
      <c r="AF393" s="74" t="str">
        <f>IF(Table2[[#This Row],[ATA TO UNLOADING 2]]&lt;=48,"YES","NO")</f>
        <v>YES</v>
      </c>
      <c r="AG393" s="75">
        <f t="shared" si="131"/>
        <v>0.20833333333575865</v>
      </c>
      <c r="AH393" s="2" t="s">
        <v>42</v>
      </c>
      <c r="AI393" s="2" t="str">
        <f t="shared" si="132"/>
        <v>MRKU5148822</v>
      </c>
      <c r="AJ393" s="76" t="str">
        <f t="shared" si="133"/>
        <v>OM TRANSPORT</v>
      </c>
      <c r="AK393" s="77">
        <f>IF($M393="TRUCK",VLOOKUP($AQ393,Invoicing!$A$17:$B$49,MATCH($AK$1,Invoicing!$A$17:$B$17,0),FALSE),VLOOKUP($AQ393,Invoicing!$N$17:$O$21,MATCH($AK$1,Invoicing!$N$17:$O$17,0),FALSE))</f>
        <v>475</v>
      </c>
      <c r="AL393" s="78">
        <f>VLOOKUP($E393,Invoicing!$A$1:$H$8,MATCH(TRACKER!$N393,Invoicing!$A$1:$H$1,0),FALSE)</f>
        <v>110</v>
      </c>
      <c r="AM393" s="78">
        <f>VLOOKUP($E393,Invoicing!$A$1:$H$8,MATCH(TRACKER!$O$1,Invoicing!$A$1:$H$1,0),FALSE)</f>
        <v>50</v>
      </c>
      <c r="AN393" s="78">
        <f t="shared" si="134"/>
        <v>0</v>
      </c>
      <c r="AO393" s="2">
        <f t="shared" si="135"/>
        <v>3</v>
      </c>
      <c r="AP393" s="2" t="str">
        <f t="shared" si="136"/>
        <v>WEEK</v>
      </c>
      <c r="AQ393" s="2" t="str">
        <f t="shared" si="137"/>
        <v>OM TRANSPORTWEEK</v>
      </c>
      <c r="AR393" s="71">
        <f t="shared" si="138"/>
        <v>585</v>
      </c>
      <c r="AS393" s="71">
        <f>VLOOKUP(AJ393,Invoicing!A:K,10,FALSE)</f>
        <v>25</v>
      </c>
      <c r="AT393" s="71">
        <f t="shared" si="139"/>
        <v>610</v>
      </c>
    </row>
    <row r="394" spans="1:46">
      <c r="A394" s="37" t="s">
        <v>537</v>
      </c>
      <c r="B394" s="3" t="s">
        <v>38</v>
      </c>
      <c r="C394" s="11">
        <v>45369.654861111114</v>
      </c>
      <c r="D394" s="11">
        <v>45369.666666666664</v>
      </c>
      <c r="E394" s="11" t="s">
        <v>49</v>
      </c>
      <c r="F394" s="11" t="s">
        <v>40</v>
      </c>
      <c r="G394" s="3" t="s">
        <v>550</v>
      </c>
      <c r="H394" s="3" t="s">
        <v>2821</v>
      </c>
      <c r="I394" s="11">
        <v>45369.958333333336</v>
      </c>
      <c r="J394" s="12">
        <v>45371.320833333331</v>
      </c>
      <c r="K394" s="12">
        <v>45371.291666666664</v>
      </c>
      <c r="L394" s="12">
        <v>45371.381944444445</v>
      </c>
      <c r="M394" s="12" t="s">
        <v>115</v>
      </c>
      <c r="N394" s="3" t="s">
        <v>13</v>
      </c>
      <c r="O394" s="3">
        <v>0</v>
      </c>
      <c r="P394" s="1">
        <f t="shared" si="120"/>
        <v>12</v>
      </c>
      <c r="Q394" s="1">
        <f t="shared" si="121"/>
        <v>3</v>
      </c>
      <c r="R394" s="72">
        <f t="shared" si="122"/>
        <v>45371.320833333331</v>
      </c>
      <c r="S394" s="73">
        <f t="shared" si="123"/>
        <v>0.30347222222189885</v>
      </c>
      <c r="T394" s="74">
        <f>Table2[[#This Row],[ETA A OFRECIMIENTO]]*24</f>
        <v>7.2833333333255723</v>
      </c>
      <c r="U394" s="1" t="str">
        <f t="shared" si="124"/>
        <v>YES</v>
      </c>
      <c r="V394" s="73">
        <f t="shared" si="125"/>
        <v>1.3333333333284827</v>
      </c>
      <c r="W394" s="74">
        <f>Table2[[#This Row],[DEL. AVAILABLE A SLOT]]*24</f>
        <v>31.999999999883585</v>
      </c>
      <c r="X394" s="1" t="str">
        <f t="shared" si="126"/>
        <v>NO</v>
      </c>
      <c r="Y394" s="73">
        <f t="shared" si="127"/>
        <v>1.6368055555503815</v>
      </c>
      <c r="Z394" s="74">
        <f>Table2[[#This Row],[ETA A TIMESLOT]]*24</f>
        <v>39.283333333209157</v>
      </c>
      <c r="AA394" s="73">
        <f t="shared" si="128"/>
        <v>2.9166666667151731E-2</v>
      </c>
      <c r="AB394" s="73" t="str">
        <f t="shared" si="129"/>
        <v>SI</v>
      </c>
      <c r="AC394" s="74">
        <f>Table2[[#This Row],[PUNTUALIDAD (H)]]*24</f>
        <v>0.70000000001164153</v>
      </c>
      <c r="AD394" s="73">
        <f t="shared" si="130"/>
        <v>1.7270833333313931</v>
      </c>
      <c r="AE394" s="74">
        <f>Table2[[#This Row],[ATA TO UNLOADING]]*24</f>
        <v>41.449999999953434</v>
      </c>
      <c r="AF394" s="74" t="str">
        <f>IF(Table2[[#This Row],[ATA TO UNLOADING 2]]&lt;=48,"YES","NO")</f>
        <v>YES</v>
      </c>
      <c r="AG394" s="75">
        <f t="shared" si="131"/>
        <v>0.29166666666424135</v>
      </c>
      <c r="AH394" s="2" t="s">
        <v>42</v>
      </c>
      <c r="AI394" s="2" t="str">
        <f t="shared" si="132"/>
        <v>MRKU5611578</v>
      </c>
      <c r="AJ394" s="76" t="str">
        <f t="shared" si="133"/>
        <v>CTU FLEVOKUST BV</v>
      </c>
      <c r="AK394" s="77">
        <f>IF($M394="TRUCK",VLOOKUP($AQ394,Invoicing!$A$17:$B$49,MATCH($AK$1,Invoicing!$A$17:$B$17,0),FALSE),VLOOKUP($AQ394,Invoicing!$N$17:$O$21,MATCH($AK$1,Invoicing!$N$17:$O$17,0),FALSE))</f>
        <v>520</v>
      </c>
      <c r="AL394" s="78">
        <v>100</v>
      </c>
      <c r="AM394" s="78">
        <v>35</v>
      </c>
      <c r="AN394" s="78">
        <f t="shared" si="134"/>
        <v>0</v>
      </c>
      <c r="AO394" s="2">
        <f t="shared" si="135"/>
        <v>3</v>
      </c>
      <c r="AP394" s="2" t="str">
        <f t="shared" si="136"/>
        <v>WEEK</v>
      </c>
      <c r="AQ394" s="2" t="str">
        <f t="shared" si="137"/>
        <v>CTU FLEVOKUST BVWEEK</v>
      </c>
      <c r="AR394" s="71">
        <f t="shared" si="138"/>
        <v>620</v>
      </c>
      <c r="AS394" s="71">
        <f>VLOOKUP(AJ394,Invoicing!A:K,10,FALSE)</f>
        <v>0</v>
      </c>
      <c r="AT394" s="71">
        <f t="shared" si="139"/>
        <v>620</v>
      </c>
    </row>
    <row r="395" spans="1:46">
      <c r="A395" s="37" t="s">
        <v>537</v>
      </c>
      <c r="B395" s="3" t="s">
        <v>38</v>
      </c>
      <c r="C395" s="11">
        <v>45369.654861111114</v>
      </c>
      <c r="D395" s="11">
        <v>45369.666666666664</v>
      </c>
      <c r="E395" s="11" t="s">
        <v>49</v>
      </c>
      <c r="F395" s="11" t="s">
        <v>40</v>
      </c>
      <c r="G395" s="3" t="s">
        <v>551</v>
      </c>
      <c r="H395" s="3" t="s">
        <v>2821</v>
      </c>
      <c r="I395" s="11">
        <v>45369.958333333336</v>
      </c>
      <c r="J395" s="12">
        <v>45370.520138888889</v>
      </c>
      <c r="K395" s="12">
        <v>45370.625</v>
      </c>
      <c r="L395" s="12">
        <v>45370.5625</v>
      </c>
      <c r="M395" s="12" t="s">
        <v>115</v>
      </c>
      <c r="N395" s="3" t="s">
        <v>13</v>
      </c>
      <c r="O395" s="3">
        <v>0</v>
      </c>
      <c r="P395" s="1">
        <f t="shared" si="120"/>
        <v>12</v>
      </c>
      <c r="Q395" s="1">
        <f t="shared" si="121"/>
        <v>3</v>
      </c>
      <c r="R395" s="72">
        <f t="shared" si="122"/>
        <v>45370.520138888889</v>
      </c>
      <c r="S395" s="73">
        <f t="shared" si="123"/>
        <v>0.30347222222189885</v>
      </c>
      <c r="T395" s="74">
        <f>Table2[[#This Row],[ETA A OFRECIMIENTO]]*24</f>
        <v>7.2833333333255723</v>
      </c>
      <c r="U395" s="1" t="str">
        <f t="shared" si="124"/>
        <v>YES</v>
      </c>
      <c r="V395" s="73">
        <f t="shared" si="125"/>
        <v>0.66666666666424135</v>
      </c>
      <c r="W395" s="74">
        <f>Table2[[#This Row],[DEL. AVAILABLE A SLOT]]*24</f>
        <v>15.999999999941792</v>
      </c>
      <c r="X395" s="1" t="str">
        <f t="shared" si="126"/>
        <v>SI</v>
      </c>
      <c r="Y395" s="73">
        <f t="shared" si="127"/>
        <v>0.97013888888614019</v>
      </c>
      <c r="Z395" s="74">
        <f>Table2[[#This Row],[ETA A TIMESLOT]]*24</f>
        <v>23.283333333267365</v>
      </c>
      <c r="AA395" s="73">
        <f t="shared" si="128"/>
        <v>0</v>
      </c>
      <c r="AB395" s="73" t="str">
        <f t="shared" si="129"/>
        <v>SI</v>
      </c>
      <c r="AC395" s="74">
        <f>Table2[[#This Row],[PUNTUALIDAD (H)]]*24</f>
        <v>0</v>
      </c>
      <c r="AD395" s="73">
        <f t="shared" si="130"/>
        <v>0.90763888888614019</v>
      </c>
      <c r="AE395" s="74">
        <f>Table2[[#This Row],[ATA TO UNLOADING]]*24</f>
        <v>21.783333333267365</v>
      </c>
      <c r="AF395" s="74" t="str">
        <f>IF(Table2[[#This Row],[ATA TO UNLOADING 2]]&lt;=48,"YES","NO")</f>
        <v>YES</v>
      </c>
      <c r="AG395" s="75">
        <f t="shared" si="131"/>
        <v>0.625</v>
      </c>
      <c r="AH395" s="2" t="s">
        <v>42</v>
      </c>
      <c r="AI395" s="2" t="str">
        <f t="shared" si="132"/>
        <v>MRKU5700968</v>
      </c>
      <c r="AJ395" s="76" t="str">
        <f t="shared" si="133"/>
        <v>CTU FLEVOKUST BV</v>
      </c>
      <c r="AK395" s="77">
        <f>IF($M395="TRUCK",VLOOKUP($AQ395,Invoicing!$A$17:$B$49,MATCH($AK$1,Invoicing!$A$17:$B$17,0),FALSE),VLOOKUP($AQ395,Invoicing!$N$17:$O$21,MATCH($AK$1,Invoicing!$N$17:$O$17,0),FALSE))</f>
        <v>520</v>
      </c>
      <c r="AL395" s="78">
        <v>100</v>
      </c>
      <c r="AM395" s="78">
        <v>35</v>
      </c>
      <c r="AN395" s="78">
        <f t="shared" si="134"/>
        <v>0</v>
      </c>
      <c r="AO395" s="2">
        <f t="shared" si="135"/>
        <v>2</v>
      </c>
      <c r="AP395" s="2" t="str">
        <f t="shared" si="136"/>
        <v>WEEK</v>
      </c>
      <c r="AQ395" s="2" t="str">
        <f t="shared" si="137"/>
        <v>CTU FLEVOKUST BVWEEK</v>
      </c>
      <c r="AR395" s="71">
        <f t="shared" si="138"/>
        <v>620</v>
      </c>
      <c r="AS395" s="71">
        <f>VLOOKUP(AJ395,Invoicing!A:K,10,FALSE)</f>
        <v>0</v>
      </c>
      <c r="AT395" s="71">
        <f t="shared" si="139"/>
        <v>620</v>
      </c>
    </row>
    <row r="396" spans="1:46">
      <c r="A396" s="37" t="s">
        <v>537</v>
      </c>
      <c r="B396" s="3" t="s">
        <v>38</v>
      </c>
      <c r="C396" s="11">
        <v>45369.654861111114</v>
      </c>
      <c r="D396" s="11">
        <v>45369.666666666664</v>
      </c>
      <c r="E396" s="11" t="s">
        <v>49</v>
      </c>
      <c r="F396" s="11" t="s">
        <v>40</v>
      </c>
      <c r="G396" s="3" t="s">
        <v>552</v>
      </c>
      <c r="H396" s="3" t="s">
        <v>2821</v>
      </c>
      <c r="I396" s="11">
        <v>45369.958333333336</v>
      </c>
      <c r="J396" s="12">
        <v>45370.25</v>
      </c>
      <c r="K396" s="12">
        <v>45370.25</v>
      </c>
      <c r="L396" s="12">
        <v>45370.305555555555</v>
      </c>
      <c r="M396" s="12" t="s">
        <v>115</v>
      </c>
      <c r="N396" s="3" t="s">
        <v>13</v>
      </c>
      <c r="O396" s="3">
        <v>0</v>
      </c>
      <c r="P396" s="1">
        <f t="shared" si="120"/>
        <v>12</v>
      </c>
      <c r="Q396" s="1">
        <f t="shared" si="121"/>
        <v>3</v>
      </c>
      <c r="R396" s="72">
        <f t="shared" si="122"/>
        <v>45370.25</v>
      </c>
      <c r="S396" s="73">
        <f t="shared" si="123"/>
        <v>0.30347222222189885</v>
      </c>
      <c r="T396" s="74">
        <f>Table2[[#This Row],[ETA A OFRECIMIENTO]]*24</f>
        <v>7.2833333333255723</v>
      </c>
      <c r="U396" s="1" t="str">
        <f t="shared" si="124"/>
        <v>YES</v>
      </c>
      <c r="V396" s="73">
        <f t="shared" si="125"/>
        <v>0.29166666666424135</v>
      </c>
      <c r="W396" s="74">
        <f>Table2[[#This Row],[DEL. AVAILABLE A SLOT]]*24</f>
        <v>6.9999999999417923</v>
      </c>
      <c r="X396" s="1" t="str">
        <f t="shared" si="126"/>
        <v>SI</v>
      </c>
      <c r="Y396" s="73">
        <f t="shared" si="127"/>
        <v>0.59513888888614019</v>
      </c>
      <c r="Z396" s="74">
        <f>Table2[[#This Row],[ETA A TIMESLOT]]*24</f>
        <v>14.283333333267365</v>
      </c>
      <c r="AA396" s="73">
        <f t="shared" si="128"/>
        <v>0</v>
      </c>
      <c r="AB396" s="73" t="str">
        <f t="shared" si="129"/>
        <v>SI</v>
      </c>
      <c r="AC396" s="74">
        <f>Table2[[#This Row],[PUNTUALIDAD (H)]]*24</f>
        <v>0</v>
      </c>
      <c r="AD396" s="73">
        <f t="shared" si="130"/>
        <v>0.65069444444088731</v>
      </c>
      <c r="AE396" s="74">
        <f>Table2[[#This Row],[ATA TO UNLOADING]]*24</f>
        <v>15.616666666581295</v>
      </c>
      <c r="AF396" s="74" t="str">
        <f>IF(Table2[[#This Row],[ATA TO UNLOADING 2]]&lt;=48,"YES","NO")</f>
        <v>YES</v>
      </c>
      <c r="AG396" s="75">
        <f t="shared" si="131"/>
        <v>0.25</v>
      </c>
      <c r="AH396" s="2" t="s">
        <v>42</v>
      </c>
      <c r="AI396" s="2" t="str">
        <f t="shared" si="132"/>
        <v>MRKU5764664</v>
      </c>
      <c r="AJ396" s="76" t="str">
        <f t="shared" si="133"/>
        <v>CTU FLEVOKUST BV</v>
      </c>
      <c r="AK396" s="77">
        <f>IF($M396="TRUCK",VLOOKUP($AQ396,Invoicing!$A$17:$B$49,MATCH($AK$1,Invoicing!$A$17:$B$17,0),FALSE),VLOOKUP($AQ396,Invoicing!$N$17:$O$21,MATCH($AK$1,Invoicing!$N$17:$O$17,0),FALSE))</f>
        <v>520</v>
      </c>
      <c r="AL396" s="78">
        <v>100</v>
      </c>
      <c r="AM396" s="78">
        <v>35</v>
      </c>
      <c r="AN396" s="78">
        <f t="shared" si="134"/>
        <v>0</v>
      </c>
      <c r="AO396" s="2">
        <f t="shared" si="135"/>
        <v>2</v>
      </c>
      <c r="AP396" s="2" t="str">
        <f t="shared" si="136"/>
        <v>WEEK</v>
      </c>
      <c r="AQ396" s="2" t="str">
        <f t="shared" si="137"/>
        <v>CTU FLEVOKUST BVWEEK</v>
      </c>
      <c r="AR396" s="71">
        <f t="shared" si="138"/>
        <v>620</v>
      </c>
      <c r="AS396" s="71">
        <f>VLOOKUP(AJ396,Invoicing!A:K,10,FALSE)</f>
        <v>0</v>
      </c>
      <c r="AT396" s="71">
        <f t="shared" si="139"/>
        <v>620</v>
      </c>
    </row>
    <row r="397" spans="1:46">
      <c r="A397" s="37" t="s">
        <v>537</v>
      </c>
      <c r="B397" s="3" t="s">
        <v>38</v>
      </c>
      <c r="C397" s="11">
        <v>45369.654861111114</v>
      </c>
      <c r="D397" s="11">
        <v>45369.666666666664</v>
      </c>
      <c r="E397" s="11" t="s">
        <v>44</v>
      </c>
      <c r="F397" s="11" t="s">
        <v>40</v>
      </c>
      <c r="G397" s="3" t="s">
        <v>553</v>
      </c>
      <c r="H397" s="3" t="s">
        <v>2821</v>
      </c>
      <c r="I397" s="11">
        <v>45369.958333333336</v>
      </c>
      <c r="J397" s="12">
        <v>45370.627083333333</v>
      </c>
      <c r="K397" s="12">
        <v>45370.625</v>
      </c>
      <c r="L397" s="12">
        <v>45370.643750000003</v>
      </c>
      <c r="M397" s="12" t="s">
        <v>115</v>
      </c>
      <c r="N397" s="3" t="s">
        <v>13</v>
      </c>
      <c r="O397" s="3">
        <v>0</v>
      </c>
      <c r="P397" s="1">
        <f t="shared" si="120"/>
        <v>12</v>
      </c>
      <c r="Q397" s="1">
        <f t="shared" si="121"/>
        <v>3</v>
      </c>
      <c r="R397" s="72">
        <f t="shared" si="122"/>
        <v>45370.627083333333</v>
      </c>
      <c r="S397" s="73">
        <f t="shared" si="123"/>
        <v>0.30347222222189885</v>
      </c>
      <c r="T397" s="74">
        <f>Table2[[#This Row],[ETA A OFRECIMIENTO]]*24</f>
        <v>7.2833333333255723</v>
      </c>
      <c r="U397" s="1" t="str">
        <f t="shared" si="124"/>
        <v>YES</v>
      </c>
      <c r="V397" s="73">
        <f t="shared" si="125"/>
        <v>0.66666666666424135</v>
      </c>
      <c r="W397" s="74">
        <f>Table2[[#This Row],[DEL. AVAILABLE A SLOT]]*24</f>
        <v>15.999999999941792</v>
      </c>
      <c r="X397" s="1" t="str">
        <f t="shared" si="126"/>
        <v>SI</v>
      </c>
      <c r="Y397" s="73">
        <f t="shared" si="127"/>
        <v>0.97013888888614019</v>
      </c>
      <c r="Z397" s="74">
        <f>Table2[[#This Row],[ETA A TIMESLOT]]*24</f>
        <v>23.283333333267365</v>
      </c>
      <c r="AA397" s="73">
        <f t="shared" si="128"/>
        <v>2.0833333328482695E-3</v>
      </c>
      <c r="AB397" s="73" t="str">
        <f t="shared" si="129"/>
        <v>SI</v>
      </c>
      <c r="AC397" s="74">
        <f>Table2[[#This Row],[PUNTUALIDAD (H)]]*24</f>
        <v>4.9999999988358468E-2</v>
      </c>
      <c r="AD397" s="73">
        <f t="shared" si="130"/>
        <v>0.98888888888905058</v>
      </c>
      <c r="AE397" s="74">
        <f>Table2[[#This Row],[ATA TO UNLOADING]]*24</f>
        <v>23.733333333337214</v>
      </c>
      <c r="AF397" s="74" t="str">
        <f>IF(Table2[[#This Row],[ATA TO UNLOADING 2]]&lt;=48,"YES","NO")</f>
        <v>YES</v>
      </c>
      <c r="AG397" s="75">
        <f t="shared" si="131"/>
        <v>0.625</v>
      </c>
      <c r="AH397" s="2" t="s">
        <v>42</v>
      </c>
      <c r="AI397" s="2" t="str">
        <f t="shared" si="132"/>
        <v>MRKU6016883</v>
      </c>
      <c r="AJ397" s="76" t="str">
        <f t="shared" si="133"/>
        <v>MSI</v>
      </c>
      <c r="AK397" s="77">
        <f>IF($M397="TRUCK",VLOOKUP($AQ397,Invoicing!$A$17:$B$49,MATCH($AK$1,Invoicing!$A$17:$B$17,0),FALSE),VLOOKUP($AQ397,Invoicing!$N$17:$O$21,MATCH($AK$1,Invoicing!$N$17:$O$17,0),FALSE))</f>
        <v>480</v>
      </c>
      <c r="AL397" s="78">
        <f>VLOOKUP($E397,Invoicing!$A$1:$H$8,MATCH(TRACKER!$N397,Invoicing!$A$1:$H$1,0),FALSE)</f>
        <v>120</v>
      </c>
      <c r="AM397" s="78">
        <f>VLOOKUP($E397,Invoicing!$A$1:$H$8,MATCH(TRACKER!$O$1,Invoicing!$A$1:$H$1,0),FALSE)</f>
        <v>50</v>
      </c>
      <c r="AN397" s="78">
        <f t="shared" si="134"/>
        <v>0</v>
      </c>
      <c r="AO397" s="2">
        <f t="shared" si="135"/>
        <v>2</v>
      </c>
      <c r="AP397" s="2" t="str">
        <f t="shared" si="136"/>
        <v>WEEK</v>
      </c>
      <c r="AQ397" s="2" t="str">
        <f t="shared" si="137"/>
        <v>MSIWEEK</v>
      </c>
      <c r="AR397" s="71">
        <f t="shared" si="138"/>
        <v>600</v>
      </c>
      <c r="AS397" s="71">
        <f>VLOOKUP(AJ397,Invoicing!A:K,10,FALSE)</f>
        <v>25</v>
      </c>
      <c r="AT397" s="71">
        <f t="shared" si="139"/>
        <v>625</v>
      </c>
    </row>
    <row r="398" spans="1:46">
      <c r="A398" s="37" t="s">
        <v>537</v>
      </c>
      <c r="B398" s="3" t="s">
        <v>38</v>
      </c>
      <c r="C398" s="11">
        <v>45369.654861111114</v>
      </c>
      <c r="D398" s="11">
        <v>45369.666666666664</v>
      </c>
      <c r="E398" s="11" t="s">
        <v>49</v>
      </c>
      <c r="F398" s="11" t="s">
        <v>40</v>
      </c>
      <c r="G398" s="3" t="s">
        <v>554</v>
      </c>
      <c r="H398" s="3" t="s">
        <v>2821</v>
      </c>
      <c r="I398" s="11">
        <v>45372.666666666664</v>
      </c>
      <c r="J398" s="12">
        <v>45373.873611111114</v>
      </c>
      <c r="K398" s="12">
        <v>45374</v>
      </c>
      <c r="L398" s="12">
        <v>45373.930555555555</v>
      </c>
      <c r="M398" s="61" t="s">
        <v>12</v>
      </c>
      <c r="N398" s="3" t="s">
        <v>13</v>
      </c>
      <c r="O398" s="3">
        <v>0</v>
      </c>
      <c r="P398" s="1">
        <f t="shared" si="120"/>
        <v>12</v>
      </c>
      <c r="Q398" s="1">
        <f t="shared" si="121"/>
        <v>3</v>
      </c>
      <c r="R398" s="72">
        <f t="shared" si="122"/>
        <v>45373.873611111114</v>
      </c>
      <c r="S398" s="73">
        <f t="shared" si="123"/>
        <v>3.0118055555503815</v>
      </c>
      <c r="T398" s="74">
        <f>Table2[[#This Row],[ETA A OFRECIMIENTO]]*24</f>
        <v>72.283333333209157</v>
      </c>
      <c r="U398" s="1" t="str">
        <f t="shared" si="124"/>
        <v>NO</v>
      </c>
      <c r="V398" s="73">
        <f t="shared" si="125"/>
        <v>1.3333333333357587</v>
      </c>
      <c r="W398" s="74">
        <f>Table2[[#This Row],[DEL. AVAILABLE A SLOT]]*24</f>
        <v>32.000000000058208</v>
      </c>
      <c r="X398" s="1" t="str">
        <f t="shared" si="126"/>
        <v>NO</v>
      </c>
      <c r="Y398" s="73">
        <f t="shared" si="127"/>
        <v>4.3451388888861402</v>
      </c>
      <c r="Z398" s="74">
        <f>Table2[[#This Row],[ETA A TIMESLOT]]*24</f>
        <v>104.28333333326736</v>
      </c>
      <c r="AA398" s="73">
        <f t="shared" si="128"/>
        <v>0</v>
      </c>
      <c r="AB398" s="73" t="str">
        <f t="shared" si="129"/>
        <v>SI</v>
      </c>
      <c r="AC398" s="74">
        <f>Table2[[#This Row],[PUNTUALIDAD (H)]]*24</f>
        <v>0</v>
      </c>
      <c r="AD398" s="73">
        <f t="shared" si="130"/>
        <v>4.2756944444408873</v>
      </c>
      <c r="AE398" s="74">
        <f>Table2[[#This Row],[ATA TO UNLOADING]]*24</f>
        <v>102.6166666665813</v>
      </c>
      <c r="AF398" s="74" t="str">
        <f>IF(Table2[[#This Row],[ATA TO UNLOADING 2]]&lt;=48,"YES","NO")</f>
        <v>NO</v>
      </c>
      <c r="AG398" s="75">
        <f t="shared" si="131"/>
        <v>0</v>
      </c>
      <c r="AH398" s="2" t="s">
        <v>24</v>
      </c>
      <c r="AI398" s="2" t="str">
        <f t="shared" si="132"/>
        <v>MRKU6204448</v>
      </c>
      <c r="AJ398" s="76" t="str">
        <f t="shared" si="133"/>
        <v>CTU FLEVOKUST BV</v>
      </c>
      <c r="AK398" s="77">
        <f>IF($M398="TRUCK",VLOOKUP($AQ398,Invoicing!$A$17:$B$49,MATCH($AK$1,Invoicing!$A$17:$B$17,0),FALSE),VLOOKUP($AQ398,Invoicing!$N$17:$O$21,MATCH($AK$1,Invoicing!$N$17:$O$17,0),FALSE))</f>
        <v>380</v>
      </c>
      <c r="AL398" s="78">
        <v>100</v>
      </c>
      <c r="AM398" s="78">
        <v>35</v>
      </c>
      <c r="AN398" s="78">
        <f t="shared" si="134"/>
        <v>0</v>
      </c>
      <c r="AO398" s="2">
        <f t="shared" si="135"/>
        <v>6</v>
      </c>
      <c r="AP398" s="2" t="str">
        <f t="shared" si="136"/>
        <v>NIGHT</v>
      </c>
      <c r="AQ398" s="2" t="str">
        <f t="shared" si="137"/>
        <v>CTU FLEVOKUST BVNIGHT</v>
      </c>
      <c r="AR398" s="71">
        <f t="shared" si="138"/>
        <v>480</v>
      </c>
      <c r="AS398" s="71">
        <f>VLOOKUP(AJ398,Invoicing!A:K,10,FALSE)</f>
        <v>0</v>
      </c>
      <c r="AT398" s="71">
        <f t="shared" si="139"/>
        <v>480</v>
      </c>
    </row>
    <row r="399" spans="1:46">
      <c r="A399" s="37" t="s">
        <v>537</v>
      </c>
      <c r="B399" s="3" t="s">
        <v>38</v>
      </c>
      <c r="C399" s="11">
        <v>45369.654861111114</v>
      </c>
      <c r="D399" s="11">
        <v>45369.666666666664</v>
      </c>
      <c r="E399" s="11" t="s">
        <v>44</v>
      </c>
      <c r="F399" s="11" t="s">
        <v>40</v>
      </c>
      <c r="G399" s="3" t="s">
        <v>555</v>
      </c>
      <c r="H399" s="3" t="s">
        <v>2821</v>
      </c>
      <c r="I399" s="11">
        <v>45369.958333333336</v>
      </c>
      <c r="J399" s="12">
        <v>45371.234722222223</v>
      </c>
      <c r="K399" s="12">
        <v>45371.208333333336</v>
      </c>
      <c r="L399" s="12">
        <v>45371.248611111114</v>
      </c>
      <c r="M399" s="12" t="s">
        <v>115</v>
      </c>
      <c r="N399" s="3" t="s">
        <v>13</v>
      </c>
      <c r="O399" s="3">
        <v>0</v>
      </c>
      <c r="P399" s="1">
        <f t="shared" si="120"/>
        <v>12</v>
      </c>
      <c r="Q399" s="1">
        <f t="shared" si="121"/>
        <v>3</v>
      </c>
      <c r="R399" s="72">
        <f t="shared" si="122"/>
        <v>45371.234722222223</v>
      </c>
      <c r="S399" s="73">
        <f t="shared" si="123"/>
        <v>0.30347222222189885</v>
      </c>
      <c r="T399" s="74">
        <f>Table2[[#This Row],[ETA A OFRECIMIENTO]]*24</f>
        <v>7.2833333333255723</v>
      </c>
      <c r="U399" s="1" t="str">
        <f t="shared" si="124"/>
        <v>YES</v>
      </c>
      <c r="V399" s="73">
        <f t="shared" si="125"/>
        <v>1.25</v>
      </c>
      <c r="W399" s="74">
        <f>Table2[[#This Row],[DEL. AVAILABLE A SLOT]]*24</f>
        <v>30</v>
      </c>
      <c r="X399" s="1" t="str">
        <f t="shared" si="126"/>
        <v>NO</v>
      </c>
      <c r="Y399" s="73">
        <f t="shared" si="127"/>
        <v>1.5534722222218988</v>
      </c>
      <c r="Z399" s="74">
        <f>Table2[[#This Row],[ETA A TIMESLOT]]*24</f>
        <v>37.283333333325572</v>
      </c>
      <c r="AA399" s="73">
        <f t="shared" si="128"/>
        <v>2.6388888887595385E-2</v>
      </c>
      <c r="AB399" s="73" t="str">
        <f t="shared" si="129"/>
        <v>SI</v>
      </c>
      <c r="AC399" s="74">
        <f>Table2[[#This Row],[PUNTUALIDAD (H)]]*24</f>
        <v>0.63333333330228925</v>
      </c>
      <c r="AD399" s="73">
        <f t="shared" si="130"/>
        <v>1.59375</v>
      </c>
      <c r="AE399" s="74">
        <f>Table2[[#This Row],[ATA TO UNLOADING]]*24</f>
        <v>38.25</v>
      </c>
      <c r="AF399" s="74" t="str">
        <f>IF(Table2[[#This Row],[ATA TO UNLOADING 2]]&lt;=48,"YES","NO")</f>
        <v>YES</v>
      </c>
      <c r="AG399" s="75">
        <f t="shared" si="131"/>
        <v>0.20833333333575865</v>
      </c>
      <c r="AH399" s="2" t="s">
        <v>42</v>
      </c>
      <c r="AI399" s="2" t="str">
        <f t="shared" si="132"/>
        <v>MRSU0286945</v>
      </c>
      <c r="AJ399" s="76" t="str">
        <f t="shared" si="133"/>
        <v>MSI</v>
      </c>
      <c r="AK399" s="77">
        <f>IF($M399="TRUCK",VLOOKUP($AQ399,Invoicing!$A$17:$B$49,MATCH($AK$1,Invoicing!$A$17:$B$17,0),FALSE),VLOOKUP($AQ399,Invoicing!$N$17:$O$21,MATCH($AK$1,Invoicing!$N$17:$O$17,0),FALSE))</f>
        <v>480</v>
      </c>
      <c r="AL399" s="78">
        <f>VLOOKUP($E399,Invoicing!$A$1:$H$8,MATCH(TRACKER!$N399,Invoicing!$A$1:$H$1,0),FALSE)</f>
        <v>120</v>
      </c>
      <c r="AM399" s="78">
        <f>VLOOKUP($E399,Invoicing!$A$1:$H$8,MATCH(TRACKER!$O$1,Invoicing!$A$1:$H$1,0),FALSE)</f>
        <v>50</v>
      </c>
      <c r="AN399" s="78">
        <f t="shared" si="134"/>
        <v>0</v>
      </c>
      <c r="AO399" s="2">
        <f t="shared" si="135"/>
        <v>3</v>
      </c>
      <c r="AP399" s="2" t="str">
        <f t="shared" si="136"/>
        <v>WEEK</v>
      </c>
      <c r="AQ399" s="2" t="str">
        <f t="shared" si="137"/>
        <v>MSIWEEK</v>
      </c>
      <c r="AR399" s="71">
        <f t="shared" si="138"/>
        <v>600</v>
      </c>
      <c r="AS399" s="71">
        <f>VLOOKUP(AJ399,Invoicing!A:K,10,FALSE)</f>
        <v>25</v>
      </c>
      <c r="AT399" s="71">
        <f t="shared" si="139"/>
        <v>625</v>
      </c>
    </row>
    <row r="400" spans="1:46">
      <c r="A400" s="37" t="s">
        <v>537</v>
      </c>
      <c r="B400" s="3" t="s">
        <v>38</v>
      </c>
      <c r="C400" s="11">
        <v>45369.654861111114</v>
      </c>
      <c r="D400" s="11">
        <v>45369.666666666664</v>
      </c>
      <c r="E400" s="11" t="s">
        <v>49</v>
      </c>
      <c r="F400" s="11" t="s">
        <v>40</v>
      </c>
      <c r="G400" s="3" t="s">
        <v>556</v>
      </c>
      <c r="H400" s="3" t="s">
        <v>2821</v>
      </c>
      <c r="I400" s="11">
        <v>45372.666666666664</v>
      </c>
      <c r="J400" s="12">
        <v>45373.938888888886</v>
      </c>
      <c r="K400" s="12">
        <v>45373.75</v>
      </c>
      <c r="L400" s="12">
        <v>45374.009027777778</v>
      </c>
      <c r="M400" s="61" t="s">
        <v>12</v>
      </c>
      <c r="N400" s="3" t="s">
        <v>13</v>
      </c>
      <c r="O400" s="3">
        <v>0</v>
      </c>
      <c r="P400" s="1">
        <f t="shared" si="120"/>
        <v>12</v>
      </c>
      <c r="Q400" s="1">
        <f t="shared" si="121"/>
        <v>3</v>
      </c>
      <c r="R400" s="72">
        <f t="shared" si="122"/>
        <v>45373.938888888886</v>
      </c>
      <c r="S400" s="73">
        <f t="shared" si="123"/>
        <v>3.0118055555503815</v>
      </c>
      <c r="T400" s="74">
        <f>Table2[[#This Row],[ETA A OFRECIMIENTO]]*24</f>
        <v>72.283333333209157</v>
      </c>
      <c r="U400" s="1" t="str">
        <f t="shared" si="124"/>
        <v>NO</v>
      </c>
      <c r="V400" s="73">
        <f t="shared" si="125"/>
        <v>1.0833333333357587</v>
      </c>
      <c r="W400" s="74">
        <f>Table2[[#This Row],[DEL. AVAILABLE A SLOT]]*24</f>
        <v>26.000000000058208</v>
      </c>
      <c r="X400" s="1" t="str">
        <f t="shared" si="126"/>
        <v>NO</v>
      </c>
      <c r="Y400" s="73">
        <f t="shared" si="127"/>
        <v>4.0951388888861402</v>
      </c>
      <c r="Z400" s="74">
        <f>Table2[[#This Row],[ETA A TIMESLOT]]*24</f>
        <v>98.283333333267365</v>
      </c>
      <c r="AA400" s="73">
        <f t="shared" si="128"/>
        <v>0.18888888888614019</v>
      </c>
      <c r="AB400" s="73" t="str">
        <f t="shared" si="129"/>
        <v>NO</v>
      </c>
      <c r="AC400" s="74">
        <f>Table2[[#This Row],[PUNTUALIDAD (H)]]*24</f>
        <v>4.5333333332673647</v>
      </c>
      <c r="AD400" s="73">
        <f t="shared" si="130"/>
        <v>4.3541666666642413</v>
      </c>
      <c r="AE400" s="74">
        <f>Table2[[#This Row],[ATA TO UNLOADING]]*24</f>
        <v>104.49999999994179</v>
      </c>
      <c r="AF400" s="74" t="str">
        <f>IF(Table2[[#This Row],[ATA TO UNLOADING 2]]&lt;=48,"YES","NO")</f>
        <v>NO</v>
      </c>
      <c r="AG400" s="75">
        <f t="shared" si="131"/>
        <v>0.75</v>
      </c>
      <c r="AH400" s="2" t="s">
        <v>42</v>
      </c>
      <c r="AI400" s="2" t="str">
        <f t="shared" si="132"/>
        <v>MRSU0572213</v>
      </c>
      <c r="AJ400" s="76" t="str">
        <f t="shared" si="133"/>
        <v>CTU FLEVOKUST BV</v>
      </c>
      <c r="AK400" s="77">
        <f>IF($M400="TRUCK",VLOOKUP($AQ400,Invoicing!$A$17:$B$49,MATCH($AK$1,Invoicing!$A$17:$B$17,0),FALSE),VLOOKUP($AQ400,Invoicing!$N$17:$O$21,MATCH($AK$1,Invoicing!$N$17:$O$17,0),FALSE))</f>
        <v>380</v>
      </c>
      <c r="AL400" s="78">
        <v>100</v>
      </c>
      <c r="AM400" s="78">
        <v>35</v>
      </c>
      <c r="AN400" s="78">
        <f t="shared" si="134"/>
        <v>0</v>
      </c>
      <c r="AO400" s="2">
        <f t="shared" si="135"/>
        <v>5</v>
      </c>
      <c r="AP400" s="2" t="str">
        <f t="shared" si="136"/>
        <v>WEEK</v>
      </c>
      <c r="AQ400" s="2" t="str">
        <f t="shared" si="137"/>
        <v>CTU FLEVOKUST BVWEEK</v>
      </c>
      <c r="AR400" s="71">
        <f t="shared" si="138"/>
        <v>480</v>
      </c>
      <c r="AS400" s="71">
        <f>VLOOKUP(AJ400,Invoicing!A:K,10,FALSE)</f>
        <v>0</v>
      </c>
      <c r="AT400" s="71">
        <f t="shared" si="139"/>
        <v>480</v>
      </c>
    </row>
    <row r="401" spans="1:47">
      <c r="A401" s="37" t="s">
        <v>537</v>
      </c>
      <c r="B401" s="3" t="s">
        <v>38</v>
      </c>
      <c r="C401" s="11">
        <v>45369.654861111114</v>
      </c>
      <c r="D401" s="11">
        <v>45369.666666666664</v>
      </c>
      <c r="E401" s="11" t="s">
        <v>49</v>
      </c>
      <c r="F401" s="11" t="s">
        <v>40</v>
      </c>
      <c r="G401" s="3" t="s">
        <v>557</v>
      </c>
      <c r="H401" s="3" t="s">
        <v>2821</v>
      </c>
      <c r="I401" s="11">
        <v>45369.958333333336</v>
      </c>
      <c r="J401" s="12">
        <v>45370.51666666667</v>
      </c>
      <c r="K401" s="12">
        <v>45370.541666666664</v>
      </c>
      <c r="L401" s="12">
        <v>45370.572916666664</v>
      </c>
      <c r="M401" s="12" t="s">
        <v>115</v>
      </c>
      <c r="N401" s="3" t="s">
        <v>13</v>
      </c>
      <c r="O401" s="3">
        <v>0</v>
      </c>
      <c r="P401" s="1">
        <f t="shared" si="120"/>
        <v>12</v>
      </c>
      <c r="Q401" s="1">
        <f t="shared" si="121"/>
        <v>3</v>
      </c>
      <c r="R401" s="72">
        <f t="shared" si="122"/>
        <v>45370.51666666667</v>
      </c>
      <c r="S401" s="73">
        <f t="shared" si="123"/>
        <v>0.30347222222189885</v>
      </c>
      <c r="T401" s="74">
        <f>Table2[[#This Row],[ETA A OFRECIMIENTO]]*24</f>
        <v>7.2833333333255723</v>
      </c>
      <c r="U401" s="1" t="str">
        <f t="shared" si="124"/>
        <v>YES</v>
      </c>
      <c r="V401" s="73">
        <f t="shared" si="125"/>
        <v>0.58333333332848269</v>
      </c>
      <c r="W401" s="74">
        <f>Table2[[#This Row],[DEL. AVAILABLE A SLOT]]*24</f>
        <v>13.999999999883585</v>
      </c>
      <c r="X401" s="1" t="str">
        <f t="shared" si="126"/>
        <v>SI</v>
      </c>
      <c r="Y401" s="73">
        <f t="shared" si="127"/>
        <v>0.88680555555038154</v>
      </c>
      <c r="Z401" s="74">
        <f>Table2[[#This Row],[ETA A TIMESLOT]]*24</f>
        <v>21.283333333209157</v>
      </c>
      <c r="AA401" s="73">
        <f t="shared" si="128"/>
        <v>0</v>
      </c>
      <c r="AB401" s="73" t="str">
        <f t="shared" si="129"/>
        <v>SI</v>
      </c>
      <c r="AC401" s="74">
        <f>Table2[[#This Row],[PUNTUALIDAD (H)]]*24</f>
        <v>0</v>
      </c>
      <c r="AD401" s="73">
        <f t="shared" si="130"/>
        <v>0.91805555555038154</v>
      </c>
      <c r="AE401" s="74">
        <f>Table2[[#This Row],[ATA TO UNLOADING]]*24</f>
        <v>22.033333333209157</v>
      </c>
      <c r="AF401" s="74" t="str">
        <f>IF(Table2[[#This Row],[ATA TO UNLOADING 2]]&lt;=48,"YES","NO")</f>
        <v>YES</v>
      </c>
      <c r="AG401" s="75">
        <f t="shared" si="131"/>
        <v>0.54166666666424135</v>
      </c>
      <c r="AH401" s="2" t="s">
        <v>42</v>
      </c>
      <c r="AI401" s="2" t="str">
        <f t="shared" si="132"/>
        <v>MRSU0572260</v>
      </c>
      <c r="AJ401" s="76" t="str">
        <f t="shared" si="133"/>
        <v>CTU FLEVOKUST BV</v>
      </c>
      <c r="AK401" s="77">
        <f>IF($M401="TRUCK",VLOOKUP($AQ401,Invoicing!$A$17:$B$49,MATCH($AK$1,Invoicing!$A$17:$B$17,0),FALSE),VLOOKUP($AQ401,Invoicing!$N$17:$O$21,MATCH($AK$1,Invoicing!$N$17:$O$17,0),FALSE))</f>
        <v>520</v>
      </c>
      <c r="AL401" s="78">
        <v>100</v>
      </c>
      <c r="AM401" s="78">
        <v>35</v>
      </c>
      <c r="AN401" s="78">
        <f t="shared" si="134"/>
        <v>0</v>
      </c>
      <c r="AO401" s="2">
        <f t="shared" si="135"/>
        <v>2</v>
      </c>
      <c r="AP401" s="2" t="str">
        <f t="shared" si="136"/>
        <v>WEEK</v>
      </c>
      <c r="AQ401" s="2" t="str">
        <f t="shared" si="137"/>
        <v>CTU FLEVOKUST BVWEEK</v>
      </c>
      <c r="AR401" s="71">
        <f t="shared" si="138"/>
        <v>620</v>
      </c>
      <c r="AS401" s="71">
        <f>VLOOKUP(AJ401,Invoicing!A:K,10,FALSE)</f>
        <v>0</v>
      </c>
      <c r="AT401" s="71">
        <f t="shared" si="139"/>
        <v>620</v>
      </c>
    </row>
    <row r="402" spans="1:47">
      <c r="A402" s="37" t="s">
        <v>537</v>
      </c>
      <c r="B402" s="3" t="s">
        <v>38</v>
      </c>
      <c r="C402" s="11">
        <v>45369.654861111114</v>
      </c>
      <c r="D402" s="11">
        <v>45369.666666666664</v>
      </c>
      <c r="E402" s="11" t="s">
        <v>49</v>
      </c>
      <c r="F402" s="11" t="s">
        <v>40</v>
      </c>
      <c r="G402" s="3" t="s">
        <v>558</v>
      </c>
      <c r="H402" s="3" t="s">
        <v>2821</v>
      </c>
      <c r="I402" s="11">
        <v>45372.666666666664</v>
      </c>
      <c r="J402" s="12">
        <v>45373.513194444444</v>
      </c>
      <c r="K402" s="12">
        <v>45373.541666666664</v>
      </c>
      <c r="L402" s="12">
        <v>45373.614583333336</v>
      </c>
      <c r="M402" s="61" t="s">
        <v>12</v>
      </c>
      <c r="N402" s="3" t="s">
        <v>13</v>
      </c>
      <c r="O402" s="3">
        <v>0</v>
      </c>
      <c r="P402" s="1">
        <f t="shared" si="120"/>
        <v>12</v>
      </c>
      <c r="Q402" s="1">
        <f t="shared" si="121"/>
        <v>3</v>
      </c>
      <c r="R402" s="72">
        <f t="shared" si="122"/>
        <v>45373.513194444444</v>
      </c>
      <c r="S402" s="73">
        <f t="shared" si="123"/>
        <v>3.0118055555503815</v>
      </c>
      <c r="T402" s="74">
        <f>Table2[[#This Row],[ETA A OFRECIMIENTO]]*24</f>
        <v>72.283333333209157</v>
      </c>
      <c r="U402" s="1" t="str">
        <f t="shared" si="124"/>
        <v>NO</v>
      </c>
      <c r="V402" s="73">
        <f t="shared" si="125"/>
        <v>0.875</v>
      </c>
      <c r="W402" s="74">
        <f>Table2[[#This Row],[DEL. AVAILABLE A SLOT]]*24</f>
        <v>21</v>
      </c>
      <c r="X402" s="1" t="str">
        <f t="shared" si="126"/>
        <v>SI</v>
      </c>
      <c r="Y402" s="73">
        <f t="shared" si="127"/>
        <v>3.8868055555503815</v>
      </c>
      <c r="Z402" s="74">
        <f>Table2[[#This Row],[ETA A TIMESLOT]]*24</f>
        <v>93.283333333209157</v>
      </c>
      <c r="AA402" s="73">
        <f t="shared" si="128"/>
        <v>0</v>
      </c>
      <c r="AB402" s="73" t="str">
        <f t="shared" si="129"/>
        <v>SI</v>
      </c>
      <c r="AC402" s="74">
        <f>Table2[[#This Row],[PUNTUALIDAD (H)]]*24</f>
        <v>0</v>
      </c>
      <c r="AD402" s="73">
        <f t="shared" si="130"/>
        <v>3.9597222222218988</v>
      </c>
      <c r="AE402" s="74">
        <f>Table2[[#This Row],[ATA TO UNLOADING]]*24</f>
        <v>95.033333333325572</v>
      </c>
      <c r="AF402" s="74" t="str">
        <f>IF(Table2[[#This Row],[ATA TO UNLOADING 2]]&lt;=48,"YES","NO")</f>
        <v>NO</v>
      </c>
      <c r="AG402" s="75">
        <f t="shared" si="131"/>
        <v>0.54166666666424135</v>
      </c>
      <c r="AH402" s="2" t="s">
        <v>42</v>
      </c>
      <c r="AI402" s="2" t="str">
        <f t="shared" si="132"/>
        <v>MRSU3497221</v>
      </c>
      <c r="AJ402" s="76" t="str">
        <f t="shared" si="133"/>
        <v>CTU FLEVOKUST BV</v>
      </c>
      <c r="AK402" s="77">
        <f>IF($M402="TRUCK",VLOOKUP($AQ402,Invoicing!$A$17:$B$49,MATCH($AK$1,Invoicing!$A$17:$B$17,0),FALSE),VLOOKUP($AQ402,Invoicing!$N$17:$O$21,MATCH($AK$1,Invoicing!$N$17:$O$17,0),FALSE))</f>
        <v>380</v>
      </c>
      <c r="AL402" s="78">
        <v>100</v>
      </c>
      <c r="AM402" s="78">
        <v>35</v>
      </c>
      <c r="AN402" s="78">
        <f t="shared" si="134"/>
        <v>0</v>
      </c>
      <c r="AO402" s="2">
        <f t="shared" si="135"/>
        <v>5</v>
      </c>
      <c r="AP402" s="2" t="str">
        <f t="shared" si="136"/>
        <v>WEEK</v>
      </c>
      <c r="AQ402" s="2" t="str">
        <f t="shared" si="137"/>
        <v>CTU FLEVOKUST BVWEEK</v>
      </c>
      <c r="AR402" s="71">
        <f t="shared" si="138"/>
        <v>480</v>
      </c>
      <c r="AS402" s="71">
        <f>VLOOKUP(AJ402,Invoicing!A:K,10,FALSE)</f>
        <v>0</v>
      </c>
      <c r="AT402" s="71">
        <f t="shared" si="139"/>
        <v>480</v>
      </c>
    </row>
    <row r="403" spans="1:47">
      <c r="A403" s="37" t="s">
        <v>537</v>
      </c>
      <c r="B403" s="3" t="s">
        <v>38</v>
      </c>
      <c r="C403" s="11">
        <v>45369.654861111114</v>
      </c>
      <c r="D403" s="11">
        <v>45369.666666666664</v>
      </c>
      <c r="E403" s="11" t="s">
        <v>44</v>
      </c>
      <c r="F403" s="11" t="s">
        <v>40</v>
      </c>
      <c r="G403" s="3" t="s">
        <v>559</v>
      </c>
      <c r="H403" s="3" t="s">
        <v>41</v>
      </c>
      <c r="I403" s="11">
        <v>45369.958333333336</v>
      </c>
      <c r="J403" s="12">
        <v>45370.73333333333</v>
      </c>
      <c r="K403" s="12">
        <v>45370.770833333336</v>
      </c>
      <c r="L403" s="12">
        <v>45370.739583333336</v>
      </c>
      <c r="M403" s="12" t="s">
        <v>115</v>
      </c>
      <c r="N403" s="3" t="s">
        <v>42</v>
      </c>
      <c r="O403" s="3">
        <v>0</v>
      </c>
      <c r="P403" s="1">
        <f t="shared" si="120"/>
        <v>12</v>
      </c>
      <c r="Q403" s="1">
        <f t="shared" si="121"/>
        <v>3</v>
      </c>
      <c r="R403" s="72">
        <f t="shared" si="122"/>
        <v>45370.73333333333</v>
      </c>
      <c r="S403" s="73">
        <f t="shared" si="123"/>
        <v>0.30347222222189885</v>
      </c>
      <c r="T403" s="74">
        <f>Table2[[#This Row],[ETA A OFRECIMIENTO]]*24</f>
        <v>7.2833333333255723</v>
      </c>
      <c r="U403" s="1" t="str">
        <f t="shared" si="124"/>
        <v>YES</v>
      </c>
      <c r="V403" s="73">
        <f t="shared" si="125"/>
        <v>0.8125</v>
      </c>
      <c r="W403" s="74">
        <f>Table2[[#This Row],[DEL. AVAILABLE A SLOT]]*24</f>
        <v>19.5</v>
      </c>
      <c r="X403" s="1" t="str">
        <f t="shared" si="126"/>
        <v>SI</v>
      </c>
      <c r="Y403" s="73">
        <f t="shared" si="127"/>
        <v>1.1159722222218988</v>
      </c>
      <c r="Z403" s="74">
        <f>Table2[[#This Row],[ETA A TIMESLOT]]*24</f>
        <v>26.783333333325572</v>
      </c>
      <c r="AA403" s="73">
        <f t="shared" si="128"/>
        <v>0</v>
      </c>
      <c r="AB403" s="73" t="str">
        <f t="shared" si="129"/>
        <v>SI</v>
      </c>
      <c r="AC403" s="74">
        <f>Table2[[#This Row],[PUNTUALIDAD (H)]]*24</f>
        <v>0</v>
      </c>
      <c r="AD403" s="73">
        <f t="shared" si="130"/>
        <v>1.0847222222218988</v>
      </c>
      <c r="AE403" s="74">
        <f>Table2[[#This Row],[ATA TO UNLOADING]]*24</f>
        <v>26.033333333325572</v>
      </c>
      <c r="AF403" s="74" t="str">
        <f>IF(Table2[[#This Row],[ATA TO UNLOADING 2]]&lt;=48,"YES","NO")</f>
        <v>YES</v>
      </c>
      <c r="AG403" s="75">
        <f t="shared" si="131"/>
        <v>0.77083333333575865</v>
      </c>
      <c r="AH403" s="2" t="s">
        <v>42</v>
      </c>
      <c r="AI403" s="2" t="str">
        <f t="shared" si="132"/>
        <v>MRSU3922681</v>
      </c>
      <c r="AJ403" s="76" t="str">
        <f t="shared" si="133"/>
        <v>MSI</v>
      </c>
      <c r="AK403" s="77">
        <f>IF($M403="TRUCK",VLOOKUP($AQ403,Invoicing!$A$17:$B$49,MATCH($AK$1,Invoicing!$A$17:$B$17,0),FALSE),VLOOKUP($AQ403,Invoicing!$N$17:$O$21,MATCH($AK$1,Invoicing!$N$17:$O$17,0),FALSE))</f>
        <v>480</v>
      </c>
      <c r="AL403" s="78" t="e">
        <f>VLOOKUP($E403,Invoicing!$A$1:$H$8,MATCH(TRACKER!$N403,Invoicing!$A$1:$H$1,0),FALSE)</f>
        <v>#N/A</v>
      </c>
      <c r="AM403" s="78">
        <f>VLOOKUP($E403,Invoicing!$A$1:$H$8,MATCH(TRACKER!$O$1,Invoicing!$A$1:$H$1,0),FALSE)</f>
        <v>50</v>
      </c>
      <c r="AN403" s="78">
        <f t="shared" si="134"/>
        <v>0</v>
      </c>
      <c r="AO403" s="2">
        <f t="shared" si="135"/>
        <v>2</v>
      </c>
      <c r="AP403" s="2" t="str">
        <f t="shared" si="136"/>
        <v>WEEK</v>
      </c>
      <c r="AQ403" s="2" t="str">
        <f t="shared" si="137"/>
        <v>MSIWEEK</v>
      </c>
      <c r="AR403" s="71">
        <f t="shared" si="138"/>
        <v>480</v>
      </c>
      <c r="AS403" s="71">
        <f>VLOOKUP(AJ403,Invoicing!A:K,10,FALSE)</f>
        <v>25</v>
      </c>
      <c r="AT403" s="71">
        <f t="shared" si="139"/>
        <v>505</v>
      </c>
    </row>
    <row r="404" spans="1:47">
      <c r="A404" s="37" t="s">
        <v>537</v>
      </c>
      <c r="B404" s="3" t="s">
        <v>38</v>
      </c>
      <c r="C404" s="11">
        <v>45369.654861111114</v>
      </c>
      <c r="D404" s="11">
        <v>45369.666666666664</v>
      </c>
      <c r="E404" s="11" t="s">
        <v>45</v>
      </c>
      <c r="F404" s="11" t="s">
        <v>40</v>
      </c>
      <c r="G404" s="3" t="s">
        <v>560</v>
      </c>
      <c r="H404" s="3" t="s">
        <v>2821</v>
      </c>
      <c r="I404" s="11">
        <v>45369.958333333336</v>
      </c>
      <c r="J404" s="12">
        <v>45370.607638888891</v>
      </c>
      <c r="K404" s="12">
        <v>45370.708333333336</v>
      </c>
      <c r="L404" s="12">
        <v>45370.625</v>
      </c>
      <c r="M404" s="12" t="s">
        <v>115</v>
      </c>
      <c r="N404" s="3" t="s">
        <v>13</v>
      </c>
      <c r="O404" s="3">
        <v>0</v>
      </c>
      <c r="P404" s="1">
        <f t="shared" si="120"/>
        <v>12</v>
      </c>
      <c r="Q404" s="1">
        <f t="shared" si="121"/>
        <v>3</v>
      </c>
      <c r="R404" s="72">
        <f t="shared" si="122"/>
        <v>45370.607638888891</v>
      </c>
      <c r="S404" s="73">
        <f t="shared" si="123"/>
        <v>0.30347222222189885</v>
      </c>
      <c r="T404" s="74">
        <f>Table2[[#This Row],[ETA A OFRECIMIENTO]]*24</f>
        <v>7.2833333333255723</v>
      </c>
      <c r="U404" s="1" t="str">
        <f t="shared" si="124"/>
        <v>YES</v>
      </c>
      <c r="V404" s="73">
        <f t="shared" si="125"/>
        <v>0.75</v>
      </c>
      <c r="W404" s="74">
        <f>Table2[[#This Row],[DEL. AVAILABLE A SLOT]]*24</f>
        <v>18</v>
      </c>
      <c r="X404" s="1" t="str">
        <f t="shared" si="126"/>
        <v>SI</v>
      </c>
      <c r="Y404" s="73">
        <f t="shared" si="127"/>
        <v>1.0534722222218988</v>
      </c>
      <c r="Z404" s="74">
        <f>Table2[[#This Row],[ETA A TIMESLOT]]*24</f>
        <v>25.283333333325572</v>
      </c>
      <c r="AA404" s="73">
        <f t="shared" si="128"/>
        <v>0</v>
      </c>
      <c r="AB404" s="73" t="str">
        <f t="shared" si="129"/>
        <v>SI</v>
      </c>
      <c r="AC404" s="74">
        <f>Table2[[#This Row],[PUNTUALIDAD (H)]]*24</f>
        <v>0</v>
      </c>
      <c r="AD404" s="73">
        <f t="shared" si="130"/>
        <v>0.97013888888614019</v>
      </c>
      <c r="AE404" s="74">
        <f>Table2[[#This Row],[ATA TO UNLOADING]]*24</f>
        <v>23.283333333267365</v>
      </c>
      <c r="AF404" s="74" t="str">
        <f>IF(Table2[[#This Row],[ATA TO UNLOADING 2]]&lt;=48,"YES","NO")</f>
        <v>YES</v>
      </c>
      <c r="AG404" s="75">
        <f t="shared" si="131"/>
        <v>0.70833333333575865</v>
      </c>
      <c r="AH404" s="2" t="s">
        <v>42</v>
      </c>
      <c r="AI404" s="2" t="str">
        <f t="shared" si="132"/>
        <v>MRSU4899518</v>
      </c>
      <c r="AJ404" s="76" t="str">
        <f t="shared" si="133"/>
        <v>OM TRANSPORT</v>
      </c>
      <c r="AK404" s="77">
        <f>IF($M404="TRUCK",VLOOKUP($AQ404,Invoicing!$A$17:$B$49,MATCH($AK$1,Invoicing!$A$17:$B$17,0),FALSE),VLOOKUP($AQ404,Invoicing!$N$17:$O$21,MATCH($AK$1,Invoicing!$N$17:$O$17,0),FALSE))</f>
        <v>475</v>
      </c>
      <c r="AL404" s="78">
        <f>VLOOKUP($E404,Invoicing!$A$1:$H$8,MATCH(TRACKER!$N404,Invoicing!$A$1:$H$1,0),FALSE)</f>
        <v>110</v>
      </c>
      <c r="AM404" s="78">
        <f>VLOOKUP($E404,Invoicing!$A$1:$H$8,MATCH(TRACKER!$O$1,Invoicing!$A$1:$H$1,0),FALSE)</f>
        <v>50</v>
      </c>
      <c r="AN404" s="78">
        <f t="shared" si="134"/>
        <v>0</v>
      </c>
      <c r="AO404" s="2">
        <f t="shared" si="135"/>
        <v>2</v>
      </c>
      <c r="AP404" s="2" t="str">
        <f t="shared" si="136"/>
        <v>WEEK</v>
      </c>
      <c r="AQ404" s="2" t="str">
        <f t="shared" si="137"/>
        <v>OM TRANSPORTWEEK</v>
      </c>
      <c r="AR404" s="71">
        <f t="shared" si="138"/>
        <v>585</v>
      </c>
      <c r="AS404" s="71">
        <f>VLOOKUP(AJ404,Invoicing!A:K,10,FALSE)</f>
        <v>25</v>
      </c>
      <c r="AT404" s="71">
        <f t="shared" si="139"/>
        <v>610</v>
      </c>
    </row>
    <row r="405" spans="1:47">
      <c r="A405" s="37" t="s">
        <v>537</v>
      </c>
      <c r="B405" s="3" t="s">
        <v>38</v>
      </c>
      <c r="C405" s="11">
        <v>45369.654861111114</v>
      </c>
      <c r="D405" s="11">
        <v>45369.666666666664</v>
      </c>
      <c r="E405" s="11" t="s">
        <v>49</v>
      </c>
      <c r="F405" s="11" t="s">
        <v>40</v>
      </c>
      <c r="G405" s="3" t="s">
        <v>561</v>
      </c>
      <c r="H405" s="3" t="s">
        <v>2821</v>
      </c>
      <c r="I405" s="11">
        <v>45372.666666666664</v>
      </c>
      <c r="J405" s="12">
        <v>45373.515277777777</v>
      </c>
      <c r="K405" s="12">
        <v>45373.541666666664</v>
      </c>
      <c r="L405" s="12">
        <v>45373.632638888892</v>
      </c>
      <c r="M405" s="61" t="s">
        <v>12</v>
      </c>
      <c r="N405" s="3" t="s">
        <v>13</v>
      </c>
      <c r="O405" s="3">
        <v>0</v>
      </c>
      <c r="P405" s="1">
        <f t="shared" si="120"/>
        <v>12</v>
      </c>
      <c r="Q405" s="1">
        <f t="shared" si="121"/>
        <v>3</v>
      </c>
      <c r="R405" s="72">
        <f t="shared" si="122"/>
        <v>45373.515277777777</v>
      </c>
      <c r="S405" s="73">
        <f t="shared" si="123"/>
        <v>3.0118055555503815</v>
      </c>
      <c r="T405" s="74">
        <f>Table2[[#This Row],[ETA A OFRECIMIENTO]]*24</f>
        <v>72.283333333209157</v>
      </c>
      <c r="U405" s="1" t="str">
        <f t="shared" si="124"/>
        <v>NO</v>
      </c>
      <c r="V405" s="73">
        <f t="shared" si="125"/>
        <v>0.875</v>
      </c>
      <c r="W405" s="74">
        <f>Table2[[#This Row],[DEL. AVAILABLE A SLOT]]*24</f>
        <v>21</v>
      </c>
      <c r="X405" s="1" t="str">
        <f t="shared" si="126"/>
        <v>SI</v>
      </c>
      <c r="Y405" s="73">
        <f t="shared" si="127"/>
        <v>3.8868055555503815</v>
      </c>
      <c r="Z405" s="74">
        <f>Table2[[#This Row],[ETA A TIMESLOT]]*24</f>
        <v>93.283333333209157</v>
      </c>
      <c r="AA405" s="73">
        <f t="shared" si="128"/>
        <v>0</v>
      </c>
      <c r="AB405" s="73" t="str">
        <f t="shared" si="129"/>
        <v>SI</v>
      </c>
      <c r="AC405" s="74">
        <f>Table2[[#This Row],[PUNTUALIDAD (H)]]*24</f>
        <v>0</v>
      </c>
      <c r="AD405" s="73">
        <f t="shared" si="130"/>
        <v>3.9777777777781012</v>
      </c>
      <c r="AE405" s="74">
        <f>Table2[[#This Row],[ATA TO UNLOADING]]*24</f>
        <v>95.466666666674428</v>
      </c>
      <c r="AF405" s="74" t="str">
        <f>IF(Table2[[#This Row],[ATA TO UNLOADING 2]]&lt;=48,"YES","NO")</f>
        <v>NO</v>
      </c>
      <c r="AG405" s="75">
        <f t="shared" si="131"/>
        <v>0.54166666666424135</v>
      </c>
      <c r="AH405" s="2" t="s">
        <v>42</v>
      </c>
      <c r="AI405" s="2" t="str">
        <f t="shared" si="132"/>
        <v>MRSU4929588</v>
      </c>
      <c r="AJ405" s="76" t="str">
        <f t="shared" si="133"/>
        <v>CTU FLEVOKUST BV</v>
      </c>
      <c r="AK405" s="77">
        <f>IF($M405="TRUCK",VLOOKUP($AQ405,Invoicing!$A$17:$B$49,MATCH($AK$1,Invoicing!$A$17:$B$17,0),FALSE),VLOOKUP($AQ405,Invoicing!$N$17:$O$21,MATCH($AK$1,Invoicing!$N$17:$O$17,0),FALSE))</f>
        <v>380</v>
      </c>
      <c r="AL405" s="78">
        <v>100</v>
      </c>
      <c r="AM405" s="78">
        <v>35</v>
      </c>
      <c r="AN405" s="78">
        <f t="shared" si="134"/>
        <v>0</v>
      </c>
      <c r="AO405" s="2">
        <f t="shared" si="135"/>
        <v>5</v>
      </c>
      <c r="AP405" s="2" t="str">
        <f t="shared" si="136"/>
        <v>WEEK</v>
      </c>
      <c r="AQ405" s="2" t="str">
        <f t="shared" si="137"/>
        <v>CTU FLEVOKUST BVWEEK</v>
      </c>
      <c r="AR405" s="71">
        <f t="shared" si="138"/>
        <v>480</v>
      </c>
      <c r="AS405" s="71">
        <f>VLOOKUP(AJ405,Invoicing!A:K,10,FALSE)</f>
        <v>0</v>
      </c>
      <c r="AT405" s="71">
        <f t="shared" si="139"/>
        <v>480</v>
      </c>
    </row>
    <row r="406" spans="1:47">
      <c r="A406" s="37" t="s">
        <v>537</v>
      </c>
      <c r="B406" s="3" t="s">
        <v>38</v>
      </c>
      <c r="C406" s="11">
        <v>45369.654861111114</v>
      </c>
      <c r="D406" s="11">
        <v>45369.666666666664</v>
      </c>
      <c r="E406" s="11" t="s">
        <v>49</v>
      </c>
      <c r="F406" s="11" t="s">
        <v>40</v>
      </c>
      <c r="G406" s="3" t="s">
        <v>562</v>
      </c>
      <c r="H406" s="3" t="s">
        <v>2821</v>
      </c>
      <c r="I406" s="11">
        <v>45372.666666666664</v>
      </c>
      <c r="J406" s="12">
        <v>45373.122916666667</v>
      </c>
      <c r="K406" s="12">
        <v>45373.125</v>
      </c>
      <c r="L406" s="12">
        <v>45373.194444444445</v>
      </c>
      <c r="M406" s="61" t="s">
        <v>12</v>
      </c>
      <c r="N406" s="3" t="s">
        <v>13</v>
      </c>
      <c r="O406" s="3">
        <v>0</v>
      </c>
      <c r="P406" s="1">
        <f t="shared" si="120"/>
        <v>12</v>
      </c>
      <c r="Q406" s="1">
        <f t="shared" si="121"/>
        <v>3</v>
      </c>
      <c r="R406" s="72">
        <f t="shared" si="122"/>
        <v>45373.122916666667</v>
      </c>
      <c r="S406" s="73">
        <f t="shared" si="123"/>
        <v>3.0118055555503815</v>
      </c>
      <c r="T406" s="74">
        <f>Table2[[#This Row],[ETA A OFRECIMIENTO]]*24</f>
        <v>72.283333333209157</v>
      </c>
      <c r="U406" s="1" t="str">
        <f t="shared" si="124"/>
        <v>NO</v>
      </c>
      <c r="V406" s="73">
        <f t="shared" si="125"/>
        <v>0.45833333333575865</v>
      </c>
      <c r="W406" s="74">
        <f>Table2[[#This Row],[DEL. AVAILABLE A SLOT]]*24</f>
        <v>11.000000000058208</v>
      </c>
      <c r="X406" s="1" t="str">
        <f t="shared" si="126"/>
        <v>SI</v>
      </c>
      <c r="Y406" s="73">
        <f t="shared" si="127"/>
        <v>3.4701388888861402</v>
      </c>
      <c r="Z406" s="74">
        <f>Table2[[#This Row],[ETA A TIMESLOT]]*24</f>
        <v>83.283333333267365</v>
      </c>
      <c r="AA406" s="73">
        <f t="shared" si="128"/>
        <v>0</v>
      </c>
      <c r="AB406" s="73" t="str">
        <f t="shared" si="129"/>
        <v>SI</v>
      </c>
      <c r="AC406" s="74">
        <f>Table2[[#This Row],[PUNTUALIDAD (H)]]*24</f>
        <v>0</v>
      </c>
      <c r="AD406" s="73">
        <f t="shared" si="130"/>
        <v>3.5395833333313931</v>
      </c>
      <c r="AE406" s="74">
        <f>Table2[[#This Row],[ATA TO UNLOADING]]*24</f>
        <v>84.949999999953434</v>
      </c>
      <c r="AF406" s="74" t="str">
        <f>IF(Table2[[#This Row],[ATA TO UNLOADING 2]]&lt;=48,"YES","NO")</f>
        <v>NO</v>
      </c>
      <c r="AG406" s="75">
        <f t="shared" si="131"/>
        <v>0.125</v>
      </c>
      <c r="AH406" s="2" t="s">
        <v>24</v>
      </c>
      <c r="AI406" s="2" t="str">
        <f t="shared" si="132"/>
        <v>MRSU5412542</v>
      </c>
      <c r="AJ406" s="76" t="str">
        <f t="shared" si="133"/>
        <v>CTU FLEVOKUST BV</v>
      </c>
      <c r="AK406" s="77">
        <f>IF($M406="TRUCK",VLOOKUP($AQ406,Invoicing!$A$17:$B$49,MATCH($AK$1,Invoicing!$A$17:$B$17,0),FALSE),VLOOKUP($AQ406,Invoicing!$N$17:$O$21,MATCH($AK$1,Invoicing!$N$17:$O$17,0),FALSE))</f>
        <v>380</v>
      </c>
      <c r="AL406" s="78">
        <v>100</v>
      </c>
      <c r="AM406" s="78">
        <v>35</v>
      </c>
      <c r="AN406" s="78">
        <f t="shared" si="134"/>
        <v>0</v>
      </c>
      <c r="AO406" s="2">
        <f t="shared" si="135"/>
        <v>5</v>
      </c>
      <c r="AP406" s="2" t="str">
        <f t="shared" si="136"/>
        <v>NIGHT</v>
      </c>
      <c r="AQ406" s="2" t="str">
        <f t="shared" si="137"/>
        <v>CTU FLEVOKUST BVNIGHT</v>
      </c>
      <c r="AR406" s="71">
        <f t="shared" si="138"/>
        <v>480</v>
      </c>
      <c r="AS406" s="71">
        <f>VLOOKUP(AJ406,Invoicing!A:K,10,FALSE)</f>
        <v>0</v>
      </c>
      <c r="AT406" s="71">
        <f t="shared" si="139"/>
        <v>480</v>
      </c>
    </row>
    <row r="407" spans="1:47">
      <c r="A407" s="37" t="s">
        <v>537</v>
      </c>
      <c r="B407" s="3" t="s">
        <v>38</v>
      </c>
      <c r="C407" s="11">
        <v>45369.654861111114</v>
      </c>
      <c r="D407" s="11">
        <v>45369.666666666664</v>
      </c>
      <c r="E407" s="11" t="s">
        <v>49</v>
      </c>
      <c r="F407" s="11" t="s">
        <v>40</v>
      </c>
      <c r="G407" s="3" t="s">
        <v>563</v>
      </c>
      <c r="H407" s="3" t="s">
        <v>2821</v>
      </c>
      <c r="I407" s="11">
        <v>45369.958333333336</v>
      </c>
      <c r="J407" s="12">
        <v>45370.786111111112</v>
      </c>
      <c r="K407" s="12">
        <v>45370.791666666664</v>
      </c>
      <c r="L407" s="12">
        <v>45370.831250000003</v>
      </c>
      <c r="M407" s="12" t="s">
        <v>115</v>
      </c>
      <c r="N407" s="3" t="s">
        <v>13</v>
      </c>
      <c r="O407" s="3">
        <v>0</v>
      </c>
      <c r="P407" s="1">
        <f t="shared" si="120"/>
        <v>12</v>
      </c>
      <c r="Q407" s="1">
        <f t="shared" si="121"/>
        <v>3</v>
      </c>
      <c r="R407" s="72">
        <f t="shared" si="122"/>
        <v>45370.786111111112</v>
      </c>
      <c r="S407" s="73">
        <f t="shared" si="123"/>
        <v>0.30347222222189885</v>
      </c>
      <c r="T407" s="74">
        <f>Table2[[#This Row],[ETA A OFRECIMIENTO]]*24</f>
        <v>7.2833333333255723</v>
      </c>
      <c r="U407" s="1" t="str">
        <f t="shared" si="124"/>
        <v>YES</v>
      </c>
      <c r="V407" s="73">
        <f t="shared" si="125"/>
        <v>0.83333333332848269</v>
      </c>
      <c r="W407" s="74">
        <f>Table2[[#This Row],[DEL. AVAILABLE A SLOT]]*24</f>
        <v>19.999999999883585</v>
      </c>
      <c r="X407" s="1" t="str">
        <f t="shared" si="126"/>
        <v>SI</v>
      </c>
      <c r="Y407" s="73">
        <f t="shared" si="127"/>
        <v>1.1368055555503815</v>
      </c>
      <c r="Z407" s="74">
        <f>Table2[[#This Row],[ETA A TIMESLOT]]*24</f>
        <v>27.283333333209157</v>
      </c>
      <c r="AA407" s="73">
        <f t="shared" si="128"/>
        <v>0</v>
      </c>
      <c r="AB407" s="73" t="str">
        <f t="shared" si="129"/>
        <v>SI</v>
      </c>
      <c r="AC407" s="74">
        <f>Table2[[#This Row],[PUNTUALIDAD (H)]]*24</f>
        <v>0</v>
      </c>
      <c r="AD407" s="73">
        <f t="shared" si="130"/>
        <v>1.1763888888890506</v>
      </c>
      <c r="AE407" s="74">
        <f>Table2[[#This Row],[ATA TO UNLOADING]]*24</f>
        <v>28.233333333337214</v>
      </c>
      <c r="AF407" s="74" t="str">
        <f>IF(Table2[[#This Row],[ATA TO UNLOADING 2]]&lt;=48,"YES","NO")</f>
        <v>YES</v>
      </c>
      <c r="AG407" s="75">
        <f t="shared" si="131"/>
        <v>0.79166666666424135</v>
      </c>
      <c r="AH407" s="2" t="s">
        <v>42</v>
      </c>
      <c r="AI407" s="2" t="str">
        <f t="shared" si="132"/>
        <v>MSKU0494721</v>
      </c>
      <c r="AJ407" s="76" t="str">
        <f t="shared" si="133"/>
        <v>CTU FLEVOKUST BV</v>
      </c>
      <c r="AK407" s="77">
        <f>IF($M407="TRUCK",VLOOKUP($AQ407,Invoicing!$A$17:$B$49,MATCH($AK$1,Invoicing!$A$17:$B$17,0),FALSE),VLOOKUP($AQ407,Invoicing!$N$17:$O$21,MATCH($AK$1,Invoicing!$N$17:$O$17,0),FALSE))</f>
        <v>520</v>
      </c>
      <c r="AL407" s="78">
        <v>100</v>
      </c>
      <c r="AM407" s="78">
        <v>35</v>
      </c>
      <c r="AN407" s="78">
        <f t="shared" si="134"/>
        <v>0</v>
      </c>
      <c r="AO407" s="2">
        <f t="shared" si="135"/>
        <v>2</v>
      </c>
      <c r="AP407" s="2" t="str">
        <f t="shared" si="136"/>
        <v>WEEK</v>
      </c>
      <c r="AQ407" s="2" t="str">
        <f t="shared" si="137"/>
        <v>CTU FLEVOKUST BVWEEK</v>
      </c>
      <c r="AR407" s="71">
        <f t="shared" si="138"/>
        <v>620</v>
      </c>
      <c r="AS407" s="71">
        <f>VLOOKUP(AJ407,Invoicing!A:K,10,FALSE)</f>
        <v>0</v>
      </c>
      <c r="AT407" s="71">
        <f t="shared" si="139"/>
        <v>620</v>
      </c>
    </row>
    <row r="408" spans="1:47">
      <c r="A408" s="37" t="s">
        <v>537</v>
      </c>
      <c r="B408" s="3" t="s">
        <v>38</v>
      </c>
      <c r="C408" s="11">
        <v>45369.654861111114</v>
      </c>
      <c r="D408" s="11">
        <v>45369.666666666664</v>
      </c>
      <c r="E408" s="11" t="s">
        <v>45</v>
      </c>
      <c r="F408" s="11" t="s">
        <v>40</v>
      </c>
      <c r="G408" s="3" t="s">
        <v>564</v>
      </c>
      <c r="H408" s="3" t="s">
        <v>2821</v>
      </c>
      <c r="I408" s="11">
        <v>45369.958333333336</v>
      </c>
      <c r="J408" s="12">
        <v>45370.196527777778</v>
      </c>
      <c r="K408" s="12">
        <v>45370.208333333336</v>
      </c>
      <c r="L408" s="12">
        <v>45370.291666666664</v>
      </c>
      <c r="M408" s="12" t="s">
        <v>115</v>
      </c>
      <c r="N408" s="3" t="s">
        <v>13</v>
      </c>
      <c r="O408" s="3">
        <v>0</v>
      </c>
      <c r="P408" s="1">
        <f t="shared" si="120"/>
        <v>12</v>
      </c>
      <c r="Q408" s="1">
        <f t="shared" si="121"/>
        <v>3</v>
      </c>
      <c r="R408" s="72">
        <f t="shared" si="122"/>
        <v>45370.196527777778</v>
      </c>
      <c r="S408" s="73">
        <f t="shared" si="123"/>
        <v>0.30347222222189885</v>
      </c>
      <c r="T408" s="74">
        <f>Table2[[#This Row],[ETA A OFRECIMIENTO]]*24</f>
        <v>7.2833333333255723</v>
      </c>
      <c r="U408" s="1" t="str">
        <f t="shared" si="124"/>
        <v>YES</v>
      </c>
      <c r="V408" s="73">
        <f t="shared" si="125"/>
        <v>0.25</v>
      </c>
      <c r="W408" s="74">
        <f>Table2[[#This Row],[DEL. AVAILABLE A SLOT]]*24</f>
        <v>6</v>
      </c>
      <c r="X408" s="1" t="str">
        <f t="shared" si="126"/>
        <v>SI</v>
      </c>
      <c r="Y408" s="73">
        <f t="shared" si="127"/>
        <v>0.55347222222189885</v>
      </c>
      <c r="Z408" s="74">
        <f>Table2[[#This Row],[ETA A TIMESLOT]]*24</f>
        <v>13.283333333325572</v>
      </c>
      <c r="AA408" s="73">
        <f t="shared" si="128"/>
        <v>0</v>
      </c>
      <c r="AB408" s="73" t="str">
        <f t="shared" si="129"/>
        <v>SI</v>
      </c>
      <c r="AC408" s="74">
        <f>Table2[[#This Row],[PUNTUALIDAD (H)]]*24</f>
        <v>0</v>
      </c>
      <c r="AD408" s="73">
        <f t="shared" si="130"/>
        <v>0.63680555555038154</v>
      </c>
      <c r="AE408" s="74">
        <f>Table2[[#This Row],[ATA TO UNLOADING]]*24</f>
        <v>15.283333333209157</v>
      </c>
      <c r="AF408" s="74" t="str">
        <f>IF(Table2[[#This Row],[ATA TO UNLOADING 2]]&lt;=48,"YES","NO")</f>
        <v>YES</v>
      </c>
      <c r="AG408" s="75">
        <f t="shared" si="131"/>
        <v>0.20833333333575865</v>
      </c>
      <c r="AH408" s="2" t="s">
        <v>42</v>
      </c>
      <c r="AI408" s="2" t="str">
        <f t="shared" si="132"/>
        <v>MSKU0769264</v>
      </c>
      <c r="AJ408" s="76" t="str">
        <f t="shared" si="133"/>
        <v>OM TRANSPORT</v>
      </c>
      <c r="AK408" s="77">
        <f>IF($M408="TRUCK",VLOOKUP($AQ408,Invoicing!$A$17:$B$49,MATCH($AK$1,Invoicing!$A$17:$B$17,0),FALSE),VLOOKUP($AQ408,Invoicing!$N$17:$O$21,MATCH($AK$1,Invoicing!$N$17:$O$17,0),FALSE))</f>
        <v>475</v>
      </c>
      <c r="AL408" s="78">
        <f>VLOOKUP($E408,Invoicing!$A$1:$H$8,MATCH(TRACKER!$N408,Invoicing!$A$1:$H$1,0),FALSE)</f>
        <v>110</v>
      </c>
      <c r="AM408" s="78">
        <f>VLOOKUP($E408,Invoicing!$A$1:$H$8,MATCH(TRACKER!$O$1,Invoicing!$A$1:$H$1,0),FALSE)</f>
        <v>50</v>
      </c>
      <c r="AN408" s="78">
        <f t="shared" si="134"/>
        <v>0</v>
      </c>
      <c r="AO408" s="2">
        <f t="shared" si="135"/>
        <v>2</v>
      </c>
      <c r="AP408" s="2" t="str">
        <f t="shared" si="136"/>
        <v>WEEK</v>
      </c>
      <c r="AQ408" s="2" t="str">
        <f t="shared" si="137"/>
        <v>OM TRANSPORTWEEK</v>
      </c>
      <c r="AR408" s="71">
        <f t="shared" si="138"/>
        <v>585</v>
      </c>
      <c r="AS408" s="71">
        <f>VLOOKUP(AJ408,Invoicing!A:K,10,FALSE)</f>
        <v>25</v>
      </c>
      <c r="AT408" s="71">
        <f t="shared" si="139"/>
        <v>610</v>
      </c>
    </row>
    <row r="409" spans="1:47">
      <c r="A409" s="37" t="s">
        <v>537</v>
      </c>
      <c r="B409" s="3" t="s">
        <v>38</v>
      </c>
      <c r="C409" s="11">
        <v>45369.654861111114</v>
      </c>
      <c r="D409" s="11">
        <v>45369.666666666664</v>
      </c>
      <c r="E409" s="11" t="s">
        <v>45</v>
      </c>
      <c r="F409" s="11" t="s">
        <v>40</v>
      </c>
      <c r="G409" s="3" t="s">
        <v>565</v>
      </c>
      <c r="H409" s="3" t="s">
        <v>41</v>
      </c>
      <c r="I409" s="11">
        <v>45369.958333333336</v>
      </c>
      <c r="J409" s="12">
        <v>45370.604166666664</v>
      </c>
      <c r="K409" s="12">
        <v>45370.5625</v>
      </c>
      <c r="L409" s="12">
        <v>45370.618055555555</v>
      </c>
      <c r="M409" s="12" t="s">
        <v>115</v>
      </c>
      <c r="N409" s="3" t="s">
        <v>42</v>
      </c>
      <c r="O409" s="3">
        <v>1</v>
      </c>
      <c r="P409" s="1">
        <f t="shared" si="120"/>
        <v>12</v>
      </c>
      <c r="Q409" s="1">
        <f t="shared" si="121"/>
        <v>3</v>
      </c>
      <c r="R409" s="72">
        <f t="shared" si="122"/>
        <v>45370.604166666664</v>
      </c>
      <c r="S409" s="73">
        <f t="shared" si="123"/>
        <v>0.30347222222189885</v>
      </c>
      <c r="T409" s="74">
        <f>Table2[[#This Row],[ETA A OFRECIMIENTO]]*24</f>
        <v>7.2833333333255723</v>
      </c>
      <c r="U409" s="1" t="str">
        <f t="shared" si="124"/>
        <v>YES</v>
      </c>
      <c r="V409" s="73">
        <f t="shared" si="125"/>
        <v>0.60416666666424135</v>
      </c>
      <c r="W409" s="74">
        <f>Table2[[#This Row],[DEL. AVAILABLE A SLOT]]*24</f>
        <v>14.499999999941792</v>
      </c>
      <c r="X409" s="1" t="str">
        <f t="shared" si="126"/>
        <v>SI</v>
      </c>
      <c r="Y409" s="73">
        <f t="shared" si="127"/>
        <v>0.90763888888614019</v>
      </c>
      <c r="Z409" s="74">
        <f>Table2[[#This Row],[ETA A TIMESLOT]]*24</f>
        <v>21.783333333267365</v>
      </c>
      <c r="AA409" s="73">
        <f t="shared" si="128"/>
        <v>4.1666666664241347E-2</v>
      </c>
      <c r="AB409" s="73" t="str">
        <f t="shared" si="129"/>
        <v>NO</v>
      </c>
      <c r="AC409" s="74">
        <f>Table2[[#This Row],[PUNTUALIDAD (H)]]*24</f>
        <v>0.99999999994179234</v>
      </c>
      <c r="AD409" s="73">
        <f t="shared" si="130"/>
        <v>0.96319444444088731</v>
      </c>
      <c r="AE409" s="74">
        <f>Table2[[#This Row],[ATA TO UNLOADING]]*24</f>
        <v>23.116666666581295</v>
      </c>
      <c r="AF409" s="74" t="str">
        <f>IF(Table2[[#This Row],[ATA TO UNLOADING 2]]&lt;=48,"YES","NO")</f>
        <v>YES</v>
      </c>
      <c r="AG409" s="75">
        <f t="shared" si="131"/>
        <v>0.5625</v>
      </c>
      <c r="AH409" s="2" t="s">
        <v>42</v>
      </c>
      <c r="AI409" s="2" t="str">
        <f t="shared" si="132"/>
        <v>MSKU0811981</v>
      </c>
      <c r="AJ409" s="76" t="str">
        <f t="shared" si="133"/>
        <v>OM TRANSPORT</v>
      </c>
      <c r="AK409" s="77">
        <f>IF($M409="TRUCK",VLOOKUP($AQ409,Invoicing!$A$17:$B$49,MATCH($AK$1,Invoicing!$A$17:$B$17,0),FALSE),VLOOKUP($AQ409,Invoicing!$N$17:$O$21,MATCH($AK$1,Invoicing!$N$17:$O$17,0),FALSE))</f>
        <v>475</v>
      </c>
      <c r="AL409" s="78" t="e">
        <f>VLOOKUP($E409,Invoicing!$A$1:$H$8,MATCH(TRACKER!$N409,Invoicing!$A$1:$H$1,0),FALSE)</f>
        <v>#N/A</v>
      </c>
      <c r="AM409" s="78">
        <f>VLOOKUP($E409,Invoicing!$A$1:$H$8,MATCH(TRACKER!$O$1,Invoicing!$A$1:$H$1,0),FALSE)</f>
        <v>50</v>
      </c>
      <c r="AN409" s="78">
        <f t="shared" si="134"/>
        <v>50</v>
      </c>
      <c r="AO409" s="2">
        <f t="shared" si="135"/>
        <v>2</v>
      </c>
      <c r="AP409" s="2" t="str">
        <f t="shared" si="136"/>
        <v>WEEK</v>
      </c>
      <c r="AQ409" s="2" t="str">
        <f t="shared" si="137"/>
        <v>OM TRANSPORTWEEK</v>
      </c>
      <c r="AR409" s="71">
        <f t="shared" si="138"/>
        <v>525</v>
      </c>
      <c r="AS409" s="71">
        <f>VLOOKUP(AJ409,Invoicing!A:K,10,FALSE)</f>
        <v>25</v>
      </c>
      <c r="AT409" s="71">
        <f t="shared" si="139"/>
        <v>550</v>
      </c>
    </row>
    <row r="410" spans="1:47">
      <c r="A410" s="37" t="s">
        <v>537</v>
      </c>
      <c r="B410" s="3" t="s">
        <v>38</v>
      </c>
      <c r="C410" s="11">
        <v>45369.654861111114</v>
      </c>
      <c r="D410" s="11">
        <v>45369.666666666664</v>
      </c>
      <c r="E410" s="11" t="s">
        <v>44</v>
      </c>
      <c r="F410" s="11" t="s">
        <v>40</v>
      </c>
      <c r="G410" s="3" t="s">
        <v>566</v>
      </c>
      <c r="H410" s="3" t="s">
        <v>2821</v>
      </c>
      <c r="I410" s="11">
        <v>45369.958333333336</v>
      </c>
      <c r="J410" s="12">
        <v>45371.261111111111</v>
      </c>
      <c r="K410" s="12">
        <v>45371.166666666664</v>
      </c>
      <c r="L410" s="12">
        <v>45371.302777777775</v>
      </c>
      <c r="M410" s="12" t="s">
        <v>115</v>
      </c>
      <c r="N410" s="3" t="s">
        <v>13</v>
      </c>
      <c r="O410" s="3">
        <v>0</v>
      </c>
      <c r="P410" s="1">
        <f t="shared" si="120"/>
        <v>12</v>
      </c>
      <c r="Q410" s="1">
        <f t="shared" si="121"/>
        <v>3</v>
      </c>
      <c r="R410" s="72">
        <f t="shared" si="122"/>
        <v>45371.261111111111</v>
      </c>
      <c r="S410" s="73">
        <f t="shared" si="123"/>
        <v>0.30347222222189885</v>
      </c>
      <c r="T410" s="74">
        <f>Table2[[#This Row],[ETA A OFRECIMIENTO]]*24</f>
        <v>7.2833333333255723</v>
      </c>
      <c r="U410" s="1" t="str">
        <f t="shared" si="124"/>
        <v>YES</v>
      </c>
      <c r="V410" s="73">
        <f t="shared" si="125"/>
        <v>1.2083333333284827</v>
      </c>
      <c r="W410" s="74">
        <f>Table2[[#This Row],[DEL. AVAILABLE A SLOT]]*24</f>
        <v>28.999999999883585</v>
      </c>
      <c r="X410" s="1" t="str">
        <f t="shared" si="126"/>
        <v>NO</v>
      </c>
      <c r="Y410" s="73">
        <f t="shared" si="127"/>
        <v>1.5118055555503815</v>
      </c>
      <c r="Z410" s="74">
        <f>Table2[[#This Row],[ETA A TIMESLOT]]*24</f>
        <v>36.283333333209157</v>
      </c>
      <c r="AA410" s="73">
        <f t="shared" si="128"/>
        <v>9.4444444446708076E-2</v>
      </c>
      <c r="AB410" s="73" t="str">
        <f t="shared" si="129"/>
        <v>NO</v>
      </c>
      <c r="AC410" s="74">
        <f>Table2[[#This Row],[PUNTUALIDAD (H)]]*24</f>
        <v>2.2666666667209938</v>
      </c>
      <c r="AD410" s="73">
        <f t="shared" si="130"/>
        <v>1.647916666661331</v>
      </c>
      <c r="AE410" s="74">
        <f>Table2[[#This Row],[ATA TO UNLOADING]]*24</f>
        <v>39.549999999871943</v>
      </c>
      <c r="AF410" s="74" t="str">
        <f>IF(Table2[[#This Row],[ATA TO UNLOADING 2]]&lt;=48,"YES","NO")</f>
        <v>YES</v>
      </c>
      <c r="AG410" s="75">
        <f t="shared" si="131"/>
        <v>0.16666666666424135</v>
      </c>
      <c r="AH410" s="2" t="s">
        <v>24</v>
      </c>
      <c r="AI410" s="2" t="str">
        <f t="shared" si="132"/>
        <v>MSKU1232881</v>
      </c>
      <c r="AJ410" s="76" t="str">
        <f t="shared" si="133"/>
        <v>MSI</v>
      </c>
      <c r="AK410" s="77">
        <f>IF($M410="TRUCK",VLOOKUP($AQ410,Invoicing!$A$17:$B$49,MATCH($AK$1,Invoicing!$A$17:$B$17,0),FALSE),VLOOKUP($AQ410,Invoicing!$N$17:$O$21,MATCH($AK$1,Invoicing!$N$17:$O$17,0),FALSE))</f>
        <v>530</v>
      </c>
      <c r="AL410" s="78">
        <f>VLOOKUP($E410,Invoicing!$A$1:$H$8,MATCH(TRACKER!$N410,Invoicing!$A$1:$H$1,0),FALSE)</f>
        <v>120</v>
      </c>
      <c r="AM410" s="78">
        <f>VLOOKUP($E410,Invoicing!$A$1:$H$8,MATCH(TRACKER!$O$1,Invoicing!$A$1:$H$1,0),FALSE)</f>
        <v>50</v>
      </c>
      <c r="AN410" s="78">
        <f t="shared" si="134"/>
        <v>0</v>
      </c>
      <c r="AO410" s="2">
        <f t="shared" si="135"/>
        <v>3</v>
      </c>
      <c r="AP410" s="2" t="str">
        <f t="shared" si="136"/>
        <v>NIGHT</v>
      </c>
      <c r="AQ410" s="2" t="str">
        <f t="shared" si="137"/>
        <v>MSINIGHT</v>
      </c>
      <c r="AR410" s="71">
        <f t="shared" si="138"/>
        <v>650</v>
      </c>
      <c r="AS410" s="71">
        <f>VLOOKUP(AJ410,Invoicing!A:K,10,FALSE)</f>
        <v>25</v>
      </c>
      <c r="AT410" s="71">
        <f t="shared" si="139"/>
        <v>775</v>
      </c>
      <c r="AU410" s="55">
        <v>100</v>
      </c>
    </row>
    <row r="411" spans="1:47">
      <c r="A411" s="58" t="s">
        <v>537</v>
      </c>
      <c r="B411" s="59" t="s">
        <v>38</v>
      </c>
      <c r="C411" s="60">
        <v>45369.654861111114</v>
      </c>
      <c r="D411" s="60">
        <v>45369.666666666664</v>
      </c>
      <c r="E411" s="60" t="s">
        <v>49</v>
      </c>
      <c r="F411" s="60" t="s">
        <v>40</v>
      </c>
      <c r="G411" s="59" t="s">
        <v>567</v>
      </c>
      <c r="H411" s="3" t="s">
        <v>2821</v>
      </c>
      <c r="I411" s="60">
        <v>45372.666666666664</v>
      </c>
      <c r="J411" s="61">
        <v>45373.412499999999</v>
      </c>
      <c r="K411" s="61">
        <v>45373.458333333336</v>
      </c>
      <c r="L411" s="61">
        <v>45373.518750000003</v>
      </c>
      <c r="M411" s="61" t="s">
        <v>12</v>
      </c>
      <c r="N411" s="3" t="s">
        <v>13</v>
      </c>
      <c r="O411" s="3">
        <v>0</v>
      </c>
      <c r="P411" s="1">
        <f t="shared" si="120"/>
        <v>12</v>
      </c>
      <c r="Q411" s="1">
        <f t="shared" si="121"/>
        <v>3</v>
      </c>
      <c r="R411" s="72">
        <f t="shared" si="122"/>
        <v>45373.412499999999</v>
      </c>
      <c r="S411" s="73">
        <f t="shared" si="123"/>
        <v>3.0118055555503815</v>
      </c>
      <c r="T411" s="74">
        <f>Table2[[#This Row],[ETA A OFRECIMIENTO]]*24</f>
        <v>72.283333333209157</v>
      </c>
      <c r="U411" s="1" t="str">
        <f t="shared" si="124"/>
        <v>NO</v>
      </c>
      <c r="V411" s="73">
        <f t="shared" si="125"/>
        <v>0.79166666667151731</v>
      </c>
      <c r="W411" s="74">
        <f>Table2[[#This Row],[DEL. AVAILABLE A SLOT]]*24</f>
        <v>19.000000000116415</v>
      </c>
      <c r="X411" s="1" t="str">
        <f t="shared" si="126"/>
        <v>SI</v>
      </c>
      <c r="Y411" s="73">
        <f t="shared" si="127"/>
        <v>3.8034722222218988</v>
      </c>
      <c r="Z411" s="74">
        <f>Table2[[#This Row],[ETA A TIMESLOT]]*24</f>
        <v>91.283333333325572</v>
      </c>
      <c r="AA411" s="73">
        <f t="shared" si="128"/>
        <v>0</v>
      </c>
      <c r="AB411" s="73" t="str">
        <f t="shared" si="129"/>
        <v>SI</v>
      </c>
      <c r="AC411" s="74">
        <f>Table2[[#This Row],[PUNTUALIDAD (H)]]*24</f>
        <v>0</v>
      </c>
      <c r="AD411" s="73">
        <f t="shared" si="130"/>
        <v>3.8638888888890506</v>
      </c>
      <c r="AE411" s="74">
        <f>Table2[[#This Row],[ATA TO UNLOADING]]*24</f>
        <v>92.733333333337214</v>
      </c>
      <c r="AF411" s="74" t="str">
        <f>IF(Table2[[#This Row],[ATA TO UNLOADING 2]]&lt;=48,"YES","NO")</f>
        <v>NO</v>
      </c>
      <c r="AG411" s="75">
        <f t="shared" si="131"/>
        <v>0.45833333333575865</v>
      </c>
      <c r="AH411" s="2" t="s">
        <v>42</v>
      </c>
      <c r="AI411" s="2" t="str">
        <f t="shared" si="132"/>
        <v>MSKU1584080</v>
      </c>
      <c r="AJ411" s="76" t="str">
        <f t="shared" si="133"/>
        <v>CTU FLEVOKUST BV</v>
      </c>
      <c r="AK411" s="77">
        <f>IF($M411="TRUCK",VLOOKUP($AQ411,Invoicing!$A$17:$B$49,MATCH($AK$1,Invoicing!$A$17:$B$17,0),FALSE),VLOOKUP($AQ411,Invoicing!$N$17:$O$21,MATCH($AK$1,Invoicing!$N$17:$O$17,0),FALSE))</f>
        <v>380</v>
      </c>
      <c r="AL411" s="78">
        <v>100</v>
      </c>
      <c r="AM411" s="78">
        <v>35</v>
      </c>
      <c r="AN411" s="78">
        <f t="shared" si="134"/>
        <v>0</v>
      </c>
      <c r="AO411" s="2">
        <f t="shared" si="135"/>
        <v>5</v>
      </c>
      <c r="AP411" s="2" t="str">
        <f t="shared" si="136"/>
        <v>WEEK</v>
      </c>
      <c r="AQ411" s="2" t="str">
        <f t="shared" si="137"/>
        <v>CTU FLEVOKUST BVWEEK</v>
      </c>
      <c r="AR411" s="71">
        <f t="shared" si="138"/>
        <v>480</v>
      </c>
      <c r="AS411" s="71">
        <f>VLOOKUP(AJ411,Invoicing!A:K,10,FALSE)</f>
        <v>0</v>
      </c>
      <c r="AT411" s="71">
        <f t="shared" si="139"/>
        <v>580</v>
      </c>
      <c r="AU411" s="55">
        <v>100</v>
      </c>
    </row>
    <row r="412" spans="1:47">
      <c r="A412" s="37" t="s">
        <v>537</v>
      </c>
      <c r="B412" s="3" t="s">
        <v>38</v>
      </c>
      <c r="C412" s="11">
        <v>45369.654861111114</v>
      </c>
      <c r="D412" s="11">
        <v>45369.666666666664</v>
      </c>
      <c r="E412" s="11" t="s">
        <v>49</v>
      </c>
      <c r="F412" s="11" t="s">
        <v>40</v>
      </c>
      <c r="G412" s="3" t="s">
        <v>568</v>
      </c>
      <c r="H412" s="3" t="s">
        <v>2821</v>
      </c>
      <c r="I412" s="11">
        <v>45372.666666666664</v>
      </c>
      <c r="J412" s="12">
        <v>45373.740277777775</v>
      </c>
      <c r="K412" s="12">
        <v>45373.75</v>
      </c>
      <c r="L412" s="12">
        <v>45373.822916666664</v>
      </c>
      <c r="M412" s="61" t="s">
        <v>12</v>
      </c>
      <c r="N412" s="3" t="s">
        <v>13</v>
      </c>
      <c r="O412" s="3">
        <v>0</v>
      </c>
      <c r="P412" s="1">
        <f t="shared" si="120"/>
        <v>12</v>
      </c>
      <c r="Q412" s="1">
        <f t="shared" si="121"/>
        <v>3</v>
      </c>
      <c r="R412" s="72">
        <f t="shared" si="122"/>
        <v>45373.740277777775</v>
      </c>
      <c r="S412" s="73">
        <f t="shared" si="123"/>
        <v>3.0118055555503815</v>
      </c>
      <c r="T412" s="74">
        <f>Table2[[#This Row],[ETA A OFRECIMIENTO]]*24</f>
        <v>72.283333333209157</v>
      </c>
      <c r="U412" s="1" t="str">
        <f t="shared" si="124"/>
        <v>NO</v>
      </c>
      <c r="V412" s="73">
        <f t="shared" si="125"/>
        <v>1.0833333333357587</v>
      </c>
      <c r="W412" s="74">
        <f>Table2[[#This Row],[DEL. AVAILABLE A SLOT]]*24</f>
        <v>26.000000000058208</v>
      </c>
      <c r="X412" s="1" t="str">
        <f t="shared" si="126"/>
        <v>NO</v>
      </c>
      <c r="Y412" s="73">
        <f t="shared" si="127"/>
        <v>4.0951388888861402</v>
      </c>
      <c r="Z412" s="74">
        <f>Table2[[#This Row],[ETA A TIMESLOT]]*24</f>
        <v>98.283333333267365</v>
      </c>
      <c r="AA412" s="73">
        <f t="shared" si="128"/>
        <v>0</v>
      </c>
      <c r="AB412" s="73" t="str">
        <f t="shared" si="129"/>
        <v>SI</v>
      </c>
      <c r="AC412" s="74">
        <f>Table2[[#This Row],[PUNTUALIDAD (H)]]*24</f>
        <v>0</v>
      </c>
      <c r="AD412" s="73">
        <f t="shared" si="130"/>
        <v>4.1680555555503815</v>
      </c>
      <c r="AE412" s="74">
        <f>Table2[[#This Row],[ATA TO UNLOADING]]*24</f>
        <v>100.03333333320916</v>
      </c>
      <c r="AF412" s="74" t="str">
        <f>IF(Table2[[#This Row],[ATA TO UNLOADING 2]]&lt;=48,"YES","NO")</f>
        <v>NO</v>
      </c>
      <c r="AG412" s="75">
        <f t="shared" si="131"/>
        <v>0.75</v>
      </c>
      <c r="AH412" s="2" t="s">
        <v>42</v>
      </c>
      <c r="AI412" s="2" t="str">
        <f t="shared" si="132"/>
        <v>MSKU5965043</v>
      </c>
      <c r="AJ412" s="76" t="str">
        <f t="shared" si="133"/>
        <v>CTU FLEVOKUST BV</v>
      </c>
      <c r="AK412" s="77">
        <f>IF($M412="TRUCK",VLOOKUP($AQ412,Invoicing!$A$17:$B$49,MATCH($AK$1,Invoicing!$A$17:$B$17,0),FALSE),VLOOKUP($AQ412,Invoicing!$N$17:$O$21,MATCH($AK$1,Invoicing!$N$17:$O$17,0),FALSE))</f>
        <v>380</v>
      </c>
      <c r="AL412" s="78">
        <v>100</v>
      </c>
      <c r="AM412" s="78">
        <v>35</v>
      </c>
      <c r="AN412" s="78">
        <f t="shared" si="134"/>
        <v>0</v>
      </c>
      <c r="AO412" s="2">
        <f t="shared" si="135"/>
        <v>5</v>
      </c>
      <c r="AP412" s="2" t="str">
        <f t="shared" si="136"/>
        <v>WEEK</v>
      </c>
      <c r="AQ412" s="2" t="str">
        <f t="shared" si="137"/>
        <v>CTU FLEVOKUST BVWEEK</v>
      </c>
      <c r="AR412" s="71">
        <f t="shared" si="138"/>
        <v>480</v>
      </c>
      <c r="AS412" s="71">
        <f>VLOOKUP(AJ412,Invoicing!A:K,10,FALSE)</f>
        <v>0</v>
      </c>
      <c r="AT412" s="71">
        <f t="shared" si="139"/>
        <v>480</v>
      </c>
    </row>
    <row r="413" spans="1:47">
      <c r="A413" s="37" t="s">
        <v>537</v>
      </c>
      <c r="B413" s="3" t="s">
        <v>38</v>
      </c>
      <c r="C413" s="11">
        <v>45369.654861111114</v>
      </c>
      <c r="D413" s="11">
        <v>45369.666666666664</v>
      </c>
      <c r="E413" s="11" t="s">
        <v>49</v>
      </c>
      <c r="F413" s="11" t="s">
        <v>40</v>
      </c>
      <c r="G413" s="3" t="s">
        <v>569</v>
      </c>
      <c r="H413" s="3" t="s">
        <v>2821</v>
      </c>
      <c r="I413" s="11">
        <v>45372.666666666664</v>
      </c>
      <c r="J413" s="12">
        <v>45373.855555555558</v>
      </c>
      <c r="K413" s="12">
        <v>45373.833333333336</v>
      </c>
      <c r="L413" s="12">
        <v>45373.875</v>
      </c>
      <c r="M413" s="61" t="s">
        <v>12</v>
      </c>
      <c r="N413" s="3" t="s">
        <v>13</v>
      </c>
      <c r="O413" s="3">
        <v>0</v>
      </c>
      <c r="P413" s="1">
        <f t="shared" si="120"/>
        <v>12</v>
      </c>
      <c r="Q413" s="1">
        <f t="shared" si="121"/>
        <v>3</v>
      </c>
      <c r="R413" s="72">
        <f t="shared" si="122"/>
        <v>45373.855555555558</v>
      </c>
      <c r="S413" s="73">
        <f t="shared" si="123"/>
        <v>3.0118055555503815</v>
      </c>
      <c r="T413" s="74">
        <f>Table2[[#This Row],[ETA A OFRECIMIENTO]]*24</f>
        <v>72.283333333209157</v>
      </c>
      <c r="U413" s="1" t="str">
        <f t="shared" si="124"/>
        <v>NO</v>
      </c>
      <c r="V413" s="73">
        <f t="shared" si="125"/>
        <v>1.1666666666715173</v>
      </c>
      <c r="W413" s="74">
        <f>Table2[[#This Row],[DEL. AVAILABLE A SLOT]]*24</f>
        <v>28.000000000116415</v>
      </c>
      <c r="X413" s="1" t="str">
        <f t="shared" si="126"/>
        <v>NO</v>
      </c>
      <c r="Y413" s="73">
        <f t="shared" si="127"/>
        <v>4.1784722222218988</v>
      </c>
      <c r="Z413" s="74">
        <f>Table2[[#This Row],[ETA A TIMESLOT]]*24</f>
        <v>100.28333333332557</v>
      </c>
      <c r="AA413" s="73">
        <f t="shared" si="128"/>
        <v>2.2222222221898846E-2</v>
      </c>
      <c r="AB413" s="73" t="str">
        <f t="shared" si="129"/>
        <v>SI</v>
      </c>
      <c r="AC413" s="74">
        <f>Table2[[#This Row],[PUNTUALIDAD (H)]]*24</f>
        <v>0.53333333332557231</v>
      </c>
      <c r="AD413" s="73">
        <f t="shared" si="130"/>
        <v>4.2201388888861402</v>
      </c>
      <c r="AE413" s="74">
        <f>Table2[[#This Row],[ATA TO UNLOADING]]*24</f>
        <v>101.28333333326736</v>
      </c>
      <c r="AF413" s="74" t="str">
        <f>IF(Table2[[#This Row],[ATA TO UNLOADING 2]]&lt;=48,"YES","NO")</f>
        <v>NO</v>
      </c>
      <c r="AG413" s="75">
        <f t="shared" si="131"/>
        <v>0.83333333333575865</v>
      </c>
      <c r="AH413" s="2" t="s">
        <v>24</v>
      </c>
      <c r="AI413" s="2" t="str">
        <f t="shared" si="132"/>
        <v>MSKU6519154</v>
      </c>
      <c r="AJ413" s="76" t="str">
        <f t="shared" si="133"/>
        <v>CTU FLEVOKUST BV</v>
      </c>
      <c r="AK413" s="77">
        <f>IF($M413="TRUCK",VLOOKUP($AQ413,Invoicing!$A$17:$B$49,MATCH($AK$1,Invoicing!$A$17:$B$17,0),FALSE),VLOOKUP($AQ413,Invoicing!$N$17:$O$21,MATCH($AK$1,Invoicing!$N$17:$O$17,0),FALSE))</f>
        <v>380</v>
      </c>
      <c r="AL413" s="78">
        <v>100</v>
      </c>
      <c r="AM413" s="78">
        <v>35</v>
      </c>
      <c r="AN413" s="78">
        <f t="shared" si="134"/>
        <v>0</v>
      </c>
      <c r="AO413" s="2">
        <f t="shared" si="135"/>
        <v>5</v>
      </c>
      <c r="AP413" s="2" t="str">
        <f t="shared" si="136"/>
        <v>NIGHT</v>
      </c>
      <c r="AQ413" s="2" t="str">
        <f t="shared" si="137"/>
        <v>CTU FLEVOKUST BVNIGHT</v>
      </c>
      <c r="AR413" s="71">
        <f t="shared" si="138"/>
        <v>480</v>
      </c>
      <c r="AS413" s="71">
        <f>VLOOKUP(AJ413,Invoicing!A:K,10,FALSE)</f>
        <v>0</v>
      </c>
      <c r="AT413" s="71">
        <f t="shared" si="139"/>
        <v>480</v>
      </c>
    </row>
    <row r="414" spans="1:47">
      <c r="A414" s="37" t="s">
        <v>537</v>
      </c>
      <c r="B414" s="3" t="s">
        <v>38</v>
      </c>
      <c r="C414" s="11">
        <v>45369.654861111114</v>
      </c>
      <c r="D414" s="11">
        <v>45369.666666666664</v>
      </c>
      <c r="E414" s="11" t="s">
        <v>45</v>
      </c>
      <c r="F414" s="11" t="s">
        <v>40</v>
      </c>
      <c r="G414" s="3" t="s">
        <v>570</v>
      </c>
      <c r="H414" s="3" t="s">
        <v>2821</v>
      </c>
      <c r="I414" s="11">
        <v>45369.958333333336</v>
      </c>
      <c r="J414" s="12">
        <v>45370.924305555556</v>
      </c>
      <c r="K414" s="12">
        <v>45370.958333333336</v>
      </c>
      <c r="L414" s="12">
        <v>45370.953472222223</v>
      </c>
      <c r="M414" s="12" t="s">
        <v>115</v>
      </c>
      <c r="N414" s="3" t="s">
        <v>13</v>
      </c>
      <c r="O414" s="3">
        <v>0</v>
      </c>
      <c r="P414" s="1">
        <f t="shared" si="120"/>
        <v>12</v>
      </c>
      <c r="Q414" s="1">
        <f t="shared" si="121"/>
        <v>3</v>
      </c>
      <c r="R414" s="72">
        <f t="shared" si="122"/>
        <v>45370.924305555556</v>
      </c>
      <c r="S414" s="73">
        <f t="shared" si="123"/>
        <v>0.30347222222189885</v>
      </c>
      <c r="T414" s="74">
        <f>Table2[[#This Row],[ETA A OFRECIMIENTO]]*24</f>
        <v>7.2833333333255723</v>
      </c>
      <c r="U414" s="1" t="str">
        <f t="shared" si="124"/>
        <v>YES</v>
      </c>
      <c r="V414" s="73">
        <f t="shared" si="125"/>
        <v>1</v>
      </c>
      <c r="W414" s="74">
        <f>Table2[[#This Row],[DEL. AVAILABLE A SLOT]]*24</f>
        <v>24</v>
      </c>
      <c r="X414" s="1" t="str">
        <f t="shared" si="126"/>
        <v>SI</v>
      </c>
      <c r="Y414" s="73">
        <f t="shared" si="127"/>
        <v>1.3034722222218988</v>
      </c>
      <c r="Z414" s="74">
        <f>Table2[[#This Row],[ETA A TIMESLOT]]*24</f>
        <v>31.283333333325572</v>
      </c>
      <c r="AA414" s="73">
        <f t="shared" si="128"/>
        <v>0</v>
      </c>
      <c r="AB414" s="73" t="str">
        <f t="shared" si="129"/>
        <v>SI</v>
      </c>
      <c r="AC414" s="74">
        <f>Table2[[#This Row],[PUNTUALIDAD (H)]]*24</f>
        <v>0</v>
      </c>
      <c r="AD414" s="73">
        <f t="shared" si="130"/>
        <v>1.2986111111094942</v>
      </c>
      <c r="AE414" s="74">
        <f>Table2[[#This Row],[ATA TO UNLOADING]]*24</f>
        <v>31.166666666627862</v>
      </c>
      <c r="AF414" s="74" t="str">
        <f>IF(Table2[[#This Row],[ATA TO UNLOADING 2]]&lt;=48,"YES","NO")</f>
        <v>YES</v>
      </c>
      <c r="AG414" s="75">
        <f t="shared" si="131"/>
        <v>0.95833333333575865</v>
      </c>
      <c r="AH414" s="2" t="s">
        <v>24</v>
      </c>
      <c r="AI414" s="2" t="str">
        <f t="shared" si="132"/>
        <v>MSKU6747529</v>
      </c>
      <c r="AJ414" s="76" t="str">
        <f t="shared" si="133"/>
        <v>OM TRANSPORT</v>
      </c>
      <c r="AK414" s="77">
        <f>IF($M414="TRUCK",VLOOKUP($AQ414,Invoicing!$A$17:$B$49,MATCH($AK$1,Invoicing!$A$17:$B$17,0),FALSE),VLOOKUP($AQ414,Invoicing!$N$17:$O$21,MATCH($AK$1,Invoicing!$N$17:$O$17,0),FALSE))</f>
        <v>475</v>
      </c>
      <c r="AL414" s="78">
        <f>VLOOKUP($E414,Invoicing!$A$1:$H$8,MATCH(TRACKER!$N414,Invoicing!$A$1:$H$1,0),FALSE)</f>
        <v>110</v>
      </c>
      <c r="AM414" s="78">
        <f>VLOOKUP($E414,Invoicing!$A$1:$H$8,MATCH(TRACKER!$O$1,Invoicing!$A$1:$H$1,0),FALSE)</f>
        <v>50</v>
      </c>
      <c r="AN414" s="78">
        <f t="shared" si="134"/>
        <v>0</v>
      </c>
      <c r="AO414" s="2">
        <f t="shared" si="135"/>
        <v>2</v>
      </c>
      <c r="AP414" s="2" t="str">
        <f t="shared" si="136"/>
        <v>NIGHT</v>
      </c>
      <c r="AQ414" s="2" t="str">
        <f t="shared" si="137"/>
        <v>OM TRANSPORTNIGHT</v>
      </c>
      <c r="AR414" s="71">
        <f t="shared" si="138"/>
        <v>585</v>
      </c>
      <c r="AS414" s="71">
        <f>VLOOKUP(AJ414,Invoicing!A:K,10,FALSE)</f>
        <v>25</v>
      </c>
      <c r="AT414" s="71">
        <f t="shared" si="139"/>
        <v>610</v>
      </c>
    </row>
    <row r="415" spans="1:47">
      <c r="A415" s="37" t="s">
        <v>537</v>
      </c>
      <c r="B415" s="3" t="s">
        <v>38</v>
      </c>
      <c r="C415" s="11">
        <v>45369.654861111114</v>
      </c>
      <c r="D415" s="11">
        <v>45369.666666666664</v>
      </c>
      <c r="E415" s="11" t="s">
        <v>49</v>
      </c>
      <c r="F415" s="11" t="s">
        <v>40</v>
      </c>
      <c r="G415" s="3" t="s">
        <v>571</v>
      </c>
      <c r="H415" s="3" t="s">
        <v>2821</v>
      </c>
      <c r="I415" s="11">
        <v>45369.958333333336</v>
      </c>
      <c r="J415" s="12">
        <v>45370.989583333336</v>
      </c>
      <c r="K415" s="12">
        <v>45371.125</v>
      </c>
      <c r="L415" s="12">
        <v>45370.989583333336</v>
      </c>
      <c r="M415" s="12" t="s">
        <v>115</v>
      </c>
      <c r="N415" s="3" t="s">
        <v>13</v>
      </c>
      <c r="O415" s="3">
        <v>0</v>
      </c>
      <c r="P415" s="1">
        <f t="shared" si="120"/>
        <v>12</v>
      </c>
      <c r="Q415" s="1">
        <f t="shared" si="121"/>
        <v>3</v>
      </c>
      <c r="R415" s="72">
        <f t="shared" si="122"/>
        <v>45370.989583333336</v>
      </c>
      <c r="S415" s="73">
        <f t="shared" si="123"/>
        <v>0.30347222222189885</v>
      </c>
      <c r="T415" s="74">
        <f>Table2[[#This Row],[ETA A OFRECIMIENTO]]*24</f>
        <v>7.2833333333255723</v>
      </c>
      <c r="U415" s="1" t="str">
        <f t="shared" si="124"/>
        <v>YES</v>
      </c>
      <c r="V415" s="73">
        <f t="shared" si="125"/>
        <v>1.1666666666642413</v>
      </c>
      <c r="W415" s="74">
        <f>Table2[[#This Row],[DEL. AVAILABLE A SLOT]]*24</f>
        <v>27.999999999941792</v>
      </c>
      <c r="X415" s="1" t="str">
        <f t="shared" si="126"/>
        <v>NO</v>
      </c>
      <c r="Y415" s="73">
        <f t="shared" si="127"/>
        <v>1.4701388888861402</v>
      </c>
      <c r="Z415" s="74">
        <f>Table2[[#This Row],[ETA A TIMESLOT]]*24</f>
        <v>35.283333333267365</v>
      </c>
      <c r="AA415" s="73">
        <f t="shared" si="128"/>
        <v>0</v>
      </c>
      <c r="AB415" s="73" t="str">
        <f t="shared" si="129"/>
        <v>SI</v>
      </c>
      <c r="AC415" s="74">
        <f>Table2[[#This Row],[PUNTUALIDAD (H)]]*24</f>
        <v>0</v>
      </c>
      <c r="AD415" s="73">
        <f t="shared" si="130"/>
        <v>1.3347222222218988</v>
      </c>
      <c r="AE415" s="74">
        <f>Table2[[#This Row],[ATA TO UNLOADING]]*24</f>
        <v>32.033333333325572</v>
      </c>
      <c r="AF415" s="74" t="str">
        <f>IF(Table2[[#This Row],[ATA TO UNLOADING 2]]&lt;=48,"YES","NO")</f>
        <v>YES</v>
      </c>
      <c r="AG415" s="75">
        <f t="shared" si="131"/>
        <v>0.125</v>
      </c>
      <c r="AH415" s="2" t="s">
        <v>24</v>
      </c>
      <c r="AI415" s="2" t="str">
        <f t="shared" si="132"/>
        <v>MSKU7036757</v>
      </c>
      <c r="AJ415" s="76" t="str">
        <f t="shared" si="133"/>
        <v>CTU FLEVOKUST BV</v>
      </c>
      <c r="AK415" s="77">
        <f>IF($M415="TRUCK",VLOOKUP($AQ415,Invoicing!$A$17:$B$49,MATCH($AK$1,Invoicing!$A$17:$B$17,0),FALSE),VLOOKUP($AQ415,Invoicing!$N$17:$O$21,MATCH($AK$1,Invoicing!$N$17:$O$17,0),FALSE))</f>
        <v>530</v>
      </c>
      <c r="AL415" s="78">
        <v>100</v>
      </c>
      <c r="AM415" s="78">
        <v>35</v>
      </c>
      <c r="AN415" s="78">
        <f t="shared" si="134"/>
        <v>0</v>
      </c>
      <c r="AO415" s="2">
        <f t="shared" si="135"/>
        <v>3</v>
      </c>
      <c r="AP415" s="2" t="str">
        <f t="shared" si="136"/>
        <v>NIGHT</v>
      </c>
      <c r="AQ415" s="2" t="str">
        <f t="shared" si="137"/>
        <v>CTU FLEVOKUST BVNIGHT</v>
      </c>
      <c r="AR415" s="71">
        <f t="shared" si="138"/>
        <v>630</v>
      </c>
      <c r="AS415" s="71">
        <f>VLOOKUP(AJ415,Invoicing!A:K,10,FALSE)</f>
        <v>0</v>
      </c>
      <c r="AT415" s="71">
        <f t="shared" si="139"/>
        <v>630</v>
      </c>
    </row>
    <row r="416" spans="1:47">
      <c r="A416" s="37" t="s">
        <v>537</v>
      </c>
      <c r="B416" s="3" t="s">
        <v>38</v>
      </c>
      <c r="C416" s="11">
        <v>45369.654861111114</v>
      </c>
      <c r="D416" s="11">
        <v>45369.666666666664</v>
      </c>
      <c r="E416" s="11" t="s">
        <v>44</v>
      </c>
      <c r="F416" s="11" t="s">
        <v>40</v>
      </c>
      <c r="G416" s="3" t="s">
        <v>572</v>
      </c>
      <c r="H416" s="3" t="s">
        <v>2821</v>
      </c>
      <c r="I416" s="11">
        <v>45369.958333333336</v>
      </c>
      <c r="J416" s="12">
        <v>45370.809027777781</v>
      </c>
      <c r="K416" s="12">
        <v>45370.75</v>
      </c>
      <c r="L416" s="12">
        <v>45370.854166666664</v>
      </c>
      <c r="M416" s="12" t="s">
        <v>115</v>
      </c>
      <c r="N416" s="3" t="s">
        <v>13</v>
      </c>
      <c r="O416" s="3">
        <v>0</v>
      </c>
      <c r="P416" s="1">
        <f t="shared" si="120"/>
        <v>12</v>
      </c>
      <c r="Q416" s="1">
        <f t="shared" si="121"/>
        <v>3</v>
      </c>
      <c r="R416" s="72">
        <f t="shared" si="122"/>
        <v>45370.809027777781</v>
      </c>
      <c r="S416" s="73">
        <f t="shared" si="123"/>
        <v>0.30347222222189885</v>
      </c>
      <c r="T416" s="74">
        <f>Table2[[#This Row],[ETA A OFRECIMIENTO]]*24</f>
        <v>7.2833333333255723</v>
      </c>
      <c r="U416" s="1" t="str">
        <f t="shared" si="124"/>
        <v>YES</v>
      </c>
      <c r="V416" s="73">
        <f t="shared" si="125"/>
        <v>0.79166666666424135</v>
      </c>
      <c r="W416" s="74">
        <f>Table2[[#This Row],[DEL. AVAILABLE A SLOT]]*24</f>
        <v>18.999999999941792</v>
      </c>
      <c r="X416" s="1" t="str">
        <f t="shared" si="126"/>
        <v>SI</v>
      </c>
      <c r="Y416" s="73">
        <f t="shared" si="127"/>
        <v>1.0951388888861402</v>
      </c>
      <c r="Z416" s="74">
        <f>Table2[[#This Row],[ETA A TIMESLOT]]*24</f>
        <v>26.283333333267365</v>
      </c>
      <c r="AA416" s="73">
        <f t="shared" si="128"/>
        <v>5.9027777781011537E-2</v>
      </c>
      <c r="AB416" s="73" t="str">
        <f t="shared" si="129"/>
        <v>NO</v>
      </c>
      <c r="AC416" s="74">
        <f>Table2[[#This Row],[PUNTUALIDAD (H)]]*24</f>
        <v>1.4166666667442769</v>
      </c>
      <c r="AD416" s="73">
        <f t="shared" si="130"/>
        <v>1.1993055555503815</v>
      </c>
      <c r="AE416" s="74">
        <f>Table2[[#This Row],[ATA TO UNLOADING]]*24</f>
        <v>28.783333333209157</v>
      </c>
      <c r="AF416" s="74" t="str">
        <f>IF(Table2[[#This Row],[ATA TO UNLOADING 2]]&lt;=48,"YES","NO")</f>
        <v>YES</v>
      </c>
      <c r="AG416" s="75">
        <f t="shared" si="131"/>
        <v>0.75</v>
      </c>
      <c r="AH416" s="2" t="s">
        <v>42</v>
      </c>
      <c r="AI416" s="2" t="str">
        <f t="shared" si="132"/>
        <v>MSKU7665430</v>
      </c>
      <c r="AJ416" s="76" t="str">
        <f t="shared" si="133"/>
        <v>MSI</v>
      </c>
      <c r="AK416" s="77">
        <f>IF($M416="TRUCK",VLOOKUP($AQ416,Invoicing!$A$17:$B$49,MATCH($AK$1,Invoicing!$A$17:$B$17,0),FALSE),VLOOKUP($AQ416,Invoicing!$N$17:$O$21,MATCH($AK$1,Invoicing!$N$17:$O$17,0),FALSE))</f>
        <v>480</v>
      </c>
      <c r="AL416" s="78">
        <f>VLOOKUP($E416,Invoicing!$A$1:$H$8,MATCH(TRACKER!$N416,Invoicing!$A$1:$H$1,0),FALSE)</f>
        <v>120</v>
      </c>
      <c r="AM416" s="78">
        <f>VLOOKUP($E416,Invoicing!$A$1:$H$8,MATCH(TRACKER!$O$1,Invoicing!$A$1:$H$1,0),FALSE)</f>
        <v>50</v>
      </c>
      <c r="AN416" s="78">
        <f t="shared" si="134"/>
        <v>0</v>
      </c>
      <c r="AO416" s="2">
        <f t="shared" si="135"/>
        <v>2</v>
      </c>
      <c r="AP416" s="2" t="str">
        <f t="shared" si="136"/>
        <v>WEEK</v>
      </c>
      <c r="AQ416" s="2" t="str">
        <f t="shared" si="137"/>
        <v>MSIWEEK</v>
      </c>
      <c r="AR416" s="71">
        <f t="shared" si="138"/>
        <v>600</v>
      </c>
      <c r="AS416" s="71">
        <f>VLOOKUP(AJ416,Invoicing!A:K,10,FALSE)</f>
        <v>25</v>
      </c>
      <c r="AT416" s="71">
        <f t="shared" si="139"/>
        <v>625</v>
      </c>
    </row>
    <row r="417" spans="1:46">
      <c r="A417" s="37" t="s">
        <v>537</v>
      </c>
      <c r="B417" s="3" t="s">
        <v>38</v>
      </c>
      <c r="C417" s="11">
        <v>45369.654861111114</v>
      </c>
      <c r="D417" s="11">
        <v>45369.666666666664</v>
      </c>
      <c r="E417" s="11" t="s">
        <v>49</v>
      </c>
      <c r="F417" s="11" t="s">
        <v>40</v>
      </c>
      <c r="G417" s="3" t="s">
        <v>573</v>
      </c>
      <c r="H417" s="3" t="s">
        <v>2821</v>
      </c>
      <c r="I417" s="11">
        <v>45372.666666666664</v>
      </c>
      <c r="J417" s="12">
        <v>45373.365972222222</v>
      </c>
      <c r="K417" s="12">
        <v>45373.375</v>
      </c>
      <c r="L417" s="12">
        <v>45373.416666666664</v>
      </c>
      <c r="M417" s="61" t="s">
        <v>12</v>
      </c>
      <c r="N417" s="3" t="s">
        <v>13</v>
      </c>
      <c r="O417" s="3">
        <v>0</v>
      </c>
      <c r="P417" s="1">
        <f t="shared" si="120"/>
        <v>12</v>
      </c>
      <c r="Q417" s="1">
        <f t="shared" si="121"/>
        <v>3</v>
      </c>
      <c r="R417" s="72">
        <f t="shared" si="122"/>
        <v>45373.365972222222</v>
      </c>
      <c r="S417" s="73">
        <f t="shared" si="123"/>
        <v>3.0118055555503815</v>
      </c>
      <c r="T417" s="74">
        <f>Table2[[#This Row],[ETA A OFRECIMIENTO]]*24</f>
        <v>72.283333333209157</v>
      </c>
      <c r="U417" s="1" t="str">
        <f t="shared" si="124"/>
        <v>NO</v>
      </c>
      <c r="V417" s="73">
        <f t="shared" si="125"/>
        <v>0.70833333333575865</v>
      </c>
      <c r="W417" s="74">
        <f>Table2[[#This Row],[DEL. AVAILABLE A SLOT]]*24</f>
        <v>17.000000000058208</v>
      </c>
      <c r="X417" s="1" t="str">
        <f t="shared" si="126"/>
        <v>SI</v>
      </c>
      <c r="Y417" s="73">
        <f t="shared" si="127"/>
        <v>3.7201388888861402</v>
      </c>
      <c r="Z417" s="74">
        <f>Table2[[#This Row],[ETA A TIMESLOT]]*24</f>
        <v>89.283333333267365</v>
      </c>
      <c r="AA417" s="73">
        <f t="shared" si="128"/>
        <v>0</v>
      </c>
      <c r="AB417" s="73" t="str">
        <f t="shared" si="129"/>
        <v>SI</v>
      </c>
      <c r="AC417" s="74">
        <f>Table2[[#This Row],[PUNTUALIDAD (H)]]*24</f>
        <v>0</v>
      </c>
      <c r="AD417" s="73">
        <f t="shared" si="130"/>
        <v>3.7618055555503815</v>
      </c>
      <c r="AE417" s="74">
        <f>Table2[[#This Row],[ATA TO UNLOADING]]*24</f>
        <v>90.283333333209157</v>
      </c>
      <c r="AF417" s="74" t="str">
        <f>IF(Table2[[#This Row],[ATA TO UNLOADING 2]]&lt;=48,"YES","NO")</f>
        <v>NO</v>
      </c>
      <c r="AG417" s="75">
        <f t="shared" si="131"/>
        <v>0.375</v>
      </c>
      <c r="AH417" s="2" t="s">
        <v>42</v>
      </c>
      <c r="AI417" s="2" t="str">
        <f t="shared" si="132"/>
        <v>MSKU8616744</v>
      </c>
      <c r="AJ417" s="76" t="str">
        <f t="shared" si="133"/>
        <v>CTU FLEVOKUST BV</v>
      </c>
      <c r="AK417" s="77">
        <f>IF($M417="TRUCK",VLOOKUP($AQ417,Invoicing!$A$17:$B$49,MATCH($AK$1,Invoicing!$A$17:$B$17,0),FALSE),VLOOKUP($AQ417,Invoicing!$N$17:$O$21,MATCH($AK$1,Invoicing!$N$17:$O$17,0),FALSE))</f>
        <v>380</v>
      </c>
      <c r="AL417" s="78">
        <v>100</v>
      </c>
      <c r="AM417" s="78">
        <v>35</v>
      </c>
      <c r="AN417" s="78">
        <f t="shared" si="134"/>
        <v>0</v>
      </c>
      <c r="AO417" s="2">
        <f t="shared" si="135"/>
        <v>5</v>
      </c>
      <c r="AP417" s="2" t="str">
        <f t="shared" si="136"/>
        <v>WEEK</v>
      </c>
      <c r="AQ417" s="2" t="str">
        <f t="shared" si="137"/>
        <v>CTU FLEVOKUST BVWEEK</v>
      </c>
      <c r="AR417" s="71">
        <f t="shared" si="138"/>
        <v>480</v>
      </c>
      <c r="AS417" s="71">
        <f>VLOOKUP(AJ417,Invoicing!A:K,10,FALSE)</f>
        <v>0</v>
      </c>
      <c r="AT417" s="71">
        <f t="shared" si="139"/>
        <v>480</v>
      </c>
    </row>
    <row r="418" spans="1:46">
      <c r="A418" s="37" t="s">
        <v>537</v>
      </c>
      <c r="B418" s="3" t="s">
        <v>38</v>
      </c>
      <c r="C418" s="11">
        <v>45369.654861111114</v>
      </c>
      <c r="D418" s="11">
        <v>45369.666666666664</v>
      </c>
      <c r="E418" s="11" t="s">
        <v>49</v>
      </c>
      <c r="F418" s="11" t="s">
        <v>40</v>
      </c>
      <c r="G418" s="3" t="s">
        <v>574</v>
      </c>
      <c r="H418" s="3" t="s">
        <v>2821</v>
      </c>
      <c r="I418" s="11">
        <v>45369.958333333336</v>
      </c>
      <c r="J418" s="12">
        <v>45371.055555555555</v>
      </c>
      <c r="K418" s="12">
        <v>45371.041666666664</v>
      </c>
      <c r="L418" s="12">
        <v>45371.127083333333</v>
      </c>
      <c r="M418" s="12" t="s">
        <v>115</v>
      </c>
      <c r="N418" s="3" t="s">
        <v>13</v>
      </c>
      <c r="O418" s="3">
        <v>0</v>
      </c>
      <c r="P418" s="1">
        <f t="shared" si="120"/>
        <v>12</v>
      </c>
      <c r="Q418" s="1">
        <f t="shared" si="121"/>
        <v>3</v>
      </c>
      <c r="R418" s="72">
        <f t="shared" si="122"/>
        <v>45371.055555555555</v>
      </c>
      <c r="S418" s="73">
        <f t="shared" si="123"/>
        <v>0.30347222222189885</v>
      </c>
      <c r="T418" s="74">
        <f>Table2[[#This Row],[ETA A OFRECIMIENTO]]*24</f>
        <v>7.2833333333255723</v>
      </c>
      <c r="U418" s="1" t="str">
        <f t="shared" si="124"/>
        <v>YES</v>
      </c>
      <c r="V418" s="73">
        <f t="shared" si="125"/>
        <v>1.0833333333284827</v>
      </c>
      <c r="W418" s="74">
        <f>Table2[[#This Row],[DEL. AVAILABLE A SLOT]]*24</f>
        <v>25.999999999883585</v>
      </c>
      <c r="X418" s="1" t="str">
        <f t="shared" si="126"/>
        <v>NO</v>
      </c>
      <c r="Y418" s="73">
        <f t="shared" si="127"/>
        <v>1.3868055555503815</v>
      </c>
      <c r="Z418" s="74">
        <f>Table2[[#This Row],[ETA A TIMESLOT]]*24</f>
        <v>33.283333333209157</v>
      </c>
      <c r="AA418" s="73">
        <f t="shared" si="128"/>
        <v>1.3888888890505768E-2</v>
      </c>
      <c r="AB418" s="73" t="str">
        <f t="shared" si="129"/>
        <v>SI</v>
      </c>
      <c r="AC418" s="74">
        <f>Table2[[#This Row],[PUNTUALIDAD (H)]]*24</f>
        <v>0.33333333337213844</v>
      </c>
      <c r="AD418" s="73">
        <f t="shared" si="130"/>
        <v>1.4722222222189885</v>
      </c>
      <c r="AE418" s="74">
        <f>Table2[[#This Row],[ATA TO UNLOADING]]*24</f>
        <v>35.333333333255723</v>
      </c>
      <c r="AF418" s="74" t="str">
        <f>IF(Table2[[#This Row],[ATA TO UNLOADING 2]]&lt;=48,"YES","NO")</f>
        <v>YES</v>
      </c>
      <c r="AG418" s="75">
        <f t="shared" si="131"/>
        <v>4.1666666664241347E-2</v>
      </c>
      <c r="AH418" s="2" t="s">
        <v>24</v>
      </c>
      <c r="AI418" s="2" t="str">
        <f t="shared" si="132"/>
        <v>MSKU9452136</v>
      </c>
      <c r="AJ418" s="76" t="str">
        <f t="shared" si="133"/>
        <v>CTU FLEVOKUST BV</v>
      </c>
      <c r="AK418" s="77">
        <f>IF($M418="TRUCK",VLOOKUP($AQ418,Invoicing!$A$17:$B$49,MATCH($AK$1,Invoicing!$A$17:$B$17,0),FALSE),VLOOKUP($AQ418,Invoicing!$N$17:$O$21,MATCH($AK$1,Invoicing!$N$17:$O$17,0),FALSE))</f>
        <v>530</v>
      </c>
      <c r="AL418" s="78">
        <v>100</v>
      </c>
      <c r="AM418" s="78">
        <v>35</v>
      </c>
      <c r="AN418" s="78">
        <f t="shared" si="134"/>
        <v>0</v>
      </c>
      <c r="AO418" s="2">
        <f t="shared" si="135"/>
        <v>3</v>
      </c>
      <c r="AP418" s="2" t="str">
        <f t="shared" si="136"/>
        <v>NIGHT</v>
      </c>
      <c r="AQ418" s="2" t="str">
        <f t="shared" si="137"/>
        <v>CTU FLEVOKUST BVNIGHT</v>
      </c>
      <c r="AR418" s="71">
        <f t="shared" si="138"/>
        <v>630</v>
      </c>
      <c r="AS418" s="71">
        <f>VLOOKUP(AJ418,Invoicing!A:K,10,FALSE)</f>
        <v>0</v>
      </c>
      <c r="AT418" s="71">
        <f t="shared" si="139"/>
        <v>630</v>
      </c>
    </row>
    <row r="419" spans="1:46">
      <c r="A419" s="37" t="s">
        <v>537</v>
      </c>
      <c r="B419" s="3" t="s">
        <v>38</v>
      </c>
      <c r="C419" s="11">
        <v>45369.654861111114</v>
      </c>
      <c r="D419" s="11">
        <v>45369.666666666664</v>
      </c>
      <c r="E419" s="11" t="s">
        <v>44</v>
      </c>
      <c r="F419" s="11" t="s">
        <v>40</v>
      </c>
      <c r="G419" s="3" t="s">
        <v>575</v>
      </c>
      <c r="H419" s="3" t="s">
        <v>41</v>
      </c>
      <c r="I419" s="11">
        <v>45369.958333333336</v>
      </c>
      <c r="J419" s="12">
        <v>45370.781944444447</v>
      </c>
      <c r="K419" s="12">
        <v>45370.770833333336</v>
      </c>
      <c r="L419" s="12">
        <v>45370.788194444445</v>
      </c>
      <c r="M419" s="12" t="s">
        <v>115</v>
      </c>
      <c r="N419" s="3" t="s">
        <v>42</v>
      </c>
      <c r="O419" s="3">
        <v>0</v>
      </c>
      <c r="P419" s="1">
        <f t="shared" si="120"/>
        <v>12</v>
      </c>
      <c r="Q419" s="1">
        <f t="shared" si="121"/>
        <v>3</v>
      </c>
      <c r="R419" s="72">
        <f t="shared" si="122"/>
        <v>45370.781944444447</v>
      </c>
      <c r="S419" s="73">
        <f t="shared" si="123"/>
        <v>0.30347222222189885</v>
      </c>
      <c r="T419" s="74">
        <f>Table2[[#This Row],[ETA A OFRECIMIENTO]]*24</f>
        <v>7.2833333333255723</v>
      </c>
      <c r="U419" s="1" t="str">
        <f t="shared" si="124"/>
        <v>YES</v>
      </c>
      <c r="V419" s="73">
        <f t="shared" si="125"/>
        <v>0.8125</v>
      </c>
      <c r="W419" s="74">
        <f>Table2[[#This Row],[DEL. AVAILABLE A SLOT]]*24</f>
        <v>19.5</v>
      </c>
      <c r="X419" s="1" t="str">
        <f t="shared" si="126"/>
        <v>SI</v>
      </c>
      <c r="Y419" s="73">
        <f t="shared" si="127"/>
        <v>1.1159722222218988</v>
      </c>
      <c r="Z419" s="74">
        <f>Table2[[#This Row],[ETA A TIMESLOT]]*24</f>
        <v>26.783333333325572</v>
      </c>
      <c r="AA419" s="73">
        <f t="shared" si="128"/>
        <v>1.1111111110949423E-2</v>
      </c>
      <c r="AB419" s="73" t="str">
        <f t="shared" si="129"/>
        <v>SI</v>
      </c>
      <c r="AC419" s="74">
        <f>Table2[[#This Row],[PUNTUALIDAD (H)]]*24</f>
        <v>0.26666666666278616</v>
      </c>
      <c r="AD419" s="73">
        <f t="shared" si="130"/>
        <v>1.1333333333313931</v>
      </c>
      <c r="AE419" s="74">
        <f>Table2[[#This Row],[ATA TO UNLOADING]]*24</f>
        <v>27.199999999953434</v>
      </c>
      <c r="AF419" s="74" t="str">
        <f>IF(Table2[[#This Row],[ATA TO UNLOADING 2]]&lt;=48,"YES","NO")</f>
        <v>YES</v>
      </c>
      <c r="AG419" s="75">
        <f t="shared" si="131"/>
        <v>0.77083333333575865</v>
      </c>
      <c r="AH419" s="2" t="s">
        <v>42</v>
      </c>
      <c r="AI419" s="2" t="str">
        <f t="shared" si="132"/>
        <v>MSKU9667366</v>
      </c>
      <c r="AJ419" s="76" t="str">
        <f t="shared" si="133"/>
        <v>MSI</v>
      </c>
      <c r="AK419" s="77">
        <f>IF($M419="TRUCK",VLOOKUP($AQ419,Invoicing!$A$17:$B$49,MATCH($AK$1,Invoicing!$A$17:$B$17,0),FALSE),VLOOKUP($AQ419,Invoicing!$N$17:$O$21,MATCH($AK$1,Invoicing!$N$17:$O$17,0),FALSE))</f>
        <v>480</v>
      </c>
      <c r="AL419" s="78" t="e">
        <f>VLOOKUP($E419,Invoicing!$A$1:$H$8,MATCH(TRACKER!$N419,Invoicing!$A$1:$H$1,0),FALSE)</f>
        <v>#N/A</v>
      </c>
      <c r="AM419" s="78">
        <f>VLOOKUP($E419,Invoicing!$A$1:$H$8,MATCH(TRACKER!$O$1,Invoicing!$A$1:$H$1,0),FALSE)</f>
        <v>50</v>
      </c>
      <c r="AN419" s="78">
        <f t="shared" si="134"/>
        <v>0</v>
      </c>
      <c r="AO419" s="2">
        <f t="shared" si="135"/>
        <v>2</v>
      </c>
      <c r="AP419" s="2" t="str">
        <f t="shared" si="136"/>
        <v>WEEK</v>
      </c>
      <c r="AQ419" s="2" t="str">
        <f t="shared" si="137"/>
        <v>MSIWEEK</v>
      </c>
      <c r="AR419" s="71">
        <f t="shared" si="138"/>
        <v>480</v>
      </c>
      <c r="AS419" s="71">
        <f>VLOOKUP(AJ419,Invoicing!A:K,10,FALSE)</f>
        <v>25</v>
      </c>
      <c r="AT419" s="71">
        <f t="shared" si="139"/>
        <v>505</v>
      </c>
    </row>
    <row r="420" spans="1:46">
      <c r="A420" s="58" t="s">
        <v>537</v>
      </c>
      <c r="B420" s="59" t="s">
        <v>38</v>
      </c>
      <c r="C420" s="60">
        <v>45369.654861111114</v>
      </c>
      <c r="D420" s="60">
        <v>45369.666666666664</v>
      </c>
      <c r="E420" s="60" t="s">
        <v>44</v>
      </c>
      <c r="F420" s="60" t="s">
        <v>40</v>
      </c>
      <c r="G420" s="59" t="s">
        <v>576</v>
      </c>
      <c r="H420" s="3" t="s">
        <v>2821</v>
      </c>
      <c r="I420" s="60">
        <v>45369.958333333336</v>
      </c>
      <c r="J420" s="61">
        <v>45370.809027777781</v>
      </c>
      <c r="K420" s="61">
        <v>45370.791666666664</v>
      </c>
      <c r="L420" s="61">
        <v>45370.856944444444</v>
      </c>
      <c r="M420" s="12" t="s">
        <v>115</v>
      </c>
      <c r="N420" s="3" t="s">
        <v>13</v>
      </c>
      <c r="O420" s="3">
        <v>0</v>
      </c>
      <c r="P420" s="1">
        <f t="shared" si="120"/>
        <v>12</v>
      </c>
      <c r="Q420" s="1">
        <f t="shared" si="121"/>
        <v>3</v>
      </c>
      <c r="R420" s="72">
        <f t="shared" si="122"/>
        <v>45370.809027777781</v>
      </c>
      <c r="S420" s="73">
        <f t="shared" si="123"/>
        <v>0.30347222222189885</v>
      </c>
      <c r="T420" s="74">
        <f>Table2[[#This Row],[ETA A OFRECIMIENTO]]*24</f>
        <v>7.2833333333255723</v>
      </c>
      <c r="U420" s="1" t="str">
        <f t="shared" si="124"/>
        <v>YES</v>
      </c>
      <c r="V420" s="73">
        <f t="shared" si="125"/>
        <v>0.83333333332848269</v>
      </c>
      <c r="W420" s="74">
        <f>Table2[[#This Row],[DEL. AVAILABLE A SLOT]]*24</f>
        <v>19.999999999883585</v>
      </c>
      <c r="X420" s="1" t="str">
        <f t="shared" si="126"/>
        <v>SI</v>
      </c>
      <c r="Y420" s="73">
        <f t="shared" si="127"/>
        <v>1.1368055555503815</v>
      </c>
      <c r="Z420" s="74">
        <f>Table2[[#This Row],[ETA A TIMESLOT]]*24</f>
        <v>27.283333333209157</v>
      </c>
      <c r="AA420" s="73">
        <f t="shared" si="128"/>
        <v>1.7361111116770189E-2</v>
      </c>
      <c r="AB420" s="73" t="str">
        <f t="shared" si="129"/>
        <v>SI</v>
      </c>
      <c r="AC420" s="74">
        <f>Table2[[#This Row],[PUNTUALIDAD (H)]]*24</f>
        <v>0.41666666680248454</v>
      </c>
      <c r="AD420" s="73">
        <f t="shared" si="130"/>
        <v>1.2020833333299379</v>
      </c>
      <c r="AE420" s="74">
        <f>Table2[[#This Row],[ATA TO UNLOADING]]*24</f>
        <v>28.849999999918509</v>
      </c>
      <c r="AF420" s="74" t="str">
        <f>IF(Table2[[#This Row],[ATA TO UNLOADING 2]]&lt;=48,"YES","NO")</f>
        <v>YES</v>
      </c>
      <c r="AG420" s="75">
        <f t="shared" si="131"/>
        <v>0.79166666666424135</v>
      </c>
      <c r="AH420" s="2" t="s">
        <v>42</v>
      </c>
      <c r="AI420" s="2" t="str">
        <f t="shared" si="132"/>
        <v>PONU0562600</v>
      </c>
      <c r="AJ420" s="76" t="str">
        <f t="shared" si="133"/>
        <v>MSI</v>
      </c>
      <c r="AK420" s="77">
        <f>IF($M420="TRUCK",VLOOKUP($AQ420,Invoicing!$A$17:$B$49,MATCH($AK$1,Invoicing!$A$17:$B$17,0),FALSE),VLOOKUP($AQ420,Invoicing!$N$17:$O$21,MATCH($AK$1,Invoicing!$N$17:$O$17,0),FALSE))</f>
        <v>480</v>
      </c>
      <c r="AL420" s="78">
        <f>VLOOKUP($E420,Invoicing!$A$1:$H$8,MATCH(TRACKER!$N420,Invoicing!$A$1:$H$1,0),FALSE)</f>
        <v>120</v>
      </c>
      <c r="AM420" s="78">
        <f>VLOOKUP($E420,Invoicing!$A$1:$H$8,MATCH(TRACKER!$O$1,Invoicing!$A$1:$H$1,0),FALSE)</f>
        <v>50</v>
      </c>
      <c r="AN420" s="78">
        <f t="shared" si="134"/>
        <v>0</v>
      </c>
      <c r="AO420" s="2">
        <f t="shared" si="135"/>
        <v>2</v>
      </c>
      <c r="AP420" s="2" t="str">
        <f t="shared" si="136"/>
        <v>WEEK</v>
      </c>
      <c r="AQ420" s="2" t="str">
        <f t="shared" si="137"/>
        <v>MSIWEEK</v>
      </c>
      <c r="AR420" s="71">
        <f t="shared" si="138"/>
        <v>600</v>
      </c>
      <c r="AS420" s="71">
        <f>VLOOKUP(AJ420,Invoicing!A:K,10,FALSE)</f>
        <v>25</v>
      </c>
      <c r="AT420" s="71">
        <f t="shared" si="139"/>
        <v>625</v>
      </c>
    </row>
    <row r="421" spans="1:46">
      <c r="A421" s="37" t="s">
        <v>537</v>
      </c>
      <c r="B421" s="3" t="s">
        <v>38</v>
      </c>
      <c r="C421" s="11">
        <v>45369.654861111114</v>
      </c>
      <c r="D421" s="11">
        <v>45369.666666666664</v>
      </c>
      <c r="E421" s="11" t="s">
        <v>44</v>
      </c>
      <c r="F421" s="11" t="s">
        <v>40</v>
      </c>
      <c r="G421" s="3" t="s">
        <v>577</v>
      </c>
      <c r="H421" s="3" t="s">
        <v>41</v>
      </c>
      <c r="I421" s="11">
        <v>45369.958333333336</v>
      </c>
      <c r="J421" s="12">
        <v>45370.430555555555</v>
      </c>
      <c r="K421" s="12">
        <v>45370.416666666664</v>
      </c>
      <c r="L421" s="12">
        <v>45370.444444444445</v>
      </c>
      <c r="M421" s="12" t="s">
        <v>115</v>
      </c>
      <c r="N421" s="3" t="s">
        <v>42</v>
      </c>
      <c r="O421" s="3">
        <v>1</v>
      </c>
      <c r="P421" s="1">
        <f t="shared" si="120"/>
        <v>12</v>
      </c>
      <c r="Q421" s="1">
        <f t="shared" si="121"/>
        <v>3</v>
      </c>
      <c r="R421" s="72">
        <f t="shared" si="122"/>
        <v>45370.430555555555</v>
      </c>
      <c r="S421" s="73">
        <f t="shared" si="123"/>
        <v>0.30347222222189885</v>
      </c>
      <c r="T421" s="74">
        <f>Table2[[#This Row],[ETA A OFRECIMIENTO]]*24</f>
        <v>7.2833333333255723</v>
      </c>
      <c r="U421" s="1" t="str">
        <f t="shared" si="124"/>
        <v>YES</v>
      </c>
      <c r="V421" s="73">
        <f t="shared" si="125"/>
        <v>0.45833333332848269</v>
      </c>
      <c r="W421" s="74">
        <f>Table2[[#This Row],[DEL. AVAILABLE A SLOT]]*24</f>
        <v>10.999999999883585</v>
      </c>
      <c r="X421" s="1" t="str">
        <f t="shared" si="126"/>
        <v>SI</v>
      </c>
      <c r="Y421" s="73">
        <f t="shared" si="127"/>
        <v>0.76180555555038154</v>
      </c>
      <c r="Z421" s="74">
        <f>Table2[[#This Row],[ETA A TIMESLOT]]*24</f>
        <v>18.283333333209157</v>
      </c>
      <c r="AA421" s="73">
        <f t="shared" si="128"/>
        <v>1.3888888890505768E-2</v>
      </c>
      <c r="AB421" s="73" t="str">
        <f t="shared" si="129"/>
        <v>SI</v>
      </c>
      <c r="AC421" s="74">
        <f>Table2[[#This Row],[PUNTUALIDAD (H)]]*24</f>
        <v>0.33333333337213844</v>
      </c>
      <c r="AD421" s="73">
        <f t="shared" si="130"/>
        <v>0.78958333333139308</v>
      </c>
      <c r="AE421" s="74">
        <f>Table2[[#This Row],[ATA TO UNLOADING]]*24</f>
        <v>18.949999999953434</v>
      </c>
      <c r="AF421" s="74" t="str">
        <f>IF(Table2[[#This Row],[ATA TO UNLOADING 2]]&lt;=48,"YES","NO")</f>
        <v>YES</v>
      </c>
      <c r="AG421" s="75">
        <f t="shared" si="131"/>
        <v>0.41666666666424135</v>
      </c>
      <c r="AH421" s="2" t="s">
        <v>42</v>
      </c>
      <c r="AI421" s="2" t="str">
        <f t="shared" si="132"/>
        <v>PONU7340986</v>
      </c>
      <c r="AJ421" s="76" t="str">
        <f t="shared" si="133"/>
        <v>MSI</v>
      </c>
      <c r="AK421" s="77">
        <f>IF($M421="TRUCK",VLOOKUP($AQ421,Invoicing!$A$17:$B$49,MATCH($AK$1,Invoicing!$A$17:$B$17,0),FALSE),VLOOKUP($AQ421,Invoicing!$N$17:$O$21,MATCH($AK$1,Invoicing!$N$17:$O$17,0),FALSE))</f>
        <v>480</v>
      </c>
      <c r="AL421" s="78" t="e">
        <f>VLOOKUP($E421,Invoicing!$A$1:$H$8,MATCH(TRACKER!$N421,Invoicing!$A$1:$H$1,0),FALSE)</f>
        <v>#N/A</v>
      </c>
      <c r="AM421" s="78">
        <f>VLOOKUP($E421,Invoicing!$A$1:$H$8,MATCH(TRACKER!$O$1,Invoicing!$A$1:$H$1,0),FALSE)</f>
        <v>50</v>
      </c>
      <c r="AN421" s="78">
        <f t="shared" si="134"/>
        <v>50</v>
      </c>
      <c r="AO421" s="2">
        <f t="shared" si="135"/>
        <v>2</v>
      </c>
      <c r="AP421" s="2" t="str">
        <f t="shared" si="136"/>
        <v>WEEK</v>
      </c>
      <c r="AQ421" s="2" t="str">
        <f t="shared" si="137"/>
        <v>MSIWEEK</v>
      </c>
      <c r="AR421" s="71">
        <f t="shared" si="138"/>
        <v>530</v>
      </c>
      <c r="AS421" s="71">
        <f>VLOOKUP(AJ421,Invoicing!A:K,10,FALSE)</f>
        <v>25</v>
      </c>
      <c r="AT421" s="71">
        <f t="shared" si="139"/>
        <v>555</v>
      </c>
    </row>
    <row r="422" spans="1:46">
      <c r="A422" s="58" t="s">
        <v>537</v>
      </c>
      <c r="B422" s="59" t="s">
        <v>38</v>
      </c>
      <c r="C422" s="60">
        <v>45369.654861111114</v>
      </c>
      <c r="D422" s="60">
        <v>45369.666666666664</v>
      </c>
      <c r="E422" s="60" t="s">
        <v>49</v>
      </c>
      <c r="F422" s="60" t="s">
        <v>40</v>
      </c>
      <c r="G422" s="59" t="s">
        <v>578</v>
      </c>
      <c r="H422" s="3" t="s">
        <v>2821</v>
      </c>
      <c r="I422" s="60">
        <v>45372.666666666664</v>
      </c>
      <c r="J422" s="61">
        <v>45373.754166666666</v>
      </c>
      <c r="K422" s="61">
        <v>45373.833333333336</v>
      </c>
      <c r="L422" s="61">
        <v>45373.859722222223</v>
      </c>
      <c r="M422" s="61" t="s">
        <v>12</v>
      </c>
      <c r="N422" s="3" t="s">
        <v>13</v>
      </c>
      <c r="O422" s="3">
        <v>0</v>
      </c>
      <c r="P422" s="1">
        <f t="shared" si="120"/>
        <v>12</v>
      </c>
      <c r="Q422" s="1">
        <f t="shared" si="121"/>
        <v>3</v>
      </c>
      <c r="R422" s="72">
        <f t="shared" si="122"/>
        <v>45373.754166666666</v>
      </c>
      <c r="S422" s="73">
        <f t="shared" si="123"/>
        <v>3.0118055555503815</v>
      </c>
      <c r="T422" s="74">
        <f>Table2[[#This Row],[ETA A OFRECIMIENTO]]*24</f>
        <v>72.283333333209157</v>
      </c>
      <c r="U422" s="1" t="str">
        <f t="shared" si="124"/>
        <v>NO</v>
      </c>
      <c r="V422" s="73">
        <f t="shared" si="125"/>
        <v>1.1666666666715173</v>
      </c>
      <c r="W422" s="74">
        <f>Table2[[#This Row],[DEL. AVAILABLE A SLOT]]*24</f>
        <v>28.000000000116415</v>
      </c>
      <c r="X422" s="1" t="str">
        <f t="shared" si="126"/>
        <v>NO</v>
      </c>
      <c r="Y422" s="73">
        <f t="shared" si="127"/>
        <v>4.1784722222218988</v>
      </c>
      <c r="Z422" s="74">
        <f>Table2[[#This Row],[ETA A TIMESLOT]]*24</f>
        <v>100.28333333332557</v>
      </c>
      <c r="AA422" s="73">
        <f t="shared" si="128"/>
        <v>0</v>
      </c>
      <c r="AB422" s="73" t="str">
        <f t="shared" si="129"/>
        <v>SI</v>
      </c>
      <c r="AC422" s="74">
        <f>Table2[[#This Row],[PUNTUALIDAD (H)]]*24</f>
        <v>0</v>
      </c>
      <c r="AD422" s="73">
        <f t="shared" si="130"/>
        <v>4.2048611111094942</v>
      </c>
      <c r="AE422" s="74">
        <f>Table2[[#This Row],[ATA TO UNLOADING]]*24</f>
        <v>100.91666666662786</v>
      </c>
      <c r="AF422" s="74" t="str">
        <f>IF(Table2[[#This Row],[ATA TO UNLOADING 2]]&lt;=48,"YES","NO")</f>
        <v>NO</v>
      </c>
      <c r="AG422" s="75">
        <f t="shared" si="131"/>
        <v>0.83333333333575865</v>
      </c>
      <c r="AH422" s="2" t="s">
        <v>24</v>
      </c>
      <c r="AI422" s="2" t="str">
        <f t="shared" si="132"/>
        <v>SUDU1943780</v>
      </c>
      <c r="AJ422" s="76" t="str">
        <f t="shared" si="133"/>
        <v>CTU FLEVOKUST BV</v>
      </c>
      <c r="AK422" s="77">
        <f>IF($M422="TRUCK",VLOOKUP($AQ422,Invoicing!$A$17:$B$49,MATCH($AK$1,Invoicing!$A$17:$B$17,0),FALSE),VLOOKUP($AQ422,Invoicing!$N$17:$O$21,MATCH($AK$1,Invoicing!$N$17:$O$17,0),FALSE))</f>
        <v>380</v>
      </c>
      <c r="AL422" s="78">
        <v>100</v>
      </c>
      <c r="AM422" s="78">
        <v>35</v>
      </c>
      <c r="AN422" s="78">
        <f t="shared" si="134"/>
        <v>0</v>
      </c>
      <c r="AO422" s="2">
        <f t="shared" si="135"/>
        <v>5</v>
      </c>
      <c r="AP422" s="2" t="str">
        <f t="shared" si="136"/>
        <v>NIGHT</v>
      </c>
      <c r="AQ422" s="2" t="str">
        <f t="shared" si="137"/>
        <v>CTU FLEVOKUST BVNIGHT</v>
      </c>
      <c r="AR422" s="71">
        <f t="shared" si="138"/>
        <v>480</v>
      </c>
      <c r="AS422" s="71">
        <f>VLOOKUP(AJ422,Invoicing!A:K,10,FALSE)</f>
        <v>0</v>
      </c>
      <c r="AT422" s="71">
        <f t="shared" si="139"/>
        <v>480</v>
      </c>
    </row>
    <row r="423" spans="1:46">
      <c r="A423" s="37" t="s">
        <v>537</v>
      </c>
      <c r="B423" s="3" t="s">
        <v>38</v>
      </c>
      <c r="C423" s="11">
        <v>45369.654861111114</v>
      </c>
      <c r="D423" s="11">
        <v>45369.666666666664</v>
      </c>
      <c r="E423" s="11" t="s">
        <v>49</v>
      </c>
      <c r="F423" s="11" t="s">
        <v>40</v>
      </c>
      <c r="G423" s="3" t="s">
        <v>579</v>
      </c>
      <c r="H423" s="3" t="s">
        <v>2821</v>
      </c>
      <c r="I423" s="11">
        <v>45372.666666666664</v>
      </c>
      <c r="J423" s="12">
        <v>45373.329861111109</v>
      </c>
      <c r="K423" s="12">
        <v>45373.375</v>
      </c>
      <c r="L423" s="12">
        <v>45373.375694444447</v>
      </c>
      <c r="M423" s="61" t="s">
        <v>12</v>
      </c>
      <c r="N423" s="3" t="s">
        <v>13</v>
      </c>
      <c r="O423" s="3">
        <v>0</v>
      </c>
      <c r="P423" s="1">
        <f t="shared" si="120"/>
        <v>12</v>
      </c>
      <c r="Q423" s="1">
        <f t="shared" si="121"/>
        <v>3</v>
      </c>
      <c r="R423" s="72">
        <f t="shared" si="122"/>
        <v>45373.329861111109</v>
      </c>
      <c r="S423" s="73">
        <f t="shared" si="123"/>
        <v>3.0118055555503815</v>
      </c>
      <c r="T423" s="74">
        <f>Table2[[#This Row],[ETA A OFRECIMIENTO]]*24</f>
        <v>72.283333333209157</v>
      </c>
      <c r="U423" s="1" t="str">
        <f t="shared" si="124"/>
        <v>NO</v>
      </c>
      <c r="V423" s="73">
        <f t="shared" si="125"/>
        <v>0.70833333333575865</v>
      </c>
      <c r="W423" s="74">
        <f>Table2[[#This Row],[DEL. AVAILABLE A SLOT]]*24</f>
        <v>17.000000000058208</v>
      </c>
      <c r="X423" s="1" t="str">
        <f t="shared" si="126"/>
        <v>SI</v>
      </c>
      <c r="Y423" s="73">
        <f t="shared" si="127"/>
        <v>3.7201388888861402</v>
      </c>
      <c r="Z423" s="74">
        <f>Table2[[#This Row],[ETA A TIMESLOT]]*24</f>
        <v>89.283333333267365</v>
      </c>
      <c r="AA423" s="73">
        <f t="shared" si="128"/>
        <v>0</v>
      </c>
      <c r="AB423" s="73" t="str">
        <f t="shared" si="129"/>
        <v>SI</v>
      </c>
      <c r="AC423" s="74">
        <f>Table2[[#This Row],[PUNTUALIDAD (H)]]*24</f>
        <v>0</v>
      </c>
      <c r="AD423" s="73">
        <f t="shared" si="130"/>
        <v>3.7208333333328483</v>
      </c>
      <c r="AE423" s="74">
        <f>Table2[[#This Row],[ATA TO UNLOADING]]*24</f>
        <v>89.299999999988358</v>
      </c>
      <c r="AF423" s="74" t="str">
        <f>IF(Table2[[#This Row],[ATA TO UNLOADING 2]]&lt;=48,"YES","NO")</f>
        <v>NO</v>
      </c>
      <c r="AG423" s="75">
        <f t="shared" si="131"/>
        <v>0.375</v>
      </c>
      <c r="AH423" s="2" t="s">
        <v>42</v>
      </c>
      <c r="AI423" s="2" t="str">
        <f t="shared" si="132"/>
        <v>SUDU8869920</v>
      </c>
      <c r="AJ423" s="76" t="str">
        <f t="shared" si="133"/>
        <v>CTU FLEVOKUST BV</v>
      </c>
      <c r="AK423" s="77">
        <f>IF($M423="TRUCK",VLOOKUP($AQ423,Invoicing!$A$17:$B$49,MATCH($AK$1,Invoicing!$A$17:$B$17,0),FALSE),VLOOKUP($AQ423,Invoicing!$N$17:$O$21,MATCH($AK$1,Invoicing!$N$17:$O$17,0),FALSE))</f>
        <v>380</v>
      </c>
      <c r="AL423" s="78">
        <v>100</v>
      </c>
      <c r="AM423" s="78">
        <v>35</v>
      </c>
      <c r="AN423" s="78">
        <f t="shared" si="134"/>
        <v>0</v>
      </c>
      <c r="AO423" s="2">
        <f t="shared" si="135"/>
        <v>5</v>
      </c>
      <c r="AP423" s="2" t="str">
        <f t="shared" si="136"/>
        <v>WEEK</v>
      </c>
      <c r="AQ423" s="2" t="str">
        <f t="shared" si="137"/>
        <v>CTU FLEVOKUST BVWEEK</v>
      </c>
      <c r="AR423" s="71">
        <f t="shared" si="138"/>
        <v>480</v>
      </c>
      <c r="AS423" s="71">
        <f>VLOOKUP(AJ423,Invoicing!A:K,10,FALSE)</f>
        <v>0</v>
      </c>
      <c r="AT423" s="71">
        <f t="shared" si="139"/>
        <v>480</v>
      </c>
    </row>
    <row r="424" spans="1:46">
      <c r="A424" s="37" t="s">
        <v>537</v>
      </c>
      <c r="B424" s="3" t="s">
        <v>38</v>
      </c>
      <c r="C424" s="11">
        <v>45369.654861111114</v>
      </c>
      <c r="D424" s="11">
        <v>45369.666666666664</v>
      </c>
      <c r="E424" s="11" t="s">
        <v>44</v>
      </c>
      <c r="F424" s="11" t="s">
        <v>40</v>
      </c>
      <c r="G424" s="3" t="s">
        <v>580</v>
      </c>
      <c r="H424" s="3" t="s">
        <v>2821</v>
      </c>
      <c r="I424" s="11">
        <v>45369.958333333336</v>
      </c>
      <c r="J424" s="12">
        <v>45371.333333333336</v>
      </c>
      <c r="K424" s="12">
        <v>45371.291666666664</v>
      </c>
      <c r="L424" s="12">
        <v>45371.345138888886</v>
      </c>
      <c r="M424" s="12" t="s">
        <v>115</v>
      </c>
      <c r="N424" s="3" t="s">
        <v>13</v>
      </c>
      <c r="O424" s="3">
        <v>0</v>
      </c>
      <c r="P424" s="1">
        <f t="shared" si="120"/>
        <v>12</v>
      </c>
      <c r="Q424" s="1">
        <f t="shared" si="121"/>
        <v>3</v>
      </c>
      <c r="R424" s="72">
        <f t="shared" si="122"/>
        <v>45371.333333333336</v>
      </c>
      <c r="S424" s="73">
        <f t="shared" si="123"/>
        <v>0.30347222222189885</v>
      </c>
      <c r="T424" s="74">
        <f>Table2[[#This Row],[ETA A OFRECIMIENTO]]*24</f>
        <v>7.2833333333255723</v>
      </c>
      <c r="U424" s="1" t="str">
        <f t="shared" si="124"/>
        <v>YES</v>
      </c>
      <c r="V424" s="73">
        <f t="shared" si="125"/>
        <v>1.3333333333284827</v>
      </c>
      <c r="W424" s="74">
        <f>Table2[[#This Row],[DEL. AVAILABLE A SLOT]]*24</f>
        <v>31.999999999883585</v>
      </c>
      <c r="X424" s="1" t="str">
        <f t="shared" si="126"/>
        <v>NO</v>
      </c>
      <c r="Y424" s="73">
        <f t="shared" si="127"/>
        <v>1.6368055555503815</v>
      </c>
      <c r="Z424" s="74">
        <f>Table2[[#This Row],[ETA A TIMESLOT]]*24</f>
        <v>39.283333333209157</v>
      </c>
      <c r="AA424" s="73">
        <f t="shared" si="128"/>
        <v>4.1666666671517305E-2</v>
      </c>
      <c r="AB424" s="73" t="str">
        <f t="shared" si="129"/>
        <v>NO</v>
      </c>
      <c r="AC424" s="74">
        <f>Table2[[#This Row],[PUNTUALIDAD (H)]]*24</f>
        <v>1.0000000001164153</v>
      </c>
      <c r="AD424" s="73">
        <f t="shared" si="130"/>
        <v>1.6902777777722804</v>
      </c>
      <c r="AE424" s="74">
        <f>Table2[[#This Row],[ATA TO UNLOADING]]*24</f>
        <v>40.566666666534729</v>
      </c>
      <c r="AF424" s="74" t="str">
        <f>IF(Table2[[#This Row],[ATA TO UNLOADING 2]]&lt;=48,"YES","NO")</f>
        <v>YES</v>
      </c>
      <c r="AG424" s="75">
        <f t="shared" si="131"/>
        <v>0.29166666666424135</v>
      </c>
      <c r="AH424" s="2" t="s">
        <v>42</v>
      </c>
      <c r="AI424" s="2" t="str">
        <f t="shared" si="132"/>
        <v>TCKU1134664</v>
      </c>
      <c r="AJ424" s="76" t="str">
        <f t="shared" si="133"/>
        <v>MSI</v>
      </c>
      <c r="AK424" s="77">
        <f>IF($M424="TRUCK",VLOOKUP($AQ424,Invoicing!$A$17:$B$49,MATCH($AK$1,Invoicing!$A$17:$B$17,0),FALSE),VLOOKUP($AQ424,Invoicing!$N$17:$O$21,MATCH($AK$1,Invoicing!$N$17:$O$17,0),FALSE))</f>
        <v>480</v>
      </c>
      <c r="AL424" s="78">
        <f>VLOOKUP($E424,Invoicing!$A$1:$H$8,MATCH(TRACKER!$N424,Invoicing!$A$1:$H$1,0),FALSE)</f>
        <v>120</v>
      </c>
      <c r="AM424" s="78">
        <f>VLOOKUP($E424,Invoicing!$A$1:$H$8,MATCH(TRACKER!$O$1,Invoicing!$A$1:$H$1,0),FALSE)</f>
        <v>50</v>
      </c>
      <c r="AN424" s="78">
        <f t="shared" si="134"/>
        <v>0</v>
      </c>
      <c r="AO424" s="2">
        <f t="shared" si="135"/>
        <v>3</v>
      </c>
      <c r="AP424" s="2" t="str">
        <f t="shared" si="136"/>
        <v>WEEK</v>
      </c>
      <c r="AQ424" s="2" t="str">
        <f t="shared" si="137"/>
        <v>MSIWEEK</v>
      </c>
      <c r="AR424" s="71">
        <f t="shared" si="138"/>
        <v>600</v>
      </c>
      <c r="AS424" s="71">
        <f>VLOOKUP(AJ424,Invoicing!A:K,10,FALSE)</f>
        <v>25</v>
      </c>
      <c r="AT424" s="71">
        <f t="shared" si="139"/>
        <v>625</v>
      </c>
    </row>
    <row r="425" spans="1:46">
      <c r="A425" s="37" t="s">
        <v>537</v>
      </c>
      <c r="B425" s="3" t="s">
        <v>38</v>
      </c>
      <c r="C425" s="11">
        <v>45369.654861111114</v>
      </c>
      <c r="D425" s="11">
        <v>45369.666666666664</v>
      </c>
      <c r="E425" s="11" t="s">
        <v>44</v>
      </c>
      <c r="F425" s="11" t="s">
        <v>40</v>
      </c>
      <c r="G425" s="3" t="s">
        <v>581</v>
      </c>
      <c r="H425" s="3" t="s">
        <v>41</v>
      </c>
      <c r="I425" s="11">
        <v>45369.958333333336</v>
      </c>
      <c r="J425" s="12">
        <v>45370.318055555559</v>
      </c>
      <c r="K425" s="12">
        <v>45370.375</v>
      </c>
      <c r="L425" s="12">
        <v>45370.368055555555</v>
      </c>
      <c r="M425" s="12" t="s">
        <v>115</v>
      </c>
      <c r="N425" s="3" t="s">
        <v>42</v>
      </c>
      <c r="O425" s="3">
        <v>1</v>
      </c>
      <c r="P425" s="1">
        <f t="shared" si="120"/>
        <v>12</v>
      </c>
      <c r="Q425" s="1">
        <f t="shared" si="121"/>
        <v>3</v>
      </c>
      <c r="R425" s="72">
        <f t="shared" si="122"/>
        <v>45370.318055555559</v>
      </c>
      <c r="S425" s="73">
        <f t="shared" si="123"/>
        <v>0.30347222222189885</v>
      </c>
      <c r="T425" s="74">
        <f>Table2[[#This Row],[ETA A OFRECIMIENTO]]*24</f>
        <v>7.2833333333255723</v>
      </c>
      <c r="U425" s="1" t="str">
        <f t="shared" si="124"/>
        <v>YES</v>
      </c>
      <c r="V425" s="73">
        <f t="shared" si="125"/>
        <v>0.41666666666424135</v>
      </c>
      <c r="W425" s="74">
        <f>Table2[[#This Row],[DEL. AVAILABLE A SLOT]]*24</f>
        <v>9.9999999999417923</v>
      </c>
      <c r="X425" s="1" t="str">
        <f t="shared" si="126"/>
        <v>SI</v>
      </c>
      <c r="Y425" s="73">
        <f t="shared" si="127"/>
        <v>0.72013888888614019</v>
      </c>
      <c r="Z425" s="74">
        <f>Table2[[#This Row],[ETA A TIMESLOT]]*24</f>
        <v>17.283333333267365</v>
      </c>
      <c r="AA425" s="73">
        <f t="shared" si="128"/>
        <v>0</v>
      </c>
      <c r="AB425" s="73" t="str">
        <f t="shared" si="129"/>
        <v>SI</v>
      </c>
      <c r="AC425" s="74">
        <f>Table2[[#This Row],[PUNTUALIDAD (H)]]*24</f>
        <v>0</v>
      </c>
      <c r="AD425" s="73">
        <f t="shared" si="130"/>
        <v>0.71319444444088731</v>
      </c>
      <c r="AE425" s="74">
        <f>Table2[[#This Row],[ATA TO UNLOADING]]*24</f>
        <v>17.116666666581295</v>
      </c>
      <c r="AF425" s="74" t="str">
        <f>IF(Table2[[#This Row],[ATA TO UNLOADING 2]]&lt;=48,"YES","NO")</f>
        <v>YES</v>
      </c>
      <c r="AG425" s="75">
        <f t="shared" si="131"/>
        <v>0.375</v>
      </c>
      <c r="AH425" s="2" t="s">
        <v>42</v>
      </c>
      <c r="AI425" s="2" t="str">
        <f t="shared" si="132"/>
        <v>TCNU1344140</v>
      </c>
      <c r="AJ425" s="76" t="str">
        <f t="shared" si="133"/>
        <v>MSI</v>
      </c>
      <c r="AK425" s="77">
        <f>IF($M425="TRUCK",VLOOKUP($AQ425,Invoicing!$A$17:$B$49,MATCH($AK$1,Invoicing!$A$17:$B$17,0),FALSE),VLOOKUP($AQ425,Invoicing!$N$17:$O$21,MATCH($AK$1,Invoicing!$N$17:$O$17,0),FALSE))</f>
        <v>480</v>
      </c>
      <c r="AL425" s="78" t="e">
        <f>VLOOKUP($E425,Invoicing!$A$1:$H$8,MATCH(TRACKER!$N425,Invoicing!$A$1:$H$1,0),FALSE)</f>
        <v>#N/A</v>
      </c>
      <c r="AM425" s="78">
        <f>VLOOKUP($E425,Invoicing!$A$1:$H$8,MATCH(TRACKER!$O$1,Invoicing!$A$1:$H$1,0),FALSE)</f>
        <v>50</v>
      </c>
      <c r="AN425" s="78">
        <f t="shared" si="134"/>
        <v>50</v>
      </c>
      <c r="AO425" s="2">
        <f t="shared" si="135"/>
        <v>2</v>
      </c>
      <c r="AP425" s="2" t="str">
        <f t="shared" si="136"/>
        <v>WEEK</v>
      </c>
      <c r="AQ425" s="2" t="str">
        <f t="shared" si="137"/>
        <v>MSIWEEK</v>
      </c>
      <c r="AR425" s="71">
        <f t="shared" si="138"/>
        <v>530</v>
      </c>
      <c r="AS425" s="71">
        <f>VLOOKUP(AJ425,Invoicing!A:K,10,FALSE)</f>
        <v>25</v>
      </c>
      <c r="AT425" s="71">
        <f t="shared" si="139"/>
        <v>555</v>
      </c>
    </row>
    <row r="426" spans="1:46">
      <c r="A426" s="37" t="s">
        <v>537</v>
      </c>
      <c r="B426" s="3" t="s">
        <v>38</v>
      </c>
      <c r="C426" s="11">
        <v>45369.654861111114</v>
      </c>
      <c r="D426" s="11">
        <v>45369.666666666664</v>
      </c>
      <c r="E426" s="11" t="s">
        <v>49</v>
      </c>
      <c r="F426" s="11" t="s">
        <v>40</v>
      </c>
      <c r="G426" s="3" t="s">
        <v>582</v>
      </c>
      <c r="H426" s="3" t="s">
        <v>2821</v>
      </c>
      <c r="I426" s="11">
        <v>45372.666666666664</v>
      </c>
      <c r="J426" s="12">
        <v>45372.964583333334</v>
      </c>
      <c r="K426" s="12">
        <v>45373.041666666664</v>
      </c>
      <c r="L426" s="12">
        <v>45372.995833333334</v>
      </c>
      <c r="M426" s="61" t="s">
        <v>12</v>
      </c>
      <c r="N426" s="3" t="s">
        <v>13</v>
      </c>
      <c r="O426" s="3">
        <v>0</v>
      </c>
      <c r="P426" s="1">
        <f t="shared" si="120"/>
        <v>12</v>
      </c>
      <c r="Q426" s="1">
        <f t="shared" si="121"/>
        <v>3</v>
      </c>
      <c r="R426" s="72">
        <f t="shared" si="122"/>
        <v>45372.964583333334</v>
      </c>
      <c r="S426" s="73">
        <f t="shared" si="123"/>
        <v>3.0118055555503815</v>
      </c>
      <c r="T426" s="74">
        <f>Table2[[#This Row],[ETA A OFRECIMIENTO]]*24</f>
        <v>72.283333333209157</v>
      </c>
      <c r="U426" s="1" t="str">
        <f t="shared" si="124"/>
        <v>NO</v>
      </c>
      <c r="V426" s="73">
        <f t="shared" si="125"/>
        <v>0.375</v>
      </c>
      <c r="W426" s="74">
        <f>Table2[[#This Row],[DEL. AVAILABLE A SLOT]]*24</f>
        <v>9</v>
      </c>
      <c r="X426" s="1" t="str">
        <f t="shared" si="126"/>
        <v>SI</v>
      </c>
      <c r="Y426" s="73">
        <f t="shared" si="127"/>
        <v>3.3868055555503815</v>
      </c>
      <c r="Z426" s="74">
        <f>Table2[[#This Row],[ETA A TIMESLOT]]*24</f>
        <v>81.283333333209157</v>
      </c>
      <c r="AA426" s="73">
        <f t="shared" si="128"/>
        <v>0</v>
      </c>
      <c r="AB426" s="73" t="str">
        <f t="shared" si="129"/>
        <v>SI</v>
      </c>
      <c r="AC426" s="74">
        <f>Table2[[#This Row],[PUNTUALIDAD (H)]]*24</f>
        <v>0</v>
      </c>
      <c r="AD426" s="73">
        <f t="shared" si="130"/>
        <v>3.3409722222204437</v>
      </c>
      <c r="AE426" s="74">
        <f>Table2[[#This Row],[ATA TO UNLOADING]]*24</f>
        <v>80.183333333290648</v>
      </c>
      <c r="AF426" s="74" t="str">
        <f>IF(Table2[[#This Row],[ATA TO UNLOADING 2]]&lt;=48,"YES","NO")</f>
        <v>NO</v>
      </c>
      <c r="AG426" s="75">
        <f t="shared" si="131"/>
        <v>4.1666666664241347E-2</v>
      </c>
      <c r="AH426" s="2" t="s">
        <v>24</v>
      </c>
      <c r="AI426" s="2" t="str">
        <f t="shared" si="132"/>
        <v>TGBU3777094</v>
      </c>
      <c r="AJ426" s="76" t="str">
        <f t="shared" si="133"/>
        <v>CTU FLEVOKUST BV</v>
      </c>
      <c r="AK426" s="77">
        <f>IF($M426="TRUCK",VLOOKUP($AQ426,Invoicing!$A$17:$B$49,MATCH($AK$1,Invoicing!$A$17:$B$17,0),FALSE),VLOOKUP($AQ426,Invoicing!$N$17:$O$21,MATCH($AK$1,Invoicing!$N$17:$O$17,0),FALSE))</f>
        <v>380</v>
      </c>
      <c r="AL426" s="78">
        <v>100</v>
      </c>
      <c r="AM426" s="78">
        <v>35</v>
      </c>
      <c r="AN426" s="78">
        <f t="shared" si="134"/>
        <v>0</v>
      </c>
      <c r="AO426" s="2">
        <f t="shared" si="135"/>
        <v>5</v>
      </c>
      <c r="AP426" s="2" t="str">
        <f t="shared" si="136"/>
        <v>NIGHT</v>
      </c>
      <c r="AQ426" s="2" t="str">
        <f t="shared" si="137"/>
        <v>CTU FLEVOKUST BVNIGHT</v>
      </c>
      <c r="AR426" s="71">
        <f t="shared" si="138"/>
        <v>480</v>
      </c>
      <c r="AS426" s="71">
        <f>VLOOKUP(AJ426,Invoicing!A:K,10,FALSE)</f>
        <v>0</v>
      </c>
      <c r="AT426" s="71">
        <f t="shared" si="139"/>
        <v>480</v>
      </c>
    </row>
    <row r="427" spans="1:46">
      <c r="A427" s="37" t="s">
        <v>537</v>
      </c>
      <c r="B427" s="3" t="s">
        <v>38</v>
      </c>
      <c r="C427" s="11">
        <v>45369.654861111114</v>
      </c>
      <c r="D427" s="11">
        <v>45369.666666666664</v>
      </c>
      <c r="E427" s="11" t="s">
        <v>49</v>
      </c>
      <c r="F427" s="11" t="s">
        <v>40</v>
      </c>
      <c r="G427" s="3" t="s">
        <v>583</v>
      </c>
      <c r="H427" s="3" t="s">
        <v>41</v>
      </c>
      <c r="I427" s="11">
        <v>45372.666666666664</v>
      </c>
      <c r="J427" s="12">
        <v>45372.625</v>
      </c>
      <c r="K427" s="12">
        <v>45372.666666666664</v>
      </c>
      <c r="L427" s="12">
        <v>45372.631944444445</v>
      </c>
      <c r="M427" s="61" t="s">
        <v>12</v>
      </c>
      <c r="N427" s="3" t="s">
        <v>42</v>
      </c>
      <c r="O427" s="3">
        <v>0</v>
      </c>
      <c r="P427" s="1">
        <f t="shared" si="120"/>
        <v>12</v>
      </c>
      <c r="Q427" s="1">
        <f t="shared" si="121"/>
        <v>3</v>
      </c>
      <c r="R427" s="72">
        <f t="shared" si="122"/>
        <v>45372.625</v>
      </c>
      <c r="S427" s="73">
        <f t="shared" si="123"/>
        <v>3.0118055555503815</v>
      </c>
      <c r="T427" s="74">
        <f>Table2[[#This Row],[ETA A OFRECIMIENTO]]*24</f>
        <v>72.283333333209157</v>
      </c>
      <c r="U427" s="1" t="str">
        <f t="shared" si="124"/>
        <v>NO</v>
      </c>
      <c r="V427" s="73">
        <f t="shared" si="125"/>
        <v>0</v>
      </c>
      <c r="W427" s="74">
        <f>Table2[[#This Row],[DEL. AVAILABLE A SLOT]]*24</f>
        <v>0</v>
      </c>
      <c r="X427" s="1" t="str">
        <f t="shared" si="126"/>
        <v>SI</v>
      </c>
      <c r="Y427" s="73">
        <f t="shared" si="127"/>
        <v>3.0118055555503815</v>
      </c>
      <c r="Z427" s="74">
        <f>Table2[[#This Row],[ETA A TIMESLOT]]*24</f>
        <v>72.283333333209157</v>
      </c>
      <c r="AA427" s="73">
        <f t="shared" si="128"/>
        <v>0</v>
      </c>
      <c r="AB427" s="73" t="str">
        <f t="shared" si="129"/>
        <v>SI</v>
      </c>
      <c r="AC427" s="74">
        <f>Table2[[#This Row],[PUNTUALIDAD (H)]]*24</f>
        <v>0</v>
      </c>
      <c r="AD427" s="73">
        <f t="shared" si="130"/>
        <v>2.9770833333313931</v>
      </c>
      <c r="AE427" s="74">
        <f>Table2[[#This Row],[ATA TO UNLOADING]]*24</f>
        <v>71.449999999953434</v>
      </c>
      <c r="AF427" s="74" t="str">
        <f>IF(Table2[[#This Row],[ATA TO UNLOADING 2]]&lt;=48,"YES","NO")</f>
        <v>NO</v>
      </c>
      <c r="AG427" s="75">
        <f t="shared" si="131"/>
        <v>0.66666666666424135</v>
      </c>
      <c r="AH427" s="2" t="s">
        <v>42</v>
      </c>
      <c r="AI427" s="2" t="str">
        <f t="shared" si="132"/>
        <v>TRHU5614968</v>
      </c>
      <c r="AJ427" s="76" t="str">
        <f t="shared" si="133"/>
        <v>CTU FLEVOKUST BV</v>
      </c>
      <c r="AK427" s="77">
        <f>IF($M427="TRUCK",VLOOKUP($AQ427,Invoicing!$A$17:$B$49,MATCH($AK$1,Invoicing!$A$17:$B$17,0),FALSE),VLOOKUP($AQ427,Invoicing!$N$17:$O$21,MATCH($AK$1,Invoicing!$N$17:$O$17,0),FALSE))</f>
        <v>380</v>
      </c>
      <c r="AL427" s="78" t="e">
        <f>VLOOKUP($E427,Invoicing!$A$1:$H$8,MATCH(TRACKER!$N427,Invoicing!$A$1:$H$1,0),FALSE)</f>
        <v>#N/A</v>
      </c>
      <c r="AM427" s="78">
        <v>35</v>
      </c>
      <c r="AN427" s="78">
        <f t="shared" si="134"/>
        <v>0</v>
      </c>
      <c r="AO427" s="2">
        <f t="shared" si="135"/>
        <v>4</v>
      </c>
      <c r="AP427" s="2" t="str">
        <f t="shared" si="136"/>
        <v>WEEK</v>
      </c>
      <c r="AQ427" s="2" t="str">
        <f t="shared" si="137"/>
        <v>CTU FLEVOKUST BVWEEK</v>
      </c>
      <c r="AR427" s="71">
        <f t="shared" si="138"/>
        <v>380</v>
      </c>
      <c r="AS427" s="71">
        <f>VLOOKUP(AJ427,Invoicing!A:K,10,FALSE)</f>
        <v>0</v>
      </c>
      <c r="AT427" s="71">
        <f t="shared" si="139"/>
        <v>380</v>
      </c>
    </row>
    <row r="428" spans="1:46">
      <c r="A428" s="37" t="s">
        <v>584</v>
      </c>
      <c r="B428" s="3" t="s">
        <v>38</v>
      </c>
      <c r="C428" s="11">
        <v>45369.951388888891</v>
      </c>
      <c r="D428" s="11">
        <v>45369.75</v>
      </c>
      <c r="E428" s="11" t="s">
        <v>49</v>
      </c>
      <c r="F428" s="11" t="s">
        <v>40</v>
      </c>
      <c r="G428" s="3" t="s">
        <v>585</v>
      </c>
      <c r="H428" s="3" t="s">
        <v>41</v>
      </c>
      <c r="I428" s="11">
        <v>45372.666666666664</v>
      </c>
      <c r="J428" s="12">
        <v>45372.833333333336</v>
      </c>
      <c r="K428" s="12">
        <v>45372.833333333336</v>
      </c>
      <c r="L428" s="12">
        <v>45372.840277777781</v>
      </c>
      <c r="M428" s="61" t="s">
        <v>12</v>
      </c>
      <c r="N428" s="3" t="s">
        <v>42</v>
      </c>
      <c r="O428" s="3">
        <v>1</v>
      </c>
      <c r="P428" s="1">
        <f t="shared" si="120"/>
        <v>12</v>
      </c>
      <c r="Q428" s="1">
        <f t="shared" si="121"/>
        <v>3</v>
      </c>
      <c r="R428" s="72">
        <f t="shared" si="122"/>
        <v>45372.833333333336</v>
      </c>
      <c r="S428" s="73">
        <f t="shared" si="123"/>
        <v>2.7152777777737356</v>
      </c>
      <c r="T428" s="74">
        <f>Table2[[#This Row],[ETA A OFRECIMIENTO]]*24</f>
        <v>65.166666666569654</v>
      </c>
      <c r="U428" s="1" t="str">
        <f t="shared" si="124"/>
        <v>NO</v>
      </c>
      <c r="V428" s="73">
        <f t="shared" si="125"/>
        <v>0.16666666667151731</v>
      </c>
      <c r="W428" s="74">
        <f>Table2[[#This Row],[DEL. AVAILABLE A SLOT]]*24</f>
        <v>4.0000000001164153</v>
      </c>
      <c r="X428" s="1" t="str">
        <f t="shared" si="126"/>
        <v>SI</v>
      </c>
      <c r="Y428" s="73">
        <f t="shared" si="127"/>
        <v>2.8819444444452529</v>
      </c>
      <c r="Z428" s="74">
        <f>Table2[[#This Row],[ETA A TIMESLOT]]*24</f>
        <v>69.166666666686069</v>
      </c>
      <c r="AA428" s="73">
        <f t="shared" si="128"/>
        <v>0</v>
      </c>
      <c r="AB428" s="73" t="str">
        <f t="shared" si="129"/>
        <v>SI</v>
      </c>
      <c r="AC428" s="74">
        <f>Table2[[#This Row],[PUNTUALIDAD (H)]]*24</f>
        <v>0</v>
      </c>
      <c r="AD428" s="73">
        <f t="shared" si="130"/>
        <v>2.8888888888905058</v>
      </c>
      <c r="AE428" s="74">
        <f>Table2[[#This Row],[ATA TO UNLOADING]]*24</f>
        <v>69.333333333372138</v>
      </c>
      <c r="AF428" s="74" t="str">
        <f>IF(Table2[[#This Row],[ATA TO UNLOADING 2]]&lt;=48,"YES","NO")</f>
        <v>NO</v>
      </c>
      <c r="AG428" s="75">
        <f t="shared" si="131"/>
        <v>0.83333333333575865</v>
      </c>
      <c r="AH428" s="2" t="s">
        <v>24</v>
      </c>
      <c r="AI428" s="2" t="str">
        <f t="shared" si="132"/>
        <v>CAAU6454972</v>
      </c>
      <c r="AJ428" s="76" t="str">
        <f t="shared" si="133"/>
        <v>CTU FLEVOKUST BV</v>
      </c>
      <c r="AK428" s="77">
        <f>IF($M428="TRUCK",VLOOKUP($AQ428,Invoicing!$A$17:$B$49,MATCH($AK$1,Invoicing!$A$17:$B$17,0),FALSE),VLOOKUP($AQ428,Invoicing!$N$17:$O$21,MATCH($AK$1,Invoicing!$N$17:$O$17,0),FALSE))</f>
        <v>380</v>
      </c>
      <c r="AL428" s="78" t="e">
        <f>VLOOKUP($E428,Invoicing!$A$1:$H$8,MATCH(TRACKER!$N428,Invoicing!$A$1:$H$1,0),FALSE)</f>
        <v>#N/A</v>
      </c>
      <c r="AM428" s="78">
        <v>35</v>
      </c>
      <c r="AN428" s="78">
        <f t="shared" si="134"/>
        <v>35</v>
      </c>
      <c r="AO428" s="2">
        <f t="shared" si="135"/>
        <v>4</v>
      </c>
      <c r="AP428" s="2" t="str">
        <f t="shared" si="136"/>
        <v>NIGHT</v>
      </c>
      <c r="AQ428" s="2" t="str">
        <f t="shared" si="137"/>
        <v>CTU FLEVOKUST BVNIGHT</v>
      </c>
      <c r="AR428" s="71">
        <f t="shared" si="138"/>
        <v>415</v>
      </c>
      <c r="AS428" s="71">
        <f>VLOOKUP(AJ428,Invoicing!A:K,10,FALSE)</f>
        <v>0</v>
      </c>
      <c r="AT428" s="71">
        <f t="shared" si="139"/>
        <v>415</v>
      </c>
    </row>
    <row r="429" spans="1:46">
      <c r="A429" s="58" t="s">
        <v>584</v>
      </c>
      <c r="B429" s="59" t="s">
        <v>38</v>
      </c>
      <c r="C429" s="60">
        <v>45369.951388888891</v>
      </c>
      <c r="D429" s="60">
        <v>45369.75</v>
      </c>
      <c r="E429" s="60" t="s">
        <v>49</v>
      </c>
      <c r="F429" s="60" t="s">
        <v>40</v>
      </c>
      <c r="G429" s="59" t="s">
        <v>586</v>
      </c>
      <c r="H429" s="3" t="s">
        <v>2821</v>
      </c>
      <c r="I429" s="60">
        <v>45370.833333333336</v>
      </c>
      <c r="J429" s="61">
        <v>45371.397222222222</v>
      </c>
      <c r="K429" s="61">
        <v>45371.375</v>
      </c>
      <c r="L429" s="61">
        <v>45371.445833333331</v>
      </c>
      <c r="M429" s="12" t="s">
        <v>115</v>
      </c>
      <c r="N429" s="3" t="s">
        <v>13</v>
      </c>
      <c r="O429" s="3">
        <v>0</v>
      </c>
      <c r="P429" s="1">
        <f t="shared" si="120"/>
        <v>12</v>
      </c>
      <c r="Q429" s="1">
        <f t="shared" si="121"/>
        <v>3</v>
      </c>
      <c r="R429" s="72">
        <f t="shared" si="122"/>
        <v>45371.397222222222</v>
      </c>
      <c r="S429" s="73">
        <f t="shared" si="123"/>
        <v>0.88194444444525288</v>
      </c>
      <c r="T429" s="74">
        <f>Table2[[#This Row],[ETA A OFRECIMIENTO]]*24</f>
        <v>21.166666666686069</v>
      </c>
      <c r="U429" s="1" t="str">
        <f t="shared" si="124"/>
        <v>YES</v>
      </c>
      <c r="V429" s="73">
        <f t="shared" si="125"/>
        <v>0.54166666666424135</v>
      </c>
      <c r="W429" s="74">
        <f>Table2[[#This Row],[DEL. AVAILABLE A SLOT]]*24</f>
        <v>12.999999999941792</v>
      </c>
      <c r="X429" s="1" t="str">
        <f t="shared" si="126"/>
        <v>SI</v>
      </c>
      <c r="Y429" s="73">
        <f t="shared" si="127"/>
        <v>1.4236111111094942</v>
      </c>
      <c r="Z429" s="74">
        <f>Table2[[#This Row],[ETA A TIMESLOT]]*24</f>
        <v>34.166666666627862</v>
      </c>
      <c r="AA429" s="73">
        <f t="shared" si="128"/>
        <v>2.2222222221898846E-2</v>
      </c>
      <c r="AB429" s="73" t="str">
        <f t="shared" si="129"/>
        <v>SI</v>
      </c>
      <c r="AC429" s="74">
        <f>Table2[[#This Row],[PUNTUALIDAD (H)]]*24</f>
        <v>0.53333333332557231</v>
      </c>
      <c r="AD429" s="73">
        <f t="shared" si="130"/>
        <v>1.4944444444408873</v>
      </c>
      <c r="AE429" s="74">
        <f>Table2[[#This Row],[ATA TO UNLOADING]]*24</f>
        <v>35.866666666581295</v>
      </c>
      <c r="AF429" s="74" t="str">
        <f>IF(Table2[[#This Row],[ATA TO UNLOADING 2]]&lt;=48,"YES","NO")</f>
        <v>YES</v>
      </c>
      <c r="AG429" s="75">
        <f t="shared" si="131"/>
        <v>0.375</v>
      </c>
      <c r="AH429" s="2" t="s">
        <v>42</v>
      </c>
      <c r="AI429" s="2" t="str">
        <f t="shared" si="132"/>
        <v>CAXU8221486</v>
      </c>
      <c r="AJ429" s="76" t="str">
        <f t="shared" si="133"/>
        <v>CTU FLEVOKUST BV</v>
      </c>
      <c r="AK429" s="77">
        <f>IF($M429="TRUCK",VLOOKUP($AQ429,Invoicing!$A$17:$B$49,MATCH($AK$1,Invoicing!$A$17:$B$17,0),FALSE),VLOOKUP($AQ429,Invoicing!$N$17:$O$21,MATCH($AK$1,Invoicing!$N$17:$O$17,0),FALSE))</f>
        <v>520</v>
      </c>
      <c r="AL429" s="78">
        <v>100</v>
      </c>
      <c r="AM429" s="78">
        <v>35</v>
      </c>
      <c r="AN429" s="78">
        <f t="shared" si="134"/>
        <v>0</v>
      </c>
      <c r="AO429" s="2">
        <f t="shared" si="135"/>
        <v>3</v>
      </c>
      <c r="AP429" s="2" t="str">
        <f t="shared" si="136"/>
        <v>WEEK</v>
      </c>
      <c r="AQ429" s="2" t="str">
        <f t="shared" si="137"/>
        <v>CTU FLEVOKUST BVWEEK</v>
      </c>
      <c r="AR429" s="71">
        <f t="shared" si="138"/>
        <v>620</v>
      </c>
      <c r="AS429" s="71">
        <f>VLOOKUP(AJ429,Invoicing!A:K,10,FALSE)</f>
        <v>0</v>
      </c>
      <c r="AT429" s="71">
        <f t="shared" si="139"/>
        <v>620</v>
      </c>
    </row>
    <row r="430" spans="1:46">
      <c r="A430" s="37" t="s">
        <v>584</v>
      </c>
      <c r="B430" s="3" t="s">
        <v>38</v>
      </c>
      <c r="C430" s="11">
        <v>45369.951388888891</v>
      </c>
      <c r="D430" s="11">
        <v>45369.75</v>
      </c>
      <c r="E430" s="11" t="s">
        <v>43</v>
      </c>
      <c r="F430" s="11" t="s">
        <v>40</v>
      </c>
      <c r="G430" s="3" t="s">
        <v>587</v>
      </c>
      <c r="H430" s="3" t="s">
        <v>46</v>
      </c>
      <c r="I430" s="11">
        <v>45370.833333333336</v>
      </c>
      <c r="J430" s="12">
        <v>45371.892361111109</v>
      </c>
      <c r="K430" s="12">
        <v>45371.625</v>
      </c>
      <c r="L430" s="12">
        <v>45371.892361111109</v>
      </c>
      <c r="M430" s="12" t="s">
        <v>115</v>
      </c>
      <c r="N430" s="3" t="s">
        <v>42</v>
      </c>
      <c r="O430" s="3">
        <v>2</v>
      </c>
      <c r="P430" s="1">
        <f t="shared" si="120"/>
        <v>12</v>
      </c>
      <c r="Q430" s="1">
        <f t="shared" si="121"/>
        <v>3</v>
      </c>
      <c r="R430" s="72">
        <f t="shared" si="122"/>
        <v>45371.892361111109</v>
      </c>
      <c r="S430" s="73">
        <f t="shared" si="123"/>
        <v>0.88194444444525288</v>
      </c>
      <c r="T430" s="74">
        <f>Table2[[#This Row],[ETA A OFRECIMIENTO]]*24</f>
        <v>21.166666666686069</v>
      </c>
      <c r="U430" s="1" t="str">
        <f t="shared" si="124"/>
        <v>YES</v>
      </c>
      <c r="V430" s="73">
        <f t="shared" si="125"/>
        <v>0.79166666666424135</v>
      </c>
      <c r="W430" s="74">
        <f>Table2[[#This Row],[DEL. AVAILABLE A SLOT]]*24</f>
        <v>18.999999999941792</v>
      </c>
      <c r="X430" s="1" t="str">
        <f t="shared" si="126"/>
        <v>SI</v>
      </c>
      <c r="Y430" s="73">
        <f t="shared" si="127"/>
        <v>1.6736111111094942</v>
      </c>
      <c r="Z430" s="74">
        <f>Table2[[#This Row],[ETA A TIMESLOT]]*24</f>
        <v>40.166666666627862</v>
      </c>
      <c r="AA430" s="73">
        <f t="shared" si="128"/>
        <v>0.26736111110949423</v>
      </c>
      <c r="AB430" s="73" t="str">
        <f t="shared" si="129"/>
        <v>NO</v>
      </c>
      <c r="AC430" s="74">
        <f>Table2[[#This Row],[PUNTUALIDAD (H)]]*24</f>
        <v>6.4166666666278616</v>
      </c>
      <c r="AD430" s="73">
        <f t="shared" si="130"/>
        <v>1.9409722222189885</v>
      </c>
      <c r="AE430" s="74">
        <f>Table2[[#This Row],[ATA TO UNLOADING]]*24</f>
        <v>46.583333333255723</v>
      </c>
      <c r="AF430" s="74" t="str">
        <f>IF(Table2[[#This Row],[ATA TO UNLOADING 2]]&lt;=48,"YES","NO")</f>
        <v>YES</v>
      </c>
      <c r="AG430" s="75">
        <f t="shared" si="131"/>
        <v>0.625</v>
      </c>
      <c r="AH430" s="2" t="s">
        <v>42</v>
      </c>
      <c r="AI430" s="2" t="str">
        <f t="shared" si="132"/>
        <v>MAEU9193361</v>
      </c>
      <c r="AJ430" s="76" t="str">
        <f t="shared" si="133"/>
        <v>LOGIX</v>
      </c>
      <c r="AK430" s="77">
        <f>IF($M430="TRUCK",VLOOKUP($AQ430,Invoicing!$A$17:$B$49,MATCH($AK$1,Invoicing!$A$17:$B$17,0),FALSE),VLOOKUP($AQ430,Invoicing!$N$17:$O$21,MATCH($AK$1,Invoicing!$N$17:$O$17,0),FALSE))</f>
        <v>530</v>
      </c>
      <c r="AL430" s="78" t="e">
        <f>VLOOKUP($E430,Invoicing!$A$1:$H$8,MATCH(TRACKER!$N430,Invoicing!$A$1:$H$1,0),FALSE)</f>
        <v>#N/A</v>
      </c>
      <c r="AM430" s="78">
        <f>VLOOKUP($E430,Invoicing!$A$1:$H$8,MATCH(TRACKER!$O$1,Invoicing!$A$1:$H$1,0),FALSE)</f>
        <v>50</v>
      </c>
      <c r="AN430" s="78">
        <f t="shared" si="134"/>
        <v>100</v>
      </c>
      <c r="AO430" s="2">
        <f t="shared" si="135"/>
        <v>3</v>
      </c>
      <c r="AP430" s="2" t="str">
        <f t="shared" si="136"/>
        <v>WEEK</v>
      </c>
      <c r="AQ430" s="2" t="str">
        <f t="shared" si="137"/>
        <v>LOGIXWEEK</v>
      </c>
      <c r="AR430" s="71">
        <f t="shared" si="138"/>
        <v>630</v>
      </c>
      <c r="AS430" s="71">
        <f>VLOOKUP(AJ430,Invoicing!A:K,10,FALSE)</f>
        <v>25</v>
      </c>
      <c r="AT430" s="71">
        <f t="shared" si="139"/>
        <v>655</v>
      </c>
    </row>
    <row r="431" spans="1:46">
      <c r="A431" s="37" t="s">
        <v>584</v>
      </c>
      <c r="B431" s="3" t="s">
        <v>38</v>
      </c>
      <c r="C431" s="11">
        <v>45369.951388888891</v>
      </c>
      <c r="D431" s="11">
        <v>45369.75</v>
      </c>
      <c r="E431" s="11" t="s">
        <v>49</v>
      </c>
      <c r="F431" s="11" t="s">
        <v>40</v>
      </c>
      <c r="G431" s="3" t="s">
        <v>588</v>
      </c>
      <c r="H431" s="3" t="s">
        <v>2821</v>
      </c>
      <c r="I431" s="11">
        <v>45372.666666666664</v>
      </c>
      <c r="J431" s="12">
        <v>45373.2</v>
      </c>
      <c r="K431" s="12">
        <v>45373.208333333336</v>
      </c>
      <c r="L431" s="12">
        <v>45373.305555555555</v>
      </c>
      <c r="M431" s="61" t="s">
        <v>12</v>
      </c>
      <c r="N431" s="3" t="s">
        <v>13</v>
      </c>
      <c r="O431" s="3">
        <v>0</v>
      </c>
      <c r="P431" s="1">
        <f t="shared" si="120"/>
        <v>12</v>
      </c>
      <c r="Q431" s="1">
        <f t="shared" si="121"/>
        <v>3</v>
      </c>
      <c r="R431" s="72">
        <f t="shared" si="122"/>
        <v>45373.2</v>
      </c>
      <c r="S431" s="73">
        <f t="shared" si="123"/>
        <v>2.7152777777737356</v>
      </c>
      <c r="T431" s="74">
        <f>Table2[[#This Row],[ETA A OFRECIMIENTO]]*24</f>
        <v>65.166666666569654</v>
      </c>
      <c r="U431" s="1" t="str">
        <f t="shared" si="124"/>
        <v>NO</v>
      </c>
      <c r="V431" s="73">
        <f t="shared" si="125"/>
        <v>0.54166666667151731</v>
      </c>
      <c r="W431" s="74">
        <f>Table2[[#This Row],[DEL. AVAILABLE A SLOT]]*24</f>
        <v>13.000000000116415</v>
      </c>
      <c r="X431" s="1" t="str">
        <f t="shared" si="126"/>
        <v>SI</v>
      </c>
      <c r="Y431" s="73">
        <f t="shared" si="127"/>
        <v>3.2569444444452529</v>
      </c>
      <c r="Z431" s="74">
        <f>Table2[[#This Row],[ETA A TIMESLOT]]*24</f>
        <v>78.166666666686069</v>
      </c>
      <c r="AA431" s="73">
        <f t="shared" si="128"/>
        <v>0</v>
      </c>
      <c r="AB431" s="73" t="str">
        <f t="shared" si="129"/>
        <v>SI</v>
      </c>
      <c r="AC431" s="74">
        <f>Table2[[#This Row],[PUNTUALIDAD (H)]]*24</f>
        <v>0</v>
      </c>
      <c r="AD431" s="73">
        <f t="shared" si="130"/>
        <v>3.3541666666642413</v>
      </c>
      <c r="AE431" s="74">
        <f>Table2[[#This Row],[ATA TO UNLOADING]]*24</f>
        <v>80.499999999941792</v>
      </c>
      <c r="AF431" s="74" t="str">
        <f>IF(Table2[[#This Row],[ATA TO UNLOADING 2]]&lt;=48,"YES","NO")</f>
        <v>NO</v>
      </c>
      <c r="AG431" s="75">
        <f t="shared" si="131"/>
        <v>0.20833333333575865</v>
      </c>
      <c r="AH431" s="2" t="s">
        <v>42</v>
      </c>
      <c r="AI431" s="2" t="str">
        <f t="shared" si="132"/>
        <v>MRKU3381368</v>
      </c>
      <c r="AJ431" s="76" t="str">
        <f t="shared" si="133"/>
        <v>CTU FLEVOKUST BV</v>
      </c>
      <c r="AK431" s="77">
        <f>IF($M431="TRUCK",VLOOKUP($AQ431,Invoicing!$A$17:$B$49,MATCH($AK$1,Invoicing!$A$17:$B$17,0),FALSE),VLOOKUP($AQ431,Invoicing!$N$17:$O$21,MATCH($AK$1,Invoicing!$N$17:$O$17,0),FALSE))</f>
        <v>380</v>
      </c>
      <c r="AL431" s="78">
        <v>100</v>
      </c>
      <c r="AM431" s="78">
        <v>35</v>
      </c>
      <c r="AN431" s="78">
        <f t="shared" si="134"/>
        <v>0</v>
      </c>
      <c r="AO431" s="2">
        <f t="shared" si="135"/>
        <v>5</v>
      </c>
      <c r="AP431" s="2" t="str">
        <f t="shared" si="136"/>
        <v>WEEK</v>
      </c>
      <c r="AQ431" s="2" t="str">
        <f t="shared" si="137"/>
        <v>CTU FLEVOKUST BVWEEK</v>
      </c>
      <c r="AR431" s="71">
        <f t="shared" si="138"/>
        <v>480</v>
      </c>
      <c r="AS431" s="71">
        <f>VLOOKUP(AJ431,Invoicing!A:K,10,FALSE)</f>
        <v>0</v>
      </c>
      <c r="AT431" s="71">
        <f t="shared" si="139"/>
        <v>480</v>
      </c>
    </row>
    <row r="432" spans="1:46">
      <c r="A432" s="58" t="s">
        <v>584</v>
      </c>
      <c r="B432" s="59" t="s">
        <v>38</v>
      </c>
      <c r="C432" s="60">
        <v>45369.951388888891</v>
      </c>
      <c r="D432" s="60">
        <v>45369.75</v>
      </c>
      <c r="E432" s="60" t="s">
        <v>44</v>
      </c>
      <c r="F432" s="60" t="s">
        <v>40</v>
      </c>
      <c r="G432" s="59" t="s">
        <v>589</v>
      </c>
      <c r="H432" s="3" t="s">
        <v>2821</v>
      </c>
      <c r="I432" s="60">
        <v>45370.833333333336</v>
      </c>
      <c r="J432" s="61">
        <v>45371.588888888888</v>
      </c>
      <c r="K432" s="61">
        <v>45371.458333333336</v>
      </c>
      <c r="L432" s="61">
        <v>45371.611111111109</v>
      </c>
      <c r="M432" s="12" t="s">
        <v>115</v>
      </c>
      <c r="N432" s="3" t="s">
        <v>13</v>
      </c>
      <c r="O432" s="3">
        <v>0</v>
      </c>
      <c r="P432" s="1">
        <f t="shared" si="120"/>
        <v>12</v>
      </c>
      <c r="Q432" s="1">
        <f t="shared" si="121"/>
        <v>3</v>
      </c>
      <c r="R432" s="72">
        <f t="shared" si="122"/>
        <v>45371.588888888888</v>
      </c>
      <c r="S432" s="73">
        <f t="shared" si="123"/>
        <v>0.88194444444525288</v>
      </c>
      <c r="T432" s="74">
        <f>Table2[[#This Row],[ETA A OFRECIMIENTO]]*24</f>
        <v>21.166666666686069</v>
      </c>
      <c r="U432" s="1" t="str">
        <f t="shared" si="124"/>
        <v>YES</v>
      </c>
      <c r="V432" s="73">
        <f t="shared" si="125"/>
        <v>0.625</v>
      </c>
      <c r="W432" s="74">
        <f>Table2[[#This Row],[DEL. AVAILABLE A SLOT]]*24</f>
        <v>15</v>
      </c>
      <c r="X432" s="1" t="str">
        <f t="shared" si="126"/>
        <v>SI</v>
      </c>
      <c r="Y432" s="73">
        <f t="shared" si="127"/>
        <v>1.5069444444452529</v>
      </c>
      <c r="Z432" s="74">
        <f>Table2[[#This Row],[ETA A TIMESLOT]]*24</f>
        <v>36.166666666686069</v>
      </c>
      <c r="AA432" s="73">
        <f t="shared" si="128"/>
        <v>0.13055555555183673</v>
      </c>
      <c r="AB432" s="73" t="str">
        <f t="shared" si="129"/>
        <v>NO</v>
      </c>
      <c r="AC432" s="74">
        <f>Table2[[#This Row],[PUNTUALIDAD (H)]]*24</f>
        <v>3.1333333332440816</v>
      </c>
      <c r="AD432" s="73">
        <f t="shared" si="130"/>
        <v>1.6597222222189885</v>
      </c>
      <c r="AE432" s="74">
        <f>Table2[[#This Row],[ATA TO UNLOADING]]*24</f>
        <v>39.833333333255723</v>
      </c>
      <c r="AF432" s="74" t="str">
        <f>IF(Table2[[#This Row],[ATA TO UNLOADING 2]]&lt;=48,"YES","NO")</f>
        <v>YES</v>
      </c>
      <c r="AG432" s="75">
        <f t="shared" si="131"/>
        <v>0.45833333333575865</v>
      </c>
      <c r="AH432" s="2" t="s">
        <v>42</v>
      </c>
      <c r="AI432" s="2" t="str">
        <f t="shared" si="132"/>
        <v>MRKU3579306</v>
      </c>
      <c r="AJ432" s="76" t="str">
        <f t="shared" si="133"/>
        <v>MSI</v>
      </c>
      <c r="AK432" s="77">
        <f>IF($M432="TRUCK",VLOOKUP($AQ432,Invoicing!$A$17:$B$49,MATCH($AK$1,Invoicing!$A$17:$B$17,0),FALSE),VLOOKUP($AQ432,Invoicing!$N$17:$O$21,MATCH($AK$1,Invoicing!$N$17:$O$17,0),FALSE))</f>
        <v>480</v>
      </c>
      <c r="AL432" s="78">
        <f>VLOOKUP($E432,Invoicing!$A$1:$H$8,MATCH(TRACKER!$N432,Invoicing!$A$1:$H$1,0),FALSE)</f>
        <v>120</v>
      </c>
      <c r="AM432" s="78">
        <f>VLOOKUP($E432,Invoicing!$A$1:$H$8,MATCH(TRACKER!$O$1,Invoicing!$A$1:$H$1,0),FALSE)</f>
        <v>50</v>
      </c>
      <c r="AN432" s="78">
        <f t="shared" si="134"/>
        <v>0</v>
      </c>
      <c r="AO432" s="2">
        <f t="shared" si="135"/>
        <v>3</v>
      </c>
      <c r="AP432" s="2" t="str">
        <f t="shared" si="136"/>
        <v>WEEK</v>
      </c>
      <c r="AQ432" s="2" t="str">
        <f t="shared" si="137"/>
        <v>MSIWEEK</v>
      </c>
      <c r="AR432" s="71">
        <f t="shared" si="138"/>
        <v>600</v>
      </c>
      <c r="AS432" s="71">
        <f>VLOOKUP(AJ432,Invoicing!A:K,10,FALSE)</f>
        <v>25</v>
      </c>
      <c r="AT432" s="71">
        <f t="shared" si="139"/>
        <v>625</v>
      </c>
    </row>
    <row r="433" spans="1:47">
      <c r="A433" s="58" t="s">
        <v>584</v>
      </c>
      <c r="B433" s="59" t="s">
        <v>38</v>
      </c>
      <c r="C433" s="60">
        <v>45369.951388888891</v>
      </c>
      <c r="D433" s="60">
        <v>45369.75</v>
      </c>
      <c r="E433" s="60" t="s">
        <v>49</v>
      </c>
      <c r="F433" s="60" t="s">
        <v>40</v>
      </c>
      <c r="G433" s="59" t="s">
        <v>590</v>
      </c>
      <c r="H433" s="3" t="s">
        <v>41</v>
      </c>
      <c r="I433" s="60">
        <v>45372.666666666664</v>
      </c>
      <c r="J433" s="61">
        <v>45372.65625</v>
      </c>
      <c r="K433" s="61">
        <v>45372.75</v>
      </c>
      <c r="L433" s="61">
        <v>45372.65625</v>
      </c>
      <c r="M433" s="61" t="s">
        <v>12</v>
      </c>
      <c r="N433" s="3" t="s">
        <v>42</v>
      </c>
      <c r="O433" s="3">
        <v>1</v>
      </c>
      <c r="P433" s="1">
        <f t="shared" si="120"/>
        <v>12</v>
      </c>
      <c r="Q433" s="1">
        <f t="shared" si="121"/>
        <v>3</v>
      </c>
      <c r="R433" s="72">
        <f t="shared" si="122"/>
        <v>45372.65625</v>
      </c>
      <c r="S433" s="73">
        <f t="shared" si="123"/>
        <v>2.7152777777737356</v>
      </c>
      <c r="T433" s="74">
        <f>Table2[[#This Row],[ETA A OFRECIMIENTO]]*24</f>
        <v>65.166666666569654</v>
      </c>
      <c r="U433" s="1" t="str">
        <f t="shared" si="124"/>
        <v>NO</v>
      </c>
      <c r="V433" s="73">
        <f t="shared" si="125"/>
        <v>8.3333333335758653E-2</v>
      </c>
      <c r="W433" s="74">
        <f>Table2[[#This Row],[DEL. AVAILABLE A SLOT]]*24</f>
        <v>2.0000000000582077</v>
      </c>
      <c r="X433" s="1" t="str">
        <f t="shared" si="126"/>
        <v>SI</v>
      </c>
      <c r="Y433" s="73">
        <f t="shared" si="127"/>
        <v>2.7986111111094942</v>
      </c>
      <c r="Z433" s="74">
        <f>Table2[[#This Row],[ETA A TIMESLOT]]*24</f>
        <v>67.166666666627862</v>
      </c>
      <c r="AA433" s="73">
        <f t="shared" si="128"/>
        <v>0</v>
      </c>
      <c r="AB433" s="73" t="str">
        <f t="shared" si="129"/>
        <v>SI</v>
      </c>
      <c r="AC433" s="74">
        <f>Table2[[#This Row],[PUNTUALIDAD (H)]]*24</f>
        <v>0</v>
      </c>
      <c r="AD433" s="73">
        <f t="shared" si="130"/>
        <v>2.7048611111094942</v>
      </c>
      <c r="AE433" s="74">
        <f>Table2[[#This Row],[ATA TO UNLOADING]]*24</f>
        <v>64.916666666627862</v>
      </c>
      <c r="AF433" s="74" t="str">
        <f>IF(Table2[[#This Row],[ATA TO UNLOADING 2]]&lt;=48,"YES","NO")</f>
        <v>NO</v>
      </c>
      <c r="AG433" s="75">
        <f t="shared" si="131"/>
        <v>0.75</v>
      </c>
      <c r="AH433" s="2" t="s">
        <v>42</v>
      </c>
      <c r="AI433" s="2" t="str">
        <f t="shared" si="132"/>
        <v>MRKU4175058</v>
      </c>
      <c r="AJ433" s="76" t="str">
        <f t="shared" si="133"/>
        <v>CTU FLEVOKUST BV</v>
      </c>
      <c r="AK433" s="77">
        <f>IF($M433="TRUCK",VLOOKUP($AQ433,Invoicing!$A$17:$B$49,MATCH($AK$1,Invoicing!$A$17:$B$17,0),FALSE),VLOOKUP($AQ433,Invoicing!$N$17:$O$21,MATCH($AK$1,Invoicing!$N$17:$O$17,0),FALSE))</f>
        <v>380</v>
      </c>
      <c r="AL433" s="78" t="e">
        <f>VLOOKUP($E433,Invoicing!$A$1:$H$8,MATCH(TRACKER!$N433,Invoicing!$A$1:$H$1,0),FALSE)</f>
        <v>#N/A</v>
      </c>
      <c r="AM433" s="78">
        <v>35</v>
      </c>
      <c r="AN433" s="78">
        <f t="shared" si="134"/>
        <v>35</v>
      </c>
      <c r="AO433" s="2">
        <f t="shared" si="135"/>
        <v>4</v>
      </c>
      <c r="AP433" s="2" t="str">
        <f t="shared" si="136"/>
        <v>WEEK</v>
      </c>
      <c r="AQ433" s="2" t="str">
        <f t="shared" si="137"/>
        <v>CTU FLEVOKUST BVWEEK</v>
      </c>
      <c r="AR433" s="71">
        <f t="shared" si="138"/>
        <v>415</v>
      </c>
      <c r="AS433" s="71">
        <f>VLOOKUP(AJ433,Invoicing!A:K,10,FALSE)</f>
        <v>0</v>
      </c>
      <c r="AT433" s="71">
        <f t="shared" si="139"/>
        <v>415</v>
      </c>
    </row>
    <row r="434" spans="1:47">
      <c r="A434" s="37" t="s">
        <v>584</v>
      </c>
      <c r="B434" s="3" t="s">
        <v>38</v>
      </c>
      <c r="C434" s="11">
        <v>45369.951388888891</v>
      </c>
      <c r="D434" s="11">
        <v>45369.75</v>
      </c>
      <c r="E434" s="11" t="s">
        <v>49</v>
      </c>
      <c r="F434" s="11" t="s">
        <v>40</v>
      </c>
      <c r="G434" s="3" t="s">
        <v>591</v>
      </c>
      <c r="H434" s="3" t="s">
        <v>2821</v>
      </c>
      <c r="I434" s="11">
        <v>45372.666666666664</v>
      </c>
      <c r="J434" s="12">
        <v>45372.938888888886</v>
      </c>
      <c r="K434" s="12">
        <v>45372.958333333336</v>
      </c>
      <c r="L434" s="12">
        <v>45372.958333333336</v>
      </c>
      <c r="M434" s="61" t="s">
        <v>12</v>
      </c>
      <c r="N434" s="3" t="s">
        <v>13</v>
      </c>
      <c r="O434" s="3">
        <v>0</v>
      </c>
      <c r="P434" s="1">
        <f t="shared" si="120"/>
        <v>12</v>
      </c>
      <c r="Q434" s="1">
        <f t="shared" si="121"/>
        <v>3</v>
      </c>
      <c r="R434" s="72">
        <f t="shared" si="122"/>
        <v>45372.938888888886</v>
      </c>
      <c r="S434" s="73">
        <f t="shared" si="123"/>
        <v>2.7152777777737356</v>
      </c>
      <c r="T434" s="74">
        <f>Table2[[#This Row],[ETA A OFRECIMIENTO]]*24</f>
        <v>65.166666666569654</v>
      </c>
      <c r="U434" s="1" t="str">
        <f t="shared" si="124"/>
        <v>NO</v>
      </c>
      <c r="V434" s="73">
        <f t="shared" si="125"/>
        <v>0.29166666667151731</v>
      </c>
      <c r="W434" s="74">
        <f>Table2[[#This Row],[DEL. AVAILABLE A SLOT]]*24</f>
        <v>7.0000000001164153</v>
      </c>
      <c r="X434" s="1" t="str">
        <f t="shared" si="126"/>
        <v>SI</v>
      </c>
      <c r="Y434" s="73">
        <f t="shared" si="127"/>
        <v>3.0069444444452529</v>
      </c>
      <c r="Z434" s="74">
        <f>Table2[[#This Row],[ETA A TIMESLOT]]*24</f>
        <v>72.166666666686069</v>
      </c>
      <c r="AA434" s="73">
        <f t="shared" si="128"/>
        <v>0</v>
      </c>
      <c r="AB434" s="73" t="str">
        <f t="shared" si="129"/>
        <v>SI</v>
      </c>
      <c r="AC434" s="74">
        <f>Table2[[#This Row],[PUNTUALIDAD (H)]]*24</f>
        <v>0</v>
      </c>
      <c r="AD434" s="73">
        <f t="shared" si="130"/>
        <v>3.0069444444452529</v>
      </c>
      <c r="AE434" s="74">
        <f>Table2[[#This Row],[ATA TO UNLOADING]]*24</f>
        <v>72.166666666686069</v>
      </c>
      <c r="AF434" s="74" t="str">
        <f>IF(Table2[[#This Row],[ATA TO UNLOADING 2]]&lt;=48,"YES","NO")</f>
        <v>NO</v>
      </c>
      <c r="AG434" s="75">
        <f t="shared" si="131"/>
        <v>0.95833333333575865</v>
      </c>
      <c r="AH434" s="2" t="s">
        <v>24</v>
      </c>
      <c r="AI434" s="2" t="str">
        <f t="shared" si="132"/>
        <v>MRSU0507861</v>
      </c>
      <c r="AJ434" s="76" t="str">
        <f t="shared" si="133"/>
        <v>CTU FLEVOKUST BV</v>
      </c>
      <c r="AK434" s="77">
        <f>IF($M434="TRUCK",VLOOKUP($AQ434,Invoicing!$A$17:$B$49,MATCH($AK$1,Invoicing!$A$17:$B$17,0),FALSE),VLOOKUP($AQ434,Invoicing!$N$17:$O$21,MATCH($AK$1,Invoicing!$N$17:$O$17,0),FALSE))</f>
        <v>380</v>
      </c>
      <c r="AL434" s="78">
        <v>100</v>
      </c>
      <c r="AM434" s="78">
        <v>35</v>
      </c>
      <c r="AN434" s="78">
        <f t="shared" si="134"/>
        <v>0</v>
      </c>
      <c r="AO434" s="2">
        <f t="shared" si="135"/>
        <v>4</v>
      </c>
      <c r="AP434" s="2" t="str">
        <f t="shared" si="136"/>
        <v>NIGHT</v>
      </c>
      <c r="AQ434" s="2" t="str">
        <f t="shared" si="137"/>
        <v>CTU FLEVOKUST BVNIGHT</v>
      </c>
      <c r="AR434" s="71">
        <f t="shared" si="138"/>
        <v>480</v>
      </c>
      <c r="AS434" s="71">
        <f>VLOOKUP(AJ434,Invoicing!A:K,10,FALSE)</f>
        <v>0</v>
      </c>
      <c r="AT434" s="71">
        <f t="shared" si="139"/>
        <v>540</v>
      </c>
      <c r="AU434" s="55">
        <v>60</v>
      </c>
    </row>
    <row r="435" spans="1:47">
      <c r="A435" s="37" t="s">
        <v>584</v>
      </c>
      <c r="B435" s="3" t="s">
        <v>38</v>
      </c>
      <c r="C435" s="11">
        <v>45369.951388888891</v>
      </c>
      <c r="D435" s="11">
        <v>45369.75</v>
      </c>
      <c r="E435" s="11" t="s">
        <v>49</v>
      </c>
      <c r="F435" s="11" t="s">
        <v>40</v>
      </c>
      <c r="G435" s="3" t="s">
        <v>592</v>
      </c>
      <c r="H435" s="3" t="s">
        <v>2821</v>
      </c>
      <c r="I435" s="11">
        <v>45372.666666666664</v>
      </c>
      <c r="J435" s="12">
        <v>45373.2</v>
      </c>
      <c r="K435" s="12">
        <v>45373.208333333336</v>
      </c>
      <c r="L435" s="12">
        <v>45373.25</v>
      </c>
      <c r="M435" s="61" t="s">
        <v>12</v>
      </c>
      <c r="N435" s="3" t="s">
        <v>13</v>
      </c>
      <c r="O435" s="3">
        <v>0</v>
      </c>
      <c r="P435" s="1">
        <f t="shared" si="120"/>
        <v>12</v>
      </c>
      <c r="Q435" s="1">
        <f t="shared" si="121"/>
        <v>3</v>
      </c>
      <c r="R435" s="72">
        <f t="shared" si="122"/>
        <v>45373.2</v>
      </c>
      <c r="S435" s="73">
        <f t="shared" si="123"/>
        <v>2.7152777777737356</v>
      </c>
      <c r="T435" s="74">
        <f>Table2[[#This Row],[ETA A OFRECIMIENTO]]*24</f>
        <v>65.166666666569654</v>
      </c>
      <c r="U435" s="1" t="str">
        <f t="shared" si="124"/>
        <v>NO</v>
      </c>
      <c r="V435" s="73">
        <f t="shared" si="125"/>
        <v>0.54166666667151731</v>
      </c>
      <c r="W435" s="74">
        <f>Table2[[#This Row],[DEL. AVAILABLE A SLOT]]*24</f>
        <v>13.000000000116415</v>
      </c>
      <c r="X435" s="1" t="str">
        <f t="shared" si="126"/>
        <v>SI</v>
      </c>
      <c r="Y435" s="73">
        <f t="shared" si="127"/>
        <v>3.2569444444452529</v>
      </c>
      <c r="Z435" s="74">
        <f>Table2[[#This Row],[ETA A TIMESLOT]]*24</f>
        <v>78.166666666686069</v>
      </c>
      <c r="AA435" s="73">
        <f t="shared" si="128"/>
        <v>0</v>
      </c>
      <c r="AB435" s="73" t="str">
        <f t="shared" si="129"/>
        <v>SI</v>
      </c>
      <c r="AC435" s="74">
        <f>Table2[[#This Row],[PUNTUALIDAD (H)]]*24</f>
        <v>0</v>
      </c>
      <c r="AD435" s="73">
        <f t="shared" si="130"/>
        <v>3.2986111111094942</v>
      </c>
      <c r="AE435" s="74">
        <f>Table2[[#This Row],[ATA TO UNLOADING]]*24</f>
        <v>79.166666666627862</v>
      </c>
      <c r="AF435" s="74" t="str">
        <f>IF(Table2[[#This Row],[ATA TO UNLOADING 2]]&lt;=48,"YES","NO")</f>
        <v>NO</v>
      </c>
      <c r="AG435" s="75">
        <f t="shared" si="131"/>
        <v>0.20833333333575865</v>
      </c>
      <c r="AH435" s="2" t="s">
        <v>42</v>
      </c>
      <c r="AI435" s="2" t="str">
        <f t="shared" si="132"/>
        <v>MRSU0512636</v>
      </c>
      <c r="AJ435" s="76" t="str">
        <f t="shared" si="133"/>
        <v>CTU FLEVOKUST BV</v>
      </c>
      <c r="AK435" s="77">
        <f>IF($M435="TRUCK",VLOOKUP($AQ435,Invoicing!$A$17:$B$49,MATCH($AK$1,Invoicing!$A$17:$B$17,0),FALSE),VLOOKUP($AQ435,Invoicing!$N$17:$O$21,MATCH($AK$1,Invoicing!$N$17:$O$17,0),FALSE))</f>
        <v>380</v>
      </c>
      <c r="AL435" s="78">
        <v>100</v>
      </c>
      <c r="AM435" s="78">
        <v>35</v>
      </c>
      <c r="AN435" s="78">
        <f t="shared" si="134"/>
        <v>0</v>
      </c>
      <c r="AO435" s="2">
        <f t="shared" si="135"/>
        <v>5</v>
      </c>
      <c r="AP435" s="2" t="str">
        <f t="shared" si="136"/>
        <v>WEEK</v>
      </c>
      <c r="AQ435" s="2" t="str">
        <f t="shared" si="137"/>
        <v>CTU FLEVOKUST BVWEEK</v>
      </c>
      <c r="AR435" s="71">
        <f t="shared" si="138"/>
        <v>480</v>
      </c>
      <c r="AS435" s="71">
        <f>VLOOKUP(AJ435,Invoicing!A:K,10,FALSE)</f>
        <v>0</v>
      </c>
      <c r="AT435" s="71">
        <f t="shared" si="139"/>
        <v>540</v>
      </c>
      <c r="AU435" s="55">
        <v>60</v>
      </c>
    </row>
    <row r="436" spans="1:47">
      <c r="A436" s="37" t="s">
        <v>584</v>
      </c>
      <c r="B436" s="3" t="s">
        <v>38</v>
      </c>
      <c r="C436" s="11">
        <v>45369.951388888891</v>
      </c>
      <c r="D436" s="11">
        <v>45369.75</v>
      </c>
      <c r="E436" s="11" t="s">
        <v>49</v>
      </c>
      <c r="F436" s="11" t="s">
        <v>40</v>
      </c>
      <c r="G436" s="3" t="s">
        <v>593</v>
      </c>
      <c r="H436" s="3" t="s">
        <v>2821</v>
      </c>
      <c r="I436" s="11">
        <v>45370.833333333336</v>
      </c>
      <c r="J436" s="12">
        <v>45371.554166666669</v>
      </c>
      <c r="K436" s="12">
        <v>45371.541666666664</v>
      </c>
      <c r="L436" s="12">
        <v>45371.617361111108</v>
      </c>
      <c r="M436" s="12" t="s">
        <v>115</v>
      </c>
      <c r="N436" s="3" t="s">
        <v>13</v>
      </c>
      <c r="O436" s="3">
        <v>0</v>
      </c>
      <c r="P436" s="1">
        <f t="shared" si="120"/>
        <v>12</v>
      </c>
      <c r="Q436" s="1">
        <f t="shared" si="121"/>
        <v>3</v>
      </c>
      <c r="R436" s="72">
        <f t="shared" si="122"/>
        <v>45371.554166666669</v>
      </c>
      <c r="S436" s="73">
        <f t="shared" si="123"/>
        <v>0.88194444444525288</v>
      </c>
      <c r="T436" s="74">
        <f>Table2[[#This Row],[ETA A OFRECIMIENTO]]*24</f>
        <v>21.166666666686069</v>
      </c>
      <c r="U436" s="1" t="str">
        <f t="shared" si="124"/>
        <v>YES</v>
      </c>
      <c r="V436" s="73">
        <f t="shared" si="125"/>
        <v>0.70833333332848269</v>
      </c>
      <c r="W436" s="74">
        <f>Table2[[#This Row],[DEL. AVAILABLE A SLOT]]*24</f>
        <v>16.999999999883585</v>
      </c>
      <c r="X436" s="1" t="str">
        <f t="shared" si="126"/>
        <v>SI</v>
      </c>
      <c r="Y436" s="73">
        <f t="shared" si="127"/>
        <v>1.5902777777737356</v>
      </c>
      <c r="Z436" s="74">
        <f>Table2[[#This Row],[ETA A TIMESLOT]]*24</f>
        <v>38.166666666569654</v>
      </c>
      <c r="AA436" s="73">
        <f t="shared" si="128"/>
        <v>1.2500000004365575E-2</v>
      </c>
      <c r="AB436" s="73" t="str">
        <f t="shared" si="129"/>
        <v>SI</v>
      </c>
      <c r="AC436" s="74">
        <f>Table2[[#This Row],[PUNTUALIDAD (H)]]*24</f>
        <v>0.30000000010477379</v>
      </c>
      <c r="AD436" s="73">
        <f t="shared" si="130"/>
        <v>1.6659722222175333</v>
      </c>
      <c r="AE436" s="74">
        <f>Table2[[#This Row],[ATA TO UNLOADING]]*24</f>
        <v>39.983333333220799</v>
      </c>
      <c r="AF436" s="74" t="str">
        <f>IF(Table2[[#This Row],[ATA TO UNLOADING 2]]&lt;=48,"YES","NO")</f>
        <v>YES</v>
      </c>
      <c r="AG436" s="75">
        <f t="shared" si="131"/>
        <v>0.54166666666424135</v>
      </c>
      <c r="AH436" s="2" t="s">
        <v>42</v>
      </c>
      <c r="AI436" s="2" t="str">
        <f t="shared" si="132"/>
        <v>MRSU0566442</v>
      </c>
      <c r="AJ436" s="76" t="str">
        <f t="shared" si="133"/>
        <v>CTU FLEVOKUST BV</v>
      </c>
      <c r="AK436" s="77">
        <f>IF($M436="TRUCK",VLOOKUP($AQ436,Invoicing!$A$17:$B$49,MATCH($AK$1,Invoicing!$A$17:$B$17,0),FALSE),VLOOKUP($AQ436,Invoicing!$N$17:$O$21,MATCH($AK$1,Invoicing!$N$17:$O$17,0),FALSE))</f>
        <v>520</v>
      </c>
      <c r="AL436" s="78">
        <v>100</v>
      </c>
      <c r="AM436" s="78">
        <v>35</v>
      </c>
      <c r="AN436" s="78">
        <f t="shared" si="134"/>
        <v>0</v>
      </c>
      <c r="AO436" s="2">
        <f t="shared" si="135"/>
        <v>3</v>
      </c>
      <c r="AP436" s="2" t="str">
        <f t="shared" si="136"/>
        <v>WEEK</v>
      </c>
      <c r="AQ436" s="2" t="str">
        <f t="shared" si="137"/>
        <v>CTU FLEVOKUST BVWEEK</v>
      </c>
      <c r="AR436" s="71">
        <f t="shared" si="138"/>
        <v>620</v>
      </c>
      <c r="AS436" s="71">
        <f>VLOOKUP(AJ436,Invoicing!A:K,10,FALSE)</f>
        <v>0</v>
      </c>
      <c r="AT436" s="71">
        <f t="shared" si="139"/>
        <v>620</v>
      </c>
    </row>
    <row r="437" spans="1:47">
      <c r="A437" s="58" t="s">
        <v>584</v>
      </c>
      <c r="B437" s="59" t="s">
        <v>38</v>
      </c>
      <c r="C437" s="60">
        <v>45369.951388888891</v>
      </c>
      <c r="D437" s="60">
        <v>45369.75</v>
      </c>
      <c r="E437" s="60" t="s">
        <v>45</v>
      </c>
      <c r="F437" s="60" t="s">
        <v>40</v>
      </c>
      <c r="G437" s="59" t="s">
        <v>594</v>
      </c>
      <c r="H437" s="3" t="s">
        <v>2821</v>
      </c>
      <c r="I437" s="60">
        <v>45370.833333333336</v>
      </c>
      <c r="J437" s="61">
        <v>45371.629861111112</v>
      </c>
      <c r="K437" s="61">
        <v>45371.625</v>
      </c>
      <c r="L437" s="61">
        <v>45371.647222222222</v>
      </c>
      <c r="M437" s="12" t="s">
        <v>115</v>
      </c>
      <c r="N437" s="3" t="s">
        <v>13</v>
      </c>
      <c r="O437" s="3">
        <v>0</v>
      </c>
      <c r="P437" s="1">
        <f t="shared" si="120"/>
        <v>12</v>
      </c>
      <c r="Q437" s="1">
        <f t="shared" si="121"/>
        <v>3</v>
      </c>
      <c r="R437" s="72">
        <f t="shared" si="122"/>
        <v>45371.629861111112</v>
      </c>
      <c r="S437" s="73">
        <f t="shared" si="123"/>
        <v>0.88194444444525288</v>
      </c>
      <c r="T437" s="74">
        <f>Table2[[#This Row],[ETA A OFRECIMIENTO]]*24</f>
        <v>21.166666666686069</v>
      </c>
      <c r="U437" s="1" t="str">
        <f t="shared" si="124"/>
        <v>YES</v>
      </c>
      <c r="V437" s="73">
        <f t="shared" si="125"/>
        <v>0.79166666666424135</v>
      </c>
      <c r="W437" s="74">
        <f>Table2[[#This Row],[DEL. AVAILABLE A SLOT]]*24</f>
        <v>18.999999999941792</v>
      </c>
      <c r="X437" s="1" t="str">
        <f t="shared" si="126"/>
        <v>SI</v>
      </c>
      <c r="Y437" s="73">
        <f t="shared" si="127"/>
        <v>1.6736111111094942</v>
      </c>
      <c r="Z437" s="74">
        <f>Table2[[#This Row],[ETA A TIMESLOT]]*24</f>
        <v>40.166666666627862</v>
      </c>
      <c r="AA437" s="73">
        <f t="shared" si="128"/>
        <v>4.8611111124046147E-3</v>
      </c>
      <c r="AB437" s="73" t="str">
        <f t="shared" si="129"/>
        <v>SI</v>
      </c>
      <c r="AC437" s="74">
        <f>Table2[[#This Row],[PUNTUALIDAD (H)]]*24</f>
        <v>0.11666666669771075</v>
      </c>
      <c r="AD437" s="73">
        <f t="shared" si="130"/>
        <v>1.6958333333313931</v>
      </c>
      <c r="AE437" s="74">
        <f>Table2[[#This Row],[ATA TO UNLOADING]]*24</f>
        <v>40.699999999953434</v>
      </c>
      <c r="AF437" s="74" t="str">
        <f>IF(Table2[[#This Row],[ATA TO UNLOADING 2]]&lt;=48,"YES","NO")</f>
        <v>YES</v>
      </c>
      <c r="AG437" s="75">
        <f t="shared" si="131"/>
        <v>0.625</v>
      </c>
      <c r="AH437" s="2" t="s">
        <v>42</v>
      </c>
      <c r="AI437" s="2" t="str">
        <f t="shared" si="132"/>
        <v>MRSU0599805</v>
      </c>
      <c r="AJ437" s="76" t="str">
        <f t="shared" si="133"/>
        <v>OM TRANSPORT</v>
      </c>
      <c r="AK437" s="77">
        <f>IF($M437="TRUCK",VLOOKUP($AQ437,Invoicing!$A$17:$B$49,MATCH($AK$1,Invoicing!$A$17:$B$17,0),FALSE),VLOOKUP($AQ437,Invoicing!$N$17:$O$21,MATCH($AK$1,Invoicing!$N$17:$O$17,0),FALSE))</f>
        <v>475</v>
      </c>
      <c r="AL437" s="78">
        <f>VLOOKUP($E437,Invoicing!$A$1:$H$8,MATCH(TRACKER!$N437,Invoicing!$A$1:$H$1,0),FALSE)</f>
        <v>110</v>
      </c>
      <c r="AM437" s="78">
        <f>VLOOKUP($E437,Invoicing!$A$1:$H$8,MATCH(TRACKER!$O$1,Invoicing!$A$1:$H$1,0),FALSE)</f>
        <v>50</v>
      </c>
      <c r="AN437" s="78">
        <f t="shared" si="134"/>
        <v>0</v>
      </c>
      <c r="AO437" s="2">
        <f t="shared" si="135"/>
        <v>3</v>
      </c>
      <c r="AP437" s="2" t="str">
        <f t="shared" si="136"/>
        <v>WEEK</v>
      </c>
      <c r="AQ437" s="2" t="str">
        <f t="shared" si="137"/>
        <v>OM TRANSPORTWEEK</v>
      </c>
      <c r="AR437" s="71">
        <f t="shared" si="138"/>
        <v>585</v>
      </c>
      <c r="AS437" s="71">
        <f>VLOOKUP(AJ437,Invoicing!A:K,10,FALSE)</f>
        <v>25</v>
      </c>
      <c r="AT437" s="71">
        <f t="shared" si="139"/>
        <v>610</v>
      </c>
    </row>
    <row r="438" spans="1:47">
      <c r="A438" s="37" t="s">
        <v>584</v>
      </c>
      <c r="B438" s="3" t="s">
        <v>38</v>
      </c>
      <c r="C438" s="11">
        <v>45369.951388888891</v>
      </c>
      <c r="D438" s="11">
        <v>45369.75</v>
      </c>
      <c r="E438" s="11" t="s">
        <v>44</v>
      </c>
      <c r="F438" s="11" t="s">
        <v>40</v>
      </c>
      <c r="G438" s="3" t="s">
        <v>595</v>
      </c>
      <c r="H438" s="3" t="s">
        <v>2821</v>
      </c>
      <c r="I438" s="11">
        <v>45370.833333333336</v>
      </c>
      <c r="J438" s="12">
        <v>45371.679166666669</v>
      </c>
      <c r="K438" s="12">
        <v>45371.541666666664</v>
      </c>
      <c r="L438" s="12">
        <v>45371.694444444445</v>
      </c>
      <c r="M438" s="12" t="s">
        <v>115</v>
      </c>
      <c r="N438" s="3" t="s">
        <v>13</v>
      </c>
      <c r="O438" s="3">
        <v>0</v>
      </c>
      <c r="P438" s="1">
        <f t="shared" si="120"/>
        <v>12</v>
      </c>
      <c r="Q438" s="1">
        <f t="shared" si="121"/>
        <v>3</v>
      </c>
      <c r="R438" s="72">
        <f t="shared" si="122"/>
        <v>45371.679166666669</v>
      </c>
      <c r="S438" s="73">
        <f t="shared" si="123"/>
        <v>0.88194444444525288</v>
      </c>
      <c r="T438" s="74">
        <f>Table2[[#This Row],[ETA A OFRECIMIENTO]]*24</f>
        <v>21.166666666686069</v>
      </c>
      <c r="U438" s="1" t="str">
        <f t="shared" si="124"/>
        <v>YES</v>
      </c>
      <c r="V438" s="73">
        <f t="shared" si="125"/>
        <v>0.70833333332848269</v>
      </c>
      <c r="W438" s="74">
        <f>Table2[[#This Row],[DEL. AVAILABLE A SLOT]]*24</f>
        <v>16.999999999883585</v>
      </c>
      <c r="X438" s="1" t="str">
        <f t="shared" si="126"/>
        <v>SI</v>
      </c>
      <c r="Y438" s="73">
        <f t="shared" si="127"/>
        <v>1.5902777777737356</v>
      </c>
      <c r="Z438" s="74">
        <f>Table2[[#This Row],[ETA A TIMESLOT]]*24</f>
        <v>38.166666666569654</v>
      </c>
      <c r="AA438" s="73">
        <f t="shared" si="128"/>
        <v>0.13750000000436557</v>
      </c>
      <c r="AB438" s="73" t="str">
        <f t="shared" si="129"/>
        <v>NO</v>
      </c>
      <c r="AC438" s="74">
        <f>Table2[[#This Row],[PUNTUALIDAD (H)]]*24</f>
        <v>3.3000000001047738</v>
      </c>
      <c r="AD438" s="73">
        <f t="shared" si="130"/>
        <v>1.7430555555547471</v>
      </c>
      <c r="AE438" s="74">
        <f>Table2[[#This Row],[ATA TO UNLOADING]]*24</f>
        <v>41.833333333313931</v>
      </c>
      <c r="AF438" s="74" t="str">
        <f>IF(Table2[[#This Row],[ATA TO UNLOADING 2]]&lt;=48,"YES","NO")</f>
        <v>YES</v>
      </c>
      <c r="AG438" s="75">
        <f t="shared" si="131"/>
        <v>0.54166666666424135</v>
      </c>
      <c r="AH438" s="2" t="s">
        <v>42</v>
      </c>
      <c r="AI438" s="2" t="str">
        <f t="shared" si="132"/>
        <v>MRSU5313576</v>
      </c>
      <c r="AJ438" s="76" t="str">
        <f t="shared" si="133"/>
        <v>MSI</v>
      </c>
      <c r="AK438" s="77">
        <f>IF($M438="TRUCK",VLOOKUP($AQ438,Invoicing!$A$17:$B$49,MATCH($AK$1,Invoicing!$A$17:$B$17,0),FALSE),VLOOKUP($AQ438,Invoicing!$N$17:$O$21,MATCH($AK$1,Invoicing!$N$17:$O$17,0),FALSE))</f>
        <v>480</v>
      </c>
      <c r="AL438" s="78">
        <f>VLOOKUP($E438,Invoicing!$A$1:$H$8,MATCH(TRACKER!$N438,Invoicing!$A$1:$H$1,0),FALSE)</f>
        <v>120</v>
      </c>
      <c r="AM438" s="78">
        <f>VLOOKUP($E438,Invoicing!$A$1:$H$8,MATCH(TRACKER!$O$1,Invoicing!$A$1:$H$1,0),FALSE)</f>
        <v>50</v>
      </c>
      <c r="AN438" s="78">
        <f t="shared" si="134"/>
        <v>0</v>
      </c>
      <c r="AO438" s="2">
        <f t="shared" si="135"/>
        <v>3</v>
      </c>
      <c r="AP438" s="2" t="str">
        <f t="shared" si="136"/>
        <v>WEEK</v>
      </c>
      <c r="AQ438" s="2" t="str">
        <f t="shared" si="137"/>
        <v>MSIWEEK</v>
      </c>
      <c r="AR438" s="71">
        <f t="shared" si="138"/>
        <v>600</v>
      </c>
      <c r="AS438" s="71">
        <f>VLOOKUP(AJ438,Invoicing!A:K,10,FALSE)</f>
        <v>25</v>
      </c>
      <c r="AT438" s="71">
        <f t="shared" si="139"/>
        <v>625</v>
      </c>
    </row>
    <row r="439" spans="1:47">
      <c r="A439" s="58" t="s">
        <v>584</v>
      </c>
      <c r="B439" s="59" t="s">
        <v>38</v>
      </c>
      <c r="C439" s="60">
        <v>45369.951388888891</v>
      </c>
      <c r="D439" s="60">
        <v>45369.75</v>
      </c>
      <c r="E439" s="60" t="s">
        <v>49</v>
      </c>
      <c r="F439" s="60" t="s">
        <v>40</v>
      </c>
      <c r="G439" s="59" t="s">
        <v>596</v>
      </c>
      <c r="H439" s="3" t="s">
        <v>2821</v>
      </c>
      <c r="I439" s="60">
        <v>45372.666666666664</v>
      </c>
      <c r="J439" s="61">
        <v>45373.277777777781</v>
      </c>
      <c r="K439" s="61">
        <v>45373.291666666664</v>
      </c>
      <c r="L439" s="61">
        <v>45373.321527777778</v>
      </c>
      <c r="M439" s="61" t="s">
        <v>12</v>
      </c>
      <c r="N439" s="3" t="s">
        <v>13</v>
      </c>
      <c r="O439" s="3">
        <v>0</v>
      </c>
      <c r="P439" s="1">
        <f t="shared" si="120"/>
        <v>12</v>
      </c>
      <c r="Q439" s="1">
        <f t="shared" si="121"/>
        <v>3</v>
      </c>
      <c r="R439" s="72">
        <f t="shared" si="122"/>
        <v>45373.277777777781</v>
      </c>
      <c r="S439" s="73">
        <f t="shared" si="123"/>
        <v>2.7152777777737356</v>
      </c>
      <c r="T439" s="74">
        <f>Table2[[#This Row],[ETA A OFRECIMIENTO]]*24</f>
        <v>65.166666666569654</v>
      </c>
      <c r="U439" s="1" t="str">
        <f t="shared" si="124"/>
        <v>NO</v>
      </c>
      <c r="V439" s="73">
        <f t="shared" si="125"/>
        <v>0.625</v>
      </c>
      <c r="W439" s="74">
        <f>Table2[[#This Row],[DEL. AVAILABLE A SLOT]]*24</f>
        <v>15</v>
      </c>
      <c r="X439" s="1" t="str">
        <f t="shared" si="126"/>
        <v>SI</v>
      </c>
      <c r="Y439" s="73">
        <f t="shared" si="127"/>
        <v>3.3402777777737356</v>
      </c>
      <c r="Z439" s="74">
        <f>Table2[[#This Row],[ETA A TIMESLOT]]*24</f>
        <v>80.166666666569654</v>
      </c>
      <c r="AA439" s="73">
        <f t="shared" si="128"/>
        <v>0</v>
      </c>
      <c r="AB439" s="73" t="str">
        <f t="shared" si="129"/>
        <v>SI</v>
      </c>
      <c r="AC439" s="74">
        <f>Table2[[#This Row],[PUNTUALIDAD (H)]]*24</f>
        <v>0</v>
      </c>
      <c r="AD439" s="73">
        <f t="shared" si="130"/>
        <v>3.3701388888875954</v>
      </c>
      <c r="AE439" s="74">
        <f>Table2[[#This Row],[ATA TO UNLOADING]]*24</f>
        <v>80.883333333302289</v>
      </c>
      <c r="AF439" s="74" t="str">
        <f>IF(Table2[[#This Row],[ATA TO UNLOADING 2]]&lt;=48,"YES","NO")</f>
        <v>NO</v>
      </c>
      <c r="AG439" s="75">
        <f t="shared" si="131"/>
        <v>0.29166666666424135</v>
      </c>
      <c r="AH439" s="2" t="s">
        <v>42</v>
      </c>
      <c r="AI439" s="2" t="str">
        <f t="shared" si="132"/>
        <v>MSKU1695952</v>
      </c>
      <c r="AJ439" s="76" t="str">
        <f t="shared" si="133"/>
        <v>CTU FLEVOKUST BV</v>
      </c>
      <c r="AK439" s="77">
        <f>IF($M439="TRUCK",VLOOKUP($AQ439,Invoicing!$A$17:$B$49,MATCH($AK$1,Invoicing!$A$17:$B$17,0),FALSE),VLOOKUP($AQ439,Invoicing!$N$17:$O$21,MATCH($AK$1,Invoicing!$N$17:$O$17,0),FALSE))</f>
        <v>380</v>
      </c>
      <c r="AL439" s="78">
        <v>100</v>
      </c>
      <c r="AM439" s="78">
        <v>35</v>
      </c>
      <c r="AN439" s="78">
        <f t="shared" si="134"/>
        <v>0</v>
      </c>
      <c r="AO439" s="2">
        <f t="shared" si="135"/>
        <v>5</v>
      </c>
      <c r="AP439" s="2" t="str">
        <f t="shared" si="136"/>
        <v>WEEK</v>
      </c>
      <c r="AQ439" s="2" t="str">
        <f t="shared" si="137"/>
        <v>CTU FLEVOKUST BVWEEK</v>
      </c>
      <c r="AR439" s="71">
        <f t="shared" si="138"/>
        <v>480</v>
      </c>
      <c r="AS439" s="71">
        <f>VLOOKUP(AJ439,Invoicing!A:K,10,FALSE)</f>
        <v>0</v>
      </c>
      <c r="AT439" s="71">
        <f t="shared" si="139"/>
        <v>580</v>
      </c>
      <c r="AU439" s="55">
        <v>100</v>
      </c>
    </row>
    <row r="440" spans="1:47">
      <c r="A440" s="58" t="s">
        <v>584</v>
      </c>
      <c r="B440" s="59" t="s">
        <v>38</v>
      </c>
      <c r="C440" s="60">
        <v>45369.951388888891</v>
      </c>
      <c r="D440" s="60">
        <v>45369.75</v>
      </c>
      <c r="E440" s="60" t="s">
        <v>49</v>
      </c>
      <c r="F440" s="60" t="s">
        <v>40</v>
      </c>
      <c r="G440" s="59" t="s">
        <v>597</v>
      </c>
      <c r="H440" s="3" t="s">
        <v>2821</v>
      </c>
      <c r="I440" s="60">
        <v>45372.666666666664</v>
      </c>
      <c r="J440" s="61">
        <v>45372.854861111111</v>
      </c>
      <c r="K440" s="61">
        <v>45372.875</v>
      </c>
      <c r="L440" s="61">
        <v>45372.902777777781</v>
      </c>
      <c r="M440" s="61" t="s">
        <v>12</v>
      </c>
      <c r="N440" s="3" t="s">
        <v>13</v>
      </c>
      <c r="O440" s="3">
        <v>0</v>
      </c>
      <c r="P440" s="1">
        <f t="shared" si="120"/>
        <v>12</v>
      </c>
      <c r="Q440" s="1">
        <f t="shared" si="121"/>
        <v>3</v>
      </c>
      <c r="R440" s="72">
        <f t="shared" si="122"/>
        <v>45372.854861111111</v>
      </c>
      <c r="S440" s="73">
        <f t="shared" si="123"/>
        <v>2.7152777777737356</v>
      </c>
      <c r="T440" s="74">
        <f>Table2[[#This Row],[ETA A OFRECIMIENTO]]*24</f>
        <v>65.166666666569654</v>
      </c>
      <c r="U440" s="1" t="str">
        <f t="shared" si="124"/>
        <v>NO</v>
      </c>
      <c r="V440" s="73">
        <f t="shared" si="125"/>
        <v>0.20833333333575865</v>
      </c>
      <c r="W440" s="74">
        <f>Table2[[#This Row],[DEL. AVAILABLE A SLOT]]*24</f>
        <v>5.0000000000582077</v>
      </c>
      <c r="X440" s="1" t="str">
        <f t="shared" si="126"/>
        <v>SI</v>
      </c>
      <c r="Y440" s="73">
        <f t="shared" si="127"/>
        <v>2.9236111111094942</v>
      </c>
      <c r="Z440" s="74">
        <f>Table2[[#This Row],[ETA A TIMESLOT]]*24</f>
        <v>70.166666666627862</v>
      </c>
      <c r="AA440" s="73">
        <f t="shared" si="128"/>
        <v>0</v>
      </c>
      <c r="AB440" s="73" t="str">
        <f t="shared" si="129"/>
        <v>SI</v>
      </c>
      <c r="AC440" s="74">
        <f>Table2[[#This Row],[PUNTUALIDAD (H)]]*24</f>
        <v>0</v>
      </c>
      <c r="AD440" s="73">
        <f t="shared" si="130"/>
        <v>2.9513888888905058</v>
      </c>
      <c r="AE440" s="74">
        <f>Table2[[#This Row],[ATA TO UNLOADING]]*24</f>
        <v>70.833333333372138</v>
      </c>
      <c r="AF440" s="74" t="str">
        <f>IF(Table2[[#This Row],[ATA TO UNLOADING 2]]&lt;=48,"YES","NO")</f>
        <v>NO</v>
      </c>
      <c r="AG440" s="75">
        <f t="shared" si="131"/>
        <v>0.875</v>
      </c>
      <c r="AH440" s="2" t="s">
        <v>24</v>
      </c>
      <c r="AI440" s="2" t="str">
        <f t="shared" si="132"/>
        <v>MSKU5497322</v>
      </c>
      <c r="AJ440" s="76" t="str">
        <f t="shared" si="133"/>
        <v>CTU FLEVOKUST BV</v>
      </c>
      <c r="AK440" s="77">
        <f>IF($M440="TRUCK",VLOOKUP($AQ440,Invoicing!$A$17:$B$49,MATCH($AK$1,Invoicing!$A$17:$B$17,0),FALSE),VLOOKUP($AQ440,Invoicing!$N$17:$O$21,MATCH($AK$1,Invoicing!$N$17:$O$17,0),FALSE))</f>
        <v>380</v>
      </c>
      <c r="AL440" s="78">
        <v>100</v>
      </c>
      <c r="AM440" s="78">
        <v>35</v>
      </c>
      <c r="AN440" s="78">
        <f t="shared" si="134"/>
        <v>0</v>
      </c>
      <c r="AO440" s="2">
        <f t="shared" si="135"/>
        <v>4</v>
      </c>
      <c r="AP440" s="2" t="str">
        <f t="shared" si="136"/>
        <v>NIGHT</v>
      </c>
      <c r="AQ440" s="2" t="str">
        <f t="shared" si="137"/>
        <v>CTU FLEVOKUST BVNIGHT</v>
      </c>
      <c r="AR440" s="71">
        <f t="shared" si="138"/>
        <v>480</v>
      </c>
      <c r="AS440" s="71">
        <f>VLOOKUP(AJ440,Invoicing!A:K,10,FALSE)</f>
        <v>0</v>
      </c>
      <c r="AT440" s="71">
        <f t="shared" si="139"/>
        <v>480</v>
      </c>
    </row>
    <row r="441" spans="1:47">
      <c r="A441" s="37" t="s">
        <v>584</v>
      </c>
      <c r="B441" s="3" t="s">
        <v>38</v>
      </c>
      <c r="C441" s="11">
        <v>45369.951388888891</v>
      </c>
      <c r="D441" s="11">
        <v>45369.75</v>
      </c>
      <c r="E441" s="11" t="s">
        <v>45</v>
      </c>
      <c r="F441" s="11" t="s">
        <v>40</v>
      </c>
      <c r="G441" s="3" t="s">
        <v>598</v>
      </c>
      <c r="H441" s="3" t="s">
        <v>2821</v>
      </c>
      <c r="I441" s="11">
        <v>45370.833333333336</v>
      </c>
      <c r="J441" s="12">
        <v>45371.4</v>
      </c>
      <c r="K441" s="12">
        <v>45371.375</v>
      </c>
      <c r="L441" s="12">
        <v>45371.517361111109</v>
      </c>
      <c r="M441" s="12" t="s">
        <v>115</v>
      </c>
      <c r="N441" s="3" t="s">
        <v>13</v>
      </c>
      <c r="O441" s="3">
        <v>0</v>
      </c>
      <c r="P441" s="1">
        <f t="shared" si="120"/>
        <v>12</v>
      </c>
      <c r="Q441" s="1">
        <f t="shared" si="121"/>
        <v>3</v>
      </c>
      <c r="R441" s="72">
        <f t="shared" si="122"/>
        <v>45371.4</v>
      </c>
      <c r="S441" s="73">
        <f t="shared" si="123"/>
        <v>0.88194444444525288</v>
      </c>
      <c r="T441" s="74">
        <f>Table2[[#This Row],[ETA A OFRECIMIENTO]]*24</f>
        <v>21.166666666686069</v>
      </c>
      <c r="U441" s="1" t="str">
        <f t="shared" si="124"/>
        <v>YES</v>
      </c>
      <c r="V441" s="73">
        <f t="shared" si="125"/>
        <v>0.54166666666424135</v>
      </c>
      <c r="W441" s="74">
        <f>Table2[[#This Row],[DEL. AVAILABLE A SLOT]]*24</f>
        <v>12.999999999941792</v>
      </c>
      <c r="X441" s="1" t="str">
        <f t="shared" si="126"/>
        <v>SI</v>
      </c>
      <c r="Y441" s="73">
        <f t="shared" si="127"/>
        <v>1.4236111111094942</v>
      </c>
      <c r="Z441" s="74">
        <f>Table2[[#This Row],[ETA A TIMESLOT]]*24</f>
        <v>34.166666666627862</v>
      </c>
      <c r="AA441" s="73">
        <f t="shared" si="128"/>
        <v>2.5000000001455192E-2</v>
      </c>
      <c r="AB441" s="73" t="str">
        <f t="shared" si="129"/>
        <v>SI</v>
      </c>
      <c r="AC441" s="74">
        <f>Table2[[#This Row],[PUNTUALIDAD (H)]]*24</f>
        <v>0.6000000000349246</v>
      </c>
      <c r="AD441" s="73">
        <f t="shared" si="130"/>
        <v>1.5659722222189885</v>
      </c>
      <c r="AE441" s="74">
        <f>Table2[[#This Row],[ATA TO UNLOADING]]*24</f>
        <v>37.583333333255723</v>
      </c>
      <c r="AF441" s="74" t="str">
        <f>IF(Table2[[#This Row],[ATA TO UNLOADING 2]]&lt;=48,"YES","NO")</f>
        <v>YES</v>
      </c>
      <c r="AG441" s="75">
        <f t="shared" si="131"/>
        <v>0.375</v>
      </c>
      <c r="AH441" s="2" t="s">
        <v>42</v>
      </c>
      <c r="AI441" s="2" t="str">
        <f t="shared" si="132"/>
        <v>SEKU4729972</v>
      </c>
      <c r="AJ441" s="76" t="str">
        <f t="shared" si="133"/>
        <v>OM TRANSPORT</v>
      </c>
      <c r="AK441" s="77">
        <f>IF($M441="TRUCK",VLOOKUP($AQ441,Invoicing!$A$17:$B$49,MATCH($AK$1,Invoicing!$A$17:$B$17,0),FALSE),VLOOKUP($AQ441,Invoicing!$N$17:$O$21,MATCH($AK$1,Invoicing!$N$17:$O$17,0),FALSE))</f>
        <v>475</v>
      </c>
      <c r="AL441" s="78">
        <f>VLOOKUP($E441,Invoicing!$A$1:$H$8,MATCH(TRACKER!$N441,Invoicing!$A$1:$H$1,0),FALSE)</f>
        <v>110</v>
      </c>
      <c r="AM441" s="78">
        <f>VLOOKUP($E441,Invoicing!$A$1:$H$8,MATCH(TRACKER!$O$1,Invoicing!$A$1:$H$1,0),FALSE)</f>
        <v>50</v>
      </c>
      <c r="AN441" s="78">
        <f t="shared" si="134"/>
        <v>0</v>
      </c>
      <c r="AO441" s="2">
        <f t="shared" si="135"/>
        <v>3</v>
      </c>
      <c r="AP441" s="2" t="str">
        <f t="shared" si="136"/>
        <v>WEEK</v>
      </c>
      <c r="AQ441" s="2" t="str">
        <f t="shared" si="137"/>
        <v>OM TRANSPORTWEEK</v>
      </c>
      <c r="AR441" s="71">
        <f t="shared" si="138"/>
        <v>585</v>
      </c>
      <c r="AS441" s="71">
        <f>VLOOKUP(AJ441,Invoicing!A:K,10,FALSE)</f>
        <v>25</v>
      </c>
      <c r="AT441" s="71">
        <f t="shared" si="139"/>
        <v>610</v>
      </c>
    </row>
    <row r="442" spans="1:47">
      <c r="A442" s="37" t="s">
        <v>584</v>
      </c>
      <c r="B442" s="3" t="s">
        <v>38</v>
      </c>
      <c r="C442" s="11">
        <v>45369.951388888891</v>
      </c>
      <c r="D442" s="11">
        <v>45369.75</v>
      </c>
      <c r="E442" s="11" t="s">
        <v>49</v>
      </c>
      <c r="F442" s="11" t="s">
        <v>40</v>
      </c>
      <c r="G442" s="3" t="s">
        <v>599</v>
      </c>
      <c r="H442" s="3" t="s">
        <v>41</v>
      </c>
      <c r="I442" s="11">
        <v>45372.666666666664</v>
      </c>
      <c r="J442" s="12">
        <v>45372.753472222219</v>
      </c>
      <c r="K442" s="12">
        <v>45372.75</v>
      </c>
      <c r="L442" s="12">
        <v>45372.767361111109</v>
      </c>
      <c r="M442" s="61" t="s">
        <v>12</v>
      </c>
      <c r="N442" s="3" t="s">
        <v>42</v>
      </c>
      <c r="O442" s="3">
        <v>1</v>
      </c>
      <c r="P442" s="1">
        <f t="shared" si="120"/>
        <v>12</v>
      </c>
      <c r="Q442" s="1">
        <f t="shared" si="121"/>
        <v>3</v>
      </c>
      <c r="R442" s="72">
        <f t="shared" si="122"/>
        <v>45372.753472222219</v>
      </c>
      <c r="S442" s="73">
        <f t="shared" si="123"/>
        <v>2.7152777777737356</v>
      </c>
      <c r="T442" s="74">
        <f>Table2[[#This Row],[ETA A OFRECIMIENTO]]*24</f>
        <v>65.166666666569654</v>
      </c>
      <c r="U442" s="1" t="str">
        <f t="shared" si="124"/>
        <v>NO</v>
      </c>
      <c r="V442" s="73">
        <f t="shared" si="125"/>
        <v>8.3333333335758653E-2</v>
      </c>
      <c r="W442" s="74">
        <f>Table2[[#This Row],[DEL. AVAILABLE A SLOT]]*24</f>
        <v>2.0000000000582077</v>
      </c>
      <c r="X442" s="1" t="str">
        <f t="shared" si="126"/>
        <v>SI</v>
      </c>
      <c r="Y442" s="73">
        <f t="shared" si="127"/>
        <v>2.7986111111094942</v>
      </c>
      <c r="Z442" s="74">
        <f>Table2[[#This Row],[ETA A TIMESLOT]]*24</f>
        <v>67.166666666627862</v>
      </c>
      <c r="AA442" s="73">
        <f t="shared" si="128"/>
        <v>3.4722222189884633E-3</v>
      </c>
      <c r="AB442" s="73" t="str">
        <f t="shared" si="129"/>
        <v>SI</v>
      </c>
      <c r="AC442" s="74">
        <f>Table2[[#This Row],[PUNTUALIDAD (H)]]*24</f>
        <v>8.3333333255723119E-2</v>
      </c>
      <c r="AD442" s="73">
        <f t="shared" si="130"/>
        <v>2.8159722222189885</v>
      </c>
      <c r="AE442" s="74">
        <f>Table2[[#This Row],[ATA TO UNLOADING]]*24</f>
        <v>67.583333333255723</v>
      </c>
      <c r="AF442" s="74" t="str">
        <f>IF(Table2[[#This Row],[ATA TO UNLOADING 2]]&lt;=48,"YES","NO")</f>
        <v>NO</v>
      </c>
      <c r="AG442" s="75">
        <f t="shared" si="131"/>
        <v>0.75</v>
      </c>
      <c r="AH442" s="2" t="s">
        <v>42</v>
      </c>
      <c r="AI442" s="2" t="str">
        <f t="shared" si="132"/>
        <v>SUDU6644463</v>
      </c>
      <c r="AJ442" s="76" t="str">
        <f t="shared" si="133"/>
        <v>CTU FLEVOKUST BV</v>
      </c>
      <c r="AK442" s="77">
        <f>IF($M442="TRUCK",VLOOKUP($AQ442,Invoicing!$A$17:$B$49,MATCH($AK$1,Invoicing!$A$17:$B$17,0),FALSE),VLOOKUP($AQ442,Invoicing!$N$17:$O$21,MATCH($AK$1,Invoicing!$N$17:$O$17,0),FALSE))</f>
        <v>380</v>
      </c>
      <c r="AL442" s="78" t="e">
        <f>VLOOKUP($E442,Invoicing!$A$1:$H$8,MATCH(TRACKER!$N442,Invoicing!$A$1:$H$1,0),FALSE)</f>
        <v>#N/A</v>
      </c>
      <c r="AM442" s="78">
        <v>35</v>
      </c>
      <c r="AN442" s="78">
        <f t="shared" si="134"/>
        <v>35</v>
      </c>
      <c r="AO442" s="2">
        <f t="shared" si="135"/>
        <v>4</v>
      </c>
      <c r="AP442" s="2" t="str">
        <f t="shared" si="136"/>
        <v>WEEK</v>
      </c>
      <c r="AQ442" s="2" t="str">
        <f t="shared" si="137"/>
        <v>CTU FLEVOKUST BVWEEK</v>
      </c>
      <c r="AR442" s="71">
        <f t="shared" si="138"/>
        <v>415</v>
      </c>
      <c r="AS442" s="71">
        <f>VLOOKUP(AJ442,Invoicing!A:K,10,FALSE)</f>
        <v>0</v>
      </c>
      <c r="AT442" s="71">
        <f t="shared" si="139"/>
        <v>465</v>
      </c>
      <c r="AU442" s="55">
        <v>50</v>
      </c>
    </row>
    <row r="443" spans="1:47">
      <c r="A443" s="37" t="s">
        <v>584</v>
      </c>
      <c r="B443" s="3" t="s">
        <v>38</v>
      </c>
      <c r="C443" s="11">
        <v>45369.951388888891</v>
      </c>
      <c r="D443" s="11">
        <v>45369.75</v>
      </c>
      <c r="E443" s="11" t="s">
        <v>43</v>
      </c>
      <c r="F443" s="11" t="s">
        <v>40</v>
      </c>
      <c r="G443" s="3" t="s">
        <v>600</v>
      </c>
      <c r="H443" s="3" t="s">
        <v>2821</v>
      </c>
      <c r="I443" s="11">
        <v>45370.833333333336</v>
      </c>
      <c r="J443" s="12">
        <v>45371.481249999997</v>
      </c>
      <c r="K443" s="12">
        <v>45371.354166666664</v>
      </c>
      <c r="L443" s="12">
        <v>45371.513888888891</v>
      </c>
      <c r="M443" s="12" t="s">
        <v>115</v>
      </c>
      <c r="N443" s="3" t="s">
        <v>42</v>
      </c>
      <c r="O443" s="3">
        <v>1</v>
      </c>
      <c r="P443" s="1">
        <f t="shared" si="120"/>
        <v>12</v>
      </c>
      <c r="Q443" s="1">
        <f t="shared" si="121"/>
        <v>3</v>
      </c>
      <c r="R443" s="72">
        <f t="shared" si="122"/>
        <v>45371.481249999997</v>
      </c>
      <c r="S443" s="73">
        <f t="shared" si="123"/>
        <v>0.88194444444525288</v>
      </c>
      <c r="T443" s="74">
        <f>Table2[[#This Row],[ETA A OFRECIMIENTO]]*24</f>
        <v>21.166666666686069</v>
      </c>
      <c r="U443" s="1" t="str">
        <f t="shared" si="124"/>
        <v>YES</v>
      </c>
      <c r="V443" s="73">
        <f t="shared" si="125"/>
        <v>0.52083333332848269</v>
      </c>
      <c r="W443" s="74">
        <f>Table2[[#This Row],[DEL. AVAILABLE A SLOT]]*24</f>
        <v>12.499999999883585</v>
      </c>
      <c r="X443" s="1" t="str">
        <f t="shared" si="126"/>
        <v>SI</v>
      </c>
      <c r="Y443" s="73">
        <f t="shared" si="127"/>
        <v>1.4027777777737356</v>
      </c>
      <c r="Z443" s="74">
        <f>Table2[[#This Row],[ETA A TIMESLOT]]*24</f>
        <v>33.666666666569654</v>
      </c>
      <c r="AA443" s="73">
        <f t="shared" si="128"/>
        <v>0.12708333333284827</v>
      </c>
      <c r="AB443" s="73" t="str">
        <f t="shared" si="129"/>
        <v>NO</v>
      </c>
      <c r="AC443" s="74">
        <f>Table2[[#This Row],[PUNTUALIDAD (H)]]*24</f>
        <v>3.0499999999883585</v>
      </c>
      <c r="AD443" s="73">
        <f t="shared" si="130"/>
        <v>1.5625</v>
      </c>
      <c r="AE443" s="74">
        <f>Table2[[#This Row],[ATA TO UNLOADING]]*24</f>
        <v>37.5</v>
      </c>
      <c r="AF443" s="74" t="str">
        <f>IF(Table2[[#This Row],[ATA TO UNLOADING 2]]&lt;=48,"YES","NO")</f>
        <v>YES</v>
      </c>
      <c r="AG443" s="75">
        <f t="shared" si="131"/>
        <v>0.35416666666424135</v>
      </c>
      <c r="AH443" s="2" t="s">
        <v>42</v>
      </c>
      <c r="AI443" s="2" t="str">
        <f t="shared" si="132"/>
        <v>SUDU8779494</v>
      </c>
      <c r="AJ443" s="76" t="str">
        <f t="shared" si="133"/>
        <v>LOGIX</v>
      </c>
      <c r="AK443" s="77">
        <f>IF($M443="TRUCK",VLOOKUP($AQ443,Invoicing!$A$17:$B$49,MATCH($AK$1,Invoicing!$A$17:$B$17,0),FALSE),VLOOKUP($AQ443,Invoicing!$N$17:$O$21,MATCH($AK$1,Invoicing!$N$17:$O$17,0),FALSE))</f>
        <v>530</v>
      </c>
      <c r="AL443" s="78" t="e">
        <f>VLOOKUP($E443,Invoicing!$A$1:$H$8,MATCH(TRACKER!$N443,Invoicing!$A$1:$H$1,0),FALSE)</f>
        <v>#N/A</v>
      </c>
      <c r="AM443" s="78">
        <f>VLOOKUP($E443,Invoicing!$A$1:$H$8,MATCH(TRACKER!$O$1,Invoicing!$A$1:$H$1,0),FALSE)</f>
        <v>50</v>
      </c>
      <c r="AN443" s="78">
        <f t="shared" si="134"/>
        <v>50</v>
      </c>
      <c r="AO443" s="2">
        <f t="shared" si="135"/>
        <v>3</v>
      </c>
      <c r="AP443" s="2" t="str">
        <f t="shared" si="136"/>
        <v>WEEK</v>
      </c>
      <c r="AQ443" s="2" t="str">
        <f t="shared" si="137"/>
        <v>LOGIXWEEK</v>
      </c>
      <c r="AR443" s="71">
        <f t="shared" si="138"/>
        <v>580</v>
      </c>
      <c r="AS443" s="71">
        <f>VLOOKUP(AJ443,Invoicing!A:K,10,FALSE)</f>
        <v>25</v>
      </c>
      <c r="AT443" s="71">
        <f t="shared" si="139"/>
        <v>605</v>
      </c>
    </row>
    <row r="444" spans="1:47">
      <c r="A444" s="37" t="s">
        <v>584</v>
      </c>
      <c r="B444" s="3" t="s">
        <v>38</v>
      </c>
      <c r="C444" s="11">
        <v>45369.951388888891</v>
      </c>
      <c r="D444" s="11">
        <v>45369.75</v>
      </c>
      <c r="E444" s="11" t="s">
        <v>49</v>
      </c>
      <c r="F444" s="11" t="s">
        <v>40</v>
      </c>
      <c r="G444" s="3" t="s">
        <v>601</v>
      </c>
      <c r="H444" s="3" t="s">
        <v>2821</v>
      </c>
      <c r="I444" s="11">
        <v>45372.666666666664</v>
      </c>
      <c r="J444" s="12">
        <v>45373.044444444444</v>
      </c>
      <c r="K444" s="12">
        <v>45373.125</v>
      </c>
      <c r="L444" s="12">
        <v>45373.056250000001</v>
      </c>
      <c r="M444" s="61" t="s">
        <v>12</v>
      </c>
      <c r="N444" s="3" t="s">
        <v>13</v>
      </c>
      <c r="O444" s="3">
        <v>0</v>
      </c>
      <c r="P444" s="1">
        <f t="shared" si="120"/>
        <v>12</v>
      </c>
      <c r="Q444" s="1">
        <f t="shared" si="121"/>
        <v>3</v>
      </c>
      <c r="R444" s="72">
        <f t="shared" si="122"/>
        <v>45373.044444444444</v>
      </c>
      <c r="S444" s="73">
        <f t="shared" si="123"/>
        <v>2.7152777777737356</v>
      </c>
      <c r="T444" s="74">
        <f>Table2[[#This Row],[ETA A OFRECIMIENTO]]*24</f>
        <v>65.166666666569654</v>
      </c>
      <c r="U444" s="1" t="str">
        <f t="shared" si="124"/>
        <v>NO</v>
      </c>
      <c r="V444" s="73">
        <f t="shared" si="125"/>
        <v>0.45833333333575865</v>
      </c>
      <c r="W444" s="74">
        <f>Table2[[#This Row],[DEL. AVAILABLE A SLOT]]*24</f>
        <v>11.000000000058208</v>
      </c>
      <c r="X444" s="1" t="str">
        <f t="shared" si="126"/>
        <v>SI</v>
      </c>
      <c r="Y444" s="73">
        <f t="shared" si="127"/>
        <v>3.1736111111094942</v>
      </c>
      <c r="Z444" s="74">
        <f>Table2[[#This Row],[ETA A TIMESLOT]]*24</f>
        <v>76.166666666627862</v>
      </c>
      <c r="AA444" s="73">
        <f t="shared" si="128"/>
        <v>0</v>
      </c>
      <c r="AB444" s="73" t="str">
        <f t="shared" si="129"/>
        <v>SI</v>
      </c>
      <c r="AC444" s="74">
        <f>Table2[[#This Row],[PUNTUALIDAD (H)]]*24</f>
        <v>0</v>
      </c>
      <c r="AD444" s="73">
        <f t="shared" si="130"/>
        <v>3.1048611111109494</v>
      </c>
      <c r="AE444" s="74">
        <f>Table2[[#This Row],[ATA TO UNLOADING]]*24</f>
        <v>74.516666666662786</v>
      </c>
      <c r="AF444" s="74" t="str">
        <f>IF(Table2[[#This Row],[ATA TO UNLOADING 2]]&lt;=48,"YES","NO")</f>
        <v>NO</v>
      </c>
      <c r="AG444" s="75">
        <f t="shared" si="131"/>
        <v>0.125</v>
      </c>
      <c r="AH444" s="2" t="s">
        <v>24</v>
      </c>
      <c r="AI444" s="2" t="str">
        <f t="shared" si="132"/>
        <v>TCLU9991830</v>
      </c>
      <c r="AJ444" s="76" t="str">
        <f t="shared" si="133"/>
        <v>CTU FLEVOKUST BV</v>
      </c>
      <c r="AK444" s="77">
        <f>IF($M444="TRUCK",VLOOKUP($AQ444,Invoicing!$A$17:$B$49,MATCH($AK$1,Invoicing!$A$17:$B$17,0),FALSE),VLOOKUP($AQ444,Invoicing!$N$17:$O$21,MATCH($AK$1,Invoicing!$N$17:$O$17,0),FALSE))</f>
        <v>380</v>
      </c>
      <c r="AL444" s="78">
        <v>100</v>
      </c>
      <c r="AM444" s="78">
        <v>35</v>
      </c>
      <c r="AN444" s="78">
        <f t="shared" si="134"/>
        <v>0</v>
      </c>
      <c r="AO444" s="2">
        <f t="shared" si="135"/>
        <v>5</v>
      </c>
      <c r="AP444" s="2" t="str">
        <f t="shared" si="136"/>
        <v>NIGHT</v>
      </c>
      <c r="AQ444" s="2" t="str">
        <f t="shared" si="137"/>
        <v>CTU FLEVOKUST BVNIGHT</v>
      </c>
      <c r="AR444" s="71">
        <f t="shared" si="138"/>
        <v>480</v>
      </c>
      <c r="AS444" s="71">
        <f>VLOOKUP(AJ444,Invoicing!A:K,10,FALSE)</f>
        <v>0</v>
      </c>
      <c r="AT444" s="71">
        <f t="shared" si="139"/>
        <v>480</v>
      </c>
    </row>
    <row r="445" spans="1:47">
      <c r="A445" s="37" t="s">
        <v>584</v>
      </c>
      <c r="B445" s="3" t="s">
        <v>38</v>
      </c>
      <c r="C445" s="11">
        <v>45369.951388888891</v>
      </c>
      <c r="D445" s="11">
        <v>45369.75</v>
      </c>
      <c r="E445" s="11" t="s">
        <v>45</v>
      </c>
      <c r="F445" s="11" t="s">
        <v>40</v>
      </c>
      <c r="G445" s="3" t="s">
        <v>602</v>
      </c>
      <c r="H445" s="3" t="s">
        <v>2821</v>
      </c>
      <c r="I445" s="11">
        <v>45370.833333333336</v>
      </c>
      <c r="J445" s="12">
        <v>45371.595138888886</v>
      </c>
      <c r="K445" s="12">
        <v>45371.458333333336</v>
      </c>
      <c r="L445" s="12">
        <v>45371.618055555555</v>
      </c>
      <c r="M445" s="12" t="s">
        <v>115</v>
      </c>
      <c r="N445" s="3" t="s">
        <v>13</v>
      </c>
      <c r="O445" s="3">
        <v>0</v>
      </c>
      <c r="P445" s="1">
        <f t="shared" si="120"/>
        <v>12</v>
      </c>
      <c r="Q445" s="1">
        <f t="shared" si="121"/>
        <v>3</v>
      </c>
      <c r="R445" s="72">
        <f t="shared" si="122"/>
        <v>45371.595138888886</v>
      </c>
      <c r="S445" s="73">
        <f t="shared" si="123"/>
        <v>0.88194444444525288</v>
      </c>
      <c r="T445" s="74">
        <f>Table2[[#This Row],[ETA A OFRECIMIENTO]]*24</f>
        <v>21.166666666686069</v>
      </c>
      <c r="U445" s="1" t="str">
        <f t="shared" si="124"/>
        <v>YES</v>
      </c>
      <c r="V445" s="73">
        <f t="shared" si="125"/>
        <v>0.625</v>
      </c>
      <c r="W445" s="74">
        <f>Table2[[#This Row],[DEL. AVAILABLE A SLOT]]*24</f>
        <v>15</v>
      </c>
      <c r="X445" s="1" t="str">
        <f t="shared" si="126"/>
        <v>SI</v>
      </c>
      <c r="Y445" s="73">
        <f t="shared" si="127"/>
        <v>1.5069444444452529</v>
      </c>
      <c r="Z445" s="74">
        <f>Table2[[#This Row],[ETA A TIMESLOT]]*24</f>
        <v>36.166666666686069</v>
      </c>
      <c r="AA445" s="73">
        <f t="shared" si="128"/>
        <v>0.13680555555038154</v>
      </c>
      <c r="AB445" s="73" t="str">
        <f t="shared" si="129"/>
        <v>NO</v>
      </c>
      <c r="AC445" s="74">
        <f>Table2[[#This Row],[PUNTUALIDAD (H)]]*24</f>
        <v>3.283333333209157</v>
      </c>
      <c r="AD445" s="73">
        <f t="shared" si="130"/>
        <v>1.6666666666642413</v>
      </c>
      <c r="AE445" s="74">
        <f>Table2[[#This Row],[ATA TO UNLOADING]]*24</f>
        <v>39.999999999941792</v>
      </c>
      <c r="AF445" s="74" t="str">
        <f>IF(Table2[[#This Row],[ATA TO UNLOADING 2]]&lt;=48,"YES","NO")</f>
        <v>YES</v>
      </c>
      <c r="AG445" s="75">
        <f t="shared" si="131"/>
        <v>0.45833333333575865</v>
      </c>
      <c r="AH445" s="2" t="s">
        <v>42</v>
      </c>
      <c r="AI445" s="2" t="str">
        <f t="shared" si="132"/>
        <v>TLLU7679271</v>
      </c>
      <c r="AJ445" s="76" t="str">
        <f t="shared" si="133"/>
        <v>OM TRANSPORT</v>
      </c>
      <c r="AK445" s="77">
        <f>IF($M445="TRUCK",VLOOKUP($AQ445,Invoicing!$A$17:$B$49,MATCH($AK$1,Invoicing!$A$17:$B$17,0),FALSE),VLOOKUP($AQ445,Invoicing!$N$17:$O$21,MATCH($AK$1,Invoicing!$N$17:$O$17,0),FALSE))</f>
        <v>475</v>
      </c>
      <c r="AL445" s="78">
        <f>VLOOKUP($E445,Invoicing!$A$1:$H$8,MATCH(TRACKER!$N445,Invoicing!$A$1:$H$1,0),FALSE)</f>
        <v>110</v>
      </c>
      <c r="AM445" s="78">
        <f>VLOOKUP($E445,Invoicing!$A$1:$H$8,MATCH(TRACKER!$O$1,Invoicing!$A$1:$H$1,0),FALSE)</f>
        <v>50</v>
      </c>
      <c r="AN445" s="78">
        <f t="shared" si="134"/>
        <v>0</v>
      </c>
      <c r="AO445" s="2">
        <f t="shared" si="135"/>
        <v>3</v>
      </c>
      <c r="AP445" s="2" t="str">
        <f t="shared" si="136"/>
        <v>WEEK</v>
      </c>
      <c r="AQ445" s="2" t="str">
        <f t="shared" si="137"/>
        <v>OM TRANSPORTWEEK</v>
      </c>
      <c r="AR445" s="71">
        <f t="shared" si="138"/>
        <v>585</v>
      </c>
      <c r="AS445" s="71">
        <f>VLOOKUP(AJ445,Invoicing!A:K,10,FALSE)</f>
        <v>25</v>
      </c>
      <c r="AT445" s="71">
        <f t="shared" si="139"/>
        <v>610</v>
      </c>
    </row>
    <row r="446" spans="1:47">
      <c r="A446" s="37" t="s">
        <v>603</v>
      </c>
      <c r="B446" s="3" t="s">
        <v>38</v>
      </c>
      <c r="C446" s="11">
        <v>45375.465277777781</v>
      </c>
      <c r="D446" s="11">
        <v>45375.458333333336</v>
      </c>
      <c r="E446" s="11" t="s">
        <v>45</v>
      </c>
      <c r="F446" s="11" t="s">
        <v>40</v>
      </c>
      <c r="G446" s="3" t="s">
        <v>604</v>
      </c>
      <c r="H446" s="3" t="s">
        <v>41</v>
      </c>
      <c r="I446" s="11">
        <v>45375.958333333336</v>
      </c>
      <c r="J446" s="12">
        <v>45376.520833333336</v>
      </c>
      <c r="K446" s="12">
        <v>45376.520833333336</v>
      </c>
      <c r="L446" s="12">
        <v>45376.534722222219</v>
      </c>
      <c r="M446" s="12" t="s">
        <v>115</v>
      </c>
      <c r="N446" s="3" t="s">
        <v>42</v>
      </c>
      <c r="O446" s="3">
        <v>1</v>
      </c>
      <c r="P446" s="1">
        <f t="shared" si="120"/>
        <v>13</v>
      </c>
      <c r="Q446" s="1">
        <f t="shared" si="121"/>
        <v>3</v>
      </c>
      <c r="R446" s="72">
        <f t="shared" si="122"/>
        <v>45376.520833333336</v>
      </c>
      <c r="S446" s="73">
        <f t="shared" si="123"/>
        <v>0.49305555555474712</v>
      </c>
      <c r="T446" s="74">
        <f>Table2[[#This Row],[ETA A OFRECIMIENTO]]*24</f>
        <v>11.833333333313931</v>
      </c>
      <c r="U446" s="1" t="str">
        <f t="shared" si="124"/>
        <v>YES</v>
      </c>
      <c r="V446" s="73">
        <f t="shared" si="125"/>
        <v>0.5625</v>
      </c>
      <c r="W446" s="74">
        <f>Table2[[#This Row],[DEL. AVAILABLE A SLOT]]*24</f>
        <v>13.5</v>
      </c>
      <c r="X446" s="1" t="str">
        <f t="shared" si="126"/>
        <v>SI</v>
      </c>
      <c r="Y446" s="73">
        <f t="shared" si="127"/>
        <v>1.0555555555547471</v>
      </c>
      <c r="Z446" s="74">
        <f>Table2[[#This Row],[ETA A TIMESLOT]]*24</f>
        <v>25.333333333313931</v>
      </c>
      <c r="AA446" s="73">
        <f t="shared" si="128"/>
        <v>0</v>
      </c>
      <c r="AB446" s="73" t="str">
        <f t="shared" si="129"/>
        <v>SI</v>
      </c>
      <c r="AC446" s="74">
        <f>Table2[[#This Row],[PUNTUALIDAD (H)]]*24</f>
        <v>0</v>
      </c>
      <c r="AD446" s="73">
        <f t="shared" si="130"/>
        <v>1.0694444444379769</v>
      </c>
      <c r="AE446" s="74">
        <f>Table2[[#This Row],[ATA TO UNLOADING]]*24</f>
        <v>25.666666666511446</v>
      </c>
      <c r="AF446" s="74" t="str">
        <f>IF(Table2[[#This Row],[ATA TO UNLOADING 2]]&lt;=48,"YES","NO")</f>
        <v>YES</v>
      </c>
      <c r="AG446" s="75">
        <f t="shared" si="131"/>
        <v>0.52083333333575865</v>
      </c>
      <c r="AH446" s="2" t="s">
        <v>42</v>
      </c>
      <c r="AI446" s="2" t="str">
        <f t="shared" si="132"/>
        <v>GCXU5741499</v>
      </c>
      <c r="AJ446" s="76" t="str">
        <f t="shared" si="133"/>
        <v>OM TRANSPORT</v>
      </c>
      <c r="AK446" s="77">
        <f>IF($M446="TRUCK",VLOOKUP($AQ446,Invoicing!$A$17:$B$49,MATCH($AK$1,Invoicing!$A$17:$B$17,0),FALSE),VLOOKUP($AQ446,Invoicing!$N$17:$O$21,MATCH($AK$1,Invoicing!$N$17:$O$17,0),FALSE))</f>
        <v>475</v>
      </c>
      <c r="AL446" s="78" t="e">
        <f>VLOOKUP($E446,Invoicing!$A$1:$H$8,MATCH(TRACKER!$N446,Invoicing!$A$1:$H$1,0),FALSE)</f>
        <v>#N/A</v>
      </c>
      <c r="AM446" s="78">
        <f>VLOOKUP($E446,Invoicing!$A$1:$H$8,MATCH(TRACKER!$O$1,Invoicing!$A$1:$H$1,0),FALSE)</f>
        <v>50</v>
      </c>
      <c r="AN446" s="78">
        <f t="shared" si="134"/>
        <v>50</v>
      </c>
      <c r="AO446" s="2">
        <f t="shared" si="135"/>
        <v>1</v>
      </c>
      <c r="AP446" s="2" t="str">
        <f t="shared" si="136"/>
        <v>WEEK</v>
      </c>
      <c r="AQ446" s="2" t="str">
        <f t="shared" si="137"/>
        <v>OM TRANSPORTWEEK</v>
      </c>
      <c r="AR446" s="71">
        <f t="shared" si="138"/>
        <v>525</v>
      </c>
      <c r="AS446" s="71">
        <f>VLOOKUP(AJ446,Invoicing!A:K,10,FALSE)</f>
        <v>25</v>
      </c>
      <c r="AT446" s="71">
        <f t="shared" si="139"/>
        <v>550</v>
      </c>
    </row>
    <row r="447" spans="1:47">
      <c r="A447" s="37" t="s">
        <v>603</v>
      </c>
      <c r="B447" s="3" t="s">
        <v>38</v>
      </c>
      <c r="C447" s="11">
        <v>45375.465277777781</v>
      </c>
      <c r="D447" s="11">
        <v>45375.458333333336</v>
      </c>
      <c r="E447" s="11" t="s">
        <v>49</v>
      </c>
      <c r="F447" s="11" t="s">
        <v>40</v>
      </c>
      <c r="G447" s="3" t="s">
        <v>605</v>
      </c>
      <c r="H447" s="3" t="s">
        <v>2821</v>
      </c>
      <c r="I447" s="11">
        <v>45375.958333333336</v>
      </c>
      <c r="J447" s="12">
        <v>45376.043055555558</v>
      </c>
      <c r="K447" s="12">
        <v>45375.958333333336</v>
      </c>
      <c r="L447" s="12">
        <v>45376.073611111111</v>
      </c>
      <c r="M447" s="12" t="s">
        <v>115</v>
      </c>
      <c r="N447" s="3" t="s">
        <v>13</v>
      </c>
      <c r="O447" s="3">
        <v>0</v>
      </c>
      <c r="P447" s="1">
        <f t="shared" si="120"/>
        <v>13</v>
      </c>
      <c r="Q447" s="1">
        <f t="shared" si="121"/>
        <v>3</v>
      </c>
      <c r="R447" s="72">
        <f t="shared" si="122"/>
        <v>45376.043055555558</v>
      </c>
      <c r="S447" s="73">
        <f t="shared" si="123"/>
        <v>0.49305555555474712</v>
      </c>
      <c r="T447" s="74">
        <f>Table2[[#This Row],[ETA A OFRECIMIENTO]]*24</f>
        <v>11.833333333313931</v>
      </c>
      <c r="U447" s="1" t="str">
        <f t="shared" si="124"/>
        <v>YES</v>
      </c>
      <c r="V447" s="73">
        <f t="shared" si="125"/>
        <v>0</v>
      </c>
      <c r="W447" s="74">
        <f>Table2[[#This Row],[DEL. AVAILABLE A SLOT]]*24</f>
        <v>0</v>
      </c>
      <c r="X447" s="1" t="str">
        <f t="shared" si="126"/>
        <v>SI</v>
      </c>
      <c r="Y447" s="73">
        <f t="shared" si="127"/>
        <v>0.49305555555474712</v>
      </c>
      <c r="Z447" s="74">
        <f>Table2[[#This Row],[ETA A TIMESLOT]]*24</f>
        <v>11.833333333313931</v>
      </c>
      <c r="AA447" s="73">
        <f t="shared" si="128"/>
        <v>8.4722222221898846E-2</v>
      </c>
      <c r="AB447" s="73" t="str">
        <f t="shared" si="129"/>
        <v>NO</v>
      </c>
      <c r="AC447" s="74">
        <f>Table2[[#This Row],[PUNTUALIDAD (H)]]*24</f>
        <v>2.0333333333255723</v>
      </c>
      <c r="AD447" s="73">
        <f t="shared" si="130"/>
        <v>0.60833333332993789</v>
      </c>
      <c r="AE447" s="74">
        <f>Table2[[#This Row],[ATA TO UNLOADING]]*24</f>
        <v>14.599999999918509</v>
      </c>
      <c r="AF447" s="74" t="str">
        <f>IF(Table2[[#This Row],[ATA TO UNLOADING 2]]&lt;=48,"YES","NO")</f>
        <v>YES</v>
      </c>
      <c r="AG447" s="75">
        <f t="shared" si="131"/>
        <v>0.95833333333575865</v>
      </c>
      <c r="AH447" s="2" t="s">
        <v>24</v>
      </c>
      <c r="AI447" s="2" t="str">
        <f t="shared" si="132"/>
        <v>HASU4465213</v>
      </c>
      <c r="AJ447" s="76" t="str">
        <f t="shared" si="133"/>
        <v>CTU FLEVOKUST BV</v>
      </c>
      <c r="AK447" s="77">
        <f>IF($M447="TRUCK",VLOOKUP($AQ447,Invoicing!$A$17:$B$49,MATCH($AK$1,Invoicing!$A$17:$B$17,0),FALSE),VLOOKUP($AQ447,Invoicing!$N$17:$O$21,MATCH($AK$1,Invoicing!$N$17:$O$17,0),FALSE))</f>
        <v>530</v>
      </c>
      <c r="AL447" s="78">
        <v>100</v>
      </c>
      <c r="AM447" s="78">
        <v>35</v>
      </c>
      <c r="AN447" s="78">
        <f t="shared" si="134"/>
        <v>0</v>
      </c>
      <c r="AO447" s="2">
        <f t="shared" si="135"/>
        <v>7</v>
      </c>
      <c r="AP447" s="2" t="str">
        <f t="shared" si="136"/>
        <v>NIGHT</v>
      </c>
      <c r="AQ447" s="2" t="str">
        <f t="shared" si="137"/>
        <v>CTU FLEVOKUST BVNIGHT</v>
      </c>
      <c r="AR447" s="71">
        <f t="shared" si="138"/>
        <v>630</v>
      </c>
      <c r="AS447" s="71">
        <f>VLOOKUP(AJ447,Invoicing!A:K,10,FALSE)</f>
        <v>0</v>
      </c>
      <c r="AT447" s="71">
        <f t="shared" si="139"/>
        <v>630</v>
      </c>
    </row>
    <row r="448" spans="1:47">
      <c r="A448" s="37" t="s">
        <v>603</v>
      </c>
      <c r="B448" s="3" t="s">
        <v>38</v>
      </c>
      <c r="C448" s="11">
        <v>45375.465277777781</v>
      </c>
      <c r="D448" s="11">
        <v>45375.458333333336</v>
      </c>
      <c r="E448" s="11" t="s">
        <v>44</v>
      </c>
      <c r="F448" s="11" t="s">
        <v>40</v>
      </c>
      <c r="G448" s="3" t="s">
        <v>606</v>
      </c>
      <c r="H448" s="3" t="s">
        <v>41</v>
      </c>
      <c r="I448" s="11">
        <v>45375.958333333336</v>
      </c>
      <c r="J448" s="12">
        <v>45376.25</v>
      </c>
      <c r="K448" s="12">
        <v>45376.25</v>
      </c>
      <c r="L448" s="12">
        <v>45376.256944444445</v>
      </c>
      <c r="M448" s="12" t="s">
        <v>115</v>
      </c>
      <c r="N448" s="3" t="s">
        <v>42</v>
      </c>
      <c r="O448" s="3">
        <v>1</v>
      </c>
      <c r="P448" s="1">
        <f t="shared" si="120"/>
        <v>13</v>
      </c>
      <c r="Q448" s="1">
        <f t="shared" si="121"/>
        <v>3</v>
      </c>
      <c r="R448" s="72">
        <f t="shared" si="122"/>
        <v>45376.25</v>
      </c>
      <c r="S448" s="73">
        <f t="shared" si="123"/>
        <v>0.49305555555474712</v>
      </c>
      <c r="T448" s="74">
        <f>Table2[[#This Row],[ETA A OFRECIMIENTO]]*24</f>
        <v>11.833333333313931</v>
      </c>
      <c r="U448" s="1" t="str">
        <f t="shared" si="124"/>
        <v>YES</v>
      </c>
      <c r="V448" s="73">
        <f t="shared" si="125"/>
        <v>0.29166666666424135</v>
      </c>
      <c r="W448" s="74">
        <f>Table2[[#This Row],[DEL. AVAILABLE A SLOT]]*24</f>
        <v>6.9999999999417923</v>
      </c>
      <c r="X448" s="1" t="str">
        <f t="shared" si="126"/>
        <v>SI</v>
      </c>
      <c r="Y448" s="73">
        <f t="shared" si="127"/>
        <v>0.78472222221898846</v>
      </c>
      <c r="Z448" s="74">
        <f>Table2[[#This Row],[ETA A TIMESLOT]]*24</f>
        <v>18.833333333255723</v>
      </c>
      <c r="AA448" s="73">
        <f t="shared" si="128"/>
        <v>0</v>
      </c>
      <c r="AB448" s="73" t="str">
        <f t="shared" si="129"/>
        <v>SI</v>
      </c>
      <c r="AC448" s="74">
        <f>Table2[[#This Row],[PUNTUALIDAD (H)]]*24</f>
        <v>0</v>
      </c>
      <c r="AD448" s="73">
        <f t="shared" si="130"/>
        <v>0.79166666666424135</v>
      </c>
      <c r="AE448" s="74">
        <f>Table2[[#This Row],[ATA TO UNLOADING]]*24</f>
        <v>18.999999999941792</v>
      </c>
      <c r="AF448" s="74" t="str">
        <f>IF(Table2[[#This Row],[ATA TO UNLOADING 2]]&lt;=48,"YES","NO")</f>
        <v>YES</v>
      </c>
      <c r="AG448" s="75">
        <f t="shared" si="131"/>
        <v>0.25</v>
      </c>
      <c r="AH448" s="2" t="s">
        <v>42</v>
      </c>
      <c r="AI448" s="2" t="str">
        <f t="shared" si="132"/>
        <v>MRKU2790530</v>
      </c>
      <c r="AJ448" s="76" t="str">
        <f t="shared" si="133"/>
        <v>MSI</v>
      </c>
      <c r="AK448" s="77">
        <f>IF($M448="TRUCK",VLOOKUP($AQ448,Invoicing!$A$17:$B$49,MATCH($AK$1,Invoicing!$A$17:$B$17,0),FALSE),VLOOKUP($AQ448,Invoicing!$N$17:$O$21,MATCH($AK$1,Invoicing!$N$17:$O$17,0),FALSE))</f>
        <v>480</v>
      </c>
      <c r="AL448" s="78" t="e">
        <f>VLOOKUP($E448,Invoicing!$A$1:$H$8,MATCH(TRACKER!$N448,Invoicing!$A$1:$H$1,0),FALSE)</f>
        <v>#N/A</v>
      </c>
      <c r="AM448" s="78">
        <f>VLOOKUP($E448,Invoicing!$A$1:$H$8,MATCH(TRACKER!$O$1,Invoicing!$A$1:$H$1,0),FALSE)</f>
        <v>50</v>
      </c>
      <c r="AN448" s="78">
        <f t="shared" si="134"/>
        <v>50</v>
      </c>
      <c r="AO448" s="2">
        <f t="shared" si="135"/>
        <v>1</v>
      </c>
      <c r="AP448" s="2" t="str">
        <f t="shared" si="136"/>
        <v>WEEK</v>
      </c>
      <c r="AQ448" s="2" t="str">
        <f t="shared" si="137"/>
        <v>MSIWEEK</v>
      </c>
      <c r="AR448" s="71">
        <f t="shared" si="138"/>
        <v>530</v>
      </c>
      <c r="AS448" s="71">
        <f>VLOOKUP(AJ448,Invoicing!A:K,10,FALSE)</f>
        <v>25</v>
      </c>
      <c r="AT448" s="71">
        <f t="shared" si="139"/>
        <v>555</v>
      </c>
    </row>
    <row r="449" spans="1:47">
      <c r="A449" s="37" t="s">
        <v>603</v>
      </c>
      <c r="B449" s="3" t="s">
        <v>38</v>
      </c>
      <c r="C449" s="11">
        <v>45375.465277777781</v>
      </c>
      <c r="D449" s="11">
        <v>45375.458333333336</v>
      </c>
      <c r="E449" s="11" t="s">
        <v>45</v>
      </c>
      <c r="F449" s="11" t="s">
        <v>40</v>
      </c>
      <c r="G449" s="3" t="s">
        <v>607</v>
      </c>
      <c r="H449" s="3" t="s">
        <v>2821</v>
      </c>
      <c r="I449" s="11">
        <v>45375.958333333336</v>
      </c>
      <c r="J449" s="12">
        <v>45376.548611111109</v>
      </c>
      <c r="K449" s="12">
        <v>45376.541666666664</v>
      </c>
      <c r="L449" s="12">
        <v>45376.569444444445</v>
      </c>
      <c r="M449" s="12" t="s">
        <v>115</v>
      </c>
      <c r="N449" s="3" t="s">
        <v>13</v>
      </c>
      <c r="O449" s="3">
        <v>0</v>
      </c>
      <c r="P449" s="1">
        <f t="shared" si="120"/>
        <v>13</v>
      </c>
      <c r="Q449" s="1">
        <f t="shared" si="121"/>
        <v>3</v>
      </c>
      <c r="R449" s="72">
        <f t="shared" si="122"/>
        <v>45376.548611111109</v>
      </c>
      <c r="S449" s="73">
        <f t="shared" si="123"/>
        <v>0.49305555555474712</v>
      </c>
      <c r="T449" s="74">
        <f>Table2[[#This Row],[ETA A OFRECIMIENTO]]*24</f>
        <v>11.833333333313931</v>
      </c>
      <c r="U449" s="1" t="str">
        <f t="shared" si="124"/>
        <v>YES</v>
      </c>
      <c r="V449" s="73">
        <f t="shared" si="125"/>
        <v>0.58333333332848269</v>
      </c>
      <c r="W449" s="74">
        <f>Table2[[#This Row],[DEL. AVAILABLE A SLOT]]*24</f>
        <v>13.999999999883585</v>
      </c>
      <c r="X449" s="1" t="str">
        <f t="shared" si="126"/>
        <v>SI</v>
      </c>
      <c r="Y449" s="73">
        <f t="shared" si="127"/>
        <v>1.0763888888832298</v>
      </c>
      <c r="Z449" s="74">
        <f>Table2[[#This Row],[ETA A TIMESLOT]]*24</f>
        <v>25.833333333197515</v>
      </c>
      <c r="AA449" s="73">
        <f t="shared" si="128"/>
        <v>6.9444444452528842E-3</v>
      </c>
      <c r="AB449" s="73" t="str">
        <f t="shared" si="129"/>
        <v>SI</v>
      </c>
      <c r="AC449" s="74">
        <f>Table2[[#This Row],[PUNTUALIDAD (H)]]*24</f>
        <v>0.16666666668606922</v>
      </c>
      <c r="AD449" s="73">
        <f t="shared" si="130"/>
        <v>1.1041666666642413</v>
      </c>
      <c r="AE449" s="74">
        <f>Table2[[#This Row],[ATA TO UNLOADING]]*24</f>
        <v>26.499999999941792</v>
      </c>
      <c r="AF449" s="74" t="str">
        <f>IF(Table2[[#This Row],[ATA TO UNLOADING 2]]&lt;=48,"YES","NO")</f>
        <v>YES</v>
      </c>
      <c r="AG449" s="75">
        <f t="shared" si="131"/>
        <v>0.54166666666424135</v>
      </c>
      <c r="AH449" s="2" t="s">
        <v>42</v>
      </c>
      <c r="AI449" s="2" t="str">
        <f t="shared" si="132"/>
        <v>MRSU5056478</v>
      </c>
      <c r="AJ449" s="76" t="str">
        <f t="shared" si="133"/>
        <v>OM TRANSPORT</v>
      </c>
      <c r="AK449" s="77">
        <f>IF($M449="TRUCK",VLOOKUP($AQ449,Invoicing!$A$17:$B$49,MATCH($AK$1,Invoicing!$A$17:$B$17,0),FALSE),VLOOKUP($AQ449,Invoicing!$N$17:$O$21,MATCH($AK$1,Invoicing!$N$17:$O$17,0),FALSE))</f>
        <v>475</v>
      </c>
      <c r="AL449" s="78">
        <f>VLOOKUP($E449,Invoicing!$A$1:$H$8,MATCH(TRACKER!$N449,Invoicing!$A$1:$H$1,0),FALSE)</f>
        <v>110</v>
      </c>
      <c r="AM449" s="78">
        <f>VLOOKUP($E449,Invoicing!$A$1:$H$8,MATCH(TRACKER!$O$1,Invoicing!$A$1:$H$1,0),FALSE)</f>
        <v>50</v>
      </c>
      <c r="AN449" s="78">
        <f t="shared" si="134"/>
        <v>0</v>
      </c>
      <c r="AO449" s="2">
        <f t="shared" si="135"/>
        <v>1</v>
      </c>
      <c r="AP449" s="2" t="str">
        <f t="shared" si="136"/>
        <v>WEEK</v>
      </c>
      <c r="AQ449" s="2" t="str">
        <f t="shared" si="137"/>
        <v>OM TRANSPORTWEEK</v>
      </c>
      <c r="AR449" s="71">
        <f t="shared" si="138"/>
        <v>585</v>
      </c>
      <c r="AS449" s="71">
        <f>VLOOKUP(AJ449,Invoicing!A:K,10,FALSE)</f>
        <v>25</v>
      </c>
      <c r="AT449" s="71">
        <f t="shared" si="139"/>
        <v>660</v>
      </c>
      <c r="AU449" s="55">
        <v>50</v>
      </c>
    </row>
    <row r="450" spans="1:47">
      <c r="A450" s="37" t="s">
        <v>603</v>
      </c>
      <c r="B450" s="3" t="s">
        <v>38</v>
      </c>
      <c r="C450" s="11">
        <v>45375.465277777781</v>
      </c>
      <c r="D450" s="11">
        <v>45375.458333333336</v>
      </c>
      <c r="E450" s="11" t="s">
        <v>44</v>
      </c>
      <c r="F450" s="11" t="s">
        <v>40</v>
      </c>
      <c r="G450" s="3" t="s">
        <v>608</v>
      </c>
      <c r="H450" s="3" t="s">
        <v>2821</v>
      </c>
      <c r="I450" s="11">
        <v>45375.958333333336</v>
      </c>
      <c r="J450" s="12">
        <v>45375.953472222223</v>
      </c>
      <c r="K450" s="12">
        <v>45375.958333333336</v>
      </c>
      <c r="L450" s="12">
        <v>45375.972222222219</v>
      </c>
      <c r="M450" s="12" t="s">
        <v>115</v>
      </c>
      <c r="N450" s="3" t="s">
        <v>42</v>
      </c>
      <c r="O450" s="3">
        <v>0</v>
      </c>
      <c r="P450" s="1">
        <f t="shared" ref="P450:P513" si="140">IF(K450="","",WEEKNUM(R450,2))</f>
        <v>12</v>
      </c>
      <c r="Q450" s="1">
        <f t="shared" ref="Q450:Q513" si="141">IF(K450="","",MONTH(R450))</f>
        <v>3</v>
      </c>
      <c r="R450" s="72">
        <f t="shared" ref="R450:R513" si="142">IF(ISBLANK(J450),IF(ISBLANK(L450),"00:00",L450),J450)</f>
        <v>45375.953472222223</v>
      </c>
      <c r="S450" s="73">
        <f t="shared" ref="S450:S513" si="143">(I450-C450)</f>
        <v>0.49305555555474712</v>
      </c>
      <c r="T450" s="74">
        <f>Table2[[#This Row],[ETA A OFRECIMIENTO]]*24</f>
        <v>11.833333333313931</v>
      </c>
      <c r="U450" s="1" t="str">
        <f t="shared" ref="U450:U513" si="144">IF(S450="","",IF(S450&lt;=2,"YES","NO"))</f>
        <v>YES</v>
      </c>
      <c r="V450" s="73">
        <f t="shared" ref="V450:V513" si="145">(K450-I450)</f>
        <v>0</v>
      </c>
      <c r="W450" s="74">
        <f>Table2[[#This Row],[DEL. AVAILABLE A SLOT]]*24</f>
        <v>0</v>
      </c>
      <c r="X450" s="1" t="str">
        <f t="shared" ref="X450:X513" si="146">IF(V450="","",IF(V450&lt;=1,"SI","NO"))</f>
        <v>SI</v>
      </c>
      <c r="Y450" s="73">
        <f t="shared" ref="Y450:Y513" si="147">(K450-C450)</f>
        <v>0.49305555555474712</v>
      </c>
      <c r="Z450" s="74">
        <f>Table2[[#This Row],[ETA A TIMESLOT]]*24</f>
        <v>11.833333333313931</v>
      </c>
      <c r="AA450" s="73">
        <f t="shared" ref="AA450:AA513" si="148">IF(R450&lt; K450, TIME(0,0,0), R450-K450)</f>
        <v>0</v>
      </c>
      <c r="AB450" s="73" t="str">
        <f t="shared" ref="AB450:AB513" si="149">IF(AA450&gt;TIME(0,45,0),"NO","SI")</f>
        <v>SI</v>
      </c>
      <c r="AC450" s="74">
        <f>Table2[[#This Row],[PUNTUALIDAD (H)]]*24</f>
        <v>0</v>
      </c>
      <c r="AD450" s="73">
        <f t="shared" ref="AD450:AD513" si="150">(L450-C450)</f>
        <v>0.50694444443797693</v>
      </c>
      <c r="AE450" s="74">
        <f>Table2[[#This Row],[ATA TO UNLOADING]]*24</f>
        <v>12.166666666511446</v>
      </c>
      <c r="AF450" s="74" t="str">
        <f>IF(Table2[[#This Row],[ATA TO UNLOADING 2]]&lt;=48,"YES","NO")</f>
        <v>YES</v>
      </c>
      <c r="AG450" s="75">
        <f t="shared" ref="AG450:AG513" si="151">MOD(K450,1)</f>
        <v>0.95833333333575865</v>
      </c>
      <c r="AH450" s="2" t="s">
        <v>24</v>
      </c>
      <c r="AI450" s="2" t="str">
        <f t="shared" ref="AI450:AI513" si="152">G450</f>
        <v>MSKU0968203</v>
      </c>
      <c r="AJ450" s="76" t="str">
        <f t="shared" ref="AJ450:AJ513" si="153">E450</f>
        <v>MSI</v>
      </c>
      <c r="AK450" s="77">
        <f>IF($M450="TRUCK",VLOOKUP($AQ450,Invoicing!$A$17:$B$49,MATCH($AK$1,Invoicing!$A$17:$B$17,0),FALSE),VLOOKUP($AQ450,Invoicing!$N$17:$O$21,MATCH($AK$1,Invoicing!$N$17:$O$17,0),FALSE))</f>
        <v>530</v>
      </c>
      <c r="AL450" s="78" t="e">
        <f>VLOOKUP($E450,Invoicing!$A$1:$H$8,MATCH(TRACKER!$N450,Invoicing!$A$1:$H$1,0),FALSE)</f>
        <v>#N/A</v>
      </c>
      <c r="AM450" s="78">
        <f>VLOOKUP($E450,Invoicing!$A$1:$H$8,MATCH(TRACKER!$O$1,Invoicing!$A$1:$H$1,0),FALSE)</f>
        <v>50</v>
      </c>
      <c r="AN450" s="78">
        <f t="shared" ref="AN450:AN513" si="154">IF($O450&lt;&gt;0,$O450*$AM450,0)</f>
        <v>0</v>
      </c>
      <c r="AO450" s="2">
        <f t="shared" ref="AO450:AO513" si="155">WEEKDAY(K450,2)</f>
        <v>7</v>
      </c>
      <c r="AP450" s="2" t="str">
        <f t="shared" ref="AP450:AP513" si="156">IF(AH450="NIGHT","NIGHT",IF(AO450&lt;=5,"WEEK",IF(AO450=7,"SUNDAY",IF(AO450=6,"SATURDAY","SUNDAY"))))</f>
        <v>NIGHT</v>
      </c>
      <c r="AQ450" s="2" t="str">
        <f t="shared" ref="AQ450:AQ513" si="157">AJ450&amp;AP450</f>
        <v>MSINIGHT</v>
      </c>
      <c r="AR450" s="71">
        <f t="shared" ref="AR450:AR513" si="158">IF(ISNA(AL450),AK450+AN450,SUM($AK450,$AN450,IFERROR($AL450,"0")))</f>
        <v>530</v>
      </c>
      <c r="AS450" s="71">
        <f>VLOOKUP(AJ450,Invoicing!A:K,10,FALSE)</f>
        <v>25</v>
      </c>
      <c r="AT450" s="71">
        <f t="shared" ref="AT450:AT513" si="159">AR450+AS450+AU450</f>
        <v>555</v>
      </c>
    </row>
    <row r="451" spans="1:47">
      <c r="A451" s="37" t="s">
        <v>603</v>
      </c>
      <c r="B451" s="3" t="s">
        <v>38</v>
      </c>
      <c r="C451" s="11">
        <v>45375.465277777781</v>
      </c>
      <c r="D451" s="11">
        <v>45375.458333333336</v>
      </c>
      <c r="E451" s="11" t="s">
        <v>44</v>
      </c>
      <c r="F451" s="11" t="s">
        <v>40</v>
      </c>
      <c r="G451" s="3" t="s">
        <v>609</v>
      </c>
      <c r="H451" s="3" t="s">
        <v>41</v>
      </c>
      <c r="I451" s="11">
        <v>45375.958333333336</v>
      </c>
      <c r="J451" s="12">
        <v>45376.3125</v>
      </c>
      <c r="K451" s="12">
        <v>45376.3125</v>
      </c>
      <c r="L451" s="12">
        <v>45376.319444444445</v>
      </c>
      <c r="M451" s="12" t="s">
        <v>115</v>
      </c>
      <c r="N451" s="3" t="s">
        <v>42</v>
      </c>
      <c r="O451" s="3">
        <v>0</v>
      </c>
      <c r="P451" s="1">
        <f t="shared" si="140"/>
        <v>13</v>
      </c>
      <c r="Q451" s="1">
        <f t="shared" si="141"/>
        <v>3</v>
      </c>
      <c r="R451" s="72">
        <f t="shared" si="142"/>
        <v>45376.3125</v>
      </c>
      <c r="S451" s="73">
        <f t="shared" si="143"/>
        <v>0.49305555555474712</v>
      </c>
      <c r="T451" s="74">
        <f>Table2[[#This Row],[ETA A OFRECIMIENTO]]*24</f>
        <v>11.833333333313931</v>
      </c>
      <c r="U451" s="1" t="str">
        <f t="shared" si="144"/>
        <v>YES</v>
      </c>
      <c r="V451" s="73">
        <f t="shared" si="145"/>
        <v>0.35416666666424135</v>
      </c>
      <c r="W451" s="74">
        <f>Table2[[#This Row],[DEL. AVAILABLE A SLOT]]*24</f>
        <v>8.4999999999417923</v>
      </c>
      <c r="X451" s="1" t="str">
        <f t="shared" si="146"/>
        <v>SI</v>
      </c>
      <c r="Y451" s="73">
        <f t="shared" si="147"/>
        <v>0.84722222221898846</v>
      </c>
      <c r="Z451" s="74">
        <f>Table2[[#This Row],[ETA A TIMESLOT]]*24</f>
        <v>20.333333333255723</v>
      </c>
      <c r="AA451" s="73">
        <f t="shared" si="148"/>
        <v>0</v>
      </c>
      <c r="AB451" s="73" t="str">
        <f t="shared" si="149"/>
        <v>SI</v>
      </c>
      <c r="AC451" s="74">
        <f>Table2[[#This Row],[PUNTUALIDAD (H)]]*24</f>
        <v>0</v>
      </c>
      <c r="AD451" s="73">
        <f t="shared" si="150"/>
        <v>0.85416666666424135</v>
      </c>
      <c r="AE451" s="74">
        <f>Table2[[#This Row],[ATA TO UNLOADING]]*24</f>
        <v>20.499999999941792</v>
      </c>
      <c r="AF451" s="74" t="str">
        <f>IF(Table2[[#This Row],[ATA TO UNLOADING 2]]&lt;=48,"YES","NO")</f>
        <v>YES</v>
      </c>
      <c r="AG451" s="75">
        <f t="shared" si="151"/>
        <v>0.3125</v>
      </c>
      <c r="AH451" s="2" t="s">
        <v>42</v>
      </c>
      <c r="AI451" s="2" t="str">
        <f t="shared" si="152"/>
        <v>MSKU3401260</v>
      </c>
      <c r="AJ451" s="76" t="str">
        <f t="shared" si="153"/>
        <v>MSI</v>
      </c>
      <c r="AK451" s="77">
        <f>IF($M451="TRUCK",VLOOKUP($AQ451,Invoicing!$A$17:$B$49,MATCH($AK$1,Invoicing!$A$17:$B$17,0),FALSE),VLOOKUP($AQ451,Invoicing!$N$17:$O$21,MATCH($AK$1,Invoicing!$N$17:$O$17,0),FALSE))</f>
        <v>480</v>
      </c>
      <c r="AL451" s="78" t="e">
        <f>VLOOKUP($E451,Invoicing!$A$1:$H$8,MATCH(TRACKER!$N451,Invoicing!$A$1:$H$1,0),FALSE)</f>
        <v>#N/A</v>
      </c>
      <c r="AM451" s="78">
        <f>VLOOKUP($E451,Invoicing!$A$1:$H$8,MATCH(TRACKER!$O$1,Invoicing!$A$1:$H$1,0),FALSE)</f>
        <v>50</v>
      </c>
      <c r="AN451" s="78">
        <f t="shared" si="154"/>
        <v>0</v>
      </c>
      <c r="AO451" s="2">
        <f t="shared" si="155"/>
        <v>1</v>
      </c>
      <c r="AP451" s="2" t="str">
        <f t="shared" si="156"/>
        <v>WEEK</v>
      </c>
      <c r="AQ451" s="2" t="str">
        <f t="shared" si="157"/>
        <v>MSIWEEK</v>
      </c>
      <c r="AR451" s="71">
        <f t="shared" si="158"/>
        <v>480</v>
      </c>
      <c r="AS451" s="71">
        <f>VLOOKUP(AJ451,Invoicing!A:K,10,FALSE)</f>
        <v>25</v>
      </c>
      <c r="AT451" s="71">
        <f t="shared" si="159"/>
        <v>505</v>
      </c>
    </row>
    <row r="452" spans="1:47">
      <c r="A452" s="37" t="s">
        <v>603</v>
      </c>
      <c r="B452" s="3" t="s">
        <v>38</v>
      </c>
      <c r="C452" s="11">
        <v>45375.465277777781</v>
      </c>
      <c r="D452" s="11">
        <v>45375.458333333336</v>
      </c>
      <c r="E452" s="11" t="s">
        <v>49</v>
      </c>
      <c r="F452" s="11" t="s">
        <v>40</v>
      </c>
      <c r="G452" s="3" t="s">
        <v>610</v>
      </c>
      <c r="H452" s="3" t="s">
        <v>2821</v>
      </c>
      <c r="I452" s="11">
        <v>45378.458333333336</v>
      </c>
      <c r="J452" s="12">
        <v>45378.439583333333</v>
      </c>
      <c r="K452" s="12">
        <v>45378.458333333336</v>
      </c>
      <c r="L452" s="12">
        <v>45378.461805555555</v>
      </c>
      <c r="M452" s="12" t="s">
        <v>115</v>
      </c>
      <c r="N452" s="3" t="s">
        <v>13</v>
      </c>
      <c r="O452" s="3">
        <v>0</v>
      </c>
      <c r="P452" s="1">
        <f t="shared" si="140"/>
        <v>13</v>
      </c>
      <c r="Q452" s="1">
        <f t="shared" si="141"/>
        <v>3</v>
      </c>
      <c r="R452" s="72">
        <f t="shared" si="142"/>
        <v>45378.439583333333</v>
      </c>
      <c r="S452" s="73">
        <f t="shared" si="143"/>
        <v>2.9930555555547471</v>
      </c>
      <c r="T452" s="74">
        <f>Table2[[#This Row],[ETA A OFRECIMIENTO]]*24</f>
        <v>71.833333333313931</v>
      </c>
      <c r="U452" s="1" t="str">
        <f t="shared" si="144"/>
        <v>NO</v>
      </c>
      <c r="V452" s="73">
        <f t="shared" si="145"/>
        <v>0</v>
      </c>
      <c r="W452" s="74">
        <f>Table2[[#This Row],[DEL. AVAILABLE A SLOT]]*24</f>
        <v>0</v>
      </c>
      <c r="X452" s="1" t="str">
        <f t="shared" si="146"/>
        <v>SI</v>
      </c>
      <c r="Y452" s="73">
        <f t="shared" si="147"/>
        <v>2.9930555555547471</v>
      </c>
      <c r="Z452" s="74">
        <f>Table2[[#This Row],[ETA A TIMESLOT]]*24</f>
        <v>71.833333333313931</v>
      </c>
      <c r="AA452" s="73">
        <f t="shared" si="148"/>
        <v>0</v>
      </c>
      <c r="AB452" s="73" t="str">
        <f t="shared" si="149"/>
        <v>SI</v>
      </c>
      <c r="AC452" s="74">
        <f>Table2[[#This Row],[PUNTUALIDAD (H)]]*24</f>
        <v>0</v>
      </c>
      <c r="AD452" s="73">
        <f t="shared" si="150"/>
        <v>2.9965277777737356</v>
      </c>
      <c r="AE452" s="74">
        <f>Table2[[#This Row],[ATA TO UNLOADING]]*24</f>
        <v>71.916666666569654</v>
      </c>
      <c r="AF452" s="74" t="str">
        <f>IF(Table2[[#This Row],[ATA TO UNLOADING 2]]&lt;=48,"YES","NO")</f>
        <v>NO</v>
      </c>
      <c r="AG452" s="75">
        <f t="shared" si="151"/>
        <v>0.45833333333575865</v>
      </c>
      <c r="AH452" s="2" t="s">
        <v>42</v>
      </c>
      <c r="AI452" s="2" t="str">
        <f t="shared" si="152"/>
        <v>MSKU5468047</v>
      </c>
      <c r="AJ452" s="76" t="str">
        <f t="shared" si="153"/>
        <v>CTU FLEVOKUST BV</v>
      </c>
      <c r="AK452" s="77">
        <f>IF($M452="TRUCK",VLOOKUP($AQ452,Invoicing!$A$17:$B$49,MATCH($AK$1,Invoicing!$A$17:$B$17,0),FALSE),VLOOKUP($AQ452,Invoicing!$N$17:$O$21,MATCH($AK$1,Invoicing!$N$17:$O$17,0),FALSE))</f>
        <v>520</v>
      </c>
      <c r="AL452" s="78">
        <v>100</v>
      </c>
      <c r="AM452" s="78">
        <v>35</v>
      </c>
      <c r="AN452" s="78">
        <f t="shared" si="154"/>
        <v>0</v>
      </c>
      <c r="AO452" s="2">
        <f t="shared" si="155"/>
        <v>3</v>
      </c>
      <c r="AP452" s="2" t="str">
        <f t="shared" si="156"/>
        <v>WEEK</v>
      </c>
      <c r="AQ452" s="2" t="str">
        <f t="shared" si="157"/>
        <v>CTU FLEVOKUST BVWEEK</v>
      </c>
      <c r="AR452" s="71">
        <f t="shared" si="158"/>
        <v>620</v>
      </c>
      <c r="AS452" s="71">
        <f>VLOOKUP(AJ452,Invoicing!A:K,10,FALSE)</f>
        <v>0</v>
      </c>
      <c r="AT452" s="71">
        <f t="shared" si="159"/>
        <v>620</v>
      </c>
    </row>
    <row r="453" spans="1:47">
      <c r="A453" s="37" t="s">
        <v>603</v>
      </c>
      <c r="B453" s="3" t="s">
        <v>38</v>
      </c>
      <c r="C453" s="11">
        <v>45375.465277777781</v>
      </c>
      <c r="D453" s="11">
        <v>45375.458333333336</v>
      </c>
      <c r="E453" s="11" t="s">
        <v>49</v>
      </c>
      <c r="F453" s="11" t="s">
        <v>40</v>
      </c>
      <c r="G453" s="3" t="s">
        <v>611</v>
      </c>
      <c r="H453" s="3" t="s">
        <v>41</v>
      </c>
      <c r="I453" s="11">
        <v>45375.958333333336</v>
      </c>
      <c r="J453" s="12">
        <v>45376.305555555555</v>
      </c>
      <c r="K453" s="12">
        <v>45376.3125</v>
      </c>
      <c r="L453" s="12">
        <v>45376.305555555555</v>
      </c>
      <c r="M453" s="12" t="s">
        <v>115</v>
      </c>
      <c r="N453" s="3" t="s">
        <v>42</v>
      </c>
      <c r="O453" s="3">
        <v>1</v>
      </c>
      <c r="P453" s="1">
        <f t="shared" si="140"/>
        <v>13</v>
      </c>
      <c r="Q453" s="1">
        <f t="shared" si="141"/>
        <v>3</v>
      </c>
      <c r="R453" s="72">
        <f t="shared" si="142"/>
        <v>45376.305555555555</v>
      </c>
      <c r="S453" s="73">
        <f t="shared" si="143"/>
        <v>0.49305555555474712</v>
      </c>
      <c r="T453" s="74">
        <f>Table2[[#This Row],[ETA A OFRECIMIENTO]]*24</f>
        <v>11.833333333313931</v>
      </c>
      <c r="U453" s="1" t="str">
        <f t="shared" si="144"/>
        <v>YES</v>
      </c>
      <c r="V453" s="73">
        <f t="shared" si="145"/>
        <v>0.35416666666424135</v>
      </c>
      <c r="W453" s="74">
        <f>Table2[[#This Row],[DEL. AVAILABLE A SLOT]]*24</f>
        <v>8.4999999999417923</v>
      </c>
      <c r="X453" s="1" t="str">
        <f t="shared" si="146"/>
        <v>SI</v>
      </c>
      <c r="Y453" s="73">
        <f t="shared" si="147"/>
        <v>0.84722222221898846</v>
      </c>
      <c r="Z453" s="74">
        <f>Table2[[#This Row],[ETA A TIMESLOT]]*24</f>
        <v>20.333333333255723</v>
      </c>
      <c r="AA453" s="73">
        <f t="shared" si="148"/>
        <v>0</v>
      </c>
      <c r="AB453" s="73" t="str">
        <f t="shared" si="149"/>
        <v>SI</v>
      </c>
      <c r="AC453" s="74">
        <f>Table2[[#This Row],[PUNTUALIDAD (H)]]*24</f>
        <v>0</v>
      </c>
      <c r="AD453" s="73">
        <f t="shared" si="150"/>
        <v>0.84027777777373558</v>
      </c>
      <c r="AE453" s="74">
        <f>Table2[[#This Row],[ATA TO UNLOADING]]*24</f>
        <v>20.166666666569654</v>
      </c>
      <c r="AF453" s="74" t="str">
        <f>IF(Table2[[#This Row],[ATA TO UNLOADING 2]]&lt;=48,"YES","NO")</f>
        <v>YES</v>
      </c>
      <c r="AG453" s="75">
        <f t="shared" si="151"/>
        <v>0.3125</v>
      </c>
      <c r="AH453" s="2" t="s">
        <v>42</v>
      </c>
      <c r="AI453" s="2" t="str">
        <f t="shared" si="152"/>
        <v>TRHU7950658</v>
      </c>
      <c r="AJ453" s="76" t="str">
        <f t="shared" si="153"/>
        <v>CTU FLEVOKUST BV</v>
      </c>
      <c r="AK453" s="77">
        <f>IF($M453="TRUCK",VLOOKUP($AQ453,Invoicing!$A$17:$B$49,MATCH($AK$1,Invoicing!$A$17:$B$17,0),FALSE),VLOOKUP($AQ453,Invoicing!$N$17:$O$21,MATCH($AK$1,Invoicing!$N$17:$O$17,0),FALSE))</f>
        <v>520</v>
      </c>
      <c r="AL453" s="78" t="e">
        <f>VLOOKUP($E453,Invoicing!$A$1:$H$8,MATCH(TRACKER!$N453,Invoicing!$A$1:$H$1,0),FALSE)</f>
        <v>#N/A</v>
      </c>
      <c r="AM453" s="78">
        <v>35</v>
      </c>
      <c r="AN453" s="78">
        <f t="shared" si="154"/>
        <v>35</v>
      </c>
      <c r="AO453" s="2">
        <f t="shared" si="155"/>
        <v>1</v>
      </c>
      <c r="AP453" s="2" t="str">
        <f t="shared" si="156"/>
        <v>WEEK</v>
      </c>
      <c r="AQ453" s="2" t="str">
        <f t="shared" si="157"/>
        <v>CTU FLEVOKUST BVWEEK</v>
      </c>
      <c r="AR453" s="71">
        <f t="shared" si="158"/>
        <v>555</v>
      </c>
      <c r="AS453" s="71">
        <f>VLOOKUP(AJ453,Invoicing!A:K,10,FALSE)</f>
        <v>0</v>
      </c>
      <c r="AT453" s="71">
        <f t="shared" si="159"/>
        <v>555</v>
      </c>
    </row>
    <row r="454" spans="1:47">
      <c r="A454" s="37" t="s">
        <v>48</v>
      </c>
      <c r="B454" s="3" t="s">
        <v>38</v>
      </c>
      <c r="C454" s="11">
        <v>45376.180555555555</v>
      </c>
      <c r="D454" s="11">
        <v>45376.020833333336</v>
      </c>
      <c r="E454" s="11" t="s">
        <v>49</v>
      </c>
      <c r="F454" s="11" t="s">
        <v>40</v>
      </c>
      <c r="G454" s="3" t="s">
        <v>612</v>
      </c>
      <c r="H454" s="3" t="s">
        <v>2821</v>
      </c>
      <c r="I454" s="11">
        <v>45376.708333333336</v>
      </c>
      <c r="J454" s="12">
        <v>45376.913194444445</v>
      </c>
      <c r="K454" s="12">
        <v>45376.875</v>
      </c>
      <c r="L454" s="12">
        <v>45376.965277777781</v>
      </c>
      <c r="M454" s="12" t="s">
        <v>115</v>
      </c>
      <c r="N454" s="3" t="s">
        <v>13</v>
      </c>
      <c r="O454" s="3">
        <v>0</v>
      </c>
      <c r="P454" s="1">
        <f t="shared" si="140"/>
        <v>13</v>
      </c>
      <c r="Q454" s="1">
        <f t="shared" si="141"/>
        <v>3</v>
      </c>
      <c r="R454" s="72">
        <f t="shared" si="142"/>
        <v>45376.913194444445</v>
      </c>
      <c r="S454" s="73">
        <f t="shared" si="143"/>
        <v>0.52777777778101154</v>
      </c>
      <c r="T454" s="74">
        <f>Table2[[#This Row],[ETA A OFRECIMIENTO]]*24</f>
        <v>12.666666666744277</v>
      </c>
      <c r="U454" s="1" t="str">
        <f t="shared" si="144"/>
        <v>YES</v>
      </c>
      <c r="V454" s="73">
        <f t="shared" si="145"/>
        <v>0.16666666666424135</v>
      </c>
      <c r="W454" s="74">
        <f>Table2[[#This Row],[DEL. AVAILABLE A SLOT]]*24</f>
        <v>3.9999999999417923</v>
      </c>
      <c r="X454" s="1" t="str">
        <f t="shared" si="146"/>
        <v>SI</v>
      </c>
      <c r="Y454" s="73">
        <f t="shared" si="147"/>
        <v>0.69444444444525288</v>
      </c>
      <c r="Z454" s="74">
        <f>Table2[[#This Row],[ETA A TIMESLOT]]*24</f>
        <v>16.666666666686069</v>
      </c>
      <c r="AA454" s="73">
        <f t="shared" si="148"/>
        <v>3.8194444445252884E-2</v>
      </c>
      <c r="AB454" s="73" t="str">
        <f t="shared" si="149"/>
        <v>NO</v>
      </c>
      <c r="AC454" s="74">
        <f>Table2[[#This Row],[PUNTUALIDAD (H)]]*24</f>
        <v>0.91666666668606922</v>
      </c>
      <c r="AD454" s="73">
        <f t="shared" si="150"/>
        <v>0.78472222222626442</v>
      </c>
      <c r="AE454" s="74">
        <f>Table2[[#This Row],[ATA TO UNLOADING]]*24</f>
        <v>18.833333333430346</v>
      </c>
      <c r="AF454" s="74" t="str">
        <f>IF(Table2[[#This Row],[ATA TO UNLOADING 2]]&lt;=48,"YES","NO")</f>
        <v>YES</v>
      </c>
      <c r="AG454" s="75">
        <f t="shared" si="151"/>
        <v>0.875</v>
      </c>
      <c r="AH454" s="2" t="s">
        <v>24</v>
      </c>
      <c r="AI454" s="2" t="str">
        <f t="shared" si="152"/>
        <v>CAAU5471888</v>
      </c>
      <c r="AJ454" s="76" t="str">
        <f t="shared" si="153"/>
        <v>CTU FLEVOKUST BV</v>
      </c>
      <c r="AK454" s="77">
        <f>IF($M454="TRUCK",VLOOKUP($AQ454,Invoicing!$A$17:$B$49,MATCH($AK$1,Invoicing!$A$17:$B$17,0),FALSE),VLOOKUP($AQ454,Invoicing!$N$17:$O$21,MATCH($AK$1,Invoicing!$N$17:$O$17,0),FALSE))</f>
        <v>530</v>
      </c>
      <c r="AL454" s="78">
        <v>100</v>
      </c>
      <c r="AM454" s="78">
        <v>35</v>
      </c>
      <c r="AN454" s="78">
        <f t="shared" si="154"/>
        <v>0</v>
      </c>
      <c r="AO454" s="2">
        <f t="shared" si="155"/>
        <v>1</v>
      </c>
      <c r="AP454" s="2" t="str">
        <f t="shared" si="156"/>
        <v>NIGHT</v>
      </c>
      <c r="AQ454" s="2" t="str">
        <f t="shared" si="157"/>
        <v>CTU FLEVOKUST BVNIGHT</v>
      </c>
      <c r="AR454" s="71">
        <f t="shared" si="158"/>
        <v>630</v>
      </c>
      <c r="AS454" s="71">
        <f>VLOOKUP(AJ454,Invoicing!A:K,10,FALSE)</f>
        <v>0</v>
      </c>
      <c r="AT454" s="71">
        <f t="shared" si="159"/>
        <v>630</v>
      </c>
    </row>
    <row r="455" spans="1:47">
      <c r="A455" s="37" t="s">
        <v>48</v>
      </c>
      <c r="B455" s="3" t="s">
        <v>38</v>
      </c>
      <c r="C455" s="11">
        <v>45376.180555555555</v>
      </c>
      <c r="D455" s="11">
        <v>45376.020833333336</v>
      </c>
      <c r="E455" s="11" t="s">
        <v>49</v>
      </c>
      <c r="F455" s="11" t="s">
        <v>40</v>
      </c>
      <c r="G455" s="3" t="s">
        <v>613</v>
      </c>
      <c r="H455" s="3" t="s">
        <v>41</v>
      </c>
      <c r="I455" s="11">
        <v>45376.708333333336</v>
      </c>
      <c r="J455" s="12">
        <v>45376.805555555555</v>
      </c>
      <c r="K455" s="12">
        <v>45376.833333333336</v>
      </c>
      <c r="L455" s="12">
        <v>45376.819444444445</v>
      </c>
      <c r="M455" s="12" t="s">
        <v>115</v>
      </c>
      <c r="N455" s="3" t="s">
        <v>42</v>
      </c>
      <c r="O455" s="3">
        <v>1</v>
      </c>
      <c r="P455" s="1">
        <f t="shared" si="140"/>
        <v>13</v>
      </c>
      <c r="Q455" s="1">
        <f t="shared" si="141"/>
        <v>3</v>
      </c>
      <c r="R455" s="72">
        <f t="shared" si="142"/>
        <v>45376.805555555555</v>
      </c>
      <c r="S455" s="73">
        <f t="shared" si="143"/>
        <v>0.52777777778101154</v>
      </c>
      <c r="T455" s="74">
        <f>Table2[[#This Row],[ETA A OFRECIMIENTO]]*24</f>
        <v>12.666666666744277</v>
      </c>
      <c r="U455" s="1" t="str">
        <f t="shared" si="144"/>
        <v>YES</v>
      </c>
      <c r="V455" s="73">
        <f t="shared" si="145"/>
        <v>0.125</v>
      </c>
      <c r="W455" s="74">
        <f>Table2[[#This Row],[DEL. AVAILABLE A SLOT]]*24</f>
        <v>3</v>
      </c>
      <c r="X455" s="1" t="str">
        <f t="shared" si="146"/>
        <v>SI</v>
      </c>
      <c r="Y455" s="73">
        <f t="shared" si="147"/>
        <v>0.65277777778101154</v>
      </c>
      <c r="Z455" s="74">
        <f>Table2[[#This Row],[ETA A TIMESLOT]]*24</f>
        <v>15.666666666744277</v>
      </c>
      <c r="AA455" s="73">
        <f t="shared" si="148"/>
        <v>0</v>
      </c>
      <c r="AB455" s="73" t="str">
        <f t="shared" si="149"/>
        <v>SI</v>
      </c>
      <c r="AC455" s="74">
        <f>Table2[[#This Row],[PUNTUALIDAD (H)]]*24</f>
        <v>0</v>
      </c>
      <c r="AD455" s="73">
        <f t="shared" si="150"/>
        <v>0.63888888889050577</v>
      </c>
      <c r="AE455" s="74">
        <f>Table2[[#This Row],[ATA TO UNLOADING]]*24</f>
        <v>15.333333333372138</v>
      </c>
      <c r="AF455" s="74" t="str">
        <f>IF(Table2[[#This Row],[ATA TO UNLOADING 2]]&lt;=48,"YES","NO")</f>
        <v>YES</v>
      </c>
      <c r="AG455" s="75">
        <f t="shared" si="151"/>
        <v>0.83333333333575865</v>
      </c>
      <c r="AH455" s="2" t="s">
        <v>24</v>
      </c>
      <c r="AI455" s="2" t="str">
        <f t="shared" si="152"/>
        <v>HASU4189590</v>
      </c>
      <c r="AJ455" s="76" t="str">
        <f t="shared" si="153"/>
        <v>CTU FLEVOKUST BV</v>
      </c>
      <c r="AK455" s="77">
        <f>IF($M455="TRUCK",VLOOKUP($AQ455,Invoicing!$A$17:$B$49,MATCH($AK$1,Invoicing!$A$17:$B$17,0),FALSE),VLOOKUP($AQ455,Invoicing!$N$17:$O$21,MATCH($AK$1,Invoicing!$N$17:$O$17,0),FALSE))</f>
        <v>530</v>
      </c>
      <c r="AL455" s="78" t="e">
        <f>VLOOKUP($E455,Invoicing!$A$1:$H$8,MATCH(TRACKER!$N455,Invoicing!$A$1:$H$1,0),FALSE)</f>
        <v>#N/A</v>
      </c>
      <c r="AM455" s="78">
        <v>35</v>
      </c>
      <c r="AN455" s="78">
        <f t="shared" si="154"/>
        <v>35</v>
      </c>
      <c r="AO455" s="2">
        <f t="shared" si="155"/>
        <v>1</v>
      </c>
      <c r="AP455" s="2" t="str">
        <f t="shared" si="156"/>
        <v>NIGHT</v>
      </c>
      <c r="AQ455" s="2" t="str">
        <f t="shared" si="157"/>
        <v>CTU FLEVOKUST BVNIGHT</v>
      </c>
      <c r="AR455" s="71">
        <f t="shared" si="158"/>
        <v>565</v>
      </c>
      <c r="AS455" s="71">
        <f>VLOOKUP(AJ455,Invoicing!A:K,10,FALSE)</f>
        <v>0</v>
      </c>
      <c r="AT455" s="71">
        <f t="shared" si="159"/>
        <v>565</v>
      </c>
    </row>
    <row r="456" spans="1:47">
      <c r="A456" s="37" t="s">
        <v>48</v>
      </c>
      <c r="B456" s="3" t="s">
        <v>38</v>
      </c>
      <c r="C456" s="11">
        <v>45376.180555555555</v>
      </c>
      <c r="D456" s="11">
        <v>45376.020833333336</v>
      </c>
      <c r="E456" s="11" t="s">
        <v>49</v>
      </c>
      <c r="F456" s="11" t="s">
        <v>40</v>
      </c>
      <c r="G456" s="3" t="s">
        <v>614</v>
      </c>
      <c r="H456" s="3" t="s">
        <v>2821</v>
      </c>
      <c r="I456" s="11">
        <v>45378.291666666664</v>
      </c>
      <c r="J456" s="12">
        <v>45378.291666666664</v>
      </c>
      <c r="K456" s="12">
        <v>45378.291666666664</v>
      </c>
      <c r="L456" s="12">
        <v>45378.305555555555</v>
      </c>
      <c r="M456" s="12" t="s">
        <v>115</v>
      </c>
      <c r="N456" s="3" t="s">
        <v>13</v>
      </c>
      <c r="O456" s="3">
        <v>0</v>
      </c>
      <c r="P456" s="1">
        <f t="shared" si="140"/>
        <v>13</v>
      </c>
      <c r="Q456" s="1">
        <f t="shared" si="141"/>
        <v>3</v>
      </c>
      <c r="R456" s="72">
        <f t="shared" si="142"/>
        <v>45378.291666666664</v>
      </c>
      <c r="S456" s="73">
        <f t="shared" si="143"/>
        <v>2.1111111111094942</v>
      </c>
      <c r="T456" s="74">
        <f>Table2[[#This Row],[ETA A OFRECIMIENTO]]*24</f>
        <v>50.666666666627862</v>
      </c>
      <c r="U456" s="1" t="str">
        <f t="shared" si="144"/>
        <v>NO</v>
      </c>
      <c r="V456" s="73">
        <f t="shared" si="145"/>
        <v>0</v>
      </c>
      <c r="W456" s="74">
        <f>Table2[[#This Row],[DEL. AVAILABLE A SLOT]]*24</f>
        <v>0</v>
      </c>
      <c r="X456" s="1" t="str">
        <f t="shared" si="146"/>
        <v>SI</v>
      </c>
      <c r="Y456" s="73">
        <f t="shared" si="147"/>
        <v>2.1111111111094942</v>
      </c>
      <c r="Z456" s="74">
        <f>Table2[[#This Row],[ETA A TIMESLOT]]*24</f>
        <v>50.666666666627862</v>
      </c>
      <c r="AA456" s="73">
        <f t="shared" si="148"/>
        <v>0</v>
      </c>
      <c r="AB456" s="73" t="str">
        <f t="shared" si="149"/>
        <v>SI</v>
      </c>
      <c r="AC456" s="74">
        <f>Table2[[#This Row],[PUNTUALIDAD (H)]]*24</f>
        <v>0</v>
      </c>
      <c r="AD456" s="73">
        <f t="shared" si="150"/>
        <v>2.125</v>
      </c>
      <c r="AE456" s="74">
        <f>Table2[[#This Row],[ATA TO UNLOADING]]*24</f>
        <v>51</v>
      </c>
      <c r="AF456" s="74" t="str">
        <f>IF(Table2[[#This Row],[ATA TO UNLOADING 2]]&lt;=48,"YES","NO")</f>
        <v>NO</v>
      </c>
      <c r="AG456" s="75">
        <f t="shared" si="151"/>
        <v>0.29166666666424135</v>
      </c>
      <c r="AH456" s="2" t="s">
        <v>42</v>
      </c>
      <c r="AI456" s="2" t="str">
        <f t="shared" si="152"/>
        <v>HASU4624737</v>
      </c>
      <c r="AJ456" s="76" t="str">
        <f t="shared" si="153"/>
        <v>CTU FLEVOKUST BV</v>
      </c>
      <c r="AK456" s="77">
        <f>IF($M456="TRUCK",VLOOKUP($AQ456,Invoicing!$A$17:$B$49,MATCH($AK$1,Invoicing!$A$17:$B$17,0),FALSE),VLOOKUP($AQ456,Invoicing!$N$17:$O$21,MATCH($AK$1,Invoicing!$N$17:$O$17,0),FALSE))</f>
        <v>520</v>
      </c>
      <c r="AL456" s="78">
        <v>100</v>
      </c>
      <c r="AM456" s="78">
        <v>35</v>
      </c>
      <c r="AN456" s="78">
        <f t="shared" si="154"/>
        <v>0</v>
      </c>
      <c r="AO456" s="2">
        <f t="shared" si="155"/>
        <v>3</v>
      </c>
      <c r="AP456" s="2" t="str">
        <f t="shared" si="156"/>
        <v>WEEK</v>
      </c>
      <c r="AQ456" s="2" t="str">
        <f t="shared" si="157"/>
        <v>CTU FLEVOKUST BVWEEK</v>
      </c>
      <c r="AR456" s="71">
        <f t="shared" si="158"/>
        <v>620</v>
      </c>
      <c r="AS456" s="71">
        <f>VLOOKUP(AJ456,Invoicing!A:K,10,FALSE)</f>
        <v>0</v>
      </c>
      <c r="AT456" s="71">
        <f t="shared" si="159"/>
        <v>620</v>
      </c>
    </row>
    <row r="457" spans="1:47">
      <c r="A457" s="37" t="s">
        <v>48</v>
      </c>
      <c r="B457" s="3" t="s">
        <v>38</v>
      </c>
      <c r="C457" s="11">
        <v>45376.180555555555</v>
      </c>
      <c r="D457" s="11">
        <v>45376.020833333336</v>
      </c>
      <c r="E457" s="11" t="s">
        <v>45</v>
      </c>
      <c r="F457" s="11" t="s">
        <v>40</v>
      </c>
      <c r="G457" s="3" t="s">
        <v>615</v>
      </c>
      <c r="H457" s="3" t="s">
        <v>41</v>
      </c>
      <c r="I457" s="11">
        <v>45376.666666666664</v>
      </c>
      <c r="J457" s="12">
        <v>45376.694444444445</v>
      </c>
      <c r="K457" s="12">
        <v>45376.666666666664</v>
      </c>
      <c r="L457" s="12">
        <v>45376.708333333336</v>
      </c>
      <c r="M457" s="12" t="s">
        <v>115</v>
      </c>
      <c r="N457" s="3" t="s">
        <v>42</v>
      </c>
      <c r="O457" s="3">
        <v>1</v>
      </c>
      <c r="P457" s="1">
        <f t="shared" si="140"/>
        <v>13</v>
      </c>
      <c r="Q457" s="1">
        <f t="shared" si="141"/>
        <v>3</v>
      </c>
      <c r="R457" s="72">
        <f t="shared" si="142"/>
        <v>45376.694444444445</v>
      </c>
      <c r="S457" s="73">
        <f t="shared" si="143"/>
        <v>0.48611111110949423</v>
      </c>
      <c r="T457" s="74">
        <f>Table2[[#This Row],[ETA A OFRECIMIENTO]]*24</f>
        <v>11.666666666627862</v>
      </c>
      <c r="U457" s="1" t="str">
        <f t="shared" si="144"/>
        <v>YES</v>
      </c>
      <c r="V457" s="73">
        <f t="shared" si="145"/>
        <v>0</v>
      </c>
      <c r="W457" s="74">
        <f>Table2[[#This Row],[DEL. AVAILABLE A SLOT]]*24</f>
        <v>0</v>
      </c>
      <c r="X457" s="1" t="str">
        <f t="shared" si="146"/>
        <v>SI</v>
      </c>
      <c r="Y457" s="73">
        <f t="shared" si="147"/>
        <v>0.48611111110949423</v>
      </c>
      <c r="Z457" s="74">
        <f>Table2[[#This Row],[ETA A TIMESLOT]]*24</f>
        <v>11.666666666627862</v>
      </c>
      <c r="AA457" s="73">
        <f t="shared" si="148"/>
        <v>2.7777777781011537E-2</v>
      </c>
      <c r="AB457" s="73" t="str">
        <f t="shared" si="149"/>
        <v>SI</v>
      </c>
      <c r="AC457" s="74">
        <f>Table2[[#This Row],[PUNTUALIDAD (H)]]*24</f>
        <v>0.66666666674427688</v>
      </c>
      <c r="AD457" s="73">
        <f t="shared" si="150"/>
        <v>0.52777777778101154</v>
      </c>
      <c r="AE457" s="74">
        <f>Table2[[#This Row],[ATA TO UNLOADING]]*24</f>
        <v>12.666666666744277</v>
      </c>
      <c r="AF457" s="74" t="str">
        <f>IF(Table2[[#This Row],[ATA TO UNLOADING 2]]&lt;=48,"YES","NO")</f>
        <v>YES</v>
      </c>
      <c r="AG457" s="75">
        <f t="shared" si="151"/>
        <v>0.66666666666424135</v>
      </c>
      <c r="AH457" s="2" t="s">
        <v>42</v>
      </c>
      <c r="AI457" s="2" t="str">
        <f t="shared" si="152"/>
        <v>MRKU2760726</v>
      </c>
      <c r="AJ457" s="76" t="str">
        <f t="shared" si="153"/>
        <v>OM TRANSPORT</v>
      </c>
      <c r="AK457" s="77">
        <f>IF($M457="TRUCK",VLOOKUP($AQ457,Invoicing!$A$17:$B$49,MATCH($AK$1,Invoicing!$A$17:$B$17,0),FALSE),VLOOKUP($AQ457,Invoicing!$N$17:$O$21,MATCH($AK$1,Invoicing!$N$17:$O$17,0),FALSE))</f>
        <v>475</v>
      </c>
      <c r="AL457" s="78" t="e">
        <f>VLOOKUP($E457,Invoicing!$A$1:$H$8,MATCH(TRACKER!$N457,Invoicing!$A$1:$H$1,0),FALSE)</f>
        <v>#N/A</v>
      </c>
      <c r="AM457" s="78">
        <f>VLOOKUP($E457,Invoicing!$A$1:$H$8,MATCH(TRACKER!$O$1,Invoicing!$A$1:$H$1,0),FALSE)</f>
        <v>50</v>
      </c>
      <c r="AN457" s="78">
        <f t="shared" si="154"/>
        <v>50</v>
      </c>
      <c r="AO457" s="2">
        <f t="shared" si="155"/>
        <v>1</v>
      </c>
      <c r="AP457" s="2" t="str">
        <f t="shared" si="156"/>
        <v>WEEK</v>
      </c>
      <c r="AQ457" s="2" t="str">
        <f t="shared" si="157"/>
        <v>OM TRANSPORTWEEK</v>
      </c>
      <c r="AR457" s="71">
        <f t="shared" si="158"/>
        <v>525</v>
      </c>
      <c r="AS457" s="71">
        <f>VLOOKUP(AJ457,Invoicing!A:K,10,FALSE)</f>
        <v>25</v>
      </c>
      <c r="AT457" s="71">
        <f t="shared" si="159"/>
        <v>550</v>
      </c>
    </row>
    <row r="458" spans="1:47">
      <c r="A458" s="37" t="s">
        <v>48</v>
      </c>
      <c r="B458" s="3" t="s">
        <v>38</v>
      </c>
      <c r="C458" s="11">
        <v>45376.180555555555</v>
      </c>
      <c r="D458" s="11">
        <v>45376.020833333336</v>
      </c>
      <c r="E458" s="11" t="s">
        <v>49</v>
      </c>
      <c r="F458" s="11" t="s">
        <v>40</v>
      </c>
      <c r="G458" s="3" t="s">
        <v>616</v>
      </c>
      <c r="H458" s="3" t="s">
        <v>2821</v>
      </c>
      <c r="I458" s="11">
        <v>45378.291666666664</v>
      </c>
      <c r="J458" s="12">
        <v>45378.352777777778</v>
      </c>
      <c r="K458" s="12">
        <v>45378.375</v>
      </c>
      <c r="L458" s="12">
        <v>45378.375</v>
      </c>
      <c r="M458" s="12" t="s">
        <v>115</v>
      </c>
      <c r="N458" s="3" t="s">
        <v>13</v>
      </c>
      <c r="O458" s="3">
        <v>0</v>
      </c>
      <c r="P458" s="1">
        <f t="shared" si="140"/>
        <v>13</v>
      </c>
      <c r="Q458" s="1">
        <f t="shared" si="141"/>
        <v>3</v>
      </c>
      <c r="R458" s="72">
        <f t="shared" si="142"/>
        <v>45378.352777777778</v>
      </c>
      <c r="S458" s="73">
        <f t="shared" si="143"/>
        <v>2.1111111111094942</v>
      </c>
      <c r="T458" s="74">
        <f>Table2[[#This Row],[ETA A OFRECIMIENTO]]*24</f>
        <v>50.666666666627862</v>
      </c>
      <c r="U458" s="1" t="str">
        <f t="shared" si="144"/>
        <v>NO</v>
      </c>
      <c r="V458" s="73">
        <f t="shared" si="145"/>
        <v>8.3333333335758653E-2</v>
      </c>
      <c r="W458" s="74">
        <f>Table2[[#This Row],[DEL. AVAILABLE A SLOT]]*24</f>
        <v>2.0000000000582077</v>
      </c>
      <c r="X458" s="1" t="str">
        <f t="shared" si="146"/>
        <v>SI</v>
      </c>
      <c r="Y458" s="73">
        <f t="shared" si="147"/>
        <v>2.1944444444452529</v>
      </c>
      <c r="Z458" s="74">
        <f>Table2[[#This Row],[ETA A TIMESLOT]]*24</f>
        <v>52.666666666686069</v>
      </c>
      <c r="AA458" s="73">
        <f t="shared" si="148"/>
        <v>0</v>
      </c>
      <c r="AB458" s="73" t="str">
        <f t="shared" si="149"/>
        <v>SI</v>
      </c>
      <c r="AC458" s="74">
        <f>Table2[[#This Row],[PUNTUALIDAD (H)]]*24</f>
        <v>0</v>
      </c>
      <c r="AD458" s="73">
        <f t="shared" si="150"/>
        <v>2.1944444444452529</v>
      </c>
      <c r="AE458" s="74">
        <f>Table2[[#This Row],[ATA TO UNLOADING]]*24</f>
        <v>52.666666666686069</v>
      </c>
      <c r="AF458" s="74" t="str">
        <f>IF(Table2[[#This Row],[ATA TO UNLOADING 2]]&lt;=48,"YES","NO")</f>
        <v>NO</v>
      </c>
      <c r="AG458" s="75">
        <f t="shared" si="151"/>
        <v>0.375</v>
      </c>
      <c r="AH458" s="2" t="s">
        <v>42</v>
      </c>
      <c r="AI458" s="2" t="str">
        <f t="shared" si="152"/>
        <v>MRKU2895866</v>
      </c>
      <c r="AJ458" s="76" t="str">
        <f t="shared" si="153"/>
        <v>CTU FLEVOKUST BV</v>
      </c>
      <c r="AK458" s="77">
        <f>IF($M458="TRUCK",VLOOKUP($AQ458,Invoicing!$A$17:$B$49,MATCH($AK$1,Invoicing!$A$17:$B$17,0),FALSE),VLOOKUP($AQ458,Invoicing!$N$17:$O$21,MATCH($AK$1,Invoicing!$N$17:$O$17,0),FALSE))</f>
        <v>520</v>
      </c>
      <c r="AL458" s="78">
        <v>100</v>
      </c>
      <c r="AM458" s="78">
        <v>35</v>
      </c>
      <c r="AN458" s="78">
        <f t="shared" si="154"/>
        <v>0</v>
      </c>
      <c r="AO458" s="2">
        <f t="shared" si="155"/>
        <v>3</v>
      </c>
      <c r="AP458" s="2" t="str">
        <f t="shared" si="156"/>
        <v>WEEK</v>
      </c>
      <c r="AQ458" s="2" t="str">
        <f t="shared" si="157"/>
        <v>CTU FLEVOKUST BVWEEK</v>
      </c>
      <c r="AR458" s="71">
        <f t="shared" si="158"/>
        <v>620</v>
      </c>
      <c r="AS458" s="71">
        <f>VLOOKUP(AJ458,Invoicing!A:K,10,FALSE)</f>
        <v>0</v>
      </c>
      <c r="AT458" s="71">
        <f t="shared" si="159"/>
        <v>620</v>
      </c>
    </row>
    <row r="459" spans="1:47">
      <c r="A459" s="37" t="s">
        <v>48</v>
      </c>
      <c r="B459" s="3" t="s">
        <v>38</v>
      </c>
      <c r="C459" s="11">
        <v>45376.180555555555</v>
      </c>
      <c r="D459" s="11">
        <v>45376.020833333336</v>
      </c>
      <c r="E459" s="11" t="s">
        <v>44</v>
      </c>
      <c r="F459" s="11" t="s">
        <v>40</v>
      </c>
      <c r="G459" s="3" t="s">
        <v>617</v>
      </c>
      <c r="H459" s="3" t="s">
        <v>2821</v>
      </c>
      <c r="I459" s="11">
        <v>45376.708333333336</v>
      </c>
      <c r="J459" s="12">
        <v>45376.798611111109</v>
      </c>
      <c r="K459" s="12">
        <v>45376.708333333336</v>
      </c>
      <c r="L459" s="12">
        <v>45376.833333333336</v>
      </c>
      <c r="M459" s="12" t="s">
        <v>115</v>
      </c>
      <c r="N459" s="3" t="s">
        <v>13</v>
      </c>
      <c r="O459" s="3">
        <v>0</v>
      </c>
      <c r="P459" s="1">
        <f t="shared" si="140"/>
        <v>13</v>
      </c>
      <c r="Q459" s="1">
        <f t="shared" si="141"/>
        <v>3</v>
      </c>
      <c r="R459" s="72">
        <f t="shared" si="142"/>
        <v>45376.798611111109</v>
      </c>
      <c r="S459" s="73">
        <f t="shared" si="143"/>
        <v>0.52777777778101154</v>
      </c>
      <c r="T459" s="74">
        <f>Table2[[#This Row],[ETA A OFRECIMIENTO]]*24</f>
        <v>12.666666666744277</v>
      </c>
      <c r="U459" s="1" t="str">
        <f t="shared" si="144"/>
        <v>YES</v>
      </c>
      <c r="V459" s="73">
        <f t="shared" si="145"/>
        <v>0</v>
      </c>
      <c r="W459" s="74">
        <f>Table2[[#This Row],[DEL. AVAILABLE A SLOT]]*24</f>
        <v>0</v>
      </c>
      <c r="X459" s="1" t="str">
        <f t="shared" si="146"/>
        <v>SI</v>
      </c>
      <c r="Y459" s="73">
        <f t="shared" si="147"/>
        <v>0.52777777778101154</v>
      </c>
      <c r="Z459" s="74">
        <f>Table2[[#This Row],[ETA A TIMESLOT]]*24</f>
        <v>12.666666666744277</v>
      </c>
      <c r="AA459" s="73">
        <f t="shared" si="148"/>
        <v>9.0277777773735579E-2</v>
      </c>
      <c r="AB459" s="73" t="str">
        <f t="shared" si="149"/>
        <v>NO</v>
      </c>
      <c r="AC459" s="74">
        <f>Table2[[#This Row],[PUNTUALIDAD (H)]]*24</f>
        <v>2.1666666665696539</v>
      </c>
      <c r="AD459" s="73">
        <f t="shared" si="150"/>
        <v>0.65277777778101154</v>
      </c>
      <c r="AE459" s="74">
        <f>Table2[[#This Row],[ATA TO UNLOADING]]*24</f>
        <v>15.666666666744277</v>
      </c>
      <c r="AF459" s="74" t="str">
        <f>IF(Table2[[#This Row],[ATA TO UNLOADING 2]]&lt;=48,"YES","NO")</f>
        <v>YES</v>
      </c>
      <c r="AG459" s="75">
        <f t="shared" si="151"/>
        <v>0.70833333333575865</v>
      </c>
      <c r="AH459" s="2" t="s">
        <v>42</v>
      </c>
      <c r="AI459" s="2" t="str">
        <f t="shared" si="152"/>
        <v>MRKU5169933</v>
      </c>
      <c r="AJ459" s="76" t="str">
        <f t="shared" si="153"/>
        <v>MSI</v>
      </c>
      <c r="AK459" s="77">
        <f>IF($M459="TRUCK",VLOOKUP($AQ459,Invoicing!$A$17:$B$49,MATCH($AK$1,Invoicing!$A$17:$B$17,0),FALSE),VLOOKUP($AQ459,Invoicing!$N$17:$O$21,MATCH($AK$1,Invoicing!$N$17:$O$17,0),FALSE))</f>
        <v>480</v>
      </c>
      <c r="AL459" s="78">
        <f>VLOOKUP($E459,Invoicing!$A$1:$H$8,MATCH(TRACKER!$N459,Invoicing!$A$1:$H$1,0),FALSE)</f>
        <v>120</v>
      </c>
      <c r="AM459" s="78">
        <f>VLOOKUP($E459,Invoicing!$A$1:$H$8,MATCH(TRACKER!$O$1,Invoicing!$A$1:$H$1,0),FALSE)</f>
        <v>50</v>
      </c>
      <c r="AN459" s="78">
        <f t="shared" si="154"/>
        <v>0</v>
      </c>
      <c r="AO459" s="2">
        <f t="shared" si="155"/>
        <v>1</v>
      </c>
      <c r="AP459" s="2" t="str">
        <f t="shared" si="156"/>
        <v>WEEK</v>
      </c>
      <c r="AQ459" s="2" t="str">
        <f t="shared" si="157"/>
        <v>MSIWEEK</v>
      </c>
      <c r="AR459" s="71">
        <f t="shared" si="158"/>
        <v>600</v>
      </c>
      <c r="AS459" s="71">
        <f>VLOOKUP(AJ459,Invoicing!A:K,10,FALSE)</f>
        <v>25</v>
      </c>
      <c r="AT459" s="71">
        <f t="shared" si="159"/>
        <v>625</v>
      </c>
    </row>
    <row r="460" spans="1:47">
      <c r="A460" s="37" t="s">
        <v>48</v>
      </c>
      <c r="B460" s="3" t="s">
        <v>38</v>
      </c>
      <c r="C460" s="11">
        <v>45376.180555555555</v>
      </c>
      <c r="D460" s="11">
        <v>45376.020833333336</v>
      </c>
      <c r="E460" s="11" t="s">
        <v>49</v>
      </c>
      <c r="F460" s="11" t="s">
        <v>40</v>
      </c>
      <c r="G460" s="3" t="s">
        <v>618</v>
      </c>
      <c r="H460" s="3" t="s">
        <v>41</v>
      </c>
      <c r="I460" s="11">
        <v>45378.291666666664</v>
      </c>
      <c r="J460" s="12">
        <v>45378.36041666667</v>
      </c>
      <c r="K460" s="12">
        <v>45378.375</v>
      </c>
      <c r="L460" s="12">
        <v>45378.378472222219</v>
      </c>
      <c r="M460" s="12" t="s">
        <v>115</v>
      </c>
      <c r="N460" s="3" t="s">
        <v>42</v>
      </c>
      <c r="O460" s="3">
        <v>0</v>
      </c>
      <c r="P460" s="1">
        <f t="shared" si="140"/>
        <v>13</v>
      </c>
      <c r="Q460" s="1">
        <f t="shared" si="141"/>
        <v>3</v>
      </c>
      <c r="R460" s="72">
        <f t="shared" si="142"/>
        <v>45378.36041666667</v>
      </c>
      <c r="S460" s="73">
        <f t="shared" si="143"/>
        <v>2.1111111111094942</v>
      </c>
      <c r="T460" s="74">
        <f>Table2[[#This Row],[ETA A OFRECIMIENTO]]*24</f>
        <v>50.666666666627862</v>
      </c>
      <c r="U460" s="1" t="str">
        <f t="shared" si="144"/>
        <v>NO</v>
      </c>
      <c r="V460" s="73">
        <f t="shared" si="145"/>
        <v>8.3333333335758653E-2</v>
      </c>
      <c r="W460" s="74">
        <f>Table2[[#This Row],[DEL. AVAILABLE A SLOT]]*24</f>
        <v>2.0000000000582077</v>
      </c>
      <c r="X460" s="1" t="str">
        <f t="shared" si="146"/>
        <v>SI</v>
      </c>
      <c r="Y460" s="73">
        <f t="shared" si="147"/>
        <v>2.1944444444452529</v>
      </c>
      <c r="Z460" s="74">
        <f>Table2[[#This Row],[ETA A TIMESLOT]]*24</f>
        <v>52.666666666686069</v>
      </c>
      <c r="AA460" s="73">
        <f t="shared" si="148"/>
        <v>0</v>
      </c>
      <c r="AB460" s="73" t="str">
        <f t="shared" si="149"/>
        <v>SI</v>
      </c>
      <c r="AC460" s="74">
        <f>Table2[[#This Row],[PUNTUALIDAD (H)]]*24</f>
        <v>0</v>
      </c>
      <c r="AD460" s="73">
        <f t="shared" si="150"/>
        <v>2.1979166666642413</v>
      </c>
      <c r="AE460" s="74">
        <f>Table2[[#This Row],[ATA TO UNLOADING]]*24</f>
        <v>52.749999999941792</v>
      </c>
      <c r="AF460" s="74" t="str">
        <f>IF(Table2[[#This Row],[ATA TO UNLOADING 2]]&lt;=48,"YES","NO")</f>
        <v>NO</v>
      </c>
      <c r="AG460" s="75">
        <f t="shared" si="151"/>
        <v>0.375</v>
      </c>
      <c r="AH460" s="2" t="s">
        <v>42</v>
      </c>
      <c r="AI460" s="2" t="str">
        <f t="shared" si="152"/>
        <v>MRKU7729934</v>
      </c>
      <c r="AJ460" s="76" t="str">
        <f t="shared" si="153"/>
        <v>CTU FLEVOKUST BV</v>
      </c>
      <c r="AK460" s="77">
        <f>IF($M460="TRUCK",VLOOKUP($AQ460,Invoicing!$A$17:$B$49,MATCH($AK$1,Invoicing!$A$17:$B$17,0),FALSE),VLOOKUP($AQ460,Invoicing!$N$17:$O$21,MATCH($AK$1,Invoicing!$N$17:$O$17,0),FALSE))</f>
        <v>520</v>
      </c>
      <c r="AL460" s="78" t="e">
        <f>VLOOKUP($E460,Invoicing!$A$1:$H$8,MATCH(TRACKER!$N460,Invoicing!$A$1:$H$1,0),FALSE)</f>
        <v>#N/A</v>
      </c>
      <c r="AM460" s="78">
        <v>35</v>
      </c>
      <c r="AN460" s="78">
        <f t="shared" si="154"/>
        <v>0</v>
      </c>
      <c r="AO460" s="2">
        <f t="shared" si="155"/>
        <v>3</v>
      </c>
      <c r="AP460" s="2" t="str">
        <f t="shared" si="156"/>
        <v>WEEK</v>
      </c>
      <c r="AQ460" s="2" t="str">
        <f t="shared" si="157"/>
        <v>CTU FLEVOKUST BVWEEK</v>
      </c>
      <c r="AR460" s="71">
        <f t="shared" si="158"/>
        <v>520</v>
      </c>
      <c r="AS460" s="71">
        <f>VLOOKUP(AJ460,Invoicing!A:K,10,FALSE)</f>
        <v>0</v>
      </c>
      <c r="AT460" s="71">
        <f t="shared" si="159"/>
        <v>520</v>
      </c>
    </row>
    <row r="461" spans="1:47">
      <c r="A461" s="37" t="s">
        <v>48</v>
      </c>
      <c r="B461" s="3" t="s">
        <v>38</v>
      </c>
      <c r="C461" s="11">
        <v>45376.180555555555</v>
      </c>
      <c r="D461" s="11">
        <v>45376.020833333336</v>
      </c>
      <c r="E461" s="11" t="s">
        <v>45</v>
      </c>
      <c r="F461" s="11" t="s">
        <v>40</v>
      </c>
      <c r="G461" s="3" t="s">
        <v>619</v>
      </c>
      <c r="H461" s="3" t="s">
        <v>2821</v>
      </c>
      <c r="I461" s="11">
        <v>45376.708333333336</v>
      </c>
      <c r="J461" s="12">
        <v>45376.936111111114</v>
      </c>
      <c r="K461" s="12">
        <v>45377.041666666664</v>
      </c>
      <c r="L461" s="12">
        <v>45377.020833333336</v>
      </c>
      <c r="M461" s="12" t="s">
        <v>115</v>
      </c>
      <c r="N461" s="3" t="s">
        <v>13</v>
      </c>
      <c r="O461" s="3">
        <v>0</v>
      </c>
      <c r="P461" s="1">
        <f t="shared" si="140"/>
        <v>13</v>
      </c>
      <c r="Q461" s="1">
        <f t="shared" si="141"/>
        <v>3</v>
      </c>
      <c r="R461" s="72">
        <f t="shared" si="142"/>
        <v>45376.936111111114</v>
      </c>
      <c r="S461" s="73">
        <f t="shared" si="143"/>
        <v>0.52777777778101154</v>
      </c>
      <c r="T461" s="74">
        <f>Table2[[#This Row],[ETA A OFRECIMIENTO]]*24</f>
        <v>12.666666666744277</v>
      </c>
      <c r="U461" s="1" t="str">
        <f t="shared" si="144"/>
        <v>YES</v>
      </c>
      <c r="V461" s="73">
        <f t="shared" si="145"/>
        <v>0.33333333332848269</v>
      </c>
      <c r="W461" s="74">
        <f>Table2[[#This Row],[DEL. AVAILABLE A SLOT]]*24</f>
        <v>7.9999999998835847</v>
      </c>
      <c r="X461" s="1" t="str">
        <f t="shared" si="146"/>
        <v>SI</v>
      </c>
      <c r="Y461" s="73">
        <f t="shared" si="147"/>
        <v>0.86111111110949423</v>
      </c>
      <c r="Z461" s="74">
        <f>Table2[[#This Row],[ETA A TIMESLOT]]*24</f>
        <v>20.666666666627862</v>
      </c>
      <c r="AA461" s="73">
        <f t="shared" si="148"/>
        <v>0</v>
      </c>
      <c r="AB461" s="73" t="str">
        <f t="shared" si="149"/>
        <v>SI</v>
      </c>
      <c r="AC461" s="74">
        <f>Table2[[#This Row],[PUNTUALIDAD (H)]]*24</f>
        <v>0</v>
      </c>
      <c r="AD461" s="73">
        <f t="shared" si="150"/>
        <v>0.84027777778101154</v>
      </c>
      <c r="AE461" s="74">
        <f>Table2[[#This Row],[ATA TO UNLOADING]]*24</f>
        <v>20.166666666744277</v>
      </c>
      <c r="AF461" s="74" t="str">
        <f>IF(Table2[[#This Row],[ATA TO UNLOADING 2]]&lt;=48,"YES","NO")</f>
        <v>YES</v>
      </c>
      <c r="AG461" s="75">
        <f t="shared" si="151"/>
        <v>4.1666666664241347E-2</v>
      </c>
      <c r="AH461" s="2" t="s">
        <v>24</v>
      </c>
      <c r="AI461" s="2" t="str">
        <f t="shared" si="152"/>
        <v>MRSU0508493</v>
      </c>
      <c r="AJ461" s="76" t="str">
        <f t="shared" si="153"/>
        <v>OM TRANSPORT</v>
      </c>
      <c r="AK461" s="77">
        <f>IF($M461="TRUCK",VLOOKUP($AQ461,Invoicing!$A$17:$B$49,MATCH($AK$1,Invoicing!$A$17:$B$17,0),FALSE),VLOOKUP($AQ461,Invoicing!$N$17:$O$21,MATCH($AK$1,Invoicing!$N$17:$O$17,0),FALSE))</f>
        <v>475</v>
      </c>
      <c r="AL461" s="78">
        <f>VLOOKUP($E461,Invoicing!$A$1:$H$8,MATCH(TRACKER!$N461,Invoicing!$A$1:$H$1,0),FALSE)</f>
        <v>110</v>
      </c>
      <c r="AM461" s="78">
        <f>VLOOKUP($E461,Invoicing!$A$1:$H$8,MATCH(TRACKER!$O$1,Invoicing!$A$1:$H$1,0),FALSE)</f>
        <v>50</v>
      </c>
      <c r="AN461" s="78">
        <f t="shared" si="154"/>
        <v>0</v>
      </c>
      <c r="AO461" s="2">
        <f t="shared" si="155"/>
        <v>2</v>
      </c>
      <c r="AP461" s="2" t="str">
        <f t="shared" si="156"/>
        <v>NIGHT</v>
      </c>
      <c r="AQ461" s="2" t="str">
        <f t="shared" si="157"/>
        <v>OM TRANSPORTNIGHT</v>
      </c>
      <c r="AR461" s="71">
        <f t="shared" si="158"/>
        <v>585</v>
      </c>
      <c r="AS461" s="71">
        <f>VLOOKUP(AJ461,Invoicing!A:K,10,FALSE)</f>
        <v>25</v>
      </c>
      <c r="AT461" s="71">
        <f t="shared" si="159"/>
        <v>670</v>
      </c>
      <c r="AU461" s="55">
        <v>60</v>
      </c>
    </row>
    <row r="462" spans="1:47">
      <c r="A462" s="37" t="s">
        <v>48</v>
      </c>
      <c r="B462" s="3" t="s">
        <v>38</v>
      </c>
      <c r="C462" s="11">
        <v>45376.180555555555</v>
      </c>
      <c r="D462" s="11">
        <v>45376.020833333336</v>
      </c>
      <c r="E462" s="11" t="s">
        <v>49</v>
      </c>
      <c r="F462" s="11" t="s">
        <v>40</v>
      </c>
      <c r="G462" s="3" t="s">
        <v>620</v>
      </c>
      <c r="H462" s="3" t="s">
        <v>2821</v>
      </c>
      <c r="I462" s="11">
        <v>45376.708333333336</v>
      </c>
      <c r="J462" s="12">
        <v>45377.299305555556</v>
      </c>
      <c r="K462" s="12">
        <v>45377.291666666664</v>
      </c>
      <c r="L462" s="12">
        <v>45377.316666666666</v>
      </c>
      <c r="M462" s="12" t="s">
        <v>115</v>
      </c>
      <c r="N462" s="3" t="s">
        <v>13</v>
      </c>
      <c r="O462" s="3">
        <v>0</v>
      </c>
      <c r="P462" s="1">
        <f t="shared" si="140"/>
        <v>13</v>
      </c>
      <c r="Q462" s="1">
        <f t="shared" si="141"/>
        <v>3</v>
      </c>
      <c r="R462" s="72">
        <f t="shared" si="142"/>
        <v>45377.299305555556</v>
      </c>
      <c r="S462" s="73">
        <f t="shared" si="143"/>
        <v>0.52777777778101154</v>
      </c>
      <c r="T462" s="74">
        <f>Table2[[#This Row],[ETA A OFRECIMIENTO]]*24</f>
        <v>12.666666666744277</v>
      </c>
      <c r="U462" s="1" t="str">
        <f t="shared" si="144"/>
        <v>YES</v>
      </c>
      <c r="V462" s="73">
        <f t="shared" si="145"/>
        <v>0.58333333332848269</v>
      </c>
      <c r="W462" s="74">
        <f>Table2[[#This Row],[DEL. AVAILABLE A SLOT]]*24</f>
        <v>13.999999999883585</v>
      </c>
      <c r="X462" s="1" t="str">
        <f t="shared" si="146"/>
        <v>SI</v>
      </c>
      <c r="Y462" s="73">
        <f t="shared" si="147"/>
        <v>1.1111111111094942</v>
      </c>
      <c r="Z462" s="74">
        <f>Table2[[#This Row],[ETA A TIMESLOT]]*24</f>
        <v>26.666666666627862</v>
      </c>
      <c r="AA462" s="73">
        <f t="shared" si="148"/>
        <v>7.6388888919609599E-3</v>
      </c>
      <c r="AB462" s="73" t="str">
        <f t="shared" si="149"/>
        <v>SI</v>
      </c>
      <c r="AC462" s="74">
        <f>Table2[[#This Row],[PUNTUALIDAD (H)]]*24</f>
        <v>0.18333333340706304</v>
      </c>
      <c r="AD462" s="73">
        <f t="shared" si="150"/>
        <v>1.1361111111109494</v>
      </c>
      <c r="AE462" s="74">
        <f>Table2[[#This Row],[ATA TO UNLOADING]]*24</f>
        <v>27.266666666662786</v>
      </c>
      <c r="AF462" s="74" t="str">
        <f>IF(Table2[[#This Row],[ATA TO UNLOADING 2]]&lt;=48,"YES","NO")</f>
        <v>YES</v>
      </c>
      <c r="AG462" s="75">
        <f t="shared" si="151"/>
        <v>0.29166666666424135</v>
      </c>
      <c r="AH462" s="2" t="s">
        <v>42</v>
      </c>
      <c r="AI462" s="2" t="str">
        <f t="shared" si="152"/>
        <v>MRSU0508560</v>
      </c>
      <c r="AJ462" s="76" t="str">
        <f t="shared" si="153"/>
        <v>CTU FLEVOKUST BV</v>
      </c>
      <c r="AK462" s="77">
        <f>IF($M462="TRUCK",VLOOKUP($AQ462,Invoicing!$A$17:$B$49,MATCH($AK$1,Invoicing!$A$17:$B$17,0),FALSE),VLOOKUP($AQ462,Invoicing!$N$17:$O$21,MATCH($AK$1,Invoicing!$N$17:$O$17,0),FALSE))</f>
        <v>520</v>
      </c>
      <c r="AL462" s="78">
        <v>100</v>
      </c>
      <c r="AM462" s="78">
        <v>35</v>
      </c>
      <c r="AN462" s="78">
        <f t="shared" si="154"/>
        <v>0</v>
      </c>
      <c r="AO462" s="2">
        <f t="shared" si="155"/>
        <v>2</v>
      </c>
      <c r="AP462" s="2" t="str">
        <f t="shared" si="156"/>
        <v>WEEK</v>
      </c>
      <c r="AQ462" s="2" t="str">
        <f t="shared" si="157"/>
        <v>CTU FLEVOKUST BVWEEK</v>
      </c>
      <c r="AR462" s="71">
        <f t="shared" si="158"/>
        <v>620</v>
      </c>
      <c r="AS462" s="71">
        <f>VLOOKUP(AJ462,Invoicing!A:K,10,FALSE)</f>
        <v>0</v>
      </c>
      <c r="AT462" s="71">
        <f t="shared" si="159"/>
        <v>680</v>
      </c>
      <c r="AU462" s="55">
        <v>60</v>
      </c>
    </row>
    <row r="463" spans="1:47">
      <c r="A463" s="37" t="s">
        <v>48</v>
      </c>
      <c r="B463" s="3" t="s">
        <v>38</v>
      </c>
      <c r="C463" s="11">
        <v>45376.180555555555</v>
      </c>
      <c r="D463" s="11">
        <v>45376.020833333336</v>
      </c>
      <c r="E463" s="11" t="s">
        <v>49</v>
      </c>
      <c r="F463" s="11" t="s">
        <v>40</v>
      </c>
      <c r="G463" s="3" t="s">
        <v>621</v>
      </c>
      <c r="H463" s="3" t="s">
        <v>2821</v>
      </c>
      <c r="I463" s="11">
        <v>45376.708333333336</v>
      </c>
      <c r="J463" s="12">
        <v>45377.296527777777</v>
      </c>
      <c r="K463" s="12">
        <v>45377.291666666664</v>
      </c>
      <c r="L463" s="12">
        <v>45377.315972222219</v>
      </c>
      <c r="M463" s="12" t="s">
        <v>115</v>
      </c>
      <c r="N463" s="3" t="s">
        <v>13</v>
      </c>
      <c r="O463" s="3">
        <v>0</v>
      </c>
      <c r="P463" s="1">
        <f t="shared" si="140"/>
        <v>13</v>
      </c>
      <c r="Q463" s="1">
        <f t="shared" si="141"/>
        <v>3</v>
      </c>
      <c r="R463" s="72">
        <f t="shared" si="142"/>
        <v>45377.296527777777</v>
      </c>
      <c r="S463" s="73">
        <f t="shared" si="143"/>
        <v>0.52777777778101154</v>
      </c>
      <c r="T463" s="74">
        <f>Table2[[#This Row],[ETA A OFRECIMIENTO]]*24</f>
        <v>12.666666666744277</v>
      </c>
      <c r="U463" s="1" t="str">
        <f t="shared" si="144"/>
        <v>YES</v>
      </c>
      <c r="V463" s="73">
        <f t="shared" si="145"/>
        <v>0.58333333332848269</v>
      </c>
      <c r="W463" s="74">
        <f>Table2[[#This Row],[DEL. AVAILABLE A SLOT]]*24</f>
        <v>13.999999999883585</v>
      </c>
      <c r="X463" s="1" t="str">
        <f t="shared" si="146"/>
        <v>SI</v>
      </c>
      <c r="Y463" s="73">
        <f t="shared" si="147"/>
        <v>1.1111111111094942</v>
      </c>
      <c r="Z463" s="74">
        <f>Table2[[#This Row],[ETA A TIMESLOT]]*24</f>
        <v>26.666666666627862</v>
      </c>
      <c r="AA463" s="73">
        <f t="shared" si="148"/>
        <v>4.8611111124046147E-3</v>
      </c>
      <c r="AB463" s="73" t="str">
        <f t="shared" si="149"/>
        <v>SI</v>
      </c>
      <c r="AC463" s="74">
        <f>Table2[[#This Row],[PUNTUALIDAD (H)]]*24</f>
        <v>0.11666666669771075</v>
      </c>
      <c r="AD463" s="73">
        <f t="shared" si="150"/>
        <v>1.1354166666642413</v>
      </c>
      <c r="AE463" s="74">
        <f>Table2[[#This Row],[ATA TO UNLOADING]]*24</f>
        <v>27.249999999941792</v>
      </c>
      <c r="AF463" s="74" t="str">
        <f>IF(Table2[[#This Row],[ATA TO UNLOADING 2]]&lt;=48,"YES","NO")</f>
        <v>YES</v>
      </c>
      <c r="AG463" s="75">
        <f t="shared" si="151"/>
        <v>0.29166666666424135</v>
      </c>
      <c r="AH463" s="2" t="s">
        <v>42</v>
      </c>
      <c r="AI463" s="2" t="str">
        <f t="shared" si="152"/>
        <v>MRSU0513967</v>
      </c>
      <c r="AJ463" s="76" t="str">
        <f t="shared" si="153"/>
        <v>CTU FLEVOKUST BV</v>
      </c>
      <c r="AK463" s="77">
        <f>IF($M463="TRUCK",VLOOKUP($AQ463,Invoicing!$A$17:$B$49,MATCH($AK$1,Invoicing!$A$17:$B$17,0),FALSE),VLOOKUP($AQ463,Invoicing!$N$17:$O$21,MATCH($AK$1,Invoicing!$N$17:$O$17,0),FALSE))</f>
        <v>520</v>
      </c>
      <c r="AL463" s="78">
        <v>100</v>
      </c>
      <c r="AM463" s="78">
        <v>35</v>
      </c>
      <c r="AN463" s="78">
        <f t="shared" si="154"/>
        <v>0</v>
      </c>
      <c r="AO463" s="2">
        <f t="shared" si="155"/>
        <v>2</v>
      </c>
      <c r="AP463" s="2" t="str">
        <f t="shared" si="156"/>
        <v>WEEK</v>
      </c>
      <c r="AQ463" s="2" t="str">
        <f t="shared" si="157"/>
        <v>CTU FLEVOKUST BVWEEK</v>
      </c>
      <c r="AR463" s="71">
        <f t="shared" si="158"/>
        <v>620</v>
      </c>
      <c r="AS463" s="71">
        <f>VLOOKUP(AJ463,Invoicing!A:K,10,FALSE)</f>
        <v>0</v>
      </c>
      <c r="AT463" s="71">
        <f t="shared" si="159"/>
        <v>680</v>
      </c>
      <c r="AU463" s="55">
        <v>60</v>
      </c>
    </row>
    <row r="464" spans="1:47">
      <c r="A464" s="37" t="s">
        <v>48</v>
      </c>
      <c r="B464" s="3" t="s">
        <v>38</v>
      </c>
      <c r="C464" s="11">
        <v>45376.180555555555</v>
      </c>
      <c r="D464" s="11">
        <v>45376.020833333336</v>
      </c>
      <c r="E464" s="11" t="s">
        <v>45</v>
      </c>
      <c r="F464" s="11" t="s">
        <v>40</v>
      </c>
      <c r="G464" s="3" t="s">
        <v>622</v>
      </c>
      <c r="H464" s="3" t="s">
        <v>2821</v>
      </c>
      <c r="I464" s="11">
        <v>45376.708333333336</v>
      </c>
      <c r="J464" s="12">
        <v>45376.918749999997</v>
      </c>
      <c r="K464" s="12">
        <v>45376.958333333336</v>
      </c>
      <c r="L464" s="12">
        <v>45376.982638888891</v>
      </c>
      <c r="M464" s="12" t="s">
        <v>115</v>
      </c>
      <c r="N464" s="3" t="s">
        <v>13</v>
      </c>
      <c r="O464" s="3">
        <v>0</v>
      </c>
      <c r="P464" s="1">
        <f t="shared" si="140"/>
        <v>13</v>
      </c>
      <c r="Q464" s="1">
        <f t="shared" si="141"/>
        <v>3</v>
      </c>
      <c r="R464" s="72">
        <f t="shared" si="142"/>
        <v>45376.918749999997</v>
      </c>
      <c r="S464" s="73">
        <f t="shared" si="143"/>
        <v>0.52777777778101154</v>
      </c>
      <c r="T464" s="74">
        <f>Table2[[#This Row],[ETA A OFRECIMIENTO]]*24</f>
        <v>12.666666666744277</v>
      </c>
      <c r="U464" s="1" t="str">
        <f t="shared" si="144"/>
        <v>YES</v>
      </c>
      <c r="V464" s="73">
        <f t="shared" si="145"/>
        <v>0.25</v>
      </c>
      <c r="W464" s="74">
        <f>Table2[[#This Row],[DEL. AVAILABLE A SLOT]]*24</f>
        <v>6</v>
      </c>
      <c r="X464" s="1" t="str">
        <f t="shared" si="146"/>
        <v>SI</v>
      </c>
      <c r="Y464" s="73">
        <f t="shared" si="147"/>
        <v>0.77777777778101154</v>
      </c>
      <c r="Z464" s="74">
        <f>Table2[[#This Row],[ETA A TIMESLOT]]*24</f>
        <v>18.666666666744277</v>
      </c>
      <c r="AA464" s="73">
        <f t="shared" si="148"/>
        <v>0</v>
      </c>
      <c r="AB464" s="73" t="str">
        <f t="shared" si="149"/>
        <v>SI</v>
      </c>
      <c r="AC464" s="74">
        <f>Table2[[#This Row],[PUNTUALIDAD (H)]]*24</f>
        <v>0</v>
      </c>
      <c r="AD464" s="73">
        <f t="shared" si="150"/>
        <v>0.80208333333575865</v>
      </c>
      <c r="AE464" s="74">
        <f>Table2[[#This Row],[ATA TO UNLOADING]]*24</f>
        <v>19.250000000058208</v>
      </c>
      <c r="AF464" s="74" t="str">
        <f>IF(Table2[[#This Row],[ATA TO UNLOADING 2]]&lt;=48,"YES","NO")</f>
        <v>YES</v>
      </c>
      <c r="AG464" s="75">
        <f t="shared" si="151"/>
        <v>0.95833333333575865</v>
      </c>
      <c r="AH464" s="2" t="s">
        <v>24</v>
      </c>
      <c r="AI464" s="2" t="str">
        <f t="shared" si="152"/>
        <v>MRSU0516821</v>
      </c>
      <c r="AJ464" s="76" t="str">
        <f t="shared" si="153"/>
        <v>OM TRANSPORT</v>
      </c>
      <c r="AK464" s="77">
        <f>IF($M464="TRUCK",VLOOKUP($AQ464,Invoicing!$A$17:$B$49,MATCH($AK$1,Invoicing!$A$17:$B$17,0),FALSE),VLOOKUP($AQ464,Invoicing!$N$17:$O$21,MATCH($AK$1,Invoicing!$N$17:$O$17,0),FALSE))</f>
        <v>475</v>
      </c>
      <c r="AL464" s="78">
        <f>VLOOKUP($E464,Invoicing!$A$1:$H$8,MATCH(TRACKER!$N464,Invoicing!$A$1:$H$1,0),FALSE)</f>
        <v>110</v>
      </c>
      <c r="AM464" s="78">
        <f>VLOOKUP($E464,Invoicing!$A$1:$H$8,MATCH(TRACKER!$O$1,Invoicing!$A$1:$H$1,0),FALSE)</f>
        <v>50</v>
      </c>
      <c r="AN464" s="78">
        <f t="shared" si="154"/>
        <v>0</v>
      </c>
      <c r="AO464" s="2">
        <f t="shared" si="155"/>
        <v>1</v>
      </c>
      <c r="AP464" s="2" t="str">
        <f t="shared" si="156"/>
        <v>NIGHT</v>
      </c>
      <c r="AQ464" s="2" t="str">
        <f t="shared" si="157"/>
        <v>OM TRANSPORTNIGHT</v>
      </c>
      <c r="AR464" s="71">
        <f t="shared" si="158"/>
        <v>585</v>
      </c>
      <c r="AS464" s="71">
        <f>VLOOKUP(AJ464,Invoicing!A:K,10,FALSE)</f>
        <v>25</v>
      </c>
      <c r="AT464" s="71">
        <f t="shared" si="159"/>
        <v>670</v>
      </c>
      <c r="AU464" s="55">
        <v>60</v>
      </c>
    </row>
    <row r="465" spans="1:47">
      <c r="A465" s="37" t="s">
        <v>48</v>
      </c>
      <c r="B465" s="3" t="s">
        <v>38</v>
      </c>
      <c r="C465" s="11">
        <v>45376.180555555555</v>
      </c>
      <c r="D465" s="11">
        <v>45376.020833333336</v>
      </c>
      <c r="E465" s="11" t="s">
        <v>49</v>
      </c>
      <c r="F465" s="11" t="s">
        <v>40</v>
      </c>
      <c r="G465" s="3" t="s">
        <v>623</v>
      </c>
      <c r="H465" s="3" t="s">
        <v>2821</v>
      </c>
      <c r="I465" s="11">
        <v>45378.291666666664</v>
      </c>
      <c r="J465" s="12">
        <v>45378.375694444447</v>
      </c>
      <c r="K465" s="12">
        <v>45378.375</v>
      </c>
      <c r="L465" s="12">
        <v>45378.390277777777</v>
      </c>
      <c r="M465" s="12" t="s">
        <v>115</v>
      </c>
      <c r="N465" s="3" t="s">
        <v>13</v>
      </c>
      <c r="O465" s="3">
        <v>0</v>
      </c>
      <c r="P465" s="1">
        <f t="shared" si="140"/>
        <v>13</v>
      </c>
      <c r="Q465" s="1">
        <f t="shared" si="141"/>
        <v>3</v>
      </c>
      <c r="R465" s="72">
        <f t="shared" si="142"/>
        <v>45378.375694444447</v>
      </c>
      <c r="S465" s="73">
        <f t="shared" si="143"/>
        <v>2.1111111111094942</v>
      </c>
      <c r="T465" s="74">
        <f>Table2[[#This Row],[ETA A OFRECIMIENTO]]*24</f>
        <v>50.666666666627862</v>
      </c>
      <c r="U465" s="1" t="str">
        <f t="shared" si="144"/>
        <v>NO</v>
      </c>
      <c r="V465" s="73">
        <f t="shared" si="145"/>
        <v>8.3333333335758653E-2</v>
      </c>
      <c r="W465" s="74">
        <f>Table2[[#This Row],[DEL. AVAILABLE A SLOT]]*24</f>
        <v>2.0000000000582077</v>
      </c>
      <c r="X465" s="1" t="str">
        <f t="shared" si="146"/>
        <v>SI</v>
      </c>
      <c r="Y465" s="73">
        <f t="shared" si="147"/>
        <v>2.1944444444452529</v>
      </c>
      <c r="Z465" s="74">
        <f>Table2[[#This Row],[ETA A TIMESLOT]]*24</f>
        <v>52.666666666686069</v>
      </c>
      <c r="AA465" s="73">
        <f t="shared" si="148"/>
        <v>6.944444467080757E-4</v>
      </c>
      <c r="AB465" s="73" t="str">
        <f t="shared" si="149"/>
        <v>SI</v>
      </c>
      <c r="AC465" s="74">
        <f>Table2[[#This Row],[PUNTUALIDAD (H)]]*24</f>
        <v>1.6666666720993817E-2</v>
      </c>
      <c r="AD465" s="73">
        <f t="shared" si="150"/>
        <v>2.2097222222218988</v>
      </c>
      <c r="AE465" s="74">
        <f>Table2[[#This Row],[ATA TO UNLOADING]]*24</f>
        <v>53.033333333325572</v>
      </c>
      <c r="AF465" s="74" t="str">
        <f>IF(Table2[[#This Row],[ATA TO UNLOADING 2]]&lt;=48,"YES","NO")</f>
        <v>NO</v>
      </c>
      <c r="AG465" s="75">
        <f t="shared" si="151"/>
        <v>0.375</v>
      </c>
      <c r="AH465" s="2" t="s">
        <v>42</v>
      </c>
      <c r="AI465" s="2" t="str">
        <f t="shared" si="152"/>
        <v>MRSU0522655</v>
      </c>
      <c r="AJ465" s="76" t="str">
        <f t="shared" si="153"/>
        <v>CTU FLEVOKUST BV</v>
      </c>
      <c r="AK465" s="77">
        <f>IF($M465="TRUCK",VLOOKUP($AQ465,Invoicing!$A$17:$B$49,MATCH($AK$1,Invoicing!$A$17:$B$17,0),FALSE),VLOOKUP($AQ465,Invoicing!$N$17:$O$21,MATCH($AK$1,Invoicing!$N$17:$O$17,0),FALSE))</f>
        <v>520</v>
      </c>
      <c r="AL465" s="78">
        <v>100</v>
      </c>
      <c r="AM465" s="78">
        <v>35</v>
      </c>
      <c r="AN465" s="78">
        <f t="shared" si="154"/>
        <v>0</v>
      </c>
      <c r="AO465" s="2">
        <f t="shared" si="155"/>
        <v>3</v>
      </c>
      <c r="AP465" s="2" t="str">
        <f t="shared" si="156"/>
        <v>WEEK</v>
      </c>
      <c r="AQ465" s="2" t="str">
        <f t="shared" si="157"/>
        <v>CTU FLEVOKUST BVWEEK</v>
      </c>
      <c r="AR465" s="71">
        <f t="shared" si="158"/>
        <v>620</v>
      </c>
      <c r="AS465" s="71">
        <f>VLOOKUP(AJ465,Invoicing!A:K,10,FALSE)</f>
        <v>0</v>
      </c>
      <c r="AT465" s="71">
        <f t="shared" si="159"/>
        <v>680</v>
      </c>
      <c r="AU465" s="55">
        <v>60</v>
      </c>
    </row>
    <row r="466" spans="1:47">
      <c r="A466" s="37" t="s">
        <v>48</v>
      </c>
      <c r="B466" s="3" t="s">
        <v>38</v>
      </c>
      <c r="C466" s="11">
        <v>45376.180555555555</v>
      </c>
      <c r="D466" s="11">
        <v>45376.020833333336</v>
      </c>
      <c r="E466" s="11" t="s">
        <v>45</v>
      </c>
      <c r="F466" s="11" t="s">
        <v>40</v>
      </c>
      <c r="G466" s="3" t="s">
        <v>624</v>
      </c>
      <c r="H466" s="3" t="s">
        <v>2821</v>
      </c>
      <c r="I466" s="11">
        <v>45376.708333333336</v>
      </c>
      <c r="J466" s="12">
        <v>45376.892361111109</v>
      </c>
      <c r="K466" s="12">
        <v>45376.875</v>
      </c>
      <c r="L466" s="12">
        <v>45376.90625</v>
      </c>
      <c r="M466" s="12" t="s">
        <v>115</v>
      </c>
      <c r="N466" s="3" t="s">
        <v>13</v>
      </c>
      <c r="O466" s="3">
        <v>0</v>
      </c>
      <c r="P466" s="1">
        <f t="shared" si="140"/>
        <v>13</v>
      </c>
      <c r="Q466" s="1">
        <f t="shared" si="141"/>
        <v>3</v>
      </c>
      <c r="R466" s="72">
        <f t="shared" si="142"/>
        <v>45376.892361111109</v>
      </c>
      <c r="S466" s="73">
        <f t="shared" si="143"/>
        <v>0.52777777778101154</v>
      </c>
      <c r="T466" s="74">
        <f>Table2[[#This Row],[ETA A OFRECIMIENTO]]*24</f>
        <v>12.666666666744277</v>
      </c>
      <c r="U466" s="1" t="str">
        <f t="shared" si="144"/>
        <v>YES</v>
      </c>
      <c r="V466" s="73">
        <f t="shared" si="145"/>
        <v>0.16666666666424135</v>
      </c>
      <c r="W466" s="74">
        <f>Table2[[#This Row],[DEL. AVAILABLE A SLOT]]*24</f>
        <v>3.9999999999417923</v>
      </c>
      <c r="X466" s="1" t="str">
        <f t="shared" si="146"/>
        <v>SI</v>
      </c>
      <c r="Y466" s="73">
        <f t="shared" si="147"/>
        <v>0.69444444444525288</v>
      </c>
      <c r="Z466" s="74">
        <f>Table2[[#This Row],[ETA A TIMESLOT]]*24</f>
        <v>16.666666666686069</v>
      </c>
      <c r="AA466" s="73">
        <f t="shared" si="148"/>
        <v>1.7361111109494232E-2</v>
      </c>
      <c r="AB466" s="73" t="str">
        <f t="shared" si="149"/>
        <v>SI</v>
      </c>
      <c r="AC466" s="74">
        <f>Table2[[#This Row],[PUNTUALIDAD (H)]]*24</f>
        <v>0.41666666662786156</v>
      </c>
      <c r="AD466" s="73">
        <f t="shared" si="150"/>
        <v>0.72569444444525288</v>
      </c>
      <c r="AE466" s="74">
        <f>Table2[[#This Row],[ATA TO UNLOADING]]*24</f>
        <v>17.416666666686069</v>
      </c>
      <c r="AF466" s="74" t="str">
        <f>IF(Table2[[#This Row],[ATA TO UNLOADING 2]]&lt;=48,"YES","NO")</f>
        <v>YES</v>
      </c>
      <c r="AG466" s="75">
        <f t="shared" si="151"/>
        <v>0.875</v>
      </c>
      <c r="AH466" s="2" t="s">
        <v>24</v>
      </c>
      <c r="AI466" s="2" t="str">
        <f t="shared" si="152"/>
        <v>MRSU0523800</v>
      </c>
      <c r="AJ466" s="76" t="str">
        <f t="shared" si="153"/>
        <v>OM TRANSPORT</v>
      </c>
      <c r="AK466" s="77">
        <f>IF($M466="TRUCK",VLOOKUP($AQ466,Invoicing!$A$17:$B$49,MATCH($AK$1,Invoicing!$A$17:$B$17,0),FALSE),VLOOKUP($AQ466,Invoicing!$N$17:$O$21,MATCH($AK$1,Invoicing!$N$17:$O$17,0),FALSE))</f>
        <v>475</v>
      </c>
      <c r="AL466" s="78">
        <f>VLOOKUP($E466,Invoicing!$A$1:$H$8,MATCH(TRACKER!$N466,Invoicing!$A$1:$H$1,0),FALSE)</f>
        <v>110</v>
      </c>
      <c r="AM466" s="78">
        <f>VLOOKUP($E466,Invoicing!$A$1:$H$8,MATCH(TRACKER!$O$1,Invoicing!$A$1:$H$1,0),FALSE)</f>
        <v>50</v>
      </c>
      <c r="AN466" s="78">
        <f t="shared" si="154"/>
        <v>0</v>
      </c>
      <c r="AO466" s="2">
        <f t="shared" si="155"/>
        <v>1</v>
      </c>
      <c r="AP466" s="2" t="str">
        <f t="shared" si="156"/>
        <v>NIGHT</v>
      </c>
      <c r="AQ466" s="2" t="str">
        <f t="shared" si="157"/>
        <v>OM TRANSPORTNIGHT</v>
      </c>
      <c r="AR466" s="71">
        <f t="shared" si="158"/>
        <v>585</v>
      </c>
      <c r="AS466" s="71">
        <f>VLOOKUP(AJ466,Invoicing!A:K,10,FALSE)</f>
        <v>25</v>
      </c>
      <c r="AT466" s="71">
        <f t="shared" si="159"/>
        <v>610</v>
      </c>
    </row>
    <row r="467" spans="1:47">
      <c r="A467" s="37" t="s">
        <v>48</v>
      </c>
      <c r="B467" s="3" t="s">
        <v>38</v>
      </c>
      <c r="C467" s="11">
        <v>45376.180555555555</v>
      </c>
      <c r="D467" s="11">
        <v>45376.020833333336</v>
      </c>
      <c r="E467" s="11" t="s">
        <v>44</v>
      </c>
      <c r="F467" s="11" t="s">
        <v>40</v>
      </c>
      <c r="G467" s="3" t="s">
        <v>625</v>
      </c>
      <c r="H467" s="3" t="s">
        <v>2821</v>
      </c>
      <c r="I467" s="11">
        <v>45376.708333333336</v>
      </c>
      <c r="J467" s="12">
        <v>45377.051388888889</v>
      </c>
      <c r="K467" s="12">
        <v>45377.041666666664</v>
      </c>
      <c r="L467" s="12">
        <v>45377.097222222219</v>
      </c>
      <c r="M467" s="12" t="s">
        <v>115</v>
      </c>
      <c r="N467" s="3" t="s">
        <v>13</v>
      </c>
      <c r="O467" s="3">
        <v>0</v>
      </c>
      <c r="P467" s="1">
        <f t="shared" si="140"/>
        <v>13</v>
      </c>
      <c r="Q467" s="1">
        <f t="shared" si="141"/>
        <v>3</v>
      </c>
      <c r="R467" s="72">
        <f t="shared" si="142"/>
        <v>45377.051388888889</v>
      </c>
      <c r="S467" s="73">
        <f t="shared" si="143"/>
        <v>0.52777777778101154</v>
      </c>
      <c r="T467" s="74">
        <f>Table2[[#This Row],[ETA A OFRECIMIENTO]]*24</f>
        <v>12.666666666744277</v>
      </c>
      <c r="U467" s="1" t="str">
        <f t="shared" si="144"/>
        <v>YES</v>
      </c>
      <c r="V467" s="73">
        <f t="shared" si="145"/>
        <v>0.33333333332848269</v>
      </c>
      <c r="W467" s="74">
        <f>Table2[[#This Row],[DEL. AVAILABLE A SLOT]]*24</f>
        <v>7.9999999998835847</v>
      </c>
      <c r="X467" s="1" t="str">
        <f t="shared" si="146"/>
        <v>SI</v>
      </c>
      <c r="Y467" s="73">
        <f t="shared" si="147"/>
        <v>0.86111111110949423</v>
      </c>
      <c r="Z467" s="74">
        <f>Table2[[#This Row],[ETA A TIMESLOT]]*24</f>
        <v>20.666666666627862</v>
      </c>
      <c r="AA467" s="73">
        <f t="shared" si="148"/>
        <v>9.7222222248092294E-3</v>
      </c>
      <c r="AB467" s="73" t="str">
        <f t="shared" si="149"/>
        <v>SI</v>
      </c>
      <c r="AC467" s="74">
        <f>Table2[[#This Row],[PUNTUALIDAD (H)]]*24</f>
        <v>0.2333333333954215</v>
      </c>
      <c r="AD467" s="73">
        <f t="shared" si="150"/>
        <v>0.91666666666424135</v>
      </c>
      <c r="AE467" s="74">
        <f>Table2[[#This Row],[ATA TO UNLOADING]]*24</f>
        <v>21.999999999941792</v>
      </c>
      <c r="AF467" s="74" t="str">
        <f>IF(Table2[[#This Row],[ATA TO UNLOADING 2]]&lt;=48,"YES","NO")</f>
        <v>YES</v>
      </c>
      <c r="AG467" s="75">
        <f t="shared" si="151"/>
        <v>4.1666666664241347E-2</v>
      </c>
      <c r="AH467" s="2" t="s">
        <v>24</v>
      </c>
      <c r="AI467" s="2" t="str">
        <f t="shared" si="152"/>
        <v>MRSU0528397</v>
      </c>
      <c r="AJ467" s="76" t="str">
        <f t="shared" si="153"/>
        <v>MSI</v>
      </c>
      <c r="AK467" s="77">
        <f>IF($M467="TRUCK",VLOOKUP($AQ467,Invoicing!$A$17:$B$49,MATCH($AK$1,Invoicing!$A$17:$B$17,0),FALSE),VLOOKUP($AQ467,Invoicing!$N$17:$O$21,MATCH($AK$1,Invoicing!$N$17:$O$17,0),FALSE))</f>
        <v>530</v>
      </c>
      <c r="AL467" s="78">
        <f>VLOOKUP($E467,Invoicing!$A$1:$H$8,MATCH(TRACKER!$N467,Invoicing!$A$1:$H$1,0),FALSE)</f>
        <v>120</v>
      </c>
      <c r="AM467" s="78">
        <f>VLOOKUP($E467,Invoicing!$A$1:$H$8,MATCH(TRACKER!$O$1,Invoicing!$A$1:$H$1,0),FALSE)</f>
        <v>50</v>
      </c>
      <c r="AN467" s="78">
        <f t="shared" si="154"/>
        <v>0</v>
      </c>
      <c r="AO467" s="2">
        <f t="shared" si="155"/>
        <v>2</v>
      </c>
      <c r="AP467" s="2" t="str">
        <f t="shared" si="156"/>
        <v>NIGHT</v>
      </c>
      <c r="AQ467" s="2" t="str">
        <f t="shared" si="157"/>
        <v>MSINIGHT</v>
      </c>
      <c r="AR467" s="71">
        <f t="shared" si="158"/>
        <v>650</v>
      </c>
      <c r="AS467" s="71">
        <f>VLOOKUP(AJ467,Invoicing!A:K,10,FALSE)</f>
        <v>25</v>
      </c>
      <c r="AT467" s="71">
        <f t="shared" si="159"/>
        <v>675</v>
      </c>
    </row>
    <row r="468" spans="1:47">
      <c r="A468" s="37" t="s">
        <v>48</v>
      </c>
      <c r="B468" s="3" t="s">
        <v>38</v>
      </c>
      <c r="C468" s="11">
        <v>45376.180555555555</v>
      </c>
      <c r="D468" s="11">
        <v>45376.020833333336</v>
      </c>
      <c r="E468" s="11" t="s">
        <v>49</v>
      </c>
      <c r="F468" s="11" t="s">
        <v>40</v>
      </c>
      <c r="G468" s="3" t="s">
        <v>626</v>
      </c>
      <c r="H468" s="3" t="s">
        <v>2821</v>
      </c>
      <c r="I468" s="11">
        <v>45378.291666666664</v>
      </c>
      <c r="J468" s="12">
        <v>45378.441666666666</v>
      </c>
      <c r="K468" s="12">
        <v>45378.458333333336</v>
      </c>
      <c r="L468" s="12">
        <v>45378.496527777781</v>
      </c>
      <c r="M468" s="12" t="s">
        <v>115</v>
      </c>
      <c r="N468" s="3" t="s">
        <v>13</v>
      </c>
      <c r="O468" s="3">
        <v>0</v>
      </c>
      <c r="P468" s="1">
        <f t="shared" si="140"/>
        <v>13</v>
      </c>
      <c r="Q468" s="1">
        <f t="shared" si="141"/>
        <v>3</v>
      </c>
      <c r="R468" s="72">
        <f t="shared" si="142"/>
        <v>45378.441666666666</v>
      </c>
      <c r="S468" s="73">
        <f t="shared" si="143"/>
        <v>2.1111111111094942</v>
      </c>
      <c r="T468" s="74">
        <f>Table2[[#This Row],[ETA A OFRECIMIENTO]]*24</f>
        <v>50.666666666627862</v>
      </c>
      <c r="U468" s="1" t="str">
        <f t="shared" si="144"/>
        <v>NO</v>
      </c>
      <c r="V468" s="73">
        <f t="shared" si="145"/>
        <v>0.16666666667151731</v>
      </c>
      <c r="W468" s="74">
        <f>Table2[[#This Row],[DEL. AVAILABLE A SLOT]]*24</f>
        <v>4.0000000001164153</v>
      </c>
      <c r="X468" s="1" t="str">
        <f t="shared" si="146"/>
        <v>SI</v>
      </c>
      <c r="Y468" s="73">
        <f t="shared" si="147"/>
        <v>2.2777777777810115</v>
      </c>
      <c r="Z468" s="74">
        <f>Table2[[#This Row],[ETA A TIMESLOT]]*24</f>
        <v>54.666666666744277</v>
      </c>
      <c r="AA468" s="73">
        <f t="shared" si="148"/>
        <v>0</v>
      </c>
      <c r="AB468" s="73" t="str">
        <f t="shared" si="149"/>
        <v>SI</v>
      </c>
      <c r="AC468" s="74">
        <f>Table2[[#This Row],[PUNTUALIDAD (H)]]*24</f>
        <v>0</v>
      </c>
      <c r="AD468" s="73">
        <f t="shared" si="150"/>
        <v>2.3159722222262644</v>
      </c>
      <c r="AE468" s="74">
        <f>Table2[[#This Row],[ATA TO UNLOADING]]*24</f>
        <v>55.583333333430346</v>
      </c>
      <c r="AF468" s="74" t="str">
        <f>IF(Table2[[#This Row],[ATA TO UNLOADING 2]]&lt;=48,"YES","NO")</f>
        <v>NO</v>
      </c>
      <c r="AG468" s="75">
        <f t="shared" si="151"/>
        <v>0.45833333333575865</v>
      </c>
      <c r="AH468" s="2" t="s">
        <v>42</v>
      </c>
      <c r="AI468" s="2" t="str">
        <f t="shared" si="152"/>
        <v>MRSU0599092</v>
      </c>
      <c r="AJ468" s="76" t="str">
        <f t="shared" si="153"/>
        <v>CTU FLEVOKUST BV</v>
      </c>
      <c r="AK468" s="77">
        <f>IF($M468="TRUCK",VLOOKUP($AQ468,Invoicing!$A$17:$B$49,MATCH($AK$1,Invoicing!$A$17:$B$17,0),FALSE),VLOOKUP($AQ468,Invoicing!$N$17:$O$21,MATCH($AK$1,Invoicing!$N$17:$O$17,0),FALSE))</f>
        <v>520</v>
      </c>
      <c r="AL468" s="78">
        <v>100</v>
      </c>
      <c r="AM468" s="78">
        <v>35</v>
      </c>
      <c r="AN468" s="78">
        <f t="shared" si="154"/>
        <v>0</v>
      </c>
      <c r="AO468" s="2">
        <f t="shared" si="155"/>
        <v>3</v>
      </c>
      <c r="AP468" s="2" t="str">
        <f t="shared" si="156"/>
        <v>WEEK</v>
      </c>
      <c r="AQ468" s="2" t="str">
        <f t="shared" si="157"/>
        <v>CTU FLEVOKUST BVWEEK</v>
      </c>
      <c r="AR468" s="71">
        <f t="shared" si="158"/>
        <v>620</v>
      </c>
      <c r="AS468" s="71">
        <f>VLOOKUP(AJ468,Invoicing!A:K,10,FALSE)</f>
        <v>0</v>
      </c>
      <c r="AT468" s="71">
        <f t="shared" si="159"/>
        <v>620</v>
      </c>
    </row>
    <row r="469" spans="1:47">
      <c r="A469" s="37" t="s">
        <v>48</v>
      </c>
      <c r="B469" s="3" t="s">
        <v>38</v>
      </c>
      <c r="C469" s="11">
        <v>45376.180555555555</v>
      </c>
      <c r="D469" s="11">
        <v>45376.020833333336</v>
      </c>
      <c r="E469" s="11" t="s">
        <v>44</v>
      </c>
      <c r="F469" s="11" t="s">
        <v>40</v>
      </c>
      <c r="G469" s="3" t="s">
        <v>627</v>
      </c>
      <c r="H469" s="3" t="s">
        <v>46</v>
      </c>
      <c r="I469" s="11">
        <v>45376.708333333336</v>
      </c>
      <c r="J469" s="12">
        <v>45376.791666666664</v>
      </c>
      <c r="K469" s="12">
        <v>45376.791666666664</v>
      </c>
      <c r="L469" s="12">
        <v>45376.802083333336</v>
      </c>
      <c r="M469" s="12" t="s">
        <v>115</v>
      </c>
      <c r="N469" s="3" t="s">
        <v>42</v>
      </c>
      <c r="O469" s="3">
        <v>1</v>
      </c>
      <c r="P469" s="1">
        <f t="shared" si="140"/>
        <v>13</v>
      </c>
      <c r="Q469" s="1">
        <f t="shared" si="141"/>
        <v>3</v>
      </c>
      <c r="R469" s="72">
        <f t="shared" si="142"/>
        <v>45376.791666666664</v>
      </c>
      <c r="S469" s="73">
        <f t="shared" si="143"/>
        <v>0.52777777778101154</v>
      </c>
      <c r="T469" s="74">
        <f>Table2[[#This Row],[ETA A OFRECIMIENTO]]*24</f>
        <v>12.666666666744277</v>
      </c>
      <c r="U469" s="1" t="str">
        <f t="shared" si="144"/>
        <v>YES</v>
      </c>
      <c r="V469" s="73">
        <f t="shared" si="145"/>
        <v>8.3333333328482695E-2</v>
      </c>
      <c r="W469" s="74">
        <f>Table2[[#This Row],[DEL. AVAILABLE A SLOT]]*24</f>
        <v>1.9999999998835847</v>
      </c>
      <c r="X469" s="1" t="str">
        <f t="shared" si="146"/>
        <v>SI</v>
      </c>
      <c r="Y469" s="73">
        <f t="shared" si="147"/>
        <v>0.61111111110949423</v>
      </c>
      <c r="Z469" s="74">
        <f>Table2[[#This Row],[ETA A TIMESLOT]]*24</f>
        <v>14.666666666627862</v>
      </c>
      <c r="AA469" s="73">
        <f t="shared" si="148"/>
        <v>0</v>
      </c>
      <c r="AB469" s="73" t="str">
        <f t="shared" si="149"/>
        <v>SI</v>
      </c>
      <c r="AC469" s="74">
        <f>Table2[[#This Row],[PUNTUALIDAD (H)]]*24</f>
        <v>0</v>
      </c>
      <c r="AD469" s="73">
        <f t="shared" si="150"/>
        <v>0.62152777778101154</v>
      </c>
      <c r="AE469" s="74">
        <f>Table2[[#This Row],[ATA TO UNLOADING]]*24</f>
        <v>14.916666666744277</v>
      </c>
      <c r="AF469" s="74" t="str">
        <f>IF(Table2[[#This Row],[ATA TO UNLOADING 2]]&lt;=48,"YES","NO")</f>
        <v>YES</v>
      </c>
      <c r="AG469" s="75">
        <f t="shared" si="151"/>
        <v>0.79166666666424135</v>
      </c>
      <c r="AH469" s="2" t="s">
        <v>42</v>
      </c>
      <c r="AI469" s="2" t="str">
        <f t="shared" si="152"/>
        <v>MRSU4001980</v>
      </c>
      <c r="AJ469" s="76" t="str">
        <f t="shared" si="153"/>
        <v>MSI</v>
      </c>
      <c r="AK469" s="77">
        <f>IF($M469="TRUCK",VLOOKUP($AQ469,Invoicing!$A$17:$B$49,MATCH($AK$1,Invoicing!$A$17:$B$17,0),FALSE),VLOOKUP($AQ469,Invoicing!$N$17:$O$21,MATCH($AK$1,Invoicing!$N$17:$O$17,0),FALSE))</f>
        <v>480</v>
      </c>
      <c r="AL469" s="78" t="e">
        <f>VLOOKUP($E469,Invoicing!$A$1:$H$8,MATCH(TRACKER!$N469,Invoicing!$A$1:$H$1,0),FALSE)</f>
        <v>#N/A</v>
      </c>
      <c r="AM469" s="78">
        <f>VLOOKUP($E469,Invoicing!$A$1:$H$8,MATCH(TRACKER!$O$1,Invoicing!$A$1:$H$1,0),FALSE)</f>
        <v>50</v>
      </c>
      <c r="AN469" s="78">
        <f t="shared" si="154"/>
        <v>50</v>
      </c>
      <c r="AO469" s="2">
        <f t="shared" si="155"/>
        <v>1</v>
      </c>
      <c r="AP469" s="2" t="str">
        <f t="shared" si="156"/>
        <v>WEEK</v>
      </c>
      <c r="AQ469" s="2" t="str">
        <f t="shared" si="157"/>
        <v>MSIWEEK</v>
      </c>
      <c r="AR469" s="71">
        <f t="shared" si="158"/>
        <v>530</v>
      </c>
      <c r="AS469" s="71">
        <f>VLOOKUP(AJ469,Invoicing!A:K,10,FALSE)</f>
        <v>25</v>
      </c>
      <c r="AT469" s="71">
        <f t="shared" si="159"/>
        <v>555</v>
      </c>
    </row>
    <row r="470" spans="1:47">
      <c r="A470" s="37" t="s">
        <v>48</v>
      </c>
      <c r="B470" s="3" t="s">
        <v>38</v>
      </c>
      <c r="C470" s="11">
        <v>45376.180555555555</v>
      </c>
      <c r="D470" s="11">
        <v>45376.020833333336</v>
      </c>
      <c r="E470" s="11" t="s">
        <v>45</v>
      </c>
      <c r="F470" s="11" t="s">
        <v>40</v>
      </c>
      <c r="G470" s="3" t="s">
        <v>628</v>
      </c>
      <c r="H470" s="3" t="s">
        <v>2821</v>
      </c>
      <c r="I470" s="11">
        <v>45376.708333333336</v>
      </c>
      <c r="J470" s="12">
        <v>45376.758333333331</v>
      </c>
      <c r="K470" s="12">
        <v>45376.791666666664</v>
      </c>
      <c r="L470" s="12">
        <v>45376.791666666664</v>
      </c>
      <c r="M470" s="12" t="s">
        <v>115</v>
      </c>
      <c r="N470" s="3" t="s">
        <v>13</v>
      </c>
      <c r="O470" s="3">
        <v>0</v>
      </c>
      <c r="P470" s="1">
        <f t="shared" si="140"/>
        <v>13</v>
      </c>
      <c r="Q470" s="1">
        <f t="shared" si="141"/>
        <v>3</v>
      </c>
      <c r="R470" s="72">
        <f t="shared" si="142"/>
        <v>45376.758333333331</v>
      </c>
      <c r="S470" s="73">
        <f t="shared" si="143"/>
        <v>0.52777777778101154</v>
      </c>
      <c r="T470" s="74">
        <f>Table2[[#This Row],[ETA A OFRECIMIENTO]]*24</f>
        <v>12.666666666744277</v>
      </c>
      <c r="U470" s="1" t="str">
        <f t="shared" si="144"/>
        <v>YES</v>
      </c>
      <c r="V470" s="73">
        <f t="shared" si="145"/>
        <v>8.3333333328482695E-2</v>
      </c>
      <c r="W470" s="74">
        <f>Table2[[#This Row],[DEL. AVAILABLE A SLOT]]*24</f>
        <v>1.9999999998835847</v>
      </c>
      <c r="X470" s="1" t="str">
        <f t="shared" si="146"/>
        <v>SI</v>
      </c>
      <c r="Y470" s="73">
        <f t="shared" si="147"/>
        <v>0.61111111110949423</v>
      </c>
      <c r="Z470" s="74">
        <f>Table2[[#This Row],[ETA A TIMESLOT]]*24</f>
        <v>14.666666666627862</v>
      </c>
      <c r="AA470" s="73">
        <f t="shared" si="148"/>
        <v>0</v>
      </c>
      <c r="AB470" s="73" t="str">
        <f t="shared" si="149"/>
        <v>SI</v>
      </c>
      <c r="AC470" s="74">
        <f>Table2[[#This Row],[PUNTUALIDAD (H)]]*24</f>
        <v>0</v>
      </c>
      <c r="AD470" s="73">
        <f t="shared" si="150"/>
        <v>0.61111111110949423</v>
      </c>
      <c r="AE470" s="74">
        <f>Table2[[#This Row],[ATA TO UNLOADING]]*24</f>
        <v>14.666666666627862</v>
      </c>
      <c r="AF470" s="74" t="str">
        <f>IF(Table2[[#This Row],[ATA TO UNLOADING 2]]&lt;=48,"YES","NO")</f>
        <v>YES</v>
      </c>
      <c r="AG470" s="75">
        <f t="shared" si="151"/>
        <v>0.79166666666424135</v>
      </c>
      <c r="AH470" s="2" t="s">
        <v>42</v>
      </c>
      <c r="AI470" s="2" t="str">
        <f t="shared" si="152"/>
        <v>MRSU4278172</v>
      </c>
      <c r="AJ470" s="76" t="str">
        <f t="shared" si="153"/>
        <v>OM TRANSPORT</v>
      </c>
      <c r="AK470" s="77">
        <f>IF($M470="TRUCK",VLOOKUP($AQ470,Invoicing!$A$17:$B$49,MATCH($AK$1,Invoicing!$A$17:$B$17,0),FALSE),VLOOKUP($AQ470,Invoicing!$N$17:$O$21,MATCH($AK$1,Invoicing!$N$17:$O$17,0),FALSE))</f>
        <v>475</v>
      </c>
      <c r="AL470" s="78">
        <f>VLOOKUP($E470,Invoicing!$A$1:$H$8,MATCH(TRACKER!$N470,Invoicing!$A$1:$H$1,0),FALSE)</f>
        <v>110</v>
      </c>
      <c r="AM470" s="78">
        <f>VLOOKUP($E470,Invoicing!$A$1:$H$8,MATCH(TRACKER!$O$1,Invoicing!$A$1:$H$1,0),FALSE)</f>
        <v>50</v>
      </c>
      <c r="AN470" s="78">
        <f t="shared" si="154"/>
        <v>0</v>
      </c>
      <c r="AO470" s="2">
        <f t="shared" si="155"/>
        <v>1</v>
      </c>
      <c r="AP470" s="2" t="str">
        <f t="shared" si="156"/>
        <v>WEEK</v>
      </c>
      <c r="AQ470" s="2" t="str">
        <f t="shared" si="157"/>
        <v>OM TRANSPORTWEEK</v>
      </c>
      <c r="AR470" s="71">
        <f t="shared" si="158"/>
        <v>585</v>
      </c>
      <c r="AS470" s="71">
        <f>VLOOKUP(AJ470,Invoicing!A:K,10,FALSE)</f>
        <v>25</v>
      </c>
      <c r="AT470" s="71">
        <f t="shared" si="159"/>
        <v>610</v>
      </c>
    </row>
    <row r="471" spans="1:47">
      <c r="A471" s="37" t="s">
        <v>48</v>
      </c>
      <c r="B471" s="3" t="s">
        <v>38</v>
      </c>
      <c r="C471" s="11">
        <v>45376.180555555555</v>
      </c>
      <c r="D471" s="11">
        <v>45376.020833333336</v>
      </c>
      <c r="E471" s="11" t="s">
        <v>44</v>
      </c>
      <c r="F471" s="11" t="s">
        <v>40</v>
      </c>
      <c r="G471" s="3" t="s">
        <v>629</v>
      </c>
      <c r="H471" s="3" t="s">
        <v>2821</v>
      </c>
      <c r="I471" s="11">
        <v>45376.708333333336</v>
      </c>
      <c r="J471" s="12">
        <v>45376.006944444445</v>
      </c>
      <c r="K471" s="12">
        <v>45377.125</v>
      </c>
      <c r="L471" s="12">
        <v>45377.006944444445</v>
      </c>
      <c r="M471" s="12" t="s">
        <v>115</v>
      </c>
      <c r="N471" s="3" t="s">
        <v>13</v>
      </c>
      <c r="O471" s="3">
        <v>0</v>
      </c>
      <c r="P471" s="1">
        <f t="shared" si="140"/>
        <v>13</v>
      </c>
      <c r="Q471" s="1">
        <f t="shared" si="141"/>
        <v>3</v>
      </c>
      <c r="R471" s="72">
        <f t="shared" si="142"/>
        <v>45376.006944444445</v>
      </c>
      <c r="S471" s="73">
        <f t="shared" si="143"/>
        <v>0.52777777778101154</v>
      </c>
      <c r="T471" s="74">
        <f>Table2[[#This Row],[ETA A OFRECIMIENTO]]*24</f>
        <v>12.666666666744277</v>
      </c>
      <c r="U471" s="1" t="str">
        <f t="shared" si="144"/>
        <v>YES</v>
      </c>
      <c r="V471" s="73">
        <f t="shared" si="145"/>
        <v>0.41666666666424135</v>
      </c>
      <c r="W471" s="74">
        <f>Table2[[#This Row],[DEL. AVAILABLE A SLOT]]*24</f>
        <v>9.9999999999417923</v>
      </c>
      <c r="X471" s="1" t="str">
        <f t="shared" si="146"/>
        <v>SI</v>
      </c>
      <c r="Y471" s="73">
        <f t="shared" si="147"/>
        <v>0.94444444444525288</v>
      </c>
      <c r="Z471" s="74">
        <f>Table2[[#This Row],[ETA A TIMESLOT]]*24</f>
        <v>22.666666666686069</v>
      </c>
      <c r="AA471" s="73">
        <f t="shared" si="148"/>
        <v>0</v>
      </c>
      <c r="AB471" s="73" t="str">
        <f t="shared" si="149"/>
        <v>SI</v>
      </c>
      <c r="AC471" s="74">
        <f>Table2[[#This Row],[PUNTUALIDAD (H)]]*24</f>
        <v>0</v>
      </c>
      <c r="AD471" s="73">
        <f t="shared" si="150"/>
        <v>0.82638888889050577</v>
      </c>
      <c r="AE471" s="74">
        <f>Table2[[#This Row],[ATA TO UNLOADING]]*24</f>
        <v>19.833333333372138</v>
      </c>
      <c r="AF471" s="74" t="str">
        <f>IF(Table2[[#This Row],[ATA TO UNLOADING 2]]&lt;=48,"YES","NO")</f>
        <v>YES</v>
      </c>
      <c r="AG471" s="75">
        <f t="shared" si="151"/>
        <v>0.125</v>
      </c>
      <c r="AH471" s="2" t="s">
        <v>24</v>
      </c>
      <c r="AI471" s="2" t="str">
        <f t="shared" si="152"/>
        <v>MRSU5420996</v>
      </c>
      <c r="AJ471" s="76" t="str">
        <f t="shared" si="153"/>
        <v>MSI</v>
      </c>
      <c r="AK471" s="77">
        <f>IF($M471="TRUCK",VLOOKUP($AQ471,Invoicing!$A$17:$B$49,MATCH($AK$1,Invoicing!$A$17:$B$17,0),FALSE),VLOOKUP($AQ471,Invoicing!$N$17:$O$21,MATCH($AK$1,Invoicing!$N$17:$O$17,0),FALSE))</f>
        <v>530</v>
      </c>
      <c r="AL471" s="78">
        <f>VLOOKUP($E471,Invoicing!$A$1:$H$8,MATCH(TRACKER!$N471,Invoicing!$A$1:$H$1,0),FALSE)</f>
        <v>120</v>
      </c>
      <c r="AM471" s="78">
        <f>VLOOKUP($E471,Invoicing!$A$1:$H$8,MATCH(TRACKER!$O$1,Invoicing!$A$1:$H$1,0),FALSE)</f>
        <v>50</v>
      </c>
      <c r="AN471" s="78">
        <f t="shared" si="154"/>
        <v>0</v>
      </c>
      <c r="AO471" s="2">
        <f t="shared" si="155"/>
        <v>2</v>
      </c>
      <c r="AP471" s="2" t="str">
        <f t="shared" si="156"/>
        <v>NIGHT</v>
      </c>
      <c r="AQ471" s="2" t="str">
        <f t="shared" si="157"/>
        <v>MSINIGHT</v>
      </c>
      <c r="AR471" s="71">
        <f t="shared" si="158"/>
        <v>650</v>
      </c>
      <c r="AS471" s="71">
        <f>VLOOKUP(AJ471,Invoicing!A:K,10,FALSE)</f>
        <v>25</v>
      </c>
      <c r="AT471" s="71">
        <f t="shared" si="159"/>
        <v>675</v>
      </c>
    </row>
    <row r="472" spans="1:47">
      <c r="A472" s="58" t="s">
        <v>48</v>
      </c>
      <c r="B472" s="59" t="s">
        <v>38</v>
      </c>
      <c r="C472" s="60">
        <v>45376.180555555555</v>
      </c>
      <c r="D472" s="60">
        <v>45376.020833333336</v>
      </c>
      <c r="E472" s="60" t="s">
        <v>44</v>
      </c>
      <c r="F472" s="60" t="s">
        <v>40</v>
      </c>
      <c r="G472" s="59" t="s">
        <v>630</v>
      </c>
      <c r="H472" s="3" t="s">
        <v>41</v>
      </c>
      <c r="I472" s="60">
        <v>45376.708333333336</v>
      </c>
      <c r="J472" s="61">
        <v>45377.268750000003</v>
      </c>
      <c r="K472" s="61">
        <v>45377.25</v>
      </c>
      <c r="L472" s="61">
        <v>45377.597222222219</v>
      </c>
      <c r="M472" s="12" t="s">
        <v>115</v>
      </c>
      <c r="N472" s="3" t="s">
        <v>42</v>
      </c>
      <c r="O472" s="3">
        <v>1</v>
      </c>
      <c r="P472" s="1">
        <f t="shared" si="140"/>
        <v>13</v>
      </c>
      <c r="Q472" s="1">
        <f t="shared" si="141"/>
        <v>3</v>
      </c>
      <c r="R472" s="72">
        <f t="shared" si="142"/>
        <v>45377.268750000003</v>
      </c>
      <c r="S472" s="73">
        <f t="shared" si="143"/>
        <v>0.52777777778101154</v>
      </c>
      <c r="T472" s="74">
        <f>Table2[[#This Row],[ETA A OFRECIMIENTO]]*24</f>
        <v>12.666666666744277</v>
      </c>
      <c r="U472" s="1" t="str">
        <f t="shared" si="144"/>
        <v>YES</v>
      </c>
      <c r="V472" s="73">
        <f t="shared" si="145"/>
        <v>0.54166666666424135</v>
      </c>
      <c r="W472" s="74">
        <f>Table2[[#This Row],[DEL. AVAILABLE A SLOT]]*24</f>
        <v>12.999999999941792</v>
      </c>
      <c r="X472" s="1" t="str">
        <f t="shared" si="146"/>
        <v>SI</v>
      </c>
      <c r="Y472" s="73">
        <f t="shared" si="147"/>
        <v>1.0694444444452529</v>
      </c>
      <c r="Z472" s="74">
        <f>Table2[[#This Row],[ETA A TIMESLOT]]*24</f>
        <v>25.666666666686069</v>
      </c>
      <c r="AA472" s="73">
        <f t="shared" si="148"/>
        <v>1.8750000002910383E-2</v>
      </c>
      <c r="AB472" s="73" t="str">
        <f t="shared" si="149"/>
        <v>SI</v>
      </c>
      <c r="AC472" s="74">
        <f>Table2[[#This Row],[PUNTUALIDAD (H)]]*24</f>
        <v>0.45000000006984919</v>
      </c>
      <c r="AD472" s="73">
        <f t="shared" si="150"/>
        <v>1.4166666666642413</v>
      </c>
      <c r="AE472" s="74">
        <f>Table2[[#This Row],[ATA TO UNLOADING]]*24</f>
        <v>33.999999999941792</v>
      </c>
      <c r="AF472" s="74" t="str">
        <f>IF(Table2[[#This Row],[ATA TO UNLOADING 2]]&lt;=48,"YES","NO")</f>
        <v>YES</v>
      </c>
      <c r="AG472" s="75">
        <f t="shared" si="151"/>
        <v>0.25</v>
      </c>
      <c r="AH472" s="2" t="s">
        <v>42</v>
      </c>
      <c r="AI472" s="2" t="str">
        <f t="shared" si="152"/>
        <v>MSKU0317520</v>
      </c>
      <c r="AJ472" s="76" t="str">
        <f t="shared" si="153"/>
        <v>MSI</v>
      </c>
      <c r="AK472" s="77">
        <f>IF($M472="TRUCK",VLOOKUP($AQ472,Invoicing!$A$17:$B$49,MATCH($AK$1,Invoicing!$A$17:$B$17,0),FALSE),VLOOKUP($AQ472,Invoicing!$N$17:$O$21,MATCH($AK$1,Invoicing!$N$17:$O$17,0),FALSE))</f>
        <v>480</v>
      </c>
      <c r="AL472" s="78" t="e">
        <f>VLOOKUP($E472,Invoicing!$A$1:$H$8,MATCH(TRACKER!$N472,Invoicing!$A$1:$H$1,0),FALSE)</f>
        <v>#N/A</v>
      </c>
      <c r="AM472" s="78">
        <f>VLOOKUP($E472,Invoicing!$A$1:$H$8,MATCH(TRACKER!$O$1,Invoicing!$A$1:$H$1,0),FALSE)</f>
        <v>50</v>
      </c>
      <c r="AN472" s="78">
        <f t="shared" si="154"/>
        <v>50</v>
      </c>
      <c r="AO472" s="2">
        <f t="shared" si="155"/>
        <v>2</v>
      </c>
      <c r="AP472" s="2" t="str">
        <f t="shared" si="156"/>
        <v>WEEK</v>
      </c>
      <c r="AQ472" s="2" t="str">
        <f t="shared" si="157"/>
        <v>MSIWEEK</v>
      </c>
      <c r="AR472" s="71">
        <f t="shared" si="158"/>
        <v>530</v>
      </c>
      <c r="AS472" s="71">
        <f>VLOOKUP(AJ472,Invoicing!A:K,10,FALSE)</f>
        <v>25</v>
      </c>
      <c r="AT472" s="71">
        <f t="shared" si="159"/>
        <v>555</v>
      </c>
    </row>
    <row r="473" spans="1:47">
      <c r="A473" s="37" t="s">
        <v>48</v>
      </c>
      <c r="B473" s="3" t="s">
        <v>38</v>
      </c>
      <c r="C473" s="11">
        <v>45376.180555555555</v>
      </c>
      <c r="D473" s="11">
        <v>45376.020833333336</v>
      </c>
      <c r="E473" s="11" t="s">
        <v>44</v>
      </c>
      <c r="F473" s="11" t="s">
        <v>40</v>
      </c>
      <c r="G473" s="3" t="s">
        <v>631</v>
      </c>
      <c r="H473" s="3" t="s">
        <v>41</v>
      </c>
      <c r="I473" s="11">
        <v>45376.708333333336</v>
      </c>
      <c r="J473" s="12">
        <v>45376.774305555555</v>
      </c>
      <c r="K473" s="12">
        <v>45376.770833333336</v>
      </c>
      <c r="L473" s="12">
        <v>45376.774305555555</v>
      </c>
      <c r="M473" s="12" t="s">
        <v>115</v>
      </c>
      <c r="N473" s="3" t="s">
        <v>42</v>
      </c>
      <c r="O473" s="3">
        <v>1</v>
      </c>
      <c r="P473" s="1">
        <f t="shared" si="140"/>
        <v>13</v>
      </c>
      <c r="Q473" s="1">
        <f t="shared" si="141"/>
        <v>3</v>
      </c>
      <c r="R473" s="72">
        <f t="shared" si="142"/>
        <v>45376.774305555555</v>
      </c>
      <c r="S473" s="73">
        <f t="shared" si="143"/>
        <v>0.52777777778101154</v>
      </c>
      <c r="T473" s="74">
        <f>Table2[[#This Row],[ETA A OFRECIMIENTO]]*24</f>
        <v>12.666666666744277</v>
      </c>
      <c r="U473" s="1" t="str">
        <f t="shared" si="144"/>
        <v>YES</v>
      </c>
      <c r="V473" s="73">
        <f t="shared" si="145"/>
        <v>6.25E-2</v>
      </c>
      <c r="W473" s="74">
        <f>Table2[[#This Row],[DEL. AVAILABLE A SLOT]]*24</f>
        <v>1.5</v>
      </c>
      <c r="X473" s="1" t="str">
        <f t="shared" si="146"/>
        <v>SI</v>
      </c>
      <c r="Y473" s="73">
        <f t="shared" si="147"/>
        <v>0.59027777778101154</v>
      </c>
      <c r="Z473" s="74">
        <f>Table2[[#This Row],[ETA A TIMESLOT]]*24</f>
        <v>14.166666666744277</v>
      </c>
      <c r="AA473" s="73">
        <f t="shared" si="148"/>
        <v>3.4722222189884633E-3</v>
      </c>
      <c r="AB473" s="73" t="str">
        <f t="shared" si="149"/>
        <v>SI</v>
      </c>
      <c r="AC473" s="74">
        <f>Table2[[#This Row],[PUNTUALIDAD (H)]]*24</f>
        <v>8.3333333255723119E-2</v>
      </c>
      <c r="AD473" s="73">
        <f t="shared" si="150"/>
        <v>0.59375</v>
      </c>
      <c r="AE473" s="74">
        <f>Table2[[#This Row],[ATA TO UNLOADING]]*24</f>
        <v>14.25</v>
      </c>
      <c r="AF473" s="74" t="str">
        <f>IF(Table2[[#This Row],[ATA TO UNLOADING 2]]&lt;=48,"YES","NO")</f>
        <v>YES</v>
      </c>
      <c r="AG473" s="75">
        <f t="shared" si="151"/>
        <v>0.77083333333575865</v>
      </c>
      <c r="AH473" s="2" t="s">
        <v>42</v>
      </c>
      <c r="AI473" s="2" t="str">
        <f t="shared" si="152"/>
        <v>MSKU4669540</v>
      </c>
      <c r="AJ473" s="76" t="str">
        <f t="shared" si="153"/>
        <v>MSI</v>
      </c>
      <c r="AK473" s="77">
        <f>IF($M473="TRUCK",VLOOKUP($AQ473,Invoicing!$A$17:$B$49,MATCH($AK$1,Invoicing!$A$17:$B$17,0),FALSE),VLOOKUP($AQ473,Invoicing!$N$17:$O$21,MATCH($AK$1,Invoicing!$N$17:$O$17,0),FALSE))</f>
        <v>480</v>
      </c>
      <c r="AL473" s="78" t="e">
        <f>VLOOKUP($E473,Invoicing!$A$1:$H$8,MATCH(TRACKER!$N473,Invoicing!$A$1:$H$1,0),FALSE)</f>
        <v>#N/A</v>
      </c>
      <c r="AM473" s="78">
        <f>VLOOKUP($E473,Invoicing!$A$1:$H$8,MATCH(TRACKER!$O$1,Invoicing!$A$1:$H$1,0),FALSE)</f>
        <v>50</v>
      </c>
      <c r="AN473" s="78">
        <f t="shared" si="154"/>
        <v>50</v>
      </c>
      <c r="AO473" s="2">
        <f t="shared" si="155"/>
        <v>1</v>
      </c>
      <c r="AP473" s="2" t="str">
        <f t="shared" si="156"/>
        <v>WEEK</v>
      </c>
      <c r="AQ473" s="2" t="str">
        <f t="shared" si="157"/>
        <v>MSIWEEK</v>
      </c>
      <c r="AR473" s="71">
        <f t="shared" si="158"/>
        <v>530</v>
      </c>
      <c r="AS473" s="71">
        <f>VLOOKUP(AJ473,Invoicing!A:K,10,FALSE)</f>
        <v>25</v>
      </c>
      <c r="AT473" s="71">
        <f t="shared" si="159"/>
        <v>555</v>
      </c>
    </row>
    <row r="474" spans="1:47">
      <c r="A474" s="37" t="s">
        <v>48</v>
      </c>
      <c r="B474" s="3" t="s">
        <v>38</v>
      </c>
      <c r="C474" s="11">
        <v>45376.180555555555</v>
      </c>
      <c r="D474" s="11">
        <v>45376.020833333336</v>
      </c>
      <c r="E474" s="11" t="s">
        <v>43</v>
      </c>
      <c r="F474" s="11" t="s">
        <v>40</v>
      </c>
      <c r="G474" s="3" t="s">
        <v>632</v>
      </c>
      <c r="H474" s="3" t="s">
        <v>2821</v>
      </c>
      <c r="I474" s="11">
        <v>45376.708333333336</v>
      </c>
      <c r="J474" s="12">
        <v>45377.709722222222</v>
      </c>
      <c r="K474" s="12">
        <v>45377.666666666664</v>
      </c>
      <c r="L474" s="12">
        <v>45377.737500000003</v>
      </c>
      <c r="M474" s="12" t="s">
        <v>115</v>
      </c>
      <c r="N474" s="3" t="s">
        <v>42</v>
      </c>
      <c r="O474" s="3">
        <v>1</v>
      </c>
      <c r="P474" s="1">
        <f t="shared" si="140"/>
        <v>13</v>
      </c>
      <c r="Q474" s="1">
        <f t="shared" si="141"/>
        <v>3</v>
      </c>
      <c r="R474" s="72">
        <f t="shared" si="142"/>
        <v>45377.709722222222</v>
      </c>
      <c r="S474" s="73">
        <f t="shared" si="143"/>
        <v>0.52777777778101154</v>
      </c>
      <c r="T474" s="74">
        <f>Table2[[#This Row],[ETA A OFRECIMIENTO]]*24</f>
        <v>12.666666666744277</v>
      </c>
      <c r="U474" s="1" t="str">
        <f t="shared" si="144"/>
        <v>YES</v>
      </c>
      <c r="V474" s="73">
        <f t="shared" si="145"/>
        <v>0.95833333332848269</v>
      </c>
      <c r="W474" s="74">
        <f>Table2[[#This Row],[DEL. AVAILABLE A SLOT]]*24</f>
        <v>22.999999999883585</v>
      </c>
      <c r="X474" s="1" t="str">
        <f t="shared" si="146"/>
        <v>SI</v>
      </c>
      <c r="Y474" s="73">
        <f t="shared" si="147"/>
        <v>1.4861111111094942</v>
      </c>
      <c r="Z474" s="74">
        <f>Table2[[#This Row],[ETA A TIMESLOT]]*24</f>
        <v>35.666666666627862</v>
      </c>
      <c r="AA474" s="73">
        <f t="shared" si="148"/>
        <v>4.3055555557657499E-2</v>
      </c>
      <c r="AB474" s="73" t="str">
        <f t="shared" si="149"/>
        <v>NO</v>
      </c>
      <c r="AC474" s="74">
        <f>Table2[[#This Row],[PUNTUALIDAD (H)]]*24</f>
        <v>1.03333333338378</v>
      </c>
      <c r="AD474" s="73">
        <f t="shared" si="150"/>
        <v>1.5569444444481633</v>
      </c>
      <c r="AE474" s="74">
        <f>Table2[[#This Row],[ATA TO UNLOADING]]*24</f>
        <v>37.366666666755918</v>
      </c>
      <c r="AF474" s="74" t="str">
        <f>IF(Table2[[#This Row],[ATA TO UNLOADING 2]]&lt;=48,"YES","NO")</f>
        <v>YES</v>
      </c>
      <c r="AG474" s="75">
        <f t="shared" si="151"/>
        <v>0.66666666666424135</v>
      </c>
      <c r="AH474" s="2" t="s">
        <v>42</v>
      </c>
      <c r="AI474" s="2" t="str">
        <f t="shared" si="152"/>
        <v>MSKU4782515</v>
      </c>
      <c r="AJ474" s="76" t="str">
        <f t="shared" si="153"/>
        <v>LOGIX</v>
      </c>
      <c r="AK474" s="77">
        <f>IF($M474="TRUCK",VLOOKUP($AQ474,Invoicing!$A$17:$B$49,MATCH($AK$1,Invoicing!$A$17:$B$17,0),FALSE),VLOOKUP($AQ474,Invoicing!$N$17:$O$21,MATCH($AK$1,Invoicing!$N$17:$O$17,0),FALSE))</f>
        <v>530</v>
      </c>
      <c r="AL474" s="78" t="e">
        <f>VLOOKUP($E474,Invoicing!$A$1:$H$8,MATCH(TRACKER!$N474,Invoicing!$A$1:$H$1,0),FALSE)</f>
        <v>#N/A</v>
      </c>
      <c r="AM474" s="78">
        <f>VLOOKUP($E474,Invoicing!$A$1:$H$8,MATCH(TRACKER!$O$1,Invoicing!$A$1:$H$1,0),FALSE)</f>
        <v>50</v>
      </c>
      <c r="AN474" s="78">
        <f t="shared" si="154"/>
        <v>50</v>
      </c>
      <c r="AO474" s="2">
        <f t="shared" si="155"/>
        <v>2</v>
      </c>
      <c r="AP474" s="2" t="str">
        <f t="shared" si="156"/>
        <v>WEEK</v>
      </c>
      <c r="AQ474" s="2" t="str">
        <f t="shared" si="157"/>
        <v>LOGIXWEEK</v>
      </c>
      <c r="AR474" s="71">
        <f t="shared" si="158"/>
        <v>580</v>
      </c>
      <c r="AS474" s="71">
        <f>VLOOKUP(AJ474,Invoicing!A:K,10,FALSE)</f>
        <v>25</v>
      </c>
      <c r="AT474" s="71">
        <f t="shared" si="159"/>
        <v>605</v>
      </c>
    </row>
    <row r="475" spans="1:47">
      <c r="A475" s="37" t="s">
        <v>48</v>
      </c>
      <c r="B475" s="3" t="s">
        <v>38</v>
      </c>
      <c r="C475" s="11">
        <v>45376.180555555555</v>
      </c>
      <c r="D475" s="11">
        <v>45376.020833333336</v>
      </c>
      <c r="E475" s="11" t="s">
        <v>43</v>
      </c>
      <c r="F475" s="11" t="s">
        <v>40</v>
      </c>
      <c r="G475" s="3" t="s">
        <v>633</v>
      </c>
      <c r="H475" s="3" t="s">
        <v>2821</v>
      </c>
      <c r="I475" s="11">
        <v>45376.708333333336</v>
      </c>
      <c r="J475" s="12">
        <v>45376.729166666664</v>
      </c>
      <c r="K475" s="12">
        <v>45376.708333333336</v>
      </c>
      <c r="L475" s="12">
        <v>45376.743055555555</v>
      </c>
      <c r="M475" s="12" t="s">
        <v>115</v>
      </c>
      <c r="N475" s="3" t="s">
        <v>42</v>
      </c>
      <c r="O475" s="3">
        <v>0</v>
      </c>
      <c r="P475" s="1">
        <f t="shared" si="140"/>
        <v>13</v>
      </c>
      <c r="Q475" s="1">
        <f t="shared" si="141"/>
        <v>3</v>
      </c>
      <c r="R475" s="72">
        <f t="shared" si="142"/>
        <v>45376.729166666664</v>
      </c>
      <c r="S475" s="73">
        <f t="shared" si="143"/>
        <v>0.52777777778101154</v>
      </c>
      <c r="T475" s="74">
        <f>Table2[[#This Row],[ETA A OFRECIMIENTO]]*24</f>
        <v>12.666666666744277</v>
      </c>
      <c r="U475" s="1" t="str">
        <f t="shared" si="144"/>
        <v>YES</v>
      </c>
      <c r="V475" s="73">
        <f t="shared" si="145"/>
        <v>0</v>
      </c>
      <c r="W475" s="74">
        <f>Table2[[#This Row],[DEL. AVAILABLE A SLOT]]*24</f>
        <v>0</v>
      </c>
      <c r="X475" s="1" t="str">
        <f t="shared" si="146"/>
        <v>SI</v>
      </c>
      <c r="Y475" s="73">
        <f t="shared" si="147"/>
        <v>0.52777777778101154</v>
      </c>
      <c r="Z475" s="74">
        <f>Table2[[#This Row],[ETA A TIMESLOT]]*24</f>
        <v>12.666666666744277</v>
      </c>
      <c r="AA475" s="73">
        <f t="shared" si="148"/>
        <v>2.0833333328482695E-2</v>
      </c>
      <c r="AB475" s="73" t="str">
        <f t="shared" si="149"/>
        <v>SI</v>
      </c>
      <c r="AC475" s="74">
        <f>Table2[[#This Row],[PUNTUALIDAD (H)]]*24</f>
        <v>0.49999999988358468</v>
      </c>
      <c r="AD475" s="73">
        <f t="shared" si="150"/>
        <v>0.5625</v>
      </c>
      <c r="AE475" s="74">
        <f>Table2[[#This Row],[ATA TO UNLOADING]]*24</f>
        <v>13.5</v>
      </c>
      <c r="AF475" s="74" t="str">
        <f>IF(Table2[[#This Row],[ATA TO UNLOADING 2]]&lt;=48,"YES","NO")</f>
        <v>YES</v>
      </c>
      <c r="AG475" s="75">
        <f t="shared" si="151"/>
        <v>0.70833333333575865</v>
      </c>
      <c r="AH475" s="2" t="s">
        <v>42</v>
      </c>
      <c r="AI475" s="2" t="str">
        <f t="shared" si="152"/>
        <v>MSKU6429852</v>
      </c>
      <c r="AJ475" s="76" t="str">
        <f t="shared" si="153"/>
        <v>LOGIX</v>
      </c>
      <c r="AK475" s="77">
        <f>IF($M475="TRUCK",VLOOKUP($AQ475,Invoicing!$A$17:$B$49,MATCH($AK$1,Invoicing!$A$17:$B$17,0),FALSE),VLOOKUP($AQ475,Invoicing!$N$17:$O$21,MATCH($AK$1,Invoicing!$N$17:$O$17,0),FALSE))</f>
        <v>530</v>
      </c>
      <c r="AL475" s="78" t="e">
        <f>VLOOKUP($E475,Invoicing!$A$1:$H$8,MATCH(TRACKER!$N475,Invoicing!$A$1:$H$1,0),FALSE)</f>
        <v>#N/A</v>
      </c>
      <c r="AM475" s="78">
        <f>VLOOKUP($E475,Invoicing!$A$1:$H$8,MATCH(TRACKER!$O$1,Invoicing!$A$1:$H$1,0),FALSE)</f>
        <v>50</v>
      </c>
      <c r="AN475" s="78">
        <f t="shared" si="154"/>
        <v>0</v>
      </c>
      <c r="AO475" s="2">
        <f t="shared" si="155"/>
        <v>1</v>
      </c>
      <c r="AP475" s="2" t="str">
        <f t="shared" si="156"/>
        <v>WEEK</v>
      </c>
      <c r="AQ475" s="2" t="str">
        <f t="shared" si="157"/>
        <v>LOGIXWEEK</v>
      </c>
      <c r="AR475" s="71">
        <f t="shared" si="158"/>
        <v>530</v>
      </c>
      <c r="AS475" s="71">
        <f>VLOOKUP(AJ475,Invoicing!A:K,10,FALSE)</f>
        <v>25</v>
      </c>
      <c r="AT475" s="71">
        <f t="shared" si="159"/>
        <v>555</v>
      </c>
    </row>
    <row r="476" spans="1:47">
      <c r="A476" s="37" t="s">
        <v>48</v>
      </c>
      <c r="B476" s="3" t="s">
        <v>38</v>
      </c>
      <c r="C476" s="11">
        <v>45376.180555555555</v>
      </c>
      <c r="D476" s="11">
        <v>45376.020833333336</v>
      </c>
      <c r="E476" s="11" t="s">
        <v>44</v>
      </c>
      <c r="F476" s="11" t="s">
        <v>40</v>
      </c>
      <c r="G476" s="3" t="s">
        <v>634</v>
      </c>
      <c r="H476" s="3" t="s">
        <v>2821</v>
      </c>
      <c r="I476" s="11">
        <v>45376.708333333336</v>
      </c>
      <c r="J476" s="12">
        <v>45377.708333333336</v>
      </c>
      <c r="K476" s="12">
        <v>45377.6875</v>
      </c>
      <c r="L476" s="12">
        <v>45377.71875</v>
      </c>
      <c r="M476" s="12" t="s">
        <v>115</v>
      </c>
      <c r="N476" s="3" t="s">
        <v>42</v>
      </c>
      <c r="O476" s="3">
        <v>0</v>
      </c>
      <c r="P476" s="1">
        <f t="shared" si="140"/>
        <v>13</v>
      </c>
      <c r="Q476" s="1">
        <f t="shared" si="141"/>
        <v>3</v>
      </c>
      <c r="R476" s="72">
        <f t="shared" si="142"/>
        <v>45377.708333333336</v>
      </c>
      <c r="S476" s="73">
        <f t="shared" si="143"/>
        <v>0.52777777778101154</v>
      </c>
      <c r="T476" s="74">
        <f>Table2[[#This Row],[ETA A OFRECIMIENTO]]*24</f>
        <v>12.666666666744277</v>
      </c>
      <c r="U476" s="1" t="str">
        <f t="shared" si="144"/>
        <v>YES</v>
      </c>
      <c r="V476" s="73">
        <f t="shared" si="145"/>
        <v>0.97916666666424135</v>
      </c>
      <c r="W476" s="74">
        <f>Table2[[#This Row],[DEL. AVAILABLE A SLOT]]*24</f>
        <v>23.499999999941792</v>
      </c>
      <c r="X476" s="1" t="str">
        <f t="shared" si="146"/>
        <v>SI</v>
      </c>
      <c r="Y476" s="73">
        <f t="shared" si="147"/>
        <v>1.5069444444452529</v>
      </c>
      <c r="Z476" s="74">
        <f>Table2[[#This Row],[ETA A TIMESLOT]]*24</f>
        <v>36.166666666686069</v>
      </c>
      <c r="AA476" s="73">
        <f t="shared" si="148"/>
        <v>2.0833333335758653E-2</v>
      </c>
      <c r="AB476" s="73" t="str">
        <f t="shared" si="149"/>
        <v>SI</v>
      </c>
      <c r="AC476" s="74">
        <f>Table2[[#This Row],[PUNTUALIDAD (H)]]*24</f>
        <v>0.50000000005820766</v>
      </c>
      <c r="AD476" s="73">
        <f t="shared" si="150"/>
        <v>1.5381944444452529</v>
      </c>
      <c r="AE476" s="74">
        <f>Table2[[#This Row],[ATA TO UNLOADING]]*24</f>
        <v>36.916666666686069</v>
      </c>
      <c r="AF476" s="74" t="str">
        <f>IF(Table2[[#This Row],[ATA TO UNLOADING 2]]&lt;=48,"YES","NO")</f>
        <v>YES</v>
      </c>
      <c r="AG476" s="75">
        <f t="shared" si="151"/>
        <v>0.6875</v>
      </c>
      <c r="AH476" s="2" t="s">
        <v>42</v>
      </c>
      <c r="AI476" s="2" t="str">
        <f t="shared" si="152"/>
        <v>MSKU9235655</v>
      </c>
      <c r="AJ476" s="76" t="str">
        <f t="shared" si="153"/>
        <v>MSI</v>
      </c>
      <c r="AK476" s="77">
        <f>IF($M476="TRUCK",VLOOKUP($AQ476,Invoicing!$A$17:$B$49,MATCH($AK$1,Invoicing!$A$17:$B$17,0),FALSE),VLOOKUP($AQ476,Invoicing!$N$17:$O$21,MATCH($AK$1,Invoicing!$N$17:$O$17,0),FALSE))</f>
        <v>480</v>
      </c>
      <c r="AL476" s="78" t="e">
        <f>VLOOKUP($E476,Invoicing!$A$1:$H$8,MATCH(TRACKER!$N476,Invoicing!$A$1:$H$1,0),FALSE)</f>
        <v>#N/A</v>
      </c>
      <c r="AM476" s="78">
        <f>VLOOKUP($E476,Invoicing!$A$1:$H$8,MATCH(TRACKER!$O$1,Invoicing!$A$1:$H$1,0),FALSE)</f>
        <v>50</v>
      </c>
      <c r="AN476" s="78">
        <f t="shared" si="154"/>
        <v>0</v>
      </c>
      <c r="AO476" s="2">
        <f t="shared" si="155"/>
        <v>2</v>
      </c>
      <c r="AP476" s="2" t="str">
        <f t="shared" si="156"/>
        <v>WEEK</v>
      </c>
      <c r="AQ476" s="2" t="str">
        <f t="shared" si="157"/>
        <v>MSIWEEK</v>
      </c>
      <c r="AR476" s="71">
        <f t="shared" si="158"/>
        <v>480</v>
      </c>
      <c r="AS476" s="71">
        <f>VLOOKUP(AJ476,Invoicing!A:K,10,FALSE)</f>
        <v>25</v>
      </c>
      <c r="AT476" s="71">
        <f t="shared" si="159"/>
        <v>505</v>
      </c>
    </row>
    <row r="477" spans="1:47">
      <c r="A477" s="37" t="s">
        <v>48</v>
      </c>
      <c r="B477" s="3" t="s">
        <v>38</v>
      </c>
      <c r="C477" s="11">
        <v>45376.180555555555</v>
      </c>
      <c r="D477" s="11">
        <v>45376.020833333336</v>
      </c>
      <c r="E477" s="11" t="s">
        <v>44</v>
      </c>
      <c r="F477" s="11" t="s">
        <v>40</v>
      </c>
      <c r="G477" s="3" t="s">
        <v>635</v>
      </c>
      <c r="H477" s="3" t="s">
        <v>41</v>
      </c>
      <c r="I477" s="11">
        <v>45376.708333333336</v>
      </c>
      <c r="J477" s="12">
        <v>45377.494444444441</v>
      </c>
      <c r="K477" s="12">
        <v>45377.583333333336</v>
      </c>
      <c r="L477" s="12">
        <v>45377.494444444441</v>
      </c>
      <c r="M477" s="12" t="s">
        <v>115</v>
      </c>
      <c r="N477" s="3" t="s">
        <v>42</v>
      </c>
      <c r="O477" s="3">
        <v>1</v>
      </c>
      <c r="P477" s="1">
        <f t="shared" si="140"/>
        <v>13</v>
      </c>
      <c r="Q477" s="1">
        <f t="shared" si="141"/>
        <v>3</v>
      </c>
      <c r="R477" s="72">
        <f t="shared" si="142"/>
        <v>45377.494444444441</v>
      </c>
      <c r="S477" s="73">
        <f t="shared" si="143"/>
        <v>0.52777777778101154</v>
      </c>
      <c r="T477" s="74">
        <f>Table2[[#This Row],[ETA A OFRECIMIENTO]]*24</f>
        <v>12.666666666744277</v>
      </c>
      <c r="U477" s="1" t="str">
        <f t="shared" si="144"/>
        <v>YES</v>
      </c>
      <c r="V477" s="73">
        <f t="shared" si="145"/>
        <v>0.875</v>
      </c>
      <c r="W477" s="74">
        <f>Table2[[#This Row],[DEL. AVAILABLE A SLOT]]*24</f>
        <v>21</v>
      </c>
      <c r="X477" s="1" t="str">
        <f t="shared" si="146"/>
        <v>SI</v>
      </c>
      <c r="Y477" s="73">
        <f t="shared" si="147"/>
        <v>1.4027777777810115</v>
      </c>
      <c r="Z477" s="74">
        <f>Table2[[#This Row],[ETA A TIMESLOT]]*24</f>
        <v>33.666666666744277</v>
      </c>
      <c r="AA477" s="73">
        <f t="shared" si="148"/>
        <v>0</v>
      </c>
      <c r="AB477" s="73" t="str">
        <f t="shared" si="149"/>
        <v>SI</v>
      </c>
      <c r="AC477" s="74">
        <f>Table2[[#This Row],[PUNTUALIDAD (H)]]*24</f>
        <v>0</v>
      </c>
      <c r="AD477" s="73">
        <f t="shared" si="150"/>
        <v>1.3138888888861402</v>
      </c>
      <c r="AE477" s="74">
        <f>Table2[[#This Row],[ATA TO UNLOADING]]*24</f>
        <v>31.533333333267365</v>
      </c>
      <c r="AF477" s="74" t="str">
        <f>IF(Table2[[#This Row],[ATA TO UNLOADING 2]]&lt;=48,"YES","NO")</f>
        <v>YES</v>
      </c>
      <c r="AG477" s="75">
        <f t="shared" si="151"/>
        <v>0.58333333333575865</v>
      </c>
      <c r="AH477" s="2" t="s">
        <v>42</v>
      </c>
      <c r="AI477" s="2" t="str">
        <f t="shared" si="152"/>
        <v>SUDU5722432</v>
      </c>
      <c r="AJ477" s="76" t="str">
        <f t="shared" si="153"/>
        <v>MSI</v>
      </c>
      <c r="AK477" s="77">
        <f>IF($M477="TRUCK",VLOOKUP($AQ477,Invoicing!$A$17:$B$49,MATCH($AK$1,Invoicing!$A$17:$B$17,0),FALSE),VLOOKUP($AQ477,Invoicing!$N$17:$O$21,MATCH($AK$1,Invoicing!$N$17:$O$17,0),FALSE))</f>
        <v>480</v>
      </c>
      <c r="AL477" s="78" t="e">
        <f>VLOOKUP($E477,Invoicing!$A$1:$H$8,MATCH(TRACKER!$N477,Invoicing!$A$1:$H$1,0),FALSE)</f>
        <v>#N/A</v>
      </c>
      <c r="AM477" s="78">
        <f>VLOOKUP($E477,Invoicing!$A$1:$H$8,MATCH(TRACKER!$O$1,Invoicing!$A$1:$H$1,0),FALSE)</f>
        <v>50</v>
      </c>
      <c r="AN477" s="78">
        <f t="shared" si="154"/>
        <v>50</v>
      </c>
      <c r="AO477" s="2">
        <f t="shared" si="155"/>
        <v>2</v>
      </c>
      <c r="AP477" s="2" t="str">
        <f t="shared" si="156"/>
        <v>WEEK</v>
      </c>
      <c r="AQ477" s="2" t="str">
        <f t="shared" si="157"/>
        <v>MSIWEEK</v>
      </c>
      <c r="AR477" s="71">
        <f t="shared" si="158"/>
        <v>530</v>
      </c>
      <c r="AS477" s="71">
        <f>VLOOKUP(AJ477,Invoicing!A:K,10,FALSE)</f>
        <v>25</v>
      </c>
      <c r="AT477" s="71">
        <f t="shared" si="159"/>
        <v>555</v>
      </c>
    </row>
    <row r="478" spans="1:47">
      <c r="A478" s="37" t="s">
        <v>48</v>
      </c>
      <c r="B478" s="3" t="s">
        <v>38</v>
      </c>
      <c r="C478" s="11">
        <v>45376.180555555555</v>
      </c>
      <c r="D478" s="11">
        <v>45376.020833333336</v>
      </c>
      <c r="E478" s="11" t="s">
        <v>49</v>
      </c>
      <c r="F478" s="11" t="s">
        <v>40</v>
      </c>
      <c r="G478" s="3" t="s">
        <v>636</v>
      </c>
      <c r="H478" s="3" t="s">
        <v>41</v>
      </c>
      <c r="I478" s="11">
        <v>45378.291666666664</v>
      </c>
      <c r="J478" s="12">
        <v>45378.281944444447</v>
      </c>
      <c r="K478" s="12">
        <v>45378.291666666664</v>
      </c>
      <c r="L478" s="12">
        <v>45378.288194444445</v>
      </c>
      <c r="M478" s="12" t="s">
        <v>115</v>
      </c>
      <c r="N478" s="3" t="s">
        <v>42</v>
      </c>
      <c r="O478" s="3">
        <v>0</v>
      </c>
      <c r="P478" s="1">
        <f t="shared" si="140"/>
        <v>13</v>
      </c>
      <c r="Q478" s="1">
        <f t="shared" si="141"/>
        <v>3</v>
      </c>
      <c r="R478" s="72">
        <f t="shared" si="142"/>
        <v>45378.281944444447</v>
      </c>
      <c r="S478" s="73">
        <f t="shared" si="143"/>
        <v>2.1111111111094942</v>
      </c>
      <c r="T478" s="74">
        <f>Table2[[#This Row],[ETA A OFRECIMIENTO]]*24</f>
        <v>50.666666666627862</v>
      </c>
      <c r="U478" s="1" t="str">
        <f t="shared" si="144"/>
        <v>NO</v>
      </c>
      <c r="V478" s="73">
        <f t="shared" si="145"/>
        <v>0</v>
      </c>
      <c r="W478" s="74">
        <f>Table2[[#This Row],[DEL. AVAILABLE A SLOT]]*24</f>
        <v>0</v>
      </c>
      <c r="X478" s="1" t="str">
        <f t="shared" si="146"/>
        <v>SI</v>
      </c>
      <c r="Y478" s="73">
        <f t="shared" si="147"/>
        <v>2.1111111111094942</v>
      </c>
      <c r="Z478" s="74">
        <f>Table2[[#This Row],[ETA A TIMESLOT]]*24</f>
        <v>50.666666666627862</v>
      </c>
      <c r="AA478" s="73">
        <f t="shared" si="148"/>
        <v>0</v>
      </c>
      <c r="AB478" s="73" t="str">
        <f t="shared" si="149"/>
        <v>SI</v>
      </c>
      <c r="AC478" s="74">
        <f>Table2[[#This Row],[PUNTUALIDAD (H)]]*24</f>
        <v>0</v>
      </c>
      <c r="AD478" s="73">
        <f t="shared" si="150"/>
        <v>2.1076388888905058</v>
      </c>
      <c r="AE478" s="74">
        <f>Table2[[#This Row],[ATA TO UNLOADING]]*24</f>
        <v>50.583333333372138</v>
      </c>
      <c r="AF478" s="74" t="str">
        <f>IF(Table2[[#This Row],[ATA TO UNLOADING 2]]&lt;=48,"YES","NO")</f>
        <v>NO</v>
      </c>
      <c r="AG478" s="75">
        <f t="shared" si="151"/>
        <v>0.29166666666424135</v>
      </c>
      <c r="AH478" s="2" t="s">
        <v>42</v>
      </c>
      <c r="AI478" s="2" t="str">
        <f t="shared" si="152"/>
        <v>SUDU5952965</v>
      </c>
      <c r="AJ478" s="76" t="str">
        <f t="shared" si="153"/>
        <v>CTU FLEVOKUST BV</v>
      </c>
      <c r="AK478" s="77">
        <f>IF($M478="TRUCK",VLOOKUP($AQ478,Invoicing!$A$17:$B$49,MATCH($AK$1,Invoicing!$A$17:$B$17,0),FALSE),VLOOKUP($AQ478,Invoicing!$N$17:$O$21,MATCH($AK$1,Invoicing!$N$17:$O$17,0),FALSE))</f>
        <v>520</v>
      </c>
      <c r="AL478" s="78" t="e">
        <f>VLOOKUP($E478,Invoicing!$A$1:$H$8,MATCH(TRACKER!$N478,Invoicing!$A$1:$H$1,0),FALSE)</f>
        <v>#N/A</v>
      </c>
      <c r="AM478" s="78">
        <v>35</v>
      </c>
      <c r="AN478" s="78">
        <f t="shared" si="154"/>
        <v>0</v>
      </c>
      <c r="AO478" s="2">
        <f t="shared" si="155"/>
        <v>3</v>
      </c>
      <c r="AP478" s="2" t="str">
        <f t="shared" si="156"/>
        <v>WEEK</v>
      </c>
      <c r="AQ478" s="2" t="str">
        <f t="shared" si="157"/>
        <v>CTU FLEVOKUST BVWEEK</v>
      </c>
      <c r="AR478" s="71">
        <f t="shared" si="158"/>
        <v>520</v>
      </c>
      <c r="AS478" s="71">
        <f>VLOOKUP(AJ478,Invoicing!A:K,10,FALSE)</f>
        <v>0</v>
      </c>
      <c r="AT478" s="71">
        <f t="shared" si="159"/>
        <v>520</v>
      </c>
    </row>
    <row r="479" spans="1:47">
      <c r="A479" s="37" t="s">
        <v>48</v>
      </c>
      <c r="B479" s="3" t="s">
        <v>38</v>
      </c>
      <c r="C479" s="11">
        <v>45376.180555555555</v>
      </c>
      <c r="D479" s="11">
        <v>45376.020833333336</v>
      </c>
      <c r="E479" s="11" t="s">
        <v>49</v>
      </c>
      <c r="F479" s="11" t="s">
        <v>40</v>
      </c>
      <c r="G479" s="3" t="s">
        <v>637</v>
      </c>
      <c r="H479" s="3" t="s">
        <v>41</v>
      </c>
      <c r="I479" s="11">
        <v>45376.708333333336</v>
      </c>
      <c r="J479" s="12">
        <v>45376.753472222219</v>
      </c>
      <c r="K479" s="12">
        <v>45376.770833333336</v>
      </c>
      <c r="L479" s="12">
        <v>45376.753472222219</v>
      </c>
      <c r="M479" s="12" t="s">
        <v>115</v>
      </c>
      <c r="N479" s="3" t="s">
        <v>42</v>
      </c>
      <c r="O479" s="3">
        <v>1</v>
      </c>
      <c r="P479" s="1">
        <f t="shared" si="140"/>
        <v>13</v>
      </c>
      <c r="Q479" s="1">
        <f t="shared" si="141"/>
        <v>3</v>
      </c>
      <c r="R479" s="72">
        <f t="shared" si="142"/>
        <v>45376.753472222219</v>
      </c>
      <c r="S479" s="73">
        <f t="shared" si="143"/>
        <v>0.52777777778101154</v>
      </c>
      <c r="T479" s="74">
        <f>Table2[[#This Row],[ETA A OFRECIMIENTO]]*24</f>
        <v>12.666666666744277</v>
      </c>
      <c r="U479" s="1" t="str">
        <f t="shared" si="144"/>
        <v>YES</v>
      </c>
      <c r="V479" s="73">
        <f t="shared" si="145"/>
        <v>6.25E-2</v>
      </c>
      <c r="W479" s="74">
        <f>Table2[[#This Row],[DEL. AVAILABLE A SLOT]]*24</f>
        <v>1.5</v>
      </c>
      <c r="X479" s="1" t="str">
        <f t="shared" si="146"/>
        <v>SI</v>
      </c>
      <c r="Y479" s="73">
        <f t="shared" si="147"/>
        <v>0.59027777778101154</v>
      </c>
      <c r="Z479" s="74">
        <f>Table2[[#This Row],[ETA A TIMESLOT]]*24</f>
        <v>14.166666666744277</v>
      </c>
      <c r="AA479" s="73">
        <f t="shared" si="148"/>
        <v>0</v>
      </c>
      <c r="AB479" s="73" t="str">
        <f t="shared" si="149"/>
        <v>SI</v>
      </c>
      <c r="AC479" s="74">
        <f>Table2[[#This Row],[PUNTUALIDAD (H)]]*24</f>
        <v>0</v>
      </c>
      <c r="AD479" s="73">
        <f t="shared" si="150"/>
        <v>0.57291666666424135</v>
      </c>
      <c r="AE479" s="74">
        <f>Table2[[#This Row],[ATA TO UNLOADING]]*24</f>
        <v>13.749999999941792</v>
      </c>
      <c r="AF479" s="74" t="str">
        <f>IF(Table2[[#This Row],[ATA TO UNLOADING 2]]&lt;=48,"YES","NO")</f>
        <v>YES</v>
      </c>
      <c r="AG479" s="75">
        <f t="shared" si="151"/>
        <v>0.77083333333575865</v>
      </c>
      <c r="AH479" s="2" t="s">
        <v>42</v>
      </c>
      <c r="AI479" s="2" t="str">
        <f t="shared" si="152"/>
        <v>TCLU9149626</v>
      </c>
      <c r="AJ479" s="76" t="str">
        <f t="shared" si="153"/>
        <v>CTU FLEVOKUST BV</v>
      </c>
      <c r="AK479" s="77">
        <f>IF($M479="TRUCK",VLOOKUP($AQ479,Invoicing!$A$17:$B$49,MATCH($AK$1,Invoicing!$A$17:$B$17,0),FALSE),VLOOKUP($AQ479,Invoicing!$N$17:$O$21,MATCH($AK$1,Invoicing!$N$17:$O$17,0),FALSE))</f>
        <v>520</v>
      </c>
      <c r="AL479" s="78" t="e">
        <f>VLOOKUP($E479,Invoicing!$A$1:$H$8,MATCH(TRACKER!$N479,Invoicing!$A$1:$H$1,0),FALSE)</f>
        <v>#N/A</v>
      </c>
      <c r="AM479" s="78">
        <v>35</v>
      </c>
      <c r="AN479" s="78">
        <f t="shared" si="154"/>
        <v>35</v>
      </c>
      <c r="AO479" s="2">
        <f t="shared" si="155"/>
        <v>1</v>
      </c>
      <c r="AP479" s="2" t="str">
        <f t="shared" si="156"/>
        <v>WEEK</v>
      </c>
      <c r="AQ479" s="2" t="str">
        <f t="shared" si="157"/>
        <v>CTU FLEVOKUST BVWEEK</v>
      </c>
      <c r="AR479" s="71">
        <f t="shared" si="158"/>
        <v>555</v>
      </c>
      <c r="AS479" s="71">
        <f>VLOOKUP(AJ479,Invoicing!A:K,10,FALSE)</f>
        <v>0</v>
      </c>
      <c r="AT479" s="71">
        <f t="shared" si="159"/>
        <v>555</v>
      </c>
    </row>
    <row r="480" spans="1:47">
      <c r="A480" s="37" t="s">
        <v>48</v>
      </c>
      <c r="B480" s="3" t="s">
        <v>38</v>
      </c>
      <c r="C480" s="11">
        <v>45376.180555555555</v>
      </c>
      <c r="D480" s="11">
        <v>45376.020833333336</v>
      </c>
      <c r="E480" s="11" t="s">
        <v>49</v>
      </c>
      <c r="F480" s="11" t="s">
        <v>40</v>
      </c>
      <c r="G480" s="3" t="s">
        <v>638</v>
      </c>
      <c r="H480" s="3" t="s">
        <v>2821</v>
      </c>
      <c r="I480" s="11">
        <v>45376.708333333336</v>
      </c>
      <c r="J480" s="12">
        <v>45376.75277777778</v>
      </c>
      <c r="K480" s="12">
        <v>45376.708333333336</v>
      </c>
      <c r="L480" s="12">
        <v>45376.820833333331</v>
      </c>
      <c r="M480" s="12" t="s">
        <v>115</v>
      </c>
      <c r="N480" s="3" t="s">
        <v>13</v>
      </c>
      <c r="O480" s="3">
        <v>0</v>
      </c>
      <c r="P480" s="1">
        <f t="shared" si="140"/>
        <v>13</v>
      </c>
      <c r="Q480" s="1">
        <f t="shared" si="141"/>
        <v>3</v>
      </c>
      <c r="R480" s="72">
        <f t="shared" si="142"/>
        <v>45376.75277777778</v>
      </c>
      <c r="S480" s="73">
        <f t="shared" si="143"/>
        <v>0.52777777778101154</v>
      </c>
      <c r="T480" s="74">
        <f>Table2[[#This Row],[ETA A OFRECIMIENTO]]*24</f>
        <v>12.666666666744277</v>
      </c>
      <c r="U480" s="1" t="str">
        <f t="shared" si="144"/>
        <v>YES</v>
      </c>
      <c r="V480" s="73">
        <f t="shared" si="145"/>
        <v>0</v>
      </c>
      <c r="W480" s="74">
        <f>Table2[[#This Row],[DEL. AVAILABLE A SLOT]]*24</f>
        <v>0</v>
      </c>
      <c r="X480" s="1" t="str">
        <f t="shared" si="146"/>
        <v>SI</v>
      </c>
      <c r="Y480" s="73">
        <f t="shared" si="147"/>
        <v>0.52777777778101154</v>
      </c>
      <c r="Z480" s="74">
        <f>Table2[[#This Row],[ETA A TIMESLOT]]*24</f>
        <v>12.666666666744277</v>
      </c>
      <c r="AA480" s="73">
        <f t="shared" si="148"/>
        <v>4.4444444443797693E-2</v>
      </c>
      <c r="AB480" s="73" t="str">
        <f t="shared" si="149"/>
        <v>NO</v>
      </c>
      <c r="AC480" s="74">
        <f>Table2[[#This Row],[PUNTUALIDAD (H)]]*24</f>
        <v>1.0666666666511446</v>
      </c>
      <c r="AD480" s="73">
        <f t="shared" si="150"/>
        <v>0.64027777777664596</v>
      </c>
      <c r="AE480" s="74">
        <f>Table2[[#This Row],[ATA TO UNLOADING]]*24</f>
        <v>15.366666666639503</v>
      </c>
      <c r="AF480" s="74" t="str">
        <f>IF(Table2[[#This Row],[ATA TO UNLOADING 2]]&lt;=48,"YES","NO")</f>
        <v>YES</v>
      </c>
      <c r="AG480" s="75">
        <f t="shared" si="151"/>
        <v>0.70833333333575865</v>
      </c>
      <c r="AH480" s="2" t="s">
        <v>42</v>
      </c>
      <c r="AI480" s="2" t="str">
        <f t="shared" si="152"/>
        <v>TCNU1725168</v>
      </c>
      <c r="AJ480" s="76" t="str">
        <f t="shared" si="153"/>
        <v>CTU FLEVOKUST BV</v>
      </c>
      <c r="AK480" s="77">
        <f>IF($M480="TRUCK",VLOOKUP($AQ480,Invoicing!$A$17:$B$49,MATCH($AK$1,Invoicing!$A$17:$B$17,0),FALSE),VLOOKUP($AQ480,Invoicing!$N$17:$O$21,MATCH($AK$1,Invoicing!$N$17:$O$17,0),FALSE))</f>
        <v>520</v>
      </c>
      <c r="AL480" s="78">
        <v>100</v>
      </c>
      <c r="AM480" s="78">
        <v>35</v>
      </c>
      <c r="AN480" s="78">
        <f t="shared" si="154"/>
        <v>0</v>
      </c>
      <c r="AO480" s="2">
        <f t="shared" si="155"/>
        <v>1</v>
      </c>
      <c r="AP480" s="2" t="str">
        <f t="shared" si="156"/>
        <v>WEEK</v>
      </c>
      <c r="AQ480" s="2" t="str">
        <f t="shared" si="157"/>
        <v>CTU FLEVOKUST BVWEEK</v>
      </c>
      <c r="AR480" s="71">
        <f t="shared" si="158"/>
        <v>620</v>
      </c>
      <c r="AS480" s="71">
        <f>VLOOKUP(AJ480,Invoicing!A:K,10,FALSE)</f>
        <v>0</v>
      </c>
      <c r="AT480" s="71">
        <f t="shared" si="159"/>
        <v>620</v>
      </c>
    </row>
    <row r="481" spans="1:47">
      <c r="A481" s="37" t="s">
        <v>639</v>
      </c>
      <c r="B481" s="3" t="s">
        <v>38</v>
      </c>
      <c r="C481" s="11">
        <v>45376.670138888891</v>
      </c>
      <c r="D481" s="11">
        <v>45376.625</v>
      </c>
      <c r="E481" s="11" t="s">
        <v>49</v>
      </c>
      <c r="F481" s="11" t="s">
        <v>40</v>
      </c>
      <c r="G481" s="3" t="s">
        <v>640</v>
      </c>
      <c r="H481" s="3" t="s">
        <v>2821</v>
      </c>
      <c r="I481" s="11">
        <v>45378.291666666664</v>
      </c>
      <c r="J481" s="12">
        <v>45378.59097222222</v>
      </c>
      <c r="K481" s="12">
        <v>45378.583333333336</v>
      </c>
      <c r="L481" s="12">
        <v>45378.597916666666</v>
      </c>
      <c r="M481" s="12" t="s">
        <v>115</v>
      </c>
      <c r="N481" s="3" t="s">
        <v>13</v>
      </c>
      <c r="O481" s="3">
        <v>0</v>
      </c>
      <c r="P481" s="1">
        <f t="shared" si="140"/>
        <v>13</v>
      </c>
      <c r="Q481" s="1">
        <f t="shared" si="141"/>
        <v>3</v>
      </c>
      <c r="R481" s="72">
        <f t="shared" si="142"/>
        <v>45378.59097222222</v>
      </c>
      <c r="S481" s="73">
        <f t="shared" si="143"/>
        <v>1.6215277777737356</v>
      </c>
      <c r="T481" s="74">
        <f>Table2[[#This Row],[ETA A OFRECIMIENTO]]*24</f>
        <v>38.916666666569654</v>
      </c>
      <c r="U481" s="1" t="str">
        <f t="shared" si="144"/>
        <v>YES</v>
      </c>
      <c r="V481" s="73">
        <f t="shared" si="145"/>
        <v>0.29166666667151731</v>
      </c>
      <c r="W481" s="74">
        <f>Table2[[#This Row],[DEL. AVAILABLE A SLOT]]*24</f>
        <v>7.0000000001164153</v>
      </c>
      <c r="X481" s="1" t="str">
        <f t="shared" si="146"/>
        <v>SI</v>
      </c>
      <c r="Y481" s="73">
        <f t="shared" si="147"/>
        <v>1.9131944444452529</v>
      </c>
      <c r="Z481" s="74">
        <f>Table2[[#This Row],[ETA A TIMESLOT]]*24</f>
        <v>45.916666666686069</v>
      </c>
      <c r="AA481" s="73">
        <f t="shared" si="148"/>
        <v>7.6388888846850023E-3</v>
      </c>
      <c r="AB481" s="73" t="str">
        <f t="shared" si="149"/>
        <v>SI</v>
      </c>
      <c r="AC481" s="74">
        <f>Table2[[#This Row],[PUNTUALIDAD (H)]]*24</f>
        <v>0.18333333323244005</v>
      </c>
      <c r="AD481" s="73">
        <f t="shared" si="150"/>
        <v>1.9277777777751908</v>
      </c>
      <c r="AE481" s="74">
        <f>Table2[[#This Row],[ATA TO UNLOADING]]*24</f>
        <v>46.266666666604578</v>
      </c>
      <c r="AF481" s="74" t="str">
        <f>IF(Table2[[#This Row],[ATA TO UNLOADING 2]]&lt;=48,"YES","NO")</f>
        <v>YES</v>
      </c>
      <c r="AG481" s="75">
        <f t="shared" si="151"/>
        <v>0.58333333333575865</v>
      </c>
      <c r="AH481" s="2" t="s">
        <v>42</v>
      </c>
      <c r="AI481" s="2" t="str">
        <f t="shared" si="152"/>
        <v>MRKU4041824</v>
      </c>
      <c r="AJ481" s="76" t="str">
        <f t="shared" si="153"/>
        <v>CTU FLEVOKUST BV</v>
      </c>
      <c r="AK481" s="77">
        <f>IF($M481="TRUCK",VLOOKUP($AQ481,Invoicing!$A$17:$B$49,MATCH($AK$1,Invoicing!$A$17:$B$17,0),FALSE),VLOOKUP($AQ481,Invoicing!$N$17:$O$21,MATCH($AK$1,Invoicing!$N$17:$O$17,0),FALSE))</f>
        <v>520</v>
      </c>
      <c r="AL481" s="78">
        <v>100</v>
      </c>
      <c r="AM481" s="78">
        <v>35</v>
      </c>
      <c r="AN481" s="78">
        <f t="shared" si="154"/>
        <v>0</v>
      </c>
      <c r="AO481" s="2">
        <f t="shared" si="155"/>
        <v>3</v>
      </c>
      <c r="AP481" s="2" t="str">
        <f t="shared" si="156"/>
        <v>WEEK</v>
      </c>
      <c r="AQ481" s="2" t="str">
        <f t="shared" si="157"/>
        <v>CTU FLEVOKUST BVWEEK</v>
      </c>
      <c r="AR481" s="71">
        <f t="shared" si="158"/>
        <v>620</v>
      </c>
      <c r="AS481" s="71">
        <f>VLOOKUP(AJ481,Invoicing!A:K,10,FALSE)</f>
        <v>0</v>
      </c>
      <c r="AT481" s="71">
        <f t="shared" si="159"/>
        <v>620</v>
      </c>
    </row>
    <row r="482" spans="1:47">
      <c r="A482" s="37" t="s">
        <v>639</v>
      </c>
      <c r="B482" s="3" t="s">
        <v>38</v>
      </c>
      <c r="C482" s="11">
        <v>45376.670138888891</v>
      </c>
      <c r="D482" s="11">
        <v>45376.625</v>
      </c>
      <c r="E482" s="11" t="s">
        <v>44</v>
      </c>
      <c r="F482" s="11" t="s">
        <v>40</v>
      </c>
      <c r="G482" s="3" t="s">
        <v>641</v>
      </c>
      <c r="H482" s="3" t="s">
        <v>2821</v>
      </c>
      <c r="I482" s="11">
        <v>45377.625</v>
      </c>
      <c r="J482" s="12">
        <v>45377.736111111109</v>
      </c>
      <c r="K482" s="12">
        <v>45377.708333333336</v>
      </c>
      <c r="L482" s="12">
        <v>45377.763888888891</v>
      </c>
      <c r="M482" s="12" t="s">
        <v>115</v>
      </c>
      <c r="N482" s="3" t="s">
        <v>13</v>
      </c>
      <c r="O482" s="3">
        <v>0</v>
      </c>
      <c r="P482" s="1">
        <f t="shared" si="140"/>
        <v>13</v>
      </c>
      <c r="Q482" s="1">
        <f t="shared" si="141"/>
        <v>3</v>
      </c>
      <c r="R482" s="72">
        <f t="shared" si="142"/>
        <v>45377.736111111109</v>
      </c>
      <c r="S482" s="73">
        <f t="shared" si="143"/>
        <v>0.95486111110949423</v>
      </c>
      <c r="T482" s="74">
        <f>Table2[[#This Row],[ETA A OFRECIMIENTO]]*24</f>
        <v>22.916666666627862</v>
      </c>
      <c r="U482" s="1" t="str">
        <f t="shared" si="144"/>
        <v>YES</v>
      </c>
      <c r="V482" s="73">
        <f t="shared" si="145"/>
        <v>8.3333333335758653E-2</v>
      </c>
      <c r="W482" s="74">
        <f>Table2[[#This Row],[DEL. AVAILABLE A SLOT]]*24</f>
        <v>2.0000000000582077</v>
      </c>
      <c r="X482" s="1" t="str">
        <f t="shared" si="146"/>
        <v>SI</v>
      </c>
      <c r="Y482" s="73">
        <f t="shared" si="147"/>
        <v>1.0381944444452529</v>
      </c>
      <c r="Z482" s="74">
        <f>Table2[[#This Row],[ETA A TIMESLOT]]*24</f>
        <v>24.916666666686069</v>
      </c>
      <c r="AA482" s="73">
        <f t="shared" si="148"/>
        <v>2.7777777773735579E-2</v>
      </c>
      <c r="AB482" s="73" t="str">
        <f t="shared" si="149"/>
        <v>SI</v>
      </c>
      <c r="AC482" s="74">
        <f>Table2[[#This Row],[PUNTUALIDAD (H)]]*24</f>
        <v>0.6666666665696539</v>
      </c>
      <c r="AD482" s="73">
        <f t="shared" si="150"/>
        <v>1.09375</v>
      </c>
      <c r="AE482" s="74">
        <f>Table2[[#This Row],[ATA TO UNLOADING]]*24</f>
        <v>26.25</v>
      </c>
      <c r="AF482" s="74" t="str">
        <f>IF(Table2[[#This Row],[ATA TO UNLOADING 2]]&lt;=48,"YES","NO")</f>
        <v>YES</v>
      </c>
      <c r="AG482" s="75">
        <f t="shared" si="151"/>
        <v>0.70833333333575865</v>
      </c>
      <c r="AH482" s="2" t="s">
        <v>42</v>
      </c>
      <c r="AI482" s="2" t="str">
        <f t="shared" si="152"/>
        <v>MRKU4141130</v>
      </c>
      <c r="AJ482" s="76" t="str">
        <f t="shared" si="153"/>
        <v>MSI</v>
      </c>
      <c r="AK482" s="77">
        <f>IF($M482="TRUCK",VLOOKUP($AQ482,Invoicing!$A$17:$B$49,MATCH($AK$1,Invoicing!$A$17:$B$17,0),FALSE),VLOOKUP($AQ482,Invoicing!$N$17:$O$21,MATCH($AK$1,Invoicing!$N$17:$O$17,0),FALSE))</f>
        <v>480</v>
      </c>
      <c r="AL482" s="78">
        <f>VLOOKUP($E482,Invoicing!$A$1:$H$8,MATCH(TRACKER!$N482,Invoicing!$A$1:$H$1,0),FALSE)</f>
        <v>120</v>
      </c>
      <c r="AM482" s="78">
        <f>VLOOKUP($E482,Invoicing!$A$1:$H$8,MATCH(TRACKER!$O$1,Invoicing!$A$1:$H$1,0),FALSE)</f>
        <v>50</v>
      </c>
      <c r="AN482" s="78">
        <f t="shared" si="154"/>
        <v>0</v>
      </c>
      <c r="AO482" s="2">
        <f t="shared" si="155"/>
        <v>2</v>
      </c>
      <c r="AP482" s="2" t="str">
        <f t="shared" si="156"/>
        <v>WEEK</v>
      </c>
      <c r="AQ482" s="2" t="str">
        <f t="shared" si="157"/>
        <v>MSIWEEK</v>
      </c>
      <c r="AR482" s="71">
        <f t="shared" si="158"/>
        <v>600</v>
      </c>
      <c r="AS482" s="71">
        <f>VLOOKUP(AJ482,Invoicing!A:K,10,FALSE)</f>
        <v>25</v>
      </c>
      <c r="AT482" s="71">
        <f t="shared" si="159"/>
        <v>625</v>
      </c>
    </row>
    <row r="483" spans="1:47">
      <c r="A483" s="37" t="s">
        <v>639</v>
      </c>
      <c r="B483" s="3" t="s">
        <v>38</v>
      </c>
      <c r="C483" s="11">
        <v>45376.670138888891</v>
      </c>
      <c r="D483" s="11">
        <v>45376.625</v>
      </c>
      <c r="E483" s="11" t="s">
        <v>49</v>
      </c>
      <c r="F483" s="11" t="s">
        <v>40</v>
      </c>
      <c r="G483" s="3" t="s">
        <v>642</v>
      </c>
      <c r="H483" s="3" t="s">
        <v>2821</v>
      </c>
      <c r="I483" s="11">
        <v>45377.625</v>
      </c>
      <c r="J483" s="12">
        <v>45377.6875</v>
      </c>
      <c r="K483" s="12">
        <v>45377.708333333336</v>
      </c>
      <c r="L483" s="12">
        <v>45377.6875</v>
      </c>
      <c r="M483" s="12" t="s">
        <v>115</v>
      </c>
      <c r="N483" s="3" t="s">
        <v>13</v>
      </c>
      <c r="O483" s="3">
        <v>0</v>
      </c>
      <c r="P483" s="1">
        <f t="shared" si="140"/>
        <v>13</v>
      </c>
      <c r="Q483" s="1">
        <f t="shared" si="141"/>
        <v>3</v>
      </c>
      <c r="R483" s="72">
        <f t="shared" si="142"/>
        <v>45377.6875</v>
      </c>
      <c r="S483" s="73">
        <f t="shared" si="143"/>
        <v>0.95486111110949423</v>
      </c>
      <c r="T483" s="74">
        <f>Table2[[#This Row],[ETA A OFRECIMIENTO]]*24</f>
        <v>22.916666666627862</v>
      </c>
      <c r="U483" s="1" t="str">
        <f t="shared" si="144"/>
        <v>YES</v>
      </c>
      <c r="V483" s="73">
        <f t="shared" si="145"/>
        <v>8.3333333335758653E-2</v>
      </c>
      <c r="W483" s="74">
        <f>Table2[[#This Row],[DEL. AVAILABLE A SLOT]]*24</f>
        <v>2.0000000000582077</v>
      </c>
      <c r="X483" s="1" t="str">
        <f t="shared" si="146"/>
        <v>SI</v>
      </c>
      <c r="Y483" s="73">
        <f t="shared" si="147"/>
        <v>1.0381944444452529</v>
      </c>
      <c r="Z483" s="74">
        <f>Table2[[#This Row],[ETA A TIMESLOT]]*24</f>
        <v>24.916666666686069</v>
      </c>
      <c r="AA483" s="73">
        <f t="shared" si="148"/>
        <v>0</v>
      </c>
      <c r="AB483" s="73" t="str">
        <f t="shared" si="149"/>
        <v>SI</v>
      </c>
      <c r="AC483" s="74">
        <f>Table2[[#This Row],[PUNTUALIDAD (H)]]*24</f>
        <v>0</v>
      </c>
      <c r="AD483" s="73">
        <f t="shared" si="150"/>
        <v>1.0173611111094942</v>
      </c>
      <c r="AE483" s="74">
        <f>Table2[[#This Row],[ATA TO UNLOADING]]*24</f>
        <v>24.416666666627862</v>
      </c>
      <c r="AF483" s="74" t="str">
        <f>IF(Table2[[#This Row],[ATA TO UNLOADING 2]]&lt;=48,"YES","NO")</f>
        <v>YES</v>
      </c>
      <c r="AG483" s="75">
        <f t="shared" si="151"/>
        <v>0.70833333333575865</v>
      </c>
      <c r="AH483" s="2" t="s">
        <v>42</v>
      </c>
      <c r="AI483" s="2" t="str">
        <f t="shared" si="152"/>
        <v>MRKU5203581</v>
      </c>
      <c r="AJ483" s="76" t="str">
        <f t="shared" si="153"/>
        <v>CTU FLEVOKUST BV</v>
      </c>
      <c r="AK483" s="77">
        <f>IF($M483="TRUCK",VLOOKUP($AQ483,Invoicing!$A$17:$B$49,MATCH($AK$1,Invoicing!$A$17:$B$17,0),FALSE),VLOOKUP($AQ483,Invoicing!$N$17:$O$21,MATCH($AK$1,Invoicing!$N$17:$O$17,0),FALSE))</f>
        <v>520</v>
      </c>
      <c r="AL483" s="78">
        <v>100</v>
      </c>
      <c r="AM483" s="78">
        <v>35</v>
      </c>
      <c r="AN483" s="78">
        <f t="shared" si="154"/>
        <v>0</v>
      </c>
      <c r="AO483" s="2">
        <f t="shared" si="155"/>
        <v>2</v>
      </c>
      <c r="AP483" s="2" t="str">
        <f t="shared" si="156"/>
        <v>WEEK</v>
      </c>
      <c r="AQ483" s="2" t="str">
        <f t="shared" si="157"/>
        <v>CTU FLEVOKUST BVWEEK</v>
      </c>
      <c r="AR483" s="71">
        <f t="shared" si="158"/>
        <v>620</v>
      </c>
      <c r="AS483" s="71">
        <f>VLOOKUP(AJ483,Invoicing!A:K,10,FALSE)</f>
        <v>0</v>
      </c>
      <c r="AT483" s="71">
        <f t="shared" si="159"/>
        <v>620</v>
      </c>
    </row>
    <row r="484" spans="1:47">
      <c r="A484" s="37" t="s">
        <v>639</v>
      </c>
      <c r="B484" s="3" t="s">
        <v>38</v>
      </c>
      <c r="C484" s="11">
        <v>45376.670138888891</v>
      </c>
      <c r="D484" s="11">
        <v>45376.625</v>
      </c>
      <c r="E484" s="11" t="s">
        <v>45</v>
      </c>
      <c r="F484" s="11" t="s">
        <v>40</v>
      </c>
      <c r="G484" s="3" t="s">
        <v>643</v>
      </c>
      <c r="H484" s="3" t="s">
        <v>2821</v>
      </c>
      <c r="I484" s="11">
        <v>45377.625</v>
      </c>
      <c r="J484" s="12">
        <v>45378.15902777778</v>
      </c>
      <c r="K484" s="12">
        <v>45378.125</v>
      </c>
      <c r="L484" s="12">
        <v>45378.177083333336</v>
      </c>
      <c r="M484" s="12" t="s">
        <v>115</v>
      </c>
      <c r="N484" s="3" t="s">
        <v>42</v>
      </c>
      <c r="O484" s="3">
        <v>0</v>
      </c>
      <c r="P484" s="1">
        <f t="shared" si="140"/>
        <v>13</v>
      </c>
      <c r="Q484" s="1">
        <f t="shared" si="141"/>
        <v>3</v>
      </c>
      <c r="R484" s="72">
        <f t="shared" si="142"/>
        <v>45378.15902777778</v>
      </c>
      <c r="S484" s="73">
        <f t="shared" si="143"/>
        <v>0.95486111110949423</v>
      </c>
      <c r="T484" s="74">
        <f>Table2[[#This Row],[ETA A OFRECIMIENTO]]*24</f>
        <v>22.916666666627862</v>
      </c>
      <c r="U484" s="1" t="str">
        <f t="shared" si="144"/>
        <v>YES</v>
      </c>
      <c r="V484" s="73">
        <f t="shared" si="145"/>
        <v>0.5</v>
      </c>
      <c r="W484" s="74">
        <f>Table2[[#This Row],[DEL. AVAILABLE A SLOT]]*24</f>
        <v>12</v>
      </c>
      <c r="X484" s="1" t="str">
        <f t="shared" si="146"/>
        <v>SI</v>
      </c>
      <c r="Y484" s="73">
        <f t="shared" si="147"/>
        <v>1.4548611111094942</v>
      </c>
      <c r="Z484" s="74">
        <f>Table2[[#This Row],[ETA A TIMESLOT]]*24</f>
        <v>34.916666666627862</v>
      </c>
      <c r="AA484" s="73">
        <f t="shared" si="148"/>
        <v>3.4027777779556345E-2</v>
      </c>
      <c r="AB484" s="73" t="str">
        <f t="shared" si="149"/>
        <v>NO</v>
      </c>
      <c r="AC484" s="74">
        <f>Table2[[#This Row],[PUNTUALIDAD (H)]]*24</f>
        <v>0.81666666670935228</v>
      </c>
      <c r="AD484" s="73">
        <f t="shared" si="150"/>
        <v>1.5069444444452529</v>
      </c>
      <c r="AE484" s="74">
        <f>Table2[[#This Row],[ATA TO UNLOADING]]*24</f>
        <v>36.166666666686069</v>
      </c>
      <c r="AF484" s="74" t="str">
        <f>IF(Table2[[#This Row],[ATA TO UNLOADING 2]]&lt;=48,"YES","NO")</f>
        <v>YES</v>
      </c>
      <c r="AG484" s="75">
        <f t="shared" si="151"/>
        <v>0.125</v>
      </c>
      <c r="AH484" s="2" t="s">
        <v>24</v>
      </c>
      <c r="AI484" s="2" t="str">
        <f t="shared" si="152"/>
        <v>MSKU6182546</v>
      </c>
      <c r="AJ484" s="76" t="str">
        <f t="shared" si="153"/>
        <v>OM TRANSPORT</v>
      </c>
      <c r="AK484" s="77">
        <f>IF($M484="TRUCK",VLOOKUP($AQ484,Invoicing!$A$17:$B$49,MATCH($AK$1,Invoicing!$A$17:$B$17,0),FALSE),VLOOKUP($AQ484,Invoicing!$N$17:$O$21,MATCH($AK$1,Invoicing!$N$17:$O$17,0),FALSE))</f>
        <v>475</v>
      </c>
      <c r="AL484" s="78" t="e">
        <f>VLOOKUP($E484,Invoicing!$A$1:$H$8,MATCH(TRACKER!$N484,Invoicing!$A$1:$H$1,0),FALSE)</f>
        <v>#N/A</v>
      </c>
      <c r="AM484" s="78">
        <f>VLOOKUP($E484,Invoicing!$A$1:$H$8,MATCH(TRACKER!$O$1,Invoicing!$A$1:$H$1,0),FALSE)</f>
        <v>50</v>
      </c>
      <c r="AN484" s="78">
        <f t="shared" si="154"/>
        <v>0</v>
      </c>
      <c r="AO484" s="2">
        <f t="shared" si="155"/>
        <v>3</v>
      </c>
      <c r="AP484" s="2" t="str">
        <f t="shared" si="156"/>
        <v>NIGHT</v>
      </c>
      <c r="AQ484" s="2" t="str">
        <f t="shared" si="157"/>
        <v>OM TRANSPORTNIGHT</v>
      </c>
      <c r="AR484" s="71">
        <f t="shared" si="158"/>
        <v>475</v>
      </c>
      <c r="AS484" s="71">
        <f>VLOOKUP(AJ484,Invoicing!A:K,10,FALSE)</f>
        <v>25</v>
      </c>
      <c r="AT484" s="71">
        <f t="shared" si="159"/>
        <v>500</v>
      </c>
    </row>
    <row r="485" spans="1:47">
      <c r="A485" s="37" t="s">
        <v>639</v>
      </c>
      <c r="B485" s="3" t="s">
        <v>38</v>
      </c>
      <c r="C485" s="11">
        <v>45376.670138888891</v>
      </c>
      <c r="D485" s="11">
        <v>45376.625</v>
      </c>
      <c r="E485" s="11" t="s">
        <v>45</v>
      </c>
      <c r="F485" s="11" t="s">
        <v>40</v>
      </c>
      <c r="G485" s="3" t="s">
        <v>644</v>
      </c>
      <c r="H485" s="3" t="s">
        <v>2821</v>
      </c>
      <c r="I485" s="11">
        <v>45377.625</v>
      </c>
      <c r="J485" s="12">
        <v>45378.007638888892</v>
      </c>
      <c r="K485" s="12">
        <v>45378</v>
      </c>
      <c r="L485" s="12">
        <v>45378.020833333336</v>
      </c>
      <c r="M485" s="12" t="s">
        <v>115</v>
      </c>
      <c r="N485" s="3" t="s">
        <v>42</v>
      </c>
      <c r="O485" s="3">
        <v>0</v>
      </c>
      <c r="P485" s="1">
        <f t="shared" si="140"/>
        <v>13</v>
      </c>
      <c r="Q485" s="1">
        <f t="shared" si="141"/>
        <v>3</v>
      </c>
      <c r="R485" s="72">
        <f t="shared" si="142"/>
        <v>45378.007638888892</v>
      </c>
      <c r="S485" s="73">
        <f t="shared" si="143"/>
        <v>0.95486111110949423</v>
      </c>
      <c r="T485" s="74">
        <f>Table2[[#This Row],[ETA A OFRECIMIENTO]]*24</f>
        <v>22.916666666627862</v>
      </c>
      <c r="U485" s="1" t="str">
        <f t="shared" si="144"/>
        <v>YES</v>
      </c>
      <c r="V485" s="73">
        <f t="shared" si="145"/>
        <v>0.375</v>
      </c>
      <c r="W485" s="74">
        <f>Table2[[#This Row],[DEL. AVAILABLE A SLOT]]*24</f>
        <v>9</v>
      </c>
      <c r="X485" s="1" t="str">
        <f t="shared" si="146"/>
        <v>SI</v>
      </c>
      <c r="Y485" s="73">
        <f t="shared" si="147"/>
        <v>1.3298611111094942</v>
      </c>
      <c r="Z485" s="74">
        <f>Table2[[#This Row],[ETA A TIMESLOT]]*24</f>
        <v>31.916666666627862</v>
      </c>
      <c r="AA485" s="73">
        <f t="shared" si="148"/>
        <v>7.6388888919609599E-3</v>
      </c>
      <c r="AB485" s="73" t="str">
        <f t="shared" si="149"/>
        <v>SI</v>
      </c>
      <c r="AC485" s="74">
        <f>Table2[[#This Row],[PUNTUALIDAD (H)]]*24</f>
        <v>0.18333333340706304</v>
      </c>
      <c r="AD485" s="73">
        <f t="shared" si="150"/>
        <v>1.3506944444452529</v>
      </c>
      <c r="AE485" s="74">
        <f>Table2[[#This Row],[ATA TO UNLOADING]]*24</f>
        <v>32.416666666686069</v>
      </c>
      <c r="AF485" s="74" t="str">
        <f>IF(Table2[[#This Row],[ATA TO UNLOADING 2]]&lt;=48,"YES","NO")</f>
        <v>YES</v>
      </c>
      <c r="AG485" s="75">
        <f t="shared" si="151"/>
        <v>0</v>
      </c>
      <c r="AH485" s="2" t="s">
        <v>24</v>
      </c>
      <c r="AI485" s="2" t="str">
        <f t="shared" si="152"/>
        <v>MSKU6423411</v>
      </c>
      <c r="AJ485" s="76" t="str">
        <f t="shared" si="153"/>
        <v>OM TRANSPORT</v>
      </c>
      <c r="AK485" s="77">
        <f>IF($M485="TRUCK",VLOOKUP($AQ485,Invoicing!$A$17:$B$49,MATCH($AK$1,Invoicing!$A$17:$B$17,0),FALSE),VLOOKUP($AQ485,Invoicing!$N$17:$O$21,MATCH($AK$1,Invoicing!$N$17:$O$17,0),FALSE))</f>
        <v>475</v>
      </c>
      <c r="AL485" s="78" t="e">
        <f>VLOOKUP($E485,Invoicing!$A$1:$H$8,MATCH(TRACKER!$N485,Invoicing!$A$1:$H$1,0),FALSE)</f>
        <v>#N/A</v>
      </c>
      <c r="AM485" s="78">
        <f>VLOOKUP($E485,Invoicing!$A$1:$H$8,MATCH(TRACKER!$O$1,Invoicing!$A$1:$H$1,0),FALSE)</f>
        <v>50</v>
      </c>
      <c r="AN485" s="78">
        <f t="shared" si="154"/>
        <v>0</v>
      </c>
      <c r="AO485" s="2">
        <f t="shared" si="155"/>
        <v>3</v>
      </c>
      <c r="AP485" s="2" t="str">
        <f t="shared" si="156"/>
        <v>NIGHT</v>
      </c>
      <c r="AQ485" s="2" t="str">
        <f t="shared" si="157"/>
        <v>OM TRANSPORTNIGHT</v>
      </c>
      <c r="AR485" s="71">
        <f t="shared" si="158"/>
        <v>475</v>
      </c>
      <c r="AS485" s="71">
        <f>VLOOKUP(AJ485,Invoicing!A:K,10,FALSE)</f>
        <v>25</v>
      </c>
      <c r="AT485" s="71">
        <f t="shared" si="159"/>
        <v>500</v>
      </c>
    </row>
    <row r="486" spans="1:47">
      <c r="A486" s="37" t="s">
        <v>639</v>
      </c>
      <c r="B486" s="3" t="s">
        <v>38</v>
      </c>
      <c r="C486" s="11">
        <v>45376.670138888891</v>
      </c>
      <c r="D486" s="11">
        <v>45376.625</v>
      </c>
      <c r="E486" s="11" t="s">
        <v>44</v>
      </c>
      <c r="F486" s="11" t="s">
        <v>40</v>
      </c>
      <c r="G486" s="3" t="s">
        <v>645</v>
      </c>
      <c r="H486" s="3" t="s">
        <v>2821</v>
      </c>
      <c r="I486" s="11">
        <v>45377.625</v>
      </c>
      <c r="J486" s="12">
        <v>45378.175694444442</v>
      </c>
      <c r="K486" s="12">
        <v>45378.166666666664</v>
      </c>
      <c r="L486" s="12">
        <v>45378.1875</v>
      </c>
      <c r="M486" s="12" t="s">
        <v>115</v>
      </c>
      <c r="N486" s="3" t="s">
        <v>42</v>
      </c>
      <c r="O486" s="3">
        <v>0</v>
      </c>
      <c r="P486" s="1">
        <f t="shared" si="140"/>
        <v>13</v>
      </c>
      <c r="Q486" s="1">
        <f t="shared" si="141"/>
        <v>3</v>
      </c>
      <c r="R486" s="72">
        <f t="shared" si="142"/>
        <v>45378.175694444442</v>
      </c>
      <c r="S486" s="73">
        <f t="shared" si="143"/>
        <v>0.95486111110949423</v>
      </c>
      <c r="T486" s="74">
        <f>Table2[[#This Row],[ETA A OFRECIMIENTO]]*24</f>
        <v>22.916666666627862</v>
      </c>
      <c r="U486" s="1" t="str">
        <f t="shared" si="144"/>
        <v>YES</v>
      </c>
      <c r="V486" s="73">
        <f t="shared" si="145"/>
        <v>0.54166666666424135</v>
      </c>
      <c r="W486" s="74">
        <f>Table2[[#This Row],[DEL. AVAILABLE A SLOT]]*24</f>
        <v>12.999999999941792</v>
      </c>
      <c r="X486" s="1" t="str">
        <f t="shared" si="146"/>
        <v>SI</v>
      </c>
      <c r="Y486" s="73">
        <f t="shared" si="147"/>
        <v>1.4965277777737356</v>
      </c>
      <c r="Z486" s="74">
        <f>Table2[[#This Row],[ETA A TIMESLOT]]*24</f>
        <v>35.916666666569654</v>
      </c>
      <c r="AA486" s="73">
        <f t="shared" si="148"/>
        <v>9.0277777781011537E-3</v>
      </c>
      <c r="AB486" s="73" t="str">
        <f t="shared" si="149"/>
        <v>SI</v>
      </c>
      <c r="AC486" s="74">
        <f>Table2[[#This Row],[PUNTUALIDAD (H)]]*24</f>
        <v>0.21666666667442769</v>
      </c>
      <c r="AD486" s="73">
        <f t="shared" si="150"/>
        <v>1.5173611111094942</v>
      </c>
      <c r="AE486" s="74">
        <f>Table2[[#This Row],[ATA TO UNLOADING]]*24</f>
        <v>36.416666666627862</v>
      </c>
      <c r="AF486" s="74" t="str">
        <f>IF(Table2[[#This Row],[ATA TO UNLOADING 2]]&lt;=48,"YES","NO")</f>
        <v>YES</v>
      </c>
      <c r="AG486" s="75">
        <f t="shared" si="151"/>
        <v>0.16666666666424135</v>
      </c>
      <c r="AH486" s="2" t="s">
        <v>24</v>
      </c>
      <c r="AI486" s="2" t="str">
        <f t="shared" si="152"/>
        <v>MSKU7956210</v>
      </c>
      <c r="AJ486" s="76" t="str">
        <f t="shared" si="153"/>
        <v>MSI</v>
      </c>
      <c r="AK486" s="77">
        <f>IF($M486="TRUCK",VLOOKUP($AQ486,Invoicing!$A$17:$B$49,MATCH($AK$1,Invoicing!$A$17:$B$17,0),FALSE),VLOOKUP($AQ486,Invoicing!$N$17:$O$21,MATCH($AK$1,Invoicing!$N$17:$O$17,0),FALSE))</f>
        <v>530</v>
      </c>
      <c r="AL486" s="78" t="e">
        <f>VLOOKUP($E486,Invoicing!$A$1:$H$8,MATCH(TRACKER!$N486,Invoicing!$A$1:$H$1,0),FALSE)</f>
        <v>#N/A</v>
      </c>
      <c r="AM486" s="78">
        <f>VLOOKUP($E486,Invoicing!$A$1:$H$8,MATCH(TRACKER!$O$1,Invoicing!$A$1:$H$1,0),FALSE)</f>
        <v>50</v>
      </c>
      <c r="AN486" s="78">
        <f t="shared" si="154"/>
        <v>0</v>
      </c>
      <c r="AO486" s="2">
        <f t="shared" si="155"/>
        <v>3</v>
      </c>
      <c r="AP486" s="2" t="str">
        <f t="shared" si="156"/>
        <v>NIGHT</v>
      </c>
      <c r="AQ486" s="2" t="str">
        <f t="shared" si="157"/>
        <v>MSINIGHT</v>
      </c>
      <c r="AR486" s="71">
        <f t="shared" si="158"/>
        <v>530</v>
      </c>
      <c r="AS486" s="71">
        <f>VLOOKUP(AJ486,Invoicing!A:K,10,FALSE)</f>
        <v>25</v>
      </c>
      <c r="AT486" s="71">
        <f t="shared" si="159"/>
        <v>555</v>
      </c>
    </row>
    <row r="487" spans="1:47">
      <c r="A487" s="37" t="s">
        <v>639</v>
      </c>
      <c r="B487" s="3" t="s">
        <v>38</v>
      </c>
      <c r="C487" s="11">
        <v>45376.670138888891</v>
      </c>
      <c r="D487" s="11">
        <v>45376.625</v>
      </c>
      <c r="E487" s="11" t="s">
        <v>49</v>
      </c>
      <c r="F487" s="11" t="s">
        <v>40</v>
      </c>
      <c r="G487" s="3" t="s">
        <v>646</v>
      </c>
      <c r="H487" s="3" t="s">
        <v>2821</v>
      </c>
      <c r="I487" s="11">
        <v>45377.625</v>
      </c>
      <c r="J487" s="12">
        <v>45377.618055555555</v>
      </c>
      <c r="K487" s="12">
        <v>45377.625</v>
      </c>
      <c r="L487" s="12">
        <v>45377.645833333336</v>
      </c>
      <c r="M487" s="12" t="s">
        <v>115</v>
      </c>
      <c r="N487" s="3" t="s">
        <v>13</v>
      </c>
      <c r="O487" s="3">
        <v>0</v>
      </c>
      <c r="P487" s="1">
        <f t="shared" si="140"/>
        <v>13</v>
      </c>
      <c r="Q487" s="1">
        <f t="shared" si="141"/>
        <v>3</v>
      </c>
      <c r="R487" s="72">
        <f t="shared" si="142"/>
        <v>45377.618055555555</v>
      </c>
      <c r="S487" s="73">
        <f t="shared" si="143"/>
        <v>0.95486111110949423</v>
      </c>
      <c r="T487" s="74">
        <f>Table2[[#This Row],[ETA A OFRECIMIENTO]]*24</f>
        <v>22.916666666627862</v>
      </c>
      <c r="U487" s="1" t="str">
        <f t="shared" si="144"/>
        <v>YES</v>
      </c>
      <c r="V487" s="73">
        <f t="shared" si="145"/>
        <v>0</v>
      </c>
      <c r="W487" s="74">
        <f>Table2[[#This Row],[DEL. AVAILABLE A SLOT]]*24</f>
        <v>0</v>
      </c>
      <c r="X487" s="1" t="str">
        <f t="shared" si="146"/>
        <v>SI</v>
      </c>
      <c r="Y487" s="73">
        <f t="shared" si="147"/>
        <v>0.95486111110949423</v>
      </c>
      <c r="Z487" s="74">
        <f>Table2[[#This Row],[ETA A TIMESLOT]]*24</f>
        <v>22.916666666627862</v>
      </c>
      <c r="AA487" s="73">
        <f t="shared" si="148"/>
        <v>0</v>
      </c>
      <c r="AB487" s="73" t="str">
        <f t="shared" si="149"/>
        <v>SI</v>
      </c>
      <c r="AC487" s="74">
        <f>Table2[[#This Row],[PUNTUALIDAD (H)]]*24</f>
        <v>0</v>
      </c>
      <c r="AD487" s="73">
        <f t="shared" si="150"/>
        <v>0.97569444444525288</v>
      </c>
      <c r="AE487" s="74">
        <f>Table2[[#This Row],[ATA TO UNLOADING]]*24</f>
        <v>23.416666666686069</v>
      </c>
      <c r="AF487" s="74" t="str">
        <f>IF(Table2[[#This Row],[ATA TO UNLOADING 2]]&lt;=48,"YES","NO")</f>
        <v>YES</v>
      </c>
      <c r="AG487" s="75">
        <f t="shared" si="151"/>
        <v>0.625</v>
      </c>
      <c r="AH487" s="2" t="s">
        <v>42</v>
      </c>
      <c r="AI487" s="2" t="str">
        <f t="shared" si="152"/>
        <v>MSKU9611705</v>
      </c>
      <c r="AJ487" s="76" t="str">
        <f t="shared" si="153"/>
        <v>CTU FLEVOKUST BV</v>
      </c>
      <c r="AK487" s="77">
        <f>IF($M487="TRUCK",VLOOKUP($AQ487,Invoicing!$A$17:$B$49,MATCH($AK$1,Invoicing!$A$17:$B$17,0),FALSE),VLOOKUP($AQ487,Invoicing!$N$17:$O$21,MATCH($AK$1,Invoicing!$N$17:$O$17,0),FALSE))</f>
        <v>520</v>
      </c>
      <c r="AL487" s="78">
        <v>100</v>
      </c>
      <c r="AM487" s="78">
        <v>35</v>
      </c>
      <c r="AN487" s="78">
        <f t="shared" si="154"/>
        <v>0</v>
      </c>
      <c r="AO487" s="2">
        <f t="shared" si="155"/>
        <v>2</v>
      </c>
      <c r="AP487" s="2" t="str">
        <f t="shared" si="156"/>
        <v>WEEK</v>
      </c>
      <c r="AQ487" s="2" t="str">
        <f t="shared" si="157"/>
        <v>CTU FLEVOKUST BVWEEK</v>
      </c>
      <c r="AR487" s="71">
        <f t="shared" si="158"/>
        <v>620</v>
      </c>
      <c r="AS487" s="71">
        <f>VLOOKUP(AJ487,Invoicing!A:K,10,FALSE)</f>
        <v>0</v>
      </c>
      <c r="AT487" s="71">
        <f t="shared" si="159"/>
        <v>620</v>
      </c>
    </row>
    <row r="488" spans="1:47">
      <c r="A488" s="37" t="s">
        <v>639</v>
      </c>
      <c r="B488" s="3" t="s">
        <v>38</v>
      </c>
      <c r="C488" s="11">
        <v>45376.670138888891</v>
      </c>
      <c r="D488" s="11">
        <v>45376.625</v>
      </c>
      <c r="E488" s="11" t="s">
        <v>45</v>
      </c>
      <c r="F488" s="11" t="s">
        <v>40</v>
      </c>
      <c r="G488" s="3" t="s">
        <v>647</v>
      </c>
      <c r="H488" s="3" t="s">
        <v>2821</v>
      </c>
      <c r="I488" s="11">
        <v>45377.625</v>
      </c>
      <c r="J488" s="12">
        <v>45378.092361111114</v>
      </c>
      <c r="K488" s="12">
        <v>45378.041666666664</v>
      </c>
      <c r="L488" s="12">
        <v>45378.104166666664</v>
      </c>
      <c r="M488" s="12" t="s">
        <v>115</v>
      </c>
      <c r="N488" s="3" t="s">
        <v>42</v>
      </c>
      <c r="O488" s="3">
        <v>0</v>
      </c>
      <c r="P488" s="1">
        <f t="shared" si="140"/>
        <v>13</v>
      </c>
      <c r="Q488" s="1">
        <f t="shared" si="141"/>
        <v>3</v>
      </c>
      <c r="R488" s="72">
        <f t="shared" si="142"/>
        <v>45378.092361111114</v>
      </c>
      <c r="S488" s="73">
        <f t="shared" si="143"/>
        <v>0.95486111110949423</v>
      </c>
      <c r="T488" s="74">
        <f>Table2[[#This Row],[ETA A OFRECIMIENTO]]*24</f>
        <v>22.916666666627862</v>
      </c>
      <c r="U488" s="1" t="str">
        <f t="shared" si="144"/>
        <v>YES</v>
      </c>
      <c r="V488" s="73">
        <f t="shared" si="145"/>
        <v>0.41666666666424135</v>
      </c>
      <c r="W488" s="74">
        <f>Table2[[#This Row],[DEL. AVAILABLE A SLOT]]*24</f>
        <v>9.9999999999417923</v>
      </c>
      <c r="X488" s="1" t="str">
        <f t="shared" si="146"/>
        <v>SI</v>
      </c>
      <c r="Y488" s="73">
        <f t="shared" si="147"/>
        <v>1.3715277777737356</v>
      </c>
      <c r="Z488" s="74">
        <f>Table2[[#This Row],[ETA A TIMESLOT]]*24</f>
        <v>32.916666666569654</v>
      </c>
      <c r="AA488" s="73">
        <f t="shared" si="148"/>
        <v>5.0694444449618459E-2</v>
      </c>
      <c r="AB488" s="73" t="str">
        <f t="shared" si="149"/>
        <v>NO</v>
      </c>
      <c r="AC488" s="74">
        <f>Table2[[#This Row],[PUNTUALIDAD (H)]]*24</f>
        <v>1.216666666790843</v>
      </c>
      <c r="AD488" s="73">
        <f t="shared" si="150"/>
        <v>1.4340277777737356</v>
      </c>
      <c r="AE488" s="74">
        <f>Table2[[#This Row],[ATA TO UNLOADING]]*24</f>
        <v>34.416666666569654</v>
      </c>
      <c r="AF488" s="74" t="str">
        <f>IF(Table2[[#This Row],[ATA TO UNLOADING 2]]&lt;=48,"YES","NO")</f>
        <v>YES</v>
      </c>
      <c r="AG488" s="75">
        <f t="shared" si="151"/>
        <v>4.1666666664241347E-2</v>
      </c>
      <c r="AH488" s="2" t="s">
        <v>24</v>
      </c>
      <c r="AI488" s="2" t="str">
        <f t="shared" si="152"/>
        <v>PONU1467187</v>
      </c>
      <c r="AJ488" s="76" t="str">
        <f t="shared" si="153"/>
        <v>OM TRANSPORT</v>
      </c>
      <c r="AK488" s="77">
        <f>IF($M488="TRUCK",VLOOKUP($AQ488,Invoicing!$A$17:$B$49,MATCH($AK$1,Invoicing!$A$17:$B$17,0),FALSE),VLOOKUP($AQ488,Invoicing!$N$17:$O$21,MATCH($AK$1,Invoicing!$N$17:$O$17,0),FALSE))</f>
        <v>475</v>
      </c>
      <c r="AL488" s="78" t="e">
        <f>VLOOKUP($E488,Invoicing!$A$1:$H$8,MATCH(TRACKER!$N488,Invoicing!$A$1:$H$1,0),FALSE)</f>
        <v>#N/A</v>
      </c>
      <c r="AM488" s="78">
        <f>VLOOKUP($E488,Invoicing!$A$1:$H$8,MATCH(TRACKER!$O$1,Invoicing!$A$1:$H$1,0),FALSE)</f>
        <v>50</v>
      </c>
      <c r="AN488" s="78">
        <f t="shared" si="154"/>
        <v>0</v>
      </c>
      <c r="AO488" s="2">
        <f t="shared" si="155"/>
        <v>3</v>
      </c>
      <c r="AP488" s="2" t="str">
        <f t="shared" si="156"/>
        <v>NIGHT</v>
      </c>
      <c r="AQ488" s="2" t="str">
        <f t="shared" si="157"/>
        <v>OM TRANSPORTNIGHT</v>
      </c>
      <c r="AR488" s="71">
        <f t="shared" si="158"/>
        <v>475</v>
      </c>
      <c r="AS488" s="71">
        <f>VLOOKUP(AJ488,Invoicing!A:K,10,FALSE)</f>
        <v>25</v>
      </c>
      <c r="AT488" s="71">
        <f t="shared" si="159"/>
        <v>500</v>
      </c>
    </row>
    <row r="489" spans="1:47">
      <c r="A489" s="37" t="s">
        <v>639</v>
      </c>
      <c r="B489" s="3" t="s">
        <v>38</v>
      </c>
      <c r="C489" s="11">
        <v>45376.670138888891</v>
      </c>
      <c r="D489" s="11">
        <v>45376.625</v>
      </c>
      <c r="E489" s="11" t="s">
        <v>45</v>
      </c>
      <c r="F489" s="11" t="s">
        <v>40</v>
      </c>
      <c r="G489" s="3" t="s">
        <v>648</v>
      </c>
      <c r="H489" s="3" t="s">
        <v>2821</v>
      </c>
      <c r="I489" s="11">
        <v>45377.625</v>
      </c>
      <c r="J489" s="12">
        <v>45378.225694444445</v>
      </c>
      <c r="K489" s="12">
        <v>45378.25</v>
      </c>
      <c r="L489" s="12">
        <v>45378.236111111109</v>
      </c>
      <c r="M489" s="12" t="s">
        <v>115</v>
      </c>
      <c r="N489" s="3" t="s">
        <v>13</v>
      </c>
      <c r="O489" s="3">
        <v>0</v>
      </c>
      <c r="P489" s="1">
        <f t="shared" si="140"/>
        <v>13</v>
      </c>
      <c r="Q489" s="1">
        <f t="shared" si="141"/>
        <v>3</v>
      </c>
      <c r="R489" s="72">
        <f t="shared" si="142"/>
        <v>45378.225694444445</v>
      </c>
      <c r="S489" s="73">
        <f t="shared" si="143"/>
        <v>0.95486111110949423</v>
      </c>
      <c r="T489" s="74">
        <f>Table2[[#This Row],[ETA A OFRECIMIENTO]]*24</f>
        <v>22.916666666627862</v>
      </c>
      <c r="U489" s="1" t="str">
        <f t="shared" si="144"/>
        <v>YES</v>
      </c>
      <c r="V489" s="73">
        <f t="shared" si="145"/>
        <v>0.625</v>
      </c>
      <c r="W489" s="74">
        <f>Table2[[#This Row],[DEL. AVAILABLE A SLOT]]*24</f>
        <v>15</v>
      </c>
      <c r="X489" s="1" t="str">
        <f t="shared" si="146"/>
        <v>SI</v>
      </c>
      <c r="Y489" s="73">
        <f t="shared" si="147"/>
        <v>1.5798611111094942</v>
      </c>
      <c r="Z489" s="74">
        <f>Table2[[#This Row],[ETA A TIMESLOT]]*24</f>
        <v>37.916666666627862</v>
      </c>
      <c r="AA489" s="73">
        <f t="shared" si="148"/>
        <v>0</v>
      </c>
      <c r="AB489" s="73" t="str">
        <f t="shared" si="149"/>
        <v>SI</v>
      </c>
      <c r="AC489" s="74">
        <f>Table2[[#This Row],[PUNTUALIDAD (H)]]*24</f>
        <v>0</v>
      </c>
      <c r="AD489" s="73">
        <f t="shared" si="150"/>
        <v>1.5659722222189885</v>
      </c>
      <c r="AE489" s="74">
        <f>Table2[[#This Row],[ATA TO UNLOADING]]*24</f>
        <v>37.583333333255723</v>
      </c>
      <c r="AF489" s="74" t="str">
        <f>IF(Table2[[#This Row],[ATA TO UNLOADING 2]]&lt;=48,"YES","NO")</f>
        <v>YES</v>
      </c>
      <c r="AG489" s="75">
        <f t="shared" si="151"/>
        <v>0.25</v>
      </c>
      <c r="AH489" s="2" t="s">
        <v>42</v>
      </c>
      <c r="AI489" s="2" t="str">
        <f t="shared" si="152"/>
        <v>SUDU5972534</v>
      </c>
      <c r="AJ489" s="76" t="str">
        <f t="shared" si="153"/>
        <v>OM TRANSPORT</v>
      </c>
      <c r="AK489" s="77">
        <f>IF($M489="TRUCK",VLOOKUP($AQ489,Invoicing!$A$17:$B$49,MATCH($AK$1,Invoicing!$A$17:$B$17,0),FALSE),VLOOKUP($AQ489,Invoicing!$N$17:$O$21,MATCH($AK$1,Invoicing!$N$17:$O$17,0),FALSE))</f>
        <v>475</v>
      </c>
      <c r="AL489" s="78">
        <f>VLOOKUP($E489,Invoicing!$A$1:$H$8,MATCH(TRACKER!$N489,Invoicing!$A$1:$H$1,0),FALSE)</f>
        <v>110</v>
      </c>
      <c r="AM489" s="78">
        <f>VLOOKUP($E489,Invoicing!$A$1:$H$8,MATCH(TRACKER!$O$1,Invoicing!$A$1:$H$1,0),FALSE)</f>
        <v>50</v>
      </c>
      <c r="AN489" s="78">
        <f t="shared" si="154"/>
        <v>0</v>
      </c>
      <c r="AO489" s="2">
        <f t="shared" si="155"/>
        <v>3</v>
      </c>
      <c r="AP489" s="2" t="str">
        <f t="shared" si="156"/>
        <v>WEEK</v>
      </c>
      <c r="AQ489" s="2" t="str">
        <f t="shared" si="157"/>
        <v>OM TRANSPORTWEEK</v>
      </c>
      <c r="AR489" s="71">
        <f t="shared" si="158"/>
        <v>585</v>
      </c>
      <c r="AS489" s="71">
        <f>VLOOKUP(AJ489,Invoicing!A:K,10,FALSE)</f>
        <v>25</v>
      </c>
      <c r="AT489" s="71">
        <f t="shared" si="159"/>
        <v>660</v>
      </c>
      <c r="AU489" s="55">
        <v>50</v>
      </c>
    </row>
    <row r="490" spans="1:47">
      <c r="A490" s="37" t="s">
        <v>649</v>
      </c>
      <c r="B490" s="3" t="s">
        <v>38</v>
      </c>
      <c r="C490" s="11">
        <v>45383.137499999997</v>
      </c>
      <c r="D490" s="11">
        <v>45382.833333333336</v>
      </c>
      <c r="E490" s="11" t="s">
        <v>44</v>
      </c>
      <c r="F490" s="11" t="s">
        <v>534</v>
      </c>
      <c r="G490" s="3" t="s">
        <v>650</v>
      </c>
      <c r="H490" s="3" t="s">
        <v>2821</v>
      </c>
      <c r="I490" s="11">
        <v>45383.833333333336</v>
      </c>
      <c r="J490" s="12">
        <v>45384.146527777775</v>
      </c>
      <c r="K490" s="12">
        <v>45384.166666666664</v>
      </c>
      <c r="L490" s="12">
        <v>45384.163194444445</v>
      </c>
      <c r="M490" s="12" t="s">
        <v>115</v>
      </c>
      <c r="N490" s="3" t="s">
        <v>42</v>
      </c>
      <c r="O490" s="3">
        <v>0</v>
      </c>
      <c r="P490" s="1">
        <f t="shared" si="140"/>
        <v>14</v>
      </c>
      <c r="Q490" s="1">
        <f t="shared" si="141"/>
        <v>4</v>
      </c>
      <c r="R490" s="72">
        <f t="shared" si="142"/>
        <v>45384.146527777775</v>
      </c>
      <c r="S490" s="73">
        <f t="shared" si="143"/>
        <v>0.69583333333866904</v>
      </c>
      <c r="T490" s="74">
        <f>Table2[[#This Row],[ETA A OFRECIMIENTO]]*24</f>
        <v>16.700000000128057</v>
      </c>
      <c r="U490" s="1" t="str">
        <f t="shared" si="144"/>
        <v>YES</v>
      </c>
      <c r="V490" s="73">
        <f t="shared" si="145"/>
        <v>0.33333333332848269</v>
      </c>
      <c r="W490" s="74">
        <f>Table2[[#This Row],[DEL. AVAILABLE A SLOT]]*24</f>
        <v>7.9999999998835847</v>
      </c>
      <c r="X490" s="1" t="str">
        <f t="shared" si="146"/>
        <v>SI</v>
      </c>
      <c r="Y490" s="73">
        <f t="shared" si="147"/>
        <v>1.0291666666671517</v>
      </c>
      <c r="Z490" s="74">
        <f>Table2[[#This Row],[ETA A TIMESLOT]]*24</f>
        <v>24.700000000011642</v>
      </c>
      <c r="AA490" s="73">
        <f t="shared" si="148"/>
        <v>0</v>
      </c>
      <c r="AB490" s="73" t="str">
        <f t="shared" si="149"/>
        <v>SI</v>
      </c>
      <c r="AC490" s="74">
        <f>Table2[[#This Row],[PUNTUALIDAD (H)]]*24</f>
        <v>0</v>
      </c>
      <c r="AD490" s="73">
        <f t="shared" si="150"/>
        <v>1.0256944444481633</v>
      </c>
      <c r="AE490" s="74">
        <f>Table2[[#This Row],[ATA TO UNLOADING]]*24</f>
        <v>24.616666666755918</v>
      </c>
      <c r="AF490" s="74" t="str">
        <f>IF(Table2[[#This Row],[ATA TO UNLOADING 2]]&lt;=48,"YES","NO")</f>
        <v>YES</v>
      </c>
      <c r="AG490" s="75">
        <f t="shared" si="151"/>
        <v>0.16666666666424135</v>
      </c>
      <c r="AH490" s="2" t="s">
        <v>24</v>
      </c>
      <c r="AI490" s="2" t="str">
        <f t="shared" si="152"/>
        <v>FANU3593837</v>
      </c>
      <c r="AJ490" s="76" t="str">
        <f t="shared" si="153"/>
        <v>MSI</v>
      </c>
      <c r="AK490" s="77">
        <f>IF($M490="TRUCK",VLOOKUP($AQ490,Invoicing!$A$17:$B$49,MATCH($AK$1,Invoicing!$A$17:$B$17,0),FALSE),VLOOKUP($AQ490,Invoicing!$N$17:$O$21,MATCH($AK$1,Invoicing!$N$17:$O$17,0),FALSE))</f>
        <v>530</v>
      </c>
      <c r="AL490" s="78" t="e">
        <f>VLOOKUP($E490,Invoicing!$A$1:$H$8,MATCH(TRACKER!$N490,Invoicing!$A$1:$H$1,0),FALSE)</f>
        <v>#N/A</v>
      </c>
      <c r="AM490" s="78">
        <f>VLOOKUP($E490,Invoicing!$A$1:$H$8,MATCH(TRACKER!$O$1,Invoicing!$A$1:$H$1,0),FALSE)</f>
        <v>50</v>
      </c>
      <c r="AN490" s="78">
        <f t="shared" si="154"/>
        <v>0</v>
      </c>
      <c r="AO490" s="2">
        <f t="shared" si="155"/>
        <v>2</v>
      </c>
      <c r="AP490" s="2" t="str">
        <f t="shared" si="156"/>
        <v>NIGHT</v>
      </c>
      <c r="AQ490" s="2" t="str">
        <f t="shared" si="157"/>
        <v>MSINIGHT</v>
      </c>
      <c r="AR490" s="71">
        <f t="shared" si="158"/>
        <v>530</v>
      </c>
      <c r="AS490" s="71">
        <f>VLOOKUP(AJ490,Invoicing!A:K,10,FALSE)</f>
        <v>25</v>
      </c>
      <c r="AT490" s="71">
        <f t="shared" si="159"/>
        <v>555</v>
      </c>
    </row>
    <row r="491" spans="1:47">
      <c r="A491" s="37" t="s">
        <v>649</v>
      </c>
      <c r="B491" s="3" t="s">
        <v>38</v>
      </c>
      <c r="C491" s="11">
        <v>45383.137499999997</v>
      </c>
      <c r="D491" s="11">
        <v>45382.833333333336</v>
      </c>
      <c r="E491" s="11" t="s">
        <v>44</v>
      </c>
      <c r="F491" s="11" t="s">
        <v>534</v>
      </c>
      <c r="G491" s="3" t="s">
        <v>651</v>
      </c>
      <c r="H491" s="3" t="s">
        <v>2821</v>
      </c>
      <c r="I491" s="11">
        <v>45383.833333333336</v>
      </c>
      <c r="J491" s="12">
        <v>45384.076388888891</v>
      </c>
      <c r="K491" s="12">
        <v>45384.083333333336</v>
      </c>
      <c r="L491" s="12">
        <v>45384.090277777781</v>
      </c>
      <c r="M491" s="12" t="s">
        <v>115</v>
      </c>
      <c r="N491" s="3" t="s">
        <v>42</v>
      </c>
      <c r="O491" s="3">
        <v>0</v>
      </c>
      <c r="P491" s="1">
        <f t="shared" si="140"/>
        <v>14</v>
      </c>
      <c r="Q491" s="1">
        <f t="shared" si="141"/>
        <v>4</v>
      </c>
      <c r="R491" s="72">
        <f t="shared" si="142"/>
        <v>45384.076388888891</v>
      </c>
      <c r="S491" s="73">
        <f t="shared" si="143"/>
        <v>0.69583333333866904</v>
      </c>
      <c r="T491" s="74">
        <f>Table2[[#This Row],[ETA A OFRECIMIENTO]]*24</f>
        <v>16.700000000128057</v>
      </c>
      <c r="U491" s="1" t="str">
        <f t="shared" si="144"/>
        <v>YES</v>
      </c>
      <c r="V491" s="73">
        <f t="shared" si="145"/>
        <v>0.25</v>
      </c>
      <c r="W491" s="74">
        <f>Table2[[#This Row],[DEL. AVAILABLE A SLOT]]*24</f>
        <v>6</v>
      </c>
      <c r="X491" s="1" t="str">
        <f t="shared" si="146"/>
        <v>SI</v>
      </c>
      <c r="Y491" s="73">
        <f t="shared" si="147"/>
        <v>0.94583333333866904</v>
      </c>
      <c r="Z491" s="74">
        <f>Table2[[#This Row],[ETA A TIMESLOT]]*24</f>
        <v>22.700000000128057</v>
      </c>
      <c r="AA491" s="73">
        <f t="shared" si="148"/>
        <v>0</v>
      </c>
      <c r="AB491" s="73" t="str">
        <f t="shared" si="149"/>
        <v>SI</v>
      </c>
      <c r="AC491" s="74">
        <f>Table2[[#This Row],[PUNTUALIDAD (H)]]*24</f>
        <v>0</v>
      </c>
      <c r="AD491" s="73">
        <f t="shared" si="150"/>
        <v>0.95277777778392192</v>
      </c>
      <c r="AE491" s="74">
        <f>Table2[[#This Row],[ATA TO UNLOADING]]*24</f>
        <v>22.866666666814126</v>
      </c>
      <c r="AF491" s="74" t="str">
        <f>IF(Table2[[#This Row],[ATA TO UNLOADING 2]]&lt;=48,"YES","NO")</f>
        <v>YES</v>
      </c>
      <c r="AG491" s="75">
        <f t="shared" si="151"/>
        <v>8.3333333335758653E-2</v>
      </c>
      <c r="AH491" s="2" t="s">
        <v>24</v>
      </c>
      <c r="AI491" s="2" t="str">
        <f t="shared" si="152"/>
        <v>FANU1229699</v>
      </c>
      <c r="AJ491" s="76" t="str">
        <f t="shared" si="153"/>
        <v>MSI</v>
      </c>
      <c r="AK491" s="77">
        <f>IF($M491="TRUCK",VLOOKUP($AQ491,Invoicing!$A$17:$B$49,MATCH($AK$1,Invoicing!$A$17:$B$17,0),FALSE),VLOOKUP($AQ491,Invoicing!$N$17:$O$21,MATCH($AK$1,Invoicing!$N$17:$O$17,0),FALSE))</f>
        <v>530</v>
      </c>
      <c r="AL491" s="78" t="e">
        <f>VLOOKUP($E491,Invoicing!$A$1:$H$8,MATCH(TRACKER!$N491,Invoicing!$A$1:$H$1,0),FALSE)</f>
        <v>#N/A</v>
      </c>
      <c r="AM491" s="78">
        <f>VLOOKUP($E491,Invoicing!$A$1:$H$8,MATCH(TRACKER!$O$1,Invoicing!$A$1:$H$1,0),FALSE)</f>
        <v>50</v>
      </c>
      <c r="AN491" s="78">
        <f t="shared" si="154"/>
        <v>0</v>
      </c>
      <c r="AO491" s="2">
        <f t="shared" si="155"/>
        <v>2</v>
      </c>
      <c r="AP491" s="2" t="str">
        <f t="shared" si="156"/>
        <v>NIGHT</v>
      </c>
      <c r="AQ491" s="2" t="str">
        <f t="shared" si="157"/>
        <v>MSINIGHT</v>
      </c>
      <c r="AR491" s="71">
        <f t="shared" si="158"/>
        <v>530</v>
      </c>
      <c r="AS491" s="71">
        <f>VLOOKUP(AJ491,Invoicing!A:K,10,FALSE)</f>
        <v>25</v>
      </c>
      <c r="AT491" s="71">
        <f t="shared" si="159"/>
        <v>555</v>
      </c>
    </row>
    <row r="492" spans="1:47">
      <c r="A492" s="37" t="s">
        <v>649</v>
      </c>
      <c r="B492" s="3" t="s">
        <v>38</v>
      </c>
      <c r="C492" s="11">
        <v>45383.137499999997</v>
      </c>
      <c r="D492" s="11">
        <v>45382.833333333336</v>
      </c>
      <c r="E492" s="11" t="s">
        <v>45</v>
      </c>
      <c r="F492" s="11" t="s">
        <v>534</v>
      </c>
      <c r="G492" s="3" t="s">
        <v>652</v>
      </c>
      <c r="H492" s="3" t="s">
        <v>2821</v>
      </c>
      <c r="I492" s="11">
        <v>45383.833333333336</v>
      </c>
      <c r="J492" s="12">
        <v>45384.053472222222</v>
      </c>
      <c r="K492" s="12">
        <v>45384.083333333336</v>
      </c>
      <c r="L492" s="12">
        <v>45384.065972222219</v>
      </c>
      <c r="M492" s="12" t="s">
        <v>115</v>
      </c>
      <c r="N492" s="3" t="s">
        <v>42</v>
      </c>
      <c r="O492" s="3">
        <v>0</v>
      </c>
      <c r="P492" s="1">
        <f t="shared" si="140"/>
        <v>14</v>
      </c>
      <c r="Q492" s="1">
        <f t="shared" si="141"/>
        <v>4</v>
      </c>
      <c r="R492" s="72">
        <f t="shared" si="142"/>
        <v>45384.053472222222</v>
      </c>
      <c r="S492" s="73">
        <f t="shared" si="143"/>
        <v>0.69583333333866904</v>
      </c>
      <c r="T492" s="74">
        <f>Table2[[#This Row],[ETA A OFRECIMIENTO]]*24</f>
        <v>16.700000000128057</v>
      </c>
      <c r="U492" s="1" t="str">
        <f t="shared" si="144"/>
        <v>YES</v>
      </c>
      <c r="V492" s="73">
        <f t="shared" si="145"/>
        <v>0.25</v>
      </c>
      <c r="W492" s="74">
        <f>Table2[[#This Row],[DEL. AVAILABLE A SLOT]]*24</f>
        <v>6</v>
      </c>
      <c r="X492" s="1" t="str">
        <f t="shared" si="146"/>
        <v>SI</v>
      </c>
      <c r="Y492" s="73">
        <f t="shared" si="147"/>
        <v>0.94583333333866904</v>
      </c>
      <c r="Z492" s="74">
        <f>Table2[[#This Row],[ETA A TIMESLOT]]*24</f>
        <v>22.700000000128057</v>
      </c>
      <c r="AA492" s="73">
        <f t="shared" si="148"/>
        <v>0</v>
      </c>
      <c r="AB492" s="73" t="str">
        <f t="shared" si="149"/>
        <v>SI</v>
      </c>
      <c r="AC492" s="74">
        <f>Table2[[#This Row],[PUNTUALIDAD (H)]]*24</f>
        <v>0</v>
      </c>
      <c r="AD492" s="73">
        <f t="shared" si="150"/>
        <v>0.92847222222189885</v>
      </c>
      <c r="AE492" s="74">
        <f>Table2[[#This Row],[ATA TO UNLOADING]]*24</f>
        <v>22.283333333325572</v>
      </c>
      <c r="AF492" s="74" t="str">
        <f>IF(Table2[[#This Row],[ATA TO UNLOADING 2]]&lt;=48,"YES","NO")</f>
        <v>YES</v>
      </c>
      <c r="AG492" s="75">
        <f t="shared" si="151"/>
        <v>8.3333333335758653E-2</v>
      </c>
      <c r="AH492" s="2" t="s">
        <v>24</v>
      </c>
      <c r="AI492" s="2" t="str">
        <f t="shared" si="152"/>
        <v>TEMU6845084</v>
      </c>
      <c r="AJ492" s="76" t="str">
        <f t="shared" si="153"/>
        <v>OM TRANSPORT</v>
      </c>
      <c r="AK492" s="77">
        <f>IF($M492="TRUCK",VLOOKUP($AQ492,Invoicing!$A$17:$B$49,MATCH($AK$1,Invoicing!$A$17:$B$17,0),FALSE),VLOOKUP($AQ492,Invoicing!$N$17:$O$21,MATCH($AK$1,Invoicing!$N$17:$O$17,0),FALSE))</f>
        <v>475</v>
      </c>
      <c r="AL492" s="78" t="e">
        <f>VLOOKUP($E492,Invoicing!$A$1:$H$8,MATCH(TRACKER!$N492,Invoicing!$A$1:$H$1,0),FALSE)</f>
        <v>#N/A</v>
      </c>
      <c r="AM492" s="78">
        <f>VLOOKUP($E492,Invoicing!$A$1:$H$8,MATCH(TRACKER!$O$1,Invoicing!$A$1:$H$1,0),FALSE)</f>
        <v>50</v>
      </c>
      <c r="AN492" s="78">
        <f t="shared" si="154"/>
        <v>0</v>
      </c>
      <c r="AO492" s="2">
        <f t="shared" si="155"/>
        <v>2</v>
      </c>
      <c r="AP492" s="2" t="str">
        <f t="shared" si="156"/>
        <v>NIGHT</v>
      </c>
      <c r="AQ492" s="2" t="str">
        <f t="shared" si="157"/>
        <v>OM TRANSPORTNIGHT</v>
      </c>
      <c r="AR492" s="71">
        <f t="shared" si="158"/>
        <v>475</v>
      </c>
      <c r="AS492" s="71">
        <f>VLOOKUP(AJ492,Invoicing!A:K,10,FALSE)</f>
        <v>25</v>
      </c>
      <c r="AT492" s="71">
        <f t="shared" si="159"/>
        <v>500</v>
      </c>
    </row>
    <row r="493" spans="1:47">
      <c r="A493" s="37" t="s">
        <v>649</v>
      </c>
      <c r="B493" s="3" t="s">
        <v>38</v>
      </c>
      <c r="C493" s="11">
        <v>45383.137499999997</v>
      </c>
      <c r="D493" s="11">
        <v>45382.833333333336</v>
      </c>
      <c r="E493" s="11" t="s">
        <v>44</v>
      </c>
      <c r="F493" s="11" t="s">
        <v>534</v>
      </c>
      <c r="G493" s="3" t="s">
        <v>653</v>
      </c>
      <c r="H493" s="3" t="s">
        <v>2821</v>
      </c>
      <c r="I493" s="11">
        <v>45383.833333333336</v>
      </c>
      <c r="J493" s="12">
        <v>45383.961111111108</v>
      </c>
      <c r="K493" s="12">
        <v>45384</v>
      </c>
      <c r="L493" s="12">
        <v>45383.975694444445</v>
      </c>
      <c r="M493" s="12" t="s">
        <v>115</v>
      </c>
      <c r="N493" s="3" t="s">
        <v>42</v>
      </c>
      <c r="O493" s="3">
        <v>0</v>
      </c>
      <c r="P493" s="1">
        <f t="shared" si="140"/>
        <v>14</v>
      </c>
      <c r="Q493" s="1">
        <f t="shared" si="141"/>
        <v>4</v>
      </c>
      <c r="R493" s="72">
        <f t="shared" si="142"/>
        <v>45383.961111111108</v>
      </c>
      <c r="S493" s="73">
        <f t="shared" si="143"/>
        <v>0.69583333333866904</v>
      </c>
      <c r="T493" s="74">
        <f>Table2[[#This Row],[ETA A OFRECIMIENTO]]*24</f>
        <v>16.700000000128057</v>
      </c>
      <c r="U493" s="1" t="str">
        <f t="shared" si="144"/>
        <v>YES</v>
      </c>
      <c r="V493" s="73">
        <f t="shared" si="145"/>
        <v>0.16666666666424135</v>
      </c>
      <c r="W493" s="74">
        <f>Table2[[#This Row],[DEL. AVAILABLE A SLOT]]*24</f>
        <v>3.9999999999417923</v>
      </c>
      <c r="X493" s="1" t="str">
        <f t="shared" si="146"/>
        <v>SI</v>
      </c>
      <c r="Y493" s="73">
        <f t="shared" si="147"/>
        <v>0.86250000000291038</v>
      </c>
      <c r="Z493" s="74">
        <f>Table2[[#This Row],[ETA A TIMESLOT]]*24</f>
        <v>20.700000000069849</v>
      </c>
      <c r="AA493" s="73">
        <f t="shared" si="148"/>
        <v>0</v>
      </c>
      <c r="AB493" s="73" t="str">
        <f t="shared" si="149"/>
        <v>SI</v>
      </c>
      <c r="AC493" s="74">
        <f>Table2[[#This Row],[PUNTUALIDAD (H)]]*24</f>
        <v>0</v>
      </c>
      <c r="AD493" s="73">
        <f t="shared" si="150"/>
        <v>0.83819444444816327</v>
      </c>
      <c r="AE493" s="74">
        <f>Table2[[#This Row],[ATA TO UNLOADING]]*24</f>
        <v>20.116666666755918</v>
      </c>
      <c r="AF493" s="74" t="str">
        <f>IF(Table2[[#This Row],[ATA TO UNLOADING 2]]&lt;=48,"YES","NO")</f>
        <v>YES</v>
      </c>
      <c r="AG493" s="75">
        <f t="shared" si="151"/>
        <v>0</v>
      </c>
      <c r="AH493" s="2" t="s">
        <v>24</v>
      </c>
      <c r="AI493" s="2" t="str">
        <f t="shared" si="152"/>
        <v>TCNU7101894</v>
      </c>
      <c r="AJ493" s="76" t="str">
        <f t="shared" si="153"/>
        <v>MSI</v>
      </c>
      <c r="AK493" s="77">
        <f>IF($M493="TRUCK",VLOOKUP($AQ493,Invoicing!$A$17:$B$49,MATCH($AK$1,Invoicing!$A$17:$B$17,0),FALSE),VLOOKUP($AQ493,Invoicing!$N$17:$O$21,MATCH($AK$1,Invoicing!$N$17:$O$17,0),FALSE))</f>
        <v>530</v>
      </c>
      <c r="AL493" s="78" t="e">
        <f>VLOOKUP($E493,Invoicing!$A$1:$H$8,MATCH(TRACKER!$N493,Invoicing!$A$1:$H$1,0),FALSE)</f>
        <v>#N/A</v>
      </c>
      <c r="AM493" s="78">
        <f>VLOOKUP($E493,Invoicing!$A$1:$H$8,MATCH(TRACKER!$O$1,Invoicing!$A$1:$H$1,0),FALSE)</f>
        <v>50</v>
      </c>
      <c r="AN493" s="78">
        <f t="shared" si="154"/>
        <v>0</v>
      </c>
      <c r="AO493" s="2">
        <f t="shared" si="155"/>
        <v>2</v>
      </c>
      <c r="AP493" s="2" t="str">
        <f t="shared" si="156"/>
        <v>NIGHT</v>
      </c>
      <c r="AQ493" s="2" t="str">
        <f t="shared" si="157"/>
        <v>MSINIGHT</v>
      </c>
      <c r="AR493" s="71">
        <f t="shared" si="158"/>
        <v>530</v>
      </c>
      <c r="AS493" s="71">
        <f>VLOOKUP(AJ493,Invoicing!A:K,10,FALSE)</f>
        <v>25</v>
      </c>
      <c r="AT493" s="71">
        <f t="shared" si="159"/>
        <v>555</v>
      </c>
    </row>
    <row r="494" spans="1:47">
      <c r="A494" s="37" t="s">
        <v>649</v>
      </c>
      <c r="B494" s="3" t="s">
        <v>38</v>
      </c>
      <c r="C494" s="11">
        <v>45383.137499999997</v>
      </c>
      <c r="D494" s="11">
        <v>45382.833333333336</v>
      </c>
      <c r="E494" s="11" t="s">
        <v>45</v>
      </c>
      <c r="F494" s="11" t="s">
        <v>534</v>
      </c>
      <c r="G494" s="3" t="s">
        <v>654</v>
      </c>
      <c r="H494" s="3" t="s">
        <v>2821</v>
      </c>
      <c r="I494" s="11">
        <v>45383.833333333336</v>
      </c>
      <c r="J494" s="12">
        <v>45384.024305555555</v>
      </c>
      <c r="K494" s="12">
        <v>45384</v>
      </c>
      <c r="L494" s="12">
        <v>45384.034722222219</v>
      </c>
      <c r="M494" s="12" t="s">
        <v>115</v>
      </c>
      <c r="N494" s="3" t="s">
        <v>42</v>
      </c>
      <c r="O494" s="3">
        <v>0</v>
      </c>
      <c r="P494" s="1">
        <f t="shared" si="140"/>
        <v>14</v>
      </c>
      <c r="Q494" s="1">
        <f t="shared" si="141"/>
        <v>4</v>
      </c>
      <c r="R494" s="72">
        <f t="shared" si="142"/>
        <v>45384.024305555555</v>
      </c>
      <c r="S494" s="73">
        <f t="shared" si="143"/>
        <v>0.69583333333866904</v>
      </c>
      <c r="T494" s="74">
        <f>Table2[[#This Row],[ETA A OFRECIMIENTO]]*24</f>
        <v>16.700000000128057</v>
      </c>
      <c r="U494" s="1" t="str">
        <f t="shared" si="144"/>
        <v>YES</v>
      </c>
      <c r="V494" s="73">
        <f t="shared" si="145"/>
        <v>0.16666666666424135</v>
      </c>
      <c r="W494" s="74">
        <f>Table2[[#This Row],[DEL. AVAILABLE A SLOT]]*24</f>
        <v>3.9999999999417923</v>
      </c>
      <c r="X494" s="1" t="str">
        <f t="shared" si="146"/>
        <v>SI</v>
      </c>
      <c r="Y494" s="73">
        <f t="shared" si="147"/>
        <v>0.86250000000291038</v>
      </c>
      <c r="Z494" s="74">
        <f>Table2[[#This Row],[ETA A TIMESLOT]]*24</f>
        <v>20.700000000069849</v>
      </c>
      <c r="AA494" s="73">
        <f t="shared" si="148"/>
        <v>2.4305555554747116E-2</v>
      </c>
      <c r="AB494" s="73" t="str">
        <f t="shared" si="149"/>
        <v>SI</v>
      </c>
      <c r="AC494" s="74">
        <f>Table2[[#This Row],[PUNTUALIDAD (H)]]*24</f>
        <v>0.58333333331393078</v>
      </c>
      <c r="AD494" s="73">
        <f t="shared" si="150"/>
        <v>0.89722222222189885</v>
      </c>
      <c r="AE494" s="74">
        <f>Table2[[#This Row],[ATA TO UNLOADING]]*24</f>
        <v>21.533333333325572</v>
      </c>
      <c r="AF494" s="74" t="str">
        <f>IF(Table2[[#This Row],[ATA TO UNLOADING 2]]&lt;=48,"YES","NO")</f>
        <v>YES</v>
      </c>
      <c r="AG494" s="75">
        <f t="shared" si="151"/>
        <v>0</v>
      </c>
      <c r="AH494" s="2" t="s">
        <v>24</v>
      </c>
      <c r="AI494" s="2" t="str">
        <f t="shared" si="152"/>
        <v>FANU3522685</v>
      </c>
      <c r="AJ494" s="76" t="str">
        <f t="shared" si="153"/>
        <v>OM TRANSPORT</v>
      </c>
      <c r="AK494" s="77">
        <f>IF($M494="TRUCK",VLOOKUP($AQ494,Invoicing!$A$17:$B$49,MATCH($AK$1,Invoicing!$A$17:$B$17,0),FALSE),VLOOKUP($AQ494,Invoicing!$N$17:$O$21,MATCH($AK$1,Invoicing!$N$17:$O$17,0),FALSE))</f>
        <v>475</v>
      </c>
      <c r="AL494" s="78" t="e">
        <f>VLOOKUP($E494,Invoicing!$A$1:$H$8,MATCH(TRACKER!$N494,Invoicing!$A$1:$H$1,0),FALSE)</f>
        <v>#N/A</v>
      </c>
      <c r="AM494" s="78">
        <f>VLOOKUP($E494,Invoicing!$A$1:$H$8,MATCH(TRACKER!$O$1,Invoicing!$A$1:$H$1,0),FALSE)</f>
        <v>50</v>
      </c>
      <c r="AN494" s="78">
        <f t="shared" si="154"/>
        <v>0</v>
      </c>
      <c r="AO494" s="2">
        <f t="shared" si="155"/>
        <v>2</v>
      </c>
      <c r="AP494" s="2" t="str">
        <f t="shared" si="156"/>
        <v>NIGHT</v>
      </c>
      <c r="AQ494" s="2" t="str">
        <f t="shared" si="157"/>
        <v>OM TRANSPORTNIGHT</v>
      </c>
      <c r="AR494" s="71">
        <f t="shared" si="158"/>
        <v>475</v>
      </c>
      <c r="AS494" s="71">
        <f>VLOOKUP(AJ494,Invoicing!A:K,10,FALSE)</f>
        <v>25</v>
      </c>
      <c r="AT494" s="71">
        <f t="shared" si="159"/>
        <v>500</v>
      </c>
    </row>
    <row r="495" spans="1:47">
      <c r="A495" s="37" t="s">
        <v>649</v>
      </c>
      <c r="B495" s="3" t="s">
        <v>38</v>
      </c>
      <c r="C495" s="11">
        <v>45383.137499999997</v>
      </c>
      <c r="D495" s="11">
        <v>45382.833333333336</v>
      </c>
      <c r="E495" s="11" t="s">
        <v>45</v>
      </c>
      <c r="F495" s="11" t="s">
        <v>534</v>
      </c>
      <c r="G495" s="3" t="s">
        <v>655</v>
      </c>
      <c r="H495" s="3" t="s">
        <v>2821</v>
      </c>
      <c r="I495" s="11">
        <v>45383.833333333336</v>
      </c>
      <c r="J495" s="12">
        <v>45383.904166666667</v>
      </c>
      <c r="K495" s="12">
        <v>45383.916666666664</v>
      </c>
      <c r="L495" s="12">
        <v>45383.923611111109</v>
      </c>
      <c r="M495" s="12" t="s">
        <v>115</v>
      </c>
      <c r="N495" s="3" t="s">
        <v>42</v>
      </c>
      <c r="O495" s="3">
        <v>0</v>
      </c>
      <c r="P495" s="1">
        <f t="shared" si="140"/>
        <v>14</v>
      </c>
      <c r="Q495" s="1">
        <f t="shared" si="141"/>
        <v>4</v>
      </c>
      <c r="R495" s="72">
        <f t="shared" si="142"/>
        <v>45383.904166666667</v>
      </c>
      <c r="S495" s="73">
        <f t="shared" si="143"/>
        <v>0.69583333333866904</v>
      </c>
      <c r="T495" s="74">
        <f>Table2[[#This Row],[ETA A OFRECIMIENTO]]*24</f>
        <v>16.700000000128057</v>
      </c>
      <c r="U495" s="1" t="str">
        <f t="shared" si="144"/>
        <v>YES</v>
      </c>
      <c r="V495" s="73">
        <f t="shared" si="145"/>
        <v>8.3333333328482695E-2</v>
      </c>
      <c r="W495" s="74">
        <f>Table2[[#This Row],[DEL. AVAILABLE A SLOT]]*24</f>
        <v>1.9999999998835847</v>
      </c>
      <c r="X495" s="1" t="str">
        <f t="shared" si="146"/>
        <v>SI</v>
      </c>
      <c r="Y495" s="73">
        <f t="shared" si="147"/>
        <v>0.77916666666715173</v>
      </c>
      <c r="Z495" s="74">
        <f>Table2[[#This Row],[ETA A TIMESLOT]]*24</f>
        <v>18.700000000011642</v>
      </c>
      <c r="AA495" s="73">
        <f t="shared" si="148"/>
        <v>0</v>
      </c>
      <c r="AB495" s="73" t="str">
        <f t="shared" si="149"/>
        <v>SI</v>
      </c>
      <c r="AC495" s="74">
        <f>Table2[[#This Row],[PUNTUALIDAD (H)]]*24</f>
        <v>0</v>
      </c>
      <c r="AD495" s="73">
        <f t="shared" si="150"/>
        <v>0.78611111111240461</v>
      </c>
      <c r="AE495" s="74">
        <f>Table2[[#This Row],[ATA TO UNLOADING]]*24</f>
        <v>18.866666666697711</v>
      </c>
      <c r="AF495" s="74" t="str">
        <f>IF(Table2[[#This Row],[ATA TO UNLOADING 2]]&lt;=48,"YES","NO")</f>
        <v>YES</v>
      </c>
      <c r="AG495" s="75">
        <f t="shared" si="151"/>
        <v>0.91666666666424135</v>
      </c>
      <c r="AH495" s="2" t="s">
        <v>24</v>
      </c>
      <c r="AI495" s="2" t="str">
        <f t="shared" si="152"/>
        <v>HLBU2195225</v>
      </c>
      <c r="AJ495" s="76" t="str">
        <f t="shared" si="153"/>
        <v>OM TRANSPORT</v>
      </c>
      <c r="AK495" s="77">
        <f>IF($M495="TRUCK",VLOOKUP($AQ495,Invoicing!$A$17:$B$49,MATCH($AK$1,Invoicing!$A$17:$B$17,0),FALSE),VLOOKUP($AQ495,Invoicing!$N$17:$O$21,MATCH($AK$1,Invoicing!$N$17:$O$17,0),FALSE))</f>
        <v>475</v>
      </c>
      <c r="AL495" s="78" t="e">
        <f>VLOOKUP($E495,Invoicing!$A$1:$H$8,MATCH(TRACKER!$N495,Invoicing!$A$1:$H$1,0),FALSE)</f>
        <v>#N/A</v>
      </c>
      <c r="AM495" s="78">
        <f>VLOOKUP($E495,Invoicing!$A$1:$H$8,MATCH(TRACKER!$O$1,Invoicing!$A$1:$H$1,0),FALSE)</f>
        <v>50</v>
      </c>
      <c r="AN495" s="78">
        <f t="shared" si="154"/>
        <v>0</v>
      </c>
      <c r="AO495" s="2">
        <f t="shared" si="155"/>
        <v>1</v>
      </c>
      <c r="AP495" s="2" t="str">
        <f t="shared" si="156"/>
        <v>NIGHT</v>
      </c>
      <c r="AQ495" s="2" t="str">
        <f t="shared" si="157"/>
        <v>OM TRANSPORTNIGHT</v>
      </c>
      <c r="AR495" s="71">
        <f t="shared" si="158"/>
        <v>475</v>
      </c>
      <c r="AS495" s="71">
        <f>VLOOKUP(AJ495,Invoicing!A:K,10,FALSE)</f>
        <v>25</v>
      </c>
      <c r="AT495" s="71">
        <f t="shared" si="159"/>
        <v>500</v>
      </c>
    </row>
    <row r="496" spans="1:47">
      <c r="A496" s="37" t="s">
        <v>649</v>
      </c>
      <c r="B496" s="3" t="s">
        <v>38</v>
      </c>
      <c r="C496" s="11">
        <v>45383.137499999997</v>
      </c>
      <c r="D496" s="11">
        <v>45382.833333333336</v>
      </c>
      <c r="E496" s="11" t="s">
        <v>44</v>
      </c>
      <c r="F496" s="11" t="s">
        <v>534</v>
      </c>
      <c r="G496" s="3" t="s">
        <v>656</v>
      </c>
      <c r="H496" s="3" t="s">
        <v>2821</v>
      </c>
      <c r="I496" s="11">
        <v>45383.833333333336</v>
      </c>
      <c r="J496" s="12">
        <v>45383.934027777781</v>
      </c>
      <c r="K496" s="12">
        <v>45383.916666666664</v>
      </c>
      <c r="L496" s="12">
        <v>45383.947916666664</v>
      </c>
      <c r="M496" s="12" t="s">
        <v>115</v>
      </c>
      <c r="N496" s="3" t="s">
        <v>42</v>
      </c>
      <c r="O496" s="3">
        <v>0</v>
      </c>
      <c r="P496" s="1">
        <f t="shared" si="140"/>
        <v>14</v>
      </c>
      <c r="Q496" s="1">
        <f t="shared" si="141"/>
        <v>4</v>
      </c>
      <c r="R496" s="72">
        <f t="shared" si="142"/>
        <v>45383.934027777781</v>
      </c>
      <c r="S496" s="73">
        <f t="shared" si="143"/>
        <v>0.69583333333866904</v>
      </c>
      <c r="T496" s="74">
        <f>Table2[[#This Row],[ETA A OFRECIMIENTO]]*24</f>
        <v>16.700000000128057</v>
      </c>
      <c r="U496" s="1" t="str">
        <f t="shared" si="144"/>
        <v>YES</v>
      </c>
      <c r="V496" s="73">
        <f t="shared" si="145"/>
        <v>8.3333333328482695E-2</v>
      </c>
      <c r="W496" s="74">
        <f>Table2[[#This Row],[DEL. AVAILABLE A SLOT]]*24</f>
        <v>1.9999999998835847</v>
      </c>
      <c r="X496" s="1" t="str">
        <f t="shared" si="146"/>
        <v>SI</v>
      </c>
      <c r="Y496" s="73">
        <f t="shared" si="147"/>
        <v>0.77916666666715173</v>
      </c>
      <c r="Z496" s="74">
        <f>Table2[[#This Row],[ETA A TIMESLOT]]*24</f>
        <v>18.700000000011642</v>
      </c>
      <c r="AA496" s="73">
        <f t="shared" si="148"/>
        <v>1.7361111116770189E-2</v>
      </c>
      <c r="AB496" s="73" t="str">
        <f t="shared" si="149"/>
        <v>SI</v>
      </c>
      <c r="AC496" s="74">
        <f>Table2[[#This Row],[PUNTUALIDAD (H)]]*24</f>
        <v>0.41666666680248454</v>
      </c>
      <c r="AD496" s="73">
        <f t="shared" si="150"/>
        <v>0.81041666666715173</v>
      </c>
      <c r="AE496" s="74">
        <f>Table2[[#This Row],[ATA TO UNLOADING]]*24</f>
        <v>19.450000000011642</v>
      </c>
      <c r="AF496" s="74" t="str">
        <f>IF(Table2[[#This Row],[ATA TO UNLOADING 2]]&lt;=48,"YES","NO")</f>
        <v>YES</v>
      </c>
      <c r="AG496" s="75">
        <f t="shared" si="151"/>
        <v>0.91666666666424135</v>
      </c>
      <c r="AH496" s="2" t="s">
        <v>24</v>
      </c>
      <c r="AI496" s="2" t="str">
        <f t="shared" si="152"/>
        <v>FANU3619994</v>
      </c>
      <c r="AJ496" s="76" t="str">
        <f t="shared" si="153"/>
        <v>MSI</v>
      </c>
      <c r="AK496" s="77">
        <f>IF($M496="TRUCK",VLOOKUP($AQ496,Invoicing!$A$17:$B$49,MATCH($AK$1,Invoicing!$A$17:$B$17,0),FALSE),VLOOKUP($AQ496,Invoicing!$N$17:$O$21,MATCH($AK$1,Invoicing!$N$17:$O$17,0),FALSE))</f>
        <v>530</v>
      </c>
      <c r="AL496" s="78" t="e">
        <f>VLOOKUP($E496,Invoicing!$A$1:$H$8,MATCH(TRACKER!$N496,Invoicing!$A$1:$H$1,0),FALSE)</f>
        <v>#N/A</v>
      </c>
      <c r="AM496" s="78">
        <f>VLOOKUP($E496,Invoicing!$A$1:$H$8,MATCH(TRACKER!$O$1,Invoicing!$A$1:$H$1,0),FALSE)</f>
        <v>50</v>
      </c>
      <c r="AN496" s="78">
        <f t="shared" si="154"/>
        <v>0</v>
      </c>
      <c r="AO496" s="2">
        <f t="shared" si="155"/>
        <v>1</v>
      </c>
      <c r="AP496" s="2" t="str">
        <f t="shared" si="156"/>
        <v>NIGHT</v>
      </c>
      <c r="AQ496" s="2" t="str">
        <f t="shared" si="157"/>
        <v>MSINIGHT</v>
      </c>
      <c r="AR496" s="71">
        <f t="shared" si="158"/>
        <v>530</v>
      </c>
      <c r="AS496" s="71">
        <f>VLOOKUP(AJ496,Invoicing!A:K,10,FALSE)</f>
        <v>25</v>
      </c>
      <c r="AT496" s="71">
        <f t="shared" si="159"/>
        <v>555</v>
      </c>
    </row>
    <row r="497" spans="1:47">
      <c r="A497" s="37" t="s">
        <v>649</v>
      </c>
      <c r="B497" s="3" t="s">
        <v>38</v>
      </c>
      <c r="C497" s="11">
        <v>45383.137499999997</v>
      </c>
      <c r="D497" s="11">
        <v>45382.833333333336</v>
      </c>
      <c r="E497" s="11" t="s">
        <v>44</v>
      </c>
      <c r="F497" s="11" t="s">
        <v>534</v>
      </c>
      <c r="G497" s="3" t="s">
        <v>657</v>
      </c>
      <c r="H497" s="3" t="s">
        <v>2821</v>
      </c>
      <c r="I497" s="11">
        <v>45383.833333333336</v>
      </c>
      <c r="J497" s="12">
        <v>45383.826388888891</v>
      </c>
      <c r="K497" s="12">
        <v>45383.833333333336</v>
      </c>
      <c r="L497" s="12">
        <v>45383.840277777781</v>
      </c>
      <c r="M497" s="12" t="s">
        <v>115</v>
      </c>
      <c r="N497" s="3" t="s">
        <v>42</v>
      </c>
      <c r="O497" s="3">
        <v>0</v>
      </c>
      <c r="P497" s="1">
        <f t="shared" si="140"/>
        <v>14</v>
      </c>
      <c r="Q497" s="1">
        <f t="shared" si="141"/>
        <v>4</v>
      </c>
      <c r="R497" s="72">
        <f t="shared" si="142"/>
        <v>45383.826388888891</v>
      </c>
      <c r="S497" s="73">
        <f t="shared" si="143"/>
        <v>0.69583333333866904</v>
      </c>
      <c r="T497" s="74">
        <f>Table2[[#This Row],[ETA A OFRECIMIENTO]]*24</f>
        <v>16.700000000128057</v>
      </c>
      <c r="U497" s="1" t="str">
        <f t="shared" si="144"/>
        <v>YES</v>
      </c>
      <c r="V497" s="73">
        <f t="shared" si="145"/>
        <v>0</v>
      </c>
      <c r="W497" s="74">
        <f>Table2[[#This Row],[DEL. AVAILABLE A SLOT]]*24</f>
        <v>0</v>
      </c>
      <c r="X497" s="1" t="str">
        <f t="shared" si="146"/>
        <v>SI</v>
      </c>
      <c r="Y497" s="73">
        <f t="shared" si="147"/>
        <v>0.69583333333866904</v>
      </c>
      <c r="Z497" s="74">
        <f>Table2[[#This Row],[ETA A TIMESLOT]]*24</f>
        <v>16.700000000128057</v>
      </c>
      <c r="AA497" s="73">
        <f t="shared" si="148"/>
        <v>0</v>
      </c>
      <c r="AB497" s="73" t="str">
        <f t="shared" si="149"/>
        <v>SI</v>
      </c>
      <c r="AC497" s="74">
        <f>Table2[[#This Row],[PUNTUALIDAD (H)]]*24</f>
        <v>0</v>
      </c>
      <c r="AD497" s="73">
        <f t="shared" si="150"/>
        <v>0.70277777778392192</v>
      </c>
      <c r="AE497" s="74">
        <f>Table2[[#This Row],[ATA TO UNLOADING]]*24</f>
        <v>16.866666666814126</v>
      </c>
      <c r="AF497" s="74" t="str">
        <f>IF(Table2[[#This Row],[ATA TO UNLOADING 2]]&lt;=48,"YES","NO")</f>
        <v>YES</v>
      </c>
      <c r="AG497" s="75">
        <f t="shared" si="151"/>
        <v>0.83333333333575865</v>
      </c>
      <c r="AH497" s="2" t="s">
        <v>24</v>
      </c>
      <c r="AI497" s="2" t="str">
        <f t="shared" si="152"/>
        <v>TCLU4151718</v>
      </c>
      <c r="AJ497" s="76" t="str">
        <f t="shared" si="153"/>
        <v>MSI</v>
      </c>
      <c r="AK497" s="77">
        <f>IF($M497="TRUCK",VLOOKUP($AQ497,Invoicing!$A$17:$B$49,MATCH($AK$1,Invoicing!$A$17:$B$17,0),FALSE),VLOOKUP($AQ497,Invoicing!$N$17:$O$21,MATCH($AK$1,Invoicing!$N$17:$O$17,0),FALSE))</f>
        <v>530</v>
      </c>
      <c r="AL497" s="78" t="e">
        <f>VLOOKUP($E497,Invoicing!$A$1:$H$8,MATCH(TRACKER!$N497,Invoicing!$A$1:$H$1,0),FALSE)</f>
        <v>#N/A</v>
      </c>
      <c r="AM497" s="78">
        <f>VLOOKUP($E497,Invoicing!$A$1:$H$8,MATCH(TRACKER!$O$1,Invoicing!$A$1:$H$1,0),FALSE)</f>
        <v>50</v>
      </c>
      <c r="AN497" s="78">
        <f t="shared" si="154"/>
        <v>0</v>
      </c>
      <c r="AO497" s="2">
        <f t="shared" si="155"/>
        <v>1</v>
      </c>
      <c r="AP497" s="2" t="str">
        <f t="shared" si="156"/>
        <v>NIGHT</v>
      </c>
      <c r="AQ497" s="2" t="str">
        <f t="shared" si="157"/>
        <v>MSINIGHT</v>
      </c>
      <c r="AR497" s="71">
        <f t="shared" si="158"/>
        <v>530</v>
      </c>
      <c r="AS497" s="71">
        <f>VLOOKUP(AJ497,Invoicing!A:K,10,FALSE)</f>
        <v>25</v>
      </c>
      <c r="AT497" s="71">
        <f t="shared" si="159"/>
        <v>555</v>
      </c>
    </row>
    <row r="498" spans="1:47">
      <c r="A498" s="37" t="s">
        <v>649</v>
      </c>
      <c r="B498" s="3" t="s">
        <v>38</v>
      </c>
      <c r="C498" s="11">
        <v>45383.137499999997</v>
      </c>
      <c r="D498" s="11">
        <v>45382.833333333336</v>
      </c>
      <c r="E498" s="11" t="s">
        <v>45</v>
      </c>
      <c r="F498" s="11" t="s">
        <v>534</v>
      </c>
      <c r="G498" s="3" t="s">
        <v>658</v>
      </c>
      <c r="H498" s="3" t="s">
        <v>2821</v>
      </c>
      <c r="I498" s="11">
        <v>45383.833333333336</v>
      </c>
      <c r="J498" s="12">
        <v>45383.841666666667</v>
      </c>
      <c r="K498" s="12">
        <v>45383.833333333336</v>
      </c>
      <c r="L498" s="12">
        <v>45383.861111111109</v>
      </c>
      <c r="M498" s="12" t="s">
        <v>115</v>
      </c>
      <c r="N498" s="3" t="s">
        <v>42</v>
      </c>
      <c r="O498" s="3">
        <v>0</v>
      </c>
      <c r="P498" s="1">
        <f t="shared" si="140"/>
        <v>14</v>
      </c>
      <c r="Q498" s="1">
        <f t="shared" si="141"/>
        <v>4</v>
      </c>
      <c r="R498" s="72">
        <f t="shared" si="142"/>
        <v>45383.841666666667</v>
      </c>
      <c r="S498" s="73">
        <f t="shared" si="143"/>
        <v>0.69583333333866904</v>
      </c>
      <c r="T498" s="74">
        <f>Table2[[#This Row],[ETA A OFRECIMIENTO]]*24</f>
        <v>16.700000000128057</v>
      </c>
      <c r="U498" s="1" t="str">
        <f t="shared" si="144"/>
        <v>YES</v>
      </c>
      <c r="V498" s="73">
        <f t="shared" si="145"/>
        <v>0</v>
      </c>
      <c r="W498" s="74">
        <f>Table2[[#This Row],[DEL. AVAILABLE A SLOT]]*24</f>
        <v>0</v>
      </c>
      <c r="X498" s="1" t="str">
        <f t="shared" si="146"/>
        <v>SI</v>
      </c>
      <c r="Y498" s="73">
        <f t="shared" si="147"/>
        <v>0.69583333333866904</v>
      </c>
      <c r="Z498" s="74">
        <f>Table2[[#This Row],[ETA A TIMESLOT]]*24</f>
        <v>16.700000000128057</v>
      </c>
      <c r="AA498" s="73">
        <f t="shared" si="148"/>
        <v>8.333333331393078E-3</v>
      </c>
      <c r="AB498" s="73" t="str">
        <f t="shared" si="149"/>
        <v>SI</v>
      </c>
      <c r="AC498" s="74">
        <f>Table2[[#This Row],[PUNTUALIDAD (H)]]*24</f>
        <v>0.19999999995343387</v>
      </c>
      <c r="AD498" s="73">
        <f t="shared" si="150"/>
        <v>0.72361111111240461</v>
      </c>
      <c r="AE498" s="74">
        <f>Table2[[#This Row],[ATA TO UNLOADING]]*24</f>
        <v>17.366666666697711</v>
      </c>
      <c r="AF498" s="74" t="str">
        <f>IF(Table2[[#This Row],[ATA TO UNLOADING 2]]&lt;=48,"YES","NO")</f>
        <v>YES</v>
      </c>
      <c r="AG498" s="75">
        <f t="shared" si="151"/>
        <v>0.83333333333575865</v>
      </c>
      <c r="AH498" s="2" t="s">
        <v>24</v>
      </c>
      <c r="AI498" s="2" t="str">
        <f t="shared" si="152"/>
        <v>BMOU5085722</v>
      </c>
      <c r="AJ498" s="76" t="str">
        <f t="shared" si="153"/>
        <v>OM TRANSPORT</v>
      </c>
      <c r="AK498" s="77">
        <f>IF($M498="TRUCK",VLOOKUP($AQ498,Invoicing!$A$17:$B$49,MATCH($AK$1,Invoicing!$A$17:$B$17,0),FALSE),VLOOKUP($AQ498,Invoicing!$N$17:$O$21,MATCH($AK$1,Invoicing!$N$17:$O$17,0),FALSE))</f>
        <v>475</v>
      </c>
      <c r="AL498" s="78" t="e">
        <f>VLOOKUP($E498,Invoicing!$A$1:$H$8,MATCH(TRACKER!$N498,Invoicing!$A$1:$H$1,0),FALSE)</f>
        <v>#N/A</v>
      </c>
      <c r="AM498" s="78">
        <f>VLOOKUP($E498,Invoicing!$A$1:$H$8,MATCH(TRACKER!$O$1,Invoicing!$A$1:$H$1,0),FALSE)</f>
        <v>50</v>
      </c>
      <c r="AN498" s="78">
        <f t="shared" si="154"/>
        <v>0</v>
      </c>
      <c r="AO498" s="2">
        <f t="shared" si="155"/>
        <v>1</v>
      </c>
      <c r="AP498" s="2" t="str">
        <f t="shared" si="156"/>
        <v>NIGHT</v>
      </c>
      <c r="AQ498" s="2" t="str">
        <f t="shared" si="157"/>
        <v>OM TRANSPORTNIGHT</v>
      </c>
      <c r="AR498" s="71">
        <f t="shared" si="158"/>
        <v>475</v>
      </c>
      <c r="AS498" s="71">
        <f>VLOOKUP(AJ498,Invoicing!A:K,10,FALSE)</f>
        <v>25</v>
      </c>
      <c r="AT498" s="71">
        <f t="shared" si="159"/>
        <v>500</v>
      </c>
    </row>
    <row r="499" spans="1:47">
      <c r="A499" s="37" t="s">
        <v>659</v>
      </c>
      <c r="B499" s="3" t="s">
        <v>38</v>
      </c>
      <c r="C499" s="11">
        <v>45384.847222222219</v>
      </c>
      <c r="D499" s="11">
        <v>45384.625</v>
      </c>
      <c r="E499" s="11" t="s">
        <v>49</v>
      </c>
      <c r="F499" s="11" t="s">
        <v>40</v>
      </c>
      <c r="G499" s="3" t="s">
        <v>660</v>
      </c>
      <c r="H499" s="3" t="s">
        <v>2821</v>
      </c>
      <c r="I499" s="11">
        <v>45386.041666666664</v>
      </c>
      <c r="J499" s="12">
        <v>45386.040277777778</v>
      </c>
      <c r="K499" s="12">
        <v>45386.041666666664</v>
      </c>
      <c r="L499" s="12">
        <v>45386.05</v>
      </c>
      <c r="M499" s="12" t="s">
        <v>115</v>
      </c>
      <c r="N499" s="3" t="s">
        <v>42</v>
      </c>
      <c r="O499" s="3">
        <v>0</v>
      </c>
      <c r="P499" s="1">
        <f t="shared" si="140"/>
        <v>14</v>
      </c>
      <c r="Q499" s="1">
        <f t="shared" si="141"/>
        <v>4</v>
      </c>
      <c r="R499" s="72">
        <f t="shared" si="142"/>
        <v>45386.040277777778</v>
      </c>
      <c r="S499" s="73">
        <f t="shared" si="143"/>
        <v>1.1944444444452529</v>
      </c>
      <c r="T499" s="74">
        <f>Table2[[#This Row],[ETA A OFRECIMIENTO]]*24</f>
        <v>28.666666666686069</v>
      </c>
      <c r="U499" s="1" t="str">
        <f t="shared" si="144"/>
        <v>YES</v>
      </c>
      <c r="V499" s="73">
        <f t="shared" si="145"/>
        <v>0</v>
      </c>
      <c r="W499" s="74">
        <f>Table2[[#This Row],[DEL. AVAILABLE A SLOT]]*24</f>
        <v>0</v>
      </c>
      <c r="X499" s="1" t="str">
        <f t="shared" si="146"/>
        <v>SI</v>
      </c>
      <c r="Y499" s="73">
        <f t="shared" si="147"/>
        <v>1.1944444444452529</v>
      </c>
      <c r="Z499" s="74">
        <f>Table2[[#This Row],[ETA A TIMESLOT]]*24</f>
        <v>28.666666666686069</v>
      </c>
      <c r="AA499" s="73">
        <f t="shared" si="148"/>
        <v>0</v>
      </c>
      <c r="AB499" s="73" t="str">
        <f t="shared" si="149"/>
        <v>SI</v>
      </c>
      <c r="AC499" s="74">
        <f>Table2[[#This Row],[PUNTUALIDAD (H)]]*24</f>
        <v>0</v>
      </c>
      <c r="AD499" s="73">
        <f t="shared" si="150"/>
        <v>1.2027777777839219</v>
      </c>
      <c r="AE499" s="74">
        <f>Table2[[#This Row],[ATA TO UNLOADING]]*24</f>
        <v>28.866666666814126</v>
      </c>
      <c r="AF499" s="74" t="str">
        <f>IF(Table2[[#This Row],[ATA TO UNLOADING 2]]&lt;=48,"YES","NO")</f>
        <v>YES</v>
      </c>
      <c r="AG499" s="75">
        <f t="shared" si="151"/>
        <v>4.1666666664241347E-2</v>
      </c>
      <c r="AH499" s="2" t="s">
        <v>24</v>
      </c>
      <c r="AI499" s="2" t="str">
        <f t="shared" si="152"/>
        <v>MSKU1255594</v>
      </c>
      <c r="AJ499" s="76" t="str">
        <f t="shared" si="153"/>
        <v>CTU FLEVOKUST BV</v>
      </c>
      <c r="AK499" s="77">
        <f>IF($M499="TRUCK",VLOOKUP($AQ499,Invoicing!$A$17:$B$49,MATCH($AK$1,Invoicing!$A$17:$B$17,0),FALSE),VLOOKUP($AQ499,Invoicing!$N$17:$O$21,MATCH($AK$1,Invoicing!$N$17:$O$17,0),FALSE))</f>
        <v>530</v>
      </c>
      <c r="AL499" s="78" t="e">
        <f>VLOOKUP($E499,Invoicing!$A$1:$H$8,MATCH(TRACKER!$N499,Invoicing!$A$1:$H$1,0),FALSE)</f>
        <v>#N/A</v>
      </c>
      <c r="AM499" s="78">
        <v>35</v>
      </c>
      <c r="AN499" s="78">
        <f t="shared" si="154"/>
        <v>0</v>
      </c>
      <c r="AO499" s="2">
        <f t="shared" si="155"/>
        <v>4</v>
      </c>
      <c r="AP499" s="2" t="str">
        <f t="shared" si="156"/>
        <v>NIGHT</v>
      </c>
      <c r="AQ499" s="2" t="str">
        <f t="shared" si="157"/>
        <v>CTU FLEVOKUST BVNIGHT</v>
      </c>
      <c r="AR499" s="71">
        <f t="shared" si="158"/>
        <v>530</v>
      </c>
      <c r="AS499" s="71">
        <f>VLOOKUP(AJ499,Invoicing!A:K,10,FALSE)</f>
        <v>0</v>
      </c>
      <c r="AT499" s="71">
        <f t="shared" si="159"/>
        <v>630</v>
      </c>
      <c r="AU499" s="55">
        <v>100</v>
      </c>
    </row>
    <row r="500" spans="1:47">
      <c r="A500" s="37" t="s">
        <v>659</v>
      </c>
      <c r="B500" s="3" t="s">
        <v>38</v>
      </c>
      <c r="C500" s="11">
        <v>45384.847222222219</v>
      </c>
      <c r="D500" s="11">
        <v>45384.625</v>
      </c>
      <c r="E500" s="11" t="s">
        <v>49</v>
      </c>
      <c r="F500" s="11" t="s">
        <v>40</v>
      </c>
      <c r="G500" s="3" t="s">
        <v>661</v>
      </c>
      <c r="H500" s="3" t="s">
        <v>2821</v>
      </c>
      <c r="I500" s="11">
        <v>45386.041666666664</v>
      </c>
      <c r="J500" s="12">
        <v>45386.040972222225</v>
      </c>
      <c r="K500" s="12">
        <v>45386.041666666664</v>
      </c>
      <c r="L500" s="12">
        <v>45386.069444444445</v>
      </c>
      <c r="M500" s="12" t="s">
        <v>115</v>
      </c>
      <c r="N500" s="3" t="s">
        <v>42</v>
      </c>
      <c r="O500" s="3">
        <v>0</v>
      </c>
      <c r="P500" s="1">
        <f t="shared" si="140"/>
        <v>14</v>
      </c>
      <c r="Q500" s="1">
        <f t="shared" si="141"/>
        <v>4</v>
      </c>
      <c r="R500" s="72">
        <f t="shared" si="142"/>
        <v>45386.040972222225</v>
      </c>
      <c r="S500" s="73">
        <f t="shared" si="143"/>
        <v>1.1944444444452529</v>
      </c>
      <c r="T500" s="74">
        <f>Table2[[#This Row],[ETA A OFRECIMIENTO]]*24</f>
        <v>28.666666666686069</v>
      </c>
      <c r="U500" s="1" t="str">
        <f t="shared" si="144"/>
        <v>YES</v>
      </c>
      <c r="V500" s="73">
        <f t="shared" si="145"/>
        <v>0</v>
      </c>
      <c r="W500" s="74">
        <f>Table2[[#This Row],[DEL. AVAILABLE A SLOT]]*24</f>
        <v>0</v>
      </c>
      <c r="X500" s="1" t="str">
        <f t="shared" si="146"/>
        <v>SI</v>
      </c>
      <c r="Y500" s="73">
        <f t="shared" si="147"/>
        <v>1.1944444444452529</v>
      </c>
      <c r="Z500" s="74">
        <f>Table2[[#This Row],[ETA A TIMESLOT]]*24</f>
        <v>28.666666666686069</v>
      </c>
      <c r="AA500" s="73">
        <f t="shared" si="148"/>
        <v>0</v>
      </c>
      <c r="AB500" s="73" t="str">
        <f t="shared" si="149"/>
        <v>SI</v>
      </c>
      <c r="AC500" s="74">
        <f>Table2[[#This Row],[PUNTUALIDAD (H)]]*24</f>
        <v>0</v>
      </c>
      <c r="AD500" s="73">
        <f t="shared" si="150"/>
        <v>1.2222222222262644</v>
      </c>
      <c r="AE500" s="74">
        <f>Table2[[#This Row],[ATA TO UNLOADING]]*24</f>
        <v>29.333333333430346</v>
      </c>
      <c r="AF500" s="74" t="str">
        <f>IF(Table2[[#This Row],[ATA TO UNLOADING 2]]&lt;=48,"YES","NO")</f>
        <v>YES</v>
      </c>
      <c r="AG500" s="75">
        <f t="shared" si="151"/>
        <v>4.1666666664241347E-2</v>
      </c>
      <c r="AH500" s="2" t="s">
        <v>24</v>
      </c>
      <c r="AI500" s="2" t="str">
        <f t="shared" si="152"/>
        <v>MRKU9819410</v>
      </c>
      <c r="AJ500" s="76" t="str">
        <f t="shared" si="153"/>
        <v>CTU FLEVOKUST BV</v>
      </c>
      <c r="AK500" s="77">
        <f>IF($M500="TRUCK",VLOOKUP($AQ500,Invoicing!$A$17:$B$49,MATCH($AK$1,Invoicing!$A$17:$B$17,0),FALSE),VLOOKUP($AQ500,Invoicing!$N$17:$O$21,MATCH($AK$1,Invoicing!$N$17:$O$17,0),FALSE))</f>
        <v>530</v>
      </c>
      <c r="AL500" s="78" t="e">
        <f>VLOOKUP($E500,Invoicing!$A$1:$H$8,MATCH(TRACKER!$N500,Invoicing!$A$1:$H$1,0),FALSE)</f>
        <v>#N/A</v>
      </c>
      <c r="AM500" s="78">
        <v>35</v>
      </c>
      <c r="AN500" s="78">
        <f t="shared" si="154"/>
        <v>0</v>
      </c>
      <c r="AO500" s="2">
        <f t="shared" si="155"/>
        <v>4</v>
      </c>
      <c r="AP500" s="2" t="str">
        <f t="shared" si="156"/>
        <v>NIGHT</v>
      </c>
      <c r="AQ500" s="2" t="str">
        <f t="shared" si="157"/>
        <v>CTU FLEVOKUST BVNIGHT</v>
      </c>
      <c r="AR500" s="71">
        <f t="shared" si="158"/>
        <v>530</v>
      </c>
      <c r="AS500" s="71">
        <f>VLOOKUP(AJ500,Invoicing!A:K,10,FALSE)</f>
        <v>0</v>
      </c>
      <c r="AT500" s="71">
        <f t="shared" si="159"/>
        <v>530</v>
      </c>
    </row>
    <row r="501" spans="1:47">
      <c r="A501" s="37" t="s">
        <v>90</v>
      </c>
      <c r="B501" s="3" t="s">
        <v>38</v>
      </c>
      <c r="C501" s="11">
        <v>45385.495138888888</v>
      </c>
      <c r="D501" s="11">
        <v>45385.5</v>
      </c>
      <c r="E501" s="11" t="s">
        <v>49</v>
      </c>
      <c r="F501" s="11" t="s">
        <v>40</v>
      </c>
      <c r="G501" s="3" t="s">
        <v>662</v>
      </c>
      <c r="H501" s="3" t="s">
        <v>2821</v>
      </c>
      <c r="I501" s="11">
        <v>45387.416666666664</v>
      </c>
      <c r="J501" s="12">
        <v>45387.416666666664</v>
      </c>
      <c r="K501" s="12">
        <v>45387.416666666664</v>
      </c>
      <c r="L501" s="12">
        <v>45387.447916666664</v>
      </c>
      <c r="M501" s="12" t="s">
        <v>115</v>
      </c>
      <c r="N501" s="3" t="s">
        <v>13</v>
      </c>
      <c r="O501" s="3">
        <v>0</v>
      </c>
      <c r="P501" s="1">
        <f t="shared" si="140"/>
        <v>14</v>
      </c>
      <c r="Q501" s="1">
        <f t="shared" si="141"/>
        <v>4</v>
      </c>
      <c r="R501" s="72">
        <f t="shared" si="142"/>
        <v>45387.416666666664</v>
      </c>
      <c r="S501" s="73">
        <f t="shared" si="143"/>
        <v>1.921527777776646</v>
      </c>
      <c r="T501" s="74">
        <f>Table2[[#This Row],[ETA A OFRECIMIENTO]]*24</f>
        <v>46.116666666639503</v>
      </c>
      <c r="U501" s="1" t="str">
        <f t="shared" si="144"/>
        <v>YES</v>
      </c>
      <c r="V501" s="73">
        <f t="shared" si="145"/>
        <v>0</v>
      </c>
      <c r="W501" s="74">
        <f>Table2[[#This Row],[DEL. AVAILABLE A SLOT]]*24</f>
        <v>0</v>
      </c>
      <c r="X501" s="1" t="str">
        <f t="shared" si="146"/>
        <v>SI</v>
      </c>
      <c r="Y501" s="73">
        <f t="shared" si="147"/>
        <v>1.921527777776646</v>
      </c>
      <c r="Z501" s="74">
        <f>Table2[[#This Row],[ETA A TIMESLOT]]*24</f>
        <v>46.116666666639503</v>
      </c>
      <c r="AA501" s="73">
        <f t="shared" si="148"/>
        <v>0</v>
      </c>
      <c r="AB501" s="73" t="str">
        <f t="shared" si="149"/>
        <v>SI</v>
      </c>
      <c r="AC501" s="74">
        <f>Table2[[#This Row],[PUNTUALIDAD (H)]]*24</f>
        <v>0</v>
      </c>
      <c r="AD501" s="73">
        <f t="shared" si="150"/>
        <v>1.952777777776646</v>
      </c>
      <c r="AE501" s="74">
        <f>Table2[[#This Row],[ATA TO UNLOADING]]*24</f>
        <v>46.866666666639503</v>
      </c>
      <c r="AF501" s="74" t="str">
        <f>IF(Table2[[#This Row],[ATA TO UNLOADING 2]]&lt;=48,"YES","NO")</f>
        <v>YES</v>
      </c>
      <c r="AG501" s="75">
        <f t="shared" si="151"/>
        <v>0.41666666666424135</v>
      </c>
      <c r="AH501" s="2" t="s">
        <v>42</v>
      </c>
      <c r="AI501" s="2" t="str">
        <f t="shared" si="152"/>
        <v>CRSU9327650</v>
      </c>
      <c r="AJ501" s="76" t="str">
        <f t="shared" si="153"/>
        <v>CTU FLEVOKUST BV</v>
      </c>
      <c r="AK501" s="77">
        <f>IF($M501="TRUCK",VLOOKUP($AQ501,Invoicing!$A$17:$B$49,MATCH($AK$1,Invoicing!$A$17:$B$17,0),FALSE),VLOOKUP($AQ501,Invoicing!$N$17:$O$21,MATCH($AK$1,Invoicing!$N$17:$O$17,0),FALSE))</f>
        <v>520</v>
      </c>
      <c r="AL501" s="78">
        <v>100</v>
      </c>
      <c r="AM501" s="78">
        <v>35</v>
      </c>
      <c r="AN501" s="78">
        <f t="shared" si="154"/>
        <v>0</v>
      </c>
      <c r="AO501" s="2">
        <f t="shared" si="155"/>
        <v>5</v>
      </c>
      <c r="AP501" s="2" t="str">
        <f t="shared" si="156"/>
        <v>WEEK</v>
      </c>
      <c r="AQ501" s="2" t="str">
        <f t="shared" si="157"/>
        <v>CTU FLEVOKUST BVWEEK</v>
      </c>
      <c r="AR501" s="71">
        <f t="shared" si="158"/>
        <v>620</v>
      </c>
      <c r="AS501" s="71">
        <f>VLOOKUP(AJ501,Invoicing!A:K,10,FALSE)</f>
        <v>0</v>
      </c>
      <c r="AT501" s="71">
        <f t="shared" si="159"/>
        <v>620</v>
      </c>
    </row>
    <row r="502" spans="1:47">
      <c r="A502" s="37" t="s">
        <v>90</v>
      </c>
      <c r="B502" s="3" t="s">
        <v>38</v>
      </c>
      <c r="C502" s="11">
        <v>45385.495138888888</v>
      </c>
      <c r="D502" s="11">
        <v>45385.5</v>
      </c>
      <c r="E502" s="11" t="s">
        <v>44</v>
      </c>
      <c r="F502" s="11" t="s">
        <v>40</v>
      </c>
      <c r="G502" s="3" t="s">
        <v>663</v>
      </c>
      <c r="H502" s="3" t="s">
        <v>41</v>
      </c>
      <c r="I502" s="11">
        <v>45387.875</v>
      </c>
      <c r="J502" s="12">
        <v>45387.864583333336</v>
      </c>
      <c r="K502" s="12">
        <v>45387.875</v>
      </c>
      <c r="L502" s="12">
        <v>45387.871527777781</v>
      </c>
      <c r="M502" s="12" t="s">
        <v>115</v>
      </c>
      <c r="N502" s="3" t="s">
        <v>42</v>
      </c>
      <c r="O502" s="3">
        <v>1</v>
      </c>
      <c r="P502" s="1">
        <f t="shared" si="140"/>
        <v>14</v>
      </c>
      <c r="Q502" s="1">
        <f t="shared" si="141"/>
        <v>4</v>
      </c>
      <c r="R502" s="72">
        <f t="shared" si="142"/>
        <v>45387.864583333336</v>
      </c>
      <c r="S502" s="73">
        <f t="shared" si="143"/>
        <v>2.3798611111124046</v>
      </c>
      <c r="T502" s="74">
        <f>Table2[[#This Row],[ETA A OFRECIMIENTO]]*24</f>
        <v>57.116666666697711</v>
      </c>
      <c r="U502" s="1" t="str">
        <f t="shared" si="144"/>
        <v>NO</v>
      </c>
      <c r="V502" s="73">
        <f t="shared" si="145"/>
        <v>0</v>
      </c>
      <c r="W502" s="74">
        <f>Table2[[#This Row],[DEL. AVAILABLE A SLOT]]*24</f>
        <v>0</v>
      </c>
      <c r="X502" s="1" t="str">
        <f t="shared" si="146"/>
        <v>SI</v>
      </c>
      <c r="Y502" s="73">
        <f t="shared" si="147"/>
        <v>2.3798611111124046</v>
      </c>
      <c r="Z502" s="74">
        <f>Table2[[#This Row],[ETA A TIMESLOT]]*24</f>
        <v>57.116666666697711</v>
      </c>
      <c r="AA502" s="73">
        <f t="shared" si="148"/>
        <v>0</v>
      </c>
      <c r="AB502" s="73" t="str">
        <f t="shared" si="149"/>
        <v>SI</v>
      </c>
      <c r="AC502" s="74">
        <f>Table2[[#This Row],[PUNTUALIDAD (H)]]*24</f>
        <v>0</v>
      </c>
      <c r="AD502" s="73">
        <f t="shared" si="150"/>
        <v>2.3763888888934162</v>
      </c>
      <c r="AE502" s="74">
        <f>Table2[[#This Row],[ATA TO UNLOADING]]*24</f>
        <v>57.033333333441988</v>
      </c>
      <c r="AF502" s="74" t="str">
        <f>IF(Table2[[#This Row],[ATA TO UNLOADING 2]]&lt;=48,"YES","NO")</f>
        <v>NO</v>
      </c>
      <c r="AG502" s="75">
        <f t="shared" si="151"/>
        <v>0.875</v>
      </c>
      <c r="AH502" s="2" t="s">
        <v>24</v>
      </c>
      <c r="AI502" s="2" t="str">
        <f t="shared" si="152"/>
        <v>FCIU8369696</v>
      </c>
      <c r="AJ502" s="76" t="str">
        <f t="shared" si="153"/>
        <v>MSI</v>
      </c>
      <c r="AK502" s="77">
        <f>IF($M502="TRUCK",VLOOKUP($AQ502,Invoicing!$A$17:$B$49,MATCH($AK$1,Invoicing!$A$17:$B$17,0),FALSE),VLOOKUP($AQ502,Invoicing!$N$17:$O$21,MATCH($AK$1,Invoicing!$N$17:$O$17,0),FALSE))</f>
        <v>530</v>
      </c>
      <c r="AL502" s="78" t="e">
        <f>VLOOKUP($E502,Invoicing!$A$1:$H$8,MATCH(TRACKER!$N502,Invoicing!$A$1:$H$1,0),FALSE)</f>
        <v>#N/A</v>
      </c>
      <c r="AM502" s="78">
        <f>VLOOKUP($E502,Invoicing!$A$1:$H$8,MATCH(TRACKER!$O$1,Invoicing!$A$1:$H$1,0),FALSE)</f>
        <v>50</v>
      </c>
      <c r="AN502" s="78">
        <f t="shared" si="154"/>
        <v>50</v>
      </c>
      <c r="AO502" s="2">
        <f t="shared" si="155"/>
        <v>5</v>
      </c>
      <c r="AP502" s="2" t="str">
        <f t="shared" si="156"/>
        <v>NIGHT</v>
      </c>
      <c r="AQ502" s="2" t="str">
        <f t="shared" si="157"/>
        <v>MSINIGHT</v>
      </c>
      <c r="AR502" s="71">
        <f t="shared" si="158"/>
        <v>580</v>
      </c>
      <c r="AS502" s="71">
        <f>VLOOKUP(AJ502,Invoicing!A:K,10,FALSE)</f>
        <v>25</v>
      </c>
      <c r="AT502" s="71">
        <f t="shared" si="159"/>
        <v>605</v>
      </c>
    </row>
    <row r="503" spans="1:47">
      <c r="A503" s="37" t="s">
        <v>90</v>
      </c>
      <c r="B503" s="3" t="s">
        <v>38</v>
      </c>
      <c r="C503" s="11">
        <v>45385.495138888888</v>
      </c>
      <c r="D503" s="11">
        <v>45385.5</v>
      </c>
      <c r="E503" s="11" t="s">
        <v>45</v>
      </c>
      <c r="F503" s="11" t="s">
        <v>40</v>
      </c>
      <c r="G503" s="3" t="s">
        <v>664</v>
      </c>
      <c r="H503" s="3" t="s">
        <v>2821</v>
      </c>
      <c r="I503" s="11">
        <v>45386.72152777778</v>
      </c>
      <c r="J503" s="12">
        <v>45386.72152777778</v>
      </c>
      <c r="K503" s="12">
        <v>45386.75</v>
      </c>
      <c r="L503" s="12">
        <v>45386.743055555555</v>
      </c>
      <c r="M503" s="12" t="s">
        <v>115</v>
      </c>
      <c r="N503" s="3" t="s">
        <v>42</v>
      </c>
      <c r="O503" s="3">
        <v>0</v>
      </c>
      <c r="P503" s="1">
        <f t="shared" si="140"/>
        <v>14</v>
      </c>
      <c r="Q503" s="1">
        <f t="shared" si="141"/>
        <v>4</v>
      </c>
      <c r="R503" s="72">
        <f t="shared" si="142"/>
        <v>45386.72152777778</v>
      </c>
      <c r="S503" s="73">
        <f t="shared" si="143"/>
        <v>1.226388888891961</v>
      </c>
      <c r="T503" s="74">
        <f>Table2[[#This Row],[ETA A OFRECIMIENTO]]*24</f>
        <v>29.433333333407063</v>
      </c>
      <c r="U503" s="1" t="str">
        <f t="shared" si="144"/>
        <v>YES</v>
      </c>
      <c r="V503" s="73">
        <f t="shared" si="145"/>
        <v>2.8472222220443655E-2</v>
      </c>
      <c r="W503" s="74">
        <f>Table2[[#This Row],[DEL. AVAILABLE A SLOT]]*24</f>
        <v>0.68333333329064772</v>
      </c>
      <c r="X503" s="1" t="str">
        <f t="shared" si="146"/>
        <v>SI</v>
      </c>
      <c r="Y503" s="73">
        <f t="shared" si="147"/>
        <v>1.2548611111124046</v>
      </c>
      <c r="Z503" s="74">
        <f>Table2[[#This Row],[ETA A TIMESLOT]]*24</f>
        <v>30.116666666697711</v>
      </c>
      <c r="AA503" s="73">
        <f t="shared" si="148"/>
        <v>0</v>
      </c>
      <c r="AB503" s="73" t="str">
        <f t="shared" si="149"/>
        <v>SI</v>
      </c>
      <c r="AC503" s="74">
        <f>Table2[[#This Row],[PUNTUALIDAD (H)]]*24</f>
        <v>0</v>
      </c>
      <c r="AD503" s="73">
        <f t="shared" si="150"/>
        <v>1.2479166666671517</v>
      </c>
      <c r="AE503" s="74">
        <f>Table2[[#This Row],[ATA TO UNLOADING]]*24</f>
        <v>29.950000000011642</v>
      </c>
      <c r="AF503" s="74" t="str">
        <f>IF(Table2[[#This Row],[ATA TO UNLOADING 2]]&lt;=48,"YES","NO")</f>
        <v>YES</v>
      </c>
      <c r="AG503" s="75">
        <f t="shared" si="151"/>
        <v>0.75</v>
      </c>
      <c r="AH503" s="2" t="s">
        <v>42</v>
      </c>
      <c r="AI503" s="2" t="str">
        <f t="shared" si="152"/>
        <v>HASU4216910</v>
      </c>
      <c r="AJ503" s="76" t="str">
        <f t="shared" si="153"/>
        <v>OM TRANSPORT</v>
      </c>
      <c r="AK503" s="77">
        <f>IF($M503="TRUCK",VLOOKUP($AQ503,Invoicing!$A$17:$B$49,MATCH($AK$1,Invoicing!$A$17:$B$17,0),FALSE),VLOOKUP($AQ503,Invoicing!$N$17:$O$21,MATCH($AK$1,Invoicing!$N$17:$O$17,0),FALSE))</f>
        <v>475</v>
      </c>
      <c r="AL503" s="78" t="e">
        <f>VLOOKUP($E503,Invoicing!$A$1:$H$8,MATCH(TRACKER!$N503,Invoicing!$A$1:$H$1,0),FALSE)</f>
        <v>#N/A</v>
      </c>
      <c r="AM503" s="78">
        <f>VLOOKUP($E503,Invoicing!$A$1:$H$8,MATCH(TRACKER!$O$1,Invoicing!$A$1:$H$1,0),FALSE)</f>
        <v>50</v>
      </c>
      <c r="AN503" s="78">
        <f t="shared" si="154"/>
        <v>0</v>
      </c>
      <c r="AO503" s="2">
        <f t="shared" si="155"/>
        <v>4</v>
      </c>
      <c r="AP503" s="2" t="str">
        <f t="shared" si="156"/>
        <v>WEEK</v>
      </c>
      <c r="AQ503" s="2" t="str">
        <f t="shared" si="157"/>
        <v>OM TRANSPORTWEEK</v>
      </c>
      <c r="AR503" s="71">
        <f t="shared" si="158"/>
        <v>475</v>
      </c>
      <c r="AS503" s="71">
        <f>VLOOKUP(AJ503,Invoicing!A:K,10,FALSE)</f>
        <v>25</v>
      </c>
      <c r="AT503" s="71">
        <f t="shared" si="159"/>
        <v>500</v>
      </c>
    </row>
    <row r="504" spans="1:47">
      <c r="A504" s="37" t="s">
        <v>90</v>
      </c>
      <c r="B504" s="3" t="s">
        <v>38</v>
      </c>
      <c r="C504" s="11">
        <v>45385.495138888888</v>
      </c>
      <c r="D504" s="11">
        <v>45385.5</v>
      </c>
      <c r="E504" s="11" t="s">
        <v>49</v>
      </c>
      <c r="F504" s="11" t="s">
        <v>40</v>
      </c>
      <c r="G504" s="3" t="s">
        <v>665</v>
      </c>
      <c r="H504" s="3" t="s">
        <v>2821</v>
      </c>
      <c r="I504" s="11">
        <v>45387.875</v>
      </c>
      <c r="J504" s="12">
        <v>45387.961805555555</v>
      </c>
      <c r="K504" s="12">
        <v>45387.958333333336</v>
      </c>
      <c r="L504" s="12">
        <v>45388.020833333336</v>
      </c>
      <c r="M504" s="12" t="s">
        <v>115</v>
      </c>
      <c r="N504" s="3" t="s">
        <v>13</v>
      </c>
      <c r="O504" s="3">
        <v>0</v>
      </c>
      <c r="P504" s="1">
        <f t="shared" si="140"/>
        <v>14</v>
      </c>
      <c r="Q504" s="1">
        <f t="shared" si="141"/>
        <v>4</v>
      </c>
      <c r="R504" s="72">
        <f t="shared" si="142"/>
        <v>45387.961805555555</v>
      </c>
      <c r="S504" s="73">
        <f t="shared" si="143"/>
        <v>2.3798611111124046</v>
      </c>
      <c r="T504" s="74">
        <f>Table2[[#This Row],[ETA A OFRECIMIENTO]]*24</f>
        <v>57.116666666697711</v>
      </c>
      <c r="U504" s="1" t="str">
        <f t="shared" si="144"/>
        <v>NO</v>
      </c>
      <c r="V504" s="73">
        <f t="shared" si="145"/>
        <v>8.3333333335758653E-2</v>
      </c>
      <c r="W504" s="74">
        <f>Table2[[#This Row],[DEL. AVAILABLE A SLOT]]*24</f>
        <v>2.0000000000582077</v>
      </c>
      <c r="X504" s="1" t="str">
        <f t="shared" si="146"/>
        <v>SI</v>
      </c>
      <c r="Y504" s="73">
        <f t="shared" si="147"/>
        <v>2.4631944444481633</v>
      </c>
      <c r="Z504" s="74">
        <f>Table2[[#This Row],[ETA A TIMESLOT]]*24</f>
        <v>59.116666666755918</v>
      </c>
      <c r="AA504" s="73">
        <f t="shared" si="148"/>
        <v>3.4722222189884633E-3</v>
      </c>
      <c r="AB504" s="73" t="str">
        <f t="shared" si="149"/>
        <v>SI</v>
      </c>
      <c r="AC504" s="74">
        <f>Table2[[#This Row],[PUNTUALIDAD (H)]]*24</f>
        <v>8.3333333255723119E-2</v>
      </c>
      <c r="AD504" s="73">
        <f t="shared" si="150"/>
        <v>2.5256944444481633</v>
      </c>
      <c r="AE504" s="74">
        <f>Table2[[#This Row],[ATA TO UNLOADING]]*24</f>
        <v>60.616666666755918</v>
      </c>
      <c r="AF504" s="74" t="str">
        <f>IF(Table2[[#This Row],[ATA TO UNLOADING 2]]&lt;=48,"YES","NO")</f>
        <v>NO</v>
      </c>
      <c r="AG504" s="75">
        <f t="shared" si="151"/>
        <v>0.95833333333575865</v>
      </c>
      <c r="AH504" s="2" t="s">
        <v>24</v>
      </c>
      <c r="AI504" s="2" t="str">
        <f t="shared" si="152"/>
        <v>MRKU3017628</v>
      </c>
      <c r="AJ504" s="76" t="str">
        <f t="shared" si="153"/>
        <v>CTU FLEVOKUST BV</v>
      </c>
      <c r="AK504" s="77">
        <f>IF($M504="TRUCK",VLOOKUP($AQ504,Invoicing!$A$17:$B$49,MATCH($AK$1,Invoicing!$A$17:$B$17,0),FALSE),VLOOKUP($AQ504,Invoicing!$N$17:$O$21,MATCH($AK$1,Invoicing!$N$17:$O$17,0),FALSE))</f>
        <v>530</v>
      </c>
      <c r="AL504" s="78">
        <v>100</v>
      </c>
      <c r="AM504" s="78">
        <v>35</v>
      </c>
      <c r="AN504" s="78">
        <f t="shared" si="154"/>
        <v>0</v>
      </c>
      <c r="AO504" s="2">
        <f t="shared" si="155"/>
        <v>5</v>
      </c>
      <c r="AP504" s="2" t="str">
        <f t="shared" si="156"/>
        <v>NIGHT</v>
      </c>
      <c r="AQ504" s="2" t="str">
        <f t="shared" si="157"/>
        <v>CTU FLEVOKUST BVNIGHT</v>
      </c>
      <c r="AR504" s="71">
        <f t="shared" si="158"/>
        <v>630</v>
      </c>
      <c r="AS504" s="71">
        <f>VLOOKUP(AJ504,Invoicing!A:K,10,FALSE)</f>
        <v>0</v>
      </c>
      <c r="AT504" s="71">
        <f t="shared" si="159"/>
        <v>630</v>
      </c>
    </row>
    <row r="505" spans="1:47">
      <c r="A505" s="37" t="s">
        <v>90</v>
      </c>
      <c r="B505" s="3" t="s">
        <v>38</v>
      </c>
      <c r="C505" s="11">
        <v>45385.495138888888</v>
      </c>
      <c r="D505" s="11">
        <v>45385.5</v>
      </c>
      <c r="E505" s="11" t="s">
        <v>44</v>
      </c>
      <c r="F505" s="11" t="s">
        <v>40</v>
      </c>
      <c r="G505" s="3" t="s">
        <v>666</v>
      </c>
      <c r="H505" s="3" t="s">
        <v>2821</v>
      </c>
      <c r="I505" s="11">
        <v>45387.875</v>
      </c>
      <c r="J505" s="12">
        <v>45388.119444444441</v>
      </c>
      <c r="K505" s="12">
        <v>45388.125</v>
      </c>
      <c r="L505" s="12">
        <v>45388.145833333336</v>
      </c>
      <c r="M505" s="12" t="s">
        <v>115</v>
      </c>
      <c r="N505" s="3" t="s">
        <v>13</v>
      </c>
      <c r="O505" s="3">
        <v>0</v>
      </c>
      <c r="P505" s="1">
        <f t="shared" si="140"/>
        <v>14</v>
      </c>
      <c r="Q505" s="1">
        <f t="shared" si="141"/>
        <v>4</v>
      </c>
      <c r="R505" s="72">
        <f t="shared" si="142"/>
        <v>45388.119444444441</v>
      </c>
      <c r="S505" s="73">
        <f t="shared" si="143"/>
        <v>2.3798611111124046</v>
      </c>
      <c r="T505" s="74">
        <f>Table2[[#This Row],[ETA A OFRECIMIENTO]]*24</f>
        <v>57.116666666697711</v>
      </c>
      <c r="U505" s="1" t="str">
        <f t="shared" si="144"/>
        <v>NO</v>
      </c>
      <c r="V505" s="73">
        <f t="shared" si="145"/>
        <v>0.25</v>
      </c>
      <c r="W505" s="74">
        <f>Table2[[#This Row],[DEL. AVAILABLE A SLOT]]*24</f>
        <v>6</v>
      </c>
      <c r="X505" s="1" t="str">
        <f t="shared" si="146"/>
        <v>SI</v>
      </c>
      <c r="Y505" s="73">
        <f t="shared" si="147"/>
        <v>2.6298611111124046</v>
      </c>
      <c r="Z505" s="74">
        <f>Table2[[#This Row],[ETA A TIMESLOT]]*24</f>
        <v>63.116666666697711</v>
      </c>
      <c r="AA505" s="73">
        <f t="shared" si="148"/>
        <v>0</v>
      </c>
      <c r="AB505" s="73" t="str">
        <f t="shared" si="149"/>
        <v>SI</v>
      </c>
      <c r="AC505" s="74">
        <f>Table2[[#This Row],[PUNTUALIDAD (H)]]*24</f>
        <v>0</v>
      </c>
      <c r="AD505" s="73">
        <f t="shared" si="150"/>
        <v>2.6506944444481633</v>
      </c>
      <c r="AE505" s="74">
        <f>Table2[[#This Row],[ATA TO UNLOADING]]*24</f>
        <v>63.616666666755918</v>
      </c>
      <c r="AF505" s="74" t="str">
        <f>IF(Table2[[#This Row],[ATA TO UNLOADING 2]]&lt;=48,"YES","NO")</f>
        <v>NO</v>
      </c>
      <c r="AG505" s="75">
        <f t="shared" si="151"/>
        <v>0.125</v>
      </c>
      <c r="AH505" s="2" t="s">
        <v>24</v>
      </c>
      <c r="AI505" s="2" t="str">
        <f t="shared" si="152"/>
        <v>MRKU3517120</v>
      </c>
      <c r="AJ505" s="76" t="str">
        <f t="shared" si="153"/>
        <v>MSI</v>
      </c>
      <c r="AK505" s="77">
        <f>IF($M505="TRUCK",VLOOKUP($AQ505,Invoicing!$A$17:$B$49,MATCH($AK$1,Invoicing!$A$17:$B$17,0),FALSE),VLOOKUP($AQ505,Invoicing!$N$17:$O$21,MATCH($AK$1,Invoicing!$N$17:$O$17,0),FALSE))</f>
        <v>530</v>
      </c>
      <c r="AL505" s="78">
        <f>VLOOKUP($E505,Invoicing!$A$1:$H$8,MATCH(TRACKER!$N505,Invoicing!$A$1:$H$1,0),FALSE)</f>
        <v>120</v>
      </c>
      <c r="AM505" s="78">
        <f>VLOOKUP($E505,Invoicing!$A$1:$H$8,MATCH(TRACKER!$O$1,Invoicing!$A$1:$H$1,0),FALSE)</f>
        <v>50</v>
      </c>
      <c r="AN505" s="78">
        <f t="shared" si="154"/>
        <v>0</v>
      </c>
      <c r="AO505" s="2">
        <f t="shared" si="155"/>
        <v>6</v>
      </c>
      <c r="AP505" s="2" t="str">
        <f t="shared" si="156"/>
        <v>NIGHT</v>
      </c>
      <c r="AQ505" s="2" t="str">
        <f t="shared" si="157"/>
        <v>MSINIGHT</v>
      </c>
      <c r="AR505" s="71">
        <f t="shared" si="158"/>
        <v>650</v>
      </c>
      <c r="AS505" s="71">
        <f>VLOOKUP(AJ505,Invoicing!A:K,10,FALSE)</f>
        <v>25</v>
      </c>
      <c r="AT505" s="71">
        <f t="shared" si="159"/>
        <v>675</v>
      </c>
    </row>
    <row r="506" spans="1:47">
      <c r="A506" s="37" t="s">
        <v>90</v>
      </c>
      <c r="B506" s="3" t="s">
        <v>38</v>
      </c>
      <c r="C506" s="11">
        <v>45385.495138888888</v>
      </c>
      <c r="D506" s="11">
        <v>45385.5</v>
      </c>
      <c r="E506" s="11" t="s">
        <v>45</v>
      </c>
      <c r="F506" s="11" t="s">
        <v>40</v>
      </c>
      <c r="G506" s="3" t="s">
        <v>667</v>
      </c>
      <c r="H506" s="3" t="s">
        <v>2821</v>
      </c>
      <c r="I506" s="11">
        <v>45387.875</v>
      </c>
      <c r="J506" s="12">
        <v>45388.080555555556</v>
      </c>
      <c r="K506" s="12">
        <v>45388.041666666664</v>
      </c>
      <c r="L506" s="12">
        <v>45388.138888888891</v>
      </c>
      <c r="M506" s="12" t="s">
        <v>115</v>
      </c>
      <c r="N506" s="3" t="s">
        <v>13</v>
      </c>
      <c r="O506" s="3">
        <v>0</v>
      </c>
      <c r="P506" s="1">
        <f t="shared" si="140"/>
        <v>14</v>
      </c>
      <c r="Q506" s="1">
        <f t="shared" si="141"/>
        <v>4</v>
      </c>
      <c r="R506" s="72">
        <f t="shared" si="142"/>
        <v>45388.080555555556</v>
      </c>
      <c r="S506" s="73">
        <f t="shared" si="143"/>
        <v>2.3798611111124046</v>
      </c>
      <c r="T506" s="74">
        <f>Table2[[#This Row],[ETA A OFRECIMIENTO]]*24</f>
        <v>57.116666666697711</v>
      </c>
      <c r="U506" s="1" t="str">
        <f t="shared" si="144"/>
        <v>NO</v>
      </c>
      <c r="V506" s="73">
        <f t="shared" si="145"/>
        <v>0.16666666666424135</v>
      </c>
      <c r="W506" s="74">
        <f>Table2[[#This Row],[DEL. AVAILABLE A SLOT]]*24</f>
        <v>3.9999999999417923</v>
      </c>
      <c r="X506" s="1" t="str">
        <f t="shared" si="146"/>
        <v>SI</v>
      </c>
      <c r="Y506" s="73">
        <f t="shared" si="147"/>
        <v>2.546527777776646</v>
      </c>
      <c r="Z506" s="74">
        <f>Table2[[#This Row],[ETA A TIMESLOT]]*24</f>
        <v>61.116666666639503</v>
      </c>
      <c r="AA506" s="73">
        <f t="shared" si="148"/>
        <v>3.888888889196096E-2</v>
      </c>
      <c r="AB506" s="73" t="str">
        <f t="shared" si="149"/>
        <v>NO</v>
      </c>
      <c r="AC506" s="74">
        <f>Table2[[#This Row],[PUNTUALIDAD (H)]]*24</f>
        <v>0.93333333340706304</v>
      </c>
      <c r="AD506" s="73">
        <f t="shared" si="150"/>
        <v>2.6437500000029104</v>
      </c>
      <c r="AE506" s="74">
        <f>Table2[[#This Row],[ATA TO UNLOADING]]*24</f>
        <v>63.450000000069849</v>
      </c>
      <c r="AF506" s="74" t="str">
        <f>IF(Table2[[#This Row],[ATA TO UNLOADING 2]]&lt;=48,"YES","NO")</f>
        <v>NO</v>
      </c>
      <c r="AG506" s="75">
        <f t="shared" si="151"/>
        <v>4.1666666664241347E-2</v>
      </c>
      <c r="AH506" s="2" t="s">
        <v>24</v>
      </c>
      <c r="AI506" s="2" t="str">
        <f t="shared" si="152"/>
        <v>MRKU5311919</v>
      </c>
      <c r="AJ506" s="76" t="str">
        <f t="shared" si="153"/>
        <v>OM TRANSPORT</v>
      </c>
      <c r="AK506" s="77">
        <f>IF($M506="TRUCK",VLOOKUP($AQ506,Invoicing!$A$17:$B$49,MATCH($AK$1,Invoicing!$A$17:$B$17,0),FALSE),VLOOKUP($AQ506,Invoicing!$N$17:$O$21,MATCH($AK$1,Invoicing!$N$17:$O$17,0),FALSE))</f>
        <v>475</v>
      </c>
      <c r="AL506" s="78">
        <f>VLOOKUP($E506,Invoicing!$A$1:$H$8,MATCH(TRACKER!$N506,Invoicing!$A$1:$H$1,0),FALSE)</f>
        <v>110</v>
      </c>
      <c r="AM506" s="78">
        <f>VLOOKUP($E506,Invoicing!$A$1:$H$8,MATCH(TRACKER!$O$1,Invoicing!$A$1:$H$1,0),FALSE)</f>
        <v>50</v>
      </c>
      <c r="AN506" s="78">
        <f t="shared" si="154"/>
        <v>0</v>
      </c>
      <c r="AO506" s="2">
        <f t="shared" si="155"/>
        <v>6</v>
      </c>
      <c r="AP506" s="2" t="str">
        <f t="shared" si="156"/>
        <v>NIGHT</v>
      </c>
      <c r="AQ506" s="2" t="str">
        <f t="shared" si="157"/>
        <v>OM TRANSPORTNIGHT</v>
      </c>
      <c r="AR506" s="71">
        <f t="shared" si="158"/>
        <v>585</v>
      </c>
      <c r="AS506" s="71">
        <f>VLOOKUP(AJ506,Invoicing!A:K,10,FALSE)</f>
        <v>25</v>
      </c>
      <c r="AT506" s="71">
        <f t="shared" si="159"/>
        <v>610</v>
      </c>
    </row>
    <row r="507" spans="1:47">
      <c r="A507" s="37" t="s">
        <v>90</v>
      </c>
      <c r="B507" s="3" t="s">
        <v>38</v>
      </c>
      <c r="C507" s="11">
        <v>45385.495138888888</v>
      </c>
      <c r="D507" s="11">
        <v>45385.5</v>
      </c>
      <c r="E507" s="11" t="s">
        <v>45</v>
      </c>
      <c r="F507" s="11" t="s">
        <v>40</v>
      </c>
      <c r="G507" s="3" t="s">
        <v>668</v>
      </c>
      <c r="H507" s="3" t="s">
        <v>2821</v>
      </c>
      <c r="I507" s="11">
        <v>45387.875</v>
      </c>
      <c r="J507" s="12">
        <v>45387.884722222225</v>
      </c>
      <c r="K507" s="12">
        <v>45387.958333333336</v>
      </c>
      <c r="L507" s="12">
        <v>45387.916666666664</v>
      </c>
      <c r="M507" s="12" t="s">
        <v>115</v>
      </c>
      <c r="N507" s="3" t="s">
        <v>42</v>
      </c>
      <c r="O507" s="3">
        <v>0</v>
      </c>
      <c r="P507" s="1">
        <f t="shared" si="140"/>
        <v>14</v>
      </c>
      <c r="Q507" s="1">
        <f t="shared" si="141"/>
        <v>4</v>
      </c>
      <c r="R507" s="72">
        <f t="shared" si="142"/>
        <v>45387.884722222225</v>
      </c>
      <c r="S507" s="73">
        <f t="shared" si="143"/>
        <v>2.3798611111124046</v>
      </c>
      <c r="T507" s="74">
        <f>Table2[[#This Row],[ETA A OFRECIMIENTO]]*24</f>
        <v>57.116666666697711</v>
      </c>
      <c r="U507" s="1" t="str">
        <f t="shared" si="144"/>
        <v>NO</v>
      </c>
      <c r="V507" s="73">
        <f t="shared" si="145"/>
        <v>8.3333333335758653E-2</v>
      </c>
      <c r="W507" s="74">
        <f>Table2[[#This Row],[DEL. AVAILABLE A SLOT]]*24</f>
        <v>2.0000000000582077</v>
      </c>
      <c r="X507" s="1" t="str">
        <f t="shared" si="146"/>
        <v>SI</v>
      </c>
      <c r="Y507" s="73">
        <f t="shared" si="147"/>
        <v>2.4631944444481633</v>
      </c>
      <c r="Z507" s="74">
        <f>Table2[[#This Row],[ETA A TIMESLOT]]*24</f>
        <v>59.116666666755918</v>
      </c>
      <c r="AA507" s="73">
        <f t="shared" si="148"/>
        <v>0</v>
      </c>
      <c r="AB507" s="73" t="str">
        <f t="shared" si="149"/>
        <v>SI</v>
      </c>
      <c r="AC507" s="74">
        <f>Table2[[#This Row],[PUNTUALIDAD (H)]]*24</f>
        <v>0</v>
      </c>
      <c r="AD507" s="73">
        <f t="shared" si="150"/>
        <v>2.421527777776646</v>
      </c>
      <c r="AE507" s="74">
        <f>Table2[[#This Row],[ATA TO UNLOADING]]*24</f>
        <v>58.116666666639503</v>
      </c>
      <c r="AF507" s="74" t="str">
        <f>IF(Table2[[#This Row],[ATA TO UNLOADING 2]]&lt;=48,"YES","NO")</f>
        <v>NO</v>
      </c>
      <c r="AG507" s="75">
        <f t="shared" si="151"/>
        <v>0.95833333333575865</v>
      </c>
      <c r="AH507" s="2" t="s">
        <v>24</v>
      </c>
      <c r="AI507" s="2" t="str">
        <f t="shared" si="152"/>
        <v>MRKU8646686</v>
      </c>
      <c r="AJ507" s="76" t="str">
        <f t="shared" si="153"/>
        <v>OM TRANSPORT</v>
      </c>
      <c r="AK507" s="77">
        <f>IF($M507="TRUCK",VLOOKUP($AQ507,Invoicing!$A$17:$B$49,MATCH($AK$1,Invoicing!$A$17:$B$17,0),FALSE),VLOOKUP($AQ507,Invoicing!$N$17:$O$21,MATCH($AK$1,Invoicing!$N$17:$O$17,0),FALSE))</f>
        <v>475</v>
      </c>
      <c r="AL507" s="78" t="e">
        <f>VLOOKUP($E507,Invoicing!$A$1:$H$8,MATCH(TRACKER!$N507,Invoicing!$A$1:$H$1,0),FALSE)</f>
        <v>#N/A</v>
      </c>
      <c r="AM507" s="78">
        <f>VLOOKUP($E507,Invoicing!$A$1:$H$8,MATCH(TRACKER!$O$1,Invoicing!$A$1:$H$1,0),FALSE)</f>
        <v>50</v>
      </c>
      <c r="AN507" s="78">
        <f t="shared" si="154"/>
        <v>0</v>
      </c>
      <c r="AO507" s="2">
        <f t="shared" si="155"/>
        <v>5</v>
      </c>
      <c r="AP507" s="2" t="str">
        <f t="shared" si="156"/>
        <v>NIGHT</v>
      </c>
      <c r="AQ507" s="2" t="str">
        <f t="shared" si="157"/>
        <v>OM TRANSPORTNIGHT</v>
      </c>
      <c r="AR507" s="71">
        <f t="shared" si="158"/>
        <v>475</v>
      </c>
      <c r="AS507" s="71">
        <f>VLOOKUP(AJ507,Invoicing!A:K,10,FALSE)</f>
        <v>25</v>
      </c>
      <c r="AT507" s="71">
        <f t="shared" si="159"/>
        <v>500</v>
      </c>
    </row>
    <row r="508" spans="1:47">
      <c r="A508" s="37" t="s">
        <v>90</v>
      </c>
      <c r="B508" s="3" t="s">
        <v>38</v>
      </c>
      <c r="C508" s="11">
        <v>45385.495138888888</v>
      </c>
      <c r="D508" s="11">
        <v>45385.5</v>
      </c>
      <c r="E508" s="11" t="s">
        <v>49</v>
      </c>
      <c r="F508" s="11" t="s">
        <v>40</v>
      </c>
      <c r="G508" s="3" t="s">
        <v>669</v>
      </c>
      <c r="H508" s="3" t="s">
        <v>2821</v>
      </c>
      <c r="I508" s="11">
        <v>45387.875</v>
      </c>
      <c r="J508" s="12">
        <v>45387.961805555555</v>
      </c>
      <c r="K508" s="12">
        <v>45387.958333333336</v>
      </c>
      <c r="L508" s="12">
        <v>45388.045138888891</v>
      </c>
      <c r="M508" s="12" t="s">
        <v>115</v>
      </c>
      <c r="N508" s="3" t="s">
        <v>13</v>
      </c>
      <c r="O508" s="3">
        <v>0</v>
      </c>
      <c r="P508" s="1">
        <f t="shared" si="140"/>
        <v>14</v>
      </c>
      <c r="Q508" s="1">
        <f t="shared" si="141"/>
        <v>4</v>
      </c>
      <c r="R508" s="72">
        <f t="shared" si="142"/>
        <v>45387.961805555555</v>
      </c>
      <c r="S508" s="73">
        <f t="shared" si="143"/>
        <v>2.3798611111124046</v>
      </c>
      <c r="T508" s="74">
        <f>Table2[[#This Row],[ETA A OFRECIMIENTO]]*24</f>
        <v>57.116666666697711</v>
      </c>
      <c r="U508" s="1" t="str">
        <f t="shared" si="144"/>
        <v>NO</v>
      </c>
      <c r="V508" s="73">
        <f t="shared" si="145"/>
        <v>8.3333333335758653E-2</v>
      </c>
      <c r="W508" s="74">
        <f>Table2[[#This Row],[DEL. AVAILABLE A SLOT]]*24</f>
        <v>2.0000000000582077</v>
      </c>
      <c r="X508" s="1" t="str">
        <f t="shared" si="146"/>
        <v>SI</v>
      </c>
      <c r="Y508" s="73">
        <f t="shared" si="147"/>
        <v>2.4631944444481633</v>
      </c>
      <c r="Z508" s="74">
        <f>Table2[[#This Row],[ETA A TIMESLOT]]*24</f>
        <v>59.116666666755918</v>
      </c>
      <c r="AA508" s="73">
        <f t="shared" si="148"/>
        <v>3.4722222189884633E-3</v>
      </c>
      <c r="AB508" s="73" t="str">
        <f t="shared" si="149"/>
        <v>SI</v>
      </c>
      <c r="AC508" s="74">
        <f>Table2[[#This Row],[PUNTUALIDAD (H)]]*24</f>
        <v>8.3333333255723119E-2</v>
      </c>
      <c r="AD508" s="73">
        <f t="shared" si="150"/>
        <v>2.5500000000029104</v>
      </c>
      <c r="AE508" s="74">
        <f>Table2[[#This Row],[ATA TO UNLOADING]]*24</f>
        <v>61.200000000069849</v>
      </c>
      <c r="AF508" s="74" t="str">
        <f>IF(Table2[[#This Row],[ATA TO UNLOADING 2]]&lt;=48,"YES","NO")</f>
        <v>NO</v>
      </c>
      <c r="AG508" s="75">
        <f t="shared" si="151"/>
        <v>0.95833333333575865</v>
      </c>
      <c r="AH508" s="2" t="s">
        <v>24</v>
      </c>
      <c r="AI508" s="2" t="str">
        <f t="shared" si="152"/>
        <v>MRSU0513571</v>
      </c>
      <c r="AJ508" s="76" t="str">
        <f t="shared" si="153"/>
        <v>CTU FLEVOKUST BV</v>
      </c>
      <c r="AK508" s="77">
        <f>IF($M508="TRUCK",VLOOKUP($AQ508,Invoicing!$A$17:$B$49,MATCH($AK$1,Invoicing!$A$17:$B$17,0),FALSE),VLOOKUP($AQ508,Invoicing!$N$17:$O$21,MATCH($AK$1,Invoicing!$N$17:$O$17,0),FALSE))</f>
        <v>530</v>
      </c>
      <c r="AL508" s="78">
        <v>100</v>
      </c>
      <c r="AM508" s="78">
        <v>35</v>
      </c>
      <c r="AN508" s="78">
        <f t="shared" si="154"/>
        <v>0</v>
      </c>
      <c r="AO508" s="2">
        <f t="shared" si="155"/>
        <v>5</v>
      </c>
      <c r="AP508" s="2" t="str">
        <f t="shared" si="156"/>
        <v>NIGHT</v>
      </c>
      <c r="AQ508" s="2" t="str">
        <f t="shared" si="157"/>
        <v>CTU FLEVOKUST BVNIGHT</v>
      </c>
      <c r="AR508" s="71">
        <f t="shared" si="158"/>
        <v>630</v>
      </c>
      <c r="AS508" s="71">
        <f>VLOOKUP(AJ508,Invoicing!A:K,10,FALSE)</f>
        <v>0</v>
      </c>
      <c r="AT508" s="71">
        <f t="shared" si="159"/>
        <v>690</v>
      </c>
      <c r="AU508" s="55">
        <v>60</v>
      </c>
    </row>
    <row r="509" spans="1:47">
      <c r="A509" s="37" t="s">
        <v>90</v>
      </c>
      <c r="B509" s="3" t="s">
        <v>38</v>
      </c>
      <c r="C509" s="11">
        <v>45385.495138888888</v>
      </c>
      <c r="D509" s="11">
        <v>45385.5</v>
      </c>
      <c r="E509" s="11" t="s">
        <v>44</v>
      </c>
      <c r="F509" s="11" t="s">
        <v>40</v>
      </c>
      <c r="G509" s="3" t="s">
        <v>670</v>
      </c>
      <c r="H509" s="3" t="s">
        <v>41</v>
      </c>
      <c r="I509" s="11">
        <v>45387.875</v>
      </c>
      <c r="J509" s="12">
        <v>45389.326388888891</v>
      </c>
      <c r="K509" s="12">
        <v>45389.333333333336</v>
      </c>
      <c r="L509" s="12">
        <v>45389.336805555555</v>
      </c>
      <c r="M509" s="12" t="s">
        <v>115</v>
      </c>
      <c r="N509" s="3" t="s">
        <v>42</v>
      </c>
      <c r="O509" s="3">
        <v>1</v>
      </c>
      <c r="P509" s="1">
        <f t="shared" si="140"/>
        <v>14</v>
      </c>
      <c r="Q509" s="1">
        <f t="shared" si="141"/>
        <v>4</v>
      </c>
      <c r="R509" s="72">
        <f t="shared" si="142"/>
        <v>45389.326388888891</v>
      </c>
      <c r="S509" s="73">
        <f t="shared" si="143"/>
        <v>2.3798611111124046</v>
      </c>
      <c r="T509" s="74">
        <f>Table2[[#This Row],[ETA A OFRECIMIENTO]]*24</f>
        <v>57.116666666697711</v>
      </c>
      <c r="U509" s="1" t="str">
        <f t="shared" si="144"/>
        <v>NO</v>
      </c>
      <c r="V509" s="73">
        <f t="shared" si="145"/>
        <v>1.4583333333357587</v>
      </c>
      <c r="W509" s="74">
        <f>Table2[[#This Row],[DEL. AVAILABLE A SLOT]]*24</f>
        <v>35.000000000058208</v>
      </c>
      <c r="X509" s="1" t="str">
        <f t="shared" si="146"/>
        <v>NO</v>
      </c>
      <c r="Y509" s="73">
        <f t="shared" si="147"/>
        <v>3.8381944444481633</v>
      </c>
      <c r="Z509" s="74">
        <f>Table2[[#This Row],[ETA A TIMESLOT]]*24</f>
        <v>92.116666666755918</v>
      </c>
      <c r="AA509" s="73">
        <f t="shared" si="148"/>
        <v>0</v>
      </c>
      <c r="AB509" s="73" t="str">
        <f t="shared" si="149"/>
        <v>SI</v>
      </c>
      <c r="AC509" s="74">
        <f>Table2[[#This Row],[PUNTUALIDAD (H)]]*24</f>
        <v>0</v>
      </c>
      <c r="AD509" s="73">
        <f t="shared" si="150"/>
        <v>3.8416666666671517</v>
      </c>
      <c r="AE509" s="74">
        <f>Table2[[#This Row],[ATA TO UNLOADING]]*24</f>
        <v>92.200000000011642</v>
      </c>
      <c r="AF509" s="74" t="str">
        <f>IF(Table2[[#This Row],[ATA TO UNLOADING 2]]&lt;=48,"YES","NO")</f>
        <v>NO</v>
      </c>
      <c r="AG509" s="75">
        <f t="shared" si="151"/>
        <v>0.33333333333575865</v>
      </c>
      <c r="AH509" s="2" t="s">
        <v>42</v>
      </c>
      <c r="AI509" s="2" t="str">
        <f t="shared" si="152"/>
        <v>MRSU3936772</v>
      </c>
      <c r="AJ509" s="76" t="str">
        <f t="shared" si="153"/>
        <v>MSI</v>
      </c>
      <c r="AK509" s="77">
        <f>IF($M509="TRUCK",VLOOKUP($AQ509,Invoicing!$A$17:$B$49,MATCH($AK$1,Invoicing!$A$17:$B$17,0),FALSE),VLOOKUP($AQ509,Invoicing!$N$17:$O$21,MATCH($AK$1,Invoicing!$N$17:$O$17,0),FALSE))</f>
        <v>500</v>
      </c>
      <c r="AL509" s="78" t="e">
        <f>VLOOKUP($E509,Invoicing!$A$1:$H$8,MATCH(TRACKER!$N509,Invoicing!$A$1:$H$1,0),FALSE)</f>
        <v>#N/A</v>
      </c>
      <c r="AM509" s="78">
        <f>VLOOKUP($E509,Invoicing!$A$1:$H$8,MATCH(TRACKER!$O$1,Invoicing!$A$1:$H$1,0),FALSE)</f>
        <v>50</v>
      </c>
      <c r="AN509" s="78">
        <f t="shared" si="154"/>
        <v>50</v>
      </c>
      <c r="AO509" s="2">
        <f t="shared" si="155"/>
        <v>7</v>
      </c>
      <c r="AP509" s="2" t="str">
        <f t="shared" si="156"/>
        <v>SUNDAY</v>
      </c>
      <c r="AQ509" s="2" t="str">
        <f t="shared" si="157"/>
        <v>MSISUNDAY</v>
      </c>
      <c r="AR509" s="71">
        <f t="shared" si="158"/>
        <v>550</v>
      </c>
      <c r="AS509" s="71">
        <f>VLOOKUP(AJ509,Invoicing!A:K,10,FALSE)</f>
        <v>25</v>
      </c>
      <c r="AT509" s="71">
        <f t="shared" si="159"/>
        <v>575</v>
      </c>
    </row>
    <row r="510" spans="1:47">
      <c r="A510" s="37" t="s">
        <v>90</v>
      </c>
      <c r="B510" s="3" t="s">
        <v>38</v>
      </c>
      <c r="C510" s="11">
        <v>45385.495138888888</v>
      </c>
      <c r="D510" s="11">
        <v>45385.5</v>
      </c>
      <c r="E510" s="11" t="s">
        <v>45</v>
      </c>
      <c r="F510" s="11" t="s">
        <v>40</v>
      </c>
      <c r="G510" s="3" t="s">
        <v>671</v>
      </c>
      <c r="H510" s="3" t="s">
        <v>2821</v>
      </c>
      <c r="I510" s="11">
        <v>45387.875</v>
      </c>
      <c r="J510" s="12">
        <v>45388.079861111109</v>
      </c>
      <c r="K510" s="12">
        <v>45388.041666666664</v>
      </c>
      <c r="L510" s="12">
        <v>45388.142361111109</v>
      </c>
      <c r="M510" s="12" t="s">
        <v>115</v>
      </c>
      <c r="N510" s="3" t="s">
        <v>13</v>
      </c>
      <c r="O510" s="3">
        <v>0</v>
      </c>
      <c r="P510" s="1">
        <f t="shared" si="140"/>
        <v>14</v>
      </c>
      <c r="Q510" s="1">
        <f t="shared" si="141"/>
        <v>4</v>
      </c>
      <c r="R510" s="72">
        <f t="shared" si="142"/>
        <v>45388.079861111109</v>
      </c>
      <c r="S510" s="73">
        <f t="shared" si="143"/>
        <v>2.3798611111124046</v>
      </c>
      <c r="T510" s="74">
        <f>Table2[[#This Row],[ETA A OFRECIMIENTO]]*24</f>
        <v>57.116666666697711</v>
      </c>
      <c r="U510" s="1" t="str">
        <f t="shared" si="144"/>
        <v>NO</v>
      </c>
      <c r="V510" s="73">
        <f t="shared" si="145"/>
        <v>0.16666666666424135</v>
      </c>
      <c r="W510" s="74">
        <f>Table2[[#This Row],[DEL. AVAILABLE A SLOT]]*24</f>
        <v>3.9999999999417923</v>
      </c>
      <c r="X510" s="1" t="str">
        <f t="shared" si="146"/>
        <v>SI</v>
      </c>
      <c r="Y510" s="73">
        <f t="shared" si="147"/>
        <v>2.546527777776646</v>
      </c>
      <c r="Z510" s="74">
        <f>Table2[[#This Row],[ETA A TIMESLOT]]*24</f>
        <v>61.116666666639503</v>
      </c>
      <c r="AA510" s="73">
        <f t="shared" si="148"/>
        <v>3.8194444445252884E-2</v>
      </c>
      <c r="AB510" s="73" t="str">
        <f t="shared" si="149"/>
        <v>NO</v>
      </c>
      <c r="AC510" s="74">
        <f>Table2[[#This Row],[PUNTUALIDAD (H)]]*24</f>
        <v>0.91666666668606922</v>
      </c>
      <c r="AD510" s="73">
        <f t="shared" si="150"/>
        <v>2.6472222222218988</v>
      </c>
      <c r="AE510" s="74">
        <f>Table2[[#This Row],[ATA TO UNLOADING]]*24</f>
        <v>63.533333333325572</v>
      </c>
      <c r="AF510" s="74" t="str">
        <f>IF(Table2[[#This Row],[ATA TO UNLOADING 2]]&lt;=48,"YES","NO")</f>
        <v>NO</v>
      </c>
      <c r="AG510" s="75">
        <f t="shared" si="151"/>
        <v>4.1666666664241347E-2</v>
      </c>
      <c r="AH510" s="2" t="s">
        <v>24</v>
      </c>
      <c r="AI510" s="2" t="str">
        <f t="shared" si="152"/>
        <v>MRSU6093373</v>
      </c>
      <c r="AJ510" s="76" t="str">
        <f t="shared" si="153"/>
        <v>OM TRANSPORT</v>
      </c>
      <c r="AK510" s="77">
        <f>IF($M510="TRUCK",VLOOKUP($AQ510,Invoicing!$A$17:$B$49,MATCH($AK$1,Invoicing!$A$17:$B$17,0),FALSE),VLOOKUP($AQ510,Invoicing!$N$17:$O$21,MATCH($AK$1,Invoicing!$N$17:$O$17,0),FALSE))</f>
        <v>475</v>
      </c>
      <c r="AL510" s="78">
        <f>VLOOKUP($E510,Invoicing!$A$1:$H$8,MATCH(TRACKER!$N510,Invoicing!$A$1:$H$1,0),FALSE)</f>
        <v>110</v>
      </c>
      <c r="AM510" s="78">
        <f>VLOOKUP($E510,Invoicing!$A$1:$H$8,MATCH(TRACKER!$O$1,Invoicing!$A$1:$H$1,0),FALSE)</f>
        <v>50</v>
      </c>
      <c r="AN510" s="78">
        <f t="shared" si="154"/>
        <v>0</v>
      </c>
      <c r="AO510" s="2">
        <f t="shared" si="155"/>
        <v>6</v>
      </c>
      <c r="AP510" s="2" t="str">
        <f t="shared" si="156"/>
        <v>NIGHT</v>
      </c>
      <c r="AQ510" s="2" t="str">
        <f t="shared" si="157"/>
        <v>OM TRANSPORTNIGHT</v>
      </c>
      <c r="AR510" s="71">
        <f t="shared" si="158"/>
        <v>585</v>
      </c>
      <c r="AS510" s="71">
        <f>VLOOKUP(AJ510,Invoicing!A:K,10,FALSE)</f>
        <v>25</v>
      </c>
      <c r="AT510" s="71">
        <f t="shared" si="159"/>
        <v>610</v>
      </c>
    </row>
    <row r="511" spans="1:47">
      <c r="A511" s="37" t="s">
        <v>90</v>
      </c>
      <c r="B511" s="3" t="s">
        <v>38</v>
      </c>
      <c r="C511" s="11">
        <v>45385.495138888888</v>
      </c>
      <c r="D511" s="11">
        <v>45385.5</v>
      </c>
      <c r="E511" s="11" t="s">
        <v>44</v>
      </c>
      <c r="F511" s="11" t="s">
        <v>40</v>
      </c>
      <c r="G511" s="3" t="s">
        <v>672</v>
      </c>
      <c r="H511" s="3" t="s">
        <v>41</v>
      </c>
      <c r="I511" s="11">
        <v>45387.875</v>
      </c>
      <c r="J511" s="12">
        <v>45389.32708333333</v>
      </c>
      <c r="K511" s="12">
        <v>45389.333333333336</v>
      </c>
      <c r="L511" s="12">
        <v>45389.336805555555</v>
      </c>
      <c r="M511" s="12" t="s">
        <v>115</v>
      </c>
      <c r="N511" s="3" t="s">
        <v>42</v>
      </c>
      <c r="O511" s="3">
        <v>0</v>
      </c>
      <c r="P511" s="1">
        <f t="shared" si="140"/>
        <v>14</v>
      </c>
      <c r="Q511" s="1">
        <f t="shared" si="141"/>
        <v>4</v>
      </c>
      <c r="R511" s="72">
        <f t="shared" si="142"/>
        <v>45389.32708333333</v>
      </c>
      <c r="S511" s="73">
        <f t="shared" si="143"/>
        <v>2.3798611111124046</v>
      </c>
      <c r="T511" s="74">
        <f>Table2[[#This Row],[ETA A OFRECIMIENTO]]*24</f>
        <v>57.116666666697711</v>
      </c>
      <c r="U511" s="1" t="str">
        <f t="shared" si="144"/>
        <v>NO</v>
      </c>
      <c r="V511" s="73">
        <f t="shared" si="145"/>
        <v>1.4583333333357587</v>
      </c>
      <c r="W511" s="74">
        <f>Table2[[#This Row],[DEL. AVAILABLE A SLOT]]*24</f>
        <v>35.000000000058208</v>
      </c>
      <c r="X511" s="1" t="str">
        <f t="shared" si="146"/>
        <v>NO</v>
      </c>
      <c r="Y511" s="73">
        <f t="shared" si="147"/>
        <v>3.8381944444481633</v>
      </c>
      <c r="Z511" s="74">
        <f>Table2[[#This Row],[ETA A TIMESLOT]]*24</f>
        <v>92.116666666755918</v>
      </c>
      <c r="AA511" s="73">
        <f t="shared" si="148"/>
        <v>0</v>
      </c>
      <c r="AB511" s="73" t="str">
        <f t="shared" si="149"/>
        <v>SI</v>
      </c>
      <c r="AC511" s="74">
        <f>Table2[[#This Row],[PUNTUALIDAD (H)]]*24</f>
        <v>0</v>
      </c>
      <c r="AD511" s="73">
        <f t="shared" si="150"/>
        <v>3.8416666666671517</v>
      </c>
      <c r="AE511" s="74">
        <f>Table2[[#This Row],[ATA TO UNLOADING]]*24</f>
        <v>92.200000000011642</v>
      </c>
      <c r="AF511" s="74" t="str">
        <f>IF(Table2[[#This Row],[ATA TO UNLOADING 2]]&lt;=48,"YES","NO")</f>
        <v>NO</v>
      </c>
      <c r="AG511" s="75">
        <f t="shared" si="151"/>
        <v>0.33333333333575865</v>
      </c>
      <c r="AH511" s="2" t="s">
        <v>42</v>
      </c>
      <c r="AI511" s="2" t="str">
        <f t="shared" si="152"/>
        <v>MSKU4617357</v>
      </c>
      <c r="AJ511" s="76" t="str">
        <f t="shared" si="153"/>
        <v>MSI</v>
      </c>
      <c r="AK511" s="77">
        <f>IF($M511="TRUCK",VLOOKUP($AQ511,Invoicing!$A$17:$B$49,MATCH($AK$1,Invoicing!$A$17:$B$17,0),FALSE),VLOOKUP($AQ511,Invoicing!$N$17:$O$21,MATCH($AK$1,Invoicing!$N$17:$O$17,0),FALSE))</f>
        <v>500</v>
      </c>
      <c r="AL511" s="78" t="e">
        <f>VLOOKUP($E511,Invoicing!$A$1:$H$8,MATCH(TRACKER!$N511,Invoicing!$A$1:$H$1,0),FALSE)</f>
        <v>#N/A</v>
      </c>
      <c r="AM511" s="78">
        <f>VLOOKUP($E511,Invoicing!$A$1:$H$8,MATCH(TRACKER!$O$1,Invoicing!$A$1:$H$1,0),FALSE)</f>
        <v>50</v>
      </c>
      <c r="AN511" s="78">
        <f t="shared" si="154"/>
        <v>0</v>
      </c>
      <c r="AO511" s="2">
        <f t="shared" si="155"/>
        <v>7</v>
      </c>
      <c r="AP511" s="2" t="str">
        <f t="shared" si="156"/>
        <v>SUNDAY</v>
      </c>
      <c r="AQ511" s="2" t="str">
        <f t="shared" si="157"/>
        <v>MSISUNDAY</v>
      </c>
      <c r="AR511" s="71">
        <f t="shared" si="158"/>
        <v>500</v>
      </c>
      <c r="AS511" s="71">
        <f>VLOOKUP(AJ511,Invoicing!A:K,10,FALSE)</f>
        <v>25</v>
      </c>
      <c r="AT511" s="71">
        <f t="shared" si="159"/>
        <v>525</v>
      </c>
    </row>
    <row r="512" spans="1:47">
      <c r="A512" s="37" t="s">
        <v>90</v>
      </c>
      <c r="B512" s="3" t="s">
        <v>38</v>
      </c>
      <c r="C512" s="11">
        <v>45385.495138888888</v>
      </c>
      <c r="D512" s="11">
        <v>45385.5</v>
      </c>
      <c r="E512" s="11" t="s">
        <v>43</v>
      </c>
      <c r="F512" s="11" t="s">
        <v>40</v>
      </c>
      <c r="G512" s="3" t="s">
        <v>673</v>
      </c>
      <c r="H512" s="3" t="s">
        <v>41</v>
      </c>
      <c r="I512" s="11">
        <v>45387.625</v>
      </c>
      <c r="J512" s="12">
        <v>45387.600694444445</v>
      </c>
      <c r="K512" s="12">
        <v>45387.625</v>
      </c>
      <c r="L512" s="12">
        <v>45387.614583333336</v>
      </c>
      <c r="M512" s="12" t="s">
        <v>115</v>
      </c>
      <c r="N512" s="3" t="s">
        <v>42</v>
      </c>
      <c r="O512" s="3">
        <v>1</v>
      </c>
      <c r="P512" s="1">
        <f t="shared" si="140"/>
        <v>14</v>
      </c>
      <c r="Q512" s="1">
        <f t="shared" si="141"/>
        <v>4</v>
      </c>
      <c r="R512" s="72">
        <f t="shared" si="142"/>
        <v>45387.600694444445</v>
      </c>
      <c r="S512" s="73">
        <f t="shared" si="143"/>
        <v>2.1298611111124046</v>
      </c>
      <c r="T512" s="74">
        <f>Table2[[#This Row],[ETA A OFRECIMIENTO]]*24</f>
        <v>51.116666666697711</v>
      </c>
      <c r="U512" s="1" t="str">
        <f t="shared" si="144"/>
        <v>NO</v>
      </c>
      <c r="V512" s="73">
        <f t="shared" si="145"/>
        <v>0</v>
      </c>
      <c r="W512" s="74">
        <f>Table2[[#This Row],[DEL. AVAILABLE A SLOT]]*24</f>
        <v>0</v>
      </c>
      <c r="X512" s="1" t="str">
        <f t="shared" si="146"/>
        <v>SI</v>
      </c>
      <c r="Y512" s="73">
        <f t="shared" si="147"/>
        <v>2.1298611111124046</v>
      </c>
      <c r="Z512" s="74">
        <f>Table2[[#This Row],[ETA A TIMESLOT]]*24</f>
        <v>51.116666666697711</v>
      </c>
      <c r="AA512" s="73">
        <f t="shared" si="148"/>
        <v>0</v>
      </c>
      <c r="AB512" s="73" t="str">
        <f t="shared" si="149"/>
        <v>SI</v>
      </c>
      <c r="AC512" s="74">
        <f>Table2[[#This Row],[PUNTUALIDAD (H)]]*24</f>
        <v>0</v>
      </c>
      <c r="AD512" s="73">
        <f t="shared" si="150"/>
        <v>2.1194444444481633</v>
      </c>
      <c r="AE512" s="74">
        <f>Table2[[#This Row],[ATA TO UNLOADING]]*24</f>
        <v>50.866666666755918</v>
      </c>
      <c r="AF512" s="74" t="str">
        <f>IF(Table2[[#This Row],[ATA TO UNLOADING 2]]&lt;=48,"YES","NO")</f>
        <v>NO</v>
      </c>
      <c r="AG512" s="75">
        <f t="shared" si="151"/>
        <v>0.625</v>
      </c>
      <c r="AH512" s="2" t="s">
        <v>42</v>
      </c>
      <c r="AI512" s="2" t="str">
        <f t="shared" si="152"/>
        <v>MSKU4750122</v>
      </c>
      <c r="AJ512" s="76" t="str">
        <f t="shared" si="153"/>
        <v>LOGIX</v>
      </c>
      <c r="AK512" s="77">
        <f>IF($M512="TRUCK",VLOOKUP($AQ512,Invoicing!$A$17:$B$49,MATCH($AK$1,Invoicing!$A$17:$B$17,0),FALSE),VLOOKUP($AQ512,Invoicing!$N$17:$O$21,MATCH($AK$1,Invoicing!$N$17:$O$17,0),FALSE))</f>
        <v>530</v>
      </c>
      <c r="AL512" s="78" t="e">
        <f>VLOOKUP($E512,Invoicing!$A$1:$H$8,MATCH(TRACKER!$N512,Invoicing!$A$1:$H$1,0),FALSE)</f>
        <v>#N/A</v>
      </c>
      <c r="AM512" s="78">
        <f>VLOOKUP($E512,Invoicing!$A$1:$H$8,MATCH(TRACKER!$O$1,Invoicing!$A$1:$H$1,0),FALSE)</f>
        <v>50</v>
      </c>
      <c r="AN512" s="78">
        <f t="shared" si="154"/>
        <v>50</v>
      </c>
      <c r="AO512" s="2">
        <f t="shared" si="155"/>
        <v>5</v>
      </c>
      <c r="AP512" s="2" t="str">
        <f t="shared" si="156"/>
        <v>WEEK</v>
      </c>
      <c r="AQ512" s="2" t="str">
        <f t="shared" si="157"/>
        <v>LOGIXWEEK</v>
      </c>
      <c r="AR512" s="71">
        <f t="shared" si="158"/>
        <v>580</v>
      </c>
      <c r="AS512" s="71">
        <f>VLOOKUP(AJ512,Invoicing!A:K,10,FALSE)</f>
        <v>25</v>
      </c>
      <c r="AT512" s="71">
        <f t="shared" si="159"/>
        <v>605</v>
      </c>
    </row>
    <row r="513" spans="1:47">
      <c r="A513" s="37" t="s">
        <v>90</v>
      </c>
      <c r="B513" s="3" t="s">
        <v>38</v>
      </c>
      <c r="C513" s="11">
        <v>45385.495138888888</v>
      </c>
      <c r="D513" s="11">
        <v>45385.5</v>
      </c>
      <c r="E513" s="11" t="s">
        <v>44</v>
      </c>
      <c r="F513" s="11" t="s">
        <v>40</v>
      </c>
      <c r="G513" s="3" t="s">
        <v>674</v>
      </c>
      <c r="H513" s="3" t="s">
        <v>2821</v>
      </c>
      <c r="I513" s="11">
        <v>45387.875</v>
      </c>
      <c r="J513" s="12">
        <v>45388.048611111109</v>
      </c>
      <c r="K513" s="12">
        <v>45388.083333333336</v>
      </c>
      <c r="L513" s="12">
        <v>45388.0625</v>
      </c>
      <c r="M513" s="12" t="s">
        <v>115</v>
      </c>
      <c r="N513" s="3" t="s">
        <v>42</v>
      </c>
      <c r="O513" s="3">
        <v>0</v>
      </c>
      <c r="P513" s="1">
        <f t="shared" si="140"/>
        <v>14</v>
      </c>
      <c r="Q513" s="1">
        <f t="shared" si="141"/>
        <v>4</v>
      </c>
      <c r="R513" s="72">
        <f t="shared" si="142"/>
        <v>45388.048611111109</v>
      </c>
      <c r="S513" s="73">
        <f t="shared" si="143"/>
        <v>2.3798611111124046</v>
      </c>
      <c r="T513" s="74">
        <f>Table2[[#This Row],[ETA A OFRECIMIENTO]]*24</f>
        <v>57.116666666697711</v>
      </c>
      <c r="U513" s="1" t="str">
        <f t="shared" si="144"/>
        <v>NO</v>
      </c>
      <c r="V513" s="73">
        <f t="shared" si="145"/>
        <v>0.20833333333575865</v>
      </c>
      <c r="W513" s="74">
        <f>Table2[[#This Row],[DEL. AVAILABLE A SLOT]]*24</f>
        <v>5.0000000000582077</v>
      </c>
      <c r="X513" s="1" t="str">
        <f t="shared" si="146"/>
        <v>SI</v>
      </c>
      <c r="Y513" s="73">
        <f t="shared" si="147"/>
        <v>2.5881944444481633</v>
      </c>
      <c r="Z513" s="74">
        <f>Table2[[#This Row],[ETA A TIMESLOT]]*24</f>
        <v>62.116666666755918</v>
      </c>
      <c r="AA513" s="73">
        <f t="shared" si="148"/>
        <v>0</v>
      </c>
      <c r="AB513" s="73" t="str">
        <f t="shared" si="149"/>
        <v>SI</v>
      </c>
      <c r="AC513" s="74">
        <f>Table2[[#This Row],[PUNTUALIDAD (H)]]*24</f>
        <v>0</v>
      </c>
      <c r="AD513" s="73">
        <f t="shared" si="150"/>
        <v>2.5673611111124046</v>
      </c>
      <c r="AE513" s="74">
        <f>Table2[[#This Row],[ATA TO UNLOADING]]*24</f>
        <v>61.616666666697711</v>
      </c>
      <c r="AF513" s="74" t="str">
        <f>IF(Table2[[#This Row],[ATA TO UNLOADING 2]]&lt;=48,"YES","NO")</f>
        <v>NO</v>
      </c>
      <c r="AG513" s="75">
        <f t="shared" si="151"/>
        <v>8.3333333335758653E-2</v>
      </c>
      <c r="AH513" s="2" t="s">
        <v>24</v>
      </c>
      <c r="AI513" s="2" t="str">
        <f t="shared" si="152"/>
        <v>SUDU8596600</v>
      </c>
      <c r="AJ513" s="76" t="str">
        <f t="shared" si="153"/>
        <v>MSI</v>
      </c>
      <c r="AK513" s="77">
        <f>IF($M513="TRUCK",VLOOKUP($AQ513,Invoicing!$A$17:$B$49,MATCH($AK$1,Invoicing!$A$17:$B$17,0),FALSE),VLOOKUP($AQ513,Invoicing!$N$17:$O$21,MATCH($AK$1,Invoicing!$N$17:$O$17,0),FALSE))</f>
        <v>530</v>
      </c>
      <c r="AL513" s="78" t="e">
        <f>VLOOKUP($E513,Invoicing!$A$1:$H$8,MATCH(TRACKER!$N513,Invoicing!$A$1:$H$1,0),FALSE)</f>
        <v>#N/A</v>
      </c>
      <c r="AM513" s="78">
        <f>VLOOKUP($E513,Invoicing!$A$1:$H$8,MATCH(TRACKER!$O$1,Invoicing!$A$1:$H$1,0),FALSE)</f>
        <v>50</v>
      </c>
      <c r="AN513" s="78">
        <f t="shared" si="154"/>
        <v>0</v>
      </c>
      <c r="AO513" s="2">
        <f t="shared" si="155"/>
        <v>6</v>
      </c>
      <c r="AP513" s="2" t="str">
        <f t="shared" si="156"/>
        <v>NIGHT</v>
      </c>
      <c r="AQ513" s="2" t="str">
        <f t="shared" si="157"/>
        <v>MSINIGHT</v>
      </c>
      <c r="AR513" s="71">
        <f t="shared" si="158"/>
        <v>530</v>
      </c>
      <c r="AS513" s="71">
        <f>VLOOKUP(AJ513,Invoicing!A:K,10,FALSE)</f>
        <v>25</v>
      </c>
      <c r="AT513" s="71">
        <f t="shared" si="159"/>
        <v>555</v>
      </c>
    </row>
    <row r="514" spans="1:47">
      <c r="A514" s="37" t="s">
        <v>90</v>
      </c>
      <c r="B514" s="3" t="s">
        <v>38</v>
      </c>
      <c r="C514" s="11">
        <v>45385.495138888888</v>
      </c>
      <c r="D514" s="11">
        <v>45385.5</v>
      </c>
      <c r="E514" s="11" t="s">
        <v>44</v>
      </c>
      <c r="F514" s="11" t="s">
        <v>40</v>
      </c>
      <c r="G514" s="3" t="s">
        <v>675</v>
      </c>
      <c r="H514" s="3" t="s">
        <v>2821</v>
      </c>
      <c r="I514" s="11">
        <v>45387.875</v>
      </c>
      <c r="J514" s="12">
        <v>45388.018055555556</v>
      </c>
      <c r="K514" s="12">
        <v>45388.041666666664</v>
      </c>
      <c r="L514" s="12">
        <v>45388.041666666664</v>
      </c>
      <c r="M514" s="12" t="s">
        <v>115</v>
      </c>
      <c r="N514" s="3" t="s">
        <v>42</v>
      </c>
      <c r="O514" s="3">
        <v>0</v>
      </c>
      <c r="P514" s="1">
        <f t="shared" ref="P514:P577" si="160">IF(K514="","",WEEKNUM(R514,2))</f>
        <v>14</v>
      </c>
      <c r="Q514" s="1">
        <f t="shared" ref="Q514:Q577" si="161">IF(K514="","",MONTH(R514))</f>
        <v>4</v>
      </c>
      <c r="R514" s="72">
        <f t="shared" ref="R514:R577" si="162">IF(ISBLANK(J514),IF(ISBLANK(L514),"00:00",L514),J514)</f>
        <v>45388.018055555556</v>
      </c>
      <c r="S514" s="73">
        <f t="shared" ref="S514:S577" si="163">(I514-C514)</f>
        <v>2.3798611111124046</v>
      </c>
      <c r="T514" s="74">
        <f>Table2[[#This Row],[ETA A OFRECIMIENTO]]*24</f>
        <v>57.116666666697711</v>
      </c>
      <c r="U514" s="1" t="str">
        <f t="shared" ref="U514:U577" si="164">IF(S514="","",IF(S514&lt;=2,"YES","NO"))</f>
        <v>NO</v>
      </c>
      <c r="V514" s="73">
        <f t="shared" ref="V514:V577" si="165">(K514-I514)</f>
        <v>0.16666666666424135</v>
      </c>
      <c r="W514" s="74">
        <f>Table2[[#This Row],[DEL. AVAILABLE A SLOT]]*24</f>
        <v>3.9999999999417923</v>
      </c>
      <c r="X514" s="1" t="str">
        <f t="shared" ref="X514:X577" si="166">IF(V514="","",IF(V514&lt;=1,"SI","NO"))</f>
        <v>SI</v>
      </c>
      <c r="Y514" s="73">
        <f t="shared" ref="Y514:Y577" si="167">(K514-C514)</f>
        <v>2.546527777776646</v>
      </c>
      <c r="Z514" s="74">
        <f>Table2[[#This Row],[ETA A TIMESLOT]]*24</f>
        <v>61.116666666639503</v>
      </c>
      <c r="AA514" s="73">
        <f t="shared" ref="AA514:AA577" si="168">IF(R514&lt; K514, TIME(0,0,0), R514-K514)</f>
        <v>0</v>
      </c>
      <c r="AB514" s="73" t="str">
        <f t="shared" ref="AB514:AB577" si="169">IF(AA514&gt;TIME(0,45,0),"NO","SI")</f>
        <v>SI</v>
      </c>
      <c r="AC514" s="74">
        <f>Table2[[#This Row],[PUNTUALIDAD (H)]]*24</f>
        <v>0</v>
      </c>
      <c r="AD514" s="73">
        <f t="shared" ref="AD514:AD577" si="170">(L514-C514)</f>
        <v>2.546527777776646</v>
      </c>
      <c r="AE514" s="74">
        <f>Table2[[#This Row],[ATA TO UNLOADING]]*24</f>
        <v>61.116666666639503</v>
      </c>
      <c r="AF514" s="74" t="str">
        <f>IF(Table2[[#This Row],[ATA TO UNLOADING 2]]&lt;=48,"YES","NO")</f>
        <v>NO</v>
      </c>
      <c r="AG514" s="75">
        <f t="shared" ref="AG514:AG577" si="171">MOD(K514,1)</f>
        <v>4.1666666664241347E-2</v>
      </c>
      <c r="AH514" s="2" t="s">
        <v>24</v>
      </c>
      <c r="AI514" s="2" t="str">
        <f t="shared" ref="AI514:AI577" si="172">G514</f>
        <v>TCLU5431415</v>
      </c>
      <c r="AJ514" s="76" t="str">
        <f t="shared" ref="AJ514:AJ577" si="173">E514</f>
        <v>MSI</v>
      </c>
      <c r="AK514" s="77">
        <f>IF($M514="TRUCK",VLOOKUP($AQ514,Invoicing!$A$17:$B$49,MATCH($AK$1,Invoicing!$A$17:$B$17,0),FALSE),VLOOKUP($AQ514,Invoicing!$N$17:$O$21,MATCH($AK$1,Invoicing!$N$17:$O$17,0),FALSE))</f>
        <v>530</v>
      </c>
      <c r="AL514" s="78" t="e">
        <f>VLOOKUP($E514,Invoicing!$A$1:$H$8,MATCH(TRACKER!$N514,Invoicing!$A$1:$H$1,0),FALSE)</f>
        <v>#N/A</v>
      </c>
      <c r="AM514" s="78">
        <f>VLOOKUP($E514,Invoicing!$A$1:$H$8,MATCH(TRACKER!$O$1,Invoicing!$A$1:$H$1,0),FALSE)</f>
        <v>50</v>
      </c>
      <c r="AN514" s="78">
        <f t="shared" ref="AN514:AN577" si="174">IF($O514&lt;&gt;0,$O514*$AM514,0)</f>
        <v>0</v>
      </c>
      <c r="AO514" s="2">
        <f t="shared" ref="AO514:AO577" si="175">WEEKDAY(K514,2)</f>
        <v>6</v>
      </c>
      <c r="AP514" s="2" t="str">
        <f t="shared" ref="AP514:AP577" si="176">IF(AH514="NIGHT","NIGHT",IF(AO514&lt;=5,"WEEK",IF(AO514=7,"SUNDAY",IF(AO514=6,"SATURDAY","SUNDAY"))))</f>
        <v>NIGHT</v>
      </c>
      <c r="AQ514" s="2" t="str">
        <f t="shared" ref="AQ514:AQ577" si="177">AJ514&amp;AP514</f>
        <v>MSINIGHT</v>
      </c>
      <c r="AR514" s="71">
        <f t="shared" ref="AR514:AR577" si="178">IF(ISNA(AL514),AK514+AN514,SUM($AK514,$AN514,IFERROR($AL514,"0")))</f>
        <v>530</v>
      </c>
      <c r="AS514" s="71">
        <f>VLOOKUP(AJ514,Invoicing!A:K,10,FALSE)</f>
        <v>25</v>
      </c>
      <c r="AT514" s="71">
        <f t="shared" ref="AT514:AT577" si="179">AR514+AS514+AU514</f>
        <v>555</v>
      </c>
    </row>
    <row r="515" spans="1:47">
      <c r="A515" s="37" t="s">
        <v>90</v>
      </c>
      <c r="B515" s="3" t="s">
        <v>38</v>
      </c>
      <c r="C515" s="11">
        <v>45385.495138888888</v>
      </c>
      <c r="D515" s="11">
        <v>45385.5</v>
      </c>
      <c r="E515" s="11" t="s">
        <v>49</v>
      </c>
      <c r="F515" s="11" t="s">
        <v>40</v>
      </c>
      <c r="G515" s="3" t="s">
        <v>676</v>
      </c>
      <c r="H515" s="3" t="s">
        <v>2821</v>
      </c>
      <c r="I515" s="11">
        <v>45387.875</v>
      </c>
      <c r="J515" s="12">
        <v>45387.882638888892</v>
      </c>
      <c r="K515" s="12">
        <v>45387.875</v>
      </c>
      <c r="L515" s="12">
        <v>45387.972916666666</v>
      </c>
      <c r="M515" s="12" t="s">
        <v>115</v>
      </c>
      <c r="N515" s="3" t="s">
        <v>13</v>
      </c>
      <c r="O515" s="3">
        <v>0</v>
      </c>
      <c r="P515" s="1">
        <f t="shared" si="160"/>
        <v>14</v>
      </c>
      <c r="Q515" s="1">
        <f t="shared" si="161"/>
        <v>4</v>
      </c>
      <c r="R515" s="72">
        <f t="shared" si="162"/>
        <v>45387.882638888892</v>
      </c>
      <c r="S515" s="73">
        <f t="shared" si="163"/>
        <v>2.3798611111124046</v>
      </c>
      <c r="T515" s="74">
        <f>Table2[[#This Row],[ETA A OFRECIMIENTO]]*24</f>
        <v>57.116666666697711</v>
      </c>
      <c r="U515" s="1" t="str">
        <f t="shared" si="164"/>
        <v>NO</v>
      </c>
      <c r="V515" s="73">
        <f t="shared" si="165"/>
        <v>0</v>
      </c>
      <c r="W515" s="74">
        <f>Table2[[#This Row],[DEL. AVAILABLE A SLOT]]*24</f>
        <v>0</v>
      </c>
      <c r="X515" s="1" t="str">
        <f t="shared" si="166"/>
        <v>SI</v>
      </c>
      <c r="Y515" s="73">
        <f t="shared" si="167"/>
        <v>2.3798611111124046</v>
      </c>
      <c r="Z515" s="74">
        <f>Table2[[#This Row],[ETA A TIMESLOT]]*24</f>
        <v>57.116666666697711</v>
      </c>
      <c r="AA515" s="73">
        <f t="shared" si="168"/>
        <v>7.6388888919609599E-3</v>
      </c>
      <c r="AB515" s="73" t="str">
        <f t="shared" si="169"/>
        <v>SI</v>
      </c>
      <c r="AC515" s="74">
        <f>Table2[[#This Row],[PUNTUALIDAD (H)]]*24</f>
        <v>0.18333333340706304</v>
      </c>
      <c r="AD515" s="73">
        <f t="shared" si="170"/>
        <v>2.4777777777781012</v>
      </c>
      <c r="AE515" s="74">
        <f>Table2[[#This Row],[ATA TO UNLOADING]]*24</f>
        <v>59.466666666674428</v>
      </c>
      <c r="AF515" s="74" t="str">
        <f>IF(Table2[[#This Row],[ATA TO UNLOADING 2]]&lt;=48,"YES","NO")</f>
        <v>NO</v>
      </c>
      <c r="AG515" s="75">
        <f t="shared" si="171"/>
        <v>0.875</v>
      </c>
      <c r="AH515" s="2" t="s">
        <v>24</v>
      </c>
      <c r="AI515" s="2" t="str">
        <f t="shared" si="172"/>
        <v>TCNU1475407</v>
      </c>
      <c r="AJ515" s="76" t="str">
        <f t="shared" si="173"/>
        <v>CTU FLEVOKUST BV</v>
      </c>
      <c r="AK515" s="77">
        <f>IF($M515="TRUCK",VLOOKUP($AQ515,Invoicing!$A$17:$B$49,MATCH($AK$1,Invoicing!$A$17:$B$17,0),FALSE),VLOOKUP($AQ515,Invoicing!$N$17:$O$21,MATCH($AK$1,Invoicing!$N$17:$O$17,0),FALSE))</f>
        <v>530</v>
      </c>
      <c r="AL515" s="78">
        <v>100</v>
      </c>
      <c r="AM515" s="78">
        <v>35</v>
      </c>
      <c r="AN515" s="78">
        <f t="shared" si="174"/>
        <v>0</v>
      </c>
      <c r="AO515" s="2">
        <f t="shared" si="175"/>
        <v>5</v>
      </c>
      <c r="AP515" s="2" t="str">
        <f t="shared" si="176"/>
        <v>NIGHT</v>
      </c>
      <c r="AQ515" s="2" t="str">
        <f t="shared" si="177"/>
        <v>CTU FLEVOKUST BVNIGHT</v>
      </c>
      <c r="AR515" s="71">
        <f t="shared" si="178"/>
        <v>630</v>
      </c>
      <c r="AS515" s="71">
        <f>VLOOKUP(AJ515,Invoicing!A:K,10,FALSE)</f>
        <v>0</v>
      </c>
      <c r="AT515" s="71">
        <f t="shared" si="179"/>
        <v>630</v>
      </c>
    </row>
    <row r="516" spans="1:47">
      <c r="A516" s="37" t="s">
        <v>90</v>
      </c>
      <c r="B516" s="3" t="s">
        <v>38</v>
      </c>
      <c r="C516" s="11">
        <v>45385.495138888888</v>
      </c>
      <c r="D516" s="11">
        <v>45385.5</v>
      </c>
      <c r="E516" s="11" t="s">
        <v>44</v>
      </c>
      <c r="F516" s="11" t="s">
        <v>40</v>
      </c>
      <c r="G516" s="3" t="s">
        <v>677</v>
      </c>
      <c r="H516" s="3" t="s">
        <v>41</v>
      </c>
      <c r="I516" s="11">
        <v>45387.875</v>
      </c>
      <c r="J516" s="12">
        <v>45389.368055555555</v>
      </c>
      <c r="K516" s="12">
        <v>45389.395833333336</v>
      </c>
      <c r="L516" s="12">
        <v>45389.381944444445</v>
      </c>
      <c r="M516" s="12" t="s">
        <v>115</v>
      </c>
      <c r="N516" s="3" t="s">
        <v>42</v>
      </c>
      <c r="O516" s="3">
        <v>1</v>
      </c>
      <c r="P516" s="1">
        <f t="shared" si="160"/>
        <v>14</v>
      </c>
      <c r="Q516" s="1">
        <f t="shared" si="161"/>
        <v>4</v>
      </c>
      <c r="R516" s="72">
        <f t="shared" si="162"/>
        <v>45389.368055555555</v>
      </c>
      <c r="S516" s="73">
        <f t="shared" si="163"/>
        <v>2.3798611111124046</v>
      </c>
      <c r="T516" s="74">
        <f>Table2[[#This Row],[ETA A OFRECIMIENTO]]*24</f>
        <v>57.116666666697711</v>
      </c>
      <c r="U516" s="1" t="str">
        <f t="shared" si="164"/>
        <v>NO</v>
      </c>
      <c r="V516" s="73">
        <f t="shared" si="165"/>
        <v>1.5208333333357587</v>
      </c>
      <c r="W516" s="74">
        <f>Table2[[#This Row],[DEL. AVAILABLE A SLOT]]*24</f>
        <v>36.500000000058208</v>
      </c>
      <c r="X516" s="1" t="str">
        <f t="shared" si="166"/>
        <v>NO</v>
      </c>
      <c r="Y516" s="73">
        <f t="shared" si="167"/>
        <v>3.9006944444481633</v>
      </c>
      <c r="Z516" s="74">
        <f>Table2[[#This Row],[ETA A TIMESLOT]]*24</f>
        <v>93.616666666755918</v>
      </c>
      <c r="AA516" s="73">
        <f t="shared" si="168"/>
        <v>0</v>
      </c>
      <c r="AB516" s="73" t="str">
        <f t="shared" si="169"/>
        <v>SI</v>
      </c>
      <c r="AC516" s="74">
        <f>Table2[[#This Row],[PUNTUALIDAD (H)]]*24</f>
        <v>0</v>
      </c>
      <c r="AD516" s="73">
        <f t="shared" si="170"/>
        <v>3.8868055555576575</v>
      </c>
      <c r="AE516" s="74">
        <f>Table2[[#This Row],[ATA TO UNLOADING]]*24</f>
        <v>93.28333333338378</v>
      </c>
      <c r="AF516" s="74" t="str">
        <f>IF(Table2[[#This Row],[ATA TO UNLOADING 2]]&lt;=48,"YES","NO")</f>
        <v>NO</v>
      </c>
      <c r="AG516" s="75">
        <f t="shared" si="171"/>
        <v>0.39583333333575865</v>
      </c>
      <c r="AH516" s="2" t="s">
        <v>42</v>
      </c>
      <c r="AI516" s="2" t="str">
        <f t="shared" si="172"/>
        <v>TCNU3005383</v>
      </c>
      <c r="AJ516" s="76" t="str">
        <f t="shared" si="173"/>
        <v>MSI</v>
      </c>
      <c r="AK516" s="77">
        <f>IF($M516="TRUCK",VLOOKUP($AQ516,Invoicing!$A$17:$B$49,MATCH($AK$1,Invoicing!$A$17:$B$17,0),FALSE),VLOOKUP($AQ516,Invoicing!$N$17:$O$21,MATCH($AK$1,Invoicing!$N$17:$O$17,0),FALSE))</f>
        <v>500</v>
      </c>
      <c r="AL516" s="78" t="e">
        <f>VLOOKUP($E516,Invoicing!$A$1:$H$8,MATCH(TRACKER!$N516,Invoicing!$A$1:$H$1,0),FALSE)</f>
        <v>#N/A</v>
      </c>
      <c r="AM516" s="78">
        <f>VLOOKUP($E516,Invoicing!$A$1:$H$8,MATCH(TRACKER!$O$1,Invoicing!$A$1:$H$1,0),FALSE)</f>
        <v>50</v>
      </c>
      <c r="AN516" s="78">
        <f t="shared" si="174"/>
        <v>50</v>
      </c>
      <c r="AO516" s="2">
        <f t="shared" si="175"/>
        <v>7</v>
      </c>
      <c r="AP516" s="2" t="str">
        <f t="shared" si="176"/>
        <v>SUNDAY</v>
      </c>
      <c r="AQ516" s="2" t="str">
        <f t="shared" si="177"/>
        <v>MSISUNDAY</v>
      </c>
      <c r="AR516" s="71">
        <f t="shared" si="178"/>
        <v>550</v>
      </c>
      <c r="AS516" s="71">
        <f>VLOOKUP(AJ516,Invoicing!A:K,10,FALSE)</f>
        <v>25</v>
      </c>
      <c r="AT516" s="71">
        <f t="shared" si="179"/>
        <v>575</v>
      </c>
    </row>
    <row r="517" spans="1:47">
      <c r="A517" s="37" t="s">
        <v>90</v>
      </c>
      <c r="B517" s="3" t="s">
        <v>38</v>
      </c>
      <c r="C517" s="11">
        <v>45385.495138888888</v>
      </c>
      <c r="D517" s="11">
        <v>45385.5</v>
      </c>
      <c r="E517" s="11" t="s">
        <v>49</v>
      </c>
      <c r="F517" s="11" t="s">
        <v>40</v>
      </c>
      <c r="G517" s="3" t="s">
        <v>678</v>
      </c>
      <c r="H517" s="3" t="s">
        <v>2821</v>
      </c>
      <c r="I517" s="11">
        <v>45387.875</v>
      </c>
      <c r="J517" s="12">
        <v>45387.862500000003</v>
      </c>
      <c r="K517" s="12">
        <v>45387.875</v>
      </c>
      <c r="L517" s="12">
        <v>45387.916666666664</v>
      </c>
      <c r="M517" s="12" t="s">
        <v>115</v>
      </c>
      <c r="N517" s="3" t="s">
        <v>42</v>
      </c>
      <c r="O517" s="3">
        <v>0</v>
      </c>
      <c r="P517" s="1">
        <f t="shared" si="160"/>
        <v>14</v>
      </c>
      <c r="Q517" s="1">
        <f t="shared" si="161"/>
        <v>4</v>
      </c>
      <c r="R517" s="72">
        <f t="shared" si="162"/>
        <v>45387.862500000003</v>
      </c>
      <c r="S517" s="73">
        <f t="shared" si="163"/>
        <v>2.3798611111124046</v>
      </c>
      <c r="T517" s="74">
        <f>Table2[[#This Row],[ETA A OFRECIMIENTO]]*24</f>
        <v>57.116666666697711</v>
      </c>
      <c r="U517" s="1" t="str">
        <f t="shared" si="164"/>
        <v>NO</v>
      </c>
      <c r="V517" s="73">
        <f t="shared" si="165"/>
        <v>0</v>
      </c>
      <c r="W517" s="74">
        <f>Table2[[#This Row],[DEL. AVAILABLE A SLOT]]*24</f>
        <v>0</v>
      </c>
      <c r="X517" s="1" t="str">
        <f t="shared" si="166"/>
        <v>SI</v>
      </c>
      <c r="Y517" s="73">
        <f t="shared" si="167"/>
        <v>2.3798611111124046</v>
      </c>
      <c r="Z517" s="74">
        <f>Table2[[#This Row],[ETA A TIMESLOT]]*24</f>
        <v>57.116666666697711</v>
      </c>
      <c r="AA517" s="73">
        <f t="shared" si="168"/>
        <v>0</v>
      </c>
      <c r="AB517" s="73" t="str">
        <f t="shared" si="169"/>
        <v>SI</v>
      </c>
      <c r="AC517" s="74">
        <f>Table2[[#This Row],[PUNTUALIDAD (H)]]*24</f>
        <v>0</v>
      </c>
      <c r="AD517" s="73">
        <f t="shared" si="170"/>
        <v>2.421527777776646</v>
      </c>
      <c r="AE517" s="74">
        <f>Table2[[#This Row],[ATA TO UNLOADING]]*24</f>
        <v>58.116666666639503</v>
      </c>
      <c r="AF517" s="74" t="str">
        <f>IF(Table2[[#This Row],[ATA TO UNLOADING 2]]&lt;=48,"YES","NO")</f>
        <v>NO</v>
      </c>
      <c r="AG517" s="75">
        <f t="shared" si="171"/>
        <v>0.875</v>
      </c>
      <c r="AH517" s="2" t="s">
        <v>24</v>
      </c>
      <c r="AI517" s="2" t="str">
        <f t="shared" si="172"/>
        <v>TRHU4413207</v>
      </c>
      <c r="AJ517" s="76" t="str">
        <f t="shared" si="173"/>
        <v>CTU FLEVOKUST BV</v>
      </c>
      <c r="AK517" s="77">
        <f>IF($M517="TRUCK",VLOOKUP($AQ517,Invoicing!$A$17:$B$49,MATCH($AK$1,Invoicing!$A$17:$B$17,0),FALSE),VLOOKUP($AQ517,Invoicing!$N$17:$O$21,MATCH($AK$1,Invoicing!$N$17:$O$17,0),FALSE))</f>
        <v>530</v>
      </c>
      <c r="AL517" s="78" t="e">
        <f>VLOOKUP($E517,Invoicing!$A$1:$H$8,MATCH(TRACKER!$N517,Invoicing!$A$1:$H$1,0),FALSE)</f>
        <v>#N/A</v>
      </c>
      <c r="AM517" s="78">
        <v>35</v>
      </c>
      <c r="AN517" s="78">
        <f t="shared" si="174"/>
        <v>0</v>
      </c>
      <c r="AO517" s="2">
        <f t="shared" si="175"/>
        <v>5</v>
      </c>
      <c r="AP517" s="2" t="str">
        <f t="shared" si="176"/>
        <v>NIGHT</v>
      </c>
      <c r="AQ517" s="2" t="str">
        <f t="shared" si="177"/>
        <v>CTU FLEVOKUST BVNIGHT</v>
      </c>
      <c r="AR517" s="71">
        <f t="shared" si="178"/>
        <v>530</v>
      </c>
      <c r="AS517" s="71">
        <f>VLOOKUP(AJ517,Invoicing!A:K,10,FALSE)</f>
        <v>0</v>
      </c>
      <c r="AT517" s="71">
        <f t="shared" si="179"/>
        <v>530</v>
      </c>
    </row>
    <row r="518" spans="1:47">
      <c r="A518" s="37" t="s">
        <v>65</v>
      </c>
      <c r="B518" s="3" t="s">
        <v>38</v>
      </c>
      <c r="C518" s="11">
        <v>45388.784722222219</v>
      </c>
      <c r="D518" s="11">
        <v>45388.75</v>
      </c>
      <c r="E518" s="11" t="s">
        <v>49</v>
      </c>
      <c r="F518" s="11" t="s">
        <v>40</v>
      </c>
      <c r="G518" s="3" t="s">
        <v>679</v>
      </c>
      <c r="H518" s="3" t="s">
        <v>2821</v>
      </c>
      <c r="I518" s="11">
        <v>45390.458333333336</v>
      </c>
      <c r="J518" s="12">
        <v>45390.657638888886</v>
      </c>
      <c r="K518" s="12">
        <v>45390.625</v>
      </c>
      <c r="L518" s="12">
        <v>45390.751388888886</v>
      </c>
      <c r="M518" s="12" t="s">
        <v>115</v>
      </c>
      <c r="N518" s="3" t="s">
        <v>13</v>
      </c>
      <c r="O518" s="3">
        <v>0</v>
      </c>
      <c r="P518" s="1">
        <f t="shared" si="160"/>
        <v>15</v>
      </c>
      <c r="Q518" s="1">
        <f t="shared" si="161"/>
        <v>4</v>
      </c>
      <c r="R518" s="72">
        <f t="shared" si="162"/>
        <v>45390.657638888886</v>
      </c>
      <c r="S518" s="73">
        <f t="shared" si="163"/>
        <v>1.6736111111167702</v>
      </c>
      <c r="T518" s="74">
        <f>Table2[[#This Row],[ETA A OFRECIMIENTO]]*24</f>
        <v>40.166666666802485</v>
      </c>
      <c r="U518" s="1" t="str">
        <f t="shared" si="164"/>
        <v>YES</v>
      </c>
      <c r="V518" s="73">
        <f t="shared" si="165"/>
        <v>0.16666666666424135</v>
      </c>
      <c r="W518" s="74">
        <f>Table2[[#This Row],[DEL. AVAILABLE A SLOT]]*24</f>
        <v>3.9999999999417923</v>
      </c>
      <c r="X518" s="1" t="str">
        <f t="shared" si="166"/>
        <v>SI</v>
      </c>
      <c r="Y518" s="73">
        <f t="shared" si="167"/>
        <v>1.8402777777810115</v>
      </c>
      <c r="Z518" s="74">
        <f>Table2[[#This Row],[ETA A TIMESLOT]]*24</f>
        <v>44.166666666744277</v>
      </c>
      <c r="AA518" s="73">
        <f t="shared" si="168"/>
        <v>3.2638888886140194E-2</v>
      </c>
      <c r="AB518" s="73" t="str">
        <f t="shared" si="169"/>
        <v>NO</v>
      </c>
      <c r="AC518" s="74">
        <f>Table2[[#This Row],[PUNTUALIDAD (H)]]*24</f>
        <v>0.78333333326736465</v>
      </c>
      <c r="AD518" s="73">
        <f t="shared" si="170"/>
        <v>1.9666666666671517</v>
      </c>
      <c r="AE518" s="74">
        <f>Table2[[#This Row],[ATA TO UNLOADING]]*24</f>
        <v>47.200000000011642</v>
      </c>
      <c r="AF518" s="74" t="str">
        <f>IF(Table2[[#This Row],[ATA TO UNLOADING 2]]&lt;=48,"YES","NO")</f>
        <v>YES</v>
      </c>
      <c r="AG518" s="75">
        <f t="shared" si="171"/>
        <v>0.625</v>
      </c>
      <c r="AH518" s="2" t="s">
        <v>42</v>
      </c>
      <c r="AI518" s="2" t="str">
        <f t="shared" si="172"/>
        <v>CAAU5310899</v>
      </c>
      <c r="AJ518" s="76" t="str">
        <f t="shared" si="173"/>
        <v>CTU FLEVOKUST BV</v>
      </c>
      <c r="AK518" s="77">
        <f>IF($M518="TRUCK",VLOOKUP($AQ518,Invoicing!$A$17:$B$49,MATCH($AK$1,Invoicing!$A$17:$B$17,0),FALSE),VLOOKUP($AQ518,Invoicing!$N$17:$O$21,MATCH($AK$1,Invoicing!$N$17:$O$17,0),FALSE))</f>
        <v>520</v>
      </c>
      <c r="AL518" s="78">
        <v>100</v>
      </c>
      <c r="AM518" s="78">
        <v>35</v>
      </c>
      <c r="AN518" s="78">
        <f t="shared" si="174"/>
        <v>0</v>
      </c>
      <c r="AO518" s="2">
        <f t="shared" si="175"/>
        <v>1</v>
      </c>
      <c r="AP518" s="2" t="str">
        <f t="shared" si="176"/>
        <v>WEEK</v>
      </c>
      <c r="AQ518" s="2" t="str">
        <f t="shared" si="177"/>
        <v>CTU FLEVOKUST BVWEEK</v>
      </c>
      <c r="AR518" s="71">
        <f t="shared" si="178"/>
        <v>620</v>
      </c>
      <c r="AS518" s="71">
        <f>VLOOKUP(AJ518,Invoicing!A:K,10,FALSE)</f>
        <v>0</v>
      </c>
      <c r="AT518" s="71">
        <f t="shared" si="179"/>
        <v>770</v>
      </c>
      <c r="AU518" s="55">
        <v>150</v>
      </c>
    </row>
    <row r="519" spans="1:47">
      <c r="A519" s="37" t="s">
        <v>65</v>
      </c>
      <c r="B519" s="3" t="s">
        <v>38</v>
      </c>
      <c r="C519" s="11">
        <v>45388.784722222219</v>
      </c>
      <c r="D519" s="11">
        <v>45388.75</v>
      </c>
      <c r="E519" s="11" t="s">
        <v>49</v>
      </c>
      <c r="F519" s="11" t="s">
        <v>40</v>
      </c>
      <c r="G519" s="3" t="s">
        <v>680</v>
      </c>
      <c r="H519" s="3" t="s">
        <v>2821</v>
      </c>
      <c r="I519" s="11">
        <v>45390.458333333336</v>
      </c>
      <c r="J519" s="12">
        <v>45390.658333333333</v>
      </c>
      <c r="K519" s="12">
        <v>45390.541666666664</v>
      </c>
      <c r="L519" s="12">
        <v>45390.722222222219</v>
      </c>
      <c r="M519" s="12" t="s">
        <v>115</v>
      </c>
      <c r="N519" s="3" t="s">
        <v>13</v>
      </c>
      <c r="O519" s="3">
        <v>0</v>
      </c>
      <c r="P519" s="1">
        <f t="shared" si="160"/>
        <v>15</v>
      </c>
      <c r="Q519" s="1">
        <f t="shared" si="161"/>
        <v>4</v>
      </c>
      <c r="R519" s="72">
        <f t="shared" si="162"/>
        <v>45390.658333333333</v>
      </c>
      <c r="S519" s="73">
        <f t="shared" si="163"/>
        <v>1.6736111111167702</v>
      </c>
      <c r="T519" s="74">
        <f>Table2[[#This Row],[ETA A OFRECIMIENTO]]*24</f>
        <v>40.166666666802485</v>
      </c>
      <c r="U519" s="1" t="str">
        <f t="shared" si="164"/>
        <v>YES</v>
      </c>
      <c r="V519" s="73">
        <f t="shared" si="165"/>
        <v>8.3333333328482695E-2</v>
      </c>
      <c r="W519" s="74">
        <f>Table2[[#This Row],[DEL. AVAILABLE A SLOT]]*24</f>
        <v>1.9999999998835847</v>
      </c>
      <c r="X519" s="1" t="str">
        <f t="shared" si="166"/>
        <v>SI</v>
      </c>
      <c r="Y519" s="73">
        <f t="shared" si="167"/>
        <v>1.7569444444452529</v>
      </c>
      <c r="Z519" s="74">
        <f>Table2[[#This Row],[ETA A TIMESLOT]]*24</f>
        <v>42.166666666686069</v>
      </c>
      <c r="AA519" s="73">
        <f t="shared" si="168"/>
        <v>0.11666666666860692</v>
      </c>
      <c r="AB519" s="73" t="str">
        <f t="shared" si="169"/>
        <v>NO</v>
      </c>
      <c r="AC519" s="74">
        <f>Table2[[#This Row],[PUNTUALIDAD (H)]]*24</f>
        <v>2.8000000000465661</v>
      </c>
      <c r="AD519" s="73">
        <f t="shared" si="170"/>
        <v>1.9375</v>
      </c>
      <c r="AE519" s="74">
        <f>Table2[[#This Row],[ATA TO UNLOADING]]*24</f>
        <v>46.5</v>
      </c>
      <c r="AF519" s="74" t="str">
        <f>IF(Table2[[#This Row],[ATA TO UNLOADING 2]]&lt;=48,"YES","NO")</f>
        <v>YES</v>
      </c>
      <c r="AG519" s="75">
        <f t="shared" si="171"/>
        <v>0.54166666666424135</v>
      </c>
      <c r="AH519" s="2" t="s">
        <v>42</v>
      </c>
      <c r="AI519" s="2" t="str">
        <f t="shared" si="172"/>
        <v>CAIU8344405</v>
      </c>
      <c r="AJ519" s="76" t="str">
        <f t="shared" si="173"/>
        <v>CTU FLEVOKUST BV</v>
      </c>
      <c r="AK519" s="77">
        <f>IF($M519="TRUCK",VLOOKUP($AQ519,Invoicing!$A$17:$B$49,MATCH($AK$1,Invoicing!$A$17:$B$17,0),FALSE),VLOOKUP($AQ519,Invoicing!$N$17:$O$21,MATCH($AK$1,Invoicing!$N$17:$O$17,0),FALSE))</f>
        <v>520</v>
      </c>
      <c r="AL519" s="78">
        <v>100</v>
      </c>
      <c r="AM519" s="78">
        <v>35</v>
      </c>
      <c r="AN519" s="78">
        <f t="shared" si="174"/>
        <v>0</v>
      </c>
      <c r="AO519" s="2">
        <f t="shared" si="175"/>
        <v>1</v>
      </c>
      <c r="AP519" s="2" t="str">
        <f t="shared" si="176"/>
        <v>WEEK</v>
      </c>
      <c r="AQ519" s="2" t="str">
        <f t="shared" si="177"/>
        <v>CTU FLEVOKUST BVWEEK</v>
      </c>
      <c r="AR519" s="71">
        <f t="shared" si="178"/>
        <v>620</v>
      </c>
      <c r="AS519" s="71">
        <f>VLOOKUP(AJ519,Invoicing!A:K,10,FALSE)</f>
        <v>0</v>
      </c>
      <c r="AT519" s="71">
        <f t="shared" si="179"/>
        <v>620</v>
      </c>
    </row>
    <row r="520" spans="1:47">
      <c r="A520" s="37" t="s">
        <v>65</v>
      </c>
      <c r="B520" s="3" t="s">
        <v>38</v>
      </c>
      <c r="C520" s="11">
        <v>45388.784722222219</v>
      </c>
      <c r="D520" s="11">
        <v>45388.75</v>
      </c>
      <c r="E520" s="11" t="s">
        <v>49</v>
      </c>
      <c r="F520" s="11" t="s">
        <v>40</v>
      </c>
      <c r="G520" s="3" t="s">
        <v>681</v>
      </c>
      <c r="H520" s="3" t="s">
        <v>41</v>
      </c>
      <c r="I520" s="11">
        <v>45391.666666666664</v>
      </c>
      <c r="J520" s="12">
        <v>45391.673611111109</v>
      </c>
      <c r="K520" s="12">
        <v>45391.666666666664</v>
      </c>
      <c r="L520" s="12">
        <v>45391.704861111109</v>
      </c>
      <c r="M520" s="61" t="s">
        <v>12</v>
      </c>
      <c r="N520" s="3" t="s">
        <v>42</v>
      </c>
      <c r="O520" s="3">
        <v>0</v>
      </c>
      <c r="P520" s="1">
        <f t="shared" si="160"/>
        <v>15</v>
      </c>
      <c r="Q520" s="1">
        <f t="shared" si="161"/>
        <v>4</v>
      </c>
      <c r="R520" s="72">
        <f t="shared" si="162"/>
        <v>45391.673611111109</v>
      </c>
      <c r="S520" s="73">
        <f t="shared" si="163"/>
        <v>2.8819444444452529</v>
      </c>
      <c r="T520" s="74">
        <f>Table2[[#This Row],[ETA A OFRECIMIENTO]]*24</f>
        <v>69.166666666686069</v>
      </c>
      <c r="U520" s="1" t="str">
        <f t="shared" si="164"/>
        <v>NO</v>
      </c>
      <c r="V520" s="73">
        <f t="shared" si="165"/>
        <v>0</v>
      </c>
      <c r="W520" s="74">
        <f>Table2[[#This Row],[DEL. AVAILABLE A SLOT]]*24</f>
        <v>0</v>
      </c>
      <c r="X520" s="1" t="str">
        <f t="shared" si="166"/>
        <v>SI</v>
      </c>
      <c r="Y520" s="73">
        <f t="shared" si="167"/>
        <v>2.8819444444452529</v>
      </c>
      <c r="Z520" s="74">
        <f>Table2[[#This Row],[ETA A TIMESLOT]]*24</f>
        <v>69.166666666686069</v>
      </c>
      <c r="AA520" s="73">
        <f t="shared" si="168"/>
        <v>6.9444444452528842E-3</v>
      </c>
      <c r="AB520" s="73" t="str">
        <f t="shared" si="169"/>
        <v>SI</v>
      </c>
      <c r="AC520" s="74">
        <f>Table2[[#This Row],[PUNTUALIDAD (H)]]*24</f>
        <v>0.16666666668606922</v>
      </c>
      <c r="AD520" s="73">
        <f t="shared" si="170"/>
        <v>2.9201388888905058</v>
      </c>
      <c r="AE520" s="74">
        <f>Table2[[#This Row],[ATA TO UNLOADING]]*24</f>
        <v>70.083333333372138</v>
      </c>
      <c r="AF520" s="74" t="str">
        <f>IF(Table2[[#This Row],[ATA TO UNLOADING 2]]&lt;=48,"YES","NO")</f>
        <v>NO</v>
      </c>
      <c r="AG520" s="75">
        <f t="shared" si="171"/>
        <v>0.66666666666424135</v>
      </c>
      <c r="AH520" s="2" t="s">
        <v>42</v>
      </c>
      <c r="AI520" s="2" t="str">
        <f t="shared" si="172"/>
        <v>CAIU9639226</v>
      </c>
      <c r="AJ520" s="76" t="str">
        <f t="shared" si="173"/>
        <v>CTU FLEVOKUST BV</v>
      </c>
      <c r="AK520" s="77">
        <f>IF($M520="TRUCK",VLOOKUP($AQ520,Invoicing!$A$17:$B$49,MATCH($AK$1,Invoicing!$A$17:$B$17,0),FALSE),VLOOKUP($AQ520,Invoicing!$N$17:$O$21,MATCH($AK$1,Invoicing!$N$17:$O$17,0),FALSE))</f>
        <v>380</v>
      </c>
      <c r="AL520" s="78" t="e">
        <f>VLOOKUP($E520,Invoicing!$A$1:$H$8,MATCH(TRACKER!$N520,Invoicing!$A$1:$H$1,0),FALSE)</f>
        <v>#N/A</v>
      </c>
      <c r="AM520" s="78">
        <v>35</v>
      </c>
      <c r="AN520" s="78">
        <f t="shared" si="174"/>
        <v>0</v>
      </c>
      <c r="AO520" s="2">
        <f t="shared" si="175"/>
        <v>2</v>
      </c>
      <c r="AP520" s="2" t="str">
        <f t="shared" si="176"/>
        <v>WEEK</v>
      </c>
      <c r="AQ520" s="2" t="str">
        <f t="shared" si="177"/>
        <v>CTU FLEVOKUST BVWEEK</v>
      </c>
      <c r="AR520" s="71">
        <f t="shared" si="178"/>
        <v>380</v>
      </c>
      <c r="AS520" s="71">
        <f>VLOOKUP(AJ520,Invoicing!A:K,10,FALSE)</f>
        <v>0</v>
      </c>
      <c r="AT520" s="71">
        <f t="shared" si="179"/>
        <v>380</v>
      </c>
    </row>
    <row r="521" spans="1:47">
      <c r="A521" s="37" t="s">
        <v>65</v>
      </c>
      <c r="B521" s="3" t="s">
        <v>38</v>
      </c>
      <c r="C521" s="11">
        <v>45388.784722222219</v>
      </c>
      <c r="D521" s="11">
        <v>45388.75</v>
      </c>
      <c r="E521" s="11" t="s">
        <v>45</v>
      </c>
      <c r="F521" s="11" t="s">
        <v>40</v>
      </c>
      <c r="G521" s="3" t="s">
        <v>682</v>
      </c>
      <c r="H521" s="3" t="s">
        <v>41</v>
      </c>
      <c r="I521" s="11">
        <v>45390.458333333336</v>
      </c>
      <c r="J521" s="12">
        <v>45390.590277777781</v>
      </c>
      <c r="K521" s="12">
        <v>45390.583333333336</v>
      </c>
      <c r="L521" s="12">
        <v>45390.604166666664</v>
      </c>
      <c r="M521" s="12" t="s">
        <v>115</v>
      </c>
      <c r="N521" s="3" t="s">
        <v>42</v>
      </c>
      <c r="O521" s="3">
        <v>1</v>
      </c>
      <c r="P521" s="1">
        <f t="shared" si="160"/>
        <v>15</v>
      </c>
      <c r="Q521" s="1">
        <f t="shared" si="161"/>
        <v>4</v>
      </c>
      <c r="R521" s="72">
        <f t="shared" si="162"/>
        <v>45390.590277777781</v>
      </c>
      <c r="S521" s="73">
        <f t="shared" si="163"/>
        <v>1.6736111111167702</v>
      </c>
      <c r="T521" s="74">
        <f>Table2[[#This Row],[ETA A OFRECIMIENTO]]*24</f>
        <v>40.166666666802485</v>
      </c>
      <c r="U521" s="1" t="str">
        <f t="shared" si="164"/>
        <v>YES</v>
      </c>
      <c r="V521" s="73">
        <f t="shared" si="165"/>
        <v>0.125</v>
      </c>
      <c r="W521" s="74">
        <f>Table2[[#This Row],[DEL. AVAILABLE A SLOT]]*24</f>
        <v>3</v>
      </c>
      <c r="X521" s="1" t="str">
        <f t="shared" si="166"/>
        <v>SI</v>
      </c>
      <c r="Y521" s="73">
        <f t="shared" si="167"/>
        <v>1.7986111111167702</v>
      </c>
      <c r="Z521" s="74">
        <f>Table2[[#This Row],[ETA A TIMESLOT]]*24</f>
        <v>43.166666666802485</v>
      </c>
      <c r="AA521" s="73">
        <f t="shared" si="168"/>
        <v>6.9444444452528842E-3</v>
      </c>
      <c r="AB521" s="73" t="str">
        <f t="shared" si="169"/>
        <v>SI</v>
      </c>
      <c r="AC521" s="74">
        <f>Table2[[#This Row],[PUNTUALIDAD (H)]]*24</f>
        <v>0.16666666668606922</v>
      </c>
      <c r="AD521" s="73">
        <f t="shared" si="170"/>
        <v>1.8194444444452529</v>
      </c>
      <c r="AE521" s="74">
        <f>Table2[[#This Row],[ATA TO UNLOADING]]*24</f>
        <v>43.666666666686069</v>
      </c>
      <c r="AF521" s="74" t="str">
        <f>IF(Table2[[#This Row],[ATA TO UNLOADING 2]]&lt;=48,"YES","NO")</f>
        <v>YES</v>
      </c>
      <c r="AG521" s="75">
        <f t="shared" si="171"/>
        <v>0.58333333333575865</v>
      </c>
      <c r="AH521" s="2" t="s">
        <v>42</v>
      </c>
      <c r="AI521" s="2" t="str">
        <f t="shared" si="172"/>
        <v>CIPU5092516</v>
      </c>
      <c r="AJ521" s="76" t="str">
        <f t="shared" si="173"/>
        <v>OM TRANSPORT</v>
      </c>
      <c r="AK521" s="77">
        <f>IF($M521="TRUCK",VLOOKUP($AQ521,Invoicing!$A$17:$B$49,MATCH($AK$1,Invoicing!$A$17:$B$17,0),FALSE),VLOOKUP($AQ521,Invoicing!$N$17:$O$21,MATCH($AK$1,Invoicing!$N$17:$O$17,0),FALSE))</f>
        <v>475</v>
      </c>
      <c r="AL521" s="78" t="e">
        <f>VLOOKUP($E521,Invoicing!$A$1:$H$8,MATCH(TRACKER!$N521,Invoicing!$A$1:$H$1,0),FALSE)</f>
        <v>#N/A</v>
      </c>
      <c r="AM521" s="78">
        <f>VLOOKUP($E521,Invoicing!$A$1:$H$8,MATCH(TRACKER!$O$1,Invoicing!$A$1:$H$1,0),FALSE)</f>
        <v>50</v>
      </c>
      <c r="AN521" s="78">
        <f t="shared" si="174"/>
        <v>50</v>
      </c>
      <c r="AO521" s="2">
        <f t="shared" si="175"/>
        <v>1</v>
      </c>
      <c r="AP521" s="2" t="str">
        <f t="shared" si="176"/>
        <v>WEEK</v>
      </c>
      <c r="AQ521" s="2" t="str">
        <f t="shared" si="177"/>
        <v>OM TRANSPORTWEEK</v>
      </c>
      <c r="AR521" s="71">
        <f t="shared" si="178"/>
        <v>525</v>
      </c>
      <c r="AS521" s="71">
        <f>VLOOKUP(AJ521,Invoicing!A:K,10,FALSE)</f>
        <v>25</v>
      </c>
      <c r="AT521" s="71">
        <f t="shared" si="179"/>
        <v>550</v>
      </c>
    </row>
    <row r="522" spans="1:47">
      <c r="A522" s="37" t="s">
        <v>65</v>
      </c>
      <c r="B522" s="3" t="s">
        <v>38</v>
      </c>
      <c r="C522" s="11">
        <v>45388.784722222219</v>
      </c>
      <c r="D522" s="11">
        <v>45388.75</v>
      </c>
      <c r="E522" s="11" t="s">
        <v>43</v>
      </c>
      <c r="F522" s="11" t="s">
        <v>40</v>
      </c>
      <c r="G522" s="3" t="s">
        <v>683</v>
      </c>
      <c r="H522" s="3" t="s">
        <v>41</v>
      </c>
      <c r="I522" s="11">
        <v>45390.458333333336</v>
      </c>
      <c r="J522" s="12">
        <v>45390.449305555558</v>
      </c>
      <c r="K522" s="12">
        <v>45390.458333333336</v>
      </c>
      <c r="L522" s="12">
        <v>45390.454861111109</v>
      </c>
      <c r="M522" s="12" t="s">
        <v>115</v>
      </c>
      <c r="N522" s="3" t="s">
        <v>42</v>
      </c>
      <c r="O522" s="3">
        <v>0</v>
      </c>
      <c r="P522" s="1">
        <f t="shared" si="160"/>
        <v>15</v>
      </c>
      <c r="Q522" s="1">
        <f t="shared" si="161"/>
        <v>4</v>
      </c>
      <c r="R522" s="72">
        <f t="shared" si="162"/>
        <v>45390.449305555558</v>
      </c>
      <c r="S522" s="73">
        <f t="shared" si="163"/>
        <v>1.6736111111167702</v>
      </c>
      <c r="T522" s="74">
        <f>Table2[[#This Row],[ETA A OFRECIMIENTO]]*24</f>
        <v>40.166666666802485</v>
      </c>
      <c r="U522" s="1" t="str">
        <f t="shared" si="164"/>
        <v>YES</v>
      </c>
      <c r="V522" s="73">
        <f t="shared" si="165"/>
        <v>0</v>
      </c>
      <c r="W522" s="74">
        <f>Table2[[#This Row],[DEL. AVAILABLE A SLOT]]*24</f>
        <v>0</v>
      </c>
      <c r="X522" s="1" t="str">
        <f t="shared" si="166"/>
        <v>SI</v>
      </c>
      <c r="Y522" s="73">
        <f t="shared" si="167"/>
        <v>1.6736111111167702</v>
      </c>
      <c r="Z522" s="74">
        <f>Table2[[#This Row],[ETA A TIMESLOT]]*24</f>
        <v>40.166666666802485</v>
      </c>
      <c r="AA522" s="73">
        <f t="shared" si="168"/>
        <v>0</v>
      </c>
      <c r="AB522" s="73" t="str">
        <f t="shared" si="169"/>
        <v>SI</v>
      </c>
      <c r="AC522" s="74">
        <f>Table2[[#This Row],[PUNTUALIDAD (H)]]*24</f>
        <v>0</v>
      </c>
      <c r="AD522" s="73">
        <f t="shared" si="170"/>
        <v>1.6701388888905058</v>
      </c>
      <c r="AE522" s="74">
        <f>Table2[[#This Row],[ATA TO UNLOADING]]*24</f>
        <v>40.083333333372138</v>
      </c>
      <c r="AF522" s="74" t="str">
        <f>IF(Table2[[#This Row],[ATA TO UNLOADING 2]]&lt;=48,"YES","NO")</f>
        <v>YES</v>
      </c>
      <c r="AG522" s="75">
        <f t="shared" si="171"/>
        <v>0.45833333333575865</v>
      </c>
      <c r="AH522" s="2" t="s">
        <v>42</v>
      </c>
      <c r="AI522" s="2" t="str">
        <f t="shared" si="172"/>
        <v>CLHU9075698</v>
      </c>
      <c r="AJ522" s="76" t="str">
        <f t="shared" si="173"/>
        <v>LOGIX</v>
      </c>
      <c r="AK522" s="77">
        <f>IF($M522="TRUCK",VLOOKUP($AQ522,Invoicing!$A$17:$B$49,MATCH($AK$1,Invoicing!$A$17:$B$17,0),FALSE),VLOOKUP($AQ522,Invoicing!$N$17:$O$21,MATCH($AK$1,Invoicing!$N$17:$O$17,0),FALSE))</f>
        <v>530</v>
      </c>
      <c r="AL522" s="78" t="e">
        <f>VLOOKUP($E522,Invoicing!$A$1:$H$8,MATCH(TRACKER!$N522,Invoicing!$A$1:$H$1,0),FALSE)</f>
        <v>#N/A</v>
      </c>
      <c r="AM522" s="78">
        <f>VLOOKUP($E522,Invoicing!$A$1:$H$8,MATCH(TRACKER!$O$1,Invoicing!$A$1:$H$1,0),FALSE)</f>
        <v>50</v>
      </c>
      <c r="AN522" s="78">
        <f t="shared" si="174"/>
        <v>0</v>
      </c>
      <c r="AO522" s="2">
        <f t="shared" si="175"/>
        <v>1</v>
      </c>
      <c r="AP522" s="2" t="str">
        <f t="shared" si="176"/>
        <v>WEEK</v>
      </c>
      <c r="AQ522" s="2" t="str">
        <f t="shared" si="177"/>
        <v>LOGIXWEEK</v>
      </c>
      <c r="AR522" s="71">
        <f t="shared" si="178"/>
        <v>530</v>
      </c>
      <c r="AS522" s="71">
        <f>VLOOKUP(AJ522,Invoicing!A:K,10,FALSE)</f>
        <v>25</v>
      </c>
      <c r="AT522" s="71">
        <f t="shared" si="179"/>
        <v>555</v>
      </c>
    </row>
    <row r="523" spans="1:47">
      <c r="A523" s="37" t="s">
        <v>65</v>
      </c>
      <c r="B523" s="3" t="s">
        <v>38</v>
      </c>
      <c r="C523" s="11">
        <v>45388.784722222219</v>
      </c>
      <c r="D523" s="11">
        <v>45388.75</v>
      </c>
      <c r="E523" s="11" t="s">
        <v>49</v>
      </c>
      <c r="F523" s="11" t="s">
        <v>40</v>
      </c>
      <c r="G523" s="3" t="s">
        <v>684</v>
      </c>
      <c r="H523" s="3" t="s">
        <v>2821</v>
      </c>
      <c r="I523" s="11">
        <v>45390.458333333336</v>
      </c>
      <c r="J523" s="12">
        <v>45390.740277777775</v>
      </c>
      <c r="K523" s="12">
        <v>45390.708333333336</v>
      </c>
      <c r="L523" s="12">
        <v>45390.798611111109</v>
      </c>
      <c r="M523" s="12" t="s">
        <v>115</v>
      </c>
      <c r="N523" s="3" t="s">
        <v>13</v>
      </c>
      <c r="O523" s="3">
        <v>0</v>
      </c>
      <c r="P523" s="1">
        <f t="shared" si="160"/>
        <v>15</v>
      </c>
      <c r="Q523" s="1">
        <f t="shared" si="161"/>
        <v>4</v>
      </c>
      <c r="R523" s="72">
        <f t="shared" si="162"/>
        <v>45390.740277777775</v>
      </c>
      <c r="S523" s="73">
        <f t="shared" si="163"/>
        <v>1.6736111111167702</v>
      </c>
      <c r="T523" s="74">
        <f>Table2[[#This Row],[ETA A OFRECIMIENTO]]*24</f>
        <v>40.166666666802485</v>
      </c>
      <c r="U523" s="1" t="str">
        <f t="shared" si="164"/>
        <v>YES</v>
      </c>
      <c r="V523" s="73">
        <f t="shared" si="165"/>
        <v>0.25</v>
      </c>
      <c r="W523" s="74">
        <f>Table2[[#This Row],[DEL. AVAILABLE A SLOT]]*24</f>
        <v>6</v>
      </c>
      <c r="X523" s="1" t="str">
        <f t="shared" si="166"/>
        <v>SI</v>
      </c>
      <c r="Y523" s="73">
        <f t="shared" si="167"/>
        <v>1.9236111111167702</v>
      </c>
      <c r="Z523" s="74">
        <f>Table2[[#This Row],[ETA A TIMESLOT]]*24</f>
        <v>46.166666666802485</v>
      </c>
      <c r="AA523" s="73">
        <f t="shared" si="168"/>
        <v>3.1944444439432118E-2</v>
      </c>
      <c r="AB523" s="73" t="str">
        <f t="shared" si="169"/>
        <v>NO</v>
      </c>
      <c r="AC523" s="74">
        <f>Table2[[#This Row],[PUNTUALIDAD (H)]]*24</f>
        <v>0.76666666654637083</v>
      </c>
      <c r="AD523" s="73">
        <f t="shared" si="170"/>
        <v>2.0138888888905058</v>
      </c>
      <c r="AE523" s="74">
        <f>Table2[[#This Row],[ATA TO UNLOADING]]*24</f>
        <v>48.333333333372138</v>
      </c>
      <c r="AF523" s="74" t="str">
        <f>IF(Table2[[#This Row],[ATA TO UNLOADING 2]]&lt;=48,"YES","NO")</f>
        <v>NO</v>
      </c>
      <c r="AG523" s="75">
        <f t="shared" si="171"/>
        <v>0.70833333333575865</v>
      </c>
      <c r="AH523" s="2" t="s">
        <v>42</v>
      </c>
      <c r="AI523" s="2" t="str">
        <f t="shared" si="172"/>
        <v>HASU4555256</v>
      </c>
      <c r="AJ523" s="76" t="str">
        <f t="shared" si="173"/>
        <v>CTU FLEVOKUST BV</v>
      </c>
      <c r="AK523" s="77">
        <f>IF($M523="TRUCK",VLOOKUP($AQ523,Invoicing!$A$17:$B$49,MATCH($AK$1,Invoicing!$A$17:$B$17,0),FALSE),VLOOKUP($AQ523,Invoicing!$N$17:$O$21,MATCH($AK$1,Invoicing!$N$17:$O$17,0),FALSE))</f>
        <v>520</v>
      </c>
      <c r="AL523" s="78">
        <v>100</v>
      </c>
      <c r="AM523" s="78">
        <v>35</v>
      </c>
      <c r="AN523" s="78">
        <f t="shared" si="174"/>
        <v>0</v>
      </c>
      <c r="AO523" s="2">
        <f t="shared" si="175"/>
        <v>1</v>
      </c>
      <c r="AP523" s="2" t="str">
        <f t="shared" si="176"/>
        <v>WEEK</v>
      </c>
      <c r="AQ523" s="2" t="str">
        <f t="shared" si="177"/>
        <v>CTU FLEVOKUST BVWEEK</v>
      </c>
      <c r="AR523" s="71">
        <f t="shared" si="178"/>
        <v>620</v>
      </c>
      <c r="AS523" s="71">
        <f>VLOOKUP(AJ523,Invoicing!A:K,10,FALSE)</f>
        <v>0</v>
      </c>
      <c r="AT523" s="71">
        <f t="shared" si="179"/>
        <v>620</v>
      </c>
    </row>
    <row r="524" spans="1:47">
      <c r="A524" s="37" t="s">
        <v>65</v>
      </c>
      <c r="B524" s="3" t="s">
        <v>38</v>
      </c>
      <c r="C524" s="11">
        <v>45388.784722222219</v>
      </c>
      <c r="D524" s="11">
        <v>45388.75</v>
      </c>
      <c r="E524" s="11" t="s">
        <v>44</v>
      </c>
      <c r="F524" s="11" t="s">
        <v>40</v>
      </c>
      <c r="G524" s="3" t="s">
        <v>685</v>
      </c>
      <c r="H524" s="3" t="s">
        <v>46</v>
      </c>
      <c r="I524" s="11">
        <v>45390.458333333336</v>
      </c>
      <c r="J524" s="12">
        <v>45390.454861111109</v>
      </c>
      <c r="K524" s="12">
        <v>45390.458333333336</v>
      </c>
      <c r="L524" s="12">
        <v>45390.454861111109</v>
      </c>
      <c r="M524" s="12" t="s">
        <v>115</v>
      </c>
      <c r="N524" s="3" t="s">
        <v>42</v>
      </c>
      <c r="O524" s="3">
        <v>1</v>
      </c>
      <c r="P524" s="1">
        <f t="shared" si="160"/>
        <v>15</v>
      </c>
      <c r="Q524" s="1">
        <f t="shared" si="161"/>
        <v>4</v>
      </c>
      <c r="R524" s="72">
        <f t="shared" si="162"/>
        <v>45390.454861111109</v>
      </c>
      <c r="S524" s="73">
        <f t="shared" si="163"/>
        <v>1.6736111111167702</v>
      </c>
      <c r="T524" s="74">
        <f>Table2[[#This Row],[ETA A OFRECIMIENTO]]*24</f>
        <v>40.166666666802485</v>
      </c>
      <c r="U524" s="1" t="str">
        <f t="shared" si="164"/>
        <v>YES</v>
      </c>
      <c r="V524" s="73">
        <f t="shared" si="165"/>
        <v>0</v>
      </c>
      <c r="W524" s="74">
        <f>Table2[[#This Row],[DEL. AVAILABLE A SLOT]]*24</f>
        <v>0</v>
      </c>
      <c r="X524" s="1" t="str">
        <f t="shared" si="166"/>
        <v>SI</v>
      </c>
      <c r="Y524" s="73">
        <f t="shared" si="167"/>
        <v>1.6736111111167702</v>
      </c>
      <c r="Z524" s="74">
        <f>Table2[[#This Row],[ETA A TIMESLOT]]*24</f>
        <v>40.166666666802485</v>
      </c>
      <c r="AA524" s="73">
        <f t="shared" si="168"/>
        <v>0</v>
      </c>
      <c r="AB524" s="73" t="str">
        <f t="shared" si="169"/>
        <v>SI</v>
      </c>
      <c r="AC524" s="74">
        <f>Table2[[#This Row],[PUNTUALIDAD (H)]]*24</f>
        <v>0</v>
      </c>
      <c r="AD524" s="73">
        <f t="shared" si="170"/>
        <v>1.6701388888905058</v>
      </c>
      <c r="AE524" s="74">
        <f>Table2[[#This Row],[ATA TO UNLOADING]]*24</f>
        <v>40.083333333372138</v>
      </c>
      <c r="AF524" s="74" t="str">
        <f>IF(Table2[[#This Row],[ATA TO UNLOADING 2]]&lt;=48,"YES","NO")</f>
        <v>YES</v>
      </c>
      <c r="AG524" s="75">
        <f t="shared" si="171"/>
        <v>0.45833333333575865</v>
      </c>
      <c r="AH524" s="2" t="s">
        <v>42</v>
      </c>
      <c r="AI524" s="2" t="str">
        <f t="shared" si="172"/>
        <v>MRKU0727349</v>
      </c>
      <c r="AJ524" s="76" t="str">
        <f t="shared" si="173"/>
        <v>MSI</v>
      </c>
      <c r="AK524" s="77">
        <f>IF($M524="TRUCK",VLOOKUP($AQ524,Invoicing!$A$17:$B$49,MATCH($AK$1,Invoicing!$A$17:$B$17,0),FALSE),VLOOKUP($AQ524,Invoicing!$N$17:$O$21,MATCH($AK$1,Invoicing!$N$17:$O$17,0),FALSE))</f>
        <v>480</v>
      </c>
      <c r="AL524" s="78" t="e">
        <f>VLOOKUP($E524,Invoicing!$A$1:$H$8,MATCH(TRACKER!$N524,Invoicing!$A$1:$H$1,0),FALSE)</f>
        <v>#N/A</v>
      </c>
      <c r="AM524" s="78">
        <f>VLOOKUP($E524,Invoicing!$A$1:$H$8,MATCH(TRACKER!$O$1,Invoicing!$A$1:$H$1,0),FALSE)</f>
        <v>50</v>
      </c>
      <c r="AN524" s="78">
        <f t="shared" si="174"/>
        <v>50</v>
      </c>
      <c r="AO524" s="2">
        <f t="shared" si="175"/>
        <v>1</v>
      </c>
      <c r="AP524" s="2" t="str">
        <f t="shared" si="176"/>
        <v>WEEK</v>
      </c>
      <c r="AQ524" s="2" t="str">
        <f t="shared" si="177"/>
        <v>MSIWEEK</v>
      </c>
      <c r="AR524" s="71">
        <f t="shared" si="178"/>
        <v>530</v>
      </c>
      <c r="AS524" s="71">
        <f>VLOOKUP(AJ524,Invoicing!A:K,10,FALSE)</f>
        <v>25</v>
      </c>
      <c r="AT524" s="71">
        <f t="shared" si="179"/>
        <v>555</v>
      </c>
    </row>
    <row r="525" spans="1:47">
      <c r="A525" s="37" t="s">
        <v>65</v>
      </c>
      <c r="B525" s="3" t="s">
        <v>38</v>
      </c>
      <c r="C525" s="11">
        <v>45388.784722222219</v>
      </c>
      <c r="D525" s="11">
        <v>45388.75</v>
      </c>
      <c r="E525" s="11" t="s">
        <v>49</v>
      </c>
      <c r="F525" s="11" t="s">
        <v>40</v>
      </c>
      <c r="G525" s="3" t="s">
        <v>686</v>
      </c>
      <c r="H525" s="3" t="s">
        <v>2821</v>
      </c>
      <c r="I525" s="11">
        <v>45390.458333333336</v>
      </c>
      <c r="J525" s="12">
        <v>45390.427777777775</v>
      </c>
      <c r="K525" s="12">
        <v>45390.458333333336</v>
      </c>
      <c r="L525" s="12">
        <v>45390.520833333336</v>
      </c>
      <c r="M525" s="12" t="s">
        <v>115</v>
      </c>
      <c r="N525" s="3" t="s">
        <v>13</v>
      </c>
      <c r="O525" s="3">
        <v>0</v>
      </c>
      <c r="P525" s="1">
        <f t="shared" si="160"/>
        <v>15</v>
      </c>
      <c r="Q525" s="1">
        <f t="shared" si="161"/>
        <v>4</v>
      </c>
      <c r="R525" s="72">
        <f t="shared" si="162"/>
        <v>45390.427777777775</v>
      </c>
      <c r="S525" s="73">
        <f t="shared" si="163"/>
        <v>1.6736111111167702</v>
      </c>
      <c r="T525" s="74">
        <f>Table2[[#This Row],[ETA A OFRECIMIENTO]]*24</f>
        <v>40.166666666802485</v>
      </c>
      <c r="U525" s="1" t="str">
        <f t="shared" si="164"/>
        <v>YES</v>
      </c>
      <c r="V525" s="73">
        <f t="shared" si="165"/>
        <v>0</v>
      </c>
      <c r="W525" s="74">
        <f>Table2[[#This Row],[DEL. AVAILABLE A SLOT]]*24</f>
        <v>0</v>
      </c>
      <c r="X525" s="1" t="str">
        <f t="shared" si="166"/>
        <v>SI</v>
      </c>
      <c r="Y525" s="73">
        <f t="shared" si="167"/>
        <v>1.6736111111167702</v>
      </c>
      <c r="Z525" s="74">
        <f>Table2[[#This Row],[ETA A TIMESLOT]]*24</f>
        <v>40.166666666802485</v>
      </c>
      <c r="AA525" s="73">
        <f t="shared" si="168"/>
        <v>0</v>
      </c>
      <c r="AB525" s="73" t="str">
        <f t="shared" si="169"/>
        <v>SI</v>
      </c>
      <c r="AC525" s="74">
        <f>Table2[[#This Row],[PUNTUALIDAD (H)]]*24</f>
        <v>0</v>
      </c>
      <c r="AD525" s="73">
        <f t="shared" si="170"/>
        <v>1.7361111111167702</v>
      </c>
      <c r="AE525" s="74">
        <f>Table2[[#This Row],[ATA TO UNLOADING]]*24</f>
        <v>41.666666666802485</v>
      </c>
      <c r="AF525" s="74" t="str">
        <f>IF(Table2[[#This Row],[ATA TO UNLOADING 2]]&lt;=48,"YES","NO")</f>
        <v>YES</v>
      </c>
      <c r="AG525" s="75">
        <f t="shared" si="171"/>
        <v>0.45833333333575865</v>
      </c>
      <c r="AH525" s="2" t="s">
        <v>42</v>
      </c>
      <c r="AI525" s="2" t="str">
        <f t="shared" si="172"/>
        <v>MRKU1070285</v>
      </c>
      <c r="AJ525" s="76" t="str">
        <f t="shared" si="173"/>
        <v>CTU FLEVOKUST BV</v>
      </c>
      <c r="AK525" s="77">
        <f>IF($M525="TRUCK",VLOOKUP($AQ525,Invoicing!$A$17:$B$49,MATCH($AK$1,Invoicing!$A$17:$B$17,0),FALSE),VLOOKUP($AQ525,Invoicing!$N$17:$O$21,MATCH($AK$1,Invoicing!$N$17:$O$17,0),FALSE))</f>
        <v>520</v>
      </c>
      <c r="AL525" s="78">
        <v>100</v>
      </c>
      <c r="AM525" s="78">
        <v>35</v>
      </c>
      <c r="AN525" s="78">
        <f t="shared" si="174"/>
        <v>0</v>
      </c>
      <c r="AO525" s="2">
        <f t="shared" si="175"/>
        <v>1</v>
      </c>
      <c r="AP525" s="2" t="str">
        <f t="shared" si="176"/>
        <v>WEEK</v>
      </c>
      <c r="AQ525" s="2" t="str">
        <f t="shared" si="177"/>
        <v>CTU FLEVOKUST BVWEEK</v>
      </c>
      <c r="AR525" s="71">
        <f t="shared" si="178"/>
        <v>620</v>
      </c>
      <c r="AS525" s="71">
        <f>VLOOKUP(AJ525,Invoicing!A:K,10,FALSE)</f>
        <v>0</v>
      </c>
      <c r="AT525" s="71">
        <f t="shared" si="179"/>
        <v>620</v>
      </c>
    </row>
    <row r="526" spans="1:47">
      <c r="A526" s="37" t="s">
        <v>65</v>
      </c>
      <c r="B526" s="3" t="s">
        <v>38</v>
      </c>
      <c r="C526" s="11">
        <v>45388.784722222219</v>
      </c>
      <c r="D526" s="11">
        <v>45388.75</v>
      </c>
      <c r="E526" s="11" t="s">
        <v>45</v>
      </c>
      <c r="F526" s="11" t="s">
        <v>40</v>
      </c>
      <c r="G526" s="3" t="s">
        <v>687</v>
      </c>
      <c r="H526" s="3" t="s">
        <v>2821</v>
      </c>
      <c r="I526" s="11">
        <v>45390.458333333336</v>
      </c>
      <c r="J526" s="12">
        <v>45391.041666666664</v>
      </c>
      <c r="K526" s="12">
        <v>45391.041666666664</v>
      </c>
      <c r="L526" s="12">
        <v>45391.048611111109</v>
      </c>
      <c r="M526" s="12" t="s">
        <v>115</v>
      </c>
      <c r="N526" s="3" t="s">
        <v>13</v>
      </c>
      <c r="O526" s="3">
        <v>0</v>
      </c>
      <c r="P526" s="1">
        <f t="shared" si="160"/>
        <v>15</v>
      </c>
      <c r="Q526" s="1">
        <f t="shared" si="161"/>
        <v>4</v>
      </c>
      <c r="R526" s="72">
        <f t="shared" si="162"/>
        <v>45391.041666666664</v>
      </c>
      <c r="S526" s="73">
        <f t="shared" si="163"/>
        <v>1.6736111111167702</v>
      </c>
      <c r="T526" s="74">
        <f>Table2[[#This Row],[ETA A OFRECIMIENTO]]*24</f>
        <v>40.166666666802485</v>
      </c>
      <c r="U526" s="1" t="str">
        <f t="shared" si="164"/>
        <v>YES</v>
      </c>
      <c r="V526" s="73">
        <f t="shared" si="165"/>
        <v>0.58333333332848269</v>
      </c>
      <c r="W526" s="74">
        <f>Table2[[#This Row],[DEL. AVAILABLE A SLOT]]*24</f>
        <v>13.999999999883585</v>
      </c>
      <c r="X526" s="1" t="str">
        <f t="shared" si="166"/>
        <v>SI</v>
      </c>
      <c r="Y526" s="73">
        <f t="shared" si="167"/>
        <v>2.2569444444452529</v>
      </c>
      <c r="Z526" s="74">
        <f>Table2[[#This Row],[ETA A TIMESLOT]]*24</f>
        <v>54.166666666686069</v>
      </c>
      <c r="AA526" s="73">
        <f t="shared" si="168"/>
        <v>0</v>
      </c>
      <c r="AB526" s="73" t="str">
        <f t="shared" si="169"/>
        <v>SI</v>
      </c>
      <c r="AC526" s="74">
        <f>Table2[[#This Row],[PUNTUALIDAD (H)]]*24</f>
        <v>0</v>
      </c>
      <c r="AD526" s="73">
        <f t="shared" si="170"/>
        <v>2.2638888888905058</v>
      </c>
      <c r="AE526" s="74">
        <f>Table2[[#This Row],[ATA TO UNLOADING]]*24</f>
        <v>54.333333333372138</v>
      </c>
      <c r="AF526" s="74" t="str">
        <f>IF(Table2[[#This Row],[ATA TO UNLOADING 2]]&lt;=48,"YES","NO")</f>
        <v>NO</v>
      </c>
      <c r="AG526" s="75">
        <f t="shared" si="171"/>
        <v>4.1666666664241347E-2</v>
      </c>
      <c r="AH526" s="2" t="s">
        <v>24</v>
      </c>
      <c r="AI526" s="2" t="str">
        <f t="shared" si="172"/>
        <v>MRKU2202200</v>
      </c>
      <c r="AJ526" s="76" t="str">
        <f t="shared" si="173"/>
        <v>OM TRANSPORT</v>
      </c>
      <c r="AK526" s="77">
        <f>IF($M526="TRUCK",VLOOKUP($AQ526,Invoicing!$A$17:$B$49,MATCH($AK$1,Invoicing!$A$17:$B$17,0),FALSE),VLOOKUP($AQ526,Invoicing!$N$17:$O$21,MATCH($AK$1,Invoicing!$N$17:$O$17,0),FALSE))</f>
        <v>475</v>
      </c>
      <c r="AL526" s="78">
        <f>VLOOKUP($E526,Invoicing!$A$1:$H$8,MATCH(TRACKER!$N526,Invoicing!$A$1:$H$1,0),FALSE)</f>
        <v>110</v>
      </c>
      <c r="AM526" s="78">
        <f>VLOOKUP($E526,Invoicing!$A$1:$H$8,MATCH(TRACKER!$O$1,Invoicing!$A$1:$H$1,0),FALSE)</f>
        <v>50</v>
      </c>
      <c r="AN526" s="78">
        <f t="shared" si="174"/>
        <v>0</v>
      </c>
      <c r="AO526" s="2">
        <f t="shared" si="175"/>
        <v>2</v>
      </c>
      <c r="AP526" s="2" t="str">
        <f t="shared" si="176"/>
        <v>NIGHT</v>
      </c>
      <c r="AQ526" s="2" t="str">
        <f t="shared" si="177"/>
        <v>OM TRANSPORTNIGHT</v>
      </c>
      <c r="AR526" s="71">
        <f t="shared" si="178"/>
        <v>585</v>
      </c>
      <c r="AS526" s="71">
        <f>VLOOKUP(AJ526,Invoicing!A:K,10,FALSE)</f>
        <v>25</v>
      </c>
      <c r="AT526" s="71">
        <f t="shared" si="179"/>
        <v>610</v>
      </c>
    </row>
    <row r="527" spans="1:47">
      <c r="A527" s="37" t="s">
        <v>65</v>
      </c>
      <c r="B527" s="3" t="s">
        <v>38</v>
      </c>
      <c r="C527" s="11">
        <v>45388.784722222219</v>
      </c>
      <c r="D527" s="11">
        <v>45388.75</v>
      </c>
      <c r="E527" s="11" t="s">
        <v>49</v>
      </c>
      <c r="F527" s="11" t="s">
        <v>40</v>
      </c>
      <c r="G527" s="3" t="s">
        <v>688</v>
      </c>
      <c r="H527" s="3" t="s">
        <v>2821</v>
      </c>
      <c r="I527" s="11">
        <v>45391.666666666664</v>
      </c>
      <c r="J527" s="12">
        <v>45391.967361111114</v>
      </c>
      <c r="K527" s="12">
        <v>45392</v>
      </c>
      <c r="L527" s="12">
        <v>45392.017361111109</v>
      </c>
      <c r="M527" s="61" t="s">
        <v>12</v>
      </c>
      <c r="N527" s="3" t="s">
        <v>13</v>
      </c>
      <c r="O527" s="3">
        <v>0</v>
      </c>
      <c r="P527" s="1">
        <f t="shared" si="160"/>
        <v>15</v>
      </c>
      <c r="Q527" s="1">
        <f t="shared" si="161"/>
        <v>4</v>
      </c>
      <c r="R527" s="72">
        <f t="shared" si="162"/>
        <v>45391.967361111114</v>
      </c>
      <c r="S527" s="73">
        <f t="shared" si="163"/>
        <v>2.8819444444452529</v>
      </c>
      <c r="T527" s="74">
        <f>Table2[[#This Row],[ETA A OFRECIMIENTO]]*24</f>
        <v>69.166666666686069</v>
      </c>
      <c r="U527" s="1" t="str">
        <f t="shared" si="164"/>
        <v>NO</v>
      </c>
      <c r="V527" s="73">
        <f t="shared" si="165"/>
        <v>0.33333333333575865</v>
      </c>
      <c r="W527" s="74">
        <f>Table2[[#This Row],[DEL. AVAILABLE A SLOT]]*24</f>
        <v>8.0000000000582077</v>
      </c>
      <c r="X527" s="1" t="str">
        <f t="shared" si="166"/>
        <v>SI</v>
      </c>
      <c r="Y527" s="73">
        <f t="shared" si="167"/>
        <v>3.2152777777810115</v>
      </c>
      <c r="Z527" s="74">
        <f>Table2[[#This Row],[ETA A TIMESLOT]]*24</f>
        <v>77.166666666744277</v>
      </c>
      <c r="AA527" s="73">
        <f t="shared" si="168"/>
        <v>0</v>
      </c>
      <c r="AB527" s="73" t="str">
        <f t="shared" si="169"/>
        <v>SI</v>
      </c>
      <c r="AC527" s="74">
        <f>Table2[[#This Row],[PUNTUALIDAD (H)]]*24</f>
        <v>0</v>
      </c>
      <c r="AD527" s="73">
        <f t="shared" si="170"/>
        <v>3.2326388888905058</v>
      </c>
      <c r="AE527" s="74">
        <f>Table2[[#This Row],[ATA TO UNLOADING]]*24</f>
        <v>77.583333333372138</v>
      </c>
      <c r="AF527" s="74" t="str">
        <f>IF(Table2[[#This Row],[ATA TO UNLOADING 2]]&lt;=48,"YES","NO")</f>
        <v>NO</v>
      </c>
      <c r="AG527" s="75">
        <f t="shared" si="171"/>
        <v>0</v>
      </c>
      <c r="AH527" s="2" t="s">
        <v>24</v>
      </c>
      <c r="AI527" s="2" t="str">
        <f t="shared" si="172"/>
        <v>MRKU2532243</v>
      </c>
      <c r="AJ527" s="76" t="str">
        <f t="shared" si="173"/>
        <v>CTU FLEVOKUST BV</v>
      </c>
      <c r="AK527" s="77">
        <f>IF($M527="TRUCK",VLOOKUP($AQ527,Invoicing!$A$17:$B$49,MATCH($AK$1,Invoicing!$A$17:$B$17,0),FALSE),VLOOKUP($AQ527,Invoicing!$N$17:$O$21,MATCH($AK$1,Invoicing!$N$17:$O$17,0),FALSE))</f>
        <v>380</v>
      </c>
      <c r="AL527" s="78">
        <v>100</v>
      </c>
      <c r="AM527" s="78">
        <v>35</v>
      </c>
      <c r="AN527" s="78">
        <f t="shared" si="174"/>
        <v>0</v>
      </c>
      <c r="AO527" s="2">
        <f t="shared" si="175"/>
        <v>3</v>
      </c>
      <c r="AP527" s="2" t="str">
        <f t="shared" si="176"/>
        <v>NIGHT</v>
      </c>
      <c r="AQ527" s="2" t="str">
        <f t="shared" si="177"/>
        <v>CTU FLEVOKUST BVNIGHT</v>
      </c>
      <c r="AR527" s="71">
        <f t="shared" si="178"/>
        <v>480</v>
      </c>
      <c r="AS527" s="71">
        <f>VLOOKUP(AJ527,Invoicing!A:K,10,FALSE)</f>
        <v>0</v>
      </c>
      <c r="AT527" s="71">
        <f t="shared" si="179"/>
        <v>480</v>
      </c>
    </row>
    <row r="528" spans="1:47">
      <c r="A528" s="37" t="s">
        <v>65</v>
      </c>
      <c r="B528" s="3" t="s">
        <v>38</v>
      </c>
      <c r="C528" s="11">
        <v>45388.784722222219</v>
      </c>
      <c r="D528" s="11">
        <v>45388.75</v>
      </c>
      <c r="E528" s="11" t="s">
        <v>44</v>
      </c>
      <c r="F528" s="11" t="s">
        <v>40</v>
      </c>
      <c r="G528" s="3" t="s">
        <v>689</v>
      </c>
      <c r="H528" s="3" t="s">
        <v>2821</v>
      </c>
      <c r="I528" s="11">
        <v>45390.458333333336</v>
      </c>
      <c r="J528" s="12">
        <v>45390.727083333331</v>
      </c>
      <c r="K528" s="12">
        <v>45390.708333333336</v>
      </c>
      <c r="L528" s="12">
        <v>45390.746527777781</v>
      </c>
      <c r="M528" s="12" t="s">
        <v>115</v>
      </c>
      <c r="N528" s="3" t="s">
        <v>42</v>
      </c>
      <c r="O528" s="3">
        <v>0</v>
      </c>
      <c r="P528" s="1">
        <f t="shared" si="160"/>
        <v>15</v>
      </c>
      <c r="Q528" s="1">
        <f t="shared" si="161"/>
        <v>4</v>
      </c>
      <c r="R528" s="72">
        <f t="shared" si="162"/>
        <v>45390.727083333331</v>
      </c>
      <c r="S528" s="73">
        <f t="shared" si="163"/>
        <v>1.6736111111167702</v>
      </c>
      <c r="T528" s="74">
        <f>Table2[[#This Row],[ETA A OFRECIMIENTO]]*24</f>
        <v>40.166666666802485</v>
      </c>
      <c r="U528" s="1" t="str">
        <f t="shared" si="164"/>
        <v>YES</v>
      </c>
      <c r="V528" s="73">
        <f t="shared" si="165"/>
        <v>0.25</v>
      </c>
      <c r="W528" s="74">
        <f>Table2[[#This Row],[DEL. AVAILABLE A SLOT]]*24</f>
        <v>6</v>
      </c>
      <c r="X528" s="1" t="str">
        <f t="shared" si="166"/>
        <v>SI</v>
      </c>
      <c r="Y528" s="73">
        <f t="shared" si="167"/>
        <v>1.9236111111167702</v>
      </c>
      <c r="Z528" s="74">
        <f>Table2[[#This Row],[ETA A TIMESLOT]]*24</f>
        <v>46.166666666802485</v>
      </c>
      <c r="AA528" s="73">
        <f t="shared" si="168"/>
        <v>1.8749999995634425E-2</v>
      </c>
      <c r="AB528" s="73" t="str">
        <f t="shared" si="169"/>
        <v>SI</v>
      </c>
      <c r="AC528" s="74">
        <f>Table2[[#This Row],[PUNTUALIDAD (H)]]*24</f>
        <v>0.44999999989522621</v>
      </c>
      <c r="AD528" s="73">
        <f t="shared" si="170"/>
        <v>1.9618055555620231</v>
      </c>
      <c r="AE528" s="74">
        <f>Table2[[#This Row],[ATA TO UNLOADING]]*24</f>
        <v>47.083333333488554</v>
      </c>
      <c r="AF528" s="74" t="str">
        <f>IF(Table2[[#This Row],[ATA TO UNLOADING 2]]&lt;=48,"YES","NO")</f>
        <v>YES</v>
      </c>
      <c r="AG528" s="75">
        <f t="shared" si="171"/>
        <v>0.70833333333575865</v>
      </c>
      <c r="AH528" s="2" t="s">
        <v>42</v>
      </c>
      <c r="AI528" s="2" t="str">
        <f t="shared" si="172"/>
        <v>MRKU2849217</v>
      </c>
      <c r="AJ528" s="76" t="str">
        <f t="shared" si="173"/>
        <v>MSI</v>
      </c>
      <c r="AK528" s="77">
        <f>IF($M528="TRUCK",VLOOKUP($AQ528,Invoicing!$A$17:$B$49,MATCH($AK$1,Invoicing!$A$17:$B$17,0),FALSE),VLOOKUP($AQ528,Invoicing!$N$17:$O$21,MATCH($AK$1,Invoicing!$N$17:$O$17,0),FALSE))</f>
        <v>480</v>
      </c>
      <c r="AL528" s="78" t="e">
        <f>VLOOKUP($E528,Invoicing!$A$1:$H$8,MATCH(TRACKER!$N528,Invoicing!$A$1:$H$1,0),FALSE)</f>
        <v>#N/A</v>
      </c>
      <c r="AM528" s="78">
        <f>VLOOKUP($E528,Invoicing!$A$1:$H$8,MATCH(TRACKER!$O$1,Invoicing!$A$1:$H$1,0),FALSE)</f>
        <v>50</v>
      </c>
      <c r="AN528" s="78">
        <f t="shared" si="174"/>
        <v>0</v>
      </c>
      <c r="AO528" s="2">
        <f t="shared" si="175"/>
        <v>1</v>
      </c>
      <c r="AP528" s="2" t="str">
        <f t="shared" si="176"/>
        <v>WEEK</v>
      </c>
      <c r="AQ528" s="2" t="str">
        <f t="shared" si="177"/>
        <v>MSIWEEK</v>
      </c>
      <c r="AR528" s="71">
        <f t="shared" si="178"/>
        <v>480</v>
      </c>
      <c r="AS528" s="71">
        <f>VLOOKUP(AJ528,Invoicing!A:K,10,FALSE)</f>
        <v>25</v>
      </c>
      <c r="AT528" s="71">
        <f t="shared" si="179"/>
        <v>505</v>
      </c>
    </row>
    <row r="529" spans="1:47">
      <c r="A529" s="37" t="s">
        <v>65</v>
      </c>
      <c r="B529" s="3" t="s">
        <v>38</v>
      </c>
      <c r="C529" s="11">
        <v>45388.784722222219</v>
      </c>
      <c r="D529" s="11">
        <v>45388.75</v>
      </c>
      <c r="E529" s="11" t="s">
        <v>49</v>
      </c>
      <c r="F529" s="11" t="s">
        <v>40</v>
      </c>
      <c r="G529" s="3" t="s">
        <v>690</v>
      </c>
      <c r="H529" s="3" t="s">
        <v>2821</v>
      </c>
      <c r="I529" s="11">
        <v>45390.458333333336</v>
      </c>
      <c r="J529" s="12">
        <v>45390.9375</v>
      </c>
      <c r="K529" s="12">
        <v>45390.958333333336</v>
      </c>
      <c r="L529" s="12">
        <v>45390.965277777781</v>
      </c>
      <c r="M529" s="12" t="s">
        <v>115</v>
      </c>
      <c r="N529" s="3" t="s">
        <v>13</v>
      </c>
      <c r="O529" s="3">
        <v>0</v>
      </c>
      <c r="P529" s="1">
        <f t="shared" si="160"/>
        <v>15</v>
      </c>
      <c r="Q529" s="1">
        <f t="shared" si="161"/>
        <v>4</v>
      </c>
      <c r="R529" s="72">
        <f t="shared" si="162"/>
        <v>45390.9375</v>
      </c>
      <c r="S529" s="73">
        <f t="shared" si="163"/>
        <v>1.6736111111167702</v>
      </c>
      <c r="T529" s="74">
        <f>Table2[[#This Row],[ETA A OFRECIMIENTO]]*24</f>
        <v>40.166666666802485</v>
      </c>
      <c r="U529" s="1" t="str">
        <f t="shared" si="164"/>
        <v>YES</v>
      </c>
      <c r="V529" s="73">
        <f t="shared" si="165"/>
        <v>0.5</v>
      </c>
      <c r="W529" s="74">
        <f>Table2[[#This Row],[DEL. AVAILABLE A SLOT]]*24</f>
        <v>12</v>
      </c>
      <c r="X529" s="1" t="str">
        <f t="shared" si="166"/>
        <v>SI</v>
      </c>
      <c r="Y529" s="73">
        <f t="shared" si="167"/>
        <v>2.1736111111167702</v>
      </c>
      <c r="Z529" s="74">
        <f>Table2[[#This Row],[ETA A TIMESLOT]]*24</f>
        <v>52.166666666802485</v>
      </c>
      <c r="AA529" s="73">
        <f t="shared" si="168"/>
        <v>0</v>
      </c>
      <c r="AB529" s="73" t="str">
        <f t="shared" si="169"/>
        <v>SI</v>
      </c>
      <c r="AC529" s="74">
        <f>Table2[[#This Row],[PUNTUALIDAD (H)]]*24</f>
        <v>0</v>
      </c>
      <c r="AD529" s="73">
        <f t="shared" si="170"/>
        <v>2.1805555555620231</v>
      </c>
      <c r="AE529" s="74">
        <f>Table2[[#This Row],[ATA TO UNLOADING]]*24</f>
        <v>52.333333333488554</v>
      </c>
      <c r="AF529" s="74" t="str">
        <f>IF(Table2[[#This Row],[ATA TO UNLOADING 2]]&lt;=48,"YES","NO")</f>
        <v>NO</v>
      </c>
      <c r="AG529" s="75">
        <f t="shared" si="171"/>
        <v>0.95833333333575865</v>
      </c>
      <c r="AH529" s="2" t="s">
        <v>24</v>
      </c>
      <c r="AI529" s="2" t="str">
        <f t="shared" si="172"/>
        <v>MRKU2858939</v>
      </c>
      <c r="AJ529" s="76" t="str">
        <f t="shared" si="173"/>
        <v>CTU FLEVOKUST BV</v>
      </c>
      <c r="AK529" s="77">
        <f>IF($M529="TRUCK",VLOOKUP($AQ529,Invoicing!$A$17:$B$49,MATCH($AK$1,Invoicing!$A$17:$B$17,0),FALSE),VLOOKUP($AQ529,Invoicing!$N$17:$O$21,MATCH($AK$1,Invoicing!$N$17:$O$17,0),FALSE))</f>
        <v>530</v>
      </c>
      <c r="AL529" s="78">
        <v>100</v>
      </c>
      <c r="AM529" s="78">
        <v>35</v>
      </c>
      <c r="AN529" s="78">
        <f t="shared" si="174"/>
        <v>0</v>
      </c>
      <c r="AO529" s="2">
        <f t="shared" si="175"/>
        <v>1</v>
      </c>
      <c r="AP529" s="2" t="str">
        <f t="shared" si="176"/>
        <v>NIGHT</v>
      </c>
      <c r="AQ529" s="2" t="str">
        <f t="shared" si="177"/>
        <v>CTU FLEVOKUST BVNIGHT</v>
      </c>
      <c r="AR529" s="71">
        <f t="shared" si="178"/>
        <v>630</v>
      </c>
      <c r="AS529" s="71">
        <f>VLOOKUP(AJ529,Invoicing!A:K,10,FALSE)</f>
        <v>0</v>
      </c>
      <c r="AT529" s="71">
        <f t="shared" si="179"/>
        <v>630</v>
      </c>
    </row>
    <row r="530" spans="1:47">
      <c r="A530" s="37" t="s">
        <v>65</v>
      </c>
      <c r="B530" s="3" t="s">
        <v>38</v>
      </c>
      <c r="C530" s="11">
        <v>45388.784722222219</v>
      </c>
      <c r="D530" s="11">
        <v>45388.75</v>
      </c>
      <c r="E530" s="11" t="s">
        <v>43</v>
      </c>
      <c r="F530" s="11" t="s">
        <v>40</v>
      </c>
      <c r="G530" s="3" t="s">
        <v>691</v>
      </c>
      <c r="H530" s="3" t="s">
        <v>2821</v>
      </c>
      <c r="I530" s="11">
        <v>45390.458333333336</v>
      </c>
      <c r="J530" s="12">
        <v>45391.025694444441</v>
      </c>
      <c r="K530" s="12">
        <v>45390.916666666664</v>
      </c>
      <c r="L530" s="12">
        <v>45391.0625</v>
      </c>
      <c r="M530" s="12" t="s">
        <v>115</v>
      </c>
      <c r="N530" s="3" t="s">
        <v>42</v>
      </c>
      <c r="O530" s="3">
        <v>0</v>
      </c>
      <c r="P530" s="1">
        <f t="shared" si="160"/>
        <v>15</v>
      </c>
      <c r="Q530" s="1">
        <f t="shared" si="161"/>
        <v>4</v>
      </c>
      <c r="R530" s="72">
        <f t="shared" si="162"/>
        <v>45391.025694444441</v>
      </c>
      <c r="S530" s="73">
        <f t="shared" si="163"/>
        <v>1.6736111111167702</v>
      </c>
      <c r="T530" s="74">
        <f>Table2[[#This Row],[ETA A OFRECIMIENTO]]*24</f>
        <v>40.166666666802485</v>
      </c>
      <c r="U530" s="1" t="str">
        <f t="shared" si="164"/>
        <v>YES</v>
      </c>
      <c r="V530" s="73">
        <f t="shared" si="165"/>
        <v>0.45833333332848269</v>
      </c>
      <c r="W530" s="74">
        <f>Table2[[#This Row],[DEL. AVAILABLE A SLOT]]*24</f>
        <v>10.999999999883585</v>
      </c>
      <c r="X530" s="1" t="str">
        <f t="shared" si="166"/>
        <v>SI</v>
      </c>
      <c r="Y530" s="73">
        <f t="shared" si="167"/>
        <v>2.1319444444452529</v>
      </c>
      <c r="Z530" s="74">
        <f>Table2[[#This Row],[ETA A TIMESLOT]]*24</f>
        <v>51.166666666686069</v>
      </c>
      <c r="AA530" s="73">
        <f t="shared" si="168"/>
        <v>0.10902777777664596</v>
      </c>
      <c r="AB530" s="73" t="str">
        <f t="shared" si="169"/>
        <v>NO</v>
      </c>
      <c r="AC530" s="74">
        <f>Table2[[#This Row],[PUNTUALIDAD (H)]]*24</f>
        <v>2.6166666666395031</v>
      </c>
      <c r="AD530" s="73">
        <f t="shared" si="170"/>
        <v>2.2777777777810115</v>
      </c>
      <c r="AE530" s="74">
        <f>Table2[[#This Row],[ATA TO UNLOADING]]*24</f>
        <v>54.666666666744277</v>
      </c>
      <c r="AF530" s="74" t="str">
        <f>IF(Table2[[#This Row],[ATA TO UNLOADING 2]]&lt;=48,"YES","NO")</f>
        <v>NO</v>
      </c>
      <c r="AG530" s="75">
        <f t="shared" si="171"/>
        <v>0.91666666666424135</v>
      </c>
      <c r="AH530" s="2" t="s">
        <v>24</v>
      </c>
      <c r="AI530" s="2" t="str">
        <f t="shared" si="172"/>
        <v>MRKU3264700</v>
      </c>
      <c r="AJ530" s="76" t="str">
        <f t="shared" si="173"/>
        <v>LOGIX</v>
      </c>
      <c r="AK530" s="77">
        <f>IF($M530="TRUCK",VLOOKUP($AQ530,Invoicing!$A$17:$B$49,MATCH($AK$1,Invoicing!$A$17:$B$17,0),FALSE),VLOOKUP($AQ530,Invoicing!$N$17:$O$21,MATCH($AK$1,Invoicing!$N$17:$O$17,0),FALSE))</f>
        <v>530</v>
      </c>
      <c r="AL530" s="78" t="e">
        <f>VLOOKUP($E530,Invoicing!$A$1:$H$8,MATCH(TRACKER!$N530,Invoicing!$A$1:$H$1,0),FALSE)</f>
        <v>#N/A</v>
      </c>
      <c r="AM530" s="78">
        <f>VLOOKUP($E530,Invoicing!$A$1:$H$8,MATCH(TRACKER!$O$1,Invoicing!$A$1:$H$1,0),FALSE)</f>
        <v>50</v>
      </c>
      <c r="AN530" s="78">
        <f t="shared" si="174"/>
        <v>0</v>
      </c>
      <c r="AO530" s="2">
        <f t="shared" si="175"/>
        <v>1</v>
      </c>
      <c r="AP530" s="2" t="str">
        <f t="shared" si="176"/>
        <v>NIGHT</v>
      </c>
      <c r="AQ530" s="2" t="str">
        <f t="shared" si="177"/>
        <v>LOGIXNIGHT</v>
      </c>
      <c r="AR530" s="71">
        <f t="shared" si="178"/>
        <v>530</v>
      </c>
      <c r="AS530" s="71">
        <f>VLOOKUP(AJ530,Invoicing!A:K,10,FALSE)</f>
        <v>25</v>
      </c>
      <c r="AT530" s="71">
        <f t="shared" si="179"/>
        <v>555</v>
      </c>
    </row>
    <row r="531" spans="1:47">
      <c r="A531" s="58" t="s">
        <v>65</v>
      </c>
      <c r="B531" s="59" t="s">
        <v>38</v>
      </c>
      <c r="C531" s="60">
        <v>45388.784722222219</v>
      </c>
      <c r="D531" s="60">
        <v>45388.75</v>
      </c>
      <c r="E531" s="60" t="s">
        <v>49</v>
      </c>
      <c r="F531" s="60" t="s">
        <v>40</v>
      </c>
      <c r="G531" s="59" t="s">
        <v>692</v>
      </c>
      <c r="H531" s="3" t="s">
        <v>2821</v>
      </c>
      <c r="I531" s="60">
        <v>45391.666666666664</v>
      </c>
      <c r="J531" s="61">
        <v>45391.739583333336</v>
      </c>
      <c r="K531" s="61">
        <v>45391.75</v>
      </c>
      <c r="L531" s="61">
        <v>45391.829861111109</v>
      </c>
      <c r="M531" s="61" t="s">
        <v>12</v>
      </c>
      <c r="N531" s="3" t="s">
        <v>13</v>
      </c>
      <c r="O531" s="3">
        <v>0</v>
      </c>
      <c r="P531" s="1">
        <f t="shared" si="160"/>
        <v>15</v>
      </c>
      <c r="Q531" s="1">
        <f t="shared" si="161"/>
        <v>4</v>
      </c>
      <c r="R531" s="72">
        <f t="shared" si="162"/>
        <v>45391.739583333336</v>
      </c>
      <c r="S531" s="73">
        <f t="shared" si="163"/>
        <v>2.8819444444452529</v>
      </c>
      <c r="T531" s="74">
        <f>Table2[[#This Row],[ETA A OFRECIMIENTO]]*24</f>
        <v>69.166666666686069</v>
      </c>
      <c r="U531" s="1" t="str">
        <f t="shared" si="164"/>
        <v>NO</v>
      </c>
      <c r="V531" s="73">
        <f t="shared" si="165"/>
        <v>8.3333333335758653E-2</v>
      </c>
      <c r="W531" s="74">
        <f>Table2[[#This Row],[DEL. AVAILABLE A SLOT]]*24</f>
        <v>2.0000000000582077</v>
      </c>
      <c r="X531" s="1" t="str">
        <f t="shared" si="166"/>
        <v>SI</v>
      </c>
      <c r="Y531" s="73">
        <f t="shared" si="167"/>
        <v>2.9652777777810115</v>
      </c>
      <c r="Z531" s="74">
        <f>Table2[[#This Row],[ETA A TIMESLOT]]*24</f>
        <v>71.166666666744277</v>
      </c>
      <c r="AA531" s="73">
        <f t="shared" si="168"/>
        <v>0</v>
      </c>
      <c r="AB531" s="73" t="str">
        <f t="shared" si="169"/>
        <v>SI</v>
      </c>
      <c r="AC531" s="74">
        <f>Table2[[#This Row],[PUNTUALIDAD (H)]]*24</f>
        <v>0</v>
      </c>
      <c r="AD531" s="73">
        <f t="shared" si="170"/>
        <v>3.0451388888905058</v>
      </c>
      <c r="AE531" s="74">
        <f>Table2[[#This Row],[ATA TO UNLOADING]]*24</f>
        <v>73.083333333372138</v>
      </c>
      <c r="AF531" s="74" t="str">
        <f>IF(Table2[[#This Row],[ATA TO UNLOADING 2]]&lt;=48,"YES","NO")</f>
        <v>NO</v>
      </c>
      <c r="AG531" s="75">
        <f t="shared" si="171"/>
        <v>0.75</v>
      </c>
      <c r="AH531" s="2" t="s">
        <v>42</v>
      </c>
      <c r="AI531" s="2" t="str">
        <f t="shared" si="172"/>
        <v>MRKU3376778</v>
      </c>
      <c r="AJ531" s="76" t="str">
        <f t="shared" si="173"/>
        <v>CTU FLEVOKUST BV</v>
      </c>
      <c r="AK531" s="77">
        <f>IF($M531="TRUCK",VLOOKUP($AQ531,Invoicing!$A$17:$B$49,MATCH($AK$1,Invoicing!$A$17:$B$17,0),FALSE),VLOOKUP($AQ531,Invoicing!$N$17:$O$21,MATCH($AK$1,Invoicing!$N$17:$O$17,0),FALSE))</f>
        <v>380</v>
      </c>
      <c r="AL531" s="78">
        <v>100</v>
      </c>
      <c r="AM531" s="78">
        <v>35</v>
      </c>
      <c r="AN531" s="78">
        <f t="shared" si="174"/>
        <v>0</v>
      </c>
      <c r="AO531" s="2">
        <f t="shared" si="175"/>
        <v>2</v>
      </c>
      <c r="AP531" s="2" t="str">
        <f t="shared" si="176"/>
        <v>WEEK</v>
      </c>
      <c r="AQ531" s="2" t="str">
        <f t="shared" si="177"/>
        <v>CTU FLEVOKUST BVWEEK</v>
      </c>
      <c r="AR531" s="71">
        <f t="shared" si="178"/>
        <v>480</v>
      </c>
      <c r="AS531" s="71">
        <f>VLOOKUP(AJ531,Invoicing!A:K,10,FALSE)</f>
        <v>0</v>
      </c>
      <c r="AT531" s="71">
        <f t="shared" si="179"/>
        <v>480</v>
      </c>
    </row>
    <row r="532" spans="1:47">
      <c r="A532" s="37" t="s">
        <v>65</v>
      </c>
      <c r="B532" s="3" t="s">
        <v>38</v>
      </c>
      <c r="C532" s="11">
        <v>45388.784722222219</v>
      </c>
      <c r="D532" s="11">
        <v>45388.75</v>
      </c>
      <c r="E532" s="11" t="s">
        <v>45</v>
      </c>
      <c r="F532" s="11" t="s">
        <v>40</v>
      </c>
      <c r="G532" s="3" t="s">
        <v>693</v>
      </c>
      <c r="H532" s="3" t="s">
        <v>41</v>
      </c>
      <c r="I532" s="11">
        <v>45390.458333333336</v>
      </c>
      <c r="J532" s="12">
        <v>45390.522222222222</v>
      </c>
      <c r="K532" s="12">
        <v>45390.5</v>
      </c>
      <c r="L532" s="12">
        <v>45390.527777777781</v>
      </c>
      <c r="M532" s="12" t="s">
        <v>115</v>
      </c>
      <c r="N532" s="3" t="s">
        <v>42</v>
      </c>
      <c r="O532" s="3">
        <v>0</v>
      </c>
      <c r="P532" s="1">
        <f t="shared" si="160"/>
        <v>15</v>
      </c>
      <c r="Q532" s="1">
        <f t="shared" si="161"/>
        <v>4</v>
      </c>
      <c r="R532" s="72">
        <f t="shared" si="162"/>
        <v>45390.522222222222</v>
      </c>
      <c r="S532" s="73">
        <f t="shared" si="163"/>
        <v>1.6736111111167702</v>
      </c>
      <c r="T532" s="74">
        <f>Table2[[#This Row],[ETA A OFRECIMIENTO]]*24</f>
        <v>40.166666666802485</v>
      </c>
      <c r="U532" s="1" t="str">
        <f t="shared" si="164"/>
        <v>YES</v>
      </c>
      <c r="V532" s="73">
        <f t="shared" si="165"/>
        <v>4.1666666664241347E-2</v>
      </c>
      <c r="W532" s="74">
        <f>Table2[[#This Row],[DEL. AVAILABLE A SLOT]]*24</f>
        <v>0.99999999994179234</v>
      </c>
      <c r="X532" s="1" t="str">
        <f t="shared" si="166"/>
        <v>SI</v>
      </c>
      <c r="Y532" s="73">
        <f t="shared" si="167"/>
        <v>1.7152777777810115</v>
      </c>
      <c r="Z532" s="74">
        <f>Table2[[#This Row],[ETA A TIMESLOT]]*24</f>
        <v>41.166666666744277</v>
      </c>
      <c r="AA532" s="73">
        <f t="shared" si="168"/>
        <v>2.2222222221898846E-2</v>
      </c>
      <c r="AB532" s="73" t="str">
        <f t="shared" si="169"/>
        <v>SI</v>
      </c>
      <c r="AC532" s="74">
        <f>Table2[[#This Row],[PUNTUALIDAD (H)]]*24</f>
        <v>0.53333333332557231</v>
      </c>
      <c r="AD532" s="73">
        <f t="shared" si="170"/>
        <v>1.7430555555620231</v>
      </c>
      <c r="AE532" s="74">
        <f>Table2[[#This Row],[ATA TO UNLOADING]]*24</f>
        <v>41.833333333488554</v>
      </c>
      <c r="AF532" s="74" t="str">
        <f>IF(Table2[[#This Row],[ATA TO UNLOADING 2]]&lt;=48,"YES","NO")</f>
        <v>YES</v>
      </c>
      <c r="AG532" s="75">
        <f t="shared" si="171"/>
        <v>0.5</v>
      </c>
      <c r="AH532" s="2" t="s">
        <v>42</v>
      </c>
      <c r="AI532" s="2" t="str">
        <f t="shared" si="172"/>
        <v>MRKU5733895</v>
      </c>
      <c r="AJ532" s="76" t="str">
        <f t="shared" si="173"/>
        <v>OM TRANSPORT</v>
      </c>
      <c r="AK532" s="77">
        <f>IF($M532="TRUCK",VLOOKUP($AQ532,Invoicing!$A$17:$B$49,MATCH($AK$1,Invoicing!$A$17:$B$17,0),FALSE),VLOOKUP($AQ532,Invoicing!$N$17:$O$21,MATCH($AK$1,Invoicing!$N$17:$O$17,0),FALSE))</f>
        <v>475</v>
      </c>
      <c r="AL532" s="78" t="e">
        <f>VLOOKUP($E532,Invoicing!$A$1:$H$8,MATCH(TRACKER!$N532,Invoicing!$A$1:$H$1,0),FALSE)</f>
        <v>#N/A</v>
      </c>
      <c r="AM532" s="78">
        <f>VLOOKUP($E532,Invoicing!$A$1:$H$8,MATCH(TRACKER!$O$1,Invoicing!$A$1:$H$1,0),FALSE)</f>
        <v>50</v>
      </c>
      <c r="AN532" s="78">
        <f t="shared" si="174"/>
        <v>0</v>
      </c>
      <c r="AO532" s="2">
        <f t="shared" si="175"/>
        <v>1</v>
      </c>
      <c r="AP532" s="2" t="str">
        <f t="shared" si="176"/>
        <v>WEEK</v>
      </c>
      <c r="AQ532" s="2" t="str">
        <f t="shared" si="177"/>
        <v>OM TRANSPORTWEEK</v>
      </c>
      <c r="AR532" s="71">
        <f t="shared" si="178"/>
        <v>475</v>
      </c>
      <c r="AS532" s="71">
        <f>VLOOKUP(AJ532,Invoicing!A:K,10,FALSE)</f>
        <v>25</v>
      </c>
      <c r="AT532" s="71">
        <f t="shared" si="179"/>
        <v>500</v>
      </c>
    </row>
    <row r="533" spans="1:47">
      <c r="A533" s="37" t="s">
        <v>65</v>
      </c>
      <c r="B533" s="3" t="s">
        <v>38</v>
      </c>
      <c r="C533" s="11">
        <v>45388.784722222219</v>
      </c>
      <c r="D533" s="11">
        <v>45388.75</v>
      </c>
      <c r="E533" s="11" t="s">
        <v>49</v>
      </c>
      <c r="F533" s="11" t="s">
        <v>40</v>
      </c>
      <c r="G533" s="3" t="s">
        <v>694</v>
      </c>
      <c r="H533" s="3" t="s">
        <v>2821</v>
      </c>
      <c r="I533" s="11">
        <v>45390.458333333336</v>
      </c>
      <c r="J533" s="12">
        <v>45390.86041666667</v>
      </c>
      <c r="K533" s="12">
        <v>45390.875</v>
      </c>
      <c r="L533" s="12">
        <v>45390.909722222219</v>
      </c>
      <c r="M533" s="12" t="s">
        <v>115</v>
      </c>
      <c r="N533" s="3" t="s">
        <v>13</v>
      </c>
      <c r="O533" s="3">
        <v>0</v>
      </c>
      <c r="P533" s="1">
        <f t="shared" si="160"/>
        <v>15</v>
      </c>
      <c r="Q533" s="1">
        <f t="shared" si="161"/>
        <v>4</v>
      </c>
      <c r="R533" s="72">
        <f t="shared" si="162"/>
        <v>45390.86041666667</v>
      </c>
      <c r="S533" s="73">
        <f t="shared" si="163"/>
        <v>1.6736111111167702</v>
      </c>
      <c r="T533" s="74">
        <f>Table2[[#This Row],[ETA A OFRECIMIENTO]]*24</f>
        <v>40.166666666802485</v>
      </c>
      <c r="U533" s="1" t="str">
        <f t="shared" si="164"/>
        <v>YES</v>
      </c>
      <c r="V533" s="73">
        <f t="shared" si="165"/>
        <v>0.41666666666424135</v>
      </c>
      <c r="W533" s="74">
        <f>Table2[[#This Row],[DEL. AVAILABLE A SLOT]]*24</f>
        <v>9.9999999999417923</v>
      </c>
      <c r="X533" s="1" t="str">
        <f t="shared" si="166"/>
        <v>SI</v>
      </c>
      <c r="Y533" s="73">
        <f t="shared" si="167"/>
        <v>2.0902777777810115</v>
      </c>
      <c r="Z533" s="74">
        <f>Table2[[#This Row],[ETA A TIMESLOT]]*24</f>
        <v>50.166666666744277</v>
      </c>
      <c r="AA533" s="73">
        <f t="shared" si="168"/>
        <v>0</v>
      </c>
      <c r="AB533" s="73" t="str">
        <f t="shared" si="169"/>
        <v>SI</v>
      </c>
      <c r="AC533" s="74">
        <f>Table2[[#This Row],[PUNTUALIDAD (H)]]*24</f>
        <v>0</v>
      </c>
      <c r="AD533" s="73">
        <f t="shared" si="170"/>
        <v>2.125</v>
      </c>
      <c r="AE533" s="74">
        <f>Table2[[#This Row],[ATA TO UNLOADING]]*24</f>
        <v>51</v>
      </c>
      <c r="AF533" s="74" t="str">
        <f>IF(Table2[[#This Row],[ATA TO UNLOADING 2]]&lt;=48,"YES","NO")</f>
        <v>NO</v>
      </c>
      <c r="AG533" s="75">
        <f t="shared" si="171"/>
        <v>0.875</v>
      </c>
      <c r="AH533" s="2" t="s">
        <v>24</v>
      </c>
      <c r="AI533" s="2" t="str">
        <f t="shared" si="172"/>
        <v>MRKU5982959</v>
      </c>
      <c r="AJ533" s="76" t="str">
        <f t="shared" si="173"/>
        <v>CTU FLEVOKUST BV</v>
      </c>
      <c r="AK533" s="77">
        <f>IF($M533="TRUCK",VLOOKUP($AQ533,Invoicing!$A$17:$B$49,MATCH($AK$1,Invoicing!$A$17:$B$17,0),FALSE),VLOOKUP($AQ533,Invoicing!$N$17:$O$21,MATCH($AK$1,Invoicing!$N$17:$O$17,0),FALSE))</f>
        <v>530</v>
      </c>
      <c r="AL533" s="78">
        <v>100</v>
      </c>
      <c r="AM533" s="78">
        <v>35</v>
      </c>
      <c r="AN533" s="78">
        <f t="shared" si="174"/>
        <v>0</v>
      </c>
      <c r="AO533" s="2">
        <f t="shared" si="175"/>
        <v>1</v>
      </c>
      <c r="AP533" s="2" t="str">
        <f t="shared" si="176"/>
        <v>NIGHT</v>
      </c>
      <c r="AQ533" s="2" t="str">
        <f t="shared" si="177"/>
        <v>CTU FLEVOKUST BVNIGHT</v>
      </c>
      <c r="AR533" s="71">
        <f t="shared" si="178"/>
        <v>630</v>
      </c>
      <c r="AS533" s="71">
        <f>VLOOKUP(AJ533,Invoicing!A:K,10,FALSE)</f>
        <v>0</v>
      </c>
      <c r="AT533" s="71">
        <f t="shared" si="179"/>
        <v>630</v>
      </c>
    </row>
    <row r="534" spans="1:47">
      <c r="A534" s="37" t="s">
        <v>65</v>
      </c>
      <c r="B534" s="3" t="s">
        <v>38</v>
      </c>
      <c r="C534" s="11">
        <v>45388.784722222219</v>
      </c>
      <c r="D534" s="11">
        <v>45388.75</v>
      </c>
      <c r="E534" s="11" t="s">
        <v>45</v>
      </c>
      <c r="F534" s="11" t="s">
        <v>40</v>
      </c>
      <c r="G534" s="3" t="s">
        <v>695</v>
      </c>
      <c r="H534" s="3" t="s">
        <v>2821</v>
      </c>
      <c r="I534" s="11">
        <v>45390.458333333336</v>
      </c>
      <c r="J534" s="12">
        <v>45390.824999999997</v>
      </c>
      <c r="K534" s="12">
        <v>45390.875</v>
      </c>
      <c r="L534" s="12">
        <v>45390.902083333334</v>
      </c>
      <c r="M534" s="12" t="s">
        <v>115</v>
      </c>
      <c r="N534" s="3" t="s">
        <v>13</v>
      </c>
      <c r="O534" s="3">
        <v>0</v>
      </c>
      <c r="P534" s="1">
        <f t="shared" si="160"/>
        <v>15</v>
      </c>
      <c r="Q534" s="1">
        <f t="shared" si="161"/>
        <v>4</v>
      </c>
      <c r="R534" s="72">
        <f t="shared" si="162"/>
        <v>45390.824999999997</v>
      </c>
      <c r="S534" s="73">
        <f t="shared" si="163"/>
        <v>1.6736111111167702</v>
      </c>
      <c r="T534" s="74">
        <f>Table2[[#This Row],[ETA A OFRECIMIENTO]]*24</f>
        <v>40.166666666802485</v>
      </c>
      <c r="U534" s="1" t="str">
        <f t="shared" si="164"/>
        <v>YES</v>
      </c>
      <c r="V534" s="73">
        <f t="shared" si="165"/>
        <v>0.41666666666424135</v>
      </c>
      <c r="W534" s="74">
        <f>Table2[[#This Row],[DEL. AVAILABLE A SLOT]]*24</f>
        <v>9.9999999999417923</v>
      </c>
      <c r="X534" s="1" t="str">
        <f t="shared" si="166"/>
        <v>SI</v>
      </c>
      <c r="Y534" s="73">
        <f t="shared" si="167"/>
        <v>2.0902777777810115</v>
      </c>
      <c r="Z534" s="74">
        <f>Table2[[#This Row],[ETA A TIMESLOT]]*24</f>
        <v>50.166666666744277</v>
      </c>
      <c r="AA534" s="73">
        <f t="shared" si="168"/>
        <v>0</v>
      </c>
      <c r="AB534" s="73" t="str">
        <f t="shared" si="169"/>
        <v>SI</v>
      </c>
      <c r="AC534" s="74">
        <f>Table2[[#This Row],[PUNTUALIDAD (H)]]*24</f>
        <v>0</v>
      </c>
      <c r="AD534" s="73">
        <f t="shared" si="170"/>
        <v>2.117361111115315</v>
      </c>
      <c r="AE534" s="74">
        <f>Table2[[#This Row],[ATA TO UNLOADING]]*24</f>
        <v>50.81666666676756</v>
      </c>
      <c r="AF534" s="74" t="str">
        <f>IF(Table2[[#This Row],[ATA TO UNLOADING 2]]&lt;=48,"YES","NO")</f>
        <v>NO</v>
      </c>
      <c r="AG534" s="75">
        <f t="shared" si="171"/>
        <v>0.875</v>
      </c>
      <c r="AH534" s="2" t="s">
        <v>24</v>
      </c>
      <c r="AI534" s="2" t="str">
        <f t="shared" si="172"/>
        <v>MRKU6096894</v>
      </c>
      <c r="AJ534" s="76" t="str">
        <f t="shared" si="173"/>
        <v>OM TRANSPORT</v>
      </c>
      <c r="AK534" s="77">
        <f>IF($M534="TRUCK",VLOOKUP($AQ534,Invoicing!$A$17:$B$49,MATCH($AK$1,Invoicing!$A$17:$B$17,0),FALSE),VLOOKUP($AQ534,Invoicing!$N$17:$O$21,MATCH($AK$1,Invoicing!$N$17:$O$17,0),FALSE))</f>
        <v>475</v>
      </c>
      <c r="AL534" s="78">
        <f>VLOOKUP($E534,Invoicing!$A$1:$H$8,MATCH(TRACKER!$N534,Invoicing!$A$1:$H$1,0),FALSE)</f>
        <v>110</v>
      </c>
      <c r="AM534" s="78">
        <f>VLOOKUP($E534,Invoicing!$A$1:$H$8,MATCH(TRACKER!$O$1,Invoicing!$A$1:$H$1,0),FALSE)</f>
        <v>50</v>
      </c>
      <c r="AN534" s="78">
        <f t="shared" si="174"/>
        <v>0</v>
      </c>
      <c r="AO534" s="2">
        <f t="shared" si="175"/>
        <v>1</v>
      </c>
      <c r="AP534" s="2" t="str">
        <f t="shared" si="176"/>
        <v>NIGHT</v>
      </c>
      <c r="AQ534" s="2" t="str">
        <f t="shared" si="177"/>
        <v>OM TRANSPORTNIGHT</v>
      </c>
      <c r="AR534" s="71">
        <f t="shared" si="178"/>
        <v>585</v>
      </c>
      <c r="AS534" s="71">
        <f>VLOOKUP(AJ534,Invoicing!A:K,10,FALSE)</f>
        <v>25</v>
      </c>
      <c r="AT534" s="71">
        <f t="shared" si="179"/>
        <v>610</v>
      </c>
    </row>
    <row r="535" spans="1:47">
      <c r="A535" s="37" t="s">
        <v>65</v>
      </c>
      <c r="B535" s="3" t="s">
        <v>38</v>
      </c>
      <c r="C535" s="11">
        <v>45388.784722222219</v>
      </c>
      <c r="D535" s="11">
        <v>45388.75</v>
      </c>
      <c r="E535" s="11" t="s">
        <v>49</v>
      </c>
      <c r="F535" s="11" t="s">
        <v>40</v>
      </c>
      <c r="G535" s="3" t="s">
        <v>696</v>
      </c>
      <c r="H535" s="3" t="s">
        <v>2821</v>
      </c>
      <c r="I535" s="11">
        <v>45390.458333333336</v>
      </c>
      <c r="J535" s="12">
        <v>45390.785416666666</v>
      </c>
      <c r="K535" s="12">
        <v>45390.791666666664</v>
      </c>
      <c r="L535" s="12">
        <v>45390.863194444442</v>
      </c>
      <c r="M535" s="12" t="s">
        <v>115</v>
      </c>
      <c r="N535" s="3" t="s">
        <v>13</v>
      </c>
      <c r="O535" s="3">
        <v>0</v>
      </c>
      <c r="P535" s="1">
        <f t="shared" si="160"/>
        <v>15</v>
      </c>
      <c r="Q535" s="1">
        <f t="shared" si="161"/>
        <v>4</v>
      </c>
      <c r="R535" s="72">
        <f t="shared" si="162"/>
        <v>45390.785416666666</v>
      </c>
      <c r="S535" s="73">
        <f t="shared" si="163"/>
        <v>1.6736111111167702</v>
      </c>
      <c r="T535" s="74">
        <f>Table2[[#This Row],[ETA A OFRECIMIENTO]]*24</f>
        <v>40.166666666802485</v>
      </c>
      <c r="U535" s="1" t="str">
        <f t="shared" si="164"/>
        <v>YES</v>
      </c>
      <c r="V535" s="73">
        <f t="shared" si="165"/>
        <v>0.33333333332848269</v>
      </c>
      <c r="W535" s="74">
        <f>Table2[[#This Row],[DEL. AVAILABLE A SLOT]]*24</f>
        <v>7.9999999998835847</v>
      </c>
      <c r="X535" s="1" t="str">
        <f t="shared" si="166"/>
        <v>SI</v>
      </c>
      <c r="Y535" s="73">
        <f t="shared" si="167"/>
        <v>2.0069444444452529</v>
      </c>
      <c r="Z535" s="74">
        <f>Table2[[#This Row],[ETA A TIMESLOT]]*24</f>
        <v>48.166666666686069</v>
      </c>
      <c r="AA535" s="73">
        <f t="shared" si="168"/>
        <v>0</v>
      </c>
      <c r="AB535" s="73" t="str">
        <f t="shared" si="169"/>
        <v>SI</v>
      </c>
      <c r="AC535" s="74">
        <f>Table2[[#This Row],[PUNTUALIDAD (H)]]*24</f>
        <v>0</v>
      </c>
      <c r="AD535" s="73">
        <f t="shared" si="170"/>
        <v>2.078472222223354</v>
      </c>
      <c r="AE535" s="74">
        <f>Table2[[#This Row],[ATA TO UNLOADING]]*24</f>
        <v>49.883333333360497</v>
      </c>
      <c r="AF535" s="74" t="str">
        <f>IF(Table2[[#This Row],[ATA TO UNLOADING 2]]&lt;=48,"YES","NO")</f>
        <v>NO</v>
      </c>
      <c r="AG535" s="75">
        <f t="shared" si="171"/>
        <v>0.79166666666424135</v>
      </c>
      <c r="AH535" s="2" t="s">
        <v>42</v>
      </c>
      <c r="AI535" s="2" t="str">
        <f t="shared" si="172"/>
        <v>MRSU0506680</v>
      </c>
      <c r="AJ535" s="76" t="str">
        <f t="shared" si="173"/>
        <v>CTU FLEVOKUST BV</v>
      </c>
      <c r="AK535" s="77">
        <f>IF($M535="TRUCK",VLOOKUP($AQ535,Invoicing!$A$17:$B$49,MATCH($AK$1,Invoicing!$A$17:$B$17,0),FALSE),VLOOKUP($AQ535,Invoicing!$N$17:$O$21,MATCH($AK$1,Invoicing!$N$17:$O$17,0),FALSE))</f>
        <v>520</v>
      </c>
      <c r="AL535" s="78">
        <v>100</v>
      </c>
      <c r="AM535" s="78">
        <v>35</v>
      </c>
      <c r="AN535" s="78">
        <f t="shared" si="174"/>
        <v>0</v>
      </c>
      <c r="AO535" s="2">
        <f t="shared" si="175"/>
        <v>1</v>
      </c>
      <c r="AP535" s="2" t="str">
        <f t="shared" si="176"/>
        <v>WEEK</v>
      </c>
      <c r="AQ535" s="2" t="str">
        <f t="shared" si="177"/>
        <v>CTU FLEVOKUST BVWEEK</v>
      </c>
      <c r="AR535" s="71">
        <f t="shared" si="178"/>
        <v>620</v>
      </c>
      <c r="AS535" s="71">
        <f>VLOOKUP(AJ535,Invoicing!A:K,10,FALSE)</f>
        <v>0</v>
      </c>
      <c r="AT535" s="71">
        <f t="shared" si="179"/>
        <v>680</v>
      </c>
      <c r="AU535" s="55">
        <v>60</v>
      </c>
    </row>
    <row r="536" spans="1:47">
      <c r="A536" s="37" t="s">
        <v>65</v>
      </c>
      <c r="B536" s="3" t="s">
        <v>38</v>
      </c>
      <c r="C536" s="11">
        <v>45388.784722222219</v>
      </c>
      <c r="D536" s="11">
        <v>45388.75</v>
      </c>
      <c r="E536" s="11" t="s">
        <v>44</v>
      </c>
      <c r="F536" s="11" t="s">
        <v>40</v>
      </c>
      <c r="G536" s="3" t="s">
        <v>697</v>
      </c>
      <c r="H536" s="3" t="s">
        <v>2821</v>
      </c>
      <c r="I536" s="11">
        <v>45390.458333333336</v>
      </c>
      <c r="J536" s="12">
        <v>45390.601388888892</v>
      </c>
      <c r="K536" s="12">
        <v>45390.5</v>
      </c>
      <c r="L536" s="12">
        <v>45390.615277777775</v>
      </c>
      <c r="M536" s="12" t="s">
        <v>115</v>
      </c>
      <c r="N536" s="3" t="s">
        <v>13</v>
      </c>
      <c r="O536" s="3">
        <v>0</v>
      </c>
      <c r="P536" s="1">
        <f t="shared" si="160"/>
        <v>15</v>
      </c>
      <c r="Q536" s="1">
        <f t="shared" si="161"/>
        <v>4</v>
      </c>
      <c r="R536" s="72">
        <f t="shared" si="162"/>
        <v>45390.601388888892</v>
      </c>
      <c r="S536" s="73">
        <f t="shared" si="163"/>
        <v>1.6736111111167702</v>
      </c>
      <c r="T536" s="74">
        <f>Table2[[#This Row],[ETA A OFRECIMIENTO]]*24</f>
        <v>40.166666666802485</v>
      </c>
      <c r="U536" s="1" t="str">
        <f t="shared" si="164"/>
        <v>YES</v>
      </c>
      <c r="V536" s="73">
        <f t="shared" si="165"/>
        <v>4.1666666664241347E-2</v>
      </c>
      <c r="W536" s="74">
        <f>Table2[[#This Row],[DEL. AVAILABLE A SLOT]]*24</f>
        <v>0.99999999994179234</v>
      </c>
      <c r="X536" s="1" t="str">
        <f t="shared" si="166"/>
        <v>SI</v>
      </c>
      <c r="Y536" s="73">
        <f t="shared" si="167"/>
        <v>1.7152777777810115</v>
      </c>
      <c r="Z536" s="74">
        <f>Table2[[#This Row],[ETA A TIMESLOT]]*24</f>
        <v>41.166666666744277</v>
      </c>
      <c r="AA536" s="73">
        <f t="shared" si="168"/>
        <v>0.10138888889196096</v>
      </c>
      <c r="AB536" s="73" t="str">
        <f t="shared" si="169"/>
        <v>NO</v>
      </c>
      <c r="AC536" s="74">
        <f>Table2[[#This Row],[PUNTUALIDAD (H)]]*24</f>
        <v>2.433333333407063</v>
      </c>
      <c r="AD536" s="73">
        <f t="shared" si="170"/>
        <v>1.8305555555562023</v>
      </c>
      <c r="AE536" s="74">
        <f>Table2[[#This Row],[ATA TO UNLOADING]]*24</f>
        <v>43.933333333348855</v>
      </c>
      <c r="AF536" s="74" t="str">
        <f>IF(Table2[[#This Row],[ATA TO UNLOADING 2]]&lt;=48,"YES","NO")</f>
        <v>YES</v>
      </c>
      <c r="AG536" s="75">
        <f t="shared" si="171"/>
        <v>0.5</v>
      </c>
      <c r="AH536" s="2" t="s">
        <v>42</v>
      </c>
      <c r="AI536" s="2" t="str">
        <f t="shared" si="172"/>
        <v>MRSU0522383</v>
      </c>
      <c r="AJ536" s="76" t="str">
        <f t="shared" si="173"/>
        <v>MSI</v>
      </c>
      <c r="AK536" s="77">
        <f>IF($M536="TRUCK",VLOOKUP($AQ536,Invoicing!$A$17:$B$49,MATCH($AK$1,Invoicing!$A$17:$B$17,0),FALSE),VLOOKUP($AQ536,Invoicing!$N$17:$O$21,MATCH($AK$1,Invoicing!$N$17:$O$17,0),FALSE))</f>
        <v>480</v>
      </c>
      <c r="AL536" s="78">
        <f>VLOOKUP($E536,Invoicing!$A$1:$H$8,MATCH(TRACKER!$N536,Invoicing!$A$1:$H$1,0),FALSE)</f>
        <v>120</v>
      </c>
      <c r="AM536" s="78">
        <f>VLOOKUP($E536,Invoicing!$A$1:$H$8,MATCH(TRACKER!$O$1,Invoicing!$A$1:$H$1,0),FALSE)</f>
        <v>50</v>
      </c>
      <c r="AN536" s="78">
        <f t="shared" si="174"/>
        <v>0</v>
      </c>
      <c r="AO536" s="2">
        <f t="shared" si="175"/>
        <v>1</v>
      </c>
      <c r="AP536" s="2" t="str">
        <f t="shared" si="176"/>
        <v>WEEK</v>
      </c>
      <c r="AQ536" s="2" t="str">
        <f t="shared" si="177"/>
        <v>MSIWEEK</v>
      </c>
      <c r="AR536" s="71">
        <f t="shared" si="178"/>
        <v>600</v>
      </c>
      <c r="AS536" s="71">
        <f>VLOOKUP(AJ536,Invoicing!A:K,10,FALSE)</f>
        <v>25</v>
      </c>
      <c r="AT536" s="71">
        <f t="shared" si="179"/>
        <v>685</v>
      </c>
      <c r="AU536" s="55">
        <v>60</v>
      </c>
    </row>
    <row r="537" spans="1:47">
      <c r="A537" s="37" t="s">
        <v>65</v>
      </c>
      <c r="B537" s="3" t="s">
        <v>38</v>
      </c>
      <c r="C537" s="11">
        <v>45388.784722222219</v>
      </c>
      <c r="D537" s="11">
        <v>45388.75</v>
      </c>
      <c r="E537" s="11" t="s">
        <v>44</v>
      </c>
      <c r="F537" s="11" t="s">
        <v>40</v>
      </c>
      <c r="G537" s="3" t="s">
        <v>698</v>
      </c>
      <c r="H537" s="3" t="s">
        <v>2821</v>
      </c>
      <c r="I537" s="11">
        <v>45390.458333333336</v>
      </c>
      <c r="J537" s="12">
        <v>45390.556944444441</v>
      </c>
      <c r="K537" s="12">
        <v>45390.541666666664</v>
      </c>
      <c r="L537" s="12">
        <v>45390.613888888889</v>
      </c>
      <c r="M537" s="12" t="s">
        <v>115</v>
      </c>
      <c r="N537" s="3" t="s">
        <v>13</v>
      </c>
      <c r="O537" s="3">
        <v>0</v>
      </c>
      <c r="P537" s="1">
        <f t="shared" si="160"/>
        <v>15</v>
      </c>
      <c r="Q537" s="1">
        <f t="shared" si="161"/>
        <v>4</v>
      </c>
      <c r="R537" s="72">
        <f t="shared" si="162"/>
        <v>45390.556944444441</v>
      </c>
      <c r="S537" s="73">
        <f t="shared" si="163"/>
        <v>1.6736111111167702</v>
      </c>
      <c r="T537" s="74">
        <f>Table2[[#This Row],[ETA A OFRECIMIENTO]]*24</f>
        <v>40.166666666802485</v>
      </c>
      <c r="U537" s="1" t="str">
        <f t="shared" si="164"/>
        <v>YES</v>
      </c>
      <c r="V537" s="73">
        <f t="shared" si="165"/>
        <v>8.3333333328482695E-2</v>
      </c>
      <c r="W537" s="74">
        <f>Table2[[#This Row],[DEL. AVAILABLE A SLOT]]*24</f>
        <v>1.9999999998835847</v>
      </c>
      <c r="X537" s="1" t="str">
        <f t="shared" si="166"/>
        <v>SI</v>
      </c>
      <c r="Y537" s="73">
        <f t="shared" si="167"/>
        <v>1.7569444444452529</v>
      </c>
      <c r="Z537" s="74">
        <f>Table2[[#This Row],[ETA A TIMESLOT]]*24</f>
        <v>42.166666666686069</v>
      </c>
      <c r="AA537" s="73">
        <f t="shared" si="168"/>
        <v>1.5277777776645962E-2</v>
      </c>
      <c r="AB537" s="73" t="str">
        <f t="shared" si="169"/>
        <v>SI</v>
      </c>
      <c r="AC537" s="74">
        <f>Table2[[#This Row],[PUNTUALIDAD (H)]]*24</f>
        <v>0.36666666663950309</v>
      </c>
      <c r="AD537" s="73">
        <f t="shared" si="170"/>
        <v>1.8291666666700621</v>
      </c>
      <c r="AE537" s="74">
        <f>Table2[[#This Row],[ATA TO UNLOADING]]*24</f>
        <v>43.900000000081491</v>
      </c>
      <c r="AF537" s="74" t="str">
        <f>IF(Table2[[#This Row],[ATA TO UNLOADING 2]]&lt;=48,"YES","NO")</f>
        <v>YES</v>
      </c>
      <c r="AG537" s="75">
        <f t="shared" si="171"/>
        <v>0.54166666666424135</v>
      </c>
      <c r="AH537" s="2" t="s">
        <v>42</v>
      </c>
      <c r="AI537" s="2" t="str">
        <f t="shared" si="172"/>
        <v>MRSU0522423</v>
      </c>
      <c r="AJ537" s="76" t="str">
        <f t="shared" si="173"/>
        <v>MSI</v>
      </c>
      <c r="AK537" s="77">
        <f>IF($M537="TRUCK",VLOOKUP($AQ537,Invoicing!$A$17:$B$49,MATCH($AK$1,Invoicing!$A$17:$B$17,0),FALSE),VLOOKUP($AQ537,Invoicing!$N$17:$O$21,MATCH($AK$1,Invoicing!$N$17:$O$17,0),FALSE))</f>
        <v>480</v>
      </c>
      <c r="AL537" s="78">
        <f>VLOOKUP($E537,Invoicing!$A$1:$H$8,MATCH(TRACKER!$N537,Invoicing!$A$1:$H$1,0),FALSE)</f>
        <v>120</v>
      </c>
      <c r="AM537" s="78">
        <f>VLOOKUP($E537,Invoicing!$A$1:$H$8,MATCH(TRACKER!$O$1,Invoicing!$A$1:$H$1,0),FALSE)</f>
        <v>50</v>
      </c>
      <c r="AN537" s="78">
        <f t="shared" si="174"/>
        <v>0</v>
      </c>
      <c r="AO537" s="2">
        <f t="shared" si="175"/>
        <v>1</v>
      </c>
      <c r="AP537" s="2" t="str">
        <f t="shared" si="176"/>
        <v>WEEK</v>
      </c>
      <c r="AQ537" s="2" t="str">
        <f t="shared" si="177"/>
        <v>MSIWEEK</v>
      </c>
      <c r="AR537" s="71">
        <f t="shared" si="178"/>
        <v>600</v>
      </c>
      <c r="AS537" s="71">
        <f>VLOOKUP(AJ537,Invoicing!A:K,10,FALSE)</f>
        <v>25</v>
      </c>
      <c r="AT537" s="71">
        <f t="shared" si="179"/>
        <v>685</v>
      </c>
      <c r="AU537" s="55">
        <v>60</v>
      </c>
    </row>
    <row r="538" spans="1:47">
      <c r="A538" s="37" t="s">
        <v>65</v>
      </c>
      <c r="B538" s="3" t="s">
        <v>38</v>
      </c>
      <c r="C538" s="11">
        <v>45388.784722222219</v>
      </c>
      <c r="D538" s="11">
        <v>45388.75</v>
      </c>
      <c r="E538" s="11" t="s">
        <v>49</v>
      </c>
      <c r="F538" s="11" t="s">
        <v>40</v>
      </c>
      <c r="G538" s="3" t="s">
        <v>699</v>
      </c>
      <c r="H538" s="3" t="s">
        <v>2821</v>
      </c>
      <c r="I538" s="11">
        <v>45391.666666666664</v>
      </c>
      <c r="J538" s="12">
        <v>45391.584722222222</v>
      </c>
      <c r="K538" s="12">
        <v>45391.666666666664</v>
      </c>
      <c r="L538" s="12">
        <v>45391.621527777781</v>
      </c>
      <c r="M538" s="61" t="s">
        <v>12</v>
      </c>
      <c r="N538" s="3" t="s">
        <v>13</v>
      </c>
      <c r="O538" s="3">
        <v>0</v>
      </c>
      <c r="P538" s="1">
        <f t="shared" si="160"/>
        <v>15</v>
      </c>
      <c r="Q538" s="1">
        <f t="shared" si="161"/>
        <v>4</v>
      </c>
      <c r="R538" s="72">
        <f t="shared" si="162"/>
        <v>45391.584722222222</v>
      </c>
      <c r="S538" s="73">
        <f t="shared" si="163"/>
        <v>2.8819444444452529</v>
      </c>
      <c r="T538" s="74">
        <f>Table2[[#This Row],[ETA A OFRECIMIENTO]]*24</f>
        <v>69.166666666686069</v>
      </c>
      <c r="U538" s="1" t="str">
        <f t="shared" si="164"/>
        <v>NO</v>
      </c>
      <c r="V538" s="73">
        <f t="shared" si="165"/>
        <v>0</v>
      </c>
      <c r="W538" s="74">
        <f>Table2[[#This Row],[DEL. AVAILABLE A SLOT]]*24</f>
        <v>0</v>
      </c>
      <c r="X538" s="1" t="str">
        <f t="shared" si="166"/>
        <v>SI</v>
      </c>
      <c r="Y538" s="73">
        <f t="shared" si="167"/>
        <v>2.8819444444452529</v>
      </c>
      <c r="Z538" s="74">
        <f>Table2[[#This Row],[ETA A TIMESLOT]]*24</f>
        <v>69.166666666686069</v>
      </c>
      <c r="AA538" s="73">
        <f t="shared" si="168"/>
        <v>0</v>
      </c>
      <c r="AB538" s="73" t="str">
        <f t="shared" si="169"/>
        <v>SI</v>
      </c>
      <c r="AC538" s="74">
        <f>Table2[[#This Row],[PUNTUALIDAD (H)]]*24</f>
        <v>0</v>
      </c>
      <c r="AD538" s="73">
        <f t="shared" si="170"/>
        <v>2.8368055555620231</v>
      </c>
      <c r="AE538" s="74">
        <f>Table2[[#This Row],[ATA TO UNLOADING]]*24</f>
        <v>68.083333333488554</v>
      </c>
      <c r="AF538" s="74" t="str">
        <f>IF(Table2[[#This Row],[ATA TO UNLOADING 2]]&lt;=48,"YES","NO")</f>
        <v>NO</v>
      </c>
      <c r="AG538" s="75">
        <f t="shared" si="171"/>
        <v>0.66666666666424135</v>
      </c>
      <c r="AH538" s="2" t="s">
        <v>42</v>
      </c>
      <c r="AI538" s="2" t="str">
        <f t="shared" si="172"/>
        <v>MRSU0523883</v>
      </c>
      <c r="AJ538" s="76" t="str">
        <f t="shared" si="173"/>
        <v>CTU FLEVOKUST BV</v>
      </c>
      <c r="AK538" s="77">
        <f>IF($M538="TRUCK",VLOOKUP($AQ538,Invoicing!$A$17:$B$49,MATCH($AK$1,Invoicing!$A$17:$B$17,0),FALSE),VLOOKUP($AQ538,Invoicing!$N$17:$O$21,MATCH($AK$1,Invoicing!$N$17:$O$17,0),FALSE))</f>
        <v>380</v>
      </c>
      <c r="AL538" s="78">
        <v>100</v>
      </c>
      <c r="AM538" s="78">
        <v>35</v>
      </c>
      <c r="AN538" s="78">
        <f t="shared" si="174"/>
        <v>0</v>
      </c>
      <c r="AO538" s="2">
        <f t="shared" si="175"/>
        <v>2</v>
      </c>
      <c r="AP538" s="2" t="str">
        <f t="shared" si="176"/>
        <v>WEEK</v>
      </c>
      <c r="AQ538" s="2" t="str">
        <f t="shared" si="177"/>
        <v>CTU FLEVOKUST BVWEEK</v>
      </c>
      <c r="AR538" s="71">
        <f t="shared" si="178"/>
        <v>480</v>
      </c>
      <c r="AS538" s="71">
        <f>VLOOKUP(AJ538,Invoicing!A:K,10,FALSE)</f>
        <v>0</v>
      </c>
      <c r="AT538" s="71">
        <f t="shared" si="179"/>
        <v>480</v>
      </c>
    </row>
    <row r="539" spans="1:47">
      <c r="A539" s="37" t="s">
        <v>65</v>
      </c>
      <c r="B539" s="3" t="s">
        <v>38</v>
      </c>
      <c r="C539" s="11">
        <v>45388.784722222219</v>
      </c>
      <c r="D539" s="11">
        <v>45388.75</v>
      </c>
      <c r="E539" s="11" t="s">
        <v>44</v>
      </c>
      <c r="F539" s="11" t="s">
        <v>40</v>
      </c>
      <c r="G539" s="3" t="s">
        <v>700</v>
      </c>
      <c r="H539" s="3" t="s">
        <v>2821</v>
      </c>
      <c r="I539" s="11">
        <v>45390.458333333336</v>
      </c>
      <c r="J539" s="12">
        <v>45390.680555555555</v>
      </c>
      <c r="K539" s="12">
        <v>45390.625</v>
      </c>
      <c r="L539" s="12">
        <v>45390.710416666669</v>
      </c>
      <c r="M539" s="12" t="s">
        <v>115</v>
      </c>
      <c r="N539" s="3" t="s">
        <v>13</v>
      </c>
      <c r="O539" s="3">
        <v>0</v>
      </c>
      <c r="P539" s="1">
        <f t="shared" si="160"/>
        <v>15</v>
      </c>
      <c r="Q539" s="1">
        <f t="shared" si="161"/>
        <v>4</v>
      </c>
      <c r="R539" s="72">
        <f t="shared" si="162"/>
        <v>45390.680555555555</v>
      </c>
      <c r="S539" s="73">
        <f t="shared" si="163"/>
        <v>1.6736111111167702</v>
      </c>
      <c r="T539" s="74">
        <f>Table2[[#This Row],[ETA A OFRECIMIENTO]]*24</f>
        <v>40.166666666802485</v>
      </c>
      <c r="U539" s="1" t="str">
        <f t="shared" si="164"/>
        <v>YES</v>
      </c>
      <c r="V539" s="73">
        <f t="shared" si="165"/>
        <v>0.16666666666424135</v>
      </c>
      <c r="W539" s="74">
        <f>Table2[[#This Row],[DEL. AVAILABLE A SLOT]]*24</f>
        <v>3.9999999999417923</v>
      </c>
      <c r="X539" s="1" t="str">
        <f t="shared" si="166"/>
        <v>SI</v>
      </c>
      <c r="Y539" s="73">
        <f t="shared" si="167"/>
        <v>1.8402777777810115</v>
      </c>
      <c r="Z539" s="74">
        <f>Table2[[#This Row],[ETA A TIMESLOT]]*24</f>
        <v>44.166666666744277</v>
      </c>
      <c r="AA539" s="73">
        <f t="shared" si="168"/>
        <v>5.5555555554747116E-2</v>
      </c>
      <c r="AB539" s="73" t="str">
        <f t="shared" si="169"/>
        <v>NO</v>
      </c>
      <c r="AC539" s="74">
        <f>Table2[[#This Row],[PUNTUALIDAD (H)]]*24</f>
        <v>1.3333333333139308</v>
      </c>
      <c r="AD539" s="73">
        <f t="shared" si="170"/>
        <v>1.9256944444496185</v>
      </c>
      <c r="AE539" s="74">
        <f>Table2[[#This Row],[ATA TO UNLOADING]]*24</f>
        <v>46.216666666790843</v>
      </c>
      <c r="AF539" s="74" t="str">
        <f>IF(Table2[[#This Row],[ATA TO UNLOADING 2]]&lt;=48,"YES","NO")</f>
        <v>YES</v>
      </c>
      <c r="AG539" s="75">
        <f t="shared" si="171"/>
        <v>0.625</v>
      </c>
      <c r="AH539" s="2" t="s">
        <v>42</v>
      </c>
      <c r="AI539" s="2" t="str">
        <f t="shared" si="172"/>
        <v>MRSU0566231</v>
      </c>
      <c r="AJ539" s="76" t="str">
        <f t="shared" si="173"/>
        <v>MSI</v>
      </c>
      <c r="AK539" s="77">
        <f>IF($M539="TRUCK",VLOOKUP($AQ539,Invoicing!$A$17:$B$49,MATCH($AK$1,Invoicing!$A$17:$B$17,0),FALSE),VLOOKUP($AQ539,Invoicing!$N$17:$O$21,MATCH($AK$1,Invoicing!$N$17:$O$17,0),FALSE))</f>
        <v>480</v>
      </c>
      <c r="AL539" s="78">
        <f>VLOOKUP($E539,Invoicing!$A$1:$H$8,MATCH(TRACKER!$N539,Invoicing!$A$1:$H$1,0),FALSE)</f>
        <v>120</v>
      </c>
      <c r="AM539" s="78">
        <f>VLOOKUP($E539,Invoicing!$A$1:$H$8,MATCH(TRACKER!$O$1,Invoicing!$A$1:$H$1,0),FALSE)</f>
        <v>50</v>
      </c>
      <c r="AN539" s="78">
        <f t="shared" si="174"/>
        <v>0</v>
      </c>
      <c r="AO539" s="2">
        <f t="shared" si="175"/>
        <v>1</v>
      </c>
      <c r="AP539" s="2" t="str">
        <f t="shared" si="176"/>
        <v>WEEK</v>
      </c>
      <c r="AQ539" s="2" t="str">
        <f t="shared" si="177"/>
        <v>MSIWEEK</v>
      </c>
      <c r="AR539" s="71">
        <f t="shared" si="178"/>
        <v>600</v>
      </c>
      <c r="AS539" s="71">
        <f>VLOOKUP(AJ539,Invoicing!A:K,10,FALSE)</f>
        <v>25</v>
      </c>
      <c r="AT539" s="71">
        <f t="shared" si="179"/>
        <v>625</v>
      </c>
    </row>
    <row r="540" spans="1:47">
      <c r="A540" s="37" t="s">
        <v>65</v>
      </c>
      <c r="B540" s="3" t="s">
        <v>38</v>
      </c>
      <c r="C540" s="11">
        <v>45388.784722222219</v>
      </c>
      <c r="D540" s="11">
        <v>45388.75</v>
      </c>
      <c r="E540" s="11" t="s">
        <v>44</v>
      </c>
      <c r="F540" s="11" t="s">
        <v>40</v>
      </c>
      <c r="G540" s="3" t="s">
        <v>701</v>
      </c>
      <c r="H540" s="3" t="s">
        <v>41</v>
      </c>
      <c r="I540" s="11">
        <v>45390.458333333336</v>
      </c>
      <c r="J540" s="12">
        <v>45390.583333333336</v>
      </c>
      <c r="K540" s="12">
        <v>45390.583333333336</v>
      </c>
      <c r="L540" s="12">
        <v>45390.590277777781</v>
      </c>
      <c r="M540" s="12" t="s">
        <v>115</v>
      </c>
      <c r="N540" s="3" t="s">
        <v>42</v>
      </c>
      <c r="O540" s="3">
        <v>1</v>
      </c>
      <c r="P540" s="1">
        <f t="shared" si="160"/>
        <v>15</v>
      </c>
      <c r="Q540" s="1">
        <f t="shared" si="161"/>
        <v>4</v>
      </c>
      <c r="R540" s="72">
        <f t="shared" si="162"/>
        <v>45390.583333333336</v>
      </c>
      <c r="S540" s="73">
        <f t="shared" si="163"/>
        <v>1.6736111111167702</v>
      </c>
      <c r="T540" s="74">
        <f>Table2[[#This Row],[ETA A OFRECIMIENTO]]*24</f>
        <v>40.166666666802485</v>
      </c>
      <c r="U540" s="1" t="str">
        <f t="shared" si="164"/>
        <v>YES</v>
      </c>
      <c r="V540" s="73">
        <f t="shared" si="165"/>
        <v>0.125</v>
      </c>
      <c r="W540" s="74">
        <f>Table2[[#This Row],[DEL. AVAILABLE A SLOT]]*24</f>
        <v>3</v>
      </c>
      <c r="X540" s="1" t="str">
        <f t="shared" si="166"/>
        <v>SI</v>
      </c>
      <c r="Y540" s="73">
        <f t="shared" si="167"/>
        <v>1.7986111111167702</v>
      </c>
      <c r="Z540" s="74">
        <f>Table2[[#This Row],[ETA A TIMESLOT]]*24</f>
        <v>43.166666666802485</v>
      </c>
      <c r="AA540" s="73">
        <f t="shared" si="168"/>
        <v>0</v>
      </c>
      <c r="AB540" s="73" t="str">
        <f t="shared" si="169"/>
        <v>SI</v>
      </c>
      <c r="AC540" s="74">
        <f>Table2[[#This Row],[PUNTUALIDAD (H)]]*24</f>
        <v>0</v>
      </c>
      <c r="AD540" s="73">
        <f t="shared" si="170"/>
        <v>1.8055555555620231</v>
      </c>
      <c r="AE540" s="74">
        <f>Table2[[#This Row],[ATA TO UNLOADING]]*24</f>
        <v>43.333333333488554</v>
      </c>
      <c r="AF540" s="74" t="str">
        <f>IF(Table2[[#This Row],[ATA TO UNLOADING 2]]&lt;=48,"YES","NO")</f>
        <v>YES</v>
      </c>
      <c r="AG540" s="75">
        <f t="shared" si="171"/>
        <v>0.58333333333575865</v>
      </c>
      <c r="AH540" s="2" t="s">
        <v>42</v>
      </c>
      <c r="AI540" s="2" t="str">
        <f t="shared" si="172"/>
        <v>MRSU3586925</v>
      </c>
      <c r="AJ540" s="76" t="str">
        <f t="shared" si="173"/>
        <v>MSI</v>
      </c>
      <c r="AK540" s="77">
        <f>IF($M540="TRUCK",VLOOKUP($AQ540,Invoicing!$A$17:$B$49,MATCH($AK$1,Invoicing!$A$17:$B$17,0),FALSE),VLOOKUP($AQ540,Invoicing!$N$17:$O$21,MATCH($AK$1,Invoicing!$N$17:$O$17,0),FALSE))</f>
        <v>480</v>
      </c>
      <c r="AL540" s="78" t="e">
        <f>VLOOKUP($E540,Invoicing!$A$1:$H$8,MATCH(TRACKER!$N540,Invoicing!$A$1:$H$1,0),FALSE)</f>
        <v>#N/A</v>
      </c>
      <c r="AM540" s="78">
        <f>VLOOKUP($E540,Invoicing!$A$1:$H$8,MATCH(TRACKER!$O$1,Invoicing!$A$1:$H$1,0),FALSE)</f>
        <v>50</v>
      </c>
      <c r="AN540" s="78">
        <f t="shared" si="174"/>
        <v>50</v>
      </c>
      <c r="AO540" s="2">
        <f t="shared" si="175"/>
        <v>1</v>
      </c>
      <c r="AP540" s="2" t="str">
        <f t="shared" si="176"/>
        <v>WEEK</v>
      </c>
      <c r="AQ540" s="2" t="str">
        <f t="shared" si="177"/>
        <v>MSIWEEK</v>
      </c>
      <c r="AR540" s="71">
        <f t="shared" si="178"/>
        <v>530</v>
      </c>
      <c r="AS540" s="71">
        <f>VLOOKUP(AJ540,Invoicing!A:K,10,FALSE)</f>
        <v>25</v>
      </c>
      <c r="AT540" s="71">
        <f t="shared" si="179"/>
        <v>555</v>
      </c>
    </row>
    <row r="541" spans="1:47">
      <c r="A541" s="37" t="s">
        <v>65</v>
      </c>
      <c r="B541" s="3" t="s">
        <v>38</v>
      </c>
      <c r="C541" s="11">
        <v>45388.784722222219</v>
      </c>
      <c r="D541" s="11">
        <v>45388.75</v>
      </c>
      <c r="E541" s="11" t="s">
        <v>45</v>
      </c>
      <c r="F541" s="11" t="s">
        <v>40</v>
      </c>
      <c r="G541" s="3" t="s">
        <v>702</v>
      </c>
      <c r="H541" s="3" t="s">
        <v>2821</v>
      </c>
      <c r="I541" s="11">
        <v>45390.458333333336</v>
      </c>
      <c r="J541" s="12">
        <v>45390.845833333333</v>
      </c>
      <c r="K541" s="12">
        <v>45390.791666666664</v>
      </c>
      <c r="L541" s="12">
        <v>45390.861111111109</v>
      </c>
      <c r="M541" s="12" t="s">
        <v>115</v>
      </c>
      <c r="N541" s="3" t="s">
        <v>13</v>
      </c>
      <c r="O541" s="3">
        <v>0</v>
      </c>
      <c r="P541" s="1">
        <f t="shared" si="160"/>
        <v>15</v>
      </c>
      <c r="Q541" s="1">
        <f t="shared" si="161"/>
        <v>4</v>
      </c>
      <c r="R541" s="72">
        <f t="shared" si="162"/>
        <v>45390.845833333333</v>
      </c>
      <c r="S541" s="73">
        <f t="shared" si="163"/>
        <v>1.6736111111167702</v>
      </c>
      <c r="T541" s="74">
        <f>Table2[[#This Row],[ETA A OFRECIMIENTO]]*24</f>
        <v>40.166666666802485</v>
      </c>
      <c r="U541" s="1" t="str">
        <f t="shared" si="164"/>
        <v>YES</v>
      </c>
      <c r="V541" s="73">
        <f t="shared" si="165"/>
        <v>0.33333333332848269</v>
      </c>
      <c r="W541" s="74">
        <f>Table2[[#This Row],[DEL. AVAILABLE A SLOT]]*24</f>
        <v>7.9999999998835847</v>
      </c>
      <c r="X541" s="1" t="str">
        <f t="shared" si="166"/>
        <v>SI</v>
      </c>
      <c r="Y541" s="73">
        <f t="shared" si="167"/>
        <v>2.0069444444452529</v>
      </c>
      <c r="Z541" s="74">
        <f>Table2[[#This Row],[ETA A TIMESLOT]]*24</f>
        <v>48.166666666686069</v>
      </c>
      <c r="AA541" s="73">
        <f t="shared" si="168"/>
        <v>5.4166666668606922E-2</v>
      </c>
      <c r="AB541" s="73" t="str">
        <f t="shared" si="169"/>
        <v>NO</v>
      </c>
      <c r="AC541" s="74">
        <f>Table2[[#This Row],[PUNTUALIDAD (H)]]*24</f>
        <v>1.3000000000465661</v>
      </c>
      <c r="AD541" s="73">
        <f t="shared" si="170"/>
        <v>2.0763888888905058</v>
      </c>
      <c r="AE541" s="74">
        <f>Table2[[#This Row],[ATA TO UNLOADING]]*24</f>
        <v>49.833333333372138</v>
      </c>
      <c r="AF541" s="74" t="str">
        <f>IF(Table2[[#This Row],[ATA TO UNLOADING 2]]&lt;=48,"YES","NO")</f>
        <v>NO</v>
      </c>
      <c r="AG541" s="75">
        <f t="shared" si="171"/>
        <v>0.79166666666424135</v>
      </c>
      <c r="AH541" s="2" t="s">
        <v>42</v>
      </c>
      <c r="AI541" s="2" t="str">
        <f t="shared" si="172"/>
        <v>MRSU5583191</v>
      </c>
      <c r="AJ541" s="76" t="str">
        <f t="shared" si="173"/>
        <v>OM TRANSPORT</v>
      </c>
      <c r="AK541" s="77">
        <f>IF($M541="TRUCK",VLOOKUP($AQ541,Invoicing!$A$17:$B$49,MATCH($AK$1,Invoicing!$A$17:$B$17,0),FALSE),VLOOKUP($AQ541,Invoicing!$N$17:$O$21,MATCH($AK$1,Invoicing!$N$17:$O$17,0),FALSE))</f>
        <v>475</v>
      </c>
      <c r="AL541" s="78">
        <f>VLOOKUP($E541,Invoicing!$A$1:$H$8,MATCH(TRACKER!$N541,Invoicing!$A$1:$H$1,0),FALSE)</f>
        <v>110</v>
      </c>
      <c r="AM541" s="78">
        <f>VLOOKUP($E541,Invoicing!$A$1:$H$8,MATCH(TRACKER!$O$1,Invoicing!$A$1:$H$1,0),FALSE)</f>
        <v>50</v>
      </c>
      <c r="AN541" s="78">
        <f t="shared" si="174"/>
        <v>0</v>
      </c>
      <c r="AO541" s="2">
        <f t="shared" si="175"/>
        <v>1</v>
      </c>
      <c r="AP541" s="2" t="str">
        <f t="shared" si="176"/>
        <v>WEEK</v>
      </c>
      <c r="AQ541" s="2" t="str">
        <f t="shared" si="177"/>
        <v>OM TRANSPORTWEEK</v>
      </c>
      <c r="AR541" s="71">
        <f t="shared" si="178"/>
        <v>585</v>
      </c>
      <c r="AS541" s="71">
        <f>VLOOKUP(AJ541,Invoicing!A:K,10,FALSE)</f>
        <v>25</v>
      </c>
      <c r="AT541" s="71">
        <f t="shared" si="179"/>
        <v>610</v>
      </c>
    </row>
    <row r="542" spans="1:47">
      <c r="A542" s="37" t="s">
        <v>65</v>
      </c>
      <c r="B542" s="3" t="s">
        <v>38</v>
      </c>
      <c r="C542" s="11">
        <v>45388.784722222219</v>
      </c>
      <c r="D542" s="11">
        <v>45388.75</v>
      </c>
      <c r="E542" s="11" t="s">
        <v>45</v>
      </c>
      <c r="F542" s="11" t="s">
        <v>40</v>
      </c>
      <c r="G542" s="3" t="s">
        <v>703</v>
      </c>
      <c r="H542" s="3" t="s">
        <v>2821</v>
      </c>
      <c r="I542" s="11">
        <v>45390.458333333336</v>
      </c>
      <c r="J542" s="12">
        <v>45390.916666666664</v>
      </c>
      <c r="K542" s="12">
        <v>45390.916666666664</v>
      </c>
      <c r="L542" s="12">
        <v>45390.927083333336</v>
      </c>
      <c r="M542" s="12" t="s">
        <v>115</v>
      </c>
      <c r="N542" s="3" t="s">
        <v>42</v>
      </c>
      <c r="O542" s="3">
        <v>0</v>
      </c>
      <c r="P542" s="1">
        <f t="shared" si="160"/>
        <v>15</v>
      </c>
      <c r="Q542" s="1">
        <f t="shared" si="161"/>
        <v>4</v>
      </c>
      <c r="R542" s="72">
        <f t="shared" si="162"/>
        <v>45390.916666666664</v>
      </c>
      <c r="S542" s="73">
        <f t="shared" si="163"/>
        <v>1.6736111111167702</v>
      </c>
      <c r="T542" s="74">
        <f>Table2[[#This Row],[ETA A OFRECIMIENTO]]*24</f>
        <v>40.166666666802485</v>
      </c>
      <c r="U542" s="1" t="str">
        <f t="shared" si="164"/>
        <v>YES</v>
      </c>
      <c r="V542" s="73">
        <f t="shared" si="165"/>
        <v>0.45833333332848269</v>
      </c>
      <c r="W542" s="74">
        <f>Table2[[#This Row],[DEL. AVAILABLE A SLOT]]*24</f>
        <v>10.999999999883585</v>
      </c>
      <c r="X542" s="1" t="str">
        <f t="shared" si="166"/>
        <v>SI</v>
      </c>
      <c r="Y542" s="73">
        <f t="shared" si="167"/>
        <v>2.1319444444452529</v>
      </c>
      <c r="Z542" s="74">
        <f>Table2[[#This Row],[ETA A TIMESLOT]]*24</f>
        <v>51.166666666686069</v>
      </c>
      <c r="AA542" s="73">
        <f t="shared" si="168"/>
        <v>0</v>
      </c>
      <c r="AB542" s="73" t="str">
        <f t="shared" si="169"/>
        <v>SI</v>
      </c>
      <c r="AC542" s="74">
        <f>Table2[[#This Row],[PUNTUALIDAD (H)]]*24</f>
        <v>0</v>
      </c>
      <c r="AD542" s="73">
        <f t="shared" si="170"/>
        <v>2.1423611111167702</v>
      </c>
      <c r="AE542" s="74">
        <f>Table2[[#This Row],[ATA TO UNLOADING]]*24</f>
        <v>51.416666666802485</v>
      </c>
      <c r="AF542" s="74" t="str">
        <f>IF(Table2[[#This Row],[ATA TO UNLOADING 2]]&lt;=48,"YES","NO")</f>
        <v>NO</v>
      </c>
      <c r="AG542" s="75">
        <f t="shared" si="171"/>
        <v>0.91666666666424135</v>
      </c>
      <c r="AH542" s="2" t="s">
        <v>24</v>
      </c>
      <c r="AI542" s="2" t="str">
        <f t="shared" si="172"/>
        <v>MRSU5808739</v>
      </c>
      <c r="AJ542" s="76" t="str">
        <f t="shared" si="173"/>
        <v>OM TRANSPORT</v>
      </c>
      <c r="AK542" s="77">
        <f>IF($M542="TRUCK",VLOOKUP($AQ542,Invoicing!$A$17:$B$49,MATCH($AK$1,Invoicing!$A$17:$B$17,0),FALSE),VLOOKUP($AQ542,Invoicing!$N$17:$O$21,MATCH($AK$1,Invoicing!$N$17:$O$17,0),FALSE))</f>
        <v>475</v>
      </c>
      <c r="AL542" s="78" t="e">
        <f>VLOOKUP($E542,Invoicing!$A$1:$H$8,MATCH(TRACKER!$N542,Invoicing!$A$1:$H$1,0),FALSE)</f>
        <v>#N/A</v>
      </c>
      <c r="AM542" s="78">
        <f>VLOOKUP($E542,Invoicing!$A$1:$H$8,MATCH(TRACKER!$O$1,Invoicing!$A$1:$H$1,0),FALSE)</f>
        <v>50</v>
      </c>
      <c r="AN542" s="78">
        <f t="shared" si="174"/>
        <v>0</v>
      </c>
      <c r="AO542" s="2">
        <f t="shared" si="175"/>
        <v>1</v>
      </c>
      <c r="AP542" s="2" t="str">
        <f t="shared" si="176"/>
        <v>NIGHT</v>
      </c>
      <c r="AQ542" s="2" t="str">
        <f t="shared" si="177"/>
        <v>OM TRANSPORTNIGHT</v>
      </c>
      <c r="AR542" s="71">
        <f t="shared" si="178"/>
        <v>475</v>
      </c>
      <c r="AS542" s="71">
        <f>VLOOKUP(AJ542,Invoicing!A:K,10,FALSE)</f>
        <v>25</v>
      </c>
      <c r="AT542" s="71">
        <f t="shared" si="179"/>
        <v>500</v>
      </c>
    </row>
    <row r="543" spans="1:47">
      <c r="A543" s="37" t="s">
        <v>65</v>
      </c>
      <c r="B543" s="3" t="s">
        <v>38</v>
      </c>
      <c r="C543" s="11">
        <v>45388.784722222219</v>
      </c>
      <c r="D543" s="11">
        <v>45388.75</v>
      </c>
      <c r="E543" s="11" t="s">
        <v>45</v>
      </c>
      <c r="F543" s="11" t="s">
        <v>40</v>
      </c>
      <c r="G543" s="3" t="s">
        <v>704</v>
      </c>
      <c r="H543" s="3" t="s">
        <v>41</v>
      </c>
      <c r="I543" s="11">
        <v>45390.458333333336</v>
      </c>
      <c r="J543" s="12">
        <v>45390.472222222219</v>
      </c>
      <c r="K543" s="12">
        <v>45390.458333333336</v>
      </c>
      <c r="L543" s="12">
        <v>45390.479166666664</v>
      </c>
      <c r="M543" s="12" t="s">
        <v>115</v>
      </c>
      <c r="N543" s="3" t="s">
        <v>42</v>
      </c>
      <c r="O543" s="3">
        <v>1</v>
      </c>
      <c r="P543" s="1">
        <f t="shared" si="160"/>
        <v>15</v>
      </c>
      <c r="Q543" s="1">
        <f t="shared" si="161"/>
        <v>4</v>
      </c>
      <c r="R543" s="72">
        <f t="shared" si="162"/>
        <v>45390.472222222219</v>
      </c>
      <c r="S543" s="73">
        <f t="shared" si="163"/>
        <v>1.6736111111167702</v>
      </c>
      <c r="T543" s="74">
        <f>Table2[[#This Row],[ETA A OFRECIMIENTO]]*24</f>
        <v>40.166666666802485</v>
      </c>
      <c r="U543" s="1" t="str">
        <f t="shared" si="164"/>
        <v>YES</v>
      </c>
      <c r="V543" s="73">
        <f t="shared" si="165"/>
        <v>0</v>
      </c>
      <c r="W543" s="74">
        <f>Table2[[#This Row],[DEL. AVAILABLE A SLOT]]*24</f>
        <v>0</v>
      </c>
      <c r="X543" s="1" t="str">
        <f t="shared" si="166"/>
        <v>SI</v>
      </c>
      <c r="Y543" s="73">
        <f t="shared" si="167"/>
        <v>1.6736111111167702</v>
      </c>
      <c r="Z543" s="74">
        <f>Table2[[#This Row],[ETA A TIMESLOT]]*24</f>
        <v>40.166666666802485</v>
      </c>
      <c r="AA543" s="73">
        <f t="shared" si="168"/>
        <v>1.3888888883229811E-2</v>
      </c>
      <c r="AB543" s="73" t="str">
        <f t="shared" si="169"/>
        <v>SI</v>
      </c>
      <c r="AC543" s="74">
        <f>Table2[[#This Row],[PUNTUALIDAD (H)]]*24</f>
        <v>0.33333333319751546</v>
      </c>
      <c r="AD543" s="73">
        <f t="shared" si="170"/>
        <v>1.6944444444452529</v>
      </c>
      <c r="AE543" s="74">
        <f>Table2[[#This Row],[ATA TO UNLOADING]]*24</f>
        <v>40.666666666686069</v>
      </c>
      <c r="AF543" s="74" t="str">
        <f>IF(Table2[[#This Row],[ATA TO UNLOADING 2]]&lt;=48,"YES","NO")</f>
        <v>YES</v>
      </c>
      <c r="AG543" s="75">
        <f t="shared" si="171"/>
        <v>0.45833333333575865</v>
      </c>
      <c r="AH543" s="2" t="s">
        <v>42</v>
      </c>
      <c r="AI543" s="2" t="str">
        <f t="shared" si="172"/>
        <v>MRSU6252921</v>
      </c>
      <c r="AJ543" s="76" t="str">
        <f t="shared" si="173"/>
        <v>OM TRANSPORT</v>
      </c>
      <c r="AK543" s="77">
        <f>IF($M543="TRUCK",VLOOKUP($AQ543,Invoicing!$A$17:$B$49,MATCH($AK$1,Invoicing!$A$17:$B$17,0),FALSE),VLOOKUP($AQ543,Invoicing!$N$17:$O$21,MATCH($AK$1,Invoicing!$N$17:$O$17,0),FALSE))</f>
        <v>475</v>
      </c>
      <c r="AL543" s="78" t="e">
        <f>VLOOKUP($E543,Invoicing!$A$1:$H$8,MATCH(TRACKER!$N543,Invoicing!$A$1:$H$1,0),FALSE)</f>
        <v>#N/A</v>
      </c>
      <c r="AM543" s="78">
        <f>VLOOKUP($E543,Invoicing!$A$1:$H$8,MATCH(TRACKER!$O$1,Invoicing!$A$1:$H$1,0),FALSE)</f>
        <v>50</v>
      </c>
      <c r="AN543" s="78">
        <f t="shared" si="174"/>
        <v>50</v>
      </c>
      <c r="AO543" s="2">
        <f t="shared" si="175"/>
        <v>1</v>
      </c>
      <c r="AP543" s="2" t="str">
        <f t="shared" si="176"/>
        <v>WEEK</v>
      </c>
      <c r="AQ543" s="2" t="str">
        <f t="shared" si="177"/>
        <v>OM TRANSPORTWEEK</v>
      </c>
      <c r="AR543" s="71">
        <f t="shared" si="178"/>
        <v>525</v>
      </c>
      <c r="AS543" s="71">
        <f>VLOOKUP(AJ543,Invoicing!A:K,10,FALSE)</f>
        <v>25</v>
      </c>
      <c r="AT543" s="71">
        <f t="shared" si="179"/>
        <v>550</v>
      </c>
    </row>
    <row r="544" spans="1:47">
      <c r="A544" s="37" t="s">
        <v>65</v>
      </c>
      <c r="B544" s="3" t="s">
        <v>38</v>
      </c>
      <c r="C544" s="11">
        <v>45388.784722222219</v>
      </c>
      <c r="D544" s="11">
        <v>45388.75</v>
      </c>
      <c r="E544" s="11" t="s">
        <v>49</v>
      </c>
      <c r="F544" s="11" t="s">
        <v>40</v>
      </c>
      <c r="G544" s="3" t="s">
        <v>705</v>
      </c>
      <c r="H544" s="3" t="s">
        <v>2821</v>
      </c>
      <c r="I544" s="11">
        <v>45391.541666666664</v>
      </c>
      <c r="J544" s="12">
        <v>45391.587500000001</v>
      </c>
      <c r="K544" s="12">
        <v>45391.541666666664</v>
      </c>
      <c r="L544" s="12">
        <v>45391.611111111109</v>
      </c>
      <c r="M544" s="61" t="s">
        <v>12</v>
      </c>
      <c r="N544" s="3" t="s">
        <v>13</v>
      </c>
      <c r="O544" s="3">
        <v>0</v>
      </c>
      <c r="P544" s="1">
        <f t="shared" si="160"/>
        <v>15</v>
      </c>
      <c r="Q544" s="1">
        <f t="shared" si="161"/>
        <v>4</v>
      </c>
      <c r="R544" s="72">
        <f t="shared" si="162"/>
        <v>45391.587500000001</v>
      </c>
      <c r="S544" s="73">
        <f t="shared" si="163"/>
        <v>2.7569444444452529</v>
      </c>
      <c r="T544" s="74">
        <f>Table2[[#This Row],[ETA A OFRECIMIENTO]]*24</f>
        <v>66.166666666686069</v>
      </c>
      <c r="U544" s="1" t="str">
        <f t="shared" si="164"/>
        <v>NO</v>
      </c>
      <c r="V544" s="73">
        <f t="shared" si="165"/>
        <v>0</v>
      </c>
      <c r="W544" s="74">
        <f>Table2[[#This Row],[DEL. AVAILABLE A SLOT]]*24</f>
        <v>0</v>
      </c>
      <c r="X544" s="1" t="str">
        <f t="shared" si="166"/>
        <v>SI</v>
      </c>
      <c r="Y544" s="73">
        <f t="shared" si="167"/>
        <v>2.7569444444452529</v>
      </c>
      <c r="Z544" s="74">
        <f>Table2[[#This Row],[ETA A TIMESLOT]]*24</f>
        <v>66.166666666686069</v>
      </c>
      <c r="AA544" s="73">
        <f t="shared" si="168"/>
        <v>4.5833333337213844E-2</v>
      </c>
      <c r="AB544" s="73" t="str">
        <f t="shared" si="169"/>
        <v>NO</v>
      </c>
      <c r="AC544" s="74">
        <f>Table2[[#This Row],[PUNTUALIDAD (H)]]*24</f>
        <v>1.1000000000931323</v>
      </c>
      <c r="AD544" s="73">
        <f t="shared" si="170"/>
        <v>2.8263888888905058</v>
      </c>
      <c r="AE544" s="74">
        <f>Table2[[#This Row],[ATA TO UNLOADING]]*24</f>
        <v>67.833333333372138</v>
      </c>
      <c r="AF544" s="74" t="str">
        <f>IF(Table2[[#This Row],[ATA TO UNLOADING 2]]&lt;=48,"YES","NO")</f>
        <v>NO</v>
      </c>
      <c r="AG544" s="75">
        <f t="shared" si="171"/>
        <v>0.54166666666424135</v>
      </c>
      <c r="AH544" s="2" t="s">
        <v>42</v>
      </c>
      <c r="AI544" s="2" t="str">
        <f t="shared" si="172"/>
        <v>MSKU0820643</v>
      </c>
      <c r="AJ544" s="76" t="str">
        <f t="shared" si="173"/>
        <v>CTU FLEVOKUST BV</v>
      </c>
      <c r="AK544" s="77">
        <f>IF($M544="TRUCK",VLOOKUP($AQ544,Invoicing!$A$17:$B$49,MATCH($AK$1,Invoicing!$A$17:$B$17,0),FALSE),VLOOKUP($AQ544,Invoicing!$N$17:$O$21,MATCH($AK$1,Invoicing!$N$17:$O$17,0),FALSE))</f>
        <v>380</v>
      </c>
      <c r="AL544" s="78">
        <v>100</v>
      </c>
      <c r="AM544" s="78">
        <v>35</v>
      </c>
      <c r="AN544" s="78">
        <f t="shared" si="174"/>
        <v>0</v>
      </c>
      <c r="AO544" s="2">
        <f t="shared" si="175"/>
        <v>2</v>
      </c>
      <c r="AP544" s="2" t="str">
        <f t="shared" si="176"/>
        <v>WEEK</v>
      </c>
      <c r="AQ544" s="2" t="str">
        <f t="shared" si="177"/>
        <v>CTU FLEVOKUST BVWEEK</v>
      </c>
      <c r="AR544" s="71">
        <f t="shared" si="178"/>
        <v>480</v>
      </c>
      <c r="AS544" s="71">
        <f>VLOOKUP(AJ544,Invoicing!A:K,10,FALSE)</f>
        <v>0</v>
      </c>
      <c r="AT544" s="71">
        <f t="shared" si="179"/>
        <v>480</v>
      </c>
    </row>
    <row r="545" spans="1:47">
      <c r="A545" s="37" t="s">
        <v>65</v>
      </c>
      <c r="B545" s="3" t="s">
        <v>38</v>
      </c>
      <c r="C545" s="11">
        <v>45388.784722222219</v>
      </c>
      <c r="D545" s="11">
        <v>45388.75</v>
      </c>
      <c r="E545" s="11" t="s">
        <v>49</v>
      </c>
      <c r="F545" s="11" t="s">
        <v>40</v>
      </c>
      <c r="G545" s="3" t="s">
        <v>706</v>
      </c>
      <c r="H545" s="3" t="s">
        <v>2821</v>
      </c>
      <c r="I545" s="11">
        <v>45391.666666666664</v>
      </c>
      <c r="J545" s="12">
        <v>45391.8</v>
      </c>
      <c r="K545" s="12">
        <v>45391.833333333336</v>
      </c>
      <c r="L545" s="12">
        <v>45391.9375</v>
      </c>
      <c r="M545" s="61" t="s">
        <v>12</v>
      </c>
      <c r="N545" s="3" t="s">
        <v>13</v>
      </c>
      <c r="O545" s="3">
        <v>0</v>
      </c>
      <c r="P545" s="1">
        <f t="shared" si="160"/>
        <v>15</v>
      </c>
      <c r="Q545" s="1">
        <f t="shared" si="161"/>
        <v>4</v>
      </c>
      <c r="R545" s="72">
        <f t="shared" si="162"/>
        <v>45391.8</v>
      </c>
      <c r="S545" s="73">
        <f t="shared" si="163"/>
        <v>2.8819444444452529</v>
      </c>
      <c r="T545" s="74">
        <f>Table2[[#This Row],[ETA A OFRECIMIENTO]]*24</f>
        <v>69.166666666686069</v>
      </c>
      <c r="U545" s="1" t="str">
        <f t="shared" si="164"/>
        <v>NO</v>
      </c>
      <c r="V545" s="73">
        <f t="shared" si="165"/>
        <v>0.16666666667151731</v>
      </c>
      <c r="W545" s="74">
        <f>Table2[[#This Row],[DEL. AVAILABLE A SLOT]]*24</f>
        <v>4.0000000001164153</v>
      </c>
      <c r="X545" s="1" t="str">
        <f t="shared" si="166"/>
        <v>SI</v>
      </c>
      <c r="Y545" s="73">
        <f t="shared" si="167"/>
        <v>3.0486111111167702</v>
      </c>
      <c r="Z545" s="74">
        <f>Table2[[#This Row],[ETA A TIMESLOT]]*24</f>
        <v>73.166666666802485</v>
      </c>
      <c r="AA545" s="73">
        <f t="shared" si="168"/>
        <v>0</v>
      </c>
      <c r="AB545" s="73" t="str">
        <f t="shared" si="169"/>
        <v>SI</v>
      </c>
      <c r="AC545" s="74">
        <f>Table2[[#This Row],[PUNTUALIDAD (H)]]*24</f>
        <v>0</v>
      </c>
      <c r="AD545" s="73">
        <f t="shared" si="170"/>
        <v>3.1527777777810115</v>
      </c>
      <c r="AE545" s="74">
        <f>Table2[[#This Row],[ATA TO UNLOADING]]*24</f>
        <v>75.666666666744277</v>
      </c>
      <c r="AF545" s="74" t="str">
        <f>IF(Table2[[#This Row],[ATA TO UNLOADING 2]]&lt;=48,"YES","NO")</f>
        <v>NO</v>
      </c>
      <c r="AG545" s="75">
        <f t="shared" si="171"/>
        <v>0.83333333333575865</v>
      </c>
      <c r="AH545" s="2" t="s">
        <v>24</v>
      </c>
      <c r="AI545" s="2" t="str">
        <f t="shared" si="172"/>
        <v>MSKU1515665</v>
      </c>
      <c r="AJ545" s="76" t="str">
        <f t="shared" si="173"/>
        <v>CTU FLEVOKUST BV</v>
      </c>
      <c r="AK545" s="77">
        <f>IF($M545="TRUCK",VLOOKUP($AQ545,Invoicing!$A$17:$B$49,MATCH($AK$1,Invoicing!$A$17:$B$17,0),FALSE),VLOOKUP($AQ545,Invoicing!$N$17:$O$21,MATCH($AK$1,Invoicing!$N$17:$O$17,0),FALSE))</f>
        <v>380</v>
      </c>
      <c r="AL545" s="78">
        <v>100</v>
      </c>
      <c r="AM545" s="78">
        <v>35</v>
      </c>
      <c r="AN545" s="78">
        <f t="shared" si="174"/>
        <v>0</v>
      </c>
      <c r="AO545" s="2">
        <f t="shared" si="175"/>
        <v>2</v>
      </c>
      <c r="AP545" s="2" t="str">
        <f t="shared" si="176"/>
        <v>NIGHT</v>
      </c>
      <c r="AQ545" s="2" t="str">
        <f t="shared" si="177"/>
        <v>CTU FLEVOKUST BVNIGHT</v>
      </c>
      <c r="AR545" s="71">
        <f t="shared" si="178"/>
        <v>480</v>
      </c>
      <c r="AS545" s="71">
        <f>VLOOKUP(AJ545,Invoicing!A:K,10,FALSE)</f>
        <v>0</v>
      </c>
      <c r="AT545" s="71">
        <f t="shared" si="179"/>
        <v>580</v>
      </c>
      <c r="AU545" s="55">
        <v>100</v>
      </c>
    </row>
    <row r="546" spans="1:47">
      <c r="A546" s="37" t="s">
        <v>65</v>
      </c>
      <c r="B546" s="3" t="s">
        <v>38</v>
      </c>
      <c r="C546" s="11">
        <v>45388.784722222219</v>
      </c>
      <c r="D546" s="11">
        <v>45388.75</v>
      </c>
      <c r="E546" s="11" t="s">
        <v>49</v>
      </c>
      <c r="F546" s="11" t="s">
        <v>40</v>
      </c>
      <c r="G546" s="3" t="s">
        <v>707</v>
      </c>
      <c r="H546" s="3" t="s">
        <v>2821</v>
      </c>
      <c r="I546" s="11">
        <v>45391.666666666664</v>
      </c>
      <c r="J546" s="12">
        <v>45391.933333333334</v>
      </c>
      <c r="K546" s="12">
        <v>45391.916666666664</v>
      </c>
      <c r="L546" s="12">
        <v>45391.958333333336</v>
      </c>
      <c r="M546" s="61" t="s">
        <v>12</v>
      </c>
      <c r="N546" s="3" t="s">
        <v>13</v>
      </c>
      <c r="O546" s="3">
        <v>0</v>
      </c>
      <c r="P546" s="1">
        <f t="shared" si="160"/>
        <v>15</v>
      </c>
      <c r="Q546" s="1">
        <f t="shared" si="161"/>
        <v>4</v>
      </c>
      <c r="R546" s="72">
        <f t="shared" si="162"/>
        <v>45391.933333333334</v>
      </c>
      <c r="S546" s="73">
        <f t="shared" si="163"/>
        <v>2.8819444444452529</v>
      </c>
      <c r="T546" s="74">
        <f>Table2[[#This Row],[ETA A OFRECIMIENTO]]*24</f>
        <v>69.166666666686069</v>
      </c>
      <c r="U546" s="1" t="str">
        <f t="shared" si="164"/>
        <v>NO</v>
      </c>
      <c r="V546" s="73">
        <f t="shared" si="165"/>
        <v>0.25</v>
      </c>
      <c r="W546" s="74">
        <f>Table2[[#This Row],[DEL. AVAILABLE A SLOT]]*24</f>
        <v>6</v>
      </c>
      <c r="X546" s="1" t="str">
        <f t="shared" si="166"/>
        <v>SI</v>
      </c>
      <c r="Y546" s="73">
        <f t="shared" si="167"/>
        <v>3.1319444444452529</v>
      </c>
      <c r="Z546" s="74">
        <f>Table2[[#This Row],[ETA A TIMESLOT]]*24</f>
        <v>75.166666666686069</v>
      </c>
      <c r="AA546" s="73">
        <f t="shared" si="168"/>
        <v>1.6666666670062114E-2</v>
      </c>
      <c r="AB546" s="73" t="str">
        <f t="shared" si="169"/>
        <v>SI</v>
      </c>
      <c r="AC546" s="74">
        <f>Table2[[#This Row],[PUNTUALIDAD (H)]]*24</f>
        <v>0.40000000008149073</v>
      </c>
      <c r="AD546" s="73">
        <f t="shared" si="170"/>
        <v>3.1736111111167702</v>
      </c>
      <c r="AE546" s="74">
        <f>Table2[[#This Row],[ATA TO UNLOADING]]*24</f>
        <v>76.166666666802485</v>
      </c>
      <c r="AF546" s="74" t="str">
        <f>IF(Table2[[#This Row],[ATA TO UNLOADING 2]]&lt;=48,"YES","NO")</f>
        <v>NO</v>
      </c>
      <c r="AG546" s="75">
        <f t="shared" si="171"/>
        <v>0.91666666666424135</v>
      </c>
      <c r="AH546" s="2" t="s">
        <v>24</v>
      </c>
      <c r="AI546" s="2" t="str">
        <f t="shared" si="172"/>
        <v>MSKU9378511</v>
      </c>
      <c r="AJ546" s="76" t="str">
        <f t="shared" si="173"/>
        <v>CTU FLEVOKUST BV</v>
      </c>
      <c r="AK546" s="77">
        <f>IF($M546="TRUCK",VLOOKUP($AQ546,Invoicing!$A$17:$B$49,MATCH($AK$1,Invoicing!$A$17:$B$17,0),FALSE),VLOOKUP($AQ546,Invoicing!$N$17:$O$21,MATCH($AK$1,Invoicing!$N$17:$O$17,0),FALSE))</f>
        <v>380</v>
      </c>
      <c r="AL546" s="78">
        <v>100</v>
      </c>
      <c r="AM546" s="78">
        <v>35</v>
      </c>
      <c r="AN546" s="78">
        <f t="shared" si="174"/>
        <v>0</v>
      </c>
      <c r="AO546" s="2">
        <f t="shared" si="175"/>
        <v>2</v>
      </c>
      <c r="AP546" s="2" t="str">
        <f t="shared" si="176"/>
        <v>NIGHT</v>
      </c>
      <c r="AQ546" s="2" t="str">
        <f t="shared" si="177"/>
        <v>CTU FLEVOKUST BVNIGHT</v>
      </c>
      <c r="AR546" s="71">
        <f t="shared" si="178"/>
        <v>480</v>
      </c>
      <c r="AS546" s="71">
        <f>VLOOKUP(AJ546,Invoicing!A:K,10,FALSE)</f>
        <v>0</v>
      </c>
      <c r="AT546" s="71">
        <f t="shared" si="179"/>
        <v>480</v>
      </c>
    </row>
    <row r="547" spans="1:47">
      <c r="A547" s="37" t="s">
        <v>65</v>
      </c>
      <c r="B547" s="3" t="s">
        <v>38</v>
      </c>
      <c r="C547" s="11">
        <v>45388.784722222219</v>
      </c>
      <c r="D547" s="11">
        <v>45388.75</v>
      </c>
      <c r="E547" s="11" t="s">
        <v>49</v>
      </c>
      <c r="F547" s="11" t="s">
        <v>40</v>
      </c>
      <c r="G547" s="3" t="s">
        <v>708</v>
      </c>
      <c r="H547" s="3" t="s">
        <v>2821</v>
      </c>
      <c r="I547" s="11">
        <v>45391.666666666664</v>
      </c>
      <c r="J547" s="12">
        <v>45391.771527777775</v>
      </c>
      <c r="K547" s="12">
        <v>45391.833333333336</v>
      </c>
      <c r="L547" s="12">
        <v>45391.84097222222</v>
      </c>
      <c r="M547" s="61" t="s">
        <v>12</v>
      </c>
      <c r="N547" s="3" t="s">
        <v>13</v>
      </c>
      <c r="O547" s="3">
        <v>0</v>
      </c>
      <c r="P547" s="1">
        <f t="shared" si="160"/>
        <v>15</v>
      </c>
      <c r="Q547" s="1">
        <f t="shared" si="161"/>
        <v>4</v>
      </c>
      <c r="R547" s="72">
        <f t="shared" si="162"/>
        <v>45391.771527777775</v>
      </c>
      <c r="S547" s="73">
        <f t="shared" si="163"/>
        <v>2.8819444444452529</v>
      </c>
      <c r="T547" s="74">
        <f>Table2[[#This Row],[ETA A OFRECIMIENTO]]*24</f>
        <v>69.166666666686069</v>
      </c>
      <c r="U547" s="1" t="str">
        <f t="shared" si="164"/>
        <v>NO</v>
      </c>
      <c r="V547" s="73">
        <f t="shared" si="165"/>
        <v>0.16666666667151731</v>
      </c>
      <c r="W547" s="74">
        <f>Table2[[#This Row],[DEL. AVAILABLE A SLOT]]*24</f>
        <v>4.0000000001164153</v>
      </c>
      <c r="X547" s="1" t="str">
        <f t="shared" si="166"/>
        <v>SI</v>
      </c>
      <c r="Y547" s="73">
        <f t="shared" si="167"/>
        <v>3.0486111111167702</v>
      </c>
      <c r="Z547" s="74">
        <f>Table2[[#This Row],[ETA A TIMESLOT]]*24</f>
        <v>73.166666666802485</v>
      </c>
      <c r="AA547" s="73">
        <f t="shared" si="168"/>
        <v>0</v>
      </c>
      <c r="AB547" s="73" t="str">
        <f t="shared" si="169"/>
        <v>SI</v>
      </c>
      <c r="AC547" s="74">
        <f>Table2[[#This Row],[PUNTUALIDAD (H)]]*24</f>
        <v>0</v>
      </c>
      <c r="AD547" s="73">
        <f t="shared" si="170"/>
        <v>3.0562500000014552</v>
      </c>
      <c r="AE547" s="74">
        <f>Table2[[#This Row],[ATA TO UNLOADING]]*24</f>
        <v>73.350000000034925</v>
      </c>
      <c r="AF547" s="74" t="str">
        <f>IF(Table2[[#This Row],[ATA TO UNLOADING 2]]&lt;=48,"YES","NO")</f>
        <v>NO</v>
      </c>
      <c r="AG547" s="75">
        <f t="shared" si="171"/>
        <v>0.83333333333575865</v>
      </c>
      <c r="AH547" s="2" t="s">
        <v>24</v>
      </c>
      <c r="AI547" s="2" t="str">
        <f t="shared" si="172"/>
        <v>MSKU9631358</v>
      </c>
      <c r="AJ547" s="76" t="str">
        <f t="shared" si="173"/>
        <v>CTU FLEVOKUST BV</v>
      </c>
      <c r="AK547" s="77">
        <f>IF($M547="TRUCK",VLOOKUP($AQ547,Invoicing!$A$17:$B$49,MATCH($AK$1,Invoicing!$A$17:$B$17,0),FALSE),VLOOKUP($AQ547,Invoicing!$N$17:$O$21,MATCH($AK$1,Invoicing!$N$17:$O$17,0),FALSE))</f>
        <v>380</v>
      </c>
      <c r="AL547" s="78">
        <v>100</v>
      </c>
      <c r="AM547" s="78">
        <v>35</v>
      </c>
      <c r="AN547" s="78">
        <f t="shared" si="174"/>
        <v>0</v>
      </c>
      <c r="AO547" s="2">
        <f t="shared" si="175"/>
        <v>2</v>
      </c>
      <c r="AP547" s="2" t="str">
        <f t="shared" si="176"/>
        <v>NIGHT</v>
      </c>
      <c r="AQ547" s="2" t="str">
        <f t="shared" si="177"/>
        <v>CTU FLEVOKUST BVNIGHT</v>
      </c>
      <c r="AR547" s="71">
        <f t="shared" si="178"/>
        <v>480</v>
      </c>
      <c r="AS547" s="71">
        <f>VLOOKUP(AJ547,Invoicing!A:K,10,FALSE)</f>
        <v>0</v>
      </c>
      <c r="AT547" s="71">
        <f t="shared" si="179"/>
        <v>480</v>
      </c>
    </row>
    <row r="548" spans="1:47">
      <c r="A548" s="37" t="s">
        <v>65</v>
      </c>
      <c r="B548" s="3" t="s">
        <v>38</v>
      </c>
      <c r="C548" s="11">
        <v>45388.784722222219</v>
      </c>
      <c r="D548" s="11">
        <v>45388.75</v>
      </c>
      <c r="E548" s="11" t="s">
        <v>49</v>
      </c>
      <c r="F548" s="11" t="s">
        <v>40</v>
      </c>
      <c r="G548" s="3" t="s">
        <v>709</v>
      </c>
      <c r="H548" s="3" t="s">
        <v>2821</v>
      </c>
      <c r="I548" s="11">
        <v>45391.666666666664</v>
      </c>
      <c r="J548" s="12">
        <v>45391.729861111111</v>
      </c>
      <c r="K548" s="12">
        <v>45391.75</v>
      </c>
      <c r="L548" s="12">
        <v>45391.740277777775</v>
      </c>
      <c r="M548" s="61" t="s">
        <v>12</v>
      </c>
      <c r="N548" s="3" t="s">
        <v>13</v>
      </c>
      <c r="O548" s="3">
        <v>0</v>
      </c>
      <c r="P548" s="1">
        <f t="shared" si="160"/>
        <v>15</v>
      </c>
      <c r="Q548" s="1">
        <f t="shared" si="161"/>
        <v>4</v>
      </c>
      <c r="R548" s="72">
        <f t="shared" si="162"/>
        <v>45391.729861111111</v>
      </c>
      <c r="S548" s="73">
        <f t="shared" si="163"/>
        <v>2.8819444444452529</v>
      </c>
      <c r="T548" s="74">
        <f>Table2[[#This Row],[ETA A OFRECIMIENTO]]*24</f>
        <v>69.166666666686069</v>
      </c>
      <c r="U548" s="1" t="str">
        <f t="shared" si="164"/>
        <v>NO</v>
      </c>
      <c r="V548" s="73">
        <f t="shared" si="165"/>
        <v>8.3333333335758653E-2</v>
      </c>
      <c r="W548" s="74">
        <f>Table2[[#This Row],[DEL. AVAILABLE A SLOT]]*24</f>
        <v>2.0000000000582077</v>
      </c>
      <c r="X548" s="1" t="str">
        <f t="shared" si="166"/>
        <v>SI</v>
      </c>
      <c r="Y548" s="73">
        <f t="shared" si="167"/>
        <v>2.9652777777810115</v>
      </c>
      <c r="Z548" s="74">
        <f>Table2[[#This Row],[ETA A TIMESLOT]]*24</f>
        <v>71.166666666744277</v>
      </c>
      <c r="AA548" s="73">
        <f t="shared" si="168"/>
        <v>0</v>
      </c>
      <c r="AB548" s="73" t="str">
        <f t="shared" si="169"/>
        <v>SI</v>
      </c>
      <c r="AC548" s="74">
        <f>Table2[[#This Row],[PUNTUALIDAD (H)]]*24</f>
        <v>0</v>
      </c>
      <c r="AD548" s="73">
        <f t="shared" si="170"/>
        <v>2.9555555555562023</v>
      </c>
      <c r="AE548" s="74">
        <f>Table2[[#This Row],[ATA TO UNLOADING]]*24</f>
        <v>70.933333333348855</v>
      </c>
      <c r="AF548" s="74" t="str">
        <f>IF(Table2[[#This Row],[ATA TO UNLOADING 2]]&lt;=48,"YES","NO")</f>
        <v>NO</v>
      </c>
      <c r="AG548" s="75">
        <f t="shared" si="171"/>
        <v>0.75</v>
      </c>
      <c r="AH548" s="2" t="s">
        <v>42</v>
      </c>
      <c r="AI548" s="2" t="str">
        <f t="shared" si="172"/>
        <v>MSKU9637459</v>
      </c>
      <c r="AJ548" s="76" t="str">
        <f t="shared" si="173"/>
        <v>CTU FLEVOKUST BV</v>
      </c>
      <c r="AK548" s="77">
        <f>IF($M548="TRUCK",VLOOKUP($AQ548,Invoicing!$A$17:$B$49,MATCH($AK$1,Invoicing!$A$17:$B$17,0),FALSE),VLOOKUP($AQ548,Invoicing!$N$17:$O$21,MATCH($AK$1,Invoicing!$N$17:$O$17,0),FALSE))</f>
        <v>380</v>
      </c>
      <c r="AL548" s="78">
        <v>100</v>
      </c>
      <c r="AM548" s="78">
        <v>35</v>
      </c>
      <c r="AN548" s="78">
        <f t="shared" si="174"/>
        <v>0</v>
      </c>
      <c r="AO548" s="2">
        <f t="shared" si="175"/>
        <v>2</v>
      </c>
      <c r="AP548" s="2" t="str">
        <f t="shared" si="176"/>
        <v>WEEK</v>
      </c>
      <c r="AQ548" s="2" t="str">
        <f t="shared" si="177"/>
        <v>CTU FLEVOKUST BVWEEK</v>
      </c>
      <c r="AR548" s="71">
        <f t="shared" si="178"/>
        <v>480</v>
      </c>
      <c r="AS548" s="71">
        <f>VLOOKUP(AJ548,Invoicing!A:K,10,FALSE)</f>
        <v>0</v>
      </c>
      <c r="AT548" s="71">
        <f t="shared" si="179"/>
        <v>480</v>
      </c>
    </row>
    <row r="549" spans="1:47">
      <c r="A549" s="37" t="s">
        <v>65</v>
      </c>
      <c r="B549" s="3" t="s">
        <v>38</v>
      </c>
      <c r="C549" s="11">
        <v>45388.784722222219</v>
      </c>
      <c r="D549" s="11">
        <v>45388.75</v>
      </c>
      <c r="E549" s="11" t="s">
        <v>44</v>
      </c>
      <c r="F549" s="11" t="s">
        <v>40</v>
      </c>
      <c r="G549" s="3" t="s">
        <v>710</v>
      </c>
      <c r="H549" s="3" t="s">
        <v>2821</v>
      </c>
      <c r="I549" s="11">
        <v>45390.458333333336</v>
      </c>
      <c r="J549" s="12">
        <v>45390.677083333336</v>
      </c>
      <c r="K549" s="12">
        <v>45390.708333333336</v>
      </c>
      <c r="L549" s="12">
        <v>45390.74722222222</v>
      </c>
      <c r="M549" s="12" t="s">
        <v>115</v>
      </c>
      <c r="N549" s="3" t="s">
        <v>13</v>
      </c>
      <c r="O549" s="3">
        <v>0</v>
      </c>
      <c r="P549" s="1">
        <f t="shared" si="160"/>
        <v>15</v>
      </c>
      <c r="Q549" s="1">
        <f t="shared" si="161"/>
        <v>4</v>
      </c>
      <c r="R549" s="72">
        <f t="shared" si="162"/>
        <v>45390.677083333336</v>
      </c>
      <c r="S549" s="73">
        <f t="shared" si="163"/>
        <v>1.6736111111167702</v>
      </c>
      <c r="T549" s="74">
        <f>Table2[[#This Row],[ETA A OFRECIMIENTO]]*24</f>
        <v>40.166666666802485</v>
      </c>
      <c r="U549" s="1" t="str">
        <f t="shared" si="164"/>
        <v>YES</v>
      </c>
      <c r="V549" s="73">
        <f t="shared" si="165"/>
        <v>0.25</v>
      </c>
      <c r="W549" s="74">
        <f>Table2[[#This Row],[DEL. AVAILABLE A SLOT]]*24</f>
        <v>6</v>
      </c>
      <c r="X549" s="1" t="str">
        <f t="shared" si="166"/>
        <v>SI</v>
      </c>
      <c r="Y549" s="73">
        <f t="shared" si="167"/>
        <v>1.9236111111167702</v>
      </c>
      <c r="Z549" s="74">
        <f>Table2[[#This Row],[ETA A TIMESLOT]]*24</f>
        <v>46.166666666802485</v>
      </c>
      <c r="AA549" s="73">
        <f t="shared" si="168"/>
        <v>0</v>
      </c>
      <c r="AB549" s="73" t="str">
        <f t="shared" si="169"/>
        <v>SI</v>
      </c>
      <c r="AC549" s="74">
        <f>Table2[[#This Row],[PUNTUALIDAD (H)]]*24</f>
        <v>0</v>
      </c>
      <c r="AD549" s="73">
        <f t="shared" si="170"/>
        <v>1.9625000000014552</v>
      </c>
      <c r="AE549" s="74">
        <f>Table2[[#This Row],[ATA TO UNLOADING]]*24</f>
        <v>47.100000000034925</v>
      </c>
      <c r="AF549" s="74" t="str">
        <f>IF(Table2[[#This Row],[ATA TO UNLOADING 2]]&lt;=48,"YES","NO")</f>
        <v>YES</v>
      </c>
      <c r="AG549" s="75">
        <f t="shared" si="171"/>
        <v>0.70833333333575865</v>
      </c>
      <c r="AH549" s="2" t="s">
        <v>42</v>
      </c>
      <c r="AI549" s="2" t="str">
        <f t="shared" si="172"/>
        <v>SUDU5325374</v>
      </c>
      <c r="AJ549" s="76" t="str">
        <f t="shared" si="173"/>
        <v>MSI</v>
      </c>
      <c r="AK549" s="77">
        <f>IF($M549="TRUCK",VLOOKUP($AQ549,Invoicing!$A$17:$B$49,MATCH($AK$1,Invoicing!$A$17:$B$17,0),FALSE),VLOOKUP($AQ549,Invoicing!$N$17:$O$21,MATCH($AK$1,Invoicing!$N$17:$O$17,0),FALSE))</f>
        <v>480</v>
      </c>
      <c r="AL549" s="78">
        <f>VLOOKUP($E549,Invoicing!$A$1:$H$8,MATCH(TRACKER!$N549,Invoicing!$A$1:$H$1,0),FALSE)</f>
        <v>120</v>
      </c>
      <c r="AM549" s="78">
        <f>VLOOKUP($E549,Invoicing!$A$1:$H$8,MATCH(TRACKER!$O$1,Invoicing!$A$1:$H$1,0),FALSE)</f>
        <v>50</v>
      </c>
      <c r="AN549" s="78">
        <f t="shared" si="174"/>
        <v>0</v>
      </c>
      <c r="AO549" s="2">
        <f t="shared" si="175"/>
        <v>1</v>
      </c>
      <c r="AP549" s="2" t="str">
        <f t="shared" si="176"/>
        <v>WEEK</v>
      </c>
      <c r="AQ549" s="2" t="str">
        <f t="shared" si="177"/>
        <v>MSIWEEK</v>
      </c>
      <c r="AR549" s="71">
        <f t="shared" si="178"/>
        <v>600</v>
      </c>
      <c r="AS549" s="71">
        <f>VLOOKUP(AJ549,Invoicing!A:K,10,FALSE)</f>
        <v>25</v>
      </c>
      <c r="AT549" s="71">
        <f t="shared" si="179"/>
        <v>625</v>
      </c>
    </row>
    <row r="550" spans="1:47">
      <c r="A550" s="37" t="s">
        <v>65</v>
      </c>
      <c r="B550" s="3" t="s">
        <v>38</v>
      </c>
      <c r="C550" s="11">
        <v>45388.784722222219</v>
      </c>
      <c r="D550" s="11">
        <v>45388.75</v>
      </c>
      <c r="E550" s="11" t="s">
        <v>49</v>
      </c>
      <c r="F550" s="11" t="s">
        <v>40</v>
      </c>
      <c r="G550" s="3" t="s">
        <v>711</v>
      </c>
      <c r="H550" s="3" t="s">
        <v>2821</v>
      </c>
      <c r="I550" s="11">
        <v>45391.666666666664</v>
      </c>
      <c r="J550" s="12">
        <v>45391.581944444442</v>
      </c>
      <c r="K550" s="12">
        <v>45391.666666666664</v>
      </c>
      <c r="L550" s="12">
        <v>45391.729166666664</v>
      </c>
      <c r="M550" s="61" t="s">
        <v>12</v>
      </c>
      <c r="N550" s="3" t="s">
        <v>42</v>
      </c>
      <c r="O550" s="3">
        <v>0</v>
      </c>
      <c r="P550" s="1">
        <f t="shared" si="160"/>
        <v>15</v>
      </c>
      <c r="Q550" s="1">
        <f t="shared" si="161"/>
        <v>4</v>
      </c>
      <c r="R550" s="72">
        <f t="shared" si="162"/>
        <v>45391.581944444442</v>
      </c>
      <c r="S550" s="73">
        <f t="shared" si="163"/>
        <v>2.8819444444452529</v>
      </c>
      <c r="T550" s="74">
        <f>Table2[[#This Row],[ETA A OFRECIMIENTO]]*24</f>
        <v>69.166666666686069</v>
      </c>
      <c r="U550" s="1" t="str">
        <f t="shared" si="164"/>
        <v>NO</v>
      </c>
      <c r="V550" s="73">
        <f t="shared" si="165"/>
        <v>0</v>
      </c>
      <c r="W550" s="74">
        <f>Table2[[#This Row],[DEL. AVAILABLE A SLOT]]*24</f>
        <v>0</v>
      </c>
      <c r="X550" s="1" t="str">
        <f t="shared" si="166"/>
        <v>SI</v>
      </c>
      <c r="Y550" s="73">
        <f t="shared" si="167"/>
        <v>2.8819444444452529</v>
      </c>
      <c r="Z550" s="74">
        <f>Table2[[#This Row],[ETA A TIMESLOT]]*24</f>
        <v>69.166666666686069</v>
      </c>
      <c r="AA550" s="73">
        <f t="shared" si="168"/>
        <v>0</v>
      </c>
      <c r="AB550" s="73" t="str">
        <f t="shared" si="169"/>
        <v>SI</v>
      </c>
      <c r="AC550" s="74">
        <f>Table2[[#This Row],[PUNTUALIDAD (H)]]*24</f>
        <v>0</v>
      </c>
      <c r="AD550" s="73">
        <f t="shared" si="170"/>
        <v>2.9444444444452529</v>
      </c>
      <c r="AE550" s="74">
        <f>Table2[[#This Row],[ATA TO UNLOADING]]*24</f>
        <v>70.666666666686069</v>
      </c>
      <c r="AF550" s="74" t="str">
        <f>IF(Table2[[#This Row],[ATA TO UNLOADING 2]]&lt;=48,"YES","NO")</f>
        <v>NO</v>
      </c>
      <c r="AG550" s="75">
        <f t="shared" si="171"/>
        <v>0.66666666666424135</v>
      </c>
      <c r="AH550" s="2" t="s">
        <v>42</v>
      </c>
      <c r="AI550" s="2" t="str">
        <f t="shared" si="172"/>
        <v>TCLU1726167</v>
      </c>
      <c r="AJ550" s="76" t="str">
        <f t="shared" si="173"/>
        <v>CTU FLEVOKUST BV</v>
      </c>
      <c r="AK550" s="77">
        <f>IF($M550="TRUCK",VLOOKUP($AQ550,Invoicing!$A$17:$B$49,MATCH($AK$1,Invoicing!$A$17:$B$17,0),FALSE),VLOOKUP($AQ550,Invoicing!$N$17:$O$21,MATCH($AK$1,Invoicing!$N$17:$O$17,0),FALSE))</f>
        <v>380</v>
      </c>
      <c r="AL550" s="78" t="e">
        <f>VLOOKUP($E550,Invoicing!$A$1:$H$8,MATCH(TRACKER!$N550,Invoicing!$A$1:$H$1,0),FALSE)</f>
        <v>#N/A</v>
      </c>
      <c r="AM550" s="78">
        <v>35</v>
      </c>
      <c r="AN550" s="78">
        <f t="shared" si="174"/>
        <v>0</v>
      </c>
      <c r="AO550" s="2">
        <f t="shared" si="175"/>
        <v>2</v>
      </c>
      <c r="AP550" s="2" t="str">
        <f t="shared" si="176"/>
        <v>WEEK</v>
      </c>
      <c r="AQ550" s="2" t="str">
        <f t="shared" si="177"/>
        <v>CTU FLEVOKUST BVWEEK</v>
      </c>
      <c r="AR550" s="71">
        <f t="shared" si="178"/>
        <v>380</v>
      </c>
      <c r="AS550" s="71">
        <f>VLOOKUP(AJ550,Invoicing!A:K,10,FALSE)</f>
        <v>0</v>
      </c>
      <c r="AT550" s="71">
        <f t="shared" si="179"/>
        <v>380</v>
      </c>
    </row>
    <row r="551" spans="1:47">
      <c r="A551" s="37" t="s">
        <v>65</v>
      </c>
      <c r="B551" s="3" t="s">
        <v>38</v>
      </c>
      <c r="C551" s="11">
        <v>45388.784722222219</v>
      </c>
      <c r="D551" s="11">
        <v>45388.75</v>
      </c>
      <c r="E551" s="11" t="s">
        <v>43</v>
      </c>
      <c r="F551" s="11" t="s">
        <v>40</v>
      </c>
      <c r="G551" s="3" t="s">
        <v>712</v>
      </c>
      <c r="H551" s="3" t="s">
        <v>2821</v>
      </c>
      <c r="I551" s="11">
        <v>45390.458333333336</v>
      </c>
      <c r="J551" s="12">
        <v>45390.750694444447</v>
      </c>
      <c r="K551" s="12">
        <v>45390.708333333336</v>
      </c>
      <c r="L551" s="12">
        <v>45390.763888888891</v>
      </c>
      <c r="M551" s="12" t="s">
        <v>115</v>
      </c>
      <c r="N551" s="3" t="s">
        <v>42</v>
      </c>
      <c r="O551" s="3">
        <v>0</v>
      </c>
      <c r="P551" s="1">
        <f t="shared" si="160"/>
        <v>15</v>
      </c>
      <c r="Q551" s="1">
        <f t="shared" si="161"/>
        <v>4</v>
      </c>
      <c r="R551" s="72">
        <f t="shared" si="162"/>
        <v>45390.750694444447</v>
      </c>
      <c r="S551" s="73">
        <f t="shared" si="163"/>
        <v>1.6736111111167702</v>
      </c>
      <c r="T551" s="74">
        <f>Table2[[#This Row],[ETA A OFRECIMIENTO]]*24</f>
        <v>40.166666666802485</v>
      </c>
      <c r="U551" s="1" t="str">
        <f t="shared" si="164"/>
        <v>YES</v>
      </c>
      <c r="V551" s="73">
        <f t="shared" si="165"/>
        <v>0.25</v>
      </c>
      <c r="W551" s="74">
        <f>Table2[[#This Row],[DEL. AVAILABLE A SLOT]]*24</f>
        <v>6</v>
      </c>
      <c r="X551" s="1" t="str">
        <f t="shared" si="166"/>
        <v>SI</v>
      </c>
      <c r="Y551" s="73">
        <f t="shared" si="167"/>
        <v>1.9236111111167702</v>
      </c>
      <c r="Z551" s="74">
        <f>Table2[[#This Row],[ETA A TIMESLOT]]*24</f>
        <v>46.166666666802485</v>
      </c>
      <c r="AA551" s="73">
        <f t="shared" si="168"/>
        <v>4.2361111110949423E-2</v>
      </c>
      <c r="AB551" s="73" t="str">
        <f t="shared" si="169"/>
        <v>NO</v>
      </c>
      <c r="AC551" s="74">
        <f>Table2[[#This Row],[PUNTUALIDAD (H)]]*24</f>
        <v>1.0166666666627862</v>
      </c>
      <c r="AD551" s="73">
        <f t="shared" si="170"/>
        <v>1.9791666666715173</v>
      </c>
      <c r="AE551" s="74">
        <f>Table2[[#This Row],[ATA TO UNLOADING]]*24</f>
        <v>47.500000000116415</v>
      </c>
      <c r="AF551" s="74" t="str">
        <f>IF(Table2[[#This Row],[ATA TO UNLOADING 2]]&lt;=48,"YES","NO")</f>
        <v>YES</v>
      </c>
      <c r="AG551" s="75">
        <f t="shared" si="171"/>
        <v>0.70833333333575865</v>
      </c>
      <c r="AH551" s="2" t="s">
        <v>42</v>
      </c>
      <c r="AI551" s="2" t="str">
        <f t="shared" si="172"/>
        <v>TCNU2575458</v>
      </c>
      <c r="AJ551" s="76" t="str">
        <f t="shared" si="173"/>
        <v>LOGIX</v>
      </c>
      <c r="AK551" s="77">
        <f>IF($M551="TRUCK",VLOOKUP($AQ551,Invoicing!$A$17:$B$49,MATCH($AK$1,Invoicing!$A$17:$B$17,0),FALSE),VLOOKUP($AQ551,Invoicing!$N$17:$O$21,MATCH($AK$1,Invoicing!$N$17:$O$17,0),FALSE))</f>
        <v>530</v>
      </c>
      <c r="AL551" s="78" t="e">
        <f>VLOOKUP($E551,Invoicing!$A$1:$H$8,MATCH(TRACKER!$N551,Invoicing!$A$1:$H$1,0),FALSE)</f>
        <v>#N/A</v>
      </c>
      <c r="AM551" s="78">
        <f>VLOOKUP($E551,Invoicing!$A$1:$H$8,MATCH(TRACKER!$O$1,Invoicing!$A$1:$H$1,0),FALSE)</f>
        <v>50</v>
      </c>
      <c r="AN551" s="78">
        <f t="shared" si="174"/>
        <v>0</v>
      </c>
      <c r="AO551" s="2">
        <f t="shared" si="175"/>
        <v>1</v>
      </c>
      <c r="AP551" s="2" t="str">
        <f t="shared" si="176"/>
        <v>WEEK</v>
      </c>
      <c r="AQ551" s="2" t="str">
        <f t="shared" si="177"/>
        <v>LOGIXWEEK</v>
      </c>
      <c r="AR551" s="71">
        <f t="shared" si="178"/>
        <v>530</v>
      </c>
      <c r="AS551" s="71">
        <f>VLOOKUP(AJ551,Invoicing!A:K,10,FALSE)</f>
        <v>25</v>
      </c>
      <c r="AT551" s="71">
        <f t="shared" si="179"/>
        <v>555</v>
      </c>
    </row>
    <row r="552" spans="1:47">
      <c r="A552" s="37" t="s">
        <v>65</v>
      </c>
      <c r="B552" s="3" t="s">
        <v>38</v>
      </c>
      <c r="C552" s="11">
        <v>45388.784722222219</v>
      </c>
      <c r="D552" s="11">
        <v>45388.75</v>
      </c>
      <c r="E552" s="11" t="s">
        <v>49</v>
      </c>
      <c r="F552" s="11" t="s">
        <v>40</v>
      </c>
      <c r="G552" s="3" t="s">
        <v>713</v>
      </c>
      <c r="H552" s="3" t="s">
        <v>2821</v>
      </c>
      <c r="I552" s="11">
        <v>45391.666666666664</v>
      </c>
      <c r="J552" s="12">
        <v>45391.665972222225</v>
      </c>
      <c r="K552" s="12">
        <v>45391.666666666664</v>
      </c>
      <c r="L552" s="12">
        <v>45391.739583333336</v>
      </c>
      <c r="M552" s="61" t="s">
        <v>12</v>
      </c>
      <c r="N552" s="3" t="s">
        <v>13</v>
      </c>
      <c r="O552" s="3">
        <v>0</v>
      </c>
      <c r="P552" s="1">
        <f t="shared" si="160"/>
        <v>15</v>
      </c>
      <c r="Q552" s="1">
        <f t="shared" si="161"/>
        <v>4</v>
      </c>
      <c r="R552" s="72">
        <f t="shared" si="162"/>
        <v>45391.665972222225</v>
      </c>
      <c r="S552" s="73">
        <f t="shared" si="163"/>
        <v>2.8819444444452529</v>
      </c>
      <c r="T552" s="74">
        <f>Table2[[#This Row],[ETA A OFRECIMIENTO]]*24</f>
        <v>69.166666666686069</v>
      </c>
      <c r="U552" s="1" t="str">
        <f t="shared" si="164"/>
        <v>NO</v>
      </c>
      <c r="V552" s="73">
        <f t="shared" si="165"/>
        <v>0</v>
      </c>
      <c r="W552" s="74">
        <f>Table2[[#This Row],[DEL. AVAILABLE A SLOT]]*24</f>
        <v>0</v>
      </c>
      <c r="X552" s="1" t="str">
        <f t="shared" si="166"/>
        <v>SI</v>
      </c>
      <c r="Y552" s="73">
        <f t="shared" si="167"/>
        <v>2.8819444444452529</v>
      </c>
      <c r="Z552" s="74">
        <f>Table2[[#This Row],[ETA A TIMESLOT]]*24</f>
        <v>69.166666666686069</v>
      </c>
      <c r="AA552" s="73">
        <f t="shared" si="168"/>
        <v>0</v>
      </c>
      <c r="AB552" s="73" t="str">
        <f t="shared" si="169"/>
        <v>SI</v>
      </c>
      <c r="AC552" s="74">
        <f>Table2[[#This Row],[PUNTUALIDAD (H)]]*24</f>
        <v>0</v>
      </c>
      <c r="AD552" s="73">
        <f t="shared" si="170"/>
        <v>2.9548611111167702</v>
      </c>
      <c r="AE552" s="74">
        <f>Table2[[#This Row],[ATA TO UNLOADING]]*24</f>
        <v>70.916666666802485</v>
      </c>
      <c r="AF552" s="74" t="str">
        <f>IF(Table2[[#This Row],[ATA TO UNLOADING 2]]&lt;=48,"YES","NO")</f>
        <v>NO</v>
      </c>
      <c r="AG552" s="75">
        <f t="shared" si="171"/>
        <v>0.66666666666424135</v>
      </c>
      <c r="AH552" s="2" t="s">
        <v>42</v>
      </c>
      <c r="AI552" s="2" t="str">
        <f t="shared" si="172"/>
        <v>TCNU7271756</v>
      </c>
      <c r="AJ552" s="76" t="str">
        <f t="shared" si="173"/>
        <v>CTU FLEVOKUST BV</v>
      </c>
      <c r="AK552" s="77">
        <f>IF($M552="TRUCK",VLOOKUP($AQ552,Invoicing!$A$17:$B$49,MATCH($AK$1,Invoicing!$A$17:$B$17,0),FALSE),VLOOKUP($AQ552,Invoicing!$N$17:$O$21,MATCH($AK$1,Invoicing!$N$17:$O$17,0),FALSE))</f>
        <v>380</v>
      </c>
      <c r="AL552" s="78">
        <v>100</v>
      </c>
      <c r="AM552" s="78">
        <v>35</v>
      </c>
      <c r="AN552" s="78">
        <f t="shared" si="174"/>
        <v>0</v>
      </c>
      <c r="AO552" s="2">
        <f t="shared" si="175"/>
        <v>2</v>
      </c>
      <c r="AP552" s="2" t="str">
        <f t="shared" si="176"/>
        <v>WEEK</v>
      </c>
      <c r="AQ552" s="2" t="str">
        <f t="shared" si="177"/>
        <v>CTU FLEVOKUST BVWEEK</v>
      </c>
      <c r="AR552" s="71">
        <f t="shared" si="178"/>
        <v>480</v>
      </c>
      <c r="AS552" s="71">
        <f>VLOOKUP(AJ552,Invoicing!A:K,10,FALSE)</f>
        <v>0</v>
      </c>
      <c r="AT552" s="71">
        <f t="shared" si="179"/>
        <v>480</v>
      </c>
    </row>
    <row r="553" spans="1:47">
      <c r="A553" s="37" t="s">
        <v>65</v>
      </c>
      <c r="B553" s="3" t="s">
        <v>38</v>
      </c>
      <c r="C553" s="11">
        <v>45388.784722222219</v>
      </c>
      <c r="D553" s="11">
        <v>45388.75</v>
      </c>
      <c r="E553" s="11" t="s">
        <v>44</v>
      </c>
      <c r="F553" s="11" t="s">
        <v>40</v>
      </c>
      <c r="G553" s="3" t="s">
        <v>714</v>
      </c>
      <c r="H553" s="3" t="s">
        <v>2821</v>
      </c>
      <c r="I553" s="11">
        <v>45390.458333333336</v>
      </c>
      <c r="J553" s="12">
        <v>45390.415972222225</v>
      </c>
      <c r="K553" s="12">
        <v>45390.458333333336</v>
      </c>
      <c r="L553" s="12">
        <v>45390.423611111109</v>
      </c>
      <c r="M553" s="12" t="s">
        <v>115</v>
      </c>
      <c r="N553" s="3" t="s">
        <v>42</v>
      </c>
      <c r="O553" s="3">
        <v>0</v>
      </c>
      <c r="P553" s="1">
        <f t="shared" si="160"/>
        <v>15</v>
      </c>
      <c r="Q553" s="1">
        <f t="shared" si="161"/>
        <v>4</v>
      </c>
      <c r="R553" s="72">
        <f t="shared" si="162"/>
        <v>45390.415972222225</v>
      </c>
      <c r="S553" s="73">
        <f t="shared" si="163"/>
        <v>1.6736111111167702</v>
      </c>
      <c r="T553" s="74">
        <f>Table2[[#This Row],[ETA A OFRECIMIENTO]]*24</f>
        <v>40.166666666802485</v>
      </c>
      <c r="U553" s="1" t="str">
        <f t="shared" si="164"/>
        <v>YES</v>
      </c>
      <c r="V553" s="73">
        <f t="shared" si="165"/>
        <v>0</v>
      </c>
      <c r="W553" s="74">
        <f>Table2[[#This Row],[DEL. AVAILABLE A SLOT]]*24</f>
        <v>0</v>
      </c>
      <c r="X553" s="1" t="str">
        <f t="shared" si="166"/>
        <v>SI</v>
      </c>
      <c r="Y553" s="73">
        <f t="shared" si="167"/>
        <v>1.6736111111167702</v>
      </c>
      <c r="Z553" s="74">
        <f>Table2[[#This Row],[ETA A TIMESLOT]]*24</f>
        <v>40.166666666802485</v>
      </c>
      <c r="AA553" s="73">
        <f t="shared" si="168"/>
        <v>0</v>
      </c>
      <c r="AB553" s="73" t="str">
        <f t="shared" si="169"/>
        <v>SI</v>
      </c>
      <c r="AC553" s="74">
        <f>Table2[[#This Row],[PUNTUALIDAD (H)]]*24</f>
        <v>0</v>
      </c>
      <c r="AD553" s="73">
        <f t="shared" si="170"/>
        <v>1.6388888888905058</v>
      </c>
      <c r="AE553" s="74">
        <f>Table2[[#This Row],[ATA TO UNLOADING]]*24</f>
        <v>39.333333333372138</v>
      </c>
      <c r="AF553" s="74" t="str">
        <f>IF(Table2[[#This Row],[ATA TO UNLOADING 2]]&lt;=48,"YES","NO")</f>
        <v>YES</v>
      </c>
      <c r="AG553" s="75">
        <f t="shared" si="171"/>
        <v>0.45833333333575865</v>
      </c>
      <c r="AH553" s="2" t="s">
        <v>42</v>
      </c>
      <c r="AI553" s="2" t="str">
        <f t="shared" si="172"/>
        <v>TCNU7524392</v>
      </c>
      <c r="AJ553" s="76" t="str">
        <f t="shared" si="173"/>
        <v>MSI</v>
      </c>
      <c r="AK553" s="77">
        <f>IF($M553="TRUCK",VLOOKUP($AQ553,Invoicing!$A$17:$B$49,MATCH($AK$1,Invoicing!$A$17:$B$17,0),FALSE),VLOOKUP($AQ553,Invoicing!$N$17:$O$21,MATCH($AK$1,Invoicing!$N$17:$O$17,0),FALSE))</f>
        <v>480</v>
      </c>
      <c r="AL553" s="78" t="e">
        <f>VLOOKUP($E553,Invoicing!$A$1:$H$8,MATCH(TRACKER!$N553,Invoicing!$A$1:$H$1,0),FALSE)</f>
        <v>#N/A</v>
      </c>
      <c r="AM553" s="78">
        <f>VLOOKUP($E553,Invoicing!$A$1:$H$8,MATCH(TRACKER!$O$1,Invoicing!$A$1:$H$1,0),FALSE)</f>
        <v>50</v>
      </c>
      <c r="AN553" s="78">
        <f t="shared" si="174"/>
        <v>0</v>
      </c>
      <c r="AO553" s="2">
        <f t="shared" si="175"/>
        <v>1</v>
      </c>
      <c r="AP553" s="2" t="str">
        <f t="shared" si="176"/>
        <v>WEEK</v>
      </c>
      <c r="AQ553" s="2" t="str">
        <f t="shared" si="177"/>
        <v>MSIWEEK</v>
      </c>
      <c r="AR553" s="71">
        <f t="shared" si="178"/>
        <v>480</v>
      </c>
      <c r="AS553" s="71">
        <f>VLOOKUP(AJ553,Invoicing!A:K,10,FALSE)</f>
        <v>25</v>
      </c>
      <c r="AT553" s="71">
        <f t="shared" si="179"/>
        <v>505</v>
      </c>
    </row>
    <row r="554" spans="1:47">
      <c r="A554" s="37" t="s">
        <v>65</v>
      </c>
      <c r="B554" s="3" t="s">
        <v>38</v>
      </c>
      <c r="C554" s="11">
        <v>45388.784722222219</v>
      </c>
      <c r="D554" s="11">
        <v>45388.75</v>
      </c>
      <c r="E554" s="11" t="s">
        <v>44</v>
      </c>
      <c r="F554" s="11" t="s">
        <v>40</v>
      </c>
      <c r="G554" s="3" t="s">
        <v>715</v>
      </c>
      <c r="H554" s="3" t="s">
        <v>2821</v>
      </c>
      <c r="I554" s="11">
        <v>45390.458333333336</v>
      </c>
      <c r="J554" s="12">
        <v>45390.802083333336</v>
      </c>
      <c r="K554" s="12">
        <v>45390.833333333336</v>
      </c>
      <c r="L554" s="12">
        <v>45390.822916666664</v>
      </c>
      <c r="M554" s="12" t="s">
        <v>115</v>
      </c>
      <c r="N554" s="3" t="s">
        <v>42</v>
      </c>
      <c r="O554" s="3">
        <v>0</v>
      </c>
      <c r="P554" s="1">
        <f t="shared" si="160"/>
        <v>15</v>
      </c>
      <c r="Q554" s="1">
        <f t="shared" si="161"/>
        <v>4</v>
      </c>
      <c r="R554" s="72">
        <f t="shared" si="162"/>
        <v>45390.802083333336</v>
      </c>
      <c r="S554" s="73">
        <f t="shared" si="163"/>
        <v>1.6736111111167702</v>
      </c>
      <c r="T554" s="74">
        <f>Table2[[#This Row],[ETA A OFRECIMIENTO]]*24</f>
        <v>40.166666666802485</v>
      </c>
      <c r="U554" s="1" t="str">
        <f t="shared" si="164"/>
        <v>YES</v>
      </c>
      <c r="V554" s="73">
        <f t="shared" si="165"/>
        <v>0.375</v>
      </c>
      <c r="W554" s="74">
        <f>Table2[[#This Row],[DEL. AVAILABLE A SLOT]]*24</f>
        <v>9</v>
      </c>
      <c r="X554" s="1" t="str">
        <f t="shared" si="166"/>
        <v>SI</v>
      </c>
      <c r="Y554" s="73">
        <f t="shared" si="167"/>
        <v>2.0486111111167702</v>
      </c>
      <c r="Z554" s="74">
        <f>Table2[[#This Row],[ETA A TIMESLOT]]*24</f>
        <v>49.166666666802485</v>
      </c>
      <c r="AA554" s="73">
        <f t="shared" si="168"/>
        <v>0</v>
      </c>
      <c r="AB554" s="73" t="str">
        <f t="shared" si="169"/>
        <v>SI</v>
      </c>
      <c r="AC554" s="74">
        <f>Table2[[#This Row],[PUNTUALIDAD (H)]]*24</f>
        <v>0</v>
      </c>
      <c r="AD554" s="73">
        <f t="shared" si="170"/>
        <v>2.0381944444452529</v>
      </c>
      <c r="AE554" s="74">
        <f>Table2[[#This Row],[ATA TO UNLOADING]]*24</f>
        <v>48.916666666686069</v>
      </c>
      <c r="AF554" s="74" t="str">
        <f>IF(Table2[[#This Row],[ATA TO UNLOADING 2]]&lt;=48,"YES","NO")</f>
        <v>NO</v>
      </c>
      <c r="AG554" s="75">
        <f t="shared" si="171"/>
        <v>0.83333333333575865</v>
      </c>
      <c r="AH554" s="2" t="s">
        <v>24</v>
      </c>
      <c r="AI554" s="2" t="str">
        <f t="shared" si="172"/>
        <v>TCNU8590064</v>
      </c>
      <c r="AJ554" s="76" t="str">
        <f t="shared" si="173"/>
        <v>MSI</v>
      </c>
      <c r="AK554" s="77">
        <f>IF($M554="TRUCK",VLOOKUP($AQ554,Invoicing!$A$17:$B$49,MATCH($AK$1,Invoicing!$A$17:$B$17,0),FALSE),VLOOKUP($AQ554,Invoicing!$N$17:$O$21,MATCH($AK$1,Invoicing!$N$17:$O$17,0),FALSE))</f>
        <v>530</v>
      </c>
      <c r="AL554" s="78" t="e">
        <f>VLOOKUP($E554,Invoicing!$A$1:$H$8,MATCH(TRACKER!$N554,Invoicing!$A$1:$H$1,0),FALSE)</f>
        <v>#N/A</v>
      </c>
      <c r="AM554" s="78">
        <f>VLOOKUP($E554,Invoicing!$A$1:$H$8,MATCH(TRACKER!$O$1,Invoicing!$A$1:$H$1,0),FALSE)</f>
        <v>50</v>
      </c>
      <c r="AN554" s="78">
        <f t="shared" si="174"/>
        <v>0</v>
      </c>
      <c r="AO554" s="2">
        <f t="shared" si="175"/>
        <v>1</v>
      </c>
      <c r="AP554" s="2" t="str">
        <f t="shared" si="176"/>
        <v>NIGHT</v>
      </c>
      <c r="AQ554" s="2" t="str">
        <f t="shared" si="177"/>
        <v>MSINIGHT</v>
      </c>
      <c r="AR554" s="71">
        <f t="shared" si="178"/>
        <v>530</v>
      </c>
      <c r="AS554" s="71">
        <f>VLOOKUP(AJ554,Invoicing!A:K,10,FALSE)</f>
        <v>25</v>
      </c>
      <c r="AT554" s="71">
        <f t="shared" si="179"/>
        <v>555</v>
      </c>
    </row>
    <row r="555" spans="1:47">
      <c r="A555" s="37" t="s">
        <v>65</v>
      </c>
      <c r="B555" s="3" t="s">
        <v>38</v>
      </c>
      <c r="C555" s="11">
        <v>45388.784722222219</v>
      </c>
      <c r="D555" s="11">
        <v>45388.75</v>
      </c>
      <c r="E555" s="11" t="s">
        <v>49</v>
      </c>
      <c r="F555" s="11" t="s">
        <v>40</v>
      </c>
      <c r="G555" s="3" t="s">
        <v>716</v>
      </c>
      <c r="H555" s="3" t="s">
        <v>41</v>
      </c>
      <c r="I555" s="11">
        <v>45391.666666666664</v>
      </c>
      <c r="J555" s="12">
        <v>45391.666666666664</v>
      </c>
      <c r="K555" s="12">
        <v>45391.666666666664</v>
      </c>
      <c r="L555" s="12">
        <v>45391.670138888891</v>
      </c>
      <c r="M555" s="61" t="s">
        <v>12</v>
      </c>
      <c r="N555" s="3" t="s">
        <v>42</v>
      </c>
      <c r="O555" s="3">
        <v>1</v>
      </c>
      <c r="P555" s="1">
        <f t="shared" si="160"/>
        <v>15</v>
      </c>
      <c r="Q555" s="1">
        <f t="shared" si="161"/>
        <v>4</v>
      </c>
      <c r="R555" s="72">
        <f t="shared" si="162"/>
        <v>45391.666666666664</v>
      </c>
      <c r="S555" s="73">
        <f t="shared" si="163"/>
        <v>2.8819444444452529</v>
      </c>
      <c r="T555" s="74">
        <f>Table2[[#This Row],[ETA A OFRECIMIENTO]]*24</f>
        <v>69.166666666686069</v>
      </c>
      <c r="U555" s="1" t="str">
        <f t="shared" si="164"/>
        <v>NO</v>
      </c>
      <c r="V555" s="73">
        <f t="shared" si="165"/>
        <v>0</v>
      </c>
      <c r="W555" s="74">
        <f>Table2[[#This Row],[DEL. AVAILABLE A SLOT]]*24</f>
        <v>0</v>
      </c>
      <c r="X555" s="1" t="str">
        <f t="shared" si="166"/>
        <v>SI</v>
      </c>
      <c r="Y555" s="73">
        <f t="shared" si="167"/>
        <v>2.8819444444452529</v>
      </c>
      <c r="Z555" s="74">
        <f>Table2[[#This Row],[ETA A TIMESLOT]]*24</f>
        <v>69.166666666686069</v>
      </c>
      <c r="AA555" s="73">
        <f t="shared" si="168"/>
        <v>0</v>
      </c>
      <c r="AB555" s="73" t="str">
        <f t="shared" si="169"/>
        <v>SI</v>
      </c>
      <c r="AC555" s="74">
        <f>Table2[[#This Row],[PUNTUALIDAD (H)]]*24</f>
        <v>0</v>
      </c>
      <c r="AD555" s="73">
        <f t="shared" si="170"/>
        <v>2.8854166666715173</v>
      </c>
      <c r="AE555" s="74">
        <f>Table2[[#This Row],[ATA TO UNLOADING]]*24</f>
        <v>69.250000000116415</v>
      </c>
      <c r="AF555" s="74" t="str">
        <f>IF(Table2[[#This Row],[ATA TO UNLOADING 2]]&lt;=48,"YES","NO")</f>
        <v>NO</v>
      </c>
      <c r="AG555" s="75">
        <f t="shared" si="171"/>
        <v>0.66666666666424135</v>
      </c>
      <c r="AH555" s="2" t="s">
        <v>42</v>
      </c>
      <c r="AI555" s="2" t="str">
        <f t="shared" si="172"/>
        <v>TLLU5115755</v>
      </c>
      <c r="AJ555" s="76" t="str">
        <f t="shared" si="173"/>
        <v>CTU FLEVOKUST BV</v>
      </c>
      <c r="AK555" s="77">
        <f>IF($M555="TRUCK",VLOOKUP($AQ555,Invoicing!$A$17:$B$49,MATCH($AK$1,Invoicing!$A$17:$B$17,0),FALSE),VLOOKUP($AQ555,Invoicing!$N$17:$O$21,MATCH($AK$1,Invoicing!$N$17:$O$17,0),FALSE))</f>
        <v>380</v>
      </c>
      <c r="AL555" s="78" t="e">
        <f>VLOOKUP($E555,Invoicing!$A$1:$H$8,MATCH(TRACKER!$N555,Invoicing!$A$1:$H$1,0),FALSE)</f>
        <v>#N/A</v>
      </c>
      <c r="AM555" s="78">
        <v>35</v>
      </c>
      <c r="AN555" s="78">
        <f t="shared" si="174"/>
        <v>35</v>
      </c>
      <c r="AO555" s="2">
        <f t="shared" si="175"/>
        <v>2</v>
      </c>
      <c r="AP555" s="2" t="str">
        <f t="shared" si="176"/>
        <v>WEEK</v>
      </c>
      <c r="AQ555" s="2" t="str">
        <f t="shared" si="177"/>
        <v>CTU FLEVOKUST BVWEEK</v>
      </c>
      <c r="AR555" s="71">
        <f t="shared" si="178"/>
        <v>415</v>
      </c>
      <c r="AS555" s="71">
        <f>VLOOKUP(AJ555,Invoicing!A:K,10,FALSE)</f>
        <v>0</v>
      </c>
      <c r="AT555" s="71">
        <f t="shared" si="179"/>
        <v>415</v>
      </c>
    </row>
    <row r="556" spans="1:47">
      <c r="A556" s="37" t="s">
        <v>65</v>
      </c>
      <c r="B556" s="3" t="s">
        <v>38</v>
      </c>
      <c r="C556" s="11">
        <v>45388.784722222219</v>
      </c>
      <c r="D556" s="11">
        <v>45388.75</v>
      </c>
      <c r="E556" s="11" t="s">
        <v>45</v>
      </c>
      <c r="F556" s="11" t="s">
        <v>40</v>
      </c>
      <c r="G556" s="3" t="s">
        <v>717</v>
      </c>
      <c r="H556" s="3" t="s">
        <v>2821</v>
      </c>
      <c r="I556" s="11">
        <v>45390.458333333336</v>
      </c>
      <c r="J556" s="12">
        <v>45390.825694444444</v>
      </c>
      <c r="K556" s="12">
        <v>45390.833333333336</v>
      </c>
      <c r="L556" s="12">
        <v>45390.840277777781</v>
      </c>
      <c r="M556" s="12" t="s">
        <v>115</v>
      </c>
      <c r="N556" s="3" t="s">
        <v>42</v>
      </c>
      <c r="O556" s="3">
        <v>0</v>
      </c>
      <c r="P556" s="1">
        <f t="shared" si="160"/>
        <v>15</v>
      </c>
      <c r="Q556" s="1">
        <f t="shared" si="161"/>
        <v>4</v>
      </c>
      <c r="R556" s="72">
        <f t="shared" si="162"/>
        <v>45390.825694444444</v>
      </c>
      <c r="S556" s="73">
        <f t="shared" si="163"/>
        <v>1.6736111111167702</v>
      </c>
      <c r="T556" s="74">
        <f>Table2[[#This Row],[ETA A OFRECIMIENTO]]*24</f>
        <v>40.166666666802485</v>
      </c>
      <c r="U556" s="1" t="str">
        <f t="shared" si="164"/>
        <v>YES</v>
      </c>
      <c r="V556" s="73">
        <f t="shared" si="165"/>
        <v>0.375</v>
      </c>
      <c r="W556" s="74">
        <f>Table2[[#This Row],[DEL. AVAILABLE A SLOT]]*24</f>
        <v>9</v>
      </c>
      <c r="X556" s="1" t="str">
        <f t="shared" si="166"/>
        <v>SI</v>
      </c>
      <c r="Y556" s="73">
        <f t="shared" si="167"/>
        <v>2.0486111111167702</v>
      </c>
      <c r="Z556" s="74">
        <f>Table2[[#This Row],[ETA A TIMESLOT]]*24</f>
        <v>49.166666666802485</v>
      </c>
      <c r="AA556" s="73">
        <f t="shared" si="168"/>
        <v>0</v>
      </c>
      <c r="AB556" s="73" t="str">
        <f t="shared" si="169"/>
        <v>SI</v>
      </c>
      <c r="AC556" s="74">
        <f>Table2[[#This Row],[PUNTUALIDAD (H)]]*24</f>
        <v>0</v>
      </c>
      <c r="AD556" s="73">
        <f t="shared" si="170"/>
        <v>2.0555555555620231</v>
      </c>
      <c r="AE556" s="74">
        <f>Table2[[#This Row],[ATA TO UNLOADING]]*24</f>
        <v>49.333333333488554</v>
      </c>
      <c r="AF556" s="74" t="str">
        <f>IF(Table2[[#This Row],[ATA TO UNLOADING 2]]&lt;=48,"YES","NO")</f>
        <v>NO</v>
      </c>
      <c r="AG556" s="75">
        <f t="shared" si="171"/>
        <v>0.83333333333575865</v>
      </c>
      <c r="AH556" s="2" t="s">
        <v>24</v>
      </c>
      <c r="AI556" s="2" t="str">
        <f t="shared" si="172"/>
        <v>TLLU5362544</v>
      </c>
      <c r="AJ556" s="76" t="str">
        <f t="shared" si="173"/>
        <v>OM TRANSPORT</v>
      </c>
      <c r="AK556" s="77">
        <f>IF($M556="TRUCK",VLOOKUP($AQ556,Invoicing!$A$17:$B$49,MATCH($AK$1,Invoicing!$A$17:$B$17,0),FALSE),VLOOKUP($AQ556,Invoicing!$N$17:$O$21,MATCH($AK$1,Invoicing!$N$17:$O$17,0),FALSE))</f>
        <v>475</v>
      </c>
      <c r="AL556" s="78" t="e">
        <f>VLOOKUP($E556,Invoicing!$A$1:$H$8,MATCH(TRACKER!$N556,Invoicing!$A$1:$H$1,0),FALSE)</f>
        <v>#N/A</v>
      </c>
      <c r="AM556" s="78">
        <f>VLOOKUP($E556,Invoicing!$A$1:$H$8,MATCH(TRACKER!$O$1,Invoicing!$A$1:$H$1,0),FALSE)</f>
        <v>50</v>
      </c>
      <c r="AN556" s="78">
        <f t="shared" si="174"/>
        <v>0</v>
      </c>
      <c r="AO556" s="2">
        <f t="shared" si="175"/>
        <v>1</v>
      </c>
      <c r="AP556" s="2" t="str">
        <f t="shared" si="176"/>
        <v>NIGHT</v>
      </c>
      <c r="AQ556" s="2" t="str">
        <f t="shared" si="177"/>
        <v>OM TRANSPORTNIGHT</v>
      </c>
      <c r="AR556" s="71">
        <f t="shared" si="178"/>
        <v>475</v>
      </c>
      <c r="AS556" s="71">
        <f>VLOOKUP(AJ556,Invoicing!A:K,10,FALSE)</f>
        <v>25</v>
      </c>
      <c r="AT556" s="71">
        <f t="shared" si="179"/>
        <v>500</v>
      </c>
    </row>
    <row r="557" spans="1:47">
      <c r="A557" s="37" t="s">
        <v>65</v>
      </c>
      <c r="B557" s="3" t="s">
        <v>38</v>
      </c>
      <c r="C557" s="11">
        <v>45388.784722222219</v>
      </c>
      <c r="D557" s="11">
        <v>45388.75</v>
      </c>
      <c r="E557" s="11" t="s">
        <v>44</v>
      </c>
      <c r="F557" s="11" t="s">
        <v>40</v>
      </c>
      <c r="G557" s="3" t="s">
        <v>718</v>
      </c>
      <c r="H557" s="3" t="s">
        <v>41</v>
      </c>
      <c r="I557" s="11">
        <v>45390.458333333336</v>
      </c>
      <c r="J557" s="12">
        <v>45390.479861111111</v>
      </c>
      <c r="K557" s="12">
        <v>45390.5</v>
      </c>
      <c r="L557" s="12">
        <v>45390.503472222219</v>
      </c>
      <c r="M557" s="12" t="s">
        <v>115</v>
      </c>
      <c r="N557" s="3" t="s">
        <v>42</v>
      </c>
      <c r="O557" s="3">
        <v>1</v>
      </c>
      <c r="P557" s="1">
        <f t="shared" si="160"/>
        <v>15</v>
      </c>
      <c r="Q557" s="1">
        <f t="shared" si="161"/>
        <v>4</v>
      </c>
      <c r="R557" s="72">
        <f t="shared" si="162"/>
        <v>45390.479861111111</v>
      </c>
      <c r="S557" s="73">
        <f t="shared" si="163"/>
        <v>1.6736111111167702</v>
      </c>
      <c r="T557" s="74">
        <f>Table2[[#This Row],[ETA A OFRECIMIENTO]]*24</f>
        <v>40.166666666802485</v>
      </c>
      <c r="U557" s="1" t="str">
        <f t="shared" si="164"/>
        <v>YES</v>
      </c>
      <c r="V557" s="73">
        <f t="shared" si="165"/>
        <v>4.1666666664241347E-2</v>
      </c>
      <c r="W557" s="74">
        <f>Table2[[#This Row],[DEL. AVAILABLE A SLOT]]*24</f>
        <v>0.99999999994179234</v>
      </c>
      <c r="X557" s="1" t="str">
        <f t="shared" si="166"/>
        <v>SI</v>
      </c>
      <c r="Y557" s="73">
        <f t="shared" si="167"/>
        <v>1.7152777777810115</v>
      </c>
      <c r="Z557" s="74">
        <f>Table2[[#This Row],[ETA A TIMESLOT]]*24</f>
        <v>41.166666666744277</v>
      </c>
      <c r="AA557" s="73">
        <f t="shared" si="168"/>
        <v>0</v>
      </c>
      <c r="AB557" s="73" t="str">
        <f t="shared" si="169"/>
        <v>SI</v>
      </c>
      <c r="AC557" s="74">
        <f>Table2[[#This Row],[PUNTUALIDAD (H)]]*24</f>
        <v>0</v>
      </c>
      <c r="AD557" s="73">
        <f t="shared" si="170"/>
        <v>1.71875</v>
      </c>
      <c r="AE557" s="74">
        <f>Table2[[#This Row],[ATA TO UNLOADING]]*24</f>
        <v>41.25</v>
      </c>
      <c r="AF557" s="74" t="str">
        <f>IF(Table2[[#This Row],[ATA TO UNLOADING 2]]&lt;=48,"YES","NO")</f>
        <v>YES</v>
      </c>
      <c r="AG557" s="75">
        <f t="shared" si="171"/>
        <v>0.5</v>
      </c>
      <c r="AH557" s="2" t="s">
        <v>42</v>
      </c>
      <c r="AI557" s="2" t="str">
        <f t="shared" si="172"/>
        <v>TRHU2721319</v>
      </c>
      <c r="AJ557" s="76" t="str">
        <f t="shared" si="173"/>
        <v>MSI</v>
      </c>
      <c r="AK557" s="77">
        <f>IF($M557="TRUCK",VLOOKUP($AQ557,Invoicing!$A$17:$B$49,MATCH($AK$1,Invoicing!$A$17:$B$17,0),FALSE),VLOOKUP($AQ557,Invoicing!$N$17:$O$21,MATCH($AK$1,Invoicing!$N$17:$O$17,0),FALSE))</f>
        <v>480</v>
      </c>
      <c r="AL557" s="78" t="e">
        <f>VLOOKUP($E557,Invoicing!$A$1:$H$8,MATCH(TRACKER!$N557,Invoicing!$A$1:$H$1,0),FALSE)</f>
        <v>#N/A</v>
      </c>
      <c r="AM557" s="78">
        <f>VLOOKUP($E557,Invoicing!$A$1:$H$8,MATCH(TRACKER!$O$1,Invoicing!$A$1:$H$1,0),FALSE)</f>
        <v>50</v>
      </c>
      <c r="AN557" s="78">
        <f t="shared" si="174"/>
        <v>50</v>
      </c>
      <c r="AO557" s="2">
        <f t="shared" si="175"/>
        <v>1</v>
      </c>
      <c r="AP557" s="2" t="str">
        <f t="shared" si="176"/>
        <v>WEEK</v>
      </c>
      <c r="AQ557" s="2" t="str">
        <f t="shared" si="177"/>
        <v>MSIWEEK</v>
      </c>
      <c r="AR557" s="71">
        <f t="shared" si="178"/>
        <v>530</v>
      </c>
      <c r="AS557" s="71">
        <f>VLOOKUP(AJ557,Invoicing!A:K,10,FALSE)</f>
        <v>25</v>
      </c>
      <c r="AT557" s="71">
        <f t="shared" si="179"/>
        <v>555</v>
      </c>
    </row>
    <row r="558" spans="1:47">
      <c r="A558" s="37" t="s">
        <v>65</v>
      </c>
      <c r="B558" s="3" t="s">
        <v>38</v>
      </c>
      <c r="C558" s="11">
        <v>45388.784722222219</v>
      </c>
      <c r="D558" s="11">
        <v>45388.75</v>
      </c>
      <c r="E558" s="11" t="s">
        <v>45</v>
      </c>
      <c r="F558" s="11" t="s">
        <v>40</v>
      </c>
      <c r="G558" s="3" t="s">
        <v>719</v>
      </c>
      <c r="H558" s="3" t="s">
        <v>2821</v>
      </c>
      <c r="I558" s="11">
        <v>45390.458333333336</v>
      </c>
      <c r="J558" s="12">
        <v>45390.904166666667</v>
      </c>
      <c r="K558" s="12">
        <v>45390.958333333336</v>
      </c>
      <c r="L558" s="12">
        <v>45390.928472222222</v>
      </c>
      <c r="M558" s="12" t="s">
        <v>115</v>
      </c>
      <c r="N558" s="3" t="s">
        <v>13</v>
      </c>
      <c r="O558" s="3">
        <v>0</v>
      </c>
      <c r="P558" s="1">
        <f t="shared" si="160"/>
        <v>15</v>
      </c>
      <c r="Q558" s="1">
        <f t="shared" si="161"/>
        <v>4</v>
      </c>
      <c r="R558" s="72">
        <f t="shared" si="162"/>
        <v>45390.904166666667</v>
      </c>
      <c r="S558" s="73">
        <f t="shared" si="163"/>
        <v>1.6736111111167702</v>
      </c>
      <c r="T558" s="74">
        <f>Table2[[#This Row],[ETA A OFRECIMIENTO]]*24</f>
        <v>40.166666666802485</v>
      </c>
      <c r="U558" s="1" t="str">
        <f t="shared" si="164"/>
        <v>YES</v>
      </c>
      <c r="V558" s="73">
        <f t="shared" si="165"/>
        <v>0.5</v>
      </c>
      <c r="W558" s="74">
        <f>Table2[[#This Row],[DEL. AVAILABLE A SLOT]]*24</f>
        <v>12</v>
      </c>
      <c r="X558" s="1" t="str">
        <f t="shared" si="166"/>
        <v>SI</v>
      </c>
      <c r="Y558" s="73">
        <f t="shared" si="167"/>
        <v>2.1736111111167702</v>
      </c>
      <c r="Z558" s="74">
        <f>Table2[[#This Row],[ETA A TIMESLOT]]*24</f>
        <v>52.166666666802485</v>
      </c>
      <c r="AA558" s="73">
        <f t="shared" si="168"/>
        <v>0</v>
      </c>
      <c r="AB558" s="73" t="str">
        <f t="shared" si="169"/>
        <v>SI</v>
      </c>
      <c r="AC558" s="74">
        <f>Table2[[#This Row],[PUNTUALIDAD (H)]]*24</f>
        <v>0</v>
      </c>
      <c r="AD558" s="73">
        <f t="shared" si="170"/>
        <v>2.1437500000029104</v>
      </c>
      <c r="AE558" s="74">
        <f>Table2[[#This Row],[ATA TO UNLOADING]]*24</f>
        <v>51.450000000069849</v>
      </c>
      <c r="AF558" s="74" t="str">
        <f>IF(Table2[[#This Row],[ATA TO UNLOADING 2]]&lt;=48,"YES","NO")</f>
        <v>NO</v>
      </c>
      <c r="AG558" s="75">
        <f t="shared" si="171"/>
        <v>0.95833333333575865</v>
      </c>
      <c r="AH558" s="2" t="s">
        <v>24</v>
      </c>
      <c r="AI558" s="2" t="str">
        <f t="shared" si="172"/>
        <v>TRHU5212594</v>
      </c>
      <c r="AJ558" s="76" t="str">
        <f t="shared" si="173"/>
        <v>OM TRANSPORT</v>
      </c>
      <c r="AK558" s="77">
        <f>IF($M558="TRUCK",VLOOKUP($AQ558,Invoicing!$A$17:$B$49,MATCH($AK$1,Invoicing!$A$17:$B$17,0),FALSE),VLOOKUP($AQ558,Invoicing!$N$17:$O$21,MATCH($AK$1,Invoicing!$N$17:$O$17,0),FALSE))</f>
        <v>475</v>
      </c>
      <c r="AL558" s="78">
        <f>VLOOKUP($E558,Invoicing!$A$1:$H$8,MATCH(TRACKER!$N558,Invoicing!$A$1:$H$1,0),FALSE)</f>
        <v>110</v>
      </c>
      <c r="AM558" s="78">
        <f>VLOOKUP($E558,Invoicing!$A$1:$H$8,MATCH(TRACKER!$O$1,Invoicing!$A$1:$H$1,0),FALSE)</f>
        <v>50</v>
      </c>
      <c r="AN558" s="78">
        <f t="shared" si="174"/>
        <v>0</v>
      </c>
      <c r="AO558" s="2">
        <f t="shared" si="175"/>
        <v>1</v>
      </c>
      <c r="AP558" s="2" t="str">
        <f t="shared" si="176"/>
        <v>NIGHT</v>
      </c>
      <c r="AQ558" s="2" t="str">
        <f t="shared" si="177"/>
        <v>OM TRANSPORTNIGHT</v>
      </c>
      <c r="AR558" s="71">
        <f t="shared" si="178"/>
        <v>585</v>
      </c>
      <c r="AS558" s="71">
        <f>VLOOKUP(AJ558,Invoicing!A:K,10,FALSE)</f>
        <v>25</v>
      </c>
      <c r="AT558" s="71">
        <f t="shared" si="179"/>
        <v>610</v>
      </c>
    </row>
    <row r="559" spans="1:47">
      <c r="A559" s="37" t="s">
        <v>603</v>
      </c>
      <c r="B559" s="3" t="s">
        <v>38</v>
      </c>
      <c r="C559" s="11">
        <v>45391.48541666667</v>
      </c>
      <c r="D559" s="11">
        <v>45391.291666666664</v>
      </c>
      <c r="E559" s="11" t="s">
        <v>45</v>
      </c>
      <c r="F559" s="11" t="s">
        <v>40</v>
      </c>
      <c r="G559" s="3" t="s">
        <v>720</v>
      </c>
      <c r="H559" s="3" t="s">
        <v>2821</v>
      </c>
      <c r="I559" s="11">
        <v>45393.458333333336</v>
      </c>
      <c r="J559" s="12">
        <v>45393.666666666664</v>
      </c>
      <c r="K559" s="12">
        <v>45393.625</v>
      </c>
      <c r="L559" s="12">
        <v>45393.78402777778</v>
      </c>
      <c r="M559" s="12" t="s">
        <v>115</v>
      </c>
      <c r="N559" s="3" t="s">
        <v>42</v>
      </c>
      <c r="O559" s="3">
        <v>0</v>
      </c>
      <c r="P559" s="1">
        <f t="shared" si="160"/>
        <v>15</v>
      </c>
      <c r="Q559" s="1">
        <f t="shared" si="161"/>
        <v>4</v>
      </c>
      <c r="R559" s="72">
        <f t="shared" si="162"/>
        <v>45393.666666666664</v>
      </c>
      <c r="S559" s="73">
        <f t="shared" si="163"/>
        <v>1.9729166666656965</v>
      </c>
      <c r="T559" s="74">
        <f>Table2[[#This Row],[ETA A OFRECIMIENTO]]*24</f>
        <v>47.349999999976717</v>
      </c>
      <c r="U559" s="1" t="str">
        <f t="shared" si="164"/>
        <v>YES</v>
      </c>
      <c r="V559" s="73">
        <f t="shared" si="165"/>
        <v>0.16666666666424135</v>
      </c>
      <c r="W559" s="74">
        <f>Table2[[#This Row],[DEL. AVAILABLE A SLOT]]*24</f>
        <v>3.9999999999417923</v>
      </c>
      <c r="X559" s="1" t="str">
        <f t="shared" si="166"/>
        <v>SI</v>
      </c>
      <c r="Y559" s="73">
        <f t="shared" si="167"/>
        <v>2.1395833333299379</v>
      </c>
      <c r="Z559" s="74">
        <f>Table2[[#This Row],[ETA A TIMESLOT]]*24</f>
        <v>51.349999999918509</v>
      </c>
      <c r="AA559" s="73">
        <f t="shared" si="168"/>
        <v>4.1666666664241347E-2</v>
      </c>
      <c r="AB559" s="73" t="str">
        <f t="shared" si="169"/>
        <v>NO</v>
      </c>
      <c r="AC559" s="74">
        <f>Table2[[#This Row],[PUNTUALIDAD (H)]]*24</f>
        <v>0.99999999994179234</v>
      </c>
      <c r="AD559" s="73">
        <f t="shared" si="170"/>
        <v>2.2986111111094942</v>
      </c>
      <c r="AE559" s="74">
        <f>Table2[[#This Row],[ATA TO UNLOADING]]*24</f>
        <v>55.166666666627862</v>
      </c>
      <c r="AF559" s="74" t="str">
        <f>IF(Table2[[#This Row],[ATA TO UNLOADING 2]]&lt;=48,"YES","NO")</f>
        <v>NO</v>
      </c>
      <c r="AG559" s="75">
        <f t="shared" si="171"/>
        <v>0.625</v>
      </c>
      <c r="AH559" s="2" t="s">
        <v>42</v>
      </c>
      <c r="AI559" s="2" t="str">
        <f t="shared" si="172"/>
        <v>MRKU4944640</v>
      </c>
      <c r="AJ559" s="76" t="str">
        <f t="shared" si="173"/>
        <v>OM TRANSPORT</v>
      </c>
      <c r="AK559" s="77">
        <f>IF($M559="TRUCK",VLOOKUP($AQ559,Invoicing!$A$17:$B$49,MATCH($AK$1,Invoicing!$A$17:$B$17,0),FALSE),VLOOKUP($AQ559,Invoicing!$N$17:$O$21,MATCH($AK$1,Invoicing!$N$17:$O$17,0),FALSE))</f>
        <v>475</v>
      </c>
      <c r="AL559" s="78" t="e">
        <f>VLOOKUP($E559,Invoicing!$A$1:$H$8,MATCH(TRACKER!$N559,Invoicing!$A$1:$H$1,0),FALSE)</f>
        <v>#N/A</v>
      </c>
      <c r="AM559" s="78">
        <f>VLOOKUP($E559,Invoicing!$A$1:$H$8,MATCH(TRACKER!$O$1,Invoicing!$A$1:$H$1,0),FALSE)</f>
        <v>50</v>
      </c>
      <c r="AN559" s="78">
        <f t="shared" si="174"/>
        <v>0</v>
      </c>
      <c r="AO559" s="2">
        <f t="shared" si="175"/>
        <v>4</v>
      </c>
      <c r="AP559" s="2" t="str">
        <f t="shared" si="176"/>
        <v>WEEK</v>
      </c>
      <c r="AQ559" s="2" t="str">
        <f t="shared" si="177"/>
        <v>OM TRANSPORTWEEK</v>
      </c>
      <c r="AR559" s="71">
        <f t="shared" si="178"/>
        <v>475</v>
      </c>
      <c r="AS559" s="71">
        <f>VLOOKUP(AJ559,Invoicing!A:K,10,FALSE)</f>
        <v>25</v>
      </c>
      <c r="AT559" s="71">
        <f t="shared" si="179"/>
        <v>500</v>
      </c>
    </row>
    <row r="560" spans="1:47">
      <c r="A560" s="37" t="s">
        <v>603</v>
      </c>
      <c r="B560" s="3" t="s">
        <v>38</v>
      </c>
      <c r="C560" s="11">
        <v>45391.48541666667</v>
      </c>
      <c r="D560" s="11">
        <v>45391.291666666664</v>
      </c>
      <c r="E560" s="11" t="s">
        <v>44</v>
      </c>
      <c r="F560" s="11" t="s">
        <v>40</v>
      </c>
      <c r="G560" s="3" t="s">
        <v>721</v>
      </c>
      <c r="H560" s="3" t="s">
        <v>2821</v>
      </c>
      <c r="I560" s="11">
        <v>45393.458333333336</v>
      </c>
      <c r="J560" s="12">
        <v>45393.452777777777</v>
      </c>
      <c r="K560" s="12">
        <v>45393.458333333336</v>
      </c>
      <c r="L560" s="12">
        <v>45393.484722222223</v>
      </c>
      <c r="M560" s="12" t="s">
        <v>115</v>
      </c>
      <c r="N560" s="3" t="s">
        <v>42</v>
      </c>
      <c r="O560" s="3">
        <v>0</v>
      </c>
      <c r="P560" s="1">
        <f t="shared" si="160"/>
        <v>15</v>
      </c>
      <c r="Q560" s="1">
        <f t="shared" si="161"/>
        <v>4</v>
      </c>
      <c r="R560" s="72">
        <f t="shared" si="162"/>
        <v>45393.452777777777</v>
      </c>
      <c r="S560" s="73">
        <f t="shared" si="163"/>
        <v>1.9729166666656965</v>
      </c>
      <c r="T560" s="74">
        <f>Table2[[#This Row],[ETA A OFRECIMIENTO]]*24</f>
        <v>47.349999999976717</v>
      </c>
      <c r="U560" s="1" t="str">
        <f t="shared" si="164"/>
        <v>YES</v>
      </c>
      <c r="V560" s="73">
        <f t="shared" si="165"/>
        <v>0</v>
      </c>
      <c r="W560" s="74">
        <f>Table2[[#This Row],[DEL. AVAILABLE A SLOT]]*24</f>
        <v>0</v>
      </c>
      <c r="X560" s="1" t="str">
        <f t="shared" si="166"/>
        <v>SI</v>
      </c>
      <c r="Y560" s="73">
        <f t="shared" si="167"/>
        <v>1.9729166666656965</v>
      </c>
      <c r="Z560" s="74">
        <f>Table2[[#This Row],[ETA A TIMESLOT]]*24</f>
        <v>47.349999999976717</v>
      </c>
      <c r="AA560" s="73">
        <f t="shared" si="168"/>
        <v>0</v>
      </c>
      <c r="AB560" s="73" t="str">
        <f t="shared" si="169"/>
        <v>SI</v>
      </c>
      <c r="AC560" s="74">
        <f>Table2[[#This Row],[PUNTUALIDAD (H)]]*24</f>
        <v>0</v>
      </c>
      <c r="AD560" s="73">
        <f t="shared" si="170"/>
        <v>1.9993055555532919</v>
      </c>
      <c r="AE560" s="74">
        <f>Table2[[#This Row],[ATA TO UNLOADING]]*24</f>
        <v>47.983333333279006</v>
      </c>
      <c r="AF560" s="74" t="str">
        <f>IF(Table2[[#This Row],[ATA TO UNLOADING 2]]&lt;=48,"YES","NO")</f>
        <v>YES</v>
      </c>
      <c r="AG560" s="75">
        <f t="shared" si="171"/>
        <v>0.45833333333575865</v>
      </c>
      <c r="AH560" s="2" t="s">
        <v>42</v>
      </c>
      <c r="AI560" s="2" t="str">
        <f t="shared" si="172"/>
        <v>MSKU0199691</v>
      </c>
      <c r="AJ560" s="76" t="str">
        <f t="shared" si="173"/>
        <v>MSI</v>
      </c>
      <c r="AK560" s="77">
        <f>IF($M560="TRUCK",VLOOKUP($AQ560,Invoicing!$A$17:$B$49,MATCH($AK$1,Invoicing!$A$17:$B$17,0),FALSE),VLOOKUP($AQ560,Invoicing!$N$17:$O$21,MATCH($AK$1,Invoicing!$N$17:$O$17,0),FALSE))</f>
        <v>480</v>
      </c>
      <c r="AL560" s="78" t="e">
        <f>VLOOKUP($E560,Invoicing!$A$1:$H$8,MATCH(TRACKER!$N560,Invoicing!$A$1:$H$1,0),FALSE)</f>
        <v>#N/A</v>
      </c>
      <c r="AM560" s="78">
        <f>VLOOKUP($E560,Invoicing!$A$1:$H$8,MATCH(TRACKER!$O$1,Invoicing!$A$1:$H$1,0),FALSE)</f>
        <v>50</v>
      </c>
      <c r="AN560" s="78">
        <f t="shared" si="174"/>
        <v>0</v>
      </c>
      <c r="AO560" s="2">
        <f t="shared" si="175"/>
        <v>4</v>
      </c>
      <c r="AP560" s="2" t="str">
        <f t="shared" si="176"/>
        <v>WEEK</v>
      </c>
      <c r="AQ560" s="2" t="str">
        <f t="shared" si="177"/>
        <v>MSIWEEK</v>
      </c>
      <c r="AR560" s="71">
        <f t="shared" si="178"/>
        <v>480</v>
      </c>
      <c r="AS560" s="71">
        <f>VLOOKUP(AJ560,Invoicing!A:K,10,FALSE)</f>
        <v>25</v>
      </c>
      <c r="AT560" s="71">
        <f t="shared" si="179"/>
        <v>505</v>
      </c>
    </row>
    <row r="561" spans="1:47">
      <c r="A561" s="37" t="s">
        <v>722</v>
      </c>
      <c r="B561" s="3" t="s">
        <v>38</v>
      </c>
      <c r="C561" s="11">
        <v>45392.356944444444</v>
      </c>
      <c r="D561" s="11">
        <v>45392.3125</v>
      </c>
      <c r="E561" s="11" t="s">
        <v>49</v>
      </c>
      <c r="F561" s="11" t="s">
        <v>40</v>
      </c>
      <c r="G561" s="3" t="s">
        <v>723</v>
      </c>
      <c r="H561" s="3" t="s">
        <v>41</v>
      </c>
      <c r="I561" s="11">
        <v>45393.625</v>
      </c>
      <c r="J561" s="12">
        <v>45393.652777777781</v>
      </c>
      <c r="K561" s="12">
        <v>45393.625</v>
      </c>
      <c r="L561" s="12">
        <v>45393.666666666664</v>
      </c>
      <c r="M561" s="12" t="s">
        <v>115</v>
      </c>
      <c r="N561" s="3" t="s">
        <v>42</v>
      </c>
      <c r="O561" s="3">
        <v>1</v>
      </c>
      <c r="P561" s="1">
        <f t="shared" si="160"/>
        <v>15</v>
      </c>
      <c r="Q561" s="1">
        <f t="shared" si="161"/>
        <v>4</v>
      </c>
      <c r="R561" s="72">
        <f t="shared" si="162"/>
        <v>45393.652777777781</v>
      </c>
      <c r="S561" s="73">
        <f t="shared" si="163"/>
        <v>1.2680555555562023</v>
      </c>
      <c r="T561" s="74">
        <f>Table2[[#This Row],[ETA A OFRECIMIENTO]]*24</f>
        <v>30.433333333348855</v>
      </c>
      <c r="U561" s="1" t="str">
        <f t="shared" si="164"/>
        <v>YES</v>
      </c>
      <c r="V561" s="73">
        <f t="shared" si="165"/>
        <v>0</v>
      </c>
      <c r="W561" s="74">
        <f>Table2[[#This Row],[DEL. AVAILABLE A SLOT]]*24</f>
        <v>0</v>
      </c>
      <c r="X561" s="1" t="str">
        <f t="shared" si="166"/>
        <v>SI</v>
      </c>
      <c r="Y561" s="73">
        <f t="shared" si="167"/>
        <v>1.2680555555562023</v>
      </c>
      <c r="Z561" s="74">
        <f>Table2[[#This Row],[ETA A TIMESLOT]]*24</f>
        <v>30.433333333348855</v>
      </c>
      <c r="AA561" s="73">
        <f t="shared" si="168"/>
        <v>2.7777777781011537E-2</v>
      </c>
      <c r="AB561" s="73" t="str">
        <f t="shared" si="169"/>
        <v>SI</v>
      </c>
      <c r="AC561" s="74">
        <f>Table2[[#This Row],[PUNTUALIDAD (H)]]*24</f>
        <v>0.66666666674427688</v>
      </c>
      <c r="AD561" s="73">
        <f t="shared" si="170"/>
        <v>1.3097222222204437</v>
      </c>
      <c r="AE561" s="74">
        <f>Table2[[#This Row],[ATA TO UNLOADING]]*24</f>
        <v>31.433333333290648</v>
      </c>
      <c r="AF561" s="74" t="str">
        <f>IF(Table2[[#This Row],[ATA TO UNLOADING 2]]&lt;=48,"YES","NO")</f>
        <v>YES</v>
      </c>
      <c r="AG561" s="75">
        <f t="shared" si="171"/>
        <v>0.625</v>
      </c>
      <c r="AH561" s="2" t="s">
        <v>42</v>
      </c>
      <c r="AI561" s="2" t="str">
        <f t="shared" si="172"/>
        <v>MRKU0687014</v>
      </c>
      <c r="AJ561" s="76" t="str">
        <f t="shared" si="173"/>
        <v>CTU FLEVOKUST BV</v>
      </c>
      <c r="AK561" s="77">
        <f>IF($M561="TRUCK",VLOOKUP($AQ561,Invoicing!$A$17:$B$49,MATCH($AK$1,Invoicing!$A$17:$B$17,0),FALSE),VLOOKUP($AQ561,Invoicing!$N$17:$O$21,MATCH($AK$1,Invoicing!$N$17:$O$17,0),FALSE))</f>
        <v>520</v>
      </c>
      <c r="AL561" s="78" t="e">
        <f>VLOOKUP($E561,Invoicing!$A$1:$H$8,MATCH(TRACKER!$N561,Invoicing!$A$1:$H$1,0),FALSE)</f>
        <v>#N/A</v>
      </c>
      <c r="AM561" s="78">
        <v>35</v>
      </c>
      <c r="AN561" s="78">
        <f t="shared" si="174"/>
        <v>35</v>
      </c>
      <c r="AO561" s="2">
        <f t="shared" si="175"/>
        <v>4</v>
      </c>
      <c r="AP561" s="2" t="str">
        <f t="shared" si="176"/>
        <v>WEEK</v>
      </c>
      <c r="AQ561" s="2" t="str">
        <f t="shared" si="177"/>
        <v>CTU FLEVOKUST BVWEEK</v>
      </c>
      <c r="AR561" s="71">
        <f t="shared" si="178"/>
        <v>555</v>
      </c>
      <c r="AS561" s="71">
        <f>VLOOKUP(AJ561,Invoicing!A:K,10,FALSE)</f>
        <v>0</v>
      </c>
      <c r="AT561" s="71">
        <f t="shared" si="179"/>
        <v>555</v>
      </c>
    </row>
    <row r="562" spans="1:47">
      <c r="A562" s="37" t="s">
        <v>722</v>
      </c>
      <c r="B562" s="3" t="s">
        <v>38</v>
      </c>
      <c r="C562" s="11">
        <v>45392.356944444444</v>
      </c>
      <c r="D562" s="11">
        <v>45392.3125</v>
      </c>
      <c r="E562" s="11" t="s">
        <v>49</v>
      </c>
      <c r="F562" s="11" t="s">
        <v>40</v>
      </c>
      <c r="G562" s="3" t="s">
        <v>724</v>
      </c>
      <c r="H562" s="3" t="s">
        <v>41</v>
      </c>
      <c r="I562" s="11">
        <v>45393.708333333336</v>
      </c>
      <c r="J562" s="12">
        <v>45394.260416666664</v>
      </c>
      <c r="K562" s="12">
        <v>45394.25</v>
      </c>
      <c r="L562" s="12">
        <v>45394.267361111109</v>
      </c>
      <c r="M562" s="12" t="s">
        <v>115</v>
      </c>
      <c r="N562" s="3" t="s">
        <v>42</v>
      </c>
      <c r="O562" s="3">
        <v>0</v>
      </c>
      <c r="P562" s="1">
        <f t="shared" si="160"/>
        <v>15</v>
      </c>
      <c r="Q562" s="1">
        <f t="shared" si="161"/>
        <v>4</v>
      </c>
      <c r="R562" s="72">
        <f t="shared" si="162"/>
        <v>45394.260416666664</v>
      </c>
      <c r="S562" s="73">
        <f t="shared" si="163"/>
        <v>1.351388888891961</v>
      </c>
      <c r="T562" s="74">
        <f>Table2[[#This Row],[ETA A OFRECIMIENTO]]*24</f>
        <v>32.433333333407063</v>
      </c>
      <c r="U562" s="1" t="str">
        <f t="shared" si="164"/>
        <v>YES</v>
      </c>
      <c r="V562" s="73">
        <f t="shared" si="165"/>
        <v>0.54166666666424135</v>
      </c>
      <c r="W562" s="74">
        <f>Table2[[#This Row],[DEL. AVAILABLE A SLOT]]*24</f>
        <v>12.999999999941792</v>
      </c>
      <c r="X562" s="1" t="str">
        <f t="shared" si="166"/>
        <v>SI</v>
      </c>
      <c r="Y562" s="73">
        <f t="shared" si="167"/>
        <v>1.8930555555562023</v>
      </c>
      <c r="Z562" s="74">
        <f>Table2[[#This Row],[ETA A TIMESLOT]]*24</f>
        <v>45.433333333348855</v>
      </c>
      <c r="AA562" s="73">
        <f t="shared" si="168"/>
        <v>1.0416666664241347E-2</v>
      </c>
      <c r="AB562" s="73" t="str">
        <f t="shared" si="169"/>
        <v>SI</v>
      </c>
      <c r="AC562" s="74">
        <f>Table2[[#This Row],[PUNTUALIDAD (H)]]*24</f>
        <v>0.24999999994179234</v>
      </c>
      <c r="AD562" s="73">
        <f t="shared" si="170"/>
        <v>1.9104166666656965</v>
      </c>
      <c r="AE562" s="74">
        <f>Table2[[#This Row],[ATA TO UNLOADING]]*24</f>
        <v>45.849999999976717</v>
      </c>
      <c r="AF562" s="74" t="str">
        <f>IF(Table2[[#This Row],[ATA TO UNLOADING 2]]&lt;=48,"YES","NO")</f>
        <v>YES</v>
      </c>
      <c r="AG562" s="75">
        <f t="shared" si="171"/>
        <v>0.25</v>
      </c>
      <c r="AH562" s="2" t="s">
        <v>42</v>
      </c>
      <c r="AI562" s="2" t="str">
        <f t="shared" si="172"/>
        <v>MRKU1039382</v>
      </c>
      <c r="AJ562" s="76" t="str">
        <f t="shared" si="173"/>
        <v>CTU FLEVOKUST BV</v>
      </c>
      <c r="AK562" s="77">
        <f>IF($M562="TRUCK",VLOOKUP($AQ562,Invoicing!$A$17:$B$49,MATCH($AK$1,Invoicing!$A$17:$B$17,0),FALSE),VLOOKUP($AQ562,Invoicing!$N$17:$O$21,MATCH($AK$1,Invoicing!$N$17:$O$17,0),FALSE))</f>
        <v>520</v>
      </c>
      <c r="AL562" s="78" t="e">
        <f>VLOOKUP($E562,Invoicing!$A$1:$H$8,MATCH(TRACKER!$N562,Invoicing!$A$1:$H$1,0),FALSE)</f>
        <v>#N/A</v>
      </c>
      <c r="AM562" s="78">
        <v>35</v>
      </c>
      <c r="AN562" s="78">
        <f t="shared" si="174"/>
        <v>0</v>
      </c>
      <c r="AO562" s="2">
        <f t="shared" si="175"/>
        <v>5</v>
      </c>
      <c r="AP562" s="2" t="str">
        <f t="shared" si="176"/>
        <v>WEEK</v>
      </c>
      <c r="AQ562" s="2" t="str">
        <f t="shared" si="177"/>
        <v>CTU FLEVOKUST BVWEEK</v>
      </c>
      <c r="AR562" s="71">
        <f t="shared" si="178"/>
        <v>520</v>
      </c>
      <c r="AS562" s="71">
        <f>VLOOKUP(AJ562,Invoicing!A:K,10,FALSE)</f>
        <v>0</v>
      </c>
      <c r="AT562" s="71">
        <f t="shared" si="179"/>
        <v>520</v>
      </c>
    </row>
    <row r="563" spans="1:47">
      <c r="A563" s="58" t="s">
        <v>722</v>
      </c>
      <c r="B563" s="59" t="s">
        <v>38</v>
      </c>
      <c r="C563" s="60">
        <v>45392.356944444444</v>
      </c>
      <c r="D563" s="60">
        <v>45392.3125</v>
      </c>
      <c r="E563" s="60" t="s">
        <v>44</v>
      </c>
      <c r="F563" s="60" t="s">
        <v>40</v>
      </c>
      <c r="G563" s="59" t="s">
        <v>725</v>
      </c>
      <c r="H563" s="3" t="s">
        <v>2821</v>
      </c>
      <c r="I563" s="60">
        <v>45393.708333333336</v>
      </c>
      <c r="J563" s="61">
        <v>45393.736805555556</v>
      </c>
      <c r="K563" s="61">
        <v>45393.708333333336</v>
      </c>
      <c r="L563" s="61">
        <v>45393.791666666664</v>
      </c>
      <c r="M563" s="12" t="s">
        <v>115</v>
      </c>
      <c r="N563" s="3" t="s">
        <v>42</v>
      </c>
      <c r="O563" s="3">
        <v>0</v>
      </c>
      <c r="P563" s="1">
        <f t="shared" si="160"/>
        <v>15</v>
      </c>
      <c r="Q563" s="1">
        <f t="shared" si="161"/>
        <v>4</v>
      </c>
      <c r="R563" s="72">
        <f t="shared" si="162"/>
        <v>45393.736805555556</v>
      </c>
      <c r="S563" s="73">
        <f t="shared" si="163"/>
        <v>1.351388888891961</v>
      </c>
      <c r="T563" s="74">
        <f>Table2[[#This Row],[ETA A OFRECIMIENTO]]*24</f>
        <v>32.433333333407063</v>
      </c>
      <c r="U563" s="1" t="str">
        <f t="shared" si="164"/>
        <v>YES</v>
      </c>
      <c r="V563" s="73">
        <f t="shared" si="165"/>
        <v>0</v>
      </c>
      <c r="W563" s="74">
        <f>Table2[[#This Row],[DEL. AVAILABLE A SLOT]]*24</f>
        <v>0</v>
      </c>
      <c r="X563" s="1" t="str">
        <f t="shared" si="166"/>
        <v>SI</v>
      </c>
      <c r="Y563" s="73">
        <f t="shared" si="167"/>
        <v>1.351388888891961</v>
      </c>
      <c r="Z563" s="74">
        <f>Table2[[#This Row],[ETA A TIMESLOT]]*24</f>
        <v>32.433333333407063</v>
      </c>
      <c r="AA563" s="73">
        <f t="shared" si="168"/>
        <v>2.8472222220443655E-2</v>
      </c>
      <c r="AB563" s="73" t="str">
        <f t="shared" si="169"/>
        <v>SI</v>
      </c>
      <c r="AC563" s="74">
        <f>Table2[[#This Row],[PUNTUALIDAD (H)]]*24</f>
        <v>0.68333333329064772</v>
      </c>
      <c r="AD563" s="73">
        <f t="shared" si="170"/>
        <v>1.4347222222204437</v>
      </c>
      <c r="AE563" s="74">
        <f>Table2[[#This Row],[ATA TO UNLOADING]]*24</f>
        <v>34.433333333290648</v>
      </c>
      <c r="AF563" s="74" t="str">
        <f>IF(Table2[[#This Row],[ATA TO UNLOADING 2]]&lt;=48,"YES","NO")</f>
        <v>YES</v>
      </c>
      <c r="AG563" s="75">
        <f t="shared" si="171"/>
        <v>0.70833333333575865</v>
      </c>
      <c r="AH563" s="2" t="s">
        <v>42</v>
      </c>
      <c r="AI563" s="2" t="str">
        <f t="shared" si="172"/>
        <v>MRKU4432705</v>
      </c>
      <c r="AJ563" s="76" t="str">
        <f t="shared" si="173"/>
        <v>MSI</v>
      </c>
      <c r="AK563" s="77">
        <f>IF($M563="TRUCK",VLOOKUP($AQ563,Invoicing!$A$17:$B$49,MATCH($AK$1,Invoicing!$A$17:$B$17,0),FALSE),VLOOKUP($AQ563,Invoicing!$N$17:$O$21,MATCH($AK$1,Invoicing!$N$17:$O$17,0),FALSE))</f>
        <v>480</v>
      </c>
      <c r="AL563" s="78" t="e">
        <f>VLOOKUP($E563,Invoicing!$A$1:$H$8,MATCH(TRACKER!$N563,Invoicing!$A$1:$H$1,0),FALSE)</f>
        <v>#N/A</v>
      </c>
      <c r="AM563" s="78">
        <f>VLOOKUP($E563,Invoicing!$A$1:$H$8,MATCH(TRACKER!$O$1,Invoicing!$A$1:$H$1,0),FALSE)</f>
        <v>50</v>
      </c>
      <c r="AN563" s="78">
        <f t="shared" si="174"/>
        <v>0</v>
      </c>
      <c r="AO563" s="2">
        <f t="shared" si="175"/>
        <v>4</v>
      </c>
      <c r="AP563" s="2" t="str">
        <f t="shared" si="176"/>
        <v>WEEK</v>
      </c>
      <c r="AQ563" s="2" t="str">
        <f t="shared" si="177"/>
        <v>MSIWEEK</v>
      </c>
      <c r="AR563" s="71">
        <f t="shared" si="178"/>
        <v>480</v>
      </c>
      <c r="AS563" s="71">
        <f>VLOOKUP(AJ563,Invoicing!A:K,10,FALSE)</f>
        <v>25</v>
      </c>
      <c r="AT563" s="71">
        <f t="shared" si="179"/>
        <v>505</v>
      </c>
    </row>
    <row r="564" spans="1:47">
      <c r="A564" s="37" t="s">
        <v>722</v>
      </c>
      <c r="B564" s="3" t="s">
        <v>38</v>
      </c>
      <c r="C564" s="11">
        <v>45392.356944444444</v>
      </c>
      <c r="D564" s="11">
        <v>45392.3125</v>
      </c>
      <c r="E564" s="11" t="s">
        <v>45</v>
      </c>
      <c r="F564" s="11" t="s">
        <v>40</v>
      </c>
      <c r="G564" s="3" t="s">
        <v>726</v>
      </c>
      <c r="H564" s="3" t="s">
        <v>41</v>
      </c>
      <c r="I564" s="11">
        <v>45393.708333333336</v>
      </c>
      <c r="J564" s="12">
        <v>45393.770833333336</v>
      </c>
      <c r="K564" s="12">
        <v>45393.75</v>
      </c>
      <c r="L564" s="12">
        <v>45393.784722222219</v>
      </c>
      <c r="M564" s="12" t="s">
        <v>115</v>
      </c>
      <c r="N564" s="3" t="s">
        <v>42</v>
      </c>
      <c r="O564" s="3">
        <v>1</v>
      </c>
      <c r="P564" s="1">
        <f t="shared" si="160"/>
        <v>15</v>
      </c>
      <c r="Q564" s="1">
        <f t="shared" si="161"/>
        <v>4</v>
      </c>
      <c r="R564" s="72">
        <f t="shared" si="162"/>
        <v>45393.770833333336</v>
      </c>
      <c r="S564" s="73">
        <f t="shared" si="163"/>
        <v>1.351388888891961</v>
      </c>
      <c r="T564" s="74">
        <f>Table2[[#This Row],[ETA A OFRECIMIENTO]]*24</f>
        <v>32.433333333407063</v>
      </c>
      <c r="U564" s="1" t="str">
        <f t="shared" si="164"/>
        <v>YES</v>
      </c>
      <c r="V564" s="73">
        <f t="shared" si="165"/>
        <v>4.1666666664241347E-2</v>
      </c>
      <c r="W564" s="74">
        <f>Table2[[#This Row],[DEL. AVAILABLE A SLOT]]*24</f>
        <v>0.99999999994179234</v>
      </c>
      <c r="X564" s="1" t="str">
        <f t="shared" si="166"/>
        <v>SI</v>
      </c>
      <c r="Y564" s="73">
        <f t="shared" si="167"/>
        <v>1.3930555555562023</v>
      </c>
      <c r="Z564" s="74">
        <f>Table2[[#This Row],[ETA A TIMESLOT]]*24</f>
        <v>33.433333333348855</v>
      </c>
      <c r="AA564" s="73">
        <f t="shared" si="168"/>
        <v>2.0833333335758653E-2</v>
      </c>
      <c r="AB564" s="73" t="str">
        <f t="shared" si="169"/>
        <v>SI</v>
      </c>
      <c r="AC564" s="74">
        <f>Table2[[#This Row],[PUNTUALIDAD (H)]]*24</f>
        <v>0.50000000005820766</v>
      </c>
      <c r="AD564" s="73">
        <f t="shared" si="170"/>
        <v>1.4277777777751908</v>
      </c>
      <c r="AE564" s="74">
        <f>Table2[[#This Row],[ATA TO UNLOADING]]*24</f>
        <v>34.266666666604578</v>
      </c>
      <c r="AF564" s="74" t="str">
        <f>IF(Table2[[#This Row],[ATA TO UNLOADING 2]]&lt;=48,"YES","NO")</f>
        <v>YES</v>
      </c>
      <c r="AG564" s="75">
        <f t="shared" si="171"/>
        <v>0.75</v>
      </c>
      <c r="AH564" s="2" t="s">
        <v>42</v>
      </c>
      <c r="AI564" s="2" t="str">
        <f t="shared" si="172"/>
        <v>TCLU8508193</v>
      </c>
      <c r="AJ564" s="76" t="str">
        <f t="shared" si="173"/>
        <v>OM TRANSPORT</v>
      </c>
      <c r="AK564" s="77">
        <f>IF($M564="TRUCK",VLOOKUP($AQ564,Invoicing!$A$17:$B$49,MATCH($AK$1,Invoicing!$A$17:$B$17,0),FALSE),VLOOKUP($AQ564,Invoicing!$N$17:$O$21,MATCH($AK$1,Invoicing!$N$17:$O$17,0),FALSE))</f>
        <v>475</v>
      </c>
      <c r="AL564" s="78" t="e">
        <f>VLOOKUP($E564,Invoicing!$A$1:$H$8,MATCH(TRACKER!$N564,Invoicing!$A$1:$H$1,0),FALSE)</f>
        <v>#N/A</v>
      </c>
      <c r="AM564" s="78">
        <f>VLOOKUP($E564,Invoicing!$A$1:$H$8,MATCH(TRACKER!$O$1,Invoicing!$A$1:$H$1,0),FALSE)</f>
        <v>50</v>
      </c>
      <c r="AN564" s="78">
        <f t="shared" si="174"/>
        <v>50</v>
      </c>
      <c r="AO564" s="2">
        <f t="shared" si="175"/>
        <v>4</v>
      </c>
      <c r="AP564" s="2" t="str">
        <f t="shared" si="176"/>
        <v>WEEK</v>
      </c>
      <c r="AQ564" s="2" t="str">
        <f t="shared" si="177"/>
        <v>OM TRANSPORTWEEK</v>
      </c>
      <c r="AR564" s="71">
        <f t="shared" si="178"/>
        <v>525</v>
      </c>
      <c r="AS564" s="71">
        <f>VLOOKUP(AJ564,Invoicing!A:K,10,FALSE)</f>
        <v>25</v>
      </c>
      <c r="AT564" s="71">
        <f t="shared" si="179"/>
        <v>550</v>
      </c>
    </row>
    <row r="565" spans="1:47">
      <c r="A565" s="37" t="s">
        <v>727</v>
      </c>
      <c r="B565" s="3" t="s">
        <v>38</v>
      </c>
      <c r="C565" s="11">
        <v>45393.104166666664</v>
      </c>
      <c r="D565" s="11">
        <v>45393.125</v>
      </c>
      <c r="E565" s="11" t="s">
        <v>49</v>
      </c>
      <c r="F565" s="11" t="s">
        <v>534</v>
      </c>
      <c r="G565" s="3" t="s">
        <v>728</v>
      </c>
      <c r="H565" s="3" t="s">
        <v>2821</v>
      </c>
      <c r="I565" s="11">
        <v>45393.875</v>
      </c>
      <c r="J565" s="12">
        <v>45393.849305555559</v>
      </c>
      <c r="K565" s="12">
        <v>45393.875</v>
      </c>
      <c r="L565" s="12">
        <v>45393.854166666664</v>
      </c>
      <c r="M565" s="12" t="s">
        <v>115</v>
      </c>
      <c r="N565" s="3" t="s">
        <v>42</v>
      </c>
      <c r="O565" s="3">
        <v>0</v>
      </c>
      <c r="P565" s="1">
        <f t="shared" si="160"/>
        <v>15</v>
      </c>
      <c r="Q565" s="1">
        <f t="shared" si="161"/>
        <v>4</v>
      </c>
      <c r="R565" s="72">
        <f t="shared" si="162"/>
        <v>45393.849305555559</v>
      </c>
      <c r="S565" s="73">
        <f t="shared" si="163"/>
        <v>0.77083333333575865</v>
      </c>
      <c r="T565" s="74">
        <f>Table2[[#This Row],[ETA A OFRECIMIENTO]]*24</f>
        <v>18.500000000058208</v>
      </c>
      <c r="U565" s="1" t="str">
        <f t="shared" si="164"/>
        <v>YES</v>
      </c>
      <c r="V565" s="73">
        <f t="shared" si="165"/>
        <v>0</v>
      </c>
      <c r="W565" s="74">
        <f>Table2[[#This Row],[DEL. AVAILABLE A SLOT]]*24</f>
        <v>0</v>
      </c>
      <c r="X565" s="1" t="str">
        <f t="shared" si="166"/>
        <v>SI</v>
      </c>
      <c r="Y565" s="73">
        <f t="shared" si="167"/>
        <v>0.77083333333575865</v>
      </c>
      <c r="Z565" s="74">
        <f>Table2[[#This Row],[ETA A TIMESLOT]]*24</f>
        <v>18.500000000058208</v>
      </c>
      <c r="AA565" s="73">
        <f t="shared" si="168"/>
        <v>0</v>
      </c>
      <c r="AB565" s="73" t="str">
        <f t="shared" si="169"/>
        <v>SI</v>
      </c>
      <c r="AC565" s="74">
        <f>Table2[[#This Row],[PUNTUALIDAD (H)]]*24</f>
        <v>0</v>
      </c>
      <c r="AD565" s="73">
        <f t="shared" si="170"/>
        <v>0.75</v>
      </c>
      <c r="AE565" s="74">
        <f>Table2[[#This Row],[ATA TO UNLOADING]]*24</f>
        <v>18</v>
      </c>
      <c r="AF565" s="74" t="str">
        <f>IF(Table2[[#This Row],[ATA TO UNLOADING 2]]&lt;=48,"YES","NO")</f>
        <v>YES</v>
      </c>
      <c r="AG565" s="75">
        <f t="shared" si="171"/>
        <v>0.875</v>
      </c>
      <c r="AH565" s="2" t="s">
        <v>24</v>
      </c>
      <c r="AI565" s="2" t="str">
        <f t="shared" si="172"/>
        <v>HAMU1213690</v>
      </c>
      <c r="AJ565" s="76" t="str">
        <f t="shared" si="173"/>
        <v>CTU FLEVOKUST BV</v>
      </c>
      <c r="AK565" s="77">
        <f>IF($M565="TRUCK",VLOOKUP($AQ565,Invoicing!$A$17:$B$49,MATCH($AK$1,Invoicing!$A$17:$B$17,0),FALSE),VLOOKUP($AQ565,Invoicing!$N$17:$O$21,MATCH($AK$1,Invoicing!$N$17:$O$17,0),FALSE))</f>
        <v>530</v>
      </c>
      <c r="AL565" s="78" t="e">
        <f>VLOOKUP($E565,Invoicing!$A$1:$H$8,MATCH(TRACKER!$N565,Invoicing!$A$1:$H$1,0),FALSE)</f>
        <v>#N/A</v>
      </c>
      <c r="AM565" s="78">
        <v>35</v>
      </c>
      <c r="AN565" s="78">
        <f t="shared" si="174"/>
        <v>0</v>
      </c>
      <c r="AO565" s="2">
        <f t="shared" si="175"/>
        <v>4</v>
      </c>
      <c r="AP565" s="2" t="str">
        <f t="shared" si="176"/>
        <v>NIGHT</v>
      </c>
      <c r="AQ565" s="2" t="str">
        <f t="shared" si="177"/>
        <v>CTU FLEVOKUST BVNIGHT</v>
      </c>
      <c r="AR565" s="71">
        <f t="shared" si="178"/>
        <v>530</v>
      </c>
      <c r="AS565" s="71">
        <f>VLOOKUP(AJ565,Invoicing!A:K,10,FALSE)</f>
        <v>0</v>
      </c>
      <c r="AT565" s="71">
        <f t="shared" si="179"/>
        <v>530</v>
      </c>
    </row>
    <row r="566" spans="1:47">
      <c r="A566" s="37" t="s">
        <v>729</v>
      </c>
      <c r="B566" s="3" t="s">
        <v>38</v>
      </c>
      <c r="C566" s="11">
        <v>45396.430555555555</v>
      </c>
      <c r="D566" s="11">
        <v>45396.541666666664</v>
      </c>
      <c r="E566" s="11" t="s">
        <v>45</v>
      </c>
      <c r="F566" s="11" t="s">
        <v>40</v>
      </c>
      <c r="G566" s="3" t="s">
        <v>730</v>
      </c>
      <c r="H566" s="3" t="s">
        <v>41</v>
      </c>
      <c r="I566" s="11">
        <v>45397.75</v>
      </c>
      <c r="J566" s="12">
        <v>45397.590277777781</v>
      </c>
      <c r="K566" s="12">
        <v>45397.75</v>
      </c>
      <c r="L566" s="12">
        <v>45397.590277777781</v>
      </c>
      <c r="M566" s="12" t="s">
        <v>115</v>
      </c>
      <c r="N566" s="3" t="s">
        <v>42</v>
      </c>
      <c r="O566" s="3">
        <v>2</v>
      </c>
      <c r="P566" s="1">
        <f t="shared" si="160"/>
        <v>16</v>
      </c>
      <c r="Q566" s="1">
        <f t="shared" si="161"/>
        <v>4</v>
      </c>
      <c r="R566" s="72">
        <f t="shared" si="162"/>
        <v>45397.590277777781</v>
      </c>
      <c r="S566" s="73">
        <f t="shared" si="163"/>
        <v>1.3194444444452529</v>
      </c>
      <c r="T566" s="74">
        <f>Table2[[#This Row],[ETA A OFRECIMIENTO]]*24</f>
        <v>31.666666666686069</v>
      </c>
      <c r="U566" s="1" t="str">
        <f t="shared" si="164"/>
        <v>YES</v>
      </c>
      <c r="V566" s="73">
        <f t="shared" si="165"/>
        <v>0</v>
      </c>
      <c r="W566" s="74">
        <f>Table2[[#This Row],[DEL. AVAILABLE A SLOT]]*24</f>
        <v>0</v>
      </c>
      <c r="X566" s="1" t="str">
        <f t="shared" si="166"/>
        <v>SI</v>
      </c>
      <c r="Y566" s="73">
        <f t="shared" si="167"/>
        <v>1.3194444444452529</v>
      </c>
      <c r="Z566" s="74">
        <f>Table2[[#This Row],[ETA A TIMESLOT]]*24</f>
        <v>31.666666666686069</v>
      </c>
      <c r="AA566" s="73">
        <f t="shared" si="168"/>
        <v>0</v>
      </c>
      <c r="AB566" s="73" t="str">
        <f t="shared" si="169"/>
        <v>SI</v>
      </c>
      <c r="AC566" s="74">
        <f>Table2[[#This Row],[PUNTUALIDAD (H)]]*24</f>
        <v>0</v>
      </c>
      <c r="AD566" s="73">
        <f t="shared" si="170"/>
        <v>1.1597222222262644</v>
      </c>
      <c r="AE566" s="74">
        <f>Table2[[#This Row],[ATA TO UNLOADING]]*24</f>
        <v>27.833333333430346</v>
      </c>
      <c r="AF566" s="74" t="str">
        <f>IF(Table2[[#This Row],[ATA TO UNLOADING 2]]&lt;=48,"YES","NO")</f>
        <v>YES</v>
      </c>
      <c r="AG566" s="75">
        <f t="shared" si="171"/>
        <v>0.75</v>
      </c>
      <c r="AH566" s="2" t="s">
        <v>42</v>
      </c>
      <c r="AI566" s="2" t="str">
        <f t="shared" si="172"/>
        <v>BEAU5736985</v>
      </c>
      <c r="AJ566" s="76" t="str">
        <f t="shared" si="173"/>
        <v>OM TRANSPORT</v>
      </c>
      <c r="AK566" s="77">
        <f>IF($M566="TRUCK",VLOOKUP($AQ566,Invoicing!$A$17:$B$49,MATCH($AK$1,Invoicing!$A$17:$B$17,0),FALSE),VLOOKUP($AQ566,Invoicing!$N$17:$O$21,MATCH($AK$1,Invoicing!$N$17:$O$17,0),FALSE))</f>
        <v>475</v>
      </c>
      <c r="AL566" s="78" t="e">
        <f>VLOOKUP($E566,Invoicing!$A$1:$H$8,MATCH(TRACKER!$N566,Invoicing!$A$1:$H$1,0),FALSE)</f>
        <v>#N/A</v>
      </c>
      <c r="AM566" s="78">
        <f>VLOOKUP($E566,Invoicing!$A$1:$H$8,MATCH(TRACKER!$O$1,Invoicing!$A$1:$H$1,0),FALSE)</f>
        <v>50</v>
      </c>
      <c r="AN566" s="78">
        <f t="shared" si="174"/>
        <v>100</v>
      </c>
      <c r="AO566" s="2">
        <f t="shared" si="175"/>
        <v>1</v>
      </c>
      <c r="AP566" s="2" t="str">
        <f t="shared" si="176"/>
        <v>WEEK</v>
      </c>
      <c r="AQ566" s="2" t="str">
        <f t="shared" si="177"/>
        <v>OM TRANSPORTWEEK</v>
      </c>
      <c r="AR566" s="71">
        <f t="shared" si="178"/>
        <v>575</v>
      </c>
      <c r="AS566" s="71">
        <f>VLOOKUP(AJ566,Invoicing!A:K,10,FALSE)</f>
        <v>25</v>
      </c>
      <c r="AT566" s="71">
        <f t="shared" si="179"/>
        <v>750</v>
      </c>
      <c r="AU566" s="55">
        <v>150</v>
      </c>
    </row>
    <row r="567" spans="1:47">
      <c r="A567" s="37" t="s">
        <v>729</v>
      </c>
      <c r="B567" s="3" t="s">
        <v>38</v>
      </c>
      <c r="C567" s="11">
        <v>45396.430555555555</v>
      </c>
      <c r="D567" s="11">
        <v>45396.541666666664</v>
      </c>
      <c r="E567" s="11" t="s">
        <v>45</v>
      </c>
      <c r="F567" s="11" t="s">
        <v>40</v>
      </c>
      <c r="G567" s="3" t="s">
        <v>731</v>
      </c>
      <c r="H567" s="3" t="s">
        <v>2821</v>
      </c>
      <c r="I567" s="11">
        <v>45397.75</v>
      </c>
      <c r="J567" s="12">
        <v>45398.447222222225</v>
      </c>
      <c r="K567" s="12">
        <v>45398.416666666664</v>
      </c>
      <c r="L567" s="12">
        <v>45398.5</v>
      </c>
      <c r="M567" s="12" t="s">
        <v>115</v>
      </c>
      <c r="N567" s="3" t="s">
        <v>13</v>
      </c>
      <c r="O567" s="3">
        <v>0</v>
      </c>
      <c r="P567" s="1">
        <f t="shared" si="160"/>
        <v>16</v>
      </c>
      <c r="Q567" s="1">
        <f t="shared" si="161"/>
        <v>4</v>
      </c>
      <c r="R567" s="72">
        <f t="shared" si="162"/>
        <v>45398.447222222225</v>
      </c>
      <c r="S567" s="73">
        <f t="shared" si="163"/>
        <v>1.3194444444452529</v>
      </c>
      <c r="T567" s="74">
        <f>Table2[[#This Row],[ETA A OFRECIMIENTO]]*24</f>
        <v>31.666666666686069</v>
      </c>
      <c r="U567" s="1" t="str">
        <f t="shared" si="164"/>
        <v>YES</v>
      </c>
      <c r="V567" s="73">
        <f t="shared" si="165"/>
        <v>0.66666666666424135</v>
      </c>
      <c r="W567" s="74">
        <f>Table2[[#This Row],[DEL. AVAILABLE A SLOT]]*24</f>
        <v>15.999999999941792</v>
      </c>
      <c r="X567" s="1" t="str">
        <f t="shared" si="166"/>
        <v>SI</v>
      </c>
      <c r="Y567" s="73">
        <f t="shared" si="167"/>
        <v>1.9861111111094942</v>
      </c>
      <c r="Z567" s="74">
        <f>Table2[[#This Row],[ETA A TIMESLOT]]*24</f>
        <v>47.666666666627862</v>
      </c>
      <c r="AA567" s="73">
        <f t="shared" si="168"/>
        <v>3.0555555560567882E-2</v>
      </c>
      <c r="AB567" s="73" t="str">
        <f t="shared" si="169"/>
        <v>SI</v>
      </c>
      <c r="AC567" s="74">
        <f>Table2[[#This Row],[PUNTUALIDAD (H)]]*24</f>
        <v>0.73333333345362917</v>
      </c>
      <c r="AD567" s="73">
        <f t="shared" si="170"/>
        <v>2.0694444444452529</v>
      </c>
      <c r="AE567" s="74">
        <f>Table2[[#This Row],[ATA TO UNLOADING]]*24</f>
        <v>49.666666666686069</v>
      </c>
      <c r="AF567" s="74" t="str">
        <f>IF(Table2[[#This Row],[ATA TO UNLOADING 2]]&lt;=48,"YES","NO")</f>
        <v>NO</v>
      </c>
      <c r="AG567" s="75">
        <f t="shared" si="171"/>
        <v>0.41666666666424135</v>
      </c>
      <c r="AH567" s="2" t="s">
        <v>42</v>
      </c>
      <c r="AI567" s="2" t="str">
        <f t="shared" si="172"/>
        <v>CAAU6085405</v>
      </c>
      <c r="AJ567" s="76" t="str">
        <f t="shared" si="173"/>
        <v>OM TRANSPORT</v>
      </c>
      <c r="AK567" s="77">
        <f>IF($M567="TRUCK",VLOOKUP($AQ567,Invoicing!$A$17:$B$49,MATCH($AK$1,Invoicing!$A$17:$B$17,0),FALSE),VLOOKUP($AQ567,Invoicing!$N$17:$O$21,MATCH($AK$1,Invoicing!$N$17:$O$17,0),FALSE))</f>
        <v>475</v>
      </c>
      <c r="AL567" s="78">
        <f>VLOOKUP($E567,Invoicing!$A$1:$H$8,MATCH(TRACKER!$N567,Invoicing!$A$1:$H$1,0),FALSE)</f>
        <v>110</v>
      </c>
      <c r="AM567" s="78">
        <f>VLOOKUP($E567,Invoicing!$A$1:$H$8,MATCH(TRACKER!$O$1,Invoicing!$A$1:$H$1,0),FALSE)</f>
        <v>50</v>
      </c>
      <c r="AN567" s="78">
        <f t="shared" si="174"/>
        <v>0</v>
      </c>
      <c r="AO567" s="2">
        <f t="shared" si="175"/>
        <v>2</v>
      </c>
      <c r="AP567" s="2" t="str">
        <f t="shared" si="176"/>
        <v>WEEK</v>
      </c>
      <c r="AQ567" s="2" t="str">
        <f t="shared" si="177"/>
        <v>OM TRANSPORTWEEK</v>
      </c>
      <c r="AR567" s="71">
        <f t="shared" si="178"/>
        <v>585</v>
      </c>
      <c r="AS567" s="71">
        <f>VLOOKUP(AJ567,Invoicing!A:K,10,FALSE)</f>
        <v>25</v>
      </c>
      <c r="AT567" s="71">
        <f t="shared" si="179"/>
        <v>760</v>
      </c>
      <c r="AU567" s="55">
        <v>150</v>
      </c>
    </row>
    <row r="568" spans="1:47">
      <c r="A568" s="37" t="s">
        <v>729</v>
      </c>
      <c r="B568" s="3" t="s">
        <v>38</v>
      </c>
      <c r="C568" s="11">
        <v>45396.430555555555</v>
      </c>
      <c r="D568" s="11">
        <v>45396.541666666664</v>
      </c>
      <c r="E568" s="11" t="s">
        <v>44</v>
      </c>
      <c r="F568" s="11" t="s">
        <v>40</v>
      </c>
      <c r="G568" s="3" t="s">
        <v>732</v>
      </c>
      <c r="H568" s="3" t="s">
        <v>2821</v>
      </c>
      <c r="I568" s="11">
        <v>45397.75</v>
      </c>
      <c r="J568" s="12">
        <v>45397.961111111108</v>
      </c>
      <c r="K568" s="12">
        <v>45398.291666666664</v>
      </c>
      <c r="L568" s="12">
        <v>45398.065972222219</v>
      </c>
      <c r="M568" s="12" t="s">
        <v>115</v>
      </c>
      <c r="N568" s="3" t="s">
        <v>13</v>
      </c>
      <c r="O568" s="3">
        <v>0</v>
      </c>
      <c r="P568" s="1">
        <f t="shared" si="160"/>
        <v>16</v>
      </c>
      <c r="Q568" s="1">
        <f t="shared" si="161"/>
        <v>4</v>
      </c>
      <c r="R568" s="72">
        <f t="shared" si="162"/>
        <v>45397.961111111108</v>
      </c>
      <c r="S568" s="73">
        <f t="shared" si="163"/>
        <v>1.3194444444452529</v>
      </c>
      <c r="T568" s="74">
        <f>Table2[[#This Row],[ETA A OFRECIMIENTO]]*24</f>
        <v>31.666666666686069</v>
      </c>
      <c r="U568" s="1" t="str">
        <f t="shared" si="164"/>
        <v>YES</v>
      </c>
      <c r="V568" s="73">
        <f t="shared" si="165"/>
        <v>0.54166666666424135</v>
      </c>
      <c r="W568" s="74">
        <f>Table2[[#This Row],[DEL. AVAILABLE A SLOT]]*24</f>
        <v>12.999999999941792</v>
      </c>
      <c r="X568" s="1" t="str">
        <f t="shared" si="166"/>
        <v>SI</v>
      </c>
      <c r="Y568" s="73">
        <f t="shared" si="167"/>
        <v>1.8611111111094942</v>
      </c>
      <c r="Z568" s="74">
        <f>Table2[[#This Row],[ETA A TIMESLOT]]*24</f>
        <v>44.666666666627862</v>
      </c>
      <c r="AA568" s="73">
        <f t="shared" si="168"/>
        <v>0</v>
      </c>
      <c r="AB568" s="73" t="str">
        <f t="shared" si="169"/>
        <v>SI</v>
      </c>
      <c r="AC568" s="74">
        <f>Table2[[#This Row],[PUNTUALIDAD (H)]]*24</f>
        <v>0</v>
      </c>
      <c r="AD568" s="73">
        <f t="shared" si="170"/>
        <v>1.6354166666642413</v>
      </c>
      <c r="AE568" s="74">
        <f>Table2[[#This Row],[ATA TO UNLOADING]]*24</f>
        <v>39.249999999941792</v>
      </c>
      <c r="AF568" s="74" t="str">
        <f>IF(Table2[[#This Row],[ATA TO UNLOADING 2]]&lt;=48,"YES","NO")</f>
        <v>YES</v>
      </c>
      <c r="AG568" s="75">
        <f t="shared" si="171"/>
        <v>0.29166666666424135</v>
      </c>
      <c r="AH568" s="2" t="s">
        <v>42</v>
      </c>
      <c r="AI568" s="2" t="str">
        <f t="shared" si="172"/>
        <v>GCXU5774912</v>
      </c>
      <c r="AJ568" s="76" t="str">
        <f t="shared" si="173"/>
        <v>MSI</v>
      </c>
      <c r="AK568" s="77">
        <f>IF($M568="TRUCK",VLOOKUP($AQ568,Invoicing!$A$17:$B$49,MATCH($AK$1,Invoicing!$A$17:$B$17,0),FALSE),VLOOKUP($AQ568,Invoicing!$N$17:$O$21,MATCH($AK$1,Invoicing!$N$17:$O$17,0),FALSE))</f>
        <v>480</v>
      </c>
      <c r="AL568" s="78">
        <f>VLOOKUP($E568,Invoicing!$A$1:$H$8,MATCH(TRACKER!$N568,Invoicing!$A$1:$H$1,0),FALSE)</f>
        <v>120</v>
      </c>
      <c r="AM568" s="78">
        <f>VLOOKUP($E568,Invoicing!$A$1:$H$8,MATCH(TRACKER!$O$1,Invoicing!$A$1:$H$1,0),FALSE)</f>
        <v>50</v>
      </c>
      <c r="AN568" s="78">
        <f t="shared" si="174"/>
        <v>0</v>
      </c>
      <c r="AO568" s="2">
        <f t="shared" si="175"/>
        <v>2</v>
      </c>
      <c r="AP568" s="2" t="str">
        <f t="shared" si="176"/>
        <v>WEEK</v>
      </c>
      <c r="AQ568" s="2" t="str">
        <f t="shared" si="177"/>
        <v>MSIWEEK</v>
      </c>
      <c r="AR568" s="71">
        <f t="shared" si="178"/>
        <v>600</v>
      </c>
      <c r="AS568" s="71">
        <f>VLOOKUP(AJ568,Invoicing!A:K,10,FALSE)</f>
        <v>25</v>
      </c>
      <c r="AT568" s="71">
        <f t="shared" si="179"/>
        <v>625</v>
      </c>
    </row>
    <row r="569" spans="1:47">
      <c r="A569" s="37" t="s">
        <v>729</v>
      </c>
      <c r="B569" s="3" t="s">
        <v>38</v>
      </c>
      <c r="C569" s="11">
        <v>45396.430555555555</v>
      </c>
      <c r="D569" s="11">
        <v>45396.541666666664</v>
      </c>
      <c r="E569" s="11" t="s">
        <v>49</v>
      </c>
      <c r="F569" s="11" t="s">
        <v>40</v>
      </c>
      <c r="G569" s="3" t="s">
        <v>733</v>
      </c>
      <c r="H569" s="3" t="s">
        <v>2821</v>
      </c>
      <c r="I569" s="11">
        <v>45399.25</v>
      </c>
      <c r="J569" s="12">
        <v>45399.831944444442</v>
      </c>
      <c r="K569" s="12">
        <v>45399.541666666664</v>
      </c>
      <c r="L569" s="12">
        <v>45399.831944444442</v>
      </c>
      <c r="M569" s="61" t="s">
        <v>12</v>
      </c>
      <c r="N569" s="3" t="s">
        <v>13</v>
      </c>
      <c r="O569" s="3">
        <v>0</v>
      </c>
      <c r="P569" s="1">
        <f t="shared" si="160"/>
        <v>16</v>
      </c>
      <c r="Q569" s="1">
        <f t="shared" si="161"/>
        <v>4</v>
      </c>
      <c r="R569" s="72">
        <f t="shared" si="162"/>
        <v>45399.831944444442</v>
      </c>
      <c r="S569" s="73">
        <f t="shared" si="163"/>
        <v>2.8194444444452529</v>
      </c>
      <c r="T569" s="74">
        <f>Table2[[#This Row],[ETA A OFRECIMIENTO]]*24</f>
        <v>67.666666666686069</v>
      </c>
      <c r="U569" s="1" t="str">
        <f t="shared" si="164"/>
        <v>NO</v>
      </c>
      <c r="V569" s="73">
        <f t="shared" si="165"/>
        <v>0.29166666666424135</v>
      </c>
      <c r="W569" s="74">
        <f>Table2[[#This Row],[DEL. AVAILABLE A SLOT]]*24</f>
        <v>6.9999999999417923</v>
      </c>
      <c r="X569" s="1" t="str">
        <f t="shared" si="166"/>
        <v>SI</v>
      </c>
      <c r="Y569" s="73">
        <f t="shared" si="167"/>
        <v>3.1111111111094942</v>
      </c>
      <c r="Z569" s="74">
        <f>Table2[[#This Row],[ETA A TIMESLOT]]*24</f>
        <v>74.666666666627862</v>
      </c>
      <c r="AA569" s="73">
        <f t="shared" si="168"/>
        <v>0.29027777777810115</v>
      </c>
      <c r="AB569" s="73" t="str">
        <f t="shared" si="169"/>
        <v>NO</v>
      </c>
      <c r="AC569" s="74">
        <f>Table2[[#This Row],[PUNTUALIDAD (H)]]*24</f>
        <v>6.9666666666744277</v>
      </c>
      <c r="AD569" s="73">
        <f t="shared" si="170"/>
        <v>3.4013888888875954</v>
      </c>
      <c r="AE569" s="74">
        <f>Table2[[#This Row],[ATA TO UNLOADING]]*24</f>
        <v>81.633333333302289</v>
      </c>
      <c r="AF569" s="74" t="str">
        <f>IF(Table2[[#This Row],[ATA TO UNLOADING 2]]&lt;=48,"YES","NO")</f>
        <v>NO</v>
      </c>
      <c r="AG569" s="75">
        <f t="shared" si="171"/>
        <v>0.54166666666424135</v>
      </c>
      <c r="AH569" s="2" t="s">
        <v>42</v>
      </c>
      <c r="AI569" s="2" t="str">
        <f t="shared" si="172"/>
        <v>HASU4195503</v>
      </c>
      <c r="AJ569" s="76" t="str">
        <f t="shared" si="173"/>
        <v>CTU FLEVOKUST BV</v>
      </c>
      <c r="AK569" s="77">
        <f>IF($M569="TRUCK",VLOOKUP($AQ569,Invoicing!$A$17:$B$49,MATCH($AK$1,Invoicing!$A$17:$B$17,0),FALSE),VLOOKUP($AQ569,Invoicing!$N$17:$O$21,MATCH($AK$1,Invoicing!$N$17:$O$17,0),FALSE))</f>
        <v>380</v>
      </c>
      <c r="AL569" s="78">
        <v>100</v>
      </c>
      <c r="AM569" s="78">
        <v>35</v>
      </c>
      <c r="AN569" s="78">
        <f t="shared" si="174"/>
        <v>0</v>
      </c>
      <c r="AO569" s="2">
        <f t="shared" si="175"/>
        <v>3</v>
      </c>
      <c r="AP569" s="2" t="str">
        <f t="shared" si="176"/>
        <v>WEEK</v>
      </c>
      <c r="AQ569" s="2" t="str">
        <f t="shared" si="177"/>
        <v>CTU FLEVOKUST BVWEEK</v>
      </c>
      <c r="AR569" s="71">
        <f t="shared" si="178"/>
        <v>480</v>
      </c>
      <c r="AS569" s="71">
        <f>VLOOKUP(AJ569,Invoicing!A:K,10,FALSE)</f>
        <v>0</v>
      </c>
      <c r="AT569" s="71">
        <f t="shared" si="179"/>
        <v>480</v>
      </c>
    </row>
    <row r="570" spans="1:47">
      <c r="A570" s="37" t="s">
        <v>729</v>
      </c>
      <c r="B570" s="3" t="s">
        <v>38</v>
      </c>
      <c r="C570" s="11">
        <v>45396.430555555555</v>
      </c>
      <c r="D570" s="11">
        <v>45396.541666666664</v>
      </c>
      <c r="E570" s="11" t="s">
        <v>45</v>
      </c>
      <c r="F570" s="11" t="s">
        <v>40</v>
      </c>
      <c r="G570" s="3" t="s">
        <v>734</v>
      </c>
      <c r="H570" s="3" t="s">
        <v>2821</v>
      </c>
      <c r="I570" s="11">
        <v>45397.75</v>
      </c>
      <c r="J570" s="12">
        <v>45397.991666666669</v>
      </c>
      <c r="K570" s="12">
        <v>45398</v>
      </c>
      <c r="L570" s="12">
        <v>45398.052777777775</v>
      </c>
      <c r="M570" s="12" t="s">
        <v>115</v>
      </c>
      <c r="N570" s="3" t="s">
        <v>13</v>
      </c>
      <c r="O570" s="3">
        <v>0</v>
      </c>
      <c r="P570" s="1">
        <f t="shared" si="160"/>
        <v>16</v>
      </c>
      <c r="Q570" s="1">
        <f t="shared" si="161"/>
        <v>4</v>
      </c>
      <c r="R570" s="72">
        <f t="shared" si="162"/>
        <v>45397.991666666669</v>
      </c>
      <c r="S570" s="73">
        <f t="shared" si="163"/>
        <v>1.3194444444452529</v>
      </c>
      <c r="T570" s="74">
        <f>Table2[[#This Row],[ETA A OFRECIMIENTO]]*24</f>
        <v>31.666666666686069</v>
      </c>
      <c r="U570" s="1" t="str">
        <f t="shared" si="164"/>
        <v>YES</v>
      </c>
      <c r="V570" s="73">
        <f t="shared" si="165"/>
        <v>0.25</v>
      </c>
      <c r="W570" s="74">
        <f>Table2[[#This Row],[DEL. AVAILABLE A SLOT]]*24</f>
        <v>6</v>
      </c>
      <c r="X570" s="1" t="str">
        <f t="shared" si="166"/>
        <v>SI</v>
      </c>
      <c r="Y570" s="73">
        <f t="shared" si="167"/>
        <v>1.5694444444452529</v>
      </c>
      <c r="Z570" s="74">
        <f>Table2[[#This Row],[ETA A TIMESLOT]]*24</f>
        <v>37.666666666686069</v>
      </c>
      <c r="AA570" s="73">
        <f t="shared" si="168"/>
        <v>0</v>
      </c>
      <c r="AB570" s="73" t="str">
        <f t="shared" si="169"/>
        <v>SI</v>
      </c>
      <c r="AC570" s="74">
        <f>Table2[[#This Row],[PUNTUALIDAD (H)]]*24</f>
        <v>0</v>
      </c>
      <c r="AD570" s="73">
        <f t="shared" si="170"/>
        <v>1.6222222222204437</v>
      </c>
      <c r="AE570" s="74">
        <f>Table2[[#This Row],[ATA TO UNLOADING]]*24</f>
        <v>38.933333333290648</v>
      </c>
      <c r="AF570" s="74" t="str">
        <f>IF(Table2[[#This Row],[ATA TO UNLOADING 2]]&lt;=48,"YES","NO")</f>
        <v>YES</v>
      </c>
      <c r="AG570" s="75">
        <f t="shared" si="171"/>
        <v>0</v>
      </c>
      <c r="AH570" s="2" t="s">
        <v>24</v>
      </c>
      <c r="AI570" s="2" t="str">
        <f t="shared" si="172"/>
        <v>HASU4886697</v>
      </c>
      <c r="AJ570" s="76" t="str">
        <f t="shared" si="173"/>
        <v>OM TRANSPORT</v>
      </c>
      <c r="AK570" s="77">
        <f>IF($M570="TRUCK",VLOOKUP($AQ570,Invoicing!$A$17:$B$49,MATCH($AK$1,Invoicing!$A$17:$B$17,0),FALSE),VLOOKUP($AQ570,Invoicing!$N$17:$O$21,MATCH($AK$1,Invoicing!$N$17:$O$17,0),FALSE))</f>
        <v>475</v>
      </c>
      <c r="AL570" s="78">
        <f>VLOOKUP($E570,Invoicing!$A$1:$H$8,MATCH(TRACKER!$N570,Invoicing!$A$1:$H$1,0),FALSE)</f>
        <v>110</v>
      </c>
      <c r="AM570" s="78">
        <f>VLOOKUP($E570,Invoicing!$A$1:$H$8,MATCH(TRACKER!$O$1,Invoicing!$A$1:$H$1,0),FALSE)</f>
        <v>50</v>
      </c>
      <c r="AN570" s="78">
        <f t="shared" si="174"/>
        <v>0</v>
      </c>
      <c r="AO570" s="2">
        <f t="shared" si="175"/>
        <v>2</v>
      </c>
      <c r="AP570" s="2" t="str">
        <f t="shared" si="176"/>
        <v>NIGHT</v>
      </c>
      <c r="AQ570" s="2" t="str">
        <f t="shared" si="177"/>
        <v>OM TRANSPORTNIGHT</v>
      </c>
      <c r="AR570" s="71">
        <f t="shared" si="178"/>
        <v>585</v>
      </c>
      <c r="AS570" s="71">
        <f>VLOOKUP(AJ570,Invoicing!A:K,10,FALSE)</f>
        <v>25</v>
      </c>
      <c r="AT570" s="71">
        <f t="shared" si="179"/>
        <v>610</v>
      </c>
    </row>
    <row r="571" spans="1:47">
      <c r="A571" s="37" t="s">
        <v>729</v>
      </c>
      <c r="B571" s="3" t="s">
        <v>38</v>
      </c>
      <c r="C571" s="11">
        <v>45396.430555555555</v>
      </c>
      <c r="D571" s="11">
        <v>45396.541666666664</v>
      </c>
      <c r="E571" s="11" t="s">
        <v>45</v>
      </c>
      <c r="F571" s="11" t="s">
        <v>40</v>
      </c>
      <c r="G571" s="3" t="s">
        <v>735</v>
      </c>
      <c r="H571" s="3" t="s">
        <v>41</v>
      </c>
      <c r="I571" s="11">
        <v>45397.75</v>
      </c>
      <c r="J571" s="12">
        <v>45398.3</v>
      </c>
      <c r="K571" s="12">
        <v>45398.3125</v>
      </c>
      <c r="L571" s="12">
        <v>45398.305555555555</v>
      </c>
      <c r="M571" s="12" t="s">
        <v>115</v>
      </c>
      <c r="N571" s="3" t="s">
        <v>42</v>
      </c>
      <c r="O571" s="3">
        <v>1</v>
      </c>
      <c r="P571" s="1">
        <f t="shared" si="160"/>
        <v>16</v>
      </c>
      <c r="Q571" s="1">
        <f t="shared" si="161"/>
        <v>4</v>
      </c>
      <c r="R571" s="72">
        <f t="shared" si="162"/>
        <v>45398.3</v>
      </c>
      <c r="S571" s="73">
        <f t="shared" si="163"/>
        <v>1.3194444444452529</v>
      </c>
      <c r="T571" s="74">
        <f>Table2[[#This Row],[ETA A OFRECIMIENTO]]*24</f>
        <v>31.666666666686069</v>
      </c>
      <c r="U571" s="1" t="str">
        <f t="shared" si="164"/>
        <v>YES</v>
      </c>
      <c r="V571" s="73">
        <f t="shared" si="165"/>
        <v>0.5625</v>
      </c>
      <c r="W571" s="74">
        <f>Table2[[#This Row],[DEL. AVAILABLE A SLOT]]*24</f>
        <v>13.5</v>
      </c>
      <c r="X571" s="1" t="str">
        <f t="shared" si="166"/>
        <v>SI</v>
      </c>
      <c r="Y571" s="73">
        <f t="shared" si="167"/>
        <v>1.8819444444452529</v>
      </c>
      <c r="Z571" s="74">
        <f>Table2[[#This Row],[ETA A TIMESLOT]]*24</f>
        <v>45.166666666686069</v>
      </c>
      <c r="AA571" s="73">
        <f t="shared" si="168"/>
        <v>0</v>
      </c>
      <c r="AB571" s="73" t="str">
        <f t="shared" si="169"/>
        <v>SI</v>
      </c>
      <c r="AC571" s="74">
        <f>Table2[[#This Row],[PUNTUALIDAD (H)]]*24</f>
        <v>0</v>
      </c>
      <c r="AD571" s="73">
        <f t="shared" si="170"/>
        <v>1.875</v>
      </c>
      <c r="AE571" s="74">
        <f>Table2[[#This Row],[ATA TO UNLOADING]]*24</f>
        <v>45</v>
      </c>
      <c r="AF571" s="74" t="str">
        <f>IF(Table2[[#This Row],[ATA TO UNLOADING 2]]&lt;=48,"YES","NO")</f>
        <v>YES</v>
      </c>
      <c r="AG571" s="75">
        <f t="shared" si="171"/>
        <v>0.3125</v>
      </c>
      <c r="AH571" s="2" t="s">
        <v>42</v>
      </c>
      <c r="AI571" s="2" t="str">
        <f t="shared" si="172"/>
        <v>MIEU2011081</v>
      </c>
      <c r="AJ571" s="76" t="str">
        <f t="shared" si="173"/>
        <v>OM TRANSPORT</v>
      </c>
      <c r="AK571" s="77">
        <f>IF($M571="TRUCK",VLOOKUP($AQ571,Invoicing!$A$17:$B$49,MATCH($AK$1,Invoicing!$A$17:$B$17,0),FALSE),VLOOKUP($AQ571,Invoicing!$N$17:$O$21,MATCH($AK$1,Invoicing!$N$17:$O$17,0),FALSE))</f>
        <v>475</v>
      </c>
      <c r="AL571" s="78" t="e">
        <f>VLOOKUP($E571,Invoicing!$A$1:$H$8,MATCH(TRACKER!$N571,Invoicing!$A$1:$H$1,0),FALSE)</f>
        <v>#N/A</v>
      </c>
      <c r="AM571" s="78">
        <f>VLOOKUP($E571,Invoicing!$A$1:$H$8,MATCH(TRACKER!$O$1,Invoicing!$A$1:$H$1,0),FALSE)</f>
        <v>50</v>
      </c>
      <c r="AN571" s="78">
        <f t="shared" si="174"/>
        <v>50</v>
      </c>
      <c r="AO571" s="2">
        <f t="shared" si="175"/>
        <v>2</v>
      </c>
      <c r="AP571" s="2" t="str">
        <f t="shared" si="176"/>
        <v>WEEK</v>
      </c>
      <c r="AQ571" s="2" t="str">
        <f t="shared" si="177"/>
        <v>OM TRANSPORTWEEK</v>
      </c>
      <c r="AR571" s="71">
        <f t="shared" si="178"/>
        <v>525</v>
      </c>
      <c r="AS571" s="71">
        <f>VLOOKUP(AJ571,Invoicing!A:K,10,FALSE)</f>
        <v>25</v>
      </c>
      <c r="AT571" s="71">
        <f t="shared" si="179"/>
        <v>550</v>
      </c>
    </row>
    <row r="572" spans="1:47">
      <c r="A572" s="37" t="s">
        <v>729</v>
      </c>
      <c r="B572" s="3" t="s">
        <v>38</v>
      </c>
      <c r="C572" s="11">
        <v>45396.430555555555</v>
      </c>
      <c r="D572" s="11">
        <v>45396.541666666664</v>
      </c>
      <c r="E572" s="11" t="s">
        <v>49</v>
      </c>
      <c r="F572" s="11" t="s">
        <v>40</v>
      </c>
      <c r="G572" s="3" t="s">
        <v>736</v>
      </c>
      <c r="H572" s="3" t="s">
        <v>46</v>
      </c>
      <c r="I572" s="11">
        <v>45397.666666666664</v>
      </c>
      <c r="J572" s="12">
        <v>45397.635416666664</v>
      </c>
      <c r="K572" s="12">
        <v>45397.666666666664</v>
      </c>
      <c r="L572" s="12">
        <v>45397.635416666664</v>
      </c>
      <c r="M572" s="12" t="s">
        <v>115</v>
      </c>
      <c r="N572" s="3" t="s">
        <v>42</v>
      </c>
      <c r="O572" s="3">
        <v>1</v>
      </c>
      <c r="P572" s="1">
        <f t="shared" si="160"/>
        <v>16</v>
      </c>
      <c r="Q572" s="1">
        <f t="shared" si="161"/>
        <v>4</v>
      </c>
      <c r="R572" s="72">
        <f t="shared" si="162"/>
        <v>45397.635416666664</v>
      </c>
      <c r="S572" s="73">
        <f t="shared" si="163"/>
        <v>1.2361111111094942</v>
      </c>
      <c r="T572" s="74">
        <f>Table2[[#This Row],[ETA A OFRECIMIENTO]]*24</f>
        <v>29.666666666627862</v>
      </c>
      <c r="U572" s="1" t="str">
        <f t="shared" si="164"/>
        <v>YES</v>
      </c>
      <c r="V572" s="73">
        <f t="shared" si="165"/>
        <v>0</v>
      </c>
      <c r="W572" s="74">
        <f>Table2[[#This Row],[DEL. AVAILABLE A SLOT]]*24</f>
        <v>0</v>
      </c>
      <c r="X572" s="1" t="str">
        <f t="shared" si="166"/>
        <v>SI</v>
      </c>
      <c r="Y572" s="73">
        <f t="shared" si="167"/>
        <v>1.2361111111094942</v>
      </c>
      <c r="Z572" s="74">
        <f>Table2[[#This Row],[ETA A TIMESLOT]]*24</f>
        <v>29.666666666627862</v>
      </c>
      <c r="AA572" s="73">
        <f t="shared" si="168"/>
        <v>0</v>
      </c>
      <c r="AB572" s="73" t="str">
        <f t="shared" si="169"/>
        <v>SI</v>
      </c>
      <c r="AC572" s="74">
        <f>Table2[[#This Row],[PUNTUALIDAD (H)]]*24</f>
        <v>0</v>
      </c>
      <c r="AD572" s="73">
        <f t="shared" si="170"/>
        <v>1.2048611111094942</v>
      </c>
      <c r="AE572" s="74">
        <f>Table2[[#This Row],[ATA TO UNLOADING]]*24</f>
        <v>28.916666666627862</v>
      </c>
      <c r="AF572" s="74" t="str">
        <f>IF(Table2[[#This Row],[ATA TO UNLOADING 2]]&lt;=48,"YES","NO")</f>
        <v>YES</v>
      </c>
      <c r="AG572" s="75">
        <f t="shared" si="171"/>
        <v>0.66666666666424135</v>
      </c>
      <c r="AH572" s="2" t="s">
        <v>42</v>
      </c>
      <c r="AI572" s="2" t="str">
        <f t="shared" si="172"/>
        <v>MRKU0860578</v>
      </c>
      <c r="AJ572" s="76" t="str">
        <f t="shared" si="173"/>
        <v>CTU FLEVOKUST BV</v>
      </c>
      <c r="AK572" s="77">
        <f>IF($M572="TRUCK",VLOOKUP($AQ572,Invoicing!$A$17:$B$49,MATCH($AK$1,Invoicing!$A$17:$B$17,0),FALSE),VLOOKUP($AQ572,Invoicing!$N$17:$O$21,MATCH($AK$1,Invoicing!$N$17:$O$17,0),FALSE))</f>
        <v>520</v>
      </c>
      <c r="AL572" s="78" t="e">
        <f>VLOOKUP($E572,Invoicing!$A$1:$H$8,MATCH(TRACKER!$N572,Invoicing!$A$1:$H$1,0),FALSE)</f>
        <v>#N/A</v>
      </c>
      <c r="AM572" s="78">
        <v>35</v>
      </c>
      <c r="AN572" s="78">
        <f t="shared" si="174"/>
        <v>35</v>
      </c>
      <c r="AO572" s="2">
        <f t="shared" si="175"/>
        <v>1</v>
      </c>
      <c r="AP572" s="2" t="str">
        <f t="shared" si="176"/>
        <v>WEEK</v>
      </c>
      <c r="AQ572" s="2" t="str">
        <f t="shared" si="177"/>
        <v>CTU FLEVOKUST BVWEEK</v>
      </c>
      <c r="AR572" s="71">
        <f t="shared" si="178"/>
        <v>555</v>
      </c>
      <c r="AS572" s="71">
        <f>VLOOKUP(AJ572,Invoicing!A:K,10,FALSE)</f>
        <v>0</v>
      </c>
      <c r="AT572" s="71">
        <f t="shared" si="179"/>
        <v>555</v>
      </c>
    </row>
    <row r="573" spans="1:47">
      <c r="A573" s="37" t="s">
        <v>729</v>
      </c>
      <c r="B573" s="3" t="s">
        <v>38</v>
      </c>
      <c r="C573" s="11">
        <v>45396.430555555555</v>
      </c>
      <c r="D573" s="11">
        <v>45396.541666666664</v>
      </c>
      <c r="E573" s="11" t="s">
        <v>45</v>
      </c>
      <c r="F573" s="11" t="s">
        <v>40</v>
      </c>
      <c r="G573" s="3" t="s">
        <v>737</v>
      </c>
      <c r="H573" s="3" t="s">
        <v>2821</v>
      </c>
      <c r="I573" s="11">
        <v>45397.75</v>
      </c>
      <c r="J573" s="12">
        <v>45398.15902777778</v>
      </c>
      <c r="K573" s="12">
        <v>45398.166666666664</v>
      </c>
      <c r="L573" s="12">
        <v>45398.176388888889</v>
      </c>
      <c r="M573" s="12" t="s">
        <v>115</v>
      </c>
      <c r="N573" s="3" t="s">
        <v>13</v>
      </c>
      <c r="O573" s="3">
        <v>0</v>
      </c>
      <c r="P573" s="1">
        <f t="shared" si="160"/>
        <v>16</v>
      </c>
      <c r="Q573" s="1">
        <f t="shared" si="161"/>
        <v>4</v>
      </c>
      <c r="R573" s="72">
        <f t="shared" si="162"/>
        <v>45398.15902777778</v>
      </c>
      <c r="S573" s="73">
        <f t="shared" si="163"/>
        <v>1.3194444444452529</v>
      </c>
      <c r="T573" s="74">
        <f>Table2[[#This Row],[ETA A OFRECIMIENTO]]*24</f>
        <v>31.666666666686069</v>
      </c>
      <c r="U573" s="1" t="str">
        <f t="shared" si="164"/>
        <v>YES</v>
      </c>
      <c r="V573" s="73">
        <f t="shared" si="165"/>
        <v>0.41666666666424135</v>
      </c>
      <c r="W573" s="74">
        <f>Table2[[#This Row],[DEL. AVAILABLE A SLOT]]*24</f>
        <v>9.9999999999417923</v>
      </c>
      <c r="X573" s="1" t="str">
        <f t="shared" si="166"/>
        <v>SI</v>
      </c>
      <c r="Y573" s="73">
        <f t="shared" si="167"/>
        <v>1.7361111111094942</v>
      </c>
      <c r="Z573" s="74">
        <f>Table2[[#This Row],[ETA A TIMESLOT]]*24</f>
        <v>41.666666666627862</v>
      </c>
      <c r="AA573" s="73">
        <f t="shared" si="168"/>
        <v>0</v>
      </c>
      <c r="AB573" s="73" t="str">
        <f t="shared" si="169"/>
        <v>SI</v>
      </c>
      <c r="AC573" s="74">
        <f>Table2[[#This Row],[PUNTUALIDAD (H)]]*24</f>
        <v>0</v>
      </c>
      <c r="AD573" s="73">
        <f t="shared" si="170"/>
        <v>1.7458333333343035</v>
      </c>
      <c r="AE573" s="74">
        <f>Table2[[#This Row],[ATA TO UNLOADING]]*24</f>
        <v>41.900000000023283</v>
      </c>
      <c r="AF573" s="74" t="str">
        <f>IF(Table2[[#This Row],[ATA TO UNLOADING 2]]&lt;=48,"YES","NO")</f>
        <v>YES</v>
      </c>
      <c r="AG573" s="75">
        <f t="shared" si="171"/>
        <v>0.16666666666424135</v>
      </c>
      <c r="AH573" s="2" t="s">
        <v>24</v>
      </c>
      <c r="AI573" s="2" t="str">
        <f t="shared" si="172"/>
        <v>MRKU2064116</v>
      </c>
      <c r="AJ573" s="76" t="str">
        <f t="shared" si="173"/>
        <v>OM TRANSPORT</v>
      </c>
      <c r="AK573" s="77">
        <f>IF($M573="TRUCK",VLOOKUP($AQ573,Invoicing!$A$17:$B$49,MATCH($AK$1,Invoicing!$A$17:$B$17,0),FALSE),VLOOKUP($AQ573,Invoicing!$N$17:$O$21,MATCH($AK$1,Invoicing!$N$17:$O$17,0),FALSE))</f>
        <v>475</v>
      </c>
      <c r="AL573" s="78">
        <f>VLOOKUP($E573,Invoicing!$A$1:$H$8,MATCH(TRACKER!$N573,Invoicing!$A$1:$H$1,0),FALSE)</f>
        <v>110</v>
      </c>
      <c r="AM573" s="78">
        <f>VLOOKUP($E573,Invoicing!$A$1:$H$8,MATCH(TRACKER!$O$1,Invoicing!$A$1:$H$1,0),FALSE)</f>
        <v>50</v>
      </c>
      <c r="AN573" s="78">
        <f t="shared" si="174"/>
        <v>0</v>
      </c>
      <c r="AO573" s="2">
        <f t="shared" si="175"/>
        <v>2</v>
      </c>
      <c r="AP573" s="2" t="str">
        <f t="shared" si="176"/>
        <v>NIGHT</v>
      </c>
      <c r="AQ573" s="2" t="str">
        <f t="shared" si="177"/>
        <v>OM TRANSPORTNIGHT</v>
      </c>
      <c r="AR573" s="71">
        <f t="shared" si="178"/>
        <v>585</v>
      </c>
      <c r="AS573" s="71">
        <f>VLOOKUP(AJ573,Invoicing!A:K,10,FALSE)</f>
        <v>25</v>
      </c>
      <c r="AT573" s="71">
        <f t="shared" si="179"/>
        <v>610</v>
      </c>
    </row>
    <row r="574" spans="1:47">
      <c r="A574" s="37" t="s">
        <v>729</v>
      </c>
      <c r="B574" s="3" t="s">
        <v>38</v>
      </c>
      <c r="C574" s="11">
        <v>45396.430555555555</v>
      </c>
      <c r="D574" s="11">
        <v>45396.541666666664</v>
      </c>
      <c r="E574" s="11" t="s">
        <v>49</v>
      </c>
      <c r="F574" s="11" t="s">
        <v>40</v>
      </c>
      <c r="G574" s="3" t="s">
        <v>738</v>
      </c>
      <c r="H574" s="3" t="s">
        <v>2821</v>
      </c>
      <c r="I574" s="11">
        <v>45397.75</v>
      </c>
      <c r="J574" s="12">
        <v>45398.397916666669</v>
      </c>
      <c r="K574" s="12">
        <v>45398.375</v>
      </c>
      <c r="L574" s="12">
        <v>45398.409722222219</v>
      </c>
      <c r="M574" s="12" t="s">
        <v>115</v>
      </c>
      <c r="N574" s="3" t="s">
        <v>42</v>
      </c>
      <c r="O574" s="3">
        <v>0</v>
      </c>
      <c r="P574" s="1">
        <f t="shared" si="160"/>
        <v>16</v>
      </c>
      <c r="Q574" s="1">
        <f t="shared" si="161"/>
        <v>4</v>
      </c>
      <c r="R574" s="72">
        <f t="shared" si="162"/>
        <v>45398.397916666669</v>
      </c>
      <c r="S574" s="73">
        <f t="shared" si="163"/>
        <v>1.3194444444452529</v>
      </c>
      <c r="T574" s="74">
        <f>Table2[[#This Row],[ETA A OFRECIMIENTO]]*24</f>
        <v>31.666666666686069</v>
      </c>
      <c r="U574" s="1" t="str">
        <f t="shared" si="164"/>
        <v>YES</v>
      </c>
      <c r="V574" s="73">
        <f t="shared" si="165"/>
        <v>0.625</v>
      </c>
      <c r="W574" s="74">
        <f>Table2[[#This Row],[DEL. AVAILABLE A SLOT]]*24</f>
        <v>15</v>
      </c>
      <c r="X574" s="1" t="str">
        <f t="shared" si="166"/>
        <v>SI</v>
      </c>
      <c r="Y574" s="73">
        <f t="shared" si="167"/>
        <v>1.9444444444452529</v>
      </c>
      <c r="Z574" s="74">
        <f>Table2[[#This Row],[ETA A TIMESLOT]]*24</f>
        <v>46.666666666686069</v>
      </c>
      <c r="AA574" s="73">
        <f t="shared" si="168"/>
        <v>2.2916666668606922E-2</v>
      </c>
      <c r="AB574" s="73" t="str">
        <f t="shared" si="169"/>
        <v>SI</v>
      </c>
      <c r="AC574" s="74">
        <f>Table2[[#This Row],[PUNTUALIDAD (H)]]*24</f>
        <v>0.55000000004656613</v>
      </c>
      <c r="AD574" s="73">
        <f t="shared" si="170"/>
        <v>1.9791666666642413</v>
      </c>
      <c r="AE574" s="74">
        <f>Table2[[#This Row],[ATA TO UNLOADING]]*24</f>
        <v>47.499999999941792</v>
      </c>
      <c r="AF574" s="74" t="str">
        <f>IF(Table2[[#This Row],[ATA TO UNLOADING 2]]&lt;=48,"YES","NO")</f>
        <v>YES</v>
      </c>
      <c r="AG574" s="75">
        <f t="shared" si="171"/>
        <v>0.375</v>
      </c>
      <c r="AH574" s="2" t="s">
        <v>42</v>
      </c>
      <c r="AI574" s="2" t="str">
        <f t="shared" si="172"/>
        <v>MRKU2257579</v>
      </c>
      <c r="AJ574" s="76" t="str">
        <f t="shared" si="173"/>
        <v>CTU FLEVOKUST BV</v>
      </c>
      <c r="AK574" s="77">
        <f>IF($M574="TRUCK",VLOOKUP($AQ574,Invoicing!$A$17:$B$49,MATCH($AK$1,Invoicing!$A$17:$B$17,0),FALSE),VLOOKUP($AQ574,Invoicing!$N$17:$O$21,MATCH($AK$1,Invoicing!$N$17:$O$17,0),FALSE))</f>
        <v>520</v>
      </c>
      <c r="AL574" s="78" t="e">
        <f>VLOOKUP($E574,Invoicing!$A$1:$H$8,MATCH(TRACKER!$N574,Invoicing!$A$1:$H$1,0),FALSE)</f>
        <v>#N/A</v>
      </c>
      <c r="AM574" s="78">
        <v>35</v>
      </c>
      <c r="AN574" s="78">
        <f t="shared" si="174"/>
        <v>0</v>
      </c>
      <c r="AO574" s="2">
        <f t="shared" si="175"/>
        <v>2</v>
      </c>
      <c r="AP574" s="2" t="str">
        <f t="shared" si="176"/>
        <v>WEEK</v>
      </c>
      <c r="AQ574" s="2" t="str">
        <f t="shared" si="177"/>
        <v>CTU FLEVOKUST BVWEEK</v>
      </c>
      <c r="AR574" s="71">
        <f t="shared" si="178"/>
        <v>520</v>
      </c>
      <c r="AS574" s="71">
        <f>VLOOKUP(AJ574,Invoicing!A:K,10,FALSE)</f>
        <v>0</v>
      </c>
      <c r="AT574" s="71">
        <f t="shared" si="179"/>
        <v>520</v>
      </c>
    </row>
    <row r="575" spans="1:47">
      <c r="A575" s="37" t="s">
        <v>729</v>
      </c>
      <c r="B575" s="3" t="s">
        <v>38</v>
      </c>
      <c r="C575" s="11">
        <v>45396.430555555555</v>
      </c>
      <c r="D575" s="11">
        <v>45396.541666666664</v>
      </c>
      <c r="E575" s="11" t="s">
        <v>45</v>
      </c>
      <c r="F575" s="11" t="s">
        <v>40</v>
      </c>
      <c r="G575" s="3" t="s">
        <v>739</v>
      </c>
      <c r="H575" s="3" t="s">
        <v>2821</v>
      </c>
      <c r="I575" s="11">
        <v>45397.75</v>
      </c>
      <c r="J575" s="12">
        <v>45397.948611111111</v>
      </c>
      <c r="K575" s="12">
        <v>45398.083333333336</v>
      </c>
      <c r="L575" s="12">
        <v>45397.958333333336</v>
      </c>
      <c r="M575" s="12" t="s">
        <v>115</v>
      </c>
      <c r="N575" s="3" t="s">
        <v>42</v>
      </c>
      <c r="O575" s="3">
        <v>0</v>
      </c>
      <c r="P575" s="1">
        <f t="shared" si="160"/>
        <v>16</v>
      </c>
      <c r="Q575" s="1">
        <f t="shared" si="161"/>
        <v>4</v>
      </c>
      <c r="R575" s="72">
        <f t="shared" si="162"/>
        <v>45397.948611111111</v>
      </c>
      <c r="S575" s="73">
        <f t="shared" si="163"/>
        <v>1.3194444444452529</v>
      </c>
      <c r="T575" s="74">
        <f>Table2[[#This Row],[ETA A OFRECIMIENTO]]*24</f>
        <v>31.666666666686069</v>
      </c>
      <c r="U575" s="1" t="str">
        <f t="shared" si="164"/>
        <v>YES</v>
      </c>
      <c r="V575" s="73">
        <f t="shared" si="165"/>
        <v>0.33333333333575865</v>
      </c>
      <c r="W575" s="74">
        <f>Table2[[#This Row],[DEL. AVAILABLE A SLOT]]*24</f>
        <v>8.0000000000582077</v>
      </c>
      <c r="X575" s="1" t="str">
        <f t="shared" si="166"/>
        <v>SI</v>
      </c>
      <c r="Y575" s="73">
        <f t="shared" si="167"/>
        <v>1.6527777777810115</v>
      </c>
      <c r="Z575" s="74">
        <f>Table2[[#This Row],[ETA A TIMESLOT]]*24</f>
        <v>39.666666666744277</v>
      </c>
      <c r="AA575" s="73">
        <f t="shared" si="168"/>
        <v>0</v>
      </c>
      <c r="AB575" s="73" t="str">
        <f t="shared" si="169"/>
        <v>SI</v>
      </c>
      <c r="AC575" s="74">
        <f>Table2[[#This Row],[PUNTUALIDAD (H)]]*24</f>
        <v>0</v>
      </c>
      <c r="AD575" s="73">
        <f t="shared" si="170"/>
        <v>1.5277777777810115</v>
      </c>
      <c r="AE575" s="74">
        <f>Table2[[#This Row],[ATA TO UNLOADING]]*24</f>
        <v>36.666666666744277</v>
      </c>
      <c r="AF575" s="74" t="str">
        <f>IF(Table2[[#This Row],[ATA TO UNLOADING 2]]&lt;=48,"YES","NO")</f>
        <v>YES</v>
      </c>
      <c r="AG575" s="75">
        <f t="shared" si="171"/>
        <v>8.3333333335758653E-2</v>
      </c>
      <c r="AH575" s="2" t="s">
        <v>24</v>
      </c>
      <c r="AI575" s="2" t="str">
        <f t="shared" si="172"/>
        <v>MRKU2762441</v>
      </c>
      <c r="AJ575" s="76" t="str">
        <f t="shared" si="173"/>
        <v>OM TRANSPORT</v>
      </c>
      <c r="AK575" s="77">
        <f>IF($M575="TRUCK",VLOOKUP($AQ575,Invoicing!$A$17:$B$49,MATCH($AK$1,Invoicing!$A$17:$B$17,0),FALSE),VLOOKUP($AQ575,Invoicing!$N$17:$O$21,MATCH($AK$1,Invoicing!$N$17:$O$17,0),FALSE))</f>
        <v>475</v>
      </c>
      <c r="AL575" s="78" t="e">
        <f>VLOOKUP($E575,Invoicing!$A$1:$H$8,MATCH(TRACKER!$N575,Invoicing!$A$1:$H$1,0),FALSE)</f>
        <v>#N/A</v>
      </c>
      <c r="AM575" s="78">
        <f>VLOOKUP($E575,Invoicing!$A$1:$H$8,MATCH(TRACKER!$O$1,Invoicing!$A$1:$H$1,0),FALSE)</f>
        <v>50</v>
      </c>
      <c r="AN575" s="78">
        <f t="shared" si="174"/>
        <v>0</v>
      </c>
      <c r="AO575" s="2">
        <f t="shared" si="175"/>
        <v>2</v>
      </c>
      <c r="AP575" s="2" t="str">
        <f t="shared" si="176"/>
        <v>NIGHT</v>
      </c>
      <c r="AQ575" s="2" t="str">
        <f t="shared" si="177"/>
        <v>OM TRANSPORTNIGHT</v>
      </c>
      <c r="AR575" s="71">
        <f t="shared" si="178"/>
        <v>475</v>
      </c>
      <c r="AS575" s="71">
        <f>VLOOKUP(AJ575,Invoicing!A:K,10,FALSE)</f>
        <v>25</v>
      </c>
      <c r="AT575" s="71">
        <f t="shared" si="179"/>
        <v>500</v>
      </c>
    </row>
    <row r="576" spans="1:47">
      <c r="A576" s="37" t="s">
        <v>729</v>
      </c>
      <c r="B576" s="3" t="s">
        <v>38</v>
      </c>
      <c r="C576" s="11">
        <v>45396.430555555555</v>
      </c>
      <c r="D576" s="11">
        <v>45396.541666666664</v>
      </c>
      <c r="E576" s="11" t="s">
        <v>44</v>
      </c>
      <c r="F576" s="11" t="s">
        <v>40</v>
      </c>
      <c r="G576" s="3" t="s">
        <v>740</v>
      </c>
      <c r="H576" s="3" t="s">
        <v>41</v>
      </c>
      <c r="I576" s="11">
        <v>45397.75</v>
      </c>
      <c r="J576" s="12">
        <v>45398.252083333333</v>
      </c>
      <c r="K576" s="12">
        <v>45398.25</v>
      </c>
      <c r="L576" s="12">
        <v>45398.368055555555</v>
      </c>
      <c r="M576" s="12" t="s">
        <v>115</v>
      </c>
      <c r="N576" s="3" t="s">
        <v>42</v>
      </c>
      <c r="O576" s="3">
        <v>1</v>
      </c>
      <c r="P576" s="1">
        <f t="shared" si="160"/>
        <v>16</v>
      </c>
      <c r="Q576" s="1">
        <f t="shared" si="161"/>
        <v>4</v>
      </c>
      <c r="R576" s="72">
        <f t="shared" si="162"/>
        <v>45398.252083333333</v>
      </c>
      <c r="S576" s="73">
        <f t="shared" si="163"/>
        <v>1.3194444444452529</v>
      </c>
      <c r="T576" s="74">
        <f>Table2[[#This Row],[ETA A OFRECIMIENTO]]*24</f>
        <v>31.666666666686069</v>
      </c>
      <c r="U576" s="1" t="str">
        <f t="shared" si="164"/>
        <v>YES</v>
      </c>
      <c r="V576" s="73">
        <f t="shared" si="165"/>
        <v>0.5</v>
      </c>
      <c r="W576" s="74">
        <f>Table2[[#This Row],[DEL. AVAILABLE A SLOT]]*24</f>
        <v>12</v>
      </c>
      <c r="X576" s="1" t="str">
        <f t="shared" si="166"/>
        <v>SI</v>
      </c>
      <c r="Y576" s="73">
        <f t="shared" si="167"/>
        <v>1.8194444444452529</v>
      </c>
      <c r="Z576" s="74">
        <f>Table2[[#This Row],[ETA A TIMESLOT]]*24</f>
        <v>43.666666666686069</v>
      </c>
      <c r="AA576" s="73">
        <f t="shared" si="168"/>
        <v>2.0833333328482695E-3</v>
      </c>
      <c r="AB576" s="73" t="str">
        <f t="shared" si="169"/>
        <v>SI</v>
      </c>
      <c r="AC576" s="74">
        <f>Table2[[#This Row],[PUNTUALIDAD (H)]]*24</f>
        <v>4.9999999988358468E-2</v>
      </c>
      <c r="AD576" s="73">
        <f t="shared" si="170"/>
        <v>1.9375</v>
      </c>
      <c r="AE576" s="74">
        <f>Table2[[#This Row],[ATA TO UNLOADING]]*24</f>
        <v>46.5</v>
      </c>
      <c r="AF576" s="74" t="str">
        <f>IF(Table2[[#This Row],[ATA TO UNLOADING 2]]&lt;=48,"YES","NO")</f>
        <v>YES</v>
      </c>
      <c r="AG576" s="75">
        <f t="shared" si="171"/>
        <v>0.25</v>
      </c>
      <c r="AH576" s="2" t="s">
        <v>42</v>
      </c>
      <c r="AI576" s="2" t="str">
        <f t="shared" si="172"/>
        <v>MRKU4126794</v>
      </c>
      <c r="AJ576" s="76" t="str">
        <f t="shared" si="173"/>
        <v>MSI</v>
      </c>
      <c r="AK576" s="77">
        <f>IF($M576="TRUCK",VLOOKUP($AQ576,Invoicing!$A$17:$B$49,MATCH($AK$1,Invoicing!$A$17:$B$17,0),FALSE),VLOOKUP($AQ576,Invoicing!$N$17:$O$21,MATCH($AK$1,Invoicing!$N$17:$O$17,0),FALSE))</f>
        <v>480</v>
      </c>
      <c r="AL576" s="78" t="e">
        <f>VLOOKUP($E576,Invoicing!$A$1:$H$8,MATCH(TRACKER!$N576,Invoicing!$A$1:$H$1,0),FALSE)</f>
        <v>#N/A</v>
      </c>
      <c r="AM576" s="78">
        <f>VLOOKUP($E576,Invoicing!$A$1:$H$8,MATCH(TRACKER!$O$1,Invoicing!$A$1:$H$1,0),FALSE)</f>
        <v>50</v>
      </c>
      <c r="AN576" s="78">
        <f t="shared" si="174"/>
        <v>50</v>
      </c>
      <c r="AO576" s="2">
        <f t="shared" si="175"/>
        <v>2</v>
      </c>
      <c r="AP576" s="2" t="str">
        <f t="shared" si="176"/>
        <v>WEEK</v>
      </c>
      <c r="AQ576" s="2" t="str">
        <f t="shared" si="177"/>
        <v>MSIWEEK</v>
      </c>
      <c r="AR576" s="71">
        <f t="shared" si="178"/>
        <v>530</v>
      </c>
      <c r="AS576" s="71">
        <f>VLOOKUP(AJ576,Invoicing!A:K,10,FALSE)</f>
        <v>25</v>
      </c>
      <c r="AT576" s="71">
        <f t="shared" si="179"/>
        <v>555</v>
      </c>
    </row>
    <row r="577" spans="1:47">
      <c r="A577" s="37" t="s">
        <v>729</v>
      </c>
      <c r="B577" s="3" t="s">
        <v>38</v>
      </c>
      <c r="C577" s="11">
        <v>45396.430555555555</v>
      </c>
      <c r="D577" s="11">
        <v>45396.541666666664</v>
      </c>
      <c r="E577" s="11" t="s">
        <v>45</v>
      </c>
      <c r="F577" s="11" t="s">
        <v>40</v>
      </c>
      <c r="G577" s="3" t="s">
        <v>741</v>
      </c>
      <c r="H577" s="3" t="s">
        <v>2821</v>
      </c>
      <c r="I577" s="11">
        <v>45397.75</v>
      </c>
      <c r="J577" s="12">
        <v>45397.984722222223</v>
      </c>
      <c r="K577" s="12">
        <v>45398.25</v>
      </c>
      <c r="L577" s="12">
        <v>45398.03402777778</v>
      </c>
      <c r="M577" s="12" t="s">
        <v>115</v>
      </c>
      <c r="N577" s="3" t="s">
        <v>13</v>
      </c>
      <c r="O577" s="3">
        <v>0</v>
      </c>
      <c r="P577" s="1">
        <f t="shared" si="160"/>
        <v>16</v>
      </c>
      <c r="Q577" s="1">
        <f t="shared" si="161"/>
        <v>4</v>
      </c>
      <c r="R577" s="72">
        <f t="shared" si="162"/>
        <v>45397.984722222223</v>
      </c>
      <c r="S577" s="73">
        <f t="shared" si="163"/>
        <v>1.3194444444452529</v>
      </c>
      <c r="T577" s="74">
        <f>Table2[[#This Row],[ETA A OFRECIMIENTO]]*24</f>
        <v>31.666666666686069</v>
      </c>
      <c r="U577" s="1" t="str">
        <f t="shared" si="164"/>
        <v>YES</v>
      </c>
      <c r="V577" s="73">
        <f t="shared" si="165"/>
        <v>0.5</v>
      </c>
      <c r="W577" s="74">
        <f>Table2[[#This Row],[DEL. AVAILABLE A SLOT]]*24</f>
        <v>12</v>
      </c>
      <c r="X577" s="1" t="str">
        <f t="shared" si="166"/>
        <v>SI</v>
      </c>
      <c r="Y577" s="73">
        <f t="shared" si="167"/>
        <v>1.8194444444452529</v>
      </c>
      <c r="Z577" s="74">
        <f>Table2[[#This Row],[ETA A TIMESLOT]]*24</f>
        <v>43.666666666686069</v>
      </c>
      <c r="AA577" s="73">
        <f t="shared" si="168"/>
        <v>0</v>
      </c>
      <c r="AB577" s="73" t="str">
        <f t="shared" si="169"/>
        <v>SI</v>
      </c>
      <c r="AC577" s="74">
        <f>Table2[[#This Row],[PUNTUALIDAD (H)]]*24</f>
        <v>0</v>
      </c>
      <c r="AD577" s="73">
        <f t="shared" si="170"/>
        <v>1.6034722222248092</v>
      </c>
      <c r="AE577" s="74">
        <f>Table2[[#This Row],[ATA TO UNLOADING]]*24</f>
        <v>38.483333333395422</v>
      </c>
      <c r="AF577" s="74" t="str">
        <f>IF(Table2[[#This Row],[ATA TO UNLOADING 2]]&lt;=48,"YES","NO")</f>
        <v>YES</v>
      </c>
      <c r="AG577" s="75">
        <f t="shared" si="171"/>
        <v>0.25</v>
      </c>
      <c r="AH577" s="2" t="s">
        <v>42</v>
      </c>
      <c r="AI577" s="2" t="str">
        <f t="shared" si="172"/>
        <v>MRKU4195429</v>
      </c>
      <c r="AJ577" s="76" t="str">
        <f t="shared" si="173"/>
        <v>OM TRANSPORT</v>
      </c>
      <c r="AK577" s="77">
        <f>IF($M577="TRUCK",VLOOKUP($AQ577,Invoicing!$A$17:$B$49,MATCH($AK$1,Invoicing!$A$17:$B$17,0),FALSE),VLOOKUP($AQ577,Invoicing!$N$17:$O$21,MATCH($AK$1,Invoicing!$N$17:$O$17,0),FALSE))</f>
        <v>475</v>
      </c>
      <c r="AL577" s="78">
        <f>VLOOKUP($E577,Invoicing!$A$1:$H$8,MATCH(TRACKER!$N577,Invoicing!$A$1:$H$1,0),FALSE)</f>
        <v>110</v>
      </c>
      <c r="AM577" s="78">
        <f>VLOOKUP($E577,Invoicing!$A$1:$H$8,MATCH(TRACKER!$O$1,Invoicing!$A$1:$H$1,0),FALSE)</f>
        <v>50</v>
      </c>
      <c r="AN577" s="78">
        <f t="shared" si="174"/>
        <v>0</v>
      </c>
      <c r="AO577" s="2">
        <f t="shared" si="175"/>
        <v>2</v>
      </c>
      <c r="AP577" s="2" t="str">
        <f t="shared" si="176"/>
        <v>WEEK</v>
      </c>
      <c r="AQ577" s="2" t="str">
        <f t="shared" si="177"/>
        <v>OM TRANSPORTWEEK</v>
      </c>
      <c r="AR577" s="71">
        <f t="shared" si="178"/>
        <v>585</v>
      </c>
      <c r="AS577" s="71">
        <f>VLOOKUP(AJ577,Invoicing!A:K,10,FALSE)</f>
        <v>25</v>
      </c>
      <c r="AT577" s="71">
        <f t="shared" si="179"/>
        <v>610</v>
      </c>
    </row>
    <row r="578" spans="1:47">
      <c r="A578" s="37" t="s">
        <v>729</v>
      </c>
      <c r="B578" s="3" t="s">
        <v>38</v>
      </c>
      <c r="C578" s="11">
        <v>45396.430555555555</v>
      </c>
      <c r="D578" s="11">
        <v>45396.541666666664</v>
      </c>
      <c r="E578" s="11" t="s">
        <v>49</v>
      </c>
      <c r="F578" s="11" t="s">
        <v>40</v>
      </c>
      <c r="G578" s="3" t="s">
        <v>742</v>
      </c>
      <c r="H578" s="3" t="s">
        <v>2821</v>
      </c>
      <c r="I578" s="11">
        <v>45399.25</v>
      </c>
      <c r="J578" s="12">
        <v>45399.375</v>
      </c>
      <c r="K578" s="12">
        <v>45399.333333333336</v>
      </c>
      <c r="L578" s="12">
        <v>45399.385416666664</v>
      </c>
      <c r="M578" s="61" t="s">
        <v>12</v>
      </c>
      <c r="N578" s="3" t="s">
        <v>13</v>
      </c>
      <c r="O578" s="3">
        <v>0</v>
      </c>
      <c r="P578" s="1">
        <f t="shared" ref="P578:P641" si="180">IF(K578="","",WEEKNUM(R578,2))</f>
        <v>16</v>
      </c>
      <c r="Q578" s="1">
        <f t="shared" ref="Q578:Q641" si="181">IF(K578="","",MONTH(R578))</f>
        <v>4</v>
      </c>
      <c r="R578" s="72">
        <f t="shared" ref="R578:R641" si="182">IF(ISBLANK(J578),IF(ISBLANK(L578),"00:00",L578),J578)</f>
        <v>45399.375</v>
      </c>
      <c r="S578" s="73">
        <f t="shared" ref="S578:S641" si="183">(I578-C578)</f>
        <v>2.8194444444452529</v>
      </c>
      <c r="T578" s="74">
        <f>Table2[[#This Row],[ETA A OFRECIMIENTO]]*24</f>
        <v>67.666666666686069</v>
      </c>
      <c r="U578" s="1" t="str">
        <f t="shared" ref="U578:U641" si="184">IF(S578="","",IF(S578&lt;=2,"YES","NO"))</f>
        <v>NO</v>
      </c>
      <c r="V578" s="73">
        <f t="shared" ref="V578:V641" si="185">(K578-I578)</f>
        <v>8.3333333335758653E-2</v>
      </c>
      <c r="W578" s="74">
        <f>Table2[[#This Row],[DEL. AVAILABLE A SLOT]]*24</f>
        <v>2.0000000000582077</v>
      </c>
      <c r="X578" s="1" t="str">
        <f t="shared" ref="X578:X641" si="186">IF(V578="","",IF(V578&lt;=1,"SI","NO"))</f>
        <v>SI</v>
      </c>
      <c r="Y578" s="73">
        <f t="shared" ref="Y578:Y641" si="187">(K578-C578)</f>
        <v>2.9027777777810115</v>
      </c>
      <c r="Z578" s="74">
        <f>Table2[[#This Row],[ETA A TIMESLOT]]*24</f>
        <v>69.666666666744277</v>
      </c>
      <c r="AA578" s="73">
        <f t="shared" ref="AA578:AA641" si="188">IF(R578&lt; K578, TIME(0,0,0), R578-K578)</f>
        <v>4.1666666664241347E-2</v>
      </c>
      <c r="AB578" s="73" t="str">
        <f t="shared" ref="AB578:AB641" si="189">IF(AA578&gt;TIME(0,45,0),"NO","SI")</f>
        <v>NO</v>
      </c>
      <c r="AC578" s="74">
        <f>Table2[[#This Row],[PUNTUALIDAD (H)]]*24</f>
        <v>0.99999999994179234</v>
      </c>
      <c r="AD578" s="73">
        <f t="shared" ref="AD578:AD641" si="190">(L578-C578)</f>
        <v>2.9548611111094942</v>
      </c>
      <c r="AE578" s="74">
        <f>Table2[[#This Row],[ATA TO UNLOADING]]*24</f>
        <v>70.916666666627862</v>
      </c>
      <c r="AF578" s="74" t="str">
        <f>IF(Table2[[#This Row],[ATA TO UNLOADING 2]]&lt;=48,"YES","NO")</f>
        <v>NO</v>
      </c>
      <c r="AG578" s="75">
        <f t="shared" ref="AG578:AG641" si="191">MOD(K578,1)</f>
        <v>0.33333333333575865</v>
      </c>
      <c r="AH578" s="2" t="s">
        <v>42</v>
      </c>
      <c r="AI578" s="2" t="str">
        <f t="shared" ref="AI578:AI641" si="192">G578</f>
        <v>MRKU4467276</v>
      </c>
      <c r="AJ578" s="76" t="str">
        <f t="shared" ref="AJ578:AJ641" si="193">E578</f>
        <v>CTU FLEVOKUST BV</v>
      </c>
      <c r="AK578" s="77">
        <f>IF($M578="TRUCK",VLOOKUP($AQ578,Invoicing!$A$17:$B$49,MATCH($AK$1,Invoicing!$A$17:$B$17,0),FALSE),VLOOKUP($AQ578,Invoicing!$N$17:$O$21,MATCH($AK$1,Invoicing!$N$17:$O$17,0),FALSE))</f>
        <v>380</v>
      </c>
      <c r="AL578" s="78">
        <v>100</v>
      </c>
      <c r="AM578" s="78">
        <v>35</v>
      </c>
      <c r="AN578" s="78">
        <f t="shared" ref="AN578:AN641" si="194">IF($O578&lt;&gt;0,$O578*$AM578,0)</f>
        <v>0</v>
      </c>
      <c r="AO578" s="2">
        <f t="shared" ref="AO578:AO641" si="195">WEEKDAY(K578,2)</f>
        <v>3</v>
      </c>
      <c r="AP578" s="2" t="str">
        <f t="shared" ref="AP578:AP641" si="196">IF(AH578="NIGHT","NIGHT",IF(AO578&lt;=5,"WEEK",IF(AO578=7,"SUNDAY",IF(AO578=6,"SATURDAY","SUNDAY"))))</f>
        <v>WEEK</v>
      </c>
      <c r="AQ578" s="2" t="str">
        <f t="shared" ref="AQ578:AQ641" si="197">AJ578&amp;AP578</f>
        <v>CTU FLEVOKUST BVWEEK</v>
      </c>
      <c r="AR578" s="71">
        <f t="shared" ref="AR578:AR641" si="198">IF(ISNA(AL578),AK578+AN578,SUM($AK578,$AN578,IFERROR($AL578,"0")))</f>
        <v>480</v>
      </c>
      <c r="AS578" s="71">
        <f>VLOOKUP(AJ578,Invoicing!A:K,10,FALSE)</f>
        <v>0</v>
      </c>
      <c r="AT578" s="71">
        <f t="shared" ref="AT578:AT641" si="199">AR578+AS578+AU578</f>
        <v>480</v>
      </c>
    </row>
    <row r="579" spans="1:47">
      <c r="A579" s="37" t="s">
        <v>729</v>
      </c>
      <c r="B579" s="3" t="s">
        <v>38</v>
      </c>
      <c r="C579" s="11">
        <v>45396.430555555555</v>
      </c>
      <c r="D579" s="11">
        <v>45396.541666666664</v>
      </c>
      <c r="E579" s="11" t="s">
        <v>49</v>
      </c>
      <c r="F579" s="11" t="s">
        <v>40</v>
      </c>
      <c r="G579" s="3" t="s">
        <v>743</v>
      </c>
      <c r="H579" s="3" t="s">
        <v>2821</v>
      </c>
      <c r="I579" s="11">
        <v>45399.25</v>
      </c>
      <c r="J579" s="12">
        <v>45399.40902777778</v>
      </c>
      <c r="K579" s="12">
        <v>45399.416666666664</v>
      </c>
      <c r="L579" s="12">
        <v>45399.517361111109</v>
      </c>
      <c r="M579" s="61" t="s">
        <v>12</v>
      </c>
      <c r="N579" s="3" t="s">
        <v>13</v>
      </c>
      <c r="O579" s="3">
        <v>0</v>
      </c>
      <c r="P579" s="1">
        <f t="shared" si="180"/>
        <v>16</v>
      </c>
      <c r="Q579" s="1">
        <f t="shared" si="181"/>
        <v>4</v>
      </c>
      <c r="R579" s="72">
        <f t="shared" si="182"/>
        <v>45399.40902777778</v>
      </c>
      <c r="S579" s="73">
        <f t="shared" si="183"/>
        <v>2.8194444444452529</v>
      </c>
      <c r="T579" s="74">
        <f>Table2[[#This Row],[ETA A OFRECIMIENTO]]*24</f>
        <v>67.666666666686069</v>
      </c>
      <c r="U579" s="1" t="str">
        <f t="shared" si="184"/>
        <v>NO</v>
      </c>
      <c r="V579" s="73">
        <f t="shared" si="185"/>
        <v>0.16666666666424135</v>
      </c>
      <c r="W579" s="74">
        <f>Table2[[#This Row],[DEL. AVAILABLE A SLOT]]*24</f>
        <v>3.9999999999417923</v>
      </c>
      <c r="X579" s="1" t="str">
        <f t="shared" si="186"/>
        <v>SI</v>
      </c>
      <c r="Y579" s="73">
        <f t="shared" si="187"/>
        <v>2.9861111111094942</v>
      </c>
      <c r="Z579" s="74">
        <f>Table2[[#This Row],[ETA A TIMESLOT]]*24</f>
        <v>71.666666666627862</v>
      </c>
      <c r="AA579" s="73">
        <f t="shared" si="188"/>
        <v>0</v>
      </c>
      <c r="AB579" s="73" t="str">
        <f t="shared" si="189"/>
        <v>SI</v>
      </c>
      <c r="AC579" s="74">
        <f>Table2[[#This Row],[PUNTUALIDAD (H)]]*24</f>
        <v>0</v>
      </c>
      <c r="AD579" s="73">
        <f t="shared" si="190"/>
        <v>3.0868055555547471</v>
      </c>
      <c r="AE579" s="74">
        <f>Table2[[#This Row],[ATA TO UNLOADING]]*24</f>
        <v>74.083333333313931</v>
      </c>
      <c r="AF579" s="74" t="str">
        <f>IF(Table2[[#This Row],[ATA TO UNLOADING 2]]&lt;=48,"YES","NO")</f>
        <v>NO</v>
      </c>
      <c r="AG579" s="75">
        <f t="shared" si="191"/>
        <v>0.41666666666424135</v>
      </c>
      <c r="AH579" s="2" t="s">
        <v>42</v>
      </c>
      <c r="AI579" s="2" t="str">
        <f t="shared" si="192"/>
        <v>MRKU4776819</v>
      </c>
      <c r="AJ579" s="76" t="str">
        <f t="shared" si="193"/>
        <v>CTU FLEVOKUST BV</v>
      </c>
      <c r="AK579" s="77">
        <f>IF($M579="TRUCK",VLOOKUP($AQ579,Invoicing!$A$17:$B$49,MATCH($AK$1,Invoicing!$A$17:$B$17,0),FALSE),VLOOKUP($AQ579,Invoicing!$N$17:$O$21,MATCH($AK$1,Invoicing!$N$17:$O$17,0),FALSE))</f>
        <v>380</v>
      </c>
      <c r="AL579" s="78">
        <v>100</v>
      </c>
      <c r="AM579" s="78">
        <v>35</v>
      </c>
      <c r="AN579" s="78">
        <f t="shared" si="194"/>
        <v>0</v>
      </c>
      <c r="AO579" s="2">
        <f t="shared" si="195"/>
        <v>3</v>
      </c>
      <c r="AP579" s="2" t="str">
        <f t="shared" si="196"/>
        <v>WEEK</v>
      </c>
      <c r="AQ579" s="2" t="str">
        <f t="shared" si="197"/>
        <v>CTU FLEVOKUST BVWEEK</v>
      </c>
      <c r="AR579" s="71">
        <f t="shared" si="198"/>
        <v>480</v>
      </c>
      <c r="AS579" s="71">
        <f>VLOOKUP(AJ579,Invoicing!A:K,10,FALSE)</f>
        <v>0</v>
      </c>
      <c r="AT579" s="71">
        <f t="shared" si="199"/>
        <v>480</v>
      </c>
    </row>
    <row r="580" spans="1:47">
      <c r="A580" s="37" t="s">
        <v>729</v>
      </c>
      <c r="B580" s="3" t="s">
        <v>38</v>
      </c>
      <c r="C580" s="11">
        <v>45396.430555555555</v>
      </c>
      <c r="D580" s="11">
        <v>45396.541666666664</v>
      </c>
      <c r="E580" s="11" t="s">
        <v>44</v>
      </c>
      <c r="F580" s="11" t="s">
        <v>40</v>
      </c>
      <c r="G580" s="3" t="s">
        <v>744</v>
      </c>
      <c r="H580" s="3" t="s">
        <v>41</v>
      </c>
      <c r="I580" s="11">
        <v>45397.75</v>
      </c>
      <c r="J580" s="12">
        <v>45398.34375</v>
      </c>
      <c r="K580" s="12">
        <v>45398.458333333336</v>
      </c>
      <c r="L580" s="12">
        <v>45398.34375</v>
      </c>
      <c r="M580" s="12" t="s">
        <v>115</v>
      </c>
      <c r="N580" s="3" t="s">
        <v>42</v>
      </c>
      <c r="O580" s="3">
        <v>1</v>
      </c>
      <c r="P580" s="1">
        <f t="shared" si="180"/>
        <v>16</v>
      </c>
      <c r="Q580" s="1">
        <f t="shared" si="181"/>
        <v>4</v>
      </c>
      <c r="R580" s="72">
        <f t="shared" si="182"/>
        <v>45398.34375</v>
      </c>
      <c r="S580" s="73">
        <f t="shared" si="183"/>
        <v>1.3194444444452529</v>
      </c>
      <c r="T580" s="74">
        <f>Table2[[#This Row],[ETA A OFRECIMIENTO]]*24</f>
        <v>31.666666666686069</v>
      </c>
      <c r="U580" s="1" t="str">
        <f t="shared" si="184"/>
        <v>YES</v>
      </c>
      <c r="V580" s="73">
        <f t="shared" si="185"/>
        <v>0.70833333333575865</v>
      </c>
      <c r="W580" s="74">
        <f>Table2[[#This Row],[DEL. AVAILABLE A SLOT]]*24</f>
        <v>17.000000000058208</v>
      </c>
      <c r="X580" s="1" t="str">
        <f t="shared" si="186"/>
        <v>SI</v>
      </c>
      <c r="Y580" s="73">
        <f t="shared" si="187"/>
        <v>2.0277777777810115</v>
      </c>
      <c r="Z580" s="74">
        <f>Table2[[#This Row],[ETA A TIMESLOT]]*24</f>
        <v>48.666666666744277</v>
      </c>
      <c r="AA580" s="73">
        <f t="shared" si="188"/>
        <v>0</v>
      </c>
      <c r="AB580" s="73" t="str">
        <f t="shared" si="189"/>
        <v>SI</v>
      </c>
      <c r="AC580" s="74">
        <f>Table2[[#This Row],[PUNTUALIDAD (H)]]*24</f>
        <v>0</v>
      </c>
      <c r="AD580" s="73">
        <f t="shared" si="190"/>
        <v>1.9131944444452529</v>
      </c>
      <c r="AE580" s="74">
        <f>Table2[[#This Row],[ATA TO UNLOADING]]*24</f>
        <v>45.916666666686069</v>
      </c>
      <c r="AF580" s="74" t="str">
        <f>IF(Table2[[#This Row],[ATA TO UNLOADING 2]]&lt;=48,"YES","NO")</f>
        <v>YES</v>
      </c>
      <c r="AG580" s="75">
        <f t="shared" si="191"/>
        <v>0.45833333333575865</v>
      </c>
      <c r="AH580" s="2" t="s">
        <v>42</v>
      </c>
      <c r="AI580" s="2" t="str">
        <f t="shared" si="192"/>
        <v>MRKU5014607</v>
      </c>
      <c r="AJ580" s="76" t="str">
        <f t="shared" si="193"/>
        <v>MSI</v>
      </c>
      <c r="AK580" s="77">
        <f>IF($M580="TRUCK",VLOOKUP($AQ580,Invoicing!$A$17:$B$49,MATCH($AK$1,Invoicing!$A$17:$B$17,0),FALSE),VLOOKUP($AQ580,Invoicing!$N$17:$O$21,MATCH($AK$1,Invoicing!$N$17:$O$17,0),FALSE))</f>
        <v>480</v>
      </c>
      <c r="AL580" s="78" t="e">
        <f>VLOOKUP($E580,Invoicing!$A$1:$H$8,MATCH(TRACKER!$N580,Invoicing!$A$1:$H$1,0),FALSE)</f>
        <v>#N/A</v>
      </c>
      <c r="AM580" s="78">
        <f>VLOOKUP($E580,Invoicing!$A$1:$H$8,MATCH(TRACKER!$O$1,Invoicing!$A$1:$H$1,0),FALSE)</f>
        <v>50</v>
      </c>
      <c r="AN580" s="78">
        <f t="shared" si="194"/>
        <v>50</v>
      </c>
      <c r="AO580" s="2">
        <f t="shared" si="195"/>
        <v>2</v>
      </c>
      <c r="AP580" s="2" t="str">
        <f t="shared" si="196"/>
        <v>WEEK</v>
      </c>
      <c r="AQ580" s="2" t="str">
        <f t="shared" si="197"/>
        <v>MSIWEEK</v>
      </c>
      <c r="AR580" s="71">
        <f t="shared" si="198"/>
        <v>530</v>
      </c>
      <c r="AS580" s="71">
        <f>VLOOKUP(AJ580,Invoicing!A:K,10,FALSE)</f>
        <v>25</v>
      </c>
      <c r="AT580" s="71">
        <f t="shared" si="199"/>
        <v>555</v>
      </c>
    </row>
    <row r="581" spans="1:47">
      <c r="A581" s="37" t="s">
        <v>729</v>
      </c>
      <c r="B581" s="3" t="s">
        <v>38</v>
      </c>
      <c r="C581" s="11">
        <v>45396.430555555555</v>
      </c>
      <c r="D581" s="11">
        <v>45396.541666666664</v>
      </c>
      <c r="E581" s="11" t="s">
        <v>45</v>
      </c>
      <c r="F581" s="11" t="s">
        <v>40</v>
      </c>
      <c r="G581" s="3" t="s">
        <v>745</v>
      </c>
      <c r="H581" s="3" t="s">
        <v>2821</v>
      </c>
      <c r="I581" s="11">
        <v>45397.75</v>
      </c>
      <c r="J581" s="12">
        <v>45397.958333333336</v>
      </c>
      <c r="K581" s="12">
        <v>45398.083333333336</v>
      </c>
      <c r="L581" s="12">
        <v>45398.012499999997</v>
      </c>
      <c r="M581" s="12" t="s">
        <v>115</v>
      </c>
      <c r="N581" s="3" t="s">
        <v>13</v>
      </c>
      <c r="O581" s="3">
        <v>0</v>
      </c>
      <c r="P581" s="1">
        <f t="shared" si="180"/>
        <v>16</v>
      </c>
      <c r="Q581" s="1">
        <f t="shared" si="181"/>
        <v>4</v>
      </c>
      <c r="R581" s="72">
        <f t="shared" si="182"/>
        <v>45397.958333333336</v>
      </c>
      <c r="S581" s="73">
        <f t="shared" si="183"/>
        <v>1.3194444444452529</v>
      </c>
      <c r="T581" s="74">
        <f>Table2[[#This Row],[ETA A OFRECIMIENTO]]*24</f>
        <v>31.666666666686069</v>
      </c>
      <c r="U581" s="1" t="str">
        <f t="shared" si="184"/>
        <v>YES</v>
      </c>
      <c r="V581" s="73">
        <f t="shared" si="185"/>
        <v>0.33333333333575865</v>
      </c>
      <c r="W581" s="74">
        <f>Table2[[#This Row],[DEL. AVAILABLE A SLOT]]*24</f>
        <v>8.0000000000582077</v>
      </c>
      <c r="X581" s="1" t="str">
        <f t="shared" si="186"/>
        <v>SI</v>
      </c>
      <c r="Y581" s="73">
        <f t="shared" si="187"/>
        <v>1.6527777777810115</v>
      </c>
      <c r="Z581" s="74">
        <f>Table2[[#This Row],[ETA A TIMESLOT]]*24</f>
        <v>39.666666666744277</v>
      </c>
      <c r="AA581" s="73">
        <f t="shared" si="188"/>
        <v>0</v>
      </c>
      <c r="AB581" s="73" t="str">
        <f t="shared" si="189"/>
        <v>SI</v>
      </c>
      <c r="AC581" s="74">
        <f>Table2[[#This Row],[PUNTUALIDAD (H)]]*24</f>
        <v>0</v>
      </c>
      <c r="AD581" s="73">
        <f t="shared" si="190"/>
        <v>1.5819444444423425</v>
      </c>
      <c r="AE581" s="74">
        <f>Table2[[#This Row],[ATA TO UNLOADING]]*24</f>
        <v>37.96666666661622</v>
      </c>
      <c r="AF581" s="74" t="str">
        <f>IF(Table2[[#This Row],[ATA TO UNLOADING 2]]&lt;=48,"YES","NO")</f>
        <v>YES</v>
      </c>
      <c r="AG581" s="75">
        <f t="shared" si="191"/>
        <v>8.3333333335758653E-2</v>
      </c>
      <c r="AH581" s="2" t="s">
        <v>24</v>
      </c>
      <c r="AI581" s="2" t="str">
        <f t="shared" si="192"/>
        <v>MRKU5501591</v>
      </c>
      <c r="AJ581" s="76" t="str">
        <f t="shared" si="193"/>
        <v>OM TRANSPORT</v>
      </c>
      <c r="AK581" s="77">
        <f>IF($M581="TRUCK",VLOOKUP($AQ581,Invoicing!$A$17:$B$49,MATCH($AK$1,Invoicing!$A$17:$B$17,0),FALSE),VLOOKUP($AQ581,Invoicing!$N$17:$O$21,MATCH($AK$1,Invoicing!$N$17:$O$17,0),FALSE))</f>
        <v>475</v>
      </c>
      <c r="AL581" s="78">
        <f>VLOOKUP($E581,Invoicing!$A$1:$H$8,MATCH(TRACKER!$N581,Invoicing!$A$1:$H$1,0),FALSE)</f>
        <v>110</v>
      </c>
      <c r="AM581" s="78">
        <f>VLOOKUP($E581,Invoicing!$A$1:$H$8,MATCH(TRACKER!$O$1,Invoicing!$A$1:$H$1,0),FALSE)</f>
        <v>50</v>
      </c>
      <c r="AN581" s="78">
        <f t="shared" si="194"/>
        <v>0</v>
      </c>
      <c r="AO581" s="2">
        <f t="shared" si="195"/>
        <v>2</v>
      </c>
      <c r="AP581" s="2" t="str">
        <f t="shared" si="196"/>
        <v>NIGHT</v>
      </c>
      <c r="AQ581" s="2" t="str">
        <f t="shared" si="197"/>
        <v>OM TRANSPORTNIGHT</v>
      </c>
      <c r="AR581" s="71">
        <f t="shared" si="198"/>
        <v>585</v>
      </c>
      <c r="AS581" s="71">
        <f>VLOOKUP(AJ581,Invoicing!A:K,10,FALSE)</f>
        <v>25</v>
      </c>
      <c r="AT581" s="71">
        <f t="shared" si="199"/>
        <v>610</v>
      </c>
    </row>
    <row r="582" spans="1:47">
      <c r="A582" s="37" t="s">
        <v>729</v>
      </c>
      <c r="B582" s="3" t="s">
        <v>38</v>
      </c>
      <c r="C582" s="11">
        <v>45396.430555555555</v>
      </c>
      <c r="D582" s="11">
        <v>45396.541666666664</v>
      </c>
      <c r="E582" s="11" t="s">
        <v>49</v>
      </c>
      <c r="F582" s="11" t="s">
        <v>40</v>
      </c>
      <c r="G582" s="3" t="s">
        <v>746</v>
      </c>
      <c r="H582" s="3" t="s">
        <v>2821</v>
      </c>
      <c r="I582" s="11">
        <v>45399.25</v>
      </c>
      <c r="J582" s="12">
        <v>45399.338888888888</v>
      </c>
      <c r="K582" s="12">
        <v>45399.333333333336</v>
      </c>
      <c r="L582" s="12">
        <v>45399.375</v>
      </c>
      <c r="M582" s="61" t="s">
        <v>12</v>
      </c>
      <c r="N582" s="3" t="s">
        <v>13</v>
      </c>
      <c r="O582" s="3">
        <v>0</v>
      </c>
      <c r="P582" s="1">
        <f t="shared" si="180"/>
        <v>16</v>
      </c>
      <c r="Q582" s="1">
        <f t="shared" si="181"/>
        <v>4</v>
      </c>
      <c r="R582" s="72">
        <f t="shared" si="182"/>
        <v>45399.338888888888</v>
      </c>
      <c r="S582" s="73">
        <f t="shared" si="183"/>
        <v>2.8194444444452529</v>
      </c>
      <c r="T582" s="74">
        <f>Table2[[#This Row],[ETA A OFRECIMIENTO]]*24</f>
        <v>67.666666666686069</v>
      </c>
      <c r="U582" s="1" t="str">
        <f t="shared" si="184"/>
        <v>NO</v>
      </c>
      <c r="V582" s="73">
        <f t="shared" si="185"/>
        <v>8.3333333335758653E-2</v>
      </c>
      <c r="W582" s="74">
        <f>Table2[[#This Row],[DEL. AVAILABLE A SLOT]]*24</f>
        <v>2.0000000000582077</v>
      </c>
      <c r="X582" s="1" t="str">
        <f t="shared" si="186"/>
        <v>SI</v>
      </c>
      <c r="Y582" s="73">
        <f t="shared" si="187"/>
        <v>2.9027777777810115</v>
      </c>
      <c r="Z582" s="74">
        <f>Table2[[#This Row],[ETA A TIMESLOT]]*24</f>
        <v>69.666666666744277</v>
      </c>
      <c r="AA582" s="73">
        <f t="shared" si="188"/>
        <v>5.5555555518367328E-3</v>
      </c>
      <c r="AB582" s="73" t="str">
        <f t="shared" si="189"/>
        <v>SI</v>
      </c>
      <c r="AC582" s="74">
        <f>Table2[[#This Row],[PUNTUALIDAD (H)]]*24</f>
        <v>0.13333333324408159</v>
      </c>
      <c r="AD582" s="73">
        <f t="shared" si="190"/>
        <v>2.9444444444452529</v>
      </c>
      <c r="AE582" s="74">
        <f>Table2[[#This Row],[ATA TO UNLOADING]]*24</f>
        <v>70.666666666686069</v>
      </c>
      <c r="AF582" s="74" t="str">
        <f>IF(Table2[[#This Row],[ATA TO UNLOADING 2]]&lt;=48,"YES","NO")</f>
        <v>NO</v>
      </c>
      <c r="AG582" s="75">
        <f t="shared" si="191"/>
        <v>0.33333333333575865</v>
      </c>
      <c r="AH582" s="2" t="s">
        <v>42</v>
      </c>
      <c r="AI582" s="2" t="str">
        <f t="shared" si="192"/>
        <v>MRKU5572070</v>
      </c>
      <c r="AJ582" s="76" t="str">
        <f t="shared" si="193"/>
        <v>CTU FLEVOKUST BV</v>
      </c>
      <c r="AK582" s="77">
        <f>IF($M582="TRUCK",VLOOKUP($AQ582,Invoicing!$A$17:$B$49,MATCH($AK$1,Invoicing!$A$17:$B$17,0),FALSE),VLOOKUP($AQ582,Invoicing!$N$17:$O$21,MATCH($AK$1,Invoicing!$N$17:$O$17,0),FALSE))</f>
        <v>380</v>
      </c>
      <c r="AL582" s="78">
        <v>100</v>
      </c>
      <c r="AM582" s="78">
        <v>35</v>
      </c>
      <c r="AN582" s="78">
        <f t="shared" si="194"/>
        <v>0</v>
      </c>
      <c r="AO582" s="2">
        <f t="shared" si="195"/>
        <v>3</v>
      </c>
      <c r="AP582" s="2" t="str">
        <f t="shared" si="196"/>
        <v>WEEK</v>
      </c>
      <c r="AQ582" s="2" t="str">
        <f t="shared" si="197"/>
        <v>CTU FLEVOKUST BVWEEK</v>
      </c>
      <c r="AR582" s="71">
        <f t="shared" si="198"/>
        <v>480</v>
      </c>
      <c r="AS582" s="71">
        <f>VLOOKUP(AJ582,Invoicing!A:K,10,FALSE)</f>
        <v>0</v>
      </c>
      <c r="AT582" s="71">
        <f t="shared" si="199"/>
        <v>480</v>
      </c>
    </row>
    <row r="583" spans="1:47">
      <c r="A583" s="58" t="s">
        <v>729</v>
      </c>
      <c r="B583" s="59" t="s">
        <v>38</v>
      </c>
      <c r="C583" s="60">
        <v>45396.430555555555</v>
      </c>
      <c r="D583" s="60">
        <v>45396.541666666664</v>
      </c>
      <c r="E583" s="60" t="s">
        <v>45</v>
      </c>
      <c r="F583" s="60" t="s">
        <v>40</v>
      </c>
      <c r="G583" s="59" t="s">
        <v>747</v>
      </c>
      <c r="H583" s="3" t="s">
        <v>2821</v>
      </c>
      <c r="I583" s="60">
        <v>45397.75</v>
      </c>
      <c r="J583" s="61">
        <v>45397.947916666664</v>
      </c>
      <c r="K583" s="61">
        <v>45398</v>
      </c>
      <c r="L583" s="61">
        <v>45397.958333333336</v>
      </c>
      <c r="M583" s="12" t="s">
        <v>115</v>
      </c>
      <c r="N583" s="3" t="s">
        <v>42</v>
      </c>
      <c r="O583" s="3">
        <v>0</v>
      </c>
      <c r="P583" s="1">
        <f t="shared" si="180"/>
        <v>16</v>
      </c>
      <c r="Q583" s="1">
        <f t="shared" si="181"/>
        <v>4</v>
      </c>
      <c r="R583" s="72">
        <f t="shared" si="182"/>
        <v>45397.947916666664</v>
      </c>
      <c r="S583" s="73">
        <f t="shared" si="183"/>
        <v>1.3194444444452529</v>
      </c>
      <c r="T583" s="74">
        <f>Table2[[#This Row],[ETA A OFRECIMIENTO]]*24</f>
        <v>31.666666666686069</v>
      </c>
      <c r="U583" s="1" t="str">
        <f t="shared" si="184"/>
        <v>YES</v>
      </c>
      <c r="V583" s="73">
        <f t="shared" si="185"/>
        <v>0.25</v>
      </c>
      <c r="W583" s="74">
        <f>Table2[[#This Row],[DEL. AVAILABLE A SLOT]]*24</f>
        <v>6</v>
      </c>
      <c r="X583" s="1" t="str">
        <f t="shared" si="186"/>
        <v>SI</v>
      </c>
      <c r="Y583" s="73">
        <f t="shared" si="187"/>
        <v>1.5694444444452529</v>
      </c>
      <c r="Z583" s="74">
        <f>Table2[[#This Row],[ETA A TIMESLOT]]*24</f>
        <v>37.666666666686069</v>
      </c>
      <c r="AA583" s="73">
        <f t="shared" si="188"/>
        <v>0</v>
      </c>
      <c r="AB583" s="73" t="str">
        <f t="shared" si="189"/>
        <v>SI</v>
      </c>
      <c r="AC583" s="74">
        <f>Table2[[#This Row],[PUNTUALIDAD (H)]]*24</f>
        <v>0</v>
      </c>
      <c r="AD583" s="73">
        <f t="shared" si="190"/>
        <v>1.5277777777810115</v>
      </c>
      <c r="AE583" s="74">
        <f>Table2[[#This Row],[ATA TO UNLOADING]]*24</f>
        <v>36.666666666744277</v>
      </c>
      <c r="AF583" s="74" t="str">
        <f>IF(Table2[[#This Row],[ATA TO UNLOADING 2]]&lt;=48,"YES","NO")</f>
        <v>YES</v>
      </c>
      <c r="AG583" s="75">
        <f t="shared" si="191"/>
        <v>0</v>
      </c>
      <c r="AH583" s="2" t="s">
        <v>24</v>
      </c>
      <c r="AI583" s="2" t="str">
        <f t="shared" si="192"/>
        <v>MRKU6190679</v>
      </c>
      <c r="AJ583" s="76" t="str">
        <f t="shared" si="193"/>
        <v>OM TRANSPORT</v>
      </c>
      <c r="AK583" s="77">
        <f>IF($M583="TRUCK",VLOOKUP($AQ583,Invoicing!$A$17:$B$49,MATCH($AK$1,Invoicing!$A$17:$B$17,0),FALSE),VLOOKUP($AQ583,Invoicing!$N$17:$O$21,MATCH($AK$1,Invoicing!$N$17:$O$17,0),FALSE))</f>
        <v>475</v>
      </c>
      <c r="AL583" s="78" t="e">
        <f>VLOOKUP($E583,Invoicing!$A$1:$H$8,MATCH(TRACKER!$N583,Invoicing!$A$1:$H$1,0),FALSE)</f>
        <v>#N/A</v>
      </c>
      <c r="AM583" s="78">
        <f>VLOOKUP($E583,Invoicing!$A$1:$H$8,MATCH(TRACKER!$O$1,Invoicing!$A$1:$H$1,0),FALSE)</f>
        <v>50</v>
      </c>
      <c r="AN583" s="78">
        <f t="shared" si="194"/>
        <v>0</v>
      </c>
      <c r="AO583" s="2">
        <f t="shared" si="195"/>
        <v>2</v>
      </c>
      <c r="AP583" s="2" t="str">
        <f t="shared" si="196"/>
        <v>NIGHT</v>
      </c>
      <c r="AQ583" s="2" t="str">
        <f t="shared" si="197"/>
        <v>OM TRANSPORTNIGHT</v>
      </c>
      <c r="AR583" s="71">
        <f t="shared" si="198"/>
        <v>475</v>
      </c>
      <c r="AS583" s="71">
        <f>VLOOKUP(AJ583,Invoicing!A:K,10,FALSE)</f>
        <v>25</v>
      </c>
      <c r="AT583" s="71">
        <f t="shared" si="199"/>
        <v>500</v>
      </c>
    </row>
    <row r="584" spans="1:47">
      <c r="A584" s="37" t="s">
        <v>729</v>
      </c>
      <c r="B584" s="3" t="s">
        <v>38</v>
      </c>
      <c r="C584" s="11">
        <v>45396.430555555555</v>
      </c>
      <c r="D584" s="11">
        <v>45396.541666666664</v>
      </c>
      <c r="E584" s="11" t="s">
        <v>49</v>
      </c>
      <c r="F584" s="11" t="s">
        <v>40</v>
      </c>
      <c r="G584" s="3" t="s">
        <v>748</v>
      </c>
      <c r="H584" s="3" t="s">
        <v>2821</v>
      </c>
      <c r="I584" s="11">
        <v>45399.25</v>
      </c>
      <c r="J584" s="12">
        <v>45399.765972222223</v>
      </c>
      <c r="K584" s="12">
        <v>45399.75</v>
      </c>
      <c r="L584" s="12">
        <v>45399.767361111109</v>
      </c>
      <c r="M584" s="61" t="s">
        <v>12</v>
      </c>
      <c r="N584" s="3" t="s">
        <v>42</v>
      </c>
      <c r="O584" s="3">
        <v>0</v>
      </c>
      <c r="P584" s="1">
        <f t="shared" si="180"/>
        <v>16</v>
      </c>
      <c r="Q584" s="1">
        <f t="shared" si="181"/>
        <v>4</v>
      </c>
      <c r="R584" s="72">
        <f t="shared" si="182"/>
        <v>45399.765972222223</v>
      </c>
      <c r="S584" s="73">
        <f t="shared" si="183"/>
        <v>2.8194444444452529</v>
      </c>
      <c r="T584" s="74">
        <f>Table2[[#This Row],[ETA A OFRECIMIENTO]]*24</f>
        <v>67.666666666686069</v>
      </c>
      <c r="U584" s="1" t="str">
        <f t="shared" si="184"/>
        <v>NO</v>
      </c>
      <c r="V584" s="73">
        <f t="shared" si="185"/>
        <v>0.5</v>
      </c>
      <c r="W584" s="74">
        <f>Table2[[#This Row],[DEL. AVAILABLE A SLOT]]*24</f>
        <v>12</v>
      </c>
      <c r="X584" s="1" t="str">
        <f t="shared" si="186"/>
        <v>SI</v>
      </c>
      <c r="Y584" s="73">
        <f t="shared" si="187"/>
        <v>3.3194444444452529</v>
      </c>
      <c r="Z584" s="74">
        <f>Table2[[#This Row],[ETA A TIMESLOT]]*24</f>
        <v>79.666666666686069</v>
      </c>
      <c r="AA584" s="73">
        <f t="shared" si="188"/>
        <v>1.5972222223354038E-2</v>
      </c>
      <c r="AB584" s="73" t="str">
        <f t="shared" si="189"/>
        <v>SI</v>
      </c>
      <c r="AC584" s="74">
        <f>Table2[[#This Row],[PUNTUALIDAD (H)]]*24</f>
        <v>0.38333333336049691</v>
      </c>
      <c r="AD584" s="73">
        <f t="shared" si="190"/>
        <v>3.3368055555547471</v>
      </c>
      <c r="AE584" s="74">
        <f>Table2[[#This Row],[ATA TO UNLOADING]]*24</f>
        <v>80.083333333313931</v>
      </c>
      <c r="AF584" s="74" t="str">
        <f>IF(Table2[[#This Row],[ATA TO UNLOADING 2]]&lt;=48,"YES","NO")</f>
        <v>NO</v>
      </c>
      <c r="AG584" s="75">
        <f t="shared" si="191"/>
        <v>0.75</v>
      </c>
      <c r="AH584" s="2" t="s">
        <v>42</v>
      </c>
      <c r="AI584" s="2" t="str">
        <f t="shared" si="192"/>
        <v>MRKU7093842</v>
      </c>
      <c r="AJ584" s="76" t="str">
        <f t="shared" si="193"/>
        <v>CTU FLEVOKUST BV</v>
      </c>
      <c r="AK584" s="77">
        <f>IF($M584="TRUCK",VLOOKUP($AQ584,Invoicing!$A$17:$B$49,MATCH($AK$1,Invoicing!$A$17:$B$17,0),FALSE),VLOOKUP($AQ584,Invoicing!$N$17:$O$21,MATCH($AK$1,Invoicing!$N$17:$O$17,0),FALSE))</f>
        <v>380</v>
      </c>
      <c r="AL584" s="78" t="e">
        <f>VLOOKUP($E584,Invoicing!$A$1:$H$8,MATCH(TRACKER!$N584,Invoicing!$A$1:$H$1,0),FALSE)</f>
        <v>#N/A</v>
      </c>
      <c r="AM584" s="78">
        <v>35</v>
      </c>
      <c r="AN584" s="78">
        <f t="shared" si="194"/>
        <v>0</v>
      </c>
      <c r="AO584" s="2">
        <f t="shared" si="195"/>
        <v>3</v>
      </c>
      <c r="AP584" s="2" t="str">
        <f t="shared" si="196"/>
        <v>WEEK</v>
      </c>
      <c r="AQ584" s="2" t="str">
        <f t="shared" si="197"/>
        <v>CTU FLEVOKUST BVWEEK</v>
      </c>
      <c r="AR584" s="71">
        <f t="shared" si="198"/>
        <v>380</v>
      </c>
      <c r="AS584" s="71">
        <f>VLOOKUP(AJ584,Invoicing!A:K,10,FALSE)</f>
        <v>0</v>
      </c>
      <c r="AT584" s="71">
        <f t="shared" si="199"/>
        <v>380</v>
      </c>
    </row>
    <row r="585" spans="1:47">
      <c r="A585" s="37" t="s">
        <v>729</v>
      </c>
      <c r="B585" s="3" t="s">
        <v>38</v>
      </c>
      <c r="C585" s="11">
        <v>45396.430555555555</v>
      </c>
      <c r="D585" s="11">
        <v>45396.541666666664</v>
      </c>
      <c r="E585" s="11" t="s">
        <v>49</v>
      </c>
      <c r="F585" s="11" t="s">
        <v>40</v>
      </c>
      <c r="G585" s="3" t="s">
        <v>749</v>
      </c>
      <c r="H585" s="3" t="s">
        <v>2821</v>
      </c>
      <c r="I585" s="11">
        <v>45397.75</v>
      </c>
      <c r="J585" s="12">
        <v>45397.905555555553</v>
      </c>
      <c r="K585" s="12">
        <v>45398.083333333336</v>
      </c>
      <c r="L585" s="12">
        <v>45397.927083333336</v>
      </c>
      <c r="M585" s="12" t="s">
        <v>115</v>
      </c>
      <c r="N585" s="3" t="s">
        <v>13</v>
      </c>
      <c r="O585" s="3">
        <v>0</v>
      </c>
      <c r="P585" s="1">
        <f t="shared" si="180"/>
        <v>16</v>
      </c>
      <c r="Q585" s="1">
        <f t="shared" si="181"/>
        <v>4</v>
      </c>
      <c r="R585" s="72">
        <f t="shared" si="182"/>
        <v>45397.905555555553</v>
      </c>
      <c r="S585" s="73">
        <f t="shared" si="183"/>
        <v>1.3194444444452529</v>
      </c>
      <c r="T585" s="74">
        <f>Table2[[#This Row],[ETA A OFRECIMIENTO]]*24</f>
        <v>31.666666666686069</v>
      </c>
      <c r="U585" s="1" t="str">
        <f t="shared" si="184"/>
        <v>YES</v>
      </c>
      <c r="V585" s="73">
        <f t="shared" si="185"/>
        <v>0.33333333333575865</v>
      </c>
      <c r="W585" s="74">
        <f>Table2[[#This Row],[DEL. AVAILABLE A SLOT]]*24</f>
        <v>8.0000000000582077</v>
      </c>
      <c r="X585" s="1" t="str">
        <f t="shared" si="186"/>
        <v>SI</v>
      </c>
      <c r="Y585" s="73">
        <f t="shared" si="187"/>
        <v>1.6527777777810115</v>
      </c>
      <c r="Z585" s="74">
        <f>Table2[[#This Row],[ETA A TIMESLOT]]*24</f>
        <v>39.666666666744277</v>
      </c>
      <c r="AA585" s="73">
        <f t="shared" si="188"/>
        <v>0</v>
      </c>
      <c r="AB585" s="73" t="str">
        <f t="shared" si="189"/>
        <v>SI</v>
      </c>
      <c r="AC585" s="74">
        <f>Table2[[#This Row],[PUNTUALIDAD (H)]]*24</f>
        <v>0</v>
      </c>
      <c r="AD585" s="73">
        <f t="shared" si="190"/>
        <v>1.4965277777810115</v>
      </c>
      <c r="AE585" s="74">
        <f>Table2[[#This Row],[ATA TO UNLOADING]]*24</f>
        <v>35.916666666744277</v>
      </c>
      <c r="AF585" s="74" t="str">
        <f>IF(Table2[[#This Row],[ATA TO UNLOADING 2]]&lt;=48,"YES","NO")</f>
        <v>YES</v>
      </c>
      <c r="AG585" s="75">
        <f t="shared" si="191"/>
        <v>8.3333333335758653E-2</v>
      </c>
      <c r="AH585" s="2" t="s">
        <v>24</v>
      </c>
      <c r="AI585" s="2" t="str">
        <f t="shared" si="192"/>
        <v>MRSU0505093</v>
      </c>
      <c r="AJ585" s="76" t="str">
        <f t="shared" si="193"/>
        <v>CTU FLEVOKUST BV</v>
      </c>
      <c r="AK585" s="77">
        <f>IF($M585="TRUCK",VLOOKUP($AQ585,Invoicing!$A$17:$B$49,MATCH($AK$1,Invoicing!$A$17:$B$17,0),FALSE),VLOOKUP($AQ585,Invoicing!$N$17:$O$21,MATCH($AK$1,Invoicing!$N$17:$O$17,0),FALSE))</f>
        <v>530</v>
      </c>
      <c r="AL585" s="78">
        <v>100</v>
      </c>
      <c r="AM585" s="78">
        <v>35</v>
      </c>
      <c r="AN585" s="78">
        <f t="shared" si="194"/>
        <v>0</v>
      </c>
      <c r="AO585" s="2">
        <f t="shared" si="195"/>
        <v>2</v>
      </c>
      <c r="AP585" s="2" t="str">
        <f t="shared" si="196"/>
        <v>NIGHT</v>
      </c>
      <c r="AQ585" s="2" t="str">
        <f t="shared" si="197"/>
        <v>CTU FLEVOKUST BVNIGHT</v>
      </c>
      <c r="AR585" s="71">
        <f t="shared" si="198"/>
        <v>630</v>
      </c>
      <c r="AS585" s="71">
        <f>VLOOKUP(AJ585,Invoicing!A:K,10,FALSE)</f>
        <v>0</v>
      </c>
      <c r="AT585" s="71">
        <f t="shared" si="199"/>
        <v>690</v>
      </c>
      <c r="AU585" s="55">
        <v>60</v>
      </c>
    </row>
    <row r="586" spans="1:47">
      <c r="A586" s="37" t="s">
        <v>729</v>
      </c>
      <c r="B586" s="3" t="s">
        <v>38</v>
      </c>
      <c r="C586" s="11">
        <v>45396.430555555555</v>
      </c>
      <c r="D586" s="11">
        <v>45396.541666666664</v>
      </c>
      <c r="E586" s="11" t="s">
        <v>44</v>
      </c>
      <c r="F586" s="11" t="s">
        <v>40</v>
      </c>
      <c r="G586" s="3" t="s">
        <v>750</v>
      </c>
      <c r="H586" s="3" t="s">
        <v>2821</v>
      </c>
      <c r="I586" s="11">
        <v>45397.75</v>
      </c>
      <c r="J586" s="12">
        <v>45398.558333333334</v>
      </c>
      <c r="K586" s="12">
        <v>45398.583333333336</v>
      </c>
      <c r="L586" s="12">
        <v>45398.621527777781</v>
      </c>
      <c r="M586" s="12" t="s">
        <v>115</v>
      </c>
      <c r="N586" s="3" t="s">
        <v>13</v>
      </c>
      <c r="O586" s="3">
        <v>0</v>
      </c>
      <c r="P586" s="1">
        <f t="shared" si="180"/>
        <v>16</v>
      </c>
      <c r="Q586" s="1">
        <f t="shared" si="181"/>
        <v>4</v>
      </c>
      <c r="R586" s="72">
        <f t="shared" si="182"/>
        <v>45398.558333333334</v>
      </c>
      <c r="S586" s="73">
        <f t="shared" si="183"/>
        <v>1.3194444444452529</v>
      </c>
      <c r="T586" s="74">
        <f>Table2[[#This Row],[ETA A OFRECIMIENTO]]*24</f>
        <v>31.666666666686069</v>
      </c>
      <c r="U586" s="1" t="str">
        <f t="shared" si="184"/>
        <v>YES</v>
      </c>
      <c r="V586" s="73">
        <f t="shared" si="185"/>
        <v>0.83333333333575865</v>
      </c>
      <c r="W586" s="74">
        <f>Table2[[#This Row],[DEL. AVAILABLE A SLOT]]*24</f>
        <v>20.000000000058208</v>
      </c>
      <c r="X586" s="1" t="str">
        <f t="shared" si="186"/>
        <v>SI</v>
      </c>
      <c r="Y586" s="73">
        <f t="shared" si="187"/>
        <v>2.1527777777810115</v>
      </c>
      <c r="Z586" s="74">
        <f>Table2[[#This Row],[ETA A TIMESLOT]]*24</f>
        <v>51.666666666744277</v>
      </c>
      <c r="AA586" s="73">
        <f t="shared" si="188"/>
        <v>0</v>
      </c>
      <c r="AB586" s="73" t="str">
        <f t="shared" si="189"/>
        <v>SI</v>
      </c>
      <c r="AC586" s="74">
        <f>Table2[[#This Row],[PUNTUALIDAD (H)]]*24</f>
        <v>0</v>
      </c>
      <c r="AD586" s="73">
        <f t="shared" si="190"/>
        <v>2.1909722222262644</v>
      </c>
      <c r="AE586" s="74">
        <f>Table2[[#This Row],[ATA TO UNLOADING]]*24</f>
        <v>52.583333333430346</v>
      </c>
      <c r="AF586" s="74" t="str">
        <f>IF(Table2[[#This Row],[ATA TO UNLOADING 2]]&lt;=48,"YES","NO")</f>
        <v>NO</v>
      </c>
      <c r="AG586" s="75">
        <f t="shared" si="191"/>
        <v>0.58333333333575865</v>
      </c>
      <c r="AH586" s="2" t="s">
        <v>42</v>
      </c>
      <c r="AI586" s="2" t="str">
        <f t="shared" si="192"/>
        <v>MRSU0527678</v>
      </c>
      <c r="AJ586" s="76" t="str">
        <f t="shared" si="193"/>
        <v>MSI</v>
      </c>
      <c r="AK586" s="77">
        <f>IF($M586="TRUCK",VLOOKUP($AQ586,Invoicing!$A$17:$B$49,MATCH($AK$1,Invoicing!$A$17:$B$17,0),FALSE),VLOOKUP($AQ586,Invoicing!$N$17:$O$21,MATCH($AK$1,Invoicing!$N$17:$O$17,0),FALSE))</f>
        <v>480</v>
      </c>
      <c r="AL586" s="78">
        <f>VLOOKUP($E586,Invoicing!$A$1:$H$8,MATCH(TRACKER!$N586,Invoicing!$A$1:$H$1,0),FALSE)</f>
        <v>120</v>
      </c>
      <c r="AM586" s="78">
        <f>VLOOKUP($E586,Invoicing!$A$1:$H$8,MATCH(TRACKER!$O$1,Invoicing!$A$1:$H$1,0),FALSE)</f>
        <v>50</v>
      </c>
      <c r="AN586" s="78">
        <f t="shared" si="194"/>
        <v>0</v>
      </c>
      <c r="AO586" s="2">
        <f t="shared" si="195"/>
        <v>2</v>
      </c>
      <c r="AP586" s="2" t="str">
        <f t="shared" si="196"/>
        <v>WEEK</v>
      </c>
      <c r="AQ586" s="2" t="str">
        <f t="shared" si="197"/>
        <v>MSIWEEK</v>
      </c>
      <c r="AR586" s="71">
        <f t="shared" si="198"/>
        <v>600</v>
      </c>
      <c r="AS586" s="71">
        <f>VLOOKUP(AJ586,Invoicing!A:K,10,FALSE)</f>
        <v>25</v>
      </c>
      <c r="AT586" s="71">
        <f t="shared" si="199"/>
        <v>625</v>
      </c>
    </row>
    <row r="587" spans="1:47">
      <c r="A587" s="37" t="s">
        <v>729</v>
      </c>
      <c r="B587" s="3" t="s">
        <v>38</v>
      </c>
      <c r="C587" s="11">
        <v>45396.430555555555</v>
      </c>
      <c r="D587" s="11">
        <v>45396.541666666664</v>
      </c>
      <c r="E587" s="11" t="s">
        <v>44</v>
      </c>
      <c r="F587" s="11" t="s">
        <v>40</v>
      </c>
      <c r="G587" s="3" t="s">
        <v>751</v>
      </c>
      <c r="H587" s="3" t="s">
        <v>2821</v>
      </c>
      <c r="I587" s="11">
        <v>45397.75</v>
      </c>
      <c r="J587" s="12">
        <v>45398.558333333334</v>
      </c>
      <c r="K587" s="12">
        <v>45398.541666666664</v>
      </c>
      <c r="L587" s="12">
        <v>45398.618055555555</v>
      </c>
      <c r="M587" s="12" t="s">
        <v>115</v>
      </c>
      <c r="N587" s="3" t="s">
        <v>13</v>
      </c>
      <c r="O587" s="3">
        <v>0</v>
      </c>
      <c r="P587" s="1">
        <f t="shared" si="180"/>
        <v>16</v>
      </c>
      <c r="Q587" s="1">
        <f t="shared" si="181"/>
        <v>4</v>
      </c>
      <c r="R587" s="72">
        <f t="shared" si="182"/>
        <v>45398.558333333334</v>
      </c>
      <c r="S587" s="73">
        <f t="shared" si="183"/>
        <v>1.3194444444452529</v>
      </c>
      <c r="T587" s="74">
        <f>Table2[[#This Row],[ETA A OFRECIMIENTO]]*24</f>
        <v>31.666666666686069</v>
      </c>
      <c r="U587" s="1" t="str">
        <f t="shared" si="184"/>
        <v>YES</v>
      </c>
      <c r="V587" s="73">
        <f t="shared" si="185"/>
        <v>0.79166666666424135</v>
      </c>
      <c r="W587" s="74">
        <f>Table2[[#This Row],[DEL. AVAILABLE A SLOT]]*24</f>
        <v>18.999999999941792</v>
      </c>
      <c r="X587" s="1" t="str">
        <f t="shared" si="186"/>
        <v>SI</v>
      </c>
      <c r="Y587" s="73">
        <f t="shared" si="187"/>
        <v>2.1111111111094942</v>
      </c>
      <c r="Z587" s="74">
        <f>Table2[[#This Row],[ETA A TIMESLOT]]*24</f>
        <v>50.666666666627862</v>
      </c>
      <c r="AA587" s="73">
        <f t="shared" si="188"/>
        <v>1.6666666670062114E-2</v>
      </c>
      <c r="AB587" s="73" t="str">
        <f t="shared" si="189"/>
        <v>SI</v>
      </c>
      <c r="AC587" s="74">
        <f>Table2[[#This Row],[PUNTUALIDAD (H)]]*24</f>
        <v>0.40000000008149073</v>
      </c>
      <c r="AD587" s="73">
        <f t="shared" si="190"/>
        <v>2.1875</v>
      </c>
      <c r="AE587" s="74">
        <f>Table2[[#This Row],[ATA TO UNLOADING]]*24</f>
        <v>52.5</v>
      </c>
      <c r="AF587" s="74" t="str">
        <f>IF(Table2[[#This Row],[ATA TO UNLOADING 2]]&lt;=48,"YES","NO")</f>
        <v>NO</v>
      </c>
      <c r="AG587" s="75">
        <f t="shared" si="191"/>
        <v>0.54166666666424135</v>
      </c>
      <c r="AH587" s="2" t="s">
        <v>42</v>
      </c>
      <c r="AI587" s="2" t="str">
        <f t="shared" si="192"/>
        <v>MRSU0571710</v>
      </c>
      <c r="AJ587" s="76" t="str">
        <f t="shared" si="193"/>
        <v>MSI</v>
      </c>
      <c r="AK587" s="77">
        <f>IF($M587="TRUCK",VLOOKUP($AQ587,Invoicing!$A$17:$B$49,MATCH($AK$1,Invoicing!$A$17:$B$17,0),FALSE),VLOOKUP($AQ587,Invoicing!$N$17:$O$21,MATCH($AK$1,Invoicing!$N$17:$O$17,0),FALSE))</f>
        <v>480</v>
      </c>
      <c r="AL587" s="78">
        <f>VLOOKUP($E587,Invoicing!$A$1:$H$8,MATCH(TRACKER!$N587,Invoicing!$A$1:$H$1,0),FALSE)</f>
        <v>120</v>
      </c>
      <c r="AM587" s="78">
        <f>VLOOKUP($E587,Invoicing!$A$1:$H$8,MATCH(TRACKER!$O$1,Invoicing!$A$1:$H$1,0),FALSE)</f>
        <v>50</v>
      </c>
      <c r="AN587" s="78">
        <f t="shared" si="194"/>
        <v>0</v>
      </c>
      <c r="AO587" s="2">
        <f t="shared" si="195"/>
        <v>2</v>
      </c>
      <c r="AP587" s="2" t="str">
        <f t="shared" si="196"/>
        <v>WEEK</v>
      </c>
      <c r="AQ587" s="2" t="str">
        <f t="shared" si="197"/>
        <v>MSIWEEK</v>
      </c>
      <c r="AR587" s="71">
        <f t="shared" si="198"/>
        <v>600</v>
      </c>
      <c r="AS587" s="71">
        <f>VLOOKUP(AJ587,Invoicing!A:K,10,FALSE)</f>
        <v>25</v>
      </c>
      <c r="AT587" s="71">
        <f t="shared" si="199"/>
        <v>625</v>
      </c>
    </row>
    <row r="588" spans="1:47">
      <c r="A588" s="37" t="s">
        <v>729</v>
      </c>
      <c r="B588" s="3" t="s">
        <v>38</v>
      </c>
      <c r="C588" s="11">
        <v>45396.430555555555</v>
      </c>
      <c r="D588" s="11">
        <v>45396.541666666664</v>
      </c>
      <c r="E588" s="11" t="s">
        <v>49</v>
      </c>
      <c r="F588" s="11" t="s">
        <v>40</v>
      </c>
      <c r="G588" s="3" t="s">
        <v>752</v>
      </c>
      <c r="H588" s="3" t="s">
        <v>2821</v>
      </c>
      <c r="I588" s="11">
        <v>45399.25</v>
      </c>
      <c r="J588" s="12">
        <v>45399.45</v>
      </c>
      <c r="K588" s="12">
        <v>45399.416666666664</v>
      </c>
      <c r="L588" s="12">
        <v>45399.523611111108</v>
      </c>
      <c r="M588" s="61" t="s">
        <v>12</v>
      </c>
      <c r="N588" s="3" t="s">
        <v>13</v>
      </c>
      <c r="O588" s="3">
        <v>0</v>
      </c>
      <c r="P588" s="1">
        <f t="shared" si="180"/>
        <v>16</v>
      </c>
      <c r="Q588" s="1">
        <f t="shared" si="181"/>
        <v>4</v>
      </c>
      <c r="R588" s="72">
        <f t="shared" si="182"/>
        <v>45399.45</v>
      </c>
      <c r="S588" s="73">
        <f t="shared" si="183"/>
        <v>2.8194444444452529</v>
      </c>
      <c r="T588" s="74">
        <f>Table2[[#This Row],[ETA A OFRECIMIENTO]]*24</f>
        <v>67.666666666686069</v>
      </c>
      <c r="U588" s="1" t="str">
        <f t="shared" si="184"/>
        <v>NO</v>
      </c>
      <c r="V588" s="73">
        <f t="shared" si="185"/>
        <v>0.16666666666424135</v>
      </c>
      <c r="W588" s="74">
        <f>Table2[[#This Row],[DEL. AVAILABLE A SLOT]]*24</f>
        <v>3.9999999999417923</v>
      </c>
      <c r="X588" s="1" t="str">
        <f t="shared" si="186"/>
        <v>SI</v>
      </c>
      <c r="Y588" s="73">
        <f t="shared" si="187"/>
        <v>2.9861111111094942</v>
      </c>
      <c r="Z588" s="74">
        <f>Table2[[#This Row],[ETA A TIMESLOT]]*24</f>
        <v>71.666666666627862</v>
      </c>
      <c r="AA588" s="73">
        <f t="shared" si="188"/>
        <v>3.3333333332848269E-2</v>
      </c>
      <c r="AB588" s="73" t="str">
        <f t="shared" si="189"/>
        <v>NO</v>
      </c>
      <c r="AC588" s="74">
        <f>Table2[[#This Row],[PUNTUALIDAD (H)]]*24</f>
        <v>0.79999999998835847</v>
      </c>
      <c r="AD588" s="73">
        <f t="shared" si="190"/>
        <v>3.0930555555532919</v>
      </c>
      <c r="AE588" s="74">
        <f>Table2[[#This Row],[ATA TO UNLOADING]]*24</f>
        <v>74.233333333279006</v>
      </c>
      <c r="AF588" s="74" t="str">
        <f>IF(Table2[[#This Row],[ATA TO UNLOADING 2]]&lt;=48,"YES","NO")</f>
        <v>NO</v>
      </c>
      <c r="AG588" s="75">
        <f t="shared" si="191"/>
        <v>0.41666666666424135</v>
      </c>
      <c r="AH588" s="2" t="s">
        <v>42</v>
      </c>
      <c r="AI588" s="2" t="str">
        <f t="shared" si="192"/>
        <v>MRSU0585490</v>
      </c>
      <c r="AJ588" s="76" t="str">
        <f t="shared" si="193"/>
        <v>CTU FLEVOKUST BV</v>
      </c>
      <c r="AK588" s="77">
        <f>IF($M588="TRUCK",VLOOKUP($AQ588,Invoicing!$A$17:$B$49,MATCH($AK$1,Invoicing!$A$17:$B$17,0),FALSE),VLOOKUP($AQ588,Invoicing!$N$17:$O$21,MATCH($AK$1,Invoicing!$N$17:$O$17,0),FALSE))</f>
        <v>380</v>
      </c>
      <c r="AL588" s="78">
        <v>100</v>
      </c>
      <c r="AM588" s="78">
        <v>35</v>
      </c>
      <c r="AN588" s="78">
        <f t="shared" si="194"/>
        <v>0</v>
      </c>
      <c r="AO588" s="2">
        <f t="shared" si="195"/>
        <v>3</v>
      </c>
      <c r="AP588" s="2" t="str">
        <f t="shared" si="196"/>
        <v>WEEK</v>
      </c>
      <c r="AQ588" s="2" t="str">
        <f t="shared" si="197"/>
        <v>CTU FLEVOKUST BVWEEK</v>
      </c>
      <c r="AR588" s="71">
        <f t="shared" si="198"/>
        <v>480</v>
      </c>
      <c r="AS588" s="71">
        <f>VLOOKUP(AJ588,Invoicing!A:K,10,FALSE)</f>
        <v>0</v>
      </c>
      <c r="AT588" s="71">
        <f t="shared" si="199"/>
        <v>480</v>
      </c>
    </row>
    <row r="589" spans="1:47">
      <c r="A589" s="37" t="s">
        <v>729</v>
      </c>
      <c r="B589" s="3" t="s">
        <v>38</v>
      </c>
      <c r="C589" s="11">
        <v>45396.430555555555</v>
      </c>
      <c r="D589" s="11">
        <v>45396.541666666664</v>
      </c>
      <c r="E589" s="11" t="s">
        <v>49</v>
      </c>
      <c r="F589" s="11" t="s">
        <v>40</v>
      </c>
      <c r="G589" s="3" t="s">
        <v>753</v>
      </c>
      <c r="H589" s="3" t="s">
        <v>2821</v>
      </c>
      <c r="I589" s="11">
        <v>45397.75</v>
      </c>
      <c r="J589" s="12">
        <v>45398.537499999999</v>
      </c>
      <c r="K589" s="12">
        <v>45398.583333333336</v>
      </c>
      <c r="L589" s="12">
        <v>45398.604166666664</v>
      </c>
      <c r="M589" s="12" t="s">
        <v>115</v>
      </c>
      <c r="N589" s="3" t="s">
        <v>13</v>
      </c>
      <c r="O589" s="3">
        <v>0</v>
      </c>
      <c r="P589" s="1">
        <f t="shared" si="180"/>
        <v>16</v>
      </c>
      <c r="Q589" s="1">
        <f t="shared" si="181"/>
        <v>4</v>
      </c>
      <c r="R589" s="72">
        <f t="shared" si="182"/>
        <v>45398.537499999999</v>
      </c>
      <c r="S589" s="73">
        <f t="shared" si="183"/>
        <v>1.3194444444452529</v>
      </c>
      <c r="T589" s="74">
        <f>Table2[[#This Row],[ETA A OFRECIMIENTO]]*24</f>
        <v>31.666666666686069</v>
      </c>
      <c r="U589" s="1" t="str">
        <f t="shared" si="184"/>
        <v>YES</v>
      </c>
      <c r="V589" s="73">
        <f t="shared" si="185"/>
        <v>0.83333333333575865</v>
      </c>
      <c r="W589" s="74">
        <f>Table2[[#This Row],[DEL. AVAILABLE A SLOT]]*24</f>
        <v>20.000000000058208</v>
      </c>
      <c r="X589" s="1" t="str">
        <f t="shared" si="186"/>
        <v>SI</v>
      </c>
      <c r="Y589" s="73">
        <f t="shared" si="187"/>
        <v>2.1527777777810115</v>
      </c>
      <c r="Z589" s="74">
        <f>Table2[[#This Row],[ETA A TIMESLOT]]*24</f>
        <v>51.666666666744277</v>
      </c>
      <c r="AA589" s="73">
        <f t="shared" si="188"/>
        <v>0</v>
      </c>
      <c r="AB589" s="73" t="str">
        <f t="shared" si="189"/>
        <v>SI</v>
      </c>
      <c r="AC589" s="74">
        <f>Table2[[#This Row],[PUNTUALIDAD (H)]]*24</f>
        <v>0</v>
      </c>
      <c r="AD589" s="73">
        <f t="shared" si="190"/>
        <v>2.1736111111094942</v>
      </c>
      <c r="AE589" s="74">
        <f>Table2[[#This Row],[ATA TO UNLOADING]]*24</f>
        <v>52.166666666627862</v>
      </c>
      <c r="AF589" s="74" t="str">
        <f>IF(Table2[[#This Row],[ATA TO UNLOADING 2]]&lt;=48,"YES","NO")</f>
        <v>NO</v>
      </c>
      <c r="AG589" s="75">
        <f t="shared" si="191"/>
        <v>0.58333333333575865</v>
      </c>
      <c r="AH589" s="2" t="s">
        <v>42</v>
      </c>
      <c r="AI589" s="2" t="str">
        <f t="shared" si="192"/>
        <v>MRSU0587532</v>
      </c>
      <c r="AJ589" s="76" t="str">
        <f t="shared" si="193"/>
        <v>CTU FLEVOKUST BV</v>
      </c>
      <c r="AK589" s="77">
        <f>IF($M589="TRUCK",VLOOKUP($AQ589,Invoicing!$A$17:$B$49,MATCH($AK$1,Invoicing!$A$17:$B$17,0),FALSE),VLOOKUP($AQ589,Invoicing!$N$17:$O$21,MATCH($AK$1,Invoicing!$N$17:$O$17,0),FALSE))</f>
        <v>520</v>
      </c>
      <c r="AL589" s="78">
        <v>100</v>
      </c>
      <c r="AM589" s="78">
        <v>35</v>
      </c>
      <c r="AN589" s="78">
        <f t="shared" si="194"/>
        <v>0</v>
      </c>
      <c r="AO589" s="2">
        <f t="shared" si="195"/>
        <v>2</v>
      </c>
      <c r="AP589" s="2" t="str">
        <f t="shared" si="196"/>
        <v>WEEK</v>
      </c>
      <c r="AQ589" s="2" t="str">
        <f t="shared" si="197"/>
        <v>CTU FLEVOKUST BVWEEK</v>
      </c>
      <c r="AR589" s="71">
        <f t="shared" si="198"/>
        <v>620</v>
      </c>
      <c r="AS589" s="71">
        <f>VLOOKUP(AJ589,Invoicing!A:K,10,FALSE)</f>
        <v>0</v>
      </c>
      <c r="AT589" s="71">
        <f t="shared" si="199"/>
        <v>620</v>
      </c>
    </row>
    <row r="590" spans="1:47">
      <c r="A590" s="37" t="s">
        <v>729</v>
      </c>
      <c r="B590" s="3" t="s">
        <v>38</v>
      </c>
      <c r="C590" s="11">
        <v>45396.430555555555</v>
      </c>
      <c r="D590" s="11">
        <v>45396.541666666664</v>
      </c>
      <c r="E590" s="11" t="s">
        <v>49</v>
      </c>
      <c r="F590" s="11" t="s">
        <v>40</v>
      </c>
      <c r="G590" s="3" t="s">
        <v>754</v>
      </c>
      <c r="H590" s="3" t="s">
        <v>2821</v>
      </c>
      <c r="I590" s="11">
        <v>45399.25</v>
      </c>
      <c r="J590" s="12">
        <v>45399.396527777775</v>
      </c>
      <c r="K590" s="12">
        <v>45399.375</v>
      </c>
      <c r="L590" s="12">
        <v>45399.5</v>
      </c>
      <c r="M590" s="61" t="s">
        <v>12</v>
      </c>
      <c r="N590" s="3" t="s">
        <v>13</v>
      </c>
      <c r="O590" s="3">
        <v>0</v>
      </c>
      <c r="P590" s="1">
        <f t="shared" si="180"/>
        <v>16</v>
      </c>
      <c r="Q590" s="1">
        <f t="shared" si="181"/>
        <v>4</v>
      </c>
      <c r="R590" s="72">
        <f t="shared" si="182"/>
        <v>45399.396527777775</v>
      </c>
      <c r="S590" s="73">
        <f t="shared" si="183"/>
        <v>2.8194444444452529</v>
      </c>
      <c r="T590" s="74">
        <f>Table2[[#This Row],[ETA A OFRECIMIENTO]]*24</f>
        <v>67.666666666686069</v>
      </c>
      <c r="U590" s="1" t="str">
        <f t="shared" si="184"/>
        <v>NO</v>
      </c>
      <c r="V590" s="73">
        <f t="shared" si="185"/>
        <v>0.125</v>
      </c>
      <c r="W590" s="74">
        <f>Table2[[#This Row],[DEL. AVAILABLE A SLOT]]*24</f>
        <v>3</v>
      </c>
      <c r="X590" s="1" t="str">
        <f t="shared" si="186"/>
        <v>SI</v>
      </c>
      <c r="Y590" s="73">
        <f t="shared" si="187"/>
        <v>2.9444444444452529</v>
      </c>
      <c r="Z590" s="74">
        <f>Table2[[#This Row],[ETA A TIMESLOT]]*24</f>
        <v>70.666666666686069</v>
      </c>
      <c r="AA590" s="73">
        <f t="shared" si="188"/>
        <v>2.1527777775190771E-2</v>
      </c>
      <c r="AB590" s="73" t="str">
        <f t="shared" si="189"/>
        <v>SI</v>
      </c>
      <c r="AC590" s="74">
        <f>Table2[[#This Row],[PUNTUALIDAD (H)]]*24</f>
        <v>0.5166666666045785</v>
      </c>
      <c r="AD590" s="73">
        <f t="shared" si="190"/>
        <v>3.0694444444452529</v>
      </c>
      <c r="AE590" s="74">
        <f>Table2[[#This Row],[ATA TO UNLOADING]]*24</f>
        <v>73.666666666686069</v>
      </c>
      <c r="AF590" s="74" t="str">
        <f>IF(Table2[[#This Row],[ATA TO UNLOADING 2]]&lt;=48,"YES","NO")</f>
        <v>NO</v>
      </c>
      <c r="AG590" s="75">
        <f t="shared" si="191"/>
        <v>0.375</v>
      </c>
      <c r="AH590" s="2" t="s">
        <v>42</v>
      </c>
      <c r="AI590" s="2" t="str">
        <f t="shared" si="192"/>
        <v>MRSU0587830</v>
      </c>
      <c r="AJ590" s="76" t="str">
        <f t="shared" si="193"/>
        <v>CTU FLEVOKUST BV</v>
      </c>
      <c r="AK590" s="77">
        <f>IF($M590="TRUCK",VLOOKUP($AQ590,Invoicing!$A$17:$B$49,MATCH($AK$1,Invoicing!$A$17:$B$17,0),FALSE),VLOOKUP($AQ590,Invoicing!$N$17:$O$21,MATCH($AK$1,Invoicing!$N$17:$O$17,0),FALSE))</f>
        <v>380</v>
      </c>
      <c r="AL590" s="78">
        <v>100</v>
      </c>
      <c r="AM590" s="78">
        <v>35</v>
      </c>
      <c r="AN590" s="78">
        <f t="shared" si="194"/>
        <v>0</v>
      </c>
      <c r="AO590" s="2">
        <f t="shared" si="195"/>
        <v>3</v>
      </c>
      <c r="AP590" s="2" t="str">
        <f t="shared" si="196"/>
        <v>WEEK</v>
      </c>
      <c r="AQ590" s="2" t="str">
        <f t="shared" si="197"/>
        <v>CTU FLEVOKUST BVWEEK</v>
      </c>
      <c r="AR590" s="71">
        <f t="shared" si="198"/>
        <v>480</v>
      </c>
      <c r="AS590" s="71">
        <f>VLOOKUP(AJ590,Invoicing!A:K,10,FALSE)</f>
        <v>0</v>
      </c>
      <c r="AT590" s="71">
        <f t="shared" si="199"/>
        <v>480</v>
      </c>
    </row>
    <row r="591" spans="1:47">
      <c r="A591" s="37" t="s">
        <v>729</v>
      </c>
      <c r="B591" s="3" t="s">
        <v>38</v>
      </c>
      <c r="C591" s="11">
        <v>45396.430555555555</v>
      </c>
      <c r="D591" s="11">
        <v>45396.541666666664</v>
      </c>
      <c r="E591" s="11" t="s">
        <v>49</v>
      </c>
      <c r="F591" s="11" t="s">
        <v>40</v>
      </c>
      <c r="G591" s="3" t="s">
        <v>755</v>
      </c>
      <c r="H591" s="3" t="s">
        <v>2821</v>
      </c>
      <c r="I591" s="11">
        <v>45399.25</v>
      </c>
      <c r="J591" s="12">
        <v>45399.253472222219</v>
      </c>
      <c r="K591" s="12">
        <v>45399.25</v>
      </c>
      <c r="L591" s="12">
        <v>45399.267361111109</v>
      </c>
      <c r="M591" s="61" t="s">
        <v>12</v>
      </c>
      <c r="N591" s="3" t="s">
        <v>13</v>
      </c>
      <c r="O591" s="3">
        <v>0</v>
      </c>
      <c r="P591" s="1">
        <f t="shared" si="180"/>
        <v>16</v>
      </c>
      <c r="Q591" s="1">
        <f t="shared" si="181"/>
        <v>4</v>
      </c>
      <c r="R591" s="72">
        <f t="shared" si="182"/>
        <v>45399.253472222219</v>
      </c>
      <c r="S591" s="73">
        <f t="shared" si="183"/>
        <v>2.8194444444452529</v>
      </c>
      <c r="T591" s="74">
        <f>Table2[[#This Row],[ETA A OFRECIMIENTO]]*24</f>
        <v>67.666666666686069</v>
      </c>
      <c r="U591" s="1" t="str">
        <f t="shared" si="184"/>
        <v>NO</v>
      </c>
      <c r="V591" s="73">
        <f t="shared" si="185"/>
        <v>0</v>
      </c>
      <c r="W591" s="74">
        <f>Table2[[#This Row],[DEL. AVAILABLE A SLOT]]*24</f>
        <v>0</v>
      </c>
      <c r="X591" s="1" t="str">
        <f t="shared" si="186"/>
        <v>SI</v>
      </c>
      <c r="Y591" s="73">
        <f t="shared" si="187"/>
        <v>2.8194444444452529</v>
      </c>
      <c r="Z591" s="74">
        <f>Table2[[#This Row],[ETA A TIMESLOT]]*24</f>
        <v>67.666666666686069</v>
      </c>
      <c r="AA591" s="73">
        <f t="shared" si="188"/>
        <v>3.4722222189884633E-3</v>
      </c>
      <c r="AB591" s="73" t="str">
        <f t="shared" si="189"/>
        <v>SI</v>
      </c>
      <c r="AC591" s="74">
        <f>Table2[[#This Row],[PUNTUALIDAD (H)]]*24</f>
        <v>8.3333333255723119E-2</v>
      </c>
      <c r="AD591" s="73">
        <f t="shared" si="190"/>
        <v>2.8368055555547471</v>
      </c>
      <c r="AE591" s="74">
        <f>Table2[[#This Row],[ATA TO UNLOADING]]*24</f>
        <v>68.083333333313931</v>
      </c>
      <c r="AF591" s="74" t="str">
        <f>IF(Table2[[#This Row],[ATA TO UNLOADING 2]]&lt;=48,"YES","NO")</f>
        <v>NO</v>
      </c>
      <c r="AG591" s="75">
        <f t="shared" si="191"/>
        <v>0.25</v>
      </c>
      <c r="AH591" s="2" t="s">
        <v>42</v>
      </c>
      <c r="AI591" s="2" t="str">
        <f t="shared" si="192"/>
        <v>MRSU0589290</v>
      </c>
      <c r="AJ591" s="76" t="str">
        <f t="shared" si="193"/>
        <v>CTU FLEVOKUST BV</v>
      </c>
      <c r="AK591" s="77">
        <f>IF($M591="TRUCK",VLOOKUP($AQ591,Invoicing!$A$17:$B$49,MATCH($AK$1,Invoicing!$A$17:$B$17,0),FALSE),VLOOKUP($AQ591,Invoicing!$N$17:$O$21,MATCH($AK$1,Invoicing!$N$17:$O$17,0),FALSE))</f>
        <v>380</v>
      </c>
      <c r="AL591" s="78">
        <v>100</v>
      </c>
      <c r="AM591" s="78">
        <v>35</v>
      </c>
      <c r="AN591" s="78">
        <f t="shared" si="194"/>
        <v>0</v>
      </c>
      <c r="AO591" s="2">
        <f t="shared" si="195"/>
        <v>3</v>
      </c>
      <c r="AP591" s="2" t="str">
        <f t="shared" si="196"/>
        <v>WEEK</v>
      </c>
      <c r="AQ591" s="2" t="str">
        <f t="shared" si="197"/>
        <v>CTU FLEVOKUST BVWEEK</v>
      </c>
      <c r="AR591" s="71">
        <f t="shared" si="198"/>
        <v>480</v>
      </c>
      <c r="AS591" s="71">
        <f>VLOOKUP(AJ591,Invoicing!A:K,10,FALSE)</f>
        <v>0</v>
      </c>
      <c r="AT591" s="71">
        <f t="shared" si="199"/>
        <v>480</v>
      </c>
    </row>
    <row r="592" spans="1:47">
      <c r="A592" s="37" t="s">
        <v>729</v>
      </c>
      <c r="B592" s="3" t="s">
        <v>38</v>
      </c>
      <c r="C592" s="11">
        <v>45396.430555555555</v>
      </c>
      <c r="D592" s="11">
        <v>45396.541666666664</v>
      </c>
      <c r="E592" s="11" t="s">
        <v>44</v>
      </c>
      <c r="F592" s="11" t="s">
        <v>40</v>
      </c>
      <c r="G592" s="3" t="s">
        <v>756</v>
      </c>
      <c r="H592" s="3" t="s">
        <v>2821</v>
      </c>
      <c r="I592" s="11">
        <v>45397.75</v>
      </c>
      <c r="J592" s="12">
        <v>45398.834027777775</v>
      </c>
      <c r="K592" s="12">
        <v>45398.791666666664</v>
      </c>
      <c r="L592" s="12">
        <v>45398.868055555555</v>
      </c>
      <c r="M592" s="12" t="s">
        <v>115</v>
      </c>
      <c r="N592" s="3" t="s">
        <v>13</v>
      </c>
      <c r="O592" s="3">
        <v>0</v>
      </c>
      <c r="P592" s="1">
        <f t="shared" si="180"/>
        <v>16</v>
      </c>
      <c r="Q592" s="1">
        <f t="shared" si="181"/>
        <v>4</v>
      </c>
      <c r="R592" s="72">
        <f t="shared" si="182"/>
        <v>45398.834027777775</v>
      </c>
      <c r="S592" s="73">
        <f t="shared" si="183"/>
        <v>1.3194444444452529</v>
      </c>
      <c r="T592" s="74">
        <f>Table2[[#This Row],[ETA A OFRECIMIENTO]]*24</f>
        <v>31.666666666686069</v>
      </c>
      <c r="U592" s="1" t="str">
        <f t="shared" si="184"/>
        <v>YES</v>
      </c>
      <c r="V592" s="73">
        <f t="shared" si="185"/>
        <v>1.0416666666642413</v>
      </c>
      <c r="W592" s="74">
        <f>Table2[[#This Row],[DEL. AVAILABLE A SLOT]]*24</f>
        <v>24.999999999941792</v>
      </c>
      <c r="X592" s="1" t="str">
        <f t="shared" si="186"/>
        <v>NO</v>
      </c>
      <c r="Y592" s="73">
        <f t="shared" si="187"/>
        <v>2.3611111111094942</v>
      </c>
      <c r="Z592" s="74">
        <f>Table2[[#This Row],[ETA A TIMESLOT]]*24</f>
        <v>56.666666666627862</v>
      </c>
      <c r="AA592" s="73">
        <f t="shared" si="188"/>
        <v>4.2361111110949423E-2</v>
      </c>
      <c r="AB592" s="73" t="str">
        <f t="shared" si="189"/>
        <v>NO</v>
      </c>
      <c r="AC592" s="74">
        <f>Table2[[#This Row],[PUNTUALIDAD (H)]]*24</f>
        <v>1.0166666666627862</v>
      </c>
      <c r="AD592" s="73">
        <f t="shared" si="190"/>
        <v>2.4375</v>
      </c>
      <c r="AE592" s="74">
        <f>Table2[[#This Row],[ATA TO UNLOADING]]*24</f>
        <v>58.5</v>
      </c>
      <c r="AF592" s="74" t="str">
        <f>IF(Table2[[#This Row],[ATA TO UNLOADING 2]]&lt;=48,"YES","NO")</f>
        <v>NO</v>
      </c>
      <c r="AG592" s="75">
        <f t="shared" si="191"/>
        <v>0.79166666666424135</v>
      </c>
      <c r="AH592" s="2" t="s">
        <v>42</v>
      </c>
      <c r="AI592" s="2" t="str">
        <f t="shared" si="192"/>
        <v>MRSU0603274</v>
      </c>
      <c r="AJ592" s="76" t="str">
        <f t="shared" si="193"/>
        <v>MSI</v>
      </c>
      <c r="AK592" s="77">
        <f>IF($M592="TRUCK",VLOOKUP($AQ592,Invoicing!$A$17:$B$49,MATCH($AK$1,Invoicing!$A$17:$B$17,0),FALSE),VLOOKUP($AQ592,Invoicing!$N$17:$O$21,MATCH($AK$1,Invoicing!$N$17:$O$17,0),FALSE))</f>
        <v>480</v>
      </c>
      <c r="AL592" s="78">
        <f>VLOOKUP($E592,Invoicing!$A$1:$H$8,MATCH(TRACKER!$N592,Invoicing!$A$1:$H$1,0),FALSE)</f>
        <v>120</v>
      </c>
      <c r="AM592" s="78">
        <f>VLOOKUP($E592,Invoicing!$A$1:$H$8,MATCH(TRACKER!$O$1,Invoicing!$A$1:$H$1,0),FALSE)</f>
        <v>50</v>
      </c>
      <c r="AN592" s="78">
        <f t="shared" si="194"/>
        <v>0</v>
      </c>
      <c r="AO592" s="2">
        <f t="shared" si="195"/>
        <v>2</v>
      </c>
      <c r="AP592" s="2" t="str">
        <f t="shared" si="196"/>
        <v>WEEK</v>
      </c>
      <c r="AQ592" s="2" t="str">
        <f t="shared" si="197"/>
        <v>MSIWEEK</v>
      </c>
      <c r="AR592" s="71">
        <f t="shared" si="198"/>
        <v>600</v>
      </c>
      <c r="AS592" s="71">
        <f>VLOOKUP(AJ592,Invoicing!A:K,10,FALSE)</f>
        <v>25</v>
      </c>
      <c r="AT592" s="71">
        <f t="shared" si="199"/>
        <v>625</v>
      </c>
    </row>
    <row r="593" spans="1:47">
      <c r="A593" s="37" t="s">
        <v>729</v>
      </c>
      <c r="B593" s="3" t="s">
        <v>38</v>
      </c>
      <c r="C593" s="11">
        <v>45396.430555555555</v>
      </c>
      <c r="D593" s="11">
        <v>45396.541666666664</v>
      </c>
      <c r="E593" s="11" t="s">
        <v>44</v>
      </c>
      <c r="F593" s="11" t="s">
        <v>40</v>
      </c>
      <c r="G593" s="3" t="s">
        <v>757</v>
      </c>
      <c r="H593" s="3" t="s">
        <v>2821</v>
      </c>
      <c r="I593" s="11">
        <v>45397.75</v>
      </c>
      <c r="J593" s="12">
        <v>45398.834027777775</v>
      </c>
      <c r="K593" s="12">
        <v>45398.791666666664</v>
      </c>
      <c r="L593" s="12">
        <v>45398.857638888891</v>
      </c>
      <c r="M593" s="12" t="s">
        <v>115</v>
      </c>
      <c r="N593" s="3" t="s">
        <v>13</v>
      </c>
      <c r="O593" s="3">
        <v>0</v>
      </c>
      <c r="P593" s="1">
        <f t="shared" si="180"/>
        <v>16</v>
      </c>
      <c r="Q593" s="1">
        <f t="shared" si="181"/>
        <v>4</v>
      </c>
      <c r="R593" s="72">
        <f t="shared" si="182"/>
        <v>45398.834027777775</v>
      </c>
      <c r="S593" s="73">
        <f t="shared" si="183"/>
        <v>1.3194444444452529</v>
      </c>
      <c r="T593" s="74">
        <f>Table2[[#This Row],[ETA A OFRECIMIENTO]]*24</f>
        <v>31.666666666686069</v>
      </c>
      <c r="U593" s="1" t="str">
        <f t="shared" si="184"/>
        <v>YES</v>
      </c>
      <c r="V593" s="73">
        <f t="shared" si="185"/>
        <v>1.0416666666642413</v>
      </c>
      <c r="W593" s="74">
        <f>Table2[[#This Row],[DEL. AVAILABLE A SLOT]]*24</f>
        <v>24.999999999941792</v>
      </c>
      <c r="X593" s="1" t="str">
        <f t="shared" si="186"/>
        <v>NO</v>
      </c>
      <c r="Y593" s="73">
        <f t="shared" si="187"/>
        <v>2.3611111111094942</v>
      </c>
      <c r="Z593" s="74">
        <f>Table2[[#This Row],[ETA A TIMESLOT]]*24</f>
        <v>56.666666666627862</v>
      </c>
      <c r="AA593" s="73">
        <f t="shared" si="188"/>
        <v>4.2361111110949423E-2</v>
      </c>
      <c r="AB593" s="73" t="str">
        <f t="shared" si="189"/>
        <v>NO</v>
      </c>
      <c r="AC593" s="74">
        <f>Table2[[#This Row],[PUNTUALIDAD (H)]]*24</f>
        <v>1.0166666666627862</v>
      </c>
      <c r="AD593" s="73">
        <f t="shared" si="190"/>
        <v>2.4270833333357587</v>
      </c>
      <c r="AE593" s="74">
        <f>Table2[[#This Row],[ATA TO UNLOADING]]*24</f>
        <v>58.250000000058208</v>
      </c>
      <c r="AF593" s="74" t="str">
        <f>IF(Table2[[#This Row],[ATA TO UNLOADING 2]]&lt;=48,"YES","NO")</f>
        <v>NO</v>
      </c>
      <c r="AG593" s="75">
        <f t="shared" si="191"/>
        <v>0.79166666666424135</v>
      </c>
      <c r="AH593" s="2" t="s">
        <v>42</v>
      </c>
      <c r="AI593" s="2" t="str">
        <f t="shared" si="192"/>
        <v>MRSU0603905</v>
      </c>
      <c r="AJ593" s="76" t="str">
        <f t="shared" si="193"/>
        <v>MSI</v>
      </c>
      <c r="AK593" s="77">
        <f>IF($M593="TRUCK",VLOOKUP($AQ593,Invoicing!$A$17:$B$49,MATCH($AK$1,Invoicing!$A$17:$B$17,0),FALSE),VLOOKUP($AQ593,Invoicing!$N$17:$O$21,MATCH($AK$1,Invoicing!$N$17:$O$17,0),FALSE))</f>
        <v>480</v>
      </c>
      <c r="AL593" s="78">
        <f>VLOOKUP($E593,Invoicing!$A$1:$H$8,MATCH(TRACKER!$N593,Invoicing!$A$1:$H$1,0),FALSE)</f>
        <v>120</v>
      </c>
      <c r="AM593" s="78">
        <f>VLOOKUP($E593,Invoicing!$A$1:$H$8,MATCH(TRACKER!$O$1,Invoicing!$A$1:$H$1,0),FALSE)</f>
        <v>50</v>
      </c>
      <c r="AN593" s="78">
        <f t="shared" si="194"/>
        <v>0</v>
      </c>
      <c r="AO593" s="2">
        <f t="shared" si="195"/>
        <v>2</v>
      </c>
      <c r="AP593" s="2" t="str">
        <f t="shared" si="196"/>
        <v>WEEK</v>
      </c>
      <c r="AQ593" s="2" t="str">
        <f t="shared" si="197"/>
        <v>MSIWEEK</v>
      </c>
      <c r="AR593" s="71">
        <f t="shared" si="198"/>
        <v>600</v>
      </c>
      <c r="AS593" s="71">
        <f>VLOOKUP(AJ593,Invoicing!A:K,10,FALSE)</f>
        <v>25</v>
      </c>
      <c r="AT593" s="71">
        <f t="shared" si="199"/>
        <v>625</v>
      </c>
    </row>
    <row r="594" spans="1:47">
      <c r="A594" s="37" t="s">
        <v>729</v>
      </c>
      <c r="B594" s="3" t="s">
        <v>38</v>
      </c>
      <c r="C594" s="11">
        <v>45396.430555555555</v>
      </c>
      <c r="D594" s="11">
        <v>45396.541666666664</v>
      </c>
      <c r="E594" s="11" t="s">
        <v>49</v>
      </c>
      <c r="F594" s="11" t="s">
        <v>40</v>
      </c>
      <c r="G594" s="3" t="s">
        <v>758</v>
      </c>
      <c r="H594" s="3" t="s">
        <v>2821</v>
      </c>
      <c r="I594" s="11">
        <v>45399.25</v>
      </c>
      <c r="J594" s="12">
        <v>45399.965277777781</v>
      </c>
      <c r="K594" s="12">
        <v>45399.625</v>
      </c>
      <c r="L594" s="12">
        <v>45399.965277777781</v>
      </c>
      <c r="M594" s="61" t="s">
        <v>12</v>
      </c>
      <c r="N594" s="3" t="s">
        <v>13</v>
      </c>
      <c r="O594" s="3">
        <v>0</v>
      </c>
      <c r="P594" s="1">
        <f t="shared" si="180"/>
        <v>16</v>
      </c>
      <c r="Q594" s="1">
        <f t="shared" si="181"/>
        <v>4</v>
      </c>
      <c r="R594" s="72">
        <f t="shared" si="182"/>
        <v>45399.965277777781</v>
      </c>
      <c r="S594" s="73">
        <f t="shared" si="183"/>
        <v>2.8194444444452529</v>
      </c>
      <c r="T594" s="74">
        <f>Table2[[#This Row],[ETA A OFRECIMIENTO]]*24</f>
        <v>67.666666666686069</v>
      </c>
      <c r="U594" s="1" t="str">
        <f t="shared" si="184"/>
        <v>NO</v>
      </c>
      <c r="V594" s="73">
        <f t="shared" si="185"/>
        <v>0.375</v>
      </c>
      <c r="W594" s="74">
        <f>Table2[[#This Row],[DEL. AVAILABLE A SLOT]]*24</f>
        <v>9</v>
      </c>
      <c r="X594" s="1" t="str">
        <f t="shared" si="186"/>
        <v>SI</v>
      </c>
      <c r="Y594" s="73">
        <f t="shared" si="187"/>
        <v>3.1944444444452529</v>
      </c>
      <c r="Z594" s="74">
        <f>Table2[[#This Row],[ETA A TIMESLOT]]*24</f>
        <v>76.666666666686069</v>
      </c>
      <c r="AA594" s="73">
        <f t="shared" si="188"/>
        <v>0.34027777778101154</v>
      </c>
      <c r="AB594" s="73" t="str">
        <f t="shared" si="189"/>
        <v>NO</v>
      </c>
      <c r="AC594" s="74">
        <f>Table2[[#This Row],[PUNTUALIDAD (H)]]*24</f>
        <v>8.1666666667442769</v>
      </c>
      <c r="AD594" s="73">
        <f t="shared" si="190"/>
        <v>3.5347222222262644</v>
      </c>
      <c r="AE594" s="74">
        <f>Table2[[#This Row],[ATA TO UNLOADING]]*24</f>
        <v>84.833333333430346</v>
      </c>
      <c r="AF594" s="74" t="str">
        <f>IF(Table2[[#This Row],[ATA TO UNLOADING 2]]&lt;=48,"YES","NO")</f>
        <v>NO</v>
      </c>
      <c r="AG594" s="75">
        <f t="shared" si="191"/>
        <v>0.625</v>
      </c>
      <c r="AH594" s="2" t="s">
        <v>42</v>
      </c>
      <c r="AI594" s="2" t="str">
        <f t="shared" si="192"/>
        <v>MRSU0605169</v>
      </c>
      <c r="AJ594" s="76" t="str">
        <f t="shared" si="193"/>
        <v>CTU FLEVOKUST BV</v>
      </c>
      <c r="AK594" s="77">
        <f>IF($M594="TRUCK",VLOOKUP($AQ594,Invoicing!$A$17:$B$49,MATCH($AK$1,Invoicing!$A$17:$B$17,0),FALSE),VLOOKUP($AQ594,Invoicing!$N$17:$O$21,MATCH($AK$1,Invoicing!$N$17:$O$17,0),FALSE))</f>
        <v>380</v>
      </c>
      <c r="AL594" s="78">
        <v>100</v>
      </c>
      <c r="AM594" s="78">
        <v>35</v>
      </c>
      <c r="AN594" s="78">
        <f t="shared" si="194"/>
        <v>0</v>
      </c>
      <c r="AO594" s="2">
        <f t="shared" si="195"/>
        <v>3</v>
      </c>
      <c r="AP594" s="2" t="str">
        <f t="shared" si="196"/>
        <v>WEEK</v>
      </c>
      <c r="AQ594" s="2" t="str">
        <f t="shared" si="197"/>
        <v>CTU FLEVOKUST BVWEEK</v>
      </c>
      <c r="AR594" s="71">
        <f t="shared" si="198"/>
        <v>480</v>
      </c>
      <c r="AS594" s="71">
        <f>VLOOKUP(AJ594,Invoicing!A:K,10,FALSE)</f>
        <v>0</v>
      </c>
      <c r="AT594" s="71">
        <f t="shared" si="199"/>
        <v>480</v>
      </c>
    </row>
    <row r="595" spans="1:47">
      <c r="A595" s="58" t="s">
        <v>729</v>
      </c>
      <c r="B595" s="59" t="s">
        <v>38</v>
      </c>
      <c r="C595" s="60">
        <v>45396.430555555555</v>
      </c>
      <c r="D595" s="60">
        <v>45396.541666666664</v>
      </c>
      <c r="E595" s="60" t="s">
        <v>45</v>
      </c>
      <c r="F595" s="60" t="s">
        <v>40</v>
      </c>
      <c r="G595" s="59" t="s">
        <v>759</v>
      </c>
      <c r="H595" s="3" t="s">
        <v>2821</v>
      </c>
      <c r="I595" s="60">
        <v>45397.75</v>
      </c>
      <c r="J595" s="61">
        <v>45397.62222222222</v>
      </c>
      <c r="K595" s="61">
        <v>45397.833333333336</v>
      </c>
      <c r="L595" s="61">
        <v>45397.753472222219</v>
      </c>
      <c r="M595" s="12" t="s">
        <v>115</v>
      </c>
      <c r="N595" s="3" t="s">
        <v>13</v>
      </c>
      <c r="O595" s="3">
        <v>0</v>
      </c>
      <c r="P595" s="1">
        <f t="shared" si="180"/>
        <v>16</v>
      </c>
      <c r="Q595" s="1">
        <f t="shared" si="181"/>
        <v>4</v>
      </c>
      <c r="R595" s="72">
        <f t="shared" si="182"/>
        <v>45397.62222222222</v>
      </c>
      <c r="S595" s="73">
        <f t="shared" si="183"/>
        <v>1.3194444444452529</v>
      </c>
      <c r="T595" s="74">
        <f>Table2[[#This Row],[ETA A OFRECIMIENTO]]*24</f>
        <v>31.666666666686069</v>
      </c>
      <c r="U595" s="1" t="str">
        <f t="shared" si="184"/>
        <v>YES</v>
      </c>
      <c r="V595" s="73">
        <f t="shared" si="185"/>
        <v>8.3333333335758653E-2</v>
      </c>
      <c r="W595" s="74">
        <f>Table2[[#This Row],[DEL. AVAILABLE A SLOT]]*24</f>
        <v>2.0000000000582077</v>
      </c>
      <c r="X595" s="1" t="str">
        <f t="shared" si="186"/>
        <v>SI</v>
      </c>
      <c r="Y595" s="73">
        <f t="shared" si="187"/>
        <v>1.4027777777810115</v>
      </c>
      <c r="Z595" s="74">
        <f>Table2[[#This Row],[ETA A TIMESLOT]]*24</f>
        <v>33.666666666744277</v>
      </c>
      <c r="AA595" s="73">
        <f t="shared" si="188"/>
        <v>0</v>
      </c>
      <c r="AB595" s="73" t="str">
        <f t="shared" si="189"/>
        <v>SI</v>
      </c>
      <c r="AC595" s="74">
        <f>Table2[[#This Row],[PUNTUALIDAD (H)]]*24</f>
        <v>0</v>
      </c>
      <c r="AD595" s="73">
        <f t="shared" si="190"/>
        <v>1.3229166666642413</v>
      </c>
      <c r="AE595" s="74">
        <f>Table2[[#This Row],[ATA TO UNLOADING]]*24</f>
        <v>31.749999999941792</v>
      </c>
      <c r="AF595" s="74" t="str">
        <f>IF(Table2[[#This Row],[ATA TO UNLOADING 2]]&lt;=48,"YES","NO")</f>
        <v>YES</v>
      </c>
      <c r="AG595" s="75">
        <f t="shared" si="191"/>
        <v>0.83333333333575865</v>
      </c>
      <c r="AH595" s="2" t="s">
        <v>24</v>
      </c>
      <c r="AI595" s="2" t="str">
        <f t="shared" si="192"/>
        <v>MRSU3423980</v>
      </c>
      <c r="AJ595" s="76" t="str">
        <f t="shared" si="193"/>
        <v>OM TRANSPORT</v>
      </c>
      <c r="AK595" s="77">
        <f>IF($M595="TRUCK",VLOOKUP($AQ595,Invoicing!$A$17:$B$49,MATCH($AK$1,Invoicing!$A$17:$B$17,0),FALSE),VLOOKUP($AQ595,Invoicing!$N$17:$O$21,MATCH($AK$1,Invoicing!$N$17:$O$17,0),FALSE))</f>
        <v>475</v>
      </c>
      <c r="AL595" s="78">
        <f>VLOOKUP($E595,Invoicing!$A$1:$H$8,MATCH(TRACKER!$N595,Invoicing!$A$1:$H$1,0),FALSE)</f>
        <v>110</v>
      </c>
      <c r="AM595" s="78">
        <f>VLOOKUP($E595,Invoicing!$A$1:$H$8,MATCH(TRACKER!$O$1,Invoicing!$A$1:$H$1,0),FALSE)</f>
        <v>50</v>
      </c>
      <c r="AN595" s="78">
        <f t="shared" si="194"/>
        <v>0</v>
      </c>
      <c r="AO595" s="2">
        <f t="shared" si="195"/>
        <v>1</v>
      </c>
      <c r="AP595" s="2" t="str">
        <f t="shared" si="196"/>
        <v>NIGHT</v>
      </c>
      <c r="AQ595" s="2" t="str">
        <f t="shared" si="197"/>
        <v>OM TRANSPORTNIGHT</v>
      </c>
      <c r="AR595" s="71">
        <f t="shared" si="198"/>
        <v>585</v>
      </c>
      <c r="AS595" s="71">
        <f>VLOOKUP(AJ595,Invoicing!A:K,10,FALSE)</f>
        <v>25</v>
      </c>
      <c r="AT595" s="71">
        <f t="shared" si="199"/>
        <v>610</v>
      </c>
    </row>
    <row r="596" spans="1:47">
      <c r="A596" s="37" t="s">
        <v>729</v>
      </c>
      <c r="B596" s="3" t="s">
        <v>38</v>
      </c>
      <c r="C596" s="11">
        <v>45396.430555555555</v>
      </c>
      <c r="D596" s="11">
        <v>45396.541666666664</v>
      </c>
      <c r="E596" s="11" t="s">
        <v>49</v>
      </c>
      <c r="F596" s="11" t="s">
        <v>40</v>
      </c>
      <c r="G596" s="3" t="s">
        <v>760</v>
      </c>
      <c r="H596" s="3" t="s">
        <v>2821</v>
      </c>
      <c r="I596" s="11">
        <v>45397.75</v>
      </c>
      <c r="J596" s="12">
        <v>45398.915972222225</v>
      </c>
      <c r="K596" s="12">
        <v>45398.875</v>
      </c>
      <c r="L596" s="12">
        <v>45398.9375</v>
      </c>
      <c r="M596" s="12" t="s">
        <v>115</v>
      </c>
      <c r="N596" s="3" t="s">
        <v>13</v>
      </c>
      <c r="O596" s="3">
        <v>0</v>
      </c>
      <c r="P596" s="1">
        <f t="shared" si="180"/>
        <v>16</v>
      </c>
      <c r="Q596" s="1">
        <f t="shared" si="181"/>
        <v>4</v>
      </c>
      <c r="R596" s="72">
        <f t="shared" si="182"/>
        <v>45398.915972222225</v>
      </c>
      <c r="S596" s="73">
        <f t="shared" si="183"/>
        <v>1.3194444444452529</v>
      </c>
      <c r="T596" s="74">
        <f>Table2[[#This Row],[ETA A OFRECIMIENTO]]*24</f>
        <v>31.666666666686069</v>
      </c>
      <c r="U596" s="1" t="str">
        <f t="shared" si="184"/>
        <v>YES</v>
      </c>
      <c r="V596" s="73">
        <f t="shared" si="185"/>
        <v>1.125</v>
      </c>
      <c r="W596" s="74">
        <f>Table2[[#This Row],[DEL. AVAILABLE A SLOT]]*24</f>
        <v>27</v>
      </c>
      <c r="X596" s="1" t="str">
        <f t="shared" si="186"/>
        <v>NO</v>
      </c>
      <c r="Y596" s="73">
        <f t="shared" si="187"/>
        <v>2.4444444444452529</v>
      </c>
      <c r="Z596" s="74">
        <f>Table2[[#This Row],[ETA A TIMESLOT]]*24</f>
        <v>58.666666666686069</v>
      </c>
      <c r="AA596" s="73">
        <f t="shared" si="188"/>
        <v>4.0972222224809229E-2</v>
      </c>
      <c r="AB596" s="73" t="str">
        <f t="shared" si="189"/>
        <v>NO</v>
      </c>
      <c r="AC596" s="74">
        <f>Table2[[#This Row],[PUNTUALIDAD (H)]]*24</f>
        <v>0.9833333333954215</v>
      </c>
      <c r="AD596" s="73">
        <f t="shared" si="190"/>
        <v>2.5069444444452529</v>
      </c>
      <c r="AE596" s="74">
        <f>Table2[[#This Row],[ATA TO UNLOADING]]*24</f>
        <v>60.166666666686069</v>
      </c>
      <c r="AF596" s="74" t="str">
        <f>IF(Table2[[#This Row],[ATA TO UNLOADING 2]]&lt;=48,"YES","NO")</f>
        <v>NO</v>
      </c>
      <c r="AG596" s="75">
        <f t="shared" si="191"/>
        <v>0.875</v>
      </c>
      <c r="AH596" s="2" t="s">
        <v>24</v>
      </c>
      <c r="AI596" s="2" t="str">
        <f t="shared" si="192"/>
        <v>MRSU5135330</v>
      </c>
      <c r="AJ596" s="76" t="str">
        <f t="shared" si="193"/>
        <v>CTU FLEVOKUST BV</v>
      </c>
      <c r="AK596" s="77">
        <f>IF($M596="TRUCK",VLOOKUP($AQ596,Invoicing!$A$17:$B$49,MATCH($AK$1,Invoicing!$A$17:$B$17,0),FALSE),VLOOKUP($AQ596,Invoicing!$N$17:$O$21,MATCH($AK$1,Invoicing!$N$17:$O$17,0),FALSE))</f>
        <v>530</v>
      </c>
      <c r="AL596" s="78">
        <v>100</v>
      </c>
      <c r="AM596" s="78">
        <v>35</v>
      </c>
      <c r="AN596" s="78">
        <f t="shared" si="194"/>
        <v>0</v>
      </c>
      <c r="AO596" s="2">
        <f t="shared" si="195"/>
        <v>2</v>
      </c>
      <c r="AP596" s="2" t="str">
        <f t="shared" si="196"/>
        <v>NIGHT</v>
      </c>
      <c r="AQ596" s="2" t="str">
        <f t="shared" si="197"/>
        <v>CTU FLEVOKUST BVNIGHT</v>
      </c>
      <c r="AR596" s="71">
        <f t="shared" si="198"/>
        <v>630</v>
      </c>
      <c r="AS596" s="71">
        <f>VLOOKUP(AJ596,Invoicing!A:K,10,FALSE)</f>
        <v>0</v>
      </c>
      <c r="AT596" s="71">
        <f t="shared" si="199"/>
        <v>630</v>
      </c>
    </row>
    <row r="597" spans="1:47">
      <c r="A597" s="58" t="s">
        <v>729</v>
      </c>
      <c r="B597" s="59" t="s">
        <v>38</v>
      </c>
      <c r="C597" s="60">
        <v>45396.430555555555</v>
      </c>
      <c r="D597" s="60">
        <v>45396.541666666664</v>
      </c>
      <c r="E597" s="60" t="s">
        <v>49</v>
      </c>
      <c r="F597" s="60" t="s">
        <v>40</v>
      </c>
      <c r="G597" s="59" t="s">
        <v>761</v>
      </c>
      <c r="H597" s="3" t="s">
        <v>2821</v>
      </c>
      <c r="I597" s="60">
        <v>45399.25</v>
      </c>
      <c r="J597" s="61">
        <v>45399.352083333331</v>
      </c>
      <c r="K597" s="61">
        <v>45399.25</v>
      </c>
      <c r="L597" s="61">
        <v>45399.5</v>
      </c>
      <c r="M597" s="61" t="s">
        <v>12</v>
      </c>
      <c r="N597" s="3" t="s">
        <v>13</v>
      </c>
      <c r="O597" s="3">
        <v>0</v>
      </c>
      <c r="P597" s="1">
        <f t="shared" si="180"/>
        <v>16</v>
      </c>
      <c r="Q597" s="1">
        <f t="shared" si="181"/>
        <v>4</v>
      </c>
      <c r="R597" s="72">
        <f t="shared" si="182"/>
        <v>45399.352083333331</v>
      </c>
      <c r="S597" s="73">
        <f t="shared" si="183"/>
        <v>2.8194444444452529</v>
      </c>
      <c r="T597" s="74">
        <f>Table2[[#This Row],[ETA A OFRECIMIENTO]]*24</f>
        <v>67.666666666686069</v>
      </c>
      <c r="U597" s="1" t="str">
        <f t="shared" si="184"/>
        <v>NO</v>
      </c>
      <c r="V597" s="73">
        <f t="shared" si="185"/>
        <v>0</v>
      </c>
      <c r="W597" s="74">
        <f>Table2[[#This Row],[DEL. AVAILABLE A SLOT]]*24</f>
        <v>0</v>
      </c>
      <c r="X597" s="1" t="str">
        <f t="shared" si="186"/>
        <v>SI</v>
      </c>
      <c r="Y597" s="73">
        <f t="shared" si="187"/>
        <v>2.8194444444452529</v>
      </c>
      <c r="Z597" s="74">
        <f>Table2[[#This Row],[ETA A TIMESLOT]]*24</f>
        <v>67.666666666686069</v>
      </c>
      <c r="AA597" s="73">
        <f t="shared" si="188"/>
        <v>0.10208333333139308</v>
      </c>
      <c r="AB597" s="73" t="str">
        <f t="shared" si="189"/>
        <v>NO</v>
      </c>
      <c r="AC597" s="74">
        <f>Table2[[#This Row],[PUNTUALIDAD (H)]]*24</f>
        <v>2.4499999999534339</v>
      </c>
      <c r="AD597" s="73">
        <f t="shared" si="190"/>
        <v>3.0694444444452529</v>
      </c>
      <c r="AE597" s="74">
        <f>Table2[[#This Row],[ATA TO UNLOADING]]*24</f>
        <v>73.666666666686069</v>
      </c>
      <c r="AF597" s="74" t="str">
        <f>IF(Table2[[#This Row],[ATA TO UNLOADING 2]]&lt;=48,"YES","NO")</f>
        <v>NO</v>
      </c>
      <c r="AG597" s="75">
        <f t="shared" si="191"/>
        <v>0.25</v>
      </c>
      <c r="AH597" s="2" t="s">
        <v>42</v>
      </c>
      <c r="AI597" s="2" t="str">
        <f t="shared" si="192"/>
        <v>MSKU1599711</v>
      </c>
      <c r="AJ597" s="76" t="str">
        <f t="shared" si="193"/>
        <v>CTU FLEVOKUST BV</v>
      </c>
      <c r="AK597" s="77">
        <f>IF($M597="TRUCK",VLOOKUP($AQ597,Invoicing!$A$17:$B$49,MATCH($AK$1,Invoicing!$A$17:$B$17,0),FALSE),VLOOKUP($AQ597,Invoicing!$N$17:$O$21,MATCH($AK$1,Invoicing!$N$17:$O$17,0),FALSE))</f>
        <v>380</v>
      </c>
      <c r="AL597" s="78">
        <v>100</v>
      </c>
      <c r="AM597" s="78">
        <v>35</v>
      </c>
      <c r="AN597" s="78">
        <f t="shared" si="194"/>
        <v>0</v>
      </c>
      <c r="AO597" s="2">
        <f t="shared" si="195"/>
        <v>3</v>
      </c>
      <c r="AP597" s="2" t="str">
        <f t="shared" si="196"/>
        <v>WEEK</v>
      </c>
      <c r="AQ597" s="2" t="str">
        <f t="shared" si="197"/>
        <v>CTU FLEVOKUST BVWEEK</v>
      </c>
      <c r="AR597" s="71">
        <f t="shared" si="198"/>
        <v>480</v>
      </c>
      <c r="AS597" s="71">
        <f>VLOOKUP(AJ597,Invoicing!A:K,10,FALSE)</f>
        <v>0</v>
      </c>
      <c r="AT597" s="71">
        <f t="shared" si="199"/>
        <v>580</v>
      </c>
      <c r="AU597" s="55">
        <v>100</v>
      </c>
    </row>
    <row r="598" spans="1:47">
      <c r="A598" s="37" t="s">
        <v>729</v>
      </c>
      <c r="B598" s="3" t="s">
        <v>38</v>
      </c>
      <c r="C598" s="11">
        <v>45396.430555555555</v>
      </c>
      <c r="D598" s="11">
        <v>45396.541666666664</v>
      </c>
      <c r="E598" s="11" t="s">
        <v>43</v>
      </c>
      <c r="F598" s="11" t="s">
        <v>40</v>
      </c>
      <c r="G598" s="3" t="s">
        <v>762</v>
      </c>
      <c r="H598" s="3" t="s">
        <v>2821</v>
      </c>
      <c r="I598" s="11">
        <v>45397.75</v>
      </c>
      <c r="J598" s="12">
        <v>45397.744444444441</v>
      </c>
      <c r="K598" s="12">
        <v>45397.75</v>
      </c>
      <c r="L598" s="12">
        <v>45397.756944444445</v>
      </c>
      <c r="M598" s="12" t="s">
        <v>115</v>
      </c>
      <c r="N598" s="3" t="s">
        <v>42</v>
      </c>
      <c r="O598" s="3">
        <v>0</v>
      </c>
      <c r="P598" s="1">
        <f t="shared" si="180"/>
        <v>16</v>
      </c>
      <c r="Q598" s="1">
        <f t="shared" si="181"/>
        <v>4</v>
      </c>
      <c r="R598" s="72">
        <f t="shared" si="182"/>
        <v>45397.744444444441</v>
      </c>
      <c r="S598" s="73">
        <f t="shared" si="183"/>
        <v>1.3194444444452529</v>
      </c>
      <c r="T598" s="74">
        <f>Table2[[#This Row],[ETA A OFRECIMIENTO]]*24</f>
        <v>31.666666666686069</v>
      </c>
      <c r="U598" s="1" t="str">
        <f t="shared" si="184"/>
        <v>YES</v>
      </c>
      <c r="V598" s="73">
        <f t="shared" si="185"/>
        <v>0</v>
      </c>
      <c r="W598" s="74">
        <f>Table2[[#This Row],[DEL. AVAILABLE A SLOT]]*24</f>
        <v>0</v>
      </c>
      <c r="X598" s="1" t="str">
        <f t="shared" si="186"/>
        <v>SI</v>
      </c>
      <c r="Y598" s="73">
        <f t="shared" si="187"/>
        <v>1.3194444444452529</v>
      </c>
      <c r="Z598" s="74">
        <f>Table2[[#This Row],[ETA A TIMESLOT]]*24</f>
        <v>31.666666666686069</v>
      </c>
      <c r="AA598" s="73">
        <f t="shared" si="188"/>
        <v>0</v>
      </c>
      <c r="AB598" s="73" t="str">
        <f t="shared" si="189"/>
        <v>SI</v>
      </c>
      <c r="AC598" s="74">
        <f>Table2[[#This Row],[PUNTUALIDAD (H)]]*24</f>
        <v>0</v>
      </c>
      <c r="AD598" s="73">
        <f t="shared" si="190"/>
        <v>1.3263888888905058</v>
      </c>
      <c r="AE598" s="74">
        <f>Table2[[#This Row],[ATA TO UNLOADING]]*24</f>
        <v>31.833333333372138</v>
      </c>
      <c r="AF598" s="74" t="str">
        <f>IF(Table2[[#This Row],[ATA TO UNLOADING 2]]&lt;=48,"YES","NO")</f>
        <v>YES</v>
      </c>
      <c r="AG598" s="75">
        <f t="shared" si="191"/>
        <v>0.75</v>
      </c>
      <c r="AH598" s="2" t="s">
        <v>42</v>
      </c>
      <c r="AI598" s="2" t="str">
        <f t="shared" si="192"/>
        <v>MSKU4614419</v>
      </c>
      <c r="AJ598" s="76" t="str">
        <f t="shared" si="193"/>
        <v>LOGIX</v>
      </c>
      <c r="AK598" s="77">
        <f>IF($M598="TRUCK",VLOOKUP($AQ598,Invoicing!$A$17:$B$49,MATCH($AK$1,Invoicing!$A$17:$B$17,0),FALSE),VLOOKUP($AQ598,Invoicing!$N$17:$O$21,MATCH($AK$1,Invoicing!$N$17:$O$17,0),FALSE))</f>
        <v>530</v>
      </c>
      <c r="AL598" s="78" t="e">
        <f>VLOOKUP($E598,Invoicing!$A$1:$H$8,MATCH(TRACKER!$N598,Invoicing!$A$1:$H$1,0),FALSE)</f>
        <v>#N/A</v>
      </c>
      <c r="AM598" s="78">
        <f>VLOOKUP($E598,Invoicing!$A$1:$H$8,MATCH(TRACKER!$O$1,Invoicing!$A$1:$H$1,0),FALSE)</f>
        <v>50</v>
      </c>
      <c r="AN598" s="78">
        <f t="shared" si="194"/>
        <v>0</v>
      </c>
      <c r="AO598" s="2">
        <f t="shared" si="195"/>
        <v>1</v>
      </c>
      <c r="AP598" s="2" t="str">
        <f t="shared" si="196"/>
        <v>WEEK</v>
      </c>
      <c r="AQ598" s="2" t="str">
        <f t="shared" si="197"/>
        <v>LOGIXWEEK</v>
      </c>
      <c r="AR598" s="71">
        <f t="shared" si="198"/>
        <v>530</v>
      </c>
      <c r="AS598" s="71">
        <f>VLOOKUP(AJ598,Invoicing!A:K,10,FALSE)</f>
        <v>25</v>
      </c>
      <c r="AT598" s="71">
        <f t="shared" si="199"/>
        <v>555</v>
      </c>
    </row>
    <row r="599" spans="1:47">
      <c r="A599" s="37" t="s">
        <v>729</v>
      </c>
      <c r="B599" s="3" t="s">
        <v>38</v>
      </c>
      <c r="C599" s="11">
        <v>45396.430555555555</v>
      </c>
      <c r="D599" s="11">
        <v>45396.541666666664</v>
      </c>
      <c r="E599" s="11" t="s">
        <v>45</v>
      </c>
      <c r="F599" s="11" t="s">
        <v>40</v>
      </c>
      <c r="G599" s="3" t="s">
        <v>763</v>
      </c>
      <c r="H599" s="3" t="s">
        <v>2821</v>
      </c>
      <c r="I599" s="11">
        <v>45397.75</v>
      </c>
      <c r="J599" s="12">
        <v>45397.611111111109</v>
      </c>
      <c r="K599" s="12">
        <v>45397.916666666664</v>
      </c>
      <c r="L599" s="12">
        <v>45397.611111111109</v>
      </c>
      <c r="M599" s="12" t="s">
        <v>115</v>
      </c>
      <c r="N599" s="3" t="s">
        <v>42</v>
      </c>
      <c r="O599" s="3">
        <v>0</v>
      </c>
      <c r="P599" s="1">
        <f t="shared" si="180"/>
        <v>16</v>
      </c>
      <c r="Q599" s="1">
        <f t="shared" si="181"/>
        <v>4</v>
      </c>
      <c r="R599" s="72">
        <f t="shared" si="182"/>
        <v>45397.611111111109</v>
      </c>
      <c r="S599" s="73">
        <f t="shared" si="183"/>
        <v>1.3194444444452529</v>
      </c>
      <c r="T599" s="74">
        <f>Table2[[#This Row],[ETA A OFRECIMIENTO]]*24</f>
        <v>31.666666666686069</v>
      </c>
      <c r="U599" s="1" t="str">
        <f t="shared" si="184"/>
        <v>YES</v>
      </c>
      <c r="V599" s="73">
        <f t="shared" si="185"/>
        <v>0.16666666666424135</v>
      </c>
      <c r="W599" s="74">
        <f>Table2[[#This Row],[DEL. AVAILABLE A SLOT]]*24</f>
        <v>3.9999999999417923</v>
      </c>
      <c r="X599" s="1" t="str">
        <f t="shared" si="186"/>
        <v>SI</v>
      </c>
      <c r="Y599" s="73">
        <f t="shared" si="187"/>
        <v>1.4861111111094942</v>
      </c>
      <c r="Z599" s="74">
        <f>Table2[[#This Row],[ETA A TIMESLOT]]*24</f>
        <v>35.666666666627862</v>
      </c>
      <c r="AA599" s="73">
        <f t="shared" si="188"/>
        <v>0</v>
      </c>
      <c r="AB599" s="73" t="str">
        <f t="shared" si="189"/>
        <v>SI</v>
      </c>
      <c r="AC599" s="74">
        <f>Table2[[#This Row],[PUNTUALIDAD (H)]]*24</f>
        <v>0</v>
      </c>
      <c r="AD599" s="73">
        <f t="shared" si="190"/>
        <v>1.1805555555547471</v>
      </c>
      <c r="AE599" s="74">
        <f>Table2[[#This Row],[ATA TO UNLOADING]]*24</f>
        <v>28.333333333313931</v>
      </c>
      <c r="AF599" s="74" t="str">
        <f>IF(Table2[[#This Row],[ATA TO UNLOADING 2]]&lt;=48,"YES","NO")</f>
        <v>YES</v>
      </c>
      <c r="AG599" s="75">
        <f t="shared" si="191"/>
        <v>0.91666666666424135</v>
      </c>
      <c r="AH599" s="2" t="s">
        <v>24</v>
      </c>
      <c r="AI599" s="2" t="str">
        <f t="shared" si="192"/>
        <v>MSKU9224394</v>
      </c>
      <c r="AJ599" s="76" t="str">
        <f t="shared" si="193"/>
        <v>OM TRANSPORT</v>
      </c>
      <c r="AK599" s="77">
        <f>IF($M599="TRUCK",VLOOKUP($AQ599,Invoicing!$A$17:$B$49,MATCH($AK$1,Invoicing!$A$17:$B$17,0),FALSE),VLOOKUP($AQ599,Invoicing!$N$17:$O$21,MATCH($AK$1,Invoicing!$N$17:$O$17,0),FALSE))</f>
        <v>475</v>
      </c>
      <c r="AL599" s="78" t="e">
        <f>VLOOKUP($E599,Invoicing!$A$1:$H$8,MATCH(TRACKER!$N599,Invoicing!$A$1:$H$1,0),FALSE)</f>
        <v>#N/A</v>
      </c>
      <c r="AM599" s="78">
        <f>VLOOKUP($E599,Invoicing!$A$1:$H$8,MATCH(TRACKER!$O$1,Invoicing!$A$1:$H$1,0),FALSE)</f>
        <v>50</v>
      </c>
      <c r="AN599" s="78">
        <f t="shared" si="194"/>
        <v>0</v>
      </c>
      <c r="AO599" s="2">
        <f t="shared" si="195"/>
        <v>1</v>
      </c>
      <c r="AP599" s="2" t="str">
        <f t="shared" si="196"/>
        <v>NIGHT</v>
      </c>
      <c r="AQ599" s="2" t="str">
        <f t="shared" si="197"/>
        <v>OM TRANSPORTNIGHT</v>
      </c>
      <c r="AR599" s="71">
        <f t="shared" si="198"/>
        <v>475</v>
      </c>
      <c r="AS599" s="71">
        <f>VLOOKUP(AJ599,Invoicing!A:K,10,FALSE)</f>
        <v>25</v>
      </c>
      <c r="AT599" s="71">
        <f t="shared" si="199"/>
        <v>500</v>
      </c>
    </row>
    <row r="600" spans="1:47">
      <c r="A600" s="37" t="s">
        <v>729</v>
      </c>
      <c r="B600" s="3" t="s">
        <v>38</v>
      </c>
      <c r="C600" s="11">
        <v>45396.430555555555</v>
      </c>
      <c r="D600" s="11">
        <v>45396.541666666664</v>
      </c>
      <c r="E600" s="11" t="s">
        <v>49</v>
      </c>
      <c r="F600" s="11" t="s">
        <v>40</v>
      </c>
      <c r="G600" s="3" t="s">
        <v>764</v>
      </c>
      <c r="H600" s="3" t="s">
        <v>2821</v>
      </c>
      <c r="I600" s="11">
        <v>45399.25</v>
      </c>
      <c r="J600" s="12">
        <v>45399.923611111109</v>
      </c>
      <c r="K600" s="12">
        <v>45399.583333333336</v>
      </c>
      <c r="L600" s="12">
        <v>45399.923611111109</v>
      </c>
      <c r="M600" s="61" t="s">
        <v>12</v>
      </c>
      <c r="N600" s="3" t="s">
        <v>13</v>
      </c>
      <c r="O600" s="3">
        <v>0</v>
      </c>
      <c r="P600" s="1">
        <f t="shared" si="180"/>
        <v>16</v>
      </c>
      <c r="Q600" s="1">
        <f t="shared" si="181"/>
        <v>4</v>
      </c>
      <c r="R600" s="72">
        <f t="shared" si="182"/>
        <v>45399.923611111109</v>
      </c>
      <c r="S600" s="73">
        <f t="shared" si="183"/>
        <v>2.8194444444452529</v>
      </c>
      <c r="T600" s="74">
        <f>Table2[[#This Row],[ETA A OFRECIMIENTO]]*24</f>
        <v>67.666666666686069</v>
      </c>
      <c r="U600" s="1" t="str">
        <f t="shared" si="184"/>
        <v>NO</v>
      </c>
      <c r="V600" s="73">
        <f t="shared" si="185"/>
        <v>0.33333333333575865</v>
      </c>
      <c r="W600" s="74">
        <f>Table2[[#This Row],[DEL. AVAILABLE A SLOT]]*24</f>
        <v>8.0000000000582077</v>
      </c>
      <c r="X600" s="1" t="str">
        <f t="shared" si="186"/>
        <v>SI</v>
      </c>
      <c r="Y600" s="73">
        <f t="shared" si="187"/>
        <v>3.1527777777810115</v>
      </c>
      <c r="Z600" s="74">
        <f>Table2[[#This Row],[ETA A TIMESLOT]]*24</f>
        <v>75.666666666744277</v>
      </c>
      <c r="AA600" s="73">
        <f t="shared" si="188"/>
        <v>0.34027777777373558</v>
      </c>
      <c r="AB600" s="73" t="str">
        <f t="shared" si="189"/>
        <v>NO</v>
      </c>
      <c r="AC600" s="74">
        <f>Table2[[#This Row],[PUNTUALIDAD (H)]]*24</f>
        <v>8.1666666665696539</v>
      </c>
      <c r="AD600" s="73">
        <f t="shared" si="190"/>
        <v>3.4930555555547471</v>
      </c>
      <c r="AE600" s="74">
        <f>Table2[[#This Row],[ATA TO UNLOADING]]*24</f>
        <v>83.833333333313931</v>
      </c>
      <c r="AF600" s="74" t="str">
        <f>IF(Table2[[#This Row],[ATA TO UNLOADING 2]]&lt;=48,"YES","NO")</f>
        <v>NO</v>
      </c>
      <c r="AG600" s="75">
        <f t="shared" si="191"/>
        <v>0.58333333333575865</v>
      </c>
      <c r="AH600" s="2" t="s">
        <v>42</v>
      </c>
      <c r="AI600" s="2" t="str">
        <f t="shared" si="192"/>
        <v>MSKU9859245</v>
      </c>
      <c r="AJ600" s="76" t="str">
        <f t="shared" si="193"/>
        <v>CTU FLEVOKUST BV</v>
      </c>
      <c r="AK600" s="77">
        <f>IF($M600="TRUCK",VLOOKUP($AQ600,Invoicing!$A$17:$B$49,MATCH($AK$1,Invoicing!$A$17:$B$17,0),FALSE),VLOOKUP($AQ600,Invoicing!$N$17:$O$21,MATCH($AK$1,Invoicing!$N$17:$O$17,0),FALSE))</f>
        <v>380</v>
      </c>
      <c r="AL600" s="78">
        <v>100</v>
      </c>
      <c r="AM600" s="78">
        <v>35</v>
      </c>
      <c r="AN600" s="78">
        <f t="shared" si="194"/>
        <v>0</v>
      </c>
      <c r="AO600" s="2">
        <f t="shared" si="195"/>
        <v>3</v>
      </c>
      <c r="AP600" s="2" t="str">
        <f t="shared" si="196"/>
        <v>WEEK</v>
      </c>
      <c r="AQ600" s="2" t="str">
        <f t="shared" si="197"/>
        <v>CTU FLEVOKUST BVWEEK</v>
      </c>
      <c r="AR600" s="71">
        <f t="shared" si="198"/>
        <v>480</v>
      </c>
      <c r="AS600" s="71">
        <f>VLOOKUP(AJ600,Invoicing!A:K,10,FALSE)</f>
        <v>0</v>
      </c>
      <c r="AT600" s="71">
        <f t="shared" si="199"/>
        <v>480</v>
      </c>
    </row>
    <row r="601" spans="1:47">
      <c r="A601" s="37" t="s">
        <v>729</v>
      </c>
      <c r="B601" s="3" t="s">
        <v>38</v>
      </c>
      <c r="C601" s="11">
        <v>45396.430555555555</v>
      </c>
      <c r="D601" s="11">
        <v>45396.541666666664</v>
      </c>
      <c r="E601" s="11" t="s">
        <v>43</v>
      </c>
      <c r="F601" s="11" t="s">
        <v>40</v>
      </c>
      <c r="G601" s="3" t="s">
        <v>765</v>
      </c>
      <c r="H601" s="3" t="s">
        <v>41</v>
      </c>
      <c r="I601" s="11">
        <v>45397.75</v>
      </c>
      <c r="J601" s="12">
        <v>45398.402777777781</v>
      </c>
      <c r="K601" s="12">
        <v>45398.375</v>
      </c>
      <c r="L601" s="12">
        <v>45398.416666666664</v>
      </c>
      <c r="M601" s="12" t="s">
        <v>115</v>
      </c>
      <c r="N601" s="3" t="s">
        <v>42</v>
      </c>
      <c r="O601" s="3">
        <v>1</v>
      </c>
      <c r="P601" s="1">
        <f t="shared" si="180"/>
        <v>16</v>
      </c>
      <c r="Q601" s="1">
        <f t="shared" si="181"/>
        <v>4</v>
      </c>
      <c r="R601" s="72">
        <f t="shared" si="182"/>
        <v>45398.402777777781</v>
      </c>
      <c r="S601" s="73">
        <f t="shared" si="183"/>
        <v>1.3194444444452529</v>
      </c>
      <c r="T601" s="74">
        <f>Table2[[#This Row],[ETA A OFRECIMIENTO]]*24</f>
        <v>31.666666666686069</v>
      </c>
      <c r="U601" s="1" t="str">
        <f t="shared" si="184"/>
        <v>YES</v>
      </c>
      <c r="V601" s="73">
        <f t="shared" si="185"/>
        <v>0.625</v>
      </c>
      <c r="W601" s="74">
        <f>Table2[[#This Row],[DEL. AVAILABLE A SLOT]]*24</f>
        <v>15</v>
      </c>
      <c r="X601" s="1" t="str">
        <f t="shared" si="186"/>
        <v>SI</v>
      </c>
      <c r="Y601" s="73">
        <f t="shared" si="187"/>
        <v>1.9444444444452529</v>
      </c>
      <c r="Z601" s="74">
        <f>Table2[[#This Row],[ETA A TIMESLOT]]*24</f>
        <v>46.666666666686069</v>
      </c>
      <c r="AA601" s="73">
        <f t="shared" si="188"/>
        <v>2.7777777781011537E-2</v>
      </c>
      <c r="AB601" s="73" t="str">
        <f t="shared" si="189"/>
        <v>SI</v>
      </c>
      <c r="AC601" s="74">
        <f>Table2[[#This Row],[PUNTUALIDAD (H)]]*24</f>
        <v>0.66666666674427688</v>
      </c>
      <c r="AD601" s="73">
        <f t="shared" si="190"/>
        <v>1.9861111111094942</v>
      </c>
      <c r="AE601" s="74">
        <f>Table2[[#This Row],[ATA TO UNLOADING]]*24</f>
        <v>47.666666666627862</v>
      </c>
      <c r="AF601" s="74" t="str">
        <f>IF(Table2[[#This Row],[ATA TO UNLOADING 2]]&lt;=48,"YES","NO")</f>
        <v>YES</v>
      </c>
      <c r="AG601" s="75">
        <f t="shared" si="191"/>
        <v>0.375</v>
      </c>
      <c r="AH601" s="2" t="s">
        <v>42</v>
      </c>
      <c r="AI601" s="2" t="str">
        <f t="shared" si="192"/>
        <v>MSKU9875800</v>
      </c>
      <c r="AJ601" s="76" t="str">
        <f t="shared" si="193"/>
        <v>LOGIX</v>
      </c>
      <c r="AK601" s="77">
        <f>IF($M601="TRUCK",VLOOKUP($AQ601,Invoicing!$A$17:$B$49,MATCH($AK$1,Invoicing!$A$17:$B$17,0),FALSE),VLOOKUP($AQ601,Invoicing!$N$17:$O$21,MATCH($AK$1,Invoicing!$N$17:$O$17,0),FALSE))</f>
        <v>530</v>
      </c>
      <c r="AL601" s="78" t="e">
        <f>VLOOKUP($E601,Invoicing!$A$1:$H$8,MATCH(TRACKER!$N601,Invoicing!$A$1:$H$1,0),FALSE)</f>
        <v>#N/A</v>
      </c>
      <c r="AM601" s="78">
        <f>VLOOKUP($E601,Invoicing!$A$1:$H$8,MATCH(TRACKER!$O$1,Invoicing!$A$1:$H$1,0),FALSE)</f>
        <v>50</v>
      </c>
      <c r="AN601" s="78">
        <f t="shared" si="194"/>
        <v>50</v>
      </c>
      <c r="AO601" s="2">
        <f t="shared" si="195"/>
        <v>2</v>
      </c>
      <c r="AP601" s="2" t="str">
        <f t="shared" si="196"/>
        <v>WEEK</v>
      </c>
      <c r="AQ601" s="2" t="str">
        <f t="shared" si="197"/>
        <v>LOGIXWEEK</v>
      </c>
      <c r="AR601" s="71">
        <f t="shared" si="198"/>
        <v>580</v>
      </c>
      <c r="AS601" s="71">
        <f>VLOOKUP(AJ601,Invoicing!A:K,10,FALSE)</f>
        <v>25</v>
      </c>
      <c r="AT601" s="71">
        <f t="shared" si="199"/>
        <v>605</v>
      </c>
    </row>
    <row r="602" spans="1:47">
      <c r="A602" s="37" t="s">
        <v>729</v>
      </c>
      <c r="B602" s="3" t="s">
        <v>38</v>
      </c>
      <c r="C602" s="11">
        <v>45396.430555555555</v>
      </c>
      <c r="D602" s="11">
        <v>45396.541666666664</v>
      </c>
      <c r="E602" s="11" t="s">
        <v>45</v>
      </c>
      <c r="F602" s="11" t="s">
        <v>40</v>
      </c>
      <c r="G602" s="3" t="s">
        <v>766</v>
      </c>
      <c r="H602" s="3" t="s">
        <v>2821</v>
      </c>
      <c r="I602" s="11">
        <v>45397.75</v>
      </c>
      <c r="J602" s="12">
        <v>45397.929166666669</v>
      </c>
      <c r="K602" s="12">
        <v>45397.958333333336</v>
      </c>
      <c r="L602" s="12">
        <v>45397.968055555553</v>
      </c>
      <c r="M602" s="12" t="s">
        <v>115</v>
      </c>
      <c r="N602" s="3" t="s">
        <v>13</v>
      </c>
      <c r="O602" s="3">
        <v>0</v>
      </c>
      <c r="P602" s="1">
        <f t="shared" si="180"/>
        <v>16</v>
      </c>
      <c r="Q602" s="1">
        <f t="shared" si="181"/>
        <v>4</v>
      </c>
      <c r="R602" s="72">
        <f t="shared" si="182"/>
        <v>45397.929166666669</v>
      </c>
      <c r="S602" s="73">
        <f t="shared" si="183"/>
        <v>1.3194444444452529</v>
      </c>
      <c r="T602" s="74">
        <f>Table2[[#This Row],[ETA A OFRECIMIENTO]]*24</f>
        <v>31.666666666686069</v>
      </c>
      <c r="U602" s="1" t="str">
        <f t="shared" si="184"/>
        <v>YES</v>
      </c>
      <c r="V602" s="73">
        <f t="shared" si="185"/>
        <v>0.20833333333575865</v>
      </c>
      <c r="W602" s="74">
        <f>Table2[[#This Row],[DEL. AVAILABLE A SLOT]]*24</f>
        <v>5.0000000000582077</v>
      </c>
      <c r="X602" s="1" t="str">
        <f t="shared" si="186"/>
        <v>SI</v>
      </c>
      <c r="Y602" s="73">
        <f t="shared" si="187"/>
        <v>1.5277777777810115</v>
      </c>
      <c r="Z602" s="74">
        <f>Table2[[#This Row],[ETA A TIMESLOT]]*24</f>
        <v>36.666666666744277</v>
      </c>
      <c r="AA602" s="73">
        <f t="shared" si="188"/>
        <v>0</v>
      </c>
      <c r="AB602" s="73" t="str">
        <f t="shared" si="189"/>
        <v>SI</v>
      </c>
      <c r="AC602" s="74">
        <f>Table2[[#This Row],[PUNTUALIDAD (H)]]*24</f>
        <v>0</v>
      </c>
      <c r="AD602" s="73">
        <f t="shared" si="190"/>
        <v>1.5374999999985448</v>
      </c>
      <c r="AE602" s="74">
        <f>Table2[[#This Row],[ATA TO UNLOADING]]*24</f>
        <v>36.899999999965075</v>
      </c>
      <c r="AF602" s="74" t="str">
        <f>IF(Table2[[#This Row],[ATA TO UNLOADING 2]]&lt;=48,"YES","NO")</f>
        <v>YES</v>
      </c>
      <c r="AG602" s="75">
        <f t="shared" si="191"/>
        <v>0.95833333333575865</v>
      </c>
      <c r="AH602" s="2" t="s">
        <v>24</v>
      </c>
      <c r="AI602" s="2" t="str">
        <f t="shared" si="192"/>
        <v>SEKU4595071</v>
      </c>
      <c r="AJ602" s="76" t="str">
        <f t="shared" si="193"/>
        <v>OM TRANSPORT</v>
      </c>
      <c r="AK602" s="77">
        <f>IF($M602="TRUCK",VLOOKUP($AQ602,Invoicing!$A$17:$B$49,MATCH($AK$1,Invoicing!$A$17:$B$17,0),FALSE),VLOOKUP($AQ602,Invoicing!$N$17:$O$21,MATCH($AK$1,Invoicing!$N$17:$O$17,0),FALSE))</f>
        <v>475</v>
      </c>
      <c r="AL602" s="78">
        <f>VLOOKUP($E602,Invoicing!$A$1:$H$8,MATCH(TRACKER!$N602,Invoicing!$A$1:$H$1,0),FALSE)</f>
        <v>110</v>
      </c>
      <c r="AM602" s="78">
        <f>VLOOKUP($E602,Invoicing!$A$1:$H$8,MATCH(TRACKER!$O$1,Invoicing!$A$1:$H$1,0),FALSE)</f>
        <v>50</v>
      </c>
      <c r="AN602" s="78">
        <f t="shared" si="194"/>
        <v>0</v>
      </c>
      <c r="AO602" s="2">
        <f t="shared" si="195"/>
        <v>1</v>
      </c>
      <c r="AP602" s="2" t="str">
        <f t="shared" si="196"/>
        <v>NIGHT</v>
      </c>
      <c r="AQ602" s="2" t="str">
        <f t="shared" si="197"/>
        <v>OM TRANSPORTNIGHT</v>
      </c>
      <c r="AR602" s="71">
        <f t="shared" si="198"/>
        <v>585</v>
      </c>
      <c r="AS602" s="71">
        <f>VLOOKUP(AJ602,Invoicing!A:K,10,FALSE)</f>
        <v>25</v>
      </c>
      <c r="AT602" s="71">
        <f t="shared" si="199"/>
        <v>610</v>
      </c>
    </row>
    <row r="603" spans="1:47">
      <c r="A603" s="37" t="s">
        <v>729</v>
      </c>
      <c r="B603" s="3" t="s">
        <v>38</v>
      </c>
      <c r="C603" s="11">
        <v>45396.430555555555</v>
      </c>
      <c r="D603" s="11">
        <v>45396.541666666664</v>
      </c>
      <c r="E603" s="11" t="s">
        <v>49</v>
      </c>
      <c r="F603" s="11" t="s">
        <v>40</v>
      </c>
      <c r="G603" s="3" t="s">
        <v>767</v>
      </c>
      <c r="H603" s="3" t="s">
        <v>2821</v>
      </c>
      <c r="I603" s="11">
        <v>45397.75</v>
      </c>
      <c r="J603" s="12">
        <v>45398.029166666667</v>
      </c>
      <c r="K603" s="12">
        <v>45398</v>
      </c>
      <c r="L603" s="12">
        <v>45398.029166666667</v>
      </c>
      <c r="M603" s="12" t="s">
        <v>115</v>
      </c>
      <c r="N603" s="3" t="s">
        <v>13</v>
      </c>
      <c r="O603" s="3">
        <v>0</v>
      </c>
      <c r="P603" s="1">
        <f t="shared" si="180"/>
        <v>16</v>
      </c>
      <c r="Q603" s="1">
        <f t="shared" si="181"/>
        <v>4</v>
      </c>
      <c r="R603" s="72">
        <f t="shared" si="182"/>
        <v>45398.029166666667</v>
      </c>
      <c r="S603" s="73">
        <f t="shared" si="183"/>
        <v>1.3194444444452529</v>
      </c>
      <c r="T603" s="74">
        <f>Table2[[#This Row],[ETA A OFRECIMIENTO]]*24</f>
        <v>31.666666666686069</v>
      </c>
      <c r="U603" s="1" t="str">
        <f t="shared" si="184"/>
        <v>YES</v>
      </c>
      <c r="V603" s="73">
        <f t="shared" si="185"/>
        <v>0.25</v>
      </c>
      <c r="W603" s="74">
        <f>Table2[[#This Row],[DEL. AVAILABLE A SLOT]]*24</f>
        <v>6</v>
      </c>
      <c r="X603" s="1" t="str">
        <f t="shared" si="186"/>
        <v>SI</v>
      </c>
      <c r="Y603" s="73">
        <f t="shared" si="187"/>
        <v>1.5694444444452529</v>
      </c>
      <c r="Z603" s="74">
        <f>Table2[[#This Row],[ETA A TIMESLOT]]*24</f>
        <v>37.666666666686069</v>
      </c>
      <c r="AA603" s="73">
        <f t="shared" si="188"/>
        <v>2.9166666667151731E-2</v>
      </c>
      <c r="AB603" s="73" t="str">
        <f t="shared" si="189"/>
        <v>SI</v>
      </c>
      <c r="AC603" s="74">
        <f>Table2[[#This Row],[PUNTUALIDAD (H)]]*24</f>
        <v>0.70000000001164153</v>
      </c>
      <c r="AD603" s="73">
        <f t="shared" si="190"/>
        <v>1.5986111111124046</v>
      </c>
      <c r="AE603" s="74">
        <f>Table2[[#This Row],[ATA TO UNLOADING]]*24</f>
        <v>38.366666666697711</v>
      </c>
      <c r="AF603" s="74" t="str">
        <f>IF(Table2[[#This Row],[ATA TO UNLOADING 2]]&lt;=48,"YES","NO")</f>
        <v>YES</v>
      </c>
      <c r="AG603" s="75">
        <f t="shared" si="191"/>
        <v>0</v>
      </c>
      <c r="AH603" s="2" t="s">
        <v>24</v>
      </c>
      <c r="AI603" s="2" t="str">
        <f t="shared" si="192"/>
        <v>SEKU4687476</v>
      </c>
      <c r="AJ603" s="76" t="str">
        <f t="shared" si="193"/>
        <v>CTU FLEVOKUST BV</v>
      </c>
      <c r="AK603" s="77">
        <f>IF($M603="TRUCK",VLOOKUP($AQ603,Invoicing!$A$17:$B$49,MATCH($AK$1,Invoicing!$A$17:$B$17,0),FALSE),VLOOKUP($AQ603,Invoicing!$N$17:$O$21,MATCH($AK$1,Invoicing!$N$17:$O$17,0),FALSE))</f>
        <v>530</v>
      </c>
      <c r="AL603" s="78">
        <v>100</v>
      </c>
      <c r="AM603" s="78">
        <v>35</v>
      </c>
      <c r="AN603" s="78">
        <f t="shared" si="194"/>
        <v>0</v>
      </c>
      <c r="AO603" s="2">
        <f t="shared" si="195"/>
        <v>2</v>
      </c>
      <c r="AP603" s="2" t="str">
        <f t="shared" si="196"/>
        <v>NIGHT</v>
      </c>
      <c r="AQ603" s="2" t="str">
        <f t="shared" si="197"/>
        <v>CTU FLEVOKUST BVNIGHT</v>
      </c>
      <c r="AR603" s="71">
        <f t="shared" si="198"/>
        <v>630</v>
      </c>
      <c r="AS603" s="71">
        <f>VLOOKUP(AJ603,Invoicing!A:K,10,FALSE)</f>
        <v>0</v>
      </c>
      <c r="AT603" s="71">
        <f t="shared" si="199"/>
        <v>630</v>
      </c>
    </row>
    <row r="604" spans="1:47">
      <c r="A604" s="37" t="s">
        <v>729</v>
      </c>
      <c r="B604" s="3" t="s">
        <v>38</v>
      </c>
      <c r="C604" s="11">
        <v>45396.430555555555</v>
      </c>
      <c r="D604" s="11">
        <v>45396.541666666664</v>
      </c>
      <c r="E604" s="11" t="s">
        <v>49</v>
      </c>
      <c r="F604" s="11" t="s">
        <v>40</v>
      </c>
      <c r="G604" s="3" t="s">
        <v>768</v>
      </c>
      <c r="H604" s="3" t="s">
        <v>2821</v>
      </c>
      <c r="I604" s="11">
        <v>45399.25</v>
      </c>
      <c r="J604" s="12">
        <v>45399.709027777775</v>
      </c>
      <c r="K604" s="12">
        <v>45399.625</v>
      </c>
      <c r="L604" s="12">
        <v>45400.15625</v>
      </c>
      <c r="M604" s="61" t="s">
        <v>12</v>
      </c>
      <c r="N604" s="3" t="s">
        <v>13</v>
      </c>
      <c r="O604" s="3">
        <v>0</v>
      </c>
      <c r="P604" s="1">
        <f t="shared" si="180"/>
        <v>16</v>
      </c>
      <c r="Q604" s="1">
        <f t="shared" si="181"/>
        <v>4</v>
      </c>
      <c r="R604" s="72">
        <f t="shared" si="182"/>
        <v>45399.709027777775</v>
      </c>
      <c r="S604" s="73">
        <f t="shared" si="183"/>
        <v>2.8194444444452529</v>
      </c>
      <c r="T604" s="74">
        <f>Table2[[#This Row],[ETA A OFRECIMIENTO]]*24</f>
        <v>67.666666666686069</v>
      </c>
      <c r="U604" s="1" t="str">
        <f t="shared" si="184"/>
        <v>NO</v>
      </c>
      <c r="V604" s="73">
        <f t="shared" si="185"/>
        <v>0.375</v>
      </c>
      <c r="W604" s="74">
        <f>Table2[[#This Row],[DEL. AVAILABLE A SLOT]]*24</f>
        <v>9</v>
      </c>
      <c r="X604" s="1" t="str">
        <f t="shared" si="186"/>
        <v>SI</v>
      </c>
      <c r="Y604" s="73">
        <f t="shared" si="187"/>
        <v>3.1944444444452529</v>
      </c>
      <c r="Z604" s="74">
        <f>Table2[[#This Row],[ETA A TIMESLOT]]*24</f>
        <v>76.666666666686069</v>
      </c>
      <c r="AA604" s="73">
        <f t="shared" si="188"/>
        <v>8.4027777775190771E-2</v>
      </c>
      <c r="AB604" s="73" t="str">
        <f t="shared" si="189"/>
        <v>NO</v>
      </c>
      <c r="AC604" s="74">
        <f>Table2[[#This Row],[PUNTUALIDAD (H)]]*24</f>
        <v>2.0166666666045785</v>
      </c>
      <c r="AD604" s="73">
        <f t="shared" si="190"/>
        <v>3.7256944444452529</v>
      </c>
      <c r="AE604" s="74">
        <f>Table2[[#This Row],[ATA TO UNLOADING]]*24</f>
        <v>89.416666666686069</v>
      </c>
      <c r="AF604" s="74" t="str">
        <f>IF(Table2[[#This Row],[ATA TO UNLOADING 2]]&lt;=48,"YES","NO")</f>
        <v>NO</v>
      </c>
      <c r="AG604" s="75">
        <f t="shared" si="191"/>
        <v>0.625</v>
      </c>
      <c r="AH604" s="2" t="s">
        <v>42</v>
      </c>
      <c r="AI604" s="2" t="str">
        <f t="shared" si="192"/>
        <v>SEKU4728889</v>
      </c>
      <c r="AJ604" s="76" t="str">
        <f t="shared" si="193"/>
        <v>CTU FLEVOKUST BV</v>
      </c>
      <c r="AK604" s="77">
        <f>IF($M604="TRUCK",VLOOKUP($AQ604,Invoicing!$A$17:$B$49,MATCH($AK$1,Invoicing!$A$17:$B$17,0),FALSE),VLOOKUP($AQ604,Invoicing!$N$17:$O$21,MATCH($AK$1,Invoicing!$N$17:$O$17,0),FALSE))</f>
        <v>380</v>
      </c>
      <c r="AL604" s="78">
        <v>100</v>
      </c>
      <c r="AM604" s="78">
        <v>35</v>
      </c>
      <c r="AN604" s="78">
        <f t="shared" si="194"/>
        <v>0</v>
      </c>
      <c r="AO604" s="2">
        <f t="shared" si="195"/>
        <v>3</v>
      </c>
      <c r="AP604" s="2" t="str">
        <f t="shared" si="196"/>
        <v>WEEK</v>
      </c>
      <c r="AQ604" s="2" t="str">
        <f t="shared" si="197"/>
        <v>CTU FLEVOKUST BVWEEK</v>
      </c>
      <c r="AR604" s="71">
        <f t="shared" si="198"/>
        <v>480</v>
      </c>
      <c r="AS604" s="71">
        <f>VLOOKUP(AJ604,Invoicing!A:K,10,FALSE)</f>
        <v>0</v>
      </c>
      <c r="AT604" s="71">
        <f t="shared" si="199"/>
        <v>480</v>
      </c>
    </row>
    <row r="605" spans="1:47">
      <c r="A605" s="37" t="s">
        <v>729</v>
      </c>
      <c r="B605" s="3" t="s">
        <v>38</v>
      </c>
      <c r="C605" s="11">
        <v>45396.430555555555</v>
      </c>
      <c r="D605" s="11">
        <v>45396.541666666664</v>
      </c>
      <c r="E605" s="11" t="s">
        <v>49</v>
      </c>
      <c r="F605" s="11" t="s">
        <v>40</v>
      </c>
      <c r="G605" s="3" t="s">
        <v>769</v>
      </c>
      <c r="H605" s="3" t="s">
        <v>2821</v>
      </c>
      <c r="I605" s="11">
        <v>45397.75</v>
      </c>
      <c r="J605" s="12">
        <v>45397.838888888888</v>
      </c>
      <c r="K605" s="12">
        <v>45397.833333333336</v>
      </c>
      <c r="L605" s="12">
        <v>45397.85833333333</v>
      </c>
      <c r="M605" s="12" t="s">
        <v>115</v>
      </c>
      <c r="N605" s="3" t="s">
        <v>13</v>
      </c>
      <c r="O605" s="3">
        <v>0</v>
      </c>
      <c r="P605" s="1">
        <f t="shared" si="180"/>
        <v>16</v>
      </c>
      <c r="Q605" s="1">
        <f t="shared" si="181"/>
        <v>4</v>
      </c>
      <c r="R605" s="72">
        <f t="shared" si="182"/>
        <v>45397.838888888888</v>
      </c>
      <c r="S605" s="73">
        <f t="shared" si="183"/>
        <v>1.3194444444452529</v>
      </c>
      <c r="T605" s="74">
        <f>Table2[[#This Row],[ETA A OFRECIMIENTO]]*24</f>
        <v>31.666666666686069</v>
      </c>
      <c r="U605" s="1" t="str">
        <f t="shared" si="184"/>
        <v>YES</v>
      </c>
      <c r="V605" s="73">
        <f t="shared" si="185"/>
        <v>8.3333333335758653E-2</v>
      </c>
      <c r="W605" s="74">
        <f>Table2[[#This Row],[DEL. AVAILABLE A SLOT]]*24</f>
        <v>2.0000000000582077</v>
      </c>
      <c r="X605" s="1" t="str">
        <f t="shared" si="186"/>
        <v>SI</v>
      </c>
      <c r="Y605" s="73">
        <f t="shared" si="187"/>
        <v>1.4027777777810115</v>
      </c>
      <c r="Z605" s="74">
        <f>Table2[[#This Row],[ETA A TIMESLOT]]*24</f>
        <v>33.666666666744277</v>
      </c>
      <c r="AA605" s="73">
        <f t="shared" si="188"/>
        <v>5.5555555518367328E-3</v>
      </c>
      <c r="AB605" s="73" t="str">
        <f t="shared" si="189"/>
        <v>SI</v>
      </c>
      <c r="AC605" s="74">
        <f>Table2[[#This Row],[PUNTUALIDAD (H)]]*24</f>
        <v>0.13333333324408159</v>
      </c>
      <c r="AD605" s="73">
        <f t="shared" si="190"/>
        <v>1.4277777777751908</v>
      </c>
      <c r="AE605" s="74">
        <f>Table2[[#This Row],[ATA TO UNLOADING]]*24</f>
        <v>34.266666666604578</v>
      </c>
      <c r="AF605" s="74" t="str">
        <f>IF(Table2[[#This Row],[ATA TO UNLOADING 2]]&lt;=48,"YES","NO")</f>
        <v>YES</v>
      </c>
      <c r="AG605" s="75">
        <f t="shared" si="191"/>
        <v>0.83333333333575865</v>
      </c>
      <c r="AH605" s="2" t="s">
        <v>24</v>
      </c>
      <c r="AI605" s="2" t="str">
        <f t="shared" si="192"/>
        <v>SUDU5802754</v>
      </c>
      <c r="AJ605" s="76" t="str">
        <f t="shared" si="193"/>
        <v>CTU FLEVOKUST BV</v>
      </c>
      <c r="AK605" s="77">
        <f>IF($M605="TRUCK",VLOOKUP($AQ605,Invoicing!$A$17:$B$49,MATCH($AK$1,Invoicing!$A$17:$B$17,0),FALSE),VLOOKUP($AQ605,Invoicing!$N$17:$O$21,MATCH($AK$1,Invoicing!$N$17:$O$17,0),FALSE))</f>
        <v>530</v>
      </c>
      <c r="AL605" s="78">
        <v>100</v>
      </c>
      <c r="AM605" s="78">
        <v>35</v>
      </c>
      <c r="AN605" s="78">
        <f t="shared" si="194"/>
        <v>0</v>
      </c>
      <c r="AO605" s="2">
        <f t="shared" si="195"/>
        <v>1</v>
      </c>
      <c r="AP605" s="2" t="str">
        <f t="shared" si="196"/>
        <v>NIGHT</v>
      </c>
      <c r="AQ605" s="2" t="str">
        <f t="shared" si="197"/>
        <v>CTU FLEVOKUST BVNIGHT</v>
      </c>
      <c r="AR605" s="71">
        <f t="shared" si="198"/>
        <v>630</v>
      </c>
      <c r="AS605" s="71">
        <f>VLOOKUP(AJ605,Invoicing!A:K,10,FALSE)</f>
        <v>0</v>
      </c>
      <c r="AT605" s="71">
        <f t="shared" si="199"/>
        <v>630</v>
      </c>
    </row>
    <row r="606" spans="1:47">
      <c r="A606" s="37" t="s">
        <v>729</v>
      </c>
      <c r="B606" s="3" t="s">
        <v>38</v>
      </c>
      <c r="C606" s="11">
        <v>45396.430555555555</v>
      </c>
      <c r="D606" s="11">
        <v>45396.541666666664</v>
      </c>
      <c r="E606" s="11" t="s">
        <v>43</v>
      </c>
      <c r="F606" s="11" t="s">
        <v>40</v>
      </c>
      <c r="G606" s="3" t="s">
        <v>770</v>
      </c>
      <c r="H606" s="3" t="s">
        <v>2821</v>
      </c>
      <c r="I606" s="11">
        <v>45397.75</v>
      </c>
      <c r="J606" s="12">
        <v>45398.111111111109</v>
      </c>
      <c r="K606" s="12">
        <v>45398.083333333336</v>
      </c>
      <c r="L606" s="12">
        <v>45398.111111111109</v>
      </c>
      <c r="M606" s="12" t="s">
        <v>115</v>
      </c>
      <c r="N606" s="3" t="s">
        <v>42</v>
      </c>
      <c r="O606" s="3">
        <v>0</v>
      </c>
      <c r="P606" s="1">
        <f t="shared" si="180"/>
        <v>16</v>
      </c>
      <c r="Q606" s="1">
        <f t="shared" si="181"/>
        <v>4</v>
      </c>
      <c r="R606" s="72">
        <f t="shared" si="182"/>
        <v>45398.111111111109</v>
      </c>
      <c r="S606" s="73">
        <f t="shared" si="183"/>
        <v>1.3194444444452529</v>
      </c>
      <c r="T606" s="74">
        <f>Table2[[#This Row],[ETA A OFRECIMIENTO]]*24</f>
        <v>31.666666666686069</v>
      </c>
      <c r="U606" s="1" t="str">
        <f t="shared" si="184"/>
        <v>YES</v>
      </c>
      <c r="V606" s="73">
        <f t="shared" si="185"/>
        <v>0.33333333333575865</v>
      </c>
      <c r="W606" s="74">
        <f>Table2[[#This Row],[DEL. AVAILABLE A SLOT]]*24</f>
        <v>8.0000000000582077</v>
      </c>
      <c r="X606" s="1" t="str">
        <f t="shared" si="186"/>
        <v>SI</v>
      </c>
      <c r="Y606" s="73">
        <f t="shared" si="187"/>
        <v>1.6527777777810115</v>
      </c>
      <c r="Z606" s="74">
        <f>Table2[[#This Row],[ETA A TIMESLOT]]*24</f>
        <v>39.666666666744277</v>
      </c>
      <c r="AA606" s="73">
        <f t="shared" si="188"/>
        <v>2.7777777773735579E-2</v>
      </c>
      <c r="AB606" s="73" t="str">
        <f t="shared" si="189"/>
        <v>SI</v>
      </c>
      <c r="AC606" s="74">
        <f>Table2[[#This Row],[PUNTUALIDAD (H)]]*24</f>
        <v>0.6666666665696539</v>
      </c>
      <c r="AD606" s="73">
        <f t="shared" si="190"/>
        <v>1.6805555555547471</v>
      </c>
      <c r="AE606" s="74">
        <f>Table2[[#This Row],[ATA TO UNLOADING]]*24</f>
        <v>40.333333333313931</v>
      </c>
      <c r="AF606" s="74" t="str">
        <f>IF(Table2[[#This Row],[ATA TO UNLOADING 2]]&lt;=48,"YES","NO")</f>
        <v>YES</v>
      </c>
      <c r="AG606" s="75">
        <f t="shared" si="191"/>
        <v>8.3333333335758653E-2</v>
      </c>
      <c r="AH606" s="2" t="s">
        <v>24</v>
      </c>
      <c r="AI606" s="2" t="str">
        <f t="shared" si="192"/>
        <v>SUDU7480364</v>
      </c>
      <c r="AJ606" s="76" t="str">
        <f t="shared" si="193"/>
        <v>LOGIX</v>
      </c>
      <c r="AK606" s="77">
        <f>IF($M606="TRUCK",VLOOKUP($AQ606,Invoicing!$A$17:$B$49,MATCH($AK$1,Invoicing!$A$17:$B$17,0),FALSE),VLOOKUP($AQ606,Invoicing!$N$17:$O$21,MATCH($AK$1,Invoicing!$N$17:$O$17,0),FALSE))</f>
        <v>530</v>
      </c>
      <c r="AL606" s="78" t="e">
        <f>VLOOKUP($E606,Invoicing!$A$1:$H$8,MATCH(TRACKER!$N606,Invoicing!$A$1:$H$1,0),FALSE)</f>
        <v>#N/A</v>
      </c>
      <c r="AM606" s="78">
        <f>VLOOKUP($E606,Invoicing!$A$1:$H$8,MATCH(TRACKER!$O$1,Invoicing!$A$1:$H$1,0),FALSE)</f>
        <v>50</v>
      </c>
      <c r="AN606" s="78">
        <f t="shared" si="194"/>
        <v>0</v>
      </c>
      <c r="AO606" s="2">
        <f t="shared" si="195"/>
        <v>2</v>
      </c>
      <c r="AP606" s="2" t="str">
        <f t="shared" si="196"/>
        <v>NIGHT</v>
      </c>
      <c r="AQ606" s="2" t="str">
        <f t="shared" si="197"/>
        <v>LOGIXNIGHT</v>
      </c>
      <c r="AR606" s="71">
        <f t="shared" si="198"/>
        <v>530</v>
      </c>
      <c r="AS606" s="71">
        <f>VLOOKUP(AJ606,Invoicing!A:K,10,FALSE)</f>
        <v>25</v>
      </c>
      <c r="AT606" s="71">
        <f t="shared" si="199"/>
        <v>555</v>
      </c>
    </row>
    <row r="607" spans="1:47">
      <c r="A607" s="37" t="s">
        <v>729</v>
      </c>
      <c r="B607" s="3" t="s">
        <v>38</v>
      </c>
      <c r="C607" s="11">
        <v>45396.430555555555</v>
      </c>
      <c r="D607" s="11">
        <v>45396.541666666664</v>
      </c>
      <c r="E607" s="11" t="s">
        <v>49</v>
      </c>
      <c r="F607" s="11" t="s">
        <v>40</v>
      </c>
      <c r="G607" s="3" t="s">
        <v>771</v>
      </c>
      <c r="H607" s="3" t="s">
        <v>2821</v>
      </c>
      <c r="I607" s="11">
        <v>45399.25</v>
      </c>
      <c r="J607" s="12">
        <v>45400.125</v>
      </c>
      <c r="K607" s="12">
        <v>45399.666666666664</v>
      </c>
      <c r="L607" s="12">
        <v>45400.125</v>
      </c>
      <c r="M607" s="61" t="s">
        <v>12</v>
      </c>
      <c r="N607" s="3" t="s">
        <v>13</v>
      </c>
      <c r="O607" s="3">
        <v>0</v>
      </c>
      <c r="P607" s="1">
        <f t="shared" si="180"/>
        <v>16</v>
      </c>
      <c r="Q607" s="1">
        <f t="shared" si="181"/>
        <v>4</v>
      </c>
      <c r="R607" s="72">
        <f t="shared" si="182"/>
        <v>45400.125</v>
      </c>
      <c r="S607" s="73">
        <f t="shared" si="183"/>
        <v>2.8194444444452529</v>
      </c>
      <c r="T607" s="74">
        <f>Table2[[#This Row],[ETA A OFRECIMIENTO]]*24</f>
        <v>67.666666666686069</v>
      </c>
      <c r="U607" s="1" t="str">
        <f t="shared" si="184"/>
        <v>NO</v>
      </c>
      <c r="V607" s="73">
        <f t="shared" si="185"/>
        <v>0.41666666666424135</v>
      </c>
      <c r="W607" s="74">
        <f>Table2[[#This Row],[DEL. AVAILABLE A SLOT]]*24</f>
        <v>9.9999999999417923</v>
      </c>
      <c r="X607" s="1" t="str">
        <f t="shared" si="186"/>
        <v>SI</v>
      </c>
      <c r="Y607" s="73">
        <f t="shared" si="187"/>
        <v>3.2361111111094942</v>
      </c>
      <c r="Z607" s="74">
        <f>Table2[[#This Row],[ETA A TIMESLOT]]*24</f>
        <v>77.666666666627862</v>
      </c>
      <c r="AA607" s="73">
        <f t="shared" si="188"/>
        <v>0.45833333333575865</v>
      </c>
      <c r="AB607" s="73" t="str">
        <f t="shared" si="189"/>
        <v>NO</v>
      </c>
      <c r="AC607" s="74">
        <f>Table2[[#This Row],[PUNTUALIDAD (H)]]*24</f>
        <v>11.000000000058208</v>
      </c>
      <c r="AD607" s="73">
        <f t="shared" si="190"/>
        <v>3.6944444444452529</v>
      </c>
      <c r="AE607" s="74">
        <f>Table2[[#This Row],[ATA TO UNLOADING]]*24</f>
        <v>88.666666666686069</v>
      </c>
      <c r="AF607" s="74" t="str">
        <f>IF(Table2[[#This Row],[ATA TO UNLOADING 2]]&lt;=48,"YES","NO")</f>
        <v>NO</v>
      </c>
      <c r="AG607" s="75">
        <f t="shared" si="191"/>
        <v>0.66666666666424135</v>
      </c>
      <c r="AH607" s="2" t="s">
        <v>42</v>
      </c>
      <c r="AI607" s="2" t="str">
        <f t="shared" si="192"/>
        <v>SUDU8818965</v>
      </c>
      <c r="AJ607" s="76" t="str">
        <f t="shared" si="193"/>
        <v>CTU FLEVOKUST BV</v>
      </c>
      <c r="AK607" s="77">
        <f>IF($M607="TRUCK",VLOOKUP($AQ607,Invoicing!$A$17:$B$49,MATCH($AK$1,Invoicing!$A$17:$B$17,0),FALSE),VLOOKUP($AQ607,Invoicing!$N$17:$O$21,MATCH($AK$1,Invoicing!$N$17:$O$17,0),FALSE))</f>
        <v>380</v>
      </c>
      <c r="AL607" s="78">
        <v>100</v>
      </c>
      <c r="AM607" s="78">
        <v>35</v>
      </c>
      <c r="AN607" s="78">
        <f t="shared" si="194"/>
        <v>0</v>
      </c>
      <c r="AO607" s="2">
        <f t="shared" si="195"/>
        <v>3</v>
      </c>
      <c r="AP607" s="2" t="str">
        <f t="shared" si="196"/>
        <v>WEEK</v>
      </c>
      <c r="AQ607" s="2" t="str">
        <f t="shared" si="197"/>
        <v>CTU FLEVOKUST BVWEEK</v>
      </c>
      <c r="AR607" s="71">
        <f t="shared" si="198"/>
        <v>480</v>
      </c>
      <c r="AS607" s="71">
        <f>VLOOKUP(AJ607,Invoicing!A:K,10,FALSE)</f>
        <v>0</v>
      </c>
      <c r="AT607" s="71">
        <f t="shared" si="199"/>
        <v>480</v>
      </c>
    </row>
    <row r="608" spans="1:47">
      <c r="A608" s="37" t="s">
        <v>729</v>
      </c>
      <c r="B608" s="3" t="s">
        <v>38</v>
      </c>
      <c r="C608" s="11">
        <v>45396.430555555555</v>
      </c>
      <c r="D608" s="11">
        <v>45396.541666666664</v>
      </c>
      <c r="E608" s="11" t="s">
        <v>45</v>
      </c>
      <c r="F608" s="11" t="s">
        <v>40</v>
      </c>
      <c r="G608" s="3" t="s">
        <v>772</v>
      </c>
      <c r="H608" s="3" t="s">
        <v>41</v>
      </c>
      <c r="I608" s="11">
        <v>45397.75</v>
      </c>
      <c r="J608" s="12">
        <v>45397.583333333336</v>
      </c>
      <c r="K608" s="12">
        <v>45397.8125</v>
      </c>
      <c r="L608" s="12">
        <v>45397.590277777781</v>
      </c>
      <c r="M608" s="12" t="s">
        <v>115</v>
      </c>
      <c r="N608" s="3" t="s">
        <v>42</v>
      </c>
      <c r="O608" s="3">
        <v>1</v>
      </c>
      <c r="P608" s="1">
        <f t="shared" si="180"/>
        <v>16</v>
      </c>
      <c r="Q608" s="1">
        <f t="shared" si="181"/>
        <v>4</v>
      </c>
      <c r="R608" s="72">
        <f t="shared" si="182"/>
        <v>45397.583333333336</v>
      </c>
      <c r="S608" s="73">
        <f t="shared" si="183"/>
        <v>1.3194444444452529</v>
      </c>
      <c r="T608" s="74">
        <f>Table2[[#This Row],[ETA A OFRECIMIENTO]]*24</f>
        <v>31.666666666686069</v>
      </c>
      <c r="U608" s="1" t="str">
        <f t="shared" si="184"/>
        <v>YES</v>
      </c>
      <c r="V608" s="73">
        <f t="shared" si="185"/>
        <v>6.25E-2</v>
      </c>
      <c r="W608" s="74">
        <f>Table2[[#This Row],[DEL. AVAILABLE A SLOT]]*24</f>
        <v>1.5</v>
      </c>
      <c r="X608" s="1" t="str">
        <f t="shared" si="186"/>
        <v>SI</v>
      </c>
      <c r="Y608" s="73">
        <f t="shared" si="187"/>
        <v>1.3819444444452529</v>
      </c>
      <c r="Z608" s="74">
        <f>Table2[[#This Row],[ETA A TIMESLOT]]*24</f>
        <v>33.166666666686069</v>
      </c>
      <c r="AA608" s="73">
        <f t="shared" si="188"/>
        <v>0</v>
      </c>
      <c r="AB608" s="73" t="str">
        <f t="shared" si="189"/>
        <v>SI</v>
      </c>
      <c r="AC608" s="74">
        <f>Table2[[#This Row],[PUNTUALIDAD (H)]]*24</f>
        <v>0</v>
      </c>
      <c r="AD608" s="73">
        <f t="shared" si="190"/>
        <v>1.1597222222262644</v>
      </c>
      <c r="AE608" s="74">
        <f>Table2[[#This Row],[ATA TO UNLOADING]]*24</f>
        <v>27.833333333430346</v>
      </c>
      <c r="AF608" s="74" t="str">
        <f>IF(Table2[[#This Row],[ATA TO UNLOADING 2]]&lt;=48,"YES","NO")</f>
        <v>YES</v>
      </c>
      <c r="AG608" s="75">
        <f t="shared" si="191"/>
        <v>0.8125</v>
      </c>
      <c r="AH608" s="2" t="s">
        <v>42</v>
      </c>
      <c r="AI608" s="2" t="str">
        <f t="shared" si="192"/>
        <v>TCKU6927439</v>
      </c>
      <c r="AJ608" s="76" t="str">
        <f t="shared" si="193"/>
        <v>OM TRANSPORT</v>
      </c>
      <c r="AK608" s="77">
        <f>IF($M608="TRUCK",VLOOKUP($AQ608,Invoicing!$A$17:$B$49,MATCH($AK$1,Invoicing!$A$17:$B$17,0),FALSE),VLOOKUP($AQ608,Invoicing!$N$17:$O$21,MATCH($AK$1,Invoicing!$N$17:$O$17,0),FALSE))</f>
        <v>475</v>
      </c>
      <c r="AL608" s="78" t="e">
        <f>VLOOKUP($E608,Invoicing!$A$1:$H$8,MATCH(TRACKER!$N608,Invoicing!$A$1:$H$1,0),FALSE)</f>
        <v>#N/A</v>
      </c>
      <c r="AM608" s="78">
        <f>VLOOKUP($E608,Invoicing!$A$1:$H$8,MATCH(TRACKER!$O$1,Invoicing!$A$1:$H$1,0),FALSE)</f>
        <v>50</v>
      </c>
      <c r="AN608" s="78">
        <f t="shared" si="194"/>
        <v>50</v>
      </c>
      <c r="AO608" s="2">
        <f t="shared" si="195"/>
        <v>1</v>
      </c>
      <c r="AP608" s="2" t="str">
        <f t="shared" si="196"/>
        <v>WEEK</v>
      </c>
      <c r="AQ608" s="2" t="str">
        <f t="shared" si="197"/>
        <v>OM TRANSPORTWEEK</v>
      </c>
      <c r="AR608" s="71">
        <f t="shared" si="198"/>
        <v>525</v>
      </c>
      <c r="AS608" s="71">
        <f>VLOOKUP(AJ608,Invoicing!A:K,10,FALSE)</f>
        <v>25</v>
      </c>
      <c r="AT608" s="71">
        <f t="shared" si="199"/>
        <v>550</v>
      </c>
    </row>
    <row r="609" spans="1:47">
      <c r="A609" s="37" t="s">
        <v>729</v>
      </c>
      <c r="B609" s="3" t="s">
        <v>38</v>
      </c>
      <c r="C609" s="11">
        <v>45396.430555555555</v>
      </c>
      <c r="D609" s="11">
        <v>45396.541666666664</v>
      </c>
      <c r="E609" s="11" t="s">
        <v>49</v>
      </c>
      <c r="F609" s="11" t="s">
        <v>40</v>
      </c>
      <c r="G609" s="3" t="s">
        <v>773</v>
      </c>
      <c r="H609" s="3" t="s">
        <v>2821</v>
      </c>
      <c r="I609" s="11">
        <v>45397.75</v>
      </c>
      <c r="J609" s="12">
        <v>45398.498611111114</v>
      </c>
      <c r="K609" s="12">
        <v>45398.5</v>
      </c>
      <c r="L609" s="12">
        <v>45398.527777777781</v>
      </c>
      <c r="M609" s="12" t="s">
        <v>115</v>
      </c>
      <c r="N609" s="3" t="s">
        <v>13</v>
      </c>
      <c r="O609" s="3">
        <v>0</v>
      </c>
      <c r="P609" s="1">
        <f t="shared" si="180"/>
        <v>16</v>
      </c>
      <c r="Q609" s="1">
        <f t="shared" si="181"/>
        <v>4</v>
      </c>
      <c r="R609" s="72">
        <f t="shared" si="182"/>
        <v>45398.498611111114</v>
      </c>
      <c r="S609" s="73">
        <f t="shared" si="183"/>
        <v>1.3194444444452529</v>
      </c>
      <c r="T609" s="74">
        <f>Table2[[#This Row],[ETA A OFRECIMIENTO]]*24</f>
        <v>31.666666666686069</v>
      </c>
      <c r="U609" s="1" t="str">
        <f t="shared" si="184"/>
        <v>YES</v>
      </c>
      <c r="V609" s="73">
        <f t="shared" si="185"/>
        <v>0.75</v>
      </c>
      <c r="W609" s="74">
        <f>Table2[[#This Row],[DEL. AVAILABLE A SLOT]]*24</f>
        <v>18</v>
      </c>
      <c r="X609" s="1" t="str">
        <f t="shared" si="186"/>
        <v>SI</v>
      </c>
      <c r="Y609" s="73">
        <f t="shared" si="187"/>
        <v>2.0694444444452529</v>
      </c>
      <c r="Z609" s="74">
        <f>Table2[[#This Row],[ETA A TIMESLOT]]*24</f>
        <v>49.666666666686069</v>
      </c>
      <c r="AA609" s="73">
        <f t="shared" si="188"/>
        <v>0</v>
      </c>
      <c r="AB609" s="73" t="str">
        <f t="shared" si="189"/>
        <v>SI</v>
      </c>
      <c r="AC609" s="74">
        <f>Table2[[#This Row],[PUNTUALIDAD (H)]]*24</f>
        <v>0</v>
      </c>
      <c r="AD609" s="73">
        <f t="shared" si="190"/>
        <v>2.0972222222262644</v>
      </c>
      <c r="AE609" s="74">
        <f>Table2[[#This Row],[ATA TO UNLOADING]]*24</f>
        <v>50.333333333430346</v>
      </c>
      <c r="AF609" s="74" t="str">
        <f>IF(Table2[[#This Row],[ATA TO UNLOADING 2]]&lt;=48,"YES","NO")</f>
        <v>NO</v>
      </c>
      <c r="AG609" s="75">
        <f t="shared" si="191"/>
        <v>0.5</v>
      </c>
      <c r="AH609" s="2" t="s">
        <v>42</v>
      </c>
      <c r="AI609" s="2" t="str">
        <f t="shared" si="192"/>
        <v>TCLU5595743</v>
      </c>
      <c r="AJ609" s="76" t="str">
        <f t="shared" si="193"/>
        <v>CTU FLEVOKUST BV</v>
      </c>
      <c r="AK609" s="77">
        <f>IF($M609="TRUCK",VLOOKUP($AQ609,Invoicing!$A$17:$B$49,MATCH($AK$1,Invoicing!$A$17:$B$17,0),FALSE),VLOOKUP($AQ609,Invoicing!$N$17:$O$21,MATCH($AK$1,Invoicing!$N$17:$O$17,0),FALSE))</f>
        <v>520</v>
      </c>
      <c r="AL609" s="78">
        <v>100</v>
      </c>
      <c r="AM609" s="78">
        <v>35</v>
      </c>
      <c r="AN609" s="78">
        <f t="shared" si="194"/>
        <v>0</v>
      </c>
      <c r="AO609" s="2">
        <f t="shared" si="195"/>
        <v>2</v>
      </c>
      <c r="AP609" s="2" t="str">
        <f t="shared" si="196"/>
        <v>WEEK</v>
      </c>
      <c r="AQ609" s="2" t="str">
        <f t="shared" si="197"/>
        <v>CTU FLEVOKUST BVWEEK</v>
      </c>
      <c r="AR609" s="71">
        <f t="shared" si="198"/>
        <v>620</v>
      </c>
      <c r="AS609" s="71">
        <f>VLOOKUP(AJ609,Invoicing!A:K,10,FALSE)</f>
        <v>0</v>
      </c>
      <c r="AT609" s="71">
        <f t="shared" si="199"/>
        <v>620</v>
      </c>
    </row>
    <row r="610" spans="1:47">
      <c r="A610" s="37" t="s">
        <v>729</v>
      </c>
      <c r="B610" s="3" t="s">
        <v>38</v>
      </c>
      <c r="C610" s="11">
        <v>45396.430555555555</v>
      </c>
      <c r="D610" s="11">
        <v>45396.541666666664</v>
      </c>
      <c r="E610" s="11" t="s">
        <v>49</v>
      </c>
      <c r="F610" s="11" t="s">
        <v>40</v>
      </c>
      <c r="G610" s="3" t="s">
        <v>774</v>
      </c>
      <c r="H610" s="3" t="s">
        <v>2821</v>
      </c>
      <c r="I610" s="11">
        <v>45397.75</v>
      </c>
      <c r="J610" s="12">
        <v>45398.480555555558</v>
      </c>
      <c r="K610" s="12">
        <v>45398.416666666664</v>
      </c>
      <c r="L610" s="12">
        <v>45398.511111111111</v>
      </c>
      <c r="M610" s="12" t="s">
        <v>115</v>
      </c>
      <c r="N610" s="3" t="s">
        <v>13</v>
      </c>
      <c r="O610" s="3">
        <v>0</v>
      </c>
      <c r="P610" s="1">
        <f t="shared" si="180"/>
        <v>16</v>
      </c>
      <c r="Q610" s="1">
        <f t="shared" si="181"/>
        <v>4</v>
      </c>
      <c r="R610" s="72">
        <f t="shared" si="182"/>
        <v>45398.480555555558</v>
      </c>
      <c r="S610" s="73">
        <f t="shared" si="183"/>
        <v>1.3194444444452529</v>
      </c>
      <c r="T610" s="74">
        <f>Table2[[#This Row],[ETA A OFRECIMIENTO]]*24</f>
        <v>31.666666666686069</v>
      </c>
      <c r="U610" s="1" t="str">
        <f t="shared" si="184"/>
        <v>YES</v>
      </c>
      <c r="V610" s="73">
        <f t="shared" si="185"/>
        <v>0.66666666666424135</v>
      </c>
      <c r="W610" s="74">
        <f>Table2[[#This Row],[DEL. AVAILABLE A SLOT]]*24</f>
        <v>15.999999999941792</v>
      </c>
      <c r="X610" s="1" t="str">
        <f t="shared" si="186"/>
        <v>SI</v>
      </c>
      <c r="Y610" s="73">
        <f t="shared" si="187"/>
        <v>1.9861111111094942</v>
      </c>
      <c r="Z610" s="74">
        <f>Table2[[#This Row],[ETA A TIMESLOT]]*24</f>
        <v>47.666666666627862</v>
      </c>
      <c r="AA610" s="73">
        <f t="shared" si="188"/>
        <v>6.3888888893416151E-2</v>
      </c>
      <c r="AB610" s="73" t="str">
        <f t="shared" si="189"/>
        <v>NO</v>
      </c>
      <c r="AC610" s="74">
        <f>Table2[[#This Row],[PUNTUALIDAD (H)]]*24</f>
        <v>1.5333333334419876</v>
      </c>
      <c r="AD610" s="73">
        <f t="shared" si="190"/>
        <v>2.0805555555562023</v>
      </c>
      <c r="AE610" s="74">
        <f>Table2[[#This Row],[ATA TO UNLOADING]]*24</f>
        <v>49.933333333348855</v>
      </c>
      <c r="AF610" s="74" t="str">
        <f>IF(Table2[[#This Row],[ATA TO UNLOADING 2]]&lt;=48,"YES","NO")</f>
        <v>NO</v>
      </c>
      <c r="AG610" s="75">
        <f t="shared" si="191"/>
        <v>0.41666666666424135</v>
      </c>
      <c r="AH610" s="2" t="s">
        <v>42</v>
      </c>
      <c r="AI610" s="2" t="str">
        <f t="shared" si="192"/>
        <v>TGBU6852210</v>
      </c>
      <c r="AJ610" s="76" t="str">
        <f t="shared" si="193"/>
        <v>CTU FLEVOKUST BV</v>
      </c>
      <c r="AK610" s="77">
        <f>IF($M610="TRUCK",VLOOKUP($AQ610,Invoicing!$A$17:$B$49,MATCH($AK$1,Invoicing!$A$17:$B$17,0),FALSE),VLOOKUP($AQ610,Invoicing!$N$17:$O$21,MATCH($AK$1,Invoicing!$N$17:$O$17,0),FALSE))</f>
        <v>520</v>
      </c>
      <c r="AL610" s="78">
        <v>100</v>
      </c>
      <c r="AM610" s="78">
        <v>35</v>
      </c>
      <c r="AN610" s="78">
        <f t="shared" si="194"/>
        <v>0</v>
      </c>
      <c r="AO610" s="2">
        <f t="shared" si="195"/>
        <v>2</v>
      </c>
      <c r="AP610" s="2" t="str">
        <f t="shared" si="196"/>
        <v>WEEK</v>
      </c>
      <c r="AQ610" s="2" t="str">
        <f t="shared" si="197"/>
        <v>CTU FLEVOKUST BVWEEK</v>
      </c>
      <c r="AR610" s="71">
        <f t="shared" si="198"/>
        <v>620</v>
      </c>
      <c r="AS610" s="71">
        <f>VLOOKUP(AJ610,Invoicing!A:K,10,FALSE)</f>
        <v>0</v>
      </c>
      <c r="AT610" s="71">
        <f t="shared" si="199"/>
        <v>620</v>
      </c>
    </row>
    <row r="611" spans="1:47">
      <c r="A611" s="58" t="s">
        <v>729</v>
      </c>
      <c r="B611" s="59" t="s">
        <v>38</v>
      </c>
      <c r="C611" s="60">
        <v>45396.430555555555</v>
      </c>
      <c r="D611" s="60">
        <v>45396.541666666664</v>
      </c>
      <c r="E611" s="60" t="s">
        <v>49</v>
      </c>
      <c r="F611" s="60" t="s">
        <v>40</v>
      </c>
      <c r="G611" s="59" t="s">
        <v>775</v>
      </c>
      <c r="H611" s="3" t="s">
        <v>2821</v>
      </c>
      <c r="I611" s="60">
        <v>45399.25</v>
      </c>
      <c r="J611" s="61">
        <v>45399.943055555559</v>
      </c>
      <c r="K611" s="61">
        <v>45399.583333333336</v>
      </c>
      <c r="L611" s="61">
        <v>45399.943055555559</v>
      </c>
      <c r="M611" s="61" t="s">
        <v>12</v>
      </c>
      <c r="N611" s="3" t="s">
        <v>13</v>
      </c>
      <c r="O611" s="3">
        <v>0</v>
      </c>
      <c r="P611" s="1">
        <f t="shared" si="180"/>
        <v>16</v>
      </c>
      <c r="Q611" s="1">
        <f t="shared" si="181"/>
        <v>4</v>
      </c>
      <c r="R611" s="72">
        <f t="shared" si="182"/>
        <v>45399.943055555559</v>
      </c>
      <c r="S611" s="73">
        <f t="shared" si="183"/>
        <v>2.8194444444452529</v>
      </c>
      <c r="T611" s="74">
        <f>Table2[[#This Row],[ETA A OFRECIMIENTO]]*24</f>
        <v>67.666666666686069</v>
      </c>
      <c r="U611" s="1" t="str">
        <f t="shared" si="184"/>
        <v>NO</v>
      </c>
      <c r="V611" s="73">
        <f t="shared" si="185"/>
        <v>0.33333333333575865</v>
      </c>
      <c r="W611" s="74">
        <f>Table2[[#This Row],[DEL. AVAILABLE A SLOT]]*24</f>
        <v>8.0000000000582077</v>
      </c>
      <c r="X611" s="1" t="str">
        <f t="shared" si="186"/>
        <v>SI</v>
      </c>
      <c r="Y611" s="73">
        <f t="shared" si="187"/>
        <v>3.1527777777810115</v>
      </c>
      <c r="Z611" s="74">
        <f>Table2[[#This Row],[ETA A TIMESLOT]]*24</f>
        <v>75.666666666744277</v>
      </c>
      <c r="AA611" s="73">
        <f t="shared" si="188"/>
        <v>0.35972222222335404</v>
      </c>
      <c r="AB611" s="73" t="str">
        <f t="shared" si="189"/>
        <v>NO</v>
      </c>
      <c r="AC611" s="74">
        <f>Table2[[#This Row],[PUNTUALIDAD (H)]]*24</f>
        <v>8.6333333333604969</v>
      </c>
      <c r="AD611" s="73">
        <f t="shared" si="190"/>
        <v>3.5125000000043656</v>
      </c>
      <c r="AE611" s="74">
        <f>Table2[[#This Row],[ATA TO UNLOADING]]*24</f>
        <v>84.300000000104774</v>
      </c>
      <c r="AF611" s="74" t="str">
        <f>IF(Table2[[#This Row],[ATA TO UNLOADING 2]]&lt;=48,"YES","NO")</f>
        <v>NO</v>
      </c>
      <c r="AG611" s="75">
        <f t="shared" si="191"/>
        <v>0.58333333333575865</v>
      </c>
      <c r="AH611" s="2" t="s">
        <v>42</v>
      </c>
      <c r="AI611" s="2" t="str">
        <f t="shared" si="192"/>
        <v>TGBU9353616</v>
      </c>
      <c r="AJ611" s="76" t="str">
        <f t="shared" si="193"/>
        <v>CTU FLEVOKUST BV</v>
      </c>
      <c r="AK611" s="77">
        <f>IF($M611="TRUCK",VLOOKUP($AQ611,Invoicing!$A$17:$B$49,MATCH($AK$1,Invoicing!$A$17:$B$17,0),FALSE),VLOOKUP($AQ611,Invoicing!$N$17:$O$21,MATCH($AK$1,Invoicing!$N$17:$O$17,0),FALSE))</f>
        <v>380</v>
      </c>
      <c r="AL611" s="78">
        <v>100</v>
      </c>
      <c r="AM611" s="78">
        <v>35</v>
      </c>
      <c r="AN611" s="78">
        <f t="shared" si="194"/>
        <v>0</v>
      </c>
      <c r="AO611" s="2">
        <f t="shared" si="195"/>
        <v>3</v>
      </c>
      <c r="AP611" s="2" t="str">
        <f t="shared" si="196"/>
        <v>WEEK</v>
      </c>
      <c r="AQ611" s="2" t="str">
        <f t="shared" si="197"/>
        <v>CTU FLEVOKUST BVWEEK</v>
      </c>
      <c r="AR611" s="71">
        <f t="shared" si="198"/>
        <v>480</v>
      </c>
      <c r="AS611" s="71">
        <f>VLOOKUP(AJ611,Invoicing!A:K,10,FALSE)</f>
        <v>0</v>
      </c>
      <c r="AT611" s="71">
        <f t="shared" si="199"/>
        <v>480</v>
      </c>
    </row>
    <row r="612" spans="1:47">
      <c r="A612" s="37" t="s">
        <v>659</v>
      </c>
      <c r="B612" s="3" t="s">
        <v>38</v>
      </c>
      <c r="C612" s="11">
        <v>45398.355555555558</v>
      </c>
      <c r="D612" s="11">
        <v>45398.041666666664</v>
      </c>
      <c r="E612" s="11" t="s">
        <v>44</v>
      </c>
      <c r="F612" s="11" t="s">
        <v>40</v>
      </c>
      <c r="G612" s="3" t="s">
        <v>776</v>
      </c>
      <c r="H612" s="3" t="s">
        <v>2821</v>
      </c>
      <c r="I612" s="11">
        <v>45399.291666666664</v>
      </c>
      <c r="J612" s="12">
        <v>45399.295138888891</v>
      </c>
      <c r="K612" s="12">
        <v>45399.291666666664</v>
      </c>
      <c r="L612" s="12">
        <v>45399.305555555555</v>
      </c>
      <c r="M612" s="12" t="s">
        <v>115</v>
      </c>
      <c r="N612" s="3" t="s">
        <v>42</v>
      </c>
      <c r="O612" s="3">
        <v>0</v>
      </c>
      <c r="P612" s="1">
        <f t="shared" si="180"/>
        <v>16</v>
      </c>
      <c r="Q612" s="1">
        <f t="shared" si="181"/>
        <v>4</v>
      </c>
      <c r="R612" s="72">
        <f t="shared" si="182"/>
        <v>45399.295138888891</v>
      </c>
      <c r="S612" s="73">
        <f t="shared" si="183"/>
        <v>0.93611111110658385</v>
      </c>
      <c r="T612" s="74">
        <f>Table2[[#This Row],[ETA A OFRECIMIENTO]]*24</f>
        <v>22.466666666558012</v>
      </c>
      <c r="U612" s="1" t="str">
        <f t="shared" si="184"/>
        <v>YES</v>
      </c>
      <c r="V612" s="73">
        <f t="shared" si="185"/>
        <v>0</v>
      </c>
      <c r="W612" s="74">
        <f>Table2[[#This Row],[DEL. AVAILABLE A SLOT]]*24</f>
        <v>0</v>
      </c>
      <c r="X612" s="1" t="str">
        <f t="shared" si="186"/>
        <v>SI</v>
      </c>
      <c r="Y612" s="73">
        <f t="shared" si="187"/>
        <v>0.93611111110658385</v>
      </c>
      <c r="Z612" s="74">
        <f>Table2[[#This Row],[ETA A TIMESLOT]]*24</f>
        <v>22.466666666558012</v>
      </c>
      <c r="AA612" s="73">
        <f t="shared" si="188"/>
        <v>3.4722222262644209E-3</v>
      </c>
      <c r="AB612" s="73" t="str">
        <f t="shared" si="189"/>
        <v>SI</v>
      </c>
      <c r="AC612" s="74">
        <f>Table2[[#This Row],[PUNTUALIDAD (H)]]*24</f>
        <v>8.3333333430346102E-2</v>
      </c>
      <c r="AD612" s="73">
        <f t="shared" si="190"/>
        <v>0.94999999999708962</v>
      </c>
      <c r="AE612" s="74">
        <f>Table2[[#This Row],[ATA TO UNLOADING]]*24</f>
        <v>22.799999999930151</v>
      </c>
      <c r="AF612" s="74" t="str">
        <f>IF(Table2[[#This Row],[ATA TO UNLOADING 2]]&lt;=48,"YES","NO")</f>
        <v>YES</v>
      </c>
      <c r="AG612" s="75">
        <f t="shared" si="191"/>
        <v>0.29166666666424135</v>
      </c>
      <c r="AH612" s="2" t="s">
        <v>42</v>
      </c>
      <c r="AI612" s="2" t="str">
        <f t="shared" si="192"/>
        <v>MRSU3605028</v>
      </c>
      <c r="AJ612" s="76" t="str">
        <f t="shared" si="193"/>
        <v>MSI</v>
      </c>
      <c r="AK612" s="77">
        <f>IF($M612="TRUCK",VLOOKUP($AQ612,Invoicing!$A$17:$B$49,MATCH($AK$1,Invoicing!$A$17:$B$17,0),FALSE),VLOOKUP($AQ612,Invoicing!$N$17:$O$21,MATCH($AK$1,Invoicing!$N$17:$O$17,0),FALSE))</f>
        <v>480</v>
      </c>
      <c r="AL612" s="78" t="e">
        <f>VLOOKUP($E612,Invoicing!$A$1:$H$8,MATCH(TRACKER!$N612,Invoicing!$A$1:$H$1,0),FALSE)</f>
        <v>#N/A</v>
      </c>
      <c r="AM612" s="78">
        <f>VLOOKUP($E612,Invoicing!$A$1:$H$8,MATCH(TRACKER!$O$1,Invoicing!$A$1:$H$1,0),FALSE)</f>
        <v>50</v>
      </c>
      <c r="AN612" s="78">
        <f t="shared" si="194"/>
        <v>0</v>
      </c>
      <c r="AO612" s="2">
        <f t="shared" si="195"/>
        <v>3</v>
      </c>
      <c r="AP612" s="2" t="str">
        <f t="shared" si="196"/>
        <v>WEEK</v>
      </c>
      <c r="AQ612" s="2" t="str">
        <f t="shared" si="197"/>
        <v>MSIWEEK</v>
      </c>
      <c r="AR612" s="71">
        <f t="shared" si="198"/>
        <v>480</v>
      </c>
      <c r="AS612" s="71">
        <f>VLOOKUP(AJ612,Invoicing!A:K,10,FALSE)</f>
        <v>25</v>
      </c>
      <c r="AT612" s="71">
        <f t="shared" si="199"/>
        <v>505</v>
      </c>
    </row>
    <row r="613" spans="1:47">
      <c r="A613" s="37" t="s">
        <v>659</v>
      </c>
      <c r="B613" s="3" t="s">
        <v>38</v>
      </c>
      <c r="C613" s="11">
        <v>45398.355555555558</v>
      </c>
      <c r="D613" s="11">
        <v>45398.041666666664</v>
      </c>
      <c r="E613" s="11" t="s">
        <v>44</v>
      </c>
      <c r="F613" s="11" t="s">
        <v>40</v>
      </c>
      <c r="G613" s="3" t="s">
        <v>777</v>
      </c>
      <c r="H613" s="3" t="s">
        <v>2821</v>
      </c>
      <c r="I613" s="11">
        <v>45399.479166666664</v>
      </c>
      <c r="J613" s="12">
        <v>45400.745138888888</v>
      </c>
      <c r="K613" s="12">
        <v>45400.75</v>
      </c>
      <c r="L613" s="12">
        <v>45400.770833333336</v>
      </c>
      <c r="M613" s="12" t="s">
        <v>115</v>
      </c>
      <c r="N613" s="3" t="s">
        <v>42</v>
      </c>
      <c r="O613" s="3">
        <v>0</v>
      </c>
      <c r="P613" s="1">
        <f t="shared" si="180"/>
        <v>16</v>
      </c>
      <c r="Q613" s="1">
        <f t="shared" si="181"/>
        <v>4</v>
      </c>
      <c r="R613" s="72">
        <f t="shared" si="182"/>
        <v>45400.745138888888</v>
      </c>
      <c r="S613" s="73">
        <f t="shared" si="183"/>
        <v>1.1236111111065838</v>
      </c>
      <c r="T613" s="74">
        <f>Table2[[#This Row],[ETA A OFRECIMIENTO]]*24</f>
        <v>26.966666666558012</v>
      </c>
      <c r="U613" s="1" t="str">
        <f t="shared" si="184"/>
        <v>YES</v>
      </c>
      <c r="V613" s="73">
        <f t="shared" si="185"/>
        <v>1.2708333333357587</v>
      </c>
      <c r="W613" s="74">
        <f>Table2[[#This Row],[DEL. AVAILABLE A SLOT]]*24</f>
        <v>30.500000000058208</v>
      </c>
      <c r="X613" s="1" t="str">
        <f t="shared" si="186"/>
        <v>NO</v>
      </c>
      <c r="Y613" s="73">
        <f t="shared" si="187"/>
        <v>2.3944444444423425</v>
      </c>
      <c r="Z613" s="74">
        <f>Table2[[#This Row],[ETA A TIMESLOT]]*24</f>
        <v>57.46666666661622</v>
      </c>
      <c r="AA613" s="73">
        <f t="shared" si="188"/>
        <v>0</v>
      </c>
      <c r="AB613" s="73" t="str">
        <f t="shared" si="189"/>
        <v>SI</v>
      </c>
      <c r="AC613" s="74">
        <f>Table2[[#This Row],[PUNTUALIDAD (H)]]*24</f>
        <v>0</v>
      </c>
      <c r="AD613" s="73">
        <f t="shared" si="190"/>
        <v>2.4152777777781012</v>
      </c>
      <c r="AE613" s="74">
        <f>Table2[[#This Row],[ATA TO UNLOADING]]*24</f>
        <v>57.966666666674428</v>
      </c>
      <c r="AF613" s="74" t="str">
        <f>IF(Table2[[#This Row],[ATA TO UNLOADING 2]]&lt;=48,"YES","NO")</f>
        <v>NO</v>
      </c>
      <c r="AG613" s="75">
        <f t="shared" si="191"/>
        <v>0.75</v>
      </c>
      <c r="AH613" s="2" t="s">
        <v>42</v>
      </c>
      <c r="AI613" s="2" t="str">
        <f t="shared" si="192"/>
        <v>MSKU1177552</v>
      </c>
      <c r="AJ613" s="76" t="str">
        <f t="shared" si="193"/>
        <v>MSI</v>
      </c>
      <c r="AK613" s="77">
        <f>IF($M613="TRUCK",VLOOKUP($AQ613,Invoicing!$A$17:$B$49,MATCH($AK$1,Invoicing!$A$17:$B$17,0),FALSE),VLOOKUP($AQ613,Invoicing!$N$17:$O$21,MATCH($AK$1,Invoicing!$N$17:$O$17,0),FALSE))</f>
        <v>480</v>
      </c>
      <c r="AL613" s="78" t="e">
        <f>VLOOKUP($E613,Invoicing!$A$1:$H$8,MATCH(TRACKER!$N613,Invoicing!$A$1:$H$1,0),FALSE)</f>
        <v>#N/A</v>
      </c>
      <c r="AM613" s="78">
        <f>VLOOKUP($E613,Invoicing!$A$1:$H$8,MATCH(TRACKER!$O$1,Invoicing!$A$1:$H$1,0),FALSE)</f>
        <v>50</v>
      </c>
      <c r="AN613" s="78">
        <f t="shared" si="194"/>
        <v>0</v>
      </c>
      <c r="AO613" s="2">
        <f t="shared" si="195"/>
        <v>4</v>
      </c>
      <c r="AP613" s="2" t="str">
        <f t="shared" si="196"/>
        <v>WEEK</v>
      </c>
      <c r="AQ613" s="2" t="str">
        <f t="shared" si="197"/>
        <v>MSIWEEK</v>
      </c>
      <c r="AR613" s="71">
        <f t="shared" si="198"/>
        <v>480</v>
      </c>
      <c r="AS613" s="71">
        <f>VLOOKUP(AJ613,Invoicing!A:K,10,FALSE)</f>
        <v>25</v>
      </c>
      <c r="AT613" s="71">
        <f t="shared" si="199"/>
        <v>505</v>
      </c>
    </row>
    <row r="614" spans="1:47">
      <c r="A614" s="37" t="s">
        <v>659</v>
      </c>
      <c r="B614" s="3" t="s">
        <v>38</v>
      </c>
      <c r="C614" s="11">
        <v>45398.355555555558</v>
      </c>
      <c r="D614" s="11">
        <v>45398.041666666664</v>
      </c>
      <c r="E614" s="11" t="s">
        <v>44</v>
      </c>
      <c r="F614" s="11" t="s">
        <v>40</v>
      </c>
      <c r="G614" s="3" t="s">
        <v>778</v>
      </c>
      <c r="H614" s="3" t="s">
        <v>2821</v>
      </c>
      <c r="I614" s="11">
        <v>45399.479166666664</v>
      </c>
      <c r="J614" s="12">
        <v>45400.792361111111</v>
      </c>
      <c r="K614" s="12">
        <v>45400.791666666664</v>
      </c>
      <c r="L614" s="12">
        <v>45400.822916666664</v>
      </c>
      <c r="M614" s="12" t="s">
        <v>115</v>
      </c>
      <c r="N614" s="3" t="s">
        <v>42</v>
      </c>
      <c r="O614" s="3">
        <v>0</v>
      </c>
      <c r="P614" s="1">
        <f t="shared" si="180"/>
        <v>16</v>
      </c>
      <c r="Q614" s="1">
        <f t="shared" si="181"/>
        <v>4</v>
      </c>
      <c r="R614" s="72">
        <f t="shared" si="182"/>
        <v>45400.792361111111</v>
      </c>
      <c r="S614" s="73">
        <f t="shared" si="183"/>
        <v>1.1236111111065838</v>
      </c>
      <c r="T614" s="74">
        <f>Table2[[#This Row],[ETA A OFRECIMIENTO]]*24</f>
        <v>26.966666666558012</v>
      </c>
      <c r="U614" s="1" t="str">
        <f t="shared" si="184"/>
        <v>YES</v>
      </c>
      <c r="V614" s="73">
        <f t="shared" si="185"/>
        <v>1.3125</v>
      </c>
      <c r="W614" s="74">
        <f>Table2[[#This Row],[DEL. AVAILABLE A SLOT]]*24</f>
        <v>31.5</v>
      </c>
      <c r="X614" s="1" t="str">
        <f t="shared" si="186"/>
        <v>NO</v>
      </c>
      <c r="Y614" s="73">
        <f t="shared" si="187"/>
        <v>2.4361111111065838</v>
      </c>
      <c r="Z614" s="74">
        <f>Table2[[#This Row],[ETA A TIMESLOT]]*24</f>
        <v>58.466666666558012</v>
      </c>
      <c r="AA614" s="73">
        <f t="shared" si="188"/>
        <v>6.944444467080757E-4</v>
      </c>
      <c r="AB614" s="73" t="str">
        <f t="shared" si="189"/>
        <v>SI</v>
      </c>
      <c r="AC614" s="74">
        <f>Table2[[#This Row],[PUNTUALIDAD (H)]]*24</f>
        <v>1.6666666720993817E-2</v>
      </c>
      <c r="AD614" s="73">
        <f t="shared" si="190"/>
        <v>2.4673611111065838</v>
      </c>
      <c r="AE614" s="74">
        <f>Table2[[#This Row],[ATA TO UNLOADING]]*24</f>
        <v>59.216666666558012</v>
      </c>
      <c r="AF614" s="74" t="str">
        <f>IF(Table2[[#This Row],[ATA TO UNLOADING 2]]&lt;=48,"YES","NO")</f>
        <v>NO</v>
      </c>
      <c r="AG614" s="75">
        <f t="shared" si="191"/>
        <v>0.79166666666424135</v>
      </c>
      <c r="AH614" s="2" t="s">
        <v>42</v>
      </c>
      <c r="AI614" s="2" t="str">
        <f t="shared" si="192"/>
        <v>TRHU7741982</v>
      </c>
      <c r="AJ614" s="76" t="str">
        <f t="shared" si="193"/>
        <v>MSI</v>
      </c>
      <c r="AK614" s="77">
        <f>IF($M614="TRUCK",VLOOKUP($AQ614,Invoicing!$A$17:$B$49,MATCH($AK$1,Invoicing!$A$17:$B$17,0),FALSE),VLOOKUP($AQ614,Invoicing!$N$17:$O$21,MATCH($AK$1,Invoicing!$N$17:$O$17,0),FALSE))</f>
        <v>480</v>
      </c>
      <c r="AL614" s="78" t="e">
        <f>VLOOKUP($E614,Invoicing!$A$1:$H$8,MATCH(TRACKER!$N614,Invoicing!$A$1:$H$1,0),FALSE)</f>
        <v>#N/A</v>
      </c>
      <c r="AM614" s="78">
        <f>VLOOKUP($E614,Invoicing!$A$1:$H$8,MATCH(TRACKER!$O$1,Invoicing!$A$1:$H$1,0),FALSE)</f>
        <v>50</v>
      </c>
      <c r="AN614" s="78">
        <f t="shared" si="194"/>
        <v>0</v>
      </c>
      <c r="AO614" s="2">
        <f t="shared" si="195"/>
        <v>4</v>
      </c>
      <c r="AP614" s="2" t="str">
        <f t="shared" si="196"/>
        <v>WEEK</v>
      </c>
      <c r="AQ614" s="2" t="str">
        <f t="shared" si="197"/>
        <v>MSIWEEK</v>
      </c>
      <c r="AR614" s="71">
        <f t="shared" si="198"/>
        <v>480</v>
      </c>
      <c r="AS614" s="71">
        <f>VLOOKUP(AJ614,Invoicing!A:K,10,FALSE)</f>
        <v>25</v>
      </c>
      <c r="AT614" s="71">
        <f t="shared" si="199"/>
        <v>505</v>
      </c>
    </row>
    <row r="615" spans="1:47">
      <c r="A615" s="37" t="s">
        <v>779</v>
      </c>
      <c r="B615" s="3" t="s">
        <v>38</v>
      </c>
      <c r="C615" s="11">
        <v>45402.895833333336</v>
      </c>
      <c r="D615" s="11">
        <v>45402.833333333336</v>
      </c>
      <c r="E615" s="11" t="s">
        <v>44</v>
      </c>
      <c r="F615" s="11" t="s">
        <v>534</v>
      </c>
      <c r="G615" s="3" t="s">
        <v>780</v>
      </c>
      <c r="H615" s="3" t="s">
        <v>2821</v>
      </c>
      <c r="I615" s="11">
        <v>45403.833333333336</v>
      </c>
      <c r="J615" s="12">
        <v>45403.765972222223</v>
      </c>
      <c r="K615" s="12">
        <v>45403.833333333336</v>
      </c>
      <c r="L615" s="12">
        <v>45403.78125</v>
      </c>
      <c r="M615" s="12" t="s">
        <v>115</v>
      </c>
      <c r="N615" s="3" t="s">
        <v>42</v>
      </c>
      <c r="O615" s="3">
        <v>0</v>
      </c>
      <c r="P615" s="1">
        <f t="shared" si="180"/>
        <v>16</v>
      </c>
      <c r="Q615" s="1">
        <f t="shared" si="181"/>
        <v>4</v>
      </c>
      <c r="R615" s="72">
        <f t="shared" si="182"/>
        <v>45403.765972222223</v>
      </c>
      <c r="S615" s="73">
        <f t="shared" si="183"/>
        <v>0.9375</v>
      </c>
      <c r="T615" s="74">
        <f>Table2[[#This Row],[ETA A OFRECIMIENTO]]*24</f>
        <v>22.5</v>
      </c>
      <c r="U615" s="1" t="str">
        <f t="shared" si="184"/>
        <v>YES</v>
      </c>
      <c r="V615" s="73">
        <f t="shared" si="185"/>
        <v>0</v>
      </c>
      <c r="W615" s="74">
        <f>Table2[[#This Row],[DEL. AVAILABLE A SLOT]]*24</f>
        <v>0</v>
      </c>
      <c r="X615" s="1" t="str">
        <f t="shared" si="186"/>
        <v>SI</v>
      </c>
      <c r="Y615" s="73">
        <f t="shared" si="187"/>
        <v>0.9375</v>
      </c>
      <c r="Z615" s="74">
        <f>Table2[[#This Row],[ETA A TIMESLOT]]*24</f>
        <v>22.5</v>
      </c>
      <c r="AA615" s="73">
        <f t="shared" si="188"/>
        <v>0</v>
      </c>
      <c r="AB615" s="73" t="str">
        <f t="shared" si="189"/>
        <v>SI</v>
      </c>
      <c r="AC615" s="74">
        <f>Table2[[#This Row],[PUNTUALIDAD (H)]]*24</f>
        <v>0</v>
      </c>
      <c r="AD615" s="73">
        <f t="shared" si="190"/>
        <v>0.88541666666424135</v>
      </c>
      <c r="AE615" s="74">
        <f>Table2[[#This Row],[ATA TO UNLOADING]]*24</f>
        <v>21.249999999941792</v>
      </c>
      <c r="AF615" s="74" t="str">
        <f>IF(Table2[[#This Row],[ATA TO UNLOADING 2]]&lt;=48,"YES","NO")</f>
        <v>YES</v>
      </c>
      <c r="AG615" s="75">
        <f t="shared" si="191"/>
        <v>0.83333333333575865</v>
      </c>
      <c r="AH615" s="2" t="s">
        <v>24</v>
      </c>
      <c r="AI615" s="2" t="str">
        <f t="shared" si="192"/>
        <v>FBIU0100501</v>
      </c>
      <c r="AJ615" s="76" t="str">
        <f t="shared" si="193"/>
        <v>MSI</v>
      </c>
      <c r="AK615" s="77">
        <f>IF($M615="TRUCK",VLOOKUP($AQ615,Invoicing!$A$17:$B$49,MATCH($AK$1,Invoicing!$A$17:$B$17,0),FALSE),VLOOKUP($AQ615,Invoicing!$N$17:$O$21,MATCH($AK$1,Invoicing!$N$17:$O$17,0),FALSE))</f>
        <v>530</v>
      </c>
      <c r="AL615" s="78" t="e">
        <f>VLOOKUP($E615,Invoicing!$A$1:$H$8,MATCH(TRACKER!$N615,Invoicing!$A$1:$H$1,0),FALSE)</f>
        <v>#N/A</v>
      </c>
      <c r="AM615" s="78">
        <f>VLOOKUP($E615,Invoicing!$A$1:$H$8,MATCH(TRACKER!$O$1,Invoicing!$A$1:$H$1,0),FALSE)</f>
        <v>50</v>
      </c>
      <c r="AN615" s="78">
        <f t="shared" si="194"/>
        <v>0</v>
      </c>
      <c r="AO615" s="2">
        <f t="shared" si="195"/>
        <v>7</v>
      </c>
      <c r="AP615" s="2" t="str">
        <f t="shared" si="196"/>
        <v>NIGHT</v>
      </c>
      <c r="AQ615" s="2" t="str">
        <f t="shared" si="197"/>
        <v>MSINIGHT</v>
      </c>
      <c r="AR615" s="71">
        <f t="shared" si="198"/>
        <v>530</v>
      </c>
      <c r="AS615" s="71">
        <f>VLOOKUP(AJ615,Invoicing!A:K,10,FALSE)</f>
        <v>25</v>
      </c>
      <c r="AT615" s="71">
        <f t="shared" si="199"/>
        <v>555</v>
      </c>
    </row>
    <row r="616" spans="1:47">
      <c r="A616" s="37" t="s">
        <v>779</v>
      </c>
      <c r="B616" s="3" t="s">
        <v>38</v>
      </c>
      <c r="C616" s="11">
        <v>45402.895833333336</v>
      </c>
      <c r="D616" s="11">
        <v>45402.833333333336</v>
      </c>
      <c r="E616" s="11" t="s">
        <v>44</v>
      </c>
      <c r="F616" s="11" t="s">
        <v>534</v>
      </c>
      <c r="G616" s="3" t="s">
        <v>781</v>
      </c>
      <c r="H616" s="3" t="s">
        <v>2821</v>
      </c>
      <c r="I616" s="11">
        <v>45403.833333333336</v>
      </c>
      <c r="J616" s="12">
        <v>45403.892361111109</v>
      </c>
      <c r="K616" s="12">
        <v>45403.875</v>
      </c>
      <c r="L616" s="12">
        <v>45403.920138888891</v>
      </c>
      <c r="M616" s="12" t="s">
        <v>115</v>
      </c>
      <c r="N616" s="3" t="s">
        <v>42</v>
      </c>
      <c r="O616" s="3">
        <v>0</v>
      </c>
      <c r="P616" s="1">
        <f t="shared" si="180"/>
        <v>16</v>
      </c>
      <c r="Q616" s="1">
        <f t="shared" si="181"/>
        <v>4</v>
      </c>
      <c r="R616" s="72">
        <f t="shared" si="182"/>
        <v>45403.892361111109</v>
      </c>
      <c r="S616" s="73">
        <f t="shared" si="183"/>
        <v>0.9375</v>
      </c>
      <c r="T616" s="74">
        <f>Table2[[#This Row],[ETA A OFRECIMIENTO]]*24</f>
        <v>22.5</v>
      </c>
      <c r="U616" s="1" t="str">
        <f t="shared" si="184"/>
        <v>YES</v>
      </c>
      <c r="V616" s="73">
        <f t="shared" si="185"/>
        <v>4.1666666664241347E-2</v>
      </c>
      <c r="W616" s="74">
        <f>Table2[[#This Row],[DEL. AVAILABLE A SLOT]]*24</f>
        <v>0.99999999994179234</v>
      </c>
      <c r="X616" s="1" t="str">
        <f t="shared" si="186"/>
        <v>SI</v>
      </c>
      <c r="Y616" s="73">
        <f t="shared" si="187"/>
        <v>0.97916666666424135</v>
      </c>
      <c r="Z616" s="74">
        <f>Table2[[#This Row],[ETA A TIMESLOT]]*24</f>
        <v>23.499999999941792</v>
      </c>
      <c r="AA616" s="73">
        <f t="shared" si="188"/>
        <v>1.7361111109494232E-2</v>
      </c>
      <c r="AB616" s="73" t="str">
        <f t="shared" si="189"/>
        <v>SI</v>
      </c>
      <c r="AC616" s="74">
        <f>Table2[[#This Row],[PUNTUALIDAD (H)]]*24</f>
        <v>0.41666666662786156</v>
      </c>
      <c r="AD616" s="73">
        <f t="shared" si="190"/>
        <v>1.0243055555547471</v>
      </c>
      <c r="AE616" s="74">
        <f>Table2[[#This Row],[ATA TO UNLOADING]]*24</f>
        <v>24.583333333313931</v>
      </c>
      <c r="AF616" s="74" t="str">
        <f>IF(Table2[[#This Row],[ATA TO UNLOADING 2]]&lt;=48,"YES","NO")</f>
        <v>YES</v>
      </c>
      <c r="AG616" s="75">
        <f t="shared" si="191"/>
        <v>0.875</v>
      </c>
      <c r="AH616" s="2" t="s">
        <v>24</v>
      </c>
      <c r="AI616" s="2" t="str">
        <f t="shared" si="192"/>
        <v>FCIU9213990</v>
      </c>
      <c r="AJ616" s="76" t="str">
        <f t="shared" si="193"/>
        <v>MSI</v>
      </c>
      <c r="AK616" s="77">
        <f>IF($M616="TRUCK",VLOOKUP($AQ616,Invoicing!$A$17:$B$49,MATCH($AK$1,Invoicing!$A$17:$B$17,0),FALSE),VLOOKUP($AQ616,Invoicing!$N$17:$O$21,MATCH($AK$1,Invoicing!$N$17:$O$17,0),FALSE))</f>
        <v>530</v>
      </c>
      <c r="AL616" s="78" t="e">
        <f>VLOOKUP($E616,Invoicing!$A$1:$H$8,MATCH(TRACKER!$N616,Invoicing!$A$1:$H$1,0),FALSE)</f>
        <v>#N/A</v>
      </c>
      <c r="AM616" s="78">
        <f>VLOOKUP($E616,Invoicing!$A$1:$H$8,MATCH(TRACKER!$O$1,Invoicing!$A$1:$H$1,0),FALSE)</f>
        <v>50</v>
      </c>
      <c r="AN616" s="78">
        <f t="shared" si="194"/>
        <v>0</v>
      </c>
      <c r="AO616" s="2">
        <f t="shared" si="195"/>
        <v>7</v>
      </c>
      <c r="AP616" s="2" t="str">
        <f t="shared" si="196"/>
        <v>NIGHT</v>
      </c>
      <c r="AQ616" s="2" t="str">
        <f t="shared" si="197"/>
        <v>MSINIGHT</v>
      </c>
      <c r="AR616" s="71">
        <f t="shared" si="198"/>
        <v>530</v>
      </c>
      <c r="AS616" s="71">
        <f>VLOOKUP(AJ616,Invoicing!A:K,10,FALSE)</f>
        <v>25</v>
      </c>
      <c r="AT616" s="71">
        <f t="shared" si="199"/>
        <v>555</v>
      </c>
    </row>
    <row r="617" spans="1:47">
      <c r="A617" s="37" t="s">
        <v>779</v>
      </c>
      <c r="B617" s="3" t="s">
        <v>38</v>
      </c>
      <c r="C617" s="11">
        <v>45402.895833333336</v>
      </c>
      <c r="D617" s="11">
        <v>45402.833333333336</v>
      </c>
      <c r="E617" s="11" t="s">
        <v>44</v>
      </c>
      <c r="F617" s="11" t="s">
        <v>534</v>
      </c>
      <c r="G617" s="3" t="s">
        <v>782</v>
      </c>
      <c r="H617" s="3" t="s">
        <v>2821</v>
      </c>
      <c r="I617" s="11">
        <v>45403.833333333336</v>
      </c>
      <c r="J617" s="12">
        <v>45403.793749999997</v>
      </c>
      <c r="K617" s="12">
        <v>45403.833333333336</v>
      </c>
      <c r="L617" s="12">
        <v>45403.822916666664</v>
      </c>
      <c r="M617" s="12" t="s">
        <v>115</v>
      </c>
      <c r="N617" s="3" t="s">
        <v>42</v>
      </c>
      <c r="O617" s="3">
        <v>0</v>
      </c>
      <c r="P617" s="1">
        <f t="shared" si="180"/>
        <v>16</v>
      </c>
      <c r="Q617" s="1">
        <f t="shared" si="181"/>
        <v>4</v>
      </c>
      <c r="R617" s="72">
        <f t="shared" si="182"/>
        <v>45403.793749999997</v>
      </c>
      <c r="S617" s="73">
        <f t="shared" si="183"/>
        <v>0.9375</v>
      </c>
      <c r="T617" s="74">
        <f>Table2[[#This Row],[ETA A OFRECIMIENTO]]*24</f>
        <v>22.5</v>
      </c>
      <c r="U617" s="1" t="str">
        <f t="shared" si="184"/>
        <v>YES</v>
      </c>
      <c r="V617" s="73">
        <f t="shared" si="185"/>
        <v>0</v>
      </c>
      <c r="W617" s="74">
        <f>Table2[[#This Row],[DEL. AVAILABLE A SLOT]]*24</f>
        <v>0</v>
      </c>
      <c r="X617" s="1" t="str">
        <f t="shared" si="186"/>
        <v>SI</v>
      </c>
      <c r="Y617" s="73">
        <f t="shared" si="187"/>
        <v>0.9375</v>
      </c>
      <c r="Z617" s="74">
        <f>Table2[[#This Row],[ETA A TIMESLOT]]*24</f>
        <v>22.5</v>
      </c>
      <c r="AA617" s="73">
        <f t="shared" si="188"/>
        <v>0</v>
      </c>
      <c r="AB617" s="73" t="str">
        <f t="shared" si="189"/>
        <v>SI</v>
      </c>
      <c r="AC617" s="74">
        <f>Table2[[#This Row],[PUNTUALIDAD (H)]]*24</f>
        <v>0</v>
      </c>
      <c r="AD617" s="73">
        <f t="shared" si="190"/>
        <v>0.92708333332848269</v>
      </c>
      <c r="AE617" s="74">
        <f>Table2[[#This Row],[ATA TO UNLOADING]]*24</f>
        <v>22.249999999883585</v>
      </c>
      <c r="AF617" s="74" t="str">
        <f>IF(Table2[[#This Row],[ATA TO UNLOADING 2]]&lt;=48,"YES","NO")</f>
        <v>YES</v>
      </c>
      <c r="AG617" s="75">
        <f t="shared" si="191"/>
        <v>0.83333333333575865</v>
      </c>
      <c r="AH617" s="2" t="s">
        <v>24</v>
      </c>
      <c r="AI617" s="2" t="str">
        <f t="shared" si="192"/>
        <v>TCLU8061926</v>
      </c>
      <c r="AJ617" s="76" t="str">
        <f t="shared" si="193"/>
        <v>MSI</v>
      </c>
      <c r="AK617" s="77">
        <f>IF($M617="TRUCK",VLOOKUP($AQ617,Invoicing!$A$17:$B$49,MATCH($AK$1,Invoicing!$A$17:$B$17,0),FALSE),VLOOKUP($AQ617,Invoicing!$N$17:$O$21,MATCH($AK$1,Invoicing!$N$17:$O$17,0),FALSE))</f>
        <v>530</v>
      </c>
      <c r="AL617" s="78" t="e">
        <f>VLOOKUP($E617,Invoicing!$A$1:$H$8,MATCH(TRACKER!$N617,Invoicing!$A$1:$H$1,0),FALSE)</f>
        <v>#N/A</v>
      </c>
      <c r="AM617" s="78">
        <f>VLOOKUP($E617,Invoicing!$A$1:$H$8,MATCH(TRACKER!$O$1,Invoicing!$A$1:$H$1,0),FALSE)</f>
        <v>50</v>
      </c>
      <c r="AN617" s="78">
        <f t="shared" si="194"/>
        <v>0</v>
      </c>
      <c r="AO617" s="2">
        <f t="shared" si="195"/>
        <v>7</v>
      </c>
      <c r="AP617" s="2" t="str">
        <f t="shared" si="196"/>
        <v>NIGHT</v>
      </c>
      <c r="AQ617" s="2" t="str">
        <f t="shared" si="197"/>
        <v>MSINIGHT</v>
      </c>
      <c r="AR617" s="71">
        <f t="shared" si="198"/>
        <v>530</v>
      </c>
      <c r="AS617" s="71">
        <f>VLOOKUP(AJ617,Invoicing!A:K,10,FALSE)</f>
        <v>25</v>
      </c>
      <c r="AT617" s="71">
        <f t="shared" si="199"/>
        <v>555</v>
      </c>
    </row>
    <row r="618" spans="1:47">
      <c r="A618" s="37" t="s">
        <v>141</v>
      </c>
      <c r="B618" s="3" t="s">
        <v>38</v>
      </c>
      <c r="C618" s="11">
        <v>45403.825694444444</v>
      </c>
      <c r="D618" s="11">
        <v>45403.000694444447</v>
      </c>
      <c r="E618" s="11" t="s">
        <v>49</v>
      </c>
      <c r="F618" s="11" t="s">
        <v>40</v>
      </c>
      <c r="G618" s="3" t="s">
        <v>783</v>
      </c>
      <c r="H618" s="3" t="s">
        <v>2821</v>
      </c>
      <c r="I618" s="11">
        <v>45405.25</v>
      </c>
      <c r="J618" s="12">
        <v>45406.421527777777</v>
      </c>
      <c r="K618" s="12">
        <v>45406.375</v>
      </c>
      <c r="L618" s="12">
        <v>45406.465277777781</v>
      </c>
      <c r="M618" s="12" t="s">
        <v>115</v>
      </c>
      <c r="N618" s="3" t="s">
        <v>13</v>
      </c>
      <c r="O618" s="3">
        <v>0</v>
      </c>
      <c r="P618" s="1">
        <f t="shared" si="180"/>
        <v>17</v>
      </c>
      <c r="Q618" s="1">
        <f t="shared" si="181"/>
        <v>4</v>
      </c>
      <c r="R618" s="72">
        <f t="shared" si="182"/>
        <v>45406.421527777777</v>
      </c>
      <c r="S618" s="73">
        <f t="shared" si="183"/>
        <v>1.4243055555562023</v>
      </c>
      <c r="T618" s="74">
        <f>Table2[[#This Row],[ETA A OFRECIMIENTO]]*24</f>
        <v>34.183333333348855</v>
      </c>
      <c r="U618" s="1" t="str">
        <f t="shared" si="184"/>
        <v>YES</v>
      </c>
      <c r="V618" s="73">
        <f t="shared" si="185"/>
        <v>1.125</v>
      </c>
      <c r="W618" s="74">
        <f>Table2[[#This Row],[DEL. AVAILABLE A SLOT]]*24</f>
        <v>27</v>
      </c>
      <c r="X618" s="1" t="str">
        <f t="shared" si="186"/>
        <v>NO</v>
      </c>
      <c r="Y618" s="73">
        <f t="shared" si="187"/>
        <v>2.5493055555562023</v>
      </c>
      <c r="Z618" s="74">
        <f>Table2[[#This Row],[ETA A TIMESLOT]]*24</f>
        <v>61.183333333348855</v>
      </c>
      <c r="AA618" s="73">
        <f t="shared" si="188"/>
        <v>4.6527777776645962E-2</v>
      </c>
      <c r="AB618" s="73" t="str">
        <f t="shared" si="189"/>
        <v>NO</v>
      </c>
      <c r="AC618" s="74">
        <f>Table2[[#This Row],[PUNTUALIDAD (H)]]*24</f>
        <v>1.1166666666395031</v>
      </c>
      <c r="AD618" s="73">
        <f t="shared" si="190"/>
        <v>2.6395833333372138</v>
      </c>
      <c r="AE618" s="74">
        <f>Table2[[#This Row],[ATA TO UNLOADING]]*24</f>
        <v>63.350000000093132</v>
      </c>
      <c r="AF618" s="74" t="str">
        <f>IF(Table2[[#This Row],[ATA TO UNLOADING 2]]&lt;=48,"YES","NO")</f>
        <v>NO</v>
      </c>
      <c r="AG618" s="75">
        <f t="shared" si="191"/>
        <v>0.375</v>
      </c>
      <c r="AH618" s="2" t="s">
        <v>42</v>
      </c>
      <c r="AI618" s="2" t="str">
        <f t="shared" si="192"/>
        <v>BSIU8061519</v>
      </c>
      <c r="AJ618" s="76" t="str">
        <f t="shared" si="193"/>
        <v>CTU FLEVOKUST BV</v>
      </c>
      <c r="AK618" s="77">
        <f>IF($M618="TRUCK",VLOOKUP($AQ618,Invoicing!$A$17:$B$49,MATCH($AK$1,Invoicing!$A$17:$B$17,0),FALSE),VLOOKUP($AQ618,Invoicing!$N$17:$O$21,MATCH($AK$1,Invoicing!$N$17:$O$17,0),FALSE))</f>
        <v>520</v>
      </c>
      <c r="AL618" s="78">
        <v>100</v>
      </c>
      <c r="AM618" s="78">
        <v>35</v>
      </c>
      <c r="AN618" s="78">
        <f t="shared" si="194"/>
        <v>0</v>
      </c>
      <c r="AO618" s="2">
        <f t="shared" si="195"/>
        <v>3</v>
      </c>
      <c r="AP618" s="2" t="str">
        <f t="shared" si="196"/>
        <v>WEEK</v>
      </c>
      <c r="AQ618" s="2" t="str">
        <f t="shared" si="197"/>
        <v>CTU FLEVOKUST BVWEEK</v>
      </c>
      <c r="AR618" s="71">
        <f t="shared" si="198"/>
        <v>620</v>
      </c>
      <c r="AS618" s="71">
        <f>VLOOKUP(AJ618,Invoicing!A:K,10,FALSE)</f>
        <v>0</v>
      </c>
      <c r="AT618" s="71">
        <f t="shared" si="199"/>
        <v>770</v>
      </c>
      <c r="AU618" s="55">
        <v>150</v>
      </c>
    </row>
    <row r="619" spans="1:47">
      <c r="A619" s="58" t="s">
        <v>141</v>
      </c>
      <c r="B619" s="59" t="s">
        <v>38</v>
      </c>
      <c r="C619" s="60">
        <v>45403.825694444444</v>
      </c>
      <c r="D619" s="60">
        <v>45403.000694444447</v>
      </c>
      <c r="E619" s="60" t="s">
        <v>49</v>
      </c>
      <c r="F619" s="60" t="s">
        <v>40</v>
      </c>
      <c r="G619" s="59" t="s">
        <v>784</v>
      </c>
      <c r="H619" s="3" t="s">
        <v>2821</v>
      </c>
      <c r="I619" s="60">
        <v>45405.25</v>
      </c>
      <c r="J619" s="61">
        <v>45405.315972222219</v>
      </c>
      <c r="K619" s="61">
        <v>45405.333333333336</v>
      </c>
      <c r="L619" s="61">
        <v>45405.333333333336</v>
      </c>
      <c r="M619" s="12" t="s">
        <v>115</v>
      </c>
      <c r="N619" s="3" t="s">
        <v>13</v>
      </c>
      <c r="O619" s="3">
        <v>0</v>
      </c>
      <c r="P619" s="1">
        <f t="shared" si="180"/>
        <v>17</v>
      </c>
      <c r="Q619" s="1">
        <f t="shared" si="181"/>
        <v>4</v>
      </c>
      <c r="R619" s="72">
        <f t="shared" si="182"/>
        <v>45405.315972222219</v>
      </c>
      <c r="S619" s="73">
        <f t="shared" si="183"/>
        <v>1.4243055555562023</v>
      </c>
      <c r="T619" s="74">
        <f>Table2[[#This Row],[ETA A OFRECIMIENTO]]*24</f>
        <v>34.183333333348855</v>
      </c>
      <c r="U619" s="1" t="str">
        <f t="shared" si="184"/>
        <v>YES</v>
      </c>
      <c r="V619" s="73">
        <f t="shared" si="185"/>
        <v>8.3333333335758653E-2</v>
      </c>
      <c r="W619" s="74">
        <f>Table2[[#This Row],[DEL. AVAILABLE A SLOT]]*24</f>
        <v>2.0000000000582077</v>
      </c>
      <c r="X619" s="1" t="str">
        <f t="shared" si="186"/>
        <v>SI</v>
      </c>
      <c r="Y619" s="73">
        <f t="shared" si="187"/>
        <v>1.507638888891961</v>
      </c>
      <c r="Z619" s="74">
        <f>Table2[[#This Row],[ETA A TIMESLOT]]*24</f>
        <v>36.183333333407063</v>
      </c>
      <c r="AA619" s="73">
        <f t="shared" si="188"/>
        <v>0</v>
      </c>
      <c r="AB619" s="73" t="str">
        <f t="shared" si="189"/>
        <v>SI</v>
      </c>
      <c r="AC619" s="74">
        <f>Table2[[#This Row],[PUNTUALIDAD (H)]]*24</f>
        <v>0</v>
      </c>
      <c r="AD619" s="73">
        <f t="shared" si="190"/>
        <v>1.507638888891961</v>
      </c>
      <c r="AE619" s="74">
        <f>Table2[[#This Row],[ATA TO UNLOADING]]*24</f>
        <v>36.183333333407063</v>
      </c>
      <c r="AF619" s="74" t="str">
        <f>IF(Table2[[#This Row],[ATA TO UNLOADING 2]]&lt;=48,"YES","NO")</f>
        <v>YES</v>
      </c>
      <c r="AG619" s="75">
        <f t="shared" si="191"/>
        <v>0.33333333333575865</v>
      </c>
      <c r="AH619" s="2" t="s">
        <v>42</v>
      </c>
      <c r="AI619" s="2" t="str">
        <f t="shared" si="192"/>
        <v>CAAU6649193</v>
      </c>
      <c r="AJ619" s="76" t="str">
        <f t="shared" si="193"/>
        <v>CTU FLEVOKUST BV</v>
      </c>
      <c r="AK619" s="77">
        <f>IF($M619="TRUCK",VLOOKUP($AQ619,Invoicing!$A$17:$B$49,MATCH($AK$1,Invoicing!$A$17:$B$17,0),FALSE),VLOOKUP($AQ619,Invoicing!$N$17:$O$21,MATCH($AK$1,Invoicing!$N$17:$O$17,0),FALSE))</f>
        <v>520</v>
      </c>
      <c r="AL619" s="78">
        <v>100</v>
      </c>
      <c r="AM619" s="78">
        <v>35</v>
      </c>
      <c r="AN619" s="78">
        <f t="shared" si="194"/>
        <v>0</v>
      </c>
      <c r="AO619" s="2">
        <f t="shared" si="195"/>
        <v>2</v>
      </c>
      <c r="AP619" s="2" t="str">
        <f t="shared" si="196"/>
        <v>WEEK</v>
      </c>
      <c r="AQ619" s="2" t="str">
        <f t="shared" si="197"/>
        <v>CTU FLEVOKUST BVWEEK</v>
      </c>
      <c r="AR619" s="71">
        <f t="shared" si="198"/>
        <v>620</v>
      </c>
      <c r="AS619" s="71">
        <f>VLOOKUP(AJ619,Invoicing!A:K,10,FALSE)</f>
        <v>0</v>
      </c>
      <c r="AT619" s="71">
        <f t="shared" si="199"/>
        <v>620</v>
      </c>
    </row>
    <row r="620" spans="1:47">
      <c r="A620" s="37" t="s">
        <v>141</v>
      </c>
      <c r="B620" s="3" t="s">
        <v>38</v>
      </c>
      <c r="C620" s="11">
        <v>45403.825694444444</v>
      </c>
      <c r="D620" s="11">
        <v>45403.000694444447</v>
      </c>
      <c r="E620" s="11" t="s">
        <v>43</v>
      </c>
      <c r="F620" s="11" t="s">
        <v>40</v>
      </c>
      <c r="G620" s="3" t="s">
        <v>785</v>
      </c>
      <c r="H620" s="3" t="s">
        <v>41</v>
      </c>
      <c r="I620" s="11">
        <v>45405.25</v>
      </c>
      <c r="J620" s="12">
        <v>45406.28125</v>
      </c>
      <c r="K620" s="12">
        <v>45406.291666666664</v>
      </c>
      <c r="L620" s="12">
        <v>45406.28125</v>
      </c>
      <c r="M620" s="12" t="s">
        <v>115</v>
      </c>
      <c r="N620" s="3" t="s">
        <v>42</v>
      </c>
      <c r="O620" s="3">
        <v>1</v>
      </c>
      <c r="P620" s="1">
        <f t="shared" si="180"/>
        <v>17</v>
      </c>
      <c r="Q620" s="1">
        <f t="shared" si="181"/>
        <v>4</v>
      </c>
      <c r="R620" s="72">
        <f t="shared" si="182"/>
        <v>45406.28125</v>
      </c>
      <c r="S620" s="73">
        <f t="shared" si="183"/>
        <v>1.4243055555562023</v>
      </c>
      <c r="T620" s="74">
        <f>Table2[[#This Row],[ETA A OFRECIMIENTO]]*24</f>
        <v>34.183333333348855</v>
      </c>
      <c r="U620" s="1" t="str">
        <f t="shared" si="184"/>
        <v>YES</v>
      </c>
      <c r="V620" s="73">
        <f t="shared" si="185"/>
        <v>1.0416666666642413</v>
      </c>
      <c r="W620" s="74">
        <f>Table2[[#This Row],[DEL. AVAILABLE A SLOT]]*24</f>
        <v>24.999999999941792</v>
      </c>
      <c r="X620" s="1" t="str">
        <f t="shared" si="186"/>
        <v>NO</v>
      </c>
      <c r="Y620" s="73">
        <f t="shared" si="187"/>
        <v>2.4659722222204437</v>
      </c>
      <c r="Z620" s="74">
        <f>Table2[[#This Row],[ETA A TIMESLOT]]*24</f>
        <v>59.183333333290648</v>
      </c>
      <c r="AA620" s="73">
        <f t="shared" si="188"/>
        <v>0</v>
      </c>
      <c r="AB620" s="73" t="str">
        <f t="shared" si="189"/>
        <v>SI</v>
      </c>
      <c r="AC620" s="74">
        <f>Table2[[#This Row],[PUNTUALIDAD (H)]]*24</f>
        <v>0</v>
      </c>
      <c r="AD620" s="73">
        <f t="shared" si="190"/>
        <v>2.4555555555562023</v>
      </c>
      <c r="AE620" s="74">
        <f>Table2[[#This Row],[ATA TO UNLOADING]]*24</f>
        <v>58.933333333348855</v>
      </c>
      <c r="AF620" s="74" t="str">
        <f>IF(Table2[[#This Row],[ATA TO UNLOADING 2]]&lt;=48,"YES","NO")</f>
        <v>NO</v>
      </c>
      <c r="AG620" s="75">
        <f t="shared" si="191"/>
        <v>0.29166666666424135</v>
      </c>
      <c r="AH620" s="2" t="s">
        <v>42</v>
      </c>
      <c r="AI620" s="2" t="str">
        <f t="shared" si="192"/>
        <v>MAEU9284501</v>
      </c>
      <c r="AJ620" s="76" t="str">
        <f t="shared" si="193"/>
        <v>LOGIX</v>
      </c>
      <c r="AK620" s="77">
        <f>IF($M620="TRUCK",VLOOKUP($AQ620,Invoicing!$A$17:$B$49,MATCH($AK$1,Invoicing!$A$17:$B$17,0),FALSE),VLOOKUP($AQ620,Invoicing!$N$17:$O$21,MATCH($AK$1,Invoicing!$N$17:$O$17,0),FALSE))</f>
        <v>530</v>
      </c>
      <c r="AL620" s="78" t="e">
        <f>VLOOKUP($E620,Invoicing!$A$1:$H$8,MATCH(TRACKER!$N620,Invoicing!$A$1:$H$1,0),FALSE)</f>
        <v>#N/A</v>
      </c>
      <c r="AM620" s="78">
        <f>VLOOKUP($E620,Invoicing!$A$1:$H$8,MATCH(TRACKER!$O$1,Invoicing!$A$1:$H$1,0),FALSE)</f>
        <v>50</v>
      </c>
      <c r="AN620" s="78">
        <f t="shared" si="194"/>
        <v>50</v>
      </c>
      <c r="AO620" s="2">
        <f t="shared" si="195"/>
        <v>3</v>
      </c>
      <c r="AP620" s="2" t="str">
        <f t="shared" si="196"/>
        <v>WEEK</v>
      </c>
      <c r="AQ620" s="2" t="str">
        <f t="shared" si="197"/>
        <v>LOGIXWEEK</v>
      </c>
      <c r="AR620" s="71">
        <f t="shared" si="198"/>
        <v>580</v>
      </c>
      <c r="AS620" s="71">
        <f>VLOOKUP(AJ620,Invoicing!A:K,10,FALSE)</f>
        <v>25</v>
      </c>
      <c r="AT620" s="71">
        <f t="shared" si="199"/>
        <v>605</v>
      </c>
    </row>
    <row r="621" spans="1:47">
      <c r="A621" s="58" t="s">
        <v>141</v>
      </c>
      <c r="B621" s="59" t="s">
        <v>38</v>
      </c>
      <c r="C621" s="60">
        <v>45403.825694444444</v>
      </c>
      <c r="D621" s="60">
        <v>45403.000694444447</v>
      </c>
      <c r="E621" s="60" t="s">
        <v>45</v>
      </c>
      <c r="F621" s="60" t="s">
        <v>40</v>
      </c>
      <c r="G621" s="59" t="s">
        <v>786</v>
      </c>
      <c r="H621" s="3" t="s">
        <v>2821</v>
      </c>
      <c r="I621" s="60">
        <v>45405.25</v>
      </c>
      <c r="J621" s="61">
        <v>45406.230555555558</v>
      </c>
      <c r="K621" s="61">
        <v>45406.208333333336</v>
      </c>
      <c r="L621" s="61">
        <v>45406.273611111108</v>
      </c>
      <c r="M621" s="12" t="s">
        <v>115</v>
      </c>
      <c r="N621" s="3" t="s">
        <v>13</v>
      </c>
      <c r="O621" s="3">
        <v>0</v>
      </c>
      <c r="P621" s="1">
        <f t="shared" si="180"/>
        <v>17</v>
      </c>
      <c r="Q621" s="1">
        <f t="shared" si="181"/>
        <v>4</v>
      </c>
      <c r="R621" s="72">
        <f t="shared" si="182"/>
        <v>45406.230555555558</v>
      </c>
      <c r="S621" s="73">
        <f t="shared" si="183"/>
        <v>1.4243055555562023</v>
      </c>
      <c r="T621" s="74">
        <f>Table2[[#This Row],[ETA A OFRECIMIENTO]]*24</f>
        <v>34.183333333348855</v>
      </c>
      <c r="U621" s="1" t="str">
        <f t="shared" si="184"/>
        <v>YES</v>
      </c>
      <c r="V621" s="73">
        <f t="shared" si="185"/>
        <v>0.95833333333575865</v>
      </c>
      <c r="W621" s="74">
        <f>Table2[[#This Row],[DEL. AVAILABLE A SLOT]]*24</f>
        <v>23.000000000058208</v>
      </c>
      <c r="X621" s="1" t="str">
        <f t="shared" si="186"/>
        <v>SI</v>
      </c>
      <c r="Y621" s="73">
        <f t="shared" si="187"/>
        <v>2.382638888891961</v>
      </c>
      <c r="Z621" s="74">
        <f>Table2[[#This Row],[ETA A TIMESLOT]]*24</f>
        <v>57.183333333407063</v>
      </c>
      <c r="AA621" s="73">
        <f t="shared" si="188"/>
        <v>2.2222222221898846E-2</v>
      </c>
      <c r="AB621" s="73" t="str">
        <f t="shared" si="189"/>
        <v>SI</v>
      </c>
      <c r="AC621" s="74">
        <f>Table2[[#This Row],[PUNTUALIDAD (H)]]*24</f>
        <v>0.53333333332557231</v>
      </c>
      <c r="AD621" s="73">
        <f t="shared" si="190"/>
        <v>2.4479166666642413</v>
      </c>
      <c r="AE621" s="74">
        <f>Table2[[#This Row],[ATA TO UNLOADING]]*24</f>
        <v>58.749999999941792</v>
      </c>
      <c r="AF621" s="74" t="str">
        <f>IF(Table2[[#This Row],[ATA TO UNLOADING 2]]&lt;=48,"YES","NO")</f>
        <v>NO</v>
      </c>
      <c r="AG621" s="75">
        <f t="shared" si="191"/>
        <v>0.20833333333575865</v>
      </c>
      <c r="AH621" s="2" t="s">
        <v>42</v>
      </c>
      <c r="AI621" s="2" t="str">
        <f t="shared" si="192"/>
        <v>MAGU5197540</v>
      </c>
      <c r="AJ621" s="76" t="str">
        <f t="shared" si="193"/>
        <v>OM TRANSPORT</v>
      </c>
      <c r="AK621" s="77">
        <f>IF($M621="TRUCK",VLOOKUP($AQ621,Invoicing!$A$17:$B$49,MATCH($AK$1,Invoicing!$A$17:$B$17,0),FALSE),VLOOKUP($AQ621,Invoicing!$N$17:$O$21,MATCH($AK$1,Invoicing!$N$17:$O$17,0),FALSE))</f>
        <v>475</v>
      </c>
      <c r="AL621" s="78">
        <f>VLOOKUP($E621,Invoicing!$A$1:$H$8,MATCH(TRACKER!$N621,Invoicing!$A$1:$H$1,0),FALSE)</f>
        <v>110</v>
      </c>
      <c r="AM621" s="78">
        <f>VLOOKUP($E621,Invoicing!$A$1:$H$8,MATCH(TRACKER!$O$1,Invoicing!$A$1:$H$1,0),FALSE)</f>
        <v>50</v>
      </c>
      <c r="AN621" s="78">
        <f t="shared" si="194"/>
        <v>0</v>
      </c>
      <c r="AO621" s="2">
        <f t="shared" si="195"/>
        <v>3</v>
      </c>
      <c r="AP621" s="2" t="str">
        <f t="shared" si="196"/>
        <v>WEEK</v>
      </c>
      <c r="AQ621" s="2" t="str">
        <f t="shared" si="197"/>
        <v>OM TRANSPORTWEEK</v>
      </c>
      <c r="AR621" s="71">
        <f t="shared" si="198"/>
        <v>585</v>
      </c>
      <c r="AS621" s="71">
        <f>VLOOKUP(AJ621,Invoicing!A:K,10,FALSE)</f>
        <v>25</v>
      </c>
      <c r="AT621" s="71">
        <f t="shared" si="199"/>
        <v>610</v>
      </c>
    </row>
    <row r="622" spans="1:47">
      <c r="A622" s="37" t="s">
        <v>141</v>
      </c>
      <c r="B622" s="3" t="s">
        <v>38</v>
      </c>
      <c r="C622" s="11">
        <v>45403.825694444444</v>
      </c>
      <c r="D622" s="11">
        <v>45403.000694444447</v>
      </c>
      <c r="E622" s="11" t="s">
        <v>49</v>
      </c>
      <c r="F622" s="11" t="s">
        <v>40</v>
      </c>
      <c r="G622" s="3" t="s">
        <v>787</v>
      </c>
      <c r="H622" s="3" t="s">
        <v>2821</v>
      </c>
      <c r="I622" s="11">
        <v>45405.25</v>
      </c>
      <c r="J622" s="12">
        <v>45405.659722222219</v>
      </c>
      <c r="K622" s="12">
        <v>45405.708333333336</v>
      </c>
      <c r="L622" s="12">
        <v>45405.729166666664</v>
      </c>
      <c r="M622" s="12" t="s">
        <v>115</v>
      </c>
      <c r="N622" s="3" t="s">
        <v>13</v>
      </c>
      <c r="O622" s="3">
        <v>0</v>
      </c>
      <c r="P622" s="1">
        <f t="shared" si="180"/>
        <v>17</v>
      </c>
      <c r="Q622" s="1">
        <f t="shared" si="181"/>
        <v>4</v>
      </c>
      <c r="R622" s="72">
        <f t="shared" si="182"/>
        <v>45405.659722222219</v>
      </c>
      <c r="S622" s="73">
        <f t="shared" si="183"/>
        <v>1.4243055555562023</v>
      </c>
      <c r="T622" s="74">
        <f>Table2[[#This Row],[ETA A OFRECIMIENTO]]*24</f>
        <v>34.183333333348855</v>
      </c>
      <c r="U622" s="1" t="str">
        <f t="shared" si="184"/>
        <v>YES</v>
      </c>
      <c r="V622" s="73">
        <f t="shared" si="185"/>
        <v>0.45833333333575865</v>
      </c>
      <c r="W622" s="74">
        <f>Table2[[#This Row],[DEL. AVAILABLE A SLOT]]*24</f>
        <v>11.000000000058208</v>
      </c>
      <c r="X622" s="1" t="str">
        <f t="shared" si="186"/>
        <v>SI</v>
      </c>
      <c r="Y622" s="73">
        <f t="shared" si="187"/>
        <v>1.882638888891961</v>
      </c>
      <c r="Z622" s="74">
        <f>Table2[[#This Row],[ETA A TIMESLOT]]*24</f>
        <v>45.183333333407063</v>
      </c>
      <c r="AA622" s="73">
        <f t="shared" si="188"/>
        <v>0</v>
      </c>
      <c r="AB622" s="73" t="str">
        <f t="shared" si="189"/>
        <v>SI</v>
      </c>
      <c r="AC622" s="74">
        <f>Table2[[#This Row],[PUNTUALIDAD (H)]]*24</f>
        <v>0</v>
      </c>
      <c r="AD622" s="73">
        <f t="shared" si="190"/>
        <v>1.9034722222204437</v>
      </c>
      <c r="AE622" s="74">
        <f>Table2[[#This Row],[ATA TO UNLOADING]]*24</f>
        <v>45.683333333290648</v>
      </c>
      <c r="AF622" s="74" t="str">
        <f>IF(Table2[[#This Row],[ATA TO UNLOADING 2]]&lt;=48,"YES","NO")</f>
        <v>YES</v>
      </c>
      <c r="AG622" s="75">
        <f t="shared" si="191"/>
        <v>0.70833333333575865</v>
      </c>
      <c r="AH622" s="2" t="s">
        <v>42</v>
      </c>
      <c r="AI622" s="2" t="str">
        <f t="shared" si="192"/>
        <v>MRKU2017290</v>
      </c>
      <c r="AJ622" s="76" t="str">
        <f t="shared" si="193"/>
        <v>CTU FLEVOKUST BV</v>
      </c>
      <c r="AK622" s="77">
        <f>IF($M622="TRUCK",VLOOKUP($AQ622,Invoicing!$A$17:$B$49,MATCH($AK$1,Invoicing!$A$17:$B$17,0),FALSE),VLOOKUP($AQ622,Invoicing!$N$17:$O$21,MATCH($AK$1,Invoicing!$N$17:$O$17,0),FALSE))</f>
        <v>520</v>
      </c>
      <c r="AL622" s="78">
        <v>100</v>
      </c>
      <c r="AM622" s="78">
        <v>35</v>
      </c>
      <c r="AN622" s="78">
        <f t="shared" si="194"/>
        <v>0</v>
      </c>
      <c r="AO622" s="2">
        <f t="shared" si="195"/>
        <v>2</v>
      </c>
      <c r="AP622" s="2" t="str">
        <f t="shared" si="196"/>
        <v>WEEK</v>
      </c>
      <c r="AQ622" s="2" t="str">
        <f t="shared" si="197"/>
        <v>CTU FLEVOKUST BVWEEK</v>
      </c>
      <c r="AR622" s="71">
        <f t="shared" si="198"/>
        <v>620</v>
      </c>
      <c r="AS622" s="71">
        <f>VLOOKUP(AJ622,Invoicing!A:K,10,FALSE)</f>
        <v>0</v>
      </c>
      <c r="AT622" s="71">
        <f t="shared" si="199"/>
        <v>620</v>
      </c>
    </row>
    <row r="623" spans="1:47">
      <c r="A623" s="37" t="s">
        <v>141</v>
      </c>
      <c r="B623" s="3" t="s">
        <v>38</v>
      </c>
      <c r="C623" s="11">
        <v>45403.825694444444</v>
      </c>
      <c r="D623" s="11">
        <v>45403.000694444447</v>
      </c>
      <c r="E623" s="11" t="s">
        <v>45</v>
      </c>
      <c r="F623" s="11" t="s">
        <v>40</v>
      </c>
      <c r="G623" s="3" t="s">
        <v>788</v>
      </c>
      <c r="H623" s="3" t="s">
        <v>2821</v>
      </c>
      <c r="I623" s="11">
        <v>45405.25</v>
      </c>
      <c r="J623" s="12">
        <v>45406.154861111114</v>
      </c>
      <c r="K623" s="12">
        <v>45406.125</v>
      </c>
      <c r="L623" s="12">
        <v>45406.222222222219</v>
      </c>
      <c r="M623" s="12" t="s">
        <v>115</v>
      </c>
      <c r="N623" s="3" t="s">
        <v>13</v>
      </c>
      <c r="O623" s="3">
        <v>0</v>
      </c>
      <c r="P623" s="1">
        <f t="shared" si="180"/>
        <v>17</v>
      </c>
      <c r="Q623" s="1">
        <f t="shared" si="181"/>
        <v>4</v>
      </c>
      <c r="R623" s="72">
        <f t="shared" si="182"/>
        <v>45406.154861111114</v>
      </c>
      <c r="S623" s="73">
        <f t="shared" si="183"/>
        <v>1.4243055555562023</v>
      </c>
      <c r="T623" s="74">
        <f>Table2[[#This Row],[ETA A OFRECIMIENTO]]*24</f>
        <v>34.183333333348855</v>
      </c>
      <c r="U623" s="1" t="str">
        <f t="shared" si="184"/>
        <v>YES</v>
      </c>
      <c r="V623" s="73">
        <f t="shared" si="185"/>
        <v>0.875</v>
      </c>
      <c r="W623" s="74">
        <f>Table2[[#This Row],[DEL. AVAILABLE A SLOT]]*24</f>
        <v>21</v>
      </c>
      <c r="X623" s="1" t="str">
        <f t="shared" si="186"/>
        <v>SI</v>
      </c>
      <c r="Y623" s="73">
        <f t="shared" si="187"/>
        <v>2.2993055555562023</v>
      </c>
      <c r="Z623" s="74">
        <f>Table2[[#This Row],[ETA A TIMESLOT]]*24</f>
        <v>55.183333333348855</v>
      </c>
      <c r="AA623" s="73">
        <f t="shared" si="188"/>
        <v>2.9861111113859806E-2</v>
      </c>
      <c r="AB623" s="73" t="str">
        <f t="shared" si="189"/>
        <v>SI</v>
      </c>
      <c r="AC623" s="74">
        <f>Table2[[#This Row],[PUNTUALIDAD (H)]]*24</f>
        <v>0.71666666673263535</v>
      </c>
      <c r="AD623" s="73">
        <f t="shared" si="190"/>
        <v>2.3965277777751908</v>
      </c>
      <c r="AE623" s="74">
        <f>Table2[[#This Row],[ATA TO UNLOADING]]*24</f>
        <v>57.516666666604578</v>
      </c>
      <c r="AF623" s="74" t="str">
        <f>IF(Table2[[#This Row],[ATA TO UNLOADING 2]]&lt;=48,"YES","NO")</f>
        <v>NO</v>
      </c>
      <c r="AG623" s="75">
        <f t="shared" si="191"/>
        <v>0.125</v>
      </c>
      <c r="AH623" s="2" t="s">
        <v>24</v>
      </c>
      <c r="AI623" s="2" t="str">
        <f t="shared" si="192"/>
        <v>MRKU3438885</v>
      </c>
      <c r="AJ623" s="76" t="str">
        <f t="shared" si="193"/>
        <v>OM TRANSPORT</v>
      </c>
      <c r="AK623" s="77">
        <f>IF($M623="TRUCK",VLOOKUP($AQ623,Invoicing!$A$17:$B$49,MATCH($AK$1,Invoicing!$A$17:$B$17,0),FALSE),VLOOKUP($AQ623,Invoicing!$N$17:$O$21,MATCH($AK$1,Invoicing!$N$17:$O$17,0),FALSE))</f>
        <v>475</v>
      </c>
      <c r="AL623" s="78">
        <f>VLOOKUP($E623,Invoicing!$A$1:$H$8,MATCH(TRACKER!$N623,Invoicing!$A$1:$H$1,0),FALSE)</f>
        <v>110</v>
      </c>
      <c r="AM623" s="78">
        <f>VLOOKUP($E623,Invoicing!$A$1:$H$8,MATCH(TRACKER!$O$1,Invoicing!$A$1:$H$1,0),FALSE)</f>
        <v>50</v>
      </c>
      <c r="AN623" s="78">
        <f t="shared" si="194"/>
        <v>0</v>
      </c>
      <c r="AO623" s="2">
        <f t="shared" si="195"/>
        <v>3</v>
      </c>
      <c r="AP623" s="2" t="str">
        <f t="shared" si="196"/>
        <v>NIGHT</v>
      </c>
      <c r="AQ623" s="2" t="str">
        <f t="shared" si="197"/>
        <v>OM TRANSPORTNIGHT</v>
      </c>
      <c r="AR623" s="71">
        <f t="shared" si="198"/>
        <v>585</v>
      </c>
      <c r="AS623" s="71">
        <f>VLOOKUP(AJ623,Invoicing!A:K,10,FALSE)</f>
        <v>25</v>
      </c>
      <c r="AT623" s="71">
        <f t="shared" si="199"/>
        <v>610</v>
      </c>
    </row>
    <row r="624" spans="1:47">
      <c r="A624" s="37" t="s">
        <v>141</v>
      </c>
      <c r="B624" s="3" t="s">
        <v>38</v>
      </c>
      <c r="C624" s="11">
        <v>45403.825694444444</v>
      </c>
      <c r="D624" s="11">
        <v>45403.000694444447</v>
      </c>
      <c r="E624" s="11" t="s">
        <v>49</v>
      </c>
      <c r="F624" s="11" t="s">
        <v>40</v>
      </c>
      <c r="G624" s="3" t="s">
        <v>789</v>
      </c>
      <c r="H624" s="3" t="s">
        <v>2821</v>
      </c>
      <c r="I624" s="11">
        <v>45405.25</v>
      </c>
      <c r="J624" s="12">
        <v>45405.693055555559</v>
      </c>
      <c r="K624" s="12">
        <v>45405.708333333336</v>
      </c>
      <c r="L624" s="12">
        <v>45405.833333333336</v>
      </c>
      <c r="M624" s="12" t="s">
        <v>115</v>
      </c>
      <c r="N624" s="3" t="s">
        <v>13</v>
      </c>
      <c r="O624" s="3">
        <v>0</v>
      </c>
      <c r="P624" s="1">
        <f t="shared" si="180"/>
        <v>17</v>
      </c>
      <c r="Q624" s="1">
        <f t="shared" si="181"/>
        <v>4</v>
      </c>
      <c r="R624" s="72">
        <f t="shared" si="182"/>
        <v>45405.693055555559</v>
      </c>
      <c r="S624" s="73">
        <f t="shared" si="183"/>
        <v>1.4243055555562023</v>
      </c>
      <c r="T624" s="74">
        <f>Table2[[#This Row],[ETA A OFRECIMIENTO]]*24</f>
        <v>34.183333333348855</v>
      </c>
      <c r="U624" s="1" t="str">
        <f t="shared" si="184"/>
        <v>YES</v>
      </c>
      <c r="V624" s="73">
        <f t="shared" si="185"/>
        <v>0.45833333333575865</v>
      </c>
      <c r="W624" s="74">
        <f>Table2[[#This Row],[DEL. AVAILABLE A SLOT]]*24</f>
        <v>11.000000000058208</v>
      </c>
      <c r="X624" s="1" t="str">
        <f t="shared" si="186"/>
        <v>SI</v>
      </c>
      <c r="Y624" s="73">
        <f t="shared" si="187"/>
        <v>1.882638888891961</v>
      </c>
      <c r="Z624" s="74">
        <f>Table2[[#This Row],[ETA A TIMESLOT]]*24</f>
        <v>45.183333333407063</v>
      </c>
      <c r="AA624" s="73">
        <f t="shared" si="188"/>
        <v>0</v>
      </c>
      <c r="AB624" s="73" t="str">
        <f t="shared" si="189"/>
        <v>SI</v>
      </c>
      <c r="AC624" s="74">
        <f>Table2[[#This Row],[PUNTUALIDAD (H)]]*24</f>
        <v>0</v>
      </c>
      <c r="AD624" s="73">
        <f t="shared" si="190"/>
        <v>2.007638888891961</v>
      </c>
      <c r="AE624" s="74">
        <f>Table2[[#This Row],[ATA TO UNLOADING]]*24</f>
        <v>48.183333333407063</v>
      </c>
      <c r="AF624" s="74" t="str">
        <f>IF(Table2[[#This Row],[ATA TO UNLOADING 2]]&lt;=48,"YES","NO")</f>
        <v>NO</v>
      </c>
      <c r="AG624" s="75">
        <f t="shared" si="191"/>
        <v>0.70833333333575865</v>
      </c>
      <c r="AH624" s="2" t="s">
        <v>42</v>
      </c>
      <c r="AI624" s="2" t="str">
        <f t="shared" si="192"/>
        <v>MRKU3519591</v>
      </c>
      <c r="AJ624" s="76" t="str">
        <f t="shared" si="193"/>
        <v>CTU FLEVOKUST BV</v>
      </c>
      <c r="AK624" s="77">
        <f>IF($M624="TRUCK",VLOOKUP($AQ624,Invoicing!$A$17:$B$49,MATCH($AK$1,Invoicing!$A$17:$B$17,0),FALSE),VLOOKUP($AQ624,Invoicing!$N$17:$O$21,MATCH($AK$1,Invoicing!$N$17:$O$17,0),FALSE))</f>
        <v>520</v>
      </c>
      <c r="AL624" s="78">
        <v>100</v>
      </c>
      <c r="AM624" s="78">
        <v>35</v>
      </c>
      <c r="AN624" s="78">
        <f t="shared" si="194"/>
        <v>0</v>
      </c>
      <c r="AO624" s="2">
        <f t="shared" si="195"/>
        <v>2</v>
      </c>
      <c r="AP624" s="2" t="str">
        <f t="shared" si="196"/>
        <v>WEEK</v>
      </c>
      <c r="AQ624" s="2" t="str">
        <f t="shared" si="197"/>
        <v>CTU FLEVOKUST BVWEEK</v>
      </c>
      <c r="AR624" s="71">
        <f t="shared" si="198"/>
        <v>620</v>
      </c>
      <c r="AS624" s="71">
        <f>VLOOKUP(AJ624,Invoicing!A:K,10,FALSE)</f>
        <v>0</v>
      </c>
      <c r="AT624" s="71">
        <f t="shared" si="199"/>
        <v>620</v>
      </c>
    </row>
    <row r="625" spans="1:46">
      <c r="A625" s="37" t="s">
        <v>141</v>
      </c>
      <c r="B625" s="3" t="s">
        <v>38</v>
      </c>
      <c r="C625" s="11">
        <v>45403.825694444444</v>
      </c>
      <c r="D625" s="11">
        <v>45403.000694444447</v>
      </c>
      <c r="E625" s="11" t="s">
        <v>44</v>
      </c>
      <c r="F625" s="11" t="s">
        <v>40</v>
      </c>
      <c r="G625" s="3" t="s">
        <v>790</v>
      </c>
      <c r="H625" s="3" t="s">
        <v>41</v>
      </c>
      <c r="I625" s="11">
        <v>45405.25</v>
      </c>
      <c r="J625" s="12">
        <v>45406.340277777781</v>
      </c>
      <c r="K625" s="12">
        <v>45406.333333333336</v>
      </c>
      <c r="L625" s="12">
        <v>45406.340277777781</v>
      </c>
      <c r="M625" s="12" t="s">
        <v>115</v>
      </c>
      <c r="N625" s="3" t="s">
        <v>42</v>
      </c>
      <c r="O625" s="3">
        <v>1</v>
      </c>
      <c r="P625" s="1">
        <f t="shared" si="180"/>
        <v>17</v>
      </c>
      <c r="Q625" s="1">
        <f t="shared" si="181"/>
        <v>4</v>
      </c>
      <c r="R625" s="72">
        <f t="shared" si="182"/>
        <v>45406.340277777781</v>
      </c>
      <c r="S625" s="73">
        <f t="shared" si="183"/>
        <v>1.4243055555562023</v>
      </c>
      <c r="T625" s="74">
        <f>Table2[[#This Row],[ETA A OFRECIMIENTO]]*24</f>
        <v>34.183333333348855</v>
      </c>
      <c r="U625" s="1" t="str">
        <f t="shared" si="184"/>
        <v>YES</v>
      </c>
      <c r="V625" s="73">
        <f t="shared" si="185"/>
        <v>1.0833333333357587</v>
      </c>
      <c r="W625" s="74">
        <f>Table2[[#This Row],[DEL. AVAILABLE A SLOT]]*24</f>
        <v>26.000000000058208</v>
      </c>
      <c r="X625" s="1" t="str">
        <f t="shared" si="186"/>
        <v>NO</v>
      </c>
      <c r="Y625" s="73">
        <f t="shared" si="187"/>
        <v>2.507638888891961</v>
      </c>
      <c r="Z625" s="74">
        <f>Table2[[#This Row],[ETA A TIMESLOT]]*24</f>
        <v>60.183333333407063</v>
      </c>
      <c r="AA625" s="73">
        <f t="shared" si="188"/>
        <v>6.9444444452528842E-3</v>
      </c>
      <c r="AB625" s="73" t="str">
        <f t="shared" si="189"/>
        <v>SI</v>
      </c>
      <c r="AC625" s="74">
        <f>Table2[[#This Row],[PUNTUALIDAD (H)]]*24</f>
        <v>0.16666666668606922</v>
      </c>
      <c r="AD625" s="73">
        <f t="shared" si="190"/>
        <v>2.5145833333372138</v>
      </c>
      <c r="AE625" s="74">
        <f>Table2[[#This Row],[ATA TO UNLOADING]]*24</f>
        <v>60.350000000093132</v>
      </c>
      <c r="AF625" s="74" t="str">
        <f>IF(Table2[[#This Row],[ATA TO UNLOADING 2]]&lt;=48,"YES","NO")</f>
        <v>NO</v>
      </c>
      <c r="AG625" s="75">
        <f t="shared" si="191"/>
        <v>0.33333333333575865</v>
      </c>
      <c r="AH625" s="2" t="s">
        <v>42</v>
      </c>
      <c r="AI625" s="2" t="str">
        <f t="shared" si="192"/>
        <v>MRKU4174513</v>
      </c>
      <c r="AJ625" s="76" t="str">
        <f t="shared" si="193"/>
        <v>MSI</v>
      </c>
      <c r="AK625" s="77">
        <f>IF($M625="TRUCK",VLOOKUP($AQ625,Invoicing!$A$17:$B$49,MATCH($AK$1,Invoicing!$A$17:$B$17,0),FALSE),VLOOKUP($AQ625,Invoicing!$N$17:$O$21,MATCH($AK$1,Invoicing!$N$17:$O$17,0),FALSE))</f>
        <v>480</v>
      </c>
      <c r="AL625" s="78" t="e">
        <f>VLOOKUP($E625,Invoicing!$A$1:$H$8,MATCH(TRACKER!$N625,Invoicing!$A$1:$H$1,0),FALSE)</f>
        <v>#N/A</v>
      </c>
      <c r="AM625" s="78">
        <f>VLOOKUP($E625,Invoicing!$A$1:$H$8,MATCH(TRACKER!$O$1,Invoicing!$A$1:$H$1,0),FALSE)</f>
        <v>50</v>
      </c>
      <c r="AN625" s="78">
        <f t="shared" si="194"/>
        <v>50</v>
      </c>
      <c r="AO625" s="2">
        <f t="shared" si="195"/>
        <v>3</v>
      </c>
      <c r="AP625" s="2" t="str">
        <f t="shared" si="196"/>
        <v>WEEK</v>
      </c>
      <c r="AQ625" s="2" t="str">
        <f t="shared" si="197"/>
        <v>MSIWEEK</v>
      </c>
      <c r="AR625" s="71">
        <f t="shared" si="198"/>
        <v>530</v>
      </c>
      <c r="AS625" s="71">
        <f>VLOOKUP(AJ625,Invoicing!A:K,10,FALSE)</f>
        <v>25</v>
      </c>
      <c r="AT625" s="71">
        <f t="shared" si="199"/>
        <v>555</v>
      </c>
    </row>
    <row r="626" spans="1:46">
      <c r="A626" s="37" t="s">
        <v>141</v>
      </c>
      <c r="B626" s="3" t="s">
        <v>38</v>
      </c>
      <c r="C626" s="11">
        <v>45403.825694444444</v>
      </c>
      <c r="D626" s="11">
        <v>45403.000694444447</v>
      </c>
      <c r="E626" s="11" t="s">
        <v>49</v>
      </c>
      <c r="F626" s="11" t="s">
        <v>40</v>
      </c>
      <c r="G626" s="3" t="s">
        <v>791</v>
      </c>
      <c r="H626" s="3" t="s">
        <v>41</v>
      </c>
      <c r="I626" s="11">
        <v>45405.25</v>
      </c>
      <c r="J626" s="12">
        <v>45406.368750000001</v>
      </c>
      <c r="K626" s="12">
        <v>45406.375</v>
      </c>
      <c r="L626" s="12">
        <v>45406.451388888891</v>
      </c>
      <c r="M626" s="12" t="s">
        <v>115</v>
      </c>
      <c r="N626" s="3" t="s">
        <v>42</v>
      </c>
      <c r="O626" s="3">
        <v>1</v>
      </c>
      <c r="P626" s="1">
        <f t="shared" si="180"/>
        <v>17</v>
      </c>
      <c r="Q626" s="1">
        <f t="shared" si="181"/>
        <v>4</v>
      </c>
      <c r="R626" s="72">
        <f t="shared" si="182"/>
        <v>45406.368750000001</v>
      </c>
      <c r="S626" s="73">
        <f t="shared" si="183"/>
        <v>1.4243055555562023</v>
      </c>
      <c r="T626" s="74">
        <f>Table2[[#This Row],[ETA A OFRECIMIENTO]]*24</f>
        <v>34.183333333348855</v>
      </c>
      <c r="U626" s="1" t="str">
        <f t="shared" si="184"/>
        <v>YES</v>
      </c>
      <c r="V626" s="73">
        <f t="shared" si="185"/>
        <v>1.125</v>
      </c>
      <c r="W626" s="74">
        <f>Table2[[#This Row],[DEL. AVAILABLE A SLOT]]*24</f>
        <v>27</v>
      </c>
      <c r="X626" s="1" t="str">
        <f t="shared" si="186"/>
        <v>NO</v>
      </c>
      <c r="Y626" s="73">
        <f t="shared" si="187"/>
        <v>2.5493055555562023</v>
      </c>
      <c r="Z626" s="74">
        <f>Table2[[#This Row],[ETA A TIMESLOT]]*24</f>
        <v>61.183333333348855</v>
      </c>
      <c r="AA626" s="73">
        <f t="shared" si="188"/>
        <v>0</v>
      </c>
      <c r="AB626" s="73" t="str">
        <f t="shared" si="189"/>
        <v>SI</v>
      </c>
      <c r="AC626" s="74">
        <f>Table2[[#This Row],[PUNTUALIDAD (H)]]*24</f>
        <v>0</v>
      </c>
      <c r="AD626" s="73">
        <f t="shared" si="190"/>
        <v>2.6256944444467081</v>
      </c>
      <c r="AE626" s="74">
        <f>Table2[[#This Row],[ATA TO UNLOADING]]*24</f>
        <v>63.016666666720994</v>
      </c>
      <c r="AF626" s="74" t="str">
        <f>IF(Table2[[#This Row],[ATA TO UNLOADING 2]]&lt;=48,"YES","NO")</f>
        <v>NO</v>
      </c>
      <c r="AG626" s="75">
        <f t="shared" si="191"/>
        <v>0.375</v>
      </c>
      <c r="AH626" s="2" t="s">
        <v>42</v>
      </c>
      <c r="AI626" s="2" t="str">
        <f t="shared" si="192"/>
        <v>MRKU4631986</v>
      </c>
      <c r="AJ626" s="76" t="str">
        <f t="shared" si="193"/>
        <v>CTU FLEVOKUST BV</v>
      </c>
      <c r="AK626" s="77">
        <f>IF($M626="TRUCK",VLOOKUP($AQ626,Invoicing!$A$17:$B$49,MATCH($AK$1,Invoicing!$A$17:$B$17,0),FALSE),VLOOKUP($AQ626,Invoicing!$N$17:$O$21,MATCH($AK$1,Invoicing!$N$17:$O$17,0),FALSE))</f>
        <v>520</v>
      </c>
      <c r="AL626" s="78" t="e">
        <f>VLOOKUP($E626,Invoicing!$A$1:$H$8,MATCH(TRACKER!$N626,Invoicing!$A$1:$H$1,0),FALSE)</f>
        <v>#N/A</v>
      </c>
      <c r="AM626" s="78">
        <v>35</v>
      </c>
      <c r="AN626" s="78">
        <f t="shared" si="194"/>
        <v>35</v>
      </c>
      <c r="AO626" s="2">
        <f t="shared" si="195"/>
        <v>3</v>
      </c>
      <c r="AP626" s="2" t="str">
        <f t="shared" si="196"/>
        <v>WEEK</v>
      </c>
      <c r="AQ626" s="2" t="str">
        <f t="shared" si="197"/>
        <v>CTU FLEVOKUST BVWEEK</v>
      </c>
      <c r="AR626" s="71">
        <f t="shared" si="198"/>
        <v>555</v>
      </c>
      <c r="AS626" s="71">
        <f>VLOOKUP(AJ626,Invoicing!A:K,10,FALSE)</f>
        <v>0</v>
      </c>
      <c r="AT626" s="71">
        <f t="shared" si="199"/>
        <v>555</v>
      </c>
    </row>
    <row r="627" spans="1:46">
      <c r="A627" s="37" t="s">
        <v>141</v>
      </c>
      <c r="B627" s="3" t="s">
        <v>38</v>
      </c>
      <c r="C627" s="11">
        <v>45403.825694444444</v>
      </c>
      <c r="D627" s="11">
        <v>45403.000694444447</v>
      </c>
      <c r="E627" s="11" t="s">
        <v>49</v>
      </c>
      <c r="F627" s="11" t="s">
        <v>40</v>
      </c>
      <c r="G627" s="3" t="s">
        <v>792</v>
      </c>
      <c r="H627" s="3" t="s">
        <v>2821</v>
      </c>
      <c r="I627" s="11">
        <v>45405.25</v>
      </c>
      <c r="J627" s="12">
        <v>45405.768750000003</v>
      </c>
      <c r="K627" s="12">
        <v>45405.791666666664</v>
      </c>
      <c r="L627" s="12">
        <v>45405.854861111111</v>
      </c>
      <c r="M627" s="12" t="s">
        <v>115</v>
      </c>
      <c r="N627" s="3" t="s">
        <v>13</v>
      </c>
      <c r="O627" s="3">
        <v>0</v>
      </c>
      <c r="P627" s="1">
        <f t="shared" si="180"/>
        <v>17</v>
      </c>
      <c r="Q627" s="1">
        <f t="shared" si="181"/>
        <v>4</v>
      </c>
      <c r="R627" s="72">
        <f t="shared" si="182"/>
        <v>45405.768750000003</v>
      </c>
      <c r="S627" s="73">
        <f t="shared" si="183"/>
        <v>1.4243055555562023</v>
      </c>
      <c r="T627" s="74">
        <f>Table2[[#This Row],[ETA A OFRECIMIENTO]]*24</f>
        <v>34.183333333348855</v>
      </c>
      <c r="U627" s="1" t="str">
        <f t="shared" si="184"/>
        <v>YES</v>
      </c>
      <c r="V627" s="73">
        <f t="shared" si="185"/>
        <v>0.54166666666424135</v>
      </c>
      <c r="W627" s="74">
        <f>Table2[[#This Row],[DEL. AVAILABLE A SLOT]]*24</f>
        <v>12.999999999941792</v>
      </c>
      <c r="X627" s="1" t="str">
        <f t="shared" si="186"/>
        <v>SI</v>
      </c>
      <c r="Y627" s="73">
        <f t="shared" si="187"/>
        <v>1.9659722222204437</v>
      </c>
      <c r="Z627" s="74">
        <f>Table2[[#This Row],[ETA A TIMESLOT]]*24</f>
        <v>47.183333333290648</v>
      </c>
      <c r="AA627" s="73">
        <f t="shared" si="188"/>
        <v>0</v>
      </c>
      <c r="AB627" s="73" t="str">
        <f t="shared" si="189"/>
        <v>SI</v>
      </c>
      <c r="AC627" s="74">
        <f>Table2[[#This Row],[PUNTUALIDAD (H)]]*24</f>
        <v>0</v>
      </c>
      <c r="AD627" s="73">
        <f t="shared" si="190"/>
        <v>2.0291666666671517</v>
      </c>
      <c r="AE627" s="74">
        <f>Table2[[#This Row],[ATA TO UNLOADING]]*24</f>
        <v>48.700000000011642</v>
      </c>
      <c r="AF627" s="74" t="str">
        <f>IF(Table2[[#This Row],[ATA TO UNLOADING 2]]&lt;=48,"YES","NO")</f>
        <v>NO</v>
      </c>
      <c r="AG627" s="75">
        <f t="shared" si="191"/>
        <v>0.79166666666424135</v>
      </c>
      <c r="AH627" s="2" t="s">
        <v>42</v>
      </c>
      <c r="AI627" s="2" t="str">
        <f t="shared" si="192"/>
        <v>MRKU5323289</v>
      </c>
      <c r="AJ627" s="76" t="str">
        <f t="shared" si="193"/>
        <v>CTU FLEVOKUST BV</v>
      </c>
      <c r="AK627" s="77">
        <f>IF($M627="TRUCK",VLOOKUP($AQ627,Invoicing!$A$17:$B$49,MATCH($AK$1,Invoicing!$A$17:$B$17,0),FALSE),VLOOKUP($AQ627,Invoicing!$N$17:$O$21,MATCH($AK$1,Invoicing!$N$17:$O$17,0),FALSE))</f>
        <v>520</v>
      </c>
      <c r="AL627" s="78">
        <v>100</v>
      </c>
      <c r="AM627" s="78">
        <v>35</v>
      </c>
      <c r="AN627" s="78">
        <f t="shared" si="194"/>
        <v>0</v>
      </c>
      <c r="AO627" s="2">
        <f t="shared" si="195"/>
        <v>2</v>
      </c>
      <c r="AP627" s="2" t="str">
        <f t="shared" si="196"/>
        <v>WEEK</v>
      </c>
      <c r="AQ627" s="2" t="str">
        <f t="shared" si="197"/>
        <v>CTU FLEVOKUST BVWEEK</v>
      </c>
      <c r="AR627" s="71">
        <f t="shared" si="198"/>
        <v>620</v>
      </c>
      <c r="AS627" s="71">
        <f>VLOOKUP(AJ627,Invoicing!A:K,10,FALSE)</f>
        <v>0</v>
      </c>
      <c r="AT627" s="71">
        <f t="shared" si="199"/>
        <v>620</v>
      </c>
    </row>
    <row r="628" spans="1:46">
      <c r="A628" s="37" t="s">
        <v>141</v>
      </c>
      <c r="B628" s="3" t="s">
        <v>38</v>
      </c>
      <c r="C628" s="11">
        <v>45403.825694444444</v>
      </c>
      <c r="D628" s="11">
        <v>45403.000694444447</v>
      </c>
      <c r="E628" s="11" t="s">
        <v>49</v>
      </c>
      <c r="F628" s="11" t="s">
        <v>40</v>
      </c>
      <c r="G628" s="3" t="s">
        <v>793</v>
      </c>
      <c r="H628" s="3" t="s">
        <v>2821</v>
      </c>
      <c r="I628" s="11">
        <v>45405.25</v>
      </c>
      <c r="J628" s="12">
        <v>45405.855555555558</v>
      </c>
      <c r="K628" s="12">
        <v>45405.791666666664</v>
      </c>
      <c r="L628" s="12">
        <v>45405.895833333336</v>
      </c>
      <c r="M628" s="12" t="s">
        <v>115</v>
      </c>
      <c r="N628" s="3" t="s">
        <v>13</v>
      </c>
      <c r="O628" s="3">
        <v>0</v>
      </c>
      <c r="P628" s="1">
        <f t="shared" si="180"/>
        <v>17</v>
      </c>
      <c r="Q628" s="1">
        <f t="shared" si="181"/>
        <v>4</v>
      </c>
      <c r="R628" s="72">
        <f t="shared" si="182"/>
        <v>45405.855555555558</v>
      </c>
      <c r="S628" s="73">
        <f t="shared" si="183"/>
        <v>1.4243055555562023</v>
      </c>
      <c r="T628" s="74">
        <f>Table2[[#This Row],[ETA A OFRECIMIENTO]]*24</f>
        <v>34.183333333348855</v>
      </c>
      <c r="U628" s="1" t="str">
        <f t="shared" si="184"/>
        <v>YES</v>
      </c>
      <c r="V628" s="73">
        <f t="shared" si="185"/>
        <v>0.54166666666424135</v>
      </c>
      <c r="W628" s="74">
        <f>Table2[[#This Row],[DEL. AVAILABLE A SLOT]]*24</f>
        <v>12.999999999941792</v>
      </c>
      <c r="X628" s="1" t="str">
        <f t="shared" si="186"/>
        <v>SI</v>
      </c>
      <c r="Y628" s="73">
        <f t="shared" si="187"/>
        <v>1.9659722222204437</v>
      </c>
      <c r="Z628" s="74">
        <f>Table2[[#This Row],[ETA A TIMESLOT]]*24</f>
        <v>47.183333333290648</v>
      </c>
      <c r="AA628" s="73">
        <f t="shared" si="188"/>
        <v>6.3888888893416151E-2</v>
      </c>
      <c r="AB628" s="73" t="str">
        <f t="shared" si="189"/>
        <v>NO</v>
      </c>
      <c r="AC628" s="74">
        <f>Table2[[#This Row],[PUNTUALIDAD (H)]]*24</f>
        <v>1.5333333334419876</v>
      </c>
      <c r="AD628" s="73">
        <f t="shared" si="190"/>
        <v>2.070138888891961</v>
      </c>
      <c r="AE628" s="74">
        <f>Table2[[#This Row],[ATA TO UNLOADING]]*24</f>
        <v>49.683333333407063</v>
      </c>
      <c r="AF628" s="74" t="str">
        <f>IF(Table2[[#This Row],[ATA TO UNLOADING 2]]&lt;=48,"YES","NO")</f>
        <v>NO</v>
      </c>
      <c r="AG628" s="75">
        <f t="shared" si="191"/>
        <v>0.79166666666424135</v>
      </c>
      <c r="AH628" s="2" t="s">
        <v>42</v>
      </c>
      <c r="AI628" s="2" t="str">
        <f t="shared" si="192"/>
        <v>MRKU5622485</v>
      </c>
      <c r="AJ628" s="76" t="str">
        <f t="shared" si="193"/>
        <v>CTU FLEVOKUST BV</v>
      </c>
      <c r="AK628" s="77">
        <f>IF($M628="TRUCK",VLOOKUP($AQ628,Invoicing!$A$17:$B$49,MATCH($AK$1,Invoicing!$A$17:$B$17,0),FALSE),VLOOKUP($AQ628,Invoicing!$N$17:$O$21,MATCH($AK$1,Invoicing!$N$17:$O$17,0),FALSE))</f>
        <v>520</v>
      </c>
      <c r="AL628" s="78">
        <v>100</v>
      </c>
      <c r="AM628" s="78">
        <v>35</v>
      </c>
      <c r="AN628" s="78">
        <f t="shared" si="194"/>
        <v>0</v>
      </c>
      <c r="AO628" s="2">
        <f t="shared" si="195"/>
        <v>2</v>
      </c>
      <c r="AP628" s="2" t="str">
        <f t="shared" si="196"/>
        <v>WEEK</v>
      </c>
      <c r="AQ628" s="2" t="str">
        <f t="shared" si="197"/>
        <v>CTU FLEVOKUST BVWEEK</v>
      </c>
      <c r="AR628" s="71">
        <f t="shared" si="198"/>
        <v>620</v>
      </c>
      <c r="AS628" s="71">
        <f>VLOOKUP(AJ628,Invoicing!A:K,10,FALSE)</f>
        <v>0</v>
      </c>
      <c r="AT628" s="71">
        <f t="shared" si="199"/>
        <v>620</v>
      </c>
    </row>
    <row r="629" spans="1:46">
      <c r="A629" s="37" t="s">
        <v>141</v>
      </c>
      <c r="B629" s="3" t="s">
        <v>38</v>
      </c>
      <c r="C629" s="11">
        <v>45403.825694444444</v>
      </c>
      <c r="D629" s="11">
        <v>45403.000694444447</v>
      </c>
      <c r="E629" s="11" t="s">
        <v>49</v>
      </c>
      <c r="F629" s="11" t="s">
        <v>40</v>
      </c>
      <c r="G629" s="3" t="s">
        <v>794</v>
      </c>
      <c r="H629" s="3" t="s">
        <v>2821</v>
      </c>
      <c r="I629" s="11">
        <v>45405.25</v>
      </c>
      <c r="J629" s="12">
        <v>45406.523611111108</v>
      </c>
      <c r="K629" s="12">
        <v>45406.5</v>
      </c>
      <c r="L629" s="12">
        <v>45406.538194444445</v>
      </c>
      <c r="M629" s="12" t="s">
        <v>115</v>
      </c>
      <c r="N629" s="3" t="s">
        <v>42</v>
      </c>
      <c r="O629" s="3">
        <v>1</v>
      </c>
      <c r="P629" s="1">
        <f t="shared" si="180"/>
        <v>17</v>
      </c>
      <c r="Q629" s="1">
        <f t="shared" si="181"/>
        <v>4</v>
      </c>
      <c r="R629" s="72">
        <f t="shared" si="182"/>
        <v>45406.523611111108</v>
      </c>
      <c r="S629" s="73">
        <f t="shared" si="183"/>
        <v>1.4243055555562023</v>
      </c>
      <c r="T629" s="74">
        <f>Table2[[#This Row],[ETA A OFRECIMIENTO]]*24</f>
        <v>34.183333333348855</v>
      </c>
      <c r="U629" s="1" t="str">
        <f t="shared" si="184"/>
        <v>YES</v>
      </c>
      <c r="V629" s="73">
        <f t="shared" si="185"/>
        <v>1.25</v>
      </c>
      <c r="W629" s="74">
        <f>Table2[[#This Row],[DEL. AVAILABLE A SLOT]]*24</f>
        <v>30</v>
      </c>
      <c r="X629" s="1" t="str">
        <f t="shared" si="186"/>
        <v>NO</v>
      </c>
      <c r="Y629" s="73">
        <f t="shared" si="187"/>
        <v>2.6743055555562023</v>
      </c>
      <c r="Z629" s="74">
        <f>Table2[[#This Row],[ETA A TIMESLOT]]*24</f>
        <v>64.183333333348855</v>
      </c>
      <c r="AA629" s="73">
        <f t="shared" si="188"/>
        <v>2.361111110803904E-2</v>
      </c>
      <c r="AB629" s="73" t="str">
        <f t="shared" si="189"/>
        <v>SI</v>
      </c>
      <c r="AC629" s="74">
        <f>Table2[[#This Row],[PUNTUALIDAD (H)]]*24</f>
        <v>0.56666666659293696</v>
      </c>
      <c r="AD629" s="73">
        <f t="shared" si="190"/>
        <v>2.7125000000014552</v>
      </c>
      <c r="AE629" s="74">
        <f>Table2[[#This Row],[ATA TO UNLOADING]]*24</f>
        <v>65.100000000034925</v>
      </c>
      <c r="AF629" s="74" t="str">
        <f>IF(Table2[[#This Row],[ATA TO UNLOADING 2]]&lt;=48,"YES","NO")</f>
        <v>NO</v>
      </c>
      <c r="AG629" s="75">
        <f t="shared" si="191"/>
        <v>0.5</v>
      </c>
      <c r="AH629" s="2" t="s">
        <v>42</v>
      </c>
      <c r="AI629" s="2" t="str">
        <f t="shared" si="192"/>
        <v>MRKU5797293</v>
      </c>
      <c r="AJ629" s="76" t="str">
        <f t="shared" si="193"/>
        <v>CTU FLEVOKUST BV</v>
      </c>
      <c r="AK629" s="77">
        <f>IF($M629="TRUCK",VLOOKUP($AQ629,Invoicing!$A$17:$B$49,MATCH($AK$1,Invoicing!$A$17:$B$17,0),FALSE),VLOOKUP($AQ629,Invoicing!$N$17:$O$21,MATCH($AK$1,Invoicing!$N$17:$O$17,0),FALSE))</f>
        <v>520</v>
      </c>
      <c r="AL629" s="78" t="e">
        <f>VLOOKUP($E629,Invoicing!$A$1:$H$8,MATCH(TRACKER!$N629,Invoicing!$A$1:$H$1,0),FALSE)</f>
        <v>#N/A</v>
      </c>
      <c r="AM629" s="78">
        <v>35</v>
      </c>
      <c r="AN629" s="78">
        <f t="shared" si="194"/>
        <v>35</v>
      </c>
      <c r="AO629" s="2">
        <f t="shared" si="195"/>
        <v>3</v>
      </c>
      <c r="AP629" s="2" t="str">
        <f t="shared" si="196"/>
        <v>WEEK</v>
      </c>
      <c r="AQ629" s="2" t="str">
        <f t="shared" si="197"/>
        <v>CTU FLEVOKUST BVWEEK</v>
      </c>
      <c r="AR629" s="71">
        <f t="shared" si="198"/>
        <v>555</v>
      </c>
      <c r="AS629" s="71">
        <f>VLOOKUP(AJ629,Invoicing!A:K,10,FALSE)</f>
        <v>0</v>
      </c>
      <c r="AT629" s="71">
        <f t="shared" si="199"/>
        <v>555</v>
      </c>
    </row>
    <row r="630" spans="1:46">
      <c r="A630" s="37" t="s">
        <v>141</v>
      </c>
      <c r="B630" s="3" t="s">
        <v>38</v>
      </c>
      <c r="C630" s="11">
        <v>45403.825694444444</v>
      </c>
      <c r="D630" s="11">
        <v>45403.000694444447</v>
      </c>
      <c r="E630" s="11" t="s">
        <v>49</v>
      </c>
      <c r="F630" s="11" t="s">
        <v>40</v>
      </c>
      <c r="G630" s="3" t="s">
        <v>795</v>
      </c>
      <c r="H630" s="3" t="s">
        <v>2821</v>
      </c>
      <c r="I630" s="11">
        <v>45405.25</v>
      </c>
      <c r="J630" s="12">
        <v>45405.381249999999</v>
      </c>
      <c r="K630" s="12">
        <v>45405.416666666664</v>
      </c>
      <c r="L630" s="12">
        <v>45405.395833333336</v>
      </c>
      <c r="M630" s="12" t="s">
        <v>115</v>
      </c>
      <c r="N630" s="3" t="s">
        <v>13</v>
      </c>
      <c r="O630" s="3">
        <v>0</v>
      </c>
      <c r="P630" s="1">
        <f t="shared" si="180"/>
        <v>17</v>
      </c>
      <c r="Q630" s="1">
        <f t="shared" si="181"/>
        <v>4</v>
      </c>
      <c r="R630" s="72">
        <f t="shared" si="182"/>
        <v>45405.381249999999</v>
      </c>
      <c r="S630" s="73">
        <f t="shared" si="183"/>
        <v>1.4243055555562023</v>
      </c>
      <c r="T630" s="74">
        <f>Table2[[#This Row],[ETA A OFRECIMIENTO]]*24</f>
        <v>34.183333333348855</v>
      </c>
      <c r="U630" s="1" t="str">
        <f t="shared" si="184"/>
        <v>YES</v>
      </c>
      <c r="V630" s="73">
        <f t="shared" si="185"/>
        <v>0.16666666666424135</v>
      </c>
      <c r="W630" s="74">
        <f>Table2[[#This Row],[DEL. AVAILABLE A SLOT]]*24</f>
        <v>3.9999999999417923</v>
      </c>
      <c r="X630" s="1" t="str">
        <f t="shared" si="186"/>
        <v>SI</v>
      </c>
      <c r="Y630" s="73">
        <f t="shared" si="187"/>
        <v>1.5909722222204437</v>
      </c>
      <c r="Z630" s="74">
        <f>Table2[[#This Row],[ETA A TIMESLOT]]*24</f>
        <v>38.183333333290648</v>
      </c>
      <c r="AA630" s="73">
        <f t="shared" si="188"/>
        <v>0</v>
      </c>
      <c r="AB630" s="73" t="str">
        <f t="shared" si="189"/>
        <v>SI</v>
      </c>
      <c r="AC630" s="74">
        <f>Table2[[#This Row],[PUNTUALIDAD (H)]]*24</f>
        <v>0</v>
      </c>
      <c r="AD630" s="73">
        <f t="shared" si="190"/>
        <v>1.570138888891961</v>
      </c>
      <c r="AE630" s="74">
        <f>Table2[[#This Row],[ATA TO UNLOADING]]*24</f>
        <v>37.683333333407063</v>
      </c>
      <c r="AF630" s="74" t="str">
        <f>IF(Table2[[#This Row],[ATA TO UNLOADING 2]]&lt;=48,"YES","NO")</f>
        <v>YES</v>
      </c>
      <c r="AG630" s="75">
        <f t="shared" si="191"/>
        <v>0.41666666666424135</v>
      </c>
      <c r="AH630" s="2" t="s">
        <v>42</v>
      </c>
      <c r="AI630" s="2" t="str">
        <f t="shared" si="192"/>
        <v>MRSU0572770</v>
      </c>
      <c r="AJ630" s="76" t="str">
        <f t="shared" si="193"/>
        <v>CTU FLEVOKUST BV</v>
      </c>
      <c r="AK630" s="77">
        <f>IF($M630="TRUCK",VLOOKUP($AQ630,Invoicing!$A$17:$B$49,MATCH($AK$1,Invoicing!$A$17:$B$17,0),FALSE),VLOOKUP($AQ630,Invoicing!$N$17:$O$21,MATCH($AK$1,Invoicing!$N$17:$O$17,0),FALSE))</f>
        <v>520</v>
      </c>
      <c r="AL630" s="78">
        <v>100</v>
      </c>
      <c r="AM630" s="78">
        <v>35</v>
      </c>
      <c r="AN630" s="78">
        <f t="shared" si="194"/>
        <v>0</v>
      </c>
      <c r="AO630" s="2">
        <f t="shared" si="195"/>
        <v>2</v>
      </c>
      <c r="AP630" s="2" t="str">
        <f t="shared" si="196"/>
        <v>WEEK</v>
      </c>
      <c r="AQ630" s="2" t="str">
        <f t="shared" si="197"/>
        <v>CTU FLEVOKUST BVWEEK</v>
      </c>
      <c r="AR630" s="71">
        <f t="shared" si="198"/>
        <v>620</v>
      </c>
      <c r="AS630" s="71">
        <f>VLOOKUP(AJ630,Invoicing!A:K,10,FALSE)</f>
        <v>0</v>
      </c>
      <c r="AT630" s="71">
        <f t="shared" si="199"/>
        <v>620</v>
      </c>
    </row>
    <row r="631" spans="1:46">
      <c r="A631" s="37" t="s">
        <v>141</v>
      </c>
      <c r="B631" s="3" t="s">
        <v>38</v>
      </c>
      <c r="C631" s="11">
        <v>45403.825694444444</v>
      </c>
      <c r="D631" s="11">
        <v>45403.000694444447</v>
      </c>
      <c r="E631" s="11" t="s">
        <v>45</v>
      </c>
      <c r="F631" s="11" t="s">
        <v>40</v>
      </c>
      <c r="G631" s="3" t="s">
        <v>796</v>
      </c>
      <c r="H631" s="3" t="s">
        <v>2821</v>
      </c>
      <c r="I631" s="11">
        <v>45405.25</v>
      </c>
      <c r="J631" s="12">
        <v>45405.041666666664</v>
      </c>
      <c r="K631" s="12">
        <v>45406.125</v>
      </c>
      <c r="L631" s="12">
        <v>45405.041666666664</v>
      </c>
      <c r="M631" s="12" t="s">
        <v>115</v>
      </c>
      <c r="N631" s="3" t="s">
        <v>13</v>
      </c>
      <c r="O631" s="3">
        <v>0</v>
      </c>
      <c r="P631" s="1">
        <f t="shared" si="180"/>
        <v>17</v>
      </c>
      <c r="Q631" s="1">
        <f t="shared" si="181"/>
        <v>4</v>
      </c>
      <c r="R631" s="72">
        <f t="shared" si="182"/>
        <v>45405.041666666664</v>
      </c>
      <c r="S631" s="73">
        <f t="shared" si="183"/>
        <v>1.4243055555562023</v>
      </c>
      <c r="T631" s="74">
        <f>Table2[[#This Row],[ETA A OFRECIMIENTO]]*24</f>
        <v>34.183333333348855</v>
      </c>
      <c r="U631" s="1" t="str">
        <f t="shared" si="184"/>
        <v>YES</v>
      </c>
      <c r="V631" s="73">
        <f t="shared" si="185"/>
        <v>0.875</v>
      </c>
      <c r="W631" s="74">
        <f>Table2[[#This Row],[DEL. AVAILABLE A SLOT]]*24</f>
        <v>21</v>
      </c>
      <c r="X631" s="1" t="str">
        <f t="shared" si="186"/>
        <v>SI</v>
      </c>
      <c r="Y631" s="73">
        <f t="shared" si="187"/>
        <v>2.2993055555562023</v>
      </c>
      <c r="Z631" s="74">
        <f>Table2[[#This Row],[ETA A TIMESLOT]]*24</f>
        <v>55.183333333348855</v>
      </c>
      <c r="AA631" s="73">
        <f t="shared" si="188"/>
        <v>0</v>
      </c>
      <c r="AB631" s="73" t="str">
        <f t="shared" si="189"/>
        <v>SI</v>
      </c>
      <c r="AC631" s="74">
        <f>Table2[[#This Row],[PUNTUALIDAD (H)]]*24</f>
        <v>0</v>
      </c>
      <c r="AD631" s="73">
        <f t="shared" si="190"/>
        <v>1.2159722222204437</v>
      </c>
      <c r="AE631" s="74">
        <f>Table2[[#This Row],[ATA TO UNLOADING]]*24</f>
        <v>29.183333333290648</v>
      </c>
      <c r="AF631" s="74" t="str">
        <f>IF(Table2[[#This Row],[ATA TO UNLOADING 2]]&lt;=48,"YES","NO")</f>
        <v>YES</v>
      </c>
      <c r="AG631" s="75">
        <f t="shared" si="191"/>
        <v>0.125</v>
      </c>
      <c r="AH631" s="2" t="s">
        <v>24</v>
      </c>
      <c r="AI631" s="2" t="str">
        <f t="shared" si="192"/>
        <v>MRSU0573307</v>
      </c>
      <c r="AJ631" s="76" t="str">
        <f t="shared" si="193"/>
        <v>OM TRANSPORT</v>
      </c>
      <c r="AK631" s="77">
        <f>IF($M631="TRUCK",VLOOKUP($AQ631,Invoicing!$A$17:$B$49,MATCH($AK$1,Invoicing!$A$17:$B$17,0),FALSE),VLOOKUP($AQ631,Invoicing!$N$17:$O$21,MATCH($AK$1,Invoicing!$N$17:$O$17,0),FALSE))</f>
        <v>475</v>
      </c>
      <c r="AL631" s="78">
        <f>VLOOKUP($E631,Invoicing!$A$1:$H$8,MATCH(TRACKER!$N631,Invoicing!$A$1:$H$1,0),FALSE)</f>
        <v>110</v>
      </c>
      <c r="AM631" s="78">
        <f>VLOOKUP($E631,Invoicing!$A$1:$H$8,MATCH(TRACKER!$O$1,Invoicing!$A$1:$H$1,0),FALSE)</f>
        <v>50</v>
      </c>
      <c r="AN631" s="78">
        <f t="shared" si="194"/>
        <v>0</v>
      </c>
      <c r="AO631" s="2">
        <f t="shared" si="195"/>
        <v>3</v>
      </c>
      <c r="AP631" s="2" t="str">
        <f t="shared" si="196"/>
        <v>NIGHT</v>
      </c>
      <c r="AQ631" s="2" t="str">
        <f t="shared" si="197"/>
        <v>OM TRANSPORTNIGHT</v>
      </c>
      <c r="AR631" s="71">
        <f t="shared" si="198"/>
        <v>585</v>
      </c>
      <c r="AS631" s="71">
        <f>VLOOKUP(AJ631,Invoicing!A:K,10,FALSE)</f>
        <v>25</v>
      </c>
      <c r="AT631" s="71">
        <f t="shared" si="199"/>
        <v>610</v>
      </c>
    </row>
    <row r="632" spans="1:46">
      <c r="A632" s="37" t="s">
        <v>141</v>
      </c>
      <c r="B632" s="3" t="s">
        <v>38</v>
      </c>
      <c r="C632" s="11">
        <v>45403.825694444444</v>
      </c>
      <c r="D632" s="11">
        <v>45403.000694444447</v>
      </c>
      <c r="E632" s="11" t="s">
        <v>49</v>
      </c>
      <c r="F632" s="11" t="s">
        <v>40</v>
      </c>
      <c r="G632" s="3" t="s">
        <v>797</v>
      </c>
      <c r="H632" s="3" t="s">
        <v>2821</v>
      </c>
      <c r="I632" s="11">
        <v>45405.25</v>
      </c>
      <c r="J632" s="12">
        <v>45405.856944444444</v>
      </c>
      <c r="K632" s="12">
        <v>45405.875</v>
      </c>
      <c r="L632" s="12">
        <v>45405.895833333336</v>
      </c>
      <c r="M632" s="12" t="s">
        <v>115</v>
      </c>
      <c r="N632" s="3" t="s">
        <v>13</v>
      </c>
      <c r="O632" s="3">
        <v>0</v>
      </c>
      <c r="P632" s="1">
        <f t="shared" si="180"/>
        <v>17</v>
      </c>
      <c r="Q632" s="1">
        <f t="shared" si="181"/>
        <v>4</v>
      </c>
      <c r="R632" s="72">
        <f t="shared" si="182"/>
        <v>45405.856944444444</v>
      </c>
      <c r="S632" s="73">
        <f t="shared" si="183"/>
        <v>1.4243055555562023</v>
      </c>
      <c r="T632" s="74">
        <f>Table2[[#This Row],[ETA A OFRECIMIENTO]]*24</f>
        <v>34.183333333348855</v>
      </c>
      <c r="U632" s="1" t="str">
        <f t="shared" si="184"/>
        <v>YES</v>
      </c>
      <c r="V632" s="73">
        <f t="shared" si="185"/>
        <v>0.625</v>
      </c>
      <c r="W632" s="74">
        <f>Table2[[#This Row],[DEL. AVAILABLE A SLOT]]*24</f>
        <v>15</v>
      </c>
      <c r="X632" s="1" t="str">
        <f t="shared" si="186"/>
        <v>SI</v>
      </c>
      <c r="Y632" s="73">
        <f t="shared" si="187"/>
        <v>2.0493055555562023</v>
      </c>
      <c r="Z632" s="74">
        <f>Table2[[#This Row],[ETA A TIMESLOT]]*24</f>
        <v>49.183333333348855</v>
      </c>
      <c r="AA632" s="73">
        <f t="shared" si="188"/>
        <v>0</v>
      </c>
      <c r="AB632" s="73" t="str">
        <f t="shared" si="189"/>
        <v>SI</v>
      </c>
      <c r="AC632" s="74">
        <f>Table2[[#This Row],[PUNTUALIDAD (H)]]*24</f>
        <v>0</v>
      </c>
      <c r="AD632" s="73">
        <f t="shared" si="190"/>
        <v>2.070138888891961</v>
      </c>
      <c r="AE632" s="74">
        <f>Table2[[#This Row],[ATA TO UNLOADING]]*24</f>
        <v>49.683333333407063</v>
      </c>
      <c r="AF632" s="74" t="str">
        <f>IF(Table2[[#This Row],[ATA TO UNLOADING 2]]&lt;=48,"YES","NO")</f>
        <v>NO</v>
      </c>
      <c r="AG632" s="75">
        <f t="shared" si="191"/>
        <v>0.875</v>
      </c>
      <c r="AH632" s="2" t="s">
        <v>24</v>
      </c>
      <c r="AI632" s="2" t="str">
        <f t="shared" si="192"/>
        <v>MRSU0582757</v>
      </c>
      <c r="AJ632" s="76" t="str">
        <f t="shared" si="193"/>
        <v>CTU FLEVOKUST BV</v>
      </c>
      <c r="AK632" s="77">
        <f>IF($M632="TRUCK",VLOOKUP($AQ632,Invoicing!$A$17:$B$49,MATCH($AK$1,Invoicing!$A$17:$B$17,0),FALSE),VLOOKUP($AQ632,Invoicing!$N$17:$O$21,MATCH($AK$1,Invoicing!$N$17:$O$17,0),FALSE))</f>
        <v>530</v>
      </c>
      <c r="AL632" s="78">
        <v>100</v>
      </c>
      <c r="AM632" s="78">
        <v>35</v>
      </c>
      <c r="AN632" s="78">
        <f t="shared" si="194"/>
        <v>0</v>
      </c>
      <c r="AO632" s="2">
        <f t="shared" si="195"/>
        <v>2</v>
      </c>
      <c r="AP632" s="2" t="str">
        <f t="shared" si="196"/>
        <v>NIGHT</v>
      </c>
      <c r="AQ632" s="2" t="str">
        <f t="shared" si="197"/>
        <v>CTU FLEVOKUST BVNIGHT</v>
      </c>
      <c r="AR632" s="71">
        <f t="shared" si="198"/>
        <v>630</v>
      </c>
      <c r="AS632" s="71">
        <f>VLOOKUP(AJ632,Invoicing!A:K,10,FALSE)</f>
        <v>0</v>
      </c>
      <c r="AT632" s="71">
        <f t="shared" si="199"/>
        <v>630</v>
      </c>
    </row>
    <row r="633" spans="1:46">
      <c r="A633" s="37" t="s">
        <v>141</v>
      </c>
      <c r="B633" s="3" t="s">
        <v>38</v>
      </c>
      <c r="C633" s="11">
        <v>45403.825694444444</v>
      </c>
      <c r="D633" s="11">
        <v>45403.000694444447</v>
      </c>
      <c r="E633" s="11" t="s">
        <v>49</v>
      </c>
      <c r="F633" s="11" t="s">
        <v>40</v>
      </c>
      <c r="G633" s="3" t="s">
        <v>798</v>
      </c>
      <c r="H633" s="3" t="s">
        <v>2821</v>
      </c>
      <c r="I633" s="11">
        <v>45405.25</v>
      </c>
      <c r="J633" s="12">
        <v>45406.536805555559</v>
      </c>
      <c r="K633" s="12">
        <v>45406.5</v>
      </c>
      <c r="L633" s="12">
        <v>45406.550694444442</v>
      </c>
      <c r="M633" s="12" t="s">
        <v>115</v>
      </c>
      <c r="N633" s="3" t="s">
        <v>13</v>
      </c>
      <c r="O633" s="3">
        <v>0</v>
      </c>
      <c r="P633" s="1">
        <f t="shared" si="180"/>
        <v>17</v>
      </c>
      <c r="Q633" s="1">
        <f t="shared" si="181"/>
        <v>4</v>
      </c>
      <c r="R633" s="72">
        <f t="shared" si="182"/>
        <v>45406.536805555559</v>
      </c>
      <c r="S633" s="73">
        <f t="shared" si="183"/>
        <v>1.4243055555562023</v>
      </c>
      <c r="T633" s="74">
        <f>Table2[[#This Row],[ETA A OFRECIMIENTO]]*24</f>
        <v>34.183333333348855</v>
      </c>
      <c r="U633" s="1" t="str">
        <f t="shared" si="184"/>
        <v>YES</v>
      </c>
      <c r="V633" s="73">
        <f t="shared" si="185"/>
        <v>1.25</v>
      </c>
      <c r="W633" s="74">
        <f>Table2[[#This Row],[DEL. AVAILABLE A SLOT]]*24</f>
        <v>30</v>
      </c>
      <c r="X633" s="1" t="str">
        <f t="shared" si="186"/>
        <v>NO</v>
      </c>
      <c r="Y633" s="73">
        <f t="shared" si="187"/>
        <v>2.6743055555562023</v>
      </c>
      <c r="Z633" s="74">
        <f>Table2[[#This Row],[ETA A TIMESLOT]]*24</f>
        <v>64.183333333348855</v>
      </c>
      <c r="AA633" s="73">
        <f t="shared" si="188"/>
        <v>3.680555555911269E-2</v>
      </c>
      <c r="AB633" s="73" t="str">
        <f t="shared" si="189"/>
        <v>NO</v>
      </c>
      <c r="AC633" s="74">
        <f>Table2[[#This Row],[PUNTUALIDAD (H)]]*24</f>
        <v>0.88333333341870457</v>
      </c>
      <c r="AD633" s="73">
        <f t="shared" si="190"/>
        <v>2.7249999999985448</v>
      </c>
      <c r="AE633" s="74">
        <f>Table2[[#This Row],[ATA TO UNLOADING]]*24</f>
        <v>65.399999999965075</v>
      </c>
      <c r="AF633" s="74" t="str">
        <f>IF(Table2[[#This Row],[ATA TO UNLOADING 2]]&lt;=48,"YES","NO")</f>
        <v>NO</v>
      </c>
      <c r="AG633" s="75">
        <f t="shared" si="191"/>
        <v>0.5</v>
      </c>
      <c r="AH633" s="2" t="s">
        <v>42</v>
      </c>
      <c r="AI633" s="2" t="str">
        <f t="shared" si="192"/>
        <v>MRSU0588122</v>
      </c>
      <c r="AJ633" s="76" t="str">
        <f t="shared" si="193"/>
        <v>CTU FLEVOKUST BV</v>
      </c>
      <c r="AK633" s="77">
        <f>IF($M633="TRUCK",VLOOKUP($AQ633,Invoicing!$A$17:$B$49,MATCH($AK$1,Invoicing!$A$17:$B$17,0),FALSE),VLOOKUP($AQ633,Invoicing!$N$17:$O$21,MATCH($AK$1,Invoicing!$N$17:$O$17,0),FALSE))</f>
        <v>520</v>
      </c>
      <c r="AL633" s="78">
        <v>100</v>
      </c>
      <c r="AM633" s="78">
        <v>35</v>
      </c>
      <c r="AN633" s="78">
        <f t="shared" si="194"/>
        <v>0</v>
      </c>
      <c r="AO633" s="2">
        <f t="shared" si="195"/>
        <v>3</v>
      </c>
      <c r="AP633" s="2" t="str">
        <f t="shared" si="196"/>
        <v>WEEK</v>
      </c>
      <c r="AQ633" s="2" t="str">
        <f t="shared" si="197"/>
        <v>CTU FLEVOKUST BVWEEK</v>
      </c>
      <c r="AR633" s="71">
        <f t="shared" si="198"/>
        <v>620</v>
      </c>
      <c r="AS633" s="71">
        <f>VLOOKUP(AJ633,Invoicing!A:K,10,FALSE)</f>
        <v>0</v>
      </c>
      <c r="AT633" s="71">
        <f t="shared" si="199"/>
        <v>620</v>
      </c>
    </row>
    <row r="634" spans="1:46">
      <c r="A634" s="37" t="s">
        <v>141</v>
      </c>
      <c r="B634" s="3" t="s">
        <v>38</v>
      </c>
      <c r="C634" s="11">
        <v>45403.825694444444</v>
      </c>
      <c r="D634" s="11">
        <v>45403.000694444447</v>
      </c>
      <c r="E634" s="11" t="s">
        <v>44</v>
      </c>
      <c r="F634" s="11" t="s">
        <v>40</v>
      </c>
      <c r="G634" s="3" t="s">
        <v>799</v>
      </c>
      <c r="H634" s="3" t="s">
        <v>2821</v>
      </c>
      <c r="I634" s="11">
        <v>45405.25</v>
      </c>
      <c r="J634" s="12">
        <v>45406.422222222223</v>
      </c>
      <c r="K634" s="12">
        <v>45406.416666666664</v>
      </c>
      <c r="L634" s="12">
        <v>45406.462500000001</v>
      </c>
      <c r="M634" s="12" t="s">
        <v>115</v>
      </c>
      <c r="N634" s="3" t="s">
        <v>13</v>
      </c>
      <c r="O634" s="3">
        <v>0</v>
      </c>
      <c r="P634" s="1">
        <f t="shared" si="180"/>
        <v>17</v>
      </c>
      <c r="Q634" s="1">
        <f t="shared" si="181"/>
        <v>4</v>
      </c>
      <c r="R634" s="72">
        <f t="shared" si="182"/>
        <v>45406.422222222223</v>
      </c>
      <c r="S634" s="73">
        <f t="shared" si="183"/>
        <v>1.4243055555562023</v>
      </c>
      <c r="T634" s="74">
        <f>Table2[[#This Row],[ETA A OFRECIMIENTO]]*24</f>
        <v>34.183333333348855</v>
      </c>
      <c r="U634" s="1" t="str">
        <f t="shared" si="184"/>
        <v>YES</v>
      </c>
      <c r="V634" s="73">
        <f t="shared" si="185"/>
        <v>1.1666666666642413</v>
      </c>
      <c r="W634" s="74">
        <f>Table2[[#This Row],[DEL. AVAILABLE A SLOT]]*24</f>
        <v>27.999999999941792</v>
      </c>
      <c r="X634" s="1" t="str">
        <f t="shared" si="186"/>
        <v>NO</v>
      </c>
      <c r="Y634" s="73">
        <f t="shared" si="187"/>
        <v>2.5909722222204437</v>
      </c>
      <c r="Z634" s="74">
        <f>Table2[[#This Row],[ETA A TIMESLOT]]*24</f>
        <v>62.183333333290648</v>
      </c>
      <c r="AA634" s="73">
        <f t="shared" si="188"/>
        <v>5.5555555591126904E-3</v>
      </c>
      <c r="AB634" s="73" t="str">
        <f t="shared" si="189"/>
        <v>SI</v>
      </c>
      <c r="AC634" s="74">
        <f>Table2[[#This Row],[PUNTUALIDAD (H)]]*24</f>
        <v>0.13333333341870457</v>
      </c>
      <c r="AD634" s="73">
        <f t="shared" si="190"/>
        <v>2.6368055555576575</v>
      </c>
      <c r="AE634" s="74">
        <f>Table2[[#This Row],[ATA TO UNLOADING]]*24</f>
        <v>63.28333333338378</v>
      </c>
      <c r="AF634" s="74" t="str">
        <f>IF(Table2[[#This Row],[ATA TO UNLOADING 2]]&lt;=48,"YES","NO")</f>
        <v>NO</v>
      </c>
      <c r="AG634" s="75">
        <f t="shared" si="191"/>
        <v>0.41666666666424135</v>
      </c>
      <c r="AH634" s="2" t="s">
        <v>42</v>
      </c>
      <c r="AI634" s="2" t="str">
        <f t="shared" si="192"/>
        <v>MRSU3358329</v>
      </c>
      <c r="AJ634" s="76" t="str">
        <f t="shared" si="193"/>
        <v>MSI</v>
      </c>
      <c r="AK634" s="77">
        <f>IF($M634="TRUCK",VLOOKUP($AQ634,Invoicing!$A$17:$B$49,MATCH($AK$1,Invoicing!$A$17:$B$17,0),FALSE),VLOOKUP($AQ634,Invoicing!$N$17:$O$21,MATCH($AK$1,Invoicing!$N$17:$O$17,0),FALSE))</f>
        <v>480</v>
      </c>
      <c r="AL634" s="78">
        <f>VLOOKUP($E634,Invoicing!$A$1:$H$8,MATCH(TRACKER!$N634,Invoicing!$A$1:$H$1,0),FALSE)</f>
        <v>120</v>
      </c>
      <c r="AM634" s="78">
        <f>VLOOKUP($E634,Invoicing!$A$1:$H$8,MATCH(TRACKER!$O$1,Invoicing!$A$1:$H$1,0),FALSE)</f>
        <v>50</v>
      </c>
      <c r="AN634" s="78">
        <f t="shared" si="194"/>
        <v>0</v>
      </c>
      <c r="AO634" s="2">
        <f t="shared" si="195"/>
        <v>3</v>
      </c>
      <c r="AP634" s="2" t="str">
        <f t="shared" si="196"/>
        <v>WEEK</v>
      </c>
      <c r="AQ634" s="2" t="str">
        <f t="shared" si="197"/>
        <v>MSIWEEK</v>
      </c>
      <c r="AR634" s="71">
        <f t="shared" si="198"/>
        <v>600</v>
      </c>
      <c r="AS634" s="71">
        <f>VLOOKUP(AJ634,Invoicing!A:K,10,FALSE)</f>
        <v>25</v>
      </c>
      <c r="AT634" s="71">
        <f t="shared" si="199"/>
        <v>625</v>
      </c>
    </row>
    <row r="635" spans="1:46">
      <c r="A635" s="37" t="s">
        <v>141</v>
      </c>
      <c r="B635" s="3" t="s">
        <v>38</v>
      </c>
      <c r="C635" s="11">
        <v>45403.825694444444</v>
      </c>
      <c r="D635" s="11">
        <v>45403.000694444447</v>
      </c>
      <c r="E635" s="11" t="s">
        <v>44</v>
      </c>
      <c r="F635" s="11" t="s">
        <v>40</v>
      </c>
      <c r="G635" s="3" t="s">
        <v>800</v>
      </c>
      <c r="H635" s="3" t="s">
        <v>2821</v>
      </c>
      <c r="I635" s="11">
        <v>45405.25</v>
      </c>
      <c r="J635" s="12">
        <v>45406.238194444442</v>
      </c>
      <c r="K635" s="12">
        <v>45406.25</v>
      </c>
      <c r="L635" s="12">
        <v>45406.388194444444</v>
      </c>
      <c r="M635" s="12" t="s">
        <v>115</v>
      </c>
      <c r="N635" s="3" t="s">
        <v>13</v>
      </c>
      <c r="O635" s="3">
        <v>0</v>
      </c>
      <c r="P635" s="1">
        <f t="shared" si="180"/>
        <v>17</v>
      </c>
      <c r="Q635" s="1">
        <f t="shared" si="181"/>
        <v>4</v>
      </c>
      <c r="R635" s="72">
        <f t="shared" si="182"/>
        <v>45406.238194444442</v>
      </c>
      <c r="S635" s="73">
        <f t="shared" si="183"/>
        <v>1.4243055555562023</v>
      </c>
      <c r="T635" s="74">
        <f>Table2[[#This Row],[ETA A OFRECIMIENTO]]*24</f>
        <v>34.183333333348855</v>
      </c>
      <c r="U635" s="1" t="str">
        <f t="shared" si="184"/>
        <v>YES</v>
      </c>
      <c r="V635" s="73">
        <f t="shared" si="185"/>
        <v>1</v>
      </c>
      <c r="W635" s="74">
        <f>Table2[[#This Row],[DEL. AVAILABLE A SLOT]]*24</f>
        <v>24</v>
      </c>
      <c r="X635" s="1" t="str">
        <f t="shared" si="186"/>
        <v>SI</v>
      </c>
      <c r="Y635" s="73">
        <f t="shared" si="187"/>
        <v>2.4243055555562023</v>
      </c>
      <c r="Z635" s="74">
        <f>Table2[[#This Row],[ETA A TIMESLOT]]*24</f>
        <v>58.183333333348855</v>
      </c>
      <c r="AA635" s="73">
        <f t="shared" si="188"/>
        <v>0</v>
      </c>
      <c r="AB635" s="73" t="str">
        <f t="shared" si="189"/>
        <v>SI</v>
      </c>
      <c r="AC635" s="74">
        <f>Table2[[#This Row],[PUNTUALIDAD (H)]]*24</f>
        <v>0</v>
      </c>
      <c r="AD635" s="73">
        <f t="shared" si="190"/>
        <v>2.5625</v>
      </c>
      <c r="AE635" s="74">
        <f>Table2[[#This Row],[ATA TO UNLOADING]]*24</f>
        <v>61.5</v>
      </c>
      <c r="AF635" s="74" t="str">
        <f>IF(Table2[[#This Row],[ATA TO UNLOADING 2]]&lt;=48,"YES","NO")</f>
        <v>NO</v>
      </c>
      <c r="AG635" s="75">
        <f t="shared" si="191"/>
        <v>0.25</v>
      </c>
      <c r="AH635" s="2" t="s">
        <v>42</v>
      </c>
      <c r="AI635" s="2" t="str">
        <f t="shared" si="192"/>
        <v>MRSU3727807</v>
      </c>
      <c r="AJ635" s="76" t="str">
        <f t="shared" si="193"/>
        <v>MSI</v>
      </c>
      <c r="AK635" s="77">
        <f>IF($M635="TRUCK",VLOOKUP($AQ635,Invoicing!$A$17:$B$49,MATCH($AK$1,Invoicing!$A$17:$B$17,0),FALSE),VLOOKUP($AQ635,Invoicing!$N$17:$O$21,MATCH($AK$1,Invoicing!$N$17:$O$17,0),FALSE))</f>
        <v>480</v>
      </c>
      <c r="AL635" s="78">
        <f>VLOOKUP($E635,Invoicing!$A$1:$H$8,MATCH(TRACKER!$N635,Invoicing!$A$1:$H$1,0),FALSE)</f>
        <v>120</v>
      </c>
      <c r="AM635" s="78">
        <f>VLOOKUP($E635,Invoicing!$A$1:$H$8,MATCH(TRACKER!$O$1,Invoicing!$A$1:$H$1,0),FALSE)</f>
        <v>50</v>
      </c>
      <c r="AN635" s="78">
        <f t="shared" si="194"/>
        <v>0</v>
      </c>
      <c r="AO635" s="2">
        <f t="shared" si="195"/>
        <v>3</v>
      </c>
      <c r="AP635" s="2" t="str">
        <f t="shared" si="196"/>
        <v>WEEK</v>
      </c>
      <c r="AQ635" s="2" t="str">
        <f t="shared" si="197"/>
        <v>MSIWEEK</v>
      </c>
      <c r="AR635" s="71">
        <f t="shared" si="198"/>
        <v>600</v>
      </c>
      <c r="AS635" s="71">
        <f>VLOOKUP(AJ635,Invoicing!A:K,10,FALSE)</f>
        <v>25</v>
      </c>
      <c r="AT635" s="71">
        <f t="shared" si="199"/>
        <v>625</v>
      </c>
    </row>
    <row r="636" spans="1:46">
      <c r="A636" s="37" t="s">
        <v>141</v>
      </c>
      <c r="B636" s="3" t="s">
        <v>38</v>
      </c>
      <c r="C636" s="11">
        <v>45403.825694444444</v>
      </c>
      <c r="D636" s="11">
        <v>45403.000694444447</v>
      </c>
      <c r="E636" s="11" t="s">
        <v>44</v>
      </c>
      <c r="F636" s="11" t="s">
        <v>40</v>
      </c>
      <c r="G636" s="3" t="s">
        <v>801</v>
      </c>
      <c r="H636" s="3" t="s">
        <v>2821</v>
      </c>
      <c r="I636" s="11">
        <v>45405.25</v>
      </c>
      <c r="J636" s="12">
        <v>45406.675694444442</v>
      </c>
      <c r="K636" s="12">
        <v>45406.625</v>
      </c>
      <c r="L636" s="12">
        <v>45406.722222222219</v>
      </c>
      <c r="M636" s="12" t="s">
        <v>115</v>
      </c>
      <c r="N636" s="3" t="s">
        <v>13</v>
      </c>
      <c r="O636" s="3">
        <v>0</v>
      </c>
      <c r="P636" s="1">
        <f t="shared" si="180"/>
        <v>17</v>
      </c>
      <c r="Q636" s="1">
        <f t="shared" si="181"/>
        <v>4</v>
      </c>
      <c r="R636" s="72">
        <f t="shared" si="182"/>
        <v>45406.675694444442</v>
      </c>
      <c r="S636" s="73">
        <f t="shared" si="183"/>
        <v>1.4243055555562023</v>
      </c>
      <c r="T636" s="74">
        <f>Table2[[#This Row],[ETA A OFRECIMIENTO]]*24</f>
        <v>34.183333333348855</v>
      </c>
      <c r="U636" s="1" t="str">
        <f t="shared" si="184"/>
        <v>YES</v>
      </c>
      <c r="V636" s="73">
        <f t="shared" si="185"/>
        <v>1.375</v>
      </c>
      <c r="W636" s="74">
        <f>Table2[[#This Row],[DEL. AVAILABLE A SLOT]]*24</f>
        <v>33</v>
      </c>
      <c r="X636" s="1" t="str">
        <f t="shared" si="186"/>
        <v>NO</v>
      </c>
      <c r="Y636" s="73">
        <f t="shared" si="187"/>
        <v>2.7993055555562023</v>
      </c>
      <c r="Z636" s="74">
        <f>Table2[[#This Row],[ETA A TIMESLOT]]*24</f>
        <v>67.183333333348855</v>
      </c>
      <c r="AA636" s="73">
        <f t="shared" si="188"/>
        <v>5.0694444442342501E-2</v>
      </c>
      <c r="AB636" s="73" t="str">
        <f t="shared" si="189"/>
        <v>NO</v>
      </c>
      <c r="AC636" s="74">
        <f>Table2[[#This Row],[PUNTUALIDAD (H)]]*24</f>
        <v>1.21666666661622</v>
      </c>
      <c r="AD636" s="73">
        <f t="shared" si="190"/>
        <v>2.8965277777751908</v>
      </c>
      <c r="AE636" s="74">
        <f>Table2[[#This Row],[ATA TO UNLOADING]]*24</f>
        <v>69.516666666604578</v>
      </c>
      <c r="AF636" s="74" t="str">
        <f>IF(Table2[[#This Row],[ATA TO UNLOADING 2]]&lt;=48,"YES","NO")</f>
        <v>NO</v>
      </c>
      <c r="AG636" s="75">
        <f t="shared" si="191"/>
        <v>0.625</v>
      </c>
      <c r="AH636" s="2" t="s">
        <v>42</v>
      </c>
      <c r="AI636" s="2" t="str">
        <f t="shared" si="192"/>
        <v>MRSU3787410</v>
      </c>
      <c r="AJ636" s="76" t="str">
        <f t="shared" si="193"/>
        <v>MSI</v>
      </c>
      <c r="AK636" s="77">
        <f>IF($M636="TRUCK",VLOOKUP($AQ636,Invoicing!$A$17:$B$49,MATCH($AK$1,Invoicing!$A$17:$B$17,0),FALSE),VLOOKUP($AQ636,Invoicing!$N$17:$O$21,MATCH($AK$1,Invoicing!$N$17:$O$17,0),FALSE))</f>
        <v>480</v>
      </c>
      <c r="AL636" s="78">
        <f>VLOOKUP($E636,Invoicing!$A$1:$H$8,MATCH(TRACKER!$N636,Invoicing!$A$1:$H$1,0),FALSE)</f>
        <v>120</v>
      </c>
      <c r="AM636" s="78">
        <f>VLOOKUP($E636,Invoicing!$A$1:$H$8,MATCH(TRACKER!$O$1,Invoicing!$A$1:$H$1,0),FALSE)</f>
        <v>50</v>
      </c>
      <c r="AN636" s="78">
        <f t="shared" si="194"/>
        <v>0</v>
      </c>
      <c r="AO636" s="2">
        <f t="shared" si="195"/>
        <v>3</v>
      </c>
      <c r="AP636" s="2" t="str">
        <f t="shared" si="196"/>
        <v>WEEK</v>
      </c>
      <c r="AQ636" s="2" t="str">
        <f t="shared" si="197"/>
        <v>MSIWEEK</v>
      </c>
      <c r="AR636" s="71">
        <f t="shared" si="198"/>
        <v>600</v>
      </c>
      <c r="AS636" s="71">
        <f>VLOOKUP(AJ636,Invoicing!A:K,10,FALSE)</f>
        <v>25</v>
      </c>
      <c r="AT636" s="71">
        <f t="shared" si="199"/>
        <v>625</v>
      </c>
    </row>
    <row r="637" spans="1:46">
      <c r="A637" s="37" t="s">
        <v>141</v>
      </c>
      <c r="B637" s="3" t="s">
        <v>38</v>
      </c>
      <c r="C637" s="11">
        <v>45403.825694444444</v>
      </c>
      <c r="D637" s="11">
        <v>45403.000694444447</v>
      </c>
      <c r="E637" s="11" t="s">
        <v>45</v>
      </c>
      <c r="F637" s="11" t="s">
        <v>40</v>
      </c>
      <c r="G637" s="3" t="s">
        <v>802</v>
      </c>
      <c r="H637" s="3" t="s">
        <v>2821</v>
      </c>
      <c r="I637" s="11">
        <v>45405.25</v>
      </c>
      <c r="J637" s="12">
        <v>45404.90902777778</v>
      </c>
      <c r="K637" s="12">
        <v>45405.25</v>
      </c>
      <c r="L637" s="12">
        <v>45404.927083333336</v>
      </c>
      <c r="M637" s="12" t="s">
        <v>115</v>
      </c>
      <c r="N637" s="3" t="s">
        <v>42</v>
      </c>
      <c r="O637" s="3">
        <v>0</v>
      </c>
      <c r="P637" s="1">
        <f t="shared" si="180"/>
        <v>17</v>
      </c>
      <c r="Q637" s="1">
        <f t="shared" si="181"/>
        <v>4</v>
      </c>
      <c r="R637" s="72">
        <f t="shared" si="182"/>
        <v>45404.90902777778</v>
      </c>
      <c r="S637" s="73">
        <f t="shared" si="183"/>
        <v>1.4243055555562023</v>
      </c>
      <c r="T637" s="74">
        <f>Table2[[#This Row],[ETA A OFRECIMIENTO]]*24</f>
        <v>34.183333333348855</v>
      </c>
      <c r="U637" s="1" t="str">
        <f t="shared" si="184"/>
        <v>YES</v>
      </c>
      <c r="V637" s="73">
        <f t="shared" si="185"/>
        <v>0</v>
      </c>
      <c r="W637" s="74">
        <f>Table2[[#This Row],[DEL. AVAILABLE A SLOT]]*24</f>
        <v>0</v>
      </c>
      <c r="X637" s="1" t="str">
        <f t="shared" si="186"/>
        <v>SI</v>
      </c>
      <c r="Y637" s="73">
        <f t="shared" si="187"/>
        <v>1.4243055555562023</v>
      </c>
      <c r="Z637" s="74">
        <f>Table2[[#This Row],[ETA A TIMESLOT]]*24</f>
        <v>34.183333333348855</v>
      </c>
      <c r="AA637" s="73">
        <f t="shared" si="188"/>
        <v>0</v>
      </c>
      <c r="AB637" s="73" t="str">
        <f t="shared" si="189"/>
        <v>SI</v>
      </c>
      <c r="AC637" s="74">
        <f>Table2[[#This Row],[PUNTUALIDAD (H)]]*24</f>
        <v>0</v>
      </c>
      <c r="AD637" s="73">
        <f t="shared" si="190"/>
        <v>1.101388888891961</v>
      </c>
      <c r="AE637" s="74">
        <f>Table2[[#This Row],[ATA TO UNLOADING]]*24</f>
        <v>26.433333333407063</v>
      </c>
      <c r="AF637" s="74" t="str">
        <f>IF(Table2[[#This Row],[ATA TO UNLOADING 2]]&lt;=48,"YES","NO")</f>
        <v>YES</v>
      </c>
      <c r="AG637" s="75">
        <f t="shared" si="191"/>
        <v>0.25</v>
      </c>
      <c r="AH637" s="2" t="s">
        <v>42</v>
      </c>
      <c r="AI637" s="2" t="str">
        <f t="shared" si="192"/>
        <v>MRSU3866757</v>
      </c>
      <c r="AJ637" s="76" t="str">
        <f t="shared" si="193"/>
        <v>OM TRANSPORT</v>
      </c>
      <c r="AK637" s="77">
        <f>IF($M637="TRUCK",VLOOKUP($AQ637,Invoicing!$A$17:$B$49,MATCH($AK$1,Invoicing!$A$17:$B$17,0),FALSE),VLOOKUP($AQ637,Invoicing!$N$17:$O$21,MATCH($AK$1,Invoicing!$N$17:$O$17,0),FALSE))</f>
        <v>475</v>
      </c>
      <c r="AL637" s="78" t="e">
        <f>VLOOKUP($E637,Invoicing!$A$1:$H$8,MATCH(TRACKER!$N637,Invoicing!$A$1:$H$1,0),FALSE)</f>
        <v>#N/A</v>
      </c>
      <c r="AM637" s="78">
        <f>VLOOKUP($E637,Invoicing!$A$1:$H$8,MATCH(TRACKER!$O$1,Invoicing!$A$1:$H$1,0),FALSE)</f>
        <v>50</v>
      </c>
      <c r="AN637" s="78">
        <f t="shared" si="194"/>
        <v>0</v>
      </c>
      <c r="AO637" s="2">
        <f t="shared" si="195"/>
        <v>2</v>
      </c>
      <c r="AP637" s="2" t="str">
        <f t="shared" si="196"/>
        <v>WEEK</v>
      </c>
      <c r="AQ637" s="2" t="str">
        <f t="shared" si="197"/>
        <v>OM TRANSPORTWEEK</v>
      </c>
      <c r="AR637" s="71">
        <f t="shared" si="198"/>
        <v>475</v>
      </c>
      <c r="AS637" s="71">
        <f>VLOOKUP(AJ637,Invoicing!A:K,10,FALSE)</f>
        <v>25</v>
      </c>
      <c r="AT637" s="71">
        <f t="shared" si="199"/>
        <v>500</v>
      </c>
    </row>
    <row r="638" spans="1:46">
      <c r="A638" s="37" t="s">
        <v>141</v>
      </c>
      <c r="B638" s="3" t="s">
        <v>38</v>
      </c>
      <c r="C638" s="11">
        <v>45403.825694444444</v>
      </c>
      <c r="D638" s="11">
        <v>45403.000694444447</v>
      </c>
      <c r="E638" s="11" t="s">
        <v>45</v>
      </c>
      <c r="F638" s="11" t="s">
        <v>40</v>
      </c>
      <c r="G638" s="3" t="s">
        <v>803</v>
      </c>
      <c r="H638" s="3" t="s">
        <v>2821</v>
      </c>
      <c r="I638" s="11">
        <v>45405.25</v>
      </c>
      <c r="J638" s="12">
        <v>45405.908333333333</v>
      </c>
      <c r="K638" s="12">
        <v>45406.041666666664</v>
      </c>
      <c r="L638" s="12">
        <v>45405.963888888888</v>
      </c>
      <c r="M638" s="12" t="s">
        <v>115</v>
      </c>
      <c r="N638" s="3" t="s">
        <v>13</v>
      </c>
      <c r="O638" s="3">
        <v>0</v>
      </c>
      <c r="P638" s="1">
        <f t="shared" si="180"/>
        <v>17</v>
      </c>
      <c r="Q638" s="1">
        <f t="shared" si="181"/>
        <v>4</v>
      </c>
      <c r="R638" s="72">
        <f t="shared" si="182"/>
        <v>45405.908333333333</v>
      </c>
      <c r="S638" s="73">
        <f t="shared" si="183"/>
        <v>1.4243055555562023</v>
      </c>
      <c r="T638" s="74">
        <f>Table2[[#This Row],[ETA A OFRECIMIENTO]]*24</f>
        <v>34.183333333348855</v>
      </c>
      <c r="U638" s="1" t="str">
        <f t="shared" si="184"/>
        <v>YES</v>
      </c>
      <c r="V638" s="73">
        <f t="shared" si="185"/>
        <v>0.79166666666424135</v>
      </c>
      <c r="W638" s="74">
        <f>Table2[[#This Row],[DEL. AVAILABLE A SLOT]]*24</f>
        <v>18.999999999941792</v>
      </c>
      <c r="X638" s="1" t="str">
        <f t="shared" si="186"/>
        <v>SI</v>
      </c>
      <c r="Y638" s="73">
        <f t="shared" si="187"/>
        <v>2.2159722222204437</v>
      </c>
      <c r="Z638" s="74">
        <f>Table2[[#This Row],[ETA A TIMESLOT]]*24</f>
        <v>53.183333333290648</v>
      </c>
      <c r="AA638" s="73">
        <f t="shared" si="188"/>
        <v>0</v>
      </c>
      <c r="AB638" s="73" t="str">
        <f t="shared" si="189"/>
        <v>SI</v>
      </c>
      <c r="AC638" s="74">
        <f>Table2[[#This Row],[PUNTUALIDAD (H)]]*24</f>
        <v>0</v>
      </c>
      <c r="AD638" s="73">
        <f t="shared" si="190"/>
        <v>2.1381944444437977</v>
      </c>
      <c r="AE638" s="74">
        <f>Table2[[#This Row],[ATA TO UNLOADING]]*24</f>
        <v>51.316666666651145</v>
      </c>
      <c r="AF638" s="74" t="str">
        <f>IF(Table2[[#This Row],[ATA TO UNLOADING 2]]&lt;=48,"YES","NO")</f>
        <v>NO</v>
      </c>
      <c r="AG638" s="75">
        <f t="shared" si="191"/>
        <v>4.1666666664241347E-2</v>
      </c>
      <c r="AH638" s="2" t="s">
        <v>24</v>
      </c>
      <c r="AI638" s="2" t="str">
        <f t="shared" si="192"/>
        <v>MRSU5694148</v>
      </c>
      <c r="AJ638" s="76" t="str">
        <f t="shared" si="193"/>
        <v>OM TRANSPORT</v>
      </c>
      <c r="AK638" s="77">
        <f>IF($M638="TRUCK",VLOOKUP($AQ638,Invoicing!$A$17:$B$49,MATCH($AK$1,Invoicing!$A$17:$B$17,0),FALSE),VLOOKUP($AQ638,Invoicing!$N$17:$O$21,MATCH($AK$1,Invoicing!$N$17:$O$17,0),FALSE))</f>
        <v>475</v>
      </c>
      <c r="AL638" s="78">
        <f>VLOOKUP($E638,Invoicing!$A$1:$H$8,MATCH(TRACKER!$N638,Invoicing!$A$1:$H$1,0),FALSE)</f>
        <v>110</v>
      </c>
      <c r="AM638" s="78">
        <f>VLOOKUP($E638,Invoicing!$A$1:$H$8,MATCH(TRACKER!$O$1,Invoicing!$A$1:$H$1,0),FALSE)</f>
        <v>50</v>
      </c>
      <c r="AN638" s="78">
        <f t="shared" si="194"/>
        <v>0</v>
      </c>
      <c r="AO638" s="2">
        <f t="shared" si="195"/>
        <v>3</v>
      </c>
      <c r="AP638" s="2" t="str">
        <f t="shared" si="196"/>
        <v>NIGHT</v>
      </c>
      <c r="AQ638" s="2" t="str">
        <f t="shared" si="197"/>
        <v>OM TRANSPORTNIGHT</v>
      </c>
      <c r="AR638" s="71">
        <f t="shared" si="198"/>
        <v>585</v>
      </c>
      <c r="AS638" s="71">
        <f>VLOOKUP(AJ638,Invoicing!A:K,10,FALSE)</f>
        <v>25</v>
      </c>
      <c r="AT638" s="71">
        <f t="shared" si="199"/>
        <v>610</v>
      </c>
    </row>
    <row r="639" spans="1:46">
      <c r="A639" s="37" t="s">
        <v>141</v>
      </c>
      <c r="B639" s="3" t="s">
        <v>38</v>
      </c>
      <c r="C639" s="11">
        <v>45403.825694444444</v>
      </c>
      <c r="D639" s="11">
        <v>45403.000694444447</v>
      </c>
      <c r="E639" s="11" t="s">
        <v>45</v>
      </c>
      <c r="F639" s="11" t="s">
        <v>40</v>
      </c>
      <c r="G639" s="3" t="s">
        <v>804</v>
      </c>
      <c r="H639" s="3" t="s">
        <v>2821</v>
      </c>
      <c r="I639" s="11">
        <v>45405.25</v>
      </c>
      <c r="J639" s="12">
        <v>45406.588194444441</v>
      </c>
      <c r="K639" s="12">
        <v>45406.541666666664</v>
      </c>
      <c r="L639" s="12">
        <v>45406.614583333336</v>
      </c>
      <c r="M639" s="12" t="s">
        <v>115</v>
      </c>
      <c r="N639" s="3" t="s">
        <v>13</v>
      </c>
      <c r="O639" s="3">
        <v>0</v>
      </c>
      <c r="P639" s="1">
        <f t="shared" si="180"/>
        <v>17</v>
      </c>
      <c r="Q639" s="1">
        <f t="shared" si="181"/>
        <v>4</v>
      </c>
      <c r="R639" s="72">
        <f t="shared" si="182"/>
        <v>45406.588194444441</v>
      </c>
      <c r="S639" s="73">
        <f t="shared" si="183"/>
        <v>1.4243055555562023</v>
      </c>
      <c r="T639" s="74">
        <f>Table2[[#This Row],[ETA A OFRECIMIENTO]]*24</f>
        <v>34.183333333348855</v>
      </c>
      <c r="U639" s="1" t="str">
        <f t="shared" si="184"/>
        <v>YES</v>
      </c>
      <c r="V639" s="73">
        <f t="shared" si="185"/>
        <v>1.2916666666642413</v>
      </c>
      <c r="W639" s="74">
        <f>Table2[[#This Row],[DEL. AVAILABLE A SLOT]]*24</f>
        <v>30.999999999941792</v>
      </c>
      <c r="X639" s="1" t="str">
        <f t="shared" si="186"/>
        <v>NO</v>
      </c>
      <c r="Y639" s="73">
        <f t="shared" si="187"/>
        <v>2.7159722222204437</v>
      </c>
      <c r="Z639" s="74">
        <f>Table2[[#This Row],[ETA A TIMESLOT]]*24</f>
        <v>65.183333333290648</v>
      </c>
      <c r="AA639" s="73">
        <f t="shared" si="188"/>
        <v>4.6527777776645962E-2</v>
      </c>
      <c r="AB639" s="73" t="str">
        <f t="shared" si="189"/>
        <v>NO</v>
      </c>
      <c r="AC639" s="74">
        <f>Table2[[#This Row],[PUNTUALIDAD (H)]]*24</f>
        <v>1.1166666666395031</v>
      </c>
      <c r="AD639" s="73">
        <f t="shared" si="190"/>
        <v>2.788888888891961</v>
      </c>
      <c r="AE639" s="74">
        <f>Table2[[#This Row],[ATA TO UNLOADING]]*24</f>
        <v>66.933333333407063</v>
      </c>
      <c r="AF639" s="74" t="str">
        <f>IF(Table2[[#This Row],[ATA TO UNLOADING 2]]&lt;=48,"YES","NO")</f>
        <v>NO</v>
      </c>
      <c r="AG639" s="75">
        <f t="shared" si="191"/>
        <v>0.54166666666424135</v>
      </c>
      <c r="AH639" s="2" t="s">
        <v>42</v>
      </c>
      <c r="AI639" s="2" t="str">
        <f t="shared" si="192"/>
        <v>MSKU0174749</v>
      </c>
      <c r="AJ639" s="76" t="str">
        <f t="shared" si="193"/>
        <v>OM TRANSPORT</v>
      </c>
      <c r="AK639" s="77">
        <f>IF($M639="TRUCK",VLOOKUP($AQ639,Invoicing!$A$17:$B$49,MATCH($AK$1,Invoicing!$A$17:$B$17,0),FALSE),VLOOKUP($AQ639,Invoicing!$N$17:$O$21,MATCH($AK$1,Invoicing!$N$17:$O$17,0),FALSE))</f>
        <v>475</v>
      </c>
      <c r="AL639" s="78">
        <f>VLOOKUP($E639,Invoicing!$A$1:$H$8,MATCH(TRACKER!$N639,Invoicing!$A$1:$H$1,0),FALSE)</f>
        <v>110</v>
      </c>
      <c r="AM639" s="78">
        <f>VLOOKUP($E639,Invoicing!$A$1:$H$8,MATCH(TRACKER!$O$1,Invoicing!$A$1:$H$1,0),FALSE)</f>
        <v>50</v>
      </c>
      <c r="AN639" s="78">
        <f t="shared" si="194"/>
        <v>0</v>
      </c>
      <c r="AO639" s="2">
        <f t="shared" si="195"/>
        <v>3</v>
      </c>
      <c r="AP639" s="2" t="str">
        <f t="shared" si="196"/>
        <v>WEEK</v>
      </c>
      <c r="AQ639" s="2" t="str">
        <f t="shared" si="197"/>
        <v>OM TRANSPORTWEEK</v>
      </c>
      <c r="AR639" s="71">
        <f t="shared" si="198"/>
        <v>585</v>
      </c>
      <c r="AS639" s="71">
        <f>VLOOKUP(AJ639,Invoicing!A:K,10,FALSE)</f>
        <v>25</v>
      </c>
      <c r="AT639" s="71">
        <f t="shared" si="199"/>
        <v>610</v>
      </c>
    </row>
    <row r="640" spans="1:46">
      <c r="A640" s="37" t="s">
        <v>141</v>
      </c>
      <c r="B640" s="3" t="s">
        <v>38</v>
      </c>
      <c r="C640" s="11">
        <v>45403.825694444444</v>
      </c>
      <c r="D640" s="11">
        <v>45403.000694444447</v>
      </c>
      <c r="E640" s="11" t="s">
        <v>44</v>
      </c>
      <c r="F640" s="11" t="s">
        <v>40</v>
      </c>
      <c r="G640" s="3" t="s">
        <v>805</v>
      </c>
      <c r="H640" s="3" t="s">
        <v>2821</v>
      </c>
      <c r="I640" s="11">
        <v>45405.25</v>
      </c>
      <c r="J640" s="12">
        <v>45404.699305555558</v>
      </c>
      <c r="K640" s="12">
        <v>45405.25</v>
      </c>
      <c r="L640" s="12">
        <v>45404.734027777777</v>
      </c>
      <c r="M640" s="12" t="s">
        <v>115</v>
      </c>
      <c r="N640" s="3" t="s">
        <v>13</v>
      </c>
      <c r="O640" s="3">
        <v>0</v>
      </c>
      <c r="P640" s="1">
        <f t="shared" si="180"/>
        <v>17</v>
      </c>
      <c r="Q640" s="1">
        <f t="shared" si="181"/>
        <v>4</v>
      </c>
      <c r="R640" s="72">
        <f t="shared" si="182"/>
        <v>45404.699305555558</v>
      </c>
      <c r="S640" s="73">
        <f t="shared" si="183"/>
        <v>1.4243055555562023</v>
      </c>
      <c r="T640" s="74">
        <f>Table2[[#This Row],[ETA A OFRECIMIENTO]]*24</f>
        <v>34.183333333348855</v>
      </c>
      <c r="U640" s="1" t="str">
        <f t="shared" si="184"/>
        <v>YES</v>
      </c>
      <c r="V640" s="73">
        <f t="shared" si="185"/>
        <v>0</v>
      </c>
      <c r="W640" s="74">
        <f>Table2[[#This Row],[DEL. AVAILABLE A SLOT]]*24</f>
        <v>0</v>
      </c>
      <c r="X640" s="1" t="str">
        <f t="shared" si="186"/>
        <v>SI</v>
      </c>
      <c r="Y640" s="73">
        <f t="shared" si="187"/>
        <v>1.4243055555562023</v>
      </c>
      <c r="Z640" s="74">
        <f>Table2[[#This Row],[ETA A TIMESLOT]]*24</f>
        <v>34.183333333348855</v>
      </c>
      <c r="AA640" s="73">
        <f t="shared" si="188"/>
        <v>0</v>
      </c>
      <c r="AB640" s="73" t="str">
        <f t="shared" si="189"/>
        <v>SI</v>
      </c>
      <c r="AC640" s="74">
        <f>Table2[[#This Row],[PUNTUALIDAD (H)]]*24</f>
        <v>0</v>
      </c>
      <c r="AD640" s="73">
        <f t="shared" si="190"/>
        <v>0.90833333333284827</v>
      </c>
      <c r="AE640" s="74">
        <f>Table2[[#This Row],[ATA TO UNLOADING]]*24</f>
        <v>21.799999999988358</v>
      </c>
      <c r="AF640" s="74" t="str">
        <f>IF(Table2[[#This Row],[ATA TO UNLOADING 2]]&lt;=48,"YES","NO")</f>
        <v>YES</v>
      </c>
      <c r="AG640" s="75">
        <f t="shared" si="191"/>
        <v>0.25</v>
      </c>
      <c r="AH640" s="2" t="s">
        <v>42</v>
      </c>
      <c r="AI640" s="2" t="str">
        <f t="shared" si="192"/>
        <v>MSKU0765588</v>
      </c>
      <c r="AJ640" s="76" t="str">
        <f t="shared" si="193"/>
        <v>MSI</v>
      </c>
      <c r="AK640" s="77">
        <f>IF($M640="TRUCK",VLOOKUP($AQ640,Invoicing!$A$17:$B$49,MATCH($AK$1,Invoicing!$A$17:$B$17,0),FALSE),VLOOKUP($AQ640,Invoicing!$N$17:$O$21,MATCH($AK$1,Invoicing!$N$17:$O$17,0),FALSE))</f>
        <v>480</v>
      </c>
      <c r="AL640" s="78">
        <f>VLOOKUP($E640,Invoicing!$A$1:$H$8,MATCH(TRACKER!$N640,Invoicing!$A$1:$H$1,0),FALSE)</f>
        <v>120</v>
      </c>
      <c r="AM640" s="78">
        <f>VLOOKUP($E640,Invoicing!$A$1:$H$8,MATCH(TRACKER!$O$1,Invoicing!$A$1:$H$1,0),FALSE)</f>
        <v>50</v>
      </c>
      <c r="AN640" s="78">
        <f t="shared" si="194"/>
        <v>0</v>
      </c>
      <c r="AO640" s="2">
        <f t="shared" si="195"/>
        <v>2</v>
      </c>
      <c r="AP640" s="2" t="str">
        <f t="shared" si="196"/>
        <v>WEEK</v>
      </c>
      <c r="AQ640" s="2" t="str">
        <f t="shared" si="197"/>
        <v>MSIWEEK</v>
      </c>
      <c r="AR640" s="71">
        <f t="shared" si="198"/>
        <v>600</v>
      </c>
      <c r="AS640" s="71">
        <f>VLOOKUP(AJ640,Invoicing!A:K,10,FALSE)</f>
        <v>25</v>
      </c>
      <c r="AT640" s="71">
        <f t="shared" si="199"/>
        <v>625</v>
      </c>
    </row>
    <row r="641" spans="1:47">
      <c r="A641" s="37" t="s">
        <v>141</v>
      </c>
      <c r="B641" s="3" t="s">
        <v>38</v>
      </c>
      <c r="C641" s="11">
        <v>45403.825694444444</v>
      </c>
      <c r="D641" s="11">
        <v>45403.000694444447</v>
      </c>
      <c r="E641" s="11" t="s">
        <v>49</v>
      </c>
      <c r="F641" s="11" t="s">
        <v>40</v>
      </c>
      <c r="G641" s="3" t="s">
        <v>806</v>
      </c>
      <c r="H641" s="3" t="s">
        <v>2821</v>
      </c>
      <c r="I641" s="11">
        <v>45405.25</v>
      </c>
      <c r="J641" s="12">
        <v>45405.518750000003</v>
      </c>
      <c r="K641" s="12">
        <v>45405.541666666664</v>
      </c>
      <c r="L641" s="12">
        <v>45405.541666666664</v>
      </c>
      <c r="M641" s="12" t="s">
        <v>115</v>
      </c>
      <c r="N641" s="3" t="s">
        <v>13</v>
      </c>
      <c r="O641" s="3">
        <v>0</v>
      </c>
      <c r="P641" s="1">
        <f t="shared" si="180"/>
        <v>17</v>
      </c>
      <c r="Q641" s="1">
        <f t="shared" si="181"/>
        <v>4</v>
      </c>
      <c r="R641" s="72">
        <f t="shared" si="182"/>
        <v>45405.518750000003</v>
      </c>
      <c r="S641" s="73">
        <f t="shared" si="183"/>
        <v>1.4243055555562023</v>
      </c>
      <c r="T641" s="74">
        <f>Table2[[#This Row],[ETA A OFRECIMIENTO]]*24</f>
        <v>34.183333333348855</v>
      </c>
      <c r="U641" s="1" t="str">
        <f t="shared" si="184"/>
        <v>YES</v>
      </c>
      <c r="V641" s="73">
        <f t="shared" si="185"/>
        <v>0.29166666666424135</v>
      </c>
      <c r="W641" s="74">
        <f>Table2[[#This Row],[DEL. AVAILABLE A SLOT]]*24</f>
        <v>6.9999999999417923</v>
      </c>
      <c r="X641" s="1" t="str">
        <f t="shared" si="186"/>
        <v>SI</v>
      </c>
      <c r="Y641" s="73">
        <f t="shared" si="187"/>
        <v>1.7159722222204437</v>
      </c>
      <c r="Z641" s="74">
        <f>Table2[[#This Row],[ETA A TIMESLOT]]*24</f>
        <v>41.183333333290648</v>
      </c>
      <c r="AA641" s="73">
        <f t="shared" si="188"/>
        <v>0</v>
      </c>
      <c r="AB641" s="73" t="str">
        <f t="shared" si="189"/>
        <v>SI</v>
      </c>
      <c r="AC641" s="74">
        <f>Table2[[#This Row],[PUNTUALIDAD (H)]]*24</f>
        <v>0</v>
      </c>
      <c r="AD641" s="73">
        <f t="shared" si="190"/>
        <v>1.7159722222204437</v>
      </c>
      <c r="AE641" s="74">
        <f>Table2[[#This Row],[ATA TO UNLOADING]]*24</f>
        <v>41.183333333290648</v>
      </c>
      <c r="AF641" s="74" t="str">
        <f>IF(Table2[[#This Row],[ATA TO UNLOADING 2]]&lt;=48,"YES","NO")</f>
        <v>YES</v>
      </c>
      <c r="AG641" s="75">
        <f t="shared" si="191"/>
        <v>0.54166666666424135</v>
      </c>
      <c r="AH641" s="2" t="s">
        <v>42</v>
      </c>
      <c r="AI641" s="2" t="str">
        <f t="shared" si="192"/>
        <v>MSKU1120325</v>
      </c>
      <c r="AJ641" s="76" t="str">
        <f t="shared" si="193"/>
        <v>CTU FLEVOKUST BV</v>
      </c>
      <c r="AK641" s="77">
        <f>IF($M641="TRUCK",VLOOKUP($AQ641,Invoicing!$A$17:$B$49,MATCH($AK$1,Invoicing!$A$17:$B$17,0),FALSE),VLOOKUP($AQ641,Invoicing!$N$17:$O$21,MATCH($AK$1,Invoicing!$N$17:$O$17,0),FALSE))</f>
        <v>520</v>
      </c>
      <c r="AL641" s="78">
        <v>100</v>
      </c>
      <c r="AM641" s="78">
        <v>35</v>
      </c>
      <c r="AN641" s="78">
        <f t="shared" si="194"/>
        <v>0</v>
      </c>
      <c r="AO641" s="2">
        <f t="shared" si="195"/>
        <v>2</v>
      </c>
      <c r="AP641" s="2" t="str">
        <f t="shared" si="196"/>
        <v>WEEK</v>
      </c>
      <c r="AQ641" s="2" t="str">
        <f t="shared" si="197"/>
        <v>CTU FLEVOKUST BVWEEK</v>
      </c>
      <c r="AR641" s="71">
        <f t="shared" si="198"/>
        <v>620</v>
      </c>
      <c r="AS641" s="71">
        <f>VLOOKUP(AJ641,Invoicing!A:K,10,FALSE)</f>
        <v>0</v>
      </c>
      <c r="AT641" s="71">
        <f t="shared" si="199"/>
        <v>620</v>
      </c>
    </row>
    <row r="642" spans="1:47">
      <c r="A642" s="37" t="s">
        <v>141</v>
      </c>
      <c r="B642" s="3" t="s">
        <v>38</v>
      </c>
      <c r="C642" s="11">
        <v>45403.825694444444</v>
      </c>
      <c r="D642" s="11">
        <v>45403.000694444447</v>
      </c>
      <c r="E642" s="11" t="s">
        <v>49</v>
      </c>
      <c r="F642" s="11" t="s">
        <v>40</v>
      </c>
      <c r="G642" s="3" t="s">
        <v>807</v>
      </c>
      <c r="H642" s="3" t="s">
        <v>2821</v>
      </c>
      <c r="I642" s="11">
        <v>45405.25</v>
      </c>
      <c r="J642" s="12">
        <v>45405.034722222219</v>
      </c>
      <c r="K642" s="12">
        <v>45405.875</v>
      </c>
      <c r="L642" s="12">
        <v>45405.034722222219</v>
      </c>
      <c r="M642" s="12" t="s">
        <v>115</v>
      </c>
      <c r="N642" s="3" t="s">
        <v>13</v>
      </c>
      <c r="O642" s="3">
        <v>0</v>
      </c>
      <c r="P642" s="1">
        <f t="shared" ref="P642:P705" si="200">IF(K642="","",WEEKNUM(R642,2))</f>
        <v>17</v>
      </c>
      <c r="Q642" s="1">
        <f t="shared" ref="Q642:Q705" si="201">IF(K642="","",MONTH(R642))</f>
        <v>4</v>
      </c>
      <c r="R642" s="72">
        <f t="shared" ref="R642:R705" si="202">IF(ISBLANK(J642),IF(ISBLANK(L642),"00:00",L642),J642)</f>
        <v>45405.034722222219</v>
      </c>
      <c r="S642" s="73">
        <f t="shared" ref="S642:S705" si="203">(I642-C642)</f>
        <v>1.4243055555562023</v>
      </c>
      <c r="T642" s="74">
        <f>Table2[[#This Row],[ETA A OFRECIMIENTO]]*24</f>
        <v>34.183333333348855</v>
      </c>
      <c r="U642" s="1" t="str">
        <f t="shared" ref="U642:U705" si="204">IF(S642="","",IF(S642&lt;=2,"YES","NO"))</f>
        <v>YES</v>
      </c>
      <c r="V642" s="73">
        <f t="shared" ref="V642:V705" si="205">(K642-I642)</f>
        <v>0.625</v>
      </c>
      <c r="W642" s="74">
        <f>Table2[[#This Row],[DEL. AVAILABLE A SLOT]]*24</f>
        <v>15</v>
      </c>
      <c r="X642" s="1" t="str">
        <f t="shared" ref="X642:X705" si="206">IF(V642="","",IF(V642&lt;=1,"SI","NO"))</f>
        <v>SI</v>
      </c>
      <c r="Y642" s="73">
        <f t="shared" ref="Y642:Y705" si="207">(K642-C642)</f>
        <v>2.0493055555562023</v>
      </c>
      <c r="Z642" s="74">
        <f>Table2[[#This Row],[ETA A TIMESLOT]]*24</f>
        <v>49.183333333348855</v>
      </c>
      <c r="AA642" s="73">
        <f t="shared" ref="AA642:AA705" si="208">IF(R642&lt; K642, TIME(0,0,0), R642-K642)</f>
        <v>0</v>
      </c>
      <c r="AB642" s="73" t="str">
        <f t="shared" ref="AB642:AB705" si="209">IF(AA642&gt;TIME(0,45,0),"NO","SI")</f>
        <v>SI</v>
      </c>
      <c r="AC642" s="74">
        <f>Table2[[#This Row],[PUNTUALIDAD (H)]]*24</f>
        <v>0</v>
      </c>
      <c r="AD642" s="73">
        <f t="shared" ref="AD642:AD705" si="210">(L642-C642)</f>
        <v>1.2090277777751908</v>
      </c>
      <c r="AE642" s="74">
        <f>Table2[[#This Row],[ATA TO UNLOADING]]*24</f>
        <v>29.016666666604578</v>
      </c>
      <c r="AF642" s="74" t="str">
        <f>IF(Table2[[#This Row],[ATA TO UNLOADING 2]]&lt;=48,"YES","NO")</f>
        <v>YES</v>
      </c>
      <c r="AG642" s="75">
        <f t="shared" ref="AG642:AG705" si="211">MOD(K642,1)</f>
        <v>0.875</v>
      </c>
      <c r="AH642" s="2" t="s">
        <v>24</v>
      </c>
      <c r="AI642" s="2" t="str">
        <f t="shared" ref="AI642:AI705" si="212">G642</f>
        <v>MSKU1572840</v>
      </c>
      <c r="AJ642" s="76" t="str">
        <f t="shared" ref="AJ642:AJ705" si="213">E642</f>
        <v>CTU FLEVOKUST BV</v>
      </c>
      <c r="AK642" s="77">
        <f>IF($M642="TRUCK",VLOOKUP($AQ642,Invoicing!$A$17:$B$49,MATCH($AK$1,Invoicing!$A$17:$B$17,0),FALSE),VLOOKUP($AQ642,Invoicing!$N$17:$O$21,MATCH($AK$1,Invoicing!$N$17:$O$17,0),FALSE))</f>
        <v>530</v>
      </c>
      <c r="AL642" s="78">
        <v>100</v>
      </c>
      <c r="AM642" s="78">
        <v>35</v>
      </c>
      <c r="AN642" s="78">
        <f t="shared" ref="AN642:AN705" si="214">IF($O642&lt;&gt;0,$O642*$AM642,0)</f>
        <v>0</v>
      </c>
      <c r="AO642" s="2">
        <f t="shared" ref="AO642:AO705" si="215">WEEKDAY(K642,2)</f>
        <v>2</v>
      </c>
      <c r="AP642" s="2" t="str">
        <f t="shared" ref="AP642:AP705" si="216">IF(AH642="NIGHT","NIGHT",IF(AO642&lt;=5,"WEEK",IF(AO642=7,"SUNDAY",IF(AO642=6,"SATURDAY","SUNDAY"))))</f>
        <v>NIGHT</v>
      </c>
      <c r="AQ642" s="2" t="str">
        <f t="shared" ref="AQ642:AQ705" si="217">AJ642&amp;AP642</f>
        <v>CTU FLEVOKUST BVNIGHT</v>
      </c>
      <c r="AR642" s="71">
        <f t="shared" ref="AR642:AR705" si="218">IF(ISNA(AL642),AK642+AN642,SUM($AK642,$AN642,IFERROR($AL642,"0")))</f>
        <v>630</v>
      </c>
      <c r="AS642" s="71">
        <f>VLOOKUP(AJ642,Invoicing!A:K,10,FALSE)</f>
        <v>0</v>
      </c>
      <c r="AT642" s="71">
        <f t="shared" ref="AT642:AT705" si="219">AR642+AS642+AU642</f>
        <v>730</v>
      </c>
      <c r="AU642" s="55">
        <v>100</v>
      </c>
    </row>
    <row r="643" spans="1:47">
      <c r="A643" s="37" t="s">
        <v>141</v>
      </c>
      <c r="B643" s="3" t="s">
        <v>38</v>
      </c>
      <c r="C643" s="11">
        <v>45403.825694444444</v>
      </c>
      <c r="D643" s="11">
        <v>45403.000694444447</v>
      </c>
      <c r="E643" s="11" t="s">
        <v>44</v>
      </c>
      <c r="F643" s="11" t="s">
        <v>40</v>
      </c>
      <c r="G643" s="3" t="s">
        <v>808</v>
      </c>
      <c r="H643" s="3" t="s">
        <v>2821</v>
      </c>
      <c r="I643" s="11">
        <v>45405.25</v>
      </c>
      <c r="J643" s="12">
        <v>45405.565972222219</v>
      </c>
      <c r="K643" s="12">
        <v>45405.625</v>
      </c>
      <c r="L643" s="12">
        <v>45405.597222222219</v>
      </c>
      <c r="M643" s="12" t="s">
        <v>115</v>
      </c>
      <c r="N643" s="3" t="s">
        <v>13</v>
      </c>
      <c r="O643" s="3">
        <v>0</v>
      </c>
      <c r="P643" s="1">
        <f t="shared" si="200"/>
        <v>17</v>
      </c>
      <c r="Q643" s="1">
        <f t="shared" si="201"/>
        <v>4</v>
      </c>
      <c r="R643" s="72">
        <f t="shared" si="202"/>
        <v>45405.565972222219</v>
      </c>
      <c r="S643" s="73">
        <f t="shared" si="203"/>
        <v>1.4243055555562023</v>
      </c>
      <c r="T643" s="74">
        <f>Table2[[#This Row],[ETA A OFRECIMIENTO]]*24</f>
        <v>34.183333333348855</v>
      </c>
      <c r="U643" s="1" t="str">
        <f t="shared" si="204"/>
        <v>YES</v>
      </c>
      <c r="V643" s="73">
        <f t="shared" si="205"/>
        <v>0.375</v>
      </c>
      <c r="W643" s="74">
        <f>Table2[[#This Row],[DEL. AVAILABLE A SLOT]]*24</f>
        <v>9</v>
      </c>
      <c r="X643" s="1" t="str">
        <f t="shared" si="206"/>
        <v>SI</v>
      </c>
      <c r="Y643" s="73">
        <f t="shared" si="207"/>
        <v>1.7993055555562023</v>
      </c>
      <c r="Z643" s="74">
        <f>Table2[[#This Row],[ETA A TIMESLOT]]*24</f>
        <v>43.183333333348855</v>
      </c>
      <c r="AA643" s="73">
        <f t="shared" si="208"/>
        <v>0</v>
      </c>
      <c r="AB643" s="73" t="str">
        <f t="shared" si="209"/>
        <v>SI</v>
      </c>
      <c r="AC643" s="74">
        <f>Table2[[#This Row],[PUNTUALIDAD (H)]]*24</f>
        <v>0</v>
      </c>
      <c r="AD643" s="73">
        <f t="shared" si="210"/>
        <v>1.7715277777751908</v>
      </c>
      <c r="AE643" s="74">
        <f>Table2[[#This Row],[ATA TO UNLOADING]]*24</f>
        <v>42.516666666604578</v>
      </c>
      <c r="AF643" s="74" t="str">
        <f>IF(Table2[[#This Row],[ATA TO UNLOADING 2]]&lt;=48,"YES","NO")</f>
        <v>YES</v>
      </c>
      <c r="AG643" s="75">
        <f t="shared" si="211"/>
        <v>0.625</v>
      </c>
      <c r="AH643" s="2" t="s">
        <v>42</v>
      </c>
      <c r="AI643" s="2" t="str">
        <f t="shared" si="212"/>
        <v>MSKU1738273</v>
      </c>
      <c r="AJ643" s="76" t="str">
        <f t="shared" si="213"/>
        <v>MSI</v>
      </c>
      <c r="AK643" s="77">
        <f>IF($M643="TRUCK",VLOOKUP($AQ643,Invoicing!$A$17:$B$49,MATCH($AK$1,Invoicing!$A$17:$B$17,0),FALSE),VLOOKUP($AQ643,Invoicing!$N$17:$O$21,MATCH($AK$1,Invoicing!$N$17:$O$17,0),FALSE))</f>
        <v>480</v>
      </c>
      <c r="AL643" s="78">
        <f>VLOOKUP($E643,Invoicing!$A$1:$H$8,MATCH(TRACKER!$N643,Invoicing!$A$1:$H$1,0),FALSE)</f>
        <v>120</v>
      </c>
      <c r="AM643" s="78">
        <f>VLOOKUP($E643,Invoicing!$A$1:$H$8,MATCH(TRACKER!$O$1,Invoicing!$A$1:$H$1,0),FALSE)</f>
        <v>50</v>
      </c>
      <c r="AN643" s="78">
        <f t="shared" si="214"/>
        <v>0</v>
      </c>
      <c r="AO643" s="2">
        <f t="shared" si="215"/>
        <v>2</v>
      </c>
      <c r="AP643" s="2" t="str">
        <f t="shared" si="216"/>
        <v>WEEK</v>
      </c>
      <c r="AQ643" s="2" t="str">
        <f t="shared" si="217"/>
        <v>MSIWEEK</v>
      </c>
      <c r="AR643" s="71">
        <f t="shared" si="218"/>
        <v>600</v>
      </c>
      <c r="AS643" s="71">
        <f>VLOOKUP(AJ643,Invoicing!A:K,10,FALSE)</f>
        <v>25</v>
      </c>
      <c r="AT643" s="71">
        <f t="shared" si="219"/>
        <v>625</v>
      </c>
    </row>
    <row r="644" spans="1:47">
      <c r="A644" s="37" t="s">
        <v>141</v>
      </c>
      <c r="B644" s="3" t="s">
        <v>38</v>
      </c>
      <c r="C644" s="11">
        <v>45403.825694444444</v>
      </c>
      <c r="D644" s="11">
        <v>45403.000694444447</v>
      </c>
      <c r="E644" s="11" t="s">
        <v>44</v>
      </c>
      <c r="F644" s="11" t="s">
        <v>40</v>
      </c>
      <c r="G644" s="3" t="s">
        <v>809</v>
      </c>
      <c r="H644" s="3" t="s">
        <v>2821</v>
      </c>
      <c r="I644" s="11">
        <v>45405.25</v>
      </c>
      <c r="J644" s="12">
        <v>45405.407638888886</v>
      </c>
      <c r="K644" s="12">
        <v>45405.416666666664</v>
      </c>
      <c r="L644" s="12">
        <v>45405.418749999997</v>
      </c>
      <c r="M644" s="12" t="s">
        <v>115</v>
      </c>
      <c r="N644" s="3" t="s">
        <v>42</v>
      </c>
      <c r="O644" s="3">
        <v>0</v>
      </c>
      <c r="P644" s="1">
        <f t="shared" si="200"/>
        <v>17</v>
      </c>
      <c r="Q644" s="1">
        <f t="shared" si="201"/>
        <v>4</v>
      </c>
      <c r="R644" s="72">
        <f t="shared" si="202"/>
        <v>45405.407638888886</v>
      </c>
      <c r="S644" s="73">
        <f t="shared" si="203"/>
        <v>1.4243055555562023</v>
      </c>
      <c r="T644" s="74">
        <f>Table2[[#This Row],[ETA A OFRECIMIENTO]]*24</f>
        <v>34.183333333348855</v>
      </c>
      <c r="U644" s="1" t="str">
        <f t="shared" si="204"/>
        <v>YES</v>
      </c>
      <c r="V644" s="73">
        <f t="shared" si="205"/>
        <v>0.16666666666424135</v>
      </c>
      <c r="W644" s="74">
        <f>Table2[[#This Row],[DEL. AVAILABLE A SLOT]]*24</f>
        <v>3.9999999999417923</v>
      </c>
      <c r="X644" s="1" t="str">
        <f t="shared" si="206"/>
        <v>SI</v>
      </c>
      <c r="Y644" s="73">
        <f t="shared" si="207"/>
        <v>1.5909722222204437</v>
      </c>
      <c r="Z644" s="74">
        <f>Table2[[#This Row],[ETA A TIMESLOT]]*24</f>
        <v>38.183333333290648</v>
      </c>
      <c r="AA644" s="73">
        <f t="shared" si="208"/>
        <v>0</v>
      </c>
      <c r="AB644" s="73" t="str">
        <f t="shared" si="209"/>
        <v>SI</v>
      </c>
      <c r="AC644" s="74">
        <f>Table2[[#This Row],[PUNTUALIDAD (H)]]*24</f>
        <v>0</v>
      </c>
      <c r="AD644" s="73">
        <f t="shared" si="210"/>
        <v>1.5930555555532919</v>
      </c>
      <c r="AE644" s="74">
        <f>Table2[[#This Row],[ATA TO UNLOADING]]*24</f>
        <v>38.233333333279006</v>
      </c>
      <c r="AF644" s="74" t="str">
        <f>IF(Table2[[#This Row],[ATA TO UNLOADING 2]]&lt;=48,"YES","NO")</f>
        <v>YES</v>
      </c>
      <c r="AG644" s="75">
        <f t="shared" si="211"/>
        <v>0.41666666666424135</v>
      </c>
      <c r="AH644" s="2" t="s">
        <v>42</v>
      </c>
      <c r="AI644" s="2" t="str">
        <f t="shared" si="212"/>
        <v>MSKU9168069</v>
      </c>
      <c r="AJ644" s="76" t="str">
        <f t="shared" si="213"/>
        <v>MSI</v>
      </c>
      <c r="AK644" s="77">
        <f>IF($M644="TRUCK",VLOOKUP($AQ644,Invoicing!$A$17:$B$49,MATCH($AK$1,Invoicing!$A$17:$B$17,0),FALSE),VLOOKUP($AQ644,Invoicing!$N$17:$O$21,MATCH($AK$1,Invoicing!$N$17:$O$17,0),FALSE))</f>
        <v>480</v>
      </c>
      <c r="AL644" s="78" t="e">
        <f>VLOOKUP($E644,Invoicing!$A$1:$H$8,MATCH(TRACKER!$N644,Invoicing!$A$1:$H$1,0),FALSE)</f>
        <v>#N/A</v>
      </c>
      <c r="AM644" s="78">
        <f>VLOOKUP($E644,Invoicing!$A$1:$H$8,MATCH(TRACKER!$O$1,Invoicing!$A$1:$H$1,0),FALSE)</f>
        <v>50</v>
      </c>
      <c r="AN644" s="78">
        <f t="shared" si="214"/>
        <v>0</v>
      </c>
      <c r="AO644" s="2">
        <f t="shared" si="215"/>
        <v>2</v>
      </c>
      <c r="AP644" s="2" t="str">
        <f t="shared" si="216"/>
        <v>WEEK</v>
      </c>
      <c r="AQ644" s="2" t="str">
        <f t="shared" si="217"/>
        <v>MSIWEEK</v>
      </c>
      <c r="AR644" s="71">
        <f t="shared" si="218"/>
        <v>480</v>
      </c>
      <c r="AS644" s="71">
        <f>VLOOKUP(AJ644,Invoicing!A:K,10,FALSE)</f>
        <v>25</v>
      </c>
      <c r="AT644" s="71">
        <f t="shared" si="219"/>
        <v>505</v>
      </c>
    </row>
    <row r="645" spans="1:47">
      <c r="A645" s="58" t="s">
        <v>141</v>
      </c>
      <c r="B645" s="59" t="s">
        <v>38</v>
      </c>
      <c r="C645" s="60">
        <v>45403.825694444444</v>
      </c>
      <c r="D645" s="60">
        <v>45403.000694444447</v>
      </c>
      <c r="E645" s="60" t="s">
        <v>44</v>
      </c>
      <c r="F645" s="60" t="s">
        <v>40</v>
      </c>
      <c r="G645" s="59" t="s">
        <v>810</v>
      </c>
      <c r="H645" s="3" t="s">
        <v>2821</v>
      </c>
      <c r="I645" s="60">
        <v>45405.25</v>
      </c>
      <c r="J645" s="61">
        <v>45405.326388888891</v>
      </c>
      <c r="K645" s="61">
        <v>45405.333333333336</v>
      </c>
      <c r="L645" s="61">
        <v>45405.326388888891</v>
      </c>
      <c r="M645" s="12" t="s">
        <v>115</v>
      </c>
      <c r="N645" s="3" t="s">
        <v>42</v>
      </c>
      <c r="O645" s="3">
        <v>0</v>
      </c>
      <c r="P645" s="1">
        <f t="shared" si="200"/>
        <v>17</v>
      </c>
      <c r="Q645" s="1">
        <f t="shared" si="201"/>
        <v>4</v>
      </c>
      <c r="R645" s="72">
        <f t="shared" si="202"/>
        <v>45405.326388888891</v>
      </c>
      <c r="S645" s="73">
        <f t="shared" si="203"/>
        <v>1.4243055555562023</v>
      </c>
      <c r="T645" s="74">
        <f>Table2[[#This Row],[ETA A OFRECIMIENTO]]*24</f>
        <v>34.183333333348855</v>
      </c>
      <c r="U645" s="1" t="str">
        <f t="shared" si="204"/>
        <v>YES</v>
      </c>
      <c r="V645" s="73">
        <f t="shared" si="205"/>
        <v>8.3333333335758653E-2</v>
      </c>
      <c r="W645" s="74">
        <f>Table2[[#This Row],[DEL. AVAILABLE A SLOT]]*24</f>
        <v>2.0000000000582077</v>
      </c>
      <c r="X645" s="1" t="str">
        <f t="shared" si="206"/>
        <v>SI</v>
      </c>
      <c r="Y645" s="73">
        <f t="shared" si="207"/>
        <v>1.507638888891961</v>
      </c>
      <c r="Z645" s="74">
        <f>Table2[[#This Row],[ETA A TIMESLOT]]*24</f>
        <v>36.183333333407063</v>
      </c>
      <c r="AA645" s="73">
        <f t="shared" si="208"/>
        <v>0</v>
      </c>
      <c r="AB645" s="73" t="str">
        <f t="shared" si="209"/>
        <v>SI</v>
      </c>
      <c r="AC645" s="74">
        <f>Table2[[#This Row],[PUNTUALIDAD (H)]]*24</f>
        <v>0</v>
      </c>
      <c r="AD645" s="73">
        <f t="shared" si="210"/>
        <v>1.5006944444467081</v>
      </c>
      <c r="AE645" s="74">
        <f>Table2[[#This Row],[ATA TO UNLOADING]]*24</f>
        <v>36.016666666720994</v>
      </c>
      <c r="AF645" s="74" t="str">
        <f>IF(Table2[[#This Row],[ATA TO UNLOADING 2]]&lt;=48,"YES","NO")</f>
        <v>YES</v>
      </c>
      <c r="AG645" s="75">
        <f t="shared" si="211"/>
        <v>0.33333333333575865</v>
      </c>
      <c r="AH645" s="2" t="s">
        <v>42</v>
      </c>
      <c r="AI645" s="2" t="str">
        <f t="shared" si="212"/>
        <v>PONU8120380</v>
      </c>
      <c r="AJ645" s="76" t="str">
        <f t="shared" si="213"/>
        <v>MSI</v>
      </c>
      <c r="AK645" s="77">
        <f>IF($M645="TRUCK",VLOOKUP($AQ645,Invoicing!$A$17:$B$49,MATCH($AK$1,Invoicing!$A$17:$B$17,0),FALSE),VLOOKUP($AQ645,Invoicing!$N$17:$O$21,MATCH($AK$1,Invoicing!$N$17:$O$17,0),FALSE))</f>
        <v>480</v>
      </c>
      <c r="AL645" s="78" t="e">
        <f>VLOOKUP($E645,Invoicing!$A$1:$H$8,MATCH(TRACKER!$N645,Invoicing!$A$1:$H$1,0),FALSE)</f>
        <v>#N/A</v>
      </c>
      <c r="AM645" s="78">
        <f>VLOOKUP($E645,Invoicing!$A$1:$H$8,MATCH(TRACKER!$O$1,Invoicing!$A$1:$H$1,0),FALSE)</f>
        <v>50</v>
      </c>
      <c r="AN645" s="78">
        <f t="shared" si="214"/>
        <v>0</v>
      </c>
      <c r="AO645" s="2">
        <f t="shared" si="215"/>
        <v>2</v>
      </c>
      <c r="AP645" s="2" t="str">
        <f t="shared" si="216"/>
        <v>WEEK</v>
      </c>
      <c r="AQ645" s="2" t="str">
        <f t="shared" si="217"/>
        <v>MSIWEEK</v>
      </c>
      <c r="AR645" s="71">
        <f t="shared" si="218"/>
        <v>480</v>
      </c>
      <c r="AS645" s="71">
        <f>VLOOKUP(AJ645,Invoicing!A:K,10,FALSE)</f>
        <v>25</v>
      </c>
      <c r="AT645" s="71">
        <f t="shared" si="219"/>
        <v>505</v>
      </c>
    </row>
    <row r="646" spans="1:47">
      <c r="A646" s="37" t="s">
        <v>141</v>
      </c>
      <c r="B646" s="3" t="s">
        <v>38</v>
      </c>
      <c r="C646" s="11">
        <v>45403.825694444444</v>
      </c>
      <c r="D646" s="11">
        <v>45403.000694444447</v>
      </c>
      <c r="E646" s="11" t="s">
        <v>45</v>
      </c>
      <c r="F646" s="11" t="s">
        <v>40</v>
      </c>
      <c r="G646" s="3" t="s">
        <v>811</v>
      </c>
      <c r="H646" s="3" t="s">
        <v>2821</v>
      </c>
      <c r="I646" s="11">
        <v>45405.25</v>
      </c>
      <c r="J646" s="12">
        <v>45406.230555555558</v>
      </c>
      <c r="K646" s="12">
        <v>45406.25</v>
      </c>
      <c r="L646" s="12">
        <v>45406.267361111109</v>
      </c>
      <c r="M646" s="12" t="s">
        <v>115</v>
      </c>
      <c r="N646" s="3" t="s">
        <v>13</v>
      </c>
      <c r="O646" s="3">
        <v>0</v>
      </c>
      <c r="P646" s="1">
        <f t="shared" si="200"/>
        <v>17</v>
      </c>
      <c r="Q646" s="1">
        <f t="shared" si="201"/>
        <v>4</v>
      </c>
      <c r="R646" s="72">
        <f t="shared" si="202"/>
        <v>45406.230555555558</v>
      </c>
      <c r="S646" s="73">
        <f t="shared" si="203"/>
        <v>1.4243055555562023</v>
      </c>
      <c r="T646" s="74">
        <f>Table2[[#This Row],[ETA A OFRECIMIENTO]]*24</f>
        <v>34.183333333348855</v>
      </c>
      <c r="U646" s="1" t="str">
        <f t="shared" si="204"/>
        <v>YES</v>
      </c>
      <c r="V646" s="73">
        <f t="shared" si="205"/>
        <v>1</v>
      </c>
      <c r="W646" s="74">
        <f>Table2[[#This Row],[DEL. AVAILABLE A SLOT]]*24</f>
        <v>24</v>
      </c>
      <c r="X646" s="1" t="str">
        <f t="shared" si="206"/>
        <v>SI</v>
      </c>
      <c r="Y646" s="73">
        <f t="shared" si="207"/>
        <v>2.4243055555562023</v>
      </c>
      <c r="Z646" s="74">
        <f>Table2[[#This Row],[ETA A TIMESLOT]]*24</f>
        <v>58.183333333348855</v>
      </c>
      <c r="AA646" s="73">
        <f t="shared" si="208"/>
        <v>0</v>
      </c>
      <c r="AB646" s="73" t="str">
        <f t="shared" si="209"/>
        <v>SI</v>
      </c>
      <c r="AC646" s="74">
        <f>Table2[[#This Row],[PUNTUALIDAD (H)]]*24</f>
        <v>0</v>
      </c>
      <c r="AD646" s="73">
        <f t="shared" si="210"/>
        <v>2.4416666666656965</v>
      </c>
      <c r="AE646" s="74">
        <f>Table2[[#This Row],[ATA TO UNLOADING]]*24</f>
        <v>58.599999999976717</v>
      </c>
      <c r="AF646" s="74" t="str">
        <f>IF(Table2[[#This Row],[ATA TO UNLOADING 2]]&lt;=48,"YES","NO")</f>
        <v>NO</v>
      </c>
      <c r="AG646" s="75">
        <f t="shared" si="211"/>
        <v>0.25</v>
      </c>
      <c r="AH646" s="2" t="s">
        <v>42</v>
      </c>
      <c r="AI646" s="2" t="str">
        <f t="shared" si="212"/>
        <v>TCKU1202732</v>
      </c>
      <c r="AJ646" s="76" t="str">
        <f t="shared" si="213"/>
        <v>OM TRANSPORT</v>
      </c>
      <c r="AK646" s="77">
        <f>IF($M646="TRUCK",VLOOKUP($AQ646,Invoicing!$A$17:$B$49,MATCH($AK$1,Invoicing!$A$17:$B$17,0),FALSE),VLOOKUP($AQ646,Invoicing!$N$17:$O$21,MATCH($AK$1,Invoicing!$N$17:$O$17,0),FALSE))</f>
        <v>475</v>
      </c>
      <c r="AL646" s="78">
        <f>VLOOKUP($E646,Invoicing!$A$1:$H$8,MATCH(TRACKER!$N646,Invoicing!$A$1:$H$1,0),FALSE)</f>
        <v>110</v>
      </c>
      <c r="AM646" s="78">
        <f>VLOOKUP($E646,Invoicing!$A$1:$H$8,MATCH(TRACKER!$O$1,Invoicing!$A$1:$H$1,0),FALSE)</f>
        <v>50</v>
      </c>
      <c r="AN646" s="78">
        <f t="shared" si="214"/>
        <v>0</v>
      </c>
      <c r="AO646" s="2">
        <f t="shared" si="215"/>
        <v>3</v>
      </c>
      <c r="AP646" s="2" t="str">
        <f t="shared" si="216"/>
        <v>WEEK</v>
      </c>
      <c r="AQ646" s="2" t="str">
        <f t="shared" si="217"/>
        <v>OM TRANSPORTWEEK</v>
      </c>
      <c r="AR646" s="71">
        <f t="shared" si="218"/>
        <v>585</v>
      </c>
      <c r="AS646" s="71">
        <f>VLOOKUP(AJ646,Invoicing!A:K,10,FALSE)</f>
        <v>25</v>
      </c>
      <c r="AT646" s="71">
        <f t="shared" si="219"/>
        <v>610</v>
      </c>
    </row>
    <row r="647" spans="1:47">
      <c r="A647" s="37" t="s">
        <v>141</v>
      </c>
      <c r="B647" s="3" t="s">
        <v>38</v>
      </c>
      <c r="C647" s="11">
        <v>45403.825694444444</v>
      </c>
      <c r="D647" s="11">
        <v>45403.000694444447</v>
      </c>
      <c r="E647" s="11" t="s">
        <v>49</v>
      </c>
      <c r="F647" s="11" t="s">
        <v>40</v>
      </c>
      <c r="G647" s="3" t="s">
        <v>812</v>
      </c>
      <c r="H647" s="3" t="s">
        <v>2821</v>
      </c>
      <c r="I647" s="11">
        <v>45405.25</v>
      </c>
      <c r="J647" s="12">
        <v>45405.412499999999</v>
      </c>
      <c r="K647" s="12">
        <v>45405.416666666664</v>
      </c>
      <c r="L647" s="12">
        <v>45405.436111111114</v>
      </c>
      <c r="M647" s="12" t="s">
        <v>115</v>
      </c>
      <c r="N647" s="3" t="s">
        <v>13</v>
      </c>
      <c r="O647" s="3">
        <v>0</v>
      </c>
      <c r="P647" s="1">
        <f t="shared" si="200"/>
        <v>17</v>
      </c>
      <c r="Q647" s="1">
        <f t="shared" si="201"/>
        <v>4</v>
      </c>
      <c r="R647" s="72">
        <f t="shared" si="202"/>
        <v>45405.412499999999</v>
      </c>
      <c r="S647" s="73">
        <f t="shared" si="203"/>
        <v>1.4243055555562023</v>
      </c>
      <c r="T647" s="74">
        <f>Table2[[#This Row],[ETA A OFRECIMIENTO]]*24</f>
        <v>34.183333333348855</v>
      </c>
      <c r="U647" s="1" t="str">
        <f t="shared" si="204"/>
        <v>YES</v>
      </c>
      <c r="V647" s="73">
        <f t="shared" si="205"/>
        <v>0.16666666666424135</v>
      </c>
      <c r="W647" s="74">
        <f>Table2[[#This Row],[DEL. AVAILABLE A SLOT]]*24</f>
        <v>3.9999999999417923</v>
      </c>
      <c r="X647" s="1" t="str">
        <f t="shared" si="206"/>
        <v>SI</v>
      </c>
      <c r="Y647" s="73">
        <f t="shared" si="207"/>
        <v>1.5909722222204437</v>
      </c>
      <c r="Z647" s="74">
        <f>Table2[[#This Row],[ETA A TIMESLOT]]*24</f>
        <v>38.183333333290648</v>
      </c>
      <c r="AA647" s="73">
        <f t="shared" si="208"/>
        <v>0</v>
      </c>
      <c r="AB647" s="73" t="str">
        <f t="shared" si="209"/>
        <v>SI</v>
      </c>
      <c r="AC647" s="74">
        <f>Table2[[#This Row],[PUNTUALIDAD (H)]]*24</f>
        <v>0</v>
      </c>
      <c r="AD647" s="73">
        <f t="shared" si="210"/>
        <v>1.6104166666700621</v>
      </c>
      <c r="AE647" s="74">
        <f>Table2[[#This Row],[ATA TO UNLOADING]]*24</f>
        <v>38.650000000081491</v>
      </c>
      <c r="AF647" s="74" t="str">
        <f>IF(Table2[[#This Row],[ATA TO UNLOADING 2]]&lt;=48,"YES","NO")</f>
        <v>YES</v>
      </c>
      <c r="AG647" s="75">
        <f t="shared" si="211"/>
        <v>0.41666666666424135</v>
      </c>
      <c r="AH647" s="2" t="s">
        <v>42</v>
      </c>
      <c r="AI647" s="2" t="str">
        <f t="shared" si="212"/>
        <v>TCKU6939717</v>
      </c>
      <c r="AJ647" s="76" t="str">
        <f t="shared" si="213"/>
        <v>CTU FLEVOKUST BV</v>
      </c>
      <c r="AK647" s="77">
        <f>IF($M647="TRUCK",VLOOKUP($AQ647,Invoicing!$A$17:$B$49,MATCH($AK$1,Invoicing!$A$17:$B$17,0),FALSE),VLOOKUP($AQ647,Invoicing!$N$17:$O$21,MATCH($AK$1,Invoicing!$N$17:$O$17,0),FALSE))</f>
        <v>520</v>
      </c>
      <c r="AL647" s="78">
        <v>100</v>
      </c>
      <c r="AM647" s="78">
        <v>35</v>
      </c>
      <c r="AN647" s="78">
        <f t="shared" si="214"/>
        <v>0</v>
      </c>
      <c r="AO647" s="2">
        <f t="shared" si="215"/>
        <v>2</v>
      </c>
      <c r="AP647" s="2" t="str">
        <f t="shared" si="216"/>
        <v>WEEK</v>
      </c>
      <c r="AQ647" s="2" t="str">
        <f t="shared" si="217"/>
        <v>CTU FLEVOKUST BVWEEK</v>
      </c>
      <c r="AR647" s="71">
        <f t="shared" si="218"/>
        <v>620</v>
      </c>
      <c r="AS647" s="71">
        <f>VLOOKUP(AJ647,Invoicing!A:K,10,FALSE)</f>
        <v>0</v>
      </c>
      <c r="AT647" s="71">
        <f t="shared" si="219"/>
        <v>620</v>
      </c>
    </row>
    <row r="648" spans="1:47">
      <c r="A648" s="37" t="s">
        <v>141</v>
      </c>
      <c r="B648" s="3" t="s">
        <v>38</v>
      </c>
      <c r="C648" s="11">
        <v>45403.825694444444</v>
      </c>
      <c r="D648" s="11">
        <v>45403.000694444447</v>
      </c>
      <c r="E648" s="11" t="s">
        <v>49</v>
      </c>
      <c r="F648" s="11" t="s">
        <v>40</v>
      </c>
      <c r="G648" s="3" t="s">
        <v>813</v>
      </c>
      <c r="H648" s="3" t="s">
        <v>2821</v>
      </c>
      <c r="I648" s="11">
        <v>45405.25</v>
      </c>
      <c r="J648" s="12">
        <v>45405.24722222222</v>
      </c>
      <c r="K648" s="12">
        <v>45405.25</v>
      </c>
      <c r="L648" s="12">
        <v>45405.270833333336</v>
      </c>
      <c r="M648" s="12" t="s">
        <v>115</v>
      </c>
      <c r="N648" s="3" t="s">
        <v>13</v>
      </c>
      <c r="O648" s="3">
        <v>0</v>
      </c>
      <c r="P648" s="1">
        <f t="shared" si="200"/>
        <v>17</v>
      </c>
      <c r="Q648" s="1">
        <f t="shared" si="201"/>
        <v>4</v>
      </c>
      <c r="R648" s="72">
        <f t="shared" si="202"/>
        <v>45405.24722222222</v>
      </c>
      <c r="S648" s="73">
        <f t="shared" si="203"/>
        <v>1.4243055555562023</v>
      </c>
      <c r="T648" s="74">
        <f>Table2[[#This Row],[ETA A OFRECIMIENTO]]*24</f>
        <v>34.183333333348855</v>
      </c>
      <c r="U648" s="1" t="str">
        <f t="shared" si="204"/>
        <v>YES</v>
      </c>
      <c r="V648" s="73">
        <f t="shared" si="205"/>
        <v>0</v>
      </c>
      <c r="W648" s="74">
        <f>Table2[[#This Row],[DEL. AVAILABLE A SLOT]]*24</f>
        <v>0</v>
      </c>
      <c r="X648" s="1" t="str">
        <f t="shared" si="206"/>
        <v>SI</v>
      </c>
      <c r="Y648" s="73">
        <f t="shared" si="207"/>
        <v>1.4243055555562023</v>
      </c>
      <c r="Z648" s="74">
        <f>Table2[[#This Row],[ETA A TIMESLOT]]*24</f>
        <v>34.183333333348855</v>
      </c>
      <c r="AA648" s="73">
        <f t="shared" si="208"/>
        <v>0</v>
      </c>
      <c r="AB648" s="73" t="str">
        <f t="shared" si="209"/>
        <v>SI</v>
      </c>
      <c r="AC648" s="74">
        <f>Table2[[#This Row],[PUNTUALIDAD (H)]]*24</f>
        <v>0</v>
      </c>
      <c r="AD648" s="73">
        <f t="shared" si="210"/>
        <v>1.445138888891961</v>
      </c>
      <c r="AE648" s="74">
        <f>Table2[[#This Row],[ATA TO UNLOADING]]*24</f>
        <v>34.683333333407063</v>
      </c>
      <c r="AF648" s="74" t="str">
        <f>IF(Table2[[#This Row],[ATA TO UNLOADING 2]]&lt;=48,"YES","NO")</f>
        <v>YES</v>
      </c>
      <c r="AG648" s="75">
        <f t="shared" si="211"/>
        <v>0.25</v>
      </c>
      <c r="AH648" s="2" t="s">
        <v>42</v>
      </c>
      <c r="AI648" s="2" t="str">
        <f t="shared" si="212"/>
        <v>TCNU1801988</v>
      </c>
      <c r="AJ648" s="76" t="str">
        <f t="shared" si="213"/>
        <v>CTU FLEVOKUST BV</v>
      </c>
      <c r="AK648" s="77">
        <f>IF($M648="TRUCK",VLOOKUP($AQ648,Invoicing!$A$17:$B$49,MATCH($AK$1,Invoicing!$A$17:$B$17,0),FALSE),VLOOKUP($AQ648,Invoicing!$N$17:$O$21,MATCH($AK$1,Invoicing!$N$17:$O$17,0),FALSE))</f>
        <v>520</v>
      </c>
      <c r="AL648" s="78">
        <v>100</v>
      </c>
      <c r="AM648" s="78">
        <v>35</v>
      </c>
      <c r="AN648" s="78">
        <f t="shared" si="214"/>
        <v>0</v>
      </c>
      <c r="AO648" s="2">
        <f t="shared" si="215"/>
        <v>2</v>
      </c>
      <c r="AP648" s="2" t="str">
        <f t="shared" si="216"/>
        <v>WEEK</v>
      </c>
      <c r="AQ648" s="2" t="str">
        <f t="shared" si="217"/>
        <v>CTU FLEVOKUST BVWEEK</v>
      </c>
      <c r="AR648" s="71">
        <f t="shared" si="218"/>
        <v>620</v>
      </c>
      <c r="AS648" s="71">
        <f>VLOOKUP(AJ648,Invoicing!A:K,10,FALSE)</f>
        <v>0</v>
      </c>
      <c r="AT648" s="71">
        <f t="shared" si="219"/>
        <v>620</v>
      </c>
    </row>
    <row r="649" spans="1:47">
      <c r="A649" s="37" t="s">
        <v>141</v>
      </c>
      <c r="B649" s="3" t="s">
        <v>38</v>
      </c>
      <c r="C649" s="11">
        <v>45403.825694444444</v>
      </c>
      <c r="D649" s="11">
        <v>45403.000694444447</v>
      </c>
      <c r="E649" s="11" t="s">
        <v>49</v>
      </c>
      <c r="F649" s="11" t="s">
        <v>40</v>
      </c>
      <c r="G649" s="3" t="s">
        <v>814</v>
      </c>
      <c r="H649" s="3" t="s">
        <v>2821</v>
      </c>
      <c r="I649" s="11">
        <v>45405.25</v>
      </c>
      <c r="J649" s="12">
        <v>45405.331250000003</v>
      </c>
      <c r="K649" s="12">
        <v>45405.333333333336</v>
      </c>
      <c r="L649" s="12">
        <v>45405.347222222219</v>
      </c>
      <c r="M649" s="12" t="s">
        <v>115</v>
      </c>
      <c r="N649" s="3" t="s">
        <v>13</v>
      </c>
      <c r="O649" s="3">
        <v>0</v>
      </c>
      <c r="P649" s="1">
        <f t="shared" si="200"/>
        <v>17</v>
      </c>
      <c r="Q649" s="1">
        <f t="shared" si="201"/>
        <v>4</v>
      </c>
      <c r="R649" s="72">
        <f t="shared" si="202"/>
        <v>45405.331250000003</v>
      </c>
      <c r="S649" s="73">
        <f t="shared" si="203"/>
        <v>1.4243055555562023</v>
      </c>
      <c r="T649" s="74">
        <f>Table2[[#This Row],[ETA A OFRECIMIENTO]]*24</f>
        <v>34.183333333348855</v>
      </c>
      <c r="U649" s="1" t="str">
        <f t="shared" si="204"/>
        <v>YES</v>
      </c>
      <c r="V649" s="73">
        <f t="shared" si="205"/>
        <v>8.3333333335758653E-2</v>
      </c>
      <c r="W649" s="74">
        <f>Table2[[#This Row],[DEL. AVAILABLE A SLOT]]*24</f>
        <v>2.0000000000582077</v>
      </c>
      <c r="X649" s="1" t="str">
        <f t="shared" si="206"/>
        <v>SI</v>
      </c>
      <c r="Y649" s="73">
        <f t="shared" si="207"/>
        <v>1.507638888891961</v>
      </c>
      <c r="Z649" s="74">
        <f>Table2[[#This Row],[ETA A TIMESLOT]]*24</f>
        <v>36.183333333407063</v>
      </c>
      <c r="AA649" s="73">
        <f t="shared" si="208"/>
        <v>0</v>
      </c>
      <c r="AB649" s="73" t="str">
        <f t="shared" si="209"/>
        <v>SI</v>
      </c>
      <c r="AC649" s="74">
        <f>Table2[[#This Row],[PUNTUALIDAD (H)]]*24</f>
        <v>0</v>
      </c>
      <c r="AD649" s="73">
        <f t="shared" si="210"/>
        <v>1.5215277777751908</v>
      </c>
      <c r="AE649" s="74">
        <f>Table2[[#This Row],[ATA TO UNLOADING]]*24</f>
        <v>36.516666666604578</v>
      </c>
      <c r="AF649" s="74" t="str">
        <f>IF(Table2[[#This Row],[ATA TO UNLOADING 2]]&lt;=48,"YES","NO")</f>
        <v>YES</v>
      </c>
      <c r="AG649" s="75">
        <f t="shared" si="211"/>
        <v>0.33333333333575865</v>
      </c>
      <c r="AH649" s="2" t="s">
        <v>42</v>
      </c>
      <c r="AI649" s="2" t="str">
        <f t="shared" si="212"/>
        <v>TGHU6777166</v>
      </c>
      <c r="AJ649" s="76" t="str">
        <f t="shared" si="213"/>
        <v>CTU FLEVOKUST BV</v>
      </c>
      <c r="AK649" s="77">
        <f>IF($M649="TRUCK",VLOOKUP($AQ649,Invoicing!$A$17:$B$49,MATCH($AK$1,Invoicing!$A$17:$B$17,0),FALSE),VLOOKUP($AQ649,Invoicing!$N$17:$O$21,MATCH($AK$1,Invoicing!$N$17:$O$17,0),FALSE))</f>
        <v>520</v>
      </c>
      <c r="AL649" s="78">
        <v>100</v>
      </c>
      <c r="AM649" s="78">
        <v>35</v>
      </c>
      <c r="AN649" s="78">
        <f t="shared" si="214"/>
        <v>0</v>
      </c>
      <c r="AO649" s="2">
        <f t="shared" si="215"/>
        <v>2</v>
      </c>
      <c r="AP649" s="2" t="str">
        <f t="shared" si="216"/>
        <v>WEEK</v>
      </c>
      <c r="AQ649" s="2" t="str">
        <f t="shared" si="217"/>
        <v>CTU FLEVOKUST BVWEEK</v>
      </c>
      <c r="AR649" s="71">
        <f t="shared" si="218"/>
        <v>620</v>
      </c>
      <c r="AS649" s="71">
        <f>VLOOKUP(AJ649,Invoicing!A:K,10,FALSE)</f>
        <v>0</v>
      </c>
      <c r="AT649" s="71">
        <f t="shared" si="219"/>
        <v>620</v>
      </c>
    </row>
    <row r="650" spans="1:47">
      <c r="A650" s="37" t="s">
        <v>141</v>
      </c>
      <c r="B650" s="3" t="s">
        <v>38</v>
      </c>
      <c r="C650" s="11">
        <v>45403.825694444444</v>
      </c>
      <c r="D650" s="11">
        <v>45403.000694444447</v>
      </c>
      <c r="E650" s="11" t="s">
        <v>49</v>
      </c>
      <c r="F650" s="11" t="s">
        <v>40</v>
      </c>
      <c r="G650" s="3" t="s">
        <v>815</v>
      </c>
      <c r="H650" s="3" t="s">
        <v>2821</v>
      </c>
      <c r="I650" s="11">
        <v>45405.25</v>
      </c>
      <c r="J650" s="12">
        <v>45405.586805555555</v>
      </c>
      <c r="K650" s="12">
        <v>45405.625</v>
      </c>
      <c r="L650" s="12">
        <v>45405.613194444442</v>
      </c>
      <c r="M650" s="12" t="s">
        <v>115</v>
      </c>
      <c r="N650" s="3" t="s">
        <v>13</v>
      </c>
      <c r="O650" s="3">
        <v>0</v>
      </c>
      <c r="P650" s="1">
        <f t="shared" si="200"/>
        <v>17</v>
      </c>
      <c r="Q650" s="1">
        <f t="shared" si="201"/>
        <v>4</v>
      </c>
      <c r="R650" s="72">
        <f t="shared" si="202"/>
        <v>45405.586805555555</v>
      </c>
      <c r="S650" s="73">
        <f t="shared" si="203"/>
        <v>1.4243055555562023</v>
      </c>
      <c r="T650" s="74">
        <f>Table2[[#This Row],[ETA A OFRECIMIENTO]]*24</f>
        <v>34.183333333348855</v>
      </c>
      <c r="U650" s="1" t="str">
        <f t="shared" si="204"/>
        <v>YES</v>
      </c>
      <c r="V650" s="73">
        <f t="shared" si="205"/>
        <v>0.375</v>
      </c>
      <c r="W650" s="74">
        <f>Table2[[#This Row],[DEL. AVAILABLE A SLOT]]*24</f>
        <v>9</v>
      </c>
      <c r="X650" s="1" t="str">
        <f t="shared" si="206"/>
        <v>SI</v>
      </c>
      <c r="Y650" s="73">
        <f t="shared" si="207"/>
        <v>1.7993055555562023</v>
      </c>
      <c r="Z650" s="74">
        <f>Table2[[#This Row],[ETA A TIMESLOT]]*24</f>
        <v>43.183333333348855</v>
      </c>
      <c r="AA650" s="73">
        <f t="shared" si="208"/>
        <v>0</v>
      </c>
      <c r="AB650" s="73" t="str">
        <f t="shared" si="209"/>
        <v>SI</v>
      </c>
      <c r="AC650" s="74">
        <f>Table2[[#This Row],[PUNTUALIDAD (H)]]*24</f>
        <v>0</v>
      </c>
      <c r="AD650" s="73">
        <f t="shared" si="210"/>
        <v>1.7874999999985448</v>
      </c>
      <c r="AE650" s="74">
        <f>Table2[[#This Row],[ATA TO UNLOADING]]*24</f>
        <v>42.899999999965075</v>
      </c>
      <c r="AF650" s="74" t="str">
        <f>IF(Table2[[#This Row],[ATA TO UNLOADING 2]]&lt;=48,"YES","NO")</f>
        <v>YES</v>
      </c>
      <c r="AG650" s="75">
        <f t="shared" si="211"/>
        <v>0.625</v>
      </c>
      <c r="AH650" s="2" t="s">
        <v>42</v>
      </c>
      <c r="AI650" s="2" t="str">
        <f t="shared" si="212"/>
        <v>TLLU4006410</v>
      </c>
      <c r="AJ650" s="76" t="str">
        <f t="shared" si="213"/>
        <v>CTU FLEVOKUST BV</v>
      </c>
      <c r="AK650" s="77">
        <f>IF($M650="TRUCK",VLOOKUP($AQ650,Invoicing!$A$17:$B$49,MATCH($AK$1,Invoicing!$A$17:$B$17,0),FALSE),VLOOKUP($AQ650,Invoicing!$N$17:$O$21,MATCH($AK$1,Invoicing!$N$17:$O$17,0),FALSE))</f>
        <v>520</v>
      </c>
      <c r="AL650" s="78">
        <v>100</v>
      </c>
      <c r="AM650" s="78">
        <v>35</v>
      </c>
      <c r="AN650" s="78">
        <f t="shared" si="214"/>
        <v>0</v>
      </c>
      <c r="AO650" s="2">
        <f t="shared" si="215"/>
        <v>2</v>
      </c>
      <c r="AP650" s="2" t="str">
        <f t="shared" si="216"/>
        <v>WEEK</v>
      </c>
      <c r="AQ650" s="2" t="str">
        <f t="shared" si="217"/>
        <v>CTU FLEVOKUST BVWEEK</v>
      </c>
      <c r="AR650" s="71">
        <f t="shared" si="218"/>
        <v>620</v>
      </c>
      <c r="AS650" s="71">
        <f>VLOOKUP(AJ650,Invoicing!A:K,10,FALSE)</f>
        <v>0</v>
      </c>
      <c r="AT650" s="71">
        <f t="shared" si="219"/>
        <v>620</v>
      </c>
    </row>
    <row r="651" spans="1:47">
      <c r="A651" s="37" t="s">
        <v>141</v>
      </c>
      <c r="B651" s="3" t="s">
        <v>38</v>
      </c>
      <c r="C651" s="11">
        <v>45403.825694444444</v>
      </c>
      <c r="D651" s="11">
        <v>45403.000694444447</v>
      </c>
      <c r="E651" s="11" t="s">
        <v>45</v>
      </c>
      <c r="F651" s="11" t="s">
        <v>40</v>
      </c>
      <c r="G651" s="3" t="s">
        <v>816</v>
      </c>
      <c r="H651" s="3" t="s">
        <v>2821</v>
      </c>
      <c r="I651" s="11">
        <v>45405.25</v>
      </c>
      <c r="J651" s="12">
        <v>45406.440972222219</v>
      </c>
      <c r="K651" s="12">
        <v>45406.416666666664</v>
      </c>
      <c r="L651" s="12">
        <v>45406.451388888891</v>
      </c>
      <c r="M651" s="12" t="s">
        <v>115</v>
      </c>
      <c r="N651" s="3" t="s">
        <v>42</v>
      </c>
      <c r="O651" s="3">
        <v>1</v>
      </c>
      <c r="P651" s="1">
        <f t="shared" si="200"/>
        <v>17</v>
      </c>
      <c r="Q651" s="1">
        <f t="shared" si="201"/>
        <v>4</v>
      </c>
      <c r="R651" s="72">
        <f t="shared" si="202"/>
        <v>45406.440972222219</v>
      </c>
      <c r="S651" s="73">
        <f t="shared" si="203"/>
        <v>1.4243055555562023</v>
      </c>
      <c r="T651" s="74">
        <f>Table2[[#This Row],[ETA A OFRECIMIENTO]]*24</f>
        <v>34.183333333348855</v>
      </c>
      <c r="U651" s="1" t="str">
        <f t="shared" si="204"/>
        <v>YES</v>
      </c>
      <c r="V651" s="73">
        <f t="shared" si="205"/>
        <v>1.1666666666642413</v>
      </c>
      <c r="W651" s="74">
        <f>Table2[[#This Row],[DEL. AVAILABLE A SLOT]]*24</f>
        <v>27.999999999941792</v>
      </c>
      <c r="X651" s="1" t="str">
        <f t="shared" si="206"/>
        <v>NO</v>
      </c>
      <c r="Y651" s="73">
        <f t="shared" si="207"/>
        <v>2.5909722222204437</v>
      </c>
      <c r="Z651" s="74">
        <f>Table2[[#This Row],[ETA A TIMESLOT]]*24</f>
        <v>62.183333333290648</v>
      </c>
      <c r="AA651" s="73">
        <f t="shared" si="208"/>
        <v>2.4305555554747116E-2</v>
      </c>
      <c r="AB651" s="73" t="str">
        <f t="shared" si="209"/>
        <v>SI</v>
      </c>
      <c r="AC651" s="74">
        <f>Table2[[#This Row],[PUNTUALIDAD (H)]]*24</f>
        <v>0.58333333331393078</v>
      </c>
      <c r="AD651" s="73">
        <f t="shared" si="210"/>
        <v>2.6256944444467081</v>
      </c>
      <c r="AE651" s="74">
        <f>Table2[[#This Row],[ATA TO UNLOADING]]*24</f>
        <v>63.016666666720994</v>
      </c>
      <c r="AF651" s="74" t="str">
        <f>IF(Table2[[#This Row],[ATA TO UNLOADING 2]]&lt;=48,"YES","NO")</f>
        <v>NO</v>
      </c>
      <c r="AG651" s="75">
        <f t="shared" si="211"/>
        <v>0.41666666666424135</v>
      </c>
      <c r="AH651" s="2" t="s">
        <v>42</v>
      </c>
      <c r="AI651" s="2" t="str">
        <f t="shared" si="212"/>
        <v>TLLU4898656</v>
      </c>
      <c r="AJ651" s="76" t="str">
        <f t="shared" si="213"/>
        <v>OM TRANSPORT</v>
      </c>
      <c r="AK651" s="77">
        <f>IF($M651="TRUCK",VLOOKUP($AQ651,Invoicing!$A$17:$B$49,MATCH($AK$1,Invoicing!$A$17:$B$17,0),FALSE),VLOOKUP($AQ651,Invoicing!$N$17:$O$21,MATCH($AK$1,Invoicing!$N$17:$O$17,0),FALSE))</f>
        <v>475</v>
      </c>
      <c r="AL651" s="78" t="e">
        <f>VLOOKUP($E651,Invoicing!$A$1:$H$8,MATCH(TRACKER!$N651,Invoicing!$A$1:$H$1,0),FALSE)</f>
        <v>#N/A</v>
      </c>
      <c r="AM651" s="78">
        <f>VLOOKUP($E651,Invoicing!$A$1:$H$8,MATCH(TRACKER!$O$1,Invoicing!$A$1:$H$1,0),FALSE)</f>
        <v>50</v>
      </c>
      <c r="AN651" s="78">
        <f t="shared" si="214"/>
        <v>50</v>
      </c>
      <c r="AO651" s="2">
        <f t="shared" si="215"/>
        <v>3</v>
      </c>
      <c r="AP651" s="2" t="str">
        <f t="shared" si="216"/>
        <v>WEEK</v>
      </c>
      <c r="AQ651" s="2" t="str">
        <f t="shared" si="217"/>
        <v>OM TRANSPORTWEEK</v>
      </c>
      <c r="AR651" s="71">
        <f t="shared" si="218"/>
        <v>525</v>
      </c>
      <c r="AS651" s="71">
        <f>VLOOKUP(AJ651,Invoicing!A:K,10,FALSE)</f>
        <v>25</v>
      </c>
      <c r="AT651" s="71">
        <f t="shared" si="219"/>
        <v>550</v>
      </c>
    </row>
    <row r="652" spans="1:47">
      <c r="A652" s="37" t="s">
        <v>141</v>
      </c>
      <c r="B652" s="3" t="s">
        <v>38</v>
      </c>
      <c r="C652" s="11">
        <v>45403.825694444444</v>
      </c>
      <c r="D652" s="11">
        <v>45403.000694444447</v>
      </c>
      <c r="E652" s="11" t="s">
        <v>44</v>
      </c>
      <c r="F652" s="11" t="s">
        <v>40</v>
      </c>
      <c r="G652" s="3" t="s">
        <v>817</v>
      </c>
      <c r="H652" s="3" t="s">
        <v>2821</v>
      </c>
      <c r="I652" s="11">
        <v>45405.25</v>
      </c>
      <c r="J652" s="12">
        <v>45406.422222222223</v>
      </c>
      <c r="K652" s="12">
        <v>45406.416666666664</v>
      </c>
      <c r="L652" s="12">
        <v>45406.520833333336</v>
      </c>
      <c r="M652" s="12" t="s">
        <v>115</v>
      </c>
      <c r="N652" s="3" t="s">
        <v>13</v>
      </c>
      <c r="O652" s="3">
        <v>0</v>
      </c>
      <c r="P652" s="1">
        <f t="shared" si="200"/>
        <v>17</v>
      </c>
      <c r="Q652" s="1">
        <f t="shared" si="201"/>
        <v>4</v>
      </c>
      <c r="R652" s="72">
        <f t="shared" si="202"/>
        <v>45406.422222222223</v>
      </c>
      <c r="S652" s="73">
        <f t="shared" si="203"/>
        <v>1.4243055555562023</v>
      </c>
      <c r="T652" s="74">
        <f>Table2[[#This Row],[ETA A OFRECIMIENTO]]*24</f>
        <v>34.183333333348855</v>
      </c>
      <c r="U652" s="1" t="str">
        <f t="shared" si="204"/>
        <v>YES</v>
      </c>
      <c r="V652" s="73">
        <f t="shared" si="205"/>
        <v>1.1666666666642413</v>
      </c>
      <c r="W652" s="74">
        <f>Table2[[#This Row],[DEL. AVAILABLE A SLOT]]*24</f>
        <v>27.999999999941792</v>
      </c>
      <c r="X652" s="1" t="str">
        <f t="shared" si="206"/>
        <v>NO</v>
      </c>
      <c r="Y652" s="73">
        <f t="shared" si="207"/>
        <v>2.5909722222204437</v>
      </c>
      <c r="Z652" s="74">
        <f>Table2[[#This Row],[ETA A TIMESLOT]]*24</f>
        <v>62.183333333290648</v>
      </c>
      <c r="AA652" s="73">
        <f t="shared" si="208"/>
        <v>5.5555555591126904E-3</v>
      </c>
      <c r="AB652" s="73" t="str">
        <f t="shared" si="209"/>
        <v>SI</v>
      </c>
      <c r="AC652" s="74">
        <f>Table2[[#This Row],[PUNTUALIDAD (H)]]*24</f>
        <v>0.13333333341870457</v>
      </c>
      <c r="AD652" s="73">
        <f t="shared" si="210"/>
        <v>2.695138888891961</v>
      </c>
      <c r="AE652" s="74">
        <f>Table2[[#This Row],[ATA TO UNLOADING]]*24</f>
        <v>64.683333333407063</v>
      </c>
      <c r="AF652" s="74" t="str">
        <f>IF(Table2[[#This Row],[ATA TO UNLOADING 2]]&lt;=48,"YES","NO")</f>
        <v>NO</v>
      </c>
      <c r="AG652" s="75">
        <f t="shared" si="211"/>
        <v>0.41666666666424135</v>
      </c>
      <c r="AH652" s="2" t="s">
        <v>42</v>
      </c>
      <c r="AI652" s="2" t="str">
        <f t="shared" si="212"/>
        <v>TRHU4838074</v>
      </c>
      <c r="AJ652" s="76" t="str">
        <f t="shared" si="213"/>
        <v>MSI</v>
      </c>
      <c r="AK652" s="77">
        <f>IF($M652="TRUCK",VLOOKUP($AQ652,Invoicing!$A$17:$B$49,MATCH($AK$1,Invoicing!$A$17:$B$17,0),FALSE),VLOOKUP($AQ652,Invoicing!$N$17:$O$21,MATCH($AK$1,Invoicing!$N$17:$O$17,0),FALSE))</f>
        <v>480</v>
      </c>
      <c r="AL652" s="78">
        <f>VLOOKUP($E652,Invoicing!$A$1:$H$8,MATCH(TRACKER!$N652,Invoicing!$A$1:$H$1,0),FALSE)</f>
        <v>120</v>
      </c>
      <c r="AM652" s="78">
        <f>VLOOKUP($E652,Invoicing!$A$1:$H$8,MATCH(TRACKER!$O$1,Invoicing!$A$1:$H$1,0),FALSE)</f>
        <v>50</v>
      </c>
      <c r="AN652" s="78">
        <f t="shared" si="214"/>
        <v>0</v>
      </c>
      <c r="AO652" s="2">
        <f t="shared" si="215"/>
        <v>3</v>
      </c>
      <c r="AP652" s="2" t="str">
        <f t="shared" si="216"/>
        <v>WEEK</v>
      </c>
      <c r="AQ652" s="2" t="str">
        <f t="shared" si="217"/>
        <v>MSIWEEK</v>
      </c>
      <c r="AR652" s="71">
        <f t="shared" si="218"/>
        <v>600</v>
      </c>
      <c r="AS652" s="71">
        <f>VLOOKUP(AJ652,Invoicing!A:K,10,FALSE)</f>
        <v>25</v>
      </c>
      <c r="AT652" s="71">
        <f t="shared" si="219"/>
        <v>625</v>
      </c>
    </row>
    <row r="653" spans="1:47">
      <c r="A653" s="58" t="s">
        <v>722</v>
      </c>
      <c r="B653" s="59" t="s">
        <v>38</v>
      </c>
      <c r="C653" s="60">
        <v>45404.320138888892</v>
      </c>
      <c r="D653" s="60">
        <v>45404.291666666664</v>
      </c>
      <c r="E653" s="60" t="s">
        <v>44</v>
      </c>
      <c r="F653" s="60" t="s">
        <v>40</v>
      </c>
      <c r="G653" s="59" t="s">
        <v>818</v>
      </c>
      <c r="H653" s="3" t="s">
        <v>2821</v>
      </c>
      <c r="I653" s="60">
        <v>45405.541666666664</v>
      </c>
      <c r="J653" s="61">
        <v>45405.685416666667</v>
      </c>
      <c r="K653" s="61">
        <v>45405.697916666664</v>
      </c>
      <c r="L653" s="61">
        <v>45405.708333333336</v>
      </c>
      <c r="M653" s="12" t="s">
        <v>115</v>
      </c>
      <c r="N653" s="3" t="s">
        <v>42</v>
      </c>
      <c r="O653" s="3">
        <v>0</v>
      </c>
      <c r="P653" s="1">
        <f t="shared" si="200"/>
        <v>17</v>
      </c>
      <c r="Q653" s="1">
        <f t="shared" si="201"/>
        <v>4</v>
      </c>
      <c r="R653" s="72">
        <f t="shared" si="202"/>
        <v>45405.685416666667</v>
      </c>
      <c r="S653" s="73">
        <f t="shared" si="203"/>
        <v>1.2215277777722804</v>
      </c>
      <c r="T653" s="74">
        <f>Table2[[#This Row],[ETA A OFRECIMIENTO]]*24</f>
        <v>29.316666666534729</v>
      </c>
      <c r="U653" s="1" t="str">
        <f t="shared" si="204"/>
        <v>YES</v>
      </c>
      <c r="V653" s="73">
        <f t="shared" si="205"/>
        <v>0.15625</v>
      </c>
      <c r="W653" s="74">
        <f>Table2[[#This Row],[DEL. AVAILABLE A SLOT]]*24</f>
        <v>3.75</v>
      </c>
      <c r="X653" s="1" t="str">
        <f t="shared" si="206"/>
        <v>SI</v>
      </c>
      <c r="Y653" s="73">
        <f t="shared" si="207"/>
        <v>1.3777777777722804</v>
      </c>
      <c r="Z653" s="74">
        <f>Table2[[#This Row],[ETA A TIMESLOT]]*24</f>
        <v>33.066666666534729</v>
      </c>
      <c r="AA653" s="73">
        <f t="shared" si="208"/>
        <v>0</v>
      </c>
      <c r="AB653" s="73" t="str">
        <f t="shared" si="209"/>
        <v>SI</v>
      </c>
      <c r="AC653" s="74">
        <f>Table2[[#This Row],[PUNTUALIDAD (H)]]*24</f>
        <v>0</v>
      </c>
      <c r="AD653" s="73">
        <f t="shared" si="210"/>
        <v>1.3881944444437977</v>
      </c>
      <c r="AE653" s="74">
        <f>Table2[[#This Row],[ATA TO UNLOADING]]*24</f>
        <v>33.316666666651145</v>
      </c>
      <c r="AF653" s="74" t="str">
        <f>IF(Table2[[#This Row],[ATA TO UNLOADING 2]]&lt;=48,"YES","NO")</f>
        <v>YES</v>
      </c>
      <c r="AG653" s="75">
        <f t="shared" si="211"/>
        <v>0.69791666666424135</v>
      </c>
      <c r="AH653" s="2" t="s">
        <v>42</v>
      </c>
      <c r="AI653" s="2" t="str">
        <f t="shared" si="212"/>
        <v>CAIU7560919</v>
      </c>
      <c r="AJ653" s="76" t="str">
        <f t="shared" si="213"/>
        <v>MSI</v>
      </c>
      <c r="AK653" s="77">
        <f>IF($M653="TRUCK",VLOOKUP($AQ653,Invoicing!$A$17:$B$49,MATCH($AK$1,Invoicing!$A$17:$B$17,0),FALSE),VLOOKUP($AQ653,Invoicing!$N$17:$O$21,MATCH($AK$1,Invoicing!$N$17:$O$17,0),FALSE))</f>
        <v>480</v>
      </c>
      <c r="AL653" s="78" t="e">
        <f>VLOOKUP($E653,Invoicing!$A$1:$H$8,MATCH(TRACKER!$N653,Invoicing!$A$1:$H$1,0),FALSE)</f>
        <v>#N/A</v>
      </c>
      <c r="AM653" s="78">
        <f>VLOOKUP($E653,Invoicing!$A$1:$H$8,MATCH(TRACKER!$O$1,Invoicing!$A$1:$H$1,0),FALSE)</f>
        <v>50</v>
      </c>
      <c r="AN653" s="78">
        <f t="shared" si="214"/>
        <v>0</v>
      </c>
      <c r="AO653" s="2">
        <f t="shared" si="215"/>
        <v>2</v>
      </c>
      <c r="AP653" s="2" t="str">
        <f t="shared" si="216"/>
        <v>WEEK</v>
      </c>
      <c r="AQ653" s="2" t="str">
        <f t="shared" si="217"/>
        <v>MSIWEEK</v>
      </c>
      <c r="AR653" s="71">
        <f t="shared" si="218"/>
        <v>480</v>
      </c>
      <c r="AS653" s="71">
        <f>VLOOKUP(AJ653,Invoicing!A:K,10,FALSE)</f>
        <v>25</v>
      </c>
      <c r="AT653" s="71">
        <f t="shared" si="219"/>
        <v>505</v>
      </c>
    </row>
    <row r="654" spans="1:47">
      <c r="A654" s="58" t="s">
        <v>722</v>
      </c>
      <c r="B654" s="59" t="s">
        <v>38</v>
      </c>
      <c r="C654" s="60">
        <v>45404.320138888892</v>
      </c>
      <c r="D654" s="60">
        <v>45404.291666666664</v>
      </c>
      <c r="E654" s="60" t="s">
        <v>45</v>
      </c>
      <c r="F654" s="60" t="s">
        <v>40</v>
      </c>
      <c r="G654" s="59" t="s">
        <v>819</v>
      </c>
      <c r="H654" s="3" t="s">
        <v>2821</v>
      </c>
      <c r="I654" s="60">
        <v>45405.541666666664</v>
      </c>
      <c r="J654" s="61">
        <v>45405.973611111112</v>
      </c>
      <c r="K654" s="61">
        <v>45406.041666666664</v>
      </c>
      <c r="L654" s="61">
        <v>45406.083333333336</v>
      </c>
      <c r="M654" s="12" t="s">
        <v>115</v>
      </c>
      <c r="N654" s="3" t="s">
        <v>42</v>
      </c>
      <c r="O654" s="3">
        <v>0</v>
      </c>
      <c r="P654" s="1">
        <f t="shared" si="200"/>
        <v>17</v>
      </c>
      <c r="Q654" s="1">
        <f t="shared" si="201"/>
        <v>4</v>
      </c>
      <c r="R654" s="72">
        <f t="shared" si="202"/>
        <v>45405.973611111112</v>
      </c>
      <c r="S654" s="73">
        <f t="shared" si="203"/>
        <v>1.2215277777722804</v>
      </c>
      <c r="T654" s="74">
        <f>Table2[[#This Row],[ETA A OFRECIMIENTO]]*24</f>
        <v>29.316666666534729</v>
      </c>
      <c r="U654" s="1" t="str">
        <f t="shared" si="204"/>
        <v>YES</v>
      </c>
      <c r="V654" s="73">
        <f t="shared" si="205"/>
        <v>0.5</v>
      </c>
      <c r="W654" s="74">
        <f>Table2[[#This Row],[DEL. AVAILABLE A SLOT]]*24</f>
        <v>12</v>
      </c>
      <c r="X654" s="1" t="str">
        <f t="shared" si="206"/>
        <v>SI</v>
      </c>
      <c r="Y654" s="73">
        <f t="shared" si="207"/>
        <v>1.7215277777722804</v>
      </c>
      <c r="Z654" s="74">
        <f>Table2[[#This Row],[ETA A TIMESLOT]]*24</f>
        <v>41.316666666534729</v>
      </c>
      <c r="AA654" s="73">
        <f t="shared" si="208"/>
        <v>0</v>
      </c>
      <c r="AB654" s="73" t="str">
        <f t="shared" si="209"/>
        <v>SI</v>
      </c>
      <c r="AC654" s="74">
        <f>Table2[[#This Row],[PUNTUALIDAD (H)]]*24</f>
        <v>0</v>
      </c>
      <c r="AD654" s="73">
        <f t="shared" si="210"/>
        <v>1.7631944444437977</v>
      </c>
      <c r="AE654" s="74">
        <f>Table2[[#This Row],[ATA TO UNLOADING]]*24</f>
        <v>42.316666666651145</v>
      </c>
      <c r="AF654" s="74" t="str">
        <f>IF(Table2[[#This Row],[ATA TO UNLOADING 2]]&lt;=48,"YES","NO")</f>
        <v>YES</v>
      </c>
      <c r="AG654" s="75">
        <f t="shared" si="211"/>
        <v>4.1666666664241347E-2</v>
      </c>
      <c r="AH654" s="2" t="s">
        <v>24</v>
      </c>
      <c r="AI654" s="2" t="str">
        <f t="shared" si="212"/>
        <v>MRKU9969282</v>
      </c>
      <c r="AJ654" s="76" t="str">
        <f t="shared" si="213"/>
        <v>OM TRANSPORT</v>
      </c>
      <c r="AK654" s="77">
        <f>IF($M654="TRUCK",VLOOKUP($AQ654,Invoicing!$A$17:$B$49,MATCH($AK$1,Invoicing!$A$17:$B$17,0),FALSE),VLOOKUP($AQ654,Invoicing!$N$17:$O$21,MATCH($AK$1,Invoicing!$N$17:$O$17,0),FALSE))</f>
        <v>475</v>
      </c>
      <c r="AL654" s="78" t="e">
        <f>VLOOKUP($E654,Invoicing!$A$1:$H$8,MATCH(TRACKER!$N654,Invoicing!$A$1:$H$1,0),FALSE)</f>
        <v>#N/A</v>
      </c>
      <c r="AM654" s="78">
        <f>VLOOKUP($E654,Invoicing!$A$1:$H$8,MATCH(TRACKER!$O$1,Invoicing!$A$1:$H$1,0),FALSE)</f>
        <v>50</v>
      </c>
      <c r="AN654" s="78">
        <f t="shared" si="214"/>
        <v>0</v>
      </c>
      <c r="AO654" s="2">
        <f t="shared" si="215"/>
        <v>3</v>
      </c>
      <c r="AP654" s="2" t="str">
        <f t="shared" si="216"/>
        <v>NIGHT</v>
      </c>
      <c r="AQ654" s="2" t="str">
        <f t="shared" si="217"/>
        <v>OM TRANSPORTNIGHT</v>
      </c>
      <c r="AR654" s="71">
        <f t="shared" si="218"/>
        <v>475</v>
      </c>
      <c r="AS654" s="71">
        <f>VLOOKUP(AJ654,Invoicing!A:K,10,FALSE)</f>
        <v>25</v>
      </c>
      <c r="AT654" s="71">
        <f t="shared" si="219"/>
        <v>500</v>
      </c>
    </row>
    <row r="655" spans="1:47">
      <c r="A655" s="37" t="s">
        <v>722</v>
      </c>
      <c r="B655" s="3" t="s">
        <v>38</v>
      </c>
      <c r="C655" s="11">
        <v>45404.320138888892</v>
      </c>
      <c r="D655" s="11">
        <v>45404.291666666664</v>
      </c>
      <c r="E655" s="11" t="s">
        <v>45</v>
      </c>
      <c r="F655" s="11" t="s">
        <v>40</v>
      </c>
      <c r="G655" s="3" t="s">
        <v>820</v>
      </c>
      <c r="H655" s="3" t="s">
        <v>2821</v>
      </c>
      <c r="I655" s="11">
        <v>45405.541666666664</v>
      </c>
      <c r="J655" s="12">
        <v>45405.781944444447</v>
      </c>
      <c r="K655" s="12">
        <v>45405.958333333336</v>
      </c>
      <c r="L655" s="12">
        <v>45405.930555555555</v>
      </c>
      <c r="M655" s="12" t="s">
        <v>115</v>
      </c>
      <c r="N655" s="3" t="s">
        <v>42</v>
      </c>
      <c r="O655" s="3">
        <v>0</v>
      </c>
      <c r="P655" s="1">
        <f t="shared" si="200"/>
        <v>17</v>
      </c>
      <c r="Q655" s="1">
        <f t="shared" si="201"/>
        <v>4</v>
      </c>
      <c r="R655" s="72">
        <f t="shared" si="202"/>
        <v>45405.781944444447</v>
      </c>
      <c r="S655" s="73">
        <f t="shared" si="203"/>
        <v>1.2215277777722804</v>
      </c>
      <c r="T655" s="74">
        <f>Table2[[#This Row],[ETA A OFRECIMIENTO]]*24</f>
        <v>29.316666666534729</v>
      </c>
      <c r="U655" s="1" t="str">
        <f t="shared" si="204"/>
        <v>YES</v>
      </c>
      <c r="V655" s="73">
        <f t="shared" si="205"/>
        <v>0.41666666667151731</v>
      </c>
      <c r="W655" s="74">
        <f>Table2[[#This Row],[DEL. AVAILABLE A SLOT]]*24</f>
        <v>10.000000000116415</v>
      </c>
      <c r="X655" s="1" t="str">
        <f t="shared" si="206"/>
        <v>SI</v>
      </c>
      <c r="Y655" s="73">
        <f t="shared" si="207"/>
        <v>1.6381944444437977</v>
      </c>
      <c r="Z655" s="74">
        <f>Table2[[#This Row],[ETA A TIMESLOT]]*24</f>
        <v>39.316666666651145</v>
      </c>
      <c r="AA655" s="73">
        <f t="shared" si="208"/>
        <v>0</v>
      </c>
      <c r="AB655" s="73" t="str">
        <f t="shared" si="209"/>
        <v>SI</v>
      </c>
      <c r="AC655" s="74">
        <f>Table2[[#This Row],[PUNTUALIDAD (H)]]*24</f>
        <v>0</v>
      </c>
      <c r="AD655" s="73">
        <f t="shared" si="210"/>
        <v>1.6104166666627862</v>
      </c>
      <c r="AE655" s="74">
        <f>Table2[[#This Row],[ATA TO UNLOADING]]*24</f>
        <v>38.649999999906868</v>
      </c>
      <c r="AF655" s="74" t="str">
        <f>IF(Table2[[#This Row],[ATA TO UNLOADING 2]]&lt;=48,"YES","NO")</f>
        <v>YES</v>
      </c>
      <c r="AG655" s="75">
        <f t="shared" si="211"/>
        <v>0.95833333333575865</v>
      </c>
      <c r="AH655" s="2" t="s">
        <v>24</v>
      </c>
      <c r="AI655" s="2" t="str">
        <f t="shared" si="212"/>
        <v>MRSU4864635</v>
      </c>
      <c r="AJ655" s="76" t="str">
        <f t="shared" si="213"/>
        <v>OM TRANSPORT</v>
      </c>
      <c r="AK655" s="77">
        <f>IF($M655="TRUCK",VLOOKUP($AQ655,Invoicing!$A$17:$B$49,MATCH($AK$1,Invoicing!$A$17:$B$17,0),FALSE),VLOOKUP($AQ655,Invoicing!$N$17:$O$21,MATCH($AK$1,Invoicing!$N$17:$O$17,0),FALSE))</f>
        <v>475</v>
      </c>
      <c r="AL655" s="78" t="e">
        <f>VLOOKUP($E655,Invoicing!$A$1:$H$8,MATCH(TRACKER!$N655,Invoicing!$A$1:$H$1,0),FALSE)</f>
        <v>#N/A</v>
      </c>
      <c r="AM655" s="78">
        <f>VLOOKUP($E655,Invoicing!$A$1:$H$8,MATCH(TRACKER!$O$1,Invoicing!$A$1:$H$1,0),FALSE)</f>
        <v>50</v>
      </c>
      <c r="AN655" s="78">
        <f t="shared" si="214"/>
        <v>0</v>
      </c>
      <c r="AO655" s="2">
        <f t="shared" si="215"/>
        <v>2</v>
      </c>
      <c r="AP655" s="2" t="str">
        <f t="shared" si="216"/>
        <v>NIGHT</v>
      </c>
      <c r="AQ655" s="2" t="str">
        <f t="shared" si="217"/>
        <v>OM TRANSPORTNIGHT</v>
      </c>
      <c r="AR655" s="71">
        <f t="shared" si="218"/>
        <v>475</v>
      </c>
      <c r="AS655" s="71">
        <f>VLOOKUP(AJ655,Invoicing!A:K,10,FALSE)</f>
        <v>25</v>
      </c>
      <c r="AT655" s="71">
        <f t="shared" si="219"/>
        <v>500</v>
      </c>
    </row>
    <row r="656" spans="1:47">
      <c r="A656" s="58" t="s">
        <v>722</v>
      </c>
      <c r="B656" s="59" t="s">
        <v>38</v>
      </c>
      <c r="C656" s="60">
        <v>45404.320138888892</v>
      </c>
      <c r="D656" s="60">
        <v>45404.291666666664</v>
      </c>
      <c r="E656" s="60" t="s">
        <v>45</v>
      </c>
      <c r="F656" s="60" t="s">
        <v>40</v>
      </c>
      <c r="G656" s="59" t="s">
        <v>821</v>
      </c>
      <c r="H656" s="3" t="s">
        <v>2821</v>
      </c>
      <c r="I656" s="60">
        <v>45405.541666666664</v>
      </c>
      <c r="J656" s="61">
        <v>45405.781944444447</v>
      </c>
      <c r="K656" s="61">
        <v>45405.958333333336</v>
      </c>
      <c r="L656" s="61">
        <v>45405.926388888889</v>
      </c>
      <c r="M656" s="12" t="s">
        <v>115</v>
      </c>
      <c r="N656" s="3" t="s">
        <v>42</v>
      </c>
      <c r="O656" s="3">
        <v>0</v>
      </c>
      <c r="P656" s="1">
        <f t="shared" si="200"/>
        <v>17</v>
      </c>
      <c r="Q656" s="1">
        <f t="shared" si="201"/>
        <v>4</v>
      </c>
      <c r="R656" s="72">
        <f t="shared" si="202"/>
        <v>45405.781944444447</v>
      </c>
      <c r="S656" s="73">
        <f t="shared" si="203"/>
        <v>1.2215277777722804</v>
      </c>
      <c r="T656" s="74">
        <f>Table2[[#This Row],[ETA A OFRECIMIENTO]]*24</f>
        <v>29.316666666534729</v>
      </c>
      <c r="U656" s="1" t="str">
        <f t="shared" si="204"/>
        <v>YES</v>
      </c>
      <c r="V656" s="73">
        <f t="shared" si="205"/>
        <v>0.41666666667151731</v>
      </c>
      <c r="W656" s="74">
        <f>Table2[[#This Row],[DEL. AVAILABLE A SLOT]]*24</f>
        <v>10.000000000116415</v>
      </c>
      <c r="X656" s="1" t="str">
        <f t="shared" si="206"/>
        <v>SI</v>
      </c>
      <c r="Y656" s="73">
        <f t="shared" si="207"/>
        <v>1.6381944444437977</v>
      </c>
      <c r="Z656" s="74">
        <f>Table2[[#This Row],[ETA A TIMESLOT]]*24</f>
        <v>39.316666666651145</v>
      </c>
      <c r="AA656" s="73">
        <f t="shared" si="208"/>
        <v>0</v>
      </c>
      <c r="AB656" s="73" t="str">
        <f t="shared" si="209"/>
        <v>SI</v>
      </c>
      <c r="AC656" s="74">
        <f>Table2[[#This Row],[PUNTUALIDAD (H)]]*24</f>
        <v>0</v>
      </c>
      <c r="AD656" s="73">
        <f t="shared" si="210"/>
        <v>1.6062499999970896</v>
      </c>
      <c r="AE656" s="74">
        <f>Table2[[#This Row],[ATA TO UNLOADING]]*24</f>
        <v>38.549999999930151</v>
      </c>
      <c r="AF656" s="74" t="str">
        <f>IF(Table2[[#This Row],[ATA TO UNLOADING 2]]&lt;=48,"YES","NO")</f>
        <v>YES</v>
      </c>
      <c r="AG656" s="75">
        <f t="shared" si="211"/>
        <v>0.95833333333575865</v>
      </c>
      <c r="AH656" s="2" t="s">
        <v>24</v>
      </c>
      <c r="AI656" s="2" t="str">
        <f t="shared" si="212"/>
        <v>MRSU5767882</v>
      </c>
      <c r="AJ656" s="76" t="str">
        <f t="shared" si="213"/>
        <v>OM TRANSPORT</v>
      </c>
      <c r="AK656" s="77">
        <f>IF($M656="TRUCK",VLOOKUP($AQ656,Invoicing!$A$17:$B$49,MATCH($AK$1,Invoicing!$A$17:$B$17,0),FALSE),VLOOKUP($AQ656,Invoicing!$N$17:$O$21,MATCH($AK$1,Invoicing!$N$17:$O$17,0),FALSE))</f>
        <v>475</v>
      </c>
      <c r="AL656" s="78" t="e">
        <f>VLOOKUP($E656,Invoicing!$A$1:$H$8,MATCH(TRACKER!$N656,Invoicing!$A$1:$H$1,0),FALSE)</f>
        <v>#N/A</v>
      </c>
      <c r="AM656" s="78">
        <f>VLOOKUP($E656,Invoicing!$A$1:$H$8,MATCH(TRACKER!$O$1,Invoicing!$A$1:$H$1,0),FALSE)</f>
        <v>50</v>
      </c>
      <c r="AN656" s="78">
        <f t="shared" si="214"/>
        <v>0</v>
      </c>
      <c r="AO656" s="2">
        <f t="shared" si="215"/>
        <v>2</v>
      </c>
      <c r="AP656" s="2" t="str">
        <f t="shared" si="216"/>
        <v>NIGHT</v>
      </c>
      <c r="AQ656" s="2" t="str">
        <f t="shared" si="217"/>
        <v>OM TRANSPORTNIGHT</v>
      </c>
      <c r="AR656" s="71">
        <f t="shared" si="218"/>
        <v>475</v>
      </c>
      <c r="AS656" s="71">
        <f>VLOOKUP(AJ656,Invoicing!A:K,10,FALSE)</f>
        <v>25</v>
      </c>
      <c r="AT656" s="71">
        <f t="shared" si="219"/>
        <v>500</v>
      </c>
    </row>
    <row r="657" spans="1:46">
      <c r="A657" s="37" t="s">
        <v>722</v>
      </c>
      <c r="B657" s="3" t="s">
        <v>38</v>
      </c>
      <c r="C657" s="11">
        <v>45404.320138888892</v>
      </c>
      <c r="D657" s="11">
        <v>45404.291666666664</v>
      </c>
      <c r="E657" s="11" t="s">
        <v>44</v>
      </c>
      <c r="F657" s="11" t="s">
        <v>40</v>
      </c>
      <c r="G657" s="3" t="s">
        <v>822</v>
      </c>
      <c r="H657" s="3" t="s">
        <v>2821</v>
      </c>
      <c r="I657" s="11">
        <v>45405.541666666664</v>
      </c>
      <c r="J657" s="12">
        <v>45405.615972222222</v>
      </c>
      <c r="K657" s="12">
        <v>45405.625</v>
      </c>
      <c r="L657" s="12">
        <v>45405.638888888891</v>
      </c>
      <c r="M657" s="12" t="s">
        <v>115</v>
      </c>
      <c r="N657" s="3" t="s">
        <v>42</v>
      </c>
      <c r="O657" s="3">
        <v>0</v>
      </c>
      <c r="P657" s="1">
        <f t="shared" si="200"/>
        <v>17</v>
      </c>
      <c r="Q657" s="1">
        <f t="shared" si="201"/>
        <v>4</v>
      </c>
      <c r="R657" s="72">
        <f t="shared" si="202"/>
        <v>45405.615972222222</v>
      </c>
      <c r="S657" s="73">
        <f t="shared" si="203"/>
        <v>1.2215277777722804</v>
      </c>
      <c r="T657" s="74">
        <f>Table2[[#This Row],[ETA A OFRECIMIENTO]]*24</f>
        <v>29.316666666534729</v>
      </c>
      <c r="U657" s="1" t="str">
        <f t="shared" si="204"/>
        <v>YES</v>
      </c>
      <c r="V657" s="73">
        <f t="shared" si="205"/>
        <v>8.3333333335758653E-2</v>
      </c>
      <c r="W657" s="74">
        <f>Table2[[#This Row],[DEL. AVAILABLE A SLOT]]*24</f>
        <v>2.0000000000582077</v>
      </c>
      <c r="X657" s="1" t="str">
        <f t="shared" si="206"/>
        <v>SI</v>
      </c>
      <c r="Y657" s="73">
        <f t="shared" si="207"/>
        <v>1.304861111108039</v>
      </c>
      <c r="Z657" s="74">
        <f>Table2[[#This Row],[ETA A TIMESLOT]]*24</f>
        <v>31.316666666592937</v>
      </c>
      <c r="AA657" s="73">
        <f t="shared" si="208"/>
        <v>0</v>
      </c>
      <c r="AB657" s="73" t="str">
        <f t="shared" si="209"/>
        <v>SI</v>
      </c>
      <c r="AC657" s="74">
        <f>Table2[[#This Row],[PUNTUALIDAD (H)]]*24</f>
        <v>0</v>
      </c>
      <c r="AD657" s="73">
        <f t="shared" si="210"/>
        <v>1.3187499999985448</v>
      </c>
      <c r="AE657" s="74">
        <f>Table2[[#This Row],[ATA TO UNLOADING]]*24</f>
        <v>31.649999999965075</v>
      </c>
      <c r="AF657" s="74" t="str">
        <f>IF(Table2[[#This Row],[ATA TO UNLOADING 2]]&lt;=48,"YES","NO")</f>
        <v>YES</v>
      </c>
      <c r="AG657" s="75">
        <f t="shared" si="211"/>
        <v>0.625</v>
      </c>
      <c r="AH657" s="2" t="s">
        <v>42</v>
      </c>
      <c r="AI657" s="2" t="str">
        <f t="shared" si="212"/>
        <v>TCLU8675945</v>
      </c>
      <c r="AJ657" s="76" t="str">
        <f t="shared" si="213"/>
        <v>MSI</v>
      </c>
      <c r="AK657" s="77">
        <f>IF($M657="TRUCK",VLOOKUP($AQ657,Invoicing!$A$17:$B$49,MATCH($AK$1,Invoicing!$A$17:$B$17,0),FALSE),VLOOKUP($AQ657,Invoicing!$N$17:$O$21,MATCH($AK$1,Invoicing!$N$17:$O$17,0),FALSE))</f>
        <v>480</v>
      </c>
      <c r="AL657" s="78" t="e">
        <f>VLOOKUP($E657,Invoicing!$A$1:$H$8,MATCH(TRACKER!$N657,Invoicing!$A$1:$H$1,0),FALSE)</f>
        <v>#N/A</v>
      </c>
      <c r="AM657" s="78">
        <f>VLOOKUP($E657,Invoicing!$A$1:$H$8,MATCH(TRACKER!$O$1,Invoicing!$A$1:$H$1,0),FALSE)</f>
        <v>50</v>
      </c>
      <c r="AN657" s="78">
        <f t="shared" si="214"/>
        <v>0</v>
      </c>
      <c r="AO657" s="2">
        <f t="shared" si="215"/>
        <v>2</v>
      </c>
      <c r="AP657" s="2" t="str">
        <f t="shared" si="216"/>
        <v>WEEK</v>
      </c>
      <c r="AQ657" s="2" t="str">
        <f t="shared" si="217"/>
        <v>MSIWEEK</v>
      </c>
      <c r="AR657" s="71">
        <f t="shared" si="218"/>
        <v>480</v>
      </c>
      <c r="AS657" s="71">
        <f>VLOOKUP(AJ657,Invoicing!A:K,10,FALSE)</f>
        <v>25</v>
      </c>
      <c r="AT657" s="71">
        <f t="shared" si="219"/>
        <v>505</v>
      </c>
    </row>
    <row r="658" spans="1:46">
      <c r="A658" s="37" t="s">
        <v>47</v>
      </c>
      <c r="B658" s="3" t="s">
        <v>38</v>
      </c>
      <c r="C658" s="11">
        <v>45409.037499999999</v>
      </c>
      <c r="D658" s="11">
        <v>45409.041666666664</v>
      </c>
      <c r="E658" s="11" t="s">
        <v>45</v>
      </c>
      <c r="F658" s="11" t="s">
        <v>40</v>
      </c>
      <c r="G658" s="3" t="s">
        <v>823</v>
      </c>
      <c r="H658" s="3" t="s">
        <v>2821</v>
      </c>
      <c r="I658" s="11">
        <v>45410.041666666664</v>
      </c>
      <c r="J658" s="12">
        <v>45410.63958333333</v>
      </c>
      <c r="K658" s="12">
        <v>45410.666666666664</v>
      </c>
      <c r="L658" s="12">
        <v>45410.659722222219</v>
      </c>
      <c r="M658" s="12" t="s">
        <v>115</v>
      </c>
      <c r="N658" s="3" t="s">
        <v>42</v>
      </c>
      <c r="O658" s="3">
        <v>0</v>
      </c>
      <c r="P658" s="1">
        <f t="shared" si="200"/>
        <v>17</v>
      </c>
      <c r="Q658" s="1">
        <f t="shared" si="201"/>
        <v>4</v>
      </c>
      <c r="R658" s="72">
        <f t="shared" si="202"/>
        <v>45410.63958333333</v>
      </c>
      <c r="S658" s="73">
        <f t="shared" si="203"/>
        <v>1.0041666666656965</v>
      </c>
      <c r="T658" s="74">
        <f>Table2[[#This Row],[ETA A OFRECIMIENTO]]*24</f>
        <v>24.099999999976717</v>
      </c>
      <c r="U658" s="1" t="str">
        <f t="shared" si="204"/>
        <v>YES</v>
      </c>
      <c r="V658" s="73">
        <f t="shared" si="205"/>
        <v>0.625</v>
      </c>
      <c r="W658" s="74">
        <f>Table2[[#This Row],[DEL. AVAILABLE A SLOT]]*24</f>
        <v>15</v>
      </c>
      <c r="X658" s="1" t="str">
        <f t="shared" si="206"/>
        <v>SI</v>
      </c>
      <c r="Y658" s="73">
        <f t="shared" si="207"/>
        <v>1.6291666666656965</v>
      </c>
      <c r="Z658" s="74">
        <f>Table2[[#This Row],[ETA A TIMESLOT]]*24</f>
        <v>39.099999999976717</v>
      </c>
      <c r="AA658" s="73">
        <f t="shared" si="208"/>
        <v>0</v>
      </c>
      <c r="AB658" s="73" t="str">
        <f t="shared" si="209"/>
        <v>SI</v>
      </c>
      <c r="AC658" s="74">
        <f>Table2[[#This Row],[PUNTUALIDAD (H)]]*24</f>
        <v>0</v>
      </c>
      <c r="AD658" s="73">
        <f t="shared" si="210"/>
        <v>1.6222222222204437</v>
      </c>
      <c r="AE658" s="74">
        <f>Table2[[#This Row],[ATA TO UNLOADING]]*24</f>
        <v>38.933333333290648</v>
      </c>
      <c r="AF658" s="74" t="str">
        <f>IF(Table2[[#This Row],[ATA TO UNLOADING 2]]&lt;=48,"YES","NO")</f>
        <v>YES</v>
      </c>
      <c r="AG658" s="75">
        <f t="shared" si="211"/>
        <v>0.66666666666424135</v>
      </c>
      <c r="AH658" s="2" t="s">
        <v>42</v>
      </c>
      <c r="AI658" s="2" t="str">
        <f t="shared" si="212"/>
        <v>GESU6233257</v>
      </c>
      <c r="AJ658" s="76" t="str">
        <f t="shared" si="213"/>
        <v>OM TRANSPORT</v>
      </c>
      <c r="AK658" s="77">
        <f>IF($M658="TRUCK",VLOOKUP($AQ658,Invoicing!$A$17:$B$49,MATCH($AK$1,Invoicing!$A$17:$B$17,0),FALSE),VLOOKUP($AQ658,Invoicing!$N$17:$O$21,MATCH($AK$1,Invoicing!$N$17:$O$17,0),FALSE))</f>
        <v>550</v>
      </c>
      <c r="AL658" s="78" t="e">
        <f>VLOOKUP($E658,Invoicing!$A$1:$H$8,MATCH(TRACKER!$N658,Invoicing!$A$1:$H$1,0),FALSE)</f>
        <v>#N/A</v>
      </c>
      <c r="AM658" s="78">
        <f>VLOOKUP($E658,Invoicing!$A$1:$H$8,MATCH(TRACKER!$O$1,Invoicing!$A$1:$H$1,0),FALSE)</f>
        <v>50</v>
      </c>
      <c r="AN658" s="78">
        <f t="shared" si="214"/>
        <v>0</v>
      </c>
      <c r="AO658" s="2">
        <f t="shared" si="215"/>
        <v>7</v>
      </c>
      <c r="AP658" s="2" t="str">
        <f t="shared" si="216"/>
        <v>SUNDAY</v>
      </c>
      <c r="AQ658" s="2" t="str">
        <f t="shared" si="217"/>
        <v>OM TRANSPORTSUNDAY</v>
      </c>
      <c r="AR658" s="71">
        <f t="shared" si="218"/>
        <v>550</v>
      </c>
      <c r="AS658" s="71">
        <f>VLOOKUP(AJ658,Invoicing!A:K,10,FALSE)</f>
        <v>25</v>
      </c>
      <c r="AT658" s="71">
        <f t="shared" si="219"/>
        <v>575</v>
      </c>
    </row>
    <row r="659" spans="1:46">
      <c r="A659" s="37" t="s">
        <v>47</v>
      </c>
      <c r="B659" s="3" t="s">
        <v>38</v>
      </c>
      <c r="C659" s="11">
        <v>45409.037499999999</v>
      </c>
      <c r="D659" s="11">
        <v>45409.041666666664</v>
      </c>
      <c r="E659" s="11" t="s">
        <v>45</v>
      </c>
      <c r="F659" s="11" t="s">
        <v>40</v>
      </c>
      <c r="G659" s="3" t="s">
        <v>824</v>
      </c>
      <c r="H659" s="3" t="s">
        <v>2821</v>
      </c>
      <c r="I659" s="11">
        <v>45410.041666666664</v>
      </c>
      <c r="J659" s="12">
        <v>45410.205555555556</v>
      </c>
      <c r="K659" s="12">
        <v>45410.166666666664</v>
      </c>
      <c r="L659" s="12">
        <v>45410.215277777781</v>
      </c>
      <c r="M659" s="12" t="s">
        <v>115</v>
      </c>
      <c r="N659" s="3" t="s">
        <v>42</v>
      </c>
      <c r="O659" s="3">
        <v>0</v>
      </c>
      <c r="P659" s="1">
        <f t="shared" si="200"/>
        <v>17</v>
      </c>
      <c r="Q659" s="1">
        <f t="shared" si="201"/>
        <v>4</v>
      </c>
      <c r="R659" s="72">
        <f t="shared" si="202"/>
        <v>45410.205555555556</v>
      </c>
      <c r="S659" s="73">
        <f t="shared" si="203"/>
        <v>1.0041666666656965</v>
      </c>
      <c r="T659" s="74">
        <f>Table2[[#This Row],[ETA A OFRECIMIENTO]]*24</f>
        <v>24.099999999976717</v>
      </c>
      <c r="U659" s="1" t="str">
        <f t="shared" si="204"/>
        <v>YES</v>
      </c>
      <c r="V659" s="73">
        <f t="shared" si="205"/>
        <v>0.125</v>
      </c>
      <c r="W659" s="74">
        <f>Table2[[#This Row],[DEL. AVAILABLE A SLOT]]*24</f>
        <v>3</v>
      </c>
      <c r="X659" s="1" t="str">
        <f t="shared" si="206"/>
        <v>SI</v>
      </c>
      <c r="Y659" s="73">
        <f t="shared" si="207"/>
        <v>1.1291666666656965</v>
      </c>
      <c r="Z659" s="74">
        <f>Table2[[#This Row],[ETA A TIMESLOT]]*24</f>
        <v>27.099999999976717</v>
      </c>
      <c r="AA659" s="73">
        <f t="shared" si="208"/>
        <v>3.888888889196096E-2</v>
      </c>
      <c r="AB659" s="73" t="str">
        <f t="shared" si="209"/>
        <v>NO</v>
      </c>
      <c r="AC659" s="74">
        <f>Table2[[#This Row],[PUNTUALIDAD (H)]]*24</f>
        <v>0.93333333340706304</v>
      </c>
      <c r="AD659" s="73">
        <f t="shared" si="210"/>
        <v>1.1777777777824667</v>
      </c>
      <c r="AE659" s="74">
        <f>Table2[[#This Row],[ATA TO UNLOADING]]*24</f>
        <v>28.266666666779201</v>
      </c>
      <c r="AF659" s="74" t="str">
        <f>IF(Table2[[#This Row],[ATA TO UNLOADING 2]]&lt;=48,"YES","NO")</f>
        <v>YES</v>
      </c>
      <c r="AG659" s="75">
        <f t="shared" si="211"/>
        <v>0.16666666666424135</v>
      </c>
      <c r="AH659" s="2" t="s">
        <v>24</v>
      </c>
      <c r="AI659" s="2" t="str">
        <f t="shared" si="212"/>
        <v>MRSU5138508</v>
      </c>
      <c r="AJ659" s="76" t="str">
        <f t="shared" si="213"/>
        <v>OM TRANSPORT</v>
      </c>
      <c r="AK659" s="77">
        <f>IF($M659="TRUCK",VLOOKUP($AQ659,Invoicing!$A$17:$B$49,MATCH($AK$1,Invoicing!$A$17:$B$17,0),FALSE),VLOOKUP($AQ659,Invoicing!$N$17:$O$21,MATCH($AK$1,Invoicing!$N$17:$O$17,0),FALSE))</f>
        <v>475</v>
      </c>
      <c r="AL659" s="78" t="e">
        <f>VLOOKUP($E659,Invoicing!$A$1:$H$8,MATCH(TRACKER!$N659,Invoicing!$A$1:$H$1,0),FALSE)</f>
        <v>#N/A</v>
      </c>
      <c r="AM659" s="78">
        <f>VLOOKUP($E659,Invoicing!$A$1:$H$8,MATCH(TRACKER!$O$1,Invoicing!$A$1:$H$1,0),FALSE)</f>
        <v>50</v>
      </c>
      <c r="AN659" s="78">
        <f t="shared" si="214"/>
        <v>0</v>
      </c>
      <c r="AO659" s="2">
        <f t="shared" si="215"/>
        <v>7</v>
      </c>
      <c r="AP659" s="2" t="str">
        <f t="shared" si="216"/>
        <v>NIGHT</v>
      </c>
      <c r="AQ659" s="2" t="str">
        <f t="shared" si="217"/>
        <v>OM TRANSPORTNIGHT</v>
      </c>
      <c r="AR659" s="71">
        <f t="shared" si="218"/>
        <v>475</v>
      </c>
      <c r="AS659" s="71">
        <f>VLOOKUP(AJ659,Invoicing!A:K,10,FALSE)</f>
        <v>25</v>
      </c>
      <c r="AT659" s="71">
        <f t="shared" si="219"/>
        <v>500</v>
      </c>
    </row>
    <row r="660" spans="1:46">
      <c r="A660" s="37" t="s">
        <v>47</v>
      </c>
      <c r="B660" s="3" t="s">
        <v>38</v>
      </c>
      <c r="C660" s="11">
        <v>45409.037499999999</v>
      </c>
      <c r="D660" s="11">
        <v>45409.041666666664</v>
      </c>
      <c r="E660" s="11" t="s">
        <v>45</v>
      </c>
      <c r="F660" s="11" t="s">
        <v>40</v>
      </c>
      <c r="G660" s="3" t="s">
        <v>825</v>
      </c>
      <c r="H660" s="3" t="s">
        <v>2821</v>
      </c>
      <c r="I660" s="11">
        <v>45410.041666666664</v>
      </c>
      <c r="J660" s="12">
        <v>45410.05</v>
      </c>
      <c r="K660" s="12">
        <v>45410.041666666664</v>
      </c>
      <c r="L660" s="12">
        <v>45410.091666666667</v>
      </c>
      <c r="M660" s="12" t="s">
        <v>115</v>
      </c>
      <c r="N660" s="3" t="s">
        <v>42</v>
      </c>
      <c r="O660" s="3">
        <v>0</v>
      </c>
      <c r="P660" s="1">
        <f t="shared" si="200"/>
        <v>17</v>
      </c>
      <c r="Q660" s="1">
        <f t="shared" si="201"/>
        <v>4</v>
      </c>
      <c r="R660" s="72">
        <f t="shared" si="202"/>
        <v>45410.05</v>
      </c>
      <c r="S660" s="73">
        <f t="shared" si="203"/>
        <v>1.0041666666656965</v>
      </c>
      <c r="T660" s="74">
        <f>Table2[[#This Row],[ETA A OFRECIMIENTO]]*24</f>
        <v>24.099999999976717</v>
      </c>
      <c r="U660" s="1" t="str">
        <f t="shared" si="204"/>
        <v>YES</v>
      </c>
      <c r="V660" s="73">
        <f t="shared" si="205"/>
        <v>0</v>
      </c>
      <c r="W660" s="74">
        <f>Table2[[#This Row],[DEL. AVAILABLE A SLOT]]*24</f>
        <v>0</v>
      </c>
      <c r="X660" s="1" t="str">
        <f t="shared" si="206"/>
        <v>SI</v>
      </c>
      <c r="Y660" s="73">
        <f t="shared" si="207"/>
        <v>1.0041666666656965</v>
      </c>
      <c r="Z660" s="74">
        <f>Table2[[#This Row],[ETA A TIMESLOT]]*24</f>
        <v>24.099999999976717</v>
      </c>
      <c r="AA660" s="73">
        <f t="shared" si="208"/>
        <v>8.3333333386690356E-3</v>
      </c>
      <c r="AB660" s="73" t="str">
        <f t="shared" si="209"/>
        <v>SI</v>
      </c>
      <c r="AC660" s="74">
        <f>Table2[[#This Row],[PUNTUALIDAD (H)]]*24</f>
        <v>0.20000000012805685</v>
      </c>
      <c r="AD660" s="73">
        <f t="shared" si="210"/>
        <v>1.0541666666686069</v>
      </c>
      <c r="AE660" s="74">
        <f>Table2[[#This Row],[ATA TO UNLOADING]]*24</f>
        <v>25.300000000046566</v>
      </c>
      <c r="AF660" s="74" t="str">
        <f>IF(Table2[[#This Row],[ATA TO UNLOADING 2]]&lt;=48,"YES","NO")</f>
        <v>YES</v>
      </c>
      <c r="AG660" s="75">
        <f t="shared" si="211"/>
        <v>4.1666666664241347E-2</v>
      </c>
      <c r="AH660" s="2" t="s">
        <v>24</v>
      </c>
      <c r="AI660" s="2" t="str">
        <f t="shared" si="212"/>
        <v>MRSU5254581</v>
      </c>
      <c r="AJ660" s="76" t="str">
        <f t="shared" si="213"/>
        <v>OM TRANSPORT</v>
      </c>
      <c r="AK660" s="77">
        <f>IF($M660="TRUCK",VLOOKUP($AQ660,Invoicing!$A$17:$B$49,MATCH($AK$1,Invoicing!$A$17:$B$17,0),FALSE),VLOOKUP($AQ660,Invoicing!$N$17:$O$21,MATCH($AK$1,Invoicing!$N$17:$O$17,0),FALSE))</f>
        <v>475</v>
      </c>
      <c r="AL660" s="78" t="e">
        <f>VLOOKUP($E660,Invoicing!$A$1:$H$8,MATCH(TRACKER!$N660,Invoicing!$A$1:$H$1,0),FALSE)</f>
        <v>#N/A</v>
      </c>
      <c r="AM660" s="78">
        <f>VLOOKUP($E660,Invoicing!$A$1:$H$8,MATCH(TRACKER!$O$1,Invoicing!$A$1:$H$1,0),FALSE)</f>
        <v>50</v>
      </c>
      <c r="AN660" s="78">
        <f t="shared" si="214"/>
        <v>0</v>
      </c>
      <c r="AO660" s="2">
        <f t="shared" si="215"/>
        <v>7</v>
      </c>
      <c r="AP660" s="2" t="str">
        <f t="shared" si="216"/>
        <v>NIGHT</v>
      </c>
      <c r="AQ660" s="2" t="str">
        <f t="shared" si="217"/>
        <v>OM TRANSPORTNIGHT</v>
      </c>
      <c r="AR660" s="71">
        <f t="shared" si="218"/>
        <v>475</v>
      </c>
      <c r="AS660" s="71">
        <f>VLOOKUP(AJ660,Invoicing!A:K,10,FALSE)</f>
        <v>25</v>
      </c>
      <c r="AT660" s="71">
        <f t="shared" si="219"/>
        <v>500</v>
      </c>
    </row>
    <row r="661" spans="1:46">
      <c r="A661" s="37" t="s">
        <v>47</v>
      </c>
      <c r="B661" s="3" t="s">
        <v>38</v>
      </c>
      <c r="C661" s="11">
        <v>45409.037499999999</v>
      </c>
      <c r="D661" s="11">
        <v>45409.041666666664</v>
      </c>
      <c r="E661" s="11" t="s">
        <v>45</v>
      </c>
      <c r="F661" s="11" t="s">
        <v>40</v>
      </c>
      <c r="G661" s="3" t="s">
        <v>826</v>
      </c>
      <c r="H661" s="3" t="s">
        <v>2821</v>
      </c>
      <c r="I661" s="11">
        <v>45410.041666666664</v>
      </c>
      <c r="J661" s="12">
        <v>45410.017361111109</v>
      </c>
      <c r="K661" s="12">
        <v>45410.041666666664</v>
      </c>
      <c r="L661" s="12">
        <v>45410.069444444445</v>
      </c>
      <c r="M661" s="12" t="s">
        <v>115</v>
      </c>
      <c r="N661" s="3" t="s">
        <v>42</v>
      </c>
      <c r="O661" s="3">
        <v>0</v>
      </c>
      <c r="P661" s="1">
        <f t="shared" si="200"/>
        <v>17</v>
      </c>
      <c r="Q661" s="1">
        <f t="shared" si="201"/>
        <v>4</v>
      </c>
      <c r="R661" s="72">
        <f t="shared" si="202"/>
        <v>45410.017361111109</v>
      </c>
      <c r="S661" s="73">
        <f t="shared" si="203"/>
        <v>1.0041666666656965</v>
      </c>
      <c r="T661" s="74">
        <f>Table2[[#This Row],[ETA A OFRECIMIENTO]]*24</f>
        <v>24.099999999976717</v>
      </c>
      <c r="U661" s="1" t="str">
        <f t="shared" si="204"/>
        <v>YES</v>
      </c>
      <c r="V661" s="73">
        <f t="shared" si="205"/>
        <v>0</v>
      </c>
      <c r="W661" s="74">
        <f>Table2[[#This Row],[DEL. AVAILABLE A SLOT]]*24</f>
        <v>0</v>
      </c>
      <c r="X661" s="1" t="str">
        <f t="shared" si="206"/>
        <v>SI</v>
      </c>
      <c r="Y661" s="73">
        <f t="shared" si="207"/>
        <v>1.0041666666656965</v>
      </c>
      <c r="Z661" s="74">
        <f>Table2[[#This Row],[ETA A TIMESLOT]]*24</f>
        <v>24.099999999976717</v>
      </c>
      <c r="AA661" s="73">
        <f t="shared" si="208"/>
        <v>0</v>
      </c>
      <c r="AB661" s="73" t="str">
        <f t="shared" si="209"/>
        <v>SI</v>
      </c>
      <c r="AC661" s="74">
        <f>Table2[[#This Row],[PUNTUALIDAD (H)]]*24</f>
        <v>0</v>
      </c>
      <c r="AD661" s="73">
        <f t="shared" si="210"/>
        <v>1.0319444444467081</v>
      </c>
      <c r="AE661" s="74">
        <f>Table2[[#This Row],[ATA TO UNLOADING]]*24</f>
        <v>24.766666666720994</v>
      </c>
      <c r="AF661" s="74" t="str">
        <f>IF(Table2[[#This Row],[ATA TO UNLOADING 2]]&lt;=48,"YES","NO")</f>
        <v>YES</v>
      </c>
      <c r="AG661" s="75">
        <f t="shared" si="211"/>
        <v>4.1666666664241347E-2</v>
      </c>
      <c r="AH661" s="2" t="s">
        <v>24</v>
      </c>
      <c r="AI661" s="2" t="str">
        <f t="shared" si="212"/>
        <v>MRSU6429133</v>
      </c>
      <c r="AJ661" s="76" t="str">
        <f t="shared" si="213"/>
        <v>OM TRANSPORT</v>
      </c>
      <c r="AK661" s="77">
        <f>IF($M661="TRUCK",VLOOKUP($AQ661,Invoicing!$A$17:$B$49,MATCH($AK$1,Invoicing!$A$17:$B$17,0),FALSE),VLOOKUP($AQ661,Invoicing!$N$17:$O$21,MATCH($AK$1,Invoicing!$N$17:$O$17,0),FALSE))</f>
        <v>475</v>
      </c>
      <c r="AL661" s="78" t="e">
        <f>VLOOKUP($E661,Invoicing!$A$1:$H$8,MATCH(TRACKER!$N661,Invoicing!$A$1:$H$1,0),FALSE)</f>
        <v>#N/A</v>
      </c>
      <c r="AM661" s="78">
        <f>VLOOKUP($E661,Invoicing!$A$1:$H$8,MATCH(TRACKER!$O$1,Invoicing!$A$1:$H$1,0),FALSE)</f>
        <v>50</v>
      </c>
      <c r="AN661" s="78">
        <f t="shared" si="214"/>
        <v>0</v>
      </c>
      <c r="AO661" s="2">
        <f t="shared" si="215"/>
        <v>7</v>
      </c>
      <c r="AP661" s="2" t="str">
        <f t="shared" si="216"/>
        <v>NIGHT</v>
      </c>
      <c r="AQ661" s="2" t="str">
        <f t="shared" si="217"/>
        <v>OM TRANSPORTNIGHT</v>
      </c>
      <c r="AR661" s="71">
        <f t="shared" si="218"/>
        <v>475</v>
      </c>
      <c r="AS661" s="71">
        <f>VLOOKUP(AJ661,Invoicing!A:K,10,FALSE)</f>
        <v>25</v>
      </c>
      <c r="AT661" s="71">
        <f t="shared" si="219"/>
        <v>500</v>
      </c>
    </row>
    <row r="662" spans="1:46">
      <c r="A662" s="37" t="s">
        <v>232</v>
      </c>
      <c r="B662" s="3" t="s">
        <v>38</v>
      </c>
      <c r="C662" s="11">
        <v>45409.15625</v>
      </c>
      <c r="D662" s="11">
        <v>45409.1875</v>
      </c>
      <c r="E662" s="11" t="s">
        <v>45</v>
      </c>
      <c r="F662" s="11" t="s">
        <v>40</v>
      </c>
      <c r="G662" s="3" t="s">
        <v>827</v>
      </c>
      <c r="H662" s="3" t="s">
        <v>41</v>
      </c>
      <c r="I662" s="11">
        <v>45410.333333333336</v>
      </c>
      <c r="J662" s="12">
        <v>45411.256944444445</v>
      </c>
      <c r="K662" s="12">
        <v>45411.25</v>
      </c>
      <c r="L662" s="12">
        <v>45411.270833333336</v>
      </c>
      <c r="M662" s="12" t="s">
        <v>115</v>
      </c>
      <c r="N662" s="3" t="s">
        <v>42</v>
      </c>
      <c r="O662" s="3">
        <v>2</v>
      </c>
      <c r="P662" s="1">
        <f t="shared" si="200"/>
        <v>18</v>
      </c>
      <c r="Q662" s="1">
        <f t="shared" si="201"/>
        <v>4</v>
      </c>
      <c r="R662" s="72">
        <f t="shared" si="202"/>
        <v>45411.256944444445</v>
      </c>
      <c r="S662" s="73">
        <f t="shared" si="203"/>
        <v>1.1770833333357587</v>
      </c>
      <c r="T662" s="74">
        <f>Table2[[#This Row],[ETA A OFRECIMIENTO]]*24</f>
        <v>28.250000000058208</v>
      </c>
      <c r="U662" s="1" t="str">
        <f t="shared" si="204"/>
        <v>YES</v>
      </c>
      <c r="V662" s="73">
        <f t="shared" si="205"/>
        <v>0.91666666666424135</v>
      </c>
      <c r="W662" s="74">
        <f>Table2[[#This Row],[DEL. AVAILABLE A SLOT]]*24</f>
        <v>21.999999999941792</v>
      </c>
      <c r="X662" s="1" t="str">
        <f t="shared" si="206"/>
        <v>SI</v>
      </c>
      <c r="Y662" s="73">
        <f t="shared" si="207"/>
        <v>2.09375</v>
      </c>
      <c r="Z662" s="74">
        <f>Table2[[#This Row],[ETA A TIMESLOT]]*24</f>
        <v>50.25</v>
      </c>
      <c r="AA662" s="73">
        <f t="shared" si="208"/>
        <v>6.9444444452528842E-3</v>
      </c>
      <c r="AB662" s="73" t="str">
        <f t="shared" si="209"/>
        <v>SI</v>
      </c>
      <c r="AC662" s="74">
        <f>Table2[[#This Row],[PUNTUALIDAD (H)]]*24</f>
        <v>0.16666666668606922</v>
      </c>
      <c r="AD662" s="73">
        <f t="shared" si="210"/>
        <v>2.1145833333357587</v>
      </c>
      <c r="AE662" s="74">
        <f>Table2[[#This Row],[ATA TO UNLOADING]]*24</f>
        <v>50.750000000058208</v>
      </c>
      <c r="AF662" s="74" t="str">
        <f>IF(Table2[[#This Row],[ATA TO UNLOADING 2]]&lt;=48,"YES","NO")</f>
        <v>NO</v>
      </c>
      <c r="AG662" s="75">
        <f t="shared" si="211"/>
        <v>0.25</v>
      </c>
      <c r="AH662" s="2" t="s">
        <v>42</v>
      </c>
      <c r="AI662" s="2" t="str">
        <f t="shared" si="212"/>
        <v>CIPU5218780</v>
      </c>
      <c r="AJ662" s="76" t="str">
        <f t="shared" si="213"/>
        <v>OM TRANSPORT</v>
      </c>
      <c r="AK662" s="77">
        <f>IF($M662="TRUCK",VLOOKUP($AQ662,Invoicing!$A$17:$B$49,MATCH($AK$1,Invoicing!$A$17:$B$17,0),FALSE),VLOOKUP($AQ662,Invoicing!$N$17:$O$21,MATCH($AK$1,Invoicing!$N$17:$O$17,0),FALSE))</f>
        <v>475</v>
      </c>
      <c r="AL662" s="78" t="e">
        <f>VLOOKUP($E662,Invoicing!$A$1:$H$8,MATCH(TRACKER!$N662,Invoicing!$A$1:$H$1,0),FALSE)</f>
        <v>#N/A</v>
      </c>
      <c r="AM662" s="78">
        <f>VLOOKUP($E662,Invoicing!$A$1:$H$8,MATCH(TRACKER!$O$1,Invoicing!$A$1:$H$1,0),FALSE)</f>
        <v>50</v>
      </c>
      <c r="AN662" s="78">
        <f t="shared" si="214"/>
        <v>100</v>
      </c>
      <c r="AO662" s="2">
        <f t="shared" si="215"/>
        <v>1</v>
      </c>
      <c r="AP662" s="2" t="str">
        <f t="shared" si="216"/>
        <v>WEEK</v>
      </c>
      <c r="AQ662" s="2" t="str">
        <f t="shared" si="217"/>
        <v>OM TRANSPORTWEEK</v>
      </c>
      <c r="AR662" s="71">
        <f t="shared" si="218"/>
        <v>575</v>
      </c>
      <c r="AS662" s="71">
        <f>VLOOKUP(AJ662,Invoicing!A:K,10,FALSE)</f>
        <v>25</v>
      </c>
      <c r="AT662" s="71">
        <f t="shared" si="219"/>
        <v>600</v>
      </c>
    </row>
    <row r="663" spans="1:46">
      <c r="A663" s="37" t="s">
        <v>232</v>
      </c>
      <c r="B663" s="3" t="s">
        <v>38</v>
      </c>
      <c r="C663" s="11">
        <v>45409.15625</v>
      </c>
      <c r="D663" s="11">
        <v>45409.1875</v>
      </c>
      <c r="E663" s="11" t="s">
        <v>44</v>
      </c>
      <c r="F663" s="11" t="s">
        <v>40</v>
      </c>
      <c r="G663" s="3" t="s">
        <v>828</v>
      </c>
      <c r="H663" s="3" t="s">
        <v>2821</v>
      </c>
      <c r="I663" s="11">
        <v>45410.333333333336</v>
      </c>
      <c r="J663" s="12">
        <v>45411.145138888889</v>
      </c>
      <c r="K663" s="12">
        <v>45411.125</v>
      </c>
      <c r="L663" s="12">
        <v>45411.1875</v>
      </c>
      <c r="M663" s="12" t="s">
        <v>115</v>
      </c>
      <c r="N663" s="3" t="s">
        <v>13</v>
      </c>
      <c r="O663" s="3">
        <v>0</v>
      </c>
      <c r="P663" s="1">
        <f t="shared" si="200"/>
        <v>18</v>
      </c>
      <c r="Q663" s="1">
        <f t="shared" si="201"/>
        <v>4</v>
      </c>
      <c r="R663" s="72">
        <f t="shared" si="202"/>
        <v>45411.145138888889</v>
      </c>
      <c r="S663" s="73">
        <f t="shared" si="203"/>
        <v>1.1770833333357587</v>
      </c>
      <c r="T663" s="74">
        <f>Table2[[#This Row],[ETA A OFRECIMIENTO]]*24</f>
        <v>28.250000000058208</v>
      </c>
      <c r="U663" s="1" t="str">
        <f t="shared" si="204"/>
        <v>YES</v>
      </c>
      <c r="V663" s="73">
        <f t="shared" si="205"/>
        <v>0.79166666666424135</v>
      </c>
      <c r="W663" s="74">
        <f>Table2[[#This Row],[DEL. AVAILABLE A SLOT]]*24</f>
        <v>18.999999999941792</v>
      </c>
      <c r="X663" s="1" t="str">
        <f t="shared" si="206"/>
        <v>SI</v>
      </c>
      <c r="Y663" s="73">
        <f t="shared" si="207"/>
        <v>1.96875</v>
      </c>
      <c r="Z663" s="74">
        <f>Table2[[#This Row],[ETA A TIMESLOT]]*24</f>
        <v>47.25</v>
      </c>
      <c r="AA663" s="73">
        <f t="shared" si="208"/>
        <v>2.0138888889050577E-2</v>
      </c>
      <c r="AB663" s="73" t="str">
        <f t="shared" si="209"/>
        <v>SI</v>
      </c>
      <c r="AC663" s="74">
        <f>Table2[[#This Row],[PUNTUALIDAD (H)]]*24</f>
        <v>0.48333333333721384</v>
      </c>
      <c r="AD663" s="73">
        <f t="shared" si="210"/>
        <v>2.03125</v>
      </c>
      <c r="AE663" s="74">
        <f>Table2[[#This Row],[ATA TO UNLOADING]]*24</f>
        <v>48.75</v>
      </c>
      <c r="AF663" s="74" t="str">
        <f>IF(Table2[[#This Row],[ATA TO UNLOADING 2]]&lt;=48,"YES","NO")</f>
        <v>NO</v>
      </c>
      <c r="AG663" s="75">
        <f t="shared" si="211"/>
        <v>0.125</v>
      </c>
      <c r="AH663" s="2" t="s">
        <v>24</v>
      </c>
      <c r="AI663" s="2" t="str">
        <f t="shared" si="212"/>
        <v>HASU5005444</v>
      </c>
      <c r="AJ663" s="76" t="str">
        <f t="shared" si="213"/>
        <v>MSI</v>
      </c>
      <c r="AK663" s="77">
        <f>IF($M663="TRUCK",VLOOKUP($AQ663,Invoicing!$A$17:$B$49,MATCH($AK$1,Invoicing!$A$17:$B$17,0),FALSE),VLOOKUP($AQ663,Invoicing!$N$17:$O$21,MATCH($AK$1,Invoicing!$N$17:$O$17,0),FALSE))</f>
        <v>530</v>
      </c>
      <c r="AL663" s="78">
        <f>VLOOKUP($E663,Invoicing!$A$1:$H$8,MATCH(TRACKER!$N663,Invoicing!$A$1:$H$1,0),FALSE)</f>
        <v>120</v>
      </c>
      <c r="AM663" s="78">
        <f>VLOOKUP($E663,Invoicing!$A$1:$H$8,MATCH(TRACKER!$O$1,Invoicing!$A$1:$H$1,0),FALSE)</f>
        <v>50</v>
      </c>
      <c r="AN663" s="78">
        <f t="shared" si="214"/>
        <v>0</v>
      </c>
      <c r="AO663" s="2">
        <f t="shared" si="215"/>
        <v>1</v>
      </c>
      <c r="AP663" s="2" t="str">
        <f t="shared" si="216"/>
        <v>NIGHT</v>
      </c>
      <c r="AQ663" s="2" t="str">
        <f t="shared" si="217"/>
        <v>MSINIGHT</v>
      </c>
      <c r="AR663" s="71">
        <f t="shared" si="218"/>
        <v>650</v>
      </c>
      <c r="AS663" s="71">
        <f>VLOOKUP(AJ663,Invoicing!A:K,10,FALSE)</f>
        <v>25</v>
      </c>
      <c r="AT663" s="71">
        <f t="shared" si="219"/>
        <v>675</v>
      </c>
    </row>
    <row r="664" spans="1:46">
      <c r="A664" s="37" t="s">
        <v>232</v>
      </c>
      <c r="B664" s="3" t="s">
        <v>38</v>
      </c>
      <c r="C664" s="11">
        <v>45409.15625</v>
      </c>
      <c r="D664" s="11">
        <v>45409.1875</v>
      </c>
      <c r="E664" s="11" t="s">
        <v>43</v>
      </c>
      <c r="F664" s="11" t="s">
        <v>40</v>
      </c>
      <c r="G664" s="3" t="s">
        <v>829</v>
      </c>
      <c r="H664" s="3" t="s">
        <v>2821</v>
      </c>
      <c r="I664" s="11">
        <v>45410.333333333336</v>
      </c>
      <c r="J664" s="12">
        <v>45410.760416666664</v>
      </c>
      <c r="K664" s="12">
        <v>45410.75</v>
      </c>
      <c r="L664" s="12">
        <v>45410.774305555555</v>
      </c>
      <c r="M664" s="12" t="s">
        <v>115</v>
      </c>
      <c r="N664" s="3" t="s">
        <v>42</v>
      </c>
      <c r="O664" s="3">
        <v>0</v>
      </c>
      <c r="P664" s="1">
        <f t="shared" si="200"/>
        <v>17</v>
      </c>
      <c r="Q664" s="1">
        <f t="shared" si="201"/>
        <v>4</v>
      </c>
      <c r="R664" s="72">
        <f t="shared" si="202"/>
        <v>45410.760416666664</v>
      </c>
      <c r="S664" s="73">
        <f t="shared" si="203"/>
        <v>1.1770833333357587</v>
      </c>
      <c r="T664" s="74">
        <f>Table2[[#This Row],[ETA A OFRECIMIENTO]]*24</f>
        <v>28.250000000058208</v>
      </c>
      <c r="U664" s="1" t="str">
        <f t="shared" si="204"/>
        <v>YES</v>
      </c>
      <c r="V664" s="73">
        <f t="shared" si="205"/>
        <v>0.41666666666424135</v>
      </c>
      <c r="W664" s="74">
        <f>Table2[[#This Row],[DEL. AVAILABLE A SLOT]]*24</f>
        <v>9.9999999999417923</v>
      </c>
      <c r="X664" s="1" t="str">
        <f t="shared" si="206"/>
        <v>SI</v>
      </c>
      <c r="Y664" s="73">
        <f t="shared" si="207"/>
        <v>1.59375</v>
      </c>
      <c r="Z664" s="74">
        <f>Table2[[#This Row],[ETA A TIMESLOT]]*24</f>
        <v>38.25</v>
      </c>
      <c r="AA664" s="73">
        <f t="shared" si="208"/>
        <v>1.0416666664241347E-2</v>
      </c>
      <c r="AB664" s="73" t="str">
        <f t="shared" si="209"/>
        <v>SI</v>
      </c>
      <c r="AC664" s="74">
        <f>Table2[[#This Row],[PUNTUALIDAD (H)]]*24</f>
        <v>0.24999999994179234</v>
      </c>
      <c r="AD664" s="73">
        <f t="shared" si="210"/>
        <v>1.6180555555547471</v>
      </c>
      <c r="AE664" s="74">
        <f>Table2[[#This Row],[ATA TO UNLOADING]]*24</f>
        <v>38.833333333313931</v>
      </c>
      <c r="AF664" s="74" t="str">
        <f>IF(Table2[[#This Row],[ATA TO UNLOADING 2]]&lt;=48,"YES","NO")</f>
        <v>YES</v>
      </c>
      <c r="AG664" s="75">
        <f t="shared" si="211"/>
        <v>0.75</v>
      </c>
      <c r="AH664" s="2" t="s">
        <v>42</v>
      </c>
      <c r="AI664" s="2" t="str">
        <f t="shared" si="212"/>
        <v>HASU5159244</v>
      </c>
      <c r="AJ664" s="76" t="str">
        <f t="shared" si="213"/>
        <v>LOGIX</v>
      </c>
      <c r="AK664" s="77">
        <f>IF($M664="TRUCK",VLOOKUP($AQ664,Invoicing!$A$17:$B$49,MATCH($AK$1,Invoicing!$A$17:$B$17,0),FALSE),VLOOKUP($AQ664,Invoicing!$N$17:$O$21,MATCH($AK$1,Invoicing!$N$17:$O$17,0),FALSE))</f>
        <v>530</v>
      </c>
      <c r="AL664" s="78" t="e">
        <f>VLOOKUP($E664,Invoicing!$A$1:$H$8,MATCH(TRACKER!$N664,Invoicing!$A$1:$H$1,0),FALSE)</f>
        <v>#N/A</v>
      </c>
      <c r="AM664" s="78">
        <f>VLOOKUP($E664,Invoicing!$A$1:$H$8,MATCH(TRACKER!$O$1,Invoicing!$A$1:$H$1,0),FALSE)</f>
        <v>50</v>
      </c>
      <c r="AN664" s="78">
        <f t="shared" si="214"/>
        <v>0</v>
      </c>
      <c r="AO664" s="2">
        <f t="shared" si="215"/>
        <v>7</v>
      </c>
      <c r="AP664" s="2" t="str">
        <f t="shared" si="216"/>
        <v>SUNDAY</v>
      </c>
      <c r="AQ664" s="2" t="str">
        <f t="shared" si="217"/>
        <v>LOGIXSUNDAY</v>
      </c>
      <c r="AR664" s="71">
        <f t="shared" si="218"/>
        <v>530</v>
      </c>
      <c r="AS664" s="71">
        <f>VLOOKUP(AJ664,Invoicing!A:K,10,FALSE)</f>
        <v>25</v>
      </c>
      <c r="AT664" s="71">
        <f t="shared" si="219"/>
        <v>555</v>
      </c>
    </row>
    <row r="665" spans="1:46">
      <c r="A665" s="37" t="s">
        <v>232</v>
      </c>
      <c r="B665" s="3" t="s">
        <v>38</v>
      </c>
      <c r="C665" s="11">
        <v>45409.15625</v>
      </c>
      <c r="D665" s="11">
        <v>45409.1875</v>
      </c>
      <c r="E665" s="11" t="s">
        <v>45</v>
      </c>
      <c r="F665" s="11" t="s">
        <v>40</v>
      </c>
      <c r="G665" s="3" t="s">
        <v>830</v>
      </c>
      <c r="H665" s="3" t="s">
        <v>41</v>
      </c>
      <c r="I665" s="11">
        <v>45410.333333333336</v>
      </c>
      <c r="J665" s="12">
        <v>45410.336805555555</v>
      </c>
      <c r="K665" s="12">
        <v>45410.333333333336</v>
      </c>
      <c r="L665" s="12">
        <v>45410.350694444445</v>
      </c>
      <c r="M665" s="12" t="s">
        <v>115</v>
      </c>
      <c r="N665" s="3" t="s">
        <v>42</v>
      </c>
      <c r="O665" s="3">
        <v>1</v>
      </c>
      <c r="P665" s="1">
        <f t="shared" si="200"/>
        <v>17</v>
      </c>
      <c r="Q665" s="1">
        <f t="shared" si="201"/>
        <v>4</v>
      </c>
      <c r="R665" s="72">
        <f t="shared" si="202"/>
        <v>45410.336805555555</v>
      </c>
      <c r="S665" s="73">
        <f t="shared" si="203"/>
        <v>1.1770833333357587</v>
      </c>
      <c r="T665" s="74">
        <f>Table2[[#This Row],[ETA A OFRECIMIENTO]]*24</f>
        <v>28.250000000058208</v>
      </c>
      <c r="U665" s="1" t="str">
        <f t="shared" si="204"/>
        <v>YES</v>
      </c>
      <c r="V665" s="73">
        <f t="shared" si="205"/>
        <v>0</v>
      </c>
      <c r="W665" s="74">
        <f>Table2[[#This Row],[DEL. AVAILABLE A SLOT]]*24</f>
        <v>0</v>
      </c>
      <c r="X665" s="1" t="str">
        <f t="shared" si="206"/>
        <v>SI</v>
      </c>
      <c r="Y665" s="73">
        <f t="shared" si="207"/>
        <v>1.1770833333357587</v>
      </c>
      <c r="Z665" s="74">
        <f>Table2[[#This Row],[ETA A TIMESLOT]]*24</f>
        <v>28.250000000058208</v>
      </c>
      <c r="AA665" s="73">
        <f t="shared" si="208"/>
        <v>3.4722222189884633E-3</v>
      </c>
      <c r="AB665" s="73" t="str">
        <f t="shared" si="209"/>
        <v>SI</v>
      </c>
      <c r="AC665" s="74">
        <f>Table2[[#This Row],[PUNTUALIDAD (H)]]*24</f>
        <v>8.3333333255723119E-2</v>
      </c>
      <c r="AD665" s="73">
        <f t="shared" si="210"/>
        <v>1.1944444444452529</v>
      </c>
      <c r="AE665" s="74">
        <f>Table2[[#This Row],[ATA TO UNLOADING]]*24</f>
        <v>28.666666666686069</v>
      </c>
      <c r="AF665" s="74" t="str">
        <f>IF(Table2[[#This Row],[ATA TO UNLOADING 2]]&lt;=48,"YES","NO")</f>
        <v>YES</v>
      </c>
      <c r="AG665" s="75">
        <f t="shared" si="211"/>
        <v>0.33333333333575865</v>
      </c>
      <c r="AH665" s="2" t="s">
        <v>42</v>
      </c>
      <c r="AI665" s="2" t="str">
        <f t="shared" si="212"/>
        <v>MAEU9243992</v>
      </c>
      <c r="AJ665" s="76" t="str">
        <f t="shared" si="213"/>
        <v>OM TRANSPORT</v>
      </c>
      <c r="AK665" s="77">
        <f>IF($M665="TRUCK",VLOOKUP($AQ665,Invoicing!$A$17:$B$49,MATCH($AK$1,Invoicing!$A$17:$B$17,0),FALSE),VLOOKUP($AQ665,Invoicing!$N$17:$O$21,MATCH($AK$1,Invoicing!$N$17:$O$17,0),FALSE))</f>
        <v>550</v>
      </c>
      <c r="AL665" s="78" t="e">
        <f>VLOOKUP($E665,Invoicing!$A$1:$H$8,MATCH(TRACKER!$N665,Invoicing!$A$1:$H$1,0),FALSE)</f>
        <v>#N/A</v>
      </c>
      <c r="AM665" s="78">
        <f>VLOOKUP($E665,Invoicing!$A$1:$H$8,MATCH(TRACKER!$O$1,Invoicing!$A$1:$H$1,0),FALSE)</f>
        <v>50</v>
      </c>
      <c r="AN665" s="78">
        <f t="shared" si="214"/>
        <v>50</v>
      </c>
      <c r="AO665" s="2">
        <f t="shared" si="215"/>
        <v>7</v>
      </c>
      <c r="AP665" s="2" t="str">
        <f t="shared" si="216"/>
        <v>SUNDAY</v>
      </c>
      <c r="AQ665" s="2" t="str">
        <f t="shared" si="217"/>
        <v>OM TRANSPORTSUNDAY</v>
      </c>
      <c r="AR665" s="71">
        <f t="shared" si="218"/>
        <v>600</v>
      </c>
      <c r="AS665" s="71">
        <f>VLOOKUP(AJ665,Invoicing!A:K,10,FALSE)</f>
        <v>25</v>
      </c>
      <c r="AT665" s="71">
        <f t="shared" si="219"/>
        <v>625</v>
      </c>
    </row>
    <row r="666" spans="1:46">
      <c r="A666" s="37" t="s">
        <v>232</v>
      </c>
      <c r="B666" s="3" t="s">
        <v>38</v>
      </c>
      <c r="C666" s="11">
        <v>45409.15625</v>
      </c>
      <c r="D666" s="11">
        <v>45409.1875</v>
      </c>
      <c r="E666" s="11" t="s">
        <v>44</v>
      </c>
      <c r="F666" s="11" t="s">
        <v>40</v>
      </c>
      <c r="G666" s="3" t="s">
        <v>831</v>
      </c>
      <c r="H666" s="3" t="s">
        <v>2821</v>
      </c>
      <c r="I666" s="11">
        <v>45410.333333333336</v>
      </c>
      <c r="J666" s="12">
        <v>45410.776388888888</v>
      </c>
      <c r="K666" s="12">
        <v>45410.625</v>
      </c>
      <c r="L666" s="12">
        <v>45410.791666666664</v>
      </c>
      <c r="M666" s="12" t="s">
        <v>115</v>
      </c>
      <c r="N666" s="3" t="s">
        <v>13</v>
      </c>
      <c r="O666" s="3">
        <v>0</v>
      </c>
      <c r="P666" s="1">
        <f t="shared" si="200"/>
        <v>17</v>
      </c>
      <c r="Q666" s="1">
        <f t="shared" si="201"/>
        <v>4</v>
      </c>
      <c r="R666" s="72">
        <f t="shared" si="202"/>
        <v>45410.776388888888</v>
      </c>
      <c r="S666" s="73">
        <f t="shared" si="203"/>
        <v>1.1770833333357587</v>
      </c>
      <c r="T666" s="74">
        <f>Table2[[#This Row],[ETA A OFRECIMIENTO]]*24</f>
        <v>28.250000000058208</v>
      </c>
      <c r="U666" s="1" t="str">
        <f t="shared" si="204"/>
        <v>YES</v>
      </c>
      <c r="V666" s="73">
        <f t="shared" si="205"/>
        <v>0.29166666666424135</v>
      </c>
      <c r="W666" s="74">
        <f>Table2[[#This Row],[DEL. AVAILABLE A SLOT]]*24</f>
        <v>6.9999999999417923</v>
      </c>
      <c r="X666" s="1" t="str">
        <f t="shared" si="206"/>
        <v>SI</v>
      </c>
      <c r="Y666" s="73">
        <f t="shared" si="207"/>
        <v>1.46875</v>
      </c>
      <c r="Z666" s="74">
        <f>Table2[[#This Row],[ETA A TIMESLOT]]*24</f>
        <v>35.25</v>
      </c>
      <c r="AA666" s="73">
        <f t="shared" si="208"/>
        <v>0.15138888888759539</v>
      </c>
      <c r="AB666" s="73" t="str">
        <f t="shared" si="209"/>
        <v>NO</v>
      </c>
      <c r="AC666" s="74">
        <f>Table2[[#This Row],[PUNTUALIDAD (H)]]*24</f>
        <v>3.6333333333022892</v>
      </c>
      <c r="AD666" s="73">
        <f t="shared" si="210"/>
        <v>1.6354166666642413</v>
      </c>
      <c r="AE666" s="74">
        <f>Table2[[#This Row],[ATA TO UNLOADING]]*24</f>
        <v>39.249999999941792</v>
      </c>
      <c r="AF666" s="74" t="str">
        <f>IF(Table2[[#This Row],[ATA TO UNLOADING 2]]&lt;=48,"YES","NO")</f>
        <v>YES</v>
      </c>
      <c r="AG666" s="75">
        <f t="shared" si="211"/>
        <v>0.625</v>
      </c>
      <c r="AH666" s="2" t="s">
        <v>42</v>
      </c>
      <c r="AI666" s="2" t="str">
        <f t="shared" si="212"/>
        <v>MIEU3070197</v>
      </c>
      <c r="AJ666" s="76" t="str">
        <f t="shared" si="213"/>
        <v>MSI</v>
      </c>
      <c r="AK666" s="77">
        <f>IF($M666="TRUCK",VLOOKUP($AQ666,Invoicing!$A$17:$B$49,MATCH($AK$1,Invoicing!$A$17:$B$17,0),FALSE),VLOOKUP($AQ666,Invoicing!$N$17:$O$21,MATCH($AK$1,Invoicing!$N$17:$O$17,0),FALSE))</f>
        <v>500</v>
      </c>
      <c r="AL666" s="78">
        <f>VLOOKUP($E666,Invoicing!$A$1:$H$8,MATCH(TRACKER!$N666,Invoicing!$A$1:$H$1,0),FALSE)</f>
        <v>120</v>
      </c>
      <c r="AM666" s="78">
        <f>VLOOKUP($E666,Invoicing!$A$1:$H$8,MATCH(TRACKER!$O$1,Invoicing!$A$1:$H$1,0),FALSE)</f>
        <v>50</v>
      </c>
      <c r="AN666" s="78">
        <f t="shared" si="214"/>
        <v>0</v>
      </c>
      <c r="AO666" s="2">
        <f t="shared" si="215"/>
        <v>7</v>
      </c>
      <c r="AP666" s="2" t="str">
        <f t="shared" si="216"/>
        <v>SUNDAY</v>
      </c>
      <c r="AQ666" s="2" t="str">
        <f t="shared" si="217"/>
        <v>MSISUNDAY</v>
      </c>
      <c r="AR666" s="71">
        <f t="shared" si="218"/>
        <v>620</v>
      </c>
      <c r="AS666" s="71">
        <f>VLOOKUP(AJ666,Invoicing!A:K,10,FALSE)</f>
        <v>25</v>
      </c>
      <c r="AT666" s="71">
        <f t="shared" si="219"/>
        <v>645</v>
      </c>
    </row>
    <row r="667" spans="1:46">
      <c r="A667" s="37" t="s">
        <v>232</v>
      </c>
      <c r="B667" s="3" t="s">
        <v>38</v>
      </c>
      <c r="C667" s="11">
        <v>45409.15625</v>
      </c>
      <c r="D667" s="11">
        <v>45409.1875</v>
      </c>
      <c r="E667" s="11" t="s">
        <v>49</v>
      </c>
      <c r="F667" s="11" t="s">
        <v>40</v>
      </c>
      <c r="G667" s="3" t="s">
        <v>832</v>
      </c>
      <c r="H667" s="3" t="s">
        <v>2821</v>
      </c>
      <c r="I667" s="11">
        <v>45410.333333333336</v>
      </c>
      <c r="J667" s="12">
        <v>45411.520138888889</v>
      </c>
      <c r="K667" s="12">
        <v>45411.5</v>
      </c>
      <c r="L667" s="12">
        <v>45411.520138888889</v>
      </c>
      <c r="M667" s="12" t="s">
        <v>115</v>
      </c>
      <c r="N667" s="3" t="s">
        <v>13</v>
      </c>
      <c r="O667" s="3">
        <v>0</v>
      </c>
      <c r="P667" s="1">
        <f t="shared" si="200"/>
        <v>18</v>
      </c>
      <c r="Q667" s="1">
        <f t="shared" si="201"/>
        <v>4</v>
      </c>
      <c r="R667" s="72">
        <f t="shared" si="202"/>
        <v>45411.520138888889</v>
      </c>
      <c r="S667" s="73">
        <f t="shared" si="203"/>
        <v>1.1770833333357587</v>
      </c>
      <c r="T667" s="74">
        <f>Table2[[#This Row],[ETA A OFRECIMIENTO]]*24</f>
        <v>28.250000000058208</v>
      </c>
      <c r="U667" s="1" t="str">
        <f t="shared" si="204"/>
        <v>YES</v>
      </c>
      <c r="V667" s="73">
        <f t="shared" si="205"/>
        <v>1.1666666666642413</v>
      </c>
      <c r="W667" s="74">
        <f>Table2[[#This Row],[DEL. AVAILABLE A SLOT]]*24</f>
        <v>27.999999999941792</v>
      </c>
      <c r="X667" s="1" t="str">
        <f t="shared" si="206"/>
        <v>NO</v>
      </c>
      <c r="Y667" s="73">
        <f t="shared" si="207"/>
        <v>2.34375</v>
      </c>
      <c r="Z667" s="74">
        <f>Table2[[#This Row],[ETA A TIMESLOT]]*24</f>
        <v>56.25</v>
      </c>
      <c r="AA667" s="73">
        <f t="shared" si="208"/>
        <v>2.0138888889050577E-2</v>
      </c>
      <c r="AB667" s="73" t="str">
        <f t="shared" si="209"/>
        <v>SI</v>
      </c>
      <c r="AC667" s="74">
        <f>Table2[[#This Row],[PUNTUALIDAD (H)]]*24</f>
        <v>0.48333333333721384</v>
      </c>
      <c r="AD667" s="73">
        <f t="shared" si="210"/>
        <v>2.3638888888890506</v>
      </c>
      <c r="AE667" s="74">
        <f>Table2[[#This Row],[ATA TO UNLOADING]]*24</f>
        <v>56.733333333337214</v>
      </c>
      <c r="AF667" s="74" t="str">
        <f>IF(Table2[[#This Row],[ATA TO UNLOADING 2]]&lt;=48,"YES","NO")</f>
        <v>NO</v>
      </c>
      <c r="AG667" s="75">
        <f t="shared" si="211"/>
        <v>0.5</v>
      </c>
      <c r="AH667" s="2" t="s">
        <v>42</v>
      </c>
      <c r="AI667" s="2" t="str">
        <f t="shared" si="212"/>
        <v>MRKU2423725</v>
      </c>
      <c r="AJ667" s="76" t="str">
        <f t="shared" si="213"/>
        <v>CTU FLEVOKUST BV</v>
      </c>
      <c r="AK667" s="77">
        <f>IF($M667="TRUCK",VLOOKUP($AQ667,Invoicing!$A$17:$B$49,MATCH($AK$1,Invoicing!$A$17:$B$17,0),FALSE),VLOOKUP($AQ667,Invoicing!$N$17:$O$21,MATCH($AK$1,Invoicing!$N$17:$O$17,0),FALSE))</f>
        <v>520</v>
      </c>
      <c r="AL667" s="78">
        <v>100</v>
      </c>
      <c r="AM667" s="78">
        <v>35</v>
      </c>
      <c r="AN667" s="78">
        <f t="shared" si="214"/>
        <v>0</v>
      </c>
      <c r="AO667" s="2">
        <f t="shared" si="215"/>
        <v>1</v>
      </c>
      <c r="AP667" s="2" t="str">
        <f t="shared" si="216"/>
        <v>WEEK</v>
      </c>
      <c r="AQ667" s="2" t="str">
        <f t="shared" si="217"/>
        <v>CTU FLEVOKUST BVWEEK</v>
      </c>
      <c r="AR667" s="71">
        <f t="shared" si="218"/>
        <v>620</v>
      </c>
      <c r="AS667" s="71">
        <f>VLOOKUP(AJ667,Invoicing!A:K,10,FALSE)</f>
        <v>0</v>
      </c>
      <c r="AT667" s="71">
        <f t="shared" si="219"/>
        <v>620</v>
      </c>
    </row>
    <row r="668" spans="1:46">
      <c r="A668" s="37" t="s">
        <v>232</v>
      </c>
      <c r="B668" s="3" t="s">
        <v>38</v>
      </c>
      <c r="C668" s="11">
        <v>45409.15625</v>
      </c>
      <c r="D668" s="11">
        <v>45409.1875</v>
      </c>
      <c r="E668" s="11" t="s">
        <v>49</v>
      </c>
      <c r="F668" s="11" t="s">
        <v>40</v>
      </c>
      <c r="G668" s="3" t="s">
        <v>833</v>
      </c>
      <c r="H668" s="3" t="s">
        <v>2821</v>
      </c>
      <c r="I668" s="11">
        <v>45410.333333333336</v>
      </c>
      <c r="J668" s="12">
        <v>45411.486805555556</v>
      </c>
      <c r="K668" s="12">
        <v>45411.5</v>
      </c>
      <c r="L668" s="12">
        <v>45411.544444444444</v>
      </c>
      <c r="M668" s="12" t="s">
        <v>115</v>
      </c>
      <c r="N668" s="3" t="s">
        <v>13</v>
      </c>
      <c r="O668" s="3">
        <v>0</v>
      </c>
      <c r="P668" s="1">
        <f t="shared" si="200"/>
        <v>18</v>
      </c>
      <c r="Q668" s="1">
        <f t="shared" si="201"/>
        <v>4</v>
      </c>
      <c r="R668" s="72">
        <f t="shared" si="202"/>
        <v>45411.486805555556</v>
      </c>
      <c r="S668" s="73">
        <f t="shared" si="203"/>
        <v>1.1770833333357587</v>
      </c>
      <c r="T668" s="74">
        <f>Table2[[#This Row],[ETA A OFRECIMIENTO]]*24</f>
        <v>28.250000000058208</v>
      </c>
      <c r="U668" s="1" t="str">
        <f t="shared" si="204"/>
        <v>YES</v>
      </c>
      <c r="V668" s="73">
        <f t="shared" si="205"/>
        <v>1.1666666666642413</v>
      </c>
      <c r="W668" s="74">
        <f>Table2[[#This Row],[DEL. AVAILABLE A SLOT]]*24</f>
        <v>27.999999999941792</v>
      </c>
      <c r="X668" s="1" t="str">
        <f t="shared" si="206"/>
        <v>NO</v>
      </c>
      <c r="Y668" s="73">
        <f t="shared" si="207"/>
        <v>2.34375</v>
      </c>
      <c r="Z668" s="74">
        <f>Table2[[#This Row],[ETA A TIMESLOT]]*24</f>
        <v>56.25</v>
      </c>
      <c r="AA668" s="73">
        <f t="shared" si="208"/>
        <v>0</v>
      </c>
      <c r="AB668" s="73" t="str">
        <f t="shared" si="209"/>
        <v>SI</v>
      </c>
      <c r="AC668" s="74">
        <f>Table2[[#This Row],[PUNTUALIDAD (H)]]*24</f>
        <v>0</v>
      </c>
      <c r="AD668" s="73">
        <f t="shared" si="210"/>
        <v>2.3881944444437977</v>
      </c>
      <c r="AE668" s="74">
        <f>Table2[[#This Row],[ATA TO UNLOADING]]*24</f>
        <v>57.316666666651145</v>
      </c>
      <c r="AF668" s="74" t="str">
        <f>IF(Table2[[#This Row],[ATA TO UNLOADING 2]]&lt;=48,"YES","NO")</f>
        <v>NO</v>
      </c>
      <c r="AG668" s="75">
        <f t="shared" si="211"/>
        <v>0.5</v>
      </c>
      <c r="AH668" s="2" t="s">
        <v>42</v>
      </c>
      <c r="AI668" s="2" t="str">
        <f t="shared" si="212"/>
        <v>MRKU2529240</v>
      </c>
      <c r="AJ668" s="76" t="str">
        <f t="shared" si="213"/>
        <v>CTU FLEVOKUST BV</v>
      </c>
      <c r="AK668" s="77">
        <f>IF($M668="TRUCK",VLOOKUP($AQ668,Invoicing!$A$17:$B$49,MATCH($AK$1,Invoicing!$A$17:$B$17,0),FALSE),VLOOKUP($AQ668,Invoicing!$N$17:$O$21,MATCH($AK$1,Invoicing!$N$17:$O$17,0),FALSE))</f>
        <v>520</v>
      </c>
      <c r="AL668" s="78">
        <v>100</v>
      </c>
      <c r="AM668" s="78">
        <v>35</v>
      </c>
      <c r="AN668" s="78">
        <f t="shared" si="214"/>
        <v>0</v>
      </c>
      <c r="AO668" s="2">
        <f t="shared" si="215"/>
        <v>1</v>
      </c>
      <c r="AP668" s="2" t="str">
        <f t="shared" si="216"/>
        <v>WEEK</v>
      </c>
      <c r="AQ668" s="2" t="str">
        <f t="shared" si="217"/>
        <v>CTU FLEVOKUST BVWEEK</v>
      </c>
      <c r="AR668" s="71">
        <f t="shared" si="218"/>
        <v>620</v>
      </c>
      <c r="AS668" s="71">
        <f>VLOOKUP(AJ668,Invoicing!A:K,10,FALSE)</f>
        <v>0</v>
      </c>
      <c r="AT668" s="71">
        <f t="shared" si="219"/>
        <v>620</v>
      </c>
    </row>
    <row r="669" spans="1:46">
      <c r="A669" s="37" t="s">
        <v>232</v>
      </c>
      <c r="B669" s="3" t="s">
        <v>38</v>
      </c>
      <c r="C669" s="11">
        <v>45409.15625</v>
      </c>
      <c r="D669" s="11">
        <v>45409.1875</v>
      </c>
      <c r="E669" s="11" t="s">
        <v>43</v>
      </c>
      <c r="F669" s="11" t="s">
        <v>40</v>
      </c>
      <c r="G669" s="3" t="s">
        <v>834</v>
      </c>
      <c r="H669" s="3" t="s">
        <v>2821</v>
      </c>
      <c r="I669" s="11">
        <v>45410.333333333336</v>
      </c>
      <c r="J669" s="12">
        <v>45410.746527777781</v>
      </c>
      <c r="K669" s="12">
        <v>45410.708333333336</v>
      </c>
      <c r="L669" s="12">
        <v>45410.756944444445</v>
      </c>
      <c r="M669" s="12" t="s">
        <v>115</v>
      </c>
      <c r="N669" s="3" t="s">
        <v>42</v>
      </c>
      <c r="O669" s="3">
        <v>0</v>
      </c>
      <c r="P669" s="1">
        <f t="shared" si="200"/>
        <v>17</v>
      </c>
      <c r="Q669" s="1">
        <f t="shared" si="201"/>
        <v>4</v>
      </c>
      <c r="R669" s="72">
        <f t="shared" si="202"/>
        <v>45410.746527777781</v>
      </c>
      <c r="S669" s="73">
        <f t="shared" si="203"/>
        <v>1.1770833333357587</v>
      </c>
      <c r="T669" s="74">
        <f>Table2[[#This Row],[ETA A OFRECIMIENTO]]*24</f>
        <v>28.250000000058208</v>
      </c>
      <c r="U669" s="1" t="str">
        <f t="shared" si="204"/>
        <v>YES</v>
      </c>
      <c r="V669" s="73">
        <f t="shared" si="205"/>
        <v>0.375</v>
      </c>
      <c r="W669" s="74">
        <f>Table2[[#This Row],[DEL. AVAILABLE A SLOT]]*24</f>
        <v>9</v>
      </c>
      <c r="X669" s="1" t="str">
        <f t="shared" si="206"/>
        <v>SI</v>
      </c>
      <c r="Y669" s="73">
        <f t="shared" si="207"/>
        <v>1.5520833333357587</v>
      </c>
      <c r="Z669" s="74">
        <f>Table2[[#This Row],[ETA A TIMESLOT]]*24</f>
        <v>37.250000000058208</v>
      </c>
      <c r="AA669" s="73">
        <f t="shared" si="208"/>
        <v>3.8194444445252884E-2</v>
      </c>
      <c r="AB669" s="73" t="str">
        <f t="shared" si="209"/>
        <v>NO</v>
      </c>
      <c r="AC669" s="74">
        <f>Table2[[#This Row],[PUNTUALIDAD (H)]]*24</f>
        <v>0.91666666668606922</v>
      </c>
      <c r="AD669" s="73">
        <f t="shared" si="210"/>
        <v>1.6006944444452529</v>
      </c>
      <c r="AE669" s="74">
        <f>Table2[[#This Row],[ATA TO UNLOADING]]*24</f>
        <v>38.416666666686069</v>
      </c>
      <c r="AF669" s="74" t="str">
        <f>IF(Table2[[#This Row],[ATA TO UNLOADING 2]]&lt;=48,"YES","NO")</f>
        <v>YES</v>
      </c>
      <c r="AG669" s="75">
        <f t="shared" si="211"/>
        <v>0.70833333333575865</v>
      </c>
      <c r="AH669" s="2" t="s">
        <v>42</v>
      </c>
      <c r="AI669" s="2" t="str">
        <f t="shared" si="212"/>
        <v>MRKU2820960</v>
      </c>
      <c r="AJ669" s="76" t="str">
        <f t="shared" si="213"/>
        <v>LOGIX</v>
      </c>
      <c r="AK669" s="77">
        <f>IF($M669="TRUCK",VLOOKUP($AQ669,Invoicing!$A$17:$B$49,MATCH($AK$1,Invoicing!$A$17:$B$17,0),FALSE),VLOOKUP($AQ669,Invoicing!$N$17:$O$21,MATCH($AK$1,Invoicing!$N$17:$O$17,0),FALSE))</f>
        <v>530</v>
      </c>
      <c r="AL669" s="78" t="e">
        <f>VLOOKUP($E669,Invoicing!$A$1:$H$8,MATCH(TRACKER!$N669,Invoicing!$A$1:$H$1,0),FALSE)</f>
        <v>#N/A</v>
      </c>
      <c r="AM669" s="78">
        <f>VLOOKUP($E669,Invoicing!$A$1:$H$8,MATCH(TRACKER!$O$1,Invoicing!$A$1:$H$1,0),FALSE)</f>
        <v>50</v>
      </c>
      <c r="AN669" s="78">
        <f t="shared" si="214"/>
        <v>0</v>
      </c>
      <c r="AO669" s="2">
        <f t="shared" si="215"/>
        <v>7</v>
      </c>
      <c r="AP669" s="2" t="str">
        <f t="shared" si="216"/>
        <v>SUNDAY</v>
      </c>
      <c r="AQ669" s="2" t="str">
        <f t="shared" si="217"/>
        <v>LOGIXSUNDAY</v>
      </c>
      <c r="AR669" s="71">
        <f t="shared" si="218"/>
        <v>530</v>
      </c>
      <c r="AS669" s="71">
        <f>VLOOKUP(AJ669,Invoicing!A:K,10,FALSE)</f>
        <v>25</v>
      </c>
      <c r="AT669" s="71">
        <f t="shared" si="219"/>
        <v>555</v>
      </c>
    </row>
    <row r="670" spans="1:46">
      <c r="A670" s="37" t="s">
        <v>232</v>
      </c>
      <c r="B670" s="3" t="s">
        <v>38</v>
      </c>
      <c r="C670" s="11">
        <v>45409.15625</v>
      </c>
      <c r="D670" s="11">
        <v>45409.1875</v>
      </c>
      <c r="E670" s="11" t="s">
        <v>44</v>
      </c>
      <c r="F670" s="11" t="s">
        <v>40</v>
      </c>
      <c r="G670" s="3" t="s">
        <v>835</v>
      </c>
      <c r="H670" s="3" t="s">
        <v>2821</v>
      </c>
      <c r="I670" s="11">
        <v>45410.333333333336</v>
      </c>
      <c r="J670" s="12">
        <v>45411.113888888889</v>
      </c>
      <c r="K670" s="12">
        <v>45411.125</v>
      </c>
      <c r="L670" s="12">
        <v>45411.164583333331</v>
      </c>
      <c r="M670" s="12" t="s">
        <v>115</v>
      </c>
      <c r="N670" s="3" t="s">
        <v>13</v>
      </c>
      <c r="O670" s="3">
        <v>0</v>
      </c>
      <c r="P670" s="1">
        <f t="shared" si="200"/>
        <v>18</v>
      </c>
      <c r="Q670" s="1">
        <f t="shared" si="201"/>
        <v>4</v>
      </c>
      <c r="R670" s="72">
        <f t="shared" si="202"/>
        <v>45411.113888888889</v>
      </c>
      <c r="S670" s="73">
        <f t="shared" si="203"/>
        <v>1.1770833333357587</v>
      </c>
      <c r="T670" s="74">
        <f>Table2[[#This Row],[ETA A OFRECIMIENTO]]*24</f>
        <v>28.250000000058208</v>
      </c>
      <c r="U670" s="1" t="str">
        <f t="shared" si="204"/>
        <v>YES</v>
      </c>
      <c r="V670" s="73">
        <f t="shared" si="205"/>
        <v>0.79166666666424135</v>
      </c>
      <c r="W670" s="74">
        <f>Table2[[#This Row],[DEL. AVAILABLE A SLOT]]*24</f>
        <v>18.999999999941792</v>
      </c>
      <c r="X670" s="1" t="str">
        <f t="shared" si="206"/>
        <v>SI</v>
      </c>
      <c r="Y670" s="73">
        <f t="shared" si="207"/>
        <v>1.96875</v>
      </c>
      <c r="Z670" s="74">
        <f>Table2[[#This Row],[ETA A TIMESLOT]]*24</f>
        <v>47.25</v>
      </c>
      <c r="AA670" s="73">
        <f t="shared" si="208"/>
        <v>0</v>
      </c>
      <c r="AB670" s="73" t="str">
        <f t="shared" si="209"/>
        <v>SI</v>
      </c>
      <c r="AC670" s="74">
        <f>Table2[[#This Row],[PUNTUALIDAD (H)]]*24</f>
        <v>0</v>
      </c>
      <c r="AD670" s="73">
        <f t="shared" si="210"/>
        <v>2.0083333333313931</v>
      </c>
      <c r="AE670" s="74">
        <f>Table2[[#This Row],[ATA TO UNLOADING]]*24</f>
        <v>48.199999999953434</v>
      </c>
      <c r="AF670" s="74" t="str">
        <f>IF(Table2[[#This Row],[ATA TO UNLOADING 2]]&lt;=48,"YES","NO")</f>
        <v>NO</v>
      </c>
      <c r="AG670" s="75">
        <f t="shared" si="211"/>
        <v>0.125</v>
      </c>
      <c r="AH670" s="2" t="s">
        <v>24</v>
      </c>
      <c r="AI670" s="2" t="str">
        <f t="shared" si="212"/>
        <v>MRKU3053477</v>
      </c>
      <c r="AJ670" s="76" t="str">
        <f t="shared" si="213"/>
        <v>MSI</v>
      </c>
      <c r="AK670" s="77">
        <f>IF($M670="TRUCK",VLOOKUP($AQ670,Invoicing!$A$17:$B$49,MATCH($AK$1,Invoicing!$A$17:$B$17,0),FALSE),VLOOKUP($AQ670,Invoicing!$N$17:$O$21,MATCH($AK$1,Invoicing!$N$17:$O$17,0),FALSE))</f>
        <v>530</v>
      </c>
      <c r="AL670" s="78">
        <f>VLOOKUP($E670,Invoicing!$A$1:$H$8,MATCH(TRACKER!$N670,Invoicing!$A$1:$H$1,0),FALSE)</f>
        <v>120</v>
      </c>
      <c r="AM670" s="78">
        <f>VLOOKUP($E670,Invoicing!$A$1:$H$8,MATCH(TRACKER!$O$1,Invoicing!$A$1:$H$1,0),FALSE)</f>
        <v>50</v>
      </c>
      <c r="AN670" s="78">
        <f t="shared" si="214"/>
        <v>0</v>
      </c>
      <c r="AO670" s="2">
        <f t="shared" si="215"/>
        <v>1</v>
      </c>
      <c r="AP670" s="2" t="str">
        <f t="shared" si="216"/>
        <v>NIGHT</v>
      </c>
      <c r="AQ670" s="2" t="str">
        <f t="shared" si="217"/>
        <v>MSINIGHT</v>
      </c>
      <c r="AR670" s="71">
        <f t="shared" si="218"/>
        <v>650</v>
      </c>
      <c r="AS670" s="71">
        <f>VLOOKUP(AJ670,Invoicing!A:K,10,FALSE)</f>
        <v>25</v>
      </c>
      <c r="AT670" s="71">
        <f t="shared" si="219"/>
        <v>675</v>
      </c>
    </row>
    <row r="671" spans="1:46">
      <c r="A671" s="37" t="s">
        <v>232</v>
      </c>
      <c r="B671" s="3" t="s">
        <v>38</v>
      </c>
      <c r="C671" s="11">
        <v>45409.15625</v>
      </c>
      <c r="D671" s="11">
        <v>45409.1875</v>
      </c>
      <c r="E671" s="11" t="s">
        <v>45</v>
      </c>
      <c r="F671" s="11" t="s">
        <v>40</v>
      </c>
      <c r="G671" s="3" t="s">
        <v>836</v>
      </c>
      <c r="H671" s="3" t="s">
        <v>2821</v>
      </c>
      <c r="I671" s="11">
        <v>45410.333333333336</v>
      </c>
      <c r="J671" s="12">
        <v>45410.637499999997</v>
      </c>
      <c r="K671" s="12">
        <v>45410.666666666664</v>
      </c>
      <c r="L671" s="12">
        <v>45410.65625</v>
      </c>
      <c r="M671" s="12" t="s">
        <v>115</v>
      </c>
      <c r="N671" s="3" t="s">
        <v>42</v>
      </c>
      <c r="O671" s="3">
        <v>0</v>
      </c>
      <c r="P671" s="1">
        <f t="shared" si="200"/>
        <v>17</v>
      </c>
      <c r="Q671" s="1">
        <f t="shared" si="201"/>
        <v>4</v>
      </c>
      <c r="R671" s="72">
        <f t="shared" si="202"/>
        <v>45410.637499999997</v>
      </c>
      <c r="S671" s="73">
        <f t="shared" si="203"/>
        <v>1.1770833333357587</v>
      </c>
      <c r="T671" s="74">
        <f>Table2[[#This Row],[ETA A OFRECIMIENTO]]*24</f>
        <v>28.250000000058208</v>
      </c>
      <c r="U671" s="1" t="str">
        <f t="shared" si="204"/>
        <v>YES</v>
      </c>
      <c r="V671" s="73">
        <f t="shared" si="205"/>
        <v>0.33333333332848269</v>
      </c>
      <c r="W671" s="74">
        <f>Table2[[#This Row],[DEL. AVAILABLE A SLOT]]*24</f>
        <v>7.9999999998835847</v>
      </c>
      <c r="X671" s="1" t="str">
        <f t="shared" si="206"/>
        <v>SI</v>
      </c>
      <c r="Y671" s="73">
        <f t="shared" si="207"/>
        <v>1.5104166666642413</v>
      </c>
      <c r="Z671" s="74">
        <f>Table2[[#This Row],[ETA A TIMESLOT]]*24</f>
        <v>36.249999999941792</v>
      </c>
      <c r="AA671" s="73">
        <f t="shared" si="208"/>
        <v>0</v>
      </c>
      <c r="AB671" s="73" t="str">
        <f t="shared" si="209"/>
        <v>SI</v>
      </c>
      <c r="AC671" s="74">
        <f>Table2[[#This Row],[PUNTUALIDAD (H)]]*24</f>
        <v>0</v>
      </c>
      <c r="AD671" s="73">
        <f t="shared" si="210"/>
        <v>1.5</v>
      </c>
      <c r="AE671" s="74">
        <f>Table2[[#This Row],[ATA TO UNLOADING]]*24</f>
        <v>36</v>
      </c>
      <c r="AF671" s="74" t="str">
        <f>IF(Table2[[#This Row],[ATA TO UNLOADING 2]]&lt;=48,"YES","NO")</f>
        <v>YES</v>
      </c>
      <c r="AG671" s="75">
        <f t="shared" si="211"/>
        <v>0.66666666666424135</v>
      </c>
      <c r="AH671" s="2" t="s">
        <v>42</v>
      </c>
      <c r="AI671" s="2" t="str">
        <f t="shared" si="212"/>
        <v>MRKU3244072</v>
      </c>
      <c r="AJ671" s="76" t="str">
        <f t="shared" si="213"/>
        <v>OM TRANSPORT</v>
      </c>
      <c r="AK671" s="77">
        <f>IF($M671="TRUCK",VLOOKUP($AQ671,Invoicing!$A$17:$B$49,MATCH($AK$1,Invoicing!$A$17:$B$17,0),FALSE),VLOOKUP($AQ671,Invoicing!$N$17:$O$21,MATCH($AK$1,Invoicing!$N$17:$O$17,0),FALSE))</f>
        <v>550</v>
      </c>
      <c r="AL671" s="78" t="e">
        <f>VLOOKUP($E671,Invoicing!$A$1:$H$8,MATCH(TRACKER!$N671,Invoicing!$A$1:$H$1,0),FALSE)</f>
        <v>#N/A</v>
      </c>
      <c r="AM671" s="78">
        <f>VLOOKUP($E671,Invoicing!$A$1:$H$8,MATCH(TRACKER!$O$1,Invoicing!$A$1:$H$1,0),FALSE)</f>
        <v>50</v>
      </c>
      <c r="AN671" s="78">
        <f t="shared" si="214"/>
        <v>0</v>
      </c>
      <c r="AO671" s="2">
        <f t="shared" si="215"/>
        <v>7</v>
      </c>
      <c r="AP671" s="2" t="str">
        <f t="shared" si="216"/>
        <v>SUNDAY</v>
      </c>
      <c r="AQ671" s="2" t="str">
        <f t="shared" si="217"/>
        <v>OM TRANSPORTSUNDAY</v>
      </c>
      <c r="AR671" s="71">
        <f t="shared" si="218"/>
        <v>550</v>
      </c>
      <c r="AS671" s="71">
        <f>VLOOKUP(AJ671,Invoicing!A:K,10,FALSE)</f>
        <v>25</v>
      </c>
      <c r="AT671" s="71">
        <f t="shared" si="219"/>
        <v>575</v>
      </c>
    </row>
    <row r="672" spans="1:46">
      <c r="A672" s="37" t="s">
        <v>232</v>
      </c>
      <c r="B672" s="3" t="s">
        <v>38</v>
      </c>
      <c r="C672" s="11">
        <v>45409.15625</v>
      </c>
      <c r="D672" s="11">
        <v>45409.1875</v>
      </c>
      <c r="E672" s="11" t="s">
        <v>44</v>
      </c>
      <c r="F672" s="11" t="s">
        <v>40</v>
      </c>
      <c r="G672" s="3" t="s">
        <v>837</v>
      </c>
      <c r="H672" s="3" t="s">
        <v>2821</v>
      </c>
      <c r="I672" s="11">
        <v>45410.333333333336</v>
      </c>
      <c r="J672" s="12">
        <v>45410.997916666667</v>
      </c>
      <c r="K672" s="12">
        <v>45411</v>
      </c>
      <c r="L672" s="12">
        <v>45411.040277777778</v>
      </c>
      <c r="M672" s="12" t="s">
        <v>115</v>
      </c>
      <c r="N672" s="3" t="s">
        <v>13</v>
      </c>
      <c r="O672" s="3">
        <v>0</v>
      </c>
      <c r="P672" s="1">
        <f t="shared" si="200"/>
        <v>17</v>
      </c>
      <c r="Q672" s="1">
        <f t="shared" si="201"/>
        <v>4</v>
      </c>
      <c r="R672" s="72">
        <f t="shared" si="202"/>
        <v>45410.997916666667</v>
      </c>
      <c r="S672" s="73">
        <f t="shared" si="203"/>
        <v>1.1770833333357587</v>
      </c>
      <c r="T672" s="74">
        <f>Table2[[#This Row],[ETA A OFRECIMIENTO]]*24</f>
        <v>28.250000000058208</v>
      </c>
      <c r="U672" s="1" t="str">
        <f t="shared" si="204"/>
        <v>YES</v>
      </c>
      <c r="V672" s="73">
        <f t="shared" si="205"/>
        <v>0.66666666666424135</v>
      </c>
      <c r="W672" s="74">
        <f>Table2[[#This Row],[DEL. AVAILABLE A SLOT]]*24</f>
        <v>15.999999999941792</v>
      </c>
      <c r="X672" s="1" t="str">
        <f t="shared" si="206"/>
        <v>SI</v>
      </c>
      <c r="Y672" s="73">
        <f t="shared" si="207"/>
        <v>1.84375</v>
      </c>
      <c r="Z672" s="74">
        <f>Table2[[#This Row],[ETA A TIMESLOT]]*24</f>
        <v>44.25</v>
      </c>
      <c r="AA672" s="73">
        <f t="shared" si="208"/>
        <v>0</v>
      </c>
      <c r="AB672" s="73" t="str">
        <f t="shared" si="209"/>
        <v>SI</v>
      </c>
      <c r="AC672" s="74">
        <f>Table2[[#This Row],[PUNTUALIDAD (H)]]*24</f>
        <v>0</v>
      </c>
      <c r="AD672" s="73">
        <f t="shared" si="210"/>
        <v>1.8840277777781012</v>
      </c>
      <c r="AE672" s="74">
        <f>Table2[[#This Row],[ATA TO UNLOADING]]*24</f>
        <v>45.216666666674428</v>
      </c>
      <c r="AF672" s="74" t="str">
        <f>IF(Table2[[#This Row],[ATA TO UNLOADING 2]]&lt;=48,"YES","NO")</f>
        <v>YES</v>
      </c>
      <c r="AG672" s="75">
        <f t="shared" si="211"/>
        <v>0</v>
      </c>
      <c r="AH672" s="2" t="s">
        <v>24</v>
      </c>
      <c r="AI672" s="2" t="str">
        <f t="shared" si="212"/>
        <v>MRKU3747478</v>
      </c>
      <c r="AJ672" s="76" t="str">
        <f t="shared" si="213"/>
        <v>MSI</v>
      </c>
      <c r="AK672" s="77">
        <f>IF($M672="TRUCK",VLOOKUP($AQ672,Invoicing!$A$17:$B$49,MATCH($AK$1,Invoicing!$A$17:$B$17,0),FALSE),VLOOKUP($AQ672,Invoicing!$N$17:$O$21,MATCH($AK$1,Invoicing!$N$17:$O$17,0),FALSE))</f>
        <v>530</v>
      </c>
      <c r="AL672" s="78">
        <f>VLOOKUP($E672,Invoicing!$A$1:$H$8,MATCH(TRACKER!$N672,Invoicing!$A$1:$H$1,0),FALSE)</f>
        <v>120</v>
      </c>
      <c r="AM672" s="78">
        <f>VLOOKUP($E672,Invoicing!$A$1:$H$8,MATCH(TRACKER!$O$1,Invoicing!$A$1:$H$1,0),FALSE)</f>
        <v>50</v>
      </c>
      <c r="AN672" s="78">
        <f t="shared" si="214"/>
        <v>0</v>
      </c>
      <c r="AO672" s="2">
        <f t="shared" si="215"/>
        <v>1</v>
      </c>
      <c r="AP672" s="2" t="str">
        <f t="shared" si="216"/>
        <v>NIGHT</v>
      </c>
      <c r="AQ672" s="2" t="str">
        <f t="shared" si="217"/>
        <v>MSINIGHT</v>
      </c>
      <c r="AR672" s="71">
        <f t="shared" si="218"/>
        <v>650</v>
      </c>
      <c r="AS672" s="71">
        <f>VLOOKUP(AJ672,Invoicing!A:K,10,FALSE)</f>
        <v>25</v>
      </c>
      <c r="AT672" s="71">
        <f t="shared" si="219"/>
        <v>675</v>
      </c>
    </row>
    <row r="673" spans="1:46">
      <c r="A673" s="37" t="s">
        <v>232</v>
      </c>
      <c r="B673" s="3" t="s">
        <v>38</v>
      </c>
      <c r="C673" s="11">
        <v>45409.15625</v>
      </c>
      <c r="D673" s="11">
        <v>45409.1875</v>
      </c>
      <c r="E673" s="11" t="s">
        <v>45</v>
      </c>
      <c r="F673" s="11" t="s">
        <v>40</v>
      </c>
      <c r="G673" s="3" t="s">
        <v>838</v>
      </c>
      <c r="H673" s="3" t="s">
        <v>41</v>
      </c>
      <c r="I673" s="11">
        <v>45410.333333333336</v>
      </c>
      <c r="J673" s="12">
        <v>45410.458333333336</v>
      </c>
      <c r="K673" s="12">
        <v>45410.458333333336</v>
      </c>
      <c r="L673" s="12">
        <v>45410.461805555555</v>
      </c>
      <c r="M673" s="12" t="s">
        <v>115</v>
      </c>
      <c r="N673" s="3" t="s">
        <v>42</v>
      </c>
      <c r="O673" s="3">
        <v>1</v>
      </c>
      <c r="P673" s="1">
        <f t="shared" si="200"/>
        <v>17</v>
      </c>
      <c r="Q673" s="1">
        <f t="shared" si="201"/>
        <v>4</v>
      </c>
      <c r="R673" s="72">
        <f t="shared" si="202"/>
        <v>45410.458333333336</v>
      </c>
      <c r="S673" s="73">
        <f t="shared" si="203"/>
        <v>1.1770833333357587</v>
      </c>
      <c r="T673" s="74">
        <f>Table2[[#This Row],[ETA A OFRECIMIENTO]]*24</f>
        <v>28.250000000058208</v>
      </c>
      <c r="U673" s="1" t="str">
        <f t="shared" si="204"/>
        <v>YES</v>
      </c>
      <c r="V673" s="73">
        <f t="shared" si="205"/>
        <v>0.125</v>
      </c>
      <c r="W673" s="74">
        <f>Table2[[#This Row],[DEL. AVAILABLE A SLOT]]*24</f>
        <v>3</v>
      </c>
      <c r="X673" s="1" t="str">
        <f t="shared" si="206"/>
        <v>SI</v>
      </c>
      <c r="Y673" s="73">
        <f t="shared" si="207"/>
        <v>1.3020833333357587</v>
      </c>
      <c r="Z673" s="74">
        <f>Table2[[#This Row],[ETA A TIMESLOT]]*24</f>
        <v>31.250000000058208</v>
      </c>
      <c r="AA673" s="73">
        <f t="shared" si="208"/>
        <v>0</v>
      </c>
      <c r="AB673" s="73" t="str">
        <f t="shared" si="209"/>
        <v>SI</v>
      </c>
      <c r="AC673" s="74">
        <f>Table2[[#This Row],[PUNTUALIDAD (H)]]*24</f>
        <v>0</v>
      </c>
      <c r="AD673" s="73">
        <f t="shared" si="210"/>
        <v>1.3055555555547471</v>
      </c>
      <c r="AE673" s="74">
        <f>Table2[[#This Row],[ATA TO UNLOADING]]*24</f>
        <v>31.333333333313931</v>
      </c>
      <c r="AF673" s="74" t="str">
        <f>IF(Table2[[#This Row],[ATA TO UNLOADING 2]]&lt;=48,"YES","NO")</f>
        <v>YES</v>
      </c>
      <c r="AG673" s="75">
        <f t="shared" si="211"/>
        <v>0.45833333333575865</v>
      </c>
      <c r="AH673" s="2" t="s">
        <v>42</v>
      </c>
      <c r="AI673" s="2" t="str">
        <f t="shared" si="212"/>
        <v>MRKU4305526</v>
      </c>
      <c r="AJ673" s="76" t="str">
        <f t="shared" si="213"/>
        <v>OM TRANSPORT</v>
      </c>
      <c r="AK673" s="77">
        <f>IF($M673="TRUCK",VLOOKUP($AQ673,Invoicing!$A$17:$B$49,MATCH($AK$1,Invoicing!$A$17:$B$17,0),FALSE),VLOOKUP($AQ673,Invoicing!$N$17:$O$21,MATCH($AK$1,Invoicing!$N$17:$O$17,0),FALSE))</f>
        <v>550</v>
      </c>
      <c r="AL673" s="78" t="e">
        <f>VLOOKUP($E673,Invoicing!$A$1:$H$8,MATCH(TRACKER!$N673,Invoicing!$A$1:$H$1,0),FALSE)</f>
        <v>#N/A</v>
      </c>
      <c r="AM673" s="78">
        <f>VLOOKUP($E673,Invoicing!$A$1:$H$8,MATCH(TRACKER!$O$1,Invoicing!$A$1:$H$1,0),FALSE)</f>
        <v>50</v>
      </c>
      <c r="AN673" s="78">
        <f t="shared" si="214"/>
        <v>50</v>
      </c>
      <c r="AO673" s="2">
        <f t="shared" si="215"/>
        <v>7</v>
      </c>
      <c r="AP673" s="2" t="str">
        <f t="shared" si="216"/>
        <v>SUNDAY</v>
      </c>
      <c r="AQ673" s="2" t="str">
        <f t="shared" si="217"/>
        <v>OM TRANSPORTSUNDAY</v>
      </c>
      <c r="AR673" s="71">
        <f t="shared" si="218"/>
        <v>600</v>
      </c>
      <c r="AS673" s="71">
        <f>VLOOKUP(AJ673,Invoicing!A:K,10,FALSE)</f>
        <v>25</v>
      </c>
      <c r="AT673" s="71">
        <f t="shared" si="219"/>
        <v>625</v>
      </c>
    </row>
    <row r="674" spans="1:46">
      <c r="A674" s="37" t="s">
        <v>232</v>
      </c>
      <c r="B674" s="3" t="s">
        <v>38</v>
      </c>
      <c r="C674" s="11">
        <v>45409.15625</v>
      </c>
      <c r="D674" s="11">
        <v>45409.1875</v>
      </c>
      <c r="E674" s="11" t="s">
        <v>45</v>
      </c>
      <c r="F674" s="11" t="s">
        <v>40</v>
      </c>
      <c r="G674" s="3" t="s">
        <v>839</v>
      </c>
      <c r="H674" s="3" t="s">
        <v>41</v>
      </c>
      <c r="I674" s="11">
        <v>45410.333333333336</v>
      </c>
      <c r="J674" s="12">
        <v>45410.451388888891</v>
      </c>
      <c r="K674" s="12">
        <v>45410.458333333336</v>
      </c>
      <c r="L674" s="12">
        <v>45410.465277777781</v>
      </c>
      <c r="M674" s="12" t="s">
        <v>115</v>
      </c>
      <c r="N674" s="3" t="s">
        <v>42</v>
      </c>
      <c r="O674" s="3">
        <v>1</v>
      </c>
      <c r="P674" s="1">
        <f t="shared" si="200"/>
        <v>17</v>
      </c>
      <c r="Q674" s="1">
        <f t="shared" si="201"/>
        <v>4</v>
      </c>
      <c r="R674" s="72">
        <f t="shared" si="202"/>
        <v>45410.451388888891</v>
      </c>
      <c r="S674" s="73">
        <f t="shared" si="203"/>
        <v>1.1770833333357587</v>
      </c>
      <c r="T674" s="74">
        <f>Table2[[#This Row],[ETA A OFRECIMIENTO]]*24</f>
        <v>28.250000000058208</v>
      </c>
      <c r="U674" s="1" t="str">
        <f t="shared" si="204"/>
        <v>YES</v>
      </c>
      <c r="V674" s="73">
        <f t="shared" si="205"/>
        <v>0.125</v>
      </c>
      <c r="W674" s="74">
        <f>Table2[[#This Row],[DEL. AVAILABLE A SLOT]]*24</f>
        <v>3</v>
      </c>
      <c r="X674" s="1" t="str">
        <f t="shared" si="206"/>
        <v>SI</v>
      </c>
      <c r="Y674" s="73">
        <f t="shared" si="207"/>
        <v>1.3020833333357587</v>
      </c>
      <c r="Z674" s="74">
        <f>Table2[[#This Row],[ETA A TIMESLOT]]*24</f>
        <v>31.250000000058208</v>
      </c>
      <c r="AA674" s="73">
        <f t="shared" si="208"/>
        <v>0</v>
      </c>
      <c r="AB674" s="73" t="str">
        <f t="shared" si="209"/>
        <v>SI</v>
      </c>
      <c r="AC674" s="74">
        <f>Table2[[#This Row],[PUNTUALIDAD (H)]]*24</f>
        <v>0</v>
      </c>
      <c r="AD674" s="73">
        <f t="shared" si="210"/>
        <v>1.3090277777810115</v>
      </c>
      <c r="AE674" s="74">
        <f>Table2[[#This Row],[ATA TO UNLOADING]]*24</f>
        <v>31.416666666744277</v>
      </c>
      <c r="AF674" s="74" t="str">
        <f>IF(Table2[[#This Row],[ATA TO UNLOADING 2]]&lt;=48,"YES","NO")</f>
        <v>YES</v>
      </c>
      <c r="AG674" s="75">
        <f t="shared" si="211"/>
        <v>0.45833333333575865</v>
      </c>
      <c r="AH674" s="2" t="s">
        <v>42</v>
      </c>
      <c r="AI674" s="2" t="str">
        <f t="shared" si="212"/>
        <v>MRKU4961720</v>
      </c>
      <c r="AJ674" s="76" t="str">
        <f t="shared" si="213"/>
        <v>OM TRANSPORT</v>
      </c>
      <c r="AK674" s="77">
        <f>IF($M674="TRUCK",VLOOKUP($AQ674,Invoicing!$A$17:$B$49,MATCH($AK$1,Invoicing!$A$17:$B$17,0),FALSE),VLOOKUP($AQ674,Invoicing!$N$17:$O$21,MATCH($AK$1,Invoicing!$N$17:$O$17,0),FALSE))</f>
        <v>550</v>
      </c>
      <c r="AL674" s="78" t="e">
        <f>VLOOKUP($E674,Invoicing!$A$1:$H$8,MATCH(TRACKER!$N674,Invoicing!$A$1:$H$1,0),FALSE)</f>
        <v>#N/A</v>
      </c>
      <c r="AM674" s="78">
        <f>VLOOKUP($E674,Invoicing!$A$1:$H$8,MATCH(TRACKER!$O$1,Invoicing!$A$1:$H$1,0),FALSE)</f>
        <v>50</v>
      </c>
      <c r="AN674" s="78">
        <f t="shared" si="214"/>
        <v>50</v>
      </c>
      <c r="AO674" s="2">
        <f t="shared" si="215"/>
        <v>7</v>
      </c>
      <c r="AP674" s="2" t="str">
        <f t="shared" si="216"/>
        <v>SUNDAY</v>
      </c>
      <c r="AQ674" s="2" t="str">
        <f t="shared" si="217"/>
        <v>OM TRANSPORTSUNDAY</v>
      </c>
      <c r="AR674" s="71">
        <f t="shared" si="218"/>
        <v>600</v>
      </c>
      <c r="AS674" s="71">
        <f>VLOOKUP(AJ674,Invoicing!A:K,10,FALSE)</f>
        <v>25</v>
      </c>
      <c r="AT674" s="71">
        <f t="shared" si="219"/>
        <v>625</v>
      </c>
    </row>
    <row r="675" spans="1:46">
      <c r="A675" s="37" t="s">
        <v>232</v>
      </c>
      <c r="B675" s="3" t="s">
        <v>38</v>
      </c>
      <c r="C675" s="11">
        <v>45409.15625</v>
      </c>
      <c r="D675" s="11">
        <v>45409.1875</v>
      </c>
      <c r="E675" s="11" t="s">
        <v>43</v>
      </c>
      <c r="F675" s="11" t="s">
        <v>40</v>
      </c>
      <c r="G675" s="3" t="s">
        <v>840</v>
      </c>
      <c r="H675" s="3" t="s">
        <v>41</v>
      </c>
      <c r="I675" s="11">
        <v>45410.333333333336</v>
      </c>
      <c r="J675" s="12">
        <v>45410.368055555555</v>
      </c>
      <c r="K675" s="12">
        <v>45410.395833333336</v>
      </c>
      <c r="L675" s="12">
        <v>45410.371527777781</v>
      </c>
      <c r="M675" s="12" t="s">
        <v>115</v>
      </c>
      <c r="N675" s="3" t="s">
        <v>42</v>
      </c>
      <c r="O675" s="3">
        <v>0</v>
      </c>
      <c r="P675" s="1">
        <f t="shared" si="200"/>
        <v>17</v>
      </c>
      <c r="Q675" s="1">
        <f t="shared" si="201"/>
        <v>4</v>
      </c>
      <c r="R675" s="72">
        <f t="shared" si="202"/>
        <v>45410.368055555555</v>
      </c>
      <c r="S675" s="73">
        <f t="shared" si="203"/>
        <v>1.1770833333357587</v>
      </c>
      <c r="T675" s="74">
        <f>Table2[[#This Row],[ETA A OFRECIMIENTO]]*24</f>
        <v>28.250000000058208</v>
      </c>
      <c r="U675" s="1" t="str">
        <f t="shared" si="204"/>
        <v>YES</v>
      </c>
      <c r="V675" s="73">
        <f t="shared" si="205"/>
        <v>6.25E-2</v>
      </c>
      <c r="W675" s="74">
        <f>Table2[[#This Row],[DEL. AVAILABLE A SLOT]]*24</f>
        <v>1.5</v>
      </c>
      <c r="X675" s="1" t="str">
        <f t="shared" si="206"/>
        <v>SI</v>
      </c>
      <c r="Y675" s="73">
        <f t="shared" si="207"/>
        <v>1.2395833333357587</v>
      </c>
      <c r="Z675" s="74">
        <f>Table2[[#This Row],[ETA A TIMESLOT]]*24</f>
        <v>29.750000000058208</v>
      </c>
      <c r="AA675" s="73">
        <f t="shared" si="208"/>
        <v>0</v>
      </c>
      <c r="AB675" s="73" t="str">
        <f t="shared" si="209"/>
        <v>SI</v>
      </c>
      <c r="AC675" s="74">
        <f>Table2[[#This Row],[PUNTUALIDAD (H)]]*24</f>
        <v>0</v>
      </c>
      <c r="AD675" s="73">
        <f t="shared" si="210"/>
        <v>1.2152777777810115</v>
      </c>
      <c r="AE675" s="74">
        <f>Table2[[#This Row],[ATA TO UNLOADING]]*24</f>
        <v>29.166666666744277</v>
      </c>
      <c r="AF675" s="74" t="str">
        <f>IF(Table2[[#This Row],[ATA TO UNLOADING 2]]&lt;=48,"YES","NO")</f>
        <v>YES</v>
      </c>
      <c r="AG675" s="75">
        <f t="shared" si="211"/>
        <v>0.39583333333575865</v>
      </c>
      <c r="AH675" s="2" t="s">
        <v>42</v>
      </c>
      <c r="AI675" s="2" t="str">
        <f t="shared" si="212"/>
        <v>MRKU8084444</v>
      </c>
      <c r="AJ675" s="76" t="str">
        <f t="shared" si="213"/>
        <v>LOGIX</v>
      </c>
      <c r="AK675" s="77">
        <f>IF($M675="TRUCK",VLOOKUP($AQ675,Invoicing!$A$17:$B$49,MATCH($AK$1,Invoicing!$A$17:$B$17,0),FALSE),VLOOKUP($AQ675,Invoicing!$N$17:$O$21,MATCH($AK$1,Invoicing!$N$17:$O$17,0),FALSE))</f>
        <v>530</v>
      </c>
      <c r="AL675" s="78" t="e">
        <f>VLOOKUP($E675,Invoicing!$A$1:$H$8,MATCH(TRACKER!$N675,Invoicing!$A$1:$H$1,0),FALSE)</f>
        <v>#N/A</v>
      </c>
      <c r="AM675" s="78">
        <f>VLOOKUP($E675,Invoicing!$A$1:$H$8,MATCH(TRACKER!$O$1,Invoicing!$A$1:$H$1,0),FALSE)</f>
        <v>50</v>
      </c>
      <c r="AN675" s="78">
        <f t="shared" si="214"/>
        <v>0</v>
      </c>
      <c r="AO675" s="2">
        <f t="shared" si="215"/>
        <v>7</v>
      </c>
      <c r="AP675" s="2" t="str">
        <f t="shared" si="216"/>
        <v>SUNDAY</v>
      </c>
      <c r="AQ675" s="2" t="str">
        <f t="shared" si="217"/>
        <v>LOGIXSUNDAY</v>
      </c>
      <c r="AR675" s="71">
        <f t="shared" si="218"/>
        <v>530</v>
      </c>
      <c r="AS675" s="71">
        <f>VLOOKUP(AJ675,Invoicing!A:K,10,FALSE)</f>
        <v>25</v>
      </c>
      <c r="AT675" s="71">
        <f t="shared" si="219"/>
        <v>555</v>
      </c>
    </row>
    <row r="676" spans="1:46">
      <c r="A676" s="37" t="s">
        <v>232</v>
      </c>
      <c r="B676" s="3" t="s">
        <v>38</v>
      </c>
      <c r="C676" s="11">
        <v>45409.15625</v>
      </c>
      <c r="D676" s="11">
        <v>45409.1875</v>
      </c>
      <c r="E676" s="11" t="s">
        <v>44</v>
      </c>
      <c r="F676" s="11" t="s">
        <v>40</v>
      </c>
      <c r="G676" s="3" t="s">
        <v>841</v>
      </c>
      <c r="H676" s="3" t="s">
        <v>2821</v>
      </c>
      <c r="I676" s="11">
        <v>45410.333333333336</v>
      </c>
      <c r="J676" s="12">
        <v>45411.263888888891</v>
      </c>
      <c r="K676" s="12">
        <v>45411.25</v>
      </c>
      <c r="L676" s="12">
        <v>45411.3125</v>
      </c>
      <c r="M676" s="12" t="s">
        <v>115</v>
      </c>
      <c r="N676" s="3" t="s">
        <v>13</v>
      </c>
      <c r="O676" s="3">
        <v>0</v>
      </c>
      <c r="P676" s="1">
        <f t="shared" si="200"/>
        <v>18</v>
      </c>
      <c r="Q676" s="1">
        <f t="shared" si="201"/>
        <v>4</v>
      </c>
      <c r="R676" s="72">
        <f t="shared" si="202"/>
        <v>45411.263888888891</v>
      </c>
      <c r="S676" s="73">
        <f t="shared" si="203"/>
        <v>1.1770833333357587</v>
      </c>
      <c r="T676" s="74">
        <f>Table2[[#This Row],[ETA A OFRECIMIENTO]]*24</f>
        <v>28.250000000058208</v>
      </c>
      <c r="U676" s="1" t="str">
        <f t="shared" si="204"/>
        <v>YES</v>
      </c>
      <c r="V676" s="73">
        <f t="shared" si="205"/>
        <v>0.91666666666424135</v>
      </c>
      <c r="W676" s="74">
        <f>Table2[[#This Row],[DEL. AVAILABLE A SLOT]]*24</f>
        <v>21.999999999941792</v>
      </c>
      <c r="X676" s="1" t="str">
        <f t="shared" si="206"/>
        <v>SI</v>
      </c>
      <c r="Y676" s="73">
        <f t="shared" si="207"/>
        <v>2.09375</v>
      </c>
      <c r="Z676" s="74">
        <f>Table2[[#This Row],[ETA A TIMESLOT]]*24</f>
        <v>50.25</v>
      </c>
      <c r="AA676" s="73">
        <f t="shared" si="208"/>
        <v>1.3888888890505768E-2</v>
      </c>
      <c r="AB676" s="73" t="str">
        <f t="shared" si="209"/>
        <v>SI</v>
      </c>
      <c r="AC676" s="74">
        <f>Table2[[#This Row],[PUNTUALIDAD (H)]]*24</f>
        <v>0.33333333337213844</v>
      </c>
      <c r="AD676" s="73">
        <f t="shared" si="210"/>
        <v>2.15625</v>
      </c>
      <c r="AE676" s="74">
        <f>Table2[[#This Row],[ATA TO UNLOADING]]*24</f>
        <v>51.75</v>
      </c>
      <c r="AF676" s="74" t="str">
        <f>IF(Table2[[#This Row],[ATA TO UNLOADING 2]]&lt;=48,"YES","NO")</f>
        <v>NO</v>
      </c>
      <c r="AG676" s="75">
        <f t="shared" si="211"/>
        <v>0.25</v>
      </c>
      <c r="AH676" s="2" t="s">
        <v>42</v>
      </c>
      <c r="AI676" s="2" t="str">
        <f t="shared" si="212"/>
        <v>MRSU0581597</v>
      </c>
      <c r="AJ676" s="76" t="str">
        <f t="shared" si="213"/>
        <v>MSI</v>
      </c>
      <c r="AK676" s="77">
        <f>IF($M676="TRUCK",VLOOKUP($AQ676,Invoicing!$A$17:$B$49,MATCH($AK$1,Invoicing!$A$17:$B$17,0),FALSE),VLOOKUP($AQ676,Invoicing!$N$17:$O$21,MATCH($AK$1,Invoicing!$N$17:$O$17,0),FALSE))</f>
        <v>480</v>
      </c>
      <c r="AL676" s="78">
        <f>VLOOKUP($E676,Invoicing!$A$1:$H$8,MATCH(TRACKER!$N676,Invoicing!$A$1:$H$1,0),FALSE)</f>
        <v>120</v>
      </c>
      <c r="AM676" s="78">
        <f>VLOOKUP($E676,Invoicing!$A$1:$H$8,MATCH(TRACKER!$O$1,Invoicing!$A$1:$H$1,0),FALSE)</f>
        <v>50</v>
      </c>
      <c r="AN676" s="78">
        <f t="shared" si="214"/>
        <v>0</v>
      </c>
      <c r="AO676" s="2">
        <f t="shared" si="215"/>
        <v>1</v>
      </c>
      <c r="AP676" s="2" t="str">
        <f t="shared" si="216"/>
        <v>WEEK</v>
      </c>
      <c r="AQ676" s="2" t="str">
        <f t="shared" si="217"/>
        <v>MSIWEEK</v>
      </c>
      <c r="AR676" s="71">
        <f t="shared" si="218"/>
        <v>600</v>
      </c>
      <c r="AS676" s="71">
        <f>VLOOKUP(AJ676,Invoicing!A:K,10,FALSE)</f>
        <v>25</v>
      </c>
      <c r="AT676" s="71">
        <f t="shared" si="219"/>
        <v>625</v>
      </c>
    </row>
    <row r="677" spans="1:46">
      <c r="A677" s="37" t="s">
        <v>232</v>
      </c>
      <c r="B677" s="3" t="s">
        <v>38</v>
      </c>
      <c r="C677" s="11">
        <v>45409.15625</v>
      </c>
      <c r="D677" s="11">
        <v>45409.1875</v>
      </c>
      <c r="E677" s="11" t="s">
        <v>44</v>
      </c>
      <c r="F677" s="11" t="s">
        <v>40</v>
      </c>
      <c r="G677" s="3" t="s">
        <v>842</v>
      </c>
      <c r="H677" s="3" t="s">
        <v>2821</v>
      </c>
      <c r="I677" s="11">
        <v>45410.333333333336</v>
      </c>
      <c r="J677" s="12">
        <v>45410.722222222219</v>
      </c>
      <c r="K677" s="12">
        <v>45410.75</v>
      </c>
      <c r="L677" s="12">
        <v>45410.875</v>
      </c>
      <c r="M677" s="12" t="s">
        <v>115</v>
      </c>
      <c r="N677" s="3" t="s">
        <v>13</v>
      </c>
      <c r="O677" s="3">
        <v>0</v>
      </c>
      <c r="P677" s="1">
        <f t="shared" si="200"/>
        <v>17</v>
      </c>
      <c r="Q677" s="1">
        <f t="shared" si="201"/>
        <v>4</v>
      </c>
      <c r="R677" s="72">
        <f t="shared" si="202"/>
        <v>45410.722222222219</v>
      </c>
      <c r="S677" s="73">
        <f t="shared" si="203"/>
        <v>1.1770833333357587</v>
      </c>
      <c r="T677" s="74">
        <f>Table2[[#This Row],[ETA A OFRECIMIENTO]]*24</f>
        <v>28.250000000058208</v>
      </c>
      <c r="U677" s="1" t="str">
        <f t="shared" si="204"/>
        <v>YES</v>
      </c>
      <c r="V677" s="73">
        <f t="shared" si="205"/>
        <v>0.41666666666424135</v>
      </c>
      <c r="W677" s="74">
        <f>Table2[[#This Row],[DEL. AVAILABLE A SLOT]]*24</f>
        <v>9.9999999999417923</v>
      </c>
      <c r="X677" s="1" t="str">
        <f t="shared" si="206"/>
        <v>SI</v>
      </c>
      <c r="Y677" s="73">
        <f t="shared" si="207"/>
        <v>1.59375</v>
      </c>
      <c r="Z677" s="74">
        <f>Table2[[#This Row],[ETA A TIMESLOT]]*24</f>
        <v>38.25</v>
      </c>
      <c r="AA677" s="73">
        <f t="shared" si="208"/>
        <v>0</v>
      </c>
      <c r="AB677" s="73" t="str">
        <f t="shared" si="209"/>
        <v>SI</v>
      </c>
      <c r="AC677" s="74">
        <f>Table2[[#This Row],[PUNTUALIDAD (H)]]*24</f>
        <v>0</v>
      </c>
      <c r="AD677" s="73">
        <f t="shared" si="210"/>
        <v>1.71875</v>
      </c>
      <c r="AE677" s="74">
        <f>Table2[[#This Row],[ATA TO UNLOADING]]*24</f>
        <v>41.25</v>
      </c>
      <c r="AF677" s="74" t="str">
        <f>IF(Table2[[#This Row],[ATA TO UNLOADING 2]]&lt;=48,"YES","NO")</f>
        <v>YES</v>
      </c>
      <c r="AG677" s="75">
        <f t="shared" si="211"/>
        <v>0.75</v>
      </c>
      <c r="AH677" s="2" t="s">
        <v>42</v>
      </c>
      <c r="AI677" s="2" t="str">
        <f t="shared" si="212"/>
        <v>MRSU0582660</v>
      </c>
      <c r="AJ677" s="76" t="str">
        <f t="shared" si="213"/>
        <v>MSI</v>
      </c>
      <c r="AK677" s="77">
        <f>IF($M677="TRUCK",VLOOKUP($AQ677,Invoicing!$A$17:$B$49,MATCH($AK$1,Invoicing!$A$17:$B$17,0),FALSE),VLOOKUP($AQ677,Invoicing!$N$17:$O$21,MATCH($AK$1,Invoicing!$N$17:$O$17,0),FALSE))</f>
        <v>500</v>
      </c>
      <c r="AL677" s="78">
        <f>VLOOKUP($E677,Invoicing!$A$1:$H$8,MATCH(TRACKER!$N677,Invoicing!$A$1:$H$1,0),FALSE)</f>
        <v>120</v>
      </c>
      <c r="AM677" s="78">
        <f>VLOOKUP($E677,Invoicing!$A$1:$H$8,MATCH(TRACKER!$O$1,Invoicing!$A$1:$H$1,0),FALSE)</f>
        <v>50</v>
      </c>
      <c r="AN677" s="78">
        <f t="shared" si="214"/>
        <v>0</v>
      </c>
      <c r="AO677" s="2">
        <f t="shared" si="215"/>
        <v>7</v>
      </c>
      <c r="AP677" s="2" t="str">
        <f t="shared" si="216"/>
        <v>SUNDAY</v>
      </c>
      <c r="AQ677" s="2" t="str">
        <f t="shared" si="217"/>
        <v>MSISUNDAY</v>
      </c>
      <c r="AR677" s="71">
        <f t="shared" si="218"/>
        <v>620</v>
      </c>
      <c r="AS677" s="71">
        <f>VLOOKUP(AJ677,Invoicing!A:K,10,FALSE)</f>
        <v>25</v>
      </c>
      <c r="AT677" s="71">
        <f t="shared" si="219"/>
        <v>645</v>
      </c>
    </row>
    <row r="678" spans="1:46">
      <c r="A678" s="37" t="s">
        <v>232</v>
      </c>
      <c r="B678" s="3" t="s">
        <v>38</v>
      </c>
      <c r="C678" s="11">
        <v>45409.15625</v>
      </c>
      <c r="D678" s="11">
        <v>45409.1875</v>
      </c>
      <c r="E678" s="11" t="s">
        <v>44</v>
      </c>
      <c r="F678" s="11" t="s">
        <v>40</v>
      </c>
      <c r="G678" s="3" t="s">
        <v>843</v>
      </c>
      <c r="H678" s="3" t="s">
        <v>2821</v>
      </c>
      <c r="I678" s="11">
        <v>45410.333333333336</v>
      </c>
      <c r="J678" s="12">
        <v>45410.309027777781</v>
      </c>
      <c r="K678" s="12">
        <v>45410.333333333336</v>
      </c>
      <c r="L678" s="12">
        <v>45410.32708333333</v>
      </c>
      <c r="M678" s="12" t="s">
        <v>115</v>
      </c>
      <c r="N678" s="3" t="s">
        <v>13</v>
      </c>
      <c r="O678" s="3">
        <v>0</v>
      </c>
      <c r="P678" s="1">
        <f t="shared" si="200"/>
        <v>17</v>
      </c>
      <c r="Q678" s="1">
        <f t="shared" si="201"/>
        <v>4</v>
      </c>
      <c r="R678" s="72">
        <f t="shared" si="202"/>
        <v>45410.309027777781</v>
      </c>
      <c r="S678" s="73">
        <f t="shared" si="203"/>
        <v>1.1770833333357587</v>
      </c>
      <c r="T678" s="74">
        <f>Table2[[#This Row],[ETA A OFRECIMIENTO]]*24</f>
        <v>28.250000000058208</v>
      </c>
      <c r="U678" s="1" t="str">
        <f t="shared" si="204"/>
        <v>YES</v>
      </c>
      <c r="V678" s="73">
        <f t="shared" si="205"/>
        <v>0</v>
      </c>
      <c r="W678" s="74">
        <f>Table2[[#This Row],[DEL. AVAILABLE A SLOT]]*24</f>
        <v>0</v>
      </c>
      <c r="X678" s="1" t="str">
        <f t="shared" si="206"/>
        <v>SI</v>
      </c>
      <c r="Y678" s="73">
        <f t="shared" si="207"/>
        <v>1.1770833333357587</v>
      </c>
      <c r="Z678" s="74">
        <f>Table2[[#This Row],[ETA A TIMESLOT]]*24</f>
        <v>28.250000000058208</v>
      </c>
      <c r="AA678" s="73">
        <f t="shared" si="208"/>
        <v>0</v>
      </c>
      <c r="AB678" s="73" t="str">
        <f t="shared" si="209"/>
        <v>SI</v>
      </c>
      <c r="AC678" s="74">
        <f>Table2[[#This Row],[PUNTUALIDAD (H)]]*24</f>
        <v>0</v>
      </c>
      <c r="AD678" s="73">
        <f t="shared" si="210"/>
        <v>1.1708333333299379</v>
      </c>
      <c r="AE678" s="74">
        <f>Table2[[#This Row],[ATA TO UNLOADING]]*24</f>
        <v>28.099999999918509</v>
      </c>
      <c r="AF678" s="74" t="str">
        <f>IF(Table2[[#This Row],[ATA TO UNLOADING 2]]&lt;=48,"YES","NO")</f>
        <v>YES</v>
      </c>
      <c r="AG678" s="75">
        <f t="shared" si="211"/>
        <v>0.33333333333575865</v>
      </c>
      <c r="AH678" s="2" t="s">
        <v>42</v>
      </c>
      <c r="AI678" s="2" t="str">
        <f t="shared" si="212"/>
        <v>MRSU0596982</v>
      </c>
      <c r="AJ678" s="76" t="str">
        <f t="shared" si="213"/>
        <v>MSI</v>
      </c>
      <c r="AK678" s="77">
        <f>IF($M678="TRUCK",VLOOKUP($AQ678,Invoicing!$A$17:$B$49,MATCH($AK$1,Invoicing!$A$17:$B$17,0),FALSE),VLOOKUP($AQ678,Invoicing!$N$17:$O$21,MATCH($AK$1,Invoicing!$N$17:$O$17,0),FALSE))</f>
        <v>500</v>
      </c>
      <c r="AL678" s="78">
        <f>VLOOKUP($E678,Invoicing!$A$1:$H$8,MATCH(TRACKER!$N678,Invoicing!$A$1:$H$1,0),FALSE)</f>
        <v>120</v>
      </c>
      <c r="AM678" s="78">
        <f>VLOOKUP($E678,Invoicing!$A$1:$H$8,MATCH(TRACKER!$O$1,Invoicing!$A$1:$H$1,0),FALSE)</f>
        <v>50</v>
      </c>
      <c r="AN678" s="78">
        <f t="shared" si="214"/>
        <v>0</v>
      </c>
      <c r="AO678" s="2">
        <f t="shared" si="215"/>
        <v>7</v>
      </c>
      <c r="AP678" s="2" t="str">
        <f t="shared" si="216"/>
        <v>SUNDAY</v>
      </c>
      <c r="AQ678" s="2" t="str">
        <f t="shared" si="217"/>
        <v>MSISUNDAY</v>
      </c>
      <c r="AR678" s="71">
        <f t="shared" si="218"/>
        <v>620</v>
      </c>
      <c r="AS678" s="71">
        <f>VLOOKUP(AJ678,Invoicing!A:K,10,FALSE)</f>
        <v>25</v>
      </c>
      <c r="AT678" s="71">
        <f t="shared" si="219"/>
        <v>645</v>
      </c>
    </row>
    <row r="679" spans="1:46">
      <c r="A679" s="37" t="s">
        <v>232</v>
      </c>
      <c r="B679" s="3" t="s">
        <v>38</v>
      </c>
      <c r="C679" s="11">
        <v>45409.15625</v>
      </c>
      <c r="D679" s="11">
        <v>45409.1875</v>
      </c>
      <c r="E679" s="11" t="s">
        <v>45</v>
      </c>
      <c r="F679" s="11" t="s">
        <v>40</v>
      </c>
      <c r="G679" s="3" t="s">
        <v>844</v>
      </c>
      <c r="H679" s="3" t="s">
        <v>2821</v>
      </c>
      <c r="I679" s="11">
        <v>45410.333333333336</v>
      </c>
      <c r="J679" s="12">
        <v>45410.923611111109</v>
      </c>
      <c r="K679" s="12">
        <v>45411.083333333336</v>
      </c>
      <c r="L679" s="12">
        <v>45410.943749999999</v>
      </c>
      <c r="M679" s="12" t="s">
        <v>115</v>
      </c>
      <c r="N679" s="3" t="s">
        <v>42</v>
      </c>
      <c r="O679" s="3">
        <v>0</v>
      </c>
      <c r="P679" s="1">
        <f t="shared" si="200"/>
        <v>17</v>
      </c>
      <c r="Q679" s="1">
        <f t="shared" si="201"/>
        <v>4</v>
      </c>
      <c r="R679" s="72">
        <f t="shared" si="202"/>
        <v>45410.923611111109</v>
      </c>
      <c r="S679" s="73">
        <f t="shared" si="203"/>
        <v>1.1770833333357587</v>
      </c>
      <c r="T679" s="74">
        <f>Table2[[#This Row],[ETA A OFRECIMIENTO]]*24</f>
        <v>28.250000000058208</v>
      </c>
      <c r="U679" s="1" t="str">
        <f t="shared" si="204"/>
        <v>YES</v>
      </c>
      <c r="V679" s="73">
        <f t="shared" si="205"/>
        <v>0.75</v>
      </c>
      <c r="W679" s="74">
        <f>Table2[[#This Row],[DEL. AVAILABLE A SLOT]]*24</f>
        <v>18</v>
      </c>
      <c r="X679" s="1" t="str">
        <f t="shared" si="206"/>
        <v>SI</v>
      </c>
      <c r="Y679" s="73">
        <f t="shared" si="207"/>
        <v>1.9270833333357587</v>
      </c>
      <c r="Z679" s="74">
        <f>Table2[[#This Row],[ETA A TIMESLOT]]*24</f>
        <v>46.250000000058208</v>
      </c>
      <c r="AA679" s="73">
        <f t="shared" si="208"/>
        <v>0</v>
      </c>
      <c r="AB679" s="73" t="str">
        <f t="shared" si="209"/>
        <v>SI</v>
      </c>
      <c r="AC679" s="74">
        <f>Table2[[#This Row],[PUNTUALIDAD (H)]]*24</f>
        <v>0</v>
      </c>
      <c r="AD679" s="73">
        <f t="shared" si="210"/>
        <v>1.7874999999985448</v>
      </c>
      <c r="AE679" s="74">
        <f>Table2[[#This Row],[ATA TO UNLOADING]]*24</f>
        <v>42.899999999965075</v>
      </c>
      <c r="AF679" s="74" t="str">
        <f>IF(Table2[[#This Row],[ATA TO UNLOADING 2]]&lt;=48,"YES","NO")</f>
        <v>YES</v>
      </c>
      <c r="AG679" s="75">
        <f t="shared" si="211"/>
        <v>8.3333333335758653E-2</v>
      </c>
      <c r="AH679" s="2" t="s">
        <v>24</v>
      </c>
      <c r="AI679" s="2" t="str">
        <f t="shared" si="212"/>
        <v>MRSU3848434</v>
      </c>
      <c r="AJ679" s="76" t="str">
        <f t="shared" si="213"/>
        <v>OM TRANSPORT</v>
      </c>
      <c r="AK679" s="77">
        <f>IF($M679="TRUCK",VLOOKUP($AQ679,Invoicing!$A$17:$B$49,MATCH($AK$1,Invoicing!$A$17:$B$17,0),FALSE),VLOOKUP($AQ679,Invoicing!$N$17:$O$21,MATCH($AK$1,Invoicing!$N$17:$O$17,0),FALSE))</f>
        <v>475</v>
      </c>
      <c r="AL679" s="78" t="e">
        <f>VLOOKUP($E679,Invoicing!$A$1:$H$8,MATCH(TRACKER!$N679,Invoicing!$A$1:$H$1,0),FALSE)</f>
        <v>#N/A</v>
      </c>
      <c r="AM679" s="78">
        <f>VLOOKUP($E679,Invoicing!$A$1:$H$8,MATCH(TRACKER!$O$1,Invoicing!$A$1:$H$1,0),FALSE)</f>
        <v>50</v>
      </c>
      <c r="AN679" s="78">
        <f t="shared" si="214"/>
        <v>0</v>
      </c>
      <c r="AO679" s="2">
        <f t="shared" si="215"/>
        <v>1</v>
      </c>
      <c r="AP679" s="2" t="str">
        <f t="shared" si="216"/>
        <v>NIGHT</v>
      </c>
      <c r="AQ679" s="2" t="str">
        <f t="shared" si="217"/>
        <v>OM TRANSPORTNIGHT</v>
      </c>
      <c r="AR679" s="71">
        <f t="shared" si="218"/>
        <v>475</v>
      </c>
      <c r="AS679" s="71">
        <f>VLOOKUP(AJ679,Invoicing!A:K,10,FALSE)</f>
        <v>25</v>
      </c>
      <c r="AT679" s="71">
        <f t="shared" si="219"/>
        <v>500</v>
      </c>
    </row>
    <row r="680" spans="1:46">
      <c r="A680" s="37" t="s">
        <v>232</v>
      </c>
      <c r="B680" s="3" t="s">
        <v>38</v>
      </c>
      <c r="C680" s="11">
        <v>45409.15625</v>
      </c>
      <c r="D680" s="11">
        <v>45409.1875</v>
      </c>
      <c r="E680" s="11" t="s">
        <v>45</v>
      </c>
      <c r="F680" s="11" t="s">
        <v>40</v>
      </c>
      <c r="G680" s="3" t="s">
        <v>845</v>
      </c>
      <c r="H680" s="3" t="s">
        <v>41</v>
      </c>
      <c r="I680" s="11">
        <v>45410.333333333336</v>
      </c>
      <c r="J680" s="12">
        <v>45410.333333333336</v>
      </c>
      <c r="K680" s="12">
        <v>45410.333333333336</v>
      </c>
      <c r="L680" s="12">
        <v>45410.34375</v>
      </c>
      <c r="M680" s="12" t="s">
        <v>115</v>
      </c>
      <c r="N680" s="3" t="s">
        <v>42</v>
      </c>
      <c r="O680" s="3">
        <v>1</v>
      </c>
      <c r="P680" s="1">
        <f t="shared" si="200"/>
        <v>17</v>
      </c>
      <c r="Q680" s="1">
        <f t="shared" si="201"/>
        <v>4</v>
      </c>
      <c r="R680" s="72">
        <f t="shared" si="202"/>
        <v>45410.333333333336</v>
      </c>
      <c r="S680" s="73">
        <f t="shared" si="203"/>
        <v>1.1770833333357587</v>
      </c>
      <c r="T680" s="74">
        <f>Table2[[#This Row],[ETA A OFRECIMIENTO]]*24</f>
        <v>28.250000000058208</v>
      </c>
      <c r="U680" s="1" t="str">
        <f t="shared" si="204"/>
        <v>YES</v>
      </c>
      <c r="V680" s="73">
        <f t="shared" si="205"/>
        <v>0</v>
      </c>
      <c r="W680" s="74">
        <f>Table2[[#This Row],[DEL. AVAILABLE A SLOT]]*24</f>
        <v>0</v>
      </c>
      <c r="X680" s="1" t="str">
        <f t="shared" si="206"/>
        <v>SI</v>
      </c>
      <c r="Y680" s="73">
        <f t="shared" si="207"/>
        <v>1.1770833333357587</v>
      </c>
      <c r="Z680" s="74">
        <f>Table2[[#This Row],[ETA A TIMESLOT]]*24</f>
        <v>28.250000000058208</v>
      </c>
      <c r="AA680" s="73">
        <f t="shared" si="208"/>
        <v>0</v>
      </c>
      <c r="AB680" s="73" t="str">
        <f t="shared" si="209"/>
        <v>SI</v>
      </c>
      <c r="AC680" s="74">
        <f>Table2[[#This Row],[PUNTUALIDAD (H)]]*24</f>
        <v>0</v>
      </c>
      <c r="AD680" s="73">
        <f t="shared" si="210"/>
        <v>1.1875</v>
      </c>
      <c r="AE680" s="74">
        <f>Table2[[#This Row],[ATA TO UNLOADING]]*24</f>
        <v>28.5</v>
      </c>
      <c r="AF680" s="74" t="str">
        <f>IF(Table2[[#This Row],[ATA TO UNLOADING 2]]&lt;=48,"YES","NO")</f>
        <v>YES</v>
      </c>
      <c r="AG680" s="75">
        <f t="shared" si="211"/>
        <v>0.33333333333575865</v>
      </c>
      <c r="AH680" s="2" t="s">
        <v>42</v>
      </c>
      <c r="AI680" s="2" t="str">
        <f t="shared" si="212"/>
        <v>MRSU4034010</v>
      </c>
      <c r="AJ680" s="76" t="str">
        <f t="shared" si="213"/>
        <v>OM TRANSPORT</v>
      </c>
      <c r="AK680" s="77">
        <f>IF($M680="TRUCK",VLOOKUP($AQ680,Invoicing!$A$17:$B$49,MATCH($AK$1,Invoicing!$A$17:$B$17,0),FALSE),VLOOKUP($AQ680,Invoicing!$N$17:$O$21,MATCH($AK$1,Invoicing!$N$17:$O$17,0),FALSE))</f>
        <v>550</v>
      </c>
      <c r="AL680" s="78" t="e">
        <f>VLOOKUP($E680,Invoicing!$A$1:$H$8,MATCH(TRACKER!$N680,Invoicing!$A$1:$H$1,0),FALSE)</f>
        <v>#N/A</v>
      </c>
      <c r="AM680" s="78">
        <f>VLOOKUP($E680,Invoicing!$A$1:$H$8,MATCH(TRACKER!$O$1,Invoicing!$A$1:$H$1,0),FALSE)</f>
        <v>50</v>
      </c>
      <c r="AN680" s="78">
        <f t="shared" si="214"/>
        <v>50</v>
      </c>
      <c r="AO680" s="2">
        <f t="shared" si="215"/>
        <v>7</v>
      </c>
      <c r="AP680" s="2" t="str">
        <f t="shared" si="216"/>
        <v>SUNDAY</v>
      </c>
      <c r="AQ680" s="2" t="str">
        <f t="shared" si="217"/>
        <v>OM TRANSPORTSUNDAY</v>
      </c>
      <c r="AR680" s="71">
        <f t="shared" si="218"/>
        <v>600</v>
      </c>
      <c r="AS680" s="71">
        <f>VLOOKUP(AJ680,Invoicing!A:K,10,FALSE)</f>
        <v>25</v>
      </c>
      <c r="AT680" s="71">
        <f t="shared" si="219"/>
        <v>625</v>
      </c>
    </row>
    <row r="681" spans="1:46">
      <c r="A681" s="37" t="s">
        <v>232</v>
      </c>
      <c r="B681" s="3" t="s">
        <v>38</v>
      </c>
      <c r="C681" s="11">
        <v>45409.15625</v>
      </c>
      <c r="D681" s="11">
        <v>45409.1875</v>
      </c>
      <c r="E681" s="11" t="s">
        <v>44</v>
      </c>
      <c r="F681" s="11" t="s">
        <v>40</v>
      </c>
      <c r="G681" s="3" t="s">
        <v>846</v>
      </c>
      <c r="H681" s="3" t="s">
        <v>2821</v>
      </c>
      <c r="I681" s="11">
        <v>45410.333333333336</v>
      </c>
      <c r="J681" s="12">
        <v>45410.420138888891</v>
      </c>
      <c r="K681" s="12">
        <v>45410.458333333336</v>
      </c>
      <c r="L681" s="12">
        <v>45410.468055555553</v>
      </c>
      <c r="M681" s="12" t="s">
        <v>115</v>
      </c>
      <c r="N681" s="3" t="s">
        <v>13</v>
      </c>
      <c r="O681" s="3">
        <v>0</v>
      </c>
      <c r="P681" s="1">
        <f t="shared" si="200"/>
        <v>17</v>
      </c>
      <c r="Q681" s="1">
        <f t="shared" si="201"/>
        <v>4</v>
      </c>
      <c r="R681" s="72">
        <f t="shared" si="202"/>
        <v>45410.420138888891</v>
      </c>
      <c r="S681" s="73">
        <f t="shared" si="203"/>
        <v>1.1770833333357587</v>
      </c>
      <c r="T681" s="74">
        <f>Table2[[#This Row],[ETA A OFRECIMIENTO]]*24</f>
        <v>28.250000000058208</v>
      </c>
      <c r="U681" s="1" t="str">
        <f t="shared" si="204"/>
        <v>YES</v>
      </c>
      <c r="V681" s="73">
        <f t="shared" si="205"/>
        <v>0.125</v>
      </c>
      <c r="W681" s="74">
        <f>Table2[[#This Row],[DEL. AVAILABLE A SLOT]]*24</f>
        <v>3</v>
      </c>
      <c r="X681" s="1" t="str">
        <f t="shared" si="206"/>
        <v>SI</v>
      </c>
      <c r="Y681" s="73">
        <f t="shared" si="207"/>
        <v>1.3020833333357587</v>
      </c>
      <c r="Z681" s="74">
        <f>Table2[[#This Row],[ETA A TIMESLOT]]*24</f>
        <v>31.250000000058208</v>
      </c>
      <c r="AA681" s="73">
        <f t="shared" si="208"/>
        <v>0</v>
      </c>
      <c r="AB681" s="73" t="str">
        <f t="shared" si="209"/>
        <v>SI</v>
      </c>
      <c r="AC681" s="74">
        <f>Table2[[#This Row],[PUNTUALIDAD (H)]]*24</f>
        <v>0</v>
      </c>
      <c r="AD681" s="73">
        <f t="shared" si="210"/>
        <v>1.3118055555532919</v>
      </c>
      <c r="AE681" s="74">
        <f>Table2[[#This Row],[ATA TO UNLOADING]]*24</f>
        <v>31.483333333279006</v>
      </c>
      <c r="AF681" s="74" t="str">
        <f>IF(Table2[[#This Row],[ATA TO UNLOADING 2]]&lt;=48,"YES","NO")</f>
        <v>YES</v>
      </c>
      <c r="AG681" s="75">
        <f t="shared" si="211"/>
        <v>0.45833333333575865</v>
      </c>
      <c r="AH681" s="2" t="s">
        <v>42</v>
      </c>
      <c r="AI681" s="2" t="str">
        <f t="shared" si="212"/>
        <v>MRSU4639681</v>
      </c>
      <c r="AJ681" s="76" t="str">
        <f t="shared" si="213"/>
        <v>MSI</v>
      </c>
      <c r="AK681" s="77">
        <f>IF($M681="TRUCK",VLOOKUP($AQ681,Invoicing!$A$17:$B$49,MATCH($AK$1,Invoicing!$A$17:$B$17,0),FALSE),VLOOKUP($AQ681,Invoicing!$N$17:$O$21,MATCH($AK$1,Invoicing!$N$17:$O$17,0),FALSE))</f>
        <v>500</v>
      </c>
      <c r="AL681" s="78">
        <f>VLOOKUP($E681,Invoicing!$A$1:$H$8,MATCH(TRACKER!$N681,Invoicing!$A$1:$H$1,0),FALSE)</f>
        <v>120</v>
      </c>
      <c r="AM681" s="78">
        <f>VLOOKUP($E681,Invoicing!$A$1:$H$8,MATCH(TRACKER!$O$1,Invoicing!$A$1:$H$1,0),FALSE)</f>
        <v>50</v>
      </c>
      <c r="AN681" s="78">
        <f t="shared" si="214"/>
        <v>0</v>
      </c>
      <c r="AO681" s="2">
        <f t="shared" si="215"/>
        <v>7</v>
      </c>
      <c r="AP681" s="2" t="str">
        <f t="shared" si="216"/>
        <v>SUNDAY</v>
      </c>
      <c r="AQ681" s="2" t="str">
        <f t="shared" si="217"/>
        <v>MSISUNDAY</v>
      </c>
      <c r="AR681" s="71">
        <f t="shared" si="218"/>
        <v>620</v>
      </c>
      <c r="AS681" s="71">
        <f>VLOOKUP(AJ681,Invoicing!A:K,10,FALSE)</f>
        <v>25</v>
      </c>
      <c r="AT681" s="71">
        <f t="shared" si="219"/>
        <v>645</v>
      </c>
    </row>
    <row r="682" spans="1:46">
      <c r="A682" s="37" t="s">
        <v>232</v>
      </c>
      <c r="B682" s="3" t="s">
        <v>38</v>
      </c>
      <c r="C682" s="11">
        <v>45409.15625</v>
      </c>
      <c r="D682" s="11">
        <v>45409.1875</v>
      </c>
      <c r="E682" s="11" t="s">
        <v>44</v>
      </c>
      <c r="F682" s="11" t="s">
        <v>40</v>
      </c>
      <c r="G682" s="3" t="s">
        <v>847</v>
      </c>
      <c r="H682" s="3" t="s">
        <v>2821</v>
      </c>
      <c r="I682" s="11">
        <v>45410.333333333336</v>
      </c>
      <c r="J682" s="12">
        <v>45410.62777777778</v>
      </c>
      <c r="K682" s="12">
        <v>45410.625</v>
      </c>
      <c r="L682" s="12">
        <v>45410.683333333334</v>
      </c>
      <c r="M682" s="12" t="s">
        <v>115</v>
      </c>
      <c r="N682" s="3" t="s">
        <v>13</v>
      </c>
      <c r="O682" s="3">
        <v>0</v>
      </c>
      <c r="P682" s="1">
        <f t="shared" si="200"/>
        <v>17</v>
      </c>
      <c r="Q682" s="1">
        <f t="shared" si="201"/>
        <v>4</v>
      </c>
      <c r="R682" s="72">
        <f t="shared" si="202"/>
        <v>45410.62777777778</v>
      </c>
      <c r="S682" s="73">
        <f t="shared" si="203"/>
        <v>1.1770833333357587</v>
      </c>
      <c r="T682" s="74">
        <f>Table2[[#This Row],[ETA A OFRECIMIENTO]]*24</f>
        <v>28.250000000058208</v>
      </c>
      <c r="U682" s="1" t="str">
        <f t="shared" si="204"/>
        <v>YES</v>
      </c>
      <c r="V682" s="73">
        <f t="shared" si="205"/>
        <v>0.29166666666424135</v>
      </c>
      <c r="W682" s="74">
        <f>Table2[[#This Row],[DEL. AVAILABLE A SLOT]]*24</f>
        <v>6.9999999999417923</v>
      </c>
      <c r="X682" s="1" t="str">
        <f t="shared" si="206"/>
        <v>SI</v>
      </c>
      <c r="Y682" s="73">
        <f t="shared" si="207"/>
        <v>1.46875</v>
      </c>
      <c r="Z682" s="74">
        <f>Table2[[#This Row],[ETA A TIMESLOT]]*24</f>
        <v>35.25</v>
      </c>
      <c r="AA682" s="73">
        <f t="shared" si="208"/>
        <v>2.7777777795563452E-3</v>
      </c>
      <c r="AB682" s="73" t="str">
        <f t="shared" si="209"/>
        <v>SI</v>
      </c>
      <c r="AC682" s="74">
        <f>Table2[[#This Row],[PUNTUALIDAD (H)]]*24</f>
        <v>6.6666666709352285E-2</v>
      </c>
      <c r="AD682" s="73">
        <f t="shared" si="210"/>
        <v>1.5270833333343035</v>
      </c>
      <c r="AE682" s="74">
        <f>Table2[[#This Row],[ATA TO UNLOADING]]*24</f>
        <v>36.650000000023283</v>
      </c>
      <c r="AF682" s="74" t="str">
        <f>IF(Table2[[#This Row],[ATA TO UNLOADING 2]]&lt;=48,"YES","NO")</f>
        <v>YES</v>
      </c>
      <c r="AG682" s="75">
        <f t="shared" si="211"/>
        <v>0.625</v>
      </c>
      <c r="AH682" s="2" t="s">
        <v>42</v>
      </c>
      <c r="AI682" s="2" t="str">
        <f t="shared" si="212"/>
        <v>MRSU5249625</v>
      </c>
      <c r="AJ682" s="76" t="str">
        <f t="shared" si="213"/>
        <v>MSI</v>
      </c>
      <c r="AK682" s="77">
        <f>IF($M682="TRUCK",VLOOKUP($AQ682,Invoicing!$A$17:$B$49,MATCH($AK$1,Invoicing!$A$17:$B$17,0),FALSE),VLOOKUP($AQ682,Invoicing!$N$17:$O$21,MATCH($AK$1,Invoicing!$N$17:$O$17,0),FALSE))</f>
        <v>500</v>
      </c>
      <c r="AL682" s="78">
        <f>VLOOKUP($E682,Invoicing!$A$1:$H$8,MATCH(TRACKER!$N682,Invoicing!$A$1:$H$1,0),FALSE)</f>
        <v>120</v>
      </c>
      <c r="AM682" s="78">
        <f>VLOOKUP($E682,Invoicing!$A$1:$H$8,MATCH(TRACKER!$O$1,Invoicing!$A$1:$H$1,0),FALSE)</f>
        <v>50</v>
      </c>
      <c r="AN682" s="78">
        <f t="shared" si="214"/>
        <v>0</v>
      </c>
      <c r="AO682" s="2">
        <f t="shared" si="215"/>
        <v>7</v>
      </c>
      <c r="AP682" s="2" t="str">
        <f t="shared" si="216"/>
        <v>SUNDAY</v>
      </c>
      <c r="AQ682" s="2" t="str">
        <f t="shared" si="217"/>
        <v>MSISUNDAY</v>
      </c>
      <c r="AR682" s="71">
        <f t="shared" si="218"/>
        <v>620</v>
      </c>
      <c r="AS682" s="71">
        <f>VLOOKUP(AJ682,Invoicing!A:K,10,FALSE)</f>
        <v>25</v>
      </c>
      <c r="AT682" s="71">
        <f t="shared" si="219"/>
        <v>645</v>
      </c>
    </row>
    <row r="683" spans="1:46">
      <c r="A683" s="37" t="s">
        <v>232</v>
      </c>
      <c r="B683" s="3" t="s">
        <v>38</v>
      </c>
      <c r="C683" s="11">
        <v>45409.15625</v>
      </c>
      <c r="D683" s="11">
        <v>45409.1875</v>
      </c>
      <c r="E683" s="11" t="s">
        <v>44</v>
      </c>
      <c r="F683" s="11" t="s">
        <v>40</v>
      </c>
      <c r="G683" s="3" t="s">
        <v>848</v>
      </c>
      <c r="H683" s="3" t="s">
        <v>2821</v>
      </c>
      <c r="I683" s="11">
        <v>45410.333333333336</v>
      </c>
      <c r="J683" s="12">
        <v>45410.338194444441</v>
      </c>
      <c r="K683" s="12">
        <v>45410.333333333336</v>
      </c>
      <c r="L683" s="12">
        <v>45410.369444444441</v>
      </c>
      <c r="M683" s="12" t="s">
        <v>115</v>
      </c>
      <c r="N683" s="3" t="s">
        <v>13</v>
      </c>
      <c r="O683" s="3">
        <v>0</v>
      </c>
      <c r="P683" s="1">
        <f t="shared" si="200"/>
        <v>17</v>
      </c>
      <c r="Q683" s="1">
        <f t="shared" si="201"/>
        <v>4</v>
      </c>
      <c r="R683" s="72">
        <f t="shared" si="202"/>
        <v>45410.338194444441</v>
      </c>
      <c r="S683" s="73">
        <f t="shared" si="203"/>
        <v>1.1770833333357587</v>
      </c>
      <c r="T683" s="74">
        <f>Table2[[#This Row],[ETA A OFRECIMIENTO]]*24</f>
        <v>28.250000000058208</v>
      </c>
      <c r="U683" s="1" t="str">
        <f t="shared" si="204"/>
        <v>YES</v>
      </c>
      <c r="V683" s="73">
        <f t="shared" si="205"/>
        <v>0</v>
      </c>
      <c r="W683" s="74">
        <f>Table2[[#This Row],[DEL. AVAILABLE A SLOT]]*24</f>
        <v>0</v>
      </c>
      <c r="X683" s="1" t="str">
        <f t="shared" si="206"/>
        <v>SI</v>
      </c>
      <c r="Y683" s="73">
        <f t="shared" si="207"/>
        <v>1.1770833333357587</v>
      </c>
      <c r="Z683" s="74">
        <f>Table2[[#This Row],[ETA A TIMESLOT]]*24</f>
        <v>28.250000000058208</v>
      </c>
      <c r="AA683" s="73">
        <f t="shared" si="208"/>
        <v>4.8611111051286571E-3</v>
      </c>
      <c r="AB683" s="73" t="str">
        <f t="shared" si="209"/>
        <v>SI</v>
      </c>
      <c r="AC683" s="74">
        <f>Table2[[#This Row],[PUNTUALIDAD (H)]]*24</f>
        <v>0.11666666652308777</v>
      </c>
      <c r="AD683" s="73">
        <f t="shared" si="210"/>
        <v>1.2131944444408873</v>
      </c>
      <c r="AE683" s="74">
        <f>Table2[[#This Row],[ATA TO UNLOADING]]*24</f>
        <v>29.116666666581295</v>
      </c>
      <c r="AF683" s="74" t="str">
        <f>IF(Table2[[#This Row],[ATA TO UNLOADING 2]]&lt;=48,"YES","NO")</f>
        <v>YES</v>
      </c>
      <c r="AG683" s="75">
        <f t="shared" si="211"/>
        <v>0.33333333333575865</v>
      </c>
      <c r="AH683" s="2" t="s">
        <v>42</v>
      </c>
      <c r="AI683" s="2" t="str">
        <f t="shared" si="212"/>
        <v>MRSU5256650</v>
      </c>
      <c r="AJ683" s="76" t="str">
        <f t="shared" si="213"/>
        <v>MSI</v>
      </c>
      <c r="AK683" s="77">
        <f>IF($M683="TRUCK",VLOOKUP($AQ683,Invoicing!$A$17:$B$49,MATCH($AK$1,Invoicing!$A$17:$B$17,0),FALSE),VLOOKUP($AQ683,Invoicing!$N$17:$O$21,MATCH($AK$1,Invoicing!$N$17:$O$17,0),FALSE))</f>
        <v>500</v>
      </c>
      <c r="AL683" s="78">
        <f>VLOOKUP($E683,Invoicing!$A$1:$H$8,MATCH(TRACKER!$N683,Invoicing!$A$1:$H$1,0),FALSE)</f>
        <v>120</v>
      </c>
      <c r="AM683" s="78">
        <f>VLOOKUP($E683,Invoicing!$A$1:$H$8,MATCH(TRACKER!$O$1,Invoicing!$A$1:$H$1,0),FALSE)</f>
        <v>50</v>
      </c>
      <c r="AN683" s="78">
        <f t="shared" si="214"/>
        <v>0</v>
      </c>
      <c r="AO683" s="2">
        <f t="shared" si="215"/>
        <v>7</v>
      </c>
      <c r="AP683" s="2" t="str">
        <f t="shared" si="216"/>
        <v>SUNDAY</v>
      </c>
      <c r="AQ683" s="2" t="str">
        <f t="shared" si="217"/>
        <v>MSISUNDAY</v>
      </c>
      <c r="AR683" s="71">
        <f t="shared" si="218"/>
        <v>620</v>
      </c>
      <c r="AS683" s="71">
        <f>VLOOKUP(AJ683,Invoicing!A:K,10,FALSE)</f>
        <v>25</v>
      </c>
      <c r="AT683" s="71">
        <f t="shared" si="219"/>
        <v>645</v>
      </c>
    </row>
    <row r="684" spans="1:46">
      <c r="A684" s="37" t="s">
        <v>232</v>
      </c>
      <c r="B684" s="3" t="s">
        <v>38</v>
      </c>
      <c r="C684" s="11">
        <v>45409.15625</v>
      </c>
      <c r="D684" s="11">
        <v>45409.1875</v>
      </c>
      <c r="E684" s="11" t="s">
        <v>44</v>
      </c>
      <c r="F684" s="11" t="s">
        <v>40</v>
      </c>
      <c r="G684" s="3" t="s">
        <v>849</v>
      </c>
      <c r="H684" s="3" t="s">
        <v>2821</v>
      </c>
      <c r="I684" s="11">
        <v>45410.333333333336</v>
      </c>
      <c r="J684" s="12">
        <v>45410.328472222223</v>
      </c>
      <c r="K684" s="12">
        <v>45410.333333333336</v>
      </c>
      <c r="L684" s="12">
        <v>45410.355555555558</v>
      </c>
      <c r="M684" s="12" t="s">
        <v>115</v>
      </c>
      <c r="N684" s="3" t="s">
        <v>13</v>
      </c>
      <c r="O684" s="3">
        <v>0</v>
      </c>
      <c r="P684" s="1">
        <f t="shared" si="200"/>
        <v>17</v>
      </c>
      <c r="Q684" s="1">
        <f t="shared" si="201"/>
        <v>4</v>
      </c>
      <c r="R684" s="72">
        <f t="shared" si="202"/>
        <v>45410.328472222223</v>
      </c>
      <c r="S684" s="73">
        <f t="shared" si="203"/>
        <v>1.1770833333357587</v>
      </c>
      <c r="T684" s="74">
        <f>Table2[[#This Row],[ETA A OFRECIMIENTO]]*24</f>
        <v>28.250000000058208</v>
      </c>
      <c r="U684" s="1" t="str">
        <f t="shared" si="204"/>
        <v>YES</v>
      </c>
      <c r="V684" s="73">
        <f t="shared" si="205"/>
        <v>0</v>
      </c>
      <c r="W684" s="74">
        <f>Table2[[#This Row],[DEL. AVAILABLE A SLOT]]*24</f>
        <v>0</v>
      </c>
      <c r="X684" s="1" t="str">
        <f t="shared" si="206"/>
        <v>SI</v>
      </c>
      <c r="Y684" s="73">
        <f t="shared" si="207"/>
        <v>1.1770833333357587</v>
      </c>
      <c r="Z684" s="74">
        <f>Table2[[#This Row],[ETA A TIMESLOT]]*24</f>
        <v>28.250000000058208</v>
      </c>
      <c r="AA684" s="73">
        <f t="shared" si="208"/>
        <v>0</v>
      </c>
      <c r="AB684" s="73" t="str">
        <f t="shared" si="209"/>
        <v>SI</v>
      </c>
      <c r="AC684" s="74">
        <f>Table2[[#This Row],[PUNTUALIDAD (H)]]*24</f>
        <v>0</v>
      </c>
      <c r="AD684" s="73">
        <f t="shared" si="210"/>
        <v>1.1993055555576575</v>
      </c>
      <c r="AE684" s="74">
        <f>Table2[[#This Row],[ATA TO UNLOADING]]*24</f>
        <v>28.78333333338378</v>
      </c>
      <c r="AF684" s="74" t="str">
        <f>IF(Table2[[#This Row],[ATA TO UNLOADING 2]]&lt;=48,"YES","NO")</f>
        <v>YES</v>
      </c>
      <c r="AG684" s="75">
        <f t="shared" si="211"/>
        <v>0.33333333333575865</v>
      </c>
      <c r="AH684" s="2" t="s">
        <v>42</v>
      </c>
      <c r="AI684" s="2" t="str">
        <f t="shared" si="212"/>
        <v>MRSU5503350</v>
      </c>
      <c r="AJ684" s="76" t="str">
        <f t="shared" si="213"/>
        <v>MSI</v>
      </c>
      <c r="AK684" s="77">
        <f>IF($M684="TRUCK",VLOOKUP($AQ684,Invoicing!$A$17:$B$49,MATCH($AK$1,Invoicing!$A$17:$B$17,0),FALSE),VLOOKUP($AQ684,Invoicing!$N$17:$O$21,MATCH($AK$1,Invoicing!$N$17:$O$17,0),FALSE))</f>
        <v>500</v>
      </c>
      <c r="AL684" s="78">
        <f>VLOOKUP($E684,Invoicing!$A$1:$H$8,MATCH(TRACKER!$N684,Invoicing!$A$1:$H$1,0),FALSE)</f>
        <v>120</v>
      </c>
      <c r="AM684" s="78">
        <f>VLOOKUP($E684,Invoicing!$A$1:$H$8,MATCH(TRACKER!$O$1,Invoicing!$A$1:$H$1,0),FALSE)</f>
        <v>50</v>
      </c>
      <c r="AN684" s="78">
        <f t="shared" si="214"/>
        <v>0</v>
      </c>
      <c r="AO684" s="2">
        <f t="shared" si="215"/>
        <v>7</v>
      </c>
      <c r="AP684" s="2" t="str">
        <f t="shared" si="216"/>
        <v>SUNDAY</v>
      </c>
      <c r="AQ684" s="2" t="str">
        <f t="shared" si="217"/>
        <v>MSISUNDAY</v>
      </c>
      <c r="AR684" s="71">
        <f t="shared" si="218"/>
        <v>620</v>
      </c>
      <c r="AS684" s="71">
        <f>VLOOKUP(AJ684,Invoicing!A:K,10,FALSE)</f>
        <v>25</v>
      </c>
      <c r="AT684" s="71">
        <f t="shared" si="219"/>
        <v>645</v>
      </c>
    </row>
    <row r="685" spans="1:46">
      <c r="A685" s="37" t="s">
        <v>232</v>
      </c>
      <c r="B685" s="3" t="s">
        <v>38</v>
      </c>
      <c r="C685" s="11">
        <v>45409.15625</v>
      </c>
      <c r="D685" s="11">
        <v>45409.1875</v>
      </c>
      <c r="E685" s="11" t="s">
        <v>44</v>
      </c>
      <c r="F685" s="11" t="s">
        <v>40</v>
      </c>
      <c r="G685" s="3" t="s">
        <v>850</v>
      </c>
      <c r="H685" s="3" t="s">
        <v>2821</v>
      </c>
      <c r="I685" s="11">
        <v>45410.333333333336</v>
      </c>
      <c r="J685" s="12">
        <v>45410.39166666667</v>
      </c>
      <c r="K685" s="12">
        <v>45410.458333333336</v>
      </c>
      <c r="L685" s="12">
        <v>45410.4375</v>
      </c>
      <c r="M685" s="12" t="s">
        <v>115</v>
      </c>
      <c r="N685" s="3" t="s">
        <v>13</v>
      </c>
      <c r="O685" s="3">
        <v>0</v>
      </c>
      <c r="P685" s="1">
        <f t="shared" si="200"/>
        <v>17</v>
      </c>
      <c r="Q685" s="1">
        <f t="shared" si="201"/>
        <v>4</v>
      </c>
      <c r="R685" s="72">
        <f t="shared" si="202"/>
        <v>45410.39166666667</v>
      </c>
      <c r="S685" s="73">
        <f t="shared" si="203"/>
        <v>1.1770833333357587</v>
      </c>
      <c r="T685" s="74">
        <f>Table2[[#This Row],[ETA A OFRECIMIENTO]]*24</f>
        <v>28.250000000058208</v>
      </c>
      <c r="U685" s="1" t="str">
        <f t="shared" si="204"/>
        <v>YES</v>
      </c>
      <c r="V685" s="73">
        <f t="shared" si="205"/>
        <v>0.125</v>
      </c>
      <c r="W685" s="74">
        <f>Table2[[#This Row],[DEL. AVAILABLE A SLOT]]*24</f>
        <v>3</v>
      </c>
      <c r="X685" s="1" t="str">
        <f t="shared" si="206"/>
        <v>SI</v>
      </c>
      <c r="Y685" s="73">
        <f t="shared" si="207"/>
        <v>1.3020833333357587</v>
      </c>
      <c r="Z685" s="74">
        <f>Table2[[#This Row],[ETA A TIMESLOT]]*24</f>
        <v>31.250000000058208</v>
      </c>
      <c r="AA685" s="73">
        <f t="shared" si="208"/>
        <v>0</v>
      </c>
      <c r="AB685" s="73" t="str">
        <f t="shared" si="209"/>
        <v>SI</v>
      </c>
      <c r="AC685" s="74">
        <f>Table2[[#This Row],[PUNTUALIDAD (H)]]*24</f>
        <v>0</v>
      </c>
      <c r="AD685" s="73">
        <f t="shared" si="210"/>
        <v>1.28125</v>
      </c>
      <c r="AE685" s="74">
        <f>Table2[[#This Row],[ATA TO UNLOADING]]*24</f>
        <v>30.75</v>
      </c>
      <c r="AF685" s="74" t="str">
        <f>IF(Table2[[#This Row],[ATA TO UNLOADING 2]]&lt;=48,"YES","NO")</f>
        <v>YES</v>
      </c>
      <c r="AG685" s="75">
        <f t="shared" si="211"/>
        <v>0.45833333333575865</v>
      </c>
      <c r="AH685" s="2" t="s">
        <v>42</v>
      </c>
      <c r="AI685" s="2" t="str">
        <f t="shared" si="212"/>
        <v>MRSU5519844</v>
      </c>
      <c r="AJ685" s="76" t="str">
        <f t="shared" si="213"/>
        <v>MSI</v>
      </c>
      <c r="AK685" s="77">
        <f>IF($M685="TRUCK",VLOOKUP($AQ685,Invoicing!$A$17:$B$49,MATCH($AK$1,Invoicing!$A$17:$B$17,0),FALSE),VLOOKUP($AQ685,Invoicing!$N$17:$O$21,MATCH($AK$1,Invoicing!$N$17:$O$17,0),FALSE))</f>
        <v>500</v>
      </c>
      <c r="AL685" s="78">
        <f>VLOOKUP($E685,Invoicing!$A$1:$H$8,MATCH(TRACKER!$N685,Invoicing!$A$1:$H$1,0),FALSE)</f>
        <v>120</v>
      </c>
      <c r="AM685" s="78">
        <f>VLOOKUP($E685,Invoicing!$A$1:$H$8,MATCH(TRACKER!$O$1,Invoicing!$A$1:$H$1,0),FALSE)</f>
        <v>50</v>
      </c>
      <c r="AN685" s="78">
        <f t="shared" si="214"/>
        <v>0</v>
      </c>
      <c r="AO685" s="2">
        <f t="shared" si="215"/>
        <v>7</v>
      </c>
      <c r="AP685" s="2" t="str">
        <f t="shared" si="216"/>
        <v>SUNDAY</v>
      </c>
      <c r="AQ685" s="2" t="str">
        <f t="shared" si="217"/>
        <v>MSISUNDAY</v>
      </c>
      <c r="AR685" s="71">
        <f t="shared" si="218"/>
        <v>620</v>
      </c>
      <c r="AS685" s="71">
        <f>VLOOKUP(AJ685,Invoicing!A:K,10,FALSE)</f>
        <v>25</v>
      </c>
      <c r="AT685" s="71">
        <f t="shared" si="219"/>
        <v>645</v>
      </c>
    </row>
    <row r="686" spans="1:46">
      <c r="A686" s="37" t="s">
        <v>232</v>
      </c>
      <c r="B686" s="3" t="s">
        <v>38</v>
      </c>
      <c r="C686" s="11">
        <v>45409.15625</v>
      </c>
      <c r="D686" s="11">
        <v>45409.1875</v>
      </c>
      <c r="E686" s="11" t="s">
        <v>44</v>
      </c>
      <c r="F686" s="11" t="s">
        <v>40</v>
      </c>
      <c r="G686" s="3" t="s">
        <v>851</v>
      </c>
      <c r="H686" s="3" t="s">
        <v>2821</v>
      </c>
      <c r="I686" s="11">
        <v>45410.333333333336</v>
      </c>
      <c r="J686" s="12">
        <v>45411.263194444444</v>
      </c>
      <c r="K686" s="12">
        <v>45411.25</v>
      </c>
      <c r="L686" s="12">
        <v>45411.304861111108</v>
      </c>
      <c r="M686" s="12" t="s">
        <v>115</v>
      </c>
      <c r="N686" s="3" t="s">
        <v>13</v>
      </c>
      <c r="O686" s="3">
        <v>0</v>
      </c>
      <c r="P686" s="1">
        <f t="shared" si="200"/>
        <v>18</v>
      </c>
      <c r="Q686" s="1">
        <f t="shared" si="201"/>
        <v>4</v>
      </c>
      <c r="R686" s="72">
        <f t="shared" si="202"/>
        <v>45411.263194444444</v>
      </c>
      <c r="S686" s="73">
        <f t="shared" si="203"/>
        <v>1.1770833333357587</v>
      </c>
      <c r="T686" s="74">
        <f>Table2[[#This Row],[ETA A OFRECIMIENTO]]*24</f>
        <v>28.250000000058208</v>
      </c>
      <c r="U686" s="1" t="str">
        <f t="shared" si="204"/>
        <v>YES</v>
      </c>
      <c r="V686" s="73">
        <f t="shared" si="205"/>
        <v>0.91666666666424135</v>
      </c>
      <c r="W686" s="74">
        <f>Table2[[#This Row],[DEL. AVAILABLE A SLOT]]*24</f>
        <v>21.999999999941792</v>
      </c>
      <c r="X686" s="1" t="str">
        <f t="shared" si="206"/>
        <v>SI</v>
      </c>
      <c r="Y686" s="73">
        <f t="shared" si="207"/>
        <v>2.09375</v>
      </c>
      <c r="Z686" s="74">
        <f>Table2[[#This Row],[ETA A TIMESLOT]]*24</f>
        <v>50.25</v>
      </c>
      <c r="AA686" s="73">
        <f t="shared" si="208"/>
        <v>1.3194444443797693E-2</v>
      </c>
      <c r="AB686" s="73" t="str">
        <f t="shared" si="209"/>
        <v>SI</v>
      </c>
      <c r="AC686" s="74">
        <f>Table2[[#This Row],[PUNTUALIDAD (H)]]*24</f>
        <v>0.31666666665114462</v>
      </c>
      <c r="AD686" s="73">
        <f t="shared" si="210"/>
        <v>2.148611111108039</v>
      </c>
      <c r="AE686" s="74">
        <f>Table2[[#This Row],[ATA TO UNLOADING]]*24</f>
        <v>51.566666666592937</v>
      </c>
      <c r="AF686" s="74" t="str">
        <f>IF(Table2[[#This Row],[ATA TO UNLOADING 2]]&lt;=48,"YES","NO")</f>
        <v>NO</v>
      </c>
      <c r="AG686" s="75">
        <f t="shared" si="211"/>
        <v>0.25</v>
      </c>
      <c r="AH686" s="2" t="s">
        <v>42</v>
      </c>
      <c r="AI686" s="2" t="str">
        <f t="shared" si="212"/>
        <v>MRSU5706300</v>
      </c>
      <c r="AJ686" s="76" t="str">
        <f t="shared" si="213"/>
        <v>MSI</v>
      </c>
      <c r="AK686" s="77">
        <f>IF($M686="TRUCK",VLOOKUP($AQ686,Invoicing!$A$17:$B$49,MATCH($AK$1,Invoicing!$A$17:$B$17,0),FALSE),VLOOKUP($AQ686,Invoicing!$N$17:$O$21,MATCH($AK$1,Invoicing!$N$17:$O$17,0),FALSE))</f>
        <v>480</v>
      </c>
      <c r="AL686" s="78">
        <f>VLOOKUP($E686,Invoicing!$A$1:$H$8,MATCH(TRACKER!$N686,Invoicing!$A$1:$H$1,0),FALSE)</f>
        <v>120</v>
      </c>
      <c r="AM686" s="78">
        <f>VLOOKUP($E686,Invoicing!$A$1:$H$8,MATCH(TRACKER!$O$1,Invoicing!$A$1:$H$1,0),FALSE)</f>
        <v>50</v>
      </c>
      <c r="AN686" s="78">
        <f t="shared" si="214"/>
        <v>0</v>
      </c>
      <c r="AO686" s="2">
        <f t="shared" si="215"/>
        <v>1</v>
      </c>
      <c r="AP686" s="2" t="str">
        <f t="shared" si="216"/>
        <v>WEEK</v>
      </c>
      <c r="AQ686" s="2" t="str">
        <f t="shared" si="217"/>
        <v>MSIWEEK</v>
      </c>
      <c r="AR686" s="71">
        <f t="shared" si="218"/>
        <v>600</v>
      </c>
      <c r="AS686" s="71">
        <f>VLOOKUP(AJ686,Invoicing!A:K,10,FALSE)</f>
        <v>25</v>
      </c>
      <c r="AT686" s="71">
        <f t="shared" si="219"/>
        <v>625</v>
      </c>
    </row>
    <row r="687" spans="1:46">
      <c r="A687" s="37" t="s">
        <v>232</v>
      </c>
      <c r="B687" s="3" t="s">
        <v>38</v>
      </c>
      <c r="C687" s="11">
        <v>45409.15625</v>
      </c>
      <c r="D687" s="11">
        <v>45409.1875</v>
      </c>
      <c r="E687" s="11" t="s">
        <v>45</v>
      </c>
      <c r="F687" s="11" t="s">
        <v>40</v>
      </c>
      <c r="G687" s="3" t="s">
        <v>852</v>
      </c>
      <c r="H687" s="3" t="s">
        <v>2821</v>
      </c>
      <c r="I687" s="11">
        <v>45410.333333333336</v>
      </c>
      <c r="J687" s="12">
        <v>45410.742361111108</v>
      </c>
      <c r="K687" s="12">
        <v>45410.833333333336</v>
      </c>
      <c r="L687" s="12">
        <v>45410.770833333336</v>
      </c>
      <c r="M687" s="12" t="s">
        <v>115</v>
      </c>
      <c r="N687" s="3" t="s">
        <v>42</v>
      </c>
      <c r="O687" s="3">
        <v>0</v>
      </c>
      <c r="P687" s="1">
        <f t="shared" si="200"/>
        <v>17</v>
      </c>
      <c r="Q687" s="1">
        <f t="shared" si="201"/>
        <v>4</v>
      </c>
      <c r="R687" s="72">
        <f t="shared" si="202"/>
        <v>45410.742361111108</v>
      </c>
      <c r="S687" s="73">
        <f t="shared" si="203"/>
        <v>1.1770833333357587</v>
      </c>
      <c r="T687" s="74">
        <f>Table2[[#This Row],[ETA A OFRECIMIENTO]]*24</f>
        <v>28.250000000058208</v>
      </c>
      <c r="U687" s="1" t="str">
        <f t="shared" si="204"/>
        <v>YES</v>
      </c>
      <c r="V687" s="73">
        <f t="shared" si="205"/>
        <v>0.5</v>
      </c>
      <c r="W687" s="74">
        <f>Table2[[#This Row],[DEL. AVAILABLE A SLOT]]*24</f>
        <v>12</v>
      </c>
      <c r="X687" s="1" t="str">
        <f t="shared" si="206"/>
        <v>SI</v>
      </c>
      <c r="Y687" s="73">
        <f t="shared" si="207"/>
        <v>1.6770833333357587</v>
      </c>
      <c r="Z687" s="74">
        <f>Table2[[#This Row],[ETA A TIMESLOT]]*24</f>
        <v>40.250000000058208</v>
      </c>
      <c r="AA687" s="73">
        <f t="shared" si="208"/>
        <v>0</v>
      </c>
      <c r="AB687" s="73" t="str">
        <f t="shared" si="209"/>
        <v>SI</v>
      </c>
      <c r="AC687" s="74">
        <f>Table2[[#This Row],[PUNTUALIDAD (H)]]*24</f>
        <v>0</v>
      </c>
      <c r="AD687" s="73">
        <f t="shared" si="210"/>
        <v>1.6145833333357587</v>
      </c>
      <c r="AE687" s="74">
        <f>Table2[[#This Row],[ATA TO UNLOADING]]*24</f>
        <v>38.750000000058208</v>
      </c>
      <c r="AF687" s="74" t="str">
        <f>IF(Table2[[#This Row],[ATA TO UNLOADING 2]]&lt;=48,"YES","NO")</f>
        <v>YES</v>
      </c>
      <c r="AG687" s="75">
        <f t="shared" si="211"/>
        <v>0.83333333333575865</v>
      </c>
      <c r="AH687" s="2" t="s">
        <v>24</v>
      </c>
      <c r="AI687" s="2" t="str">
        <f t="shared" si="212"/>
        <v>MSKU0569820</v>
      </c>
      <c r="AJ687" s="76" t="str">
        <f t="shared" si="213"/>
        <v>OM TRANSPORT</v>
      </c>
      <c r="AK687" s="77">
        <f>IF($M687="TRUCK",VLOOKUP($AQ687,Invoicing!$A$17:$B$49,MATCH($AK$1,Invoicing!$A$17:$B$17,0),FALSE),VLOOKUP($AQ687,Invoicing!$N$17:$O$21,MATCH($AK$1,Invoicing!$N$17:$O$17,0),FALSE))</f>
        <v>475</v>
      </c>
      <c r="AL687" s="78" t="e">
        <f>VLOOKUP($E687,Invoicing!$A$1:$H$8,MATCH(TRACKER!$N687,Invoicing!$A$1:$H$1,0),FALSE)</f>
        <v>#N/A</v>
      </c>
      <c r="AM687" s="78">
        <f>VLOOKUP($E687,Invoicing!$A$1:$H$8,MATCH(TRACKER!$O$1,Invoicing!$A$1:$H$1,0),FALSE)</f>
        <v>50</v>
      </c>
      <c r="AN687" s="78">
        <f t="shared" si="214"/>
        <v>0</v>
      </c>
      <c r="AO687" s="2">
        <f t="shared" si="215"/>
        <v>7</v>
      </c>
      <c r="AP687" s="2" t="str">
        <f t="shared" si="216"/>
        <v>NIGHT</v>
      </c>
      <c r="AQ687" s="2" t="str">
        <f t="shared" si="217"/>
        <v>OM TRANSPORTNIGHT</v>
      </c>
      <c r="AR687" s="71">
        <f t="shared" si="218"/>
        <v>475</v>
      </c>
      <c r="AS687" s="71">
        <f>VLOOKUP(AJ687,Invoicing!A:K,10,FALSE)</f>
        <v>25</v>
      </c>
      <c r="AT687" s="71">
        <f t="shared" si="219"/>
        <v>500</v>
      </c>
    </row>
    <row r="688" spans="1:46">
      <c r="A688" s="37" t="s">
        <v>232</v>
      </c>
      <c r="B688" s="3" t="s">
        <v>38</v>
      </c>
      <c r="C688" s="11">
        <v>45409.15625</v>
      </c>
      <c r="D688" s="11">
        <v>45409.1875</v>
      </c>
      <c r="E688" s="11" t="s">
        <v>44</v>
      </c>
      <c r="F688" s="11" t="s">
        <v>40</v>
      </c>
      <c r="G688" s="3" t="s">
        <v>853</v>
      </c>
      <c r="H688" s="3" t="s">
        <v>2821</v>
      </c>
      <c r="I688" s="11">
        <v>45410.333333333336</v>
      </c>
      <c r="J688" s="12">
        <v>45410.993055555555</v>
      </c>
      <c r="K688" s="12">
        <v>45411</v>
      </c>
      <c r="L688" s="12">
        <v>45411.044444444444</v>
      </c>
      <c r="M688" s="12" t="s">
        <v>115</v>
      </c>
      <c r="N688" s="3" t="s">
        <v>13</v>
      </c>
      <c r="O688" s="3">
        <v>0</v>
      </c>
      <c r="P688" s="1">
        <f t="shared" si="200"/>
        <v>17</v>
      </c>
      <c r="Q688" s="1">
        <f t="shared" si="201"/>
        <v>4</v>
      </c>
      <c r="R688" s="72">
        <f t="shared" si="202"/>
        <v>45410.993055555555</v>
      </c>
      <c r="S688" s="73">
        <f t="shared" si="203"/>
        <v>1.1770833333357587</v>
      </c>
      <c r="T688" s="74">
        <f>Table2[[#This Row],[ETA A OFRECIMIENTO]]*24</f>
        <v>28.250000000058208</v>
      </c>
      <c r="U688" s="1" t="str">
        <f t="shared" si="204"/>
        <v>YES</v>
      </c>
      <c r="V688" s="73">
        <f t="shared" si="205"/>
        <v>0.66666666666424135</v>
      </c>
      <c r="W688" s="74">
        <f>Table2[[#This Row],[DEL. AVAILABLE A SLOT]]*24</f>
        <v>15.999999999941792</v>
      </c>
      <c r="X688" s="1" t="str">
        <f t="shared" si="206"/>
        <v>SI</v>
      </c>
      <c r="Y688" s="73">
        <f t="shared" si="207"/>
        <v>1.84375</v>
      </c>
      <c r="Z688" s="74">
        <f>Table2[[#This Row],[ETA A TIMESLOT]]*24</f>
        <v>44.25</v>
      </c>
      <c r="AA688" s="73">
        <f t="shared" si="208"/>
        <v>0</v>
      </c>
      <c r="AB688" s="73" t="str">
        <f t="shared" si="209"/>
        <v>SI</v>
      </c>
      <c r="AC688" s="74">
        <f>Table2[[#This Row],[PUNTUALIDAD (H)]]*24</f>
        <v>0</v>
      </c>
      <c r="AD688" s="73">
        <f t="shared" si="210"/>
        <v>1.8881944444437977</v>
      </c>
      <c r="AE688" s="74">
        <f>Table2[[#This Row],[ATA TO UNLOADING]]*24</f>
        <v>45.316666666651145</v>
      </c>
      <c r="AF688" s="74" t="str">
        <f>IF(Table2[[#This Row],[ATA TO UNLOADING 2]]&lt;=48,"YES","NO")</f>
        <v>YES</v>
      </c>
      <c r="AG688" s="75">
        <f t="shared" si="211"/>
        <v>0</v>
      </c>
      <c r="AH688" s="2" t="s">
        <v>24</v>
      </c>
      <c r="AI688" s="2" t="str">
        <f t="shared" si="212"/>
        <v>MSKU0579475</v>
      </c>
      <c r="AJ688" s="76" t="str">
        <f t="shared" si="213"/>
        <v>MSI</v>
      </c>
      <c r="AK688" s="77">
        <f>IF($M688="TRUCK",VLOOKUP($AQ688,Invoicing!$A$17:$B$49,MATCH($AK$1,Invoicing!$A$17:$B$17,0),FALSE),VLOOKUP($AQ688,Invoicing!$N$17:$O$21,MATCH($AK$1,Invoicing!$N$17:$O$17,0),FALSE))</f>
        <v>530</v>
      </c>
      <c r="AL688" s="78">
        <f>VLOOKUP($E688,Invoicing!$A$1:$H$8,MATCH(TRACKER!$N688,Invoicing!$A$1:$H$1,0),FALSE)</f>
        <v>120</v>
      </c>
      <c r="AM688" s="78">
        <f>VLOOKUP($E688,Invoicing!$A$1:$H$8,MATCH(TRACKER!$O$1,Invoicing!$A$1:$H$1,0),FALSE)</f>
        <v>50</v>
      </c>
      <c r="AN688" s="78">
        <f t="shared" si="214"/>
        <v>0</v>
      </c>
      <c r="AO688" s="2">
        <f t="shared" si="215"/>
        <v>1</v>
      </c>
      <c r="AP688" s="2" t="str">
        <f t="shared" si="216"/>
        <v>NIGHT</v>
      </c>
      <c r="AQ688" s="2" t="str">
        <f t="shared" si="217"/>
        <v>MSINIGHT</v>
      </c>
      <c r="AR688" s="71">
        <f t="shared" si="218"/>
        <v>650</v>
      </c>
      <c r="AS688" s="71">
        <f>VLOOKUP(AJ688,Invoicing!A:K,10,FALSE)</f>
        <v>25</v>
      </c>
      <c r="AT688" s="71">
        <f t="shared" si="219"/>
        <v>675</v>
      </c>
    </row>
    <row r="689" spans="1:46">
      <c r="A689" s="37" t="s">
        <v>232</v>
      </c>
      <c r="B689" s="3" t="s">
        <v>38</v>
      </c>
      <c r="C689" s="11">
        <v>45409.15625</v>
      </c>
      <c r="D689" s="11">
        <v>45409.1875</v>
      </c>
      <c r="E689" s="11" t="s">
        <v>49</v>
      </c>
      <c r="F689" s="11" t="s">
        <v>40</v>
      </c>
      <c r="G689" s="3" t="s">
        <v>854</v>
      </c>
      <c r="H689" s="3" t="s">
        <v>2821</v>
      </c>
      <c r="I689" s="11">
        <v>45410.333333333336</v>
      </c>
      <c r="J689" s="12">
        <v>45411.354861111111</v>
      </c>
      <c r="K689" s="12">
        <v>45411.375</v>
      </c>
      <c r="L689" s="12">
        <v>45411.372916666667</v>
      </c>
      <c r="M689" s="12" t="s">
        <v>115</v>
      </c>
      <c r="N689" s="3" t="s">
        <v>13</v>
      </c>
      <c r="O689" s="3">
        <v>0</v>
      </c>
      <c r="P689" s="1">
        <f t="shared" si="200"/>
        <v>18</v>
      </c>
      <c r="Q689" s="1">
        <f t="shared" si="201"/>
        <v>4</v>
      </c>
      <c r="R689" s="72">
        <f t="shared" si="202"/>
        <v>45411.354861111111</v>
      </c>
      <c r="S689" s="73">
        <f t="shared" si="203"/>
        <v>1.1770833333357587</v>
      </c>
      <c r="T689" s="74">
        <f>Table2[[#This Row],[ETA A OFRECIMIENTO]]*24</f>
        <v>28.250000000058208</v>
      </c>
      <c r="U689" s="1" t="str">
        <f t="shared" si="204"/>
        <v>YES</v>
      </c>
      <c r="V689" s="73">
        <f t="shared" si="205"/>
        <v>1.0416666666642413</v>
      </c>
      <c r="W689" s="74">
        <f>Table2[[#This Row],[DEL. AVAILABLE A SLOT]]*24</f>
        <v>24.999999999941792</v>
      </c>
      <c r="X689" s="1" t="str">
        <f t="shared" si="206"/>
        <v>NO</v>
      </c>
      <c r="Y689" s="73">
        <f t="shared" si="207"/>
        <v>2.21875</v>
      </c>
      <c r="Z689" s="74">
        <f>Table2[[#This Row],[ETA A TIMESLOT]]*24</f>
        <v>53.25</v>
      </c>
      <c r="AA689" s="73">
        <f t="shared" si="208"/>
        <v>0</v>
      </c>
      <c r="AB689" s="73" t="str">
        <f t="shared" si="209"/>
        <v>SI</v>
      </c>
      <c r="AC689" s="74">
        <f>Table2[[#This Row],[PUNTUALIDAD (H)]]*24</f>
        <v>0</v>
      </c>
      <c r="AD689" s="73">
        <f t="shared" si="210"/>
        <v>2.2166666666671517</v>
      </c>
      <c r="AE689" s="74">
        <f>Table2[[#This Row],[ATA TO UNLOADING]]*24</f>
        <v>53.200000000011642</v>
      </c>
      <c r="AF689" s="74" t="str">
        <f>IF(Table2[[#This Row],[ATA TO UNLOADING 2]]&lt;=48,"YES","NO")</f>
        <v>NO</v>
      </c>
      <c r="AG689" s="75">
        <f t="shared" si="211"/>
        <v>0.375</v>
      </c>
      <c r="AH689" s="2" t="s">
        <v>42</v>
      </c>
      <c r="AI689" s="2" t="str">
        <f t="shared" si="212"/>
        <v>MSKU0752575</v>
      </c>
      <c r="AJ689" s="76" t="str">
        <f t="shared" si="213"/>
        <v>CTU FLEVOKUST BV</v>
      </c>
      <c r="AK689" s="77">
        <f>IF($M689="TRUCK",VLOOKUP($AQ689,Invoicing!$A$17:$B$49,MATCH($AK$1,Invoicing!$A$17:$B$17,0),FALSE),VLOOKUP($AQ689,Invoicing!$N$17:$O$21,MATCH($AK$1,Invoicing!$N$17:$O$17,0),FALSE))</f>
        <v>520</v>
      </c>
      <c r="AL689" s="78">
        <v>100</v>
      </c>
      <c r="AM689" s="78">
        <v>35</v>
      </c>
      <c r="AN689" s="78">
        <f t="shared" si="214"/>
        <v>0</v>
      </c>
      <c r="AO689" s="2">
        <f t="shared" si="215"/>
        <v>1</v>
      </c>
      <c r="AP689" s="2" t="str">
        <f t="shared" si="216"/>
        <v>WEEK</v>
      </c>
      <c r="AQ689" s="2" t="str">
        <f t="shared" si="217"/>
        <v>CTU FLEVOKUST BVWEEK</v>
      </c>
      <c r="AR689" s="71">
        <f t="shared" si="218"/>
        <v>620</v>
      </c>
      <c r="AS689" s="71">
        <f>VLOOKUP(AJ689,Invoicing!A:K,10,FALSE)</f>
        <v>0</v>
      </c>
      <c r="AT689" s="71">
        <f t="shared" si="219"/>
        <v>620</v>
      </c>
    </row>
    <row r="690" spans="1:46">
      <c r="A690" s="37" t="s">
        <v>232</v>
      </c>
      <c r="B690" s="3" t="s">
        <v>38</v>
      </c>
      <c r="C690" s="11">
        <v>45409.15625</v>
      </c>
      <c r="D690" s="11">
        <v>45409.1875</v>
      </c>
      <c r="E690" s="11" t="s">
        <v>44</v>
      </c>
      <c r="F690" s="11" t="s">
        <v>40</v>
      </c>
      <c r="G690" s="3" t="s">
        <v>855</v>
      </c>
      <c r="H690" s="3" t="s">
        <v>2821</v>
      </c>
      <c r="I690" s="11">
        <v>45410.333333333336</v>
      </c>
      <c r="J690" s="12">
        <v>45410.909722222219</v>
      </c>
      <c r="K690" s="12">
        <v>45410.875</v>
      </c>
      <c r="L690" s="12">
        <v>45410.923611111109</v>
      </c>
      <c r="M690" s="12" t="s">
        <v>115</v>
      </c>
      <c r="N690" s="3" t="s">
        <v>13</v>
      </c>
      <c r="O690" s="3">
        <v>0</v>
      </c>
      <c r="P690" s="1">
        <f t="shared" si="200"/>
        <v>17</v>
      </c>
      <c r="Q690" s="1">
        <f t="shared" si="201"/>
        <v>4</v>
      </c>
      <c r="R690" s="72">
        <f t="shared" si="202"/>
        <v>45410.909722222219</v>
      </c>
      <c r="S690" s="73">
        <f t="shared" si="203"/>
        <v>1.1770833333357587</v>
      </c>
      <c r="T690" s="74">
        <f>Table2[[#This Row],[ETA A OFRECIMIENTO]]*24</f>
        <v>28.250000000058208</v>
      </c>
      <c r="U690" s="1" t="str">
        <f t="shared" si="204"/>
        <v>YES</v>
      </c>
      <c r="V690" s="73">
        <f t="shared" si="205"/>
        <v>0.54166666666424135</v>
      </c>
      <c r="W690" s="74">
        <f>Table2[[#This Row],[DEL. AVAILABLE A SLOT]]*24</f>
        <v>12.999999999941792</v>
      </c>
      <c r="X690" s="1" t="str">
        <f t="shared" si="206"/>
        <v>SI</v>
      </c>
      <c r="Y690" s="73">
        <f t="shared" si="207"/>
        <v>1.71875</v>
      </c>
      <c r="Z690" s="74">
        <f>Table2[[#This Row],[ETA A TIMESLOT]]*24</f>
        <v>41.25</v>
      </c>
      <c r="AA690" s="73">
        <f t="shared" si="208"/>
        <v>3.4722222218988463E-2</v>
      </c>
      <c r="AB690" s="73" t="str">
        <f t="shared" si="209"/>
        <v>NO</v>
      </c>
      <c r="AC690" s="74">
        <f>Table2[[#This Row],[PUNTUALIDAD (H)]]*24</f>
        <v>0.83333333325572312</v>
      </c>
      <c r="AD690" s="73">
        <f t="shared" si="210"/>
        <v>1.7673611111094942</v>
      </c>
      <c r="AE690" s="74">
        <f>Table2[[#This Row],[ATA TO UNLOADING]]*24</f>
        <v>42.416666666627862</v>
      </c>
      <c r="AF690" s="74" t="str">
        <f>IF(Table2[[#This Row],[ATA TO UNLOADING 2]]&lt;=48,"YES","NO")</f>
        <v>YES</v>
      </c>
      <c r="AG690" s="75">
        <f t="shared" si="211"/>
        <v>0.875</v>
      </c>
      <c r="AH690" s="2" t="s">
        <v>24</v>
      </c>
      <c r="AI690" s="2" t="str">
        <f t="shared" si="212"/>
        <v>MSKU0772777</v>
      </c>
      <c r="AJ690" s="76" t="str">
        <f t="shared" si="213"/>
        <v>MSI</v>
      </c>
      <c r="AK690" s="77">
        <f>IF($M690="TRUCK",VLOOKUP($AQ690,Invoicing!$A$17:$B$49,MATCH($AK$1,Invoicing!$A$17:$B$17,0),FALSE),VLOOKUP($AQ690,Invoicing!$N$17:$O$21,MATCH($AK$1,Invoicing!$N$17:$O$17,0),FALSE))</f>
        <v>530</v>
      </c>
      <c r="AL690" s="78">
        <f>VLOOKUP($E690,Invoicing!$A$1:$H$8,MATCH(TRACKER!$N690,Invoicing!$A$1:$H$1,0),FALSE)</f>
        <v>120</v>
      </c>
      <c r="AM690" s="78">
        <f>VLOOKUP($E690,Invoicing!$A$1:$H$8,MATCH(TRACKER!$O$1,Invoicing!$A$1:$H$1,0),FALSE)</f>
        <v>50</v>
      </c>
      <c r="AN690" s="78">
        <f t="shared" si="214"/>
        <v>0</v>
      </c>
      <c r="AO690" s="2">
        <f t="shared" si="215"/>
        <v>7</v>
      </c>
      <c r="AP690" s="2" t="str">
        <f t="shared" si="216"/>
        <v>NIGHT</v>
      </c>
      <c r="AQ690" s="2" t="str">
        <f t="shared" si="217"/>
        <v>MSINIGHT</v>
      </c>
      <c r="AR690" s="71">
        <f t="shared" si="218"/>
        <v>650</v>
      </c>
      <c r="AS690" s="71">
        <f>VLOOKUP(AJ690,Invoicing!A:K,10,FALSE)</f>
        <v>25</v>
      </c>
      <c r="AT690" s="71">
        <f t="shared" si="219"/>
        <v>675</v>
      </c>
    </row>
    <row r="691" spans="1:46">
      <c r="A691" s="37" t="s">
        <v>232</v>
      </c>
      <c r="B691" s="3" t="s">
        <v>38</v>
      </c>
      <c r="C691" s="11">
        <v>45409.15625</v>
      </c>
      <c r="D691" s="11">
        <v>45409.1875</v>
      </c>
      <c r="E691" s="11" t="s">
        <v>49</v>
      </c>
      <c r="F691" s="11" t="s">
        <v>40</v>
      </c>
      <c r="G691" s="3" t="s">
        <v>856</v>
      </c>
      <c r="H691" s="3" t="s">
        <v>2821</v>
      </c>
      <c r="I691" s="11">
        <v>45410.333333333336</v>
      </c>
      <c r="J691" s="12">
        <v>45411.411111111112</v>
      </c>
      <c r="K691" s="12">
        <v>45411.375</v>
      </c>
      <c r="L691" s="12">
        <v>45411.411111111112</v>
      </c>
      <c r="M691" s="12" t="s">
        <v>115</v>
      </c>
      <c r="N691" s="3" t="s">
        <v>13</v>
      </c>
      <c r="O691" s="3">
        <v>0</v>
      </c>
      <c r="P691" s="1">
        <f t="shared" si="200"/>
        <v>18</v>
      </c>
      <c r="Q691" s="1">
        <f t="shared" si="201"/>
        <v>4</v>
      </c>
      <c r="R691" s="72">
        <f t="shared" si="202"/>
        <v>45411.411111111112</v>
      </c>
      <c r="S691" s="73">
        <f t="shared" si="203"/>
        <v>1.1770833333357587</v>
      </c>
      <c r="T691" s="74">
        <f>Table2[[#This Row],[ETA A OFRECIMIENTO]]*24</f>
        <v>28.250000000058208</v>
      </c>
      <c r="U691" s="1" t="str">
        <f t="shared" si="204"/>
        <v>YES</v>
      </c>
      <c r="V691" s="73">
        <f t="shared" si="205"/>
        <v>1.0416666666642413</v>
      </c>
      <c r="W691" s="74">
        <f>Table2[[#This Row],[DEL. AVAILABLE A SLOT]]*24</f>
        <v>24.999999999941792</v>
      </c>
      <c r="X691" s="1" t="str">
        <f t="shared" si="206"/>
        <v>NO</v>
      </c>
      <c r="Y691" s="73">
        <f t="shared" si="207"/>
        <v>2.21875</v>
      </c>
      <c r="Z691" s="74">
        <f>Table2[[#This Row],[ETA A TIMESLOT]]*24</f>
        <v>53.25</v>
      </c>
      <c r="AA691" s="73">
        <f t="shared" si="208"/>
        <v>3.6111111112404615E-2</v>
      </c>
      <c r="AB691" s="73" t="str">
        <f t="shared" si="209"/>
        <v>NO</v>
      </c>
      <c r="AC691" s="74">
        <f>Table2[[#This Row],[PUNTUALIDAD (H)]]*24</f>
        <v>0.86666666669771075</v>
      </c>
      <c r="AD691" s="73">
        <f t="shared" si="210"/>
        <v>2.2548611111124046</v>
      </c>
      <c r="AE691" s="74">
        <f>Table2[[#This Row],[ATA TO UNLOADING]]*24</f>
        <v>54.116666666697711</v>
      </c>
      <c r="AF691" s="74" t="str">
        <f>IF(Table2[[#This Row],[ATA TO UNLOADING 2]]&lt;=48,"YES","NO")</f>
        <v>NO</v>
      </c>
      <c r="AG691" s="75">
        <f t="shared" si="211"/>
        <v>0.375</v>
      </c>
      <c r="AH691" s="2" t="s">
        <v>42</v>
      </c>
      <c r="AI691" s="2" t="str">
        <f t="shared" si="212"/>
        <v>MSKU1899067</v>
      </c>
      <c r="AJ691" s="76" t="str">
        <f t="shared" si="213"/>
        <v>CTU FLEVOKUST BV</v>
      </c>
      <c r="AK691" s="77">
        <f>IF($M691="TRUCK",VLOOKUP($AQ691,Invoicing!$A$17:$B$49,MATCH($AK$1,Invoicing!$A$17:$B$17,0),FALSE),VLOOKUP($AQ691,Invoicing!$N$17:$O$21,MATCH($AK$1,Invoicing!$N$17:$O$17,0),FALSE))</f>
        <v>520</v>
      </c>
      <c r="AL691" s="78">
        <v>100</v>
      </c>
      <c r="AM691" s="78">
        <v>35</v>
      </c>
      <c r="AN691" s="78">
        <f t="shared" si="214"/>
        <v>0</v>
      </c>
      <c r="AO691" s="2">
        <f t="shared" si="215"/>
        <v>1</v>
      </c>
      <c r="AP691" s="2" t="str">
        <f t="shared" si="216"/>
        <v>WEEK</v>
      </c>
      <c r="AQ691" s="2" t="str">
        <f t="shared" si="217"/>
        <v>CTU FLEVOKUST BVWEEK</v>
      </c>
      <c r="AR691" s="71">
        <f t="shared" si="218"/>
        <v>620</v>
      </c>
      <c r="AS691" s="71">
        <f>VLOOKUP(AJ691,Invoicing!A:K,10,FALSE)</f>
        <v>0</v>
      </c>
      <c r="AT691" s="71">
        <f t="shared" si="219"/>
        <v>620</v>
      </c>
    </row>
    <row r="692" spans="1:46">
      <c r="A692" s="37" t="s">
        <v>232</v>
      </c>
      <c r="B692" s="3" t="s">
        <v>38</v>
      </c>
      <c r="C692" s="11">
        <v>45409.15625</v>
      </c>
      <c r="D692" s="11">
        <v>45409.1875</v>
      </c>
      <c r="E692" s="11" t="s">
        <v>43</v>
      </c>
      <c r="F692" s="11" t="s">
        <v>40</v>
      </c>
      <c r="G692" s="3" t="s">
        <v>857</v>
      </c>
      <c r="H692" s="3" t="s">
        <v>41</v>
      </c>
      <c r="I692" s="11">
        <v>45410.333333333336</v>
      </c>
      <c r="J692" s="12">
        <v>45410.40625</v>
      </c>
      <c r="K692" s="12">
        <v>45410.395833333336</v>
      </c>
      <c r="L692" s="12">
        <v>45410.413194444445</v>
      </c>
      <c r="M692" s="12" t="s">
        <v>115</v>
      </c>
      <c r="N692" s="3" t="s">
        <v>42</v>
      </c>
      <c r="O692" s="3">
        <v>1</v>
      </c>
      <c r="P692" s="1">
        <f t="shared" si="200"/>
        <v>17</v>
      </c>
      <c r="Q692" s="1">
        <f t="shared" si="201"/>
        <v>4</v>
      </c>
      <c r="R692" s="72">
        <f t="shared" si="202"/>
        <v>45410.40625</v>
      </c>
      <c r="S692" s="73">
        <f t="shared" si="203"/>
        <v>1.1770833333357587</v>
      </c>
      <c r="T692" s="74">
        <f>Table2[[#This Row],[ETA A OFRECIMIENTO]]*24</f>
        <v>28.250000000058208</v>
      </c>
      <c r="U692" s="1" t="str">
        <f t="shared" si="204"/>
        <v>YES</v>
      </c>
      <c r="V692" s="73">
        <f t="shared" si="205"/>
        <v>6.25E-2</v>
      </c>
      <c r="W692" s="74">
        <f>Table2[[#This Row],[DEL. AVAILABLE A SLOT]]*24</f>
        <v>1.5</v>
      </c>
      <c r="X692" s="1" t="str">
        <f t="shared" si="206"/>
        <v>SI</v>
      </c>
      <c r="Y692" s="73">
        <f t="shared" si="207"/>
        <v>1.2395833333357587</v>
      </c>
      <c r="Z692" s="74">
        <f>Table2[[#This Row],[ETA A TIMESLOT]]*24</f>
        <v>29.750000000058208</v>
      </c>
      <c r="AA692" s="73">
        <f t="shared" si="208"/>
        <v>1.0416666664241347E-2</v>
      </c>
      <c r="AB692" s="73" t="str">
        <f t="shared" si="209"/>
        <v>SI</v>
      </c>
      <c r="AC692" s="74">
        <f>Table2[[#This Row],[PUNTUALIDAD (H)]]*24</f>
        <v>0.24999999994179234</v>
      </c>
      <c r="AD692" s="73">
        <f t="shared" si="210"/>
        <v>1.2569444444452529</v>
      </c>
      <c r="AE692" s="74">
        <f>Table2[[#This Row],[ATA TO UNLOADING]]*24</f>
        <v>30.166666666686069</v>
      </c>
      <c r="AF692" s="74" t="str">
        <f>IF(Table2[[#This Row],[ATA TO UNLOADING 2]]&lt;=48,"YES","NO")</f>
        <v>YES</v>
      </c>
      <c r="AG692" s="75">
        <f t="shared" si="211"/>
        <v>0.39583333333575865</v>
      </c>
      <c r="AH692" s="2" t="s">
        <v>42</v>
      </c>
      <c r="AI692" s="2" t="str">
        <f t="shared" si="212"/>
        <v>MSKU4708457</v>
      </c>
      <c r="AJ692" s="76" t="str">
        <f t="shared" si="213"/>
        <v>LOGIX</v>
      </c>
      <c r="AK692" s="77">
        <f>IF($M692="TRUCK",VLOOKUP($AQ692,Invoicing!$A$17:$B$49,MATCH($AK$1,Invoicing!$A$17:$B$17,0),FALSE),VLOOKUP($AQ692,Invoicing!$N$17:$O$21,MATCH($AK$1,Invoicing!$N$17:$O$17,0),FALSE))</f>
        <v>530</v>
      </c>
      <c r="AL692" s="78" t="e">
        <f>VLOOKUP($E692,Invoicing!$A$1:$H$8,MATCH(TRACKER!$N692,Invoicing!$A$1:$H$1,0),FALSE)</f>
        <v>#N/A</v>
      </c>
      <c r="AM692" s="78">
        <f>VLOOKUP($E692,Invoicing!$A$1:$H$8,MATCH(TRACKER!$O$1,Invoicing!$A$1:$H$1,0),FALSE)</f>
        <v>50</v>
      </c>
      <c r="AN692" s="78">
        <f t="shared" si="214"/>
        <v>50</v>
      </c>
      <c r="AO692" s="2">
        <f t="shared" si="215"/>
        <v>7</v>
      </c>
      <c r="AP692" s="2" t="str">
        <f t="shared" si="216"/>
        <v>SUNDAY</v>
      </c>
      <c r="AQ692" s="2" t="str">
        <f t="shared" si="217"/>
        <v>LOGIXSUNDAY</v>
      </c>
      <c r="AR692" s="71">
        <f t="shared" si="218"/>
        <v>580</v>
      </c>
      <c r="AS692" s="71">
        <f>VLOOKUP(AJ692,Invoicing!A:K,10,FALSE)</f>
        <v>25</v>
      </c>
      <c r="AT692" s="71">
        <f t="shared" si="219"/>
        <v>605</v>
      </c>
    </row>
    <row r="693" spans="1:46">
      <c r="A693" s="37" t="s">
        <v>232</v>
      </c>
      <c r="B693" s="3" t="s">
        <v>38</v>
      </c>
      <c r="C693" s="11">
        <v>45409.15625</v>
      </c>
      <c r="D693" s="11">
        <v>45409.1875</v>
      </c>
      <c r="E693" s="11" t="s">
        <v>45</v>
      </c>
      <c r="F693" s="11" t="s">
        <v>40</v>
      </c>
      <c r="G693" s="3" t="s">
        <v>858</v>
      </c>
      <c r="H693" s="3" t="s">
        <v>2821</v>
      </c>
      <c r="I693" s="11">
        <v>45410.333333333336</v>
      </c>
      <c r="J693" s="12">
        <v>45410.570833333331</v>
      </c>
      <c r="K693" s="12">
        <v>45410.583333333336</v>
      </c>
      <c r="L693" s="12">
        <v>45410.590277777781</v>
      </c>
      <c r="M693" s="12" t="s">
        <v>115</v>
      </c>
      <c r="N693" s="3" t="s">
        <v>42</v>
      </c>
      <c r="O693" s="3">
        <v>0</v>
      </c>
      <c r="P693" s="1">
        <f t="shared" si="200"/>
        <v>17</v>
      </c>
      <c r="Q693" s="1">
        <f t="shared" si="201"/>
        <v>4</v>
      </c>
      <c r="R693" s="72">
        <f t="shared" si="202"/>
        <v>45410.570833333331</v>
      </c>
      <c r="S693" s="73">
        <f t="shared" si="203"/>
        <v>1.1770833333357587</v>
      </c>
      <c r="T693" s="74">
        <f>Table2[[#This Row],[ETA A OFRECIMIENTO]]*24</f>
        <v>28.250000000058208</v>
      </c>
      <c r="U693" s="1" t="str">
        <f t="shared" si="204"/>
        <v>YES</v>
      </c>
      <c r="V693" s="73">
        <f t="shared" si="205"/>
        <v>0.25</v>
      </c>
      <c r="W693" s="74">
        <f>Table2[[#This Row],[DEL. AVAILABLE A SLOT]]*24</f>
        <v>6</v>
      </c>
      <c r="X693" s="1" t="str">
        <f t="shared" si="206"/>
        <v>SI</v>
      </c>
      <c r="Y693" s="73">
        <f t="shared" si="207"/>
        <v>1.4270833333357587</v>
      </c>
      <c r="Z693" s="74">
        <f>Table2[[#This Row],[ETA A TIMESLOT]]*24</f>
        <v>34.250000000058208</v>
      </c>
      <c r="AA693" s="73">
        <f t="shared" si="208"/>
        <v>0</v>
      </c>
      <c r="AB693" s="73" t="str">
        <f t="shared" si="209"/>
        <v>SI</v>
      </c>
      <c r="AC693" s="74">
        <f>Table2[[#This Row],[PUNTUALIDAD (H)]]*24</f>
        <v>0</v>
      </c>
      <c r="AD693" s="73">
        <f t="shared" si="210"/>
        <v>1.4340277777810115</v>
      </c>
      <c r="AE693" s="74">
        <f>Table2[[#This Row],[ATA TO UNLOADING]]*24</f>
        <v>34.416666666744277</v>
      </c>
      <c r="AF693" s="74" t="str">
        <f>IF(Table2[[#This Row],[ATA TO UNLOADING 2]]&lt;=48,"YES","NO")</f>
        <v>YES</v>
      </c>
      <c r="AG693" s="75">
        <f t="shared" si="211"/>
        <v>0.58333333333575865</v>
      </c>
      <c r="AH693" s="2" t="s">
        <v>42</v>
      </c>
      <c r="AI693" s="2" t="str">
        <f t="shared" si="212"/>
        <v>SUDU6892541</v>
      </c>
      <c r="AJ693" s="76" t="str">
        <f t="shared" si="213"/>
        <v>OM TRANSPORT</v>
      </c>
      <c r="AK693" s="77">
        <f>IF($M693="TRUCK",VLOOKUP($AQ693,Invoicing!$A$17:$B$49,MATCH($AK$1,Invoicing!$A$17:$B$17,0),FALSE),VLOOKUP($AQ693,Invoicing!$N$17:$O$21,MATCH($AK$1,Invoicing!$N$17:$O$17,0),FALSE))</f>
        <v>550</v>
      </c>
      <c r="AL693" s="78" t="e">
        <f>VLOOKUP($E693,Invoicing!$A$1:$H$8,MATCH(TRACKER!$N693,Invoicing!$A$1:$H$1,0),FALSE)</f>
        <v>#N/A</v>
      </c>
      <c r="AM693" s="78">
        <f>VLOOKUP($E693,Invoicing!$A$1:$H$8,MATCH(TRACKER!$O$1,Invoicing!$A$1:$H$1,0),FALSE)</f>
        <v>50</v>
      </c>
      <c r="AN693" s="78">
        <f t="shared" si="214"/>
        <v>0</v>
      </c>
      <c r="AO693" s="2">
        <f t="shared" si="215"/>
        <v>7</v>
      </c>
      <c r="AP693" s="2" t="str">
        <f t="shared" si="216"/>
        <v>SUNDAY</v>
      </c>
      <c r="AQ693" s="2" t="str">
        <f t="shared" si="217"/>
        <v>OM TRANSPORTSUNDAY</v>
      </c>
      <c r="AR693" s="71">
        <f t="shared" si="218"/>
        <v>550</v>
      </c>
      <c r="AS693" s="71">
        <f>VLOOKUP(AJ693,Invoicing!A:K,10,FALSE)</f>
        <v>25</v>
      </c>
      <c r="AT693" s="71">
        <f t="shared" si="219"/>
        <v>575</v>
      </c>
    </row>
    <row r="694" spans="1:46">
      <c r="A694" s="37" t="s">
        <v>232</v>
      </c>
      <c r="B694" s="3" t="s">
        <v>38</v>
      </c>
      <c r="C694" s="11">
        <v>45409.15625</v>
      </c>
      <c r="D694" s="11">
        <v>45409.1875</v>
      </c>
      <c r="E694" s="11" t="s">
        <v>45</v>
      </c>
      <c r="F694" s="11" t="s">
        <v>40</v>
      </c>
      <c r="G694" s="3" t="s">
        <v>859</v>
      </c>
      <c r="H694" s="3" t="s">
        <v>2821</v>
      </c>
      <c r="I694" s="11">
        <v>45410.333333333336</v>
      </c>
      <c r="J694" s="12">
        <v>45410.34097222222</v>
      </c>
      <c r="K694" s="12">
        <v>45410.333333333336</v>
      </c>
      <c r="L694" s="12">
        <v>45410.354166666664</v>
      </c>
      <c r="M694" s="12" t="s">
        <v>115</v>
      </c>
      <c r="N694" s="3" t="s">
        <v>42</v>
      </c>
      <c r="O694" s="3">
        <v>0</v>
      </c>
      <c r="P694" s="1">
        <f t="shared" si="200"/>
        <v>17</v>
      </c>
      <c r="Q694" s="1">
        <f t="shared" si="201"/>
        <v>4</v>
      </c>
      <c r="R694" s="72">
        <f t="shared" si="202"/>
        <v>45410.34097222222</v>
      </c>
      <c r="S694" s="73">
        <f t="shared" si="203"/>
        <v>1.1770833333357587</v>
      </c>
      <c r="T694" s="74">
        <f>Table2[[#This Row],[ETA A OFRECIMIENTO]]*24</f>
        <v>28.250000000058208</v>
      </c>
      <c r="U694" s="1" t="str">
        <f t="shared" si="204"/>
        <v>YES</v>
      </c>
      <c r="V694" s="73">
        <f t="shared" si="205"/>
        <v>0</v>
      </c>
      <c r="W694" s="74">
        <f>Table2[[#This Row],[DEL. AVAILABLE A SLOT]]*24</f>
        <v>0</v>
      </c>
      <c r="X694" s="1" t="str">
        <f t="shared" si="206"/>
        <v>SI</v>
      </c>
      <c r="Y694" s="73">
        <f t="shared" si="207"/>
        <v>1.1770833333357587</v>
      </c>
      <c r="Z694" s="74">
        <f>Table2[[#This Row],[ETA A TIMESLOT]]*24</f>
        <v>28.250000000058208</v>
      </c>
      <c r="AA694" s="73">
        <f t="shared" si="208"/>
        <v>7.6388888846850023E-3</v>
      </c>
      <c r="AB694" s="73" t="str">
        <f t="shared" si="209"/>
        <v>SI</v>
      </c>
      <c r="AC694" s="74">
        <f>Table2[[#This Row],[PUNTUALIDAD (H)]]*24</f>
        <v>0.18333333323244005</v>
      </c>
      <c r="AD694" s="73">
        <f t="shared" si="210"/>
        <v>1.1979166666642413</v>
      </c>
      <c r="AE694" s="74">
        <f>Table2[[#This Row],[ATA TO UNLOADING]]*24</f>
        <v>28.749999999941792</v>
      </c>
      <c r="AF694" s="74" t="str">
        <f>IF(Table2[[#This Row],[ATA TO UNLOADING 2]]&lt;=48,"YES","NO")</f>
        <v>YES</v>
      </c>
      <c r="AG694" s="75">
        <f t="shared" si="211"/>
        <v>0.33333333333575865</v>
      </c>
      <c r="AH694" s="2" t="s">
        <v>42</v>
      </c>
      <c r="AI694" s="2" t="str">
        <f t="shared" si="212"/>
        <v>TRHU1585310</v>
      </c>
      <c r="AJ694" s="76" t="str">
        <f t="shared" si="213"/>
        <v>OM TRANSPORT</v>
      </c>
      <c r="AK694" s="77">
        <f>IF($M694="TRUCK",VLOOKUP($AQ694,Invoicing!$A$17:$B$49,MATCH($AK$1,Invoicing!$A$17:$B$17,0),FALSE),VLOOKUP($AQ694,Invoicing!$N$17:$O$21,MATCH($AK$1,Invoicing!$N$17:$O$17,0),FALSE))</f>
        <v>550</v>
      </c>
      <c r="AL694" s="78" t="e">
        <f>VLOOKUP($E694,Invoicing!$A$1:$H$8,MATCH(TRACKER!$N694,Invoicing!$A$1:$H$1,0),FALSE)</f>
        <v>#N/A</v>
      </c>
      <c r="AM694" s="78">
        <f>VLOOKUP($E694,Invoicing!$A$1:$H$8,MATCH(TRACKER!$O$1,Invoicing!$A$1:$H$1,0),FALSE)</f>
        <v>50</v>
      </c>
      <c r="AN694" s="78">
        <f t="shared" si="214"/>
        <v>0</v>
      </c>
      <c r="AO694" s="2">
        <f t="shared" si="215"/>
        <v>7</v>
      </c>
      <c r="AP694" s="2" t="str">
        <f t="shared" si="216"/>
        <v>SUNDAY</v>
      </c>
      <c r="AQ694" s="2" t="str">
        <f t="shared" si="217"/>
        <v>OM TRANSPORTSUNDAY</v>
      </c>
      <c r="AR694" s="71">
        <f t="shared" si="218"/>
        <v>550</v>
      </c>
      <c r="AS694" s="71">
        <f>VLOOKUP(AJ694,Invoicing!A:K,10,FALSE)</f>
        <v>25</v>
      </c>
      <c r="AT694" s="71">
        <f t="shared" si="219"/>
        <v>575</v>
      </c>
    </row>
    <row r="695" spans="1:46">
      <c r="A695" s="37" t="s">
        <v>659</v>
      </c>
      <c r="B695" s="3" t="s">
        <v>860</v>
      </c>
      <c r="C695" s="11">
        <v>45415.78402777778</v>
      </c>
      <c r="D695" s="11">
        <v>45415.791666666664</v>
      </c>
      <c r="E695" s="11" t="s">
        <v>44</v>
      </c>
      <c r="F695" s="11" t="s">
        <v>40</v>
      </c>
      <c r="G695" s="3" t="s">
        <v>861</v>
      </c>
      <c r="H695" s="3" t="s">
        <v>2821</v>
      </c>
      <c r="I695" s="11">
        <v>45416.583333333336</v>
      </c>
      <c r="J695" s="12">
        <v>45416.631944444445</v>
      </c>
      <c r="K695" s="12">
        <v>45416.583333333336</v>
      </c>
      <c r="L695" s="12">
        <v>45416.638888888891</v>
      </c>
      <c r="M695" s="12" t="s">
        <v>115</v>
      </c>
      <c r="N695" s="6" t="s">
        <v>42</v>
      </c>
      <c r="O695" s="3">
        <v>0</v>
      </c>
      <c r="P695" s="1">
        <f t="shared" si="200"/>
        <v>18</v>
      </c>
      <c r="Q695" s="1">
        <f t="shared" si="201"/>
        <v>5</v>
      </c>
      <c r="R695" s="72">
        <f t="shared" si="202"/>
        <v>45416.631944444445</v>
      </c>
      <c r="S695" s="73">
        <f t="shared" si="203"/>
        <v>0.79930555555620231</v>
      </c>
      <c r="T695" s="74">
        <f>Table2[[#This Row],[ETA A OFRECIMIENTO]]*24</f>
        <v>19.183333333348855</v>
      </c>
      <c r="U695" s="1" t="str">
        <f t="shared" si="204"/>
        <v>YES</v>
      </c>
      <c r="V695" s="73">
        <f t="shared" si="205"/>
        <v>0</v>
      </c>
      <c r="W695" s="74">
        <f>Table2[[#This Row],[DEL. AVAILABLE A SLOT]]*24</f>
        <v>0</v>
      </c>
      <c r="X695" s="1" t="str">
        <f t="shared" si="206"/>
        <v>SI</v>
      </c>
      <c r="Y695" s="73">
        <f t="shared" si="207"/>
        <v>0.79930555555620231</v>
      </c>
      <c r="Z695" s="74">
        <f>Table2[[#This Row],[ETA A TIMESLOT]]*24</f>
        <v>19.183333333348855</v>
      </c>
      <c r="AA695" s="73">
        <f t="shared" si="208"/>
        <v>4.8611111109494232E-2</v>
      </c>
      <c r="AB695" s="73" t="str">
        <f t="shared" si="209"/>
        <v>NO</v>
      </c>
      <c r="AC695" s="74">
        <f>Table2[[#This Row],[PUNTUALIDAD (H)]]*24</f>
        <v>1.1666666666278616</v>
      </c>
      <c r="AD695" s="73">
        <f t="shared" si="210"/>
        <v>0.85486111111094942</v>
      </c>
      <c r="AE695" s="74">
        <f>Table2[[#This Row],[ATA TO UNLOADING]]*24</f>
        <v>20.516666666662786</v>
      </c>
      <c r="AF695" s="74" t="str">
        <f>IF(Table2[[#This Row],[ATA TO UNLOADING 2]]&lt;=48,"YES","NO")</f>
        <v>YES</v>
      </c>
      <c r="AG695" s="75">
        <f t="shared" si="211"/>
        <v>0.58333333333575865</v>
      </c>
      <c r="AH695" s="2" t="s">
        <v>42</v>
      </c>
      <c r="AI695" s="2" t="str">
        <f t="shared" si="212"/>
        <v>MSKU1792741</v>
      </c>
      <c r="AJ695" s="76" t="str">
        <f t="shared" si="213"/>
        <v>MSI</v>
      </c>
      <c r="AK695" s="77">
        <f>IF($M695="TRUCK",VLOOKUP($AQ695,Invoicing!$A$17:$B$49,MATCH($AK$1,Invoicing!$A$17:$B$17,0),FALSE),VLOOKUP($AQ695,Invoicing!$N$17:$O$21,MATCH($AK$1,Invoicing!$N$17:$O$17,0),FALSE))</f>
        <v>500</v>
      </c>
      <c r="AL695" s="78" t="e">
        <f>VLOOKUP($E695,Invoicing!$A$1:$H$8,MATCH(TRACKER!$N695,Invoicing!$A$1:$H$1,0),FALSE)</f>
        <v>#N/A</v>
      </c>
      <c r="AM695" s="78">
        <f>VLOOKUP($E695,Invoicing!$A$1:$H$8,MATCH(TRACKER!$O$1,Invoicing!$A$1:$H$1,0),FALSE)</f>
        <v>50</v>
      </c>
      <c r="AN695" s="78">
        <f t="shared" si="214"/>
        <v>0</v>
      </c>
      <c r="AO695" s="2">
        <f t="shared" si="215"/>
        <v>6</v>
      </c>
      <c r="AP695" s="2" t="str">
        <f t="shared" si="216"/>
        <v>SATURDAY</v>
      </c>
      <c r="AQ695" s="2" t="str">
        <f t="shared" si="217"/>
        <v>MSISATURDAY</v>
      </c>
      <c r="AR695" s="71">
        <f t="shared" si="218"/>
        <v>500</v>
      </c>
      <c r="AS695" s="71">
        <f>VLOOKUP(AJ695,Invoicing!A:K,10,FALSE)</f>
        <v>25</v>
      </c>
      <c r="AT695" s="71">
        <f t="shared" si="219"/>
        <v>525</v>
      </c>
    </row>
    <row r="696" spans="1:46">
      <c r="A696" s="37" t="s">
        <v>659</v>
      </c>
      <c r="B696" s="3" t="s">
        <v>860</v>
      </c>
      <c r="C696" s="11">
        <v>45415.78402777778</v>
      </c>
      <c r="D696" s="11">
        <v>45415.791666666664</v>
      </c>
      <c r="E696" s="11" t="s">
        <v>44</v>
      </c>
      <c r="F696" s="11" t="s">
        <v>40</v>
      </c>
      <c r="G696" s="3" t="s">
        <v>862</v>
      </c>
      <c r="H696" s="3" t="s">
        <v>2821</v>
      </c>
      <c r="I696" s="11">
        <v>45416.5</v>
      </c>
      <c r="J696" s="12">
        <v>45416.507638888892</v>
      </c>
      <c r="K696" s="12">
        <v>45416.5</v>
      </c>
      <c r="L696" s="12">
        <v>45416.517361111109</v>
      </c>
      <c r="M696" s="12" t="s">
        <v>115</v>
      </c>
      <c r="N696" s="6" t="s">
        <v>42</v>
      </c>
      <c r="O696" s="3">
        <v>0</v>
      </c>
      <c r="P696" s="1">
        <f t="shared" si="200"/>
        <v>18</v>
      </c>
      <c r="Q696" s="1">
        <f t="shared" si="201"/>
        <v>5</v>
      </c>
      <c r="R696" s="72">
        <f t="shared" si="202"/>
        <v>45416.507638888892</v>
      </c>
      <c r="S696" s="73">
        <f t="shared" si="203"/>
        <v>0.71597222222044365</v>
      </c>
      <c r="T696" s="74">
        <f>Table2[[#This Row],[ETA A OFRECIMIENTO]]*24</f>
        <v>17.183333333290648</v>
      </c>
      <c r="U696" s="1" t="str">
        <f t="shared" si="204"/>
        <v>YES</v>
      </c>
      <c r="V696" s="73">
        <f t="shared" si="205"/>
        <v>0</v>
      </c>
      <c r="W696" s="74">
        <f>Table2[[#This Row],[DEL. AVAILABLE A SLOT]]*24</f>
        <v>0</v>
      </c>
      <c r="X696" s="1" t="str">
        <f t="shared" si="206"/>
        <v>SI</v>
      </c>
      <c r="Y696" s="73">
        <f t="shared" si="207"/>
        <v>0.71597222222044365</v>
      </c>
      <c r="Z696" s="74">
        <f>Table2[[#This Row],[ETA A TIMESLOT]]*24</f>
        <v>17.183333333290648</v>
      </c>
      <c r="AA696" s="73">
        <f t="shared" si="208"/>
        <v>7.6388888919609599E-3</v>
      </c>
      <c r="AB696" s="73" t="str">
        <f t="shared" si="209"/>
        <v>SI</v>
      </c>
      <c r="AC696" s="74">
        <f>Table2[[#This Row],[PUNTUALIDAD (H)]]*24</f>
        <v>0.18333333340706304</v>
      </c>
      <c r="AD696" s="73">
        <f t="shared" si="210"/>
        <v>0.73333333332993789</v>
      </c>
      <c r="AE696" s="74">
        <f>Table2[[#This Row],[ATA TO UNLOADING]]*24</f>
        <v>17.599999999918509</v>
      </c>
      <c r="AF696" s="74" t="str">
        <f>IF(Table2[[#This Row],[ATA TO UNLOADING 2]]&lt;=48,"YES","NO")</f>
        <v>YES</v>
      </c>
      <c r="AG696" s="75">
        <f t="shared" si="211"/>
        <v>0.5</v>
      </c>
      <c r="AH696" s="2" t="s">
        <v>42</v>
      </c>
      <c r="AI696" s="2" t="str">
        <f t="shared" si="212"/>
        <v>XINU1325589</v>
      </c>
      <c r="AJ696" s="76" t="str">
        <f t="shared" si="213"/>
        <v>MSI</v>
      </c>
      <c r="AK696" s="77">
        <f>IF($M696="TRUCK",VLOOKUP($AQ696,Invoicing!$A$17:$B$49,MATCH($AK$1,Invoicing!$A$17:$B$17,0),FALSE),VLOOKUP($AQ696,Invoicing!$N$17:$O$21,MATCH($AK$1,Invoicing!$N$17:$O$17,0),FALSE))</f>
        <v>500</v>
      </c>
      <c r="AL696" s="78" t="e">
        <f>VLOOKUP($E696,Invoicing!$A$1:$H$8,MATCH(TRACKER!$N696,Invoicing!$A$1:$H$1,0),FALSE)</f>
        <v>#N/A</v>
      </c>
      <c r="AM696" s="78">
        <f>VLOOKUP($E696,Invoicing!$A$1:$H$8,MATCH(TRACKER!$O$1,Invoicing!$A$1:$H$1,0),FALSE)</f>
        <v>50</v>
      </c>
      <c r="AN696" s="78">
        <f t="shared" si="214"/>
        <v>0</v>
      </c>
      <c r="AO696" s="2">
        <f t="shared" si="215"/>
        <v>6</v>
      </c>
      <c r="AP696" s="2" t="str">
        <f t="shared" si="216"/>
        <v>SATURDAY</v>
      </c>
      <c r="AQ696" s="2" t="str">
        <f t="shared" si="217"/>
        <v>MSISATURDAY</v>
      </c>
      <c r="AR696" s="71">
        <f t="shared" si="218"/>
        <v>500</v>
      </c>
      <c r="AS696" s="71">
        <f>VLOOKUP(AJ696,Invoicing!A:K,10,FALSE)</f>
        <v>25</v>
      </c>
      <c r="AT696" s="71">
        <f t="shared" si="219"/>
        <v>525</v>
      </c>
    </row>
    <row r="697" spans="1:46">
      <c r="A697" s="37" t="s">
        <v>255</v>
      </c>
      <c r="B697" s="3" t="s">
        <v>860</v>
      </c>
      <c r="C697" s="11">
        <v>45416.979166666664</v>
      </c>
      <c r="D697" s="11">
        <v>45416.833333333336</v>
      </c>
      <c r="E697" s="11" t="s">
        <v>49</v>
      </c>
      <c r="F697" s="11" t="s">
        <v>40</v>
      </c>
      <c r="G697" s="3" t="s">
        <v>863</v>
      </c>
      <c r="H697" s="3" t="s">
        <v>2821</v>
      </c>
      <c r="I697" s="11">
        <v>45419.666666666664</v>
      </c>
      <c r="J697" s="12">
        <v>45419.680555555555</v>
      </c>
      <c r="K697" s="12">
        <v>45419.666666666664</v>
      </c>
      <c r="L697" s="12">
        <v>45419.791666666664</v>
      </c>
      <c r="M697" s="61" t="s">
        <v>12</v>
      </c>
      <c r="N697" s="6" t="s">
        <v>13</v>
      </c>
      <c r="O697" s="3">
        <v>0</v>
      </c>
      <c r="P697" s="1">
        <f t="shared" si="200"/>
        <v>19</v>
      </c>
      <c r="Q697" s="1">
        <f t="shared" si="201"/>
        <v>5</v>
      </c>
      <c r="R697" s="72">
        <f t="shared" si="202"/>
        <v>45419.680555555555</v>
      </c>
      <c r="S697" s="73">
        <f t="shared" si="203"/>
        <v>2.6875</v>
      </c>
      <c r="T697" s="74">
        <f>Table2[[#This Row],[ETA A OFRECIMIENTO]]*24</f>
        <v>64.5</v>
      </c>
      <c r="U697" s="1" t="str">
        <f t="shared" si="204"/>
        <v>NO</v>
      </c>
      <c r="V697" s="73">
        <f t="shared" si="205"/>
        <v>0</v>
      </c>
      <c r="W697" s="74">
        <f>Table2[[#This Row],[DEL. AVAILABLE A SLOT]]*24</f>
        <v>0</v>
      </c>
      <c r="X697" s="1" t="str">
        <f t="shared" si="206"/>
        <v>SI</v>
      </c>
      <c r="Y697" s="73">
        <f t="shared" si="207"/>
        <v>2.6875</v>
      </c>
      <c r="Z697" s="74">
        <f>Table2[[#This Row],[ETA A TIMESLOT]]*24</f>
        <v>64.5</v>
      </c>
      <c r="AA697" s="73">
        <f t="shared" si="208"/>
        <v>1.3888888890505768E-2</v>
      </c>
      <c r="AB697" s="73" t="str">
        <f t="shared" si="209"/>
        <v>SI</v>
      </c>
      <c r="AC697" s="74">
        <f>Table2[[#This Row],[PUNTUALIDAD (H)]]*24</f>
        <v>0.33333333337213844</v>
      </c>
      <c r="AD697" s="73">
        <f t="shared" si="210"/>
        <v>2.8125</v>
      </c>
      <c r="AE697" s="74">
        <f>Table2[[#This Row],[ATA TO UNLOADING]]*24</f>
        <v>67.5</v>
      </c>
      <c r="AF697" s="74" t="str">
        <f>IF(Table2[[#This Row],[ATA TO UNLOADING 2]]&lt;=48,"YES","NO")</f>
        <v>NO</v>
      </c>
      <c r="AG697" s="75">
        <f t="shared" si="211"/>
        <v>0.66666666666424135</v>
      </c>
      <c r="AH697" s="2" t="s">
        <v>42</v>
      </c>
      <c r="AI697" s="2" t="str">
        <f t="shared" si="212"/>
        <v>BEAU5111874</v>
      </c>
      <c r="AJ697" s="76" t="str">
        <f t="shared" si="213"/>
        <v>CTU FLEVOKUST BV</v>
      </c>
      <c r="AK697" s="77">
        <f>IF($M697="TRUCK",VLOOKUP($AQ697,Invoicing!$A$17:$B$49,MATCH($AK$1,Invoicing!$A$17:$B$17,0),FALSE),VLOOKUP($AQ697,Invoicing!$N$17:$O$21,MATCH($AK$1,Invoicing!$N$17:$O$17,0),FALSE))</f>
        <v>380</v>
      </c>
      <c r="AL697" s="78">
        <v>100</v>
      </c>
      <c r="AM697" s="78">
        <v>35</v>
      </c>
      <c r="AN697" s="78">
        <f t="shared" si="214"/>
        <v>0</v>
      </c>
      <c r="AO697" s="2">
        <f t="shared" si="215"/>
        <v>2</v>
      </c>
      <c r="AP697" s="2" t="str">
        <f t="shared" si="216"/>
        <v>WEEK</v>
      </c>
      <c r="AQ697" s="2" t="str">
        <f t="shared" si="217"/>
        <v>CTU FLEVOKUST BVWEEK</v>
      </c>
      <c r="AR697" s="71">
        <f t="shared" si="218"/>
        <v>480</v>
      </c>
      <c r="AS697" s="71">
        <f>VLOOKUP(AJ697,Invoicing!A:K,10,FALSE)</f>
        <v>0</v>
      </c>
      <c r="AT697" s="71">
        <f t="shared" si="219"/>
        <v>480</v>
      </c>
    </row>
    <row r="698" spans="1:46">
      <c r="A698" s="37" t="s">
        <v>255</v>
      </c>
      <c r="B698" s="3" t="s">
        <v>860</v>
      </c>
      <c r="C698" s="11">
        <v>45416.979166666664</v>
      </c>
      <c r="D698" s="11">
        <v>45416.833333333336</v>
      </c>
      <c r="E698" s="11" t="s">
        <v>49</v>
      </c>
      <c r="F698" s="11" t="s">
        <v>40</v>
      </c>
      <c r="G698" s="3" t="s">
        <v>864</v>
      </c>
      <c r="H698" s="3" t="s">
        <v>2821</v>
      </c>
      <c r="I698" s="11">
        <v>45420</v>
      </c>
      <c r="J698" s="12">
        <v>45420.023611111108</v>
      </c>
      <c r="K698" s="12">
        <v>45420</v>
      </c>
      <c r="L698" s="12">
        <v>45420.044444444444</v>
      </c>
      <c r="M698" s="61" t="s">
        <v>12</v>
      </c>
      <c r="N698" s="6" t="s">
        <v>13</v>
      </c>
      <c r="O698" s="3">
        <v>0</v>
      </c>
      <c r="P698" s="1">
        <f t="shared" si="200"/>
        <v>19</v>
      </c>
      <c r="Q698" s="1">
        <f t="shared" si="201"/>
        <v>5</v>
      </c>
      <c r="R698" s="72">
        <f t="shared" si="202"/>
        <v>45420.023611111108</v>
      </c>
      <c r="S698" s="73">
        <f t="shared" si="203"/>
        <v>3.0208333333357587</v>
      </c>
      <c r="T698" s="74">
        <f>Table2[[#This Row],[ETA A OFRECIMIENTO]]*24</f>
        <v>72.500000000058208</v>
      </c>
      <c r="U698" s="1" t="str">
        <f t="shared" si="204"/>
        <v>NO</v>
      </c>
      <c r="V698" s="73">
        <f t="shared" si="205"/>
        <v>0</v>
      </c>
      <c r="W698" s="74">
        <f>Table2[[#This Row],[DEL. AVAILABLE A SLOT]]*24</f>
        <v>0</v>
      </c>
      <c r="X698" s="1" t="str">
        <f t="shared" si="206"/>
        <v>SI</v>
      </c>
      <c r="Y698" s="73">
        <f t="shared" si="207"/>
        <v>3.0208333333357587</v>
      </c>
      <c r="Z698" s="74">
        <f>Table2[[#This Row],[ETA A TIMESLOT]]*24</f>
        <v>72.500000000058208</v>
      </c>
      <c r="AA698" s="73">
        <f t="shared" si="208"/>
        <v>2.361111110803904E-2</v>
      </c>
      <c r="AB698" s="73" t="str">
        <f t="shared" si="209"/>
        <v>SI</v>
      </c>
      <c r="AC698" s="74">
        <f>Table2[[#This Row],[PUNTUALIDAD (H)]]*24</f>
        <v>0.56666666659293696</v>
      </c>
      <c r="AD698" s="73">
        <f t="shared" si="210"/>
        <v>3.0652777777795563</v>
      </c>
      <c r="AE698" s="74">
        <f>Table2[[#This Row],[ATA TO UNLOADING]]*24</f>
        <v>73.566666666709352</v>
      </c>
      <c r="AF698" s="74" t="str">
        <f>IF(Table2[[#This Row],[ATA TO UNLOADING 2]]&lt;=48,"YES","NO")</f>
        <v>NO</v>
      </c>
      <c r="AG698" s="75">
        <f t="shared" si="211"/>
        <v>0</v>
      </c>
      <c r="AH698" s="2" t="s">
        <v>24</v>
      </c>
      <c r="AI698" s="2" t="str">
        <f t="shared" si="212"/>
        <v>CAAU6553403</v>
      </c>
      <c r="AJ698" s="76" t="str">
        <f t="shared" si="213"/>
        <v>CTU FLEVOKUST BV</v>
      </c>
      <c r="AK698" s="77">
        <f>IF($M698="TRUCK",VLOOKUP($AQ698,Invoicing!$A$17:$B$49,MATCH($AK$1,Invoicing!$A$17:$B$17,0),FALSE),VLOOKUP($AQ698,Invoicing!$N$17:$O$21,MATCH($AK$1,Invoicing!$N$17:$O$17,0),FALSE))</f>
        <v>380</v>
      </c>
      <c r="AL698" s="78">
        <v>100</v>
      </c>
      <c r="AM698" s="78">
        <v>35</v>
      </c>
      <c r="AN698" s="78">
        <f t="shared" si="214"/>
        <v>0</v>
      </c>
      <c r="AO698" s="2">
        <f t="shared" si="215"/>
        <v>3</v>
      </c>
      <c r="AP698" s="2" t="str">
        <f t="shared" si="216"/>
        <v>NIGHT</v>
      </c>
      <c r="AQ698" s="2" t="str">
        <f t="shared" si="217"/>
        <v>CTU FLEVOKUST BVNIGHT</v>
      </c>
      <c r="AR698" s="71">
        <f t="shared" si="218"/>
        <v>480</v>
      </c>
      <c r="AS698" s="71">
        <f>VLOOKUP(AJ698,Invoicing!A:K,10,FALSE)</f>
        <v>0</v>
      </c>
      <c r="AT698" s="71">
        <f t="shared" si="219"/>
        <v>480</v>
      </c>
    </row>
    <row r="699" spans="1:46">
      <c r="A699" s="37" t="s">
        <v>255</v>
      </c>
      <c r="B699" s="3" t="s">
        <v>860</v>
      </c>
      <c r="C699" s="11">
        <v>45416.979166666664</v>
      </c>
      <c r="D699" s="11">
        <v>45416.833333333336</v>
      </c>
      <c r="E699" s="11" t="s">
        <v>44</v>
      </c>
      <c r="F699" s="11" t="s">
        <v>40</v>
      </c>
      <c r="G699" s="3" t="s">
        <v>865</v>
      </c>
      <c r="H699" s="3" t="s">
        <v>2821</v>
      </c>
      <c r="I699" s="11">
        <v>45418.375</v>
      </c>
      <c r="J699" s="12">
        <v>45418.430555555555</v>
      </c>
      <c r="K699" s="12">
        <v>45418.375</v>
      </c>
      <c r="L699" s="12">
        <v>45418.525000000001</v>
      </c>
      <c r="M699" s="12" t="s">
        <v>115</v>
      </c>
      <c r="N699" s="6" t="s">
        <v>13</v>
      </c>
      <c r="O699" s="3">
        <v>0</v>
      </c>
      <c r="P699" s="1">
        <f t="shared" si="200"/>
        <v>19</v>
      </c>
      <c r="Q699" s="1">
        <f t="shared" si="201"/>
        <v>5</v>
      </c>
      <c r="R699" s="72">
        <f t="shared" si="202"/>
        <v>45418.430555555555</v>
      </c>
      <c r="S699" s="73">
        <f t="shared" si="203"/>
        <v>1.3958333333357587</v>
      </c>
      <c r="T699" s="74">
        <f>Table2[[#This Row],[ETA A OFRECIMIENTO]]*24</f>
        <v>33.500000000058208</v>
      </c>
      <c r="U699" s="1" t="str">
        <f t="shared" si="204"/>
        <v>YES</v>
      </c>
      <c r="V699" s="73">
        <f t="shared" si="205"/>
        <v>0</v>
      </c>
      <c r="W699" s="74">
        <f>Table2[[#This Row],[DEL. AVAILABLE A SLOT]]*24</f>
        <v>0</v>
      </c>
      <c r="X699" s="1" t="str">
        <f t="shared" si="206"/>
        <v>SI</v>
      </c>
      <c r="Y699" s="73">
        <f t="shared" si="207"/>
        <v>1.3958333333357587</v>
      </c>
      <c r="Z699" s="74">
        <f>Table2[[#This Row],[ETA A TIMESLOT]]*24</f>
        <v>33.500000000058208</v>
      </c>
      <c r="AA699" s="73">
        <f t="shared" si="208"/>
        <v>5.5555555554747116E-2</v>
      </c>
      <c r="AB699" s="73" t="str">
        <f t="shared" si="209"/>
        <v>NO</v>
      </c>
      <c r="AC699" s="74">
        <f>Table2[[#This Row],[PUNTUALIDAD (H)]]*24</f>
        <v>1.3333333333139308</v>
      </c>
      <c r="AD699" s="73">
        <f t="shared" si="210"/>
        <v>1.5458333333372138</v>
      </c>
      <c r="AE699" s="74">
        <f>Table2[[#This Row],[ATA TO UNLOADING]]*24</f>
        <v>37.100000000093132</v>
      </c>
      <c r="AF699" s="74" t="str">
        <f>IF(Table2[[#This Row],[ATA TO UNLOADING 2]]&lt;=48,"YES","NO")</f>
        <v>YES</v>
      </c>
      <c r="AG699" s="75">
        <f t="shared" si="211"/>
        <v>0.375</v>
      </c>
      <c r="AH699" s="2" t="s">
        <v>42</v>
      </c>
      <c r="AI699" s="2" t="str">
        <f t="shared" si="212"/>
        <v>CAAU6583964</v>
      </c>
      <c r="AJ699" s="76" t="str">
        <f t="shared" si="213"/>
        <v>MSI</v>
      </c>
      <c r="AK699" s="77">
        <f>IF($M699="TRUCK",VLOOKUP($AQ699,Invoicing!$A$17:$B$49,MATCH($AK$1,Invoicing!$A$17:$B$17,0),FALSE),VLOOKUP($AQ699,Invoicing!$N$17:$O$21,MATCH($AK$1,Invoicing!$N$17:$O$17,0),FALSE))</f>
        <v>480</v>
      </c>
      <c r="AL699" s="78">
        <f>VLOOKUP($E699,Invoicing!$A$1:$H$8,MATCH(TRACKER!$N699,Invoicing!$A$1:$H$1,0),FALSE)</f>
        <v>120</v>
      </c>
      <c r="AM699" s="78">
        <f>VLOOKUP($E699,Invoicing!$A$1:$H$8,MATCH(TRACKER!$O$1,Invoicing!$A$1:$H$1,0),FALSE)</f>
        <v>50</v>
      </c>
      <c r="AN699" s="78">
        <f t="shared" si="214"/>
        <v>0</v>
      </c>
      <c r="AO699" s="2">
        <f t="shared" si="215"/>
        <v>1</v>
      </c>
      <c r="AP699" s="2" t="str">
        <f t="shared" si="216"/>
        <v>WEEK</v>
      </c>
      <c r="AQ699" s="2" t="str">
        <f t="shared" si="217"/>
        <v>MSIWEEK</v>
      </c>
      <c r="AR699" s="71">
        <f t="shared" si="218"/>
        <v>600</v>
      </c>
      <c r="AS699" s="71">
        <f>VLOOKUP(AJ699,Invoicing!A:K,10,FALSE)</f>
        <v>25</v>
      </c>
      <c r="AT699" s="71">
        <f t="shared" si="219"/>
        <v>625</v>
      </c>
    </row>
    <row r="700" spans="1:46">
      <c r="A700" s="37" t="s">
        <v>255</v>
      </c>
      <c r="B700" s="3" t="s">
        <v>860</v>
      </c>
      <c r="C700" s="11">
        <v>45416.979166666664</v>
      </c>
      <c r="D700" s="11">
        <v>45416.833333333336</v>
      </c>
      <c r="E700" s="11" t="s">
        <v>49</v>
      </c>
      <c r="F700" s="11" t="s">
        <v>40</v>
      </c>
      <c r="G700" s="3" t="s">
        <v>866</v>
      </c>
      <c r="H700" s="3" t="s">
        <v>2821</v>
      </c>
      <c r="I700" s="11">
        <v>45419.541666666664</v>
      </c>
      <c r="J700" s="12">
        <v>45419.552083333336</v>
      </c>
      <c r="K700" s="12">
        <v>45419.541666666664</v>
      </c>
      <c r="L700" s="12">
        <v>45419.597222222219</v>
      </c>
      <c r="M700" s="61" t="s">
        <v>12</v>
      </c>
      <c r="N700" s="6" t="s">
        <v>13</v>
      </c>
      <c r="O700" s="3">
        <v>0</v>
      </c>
      <c r="P700" s="1">
        <f t="shared" si="200"/>
        <v>19</v>
      </c>
      <c r="Q700" s="1">
        <f t="shared" si="201"/>
        <v>5</v>
      </c>
      <c r="R700" s="72">
        <f t="shared" si="202"/>
        <v>45419.552083333336</v>
      </c>
      <c r="S700" s="73">
        <f t="shared" si="203"/>
        <v>2.5625</v>
      </c>
      <c r="T700" s="74">
        <f>Table2[[#This Row],[ETA A OFRECIMIENTO]]*24</f>
        <v>61.5</v>
      </c>
      <c r="U700" s="1" t="str">
        <f t="shared" si="204"/>
        <v>NO</v>
      </c>
      <c r="V700" s="73">
        <f t="shared" si="205"/>
        <v>0</v>
      </c>
      <c r="W700" s="74">
        <f>Table2[[#This Row],[DEL. AVAILABLE A SLOT]]*24</f>
        <v>0</v>
      </c>
      <c r="X700" s="1" t="str">
        <f t="shared" si="206"/>
        <v>SI</v>
      </c>
      <c r="Y700" s="73">
        <f t="shared" si="207"/>
        <v>2.5625</v>
      </c>
      <c r="Z700" s="74">
        <f>Table2[[#This Row],[ETA A TIMESLOT]]*24</f>
        <v>61.5</v>
      </c>
      <c r="AA700" s="73">
        <f t="shared" si="208"/>
        <v>1.0416666671517305E-2</v>
      </c>
      <c r="AB700" s="73" t="str">
        <f t="shared" si="209"/>
        <v>SI</v>
      </c>
      <c r="AC700" s="74">
        <f>Table2[[#This Row],[PUNTUALIDAD (H)]]*24</f>
        <v>0.25000000011641532</v>
      </c>
      <c r="AD700" s="73">
        <f t="shared" si="210"/>
        <v>2.6180555555547471</v>
      </c>
      <c r="AE700" s="74">
        <f>Table2[[#This Row],[ATA TO UNLOADING]]*24</f>
        <v>62.833333333313931</v>
      </c>
      <c r="AF700" s="74" t="str">
        <f>IF(Table2[[#This Row],[ATA TO UNLOADING 2]]&lt;=48,"YES","NO")</f>
        <v>NO</v>
      </c>
      <c r="AG700" s="75">
        <f t="shared" si="211"/>
        <v>0.54166666666424135</v>
      </c>
      <c r="AH700" s="2" t="s">
        <v>42</v>
      </c>
      <c r="AI700" s="2" t="str">
        <f t="shared" si="212"/>
        <v>FFAU5146325</v>
      </c>
      <c r="AJ700" s="76" t="str">
        <f t="shared" si="213"/>
        <v>CTU FLEVOKUST BV</v>
      </c>
      <c r="AK700" s="77">
        <f>IF($M700="TRUCK",VLOOKUP($AQ700,Invoicing!$A$17:$B$49,MATCH($AK$1,Invoicing!$A$17:$B$17,0),FALSE),VLOOKUP($AQ700,Invoicing!$N$17:$O$21,MATCH($AK$1,Invoicing!$N$17:$O$17,0),FALSE))</f>
        <v>380</v>
      </c>
      <c r="AL700" s="78">
        <v>100</v>
      </c>
      <c r="AM700" s="78">
        <v>35</v>
      </c>
      <c r="AN700" s="78">
        <f t="shared" si="214"/>
        <v>0</v>
      </c>
      <c r="AO700" s="2">
        <f t="shared" si="215"/>
        <v>2</v>
      </c>
      <c r="AP700" s="2" t="str">
        <f t="shared" si="216"/>
        <v>WEEK</v>
      </c>
      <c r="AQ700" s="2" t="str">
        <f t="shared" si="217"/>
        <v>CTU FLEVOKUST BVWEEK</v>
      </c>
      <c r="AR700" s="71">
        <f t="shared" si="218"/>
        <v>480</v>
      </c>
      <c r="AS700" s="71">
        <f>VLOOKUP(AJ700,Invoicing!A:K,10,FALSE)</f>
        <v>0</v>
      </c>
      <c r="AT700" s="71">
        <f t="shared" si="219"/>
        <v>480</v>
      </c>
    </row>
    <row r="701" spans="1:46">
      <c r="A701" s="37" t="s">
        <v>255</v>
      </c>
      <c r="B701" s="3" t="s">
        <v>860</v>
      </c>
      <c r="C701" s="11">
        <v>45416.979166666664</v>
      </c>
      <c r="D701" s="11">
        <v>45416.833333333336</v>
      </c>
      <c r="E701" s="11" t="s">
        <v>45</v>
      </c>
      <c r="F701" s="11" t="s">
        <v>40</v>
      </c>
      <c r="G701" s="3" t="s">
        <v>867</v>
      </c>
      <c r="H701" s="3" t="s">
        <v>2821</v>
      </c>
      <c r="I701" s="11">
        <v>45418.125</v>
      </c>
      <c r="J701" s="12">
        <v>45418.086805555555</v>
      </c>
      <c r="K701" s="12">
        <v>45418.125</v>
      </c>
      <c r="L701" s="12">
        <v>45418.104166666664</v>
      </c>
      <c r="M701" s="12" t="s">
        <v>115</v>
      </c>
      <c r="N701" s="6" t="s">
        <v>42</v>
      </c>
      <c r="O701" s="3">
        <v>0</v>
      </c>
      <c r="P701" s="1">
        <f t="shared" si="200"/>
        <v>19</v>
      </c>
      <c r="Q701" s="1">
        <f t="shared" si="201"/>
        <v>5</v>
      </c>
      <c r="R701" s="72">
        <f t="shared" si="202"/>
        <v>45418.086805555555</v>
      </c>
      <c r="S701" s="73">
        <f t="shared" si="203"/>
        <v>1.1458333333357587</v>
      </c>
      <c r="T701" s="74">
        <f>Table2[[#This Row],[ETA A OFRECIMIENTO]]*24</f>
        <v>27.500000000058208</v>
      </c>
      <c r="U701" s="1" t="str">
        <f t="shared" si="204"/>
        <v>YES</v>
      </c>
      <c r="V701" s="73">
        <f t="shared" si="205"/>
        <v>0</v>
      </c>
      <c r="W701" s="74">
        <f>Table2[[#This Row],[DEL. AVAILABLE A SLOT]]*24</f>
        <v>0</v>
      </c>
      <c r="X701" s="1" t="str">
        <f t="shared" si="206"/>
        <v>SI</v>
      </c>
      <c r="Y701" s="73">
        <f t="shared" si="207"/>
        <v>1.1458333333357587</v>
      </c>
      <c r="Z701" s="74">
        <f>Table2[[#This Row],[ETA A TIMESLOT]]*24</f>
        <v>27.500000000058208</v>
      </c>
      <c r="AA701" s="73">
        <f t="shared" si="208"/>
        <v>0</v>
      </c>
      <c r="AB701" s="73" t="str">
        <f t="shared" si="209"/>
        <v>SI</v>
      </c>
      <c r="AC701" s="74">
        <f>Table2[[#This Row],[PUNTUALIDAD (H)]]*24</f>
        <v>0</v>
      </c>
      <c r="AD701" s="73">
        <f t="shared" si="210"/>
        <v>1.125</v>
      </c>
      <c r="AE701" s="74">
        <f>Table2[[#This Row],[ATA TO UNLOADING]]*24</f>
        <v>27</v>
      </c>
      <c r="AF701" s="74" t="str">
        <f>IF(Table2[[#This Row],[ATA TO UNLOADING 2]]&lt;=48,"YES","NO")</f>
        <v>YES</v>
      </c>
      <c r="AG701" s="75">
        <f t="shared" si="211"/>
        <v>0.125</v>
      </c>
      <c r="AH701" s="2" t="s">
        <v>24</v>
      </c>
      <c r="AI701" s="2" t="str">
        <f t="shared" si="212"/>
        <v>HASU4514025</v>
      </c>
      <c r="AJ701" s="76" t="str">
        <f t="shared" si="213"/>
        <v>OM TRANSPORT</v>
      </c>
      <c r="AK701" s="77">
        <f>IF($M701="TRUCK",VLOOKUP($AQ701,Invoicing!$A$17:$B$49,MATCH($AK$1,Invoicing!$A$17:$B$17,0),FALSE),VLOOKUP($AQ701,Invoicing!$N$17:$O$21,MATCH($AK$1,Invoicing!$N$17:$O$17,0),FALSE))</f>
        <v>475</v>
      </c>
      <c r="AL701" s="78" t="e">
        <f>VLOOKUP($E701,Invoicing!$A$1:$H$8,MATCH(TRACKER!$N701,Invoicing!$A$1:$H$1,0),FALSE)</f>
        <v>#N/A</v>
      </c>
      <c r="AM701" s="78">
        <f>VLOOKUP($E701,Invoicing!$A$1:$H$8,MATCH(TRACKER!$O$1,Invoicing!$A$1:$H$1,0),FALSE)</f>
        <v>50</v>
      </c>
      <c r="AN701" s="78">
        <f t="shared" si="214"/>
        <v>0</v>
      </c>
      <c r="AO701" s="2">
        <f t="shared" si="215"/>
        <v>1</v>
      </c>
      <c r="AP701" s="2" t="str">
        <f t="shared" si="216"/>
        <v>NIGHT</v>
      </c>
      <c r="AQ701" s="2" t="str">
        <f t="shared" si="217"/>
        <v>OM TRANSPORTNIGHT</v>
      </c>
      <c r="AR701" s="71">
        <f t="shared" si="218"/>
        <v>475</v>
      </c>
      <c r="AS701" s="71">
        <f>VLOOKUP(AJ701,Invoicing!A:K,10,FALSE)</f>
        <v>25</v>
      </c>
      <c r="AT701" s="71">
        <f t="shared" si="219"/>
        <v>500</v>
      </c>
    </row>
    <row r="702" spans="1:46">
      <c r="A702" s="37" t="s">
        <v>255</v>
      </c>
      <c r="B702" s="3" t="s">
        <v>860</v>
      </c>
      <c r="C702" s="11">
        <v>45416.979166666664</v>
      </c>
      <c r="D702" s="11">
        <v>45416.833333333336</v>
      </c>
      <c r="E702" s="11" t="s">
        <v>44</v>
      </c>
      <c r="F702" s="11" t="s">
        <v>40</v>
      </c>
      <c r="G702" s="3" t="s">
        <v>868</v>
      </c>
      <c r="H702" s="3" t="s">
        <v>2821</v>
      </c>
      <c r="I702" s="11">
        <v>45418.541666666664</v>
      </c>
      <c r="J702" s="12">
        <v>45418.817361111112</v>
      </c>
      <c r="K702" s="12">
        <v>45418.8125</v>
      </c>
      <c r="L702" s="12">
        <v>45418.902777777781</v>
      </c>
      <c r="M702" s="12" t="s">
        <v>115</v>
      </c>
      <c r="N702" s="6" t="s">
        <v>13</v>
      </c>
      <c r="O702" s="3">
        <v>0</v>
      </c>
      <c r="P702" s="1">
        <f t="shared" si="200"/>
        <v>19</v>
      </c>
      <c r="Q702" s="1">
        <f t="shared" si="201"/>
        <v>5</v>
      </c>
      <c r="R702" s="72">
        <f t="shared" si="202"/>
        <v>45418.817361111112</v>
      </c>
      <c r="S702" s="73">
        <f t="shared" si="203"/>
        <v>1.5625</v>
      </c>
      <c r="T702" s="74">
        <f>Table2[[#This Row],[ETA A OFRECIMIENTO]]*24</f>
        <v>37.5</v>
      </c>
      <c r="U702" s="1" t="str">
        <f t="shared" si="204"/>
        <v>YES</v>
      </c>
      <c r="V702" s="73">
        <f t="shared" si="205"/>
        <v>0.27083333333575865</v>
      </c>
      <c r="W702" s="74">
        <f>Table2[[#This Row],[DEL. AVAILABLE A SLOT]]*24</f>
        <v>6.5000000000582077</v>
      </c>
      <c r="X702" s="1" t="str">
        <f t="shared" si="206"/>
        <v>SI</v>
      </c>
      <c r="Y702" s="73">
        <f t="shared" si="207"/>
        <v>1.8333333333357587</v>
      </c>
      <c r="Z702" s="74">
        <f>Table2[[#This Row],[ETA A TIMESLOT]]*24</f>
        <v>44.000000000058208</v>
      </c>
      <c r="AA702" s="73">
        <f t="shared" si="208"/>
        <v>4.8611111124046147E-3</v>
      </c>
      <c r="AB702" s="73" t="str">
        <f t="shared" si="209"/>
        <v>SI</v>
      </c>
      <c r="AC702" s="74">
        <f>Table2[[#This Row],[PUNTUALIDAD (H)]]*24</f>
        <v>0.11666666669771075</v>
      </c>
      <c r="AD702" s="73">
        <f t="shared" si="210"/>
        <v>1.9236111111167702</v>
      </c>
      <c r="AE702" s="74">
        <f>Table2[[#This Row],[ATA TO UNLOADING]]*24</f>
        <v>46.166666666802485</v>
      </c>
      <c r="AF702" s="74" t="str">
        <f>IF(Table2[[#This Row],[ATA TO UNLOADING 2]]&lt;=48,"YES","NO")</f>
        <v>YES</v>
      </c>
      <c r="AG702" s="75">
        <f t="shared" si="211"/>
        <v>0.8125</v>
      </c>
      <c r="AH702" s="2" t="s">
        <v>42</v>
      </c>
      <c r="AI702" s="2" t="str">
        <f t="shared" si="212"/>
        <v>HASU4740249</v>
      </c>
      <c r="AJ702" s="76" t="str">
        <f t="shared" si="213"/>
        <v>MSI</v>
      </c>
      <c r="AK702" s="77">
        <f>IF($M702="TRUCK",VLOOKUP($AQ702,Invoicing!$A$17:$B$49,MATCH($AK$1,Invoicing!$A$17:$B$17,0),FALSE),VLOOKUP($AQ702,Invoicing!$N$17:$O$21,MATCH($AK$1,Invoicing!$N$17:$O$17,0),FALSE))</f>
        <v>480</v>
      </c>
      <c r="AL702" s="78">
        <f>VLOOKUP($E702,Invoicing!$A$1:$H$8,MATCH(TRACKER!$N702,Invoicing!$A$1:$H$1,0),FALSE)</f>
        <v>120</v>
      </c>
      <c r="AM702" s="78">
        <f>VLOOKUP($E702,Invoicing!$A$1:$H$8,MATCH(TRACKER!$O$1,Invoicing!$A$1:$H$1,0),FALSE)</f>
        <v>50</v>
      </c>
      <c r="AN702" s="78">
        <f t="shared" si="214"/>
        <v>0</v>
      </c>
      <c r="AO702" s="2">
        <f t="shared" si="215"/>
        <v>1</v>
      </c>
      <c r="AP702" s="2" t="str">
        <f t="shared" si="216"/>
        <v>WEEK</v>
      </c>
      <c r="AQ702" s="2" t="str">
        <f t="shared" si="217"/>
        <v>MSIWEEK</v>
      </c>
      <c r="AR702" s="71">
        <f t="shared" si="218"/>
        <v>600</v>
      </c>
      <c r="AS702" s="71">
        <f>VLOOKUP(AJ702,Invoicing!A:K,10,FALSE)</f>
        <v>25</v>
      </c>
      <c r="AT702" s="71">
        <f t="shared" si="219"/>
        <v>625</v>
      </c>
    </row>
    <row r="703" spans="1:46">
      <c r="A703" s="37" t="s">
        <v>255</v>
      </c>
      <c r="B703" s="3" t="s">
        <v>860</v>
      </c>
      <c r="C703" s="11">
        <v>45416.979166666664</v>
      </c>
      <c r="D703" s="11">
        <v>45416.833333333336</v>
      </c>
      <c r="E703" s="11" t="s">
        <v>49</v>
      </c>
      <c r="F703" s="11" t="s">
        <v>40</v>
      </c>
      <c r="G703" s="3" t="s">
        <v>869</v>
      </c>
      <c r="H703" s="3" t="s">
        <v>2821</v>
      </c>
      <c r="I703" s="11">
        <v>45419.458333333336</v>
      </c>
      <c r="J703" s="12">
        <v>45419.503472222219</v>
      </c>
      <c r="K703" s="12">
        <v>45419.458333333336</v>
      </c>
      <c r="L703" s="12">
        <v>45419.520833333336</v>
      </c>
      <c r="M703" s="61" t="s">
        <v>12</v>
      </c>
      <c r="N703" s="6" t="s">
        <v>42</v>
      </c>
      <c r="O703" s="3">
        <v>0</v>
      </c>
      <c r="P703" s="1">
        <f t="shared" si="200"/>
        <v>19</v>
      </c>
      <c r="Q703" s="1">
        <f t="shared" si="201"/>
        <v>5</v>
      </c>
      <c r="R703" s="72">
        <f t="shared" si="202"/>
        <v>45419.503472222219</v>
      </c>
      <c r="S703" s="73">
        <f t="shared" si="203"/>
        <v>2.4791666666715173</v>
      </c>
      <c r="T703" s="74">
        <f>Table2[[#This Row],[ETA A OFRECIMIENTO]]*24</f>
        <v>59.500000000116415</v>
      </c>
      <c r="U703" s="1" t="str">
        <f t="shared" si="204"/>
        <v>NO</v>
      </c>
      <c r="V703" s="73">
        <f t="shared" si="205"/>
        <v>0</v>
      </c>
      <c r="W703" s="74">
        <f>Table2[[#This Row],[DEL. AVAILABLE A SLOT]]*24</f>
        <v>0</v>
      </c>
      <c r="X703" s="1" t="str">
        <f t="shared" si="206"/>
        <v>SI</v>
      </c>
      <c r="Y703" s="73">
        <f t="shared" si="207"/>
        <v>2.4791666666715173</v>
      </c>
      <c r="Z703" s="74">
        <f>Table2[[#This Row],[ETA A TIMESLOT]]*24</f>
        <v>59.500000000116415</v>
      </c>
      <c r="AA703" s="73">
        <f t="shared" si="208"/>
        <v>4.5138888883229811E-2</v>
      </c>
      <c r="AB703" s="73" t="str">
        <f t="shared" si="209"/>
        <v>NO</v>
      </c>
      <c r="AC703" s="74">
        <f>Table2[[#This Row],[PUNTUALIDAD (H)]]*24</f>
        <v>1.0833333331975155</v>
      </c>
      <c r="AD703" s="73">
        <f t="shared" si="210"/>
        <v>2.5416666666715173</v>
      </c>
      <c r="AE703" s="74">
        <f>Table2[[#This Row],[ATA TO UNLOADING]]*24</f>
        <v>61.000000000116415</v>
      </c>
      <c r="AF703" s="74" t="str">
        <f>IF(Table2[[#This Row],[ATA TO UNLOADING 2]]&lt;=48,"YES","NO")</f>
        <v>NO</v>
      </c>
      <c r="AG703" s="75">
        <f t="shared" si="211"/>
        <v>0.45833333333575865</v>
      </c>
      <c r="AH703" s="2" t="s">
        <v>42</v>
      </c>
      <c r="AI703" s="2" t="str">
        <f t="shared" si="212"/>
        <v>MRKU0996570</v>
      </c>
      <c r="AJ703" s="76" t="str">
        <f t="shared" si="213"/>
        <v>CTU FLEVOKUST BV</v>
      </c>
      <c r="AK703" s="77">
        <f>IF($M703="TRUCK",VLOOKUP($AQ703,Invoicing!$A$17:$B$49,MATCH($AK$1,Invoicing!$A$17:$B$17,0),FALSE),VLOOKUP($AQ703,Invoicing!$N$17:$O$21,MATCH($AK$1,Invoicing!$N$17:$O$17,0),FALSE))</f>
        <v>380</v>
      </c>
      <c r="AL703" s="78" t="e">
        <f>VLOOKUP($E703,Invoicing!$A$1:$H$8,MATCH(TRACKER!$N703,Invoicing!$A$1:$H$1,0),FALSE)</f>
        <v>#N/A</v>
      </c>
      <c r="AM703" s="78">
        <v>35</v>
      </c>
      <c r="AN703" s="78">
        <f t="shared" si="214"/>
        <v>0</v>
      </c>
      <c r="AO703" s="2">
        <f t="shared" si="215"/>
        <v>2</v>
      </c>
      <c r="AP703" s="2" t="str">
        <f t="shared" si="216"/>
        <v>WEEK</v>
      </c>
      <c r="AQ703" s="2" t="str">
        <f t="shared" si="217"/>
        <v>CTU FLEVOKUST BVWEEK</v>
      </c>
      <c r="AR703" s="71">
        <f t="shared" si="218"/>
        <v>380</v>
      </c>
      <c r="AS703" s="71">
        <f>VLOOKUP(AJ703,Invoicing!A:K,10,FALSE)</f>
        <v>0</v>
      </c>
      <c r="AT703" s="71">
        <f t="shared" si="219"/>
        <v>380</v>
      </c>
    </row>
    <row r="704" spans="1:46">
      <c r="A704" s="37" t="s">
        <v>255</v>
      </c>
      <c r="B704" s="3" t="s">
        <v>860</v>
      </c>
      <c r="C704" s="11">
        <v>45416.979166666664</v>
      </c>
      <c r="D704" s="11">
        <v>45416.833333333336</v>
      </c>
      <c r="E704" s="11" t="s">
        <v>45</v>
      </c>
      <c r="F704" s="11" t="s">
        <v>40</v>
      </c>
      <c r="G704" s="3" t="s">
        <v>870</v>
      </c>
      <c r="H704" s="3" t="s">
        <v>2821</v>
      </c>
      <c r="I704" s="11">
        <v>45417.958333333336</v>
      </c>
      <c r="J704" s="12">
        <v>45417.987500000003</v>
      </c>
      <c r="K704" s="12">
        <v>45417.958333333336</v>
      </c>
      <c r="L704" s="12">
        <v>45417.989583333336</v>
      </c>
      <c r="M704" s="12" t="s">
        <v>115</v>
      </c>
      <c r="N704" s="6" t="s">
        <v>42</v>
      </c>
      <c r="O704" s="3">
        <v>0</v>
      </c>
      <c r="P704" s="1">
        <f t="shared" si="200"/>
        <v>18</v>
      </c>
      <c r="Q704" s="1">
        <f t="shared" si="201"/>
        <v>5</v>
      </c>
      <c r="R704" s="72">
        <f t="shared" si="202"/>
        <v>45417.987500000003</v>
      </c>
      <c r="S704" s="73">
        <f t="shared" si="203"/>
        <v>0.97916666667151731</v>
      </c>
      <c r="T704" s="74">
        <f>Table2[[#This Row],[ETA A OFRECIMIENTO]]*24</f>
        <v>23.500000000116415</v>
      </c>
      <c r="U704" s="1" t="str">
        <f t="shared" si="204"/>
        <v>YES</v>
      </c>
      <c r="V704" s="73">
        <f t="shared" si="205"/>
        <v>0</v>
      </c>
      <c r="W704" s="74">
        <f>Table2[[#This Row],[DEL. AVAILABLE A SLOT]]*24</f>
        <v>0</v>
      </c>
      <c r="X704" s="1" t="str">
        <f t="shared" si="206"/>
        <v>SI</v>
      </c>
      <c r="Y704" s="73">
        <f t="shared" si="207"/>
        <v>0.97916666667151731</v>
      </c>
      <c r="Z704" s="74">
        <f>Table2[[#This Row],[ETA A TIMESLOT]]*24</f>
        <v>23.500000000116415</v>
      </c>
      <c r="AA704" s="73">
        <f t="shared" si="208"/>
        <v>2.9166666667151731E-2</v>
      </c>
      <c r="AB704" s="73" t="str">
        <f t="shared" si="209"/>
        <v>SI</v>
      </c>
      <c r="AC704" s="74">
        <f>Table2[[#This Row],[PUNTUALIDAD (H)]]*24</f>
        <v>0.70000000001164153</v>
      </c>
      <c r="AD704" s="73">
        <f t="shared" si="210"/>
        <v>1.0104166666715173</v>
      </c>
      <c r="AE704" s="74">
        <f>Table2[[#This Row],[ATA TO UNLOADING]]*24</f>
        <v>24.250000000116415</v>
      </c>
      <c r="AF704" s="74" t="str">
        <f>IF(Table2[[#This Row],[ATA TO UNLOADING 2]]&lt;=48,"YES","NO")</f>
        <v>YES</v>
      </c>
      <c r="AG704" s="75">
        <f t="shared" si="211"/>
        <v>0.95833333333575865</v>
      </c>
      <c r="AH704" s="2" t="s">
        <v>24</v>
      </c>
      <c r="AI704" s="2" t="str">
        <f t="shared" si="212"/>
        <v>MRKU3619712</v>
      </c>
      <c r="AJ704" s="76" t="str">
        <f t="shared" si="213"/>
        <v>OM TRANSPORT</v>
      </c>
      <c r="AK704" s="77">
        <f>IF($M704="TRUCK",VLOOKUP($AQ704,Invoicing!$A$17:$B$49,MATCH($AK$1,Invoicing!$A$17:$B$17,0),FALSE),VLOOKUP($AQ704,Invoicing!$N$17:$O$21,MATCH($AK$1,Invoicing!$N$17:$O$17,0),FALSE))</f>
        <v>475</v>
      </c>
      <c r="AL704" s="78" t="e">
        <f>VLOOKUP($E704,Invoicing!$A$1:$H$8,MATCH(TRACKER!$N704,Invoicing!$A$1:$H$1,0),FALSE)</f>
        <v>#N/A</v>
      </c>
      <c r="AM704" s="78">
        <f>VLOOKUP($E704,Invoicing!$A$1:$H$8,MATCH(TRACKER!$O$1,Invoicing!$A$1:$H$1,0),FALSE)</f>
        <v>50</v>
      </c>
      <c r="AN704" s="78">
        <f t="shared" si="214"/>
        <v>0</v>
      </c>
      <c r="AO704" s="2">
        <f t="shared" si="215"/>
        <v>7</v>
      </c>
      <c r="AP704" s="2" t="str">
        <f t="shared" si="216"/>
        <v>NIGHT</v>
      </c>
      <c r="AQ704" s="2" t="str">
        <f t="shared" si="217"/>
        <v>OM TRANSPORTNIGHT</v>
      </c>
      <c r="AR704" s="71">
        <f t="shared" si="218"/>
        <v>475</v>
      </c>
      <c r="AS704" s="71">
        <f>VLOOKUP(AJ704,Invoicing!A:K,10,FALSE)</f>
        <v>25</v>
      </c>
      <c r="AT704" s="71">
        <f t="shared" si="219"/>
        <v>500</v>
      </c>
    </row>
    <row r="705" spans="1:47">
      <c r="A705" s="37" t="s">
        <v>255</v>
      </c>
      <c r="B705" s="3" t="s">
        <v>860</v>
      </c>
      <c r="C705" s="11">
        <v>45416.979166666664</v>
      </c>
      <c r="D705" s="11">
        <v>45416.833333333336</v>
      </c>
      <c r="E705" s="11" t="s">
        <v>49</v>
      </c>
      <c r="F705" s="11" t="s">
        <v>40</v>
      </c>
      <c r="G705" s="3" t="s">
        <v>871</v>
      </c>
      <c r="H705" s="3" t="s">
        <v>2821</v>
      </c>
      <c r="I705" s="11">
        <v>45420</v>
      </c>
      <c r="J705" s="12">
        <v>45419.969444444447</v>
      </c>
      <c r="K705" s="12">
        <v>45420</v>
      </c>
      <c r="L705" s="12">
        <v>45420.041666666664</v>
      </c>
      <c r="M705" s="61" t="s">
        <v>12</v>
      </c>
      <c r="N705" s="6" t="s">
        <v>13</v>
      </c>
      <c r="O705" s="3">
        <v>0</v>
      </c>
      <c r="P705" s="1">
        <f t="shared" si="200"/>
        <v>19</v>
      </c>
      <c r="Q705" s="1">
        <f t="shared" si="201"/>
        <v>5</v>
      </c>
      <c r="R705" s="72">
        <f t="shared" si="202"/>
        <v>45419.969444444447</v>
      </c>
      <c r="S705" s="73">
        <f t="shared" si="203"/>
        <v>3.0208333333357587</v>
      </c>
      <c r="T705" s="74">
        <f>Table2[[#This Row],[ETA A OFRECIMIENTO]]*24</f>
        <v>72.500000000058208</v>
      </c>
      <c r="U705" s="1" t="str">
        <f t="shared" si="204"/>
        <v>NO</v>
      </c>
      <c r="V705" s="73">
        <f t="shared" si="205"/>
        <v>0</v>
      </c>
      <c r="W705" s="74">
        <f>Table2[[#This Row],[DEL. AVAILABLE A SLOT]]*24</f>
        <v>0</v>
      </c>
      <c r="X705" s="1" t="str">
        <f t="shared" si="206"/>
        <v>SI</v>
      </c>
      <c r="Y705" s="73">
        <f t="shared" si="207"/>
        <v>3.0208333333357587</v>
      </c>
      <c r="Z705" s="74">
        <f>Table2[[#This Row],[ETA A TIMESLOT]]*24</f>
        <v>72.500000000058208</v>
      </c>
      <c r="AA705" s="73">
        <f t="shared" si="208"/>
        <v>0</v>
      </c>
      <c r="AB705" s="73" t="str">
        <f t="shared" si="209"/>
        <v>SI</v>
      </c>
      <c r="AC705" s="74">
        <f>Table2[[#This Row],[PUNTUALIDAD (H)]]*24</f>
        <v>0</v>
      </c>
      <c r="AD705" s="73">
        <f t="shared" si="210"/>
        <v>3.0625</v>
      </c>
      <c r="AE705" s="74">
        <f>Table2[[#This Row],[ATA TO UNLOADING]]*24</f>
        <v>73.5</v>
      </c>
      <c r="AF705" s="74" t="str">
        <f>IF(Table2[[#This Row],[ATA TO UNLOADING 2]]&lt;=48,"YES","NO")</f>
        <v>NO</v>
      </c>
      <c r="AG705" s="75">
        <f t="shared" si="211"/>
        <v>0</v>
      </c>
      <c r="AH705" s="2" t="s">
        <v>24</v>
      </c>
      <c r="AI705" s="2" t="str">
        <f t="shared" si="212"/>
        <v>MRKU3818817</v>
      </c>
      <c r="AJ705" s="76" t="str">
        <f t="shared" si="213"/>
        <v>CTU FLEVOKUST BV</v>
      </c>
      <c r="AK705" s="77">
        <f>IF($M705="TRUCK",VLOOKUP($AQ705,Invoicing!$A$17:$B$49,MATCH($AK$1,Invoicing!$A$17:$B$17,0),FALSE),VLOOKUP($AQ705,Invoicing!$N$17:$O$21,MATCH($AK$1,Invoicing!$N$17:$O$17,0),FALSE))</f>
        <v>380</v>
      </c>
      <c r="AL705" s="78">
        <v>100</v>
      </c>
      <c r="AM705" s="78">
        <v>35</v>
      </c>
      <c r="AN705" s="78">
        <f t="shared" si="214"/>
        <v>0</v>
      </c>
      <c r="AO705" s="2">
        <f t="shared" si="215"/>
        <v>3</v>
      </c>
      <c r="AP705" s="2" t="str">
        <f t="shared" si="216"/>
        <v>NIGHT</v>
      </c>
      <c r="AQ705" s="2" t="str">
        <f t="shared" si="217"/>
        <v>CTU FLEVOKUST BVNIGHT</v>
      </c>
      <c r="AR705" s="71">
        <f t="shared" si="218"/>
        <v>480</v>
      </c>
      <c r="AS705" s="71">
        <f>VLOOKUP(AJ705,Invoicing!A:K,10,FALSE)</f>
        <v>0</v>
      </c>
      <c r="AT705" s="71">
        <f t="shared" si="219"/>
        <v>480</v>
      </c>
    </row>
    <row r="706" spans="1:47">
      <c r="A706" s="37" t="s">
        <v>255</v>
      </c>
      <c r="B706" s="3" t="s">
        <v>860</v>
      </c>
      <c r="C706" s="11">
        <v>45416.979166666664</v>
      </c>
      <c r="D706" s="11">
        <v>45416.833333333336</v>
      </c>
      <c r="E706" s="11" t="s">
        <v>43</v>
      </c>
      <c r="F706" s="11" t="s">
        <v>40</v>
      </c>
      <c r="G706" s="3" t="s">
        <v>872</v>
      </c>
      <c r="H706" s="3" t="s">
        <v>2821</v>
      </c>
      <c r="I706" s="11">
        <v>45418.041666666664</v>
      </c>
      <c r="J706" s="12">
        <v>45418.013194444444</v>
      </c>
      <c r="K706" s="12">
        <v>45418.041666666664</v>
      </c>
      <c r="L706" s="12">
        <v>45418.034722222219</v>
      </c>
      <c r="M706" s="12" t="s">
        <v>115</v>
      </c>
      <c r="N706" s="6" t="s">
        <v>42</v>
      </c>
      <c r="O706" s="3">
        <v>0</v>
      </c>
      <c r="P706" s="1">
        <f t="shared" ref="P706:P769" si="220">IF(K706="","",WEEKNUM(R706,2))</f>
        <v>19</v>
      </c>
      <c r="Q706" s="1">
        <f t="shared" ref="Q706:Q769" si="221">IF(K706="","",MONTH(R706))</f>
        <v>5</v>
      </c>
      <c r="R706" s="72">
        <f t="shared" ref="R706:R769" si="222">IF(ISBLANK(J706),IF(ISBLANK(L706),"00:00",L706),J706)</f>
        <v>45418.013194444444</v>
      </c>
      <c r="S706" s="73">
        <f t="shared" ref="S706:S769" si="223">(I706-C706)</f>
        <v>1.0625</v>
      </c>
      <c r="T706" s="74">
        <f>Table2[[#This Row],[ETA A OFRECIMIENTO]]*24</f>
        <v>25.5</v>
      </c>
      <c r="U706" s="1" t="str">
        <f t="shared" ref="U706:U769" si="224">IF(S706="","",IF(S706&lt;=2,"YES","NO"))</f>
        <v>YES</v>
      </c>
      <c r="V706" s="73">
        <f t="shared" ref="V706:V769" si="225">(K706-I706)</f>
        <v>0</v>
      </c>
      <c r="W706" s="74">
        <f>Table2[[#This Row],[DEL. AVAILABLE A SLOT]]*24</f>
        <v>0</v>
      </c>
      <c r="X706" s="1" t="str">
        <f t="shared" ref="X706:X769" si="226">IF(V706="","",IF(V706&lt;=1,"SI","NO"))</f>
        <v>SI</v>
      </c>
      <c r="Y706" s="73">
        <f t="shared" ref="Y706:Y769" si="227">(K706-C706)</f>
        <v>1.0625</v>
      </c>
      <c r="Z706" s="74">
        <f>Table2[[#This Row],[ETA A TIMESLOT]]*24</f>
        <v>25.5</v>
      </c>
      <c r="AA706" s="73">
        <f t="shared" ref="AA706:AA769" si="228">IF(R706&lt; K706, TIME(0,0,0), R706-K706)</f>
        <v>0</v>
      </c>
      <c r="AB706" s="73" t="str">
        <f t="shared" ref="AB706:AB769" si="229">IF(AA706&gt;TIME(0,45,0),"NO","SI")</f>
        <v>SI</v>
      </c>
      <c r="AC706" s="74">
        <f>Table2[[#This Row],[PUNTUALIDAD (H)]]*24</f>
        <v>0</v>
      </c>
      <c r="AD706" s="73">
        <f t="shared" ref="AD706:AD769" si="230">(L706-C706)</f>
        <v>1.0555555555547471</v>
      </c>
      <c r="AE706" s="74">
        <f>Table2[[#This Row],[ATA TO UNLOADING]]*24</f>
        <v>25.333333333313931</v>
      </c>
      <c r="AF706" s="74" t="str">
        <f>IF(Table2[[#This Row],[ATA TO UNLOADING 2]]&lt;=48,"YES","NO")</f>
        <v>YES</v>
      </c>
      <c r="AG706" s="75">
        <f t="shared" ref="AG706:AG769" si="231">MOD(K706,1)</f>
        <v>4.1666666664241347E-2</v>
      </c>
      <c r="AH706" s="2" t="s">
        <v>24</v>
      </c>
      <c r="AI706" s="2" t="str">
        <f t="shared" ref="AI706:AI769" si="232">G706</f>
        <v>MRKU4003911</v>
      </c>
      <c r="AJ706" s="76" t="str">
        <f t="shared" ref="AJ706:AJ769" si="233">E706</f>
        <v>LOGIX</v>
      </c>
      <c r="AK706" s="77">
        <f>IF($M706="TRUCK",VLOOKUP($AQ706,Invoicing!$A$17:$B$49,MATCH($AK$1,Invoicing!$A$17:$B$17,0),FALSE),VLOOKUP($AQ706,Invoicing!$N$17:$O$21,MATCH($AK$1,Invoicing!$N$17:$O$17,0),FALSE))</f>
        <v>530</v>
      </c>
      <c r="AL706" s="78" t="e">
        <f>VLOOKUP($E706,Invoicing!$A$1:$H$8,MATCH(TRACKER!$N706,Invoicing!$A$1:$H$1,0),FALSE)</f>
        <v>#N/A</v>
      </c>
      <c r="AM706" s="78">
        <f>VLOOKUP($E706,Invoicing!$A$1:$H$8,MATCH(TRACKER!$O$1,Invoicing!$A$1:$H$1,0),FALSE)</f>
        <v>50</v>
      </c>
      <c r="AN706" s="78">
        <f t="shared" ref="AN706:AN769" si="234">IF($O706&lt;&gt;0,$O706*$AM706,0)</f>
        <v>0</v>
      </c>
      <c r="AO706" s="2">
        <f t="shared" ref="AO706:AO769" si="235">WEEKDAY(K706,2)</f>
        <v>1</v>
      </c>
      <c r="AP706" s="2" t="str">
        <f t="shared" ref="AP706:AP769" si="236">IF(AH706="NIGHT","NIGHT",IF(AO706&lt;=5,"WEEK",IF(AO706=7,"SUNDAY",IF(AO706=6,"SATURDAY","SUNDAY"))))</f>
        <v>NIGHT</v>
      </c>
      <c r="AQ706" s="2" t="str">
        <f t="shared" ref="AQ706:AQ769" si="237">AJ706&amp;AP706</f>
        <v>LOGIXNIGHT</v>
      </c>
      <c r="AR706" s="71">
        <f t="shared" ref="AR706:AR769" si="238">IF(ISNA(AL706),AK706+AN706,SUM($AK706,$AN706,IFERROR($AL706,"0")))</f>
        <v>530</v>
      </c>
      <c r="AS706" s="71">
        <f>VLOOKUP(AJ706,Invoicing!A:K,10,FALSE)</f>
        <v>25</v>
      </c>
      <c r="AT706" s="71">
        <f t="shared" ref="AT706:AT769" si="239">AR706+AS706+AU706</f>
        <v>555</v>
      </c>
    </row>
    <row r="707" spans="1:47">
      <c r="A707" s="37" t="s">
        <v>255</v>
      </c>
      <c r="B707" s="3" t="s">
        <v>860</v>
      </c>
      <c r="C707" s="11">
        <v>45416.979166666664</v>
      </c>
      <c r="D707" s="11">
        <v>45416.833333333336</v>
      </c>
      <c r="E707" s="11" t="s">
        <v>49</v>
      </c>
      <c r="F707" s="11" t="s">
        <v>40</v>
      </c>
      <c r="G707" s="3" t="s">
        <v>873</v>
      </c>
      <c r="H707" s="3" t="s">
        <v>2821</v>
      </c>
      <c r="I707" s="11">
        <v>45419.416666666664</v>
      </c>
      <c r="J707" s="12">
        <v>45419.455555555556</v>
      </c>
      <c r="K707" s="12">
        <v>45419.416666666664</v>
      </c>
      <c r="L707" s="12">
        <v>45419.479166666664</v>
      </c>
      <c r="M707" s="61" t="s">
        <v>12</v>
      </c>
      <c r="N707" s="6" t="s">
        <v>42</v>
      </c>
      <c r="O707" s="3">
        <v>0</v>
      </c>
      <c r="P707" s="1">
        <f t="shared" si="220"/>
        <v>19</v>
      </c>
      <c r="Q707" s="1">
        <f t="shared" si="221"/>
        <v>5</v>
      </c>
      <c r="R707" s="72">
        <f t="shared" si="222"/>
        <v>45419.455555555556</v>
      </c>
      <c r="S707" s="73">
        <f t="shared" si="223"/>
        <v>2.4375</v>
      </c>
      <c r="T707" s="74">
        <f>Table2[[#This Row],[ETA A OFRECIMIENTO]]*24</f>
        <v>58.5</v>
      </c>
      <c r="U707" s="1" t="str">
        <f t="shared" si="224"/>
        <v>NO</v>
      </c>
      <c r="V707" s="73">
        <f t="shared" si="225"/>
        <v>0</v>
      </c>
      <c r="W707" s="74">
        <f>Table2[[#This Row],[DEL. AVAILABLE A SLOT]]*24</f>
        <v>0</v>
      </c>
      <c r="X707" s="1" t="str">
        <f t="shared" si="226"/>
        <v>SI</v>
      </c>
      <c r="Y707" s="73">
        <f t="shared" si="227"/>
        <v>2.4375</v>
      </c>
      <c r="Z707" s="74">
        <f>Table2[[#This Row],[ETA A TIMESLOT]]*24</f>
        <v>58.5</v>
      </c>
      <c r="AA707" s="73">
        <f t="shared" si="228"/>
        <v>3.888888889196096E-2</v>
      </c>
      <c r="AB707" s="73" t="str">
        <f t="shared" si="229"/>
        <v>NO</v>
      </c>
      <c r="AC707" s="74">
        <f>Table2[[#This Row],[PUNTUALIDAD (H)]]*24</f>
        <v>0.93333333340706304</v>
      </c>
      <c r="AD707" s="73">
        <f t="shared" si="230"/>
        <v>2.5</v>
      </c>
      <c r="AE707" s="74">
        <f>Table2[[#This Row],[ATA TO UNLOADING]]*24</f>
        <v>60</v>
      </c>
      <c r="AF707" s="74" t="str">
        <f>IF(Table2[[#This Row],[ATA TO UNLOADING 2]]&lt;=48,"YES","NO")</f>
        <v>NO</v>
      </c>
      <c r="AG707" s="75">
        <f t="shared" si="231"/>
        <v>0.41666666666424135</v>
      </c>
      <c r="AH707" s="2" t="s">
        <v>42</v>
      </c>
      <c r="AI707" s="2" t="str">
        <f t="shared" si="232"/>
        <v>MRKU4262928</v>
      </c>
      <c r="AJ707" s="76" t="str">
        <f t="shared" si="233"/>
        <v>CTU FLEVOKUST BV</v>
      </c>
      <c r="AK707" s="77">
        <f>IF($M707="TRUCK",VLOOKUP($AQ707,Invoicing!$A$17:$B$49,MATCH($AK$1,Invoicing!$A$17:$B$17,0),FALSE),VLOOKUP($AQ707,Invoicing!$N$17:$O$21,MATCH($AK$1,Invoicing!$N$17:$O$17,0),FALSE))</f>
        <v>380</v>
      </c>
      <c r="AL707" s="78" t="e">
        <f>VLOOKUP($E707,Invoicing!$A$1:$H$8,MATCH(TRACKER!$N707,Invoicing!$A$1:$H$1,0),FALSE)</f>
        <v>#N/A</v>
      </c>
      <c r="AM707" s="78">
        <v>35</v>
      </c>
      <c r="AN707" s="78">
        <f t="shared" si="234"/>
        <v>0</v>
      </c>
      <c r="AO707" s="2">
        <f t="shared" si="235"/>
        <v>2</v>
      </c>
      <c r="AP707" s="2" t="str">
        <f t="shared" si="236"/>
        <v>WEEK</v>
      </c>
      <c r="AQ707" s="2" t="str">
        <f t="shared" si="237"/>
        <v>CTU FLEVOKUST BVWEEK</v>
      </c>
      <c r="AR707" s="71">
        <f t="shared" si="238"/>
        <v>380</v>
      </c>
      <c r="AS707" s="71">
        <f>VLOOKUP(AJ707,Invoicing!A:K,10,FALSE)</f>
        <v>0</v>
      </c>
      <c r="AT707" s="71">
        <f t="shared" si="239"/>
        <v>380</v>
      </c>
    </row>
    <row r="708" spans="1:47">
      <c r="A708" s="37" t="s">
        <v>255</v>
      </c>
      <c r="B708" s="3" t="s">
        <v>860</v>
      </c>
      <c r="C708" s="11">
        <v>45416.979166666664</v>
      </c>
      <c r="D708" s="11">
        <v>45416.833333333336</v>
      </c>
      <c r="E708" s="11" t="s">
        <v>49</v>
      </c>
      <c r="F708" s="11" t="s">
        <v>40</v>
      </c>
      <c r="G708" s="3" t="s">
        <v>874</v>
      </c>
      <c r="H708" s="3" t="s">
        <v>2821</v>
      </c>
      <c r="I708" s="11">
        <v>45420.125</v>
      </c>
      <c r="J708" s="12">
        <v>45420.085416666669</v>
      </c>
      <c r="K708" s="12">
        <v>45420.125</v>
      </c>
      <c r="L708" s="12">
        <v>45420.138194444444</v>
      </c>
      <c r="M708" s="61" t="s">
        <v>12</v>
      </c>
      <c r="N708" s="6" t="s">
        <v>13</v>
      </c>
      <c r="O708" s="3">
        <v>0</v>
      </c>
      <c r="P708" s="1">
        <f t="shared" si="220"/>
        <v>19</v>
      </c>
      <c r="Q708" s="1">
        <f t="shared" si="221"/>
        <v>5</v>
      </c>
      <c r="R708" s="72">
        <f t="shared" si="222"/>
        <v>45420.085416666669</v>
      </c>
      <c r="S708" s="73">
        <f t="shared" si="223"/>
        <v>3.1458333333357587</v>
      </c>
      <c r="T708" s="74">
        <f>Table2[[#This Row],[ETA A OFRECIMIENTO]]*24</f>
        <v>75.500000000058208</v>
      </c>
      <c r="U708" s="1" t="str">
        <f t="shared" si="224"/>
        <v>NO</v>
      </c>
      <c r="V708" s="73">
        <f t="shared" si="225"/>
        <v>0</v>
      </c>
      <c r="W708" s="74">
        <f>Table2[[#This Row],[DEL. AVAILABLE A SLOT]]*24</f>
        <v>0</v>
      </c>
      <c r="X708" s="1" t="str">
        <f t="shared" si="226"/>
        <v>SI</v>
      </c>
      <c r="Y708" s="73">
        <f t="shared" si="227"/>
        <v>3.1458333333357587</v>
      </c>
      <c r="Z708" s="74">
        <f>Table2[[#This Row],[ETA A TIMESLOT]]*24</f>
        <v>75.500000000058208</v>
      </c>
      <c r="AA708" s="73">
        <f t="shared" si="228"/>
        <v>0</v>
      </c>
      <c r="AB708" s="73" t="str">
        <f t="shared" si="229"/>
        <v>SI</v>
      </c>
      <c r="AC708" s="74">
        <f>Table2[[#This Row],[PUNTUALIDAD (H)]]*24</f>
        <v>0</v>
      </c>
      <c r="AD708" s="73">
        <f t="shared" si="230"/>
        <v>3.1590277777795563</v>
      </c>
      <c r="AE708" s="74">
        <f>Table2[[#This Row],[ATA TO UNLOADING]]*24</f>
        <v>75.816666666709352</v>
      </c>
      <c r="AF708" s="74" t="str">
        <f>IF(Table2[[#This Row],[ATA TO UNLOADING 2]]&lt;=48,"YES","NO")</f>
        <v>NO</v>
      </c>
      <c r="AG708" s="75">
        <f t="shared" si="231"/>
        <v>0.125</v>
      </c>
      <c r="AH708" s="2" t="s">
        <v>24</v>
      </c>
      <c r="AI708" s="2" t="str">
        <f t="shared" si="232"/>
        <v>MRKU4863960</v>
      </c>
      <c r="AJ708" s="76" t="str">
        <f t="shared" si="233"/>
        <v>CTU FLEVOKUST BV</v>
      </c>
      <c r="AK708" s="77">
        <f>IF($M708="TRUCK",VLOOKUP($AQ708,Invoicing!$A$17:$B$49,MATCH($AK$1,Invoicing!$A$17:$B$17,0),FALSE),VLOOKUP($AQ708,Invoicing!$N$17:$O$21,MATCH($AK$1,Invoicing!$N$17:$O$17,0),FALSE))</f>
        <v>380</v>
      </c>
      <c r="AL708" s="78">
        <v>100</v>
      </c>
      <c r="AM708" s="78">
        <v>35</v>
      </c>
      <c r="AN708" s="78">
        <f t="shared" si="234"/>
        <v>0</v>
      </c>
      <c r="AO708" s="2">
        <f t="shared" si="235"/>
        <v>3</v>
      </c>
      <c r="AP708" s="2" t="str">
        <f t="shared" si="236"/>
        <v>NIGHT</v>
      </c>
      <c r="AQ708" s="2" t="str">
        <f t="shared" si="237"/>
        <v>CTU FLEVOKUST BVNIGHT</v>
      </c>
      <c r="AR708" s="71">
        <f t="shared" si="238"/>
        <v>480</v>
      </c>
      <c r="AS708" s="71">
        <f>VLOOKUP(AJ708,Invoicing!A:K,10,FALSE)</f>
        <v>0</v>
      </c>
      <c r="AT708" s="71">
        <f t="shared" si="239"/>
        <v>480</v>
      </c>
    </row>
    <row r="709" spans="1:47">
      <c r="A709" s="37" t="s">
        <v>255</v>
      </c>
      <c r="B709" s="3" t="s">
        <v>860</v>
      </c>
      <c r="C709" s="11">
        <v>45416.979166666664</v>
      </c>
      <c r="D709" s="11">
        <v>45416.833333333336</v>
      </c>
      <c r="E709" s="11" t="s">
        <v>49</v>
      </c>
      <c r="F709" s="11" t="s">
        <v>40</v>
      </c>
      <c r="G709" s="3" t="s">
        <v>875</v>
      </c>
      <c r="H709" s="3" t="s">
        <v>2821</v>
      </c>
      <c r="I709" s="11">
        <v>45419.666666666664</v>
      </c>
      <c r="J709" s="12">
        <v>45419.632638888892</v>
      </c>
      <c r="K709" s="12">
        <v>45419.666666666664</v>
      </c>
      <c r="L709" s="12">
        <v>45419.694444444445</v>
      </c>
      <c r="M709" s="61" t="s">
        <v>12</v>
      </c>
      <c r="N709" s="6" t="s">
        <v>13</v>
      </c>
      <c r="O709" s="3">
        <v>0</v>
      </c>
      <c r="P709" s="1">
        <f t="shared" si="220"/>
        <v>19</v>
      </c>
      <c r="Q709" s="1">
        <f t="shared" si="221"/>
        <v>5</v>
      </c>
      <c r="R709" s="72">
        <f t="shared" si="222"/>
        <v>45419.632638888892</v>
      </c>
      <c r="S709" s="73">
        <f t="shared" si="223"/>
        <v>2.6875</v>
      </c>
      <c r="T709" s="74">
        <f>Table2[[#This Row],[ETA A OFRECIMIENTO]]*24</f>
        <v>64.5</v>
      </c>
      <c r="U709" s="1" t="str">
        <f t="shared" si="224"/>
        <v>NO</v>
      </c>
      <c r="V709" s="73">
        <f t="shared" si="225"/>
        <v>0</v>
      </c>
      <c r="W709" s="74">
        <f>Table2[[#This Row],[DEL. AVAILABLE A SLOT]]*24</f>
        <v>0</v>
      </c>
      <c r="X709" s="1" t="str">
        <f t="shared" si="226"/>
        <v>SI</v>
      </c>
      <c r="Y709" s="73">
        <f t="shared" si="227"/>
        <v>2.6875</v>
      </c>
      <c r="Z709" s="74">
        <f>Table2[[#This Row],[ETA A TIMESLOT]]*24</f>
        <v>64.5</v>
      </c>
      <c r="AA709" s="73">
        <f t="shared" si="228"/>
        <v>0</v>
      </c>
      <c r="AB709" s="73" t="str">
        <f t="shared" si="229"/>
        <v>SI</v>
      </c>
      <c r="AC709" s="74">
        <f>Table2[[#This Row],[PUNTUALIDAD (H)]]*24</f>
        <v>0</v>
      </c>
      <c r="AD709" s="73">
        <f t="shared" si="230"/>
        <v>2.7152777777810115</v>
      </c>
      <c r="AE709" s="74">
        <f>Table2[[#This Row],[ATA TO UNLOADING]]*24</f>
        <v>65.166666666744277</v>
      </c>
      <c r="AF709" s="74" t="str">
        <f>IF(Table2[[#This Row],[ATA TO UNLOADING 2]]&lt;=48,"YES","NO")</f>
        <v>NO</v>
      </c>
      <c r="AG709" s="75">
        <f t="shared" si="231"/>
        <v>0.66666666666424135</v>
      </c>
      <c r="AH709" s="2" t="s">
        <v>42</v>
      </c>
      <c r="AI709" s="2" t="str">
        <f t="shared" si="232"/>
        <v>MRKU4894318</v>
      </c>
      <c r="AJ709" s="76" t="str">
        <f t="shared" si="233"/>
        <v>CTU FLEVOKUST BV</v>
      </c>
      <c r="AK709" s="77">
        <f>IF($M709="TRUCK",VLOOKUP($AQ709,Invoicing!$A$17:$B$49,MATCH($AK$1,Invoicing!$A$17:$B$17,0),FALSE),VLOOKUP($AQ709,Invoicing!$N$17:$O$21,MATCH($AK$1,Invoicing!$N$17:$O$17,0),FALSE))</f>
        <v>380</v>
      </c>
      <c r="AL709" s="78">
        <v>100</v>
      </c>
      <c r="AM709" s="78">
        <v>35</v>
      </c>
      <c r="AN709" s="78">
        <f t="shared" si="234"/>
        <v>0</v>
      </c>
      <c r="AO709" s="2">
        <f t="shared" si="235"/>
        <v>2</v>
      </c>
      <c r="AP709" s="2" t="str">
        <f t="shared" si="236"/>
        <v>WEEK</v>
      </c>
      <c r="AQ709" s="2" t="str">
        <f t="shared" si="237"/>
        <v>CTU FLEVOKUST BVWEEK</v>
      </c>
      <c r="AR709" s="71">
        <f t="shared" si="238"/>
        <v>480</v>
      </c>
      <c r="AS709" s="71">
        <f>VLOOKUP(AJ709,Invoicing!A:K,10,FALSE)</f>
        <v>0</v>
      </c>
      <c r="AT709" s="71">
        <f t="shared" si="239"/>
        <v>480</v>
      </c>
    </row>
    <row r="710" spans="1:47">
      <c r="A710" s="37" t="s">
        <v>255</v>
      </c>
      <c r="B710" s="3" t="s">
        <v>860</v>
      </c>
      <c r="C710" s="11">
        <v>45416.979166666664</v>
      </c>
      <c r="D710" s="11">
        <v>45416.833333333336</v>
      </c>
      <c r="E710" s="11" t="s">
        <v>43</v>
      </c>
      <c r="F710" s="11" t="s">
        <v>40</v>
      </c>
      <c r="G710" s="3" t="s">
        <v>876</v>
      </c>
      <c r="H710" s="3" t="s">
        <v>2821</v>
      </c>
      <c r="I710" s="11">
        <v>45417.916666666664</v>
      </c>
      <c r="J710" s="12">
        <v>45417.929861111108</v>
      </c>
      <c r="K710" s="12">
        <v>45417.916666666664</v>
      </c>
      <c r="L710" s="12">
        <v>45417.947916666664</v>
      </c>
      <c r="M710" s="12" t="s">
        <v>115</v>
      </c>
      <c r="N710" s="6" t="s">
        <v>42</v>
      </c>
      <c r="O710" s="3">
        <v>0</v>
      </c>
      <c r="P710" s="1">
        <f t="shared" si="220"/>
        <v>18</v>
      </c>
      <c r="Q710" s="1">
        <f t="shared" si="221"/>
        <v>5</v>
      </c>
      <c r="R710" s="72">
        <f t="shared" si="222"/>
        <v>45417.929861111108</v>
      </c>
      <c r="S710" s="73">
        <f t="shared" si="223"/>
        <v>0.9375</v>
      </c>
      <c r="T710" s="74">
        <f>Table2[[#This Row],[ETA A OFRECIMIENTO]]*24</f>
        <v>22.5</v>
      </c>
      <c r="U710" s="1" t="str">
        <f t="shared" si="224"/>
        <v>YES</v>
      </c>
      <c r="V710" s="73">
        <f t="shared" si="225"/>
        <v>0</v>
      </c>
      <c r="W710" s="74">
        <f>Table2[[#This Row],[DEL. AVAILABLE A SLOT]]*24</f>
        <v>0</v>
      </c>
      <c r="X710" s="1" t="str">
        <f t="shared" si="226"/>
        <v>SI</v>
      </c>
      <c r="Y710" s="73">
        <f t="shared" si="227"/>
        <v>0.9375</v>
      </c>
      <c r="Z710" s="74">
        <f>Table2[[#This Row],[ETA A TIMESLOT]]*24</f>
        <v>22.5</v>
      </c>
      <c r="AA710" s="73">
        <f t="shared" si="228"/>
        <v>1.3194444443797693E-2</v>
      </c>
      <c r="AB710" s="73" t="str">
        <f t="shared" si="229"/>
        <v>SI</v>
      </c>
      <c r="AC710" s="74">
        <f>Table2[[#This Row],[PUNTUALIDAD (H)]]*24</f>
        <v>0.31666666665114462</v>
      </c>
      <c r="AD710" s="73">
        <f t="shared" si="230"/>
        <v>0.96875</v>
      </c>
      <c r="AE710" s="74">
        <f>Table2[[#This Row],[ATA TO UNLOADING]]*24</f>
        <v>23.25</v>
      </c>
      <c r="AF710" s="74" t="str">
        <f>IF(Table2[[#This Row],[ATA TO UNLOADING 2]]&lt;=48,"YES","NO")</f>
        <v>YES</v>
      </c>
      <c r="AG710" s="75">
        <f t="shared" si="231"/>
        <v>0.91666666666424135</v>
      </c>
      <c r="AH710" s="2" t="s">
        <v>24</v>
      </c>
      <c r="AI710" s="2" t="str">
        <f t="shared" si="232"/>
        <v>MRKU5496936</v>
      </c>
      <c r="AJ710" s="76" t="str">
        <f t="shared" si="233"/>
        <v>LOGIX</v>
      </c>
      <c r="AK710" s="77">
        <f>IF($M710="TRUCK",VLOOKUP($AQ710,Invoicing!$A$17:$B$49,MATCH($AK$1,Invoicing!$A$17:$B$17,0),FALSE),VLOOKUP($AQ710,Invoicing!$N$17:$O$21,MATCH($AK$1,Invoicing!$N$17:$O$17,0),FALSE))</f>
        <v>530</v>
      </c>
      <c r="AL710" s="78" t="e">
        <f>VLOOKUP($E710,Invoicing!$A$1:$H$8,MATCH(TRACKER!$N710,Invoicing!$A$1:$H$1,0),FALSE)</f>
        <v>#N/A</v>
      </c>
      <c r="AM710" s="78">
        <f>VLOOKUP($E710,Invoicing!$A$1:$H$8,MATCH(TRACKER!$O$1,Invoicing!$A$1:$H$1,0),FALSE)</f>
        <v>50</v>
      </c>
      <c r="AN710" s="78">
        <f t="shared" si="234"/>
        <v>0</v>
      </c>
      <c r="AO710" s="2">
        <f t="shared" si="235"/>
        <v>7</v>
      </c>
      <c r="AP710" s="2" t="str">
        <f t="shared" si="236"/>
        <v>NIGHT</v>
      </c>
      <c r="AQ710" s="2" t="str">
        <f t="shared" si="237"/>
        <v>LOGIXNIGHT</v>
      </c>
      <c r="AR710" s="71">
        <f t="shared" si="238"/>
        <v>530</v>
      </c>
      <c r="AS710" s="71">
        <f>VLOOKUP(AJ710,Invoicing!A:K,10,FALSE)</f>
        <v>25</v>
      </c>
      <c r="AT710" s="71">
        <f t="shared" si="239"/>
        <v>555</v>
      </c>
    </row>
    <row r="711" spans="1:47">
      <c r="A711" s="37" t="s">
        <v>255</v>
      </c>
      <c r="B711" s="3" t="s">
        <v>860</v>
      </c>
      <c r="C711" s="11">
        <v>45416.979166666664</v>
      </c>
      <c r="D711" s="11">
        <v>45416.833333333336</v>
      </c>
      <c r="E711" s="11" t="s">
        <v>44</v>
      </c>
      <c r="F711" s="11" t="s">
        <v>40</v>
      </c>
      <c r="G711" s="3" t="s">
        <v>877</v>
      </c>
      <c r="H711" s="3" t="s">
        <v>2821</v>
      </c>
      <c r="I711" s="11">
        <v>45418.375</v>
      </c>
      <c r="J711" s="12">
        <v>45418.708333333336</v>
      </c>
      <c r="K711" s="12">
        <v>45418.375</v>
      </c>
      <c r="L711" s="12">
        <v>45418.708333333336</v>
      </c>
      <c r="M711" s="12" t="s">
        <v>115</v>
      </c>
      <c r="N711" s="6" t="s">
        <v>13</v>
      </c>
      <c r="O711" s="3">
        <v>0</v>
      </c>
      <c r="P711" s="1">
        <f t="shared" si="220"/>
        <v>19</v>
      </c>
      <c r="Q711" s="1">
        <f t="shared" si="221"/>
        <v>5</v>
      </c>
      <c r="R711" s="72">
        <f t="shared" si="222"/>
        <v>45418.708333333336</v>
      </c>
      <c r="S711" s="73">
        <f t="shared" si="223"/>
        <v>1.3958333333357587</v>
      </c>
      <c r="T711" s="74">
        <f>Table2[[#This Row],[ETA A OFRECIMIENTO]]*24</f>
        <v>33.500000000058208</v>
      </c>
      <c r="U711" s="1" t="str">
        <f t="shared" si="224"/>
        <v>YES</v>
      </c>
      <c r="V711" s="73">
        <f t="shared" si="225"/>
        <v>0</v>
      </c>
      <c r="W711" s="74">
        <f>Table2[[#This Row],[DEL. AVAILABLE A SLOT]]*24</f>
        <v>0</v>
      </c>
      <c r="X711" s="1" t="str">
        <f t="shared" si="226"/>
        <v>SI</v>
      </c>
      <c r="Y711" s="73">
        <f t="shared" si="227"/>
        <v>1.3958333333357587</v>
      </c>
      <c r="Z711" s="74">
        <f>Table2[[#This Row],[ETA A TIMESLOT]]*24</f>
        <v>33.500000000058208</v>
      </c>
      <c r="AA711" s="73">
        <f t="shared" si="228"/>
        <v>0.33333333333575865</v>
      </c>
      <c r="AB711" s="73" t="str">
        <f t="shared" si="229"/>
        <v>NO</v>
      </c>
      <c r="AC711" s="74">
        <f>Table2[[#This Row],[PUNTUALIDAD (H)]]*24</f>
        <v>8.0000000000582077</v>
      </c>
      <c r="AD711" s="73">
        <f t="shared" si="230"/>
        <v>1.7291666666715173</v>
      </c>
      <c r="AE711" s="74">
        <f>Table2[[#This Row],[ATA TO UNLOADING]]*24</f>
        <v>41.500000000116415</v>
      </c>
      <c r="AF711" s="74" t="str">
        <f>IF(Table2[[#This Row],[ATA TO UNLOADING 2]]&lt;=48,"YES","NO")</f>
        <v>YES</v>
      </c>
      <c r="AG711" s="75">
        <f t="shared" si="231"/>
        <v>0.375</v>
      </c>
      <c r="AH711" s="2" t="s">
        <v>42</v>
      </c>
      <c r="AI711" s="2" t="str">
        <f t="shared" si="232"/>
        <v>MRKU5528503</v>
      </c>
      <c r="AJ711" s="76" t="str">
        <f t="shared" si="233"/>
        <v>MSI</v>
      </c>
      <c r="AK711" s="77">
        <f>IF($M711="TRUCK",VLOOKUP($AQ711,Invoicing!$A$17:$B$49,MATCH($AK$1,Invoicing!$A$17:$B$17,0),FALSE),VLOOKUP($AQ711,Invoicing!$N$17:$O$21,MATCH($AK$1,Invoicing!$N$17:$O$17,0),FALSE))</f>
        <v>480</v>
      </c>
      <c r="AL711" s="78">
        <f>VLOOKUP($E711,Invoicing!$A$1:$H$8,MATCH(TRACKER!$N711,Invoicing!$A$1:$H$1,0),FALSE)</f>
        <v>120</v>
      </c>
      <c r="AM711" s="78">
        <f>VLOOKUP($E711,Invoicing!$A$1:$H$8,MATCH(TRACKER!$O$1,Invoicing!$A$1:$H$1,0),FALSE)</f>
        <v>50</v>
      </c>
      <c r="AN711" s="78">
        <f t="shared" si="234"/>
        <v>0</v>
      </c>
      <c r="AO711" s="2">
        <f t="shared" si="235"/>
        <v>1</v>
      </c>
      <c r="AP711" s="2" t="str">
        <f t="shared" si="236"/>
        <v>WEEK</v>
      </c>
      <c r="AQ711" s="2" t="str">
        <f t="shared" si="237"/>
        <v>MSIWEEK</v>
      </c>
      <c r="AR711" s="71">
        <f t="shared" si="238"/>
        <v>600</v>
      </c>
      <c r="AS711" s="71">
        <f>VLOOKUP(AJ711,Invoicing!A:K,10,FALSE)</f>
        <v>25</v>
      </c>
      <c r="AT711" s="71">
        <f t="shared" si="239"/>
        <v>625</v>
      </c>
    </row>
    <row r="712" spans="1:47">
      <c r="A712" s="37" t="s">
        <v>255</v>
      </c>
      <c r="B712" s="3" t="s">
        <v>860</v>
      </c>
      <c r="C712" s="11">
        <v>45416.979166666664</v>
      </c>
      <c r="D712" s="11">
        <v>45416.833333333336</v>
      </c>
      <c r="E712" s="11" t="s">
        <v>44</v>
      </c>
      <c r="F712" s="11" t="s">
        <v>40</v>
      </c>
      <c r="G712" s="3" t="s">
        <v>878</v>
      </c>
      <c r="H712" s="3" t="s">
        <v>2821</v>
      </c>
      <c r="I712" s="11">
        <v>45417.875</v>
      </c>
      <c r="J712" s="12">
        <v>45417.863888888889</v>
      </c>
      <c r="K712" s="12">
        <v>45417.875</v>
      </c>
      <c r="L712" s="12">
        <v>45417.923611111109</v>
      </c>
      <c r="M712" s="12" t="s">
        <v>115</v>
      </c>
      <c r="N712" s="6" t="s">
        <v>13</v>
      </c>
      <c r="O712" s="3">
        <v>0</v>
      </c>
      <c r="P712" s="1">
        <f t="shared" si="220"/>
        <v>18</v>
      </c>
      <c r="Q712" s="1">
        <f t="shared" si="221"/>
        <v>5</v>
      </c>
      <c r="R712" s="72">
        <f t="shared" si="222"/>
        <v>45417.863888888889</v>
      </c>
      <c r="S712" s="73">
        <f t="shared" si="223"/>
        <v>0.89583333333575865</v>
      </c>
      <c r="T712" s="74">
        <f>Table2[[#This Row],[ETA A OFRECIMIENTO]]*24</f>
        <v>21.500000000058208</v>
      </c>
      <c r="U712" s="1" t="str">
        <f t="shared" si="224"/>
        <v>YES</v>
      </c>
      <c r="V712" s="73">
        <f t="shared" si="225"/>
        <v>0</v>
      </c>
      <c r="W712" s="74">
        <f>Table2[[#This Row],[DEL. AVAILABLE A SLOT]]*24</f>
        <v>0</v>
      </c>
      <c r="X712" s="1" t="str">
        <f t="shared" si="226"/>
        <v>SI</v>
      </c>
      <c r="Y712" s="73">
        <f t="shared" si="227"/>
        <v>0.89583333333575865</v>
      </c>
      <c r="Z712" s="74">
        <f>Table2[[#This Row],[ETA A TIMESLOT]]*24</f>
        <v>21.500000000058208</v>
      </c>
      <c r="AA712" s="73">
        <f t="shared" si="228"/>
        <v>0</v>
      </c>
      <c r="AB712" s="73" t="str">
        <f t="shared" si="229"/>
        <v>SI</v>
      </c>
      <c r="AC712" s="74">
        <f>Table2[[#This Row],[PUNTUALIDAD (H)]]*24</f>
        <v>0</v>
      </c>
      <c r="AD712" s="73">
        <f t="shared" si="230"/>
        <v>0.94444444444525288</v>
      </c>
      <c r="AE712" s="74">
        <f>Table2[[#This Row],[ATA TO UNLOADING]]*24</f>
        <v>22.666666666686069</v>
      </c>
      <c r="AF712" s="74" t="str">
        <f>IF(Table2[[#This Row],[ATA TO UNLOADING 2]]&lt;=48,"YES","NO")</f>
        <v>YES</v>
      </c>
      <c r="AG712" s="75">
        <f t="shared" si="231"/>
        <v>0.875</v>
      </c>
      <c r="AH712" s="2" t="s">
        <v>24</v>
      </c>
      <c r="AI712" s="2" t="str">
        <f t="shared" si="232"/>
        <v>MRKU5637103</v>
      </c>
      <c r="AJ712" s="76" t="str">
        <f t="shared" si="233"/>
        <v>MSI</v>
      </c>
      <c r="AK712" s="77">
        <f>IF($M712="TRUCK",VLOOKUP($AQ712,Invoicing!$A$17:$B$49,MATCH($AK$1,Invoicing!$A$17:$B$17,0),FALSE),VLOOKUP($AQ712,Invoicing!$N$17:$O$21,MATCH($AK$1,Invoicing!$N$17:$O$17,0),FALSE))</f>
        <v>530</v>
      </c>
      <c r="AL712" s="78">
        <f>VLOOKUP($E712,Invoicing!$A$1:$H$8,MATCH(TRACKER!$N712,Invoicing!$A$1:$H$1,0),FALSE)</f>
        <v>120</v>
      </c>
      <c r="AM712" s="78">
        <f>VLOOKUP($E712,Invoicing!$A$1:$H$8,MATCH(TRACKER!$O$1,Invoicing!$A$1:$H$1,0),FALSE)</f>
        <v>50</v>
      </c>
      <c r="AN712" s="78">
        <f t="shared" si="234"/>
        <v>0</v>
      </c>
      <c r="AO712" s="2">
        <f t="shared" si="235"/>
        <v>7</v>
      </c>
      <c r="AP712" s="2" t="str">
        <f t="shared" si="236"/>
        <v>NIGHT</v>
      </c>
      <c r="AQ712" s="2" t="str">
        <f t="shared" si="237"/>
        <v>MSINIGHT</v>
      </c>
      <c r="AR712" s="71">
        <f t="shared" si="238"/>
        <v>650</v>
      </c>
      <c r="AS712" s="71">
        <f>VLOOKUP(AJ712,Invoicing!A:K,10,FALSE)</f>
        <v>25</v>
      </c>
      <c r="AT712" s="71">
        <f t="shared" si="239"/>
        <v>675</v>
      </c>
    </row>
    <row r="713" spans="1:47">
      <c r="A713" s="37" t="s">
        <v>255</v>
      </c>
      <c r="B713" s="3" t="s">
        <v>860</v>
      </c>
      <c r="C713" s="11">
        <v>45416.979166666664</v>
      </c>
      <c r="D713" s="11">
        <v>45416.833333333336</v>
      </c>
      <c r="E713" s="11" t="s">
        <v>44</v>
      </c>
      <c r="F713" s="11" t="s">
        <v>40</v>
      </c>
      <c r="G713" s="3" t="s">
        <v>879</v>
      </c>
      <c r="H713" s="3" t="s">
        <v>2821</v>
      </c>
      <c r="I713" s="11">
        <v>45418.208333333336</v>
      </c>
      <c r="J713" s="12">
        <v>45418.186805555553</v>
      </c>
      <c r="K713" s="12">
        <v>45418.208333333336</v>
      </c>
      <c r="L713" s="12">
        <v>45418.6875</v>
      </c>
      <c r="M713" s="12" t="s">
        <v>115</v>
      </c>
      <c r="N713" s="6" t="s">
        <v>13</v>
      </c>
      <c r="O713" s="3">
        <v>0</v>
      </c>
      <c r="P713" s="1">
        <f t="shared" si="220"/>
        <v>19</v>
      </c>
      <c r="Q713" s="1">
        <f t="shared" si="221"/>
        <v>5</v>
      </c>
      <c r="R713" s="72">
        <f t="shared" si="222"/>
        <v>45418.186805555553</v>
      </c>
      <c r="S713" s="73">
        <f t="shared" si="223"/>
        <v>1.2291666666715173</v>
      </c>
      <c r="T713" s="74">
        <f>Table2[[#This Row],[ETA A OFRECIMIENTO]]*24</f>
        <v>29.500000000116415</v>
      </c>
      <c r="U713" s="1" t="str">
        <f t="shared" si="224"/>
        <v>YES</v>
      </c>
      <c r="V713" s="73">
        <f t="shared" si="225"/>
        <v>0</v>
      </c>
      <c r="W713" s="74">
        <f>Table2[[#This Row],[DEL. AVAILABLE A SLOT]]*24</f>
        <v>0</v>
      </c>
      <c r="X713" s="1" t="str">
        <f t="shared" si="226"/>
        <v>SI</v>
      </c>
      <c r="Y713" s="73">
        <f t="shared" si="227"/>
        <v>1.2291666666715173</v>
      </c>
      <c r="Z713" s="74">
        <f>Table2[[#This Row],[ETA A TIMESLOT]]*24</f>
        <v>29.500000000116415</v>
      </c>
      <c r="AA713" s="73">
        <f t="shared" si="228"/>
        <v>0</v>
      </c>
      <c r="AB713" s="73" t="str">
        <f t="shared" si="229"/>
        <v>SI</v>
      </c>
      <c r="AC713" s="74">
        <f>Table2[[#This Row],[PUNTUALIDAD (H)]]*24</f>
        <v>0</v>
      </c>
      <c r="AD713" s="73">
        <f t="shared" si="230"/>
        <v>1.7083333333357587</v>
      </c>
      <c r="AE713" s="74">
        <f>Table2[[#This Row],[ATA TO UNLOADING]]*24</f>
        <v>41.000000000058208</v>
      </c>
      <c r="AF713" s="74" t="str">
        <f>IF(Table2[[#This Row],[ATA TO UNLOADING 2]]&lt;=48,"YES","NO")</f>
        <v>YES</v>
      </c>
      <c r="AG713" s="75">
        <f t="shared" si="231"/>
        <v>0.20833333333575865</v>
      </c>
      <c r="AH713" s="2" t="s">
        <v>42</v>
      </c>
      <c r="AI713" s="2" t="str">
        <f t="shared" si="232"/>
        <v>MRKU5795639</v>
      </c>
      <c r="AJ713" s="76" t="str">
        <f t="shared" si="233"/>
        <v>MSI</v>
      </c>
      <c r="AK713" s="77">
        <f>IF($M713="TRUCK",VLOOKUP($AQ713,Invoicing!$A$17:$B$49,MATCH($AK$1,Invoicing!$A$17:$B$17,0),FALSE),VLOOKUP($AQ713,Invoicing!$N$17:$O$21,MATCH($AK$1,Invoicing!$N$17:$O$17,0),FALSE))</f>
        <v>480</v>
      </c>
      <c r="AL713" s="78">
        <f>VLOOKUP($E713,Invoicing!$A$1:$H$8,MATCH(TRACKER!$N713,Invoicing!$A$1:$H$1,0),FALSE)</f>
        <v>120</v>
      </c>
      <c r="AM713" s="78">
        <f>VLOOKUP($E713,Invoicing!$A$1:$H$8,MATCH(TRACKER!$O$1,Invoicing!$A$1:$H$1,0),FALSE)</f>
        <v>50</v>
      </c>
      <c r="AN713" s="78">
        <f t="shared" si="234"/>
        <v>0</v>
      </c>
      <c r="AO713" s="2">
        <f t="shared" si="235"/>
        <v>1</v>
      </c>
      <c r="AP713" s="2" t="str">
        <f t="shared" si="236"/>
        <v>WEEK</v>
      </c>
      <c r="AQ713" s="2" t="str">
        <f t="shared" si="237"/>
        <v>MSIWEEK</v>
      </c>
      <c r="AR713" s="71">
        <f t="shared" si="238"/>
        <v>600</v>
      </c>
      <c r="AS713" s="71">
        <f>VLOOKUP(AJ713,Invoicing!A:K,10,FALSE)</f>
        <v>25</v>
      </c>
      <c r="AT713" s="71">
        <f t="shared" si="239"/>
        <v>625</v>
      </c>
    </row>
    <row r="714" spans="1:47">
      <c r="A714" s="37" t="s">
        <v>255</v>
      </c>
      <c r="B714" s="3" t="s">
        <v>860</v>
      </c>
      <c r="C714" s="11">
        <v>45416.979166666664</v>
      </c>
      <c r="D714" s="11">
        <v>45416.833333333336</v>
      </c>
      <c r="E714" s="11" t="s">
        <v>44</v>
      </c>
      <c r="F714" s="11" t="s">
        <v>40</v>
      </c>
      <c r="G714" s="3" t="s">
        <v>880</v>
      </c>
      <c r="H714" s="3" t="s">
        <v>2821</v>
      </c>
      <c r="I714" s="11">
        <v>45417.875</v>
      </c>
      <c r="J714" s="12">
        <v>45417.925694444442</v>
      </c>
      <c r="K714" s="12">
        <v>45417.875</v>
      </c>
      <c r="L714" s="12">
        <v>45417.925694444442</v>
      </c>
      <c r="M714" s="12" t="s">
        <v>115</v>
      </c>
      <c r="N714" s="6" t="s">
        <v>13</v>
      </c>
      <c r="O714" s="3">
        <v>0</v>
      </c>
      <c r="P714" s="1">
        <f t="shared" si="220"/>
        <v>18</v>
      </c>
      <c r="Q714" s="1">
        <f t="shared" si="221"/>
        <v>5</v>
      </c>
      <c r="R714" s="72">
        <f t="shared" si="222"/>
        <v>45417.925694444442</v>
      </c>
      <c r="S714" s="73">
        <f t="shared" si="223"/>
        <v>0.89583333333575865</v>
      </c>
      <c r="T714" s="74">
        <f>Table2[[#This Row],[ETA A OFRECIMIENTO]]*24</f>
        <v>21.500000000058208</v>
      </c>
      <c r="U714" s="1" t="str">
        <f t="shared" si="224"/>
        <v>YES</v>
      </c>
      <c r="V714" s="73">
        <f t="shared" si="225"/>
        <v>0</v>
      </c>
      <c r="W714" s="74">
        <f>Table2[[#This Row],[DEL. AVAILABLE A SLOT]]*24</f>
        <v>0</v>
      </c>
      <c r="X714" s="1" t="str">
        <f t="shared" si="226"/>
        <v>SI</v>
      </c>
      <c r="Y714" s="73">
        <f t="shared" si="227"/>
        <v>0.89583333333575865</v>
      </c>
      <c r="Z714" s="74">
        <f>Table2[[#This Row],[ETA A TIMESLOT]]*24</f>
        <v>21.500000000058208</v>
      </c>
      <c r="AA714" s="73">
        <f t="shared" si="228"/>
        <v>5.0694444442342501E-2</v>
      </c>
      <c r="AB714" s="73" t="str">
        <f t="shared" si="229"/>
        <v>NO</v>
      </c>
      <c r="AC714" s="74">
        <f>Table2[[#This Row],[PUNTUALIDAD (H)]]*24</f>
        <v>1.21666666661622</v>
      </c>
      <c r="AD714" s="73">
        <f t="shared" si="230"/>
        <v>0.94652777777810115</v>
      </c>
      <c r="AE714" s="74">
        <f>Table2[[#This Row],[ATA TO UNLOADING]]*24</f>
        <v>22.716666666674428</v>
      </c>
      <c r="AF714" s="74" t="str">
        <f>IF(Table2[[#This Row],[ATA TO UNLOADING 2]]&lt;=48,"YES","NO")</f>
        <v>YES</v>
      </c>
      <c r="AG714" s="75">
        <f t="shared" si="231"/>
        <v>0.875</v>
      </c>
      <c r="AH714" s="2" t="s">
        <v>24</v>
      </c>
      <c r="AI714" s="2" t="str">
        <f t="shared" si="232"/>
        <v>MRKU5914867</v>
      </c>
      <c r="AJ714" s="76" t="str">
        <f t="shared" si="233"/>
        <v>MSI</v>
      </c>
      <c r="AK714" s="77">
        <f>IF($M714="TRUCK",VLOOKUP($AQ714,Invoicing!$A$17:$B$49,MATCH($AK$1,Invoicing!$A$17:$B$17,0),FALSE),VLOOKUP($AQ714,Invoicing!$N$17:$O$21,MATCH($AK$1,Invoicing!$N$17:$O$17,0),FALSE))</f>
        <v>530</v>
      </c>
      <c r="AL714" s="78">
        <f>VLOOKUP($E714,Invoicing!$A$1:$H$8,MATCH(TRACKER!$N714,Invoicing!$A$1:$H$1,0),FALSE)</f>
        <v>120</v>
      </c>
      <c r="AM714" s="78">
        <f>VLOOKUP($E714,Invoicing!$A$1:$H$8,MATCH(TRACKER!$O$1,Invoicing!$A$1:$H$1,0),FALSE)</f>
        <v>50</v>
      </c>
      <c r="AN714" s="78">
        <f t="shared" si="234"/>
        <v>0</v>
      </c>
      <c r="AO714" s="2">
        <f t="shared" si="235"/>
        <v>7</v>
      </c>
      <c r="AP714" s="2" t="str">
        <f t="shared" si="236"/>
        <v>NIGHT</v>
      </c>
      <c r="AQ714" s="2" t="str">
        <f t="shared" si="237"/>
        <v>MSINIGHT</v>
      </c>
      <c r="AR714" s="71">
        <f t="shared" si="238"/>
        <v>650</v>
      </c>
      <c r="AS714" s="71">
        <f>VLOOKUP(AJ714,Invoicing!A:K,10,FALSE)</f>
        <v>25</v>
      </c>
      <c r="AT714" s="71">
        <f t="shared" si="239"/>
        <v>675</v>
      </c>
    </row>
    <row r="715" spans="1:47">
      <c r="A715" s="37" t="s">
        <v>255</v>
      </c>
      <c r="B715" s="3" t="s">
        <v>860</v>
      </c>
      <c r="C715" s="11">
        <v>45416.979166666664</v>
      </c>
      <c r="D715" s="11">
        <v>45416.833333333336</v>
      </c>
      <c r="E715" s="11" t="s">
        <v>44</v>
      </c>
      <c r="F715" s="11" t="s">
        <v>40</v>
      </c>
      <c r="G715" s="3" t="s">
        <v>881</v>
      </c>
      <c r="H715" s="3" t="s">
        <v>2821</v>
      </c>
      <c r="I715" s="11">
        <v>45418.041666666664</v>
      </c>
      <c r="J715" s="12">
        <v>45418.071527777778</v>
      </c>
      <c r="K715" s="12">
        <v>45418.041666666664</v>
      </c>
      <c r="L715" s="12">
        <v>45418.17083333333</v>
      </c>
      <c r="M715" s="12" t="s">
        <v>115</v>
      </c>
      <c r="N715" s="6" t="s">
        <v>13</v>
      </c>
      <c r="O715" s="3">
        <v>0</v>
      </c>
      <c r="P715" s="1">
        <f t="shared" si="220"/>
        <v>19</v>
      </c>
      <c r="Q715" s="1">
        <f t="shared" si="221"/>
        <v>5</v>
      </c>
      <c r="R715" s="72">
        <f t="shared" si="222"/>
        <v>45418.071527777778</v>
      </c>
      <c r="S715" s="73">
        <f t="shared" si="223"/>
        <v>1.0625</v>
      </c>
      <c r="T715" s="74">
        <f>Table2[[#This Row],[ETA A OFRECIMIENTO]]*24</f>
        <v>25.5</v>
      </c>
      <c r="U715" s="1" t="str">
        <f t="shared" si="224"/>
        <v>YES</v>
      </c>
      <c r="V715" s="73">
        <f t="shared" si="225"/>
        <v>0</v>
      </c>
      <c r="W715" s="74">
        <f>Table2[[#This Row],[DEL. AVAILABLE A SLOT]]*24</f>
        <v>0</v>
      </c>
      <c r="X715" s="1" t="str">
        <f t="shared" si="226"/>
        <v>SI</v>
      </c>
      <c r="Y715" s="73">
        <f t="shared" si="227"/>
        <v>1.0625</v>
      </c>
      <c r="Z715" s="74">
        <f>Table2[[#This Row],[ETA A TIMESLOT]]*24</f>
        <v>25.5</v>
      </c>
      <c r="AA715" s="73">
        <f t="shared" si="228"/>
        <v>2.9861111113859806E-2</v>
      </c>
      <c r="AB715" s="73" t="str">
        <f t="shared" si="229"/>
        <v>SI</v>
      </c>
      <c r="AC715" s="74">
        <f>Table2[[#This Row],[PUNTUALIDAD (H)]]*24</f>
        <v>0.71666666673263535</v>
      </c>
      <c r="AD715" s="73">
        <f t="shared" si="230"/>
        <v>1.1916666666656965</v>
      </c>
      <c r="AE715" s="74">
        <f>Table2[[#This Row],[ATA TO UNLOADING]]*24</f>
        <v>28.599999999976717</v>
      </c>
      <c r="AF715" s="74" t="str">
        <f>IF(Table2[[#This Row],[ATA TO UNLOADING 2]]&lt;=48,"YES","NO")</f>
        <v>YES</v>
      </c>
      <c r="AG715" s="75">
        <f t="shared" si="231"/>
        <v>4.1666666664241347E-2</v>
      </c>
      <c r="AH715" s="2" t="s">
        <v>24</v>
      </c>
      <c r="AI715" s="2" t="str">
        <f t="shared" si="232"/>
        <v>MRKU6039446</v>
      </c>
      <c r="AJ715" s="76" t="str">
        <f t="shared" si="233"/>
        <v>MSI</v>
      </c>
      <c r="AK715" s="77">
        <f>IF($M715="TRUCK",VLOOKUP($AQ715,Invoicing!$A$17:$B$49,MATCH($AK$1,Invoicing!$A$17:$B$17,0),FALSE),VLOOKUP($AQ715,Invoicing!$N$17:$O$21,MATCH($AK$1,Invoicing!$N$17:$O$17,0),FALSE))</f>
        <v>530</v>
      </c>
      <c r="AL715" s="78">
        <f>VLOOKUP($E715,Invoicing!$A$1:$H$8,MATCH(TRACKER!$N715,Invoicing!$A$1:$H$1,0),FALSE)</f>
        <v>120</v>
      </c>
      <c r="AM715" s="78">
        <f>VLOOKUP($E715,Invoicing!$A$1:$H$8,MATCH(TRACKER!$O$1,Invoicing!$A$1:$H$1,0),FALSE)</f>
        <v>50</v>
      </c>
      <c r="AN715" s="78">
        <f t="shared" si="234"/>
        <v>0</v>
      </c>
      <c r="AO715" s="2">
        <f t="shared" si="235"/>
        <v>1</v>
      </c>
      <c r="AP715" s="2" t="str">
        <f t="shared" si="236"/>
        <v>NIGHT</v>
      </c>
      <c r="AQ715" s="2" t="str">
        <f t="shared" si="237"/>
        <v>MSINIGHT</v>
      </c>
      <c r="AR715" s="71">
        <f t="shared" si="238"/>
        <v>650</v>
      </c>
      <c r="AS715" s="71">
        <f>VLOOKUP(AJ715,Invoicing!A:K,10,FALSE)</f>
        <v>25</v>
      </c>
      <c r="AT715" s="71">
        <f t="shared" si="239"/>
        <v>675</v>
      </c>
    </row>
    <row r="716" spans="1:47">
      <c r="A716" s="37" t="s">
        <v>255</v>
      </c>
      <c r="B716" s="3" t="s">
        <v>860</v>
      </c>
      <c r="C716" s="11">
        <v>45416.979166666664</v>
      </c>
      <c r="D716" s="11">
        <v>45416.833333333336</v>
      </c>
      <c r="E716" s="11" t="s">
        <v>44</v>
      </c>
      <c r="F716" s="11" t="s">
        <v>40</v>
      </c>
      <c r="G716" s="3" t="s">
        <v>882</v>
      </c>
      <c r="H716" s="3" t="s">
        <v>46</v>
      </c>
      <c r="I716" s="11">
        <v>45418.291666666664</v>
      </c>
      <c r="J716" s="12">
        <v>45418.291666666664</v>
      </c>
      <c r="K716" s="12">
        <v>45418.291666666664</v>
      </c>
      <c r="L716" s="12">
        <v>45418.291666666664</v>
      </c>
      <c r="M716" s="12" t="s">
        <v>115</v>
      </c>
      <c r="N716" s="6" t="s">
        <v>42</v>
      </c>
      <c r="O716" s="3">
        <v>1</v>
      </c>
      <c r="P716" s="1">
        <f t="shared" si="220"/>
        <v>19</v>
      </c>
      <c r="Q716" s="1">
        <f t="shared" si="221"/>
        <v>5</v>
      </c>
      <c r="R716" s="72">
        <f t="shared" si="222"/>
        <v>45418.291666666664</v>
      </c>
      <c r="S716" s="73">
        <f t="shared" si="223"/>
        <v>1.3125</v>
      </c>
      <c r="T716" s="74">
        <f>Table2[[#This Row],[ETA A OFRECIMIENTO]]*24</f>
        <v>31.5</v>
      </c>
      <c r="U716" s="1" t="str">
        <f t="shared" si="224"/>
        <v>YES</v>
      </c>
      <c r="V716" s="73">
        <f t="shared" si="225"/>
        <v>0</v>
      </c>
      <c r="W716" s="74">
        <f>Table2[[#This Row],[DEL. AVAILABLE A SLOT]]*24</f>
        <v>0</v>
      </c>
      <c r="X716" s="1" t="str">
        <f t="shared" si="226"/>
        <v>SI</v>
      </c>
      <c r="Y716" s="73">
        <f t="shared" si="227"/>
        <v>1.3125</v>
      </c>
      <c r="Z716" s="74">
        <f>Table2[[#This Row],[ETA A TIMESLOT]]*24</f>
        <v>31.5</v>
      </c>
      <c r="AA716" s="73">
        <f t="shared" si="228"/>
        <v>0</v>
      </c>
      <c r="AB716" s="73" t="str">
        <f t="shared" si="229"/>
        <v>SI</v>
      </c>
      <c r="AC716" s="74">
        <f>Table2[[#This Row],[PUNTUALIDAD (H)]]*24</f>
        <v>0</v>
      </c>
      <c r="AD716" s="73">
        <f t="shared" si="230"/>
        <v>1.3125</v>
      </c>
      <c r="AE716" s="74">
        <f>Table2[[#This Row],[ATA TO UNLOADING]]*24</f>
        <v>31.5</v>
      </c>
      <c r="AF716" s="74" t="str">
        <f>IF(Table2[[#This Row],[ATA TO UNLOADING 2]]&lt;=48,"YES","NO")</f>
        <v>YES</v>
      </c>
      <c r="AG716" s="75">
        <f t="shared" si="231"/>
        <v>0.29166666666424135</v>
      </c>
      <c r="AH716" s="2" t="s">
        <v>42</v>
      </c>
      <c r="AI716" s="2" t="str">
        <f t="shared" si="232"/>
        <v>MRKU6137165</v>
      </c>
      <c r="AJ716" s="76" t="str">
        <f t="shared" si="233"/>
        <v>MSI</v>
      </c>
      <c r="AK716" s="77">
        <f>IF($M716="TRUCK",VLOOKUP($AQ716,Invoicing!$A$17:$B$49,MATCH($AK$1,Invoicing!$A$17:$B$17,0),FALSE),VLOOKUP($AQ716,Invoicing!$N$17:$O$21,MATCH($AK$1,Invoicing!$N$17:$O$17,0),FALSE))</f>
        <v>480</v>
      </c>
      <c r="AL716" s="78" t="e">
        <f>VLOOKUP($E716,Invoicing!$A$1:$H$8,MATCH(TRACKER!$N716,Invoicing!$A$1:$H$1,0),FALSE)</f>
        <v>#N/A</v>
      </c>
      <c r="AM716" s="78">
        <f>VLOOKUP($E716,Invoicing!$A$1:$H$8,MATCH(TRACKER!$O$1,Invoicing!$A$1:$H$1,0),FALSE)</f>
        <v>50</v>
      </c>
      <c r="AN716" s="78">
        <f t="shared" si="234"/>
        <v>50</v>
      </c>
      <c r="AO716" s="2">
        <f t="shared" si="235"/>
        <v>1</v>
      </c>
      <c r="AP716" s="2" t="str">
        <f t="shared" si="236"/>
        <v>WEEK</v>
      </c>
      <c r="AQ716" s="2" t="str">
        <f t="shared" si="237"/>
        <v>MSIWEEK</v>
      </c>
      <c r="AR716" s="71">
        <f t="shared" si="238"/>
        <v>530</v>
      </c>
      <c r="AS716" s="71">
        <f>VLOOKUP(AJ716,Invoicing!A:K,10,FALSE)</f>
        <v>25</v>
      </c>
      <c r="AT716" s="71">
        <f t="shared" si="239"/>
        <v>555</v>
      </c>
    </row>
    <row r="717" spans="1:47">
      <c r="A717" s="37" t="s">
        <v>255</v>
      </c>
      <c r="B717" s="3" t="s">
        <v>860</v>
      </c>
      <c r="C717" s="11">
        <v>45416.979166666664</v>
      </c>
      <c r="D717" s="11">
        <v>45416.833333333336</v>
      </c>
      <c r="E717" s="11" t="s">
        <v>44</v>
      </c>
      <c r="F717" s="11" t="s">
        <v>40</v>
      </c>
      <c r="G717" s="3" t="s">
        <v>883</v>
      </c>
      <c r="H717" s="3" t="s">
        <v>2821</v>
      </c>
      <c r="I717" s="11">
        <v>45418.208333333336</v>
      </c>
      <c r="J717" s="12">
        <v>45418.181250000001</v>
      </c>
      <c r="K717" s="12">
        <v>45418.208333333336</v>
      </c>
      <c r="L717" s="12">
        <v>45418.530555555553</v>
      </c>
      <c r="M717" s="12" t="s">
        <v>115</v>
      </c>
      <c r="N717" s="6" t="s">
        <v>13</v>
      </c>
      <c r="O717" s="3">
        <v>0</v>
      </c>
      <c r="P717" s="1">
        <f t="shared" si="220"/>
        <v>19</v>
      </c>
      <c r="Q717" s="1">
        <f t="shared" si="221"/>
        <v>5</v>
      </c>
      <c r="R717" s="72">
        <f t="shared" si="222"/>
        <v>45418.181250000001</v>
      </c>
      <c r="S717" s="73">
        <f t="shared" si="223"/>
        <v>1.2291666666715173</v>
      </c>
      <c r="T717" s="74">
        <f>Table2[[#This Row],[ETA A OFRECIMIENTO]]*24</f>
        <v>29.500000000116415</v>
      </c>
      <c r="U717" s="1" t="str">
        <f t="shared" si="224"/>
        <v>YES</v>
      </c>
      <c r="V717" s="73">
        <f t="shared" si="225"/>
        <v>0</v>
      </c>
      <c r="W717" s="74">
        <f>Table2[[#This Row],[DEL. AVAILABLE A SLOT]]*24</f>
        <v>0</v>
      </c>
      <c r="X717" s="1" t="str">
        <f t="shared" si="226"/>
        <v>SI</v>
      </c>
      <c r="Y717" s="73">
        <f t="shared" si="227"/>
        <v>1.2291666666715173</v>
      </c>
      <c r="Z717" s="74">
        <f>Table2[[#This Row],[ETA A TIMESLOT]]*24</f>
        <v>29.500000000116415</v>
      </c>
      <c r="AA717" s="73">
        <f t="shared" si="228"/>
        <v>0</v>
      </c>
      <c r="AB717" s="73" t="str">
        <f t="shared" si="229"/>
        <v>SI</v>
      </c>
      <c r="AC717" s="74">
        <f>Table2[[#This Row],[PUNTUALIDAD (H)]]*24</f>
        <v>0</v>
      </c>
      <c r="AD717" s="73">
        <f t="shared" si="230"/>
        <v>1.5513888888890506</v>
      </c>
      <c r="AE717" s="74">
        <f>Table2[[#This Row],[ATA TO UNLOADING]]*24</f>
        <v>37.233333333337214</v>
      </c>
      <c r="AF717" s="74" t="str">
        <f>IF(Table2[[#This Row],[ATA TO UNLOADING 2]]&lt;=48,"YES","NO")</f>
        <v>YES</v>
      </c>
      <c r="AG717" s="75">
        <f t="shared" si="231"/>
        <v>0.20833333333575865</v>
      </c>
      <c r="AH717" s="2" t="s">
        <v>42</v>
      </c>
      <c r="AI717" s="2" t="str">
        <f t="shared" si="232"/>
        <v>MRSU0603356</v>
      </c>
      <c r="AJ717" s="76" t="str">
        <f t="shared" si="233"/>
        <v>MSI</v>
      </c>
      <c r="AK717" s="77">
        <f>IF($M717="TRUCK",VLOOKUP($AQ717,Invoicing!$A$17:$B$49,MATCH($AK$1,Invoicing!$A$17:$B$17,0),FALSE),VLOOKUP($AQ717,Invoicing!$N$17:$O$21,MATCH($AK$1,Invoicing!$N$17:$O$17,0),FALSE))</f>
        <v>480</v>
      </c>
      <c r="AL717" s="78">
        <f>VLOOKUP($E717,Invoicing!$A$1:$H$8,MATCH(TRACKER!$N717,Invoicing!$A$1:$H$1,0),FALSE)</f>
        <v>120</v>
      </c>
      <c r="AM717" s="78">
        <f>VLOOKUP($E717,Invoicing!$A$1:$H$8,MATCH(TRACKER!$O$1,Invoicing!$A$1:$H$1,0),FALSE)</f>
        <v>50</v>
      </c>
      <c r="AN717" s="78">
        <f t="shared" si="234"/>
        <v>0</v>
      </c>
      <c r="AO717" s="2">
        <f t="shared" si="235"/>
        <v>1</v>
      </c>
      <c r="AP717" s="2" t="str">
        <f t="shared" si="236"/>
        <v>WEEK</v>
      </c>
      <c r="AQ717" s="2" t="str">
        <f t="shared" si="237"/>
        <v>MSIWEEK</v>
      </c>
      <c r="AR717" s="71">
        <f t="shared" si="238"/>
        <v>600</v>
      </c>
      <c r="AS717" s="71">
        <f>VLOOKUP(AJ717,Invoicing!A:K,10,FALSE)</f>
        <v>25</v>
      </c>
      <c r="AT717" s="71">
        <f t="shared" si="239"/>
        <v>625</v>
      </c>
    </row>
    <row r="718" spans="1:47">
      <c r="A718" s="37" t="s">
        <v>255</v>
      </c>
      <c r="B718" s="3" t="s">
        <v>860</v>
      </c>
      <c r="C718" s="11">
        <v>45416.979166666664</v>
      </c>
      <c r="D718" s="11">
        <v>45416.833333333336</v>
      </c>
      <c r="E718" s="11" t="s">
        <v>49</v>
      </c>
      <c r="F718" s="11" t="s">
        <v>40</v>
      </c>
      <c r="G718" s="3" t="s">
        <v>884</v>
      </c>
      <c r="H718" s="3" t="s">
        <v>2821</v>
      </c>
      <c r="I718" s="11">
        <v>45419.791666666664</v>
      </c>
      <c r="J718" s="12">
        <v>45419.777083333334</v>
      </c>
      <c r="K718" s="12">
        <v>45419.791666666664</v>
      </c>
      <c r="L718" s="12">
        <v>45419.798611111109</v>
      </c>
      <c r="M718" s="61" t="s">
        <v>12</v>
      </c>
      <c r="N718" s="6" t="s">
        <v>13</v>
      </c>
      <c r="O718" s="3">
        <v>0</v>
      </c>
      <c r="P718" s="1">
        <f t="shared" si="220"/>
        <v>19</v>
      </c>
      <c r="Q718" s="1">
        <f t="shared" si="221"/>
        <v>5</v>
      </c>
      <c r="R718" s="72">
        <f t="shared" si="222"/>
        <v>45419.777083333334</v>
      </c>
      <c r="S718" s="73">
        <f t="shared" si="223"/>
        <v>2.8125</v>
      </c>
      <c r="T718" s="74">
        <f>Table2[[#This Row],[ETA A OFRECIMIENTO]]*24</f>
        <v>67.5</v>
      </c>
      <c r="U718" s="1" t="str">
        <f t="shared" si="224"/>
        <v>NO</v>
      </c>
      <c r="V718" s="73">
        <f t="shared" si="225"/>
        <v>0</v>
      </c>
      <c r="W718" s="74">
        <f>Table2[[#This Row],[DEL. AVAILABLE A SLOT]]*24</f>
        <v>0</v>
      </c>
      <c r="X718" s="1" t="str">
        <f t="shared" si="226"/>
        <v>SI</v>
      </c>
      <c r="Y718" s="73">
        <f t="shared" si="227"/>
        <v>2.8125</v>
      </c>
      <c r="Z718" s="74">
        <f>Table2[[#This Row],[ETA A TIMESLOT]]*24</f>
        <v>67.5</v>
      </c>
      <c r="AA718" s="73">
        <f t="shared" si="228"/>
        <v>0</v>
      </c>
      <c r="AB718" s="73" t="str">
        <f t="shared" si="229"/>
        <v>SI</v>
      </c>
      <c r="AC718" s="74">
        <f>Table2[[#This Row],[PUNTUALIDAD (H)]]*24</f>
        <v>0</v>
      </c>
      <c r="AD718" s="73">
        <f t="shared" si="230"/>
        <v>2.8194444444452529</v>
      </c>
      <c r="AE718" s="74">
        <f>Table2[[#This Row],[ATA TO UNLOADING]]*24</f>
        <v>67.666666666686069</v>
      </c>
      <c r="AF718" s="74" t="str">
        <f>IF(Table2[[#This Row],[ATA TO UNLOADING 2]]&lt;=48,"YES","NO")</f>
        <v>NO</v>
      </c>
      <c r="AG718" s="75">
        <f t="shared" si="231"/>
        <v>0.79166666666424135</v>
      </c>
      <c r="AH718" s="2" t="s">
        <v>42</v>
      </c>
      <c r="AI718" s="2" t="str">
        <f t="shared" si="232"/>
        <v>MRSU3418705</v>
      </c>
      <c r="AJ718" s="76" t="str">
        <f t="shared" si="233"/>
        <v>CTU FLEVOKUST BV</v>
      </c>
      <c r="AK718" s="77">
        <f>IF($M718="TRUCK",VLOOKUP($AQ718,Invoicing!$A$17:$B$49,MATCH($AK$1,Invoicing!$A$17:$B$17,0),FALSE),VLOOKUP($AQ718,Invoicing!$N$17:$O$21,MATCH($AK$1,Invoicing!$N$17:$O$17,0),FALSE))</f>
        <v>380</v>
      </c>
      <c r="AL718" s="78">
        <v>100</v>
      </c>
      <c r="AM718" s="78">
        <v>35</v>
      </c>
      <c r="AN718" s="78">
        <f t="shared" si="234"/>
        <v>0</v>
      </c>
      <c r="AO718" s="2">
        <f t="shared" si="235"/>
        <v>2</v>
      </c>
      <c r="AP718" s="2" t="str">
        <f t="shared" si="236"/>
        <v>WEEK</v>
      </c>
      <c r="AQ718" s="2" t="str">
        <f t="shared" si="237"/>
        <v>CTU FLEVOKUST BVWEEK</v>
      </c>
      <c r="AR718" s="71">
        <f t="shared" si="238"/>
        <v>480</v>
      </c>
      <c r="AS718" s="71">
        <f>VLOOKUP(AJ718,Invoicing!A:K,10,FALSE)</f>
        <v>0</v>
      </c>
      <c r="AT718" s="71">
        <f t="shared" si="239"/>
        <v>480</v>
      </c>
    </row>
    <row r="719" spans="1:47">
      <c r="A719" s="37" t="s">
        <v>255</v>
      </c>
      <c r="B719" s="3" t="s">
        <v>860</v>
      </c>
      <c r="C719" s="11">
        <v>45416.979166666664</v>
      </c>
      <c r="D719" s="11">
        <v>45416.833333333336</v>
      </c>
      <c r="E719" s="11" t="s">
        <v>44</v>
      </c>
      <c r="F719" s="11" t="s">
        <v>40</v>
      </c>
      <c r="G719" s="3" t="s">
        <v>885</v>
      </c>
      <c r="H719" s="3" t="s">
        <v>2821</v>
      </c>
      <c r="I719" s="11">
        <v>45418.541666666664</v>
      </c>
      <c r="J719" s="12">
        <v>45418.51666666667</v>
      </c>
      <c r="K719" s="12">
        <v>45418.541666666664</v>
      </c>
      <c r="L719" s="12">
        <v>45418.614583333336</v>
      </c>
      <c r="M719" s="12" t="s">
        <v>115</v>
      </c>
      <c r="N719" s="6" t="s">
        <v>13</v>
      </c>
      <c r="O719" s="3">
        <v>0</v>
      </c>
      <c r="P719" s="1">
        <f t="shared" si="220"/>
        <v>19</v>
      </c>
      <c r="Q719" s="1">
        <f t="shared" si="221"/>
        <v>5</v>
      </c>
      <c r="R719" s="72">
        <f t="shared" si="222"/>
        <v>45418.51666666667</v>
      </c>
      <c r="S719" s="73">
        <f t="shared" si="223"/>
        <v>1.5625</v>
      </c>
      <c r="T719" s="74">
        <f>Table2[[#This Row],[ETA A OFRECIMIENTO]]*24</f>
        <v>37.5</v>
      </c>
      <c r="U719" s="1" t="str">
        <f t="shared" si="224"/>
        <v>YES</v>
      </c>
      <c r="V719" s="73">
        <f t="shared" si="225"/>
        <v>0</v>
      </c>
      <c r="W719" s="74">
        <f>Table2[[#This Row],[DEL. AVAILABLE A SLOT]]*24</f>
        <v>0</v>
      </c>
      <c r="X719" s="1" t="str">
        <f t="shared" si="226"/>
        <v>SI</v>
      </c>
      <c r="Y719" s="73">
        <f t="shared" si="227"/>
        <v>1.5625</v>
      </c>
      <c r="Z719" s="74">
        <f>Table2[[#This Row],[ETA A TIMESLOT]]*24</f>
        <v>37.5</v>
      </c>
      <c r="AA719" s="73">
        <f t="shared" si="228"/>
        <v>0</v>
      </c>
      <c r="AB719" s="73" t="str">
        <f t="shared" si="229"/>
        <v>SI</v>
      </c>
      <c r="AC719" s="74">
        <f>Table2[[#This Row],[PUNTUALIDAD (H)]]*24</f>
        <v>0</v>
      </c>
      <c r="AD719" s="73">
        <f t="shared" si="230"/>
        <v>1.6354166666715173</v>
      </c>
      <c r="AE719" s="74">
        <f>Table2[[#This Row],[ATA TO UNLOADING]]*24</f>
        <v>39.250000000116415</v>
      </c>
      <c r="AF719" s="74" t="str">
        <f>IF(Table2[[#This Row],[ATA TO UNLOADING 2]]&lt;=48,"YES","NO")</f>
        <v>YES</v>
      </c>
      <c r="AG719" s="75">
        <f t="shared" si="231"/>
        <v>0.54166666666424135</v>
      </c>
      <c r="AH719" s="2" t="s">
        <v>42</v>
      </c>
      <c r="AI719" s="2" t="str">
        <f t="shared" si="232"/>
        <v>MRSU4306490</v>
      </c>
      <c r="AJ719" s="76" t="str">
        <f t="shared" si="233"/>
        <v>MSI</v>
      </c>
      <c r="AK719" s="77">
        <f>IF($M719="TRUCK",VLOOKUP($AQ719,Invoicing!$A$17:$B$49,MATCH($AK$1,Invoicing!$A$17:$B$17,0),FALSE),VLOOKUP($AQ719,Invoicing!$N$17:$O$21,MATCH($AK$1,Invoicing!$N$17:$O$17,0),FALSE))</f>
        <v>480</v>
      </c>
      <c r="AL719" s="78">
        <f>VLOOKUP($E719,Invoicing!$A$1:$H$8,MATCH(TRACKER!$N719,Invoicing!$A$1:$H$1,0),FALSE)</f>
        <v>120</v>
      </c>
      <c r="AM719" s="78">
        <f>VLOOKUP($E719,Invoicing!$A$1:$H$8,MATCH(TRACKER!$O$1,Invoicing!$A$1:$H$1,0),FALSE)</f>
        <v>50</v>
      </c>
      <c r="AN719" s="78">
        <f t="shared" si="234"/>
        <v>0</v>
      </c>
      <c r="AO719" s="2">
        <f t="shared" si="235"/>
        <v>1</v>
      </c>
      <c r="AP719" s="2" t="str">
        <f t="shared" si="236"/>
        <v>WEEK</v>
      </c>
      <c r="AQ719" s="2" t="str">
        <f t="shared" si="237"/>
        <v>MSIWEEK</v>
      </c>
      <c r="AR719" s="71">
        <f t="shared" si="238"/>
        <v>600</v>
      </c>
      <c r="AS719" s="71">
        <f>VLOOKUP(AJ719,Invoicing!A:K,10,FALSE)</f>
        <v>25</v>
      </c>
      <c r="AT719" s="71">
        <f t="shared" si="239"/>
        <v>625</v>
      </c>
    </row>
    <row r="720" spans="1:47">
      <c r="A720" s="37" t="s">
        <v>255</v>
      </c>
      <c r="B720" s="3" t="s">
        <v>860</v>
      </c>
      <c r="C720" s="11">
        <v>45416.979166666664</v>
      </c>
      <c r="D720" s="11">
        <v>45416.833333333336</v>
      </c>
      <c r="E720" s="11" t="s">
        <v>43</v>
      </c>
      <c r="F720" s="11" t="s">
        <v>40</v>
      </c>
      <c r="G720" s="3" t="s">
        <v>886</v>
      </c>
      <c r="H720" s="3" t="s">
        <v>2821</v>
      </c>
      <c r="I720" s="11">
        <v>45417.875</v>
      </c>
      <c r="J720" s="12">
        <v>45417.927083333336</v>
      </c>
      <c r="K720" s="12">
        <v>45417.875</v>
      </c>
      <c r="L720" s="12">
        <v>45417.927083333336</v>
      </c>
      <c r="M720" s="12" t="s">
        <v>115</v>
      </c>
      <c r="N720" s="6" t="s">
        <v>42</v>
      </c>
      <c r="O720" s="3">
        <v>0</v>
      </c>
      <c r="P720" s="1">
        <f t="shared" si="220"/>
        <v>18</v>
      </c>
      <c r="Q720" s="1">
        <f t="shared" si="221"/>
        <v>5</v>
      </c>
      <c r="R720" s="72">
        <f t="shared" si="222"/>
        <v>45417.927083333336</v>
      </c>
      <c r="S720" s="73">
        <f t="shared" si="223"/>
        <v>0.89583333333575865</v>
      </c>
      <c r="T720" s="74">
        <f>Table2[[#This Row],[ETA A OFRECIMIENTO]]*24</f>
        <v>21.500000000058208</v>
      </c>
      <c r="U720" s="1" t="str">
        <f t="shared" si="224"/>
        <v>YES</v>
      </c>
      <c r="V720" s="73">
        <f t="shared" si="225"/>
        <v>0</v>
      </c>
      <c r="W720" s="74">
        <f>Table2[[#This Row],[DEL. AVAILABLE A SLOT]]*24</f>
        <v>0</v>
      </c>
      <c r="X720" s="1" t="str">
        <f t="shared" si="226"/>
        <v>SI</v>
      </c>
      <c r="Y720" s="73">
        <f t="shared" si="227"/>
        <v>0.89583333333575865</v>
      </c>
      <c r="Z720" s="74">
        <f>Table2[[#This Row],[ETA A TIMESLOT]]*24</f>
        <v>21.500000000058208</v>
      </c>
      <c r="AA720" s="73">
        <f t="shared" si="228"/>
        <v>5.2083333335758653E-2</v>
      </c>
      <c r="AB720" s="73" t="str">
        <f t="shared" si="229"/>
        <v>NO</v>
      </c>
      <c r="AC720" s="74">
        <f>Table2[[#This Row],[PUNTUALIDAD (H)]]*24</f>
        <v>1.2500000000582077</v>
      </c>
      <c r="AD720" s="73">
        <f t="shared" si="230"/>
        <v>0.94791666667151731</v>
      </c>
      <c r="AE720" s="74">
        <f>Table2[[#This Row],[ATA TO UNLOADING]]*24</f>
        <v>22.750000000116415</v>
      </c>
      <c r="AF720" s="74" t="str">
        <f>IF(Table2[[#This Row],[ATA TO UNLOADING 2]]&lt;=48,"YES","NO")</f>
        <v>YES</v>
      </c>
      <c r="AG720" s="75">
        <f t="shared" si="231"/>
        <v>0.875</v>
      </c>
      <c r="AH720" s="2" t="s">
        <v>24</v>
      </c>
      <c r="AI720" s="2" t="str">
        <f t="shared" si="232"/>
        <v>MRSU6029820</v>
      </c>
      <c r="AJ720" s="76" t="str">
        <f t="shared" si="233"/>
        <v>LOGIX</v>
      </c>
      <c r="AK720" s="77">
        <f>IF($M720="TRUCK",VLOOKUP($AQ720,Invoicing!$A$17:$B$49,MATCH($AK$1,Invoicing!$A$17:$B$17,0),FALSE),VLOOKUP($AQ720,Invoicing!$N$17:$O$21,MATCH($AK$1,Invoicing!$N$17:$O$17,0),FALSE))</f>
        <v>530</v>
      </c>
      <c r="AL720" s="78" t="e">
        <f>VLOOKUP($E720,Invoicing!$A$1:$H$8,MATCH(TRACKER!$N720,Invoicing!$A$1:$H$1,0),FALSE)</f>
        <v>#N/A</v>
      </c>
      <c r="AM720" s="78">
        <f>VLOOKUP($E720,Invoicing!$A$1:$H$8,MATCH(TRACKER!$O$1,Invoicing!$A$1:$H$1,0),FALSE)</f>
        <v>50</v>
      </c>
      <c r="AN720" s="78">
        <f t="shared" si="234"/>
        <v>0</v>
      </c>
      <c r="AO720" s="2">
        <f t="shared" si="235"/>
        <v>7</v>
      </c>
      <c r="AP720" s="2" t="str">
        <f t="shared" si="236"/>
        <v>NIGHT</v>
      </c>
      <c r="AQ720" s="2" t="str">
        <f t="shared" si="237"/>
        <v>LOGIXNIGHT</v>
      </c>
      <c r="AR720" s="71">
        <f t="shared" si="238"/>
        <v>530</v>
      </c>
      <c r="AS720" s="71">
        <f>VLOOKUP(AJ720,Invoicing!A:K,10,FALSE)</f>
        <v>25</v>
      </c>
      <c r="AT720" s="71">
        <f t="shared" si="239"/>
        <v>705</v>
      </c>
      <c r="AU720" s="55">
        <v>150</v>
      </c>
    </row>
    <row r="721" spans="1:46">
      <c r="A721" s="37" t="s">
        <v>255</v>
      </c>
      <c r="B721" s="3" t="s">
        <v>860</v>
      </c>
      <c r="C721" s="11">
        <v>45416.979166666664</v>
      </c>
      <c r="D721" s="11">
        <v>45416.833333333336</v>
      </c>
      <c r="E721" s="11" t="s">
        <v>44</v>
      </c>
      <c r="F721" s="11" t="s">
        <v>40</v>
      </c>
      <c r="G721" s="3" t="s">
        <v>887</v>
      </c>
      <c r="H721" s="3" t="s">
        <v>2821</v>
      </c>
      <c r="I721" s="11">
        <v>45418.041666666664</v>
      </c>
      <c r="J721" s="12">
        <v>45418.013888888891</v>
      </c>
      <c r="K721" s="12">
        <v>45418.041666666664</v>
      </c>
      <c r="L721" s="12">
        <v>45418.013888888891</v>
      </c>
      <c r="M721" s="12" t="s">
        <v>115</v>
      </c>
      <c r="N721" s="6" t="s">
        <v>13</v>
      </c>
      <c r="O721" s="3">
        <v>0</v>
      </c>
      <c r="P721" s="1">
        <f t="shared" si="220"/>
        <v>19</v>
      </c>
      <c r="Q721" s="1">
        <f t="shared" si="221"/>
        <v>5</v>
      </c>
      <c r="R721" s="72">
        <f t="shared" si="222"/>
        <v>45418.013888888891</v>
      </c>
      <c r="S721" s="73">
        <f t="shared" si="223"/>
        <v>1.0625</v>
      </c>
      <c r="T721" s="74">
        <f>Table2[[#This Row],[ETA A OFRECIMIENTO]]*24</f>
        <v>25.5</v>
      </c>
      <c r="U721" s="1" t="str">
        <f t="shared" si="224"/>
        <v>YES</v>
      </c>
      <c r="V721" s="73">
        <f t="shared" si="225"/>
        <v>0</v>
      </c>
      <c r="W721" s="74">
        <f>Table2[[#This Row],[DEL. AVAILABLE A SLOT]]*24</f>
        <v>0</v>
      </c>
      <c r="X721" s="1" t="str">
        <f t="shared" si="226"/>
        <v>SI</v>
      </c>
      <c r="Y721" s="73">
        <f t="shared" si="227"/>
        <v>1.0625</v>
      </c>
      <c r="Z721" s="74">
        <f>Table2[[#This Row],[ETA A TIMESLOT]]*24</f>
        <v>25.5</v>
      </c>
      <c r="AA721" s="73">
        <f t="shared" si="228"/>
        <v>0</v>
      </c>
      <c r="AB721" s="73" t="str">
        <f t="shared" si="229"/>
        <v>SI</v>
      </c>
      <c r="AC721" s="74">
        <f>Table2[[#This Row],[PUNTUALIDAD (H)]]*24</f>
        <v>0</v>
      </c>
      <c r="AD721" s="73">
        <f t="shared" si="230"/>
        <v>1.0347222222262644</v>
      </c>
      <c r="AE721" s="74">
        <f>Table2[[#This Row],[ATA TO UNLOADING]]*24</f>
        <v>24.833333333430346</v>
      </c>
      <c r="AF721" s="74" t="str">
        <f>IF(Table2[[#This Row],[ATA TO UNLOADING 2]]&lt;=48,"YES","NO")</f>
        <v>YES</v>
      </c>
      <c r="AG721" s="75">
        <f t="shared" si="231"/>
        <v>4.1666666664241347E-2</v>
      </c>
      <c r="AH721" s="2" t="s">
        <v>24</v>
      </c>
      <c r="AI721" s="2" t="str">
        <f t="shared" si="232"/>
        <v>MRSU6278130</v>
      </c>
      <c r="AJ721" s="76" t="str">
        <f t="shared" si="233"/>
        <v>MSI</v>
      </c>
      <c r="AK721" s="77">
        <f>IF($M721="TRUCK",VLOOKUP($AQ721,Invoicing!$A$17:$B$49,MATCH($AK$1,Invoicing!$A$17:$B$17,0),FALSE),VLOOKUP($AQ721,Invoicing!$N$17:$O$21,MATCH($AK$1,Invoicing!$N$17:$O$17,0),FALSE))</f>
        <v>530</v>
      </c>
      <c r="AL721" s="78">
        <f>VLOOKUP($E721,Invoicing!$A$1:$H$8,MATCH(TRACKER!$N721,Invoicing!$A$1:$H$1,0),FALSE)</f>
        <v>120</v>
      </c>
      <c r="AM721" s="78">
        <f>VLOOKUP($E721,Invoicing!$A$1:$H$8,MATCH(TRACKER!$O$1,Invoicing!$A$1:$H$1,0),FALSE)</f>
        <v>50</v>
      </c>
      <c r="AN721" s="78">
        <f t="shared" si="234"/>
        <v>0</v>
      </c>
      <c r="AO721" s="2">
        <f t="shared" si="235"/>
        <v>1</v>
      </c>
      <c r="AP721" s="2" t="str">
        <f t="shared" si="236"/>
        <v>NIGHT</v>
      </c>
      <c r="AQ721" s="2" t="str">
        <f t="shared" si="237"/>
        <v>MSINIGHT</v>
      </c>
      <c r="AR721" s="71">
        <f t="shared" si="238"/>
        <v>650</v>
      </c>
      <c r="AS721" s="71">
        <f>VLOOKUP(AJ721,Invoicing!A:K,10,FALSE)</f>
        <v>25</v>
      </c>
      <c r="AT721" s="71">
        <f t="shared" si="239"/>
        <v>675</v>
      </c>
    </row>
    <row r="722" spans="1:46">
      <c r="A722" s="37" t="s">
        <v>255</v>
      </c>
      <c r="B722" s="3" t="s">
        <v>860</v>
      </c>
      <c r="C722" s="11">
        <v>45416.979166666664</v>
      </c>
      <c r="D722" s="11">
        <v>45416.833333333336</v>
      </c>
      <c r="E722" s="11" t="s">
        <v>49</v>
      </c>
      <c r="F722" s="11" t="s">
        <v>40</v>
      </c>
      <c r="G722" s="3" t="s">
        <v>888</v>
      </c>
      <c r="H722" s="3" t="s">
        <v>2821</v>
      </c>
      <c r="I722" s="11">
        <v>45420.125</v>
      </c>
      <c r="J722" s="12">
        <v>45420.129861111112</v>
      </c>
      <c r="K722" s="12">
        <v>45420.125</v>
      </c>
      <c r="L722" s="12">
        <v>45420.150694444441</v>
      </c>
      <c r="M722" s="61" t="s">
        <v>12</v>
      </c>
      <c r="N722" s="6" t="s">
        <v>13</v>
      </c>
      <c r="O722" s="3">
        <v>0</v>
      </c>
      <c r="P722" s="1">
        <f t="shared" si="220"/>
        <v>19</v>
      </c>
      <c r="Q722" s="1">
        <f t="shared" si="221"/>
        <v>5</v>
      </c>
      <c r="R722" s="72">
        <f t="shared" si="222"/>
        <v>45420.129861111112</v>
      </c>
      <c r="S722" s="73">
        <f t="shared" si="223"/>
        <v>3.1458333333357587</v>
      </c>
      <c r="T722" s="74">
        <f>Table2[[#This Row],[ETA A OFRECIMIENTO]]*24</f>
        <v>75.500000000058208</v>
      </c>
      <c r="U722" s="1" t="str">
        <f t="shared" si="224"/>
        <v>NO</v>
      </c>
      <c r="V722" s="73">
        <f t="shared" si="225"/>
        <v>0</v>
      </c>
      <c r="W722" s="74">
        <f>Table2[[#This Row],[DEL. AVAILABLE A SLOT]]*24</f>
        <v>0</v>
      </c>
      <c r="X722" s="1" t="str">
        <f t="shared" si="226"/>
        <v>SI</v>
      </c>
      <c r="Y722" s="73">
        <f t="shared" si="227"/>
        <v>3.1458333333357587</v>
      </c>
      <c r="Z722" s="74">
        <f>Table2[[#This Row],[ETA A TIMESLOT]]*24</f>
        <v>75.500000000058208</v>
      </c>
      <c r="AA722" s="73">
        <f t="shared" si="228"/>
        <v>4.8611111124046147E-3</v>
      </c>
      <c r="AB722" s="73" t="str">
        <f t="shared" si="229"/>
        <v>SI</v>
      </c>
      <c r="AC722" s="74">
        <f>Table2[[#This Row],[PUNTUALIDAD (H)]]*24</f>
        <v>0.11666666669771075</v>
      </c>
      <c r="AD722" s="73">
        <f t="shared" si="230"/>
        <v>3.171527777776646</v>
      </c>
      <c r="AE722" s="74">
        <f>Table2[[#This Row],[ATA TO UNLOADING]]*24</f>
        <v>76.116666666639503</v>
      </c>
      <c r="AF722" s="74" t="str">
        <f>IF(Table2[[#This Row],[ATA TO UNLOADING 2]]&lt;=48,"YES","NO")</f>
        <v>NO</v>
      </c>
      <c r="AG722" s="75">
        <f t="shared" si="231"/>
        <v>0.125</v>
      </c>
      <c r="AH722" s="2" t="s">
        <v>24</v>
      </c>
      <c r="AI722" s="2" t="str">
        <f t="shared" si="232"/>
        <v>MSKU0581889</v>
      </c>
      <c r="AJ722" s="76" t="str">
        <f t="shared" si="233"/>
        <v>CTU FLEVOKUST BV</v>
      </c>
      <c r="AK722" s="77">
        <f>IF($M722="TRUCK",VLOOKUP($AQ722,Invoicing!$A$17:$B$49,MATCH($AK$1,Invoicing!$A$17:$B$17,0),FALSE),VLOOKUP($AQ722,Invoicing!$N$17:$O$21,MATCH($AK$1,Invoicing!$N$17:$O$17,0),FALSE))</f>
        <v>380</v>
      </c>
      <c r="AL722" s="78">
        <v>100</v>
      </c>
      <c r="AM722" s="78">
        <v>35</v>
      </c>
      <c r="AN722" s="78">
        <f t="shared" si="234"/>
        <v>0</v>
      </c>
      <c r="AO722" s="2">
        <f t="shared" si="235"/>
        <v>3</v>
      </c>
      <c r="AP722" s="2" t="str">
        <f t="shared" si="236"/>
        <v>NIGHT</v>
      </c>
      <c r="AQ722" s="2" t="str">
        <f t="shared" si="237"/>
        <v>CTU FLEVOKUST BVNIGHT</v>
      </c>
      <c r="AR722" s="71">
        <f t="shared" si="238"/>
        <v>480</v>
      </c>
      <c r="AS722" s="71">
        <f>VLOOKUP(AJ722,Invoicing!A:K,10,FALSE)</f>
        <v>0</v>
      </c>
      <c r="AT722" s="71">
        <f t="shared" si="239"/>
        <v>480</v>
      </c>
    </row>
    <row r="723" spans="1:46">
      <c r="A723" s="37" t="s">
        <v>255</v>
      </c>
      <c r="B723" s="3" t="s">
        <v>860</v>
      </c>
      <c r="C723" s="11">
        <v>45416.979166666664</v>
      </c>
      <c r="D723" s="11">
        <v>45416.833333333336</v>
      </c>
      <c r="E723" s="11" t="s">
        <v>49</v>
      </c>
      <c r="F723" s="11" t="s">
        <v>40</v>
      </c>
      <c r="G723" s="3" t="s">
        <v>889</v>
      </c>
      <c r="H723" s="3" t="s">
        <v>41</v>
      </c>
      <c r="I723" s="11">
        <v>45418.25</v>
      </c>
      <c r="J723" s="12">
        <v>45418.256944444445</v>
      </c>
      <c r="K723" s="12">
        <v>45418.25</v>
      </c>
      <c r="L723" s="12">
        <v>45418.256944444445</v>
      </c>
      <c r="M723" s="12" t="s">
        <v>115</v>
      </c>
      <c r="N723" s="6" t="s">
        <v>42</v>
      </c>
      <c r="O723" s="3">
        <v>1</v>
      </c>
      <c r="P723" s="1">
        <f t="shared" si="220"/>
        <v>19</v>
      </c>
      <c r="Q723" s="1">
        <f t="shared" si="221"/>
        <v>5</v>
      </c>
      <c r="R723" s="72">
        <f t="shared" si="222"/>
        <v>45418.256944444445</v>
      </c>
      <c r="S723" s="73">
        <f t="shared" si="223"/>
        <v>1.2708333333357587</v>
      </c>
      <c r="T723" s="74">
        <f>Table2[[#This Row],[ETA A OFRECIMIENTO]]*24</f>
        <v>30.500000000058208</v>
      </c>
      <c r="U723" s="1" t="str">
        <f t="shared" si="224"/>
        <v>YES</v>
      </c>
      <c r="V723" s="73">
        <f t="shared" si="225"/>
        <v>0</v>
      </c>
      <c r="W723" s="74">
        <f>Table2[[#This Row],[DEL. AVAILABLE A SLOT]]*24</f>
        <v>0</v>
      </c>
      <c r="X723" s="1" t="str">
        <f t="shared" si="226"/>
        <v>SI</v>
      </c>
      <c r="Y723" s="73">
        <f t="shared" si="227"/>
        <v>1.2708333333357587</v>
      </c>
      <c r="Z723" s="74">
        <f>Table2[[#This Row],[ETA A TIMESLOT]]*24</f>
        <v>30.500000000058208</v>
      </c>
      <c r="AA723" s="73">
        <f t="shared" si="228"/>
        <v>6.9444444452528842E-3</v>
      </c>
      <c r="AB723" s="73" t="str">
        <f t="shared" si="229"/>
        <v>SI</v>
      </c>
      <c r="AC723" s="74">
        <f>Table2[[#This Row],[PUNTUALIDAD (H)]]*24</f>
        <v>0.16666666668606922</v>
      </c>
      <c r="AD723" s="73">
        <f t="shared" si="230"/>
        <v>1.2777777777810115</v>
      </c>
      <c r="AE723" s="74">
        <f>Table2[[#This Row],[ATA TO UNLOADING]]*24</f>
        <v>30.666666666744277</v>
      </c>
      <c r="AF723" s="74" t="str">
        <f>IF(Table2[[#This Row],[ATA TO UNLOADING 2]]&lt;=48,"YES","NO")</f>
        <v>YES</v>
      </c>
      <c r="AG723" s="75">
        <f t="shared" si="231"/>
        <v>0.25</v>
      </c>
      <c r="AH723" s="2" t="s">
        <v>42</v>
      </c>
      <c r="AI723" s="2" t="str">
        <f t="shared" si="232"/>
        <v>MSKU0595434</v>
      </c>
      <c r="AJ723" s="76" t="str">
        <f t="shared" si="233"/>
        <v>CTU FLEVOKUST BV</v>
      </c>
      <c r="AK723" s="77">
        <f>IF($M723="TRUCK",VLOOKUP($AQ723,Invoicing!$A$17:$B$49,MATCH($AK$1,Invoicing!$A$17:$B$17,0),FALSE),VLOOKUP($AQ723,Invoicing!$N$17:$O$21,MATCH($AK$1,Invoicing!$N$17:$O$17,0),FALSE))</f>
        <v>520</v>
      </c>
      <c r="AL723" s="78" t="e">
        <f>VLOOKUP($E723,Invoicing!$A$1:$H$8,MATCH(TRACKER!$N723,Invoicing!$A$1:$H$1,0),FALSE)</f>
        <v>#N/A</v>
      </c>
      <c r="AM723" s="78">
        <v>35</v>
      </c>
      <c r="AN723" s="78">
        <f t="shared" si="234"/>
        <v>35</v>
      </c>
      <c r="AO723" s="2">
        <f t="shared" si="235"/>
        <v>1</v>
      </c>
      <c r="AP723" s="2" t="str">
        <f t="shared" si="236"/>
        <v>WEEK</v>
      </c>
      <c r="AQ723" s="2" t="str">
        <f t="shared" si="237"/>
        <v>CTU FLEVOKUST BVWEEK</v>
      </c>
      <c r="AR723" s="71">
        <f t="shared" si="238"/>
        <v>555</v>
      </c>
      <c r="AS723" s="71">
        <f>VLOOKUP(AJ723,Invoicing!A:K,10,FALSE)</f>
        <v>0</v>
      </c>
      <c r="AT723" s="71">
        <f t="shared" si="239"/>
        <v>555</v>
      </c>
    </row>
    <row r="724" spans="1:46">
      <c r="A724" s="37" t="s">
        <v>255</v>
      </c>
      <c r="B724" s="3" t="s">
        <v>860</v>
      </c>
      <c r="C724" s="11">
        <v>45416.979166666664</v>
      </c>
      <c r="D724" s="11">
        <v>45416.833333333336</v>
      </c>
      <c r="E724" s="11" t="s">
        <v>49</v>
      </c>
      <c r="F724" s="11" t="s">
        <v>40</v>
      </c>
      <c r="G724" s="3" t="s">
        <v>890</v>
      </c>
      <c r="H724" s="3" t="s">
        <v>2821</v>
      </c>
      <c r="I724" s="11">
        <v>45419.916666666664</v>
      </c>
      <c r="J724" s="12">
        <v>45419.886805555558</v>
      </c>
      <c r="K724" s="12">
        <v>45419.916666666664</v>
      </c>
      <c r="L724" s="12">
        <v>45419.930555555555</v>
      </c>
      <c r="M724" s="61" t="s">
        <v>12</v>
      </c>
      <c r="N724" s="6" t="s">
        <v>13</v>
      </c>
      <c r="O724" s="3">
        <v>0</v>
      </c>
      <c r="P724" s="1">
        <f t="shared" si="220"/>
        <v>19</v>
      </c>
      <c r="Q724" s="1">
        <f t="shared" si="221"/>
        <v>5</v>
      </c>
      <c r="R724" s="72">
        <f t="shared" si="222"/>
        <v>45419.886805555558</v>
      </c>
      <c r="S724" s="73">
        <f t="shared" si="223"/>
        <v>2.9375</v>
      </c>
      <c r="T724" s="74">
        <f>Table2[[#This Row],[ETA A OFRECIMIENTO]]*24</f>
        <v>70.5</v>
      </c>
      <c r="U724" s="1" t="str">
        <f t="shared" si="224"/>
        <v>NO</v>
      </c>
      <c r="V724" s="73">
        <f t="shared" si="225"/>
        <v>0</v>
      </c>
      <c r="W724" s="74">
        <f>Table2[[#This Row],[DEL. AVAILABLE A SLOT]]*24</f>
        <v>0</v>
      </c>
      <c r="X724" s="1" t="str">
        <f t="shared" si="226"/>
        <v>SI</v>
      </c>
      <c r="Y724" s="73">
        <f t="shared" si="227"/>
        <v>2.9375</v>
      </c>
      <c r="Z724" s="74">
        <f>Table2[[#This Row],[ETA A TIMESLOT]]*24</f>
        <v>70.5</v>
      </c>
      <c r="AA724" s="73">
        <f t="shared" si="228"/>
        <v>0</v>
      </c>
      <c r="AB724" s="73" t="str">
        <f t="shared" si="229"/>
        <v>SI</v>
      </c>
      <c r="AC724" s="74">
        <f>Table2[[#This Row],[PUNTUALIDAD (H)]]*24</f>
        <v>0</v>
      </c>
      <c r="AD724" s="73">
        <f t="shared" si="230"/>
        <v>2.9513888888905058</v>
      </c>
      <c r="AE724" s="74">
        <f>Table2[[#This Row],[ATA TO UNLOADING]]*24</f>
        <v>70.833333333372138</v>
      </c>
      <c r="AF724" s="74" t="str">
        <f>IF(Table2[[#This Row],[ATA TO UNLOADING 2]]&lt;=48,"YES","NO")</f>
        <v>NO</v>
      </c>
      <c r="AG724" s="75">
        <f t="shared" si="231"/>
        <v>0.91666666666424135</v>
      </c>
      <c r="AH724" s="2" t="s">
        <v>24</v>
      </c>
      <c r="AI724" s="2" t="str">
        <f t="shared" si="232"/>
        <v>MSKU7281230</v>
      </c>
      <c r="AJ724" s="76" t="str">
        <f t="shared" si="233"/>
        <v>CTU FLEVOKUST BV</v>
      </c>
      <c r="AK724" s="77">
        <f>IF($M724="TRUCK",VLOOKUP($AQ724,Invoicing!$A$17:$B$49,MATCH($AK$1,Invoicing!$A$17:$B$17,0),FALSE),VLOOKUP($AQ724,Invoicing!$N$17:$O$21,MATCH($AK$1,Invoicing!$N$17:$O$17,0),FALSE))</f>
        <v>380</v>
      </c>
      <c r="AL724" s="78">
        <v>100</v>
      </c>
      <c r="AM724" s="78">
        <v>35</v>
      </c>
      <c r="AN724" s="78">
        <f t="shared" si="234"/>
        <v>0</v>
      </c>
      <c r="AO724" s="2">
        <f t="shared" si="235"/>
        <v>2</v>
      </c>
      <c r="AP724" s="2" t="str">
        <f t="shared" si="236"/>
        <v>NIGHT</v>
      </c>
      <c r="AQ724" s="2" t="str">
        <f t="shared" si="237"/>
        <v>CTU FLEVOKUST BVNIGHT</v>
      </c>
      <c r="AR724" s="71">
        <f t="shared" si="238"/>
        <v>480</v>
      </c>
      <c r="AS724" s="71">
        <f>VLOOKUP(AJ724,Invoicing!A:K,10,FALSE)</f>
        <v>0</v>
      </c>
      <c r="AT724" s="71">
        <f t="shared" si="239"/>
        <v>480</v>
      </c>
    </row>
    <row r="725" spans="1:46">
      <c r="A725" s="37" t="s">
        <v>255</v>
      </c>
      <c r="B725" s="3" t="s">
        <v>860</v>
      </c>
      <c r="C725" s="11">
        <v>45416.979166666664</v>
      </c>
      <c r="D725" s="11">
        <v>45416.833333333336</v>
      </c>
      <c r="E725" s="11" t="s">
        <v>49</v>
      </c>
      <c r="F725" s="11" t="s">
        <v>40</v>
      </c>
      <c r="G725" s="3" t="s">
        <v>891</v>
      </c>
      <c r="H725" s="3" t="s">
        <v>2821</v>
      </c>
      <c r="I725" s="11">
        <v>45419.791666666664</v>
      </c>
      <c r="J725" s="12">
        <v>45419.693749999999</v>
      </c>
      <c r="K725" s="12">
        <v>45419.791666666664</v>
      </c>
      <c r="L725" s="12">
        <v>45419.875</v>
      </c>
      <c r="M725" s="61" t="s">
        <v>12</v>
      </c>
      <c r="N725" s="6" t="s">
        <v>13</v>
      </c>
      <c r="O725" s="3">
        <v>0</v>
      </c>
      <c r="P725" s="1">
        <f t="shared" si="220"/>
        <v>19</v>
      </c>
      <c r="Q725" s="1">
        <f t="shared" si="221"/>
        <v>5</v>
      </c>
      <c r="R725" s="72">
        <f t="shared" si="222"/>
        <v>45419.693749999999</v>
      </c>
      <c r="S725" s="73">
        <f t="shared" si="223"/>
        <v>2.8125</v>
      </c>
      <c r="T725" s="74">
        <f>Table2[[#This Row],[ETA A OFRECIMIENTO]]*24</f>
        <v>67.5</v>
      </c>
      <c r="U725" s="1" t="str">
        <f t="shared" si="224"/>
        <v>NO</v>
      </c>
      <c r="V725" s="73">
        <f t="shared" si="225"/>
        <v>0</v>
      </c>
      <c r="W725" s="74">
        <f>Table2[[#This Row],[DEL. AVAILABLE A SLOT]]*24</f>
        <v>0</v>
      </c>
      <c r="X725" s="1" t="str">
        <f t="shared" si="226"/>
        <v>SI</v>
      </c>
      <c r="Y725" s="73">
        <f t="shared" si="227"/>
        <v>2.8125</v>
      </c>
      <c r="Z725" s="74">
        <f>Table2[[#This Row],[ETA A TIMESLOT]]*24</f>
        <v>67.5</v>
      </c>
      <c r="AA725" s="73">
        <f t="shared" si="228"/>
        <v>0</v>
      </c>
      <c r="AB725" s="73" t="str">
        <f t="shared" si="229"/>
        <v>SI</v>
      </c>
      <c r="AC725" s="74">
        <f>Table2[[#This Row],[PUNTUALIDAD (H)]]*24</f>
        <v>0</v>
      </c>
      <c r="AD725" s="73">
        <f t="shared" si="230"/>
        <v>2.8958333333357587</v>
      </c>
      <c r="AE725" s="74">
        <f>Table2[[#This Row],[ATA TO UNLOADING]]*24</f>
        <v>69.500000000058208</v>
      </c>
      <c r="AF725" s="74" t="str">
        <f>IF(Table2[[#This Row],[ATA TO UNLOADING 2]]&lt;=48,"YES","NO")</f>
        <v>NO</v>
      </c>
      <c r="AG725" s="75">
        <f t="shared" si="231"/>
        <v>0.79166666666424135</v>
      </c>
      <c r="AH725" s="2" t="s">
        <v>42</v>
      </c>
      <c r="AI725" s="2" t="str">
        <f t="shared" si="232"/>
        <v>MSKU8905407</v>
      </c>
      <c r="AJ725" s="76" t="str">
        <f t="shared" si="233"/>
        <v>CTU FLEVOKUST BV</v>
      </c>
      <c r="AK725" s="77">
        <f>IF($M725="TRUCK",VLOOKUP($AQ725,Invoicing!$A$17:$B$49,MATCH($AK$1,Invoicing!$A$17:$B$17,0),FALSE),VLOOKUP($AQ725,Invoicing!$N$17:$O$21,MATCH($AK$1,Invoicing!$N$17:$O$17,0),FALSE))</f>
        <v>380</v>
      </c>
      <c r="AL725" s="78">
        <v>100</v>
      </c>
      <c r="AM725" s="78">
        <v>35</v>
      </c>
      <c r="AN725" s="78">
        <f t="shared" si="234"/>
        <v>0</v>
      </c>
      <c r="AO725" s="2">
        <f t="shared" si="235"/>
        <v>2</v>
      </c>
      <c r="AP725" s="2" t="str">
        <f t="shared" si="236"/>
        <v>WEEK</v>
      </c>
      <c r="AQ725" s="2" t="str">
        <f t="shared" si="237"/>
        <v>CTU FLEVOKUST BVWEEK</v>
      </c>
      <c r="AR725" s="71">
        <f t="shared" si="238"/>
        <v>480</v>
      </c>
      <c r="AS725" s="71">
        <f>VLOOKUP(AJ725,Invoicing!A:K,10,FALSE)</f>
        <v>0</v>
      </c>
      <c r="AT725" s="71">
        <f t="shared" si="239"/>
        <v>480</v>
      </c>
    </row>
    <row r="726" spans="1:46">
      <c r="A726" s="37" t="s">
        <v>255</v>
      </c>
      <c r="B726" s="3" t="s">
        <v>860</v>
      </c>
      <c r="C726" s="11">
        <v>45416.979166666664</v>
      </c>
      <c r="D726" s="11">
        <v>45416.833333333336</v>
      </c>
      <c r="E726" s="11" t="s">
        <v>45</v>
      </c>
      <c r="F726" s="11" t="s">
        <v>40</v>
      </c>
      <c r="G726" s="3" t="s">
        <v>892</v>
      </c>
      <c r="H726" s="3" t="s">
        <v>41</v>
      </c>
      <c r="I726" s="11">
        <v>45418.25</v>
      </c>
      <c r="J726" s="12">
        <v>45418.256944444445</v>
      </c>
      <c r="K726" s="12">
        <v>45418.25</v>
      </c>
      <c r="L726" s="12">
        <v>45418.256944444445</v>
      </c>
      <c r="M726" s="12" t="s">
        <v>115</v>
      </c>
      <c r="N726" s="6" t="s">
        <v>42</v>
      </c>
      <c r="O726" s="3">
        <v>1</v>
      </c>
      <c r="P726" s="1">
        <f t="shared" si="220"/>
        <v>19</v>
      </c>
      <c r="Q726" s="1">
        <f t="shared" si="221"/>
        <v>5</v>
      </c>
      <c r="R726" s="72">
        <f t="shared" si="222"/>
        <v>45418.256944444445</v>
      </c>
      <c r="S726" s="73">
        <f t="shared" si="223"/>
        <v>1.2708333333357587</v>
      </c>
      <c r="T726" s="74">
        <f>Table2[[#This Row],[ETA A OFRECIMIENTO]]*24</f>
        <v>30.500000000058208</v>
      </c>
      <c r="U726" s="1" t="str">
        <f t="shared" si="224"/>
        <v>YES</v>
      </c>
      <c r="V726" s="73">
        <f t="shared" si="225"/>
        <v>0</v>
      </c>
      <c r="W726" s="74">
        <f>Table2[[#This Row],[DEL. AVAILABLE A SLOT]]*24</f>
        <v>0</v>
      </c>
      <c r="X726" s="1" t="str">
        <f t="shared" si="226"/>
        <v>SI</v>
      </c>
      <c r="Y726" s="73">
        <f t="shared" si="227"/>
        <v>1.2708333333357587</v>
      </c>
      <c r="Z726" s="74">
        <f>Table2[[#This Row],[ETA A TIMESLOT]]*24</f>
        <v>30.500000000058208</v>
      </c>
      <c r="AA726" s="73">
        <f t="shared" si="228"/>
        <v>6.9444444452528842E-3</v>
      </c>
      <c r="AB726" s="73" t="str">
        <f t="shared" si="229"/>
        <v>SI</v>
      </c>
      <c r="AC726" s="74">
        <f>Table2[[#This Row],[PUNTUALIDAD (H)]]*24</f>
        <v>0.16666666668606922</v>
      </c>
      <c r="AD726" s="73">
        <f t="shared" si="230"/>
        <v>1.2777777777810115</v>
      </c>
      <c r="AE726" s="74">
        <f>Table2[[#This Row],[ATA TO UNLOADING]]*24</f>
        <v>30.666666666744277</v>
      </c>
      <c r="AF726" s="74" t="str">
        <f>IF(Table2[[#This Row],[ATA TO UNLOADING 2]]&lt;=48,"YES","NO")</f>
        <v>YES</v>
      </c>
      <c r="AG726" s="75">
        <f t="shared" si="231"/>
        <v>0.25</v>
      </c>
      <c r="AH726" s="2" t="s">
        <v>42</v>
      </c>
      <c r="AI726" s="2" t="str">
        <f t="shared" si="232"/>
        <v>PONU3045663</v>
      </c>
      <c r="AJ726" s="76" t="str">
        <f t="shared" si="233"/>
        <v>OM TRANSPORT</v>
      </c>
      <c r="AK726" s="77">
        <f>IF($M726="TRUCK",VLOOKUP($AQ726,Invoicing!$A$17:$B$49,MATCH($AK$1,Invoicing!$A$17:$B$17,0),FALSE),VLOOKUP($AQ726,Invoicing!$N$17:$O$21,MATCH($AK$1,Invoicing!$N$17:$O$17,0),FALSE))</f>
        <v>475</v>
      </c>
      <c r="AL726" s="78" t="e">
        <f>VLOOKUP($E726,Invoicing!$A$1:$H$8,MATCH(TRACKER!$N726,Invoicing!$A$1:$H$1,0),FALSE)</f>
        <v>#N/A</v>
      </c>
      <c r="AM726" s="78">
        <f>VLOOKUP($E726,Invoicing!$A$1:$H$8,MATCH(TRACKER!$O$1,Invoicing!$A$1:$H$1,0),FALSE)</f>
        <v>50</v>
      </c>
      <c r="AN726" s="78">
        <f t="shared" si="234"/>
        <v>50</v>
      </c>
      <c r="AO726" s="2">
        <f t="shared" si="235"/>
        <v>1</v>
      </c>
      <c r="AP726" s="2" t="str">
        <f t="shared" si="236"/>
        <v>WEEK</v>
      </c>
      <c r="AQ726" s="2" t="str">
        <f t="shared" si="237"/>
        <v>OM TRANSPORTWEEK</v>
      </c>
      <c r="AR726" s="71">
        <f t="shared" si="238"/>
        <v>525</v>
      </c>
      <c r="AS726" s="71">
        <f>VLOOKUP(AJ726,Invoicing!A:K,10,FALSE)</f>
        <v>25</v>
      </c>
      <c r="AT726" s="71">
        <f t="shared" si="239"/>
        <v>550</v>
      </c>
    </row>
    <row r="727" spans="1:46">
      <c r="A727" s="37" t="s">
        <v>255</v>
      </c>
      <c r="B727" s="3" t="s">
        <v>860</v>
      </c>
      <c r="C727" s="11">
        <v>45416.979166666664</v>
      </c>
      <c r="D727" s="11">
        <v>45416.999305555553</v>
      </c>
      <c r="E727" s="11" t="s">
        <v>49</v>
      </c>
      <c r="F727" s="11" t="s">
        <v>40</v>
      </c>
      <c r="G727" s="3" t="s">
        <v>893</v>
      </c>
      <c r="H727" s="3" t="s">
        <v>2821</v>
      </c>
      <c r="I727" s="11">
        <v>45419.416666666664</v>
      </c>
      <c r="J727" s="12">
        <v>45419.37222222222</v>
      </c>
      <c r="K727" s="12">
        <v>45419.416666666664</v>
      </c>
      <c r="L727" s="12">
        <v>45419.416666666664</v>
      </c>
      <c r="M727" s="61" t="s">
        <v>12</v>
      </c>
      <c r="N727" s="6" t="s">
        <v>13</v>
      </c>
      <c r="O727" s="3">
        <v>0</v>
      </c>
      <c r="P727" s="1">
        <f t="shared" si="220"/>
        <v>19</v>
      </c>
      <c r="Q727" s="1">
        <f t="shared" si="221"/>
        <v>5</v>
      </c>
      <c r="R727" s="72">
        <f t="shared" si="222"/>
        <v>45419.37222222222</v>
      </c>
      <c r="S727" s="73">
        <f t="shared" si="223"/>
        <v>2.4375</v>
      </c>
      <c r="T727" s="74">
        <f>Table2[[#This Row],[ETA A OFRECIMIENTO]]*24</f>
        <v>58.5</v>
      </c>
      <c r="U727" s="1" t="str">
        <f t="shared" si="224"/>
        <v>NO</v>
      </c>
      <c r="V727" s="73">
        <f t="shared" si="225"/>
        <v>0</v>
      </c>
      <c r="W727" s="74">
        <f>Table2[[#This Row],[DEL. AVAILABLE A SLOT]]*24</f>
        <v>0</v>
      </c>
      <c r="X727" s="1" t="str">
        <f t="shared" si="226"/>
        <v>SI</v>
      </c>
      <c r="Y727" s="73">
        <f t="shared" si="227"/>
        <v>2.4375</v>
      </c>
      <c r="Z727" s="74">
        <f>Table2[[#This Row],[ETA A TIMESLOT]]*24</f>
        <v>58.5</v>
      </c>
      <c r="AA727" s="73">
        <f t="shared" si="228"/>
        <v>0</v>
      </c>
      <c r="AB727" s="73" t="str">
        <f t="shared" si="229"/>
        <v>SI</v>
      </c>
      <c r="AC727" s="74">
        <f>Table2[[#This Row],[PUNTUALIDAD (H)]]*24</f>
        <v>0</v>
      </c>
      <c r="AD727" s="73">
        <f t="shared" si="230"/>
        <v>2.4375</v>
      </c>
      <c r="AE727" s="74">
        <f>Table2[[#This Row],[ATA TO UNLOADING]]*24</f>
        <v>58.5</v>
      </c>
      <c r="AF727" s="74" t="str">
        <f>IF(Table2[[#This Row],[ATA TO UNLOADING 2]]&lt;=48,"YES","NO")</f>
        <v>NO</v>
      </c>
      <c r="AG727" s="75">
        <f t="shared" si="231"/>
        <v>0.41666666666424135</v>
      </c>
      <c r="AH727" s="2" t="s">
        <v>42</v>
      </c>
      <c r="AI727" s="2" t="str">
        <f t="shared" si="232"/>
        <v>TCKU7096746</v>
      </c>
      <c r="AJ727" s="76" t="str">
        <f t="shared" si="233"/>
        <v>CTU FLEVOKUST BV</v>
      </c>
      <c r="AK727" s="77">
        <f>IF($M727="TRUCK",VLOOKUP($AQ727,Invoicing!$A$17:$B$49,MATCH($AK$1,Invoicing!$A$17:$B$17,0),FALSE),VLOOKUP($AQ727,Invoicing!$N$17:$O$21,MATCH($AK$1,Invoicing!$N$17:$O$17,0),FALSE))</f>
        <v>380</v>
      </c>
      <c r="AL727" s="78">
        <v>100</v>
      </c>
      <c r="AM727" s="78">
        <v>35</v>
      </c>
      <c r="AN727" s="78">
        <f t="shared" si="234"/>
        <v>0</v>
      </c>
      <c r="AO727" s="2">
        <f t="shared" si="235"/>
        <v>2</v>
      </c>
      <c r="AP727" s="2" t="str">
        <f t="shared" si="236"/>
        <v>WEEK</v>
      </c>
      <c r="AQ727" s="2" t="str">
        <f t="shared" si="237"/>
        <v>CTU FLEVOKUST BVWEEK</v>
      </c>
      <c r="AR727" s="71">
        <f t="shared" si="238"/>
        <v>480</v>
      </c>
      <c r="AS727" s="71">
        <f>VLOOKUP(AJ727,Invoicing!A:K,10,FALSE)</f>
        <v>0</v>
      </c>
      <c r="AT727" s="71">
        <f t="shared" si="239"/>
        <v>480</v>
      </c>
    </row>
    <row r="728" spans="1:46">
      <c r="A728" s="37" t="s">
        <v>255</v>
      </c>
      <c r="B728" s="3" t="s">
        <v>860</v>
      </c>
      <c r="C728" s="11">
        <v>45416.979166666664</v>
      </c>
      <c r="D728" s="11">
        <v>45416.833333333336</v>
      </c>
      <c r="E728" s="11" t="s">
        <v>49</v>
      </c>
      <c r="F728" s="11" t="s">
        <v>40</v>
      </c>
      <c r="G728" s="3" t="s">
        <v>894</v>
      </c>
      <c r="H728" s="3" t="s">
        <v>2821</v>
      </c>
      <c r="I728" s="11">
        <v>45419.416666666664</v>
      </c>
      <c r="J728" s="12">
        <v>45419.442361111112</v>
      </c>
      <c r="K728" s="12">
        <v>45419.416666666664</v>
      </c>
      <c r="L728" s="12">
        <v>45419.461805555555</v>
      </c>
      <c r="M728" s="61" t="s">
        <v>12</v>
      </c>
      <c r="N728" s="6" t="s">
        <v>13</v>
      </c>
      <c r="O728" s="3">
        <v>0</v>
      </c>
      <c r="P728" s="1">
        <f t="shared" si="220"/>
        <v>19</v>
      </c>
      <c r="Q728" s="1">
        <f t="shared" si="221"/>
        <v>5</v>
      </c>
      <c r="R728" s="72">
        <f t="shared" si="222"/>
        <v>45419.442361111112</v>
      </c>
      <c r="S728" s="73">
        <f t="shared" si="223"/>
        <v>2.4375</v>
      </c>
      <c r="T728" s="74">
        <f>Table2[[#This Row],[ETA A OFRECIMIENTO]]*24</f>
        <v>58.5</v>
      </c>
      <c r="U728" s="1" t="str">
        <f t="shared" si="224"/>
        <v>NO</v>
      </c>
      <c r="V728" s="73">
        <f t="shared" si="225"/>
        <v>0</v>
      </c>
      <c r="W728" s="74">
        <f>Table2[[#This Row],[DEL. AVAILABLE A SLOT]]*24</f>
        <v>0</v>
      </c>
      <c r="X728" s="1" t="str">
        <f t="shared" si="226"/>
        <v>SI</v>
      </c>
      <c r="Y728" s="73">
        <f t="shared" si="227"/>
        <v>2.4375</v>
      </c>
      <c r="Z728" s="74">
        <f>Table2[[#This Row],[ETA A TIMESLOT]]*24</f>
        <v>58.5</v>
      </c>
      <c r="AA728" s="73">
        <f t="shared" si="228"/>
        <v>2.5694444448163267E-2</v>
      </c>
      <c r="AB728" s="73" t="str">
        <f t="shared" si="229"/>
        <v>SI</v>
      </c>
      <c r="AC728" s="74">
        <f>Table2[[#This Row],[PUNTUALIDAD (H)]]*24</f>
        <v>0.61666666675591841</v>
      </c>
      <c r="AD728" s="73">
        <f t="shared" si="230"/>
        <v>2.4826388888905058</v>
      </c>
      <c r="AE728" s="74">
        <f>Table2[[#This Row],[ATA TO UNLOADING]]*24</f>
        <v>59.583333333372138</v>
      </c>
      <c r="AF728" s="74" t="str">
        <f>IF(Table2[[#This Row],[ATA TO UNLOADING 2]]&lt;=48,"YES","NO")</f>
        <v>NO</v>
      </c>
      <c r="AG728" s="75">
        <f t="shared" si="231"/>
        <v>0.41666666666424135</v>
      </c>
      <c r="AH728" s="2" t="s">
        <v>42</v>
      </c>
      <c r="AI728" s="2" t="str">
        <f t="shared" si="232"/>
        <v>TCNU3697023</v>
      </c>
      <c r="AJ728" s="76" t="str">
        <f t="shared" si="233"/>
        <v>CTU FLEVOKUST BV</v>
      </c>
      <c r="AK728" s="77">
        <f>IF($M728="TRUCK",VLOOKUP($AQ728,Invoicing!$A$17:$B$49,MATCH($AK$1,Invoicing!$A$17:$B$17,0),FALSE),VLOOKUP($AQ728,Invoicing!$N$17:$O$21,MATCH($AK$1,Invoicing!$N$17:$O$17,0),FALSE))</f>
        <v>380</v>
      </c>
      <c r="AL728" s="78">
        <v>100</v>
      </c>
      <c r="AM728" s="78">
        <v>35</v>
      </c>
      <c r="AN728" s="78">
        <f t="shared" si="234"/>
        <v>0</v>
      </c>
      <c r="AO728" s="2">
        <f t="shared" si="235"/>
        <v>2</v>
      </c>
      <c r="AP728" s="2" t="str">
        <f t="shared" si="236"/>
        <v>WEEK</v>
      </c>
      <c r="AQ728" s="2" t="str">
        <f t="shared" si="237"/>
        <v>CTU FLEVOKUST BVWEEK</v>
      </c>
      <c r="AR728" s="71">
        <f t="shared" si="238"/>
        <v>480</v>
      </c>
      <c r="AS728" s="71">
        <f>VLOOKUP(AJ728,Invoicing!A:K,10,FALSE)</f>
        <v>0</v>
      </c>
      <c r="AT728" s="71">
        <f t="shared" si="239"/>
        <v>480</v>
      </c>
    </row>
    <row r="729" spans="1:46">
      <c r="A729" s="37" t="s">
        <v>255</v>
      </c>
      <c r="B729" s="3" t="s">
        <v>860</v>
      </c>
      <c r="C729" s="11">
        <v>45416.979166666664</v>
      </c>
      <c r="D729" s="11">
        <v>45416.833333333336</v>
      </c>
      <c r="E729" s="11" t="s">
        <v>49</v>
      </c>
      <c r="F729" s="11" t="s">
        <v>40</v>
      </c>
      <c r="G729" s="3" t="s">
        <v>895</v>
      </c>
      <c r="H729" s="3" t="s">
        <v>2821</v>
      </c>
      <c r="I729" s="11">
        <v>45419.541666666664</v>
      </c>
      <c r="J729" s="12">
        <v>45419.527777777781</v>
      </c>
      <c r="K729" s="12">
        <v>45419.541666666664</v>
      </c>
      <c r="L729" s="12">
        <v>45419.548611111109</v>
      </c>
      <c r="M729" s="61" t="s">
        <v>12</v>
      </c>
      <c r="N729" s="6" t="s">
        <v>13</v>
      </c>
      <c r="O729" s="3">
        <v>0</v>
      </c>
      <c r="P729" s="1">
        <f t="shared" si="220"/>
        <v>19</v>
      </c>
      <c r="Q729" s="1">
        <f t="shared" si="221"/>
        <v>5</v>
      </c>
      <c r="R729" s="72">
        <f t="shared" si="222"/>
        <v>45419.527777777781</v>
      </c>
      <c r="S729" s="73">
        <f t="shared" si="223"/>
        <v>2.5625</v>
      </c>
      <c r="T729" s="74">
        <f>Table2[[#This Row],[ETA A OFRECIMIENTO]]*24</f>
        <v>61.5</v>
      </c>
      <c r="U729" s="1" t="str">
        <f t="shared" si="224"/>
        <v>NO</v>
      </c>
      <c r="V729" s="73">
        <f t="shared" si="225"/>
        <v>0</v>
      </c>
      <c r="W729" s="74">
        <f>Table2[[#This Row],[DEL. AVAILABLE A SLOT]]*24</f>
        <v>0</v>
      </c>
      <c r="X729" s="1" t="str">
        <f t="shared" si="226"/>
        <v>SI</v>
      </c>
      <c r="Y729" s="73">
        <f t="shared" si="227"/>
        <v>2.5625</v>
      </c>
      <c r="Z729" s="74">
        <f>Table2[[#This Row],[ETA A TIMESLOT]]*24</f>
        <v>61.5</v>
      </c>
      <c r="AA729" s="73">
        <f t="shared" si="228"/>
        <v>0</v>
      </c>
      <c r="AB729" s="73" t="str">
        <f t="shared" si="229"/>
        <v>SI</v>
      </c>
      <c r="AC729" s="74">
        <f>Table2[[#This Row],[PUNTUALIDAD (H)]]*24</f>
        <v>0</v>
      </c>
      <c r="AD729" s="73">
        <f t="shared" si="230"/>
        <v>2.5694444444452529</v>
      </c>
      <c r="AE729" s="74">
        <f>Table2[[#This Row],[ATA TO UNLOADING]]*24</f>
        <v>61.666666666686069</v>
      </c>
      <c r="AF729" s="74" t="str">
        <f>IF(Table2[[#This Row],[ATA TO UNLOADING 2]]&lt;=48,"YES","NO")</f>
        <v>NO</v>
      </c>
      <c r="AG729" s="75">
        <f t="shared" si="231"/>
        <v>0.54166666666424135</v>
      </c>
      <c r="AH729" s="2" t="s">
        <v>42</v>
      </c>
      <c r="AI729" s="2" t="str">
        <f t="shared" si="232"/>
        <v>TGBU5408665</v>
      </c>
      <c r="AJ729" s="76" t="str">
        <f t="shared" si="233"/>
        <v>CTU FLEVOKUST BV</v>
      </c>
      <c r="AK729" s="77">
        <f>IF($M729="TRUCK",VLOOKUP($AQ729,Invoicing!$A$17:$B$49,MATCH($AK$1,Invoicing!$A$17:$B$17,0),FALSE),VLOOKUP($AQ729,Invoicing!$N$17:$O$21,MATCH($AK$1,Invoicing!$N$17:$O$17,0),FALSE))</f>
        <v>380</v>
      </c>
      <c r="AL729" s="78">
        <v>100</v>
      </c>
      <c r="AM729" s="78">
        <v>35</v>
      </c>
      <c r="AN729" s="78">
        <f t="shared" si="234"/>
        <v>0</v>
      </c>
      <c r="AO729" s="2">
        <f t="shared" si="235"/>
        <v>2</v>
      </c>
      <c r="AP729" s="2" t="str">
        <f t="shared" si="236"/>
        <v>WEEK</v>
      </c>
      <c r="AQ729" s="2" t="str">
        <f t="shared" si="237"/>
        <v>CTU FLEVOKUST BVWEEK</v>
      </c>
      <c r="AR729" s="71">
        <f t="shared" si="238"/>
        <v>480</v>
      </c>
      <c r="AS729" s="71">
        <f>VLOOKUP(AJ729,Invoicing!A:K,10,FALSE)</f>
        <v>0</v>
      </c>
      <c r="AT729" s="71">
        <f t="shared" si="239"/>
        <v>480</v>
      </c>
    </row>
    <row r="730" spans="1:46">
      <c r="A730" s="37" t="s">
        <v>51</v>
      </c>
      <c r="B730" s="3" t="s">
        <v>860</v>
      </c>
      <c r="C730" s="11">
        <v>45417.361111111109</v>
      </c>
      <c r="D730" s="11">
        <v>45417.458333333336</v>
      </c>
      <c r="E730" s="11" t="s">
        <v>45</v>
      </c>
      <c r="F730" s="11" t="s">
        <v>40</v>
      </c>
      <c r="G730" s="3" t="s">
        <v>896</v>
      </c>
      <c r="H730" s="3" t="s">
        <v>2821</v>
      </c>
      <c r="I730" s="11">
        <v>45418.833333333336</v>
      </c>
      <c r="J730" s="12">
        <v>45418.713888888888</v>
      </c>
      <c r="K730" s="12">
        <v>45418.833333333336</v>
      </c>
      <c r="L730" s="12">
        <v>45418.84375</v>
      </c>
      <c r="M730" s="12" t="s">
        <v>115</v>
      </c>
      <c r="N730" s="6" t="s">
        <v>42</v>
      </c>
      <c r="O730" s="3">
        <v>0</v>
      </c>
      <c r="P730" s="1">
        <f t="shared" si="220"/>
        <v>19</v>
      </c>
      <c r="Q730" s="1">
        <f t="shared" si="221"/>
        <v>5</v>
      </c>
      <c r="R730" s="72">
        <f t="shared" si="222"/>
        <v>45418.713888888888</v>
      </c>
      <c r="S730" s="73">
        <f t="shared" si="223"/>
        <v>1.4722222222262644</v>
      </c>
      <c r="T730" s="74">
        <f>Table2[[#This Row],[ETA A OFRECIMIENTO]]*24</f>
        <v>35.333333333430346</v>
      </c>
      <c r="U730" s="1" t="str">
        <f t="shared" si="224"/>
        <v>YES</v>
      </c>
      <c r="V730" s="73">
        <f t="shared" si="225"/>
        <v>0</v>
      </c>
      <c r="W730" s="74">
        <f>Table2[[#This Row],[DEL. AVAILABLE A SLOT]]*24</f>
        <v>0</v>
      </c>
      <c r="X730" s="1" t="str">
        <f t="shared" si="226"/>
        <v>SI</v>
      </c>
      <c r="Y730" s="73">
        <f t="shared" si="227"/>
        <v>1.4722222222262644</v>
      </c>
      <c r="Z730" s="74">
        <f>Table2[[#This Row],[ETA A TIMESLOT]]*24</f>
        <v>35.333333333430346</v>
      </c>
      <c r="AA730" s="73">
        <f t="shared" si="228"/>
        <v>0</v>
      </c>
      <c r="AB730" s="73" t="str">
        <f t="shared" si="229"/>
        <v>SI</v>
      </c>
      <c r="AC730" s="74">
        <f>Table2[[#This Row],[PUNTUALIDAD (H)]]*24</f>
        <v>0</v>
      </c>
      <c r="AD730" s="73">
        <f t="shared" si="230"/>
        <v>1.4826388888905058</v>
      </c>
      <c r="AE730" s="74">
        <f>Table2[[#This Row],[ATA TO UNLOADING]]*24</f>
        <v>35.583333333372138</v>
      </c>
      <c r="AF730" s="74" t="str">
        <f>IF(Table2[[#This Row],[ATA TO UNLOADING 2]]&lt;=48,"YES","NO")</f>
        <v>YES</v>
      </c>
      <c r="AG730" s="75">
        <f t="shared" si="231"/>
        <v>0.83333333333575865</v>
      </c>
      <c r="AH730" s="2" t="s">
        <v>24</v>
      </c>
      <c r="AI730" s="2" t="str">
        <f t="shared" si="232"/>
        <v>MRKU3412181</v>
      </c>
      <c r="AJ730" s="76" t="str">
        <f t="shared" si="233"/>
        <v>OM TRANSPORT</v>
      </c>
      <c r="AK730" s="77">
        <f>IF($M730="TRUCK",VLOOKUP($AQ730,Invoicing!$A$17:$B$49,MATCH($AK$1,Invoicing!$A$17:$B$17,0),FALSE),VLOOKUP($AQ730,Invoicing!$N$17:$O$21,MATCH($AK$1,Invoicing!$N$17:$O$17,0),FALSE))</f>
        <v>475</v>
      </c>
      <c r="AL730" s="78" t="e">
        <f>VLOOKUP($E730,Invoicing!$A$1:$H$8,MATCH(TRACKER!$N730,Invoicing!$A$1:$H$1,0),FALSE)</f>
        <v>#N/A</v>
      </c>
      <c r="AM730" s="78">
        <f>VLOOKUP($E730,Invoicing!$A$1:$H$8,MATCH(TRACKER!$O$1,Invoicing!$A$1:$H$1,0),FALSE)</f>
        <v>50</v>
      </c>
      <c r="AN730" s="78">
        <f t="shared" si="234"/>
        <v>0</v>
      </c>
      <c r="AO730" s="2">
        <f t="shared" si="235"/>
        <v>1</v>
      </c>
      <c r="AP730" s="2" t="str">
        <f t="shared" si="236"/>
        <v>NIGHT</v>
      </c>
      <c r="AQ730" s="2" t="str">
        <f t="shared" si="237"/>
        <v>OM TRANSPORTNIGHT</v>
      </c>
      <c r="AR730" s="71">
        <f t="shared" si="238"/>
        <v>475</v>
      </c>
      <c r="AS730" s="71">
        <f>VLOOKUP(AJ730,Invoicing!A:K,10,FALSE)</f>
        <v>25</v>
      </c>
      <c r="AT730" s="71">
        <f t="shared" si="239"/>
        <v>500</v>
      </c>
    </row>
    <row r="731" spans="1:46">
      <c r="A731" s="37" t="s">
        <v>51</v>
      </c>
      <c r="B731" s="3" t="s">
        <v>860</v>
      </c>
      <c r="C731" s="11">
        <v>45417.361111111109</v>
      </c>
      <c r="D731" s="11">
        <v>45417.458333333336</v>
      </c>
      <c r="E731" s="11" t="s">
        <v>45</v>
      </c>
      <c r="F731" s="11" t="s">
        <v>40</v>
      </c>
      <c r="G731" s="3" t="s">
        <v>897</v>
      </c>
      <c r="H731" s="3" t="s">
        <v>2821</v>
      </c>
      <c r="I731" s="11">
        <v>45419.125</v>
      </c>
      <c r="J731" s="12">
        <v>45419.122916666667</v>
      </c>
      <c r="K731" s="12">
        <v>45419.125</v>
      </c>
      <c r="L731" s="12">
        <v>45419.159722222219</v>
      </c>
      <c r="M731" s="12" t="s">
        <v>115</v>
      </c>
      <c r="N731" s="6" t="s">
        <v>42</v>
      </c>
      <c r="O731" s="3">
        <v>0</v>
      </c>
      <c r="P731" s="1">
        <f t="shared" si="220"/>
        <v>19</v>
      </c>
      <c r="Q731" s="1">
        <f t="shared" si="221"/>
        <v>5</v>
      </c>
      <c r="R731" s="72">
        <f t="shared" si="222"/>
        <v>45419.122916666667</v>
      </c>
      <c r="S731" s="73">
        <f t="shared" si="223"/>
        <v>1.7638888888905058</v>
      </c>
      <c r="T731" s="74">
        <f>Table2[[#This Row],[ETA A OFRECIMIENTO]]*24</f>
        <v>42.333333333372138</v>
      </c>
      <c r="U731" s="1" t="str">
        <f t="shared" si="224"/>
        <v>YES</v>
      </c>
      <c r="V731" s="73">
        <f t="shared" si="225"/>
        <v>0</v>
      </c>
      <c r="W731" s="74">
        <f>Table2[[#This Row],[DEL. AVAILABLE A SLOT]]*24</f>
        <v>0</v>
      </c>
      <c r="X731" s="1" t="str">
        <f t="shared" si="226"/>
        <v>SI</v>
      </c>
      <c r="Y731" s="73">
        <f t="shared" si="227"/>
        <v>1.7638888888905058</v>
      </c>
      <c r="Z731" s="74">
        <f>Table2[[#This Row],[ETA A TIMESLOT]]*24</f>
        <v>42.333333333372138</v>
      </c>
      <c r="AA731" s="73">
        <f t="shared" si="228"/>
        <v>0</v>
      </c>
      <c r="AB731" s="73" t="str">
        <f t="shared" si="229"/>
        <v>SI</v>
      </c>
      <c r="AC731" s="74">
        <f>Table2[[#This Row],[PUNTUALIDAD (H)]]*24</f>
        <v>0</v>
      </c>
      <c r="AD731" s="73">
        <f t="shared" si="230"/>
        <v>1.7986111111094942</v>
      </c>
      <c r="AE731" s="74">
        <f>Table2[[#This Row],[ATA TO UNLOADING]]*24</f>
        <v>43.166666666627862</v>
      </c>
      <c r="AF731" s="74" t="str">
        <f>IF(Table2[[#This Row],[ATA TO UNLOADING 2]]&lt;=48,"YES","NO")</f>
        <v>YES</v>
      </c>
      <c r="AG731" s="75">
        <f t="shared" si="231"/>
        <v>0.125</v>
      </c>
      <c r="AH731" s="2" t="s">
        <v>24</v>
      </c>
      <c r="AI731" s="2" t="str">
        <f t="shared" si="232"/>
        <v>MRSU4402236</v>
      </c>
      <c r="AJ731" s="76" t="str">
        <f t="shared" si="233"/>
        <v>OM TRANSPORT</v>
      </c>
      <c r="AK731" s="77">
        <f>IF($M731="TRUCK",VLOOKUP($AQ731,Invoicing!$A$17:$B$49,MATCH($AK$1,Invoicing!$A$17:$B$17,0),FALSE),VLOOKUP($AQ731,Invoicing!$N$17:$O$21,MATCH($AK$1,Invoicing!$N$17:$O$17,0),FALSE))</f>
        <v>475</v>
      </c>
      <c r="AL731" s="78" t="e">
        <f>VLOOKUP($E731,Invoicing!$A$1:$H$8,MATCH(TRACKER!$N731,Invoicing!$A$1:$H$1,0),FALSE)</f>
        <v>#N/A</v>
      </c>
      <c r="AM731" s="78">
        <f>VLOOKUP($E731,Invoicing!$A$1:$H$8,MATCH(TRACKER!$O$1,Invoicing!$A$1:$H$1,0),FALSE)</f>
        <v>50</v>
      </c>
      <c r="AN731" s="78">
        <f t="shared" si="234"/>
        <v>0</v>
      </c>
      <c r="AO731" s="2">
        <f t="shared" si="235"/>
        <v>2</v>
      </c>
      <c r="AP731" s="2" t="str">
        <f t="shared" si="236"/>
        <v>NIGHT</v>
      </c>
      <c r="AQ731" s="2" t="str">
        <f t="shared" si="237"/>
        <v>OM TRANSPORTNIGHT</v>
      </c>
      <c r="AR731" s="71">
        <f t="shared" si="238"/>
        <v>475</v>
      </c>
      <c r="AS731" s="71">
        <f>VLOOKUP(AJ731,Invoicing!A:K,10,FALSE)</f>
        <v>25</v>
      </c>
      <c r="AT731" s="71">
        <f t="shared" si="239"/>
        <v>500</v>
      </c>
    </row>
    <row r="732" spans="1:46">
      <c r="A732" s="37" t="s">
        <v>51</v>
      </c>
      <c r="B732" s="3" t="s">
        <v>860</v>
      </c>
      <c r="C732" s="11">
        <v>45417.361111111109</v>
      </c>
      <c r="D732" s="11">
        <v>45417.458333333336</v>
      </c>
      <c r="E732" s="11" t="s">
        <v>45</v>
      </c>
      <c r="F732" s="11" t="s">
        <v>40</v>
      </c>
      <c r="G732" s="3" t="s">
        <v>898</v>
      </c>
      <c r="H732" s="3" t="s">
        <v>2821</v>
      </c>
      <c r="I732" s="11">
        <v>45419</v>
      </c>
      <c r="J732" s="12">
        <v>45418.968055555553</v>
      </c>
      <c r="K732" s="12">
        <v>45419</v>
      </c>
      <c r="L732" s="12">
        <v>45419.003472222219</v>
      </c>
      <c r="M732" s="12" t="s">
        <v>115</v>
      </c>
      <c r="N732" s="6" t="s">
        <v>42</v>
      </c>
      <c r="O732" s="3">
        <v>0</v>
      </c>
      <c r="P732" s="1">
        <f t="shared" si="220"/>
        <v>19</v>
      </c>
      <c r="Q732" s="1">
        <f t="shared" si="221"/>
        <v>5</v>
      </c>
      <c r="R732" s="72">
        <f t="shared" si="222"/>
        <v>45418.968055555553</v>
      </c>
      <c r="S732" s="73">
        <f t="shared" si="223"/>
        <v>1.6388888888905058</v>
      </c>
      <c r="T732" s="74">
        <f>Table2[[#This Row],[ETA A OFRECIMIENTO]]*24</f>
        <v>39.333333333372138</v>
      </c>
      <c r="U732" s="1" t="str">
        <f t="shared" si="224"/>
        <v>YES</v>
      </c>
      <c r="V732" s="73">
        <f t="shared" si="225"/>
        <v>0</v>
      </c>
      <c r="W732" s="74">
        <f>Table2[[#This Row],[DEL. AVAILABLE A SLOT]]*24</f>
        <v>0</v>
      </c>
      <c r="X732" s="1" t="str">
        <f t="shared" si="226"/>
        <v>SI</v>
      </c>
      <c r="Y732" s="73">
        <f t="shared" si="227"/>
        <v>1.6388888888905058</v>
      </c>
      <c r="Z732" s="74">
        <f>Table2[[#This Row],[ETA A TIMESLOT]]*24</f>
        <v>39.333333333372138</v>
      </c>
      <c r="AA732" s="73">
        <f t="shared" si="228"/>
        <v>0</v>
      </c>
      <c r="AB732" s="73" t="str">
        <f t="shared" si="229"/>
        <v>SI</v>
      </c>
      <c r="AC732" s="74">
        <f>Table2[[#This Row],[PUNTUALIDAD (H)]]*24</f>
        <v>0</v>
      </c>
      <c r="AD732" s="73">
        <f t="shared" si="230"/>
        <v>1.6423611111094942</v>
      </c>
      <c r="AE732" s="74">
        <f>Table2[[#This Row],[ATA TO UNLOADING]]*24</f>
        <v>39.416666666627862</v>
      </c>
      <c r="AF732" s="74" t="str">
        <f>IF(Table2[[#This Row],[ATA TO UNLOADING 2]]&lt;=48,"YES","NO")</f>
        <v>YES</v>
      </c>
      <c r="AG732" s="75">
        <f t="shared" si="231"/>
        <v>0</v>
      </c>
      <c r="AH732" s="2" t="s">
        <v>24</v>
      </c>
      <c r="AI732" s="2" t="str">
        <f t="shared" si="232"/>
        <v>MRSU5296078</v>
      </c>
      <c r="AJ732" s="76" t="str">
        <f t="shared" si="233"/>
        <v>OM TRANSPORT</v>
      </c>
      <c r="AK732" s="77">
        <f>IF($M732="TRUCK",VLOOKUP($AQ732,Invoicing!$A$17:$B$49,MATCH($AK$1,Invoicing!$A$17:$B$17,0),FALSE),VLOOKUP($AQ732,Invoicing!$N$17:$O$21,MATCH($AK$1,Invoicing!$N$17:$O$17,0),FALSE))</f>
        <v>475</v>
      </c>
      <c r="AL732" s="78" t="e">
        <f>VLOOKUP($E732,Invoicing!$A$1:$H$8,MATCH(TRACKER!$N732,Invoicing!$A$1:$H$1,0),FALSE)</f>
        <v>#N/A</v>
      </c>
      <c r="AM732" s="78">
        <f>VLOOKUP($E732,Invoicing!$A$1:$H$8,MATCH(TRACKER!$O$1,Invoicing!$A$1:$H$1,0),FALSE)</f>
        <v>50</v>
      </c>
      <c r="AN732" s="78">
        <f t="shared" si="234"/>
        <v>0</v>
      </c>
      <c r="AO732" s="2">
        <f t="shared" si="235"/>
        <v>2</v>
      </c>
      <c r="AP732" s="2" t="str">
        <f t="shared" si="236"/>
        <v>NIGHT</v>
      </c>
      <c r="AQ732" s="2" t="str">
        <f t="shared" si="237"/>
        <v>OM TRANSPORTNIGHT</v>
      </c>
      <c r="AR732" s="71">
        <f t="shared" si="238"/>
        <v>475</v>
      </c>
      <c r="AS732" s="71">
        <f>VLOOKUP(AJ732,Invoicing!A:K,10,FALSE)</f>
        <v>25</v>
      </c>
      <c r="AT732" s="71">
        <f t="shared" si="239"/>
        <v>500</v>
      </c>
    </row>
    <row r="733" spans="1:46">
      <c r="A733" s="37" t="s">
        <v>51</v>
      </c>
      <c r="B733" s="3" t="s">
        <v>860</v>
      </c>
      <c r="C733" s="11">
        <v>45417.361111111109</v>
      </c>
      <c r="D733" s="11">
        <v>45417.458333333336</v>
      </c>
      <c r="E733" s="11" t="s">
        <v>45</v>
      </c>
      <c r="F733" s="11" t="s">
        <v>40</v>
      </c>
      <c r="G733" s="3" t="s">
        <v>899</v>
      </c>
      <c r="H733" s="3" t="s">
        <v>2821</v>
      </c>
      <c r="I733" s="11">
        <v>45418.875</v>
      </c>
      <c r="J733" s="12">
        <v>45418.770833333336</v>
      </c>
      <c r="K733" s="12">
        <v>45418.875</v>
      </c>
      <c r="L733" s="12">
        <v>45418.770833333336</v>
      </c>
      <c r="M733" s="12" t="s">
        <v>115</v>
      </c>
      <c r="N733" s="6" t="s">
        <v>42</v>
      </c>
      <c r="O733" s="3">
        <v>0</v>
      </c>
      <c r="P733" s="1">
        <f t="shared" si="220"/>
        <v>19</v>
      </c>
      <c r="Q733" s="1">
        <f t="shared" si="221"/>
        <v>5</v>
      </c>
      <c r="R733" s="72">
        <f t="shared" si="222"/>
        <v>45418.770833333336</v>
      </c>
      <c r="S733" s="73">
        <f t="shared" si="223"/>
        <v>1.5138888888905058</v>
      </c>
      <c r="T733" s="74">
        <f>Table2[[#This Row],[ETA A OFRECIMIENTO]]*24</f>
        <v>36.333333333372138</v>
      </c>
      <c r="U733" s="1" t="str">
        <f t="shared" si="224"/>
        <v>YES</v>
      </c>
      <c r="V733" s="73">
        <f t="shared" si="225"/>
        <v>0</v>
      </c>
      <c r="W733" s="74">
        <f>Table2[[#This Row],[DEL. AVAILABLE A SLOT]]*24</f>
        <v>0</v>
      </c>
      <c r="X733" s="1" t="str">
        <f t="shared" si="226"/>
        <v>SI</v>
      </c>
      <c r="Y733" s="73">
        <f t="shared" si="227"/>
        <v>1.5138888888905058</v>
      </c>
      <c r="Z733" s="74">
        <f>Table2[[#This Row],[ETA A TIMESLOT]]*24</f>
        <v>36.333333333372138</v>
      </c>
      <c r="AA733" s="73">
        <f t="shared" si="228"/>
        <v>0</v>
      </c>
      <c r="AB733" s="73" t="str">
        <f t="shared" si="229"/>
        <v>SI</v>
      </c>
      <c r="AC733" s="74">
        <f>Table2[[#This Row],[PUNTUALIDAD (H)]]*24</f>
        <v>0</v>
      </c>
      <c r="AD733" s="73">
        <f t="shared" si="230"/>
        <v>1.4097222222262644</v>
      </c>
      <c r="AE733" s="74">
        <f>Table2[[#This Row],[ATA TO UNLOADING]]*24</f>
        <v>33.833333333430346</v>
      </c>
      <c r="AF733" s="74" t="str">
        <f>IF(Table2[[#This Row],[ATA TO UNLOADING 2]]&lt;=48,"YES","NO")</f>
        <v>YES</v>
      </c>
      <c r="AG733" s="75">
        <f t="shared" si="231"/>
        <v>0.875</v>
      </c>
      <c r="AH733" s="2" t="s">
        <v>24</v>
      </c>
      <c r="AI733" s="2" t="str">
        <f t="shared" si="232"/>
        <v>MRSU5354699</v>
      </c>
      <c r="AJ733" s="76" t="str">
        <f t="shared" si="233"/>
        <v>OM TRANSPORT</v>
      </c>
      <c r="AK733" s="77">
        <f>IF($M733="TRUCK",VLOOKUP($AQ733,Invoicing!$A$17:$B$49,MATCH($AK$1,Invoicing!$A$17:$B$17,0),FALSE),VLOOKUP($AQ733,Invoicing!$N$17:$O$21,MATCH($AK$1,Invoicing!$N$17:$O$17,0),FALSE))</f>
        <v>475</v>
      </c>
      <c r="AL733" s="78" t="e">
        <f>VLOOKUP($E733,Invoicing!$A$1:$H$8,MATCH(TRACKER!$N733,Invoicing!$A$1:$H$1,0),FALSE)</f>
        <v>#N/A</v>
      </c>
      <c r="AM733" s="78">
        <f>VLOOKUP($E733,Invoicing!$A$1:$H$8,MATCH(TRACKER!$O$1,Invoicing!$A$1:$H$1,0),FALSE)</f>
        <v>50</v>
      </c>
      <c r="AN733" s="78">
        <f t="shared" si="234"/>
        <v>0</v>
      </c>
      <c r="AO733" s="2">
        <f t="shared" si="235"/>
        <v>1</v>
      </c>
      <c r="AP733" s="2" t="str">
        <f t="shared" si="236"/>
        <v>NIGHT</v>
      </c>
      <c r="AQ733" s="2" t="str">
        <f t="shared" si="237"/>
        <v>OM TRANSPORTNIGHT</v>
      </c>
      <c r="AR733" s="71">
        <f t="shared" si="238"/>
        <v>475</v>
      </c>
      <c r="AS733" s="71">
        <f>VLOOKUP(AJ733,Invoicing!A:K,10,FALSE)</f>
        <v>25</v>
      </c>
      <c r="AT733" s="71">
        <f t="shared" si="239"/>
        <v>500</v>
      </c>
    </row>
    <row r="734" spans="1:46">
      <c r="A734" s="58" t="s">
        <v>51</v>
      </c>
      <c r="B734" s="59" t="s">
        <v>860</v>
      </c>
      <c r="C734" s="60">
        <v>45417.361111111109</v>
      </c>
      <c r="D734" s="60">
        <v>45417.458333333336</v>
      </c>
      <c r="E734" s="60" t="s">
        <v>45</v>
      </c>
      <c r="F734" s="60" t="s">
        <v>40</v>
      </c>
      <c r="G734" s="59" t="s">
        <v>900</v>
      </c>
      <c r="H734" s="3" t="s">
        <v>2821</v>
      </c>
      <c r="I734" s="60">
        <v>45419.125</v>
      </c>
      <c r="J734" s="61">
        <v>45419.102083333331</v>
      </c>
      <c r="K734" s="61">
        <v>45419.125</v>
      </c>
      <c r="L734" s="61">
        <v>45419.138888888891</v>
      </c>
      <c r="M734" s="12" t="s">
        <v>115</v>
      </c>
      <c r="N734" s="6" t="s">
        <v>42</v>
      </c>
      <c r="O734" s="3">
        <v>0</v>
      </c>
      <c r="P734" s="1">
        <f t="shared" si="220"/>
        <v>19</v>
      </c>
      <c r="Q734" s="1">
        <f t="shared" si="221"/>
        <v>5</v>
      </c>
      <c r="R734" s="72">
        <f t="shared" si="222"/>
        <v>45419.102083333331</v>
      </c>
      <c r="S734" s="73">
        <f t="shared" si="223"/>
        <v>1.7638888888905058</v>
      </c>
      <c r="T734" s="74">
        <f>Table2[[#This Row],[ETA A OFRECIMIENTO]]*24</f>
        <v>42.333333333372138</v>
      </c>
      <c r="U734" s="1" t="str">
        <f t="shared" si="224"/>
        <v>YES</v>
      </c>
      <c r="V734" s="73">
        <f t="shared" si="225"/>
        <v>0</v>
      </c>
      <c r="W734" s="74">
        <f>Table2[[#This Row],[DEL. AVAILABLE A SLOT]]*24</f>
        <v>0</v>
      </c>
      <c r="X734" s="1" t="str">
        <f t="shared" si="226"/>
        <v>SI</v>
      </c>
      <c r="Y734" s="73">
        <f t="shared" si="227"/>
        <v>1.7638888888905058</v>
      </c>
      <c r="Z734" s="74">
        <f>Table2[[#This Row],[ETA A TIMESLOT]]*24</f>
        <v>42.333333333372138</v>
      </c>
      <c r="AA734" s="73">
        <f t="shared" si="228"/>
        <v>0</v>
      </c>
      <c r="AB734" s="73" t="str">
        <f t="shared" si="229"/>
        <v>SI</v>
      </c>
      <c r="AC734" s="74">
        <f>Table2[[#This Row],[PUNTUALIDAD (H)]]*24</f>
        <v>0</v>
      </c>
      <c r="AD734" s="73">
        <f t="shared" si="230"/>
        <v>1.7777777777810115</v>
      </c>
      <c r="AE734" s="74">
        <f>Table2[[#This Row],[ATA TO UNLOADING]]*24</f>
        <v>42.666666666744277</v>
      </c>
      <c r="AF734" s="74" t="str">
        <f>IF(Table2[[#This Row],[ATA TO UNLOADING 2]]&lt;=48,"YES","NO")</f>
        <v>YES</v>
      </c>
      <c r="AG734" s="75">
        <f t="shared" si="231"/>
        <v>0.125</v>
      </c>
      <c r="AH734" s="2" t="s">
        <v>24</v>
      </c>
      <c r="AI734" s="2" t="str">
        <f t="shared" si="232"/>
        <v>MRSU6211434</v>
      </c>
      <c r="AJ734" s="76" t="str">
        <f t="shared" si="233"/>
        <v>OM TRANSPORT</v>
      </c>
      <c r="AK734" s="77">
        <f>IF($M734="TRUCK",VLOOKUP($AQ734,Invoicing!$A$17:$B$49,MATCH($AK$1,Invoicing!$A$17:$B$17,0),FALSE),VLOOKUP($AQ734,Invoicing!$N$17:$O$21,MATCH($AK$1,Invoicing!$N$17:$O$17,0),FALSE))</f>
        <v>475</v>
      </c>
      <c r="AL734" s="78" t="e">
        <f>VLOOKUP($E734,Invoicing!$A$1:$H$8,MATCH(TRACKER!$N734,Invoicing!$A$1:$H$1,0),FALSE)</f>
        <v>#N/A</v>
      </c>
      <c r="AM734" s="78">
        <f>VLOOKUP($E734,Invoicing!$A$1:$H$8,MATCH(TRACKER!$O$1,Invoicing!$A$1:$H$1,0),FALSE)</f>
        <v>50</v>
      </c>
      <c r="AN734" s="78">
        <f t="shared" si="234"/>
        <v>0</v>
      </c>
      <c r="AO734" s="2">
        <f t="shared" si="235"/>
        <v>2</v>
      </c>
      <c r="AP734" s="2" t="str">
        <f t="shared" si="236"/>
        <v>NIGHT</v>
      </c>
      <c r="AQ734" s="2" t="str">
        <f t="shared" si="237"/>
        <v>OM TRANSPORTNIGHT</v>
      </c>
      <c r="AR734" s="71">
        <f t="shared" si="238"/>
        <v>475</v>
      </c>
      <c r="AS734" s="71">
        <f>VLOOKUP(AJ734,Invoicing!A:K,10,FALSE)</f>
        <v>25</v>
      </c>
      <c r="AT734" s="71">
        <f t="shared" si="239"/>
        <v>500</v>
      </c>
    </row>
    <row r="735" spans="1:46">
      <c r="A735" s="37" t="s">
        <v>138</v>
      </c>
      <c r="B735" s="3" t="s">
        <v>38</v>
      </c>
      <c r="C735" s="11">
        <v>45422.954861111109</v>
      </c>
      <c r="D735" s="11">
        <v>45423.5</v>
      </c>
      <c r="E735" s="11" t="s">
        <v>44</v>
      </c>
      <c r="F735" s="11" t="s">
        <v>40</v>
      </c>
      <c r="G735" s="3" t="s">
        <v>901</v>
      </c>
      <c r="H735" s="3" t="s">
        <v>2821</v>
      </c>
      <c r="I735" s="11">
        <v>45424.375</v>
      </c>
      <c r="J735" s="12">
        <v>45424.366666666669</v>
      </c>
      <c r="K735" s="12">
        <v>45424.375</v>
      </c>
      <c r="L735" s="12">
        <v>45424.401388888888</v>
      </c>
      <c r="M735" s="12" t="s">
        <v>115</v>
      </c>
      <c r="N735" s="3" t="s">
        <v>13</v>
      </c>
      <c r="O735" s="3">
        <v>0</v>
      </c>
      <c r="P735" s="1">
        <f t="shared" si="220"/>
        <v>19</v>
      </c>
      <c r="Q735" s="1">
        <f t="shared" si="221"/>
        <v>5</v>
      </c>
      <c r="R735" s="72">
        <f t="shared" si="222"/>
        <v>45424.366666666669</v>
      </c>
      <c r="S735" s="73">
        <f t="shared" si="223"/>
        <v>1.4201388888905058</v>
      </c>
      <c r="T735" s="74">
        <f>Table2[[#This Row],[ETA A OFRECIMIENTO]]*24</f>
        <v>34.083333333372138</v>
      </c>
      <c r="U735" s="1" t="str">
        <f t="shared" si="224"/>
        <v>YES</v>
      </c>
      <c r="V735" s="73">
        <f t="shared" si="225"/>
        <v>0</v>
      </c>
      <c r="W735" s="74">
        <f>Table2[[#This Row],[DEL. AVAILABLE A SLOT]]*24</f>
        <v>0</v>
      </c>
      <c r="X735" s="1" t="str">
        <f t="shared" si="226"/>
        <v>SI</v>
      </c>
      <c r="Y735" s="73">
        <f t="shared" si="227"/>
        <v>1.4201388888905058</v>
      </c>
      <c r="Z735" s="74">
        <f>Table2[[#This Row],[ETA A TIMESLOT]]*24</f>
        <v>34.083333333372138</v>
      </c>
      <c r="AA735" s="73">
        <f t="shared" si="228"/>
        <v>0</v>
      </c>
      <c r="AB735" s="73" t="str">
        <f t="shared" si="229"/>
        <v>SI</v>
      </c>
      <c r="AC735" s="74">
        <f>Table2[[#This Row],[PUNTUALIDAD (H)]]*24</f>
        <v>0</v>
      </c>
      <c r="AD735" s="73">
        <f t="shared" si="230"/>
        <v>1.4465277777781012</v>
      </c>
      <c r="AE735" s="74">
        <f>Table2[[#This Row],[ATA TO UNLOADING]]*24</f>
        <v>34.716666666674428</v>
      </c>
      <c r="AF735" s="74" t="str">
        <f>IF(Table2[[#This Row],[ATA TO UNLOADING 2]]&lt;=48,"YES","NO")</f>
        <v>YES</v>
      </c>
      <c r="AG735" s="75">
        <f t="shared" si="231"/>
        <v>0.375</v>
      </c>
      <c r="AH735" s="2" t="s">
        <v>42</v>
      </c>
      <c r="AI735" s="2" t="str">
        <f t="shared" si="232"/>
        <v>HASU4652929</v>
      </c>
      <c r="AJ735" s="76" t="str">
        <f t="shared" si="233"/>
        <v>MSI</v>
      </c>
      <c r="AK735" s="77">
        <f>IF($M735="TRUCK",VLOOKUP($AQ735,Invoicing!$A$17:$B$49,MATCH($AK$1,Invoicing!$A$17:$B$17,0),FALSE),VLOOKUP($AQ735,Invoicing!$N$17:$O$21,MATCH($AK$1,Invoicing!$N$17:$O$17,0),FALSE))</f>
        <v>500</v>
      </c>
      <c r="AL735" s="78">
        <f>VLOOKUP($E735,Invoicing!$A$1:$H$8,MATCH(TRACKER!$N735,Invoicing!$A$1:$H$1,0),FALSE)</f>
        <v>120</v>
      </c>
      <c r="AM735" s="78">
        <f>VLOOKUP($E735,Invoicing!$A$1:$H$8,MATCH(TRACKER!$O$1,Invoicing!$A$1:$H$1,0),FALSE)</f>
        <v>50</v>
      </c>
      <c r="AN735" s="78">
        <f t="shared" si="234"/>
        <v>0</v>
      </c>
      <c r="AO735" s="2">
        <f t="shared" si="235"/>
        <v>7</v>
      </c>
      <c r="AP735" s="2" t="str">
        <f t="shared" si="236"/>
        <v>SUNDAY</v>
      </c>
      <c r="AQ735" s="2" t="str">
        <f t="shared" si="237"/>
        <v>MSISUNDAY</v>
      </c>
      <c r="AR735" s="71">
        <f t="shared" si="238"/>
        <v>620</v>
      </c>
      <c r="AS735" s="71">
        <f>VLOOKUP(AJ735,Invoicing!A:K,10,FALSE)</f>
        <v>25</v>
      </c>
      <c r="AT735" s="71">
        <f t="shared" si="239"/>
        <v>645</v>
      </c>
    </row>
    <row r="736" spans="1:46">
      <c r="A736" s="58" t="s">
        <v>902</v>
      </c>
      <c r="B736" s="59" t="s">
        <v>38</v>
      </c>
      <c r="C736" s="60">
        <v>45424.131944444445</v>
      </c>
      <c r="D736" s="60">
        <v>45424.166666666664</v>
      </c>
      <c r="E736" s="60" t="s">
        <v>44</v>
      </c>
      <c r="F736" s="60" t="s">
        <v>40</v>
      </c>
      <c r="G736" s="59" t="s">
        <v>903</v>
      </c>
      <c r="H736" s="3" t="s">
        <v>2821</v>
      </c>
      <c r="I736" s="60">
        <v>45425.208333333336</v>
      </c>
      <c r="J736" s="61">
        <v>45425.296527777777</v>
      </c>
      <c r="K736" s="61">
        <v>45425.208333333336</v>
      </c>
      <c r="L736" s="61">
        <v>45425.326388888891</v>
      </c>
      <c r="M736" s="12" t="s">
        <v>115</v>
      </c>
      <c r="N736" s="3" t="s">
        <v>13</v>
      </c>
      <c r="O736" s="3">
        <v>0</v>
      </c>
      <c r="P736" s="1">
        <f t="shared" si="220"/>
        <v>20</v>
      </c>
      <c r="Q736" s="1">
        <f t="shared" si="221"/>
        <v>5</v>
      </c>
      <c r="R736" s="72">
        <f t="shared" si="222"/>
        <v>45425.296527777777</v>
      </c>
      <c r="S736" s="73">
        <f t="shared" si="223"/>
        <v>1.0763888888905058</v>
      </c>
      <c r="T736" s="74">
        <f>Table2[[#This Row],[ETA A OFRECIMIENTO]]*24</f>
        <v>25.833333333372138</v>
      </c>
      <c r="U736" s="1" t="str">
        <f t="shared" si="224"/>
        <v>YES</v>
      </c>
      <c r="V736" s="73">
        <f t="shared" si="225"/>
        <v>0</v>
      </c>
      <c r="W736" s="74">
        <f>Table2[[#This Row],[DEL. AVAILABLE A SLOT]]*24</f>
        <v>0</v>
      </c>
      <c r="X736" s="1" t="str">
        <f t="shared" si="226"/>
        <v>SI</v>
      </c>
      <c r="Y736" s="73">
        <f t="shared" si="227"/>
        <v>1.0763888888905058</v>
      </c>
      <c r="Z736" s="74">
        <f>Table2[[#This Row],[ETA A TIMESLOT]]*24</f>
        <v>25.833333333372138</v>
      </c>
      <c r="AA736" s="73">
        <f t="shared" si="228"/>
        <v>8.819444444088731E-2</v>
      </c>
      <c r="AB736" s="73" t="str">
        <f t="shared" si="229"/>
        <v>NO</v>
      </c>
      <c r="AC736" s="74">
        <f>Table2[[#This Row],[PUNTUALIDAD (H)]]*24</f>
        <v>2.1166666665812954</v>
      </c>
      <c r="AD736" s="73">
        <f t="shared" si="230"/>
        <v>1.1944444444452529</v>
      </c>
      <c r="AE736" s="74">
        <f>Table2[[#This Row],[ATA TO UNLOADING]]*24</f>
        <v>28.666666666686069</v>
      </c>
      <c r="AF736" s="74" t="str">
        <f>IF(Table2[[#This Row],[ATA TO UNLOADING 2]]&lt;=48,"YES","NO")</f>
        <v>YES</v>
      </c>
      <c r="AG736" s="75">
        <f t="shared" si="231"/>
        <v>0.20833333333575865</v>
      </c>
      <c r="AH736" s="2" t="s">
        <v>42</v>
      </c>
      <c r="AI736" s="2" t="str">
        <f t="shared" si="232"/>
        <v>MRKU5524555</v>
      </c>
      <c r="AJ736" s="76" t="str">
        <f t="shared" si="233"/>
        <v>MSI</v>
      </c>
      <c r="AK736" s="77">
        <f>IF($M736="TRUCK",VLOOKUP($AQ736,Invoicing!$A$17:$B$49,MATCH($AK$1,Invoicing!$A$17:$B$17,0),FALSE),VLOOKUP($AQ736,Invoicing!$N$17:$O$21,MATCH($AK$1,Invoicing!$N$17:$O$17,0),FALSE))</f>
        <v>480</v>
      </c>
      <c r="AL736" s="78">
        <f>VLOOKUP($E736,Invoicing!$A$1:$H$8,MATCH(TRACKER!$N736,Invoicing!$A$1:$H$1,0),FALSE)</f>
        <v>120</v>
      </c>
      <c r="AM736" s="78">
        <f>VLOOKUP($E736,Invoicing!$A$1:$H$8,MATCH(TRACKER!$O$1,Invoicing!$A$1:$H$1,0),FALSE)</f>
        <v>50</v>
      </c>
      <c r="AN736" s="78">
        <f t="shared" si="234"/>
        <v>0</v>
      </c>
      <c r="AO736" s="2">
        <f t="shared" si="235"/>
        <v>1</v>
      </c>
      <c r="AP736" s="2" t="str">
        <f t="shared" si="236"/>
        <v>WEEK</v>
      </c>
      <c r="AQ736" s="2" t="str">
        <f t="shared" si="237"/>
        <v>MSIWEEK</v>
      </c>
      <c r="AR736" s="71">
        <f t="shared" si="238"/>
        <v>600</v>
      </c>
      <c r="AS736" s="71">
        <f>VLOOKUP(AJ736,Invoicing!A:K,10,FALSE)</f>
        <v>25</v>
      </c>
      <c r="AT736" s="71">
        <f t="shared" si="239"/>
        <v>625</v>
      </c>
    </row>
    <row r="737" spans="1:47">
      <c r="A737" s="58" t="s">
        <v>52</v>
      </c>
      <c r="B737" s="59" t="s">
        <v>38</v>
      </c>
      <c r="C737" s="60">
        <v>45425.310416666667</v>
      </c>
      <c r="D737" s="60">
        <v>45425.3125</v>
      </c>
      <c r="E737" s="60" t="s">
        <v>49</v>
      </c>
      <c r="F737" s="60" t="s">
        <v>40</v>
      </c>
      <c r="G737" s="59" t="s">
        <v>904</v>
      </c>
      <c r="H737" s="3" t="s">
        <v>2821</v>
      </c>
      <c r="I737" s="60">
        <v>45426.270833333336</v>
      </c>
      <c r="J737" s="61">
        <v>45426.493750000001</v>
      </c>
      <c r="K737" s="61">
        <v>45426.458333333336</v>
      </c>
      <c r="L737" s="61">
        <v>45426.605555555558</v>
      </c>
      <c r="M737" s="12" t="s">
        <v>115</v>
      </c>
      <c r="N737" s="3" t="s">
        <v>42</v>
      </c>
      <c r="O737" s="3">
        <v>0</v>
      </c>
      <c r="P737" s="1">
        <f t="shared" si="220"/>
        <v>20</v>
      </c>
      <c r="Q737" s="1">
        <f t="shared" si="221"/>
        <v>5</v>
      </c>
      <c r="R737" s="72">
        <f t="shared" si="222"/>
        <v>45426.493750000001</v>
      </c>
      <c r="S737" s="73">
        <f t="shared" si="223"/>
        <v>0.96041666666860692</v>
      </c>
      <c r="T737" s="74">
        <f>Table2[[#This Row],[ETA A OFRECIMIENTO]]*24</f>
        <v>23.050000000046566</v>
      </c>
      <c r="U737" s="1" t="str">
        <f t="shared" si="224"/>
        <v>YES</v>
      </c>
      <c r="V737" s="73">
        <f t="shared" si="225"/>
        <v>0.1875</v>
      </c>
      <c r="W737" s="74">
        <f>Table2[[#This Row],[DEL. AVAILABLE A SLOT]]*24</f>
        <v>4.5</v>
      </c>
      <c r="X737" s="1" t="str">
        <f t="shared" si="226"/>
        <v>SI</v>
      </c>
      <c r="Y737" s="73">
        <f t="shared" si="227"/>
        <v>1.1479166666686069</v>
      </c>
      <c r="Z737" s="74">
        <f>Table2[[#This Row],[ETA A TIMESLOT]]*24</f>
        <v>27.550000000046566</v>
      </c>
      <c r="AA737" s="73">
        <f t="shared" si="228"/>
        <v>3.5416666665696539E-2</v>
      </c>
      <c r="AB737" s="73" t="str">
        <f t="shared" si="229"/>
        <v>NO</v>
      </c>
      <c r="AC737" s="74">
        <f>Table2[[#This Row],[PUNTUALIDAD (H)]]*24</f>
        <v>0.84999999997671694</v>
      </c>
      <c r="AD737" s="73">
        <f t="shared" si="230"/>
        <v>1.2951388888905058</v>
      </c>
      <c r="AE737" s="74">
        <f>Table2[[#This Row],[ATA TO UNLOADING]]*24</f>
        <v>31.083333333372138</v>
      </c>
      <c r="AF737" s="74" t="str">
        <f>IF(Table2[[#This Row],[ATA TO UNLOADING 2]]&lt;=48,"YES","NO")</f>
        <v>YES</v>
      </c>
      <c r="AG737" s="75">
        <f t="shared" si="231"/>
        <v>0.45833333333575865</v>
      </c>
      <c r="AH737" s="2" t="s">
        <v>42</v>
      </c>
      <c r="AI737" s="2" t="str">
        <f t="shared" si="232"/>
        <v>MRKU8364790</v>
      </c>
      <c r="AJ737" s="76" t="str">
        <f t="shared" si="233"/>
        <v>CTU FLEVOKUST BV</v>
      </c>
      <c r="AK737" s="77">
        <f>IF($M737="TRUCK",VLOOKUP($AQ737,Invoicing!$A$17:$B$49,MATCH($AK$1,Invoicing!$A$17:$B$17,0),FALSE),VLOOKUP($AQ737,Invoicing!$N$17:$O$21,MATCH($AK$1,Invoicing!$N$17:$O$17,0),FALSE))</f>
        <v>520</v>
      </c>
      <c r="AL737" s="78" t="e">
        <f>VLOOKUP($E737,Invoicing!$A$1:$H$8,MATCH(TRACKER!$N737,Invoicing!$A$1:$H$1,0),FALSE)</f>
        <v>#N/A</v>
      </c>
      <c r="AM737" s="78">
        <v>35</v>
      </c>
      <c r="AN737" s="78">
        <f t="shared" si="234"/>
        <v>0</v>
      </c>
      <c r="AO737" s="2">
        <f t="shared" si="235"/>
        <v>2</v>
      </c>
      <c r="AP737" s="2" t="str">
        <f t="shared" si="236"/>
        <v>WEEK</v>
      </c>
      <c r="AQ737" s="2" t="str">
        <f t="shared" si="237"/>
        <v>CTU FLEVOKUST BVWEEK</v>
      </c>
      <c r="AR737" s="71">
        <f t="shared" si="238"/>
        <v>520</v>
      </c>
      <c r="AS737" s="71">
        <f>VLOOKUP(AJ737,Invoicing!A:K,10,FALSE)</f>
        <v>0</v>
      </c>
      <c r="AT737" s="71">
        <f t="shared" si="239"/>
        <v>520</v>
      </c>
    </row>
    <row r="738" spans="1:47">
      <c r="A738" s="37" t="s">
        <v>52</v>
      </c>
      <c r="B738" s="3" t="s">
        <v>38</v>
      </c>
      <c r="C738" s="11">
        <v>45425.310416666667</v>
      </c>
      <c r="D738" s="11">
        <v>45425.3125</v>
      </c>
      <c r="E738" s="11" t="s">
        <v>49</v>
      </c>
      <c r="F738" s="11" t="s">
        <v>40</v>
      </c>
      <c r="G738" s="3" t="s">
        <v>905</v>
      </c>
      <c r="H738" s="3" t="s">
        <v>2821</v>
      </c>
      <c r="I738" s="11">
        <v>45426.270833333336</v>
      </c>
      <c r="J738" s="12">
        <v>45426.578472222223</v>
      </c>
      <c r="K738" s="12">
        <v>45426.625</v>
      </c>
      <c r="L738" s="12">
        <v>45426.611111111109</v>
      </c>
      <c r="M738" s="12" t="s">
        <v>115</v>
      </c>
      <c r="N738" s="3" t="s">
        <v>42</v>
      </c>
      <c r="O738" s="3">
        <v>0</v>
      </c>
      <c r="P738" s="1">
        <f t="shared" si="220"/>
        <v>20</v>
      </c>
      <c r="Q738" s="1">
        <f t="shared" si="221"/>
        <v>5</v>
      </c>
      <c r="R738" s="72">
        <f t="shared" si="222"/>
        <v>45426.578472222223</v>
      </c>
      <c r="S738" s="73">
        <f t="shared" si="223"/>
        <v>0.96041666666860692</v>
      </c>
      <c r="T738" s="74">
        <f>Table2[[#This Row],[ETA A OFRECIMIENTO]]*24</f>
        <v>23.050000000046566</v>
      </c>
      <c r="U738" s="1" t="str">
        <f t="shared" si="224"/>
        <v>YES</v>
      </c>
      <c r="V738" s="73">
        <f t="shared" si="225"/>
        <v>0.35416666666424135</v>
      </c>
      <c r="W738" s="74">
        <f>Table2[[#This Row],[DEL. AVAILABLE A SLOT]]*24</f>
        <v>8.4999999999417923</v>
      </c>
      <c r="X738" s="1" t="str">
        <f t="shared" si="226"/>
        <v>SI</v>
      </c>
      <c r="Y738" s="73">
        <f t="shared" si="227"/>
        <v>1.3145833333328483</v>
      </c>
      <c r="Z738" s="74">
        <f>Table2[[#This Row],[ETA A TIMESLOT]]*24</f>
        <v>31.549999999988358</v>
      </c>
      <c r="AA738" s="73">
        <f t="shared" si="228"/>
        <v>0</v>
      </c>
      <c r="AB738" s="73" t="str">
        <f t="shared" si="229"/>
        <v>SI</v>
      </c>
      <c r="AC738" s="74">
        <f>Table2[[#This Row],[PUNTUALIDAD (H)]]*24</f>
        <v>0</v>
      </c>
      <c r="AD738" s="73">
        <f t="shared" si="230"/>
        <v>1.3006944444423425</v>
      </c>
      <c r="AE738" s="74">
        <f>Table2[[#This Row],[ATA TO UNLOADING]]*24</f>
        <v>31.21666666661622</v>
      </c>
      <c r="AF738" s="74" t="str">
        <f>IF(Table2[[#This Row],[ATA TO UNLOADING 2]]&lt;=48,"YES","NO")</f>
        <v>YES</v>
      </c>
      <c r="AG738" s="75">
        <f t="shared" si="231"/>
        <v>0.625</v>
      </c>
      <c r="AH738" s="2" t="s">
        <v>42</v>
      </c>
      <c r="AI738" s="2" t="str">
        <f t="shared" si="232"/>
        <v>MSKU7859267</v>
      </c>
      <c r="AJ738" s="76" t="str">
        <f t="shared" si="233"/>
        <v>CTU FLEVOKUST BV</v>
      </c>
      <c r="AK738" s="77">
        <f>IF($M738="TRUCK",VLOOKUP($AQ738,Invoicing!$A$17:$B$49,MATCH($AK$1,Invoicing!$A$17:$B$17,0),FALSE),VLOOKUP($AQ738,Invoicing!$N$17:$O$21,MATCH($AK$1,Invoicing!$N$17:$O$17,0),FALSE))</f>
        <v>520</v>
      </c>
      <c r="AL738" s="78" t="e">
        <f>VLOOKUP($E738,Invoicing!$A$1:$H$8,MATCH(TRACKER!$N738,Invoicing!$A$1:$H$1,0),FALSE)</f>
        <v>#N/A</v>
      </c>
      <c r="AM738" s="78">
        <v>35</v>
      </c>
      <c r="AN738" s="78">
        <f t="shared" si="234"/>
        <v>0</v>
      </c>
      <c r="AO738" s="2">
        <f t="shared" si="235"/>
        <v>2</v>
      </c>
      <c r="AP738" s="2" t="str">
        <f t="shared" si="236"/>
        <v>WEEK</v>
      </c>
      <c r="AQ738" s="2" t="str">
        <f t="shared" si="237"/>
        <v>CTU FLEVOKUST BVWEEK</v>
      </c>
      <c r="AR738" s="71">
        <f t="shared" si="238"/>
        <v>520</v>
      </c>
      <c r="AS738" s="71">
        <f>VLOOKUP(AJ738,Invoicing!A:K,10,FALSE)</f>
        <v>0</v>
      </c>
      <c r="AT738" s="71">
        <f t="shared" si="239"/>
        <v>520</v>
      </c>
    </row>
    <row r="739" spans="1:47">
      <c r="A739" s="37" t="s">
        <v>270</v>
      </c>
      <c r="B739" s="3" t="s">
        <v>38</v>
      </c>
      <c r="C739" s="11">
        <v>45425.848611111112</v>
      </c>
      <c r="D739" s="11">
        <v>45425.645833333336</v>
      </c>
      <c r="E739" s="11" t="s">
        <v>44</v>
      </c>
      <c r="F739" s="11" t="s">
        <v>40</v>
      </c>
      <c r="G739" s="3" t="s">
        <v>906</v>
      </c>
      <c r="H739" s="3" t="s">
        <v>2821</v>
      </c>
      <c r="I739" s="11">
        <v>45426.958333333336</v>
      </c>
      <c r="J739" s="12">
        <v>45427.270138888889</v>
      </c>
      <c r="K739" s="12">
        <v>45427.291666666664</v>
      </c>
      <c r="L739" s="12">
        <v>45427.288194444445</v>
      </c>
      <c r="M739" s="12" t="s">
        <v>115</v>
      </c>
      <c r="N739" s="3" t="s">
        <v>13</v>
      </c>
      <c r="O739" s="3">
        <v>0</v>
      </c>
      <c r="P739" s="1">
        <f t="shared" si="220"/>
        <v>20</v>
      </c>
      <c r="Q739" s="1">
        <f t="shared" si="221"/>
        <v>5</v>
      </c>
      <c r="R739" s="72">
        <f t="shared" si="222"/>
        <v>45427.270138888889</v>
      </c>
      <c r="S739" s="73">
        <f t="shared" si="223"/>
        <v>1.109722222223354</v>
      </c>
      <c r="T739" s="74">
        <f>Table2[[#This Row],[ETA A OFRECIMIENTO]]*24</f>
        <v>26.633333333360497</v>
      </c>
      <c r="U739" s="1" t="str">
        <f t="shared" si="224"/>
        <v>YES</v>
      </c>
      <c r="V739" s="73">
        <f t="shared" si="225"/>
        <v>0.33333333332848269</v>
      </c>
      <c r="W739" s="74">
        <f>Table2[[#This Row],[DEL. AVAILABLE A SLOT]]*24</f>
        <v>7.9999999998835847</v>
      </c>
      <c r="X739" s="1" t="str">
        <f t="shared" si="226"/>
        <v>SI</v>
      </c>
      <c r="Y739" s="73">
        <f t="shared" si="227"/>
        <v>1.4430555555518367</v>
      </c>
      <c r="Z739" s="74">
        <f>Table2[[#This Row],[ETA A TIMESLOT]]*24</f>
        <v>34.633333333244082</v>
      </c>
      <c r="AA739" s="73">
        <f t="shared" si="228"/>
        <v>0</v>
      </c>
      <c r="AB739" s="73" t="str">
        <f t="shared" si="229"/>
        <v>SI</v>
      </c>
      <c r="AC739" s="74">
        <f>Table2[[#This Row],[PUNTUALIDAD (H)]]*24</f>
        <v>0</v>
      </c>
      <c r="AD739" s="73">
        <f t="shared" si="230"/>
        <v>1.4395833333328483</v>
      </c>
      <c r="AE739" s="74">
        <f>Table2[[#This Row],[ATA TO UNLOADING]]*24</f>
        <v>34.549999999988358</v>
      </c>
      <c r="AF739" s="74" t="str">
        <f>IF(Table2[[#This Row],[ATA TO UNLOADING 2]]&lt;=48,"YES","NO")</f>
        <v>YES</v>
      </c>
      <c r="AG739" s="75">
        <f t="shared" si="231"/>
        <v>0.29166666666424135</v>
      </c>
      <c r="AH739" s="2" t="s">
        <v>42</v>
      </c>
      <c r="AI739" s="2" t="str">
        <f t="shared" si="232"/>
        <v>CAAU2222177</v>
      </c>
      <c r="AJ739" s="76" t="str">
        <f t="shared" si="233"/>
        <v>MSI</v>
      </c>
      <c r="AK739" s="77">
        <f>IF($M739="TRUCK",VLOOKUP($AQ739,Invoicing!$A$17:$B$49,MATCH($AK$1,Invoicing!$A$17:$B$17,0),FALSE),VLOOKUP($AQ739,Invoicing!$N$17:$O$21,MATCH($AK$1,Invoicing!$N$17:$O$17,0),FALSE))</f>
        <v>480</v>
      </c>
      <c r="AL739" s="78">
        <f>VLOOKUP($E739,Invoicing!$A$1:$H$8,MATCH(TRACKER!$N739,Invoicing!$A$1:$H$1,0),FALSE)</f>
        <v>120</v>
      </c>
      <c r="AM739" s="78">
        <f>VLOOKUP($E739,Invoicing!$A$1:$H$8,MATCH(TRACKER!$O$1,Invoicing!$A$1:$H$1,0),FALSE)</f>
        <v>50</v>
      </c>
      <c r="AN739" s="78">
        <f t="shared" si="234"/>
        <v>0</v>
      </c>
      <c r="AO739" s="2">
        <f t="shared" si="235"/>
        <v>3</v>
      </c>
      <c r="AP739" s="2" t="str">
        <f t="shared" si="236"/>
        <v>WEEK</v>
      </c>
      <c r="AQ739" s="2" t="str">
        <f t="shared" si="237"/>
        <v>MSIWEEK</v>
      </c>
      <c r="AR739" s="71">
        <f t="shared" si="238"/>
        <v>600</v>
      </c>
      <c r="AS739" s="71">
        <f>VLOOKUP(AJ739,Invoicing!A:K,10,FALSE)</f>
        <v>25</v>
      </c>
      <c r="AT739" s="71">
        <f t="shared" si="239"/>
        <v>625</v>
      </c>
    </row>
    <row r="740" spans="1:47">
      <c r="A740" s="37" t="s">
        <v>270</v>
      </c>
      <c r="B740" s="3" t="s">
        <v>38</v>
      </c>
      <c r="C740" s="11">
        <v>45425.848611111112</v>
      </c>
      <c r="D740" s="11">
        <v>45425.645833333336</v>
      </c>
      <c r="E740" s="11" t="s">
        <v>49</v>
      </c>
      <c r="F740" s="11" t="s">
        <v>40</v>
      </c>
      <c r="G740" s="3" t="s">
        <v>907</v>
      </c>
      <c r="H740" s="3" t="s">
        <v>2821</v>
      </c>
      <c r="I740" s="11">
        <v>45428.625</v>
      </c>
      <c r="J740" s="12">
        <v>45429.026388888888</v>
      </c>
      <c r="K740" s="12">
        <v>45428.958333333336</v>
      </c>
      <c r="L740" s="12">
        <v>45429.038194444445</v>
      </c>
      <c r="M740" s="61" t="s">
        <v>12</v>
      </c>
      <c r="N740" s="3" t="s">
        <v>13</v>
      </c>
      <c r="O740" s="3">
        <v>0</v>
      </c>
      <c r="P740" s="1">
        <f t="shared" si="220"/>
        <v>20</v>
      </c>
      <c r="Q740" s="1">
        <f t="shared" si="221"/>
        <v>5</v>
      </c>
      <c r="R740" s="72">
        <f t="shared" si="222"/>
        <v>45429.026388888888</v>
      </c>
      <c r="S740" s="73">
        <f t="shared" si="223"/>
        <v>2.7763888888875954</v>
      </c>
      <c r="T740" s="74">
        <f>Table2[[#This Row],[ETA A OFRECIMIENTO]]*24</f>
        <v>66.633333333302289</v>
      </c>
      <c r="U740" s="1" t="str">
        <f t="shared" si="224"/>
        <v>NO</v>
      </c>
      <c r="V740" s="73">
        <f t="shared" si="225"/>
        <v>0.33333333333575865</v>
      </c>
      <c r="W740" s="74">
        <f>Table2[[#This Row],[DEL. AVAILABLE A SLOT]]*24</f>
        <v>8.0000000000582077</v>
      </c>
      <c r="X740" s="1" t="str">
        <f t="shared" si="226"/>
        <v>SI</v>
      </c>
      <c r="Y740" s="73">
        <f t="shared" si="227"/>
        <v>3.109722222223354</v>
      </c>
      <c r="Z740" s="74">
        <f>Table2[[#This Row],[ETA A TIMESLOT]]*24</f>
        <v>74.633333333360497</v>
      </c>
      <c r="AA740" s="73">
        <f t="shared" si="228"/>
        <v>6.8055555551836733E-2</v>
      </c>
      <c r="AB740" s="73" t="str">
        <f t="shared" si="229"/>
        <v>NO</v>
      </c>
      <c r="AC740" s="74">
        <f>Table2[[#This Row],[PUNTUALIDAD (H)]]*24</f>
        <v>1.6333333332440816</v>
      </c>
      <c r="AD740" s="73">
        <f t="shared" si="230"/>
        <v>3.1895833333328483</v>
      </c>
      <c r="AE740" s="74">
        <f>Table2[[#This Row],[ATA TO UNLOADING]]*24</f>
        <v>76.549999999988358</v>
      </c>
      <c r="AF740" s="74" t="str">
        <f>IF(Table2[[#This Row],[ATA TO UNLOADING 2]]&lt;=48,"YES","NO")</f>
        <v>NO</v>
      </c>
      <c r="AG740" s="75">
        <f t="shared" si="231"/>
        <v>0.95833333333575865</v>
      </c>
      <c r="AH740" s="2" t="s">
        <v>24</v>
      </c>
      <c r="AI740" s="2" t="str">
        <f t="shared" si="232"/>
        <v>CAAU5696760</v>
      </c>
      <c r="AJ740" s="76" t="str">
        <f t="shared" si="233"/>
        <v>CTU FLEVOKUST BV</v>
      </c>
      <c r="AK740" s="77">
        <f>IF($M740="TRUCK",VLOOKUP($AQ740,Invoicing!$A$17:$B$49,MATCH($AK$1,Invoicing!$A$17:$B$17,0),FALSE),VLOOKUP($AQ740,Invoicing!$N$17:$O$21,MATCH($AK$1,Invoicing!$N$17:$O$17,0),FALSE))</f>
        <v>380</v>
      </c>
      <c r="AL740" s="78">
        <v>100</v>
      </c>
      <c r="AM740" s="78">
        <v>35</v>
      </c>
      <c r="AN740" s="78">
        <f t="shared" si="234"/>
        <v>0</v>
      </c>
      <c r="AO740" s="2">
        <f t="shared" si="235"/>
        <v>4</v>
      </c>
      <c r="AP740" s="2" t="str">
        <f t="shared" si="236"/>
        <v>NIGHT</v>
      </c>
      <c r="AQ740" s="2" t="str">
        <f t="shared" si="237"/>
        <v>CTU FLEVOKUST BVNIGHT</v>
      </c>
      <c r="AR740" s="71">
        <f t="shared" si="238"/>
        <v>480</v>
      </c>
      <c r="AS740" s="71">
        <f>VLOOKUP(AJ740,Invoicing!A:K,10,FALSE)</f>
        <v>0</v>
      </c>
      <c r="AT740" s="71">
        <f t="shared" si="239"/>
        <v>630</v>
      </c>
      <c r="AU740" s="55">
        <v>150</v>
      </c>
    </row>
    <row r="741" spans="1:47">
      <c r="A741" s="37" t="s">
        <v>270</v>
      </c>
      <c r="B741" s="3" t="s">
        <v>38</v>
      </c>
      <c r="C741" s="11">
        <v>45425.848611111112</v>
      </c>
      <c r="D741" s="11">
        <v>45425.645833333336</v>
      </c>
      <c r="E741" s="11" t="s">
        <v>44</v>
      </c>
      <c r="F741" s="11" t="s">
        <v>40</v>
      </c>
      <c r="G741" s="3" t="s">
        <v>908</v>
      </c>
      <c r="H741" s="3" t="s">
        <v>2821</v>
      </c>
      <c r="I741" s="11">
        <v>45426.958333333336</v>
      </c>
      <c r="J741" s="12">
        <v>45428.119444444441</v>
      </c>
      <c r="K741" s="12">
        <v>45428.125</v>
      </c>
      <c r="L741" s="12">
        <v>45428.166666666664</v>
      </c>
      <c r="M741" s="12" t="s">
        <v>115</v>
      </c>
      <c r="N741" s="3" t="s">
        <v>13</v>
      </c>
      <c r="O741" s="3">
        <v>0</v>
      </c>
      <c r="P741" s="1">
        <f t="shared" si="220"/>
        <v>20</v>
      </c>
      <c r="Q741" s="1">
        <f t="shared" si="221"/>
        <v>5</v>
      </c>
      <c r="R741" s="72">
        <f t="shared" si="222"/>
        <v>45428.119444444441</v>
      </c>
      <c r="S741" s="73">
        <f t="shared" si="223"/>
        <v>1.109722222223354</v>
      </c>
      <c r="T741" s="74">
        <f>Table2[[#This Row],[ETA A OFRECIMIENTO]]*24</f>
        <v>26.633333333360497</v>
      </c>
      <c r="U741" s="1" t="str">
        <f t="shared" si="224"/>
        <v>YES</v>
      </c>
      <c r="V741" s="73">
        <f t="shared" si="225"/>
        <v>1.1666666666642413</v>
      </c>
      <c r="W741" s="74">
        <f>Table2[[#This Row],[DEL. AVAILABLE A SLOT]]*24</f>
        <v>27.999999999941792</v>
      </c>
      <c r="X741" s="1" t="str">
        <f t="shared" si="226"/>
        <v>NO</v>
      </c>
      <c r="Y741" s="73">
        <f t="shared" si="227"/>
        <v>2.2763888888875954</v>
      </c>
      <c r="Z741" s="74">
        <f>Table2[[#This Row],[ETA A TIMESLOT]]*24</f>
        <v>54.633333333302289</v>
      </c>
      <c r="AA741" s="73">
        <f t="shared" si="228"/>
        <v>0</v>
      </c>
      <c r="AB741" s="73" t="str">
        <f t="shared" si="229"/>
        <v>SI</v>
      </c>
      <c r="AC741" s="74">
        <f>Table2[[#This Row],[PUNTUALIDAD (H)]]*24</f>
        <v>0</v>
      </c>
      <c r="AD741" s="73">
        <f t="shared" si="230"/>
        <v>2.3180555555518367</v>
      </c>
      <c r="AE741" s="74">
        <f>Table2[[#This Row],[ATA TO UNLOADING]]*24</f>
        <v>55.633333333244082</v>
      </c>
      <c r="AF741" s="74" t="str">
        <f>IF(Table2[[#This Row],[ATA TO UNLOADING 2]]&lt;=48,"YES","NO")</f>
        <v>NO</v>
      </c>
      <c r="AG741" s="75">
        <f t="shared" si="231"/>
        <v>0.125</v>
      </c>
      <c r="AH741" s="2" t="s">
        <v>24</v>
      </c>
      <c r="AI741" s="2" t="str">
        <f t="shared" si="232"/>
        <v>CAAU6786827</v>
      </c>
      <c r="AJ741" s="76" t="str">
        <f t="shared" si="233"/>
        <v>MSI</v>
      </c>
      <c r="AK741" s="77">
        <f>IF($M741="TRUCK",VLOOKUP($AQ741,Invoicing!$A$17:$B$49,MATCH($AK$1,Invoicing!$A$17:$B$17,0),FALSE),VLOOKUP($AQ741,Invoicing!$N$17:$O$21,MATCH($AK$1,Invoicing!$N$17:$O$17,0),FALSE))</f>
        <v>530</v>
      </c>
      <c r="AL741" s="78">
        <f>VLOOKUP($E741,Invoicing!$A$1:$H$8,MATCH(TRACKER!$N741,Invoicing!$A$1:$H$1,0),FALSE)</f>
        <v>120</v>
      </c>
      <c r="AM741" s="78">
        <f>VLOOKUP($E741,Invoicing!$A$1:$H$8,MATCH(TRACKER!$O$1,Invoicing!$A$1:$H$1,0),FALSE)</f>
        <v>50</v>
      </c>
      <c r="AN741" s="78">
        <f t="shared" si="234"/>
        <v>0</v>
      </c>
      <c r="AO741" s="2">
        <f t="shared" si="235"/>
        <v>4</v>
      </c>
      <c r="AP741" s="2" t="str">
        <f t="shared" si="236"/>
        <v>NIGHT</v>
      </c>
      <c r="AQ741" s="2" t="str">
        <f t="shared" si="237"/>
        <v>MSINIGHT</v>
      </c>
      <c r="AR741" s="71">
        <f t="shared" si="238"/>
        <v>650</v>
      </c>
      <c r="AS741" s="71">
        <f>VLOOKUP(AJ741,Invoicing!A:K,10,FALSE)</f>
        <v>25</v>
      </c>
      <c r="AT741" s="71">
        <f t="shared" si="239"/>
        <v>675</v>
      </c>
    </row>
    <row r="742" spans="1:47">
      <c r="A742" s="58" t="s">
        <v>270</v>
      </c>
      <c r="B742" s="59" t="s">
        <v>38</v>
      </c>
      <c r="C742" s="60">
        <v>45425.848611111112</v>
      </c>
      <c r="D742" s="60">
        <v>45425.645833333336</v>
      </c>
      <c r="E742" s="60" t="s">
        <v>49</v>
      </c>
      <c r="F742" s="60" t="s">
        <v>40</v>
      </c>
      <c r="G742" s="59" t="s">
        <v>909</v>
      </c>
      <c r="H742" s="3" t="s">
        <v>41</v>
      </c>
      <c r="I742" s="60">
        <v>45428.625</v>
      </c>
      <c r="J742" s="61">
        <v>45428.614583333336</v>
      </c>
      <c r="K742" s="61">
        <v>45428.625</v>
      </c>
      <c r="L742" s="61">
        <v>45428.614583333336</v>
      </c>
      <c r="M742" s="61" t="s">
        <v>12</v>
      </c>
      <c r="N742" s="3" t="s">
        <v>42</v>
      </c>
      <c r="O742" s="3">
        <v>2</v>
      </c>
      <c r="P742" s="1">
        <f t="shared" si="220"/>
        <v>20</v>
      </c>
      <c r="Q742" s="1">
        <f t="shared" si="221"/>
        <v>5</v>
      </c>
      <c r="R742" s="72">
        <f t="shared" si="222"/>
        <v>45428.614583333336</v>
      </c>
      <c r="S742" s="73">
        <f t="shared" si="223"/>
        <v>2.7763888888875954</v>
      </c>
      <c r="T742" s="74">
        <f>Table2[[#This Row],[ETA A OFRECIMIENTO]]*24</f>
        <v>66.633333333302289</v>
      </c>
      <c r="U742" s="1" t="str">
        <f t="shared" si="224"/>
        <v>NO</v>
      </c>
      <c r="V742" s="73">
        <f t="shared" si="225"/>
        <v>0</v>
      </c>
      <c r="W742" s="74">
        <f>Table2[[#This Row],[DEL. AVAILABLE A SLOT]]*24</f>
        <v>0</v>
      </c>
      <c r="X742" s="1" t="str">
        <f t="shared" si="226"/>
        <v>SI</v>
      </c>
      <c r="Y742" s="73">
        <f t="shared" si="227"/>
        <v>2.7763888888875954</v>
      </c>
      <c r="Z742" s="74">
        <f>Table2[[#This Row],[ETA A TIMESLOT]]*24</f>
        <v>66.633333333302289</v>
      </c>
      <c r="AA742" s="73">
        <f t="shared" si="228"/>
        <v>0</v>
      </c>
      <c r="AB742" s="73" t="str">
        <f t="shared" si="229"/>
        <v>SI</v>
      </c>
      <c r="AC742" s="74">
        <f>Table2[[#This Row],[PUNTUALIDAD (H)]]*24</f>
        <v>0</v>
      </c>
      <c r="AD742" s="73">
        <f t="shared" si="230"/>
        <v>2.765972222223354</v>
      </c>
      <c r="AE742" s="74">
        <f>Table2[[#This Row],[ATA TO UNLOADING]]*24</f>
        <v>66.383333333360497</v>
      </c>
      <c r="AF742" s="74" t="str">
        <f>IF(Table2[[#This Row],[ATA TO UNLOADING 2]]&lt;=48,"YES","NO")</f>
        <v>NO</v>
      </c>
      <c r="AG742" s="75">
        <f t="shared" si="231"/>
        <v>0.625</v>
      </c>
      <c r="AH742" s="2" t="s">
        <v>42</v>
      </c>
      <c r="AI742" s="2" t="str">
        <f t="shared" si="232"/>
        <v>CRSU9107320</v>
      </c>
      <c r="AJ742" s="76" t="str">
        <f t="shared" si="233"/>
        <v>CTU FLEVOKUST BV</v>
      </c>
      <c r="AK742" s="77">
        <f>IF($M742="TRUCK",VLOOKUP($AQ742,Invoicing!$A$17:$B$49,MATCH($AK$1,Invoicing!$A$17:$B$17,0),FALSE),VLOOKUP($AQ742,Invoicing!$N$17:$O$21,MATCH($AK$1,Invoicing!$N$17:$O$17,0),FALSE))</f>
        <v>380</v>
      </c>
      <c r="AL742" s="78" t="e">
        <f>VLOOKUP($E742,Invoicing!$A$1:$H$8,MATCH(TRACKER!$N742,Invoicing!$A$1:$H$1,0),FALSE)</f>
        <v>#N/A</v>
      </c>
      <c r="AM742" s="78">
        <v>35</v>
      </c>
      <c r="AN742" s="78">
        <f t="shared" si="234"/>
        <v>70</v>
      </c>
      <c r="AO742" s="2">
        <f t="shared" si="235"/>
        <v>4</v>
      </c>
      <c r="AP742" s="2" t="str">
        <f t="shared" si="236"/>
        <v>WEEK</v>
      </c>
      <c r="AQ742" s="2" t="str">
        <f t="shared" si="237"/>
        <v>CTU FLEVOKUST BVWEEK</v>
      </c>
      <c r="AR742" s="71">
        <f t="shared" si="238"/>
        <v>450</v>
      </c>
      <c r="AS742" s="71">
        <f>VLOOKUP(AJ742,Invoicing!A:K,10,FALSE)</f>
        <v>0</v>
      </c>
      <c r="AT742" s="71">
        <f t="shared" si="239"/>
        <v>450</v>
      </c>
    </row>
    <row r="743" spans="1:47">
      <c r="A743" s="37" t="s">
        <v>270</v>
      </c>
      <c r="B743" s="3" t="s">
        <v>38</v>
      </c>
      <c r="C743" s="11">
        <v>45425.848611111112</v>
      </c>
      <c r="D743" s="11">
        <v>45425.645833333336</v>
      </c>
      <c r="E743" s="11" t="s">
        <v>44</v>
      </c>
      <c r="F743" s="11" t="s">
        <v>40</v>
      </c>
      <c r="G743" s="3" t="s">
        <v>910</v>
      </c>
      <c r="H743" s="3" t="s">
        <v>2821</v>
      </c>
      <c r="I743" s="11">
        <v>45426.958333333336</v>
      </c>
      <c r="J743" s="12">
        <v>45427.34375</v>
      </c>
      <c r="K743" s="12">
        <v>45427.291666666664</v>
      </c>
      <c r="L743" s="12">
        <v>45427.351388888892</v>
      </c>
      <c r="M743" s="12" t="s">
        <v>115</v>
      </c>
      <c r="N743" s="3" t="s">
        <v>13</v>
      </c>
      <c r="O743" s="3">
        <v>0</v>
      </c>
      <c r="P743" s="1">
        <f t="shared" si="220"/>
        <v>20</v>
      </c>
      <c r="Q743" s="1">
        <f t="shared" si="221"/>
        <v>5</v>
      </c>
      <c r="R743" s="72">
        <f t="shared" si="222"/>
        <v>45427.34375</v>
      </c>
      <c r="S743" s="73">
        <f t="shared" si="223"/>
        <v>1.109722222223354</v>
      </c>
      <c r="T743" s="74">
        <f>Table2[[#This Row],[ETA A OFRECIMIENTO]]*24</f>
        <v>26.633333333360497</v>
      </c>
      <c r="U743" s="1" t="str">
        <f t="shared" si="224"/>
        <v>YES</v>
      </c>
      <c r="V743" s="73">
        <f t="shared" si="225"/>
        <v>0.33333333332848269</v>
      </c>
      <c r="W743" s="74">
        <f>Table2[[#This Row],[DEL. AVAILABLE A SLOT]]*24</f>
        <v>7.9999999998835847</v>
      </c>
      <c r="X743" s="1" t="str">
        <f t="shared" si="226"/>
        <v>SI</v>
      </c>
      <c r="Y743" s="73">
        <f t="shared" si="227"/>
        <v>1.4430555555518367</v>
      </c>
      <c r="Z743" s="74">
        <f>Table2[[#This Row],[ETA A TIMESLOT]]*24</f>
        <v>34.633333333244082</v>
      </c>
      <c r="AA743" s="73">
        <f t="shared" si="228"/>
        <v>5.2083333335758653E-2</v>
      </c>
      <c r="AB743" s="73" t="str">
        <f t="shared" si="229"/>
        <v>NO</v>
      </c>
      <c r="AC743" s="74">
        <f>Table2[[#This Row],[PUNTUALIDAD (H)]]*24</f>
        <v>1.2500000000582077</v>
      </c>
      <c r="AD743" s="73">
        <f t="shared" si="230"/>
        <v>1.5027777777795563</v>
      </c>
      <c r="AE743" s="74">
        <f>Table2[[#This Row],[ATA TO UNLOADING]]*24</f>
        <v>36.066666666709352</v>
      </c>
      <c r="AF743" s="74" t="str">
        <f>IF(Table2[[#This Row],[ATA TO UNLOADING 2]]&lt;=48,"YES","NO")</f>
        <v>YES</v>
      </c>
      <c r="AG743" s="75">
        <f t="shared" si="231"/>
        <v>0.29166666666424135</v>
      </c>
      <c r="AH743" s="2" t="s">
        <v>42</v>
      </c>
      <c r="AI743" s="2" t="str">
        <f t="shared" si="232"/>
        <v>HASU4582122</v>
      </c>
      <c r="AJ743" s="76" t="str">
        <f t="shared" si="233"/>
        <v>MSI</v>
      </c>
      <c r="AK743" s="77">
        <f>IF($M743="TRUCK",VLOOKUP($AQ743,Invoicing!$A$17:$B$49,MATCH($AK$1,Invoicing!$A$17:$B$17,0),FALSE),VLOOKUP($AQ743,Invoicing!$N$17:$O$21,MATCH($AK$1,Invoicing!$N$17:$O$17,0),FALSE))</f>
        <v>480</v>
      </c>
      <c r="AL743" s="78">
        <f>VLOOKUP($E743,Invoicing!$A$1:$H$8,MATCH(TRACKER!$N743,Invoicing!$A$1:$H$1,0),FALSE)</f>
        <v>120</v>
      </c>
      <c r="AM743" s="78">
        <f>VLOOKUP($E743,Invoicing!$A$1:$H$8,MATCH(TRACKER!$O$1,Invoicing!$A$1:$H$1,0),FALSE)</f>
        <v>50</v>
      </c>
      <c r="AN743" s="78">
        <f t="shared" si="234"/>
        <v>0</v>
      </c>
      <c r="AO743" s="2">
        <f t="shared" si="235"/>
        <v>3</v>
      </c>
      <c r="AP743" s="2" t="str">
        <f t="shared" si="236"/>
        <v>WEEK</v>
      </c>
      <c r="AQ743" s="2" t="str">
        <f t="shared" si="237"/>
        <v>MSIWEEK</v>
      </c>
      <c r="AR743" s="71">
        <f t="shared" si="238"/>
        <v>600</v>
      </c>
      <c r="AS743" s="71">
        <f>VLOOKUP(AJ743,Invoicing!A:K,10,FALSE)</f>
        <v>25</v>
      </c>
      <c r="AT743" s="71">
        <f t="shared" si="239"/>
        <v>625</v>
      </c>
    </row>
    <row r="744" spans="1:47">
      <c r="A744" s="37" t="s">
        <v>270</v>
      </c>
      <c r="B744" s="3" t="s">
        <v>38</v>
      </c>
      <c r="C744" s="11">
        <v>45425.848611111112</v>
      </c>
      <c r="D744" s="11">
        <v>45425.645833333336</v>
      </c>
      <c r="E744" s="11" t="s">
        <v>44</v>
      </c>
      <c r="F744" s="11" t="s">
        <v>40</v>
      </c>
      <c r="G744" s="3" t="s">
        <v>911</v>
      </c>
      <c r="H744" s="3" t="s">
        <v>2821</v>
      </c>
      <c r="I744" s="11">
        <v>45426.958333333336</v>
      </c>
      <c r="J744" s="12">
        <v>45427.683333333334</v>
      </c>
      <c r="K744" s="12">
        <v>45427.666666666664</v>
      </c>
      <c r="L744" s="12">
        <v>45427.722222222219</v>
      </c>
      <c r="M744" s="12" t="s">
        <v>115</v>
      </c>
      <c r="N744" s="3" t="s">
        <v>13</v>
      </c>
      <c r="O744" s="3">
        <v>0</v>
      </c>
      <c r="P744" s="1">
        <f t="shared" si="220"/>
        <v>20</v>
      </c>
      <c r="Q744" s="1">
        <f t="shared" si="221"/>
        <v>5</v>
      </c>
      <c r="R744" s="72">
        <f t="shared" si="222"/>
        <v>45427.683333333334</v>
      </c>
      <c r="S744" s="73">
        <f t="shared" si="223"/>
        <v>1.109722222223354</v>
      </c>
      <c r="T744" s="74">
        <f>Table2[[#This Row],[ETA A OFRECIMIENTO]]*24</f>
        <v>26.633333333360497</v>
      </c>
      <c r="U744" s="1" t="str">
        <f t="shared" si="224"/>
        <v>YES</v>
      </c>
      <c r="V744" s="73">
        <f t="shared" si="225"/>
        <v>0.70833333332848269</v>
      </c>
      <c r="W744" s="74">
        <f>Table2[[#This Row],[DEL. AVAILABLE A SLOT]]*24</f>
        <v>16.999999999883585</v>
      </c>
      <c r="X744" s="1" t="str">
        <f t="shared" si="226"/>
        <v>SI</v>
      </c>
      <c r="Y744" s="73">
        <f t="shared" si="227"/>
        <v>1.8180555555518367</v>
      </c>
      <c r="Z744" s="74">
        <f>Table2[[#This Row],[ETA A TIMESLOT]]*24</f>
        <v>43.633333333244082</v>
      </c>
      <c r="AA744" s="73">
        <f t="shared" si="228"/>
        <v>1.6666666670062114E-2</v>
      </c>
      <c r="AB744" s="73" t="str">
        <f t="shared" si="229"/>
        <v>SI</v>
      </c>
      <c r="AC744" s="74">
        <f>Table2[[#This Row],[PUNTUALIDAD (H)]]*24</f>
        <v>0.40000000008149073</v>
      </c>
      <c r="AD744" s="73">
        <f t="shared" si="230"/>
        <v>1.8736111111065838</v>
      </c>
      <c r="AE744" s="74">
        <f>Table2[[#This Row],[ATA TO UNLOADING]]*24</f>
        <v>44.966666666558012</v>
      </c>
      <c r="AF744" s="74" t="str">
        <f>IF(Table2[[#This Row],[ATA TO UNLOADING 2]]&lt;=48,"YES","NO")</f>
        <v>YES</v>
      </c>
      <c r="AG744" s="75">
        <f t="shared" si="231"/>
        <v>0.66666666666424135</v>
      </c>
      <c r="AH744" s="2" t="s">
        <v>42</v>
      </c>
      <c r="AI744" s="2" t="str">
        <f t="shared" si="232"/>
        <v>HASU5058824</v>
      </c>
      <c r="AJ744" s="76" t="str">
        <f t="shared" si="233"/>
        <v>MSI</v>
      </c>
      <c r="AK744" s="77">
        <f>IF($M744="TRUCK",VLOOKUP($AQ744,Invoicing!$A$17:$B$49,MATCH($AK$1,Invoicing!$A$17:$B$17,0),FALSE),VLOOKUP($AQ744,Invoicing!$N$17:$O$21,MATCH($AK$1,Invoicing!$N$17:$O$17,0),FALSE))</f>
        <v>480</v>
      </c>
      <c r="AL744" s="78">
        <f>VLOOKUP($E744,Invoicing!$A$1:$H$8,MATCH(TRACKER!$N744,Invoicing!$A$1:$H$1,0),FALSE)</f>
        <v>120</v>
      </c>
      <c r="AM744" s="78">
        <f>VLOOKUP($E744,Invoicing!$A$1:$H$8,MATCH(TRACKER!$O$1,Invoicing!$A$1:$H$1,0),FALSE)</f>
        <v>50</v>
      </c>
      <c r="AN744" s="78">
        <f t="shared" si="234"/>
        <v>0</v>
      </c>
      <c r="AO744" s="2">
        <f t="shared" si="235"/>
        <v>3</v>
      </c>
      <c r="AP744" s="2" t="str">
        <f t="shared" si="236"/>
        <v>WEEK</v>
      </c>
      <c r="AQ744" s="2" t="str">
        <f t="shared" si="237"/>
        <v>MSIWEEK</v>
      </c>
      <c r="AR744" s="71">
        <f t="shared" si="238"/>
        <v>600</v>
      </c>
      <c r="AS744" s="71">
        <f>VLOOKUP(AJ744,Invoicing!A:K,10,FALSE)</f>
        <v>25</v>
      </c>
      <c r="AT744" s="71">
        <f t="shared" si="239"/>
        <v>625</v>
      </c>
    </row>
    <row r="745" spans="1:47">
      <c r="A745" s="37" t="s">
        <v>270</v>
      </c>
      <c r="B745" s="3" t="s">
        <v>38</v>
      </c>
      <c r="C745" s="11">
        <v>45425.848611111112</v>
      </c>
      <c r="D745" s="11">
        <v>45425.645833333336</v>
      </c>
      <c r="E745" s="11" t="s">
        <v>49</v>
      </c>
      <c r="F745" s="11" t="s">
        <v>40</v>
      </c>
      <c r="G745" s="3" t="s">
        <v>912</v>
      </c>
      <c r="H745" s="3" t="s">
        <v>2821</v>
      </c>
      <c r="I745" s="11">
        <v>45428.625</v>
      </c>
      <c r="J745" s="12">
        <v>45429.159722222219</v>
      </c>
      <c r="K745" s="12">
        <v>45429.166666666664</v>
      </c>
      <c r="L745" s="12">
        <v>45429.183333333334</v>
      </c>
      <c r="M745" s="61" t="s">
        <v>12</v>
      </c>
      <c r="N745" s="3" t="s">
        <v>13</v>
      </c>
      <c r="O745" s="3">
        <v>0</v>
      </c>
      <c r="P745" s="1">
        <f t="shared" si="220"/>
        <v>20</v>
      </c>
      <c r="Q745" s="1">
        <f t="shared" si="221"/>
        <v>5</v>
      </c>
      <c r="R745" s="72">
        <f t="shared" si="222"/>
        <v>45429.159722222219</v>
      </c>
      <c r="S745" s="73">
        <f t="shared" si="223"/>
        <v>2.7763888888875954</v>
      </c>
      <c r="T745" s="74">
        <f>Table2[[#This Row],[ETA A OFRECIMIENTO]]*24</f>
        <v>66.633333333302289</v>
      </c>
      <c r="U745" s="1" t="str">
        <f t="shared" si="224"/>
        <v>NO</v>
      </c>
      <c r="V745" s="73">
        <f t="shared" si="225"/>
        <v>0.54166666666424135</v>
      </c>
      <c r="W745" s="74">
        <f>Table2[[#This Row],[DEL. AVAILABLE A SLOT]]*24</f>
        <v>12.999999999941792</v>
      </c>
      <c r="X745" s="1" t="str">
        <f t="shared" si="226"/>
        <v>SI</v>
      </c>
      <c r="Y745" s="73">
        <f t="shared" si="227"/>
        <v>3.3180555555518367</v>
      </c>
      <c r="Z745" s="74">
        <f>Table2[[#This Row],[ETA A TIMESLOT]]*24</f>
        <v>79.633333333244082</v>
      </c>
      <c r="AA745" s="73">
        <f t="shared" si="228"/>
        <v>0</v>
      </c>
      <c r="AB745" s="73" t="str">
        <f t="shared" si="229"/>
        <v>SI</v>
      </c>
      <c r="AC745" s="74">
        <f>Table2[[#This Row],[PUNTUALIDAD (H)]]*24</f>
        <v>0</v>
      </c>
      <c r="AD745" s="73">
        <f t="shared" si="230"/>
        <v>3.3347222222218988</v>
      </c>
      <c r="AE745" s="74">
        <f>Table2[[#This Row],[ATA TO UNLOADING]]*24</f>
        <v>80.033333333325572</v>
      </c>
      <c r="AF745" s="74" t="str">
        <f>IF(Table2[[#This Row],[ATA TO UNLOADING 2]]&lt;=48,"YES","NO")</f>
        <v>NO</v>
      </c>
      <c r="AG745" s="75">
        <f t="shared" si="231"/>
        <v>0.16666666666424135</v>
      </c>
      <c r="AH745" s="2" t="s">
        <v>24</v>
      </c>
      <c r="AI745" s="2" t="str">
        <f t="shared" si="232"/>
        <v>HASU5158361</v>
      </c>
      <c r="AJ745" s="76" t="str">
        <f t="shared" si="233"/>
        <v>CTU FLEVOKUST BV</v>
      </c>
      <c r="AK745" s="77">
        <f>IF($M745="TRUCK",VLOOKUP($AQ745,Invoicing!$A$17:$B$49,MATCH($AK$1,Invoicing!$A$17:$B$17,0),FALSE),VLOOKUP($AQ745,Invoicing!$N$17:$O$21,MATCH($AK$1,Invoicing!$N$17:$O$17,0),FALSE))</f>
        <v>380</v>
      </c>
      <c r="AL745" s="78">
        <v>100</v>
      </c>
      <c r="AM745" s="78">
        <v>35</v>
      </c>
      <c r="AN745" s="78">
        <f t="shared" si="234"/>
        <v>0</v>
      </c>
      <c r="AO745" s="2">
        <f t="shared" si="235"/>
        <v>5</v>
      </c>
      <c r="AP745" s="2" t="str">
        <f t="shared" si="236"/>
        <v>NIGHT</v>
      </c>
      <c r="AQ745" s="2" t="str">
        <f t="shared" si="237"/>
        <v>CTU FLEVOKUST BVNIGHT</v>
      </c>
      <c r="AR745" s="71">
        <f t="shared" si="238"/>
        <v>480</v>
      </c>
      <c r="AS745" s="71">
        <f>VLOOKUP(AJ745,Invoicing!A:K,10,FALSE)</f>
        <v>0</v>
      </c>
      <c r="AT745" s="71">
        <f t="shared" si="239"/>
        <v>480</v>
      </c>
    </row>
    <row r="746" spans="1:47">
      <c r="A746" s="37" t="s">
        <v>270</v>
      </c>
      <c r="B746" s="3" t="s">
        <v>38</v>
      </c>
      <c r="C746" s="11">
        <v>45425.848611111112</v>
      </c>
      <c r="D746" s="11">
        <v>45425.645833333336</v>
      </c>
      <c r="E746" s="11" t="s">
        <v>44</v>
      </c>
      <c r="F746" s="11" t="s">
        <v>40</v>
      </c>
      <c r="G746" s="3" t="s">
        <v>913</v>
      </c>
      <c r="H746" s="3" t="s">
        <v>2821</v>
      </c>
      <c r="I746" s="11">
        <v>45426.958333333336</v>
      </c>
      <c r="J746" s="12">
        <v>45427.840277777781</v>
      </c>
      <c r="K746" s="12">
        <v>45427.833333333336</v>
      </c>
      <c r="L746" s="12">
        <v>45427.854166666664</v>
      </c>
      <c r="M746" s="12" t="s">
        <v>115</v>
      </c>
      <c r="N746" s="3" t="s">
        <v>13</v>
      </c>
      <c r="O746" s="3">
        <v>0</v>
      </c>
      <c r="P746" s="1">
        <f t="shared" si="220"/>
        <v>20</v>
      </c>
      <c r="Q746" s="1">
        <f t="shared" si="221"/>
        <v>5</v>
      </c>
      <c r="R746" s="72">
        <f t="shared" si="222"/>
        <v>45427.840277777781</v>
      </c>
      <c r="S746" s="73">
        <f t="shared" si="223"/>
        <v>1.109722222223354</v>
      </c>
      <c r="T746" s="74">
        <f>Table2[[#This Row],[ETA A OFRECIMIENTO]]*24</f>
        <v>26.633333333360497</v>
      </c>
      <c r="U746" s="1" t="str">
        <f t="shared" si="224"/>
        <v>YES</v>
      </c>
      <c r="V746" s="73">
        <f t="shared" si="225"/>
        <v>0.875</v>
      </c>
      <c r="W746" s="74">
        <f>Table2[[#This Row],[DEL. AVAILABLE A SLOT]]*24</f>
        <v>21</v>
      </c>
      <c r="X746" s="1" t="str">
        <f t="shared" si="226"/>
        <v>SI</v>
      </c>
      <c r="Y746" s="73">
        <f t="shared" si="227"/>
        <v>1.984722222223354</v>
      </c>
      <c r="Z746" s="74">
        <f>Table2[[#This Row],[ETA A TIMESLOT]]*24</f>
        <v>47.633333333360497</v>
      </c>
      <c r="AA746" s="73">
        <f t="shared" si="228"/>
        <v>6.9444444452528842E-3</v>
      </c>
      <c r="AB746" s="73" t="str">
        <f t="shared" si="229"/>
        <v>SI</v>
      </c>
      <c r="AC746" s="74">
        <f>Table2[[#This Row],[PUNTUALIDAD (H)]]*24</f>
        <v>0.16666666668606922</v>
      </c>
      <c r="AD746" s="73">
        <f t="shared" si="230"/>
        <v>2.0055555555518367</v>
      </c>
      <c r="AE746" s="74">
        <f>Table2[[#This Row],[ATA TO UNLOADING]]*24</f>
        <v>48.133333333244082</v>
      </c>
      <c r="AF746" s="74" t="str">
        <f>IF(Table2[[#This Row],[ATA TO UNLOADING 2]]&lt;=48,"YES","NO")</f>
        <v>NO</v>
      </c>
      <c r="AG746" s="75">
        <f t="shared" si="231"/>
        <v>0.83333333333575865</v>
      </c>
      <c r="AH746" s="2" t="s">
        <v>24</v>
      </c>
      <c r="AI746" s="2" t="str">
        <f t="shared" si="232"/>
        <v>MIEU3075183</v>
      </c>
      <c r="AJ746" s="76" t="str">
        <f t="shared" si="233"/>
        <v>MSI</v>
      </c>
      <c r="AK746" s="77">
        <f>IF($M746="TRUCK",VLOOKUP($AQ746,Invoicing!$A$17:$B$49,MATCH($AK$1,Invoicing!$A$17:$B$17,0),FALSE),VLOOKUP($AQ746,Invoicing!$N$17:$O$21,MATCH($AK$1,Invoicing!$N$17:$O$17,0),FALSE))</f>
        <v>530</v>
      </c>
      <c r="AL746" s="78">
        <f>VLOOKUP($E746,Invoicing!$A$1:$H$8,MATCH(TRACKER!$N746,Invoicing!$A$1:$H$1,0),FALSE)</f>
        <v>120</v>
      </c>
      <c r="AM746" s="78">
        <f>VLOOKUP($E746,Invoicing!$A$1:$H$8,MATCH(TRACKER!$O$1,Invoicing!$A$1:$H$1,0),FALSE)</f>
        <v>50</v>
      </c>
      <c r="AN746" s="78">
        <f t="shared" si="234"/>
        <v>0</v>
      </c>
      <c r="AO746" s="2">
        <f t="shared" si="235"/>
        <v>3</v>
      </c>
      <c r="AP746" s="2" t="str">
        <f t="shared" si="236"/>
        <v>NIGHT</v>
      </c>
      <c r="AQ746" s="2" t="str">
        <f t="shared" si="237"/>
        <v>MSINIGHT</v>
      </c>
      <c r="AR746" s="71">
        <f t="shared" si="238"/>
        <v>650</v>
      </c>
      <c r="AS746" s="71">
        <f>VLOOKUP(AJ746,Invoicing!A:K,10,FALSE)</f>
        <v>25</v>
      </c>
      <c r="AT746" s="71">
        <f t="shared" si="239"/>
        <v>675</v>
      </c>
    </row>
    <row r="747" spans="1:47">
      <c r="A747" s="37" t="s">
        <v>270</v>
      </c>
      <c r="B747" s="3" t="s">
        <v>38</v>
      </c>
      <c r="C747" s="11">
        <v>45425.848611111112</v>
      </c>
      <c r="D747" s="11">
        <v>45425.645833333336</v>
      </c>
      <c r="E747" s="11" t="s">
        <v>45</v>
      </c>
      <c r="F747" s="11" t="s">
        <v>40</v>
      </c>
      <c r="G747" s="3" t="s">
        <v>914</v>
      </c>
      <c r="H747" s="3" t="s">
        <v>41</v>
      </c>
      <c r="I747" s="11">
        <v>45426.958333333336</v>
      </c>
      <c r="J747" s="12">
        <v>45427.25</v>
      </c>
      <c r="K747" s="12">
        <v>45427.25</v>
      </c>
      <c r="L747" s="12">
        <v>45427.256944444445</v>
      </c>
      <c r="M747" s="12" t="s">
        <v>115</v>
      </c>
      <c r="N747" s="3" t="s">
        <v>42</v>
      </c>
      <c r="O747" s="3">
        <v>1</v>
      </c>
      <c r="P747" s="1">
        <f t="shared" si="220"/>
        <v>20</v>
      </c>
      <c r="Q747" s="1">
        <f t="shared" si="221"/>
        <v>5</v>
      </c>
      <c r="R747" s="72">
        <f t="shared" si="222"/>
        <v>45427.25</v>
      </c>
      <c r="S747" s="73">
        <f t="shared" si="223"/>
        <v>1.109722222223354</v>
      </c>
      <c r="T747" s="74">
        <f>Table2[[#This Row],[ETA A OFRECIMIENTO]]*24</f>
        <v>26.633333333360497</v>
      </c>
      <c r="U747" s="1" t="str">
        <f t="shared" si="224"/>
        <v>YES</v>
      </c>
      <c r="V747" s="73">
        <f t="shared" si="225"/>
        <v>0.29166666666424135</v>
      </c>
      <c r="W747" s="74">
        <f>Table2[[#This Row],[DEL. AVAILABLE A SLOT]]*24</f>
        <v>6.9999999999417923</v>
      </c>
      <c r="X747" s="1" t="str">
        <f t="shared" si="226"/>
        <v>SI</v>
      </c>
      <c r="Y747" s="73">
        <f t="shared" si="227"/>
        <v>1.4013888888875954</v>
      </c>
      <c r="Z747" s="74">
        <f>Table2[[#This Row],[ETA A TIMESLOT]]*24</f>
        <v>33.633333333302289</v>
      </c>
      <c r="AA747" s="73">
        <f t="shared" si="228"/>
        <v>0</v>
      </c>
      <c r="AB747" s="73" t="str">
        <f t="shared" si="229"/>
        <v>SI</v>
      </c>
      <c r="AC747" s="74">
        <f>Table2[[#This Row],[PUNTUALIDAD (H)]]*24</f>
        <v>0</v>
      </c>
      <c r="AD747" s="73">
        <f t="shared" si="230"/>
        <v>1.4083333333328483</v>
      </c>
      <c r="AE747" s="74">
        <f>Table2[[#This Row],[ATA TO UNLOADING]]*24</f>
        <v>33.799999999988358</v>
      </c>
      <c r="AF747" s="74" t="str">
        <f>IF(Table2[[#This Row],[ATA TO UNLOADING 2]]&lt;=48,"YES","NO")</f>
        <v>YES</v>
      </c>
      <c r="AG747" s="75">
        <f t="shared" si="231"/>
        <v>0.25</v>
      </c>
      <c r="AH747" s="2" t="s">
        <v>42</v>
      </c>
      <c r="AI747" s="2" t="str">
        <f t="shared" si="232"/>
        <v>MRKU0111775</v>
      </c>
      <c r="AJ747" s="76" t="str">
        <f t="shared" si="233"/>
        <v>OM TRANSPORT</v>
      </c>
      <c r="AK747" s="77">
        <f>IF($M747="TRUCK",VLOOKUP($AQ747,Invoicing!$A$17:$B$49,MATCH($AK$1,Invoicing!$A$17:$B$17,0),FALSE),VLOOKUP($AQ747,Invoicing!$N$17:$O$21,MATCH($AK$1,Invoicing!$N$17:$O$17,0),FALSE))</f>
        <v>475</v>
      </c>
      <c r="AL747" s="78" t="e">
        <f>VLOOKUP($E747,Invoicing!$A$1:$H$8,MATCH(TRACKER!$N747,Invoicing!$A$1:$H$1,0),FALSE)</f>
        <v>#N/A</v>
      </c>
      <c r="AM747" s="78">
        <f>VLOOKUP($E747,Invoicing!$A$1:$H$8,MATCH(TRACKER!$O$1,Invoicing!$A$1:$H$1,0),FALSE)</f>
        <v>50</v>
      </c>
      <c r="AN747" s="78">
        <f t="shared" si="234"/>
        <v>50</v>
      </c>
      <c r="AO747" s="2">
        <f t="shared" si="235"/>
        <v>3</v>
      </c>
      <c r="AP747" s="2" t="str">
        <f t="shared" si="236"/>
        <v>WEEK</v>
      </c>
      <c r="AQ747" s="2" t="str">
        <f t="shared" si="237"/>
        <v>OM TRANSPORTWEEK</v>
      </c>
      <c r="AR747" s="71">
        <f t="shared" si="238"/>
        <v>525</v>
      </c>
      <c r="AS747" s="71">
        <f>VLOOKUP(AJ747,Invoicing!A:K,10,FALSE)</f>
        <v>25</v>
      </c>
      <c r="AT747" s="71">
        <f t="shared" si="239"/>
        <v>550</v>
      </c>
    </row>
    <row r="748" spans="1:47">
      <c r="A748" s="37" t="s">
        <v>270</v>
      </c>
      <c r="B748" s="3" t="s">
        <v>38</v>
      </c>
      <c r="C748" s="11">
        <v>45425.848611111112</v>
      </c>
      <c r="D748" s="11">
        <v>45425.645833333336</v>
      </c>
      <c r="E748" s="11" t="s">
        <v>49</v>
      </c>
      <c r="F748" s="11" t="s">
        <v>40</v>
      </c>
      <c r="G748" s="3" t="s">
        <v>915</v>
      </c>
      <c r="H748" s="3" t="s">
        <v>41</v>
      </c>
      <c r="I748" s="11">
        <v>45426.958333333336</v>
      </c>
      <c r="J748" s="12">
        <v>45427.541666666664</v>
      </c>
      <c r="K748" s="12">
        <v>45427.541666666664</v>
      </c>
      <c r="L748" s="12">
        <v>45427.541666666664</v>
      </c>
      <c r="M748" s="12" t="s">
        <v>115</v>
      </c>
      <c r="N748" s="3" t="s">
        <v>42</v>
      </c>
      <c r="O748" s="3">
        <v>1</v>
      </c>
      <c r="P748" s="1">
        <f t="shared" si="220"/>
        <v>20</v>
      </c>
      <c r="Q748" s="1">
        <f t="shared" si="221"/>
        <v>5</v>
      </c>
      <c r="R748" s="72">
        <f t="shared" si="222"/>
        <v>45427.541666666664</v>
      </c>
      <c r="S748" s="73">
        <f t="shared" si="223"/>
        <v>1.109722222223354</v>
      </c>
      <c r="T748" s="74">
        <f>Table2[[#This Row],[ETA A OFRECIMIENTO]]*24</f>
        <v>26.633333333360497</v>
      </c>
      <c r="U748" s="1" t="str">
        <f t="shared" si="224"/>
        <v>YES</v>
      </c>
      <c r="V748" s="73">
        <f t="shared" si="225"/>
        <v>0.58333333332848269</v>
      </c>
      <c r="W748" s="74">
        <f>Table2[[#This Row],[DEL. AVAILABLE A SLOT]]*24</f>
        <v>13.999999999883585</v>
      </c>
      <c r="X748" s="1" t="str">
        <f t="shared" si="226"/>
        <v>SI</v>
      </c>
      <c r="Y748" s="73">
        <f t="shared" si="227"/>
        <v>1.6930555555518367</v>
      </c>
      <c r="Z748" s="74">
        <f>Table2[[#This Row],[ETA A TIMESLOT]]*24</f>
        <v>40.633333333244082</v>
      </c>
      <c r="AA748" s="73">
        <f t="shared" si="228"/>
        <v>0</v>
      </c>
      <c r="AB748" s="73" t="str">
        <f t="shared" si="229"/>
        <v>SI</v>
      </c>
      <c r="AC748" s="74">
        <f>Table2[[#This Row],[PUNTUALIDAD (H)]]*24</f>
        <v>0</v>
      </c>
      <c r="AD748" s="73">
        <f t="shared" si="230"/>
        <v>1.6930555555518367</v>
      </c>
      <c r="AE748" s="74">
        <f>Table2[[#This Row],[ATA TO UNLOADING]]*24</f>
        <v>40.633333333244082</v>
      </c>
      <c r="AF748" s="74" t="str">
        <f>IF(Table2[[#This Row],[ATA TO UNLOADING 2]]&lt;=48,"YES","NO")</f>
        <v>YES</v>
      </c>
      <c r="AG748" s="75">
        <f t="shared" si="231"/>
        <v>0.54166666666424135</v>
      </c>
      <c r="AH748" s="2" t="s">
        <v>42</v>
      </c>
      <c r="AI748" s="2" t="str">
        <f t="shared" si="232"/>
        <v>MRKU2357515</v>
      </c>
      <c r="AJ748" s="76" t="str">
        <f t="shared" si="233"/>
        <v>CTU FLEVOKUST BV</v>
      </c>
      <c r="AK748" s="77">
        <f>IF($M748="TRUCK",VLOOKUP($AQ748,Invoicing!$A$17:$B$49,MATCH($AK$1,Invoicing!$A$17:$B$17,0),FALSE),VLOOKUP($AQ748,Invoicing!$N$17:$O$21,MATCH($AK$1,Invoicing!$N$17:$O$17,0),FALSE))</f>
        <v>520</v>
      </c>
      <c r="AL748" s="78" t="e">
        <f>VLOOKUP($E748,Invoicing!$A$1:$H$8,MATCH(TRACKER!$N748,Invoicing!$A$1:$H$1,0),FALSE)</f>
        <v>#N/A</v>
      </c>
      <c r="AM748" s="78">
        <v>35</v>
      </c>
      <c r="AN748" s="78">
        <f t="shared" si="234"/>
        <v>35</v>
      </c>
      <c r="AO748" s="2">
        <f t="shared" si="235"/>
        <v>3</v>
      </c>
      <c r="AP748" s="2" t="str">
        <f t="shared" si="236"/>
        <v>WEEK</v>
      </c>
      <c r="AQ748" s="2" t="str">
        <f t="shared" si="237"/>
        <v>CTU FLEVOKUST BVWEEK</v>
      </c>
      <c r="AR748" s="71">
        <f t="shared" si="238"/>
        <v>555</v>
      </c>
      <c r="AS748" s="71">
        <f>VLOOKUP(AJ748,Invoicing!A:K,10,FALSE)</f>
        <v>0</v>
      </c>
      <c r="AT748" s="71">
        <f t="shared" si="239"/>
        <v>555</v>
      </c>
    </row>
    <row r="749" spans="1:47">
      <c r="A749" s="37" t="s">
        <v>270</v>
      </c>
      <c r="B749" s="3" t="s">
        <v>38</v>
      </c>
      <c r="C749" s="11">
        <v>45425.848611111112</v>
      </c>
      <c r="D749" s="11">
        <v>45425.645833333336</v>
      </c>
      <c r="E749" s="11" t="s">
        <v>49</v>
      </c>
      <c r="F749" s="11" t="s">
        <v>40</v>
      </c>
      <c r="G749" s="3" t="s">
        <v>916</v>
      </c>
      <c r="H749" s="3" t="s">
        <v>2821</v>
      </c>
      <c r="I749" s="11">
        <v>45428.625</v>
      </c>
      <c r="J749" s="12">
        <v>45429.081944444442</v>
      </c>
      <c r="K749" s="12">
        <v>45429.083333333336</v>
      </c>
      <c r="L749" s="12">
        <v>45429.154166666667</v>
      </c>
      <c r="M749" s="61" t="s">
        <v>12</v>
      </c>
      <c r="N749" s="3" t="s">
        <v>13</v>
      </c>
      <c r="O749" s="3">
        <v>0</v>
      </c>
      <c r="P749" s="1">
        <f t="shared" si="220"/>
        <v>20</v>
      </c>
      <c r="Q749" s="1">
        <f t="shared" si="221"/>
        <v>5</v>
      </c>
      <c r="R749" s="72">
        <f t="shared" si="222"/>
        <v>45429.081944444442</v>
      </c>
      <c r="S749" s="73">
        <f t="shared" si="223"/>
        <v>2.7763888888875954</v>
      </c>
      <c r="T749" s="74">
        <f>Table2[[#This Row],[ETA A OFRECIMIENTO]]*24</f>
        <v>66.633333333302289</v>
      </c>
      <c r="U749" s="1" t="str">
        <f t="shared" si="224"/>
        <v>NO</v>
      </c>
      <c r="V749" s="73">
        <f t="shared" si="225"/>
        <v>0.45833333333575865</v>
      </c>
      <c r="W749" s="74">
        <f>Table2[[#This Row],[DEL. AVAILABLE A SLOT]]*24</f>
        <v>11.000000000058208</v>
      </c>
      <c r="X749" s="1" t="str">
        <f t="shared" si="226"/>
        <v>SI</v>
      </c>
      <c r="Y749" s="73">
        <f t="shared" si="227"/>
        <v>3.234722222223354</v>
      </c>
      <c r="Z749" s="74">
        <f>Table2[[#This Row],[ETA A TIMESLOT]]*24</f>
        <v>77.633333333360497</v>
      </c>
      <c r="AA749" s="73">
        <f t="shared" si="228"/>
        <v>0</v>
      </c>
      <c r="AB749" s="73" t="str">
        <f t="shared" si="229"/>
        <v>SI</v>
      </c>
      <c r="AC749" s="74">
        <f>Table2[[#This Row],[PUNTUALIDAD (H)]]*24</f>
        <v>0</v>
      </c>
      <c r="AD749" s="73">
        <f t="shared" si="230"/>
        <v>3.3055555555547471</v>
      </c>
      <c r="AE749" s="74">
        <f>Table2[[#This Row],[ATA TO UNLOADING]]*24</f>
        <v>79.333333333313931</v>
      </c>
      <c r="AF749" s="74" t="str">
        <f>IF(Table2[[#This Row],[ATA TO UNLOADING 2]]&lt;=48,"YES","NO")</f>
        <v>NO</v>
      </c>
      <c r="AG749" s="75">
        <f t="shared" si="231"/>
        <v>8.3333333335758653E-2</v>
      </c>
      <c r="AH749" s="2" t="s">
        <v>24</v>
      </c>
      <c r="AI749" s="2" t="str">
        <f t="shared" si="232"/>
        <v>MRKU3608615</v>
      </c>
      <c r="AJ749" s="76" t="str">
        <f t="shared" si="233"/>
        <v>CTU FLEVOKUST BV</v>
      </c>
      <c r="AK749" s="77">
        <f>IF($M749="TRUCK",VLOOKUP($AQ749,Invoicing!$A$17:$B$49,MATCH($AK$1,Invoicing!$A$17:$B$17,0),FALSE),VLOOKUP($AQ749,Invoicing!$N$17:$O$21,MATCH($AK$1,Invoicing!$N$17:$O$17,0),FALSE))</f>
        <v>380</v>
      </c>
      <c r="AL749" s="78">
        <v>100</v>
      </c>
      <c r="AM749" s="78">
        <v>35</v>
      </c>
      <c r="AN749" s="78">
        <f t="shared" si="234"/>
        <v>0</v>
      </c>
      <c r="AO749" s="2">
        <f t="shared" si="235"/>
        <v>5</v>
      </c>
      <c r="AP749" s="2" t="str">
        <f t="shared" si="236"/>
        <v>NIGHT</v>
      </c>
      <c r="AQ749" s="2" t="str">
        <f t="shared" si="237"/>
        <v>CTU FLEVOKUST BVNIGHT</v>
      </c>
      <c r="AR749" s="71">
        <f t="shared" si="238"/>
        <v>480</v>
      </c>
      <c r="AS749" s="71">
        <f>VLOOKUP(AJ749,Invoicing!A:K,10,FALSE)</f>
        <v>0</v>
      </c>
      <c r="AT749" s="71">
        <f t="shared" si="239"/>
        <v>480</v>
      </c>
    </row>
    <row r="750" spans="1:47">
      <c r="A750" s="37" t="s">
        <v>270</v>
      </c>
      <c r="B750" s="3" t="s">
        <v>38</v>
      </c>
      <c r="C750" s="11">
        <v>45425.848611111112</v>
      </c>
      <c r="D750" s="11">
        <v>45425.645833333336</v>
      </c>
      <c r="E750" s="11" t="s">
        <v>44</v>
      </c>
      <c r="F750" s="11" t="s">
        <v>40</v>
      </c>
      <c r="G750" s="3" t="s">
        <v>917</v>
      </c>
      <c r="H750" s="3" t="s">
        <v>2821</v>
      </c>
      <c r="I750" s="11">
        <v>45426.958333333336</v>
      </c>
      <c r="J750" s="12">
        <v>45427.515277777777</v>
      </c>
      <c r="K750" s="12">
        <v>45427.458333333336</v>
      </c>
      <c r="L750" s="12">
        <v>45427.559027777781</v>
      </c>
      <c r="M750" s="12" t="s">
        <v>115</v>
      </c>
      <c r="N750" s="3" t="s">
        <v>13</v>
      </c>
      <c r="O750" s="3">
        <v>0</v>
      </c>
      <c r="P750" s="1">
        <f t="shared" si="220"/>
        <v>20</v>
      </c>
      <c r="Q750" s="1">
        <f t="shared" si="221"/>
        <v>5</v>
      </c>
      <c r="R750" s="72">
        <f t="shared" si="222"/>
        <v>45427.515277777777</v>
      </c>
      <c r="S750" s="73">
        <f t="shared" si="223"/>
        <v>1.109722222223354</v>
      </c>
      <c r="T750" s="74">
        <f>Table2[[#This Row],[ETA A OFRECIMIENTO]]*24</f>
        <v>26.633333333360497</v>
      </c>
      <c r="U750" s="1" t="str">
        <f t="shared" si="224"/>
        <v>YES</v>
      </c>
      <c r="V750" s="73">
        <f t="shared" si="225"/>
        <v>0.5</v>
      </c>
      <c r="W750" s="74">
        <f>Table2[[#This Row],[DEL. AVAILABLE A SLOT]]*24</f>
        <v>12</v>
      </c>
      <c r="X750" s="1" t="str">
        <f t="shared" si="226"/>
        <v>SI</v>
      </c>
      <c r="Y750" s="73">
        <f t="shared" si="227"/>
        <v>1.609722222223354</v>
      </c>
      <c r="Z750" s="74">
        <f>Table2[[#This Row],[ETA A TIMESLOT]]*24</f>
        <v>38.633333333360497</v>
      </c>
      <c r="AA750" s="73">
        <f t="shared" si="228"/>
        <v>5.694444444088731E-2</v>
      </c>
      <c r="AB750" s="73" t="str">
        <f t="shared" si="229"/>
        <v>NO</v>
      </c>
      <c r="AC750" s="74">
        <f>Table2[[#This Row],[PUNTUALIDAD (H)]]*24</f>
        <v>1.3666666665812954</v>
      </c>
      <c r="AD750" s="73">
        <f t="shared" si="230"/>
        <v>1.7104166666686069</v>
      </c>
      <c r="AE750" s="74">
        <f>Table2[[#This Row],[ATA TO UNLOADING]]*24</f>
        <v>41.050000000046566</v>
      </c>
      <c r="AF750" s="74" t="str">
        <f>IF(Table2[[#This Row],[ATA TO UNLOADING 2]]&lt;=48,"YES","NO")</f>
        <v>YES</v>
      </c>
      <c r="AG750" s="75">
        <f t="shared" si="231"/>
        <v>0.45833333333575865</v>
      </c>
      <c r="AH750" s="2" t="s">
        <v>42</v>
      </c>
      <c r="AI750" s="2" t="str">
        <f t="shared" si="232"/>
        <v>MRKU4013191</v>
      </c>
      <c r="AJ750" s="76" t="str">
        <f t="shared" si="233"/>
        <v>MSI</v>
      </c>
      <c r="AK750" s="77">
        <f>IF($M750="TRUCK",VLOOKUP($AQ750,Invoicing!$A$17:$B$49,MATCH($AK$1,Invoicing!$A$17:$B$17,0),FALSE),VLOOKUP($AQ750,Invoicing!$N$17:$O$21,MATCH($AK$1,Invoicing!$N$17:$O$17,0),FALSE))</f>
        <v>480</v>
      </c>
      <c r="AL750" s="78">
        <f>VLOOKUP($E750,Invoicing!$A$1:$H$8,MATCH(TRACKER!$N750,Invoicing!$A$1:$H$1,0),FALSE)</f>
        <v>120</v>
      </c>
      <c r="AM750" s="78">
        <f>VLOOKUP($E750,Invoicing!$A$1:$H$8,MATCH(TRACKER!$O$1,Invoicing!$A$1:$H$1,0),FALSE)</f>
        <v>50</v>
      </c>
      <c r="AN750" s="78">
        <f t="shared" si="234"/>
        <v>0</v>
      </c>
      <c r="AO750" s="2">
        <f t="shared" si="235"/>
        <v>3</v>
      </c>
      <c r="AP750" s="2" t="str">
        <f t="shared" si="236"/>
        <v>WEEK</v>
      </c>
      <c r="AQ750" s="2" t="str">
        <f t="shared" si="237"/>
        <v>MSIWEEK</v>
      </c>
      <c r="AR750" s="71">
        <f t="shared" si="238"/>
        <v>600</v>
      </c>
      <c r="AS750" s="71">
        <f>VLOOKUP(AJ750,Invoicing!A:K,10,FALSE)</f>
        <v>25</v>
      </c>
      <c r="AT750" s="71">
        <f t="shared" si="239"/>
        <v>625</v>
      </c>
    </row>
    <row r="751" spans="1:47">
      <c r="A751" s="37" t="s">
        <v>270</v>
      </c>
      <c r="B751" s="3" t="s">
        <v>38</v>
      </c>
      <c r="C751" s="11">
        <v>45425.848611111112</v>
      </c>
      <c r="D751" s="11">
        <v>45425.645833333336</v>
      </c>
      <c r="E751" s="11" t="s">
        <v>49</v>
      </c>
      <c r="F751" s="11" t="s">
        <v>40</v>
      </c>
      <c r="G751" s="3" t="s">
        <v>918</v>
      </c>
      <c r="H751" s="3" t="s">
        <v>2821</v>
      </c>
      <c r="I751" s="11">
        <v>45428.625</v>
      </c>
      <c r="J751" s="12">
        <v>45428.913888888892</v>
      </c>
      <c r="K751" s="12">
        <v>45428.875</v>
      </c>
      <c r="L751" s="12">
        <v>45429.083333333336</v>
      </c>
      <c r="M751" s="61" t="s">
        <v>12</v>
      </c>
      <c r="N751" s="3" t="s">
        <v>13</v>
      </c>
      <c r="O751" s="3">
        <v>0</v>
      </c>
      <c r="P751" s="1">
        <f t="shared" si="220"/>
        <v>20</v>
      </c>
      <c r="Q751" s="1">
        <f t="shared" si="221"/>
        <v>5</v>
      </c>
      <c r="R751" s="72">
        <f t="shared" si="222"/>
        <v>45428.913888888892</v>
      </c>
      <c r="S751" s="73">
        <f t="shared" si="223"/>
        <v>2.7763888888875954</v>
      </c>
      <c r="T751" s="74">
        <f>Table2[[#This Row],[ETA A OFRECIMIENTO]]*24</f>
        <v>66.633333333302289</v>
      </c>
      <c r="U751" s="1" t="str">
        <f t="shared" si="224"/>
        <v>NO</v>
      </c>
      <c r="V751" s="73">
        <f t="shared" si="225"/>
        <v>0.25</v>
      </c>
      <c r="W751" s="74">
        <f>Table2[[#This Row],[DEL. AVAILABLE A SLOT]]*24</f>
        <v>6</v>
      </c>
      <c r="X751" s="1" t="str">
        <f t="shared" si="226"/>
        <v>SI</v>
      </c>
      <c r="Y751" s="73">
        <f t="shared" si="227"/>
        <v>3.0263888888875954</v>
      </c>
      <c r="Z751" s="74">
        <f>Table2[[#This Row],[ETA A TIMESLOT]]*24</f>
        <v>72.633333333302289</v>
      </c>
      <c r="AA751" s="73">
        <f t="shared" si="228"/>
        <v>3.888888889196096E-2</v>
      </c>
      <c r="AB751" s="73" t="str">
        <f t="shared" si="229"/>
        <v>NO</v>
      </c>
      <c r="AC751" s="74">
        <f>Table2[[#This Row],[PUNTUALIDAD (H)]]*24</f>
        <v>0.93333333340706304</v>
      </c>
      <c r="AD751" s="73">
        <f t="shared" si="230"/>
        <v>3.234722222223354</v>
      </c>
      <c r="AE751" s="74">
        <f>Table2[[#This Row],[ATA TO UNLOADING]]*24</f>
        <v>77.633333333360497</v>
      </c>
      <c r="AF751" s="74" t="str">
        <f>IF(Table2[[#This Row],[ATA TO UNLOADING 2]]&lt;=48,"YES","NO")</f>
        <v>NO</v>
      </c>
      <c r="AG751" s="75">
        <f t="shared" si="231"/>
        <v>0.875</v>
      </c>
      <c r="AH751" s="2" t="s">
        <v>24</v>
      </c>
      <c r="AI751" s="2" t="str">
        <f t="shared" si="232"/>
        <v>MRKU4452867</v>
      </c>
      <c r="AJ751" s="76" t="str">
        <f t="shared" si="233"/>
        <v>CTU FLEVOKUST BV</v>
      </c>
      <c r="AK751" s="77">
        <f>IF($M751="TRUCK",VLOOKUP($AQ751,Invoicing!$A$17:$B$49,MATCH($AK$1,Invoicing!$A$17:$B$17,0),FALSE),VLOOKUP($AQ751,Invoicing!$N$17:$O$21,MATCH($AK$1,Invoicing!$N$17:$O$17,0),FALSE))</f>
        <v>380</v>
      </c>
      <c r="AL751" s="78">
        <v>100</v>
      </c>
      <c r="AM751" s="78">
        <v>35</v>
      </c>
      <c r="AN751" s="78">
        <f t="shared" si="234"/>
        <v>0</v>
      </c>
      <c r="AO751" s="2">
        <f t="shared" si="235"/>
        <v>4</v>
      </c>
      <c r="AP751" s="2" t="str">
        <f t="shared" si="236"/>
        <v>NIGHT</v>
      </c>
      <c r="AQ751" s="2" t="str">
        <f t="shared" si="237"/>
        <v>CTU FLEVOKUST BVNIGHT</v>
      </c>
      <c r="AR751" s="71">
        <f t="shared" si="238"/>
        <v>480</v>
      </c>
      <c r="AS751" s="71">
        <f>VLOOKUP(AJ751,Invoicing!A:K,10,FALSE)</f>
        <v>0</v>
      </c>
      <c r="AT751" s="71">
        <f t="shared" si="239"/>
        <v>480</v>
      </c>
    </row>
    <row r="752" spans="1:47">
      <c r="A752" s="37" t="s">
        <v>270</v>
      </c>
      <c r="B752" s="3" t="s">
        <v>38</v>
      </c>
      <c r="C752" s="11">
        <v>45425.848611111112</v>
      </c>
      <c r="D752" s="11">
        <v>45425.645833333336</v>
      </c>
      <c r="E752" s="11" t="s">
        <v>49</v>
      </c>
      <c r="F752" s="11" t="s">
        <v>40</v>
      </c>
      <c r="G752" s="3" t="s">
        <v>919</v>
      </c>
      <c r="H752" s="3" t="s">
        <v>2821</v>
      </c>
      <c r="I752" s="11">
        <v>45428.625</v>
      </c>
      <c r="J752" s="12">
        <v>45429.330555555556</v>
      </c>
      <c r="K752" s="12">
        <v>45429.333333333336</v>
      </c>
      <c r="L752" s="12">
        <v>45429.352083333331</v>
      </c>
      <c r="M752" s="61" t="s">
        <v>12</v>
      </c>
      <c r="N752" s="3" t="s">
        <v>13</v>
      </c>
      <c r="O752" s="3">
        <v>0</v>
      </c>
      <c r="P752" s="1">
        <f t="shared" si="220"/>
        <v>20</v>
      </c>
      <c r="Q752" s="1">
        <f t="shared" si="221"/>
        <v>5</v>
      </c>
      <c r="R752" s="72">
        <f t="shared" si="222"/>
        <v>45429.330555555556</v>
      </c>
      <c r="S752" s="73">
        <f t="shared" si="223"/>
        <v>2.7763888888875954</v>
      </c>
      <c r="T752" s="74">
        <f>Table2[[#This Row],[ETA A OFRECIMIENTO]]*24</f>
        <v>66.633333333302289</v>
      </c>
      <c r="U752" s="1" t="str">
        <f t="shared" si="224"/>
        <v>NO</v>
      </c>
      <c r="V752" s="73">
        <f t="shared" si="225"/>
        <v>0.70833333333575865</v>
      </c>
      <c r="W752" s="74">
        <f>Table2[[#This Row],[DEL. AVAILABLE A SLOT]]*24</f>
        <v>17.000000000058208</v>
      </c>
      <c r="X752" s="1" t="str">
        <f t="shared" si="226"/>
        <v>SI</v>
      </c>
      <c r="Y752" s="73">
        <f t="shared" si="227"/>
        <v>3.484722222223354</v>
      </c>
      <c r="Z752" s="74">
        <f>Table2[[#This Row],[ETA A TIMESLOT]]*24</f>
        <v>83.633333333360497</v>
      </c>
      <c r="AA752" s="73">
        <f t="shared" si="228"/>
        <v>0</v>
      </c>
      <c r="AB752" s="73" t="str">
        <f t="shared" si="229"/>
        <v>SI</v>
      </c>
      <c r="AC752" s="74">
        <f>Table2[[#This Row],[PUNTUALIDAD (H)]]*24</f>
        <v>0</v>
      </c>
      <c r="AD752" s="73">
        <f t="shared" si="230"/>
        <v>3.5034722222189885</v>
      </c>
      <c r="AE752" s="74">
        <f>Table2[[#This Row],[ATA TO UNLOADING]]*24</f>
        <v>84.083333333255723</v>
      </c>
      <c r="AF752" s="74" t="str">
        <f>IF(Table2[[#This Row],[ATA TO UNLOADING 2]]&lt;=48,"YES","NO")</f>
        <v>NO</v>
      </c>
      <c r="AG752" s="75">
        <f t="shared" si="231"/>
        <v>0.33333333333575865</v>
      </c>
      <c r="AH752" s="2" t="s">
        <v>42</v>
      </c>
      <c r="AI752" s="2" t="str">
        <f t="shared" si="232"/>
        <v>MRKU5660470</v>
      </c>
      <c r="AJ752" s="76" t="str">
        <f t="shared" si="233"/>
        <v>CTU FLEVOKUST BV</v>
      </c>
      <c r="AK752" s="77">
        <f>IF($M752="TRUCK",VLOOKUP($AQ752,Invoicing!$A$17:$B$49,MATCH($AK$1,Invoicing!$A$17:$B$17,0),FALSE),VLOOKUP($AQ752,Invoicing!$N$17:$O$21,MATCH($AK$1,Invoicing!$N$17:$O$17,0),FALSE))</f>
        <v>380</v>
      </c>
      <c r="AL752" s="78">
        <v>100</v>
      </c>
      <c r="AM752" s="78">
        <v>35</v>
      </c>
      <c r="AN752" s="78">
        <f t="shared" si="234"/>
        <v>0</v>
      </c>
      <c r="AO752" s="2">
        <f t="shared" si="235"/>
        <v>5</v>
      </c>
      <c r="AP752" s="2" t="str">
        <f t="shared" si="236"/>
        <v>WEEK</v>
      </c>
      <c r="AQ752" s="2" t="str">
        <f t="shared" si="237"/>
        <v>CTU FLEVOKUST BVWEEK</v>
      </c>
      <c r="AR752" s="71">
        <f t="shared" si="238"/>
        <v>480</v>
      </c>
      <c r="AS752" s="71">
        <f>VLOOKUP(AJ752,Invoicing!A:K,10,FALSE)</f>
        <v>0</v>
      </c>
      <c r="AT752" s="71">
        <f t="shared" si="239"/>
        <v>480</v>
      </c>
    </row>
    <row r="753" spans="1:47">
      <c r="A753" s="37" t="s">
        <v>270</v>
      </c>
      <c r="B753" s="3" t="s">
        <v>38</v>
      </c>
      <c r="C753" s="11">
        <v>45425.848611111112</v>
      </c>
      <c r="D753" s="11">
        <v>45425.645833333336</v>
      </c>
      <c r="E753" s="11" t="s">
        <v>49</v>
      </c>
      <c r="F753" s="11" t="s">
        <v>40</v>
      </c>
      <c r="G753" s="3" t="s">
        <v>920</v>
      </c>
      <c r="H753" s="3" t="s">
        <v>2821</v>
      </c>
      <c r="I753" s="11">
        <v>45428.625</v>
      </c>
      <c r="J753" s="12">
        <v>45428.728472222225</v>
      </c>
      <c r="K753" s="12">
        <v>45428.666666666664</v>
      </c>
      <c r="L753" s="12">
        <v>45428.739583333336</v>
      </c>
      <c r="M753" s="61" t="s">
        <v>12</v>
      </c>
      <c r="N753" s="3" t="s">
        <v>42</v>
      </c>
      <c r="O753" s="3">
        <v>0</v>
      </c>
      <c r="P753" s="1">
        <f t="shared" si="220"/>
        <v>20</v>
      </c>
      <c r="Q753" s="1">
        <f t="shared" si="221"/>
        <v>5</v>
      </c>
      <c r="R753" s="72">
        <f t="shared" si="222"/>
        <v>45428.728472222225</v>
      </c>
      <c r="S753" s="73">
        <f t="shared" si="223"/>
        <v>2.7763888888875954</v>
      </c>
      <c r="T753" s="74">
        <f>Table2[[#This Row],[ETA A OFRECIMIENTO]]*24</f>
        <v>66.633333333302289</v>
      </c>
      <c r="U753" s="1" t="str">
        <f t="shared" si="224"/>
        <v>NO</v>
      </c>
      <c r="V753" s="73">
        <f t="shared" si="225"/>
        <v>4.1666666664241347E-2</v>
      </c>
      <c r="W753" s="74">
        <f>Table2[[#This Row],[DEL. AVAILABLE A SLOT]]*24</f>
        <v>0.99999999994179234</v>
      </c>
      <c r="X753" s="1" t="str">
        <f t="shared" si="226"/>
        <v>SI</v>
      </c>
      <c r="Y753" s="73">
        <f t="shared" si="227"/>
        <v>2.8180555555518367</v>
      </c>
      <c r="Z753" s="74">
        <f>Table2[[#This Row],[ETA A TIMESLOT]]*24</f>
        <v>67.633333333244082</v>
      </c>
      <c r="AA753" s="73">
        <f t="shared" si="228"/>
        <v>6.1805555560567882E-2</v>
      </c>
      <c r="AB753" s="73" t="str">
        <f t="shared" si="229"/>
        <v>NO</v>
      </c>
      <c r="AC753" s="74">
        <f>Table2[[#This Row],[PUNTUALIDAD (H)]]*24</f>
        <v>1.4833333334536292</v>
      </c>
      <c r="AD753" s="73">
        <f t="shared" si="230"/>
        <v>2.890972222223354</v>
      </c>
      <c r="AE753" s="74">
        <f>Table2[[#This Row],[ATA TO UNLOADING]]*24</f>
        <v>69.383333333360497</v>
      </c>
      <c r="AF753" s="74" t="str">
        <f>IF(Table2[[#This Row],[ATA TO UNLOADING 2]]&lt;=48,"YES","NO")</f>
        <v>NO</v>
      </c>
      <c r="AG753" s="75">
        <f t="shared" si="231"/>
        <v>0.66666666666424135</v>
      </c>
      <c r="AH753" s="2" t="s">
        <v>42</v>
      </c>
      <c r="AI753" s="2" t="str">
        <f t="shared" si="232"/>
        <v>MRKU6361534</v>
      </c>
      <c r="AJ753" s="76" t="str">
        <f t="shared" si="233"/>
        <v>CTU FLEVOKUST BV</v>
      </c>
      <c r="AK753" s="77">
        <f>IF($M753="TRUCK",VLOOKUP($AQ753,Invoicing!$A$17:$B$49,MATCH($AK$1,Invoicing!$A$17:$B$17,0),FALSE),VLOOKUP($AQ753,Invoicing!$N$17:$O$21,MATCH($AK$1,Invoicing!$N$17:$O$17,0),FALSE))</f>
        <v>380</v>
      </c>
      <c r="AL753" s="78" t="e">
        <f>VLOOKUP($E753,Invoicing!$A$1:$H$8,MATCH(TRACKER!$N753,Invoicing!$A$1:$H$1,0),FALSE)</f>
        <v>#N/A</v>
      </c>
      <c r="AM753" s="78">
        <v>35</v>
      </c>
      <c r="AN753" s="78">
        <f t="shared" si="234"/>
        <v>0</v>
      </c>
      <c r="AO753" s="2">
        <f t="shared" si="235"/>
        <v>4</v>
      </c>
      <c r="AP753" s="2" t="str">
        <f t="shared" si="236"/>
        <v>WEEK</v>
      </c>
      <c r="AQ753" s="2" t="str">
        <f t="shared" si="237"/>
        <v>CTU FLEVOKUST BVWEEK</v>
      </c>
      <c r="AR753" s="71">
        <f t="shared" si="238"/>
        <v>380</v>
      </c>
      <c r="AS753" s="71">
        <f>VLOOKUP(AJ753,Invoicing!A:K,10,FALSE)</f>
        <v>0</v>
      </c>
      <c r="AT753" s="71">
        <f t="shared" si="239"/>
        <v>380</v>
      </c>
    </row>
    <row r="754" spans="1:47">
      <c r="A754" s="37" t="s">
        <v>270</v>
      </c>
      <c r="B754" s="3" t="s">
        <v>38</v>
      </c>
      <c r="C754" s="11">
        <v>45425.848611111112</v>
      </c>
      <c r="D754" s="11">
        <v>45425.645833333336</v>
      </c>
      <c r="E754" s="11" t="s">
        <v>49</v>
      </c>
      <c r="F754" s="11" t="s">
        <v>40</v>
      </c>
      <c r="G754" s="3" t="s">
        <v>921</v>
      </c>
      <c r="H754" s="3" t="s">
        <v>2821</v>
      </c>
      <c r="I754" s="11">
        <v>45428.625</v>
      </c>
      <c r="J754" s="12">
        <v>45428.961805555555</v>
      </c>
      <c r="K754" s="12">
        <v>45428.916666666664</v>
      </c>
      <c r="L754" s="12">
        <v>45429.027777777781</v>
      </c>
      <c r="M754" s="61" t="s">
        <v>12</v>
      </c>
      <c r="N754" s="3" t="s">
        <v>13</v>
      </c>
      <c r="O754" s="3">
        <v>0</v>
      </c>
      <c r="P754" s="1">
        <f t="shared" si="220"/>
        <v>20</v>
      </c>
      <c r="Q754" s="1">
        <f t="shared" si="221"/>
        <v>5</v>
      </c>
      <c r="R754" s="72">
        <f t="shared" si="222"/>
        <v>45428.961805555555</v>
      </c>
      <c r="S754" s="73">
        <f t="shared" si="223"/>
        <v>2.7763888888875954</v>
      </c>
      <c r="T754" s="74">
        <f>Table2[[#This Row],[ETA A OFRECIMIENTO]]*24</f>
        <v>66.633333333302289</v>
      </c>
      <c r="U754" s="1" t="str">
        <f t="shared" si="224"/>
        <v>NO</v>
      </c>
      <c r="V754" s="73">
        <f t="shared" si="225"/>
        <v>0.29166666666424135</v>
      </c>
      <c r="W754" s="74">
        <f>Table2[[#This Row],[DEL. AVAILABLE A SLOT]]*24</f>
        <v>6.9999999999417923</v>
      </c>
      <c r="X754" s="1" t="str">
        <f t="shared" si="226"/>
        <v>SI</v>
      </c>
      <c r="Y754" s="73">
        <f t="shared" si="227"/>
        <v>3.0680555555518367</v>
      </c>
      <c r="Z754" s="74">
        <f>Table2[[#This Row],[ETA A TIMESLOT]]*24</f>
        <v>73.633333333244082</v>
      </c>
      <c r="AA754" s="73">
        <f t="shared" si="228"/>
        <v>4.5138888890505768E-2</v>
      </c>
      <c r="AB754" s="73" t="str">
        <f t="shared" si="229"/>
        <v>NO</v>
      </c>
      <c r="AC754" s="74">
        <f>Table2[[#This Row],[PUNTUALIDAD (H)]]*24</f>
        <v>1.0833333333721384</v>
      </c>
      <c r="AD754" s="73">
        <f t="shared" si="230"/>
        <v>3.1791666666686069</v>
      </c>
      <c r="AE754" s="74">
        <f>Table2[[#This Row],[ATA TO UNLOADING]]*24</f>
        <v>76.300000000046566</v>
      </c>
      <c r="AF754" s="74" t="str">
        <f>IF(Table2[[#This Row],[ATA TO UNLOADING 2]]&lt;=48,"YES","NO")</f>
        <v>NO</v>
      </c>
      <c r="AG754" s="75">
        <f t="shared" si="231"/>
        <v>0.91666666666424135</v>
      </c>
      <c r="AH754" s="2" t="s">
        <v>24</v>
      </c>
      <c r="AI754" s="2" t="str">
        <f t="shared" si="232"/>
        <v>MRSU0565868</v>
      </c>
      <c r="AJ754" s="76" t="str">
        <f t="shared" si="233"/>
        <v>CTU FLEVOKUST BV</v>
      </c>
      <c r="AK754" s="77">
        <f>IF($M754="TRUCK",VLOOKUP($AQ754,Invoicing!$A$17:$B$49,MATCH($AK$1,Invoicing!$A$17:$B$17,0),FALSE),VLOOKUP($AQ754,Invoicing!$N$17:$O$21,MATCH($AK$1,Invoicing!$N$17:$O$17,0),FALSE))</f>
        <v>380</v>
      </c>
      <c r="AL754" s="78">
        <v>100</v>
      </c>
      <c r="AM754" s="78">
        <v>35</v>
      </c>
      <c r="AN754" s="78">
        <f t="shared" si="234"/>
        <v>0</v>
      </c>
      <c r="AO754" s="2">
        <f t="shared" si="235"/>
        <v>4</v>
      </c>
      <c r="AP754" s="2" t="str">
        <f t="shared" si="236"/>
        <v>NIGHT</v>
      </c>
      <c r="AQ754" s="2" t="str">
        <f t="shared" si="237"/>
        <v>CTU FLEVOKUST BVNIGHT</v>
      </c>
      <c r="AR754" s="71">
        <f t="shared" si="238"/>
        <v>480</v>
      </c>
      <c r="AS754" s="71">
        <f>VLOOKUP(AJ754,Invoicing!A:K,10,FALSE)</f>
        <v>0</v>
      </c>
      <c r="AT754" s="71">
        <f t="shared" si="239"/>
        <v>480</v>
      </c>
    </row>
    <row r="755" spans="1:47">
      <c r="A755" s="37" t="s">
        <v>270</v>
      </c>
      <c r="B755" s="3" t="s">
        <v>38</v>
      </c>
      <c r="C755" s="11">
        <v>45425.848611111112</v>
      </c>
      <c r="D755" s="11">
        <v>45425.645833333336</v>
      </c>
      <c r="E755" s="11" t="s">
        <v>49</v>
      </c>
      <c r="F755" s="11" t="s">
        <v>40</v>
      </c>
      <c r="G755" s="3" t="s">
        <v>922</v>
      </c>
      <c r="H755" s="3" t="s">
        <v>46</v>
      </c>
      <c r="I755" s="11">
        <v>45428.625</v>
      </c>
      <c r="J755" s="12">
        <v>45428.795138888891</v>
      </c>
      <c r="K755" s="12">
        <v>45428.75</v>
      </c>
      <c r="L755" s="12">
        <v>45428.795138888891</v>
      </c>
      <c r="M755" s="61" t="s">
        <v>12</v>
      </c>
      <c r="N755" s="3" t="s">
        <v>42</v>
      </c>
      <c r="O755" s="3">
        <v>0</v>
      </c>
      <c r="P755" s="1">
        <f t="shared" si="220"/>
        <v>20</v>
      </c>
      <c r="Q755" s="1">
        <f t="shared" si="221"/>
        <v>5</v>
      </c>
      <c r="R755" s="72">
        <f t="shared" si="222"/>
        <v>45428.795138888891</v>
      </c>
      <c r="S755" s="73">
        <f t="shared" si="223"/>
        <v>2.7763888888875954</v>
      </c>
      <c r="T755" s="74">
        <f>Table2[[#This Row],[ETA A OFRECIMIENTO]]*24</f>
        <v>66.633333333302289</v>
      </c>
      <c r="U755" s="1" t="str">
        <f t="shared" si="224"/>
        <v>NO</v>
      </c>
      <c r="V755" s="73">
        <f t="shared" si="225"/>
        <v>0.125</v>
      </c>
      <c r="W755" s="74">
        <f>Table2[[#This Row],[DEL. AVAILABLE A SLOT]]*24</f>
        <v>3</v>
      </c>
      <c r="X755" s="1" t="str">
        <f t="shared" si="226"/>
        <v>SI</v>
      </c>
      <c r="Y755" s="73">
        <f t="shared" si="227"/>
        <v>2.9013888888875954</v>
      </c>
      <c r="Z755" s="74">
        <f>Table2[[#This Row],[ETA A TIMESLOT]]*24</f>
        <v>69.633333333302289</v>
      </c>
      <c r="AA755" s="73">
        <f t="shared" si="228"/>
        <v>4.5138888890505768E-2</v>
      </c>
      <c r="AB755" s="73" t="str">
        <f t="shared" si="229"/>
        <v>NO</v>
      </c>
      <c r="AC755" s="74">
        <f>Table2[[#This Row],[PUNTUALIDAD (H)]]*24</f>
        <v>1.0833333333721384</v>
      </c>
      <c r="AD755" s="73">
        <f t="shared" si="230"/>
        <v>2.9465277777781012</v>
      </c>
      <c r="AE755" s="74">
        <f>Table2[[#This Row],[ATA TO UNLOADING]]*24</f>
        <v>70.716666666674428</v>
      </c>
      <c r="AF755" s="74" t="str">
        <f>IF(Table2[[#This Row],[ATA TO UNLOADING 2]]&lt;=48,"YES","NO")</f>
        <v>NO</v>
      </c>
      <c r="AG755" s="75">
        <f t="shared" si="231"/>
        <v>0.75</v>
      </c>
      <c r="AH755" s="2" t="s">
        <v>42</v>
      </c>
      <c r="AI755" s="2" t="str">
        <f t="shared" si="232"/>
        <v>MRSU3922906</v>
      </c>
      <c r="AJ755" s="76" t="str">
        <f t="shared" si="233"/>
        <v>CTU FLEVOKUST BV</v>
      </c>
      <c r="AK755" s="77">
        <f>IF($M755="TRUCK",VLOOKUP($AQ755,Invoicing!$A$17:$B$49,MATCH($AK$1,Invoicing!$A$17:$B$17,0),FALSE),VLOOKUP($AQ755,Invoicing!$N$17:$O$21,MATCH($AK$1,Invoicing!$N$17:$O$17,0),FALSE))</f>
        <v>380</v>
      </c>
      <c r="AL755" s="78" t="e">
        <f>VLOOKUP($E755,Invoicing!$A$1:$H$8,MATCH(TRACKER!$N755,Invoicing!$A$1:$H$1,0),FALSE)</f>
        <v>#N/A</v>
      </c>
      <c r="AM755" s="78">
        <v>35</v>
      </c>
      <c r="AN755" s="78">
        <f t="shared" si="234"/>
        <v>0</v>
      </c>
      <c r="AO755" s="2">
        <f t="shared" si="235"/>
        <v>4</v>
      </c>
      <c r="AP755" s="2" t="str">
        <f t="shared" si="236"/>
        <v>WEEK</v>
      </c>
      <c r="AQ755" s="2" t="str">
        <f t="shared" si="237"/>
        <v>CTU FLEVOKUST BVWEEK</v>
      </c>
      <c r="AR755" s="71">
        <f t="shared" si="238"/>
        <v>380</v>
      </c>
      <c r="AS755" s="71">
        <f>VLOOKUP(AJ755,Invoicing!A:K,10,FALSE)</f>
        <v>0</v>
      </c>
      <c r="AT755" s="71">
        <f t="shared" si="239"/>
        <v>380</v>
      </c>
    </row>
    <row r="756" spans="1:47">
      <c r="A756" s="37" t="s">
        <v>270</v>
      </c>
      <c r="B756" s="3" t="s">
        <v>38</v>
      </c>
      <c r="C756" s="11">
        <v>45425.848611111112</v>
      </c>
      <c r="D756" s="11">
        <v>45425.645833333336</v>
      </c>
      <c r="E756" s="11" t="s">
        <v>49</v>
      </c>
      <c r="F756" s="11" t="s">
        <v>40</v>
      </c>
      <c r="G756" s="3" t="s">
        <v>923</v>
      </c>
      <c r="H756" s="3" t="s">
        <v>2821</v>
      </c>
      <c r="I756" s="11">
        <v>45428.625</v>
      </c>
      <c r="J756" s="12">
        <v>45428.731944444444</v>
      </c>
      <c r="K756" s="12">
        <v>45428.75</v>
      </c>
      <c r="L756" s="12">
        <v>45428.840277777781</v>
      </c>
      <c r="M756" s="61" t="s">
        <v>12</v>
      </c>
      <c r="N756" s="3" t="s">
        <v>13</v>
      </c>
      <c r="O756" s="3">
        <v>0</v>
      </c>
      <c r="P756" s="1">
        <f t="shared" si="220"/>
        <v>20</v>
      </c>
      <c r="Q756" s="1">
        <f t="shared" si="221"/>
        <v>5</v>
      </c>
      <c r="R756" s="72">
        <f t="shared" si="222"/>
        <v>45428.731944444444</v>
      </c>
      <c r="S756" s="73">
        <f t="shared" si="223"/>
        <v>2.7763888888875954</v>
      </c>
      <c r="T756" s="74">
        <f>Table2[[#This Row],[ETA A OFRECIMIENTO]]*24</f>
        <v>66.633333333302289</v>
      </c>
      <c r="U756" s="1" t="str">
        <f t="shared" si="224"/>
        <v>NO</v>
      </c>
      <c r="V756" s="73">
        <f t="shared" si="225"/>
        <v>0.125</v>
      </c>
      <c r="W756" s="74">
        <f>Table2[[#This Row],[DEL. AVAILABLE A SLOT]]*24</f>
        <v>3</v>
      </c>
      <c r="X756" s="1" t="str">
        <f t="shared" si="226"/>
        <v>SI</v>
      </c>
      <c r="Y756" s="73">
        <f t="shared" si="227"/>
        <v>2.9013888888875954</v>
      </c>
      <c r="Z756" s="74">
        <f>Table2[[#This Row],[ETA A TIMESLOT]]*24</f>
        <v>69.633333333302289</v>
      </c>
      <c r="AA756" s="73">
        <f t="shared" si="228"/>
        <v>0</v>
      </c>
      <c r="AB756" s="73" t="str">
        <f t="shared" si="229"/>
        <v>SI</v>
      </c>
      <c r="AC756" s="74">
        <f>Table2[[#This Row],[PUNTUALIDAD (H)]]*24</f>
        <v>0</v>
      </c>
      <c r="AD756" s="73">
        <f t="shared" si="230"/>
        <v>2.9916666666686069</v>
      </c>
      <c r="AE756" s="74">
        <f>Table2[[#This Row],[ATA TO UNLOADING]]*24</f>
        <v>71.800000000046566</v>
      </c>
      <c r="AF756" s="74" t="str">
        <f>IF(Table2[[#This Row],[ATA TO UNLOADING 2]]&lt;=48,"YES","NO")</f>
        <v>NO</v>
      </c>
      <c r="AG756" s="75">
        <f t="shared" si="231"/>
        <v>0.75</v>
      </c>
      <c r="AH756" s="2" t="s">
        <v>42</v>
      </c>
      <c r="AI756" s="2" t="str">
        <f t="shared" si="232"/>
        <v>MRSU4077136</v>
      </c>
      <c r="AJ756" s="76" t="str">
        <f t="shared" si="233"/>
        <v>CTU FLEVOKUST BV</v>
      </c>
      <c r="AK756" s="77">
        <f>IF($M756="TRUCK",VLOOKUP($AQ756,Invoicing!$A$17:$B$49,MATCH($AK$1,Invoicing!$A$17:$B$17,0),FALSE),VLOOKUP($AQ756,Invoicing!$N$17:$O$21,MATCH($AK$1,Invoicing!$N$17:$O$17,0),FALSE))</f>
        <v>380</v>
      </c>
      <c r="AL756" s="78">
        <v>100</v>
      </c>
      <c r="AM756" s="78">
        <v>35</v>
      </c>
      <c r="AN756" s="78">
        <f t="shared" si="234"/>
        <v>0</v>
      </c>
      <c r="AO756" s="2">
        <f t="shared" si="235"/>
        <v>4</v>
      </c>
      <c r="AP756" s="2" t="str">
        <f t="shared" si="236"/>
        <v>WEEK</v>
      </c>
      <c r="AQ756" s="2" t="str">
        <f t="shared" si="237"/>
        <v>CTU FLEVOKUST BVWEEK</v>
      </c>
      <c r="AR756" s="71">
        <f t="shared" si="238"/>
        <v>480</v>
      </c>
      <c r="AS756" s="71">
        <f>VLOOKUP(AJ756,Invoicing!A:K,10,FALSE)</f>
        <v>0</v>
      </c>
      <c r="AT756" s="71">
        <f t="shared" si="239"/>
        <v>480</v>
      </c>
    </row>
    <row r="757" spans="1:47">
      <c r="A757" s="37" t="s">
        <v>270</v>
      </c>
      <c r="B757" s="3" t="s">
        <v>38</v>
      </c>
      <c r="C757" s="11">
        <v>45425.848611111112</v>
      </c>
      <c r="D757" s="11">
        <v>45425.645833333336</v>
      </c>
      <c r="E757" s="11" t="s">
        <v>49</v>
      </c>
      <c r="F757" s="11" t="s">
        <v>40</v>
      </c>
      <c r="G757" s="3" t="s">
        <v>924</v>
      </c>
      <c r="H757" s="3" t="s">
        <v>2821</v>
      </c>
      <c r="I757" s="11">
        <v>45426.958333333336</v>
      </c>
      <c r="J757" s="12">
        <v>45428.303472222222</v>
      </c>
      <c r="K757" s="12">
        <v>45428.291666666664</v>
      </c>
      <c r="L757" s="12">
        <v>45428.354166666664</v>
      </c>
      <c r="M757" s="12" t="s">
        <v>115</v>
      </c>
      <c r="N757" s="3" t="s">
        <v>42</v>
      </c>
      <c r="O757" s="3">
        <v>1</v>
      </c>
      <c r="P757" s="1">
        <f t="shared" si="220"/>
        <v>20</v>
      </c>
      <c r="Q757" s="1">
        <f t="shared" si="221"/>
        <v>5</v>
      </c>
      <c r="R757" s="72">
        <f t="shared" si="222"/>
        <v>45428.303472222222</v>
      </c>
      <c r="S757" s="73">
        <f t="shared" si="223"/>
        <v>1.109722222223354</v>
      </c>
      <c r="T757" s="74">
        <f>Table2[[#This Row],[ETA A OFRECIMIENTO]]*24</f>
        <v>26.633333333360497</v>
      </c>
      <c r="U757" s="1" t="str">
        <f t="shared" si="224"/>
        <v>YES</v>
      </c>
      <c r="V757" s="73">
        <f t="shared" si="225"/>
        <v>1.3333333333284827</v>
      </c>
      <c r="W757" s="74">
        <f>Table2[[#This Row],[DEL. AVAILABLE A SLOT]]*24</f>
        <v>31.999999999883585</v>
      </c>
      <c r="X757" s="1" t="str">
        <f t="shared" si="226"/>
        <v>NO</v>
      </c>
      <c r="Y757" s="73">
        <f t="shared" si="227"/>
        <v>2.4430555555518367</v>
      </c>
      <c r="Z757" s="74">
        <f>Table2[[#This Row],[ETA A TIMESLOT]]*24</f>
        <v>58.633333333244082</v>
      </c>
      <c r="AA757" s="73">
        <f t="shared" si="228"/>
        <v>1.1805555557657499E-2</v>
      </c>
      <c r="AB757" s="73" t="str">
        <f t="shared" si="229"/>
        <v>SI</v>
      </c>
      <c r="AC757" s="74">
        <f>Table2[[#This Row],[PUNTUALIDAD (H)]]*24</f>
        <v>0.28333333338377997</v>
      </c>
      <c r="AD757" s="73">
        <f t="shared" si="230"/>
        <v>2.5055555555518367</v>
      </c>
      <c r="AE757" s="74">
        <f>Table2[[#This Row],[ATA TO UNLOADING]]*24</f>
        <v>60.133333333244082</v>
      </c>
      <c r="AF757" s="74" t="str">
        <f>IF(Table2[[#This Row],[ATA TO UNLOADING 2]]&lt;=48,"YES","NO")</f>
        <v>NO</v>
      </c>
      <c r="AG757" s="75">
        <f t="shared" si="231"/>
        <v>0.29166666666424135</v>
      </c>
      <c r="AH757" s="2" t="s">
        <v>42</v>
      </c>
      <c r="AI757" s="2" t="str">
        <f t="shared" si="232"/>
        <v>MRSU5420173</v>
      </c>
      <c r="AJ757" s="76" t="str">
        <f t="shared" si="233"/>
        <v>CTU FLEVOKUST BV</v>
      </c>
      <c r="AK757" s="77">
        <f>IF($M757="TRUCK",VLOOKUP($AQ757,Invoicing!$A$17:$B$49,MATCH($AK$1,Invoicing!$A$17:$B$17,0),FALSE),VLOOKUP($AQ757,Invoicing!$N$17:$O$21,MATCH($AK$1,Invoicing!$N$17:$O$17,0),FALSE))</f>
        <v>520</v>
      </c>
      <c r="AL757" s="78" t="e">
        <f>VLOOKUP($E757,Invoicing!$A$1:$H$8,MATCH(TRACKER!$N757,Invoicing!$A$1:$H$1,0),FALSE)</f>
        <v>#N/A</v>
      </c>
      <c r="AM757" s="78">
        <v>35</v>
      </c>
      <c r="AN757" s="78">
        <f t="shared" si="234"/>
        <v>35</v>
      </c>
      <c r="AO757" s="2">
        <f t="shared" si="235"/>
        <v>4</v>
      </c>
      <c r="AP757" s="2" t="str">
        <f t="shared" si="236"/>
        <v>WEEK</v>
      </c>
      <c r="AQ757" s="2" t="str">
        <f t="shared" si="237"/>
        <v>CTU FLEVOKUST BVWEEK</v>
      </c>
      <c r="AR757" s="71">
        <f t="shared" si="238"/>
        <v>555</v>
      </c>
      <c r="AS757" s="71">
        <f>VLOOKUP(AJ757,Invoicing!A:K,10,FALSE)</f>
        <v>0</v>
      </c>
      <c r="AT757" s="71">
        <f t="shared" si="239"/>
        <v>555</v>
      </c>
    </row>
    <row r="758" spans="1:47">
      <c r="A758" s="37" t="s">
        <v>270</v>
      </c>
      <c r="B758" s="3" t="s">
        <v>38</v>
      </c>
      <c r="C758" s="11">
        <v>45425.848611111112</v>
      </c>
      <c r="D758" s="11">
        <v>45425.645833333336</v>
      </c>
      <c r="E758" s="11" t="s">
        <v>44</v>
      </c>
      <c r="F758" s="11" t="s">
        <v>40</v>
      </c>
      <c r="G758" s="3" t="s">
        <v>925</v>
      </c>
      <c r="H758" s="3" t="s">
        <v>2821</v>
      </c>
      <c r="I758" s="11">
        <v>45426.958333333336</v>
      </c>
      <c r="J758" s="12">
        <v>45427.572222222225</v>
      </c>
      <c r="K758" s="12">
        <v>45427.458333333336</v>
      </c>
      <c r="L758" s="12">
        <v>45427.586111111108</v>
      </c>
      <c r="M758" s="12" t="s">
        <v>115</v>
      </c>
      <c r="N758" s="3" t="s">
        <v>13</v>
      </c>
      <c r="O758" s="3">
        <v>0</v>
      </c>
      <c r="P758" s="1">
        <f t="shared" si="220"/>
        <v>20</v>
      </c>
      <c r="Q758" s="1">
        <f t="shared" si="221"/>
        <v>5</v>
      </c>
      <c r="R758" s="72">
        <f t="shared" si="222"/>
        <v>45427.572222222225</v>
      </c>
      <c r="S758" s="73">
        <f t="shared" si="223"/>
        <v>1.109722222223354</v>
      </c>
      <c r="T758" s="74">
        <f>Table2[[#This Row],[ETA A OFRECIMIENTO]]*24</f>
        <v>26.633333333360497</v>
      </c>
      <c r="U758" s="1" t="str">
        <f t="shared" si="224"/>
        <v>YES</v>
      </c>
      <c r="V758" s="73">
        <f t="shared" si="225"/>
        <v>0.5</v>
      </c>
      <c r="W758" s="74">
        <f>Table2[[#This Row],[DEL. AVAILABLE A SLOT]]*24</f>
        <v>12</v>
      </c>
      <c r="X758" s="1" t="str">
        <f t="shared" si="226"/>
        <v>SI</v>
      </c>
      <c r="Y758" s="73">
        <f t="shared" si="227"/>
        <v>1.609722222223354</v>
      </c>
      <c r="Z758" s="74">
        <f>Table2[[#This Row],[ETA A TIMESLOT]]*24</f>
        <v>38.633333333360497</v>
      </c>
      <c r="AA758" s="73">
        <f t="shared" si="228"/>
        <v>0.11388888888905058</v>
      </c>
      <c r="AB758" s="73" t="str">
        <f t="shared" si="229"/>
        <v>NO</v>
      </c>
      <c r="AC758" s="74">
        <f>Table2[[#This Row],[PUNTUALIDAD (H)]]*24</f>
        <v>2.7333333333372138</v>
      </c>
      <c r="AD758" s="73">
        <f t="shared" si="230"/>
        <v>1.7374999999956344</v>
      </c>
      <c r="AE758" s="74">
        <f>Table2[[#This Row],[ATA TO UNLOADING]]*24</f>
        <v>41.699999999895226</v>
      </c>
      <c r="AF758" s="74" t="str">
        <f>IF(Table2[[#This Row],[ATA TO UNLOADING 2]]&lt;=48,"YES","NO")</f>
        <v>YES</v>
      </c>
      <c r="AG758" s="75">
        <f t="shared" si="231"/>
        <v>0.45833333333575865</v>
      </c>
      <c r="AH758" s="2" t="s">
        <v>42</v>
      </c>
      <c r="AI758" s="2" t="str">
        <f t="shared" si="232"/>
        <v>MRSU5766989</v>
      </c>
      <c r="AJ758" s="76" t="str">
        <f t="shared" si="233"/>
        <v>MSI</v>
      </c>
      <c r="AK758" s="77">
        <f>IF($M758="TRUCK",VLOOKUP($AQ758,Invoicing!$A$17:$B$49,MATCH($AK$1,Invoicing!$A$17:$B$17,0),FALSE),VLOOKUP($AQ758,Invoicing!$N$17:$O$21,MATCH($AK$1,Invoicing!$N$17:$O$17,0),FALSE))</f>
        <v>480</v>
      </c>
      <c r="AL758" s="78">
        <f>VLOOKUP($E758,Invoicing!$A$1:$H$8,MATCH(TRACKER!$N758,Invoicing!$A$1:$H$1,0),FALSE)</f>
        <v>120</v>
      </c>
      <c r="AM758" s="78">
        <f>VLOOKUP($E758,Invoicing!$A$1:$H$8,MATCH(TRACKER!$O$1,Invoicing!$A$1:$H$1,0),FALSE)</f>
        <v>50</v>
      </c>
      <c r="AN758" s="78">
        <f t="shared" si="234"/>
        <v>0</v>
      </c>
      <c r="AO758" s="2">
        <f t="shared" si="235"/>
        <v>3</v>
      </c>
      <c r="AP758" s="2" t="str">
        <f t="shared" si="236"/>
        <v>WEEK</v>
      </c>
      <c r="AQ758" s="2" t="str">
        <f t="shared" si="237"/>
        <v>MSIWEEK</v>
      </c>
      <c r="AR758" s="71">
        <f t="shared" si="238"/>
        <v>600</v>
      </c>
      <c r="AS758" s="71">
        <f>VLOOKUP(AJ758,Invoicing!A:K,10,FALSE)</f>
        <v>25</v>
      </c>
      <c r="AT758" s="71">
        <f t="shared" si="239"/>
        <v>625</v>
      </c>
    </row>
    <row r="759" spans="1:47">
      <c r="A759" s="37" t="s">
        <v>270</v>
      </c>
      <c r="B759" s="3" t="s">
        <v>38</v>
      </c>
      <c r="C759" s="11">
        <v>45425.848611111112</v>
      </c>
      <c r="D759" s="11">
        <v>45425.645833333336</v>
      </c>
      <c r="E759" s="11" t="s">
        <v>49</v>
      </c>
      <c r="F759" s="11" t="s">
        <v>40</v>
      </c>
      <c r="G759" s="3" t="s">
        <v>926</v>
      </c>
      <c r="H759" s="3" t="s">
        <v>2821</v>
      </c>
      <c r="I759" s="11">
        <v>45428.625</v>
      </c>
      <c r="J759" s="12">
        <v>45429.426388888889</v>
      </c>
      <c r="K759" s="12">
        <v>45429.458333333336</v>
      </c>
      <c r="L759" s="12">
        <v>45429.458333333336</v>
      </c>
      <c r="M759" s="61" t="s">
        <v>12</v>
      </c>
      <c r="N759" s="3" t="s">
        <v>13</v>
      </c>
      <c r="O759" s="3">
        <v>0</v>
      </c>
      <c r="P759" s="1">
        <f t="shared" si="220"/>
        <v>20</v>
      </c>
      <c r="Q759" s="1">
        <f t="shared" si="221"/>
        <v>5</v>
      </c>
      <c r="R759" s="72">
        <f t="shared" si="222"/>
        <v>45429.426388888889</v>
      </c>
      <c r="S759" s="73">
        <f t="shared" si="223"/>
        <v>2.7763888888875954</v>
      </c>
      <c r="T759" s="74">
        <f>Table2[[#This Row],[ETA A OFRECIMIENTO]]*24</f>
        <v>66.633333333302289</v>
      </c>
      <c r="U759" s="1" t="str">
        <f t="shared" si="224"/>
        <v>NO</v>
      </c>
      <c r="V759" s="73">
        <f t="shared" si="225"/>
        <v>0.83333333333575865</v>
      </c>
      <c r="W759" s="74">
        <f>Table2[[#This Row],[DEL. AVAILABLE A SLOT]]*24</f>
        <v>20.000000000058208</v>
      </c>
      <c r="X759" s="1" t="str">
        <f t="shared" si="226"/>
        <v>SI</v>
      </c>
      <c r="Y759" s="73">
        <f t="shared" si="227"/>
        <v>3.609722222223354</v>
      </c>
      <c r="Z759" s="74">
        <f>Table2[[#This Row],[ETA A TIMESLOT]]*24</f>
        <v>86.633333333360497</v>
      </c>
      <c r="AA759" s="73">
        <f t="shared" si="228"/>
        <v>0</v>
      </c>
      <c r="AB759" s="73" t="str">
        <f t="shared" si="229"/>
        <v>SI</v>
      </c>
      <c r="AC759" s="74">
        <f>Table2[[#This Row],[PUNTUALIDAD (H)]]*24</f>
        <v>0</v>
      </c>
      <c r="AD759" s="73">
        <f t="shared" si="230"/>
        <v>3.609722222223354</v>
      </c>
      <c r="AE759" s="74">
        <f>Table2[[#This Row],[ATA TO UNLOADING]]*24</f>
        <v>86.633333333360497</v>
      </c>
      <c r="AF759" s="74" t="str">
        <f>IF(Table2[[#This Row],[ATA TO UNLOADING 2]]&lt;=48,"YES","NO")</f>
        <v>NO</v>
      </c>
      <c r="AG759" s="75">
        <f t="shared" si="231"/>
        <v>0.45833333333575865</v>
      </c>
      <c r="AH759" s="2" t="s">
        <v>42</v>
      </c>
      <c r="AI759" s="2" t="str">
        <f t="shared" si="232"/>
        <v>MRSU6063532</v>
      </c>
      <c r="AJ759" s="76" t="str">
        <f t="shared" si="233"/>
        <v>CTU FLEVOKUST BV</v>
      </c>
      <c r="AK759" s="77">
        <f>IF($M759="TRUCK",VLOOKUP($AQ759,Invoicing!$A$17:$B$49,MATCH($AK$1,Invoicing!$A$17:$B$17,0),FALSE),VLOOKUP($AQ759,Invoicing!$N$17:$O$21,MATCH($AK$1,Invoicing!$N$17:$O$17,0),FALSE))</f>
        <v>380</v>
      </c>
      <c r="AL759" s="78">
        <v>100</v>
      </c>
      <c r="AM759" s="78">
        <v>35</v>
      </c>
      <c r="AN759" s="78">
        <f t="shared" si="234"/>
        <v>0</v>
      </c>
      <c r="AO759" s="2">
        <f t="shared" si="235"/>
        <v>5</v>
      </c>
      <c r="AP759" s="2" t="str">
        <f t="shared" si="236"/>
        <v>WEEK</v>
      </c>
      <c r="AQ759" s="2" t="str">
        <f t="shared" si="237"/>
        <v>CTU FLEVOKUST BVWEEK</v>
      </c>
      <c r="AR759" s="71">
        <f t="shared" si="238"/>
        <v>480</v>
      </c>
      <c r="AS759" s="71">
        <f>VLOOKUP(AJ759,Invoicing!A:K,10,FALSE)</f>
        <v>0</v>
      </c>
      <c r="AT759" s="71">
        <f t="shared" si="239"/>
        <v>480</v>
      </c>
    </row>
    <row r="760" spans="1:47">
      <c r="A760" s="37" t="s">
        <v>270</v>
      </c>
      <c r="B760" s="3" t="s">
        <v>38</v>
      </c>
      <c r="C760" s="11">
        <v>45425.848611111112</v>
      </c>
      <c r="D760" s="11">
        <v>45425.645833333336</v>
      </c>
      <c r="E760" s="11" t="s">
        <v>49</v>
      </c>
      <c r="F760" s="11" t="s">
        <v>40</v>
      </c>
      <c r="G760" s="3" t="s">
        <v>927</v>
      </c>
      <c r="H760" s="3" t="s">
        <v>2821</v>
      </c>
      <c r="I760" s="11">
        <v>45428.625</v>
      </c>
      <c r="J760" s="12">
        <v>45428.849305555559</v>
      </c>
      <c r="K760" s="12">
        <v>45428.833333333336</v>
      </c>
      <c r="L760" s="12">
        <v>45428.932638888888</v>
      </c>
      <c r="M760" s="61" t="s">
        <v>12</v>
      </c>
      <c r="N760" s="3" t="s">
        <v>42</v>
      </c>
      <c r="O760" s="3">
        <v>0</v>
      </c>
      <c r="P760" s="1">
        <f t="shared" si="220"/>
        <v>20</v>
      </c>
      <c r="Q760" s="1">
        <f t="shared" si="221"/>
        <v>5</v>
      </c>
      <c r="R760" s="72">
        <f t="shared" si="222"/>
        <v>45428.849305555559</v>
      </c>
      <c r="S760" s="73">
        <f t="shared" si="223"/>
        <v>2.7763888888875954</v>
      </c>
      <c r="T760" s="74">
        <f>Table2[[#This Row],[ETA A OFRECIMIENTO]]*24</f>
        <v>66.633333333302289</v>
      </c>
      <c r="U760" s="1" t="str">
        <f t="shared" si="224"/>
        <v>NO</v>
      </c>
      <c r="V760" s="73">
        <f t="shared" si="225"/>
        <v>0.20833333333575865</v>
      </c>
      <c r="W760" s="74">
        <f>Table2[[#This Row],[DEL. AVAILABLE A SLOT]]*24</f>
        <v>5.0000000000582077</v>
      </c>
      <c r="X760" s="1" t="str">
        <f t="shared" si="226"/>
        <v>SI</v>
      </c>
      <c r="Y760" s="73">
        <f t="shared" si="227"/>
        <v>2.984722222223354</v>
      </c>
      <c r="Z760" s="74">
        <f>Table2[[#This Row],[ETA A TIMESLOT]]*24</f>
        <v>71.633333333360497</v>
      </c>
      <c r="AA760" s="73">
        <f t="shared" si="228"/>
        <v>1.5972222223354038E-2</v>
      </c>
      <c r="AB760" s="73" t="str">
        <f t="shared" si="229"/>
        <v>SI</v>
      </c>
      <c r="AC760" s="74">
        <f>Table2[[#This Row],[PUNTUALIDAD (H)]]*24</f>
        <v>0.38333333336049691</v>
      </c>
      <c r="AD760" s="73">
        <f t="shared" si="230"/>
        <v>3.0840277777751908</v>
      </c>
      <c r="AE760" s="74">
        <f>Table2[[#This Row],[ATA TO UNLOADING]]*24</f>
        <v>74.016666666604578</v>
      </c>
      <c r="AF760" s="74" t="str">
        <f>IF(Table2[[#This Row],[ATA TO UNLOADING 2]]&lt;=48,"YES","NO")</f>
        <v>NO</v>
      </c>
      <c r="AG760" s="75">
        <f t="shared" si="231"/>
        <v>0.83333333333575865</v>
      </c>
      <c r="AH760" s="2" t="s">
        <v>24</v>
      </c>
      <c r="AI760" s="2" t="str">
        <f t="shared" si="232"/>
        <v>MRSU6245373</v>
      </c>
      <c r="AJ760" s="76" t="str">
        <f t="shared" si="233"/>
        <v>CTU FLEVOKUST BV</v>
      </c>
      <c r="AK760" s="77">
        <f>IF($M760="TRUCK",VLOOKUP($AQ760,Invoicing!$A$17:$B$49,MATCH($AK$1,Invoicing!$A$17:$B$17,0),FALSE),VLOOKUP($AQ760,Invoicing!$N$17:$O$21,MATCH($AK$1,Invoicing!$N$17:$O$17,0),FALSE))</f>
        <v>380</v>
      </c>
      <c r="AL760" s="78" t="e">
        <f>VLOOKUP($E760,Invoicing!$A$1:$H$8,MATCH(TRACKER!$N760,Invoicing!$A$1:$H$1,0),FALSE)</f>
        <v>#N/A</v>
      </c>
      <c r="AM760" s="78">
        <v>35</v>
      </c>
      <c r="AN760" s="78">
        <f t="shared" si="234"/>
        <v>0</v>
      </c>
      <c r="AO760" s="2">
        <f t="shared" si="235"/>
        <v>4</v>
      </c>
      <c r="AP760" s="2" t="str">
        <f t="shared" si="236"/>
        <v>NIGHT</v>
      </c>
      <c r="AQ760" s="2" t="str">
        <f t="shared" si="237"/>
        <v>CTU FLEVOKUST BVNIGHT</v>
      </c>
      <c r="AR760" s="71">
        <f t="shared" si="238"/>
        <v>380</v>
      </c>
      <c r="AS760" s="71">
        <f>VLOOKUP(AJ760,Invoicing!A:K,10,FALSE)</f>
        <v>0</v>
      </c>
      <c r="AT760" s="71">
        <f t="shared" si="239"/>
        <v>380</v>
      </c>
    </row>
    <row r="761" spans="1:47">
      <c r="A761" s="58" t="s">
        <v>270</v>
      </c>
      <c r="B761" s="59" t="s">
        <v>38</v>
      </c>
      <c r="C761" s="60">
        <v>45425.848611111112</v>
      </c>
      <c r="D761" s="60">
        <v>45425.645833333336</v>
      </c>
      <c r="E761" s="60" t="s">
        <v>49</v>
      </c>
      <c r="F761" s="60" t="s">
        <v>40</v>
      </c>
      <c r="G761" s="59" t="s">
        <v>928</v>
      </c>
      <c r="H761" s="3" t="s">
        <v>2821</v>
      </c>
      <c r="I761" s="60">
        <v>45428.625</v>
      </c>
      <c r="J761" s="61">
        <v>45428.78402777778</v>
      </c>
      <c r="K761" s="61">
        <v>45428.791666666664</v>
      </c>
      <c r="L761" s="61">
        <v>45428.895833333336</v>
      </c>
      <c r="M761" s="61" t="s">
        <v>12</v>
      </c>
      <c r="N761" s="3" t="s">
        <v>13</v>
      </c>
      <c r="O761" s="3">
        <v>0</v>
      </c>
      <c r="P761" s="1">
        <f t="shared" si="220"/>
        <v>20</v>
      </c>
      <c r="Q761" s="1">
        <f t="shared" si="221"/>
        <v>5</v>
      </c>
      <c r="R761" s="72">
        <f t="shared" si="222"/>
        <v>45428.78402777778</v>
      </c>
      <c r="S761" s="73">
        <f t="shared" si="223"/>
        <v>2.7763888888875954</v>
      </c>
      <c r="T761" s="74">
        <f>Table2[[#This Row],[ETA A OFRECIMIENTO]]*24</f>
        <v>66.633333333302289</v>
      </c>
      <c r="U761" s="1" t="str">
        <f t="shared" si="224"/>
        <v>NO</v>
      </c>
      <c r="V761" s="73">
        <f t="shared" si="225"/>
        <v>0.16666666666424135</v>
      </c>
      <c r="W761" s="74">
        <f>Table2[[#This Row],[DEL. AVAILABLE A SLOT]]*24</f>
        <v>3.9999999999417923</v>
      </c>
      <c r="X761" s="1" t="str">
        <f t="shared" si="226"/>
        <v>SI</v>
      </c>
      <c r="Y761" s="73">
        <f t="shared" si="227"/>
        <v>2.9430555555518367</v>
      </c>
      <c r="Z761" s="74">
        <f>Table2[[#This Row],[ETA A TIMESLOT]]*24</f>
        <v>70.633333333244082</v>
      </c>
      <c r="AA761" s="73">
        <f t="shared" si="228"/>
        <v>0</v>
      </c>
      <c r="AB761" s="73" t="str">
        <f t="shared" si="229"/>
        <v>SI</v>
      </c>
      <c r="AC761" s="74">
        <f>Table2[[#This Row],[PUNTUALIDAD (H)]]*24</f>
        <v>0</v>
      </c>
      <c r="AD761" s="73">
        <f t="shared" si="230"/>
        <v>3.047222222223354</v>
      </c>
      <c r="AE761" s="74">
        <f>Table2[[#This Row],[ATA TO UNLOADING]]*24</f>
        <v>73.133333333360497</v>
      </c>
      <c r="AF761" s="74" t="str">
        <f>IF(Table2[[#This Row],[ATA TO UNLOADING 2]]&lt;=48,"YES","NO")</f>
        <v>NO</v>
      </c>
      <c r="AG761" s="75">
        <f t="shared" si="231"/>
        <v>0.79166666666424135</v>
      </c>
      <c r="AH761" s="2" t="s">
        <v>42</v>
      </c>
      <c r="AI761" s="2" t="str">
        <f t="shared" si="232"/>
        <v>MSKU1624291</v>
      </c>
      <c r="AJ761" s="76" t="str">
        <f t="shared" si="233"/>
        <v>CTU FLEVOKUST BV</v>
      </c>
      <c r="AK761" s="77">
        <f>IF($M761="TRUCK",VLOOKUP($AQ761,Invoicing!$A$17:$B$49,MATCH($AK$1,Invoicing!$A$17:$B$17,0),FALSE),VLOOKUP($AQ761,Invoicing!$N$17:$O$21,MATCH($AK$1,Invoicing!$N$17:$O$17,0),FALSE))</f>
        <v>380</v>
      </c>
      <c r="AL761" s="78">
        <v>100</v>
      </c>
      <c r="AM761" s="78">
        <v>35</v>
      </c>
      <c r="AN761" s="78">
        <f t="shared" si="234"/>
        <v>0</v>
      </c>
      <c r="AO761" s="2">
        <f t="shared" si="235"/>
        <v>4</v>
      </c>
      <c r="AP761" s="2" t="str">
        <f t="shared" si="236"/>
        <v>WEEK</v>
      </c>
      <c r="AQ761" s="2" t="str">
        <f t="shared" si="237"/>
        <v>CTU FLEVOKUST BVWEEK</v>
      </c>
      <c r="AR761" s="71">
        <f t="shared" si="238"/>
        <v>480</v>
      </c>
      <c r="AS761" s="71">
        <f>VLOOKUP(AJ761,Invoicing!A:K,10,FALSE)</f>
        <v>0</v>
      </c>
      <c r="AT761" s="71">
        <f t="shared" si="239"/>
        <v>580</v>
      </c>
      <c r="AU761" s="55">
        <v>100</v>
      </c>
    </row>
    <row r="762" spans="1:47">
      <c r="A762" s="37" t="s">
        <v>270</v>
      </c>
      <c r="B762" s="3" t="s">
        <v>38</v>
      </c>
      <c r="C762" s="11">
        <v>45425.848611111112</v>
      </c>
      <c r="D762" s="11">
        <v>45425.645833333336</v>
      </c>
      <c r="E762" s="11" t="s">
        <v>49</v>
      </c>
      <c r="F762" s="11" t="s">
        <v>40</v>
      </c>
      <c r="G762" s="3" t="s">
        <v>929</v>
      </c>
      <c r="H762" s="3" t="s">
        <v>41</v>
      </c>
      <c r="I762" s="11">
        <v>45426.958333333336</v>
      </c>
      <c r="J762" s="12">
        <v>45427.618055555555</v>
      </c>
      <c r="K762" s="12">
        <v>45427.583333333336</v>
      </c>
      <c r="L762" s="12">
        <v>45427.631944444445</v>
      </c>
      <c r="M762" s="12" t="s">
        <v>115</v>
      </c>
      <c r="N762" s="3" t="s">
        <v>42</v>
      </c>
      <c r="O762" s="3">
        <v>1</v>
      </c>
      <c r="P762" s="1">
        <f t="shared" si="220"/>
        <v>20</v>
      </c>
      <c r="Q762" s="1">
        <f t="shared" si="221"/>
        <v>5</v>
      </c>
      <c r="R762" s="72">
        <f t="shared" si="222"/>
        <v>45427.618055555555</v>
      </c>
      <c r="S762" s="73">
        <f t="shared" si="223"/>
        <v>1.109722222223354</v>
      </c>
      <c r="T762" s="74">
        <f>Table2[[#This Row],[ETA A OFRECIMIENTO]]*24</f>
        <v>26.633333333360497</v>
      </c>
      <c r="U762" s="1" t="str">
        <f t="shared" si="224"/>
        <v>YES</v>
      </c>
      <c r="V762" s="73">
        <f t="shared" si="225"/>
        <v>0.625</v>
      </c>
      <c r="W762" s="74">
        <f>Table2[[#This Row],[DEL. AVAILABLE A SLOT]]*24</f>
        <v>15</v>
      </c>
      <c r="X762" s="1" t="str">
        <f t="shared" si="226"/>
        <v>SI</v>
      </c>
      <c r="Y762" s="73">
        <f t="shared" si="227"/>
        <v>1.734722222223354</v>
      </c>
      <c r="Z762" s="74">
        <f>Table2[[#This Row],[ETA A TIMESLOT]]*24</f>
        <v>41.633333333360497</v>
      </c>
      <c r="AA762" s="73">
        <f t="shared" si="228"/>
        <v>3.4722222218988463E-2</v>
      </c>
      <c r="AB762" s="73" t="str">
        <f t="shared" si="229"/>
        <v>NO</v>
      </c>
      <c r="AC762" s="74">
        <f>Table2[[#This Row],[PUNTUALIDAD (H)]]*24</f>
        <v>0.83333333325572312</v>
      </c>
      <c r="AD762" s="73">
        <f t="shared" si="230"/>
        <v>1.7833333333328483</v>
      </c>
      <c r="AE762" s="74">
        <f>Table2[[#This Row],[ATA TO UNLOADING]]*24</f>
        <v>42.799999999988358</v>
      </c>
      <c r="AF762" s="74" t="str">
        <f>IF(Table2[[#This Row],[ATA TO UNLOADING 2]]&lt;=48,"YES","NO")</f>
        <v>YES</v>
      </c>
      <c r="AG762" s="75">
        <f t="shared" si="231"/>
        <v>0.58333333333575865</v>
      </c>
      <c r="AH762" s="2" t="s">
        <v>42</v>
      </c>
      <c r="AI762" s="2" t="str">
        <f t="shared" si="232"/>
        <v>MSKU5433992</v>
      </c>
      <c r="AJ762" s="76" t="str">
        <f t="shared" si="233"/>
        <v>CTU FLEVOKUST BV</v>
      </c>
      <c r="AK762" s="77">
        <f>IF($M762="TRUCK",VLOOKUP($AQ762,Invoicing!$A$17:$B$49,MATCH($AK$1,Invoicing!$A$17:$B$17,0),FALSE),VLOOKUP($AQ762,Invoicing!$N$17:$O$21,MATCH($AK$1,Invoicing!$N$17:$O$17,0),FALSE))</f>
        <v>520</v>
      </c>
      <c r="AL762" s="78" t="e">
        <f>VLOOKUP($E762,Invoicing!$A$1:$H$8,MATCH(TRACKER!$N762,Invoicing!$A$1:$H$1,0),FALSE)</f>
        <v>#N/A</v>
      </c>
      <c r="AM762" s="78">
        <v>35</v>
      </c>
      <c r="AN762" s="78">
        <f t="shared" si="234"/>
        <v>35</v>
      </c>
      <c r="AO762" s="2">
        <f t="shared" si="235"/>
        <v>3</v>
      </c>
      <c r="AP762" s="2" t="str">
        <f t="shared" si="236"/>
        <v>WEEK</v>
      </c>
      <c r="AQ762" s="2" t="str">
        <f t="shared" si="237"/>
        <v>CTU FLEVOKUST BVWEEK</v>
      </c>
      <c r="AR762" s="71">
        <f t="shared" si="238"/>
        <v>555</v>
      </c>
      <c r="AS762" s="71">
        <f>VLOOKUP(AJ762,Invoicing!A:K,10,FALSE)</f>
        <v>0</v>
      </c>
      <c r="AT762" s="71">
        <f t="shared" si="239"/>
        <v>555</v>
      </c>
    </row>
    <row r="763" spans="1:47">
      <c r="A763" s="37" t="s">
        <v>270</v>
      </c>
      <c r="B763" s="3" t="s">
        <v>38</v>
      </c>
      <c r="C763" s="11">
        <v>45425.848611111112</v>
      </c>
      <c r="D763" s="11">
        <v>45425.645833333336</v>
      </c>
      <c r="E763" s="11" t="s">
        <v>45</v>
      </c>
      <c r="F763" s="11" t="s">
        <v>40</v>
      </c>
      <c r="G763" s="3" t="s">
        <v>930</v>
      </c>
      <c r="H763" s="3" t="s">
        <v>2821</v>
      </c>
      <c r="I763" s="11">
        <v>45426.958333333336</v>
      </c>
      <c r="J763" s="12">
        <v>45427.930555555555</v>
      </c>
      <c r="K763" s="12">
        <v>45427.916666666664</v>
      </c>
      <c r="L763" s="12">
        <v>45427.958333333336</v>
      </c>
      <c r="M763" s="12" t="s">
        <v>115</v>
      </c>
      <c r="N763" s="3" t="s">
        <v>42</v>
      </c>
      <c r="O763" s="3">
        <v>0</v>
      </c>
      <c r="P763" s="1">
        <f t="shared" si="220"/>
        <v>20</v>
      </c>
      <c r="Q763" s="1">
        <f t="shared" si="221"/>
        <v>5</v>
      </c>
      <c r="R763" s="72">
        <f t="shared" si="222"/>
        <v>45427.930555555555</v>
      </c>
      <c r="S763" s="73">
        <f t="shared" si="223"/>
        <v>1.109722222223354</v>
      </c>
      <c r="T763" s="74">
        <f>Table2[[#This Row],[ETA A OFRECIMIENTO]]*24</f>
        <v>26.633333333360497</v>
      </c>
      <c r="U763" s="1" t="str">
        <f t="shared" si="224"/>
        <v>YES</v>
      </c>
      <c r="V763" s="73">
        <f t="shared" si="225"/>
        <v>0.95833333332848269</v>
      </c>
      <c r="W763" s="74">
        <f>Table2[[#This Row],[DEL. AVAILABLE A SLOT]]*24</f>
        <v>22.999999999883585</v>
      </c>
      <c r="X763" s="1" t="str">
        <f t="shared" si="226"/>
        <v>SI</v>
      </c>
      <c r="Y763" s="73">
        <f t="shared" si="227"/>
        <v>2.0680555555518367</v>
      </c>
      <c r="Z763" s="74">
        <f>Table2[[#This Row],[ETA A TIMESLOT]]*24</f>
        <v>49.633333333244082</v>
      </c>
      <c r="AA763" s="73">
        <f t="shared" si="228"/>
        <v>1.3888888890505768E-2</v>
      </c>
      <c r="AB763" s="73" t="str">
        <f t="shared" si="229"/>
        <v>SI</v>
      </c>
      <c r="AC763" s="74">
        <f>Table2[[#This Row],[PUNTUALIDAD (H)]]*24</f>
        <v>0.33333333337213844</v>
      </c>
      <c r="AD763" s="73">
        <f t="shared" si="230"/>
        <v>2.109722222223354</v>
      </c>
      <c r="AE763" s="74">
        <f>Table2[[#This Row],[ATA TO UNLOADING]]*24</f>
        <v>50.633333333360497</v>
      </c>
      <c r="AF763" s="74" t="str">
        <f>IF(Table2[[#This Row],[ATA TO UNLOADING 2]]&lt;=48,"YES","NO")</f>
        <v>NO</v>
      </c>
      <c r="AG763" s="75">
        <f t="shared" si="231"/>
        <v>0.91666666666424135</v>
      </c>
      <c r="AH763" s="2" t="s">
        <v>24</v>
      </c>
      <c r="AI763" s="2" t="str">
        <f t="shared" si="232"/>
        <v>MSKU6532048</v>
      </c>
      <c r="AJ763" s="76" t="str">
        <f t="shared" si="233"/>
        <v>OM TRANSPORT</v>
      </c>
      <c r="AK763" s="77">
        <f>IF($M763="TRUCK",VLOOKUP($AQ763,Invoicing!$A$17:$B$49,MATCH($AK$1,Invoicing!$A$17:$B$17,0),FALSE),VLOOKUP($AQ763,Invoicing!$N$17:$O$21,MATCH($AK$1,Invoicing!$N$17:$O$17,0),FALSE))</f>
        <v>475</v>
      </c>
      <c r="AL763" s="78" t="e">
        <f>VLOOKUP($E763,Invoicing!$A$1:$H$8,MATCH(TRACKER!$N763,Invoicing!$A$1:$H$1,0),FALSE)</f>
        <v>#N/A</v>
      </c>
      <c r="AM763" s="78">
        <f>VLOOKUP($E763,Invoicing!$A$1:$H$8,MATCH(TRACKER!$O$1,Invoicing!$A$1:$H$1,0),FALSE)</f>
        <v>50</v>
      </c>
      <c r="AN763" s="78">
        <f t="shared" si="234"/>
        <v>0</v>
      </c>
      <c r="AO763" s="2">
        <f t="shared" si="235"/>
        <v>3</v>
      </c>
      <c r="AP763" s="2" t="str">
        <f t="shared" si="236"/>
        <v>NIGHT</v>
      </c>
      <c r="AQ763" s="2" t="str">
        <f t="shared" si="237"/>
        <v>OM TRANSPORTNIGHT</v>
      </c>
      <c r="AR763" s="71">
        <f t="shared" si="238"/>
        <v>475</v>
      </c>
      <c r="AS763" s="71">
        <f>VLOOKUP(AJ763,Invoicing!A:K,10,FALSE)</f>
        <v>25</v>
      </c>
      <c r="AT763" s="71">
        <f t="shared" si="239"/>
        <v>500</v>
      </c>
    </row>
    <row r="764" spans="1:47">
      <c r="A764" s="58" t="s">
        <v>270</v>
      </c>
      <c r="B764" s="59" t="s">
        <v>38</v>
      </c>
      <c r="C764" s="60">
        <v>45425.848611111112</v>
      </c>
      <c r="D764" s="60">
        <v>45425.645833333336</v>
      </c>
      <c r="E764" s="60" t="s">
        <v>49</v>
      </c>
      <c r="F764" s="60" t="s">
        <v>40</v>
      </c>
      <c r="G764" s="59" t="s">
        <v>931</v>
      </c>
      <c r="H764" s="3" t="s">
        <v>2821</v>
      </c>
      <c r="I764" s="60">
        <v>45428.625</v>
      </c>
      <c r="J764" s="61">
        <v>45428.640972222223</v>
      </c>
      <c r="K764" s="61">
        <v>45428.625</v>
      </c>
      <c r="L764" s="61">
        <v>45428.753472222219</v>
      </c>
      <c r="M764" s="61" t="s">
        <v>12</v>
      </c>
      <c r="N764" s="3" t="s">
        <v>13</v>
      </c>
      <c r="O764" s="3">
        <v>0</v>
      </c>
      <c r="P764" s="1">
        <f t="shared" si="220"/>
        <v>20</v>
      </c>
      <c r="Q764" s="1">
        <f t="shared" si="221"/>
        <v>5</v>
      </c>
      <c r="R764" s="72">
        <f t="shared" si="222"/>
        <v>45428.640972222223</v>
      </c>
      <c r="S764" s="73">
        <f t="shared" si="223"/>
        <v>2.7763888888875954</v>
      </c>
      <c r="T764" s="74">
        <f>Table2[[#This Row],[ETA A OFRECIMIENTO]]*24</f>
        <v>66.633333333302289</v>
      </c>
      <c r="U764" s="1" t="str">
        <f t="shared" si="224"/>
        <v>NO</v>
      </c>
      <c r="V764" s="73">
        <f t="shared" si="225"/>
        <v>0</v>
      </c>
      <c r="W764" s="74">
        <f>Table2[[#This Row],[DEL. AVAILABLE A SLOT]]*24</f>
        <v>0</v>
      </c>
      <c r="X764" s="1" t="str">
        <f t="shared" si="226"/>
        <v>SI</v>
      </c>
      <c r="Y764" s="73">
        <f t="shared" si="227"/>
        <v>2.7763888888875954</v>
      </c>
      <c r="Z764" s="74">
        <f>Table2[[#This Row],[ETA A TIMESLOT]]*24</f>
        <v>66.633333333302289</v>
      </c>
      <c r="AA764" s="73">
        <f t="shared" si="228"/>
        <v>1.5972222223354038E-2</v>
      </c>
      <c r="AB764" s="73" t="str">
        <f t="shared" si="229"/>
        <v>SI</v>
      </c>
      <c r="AC764" s="74">
        <f>Table2[[#This Row],[PUNTUALIDAD (H)]]*24</f>
        <v>0.38333333336049691</v>
      </c>
      <c r="AD764" s="73">
        <f t="shared" si="230"/>
        <v>2.9048611111065838</v>
      </c>
      <c r="AE764" s="74">
        <f>Table2[[#This Row],[ATA TO UNLOADING]]*24</f>
        <v>69.716666666558012</v>
      </c>
      <c r="AF764" s="74" t="str">
        <f>IF(Table2[[#This Row],[ATA TO UNLOADING 2]]&lt;=48,"YES","NO")</f>
        <v>NO</v>
      </c>
      <c r="AG764" s="75">
        <f t="shared" si="231"/>
        <v>0.625</v>
      </c>
      <c r="AH764" s="2" t="s">
        <v>42</v>
      </c>
      <c r="AI764" s="2" t="str">
        <f t="shared" si="232"/>
        <v>MSKU6935439</v>
      </c>
      <c r="AJ764" s="76" t="str">
        <f t="shared" si="233"/>
        <v>CTU FLEVOKUST BV</v>
      </c>
      <c r="AK764" s="77">
        <f>IF($M764="TRUCK",VLOOKUP($AQ764,Invoicing!$A$17:$B$49,MATCH($AK$1,Invoicing!$A$17:$B$17,0),FALSE),VLOOKUP($AQ764,Invoicing!$N$17:$O$21,MATCH($AK$1,Invoicing!$N$17:$O$17,0),FALSE))</f>
        <v>380</v>
      </c>
      <c r="AL764" s="78">
        <v>100</v>
      </c>
      <c r="AM764" s="78">
        <v>35</v>
      </c>
      <c r="AN764" s="78">
        <f t="shared" si="234"/>
        <v>0</v>
      </c>
      <c r="AO764" s="2">
        <f t="shared" si="235"/>
        <v>4</v>
      </c>
      <c r="AP764" s="2" t="str">
        <f t="shared" si="236"/>
        <v>WEEK</v>
      </c>
      <c r="AQ764" s="2" t="str">
        <f t="shared" si="237"/>
        <v>CTU FLEVOKUST BVWEEK</v>
      </c>
      <c r="AR764" s="71">
        <f t="shared" si="238"/>
        <v>480</v>
      </c>
      <c r="AS764" s="71">
        <f>VLOOKUP(AJ764,Invoicing!A:K,10,FALSE)</f>
        <v>0</v>
      </c>
      <c r="AT764" s="71">
        <f t="shared" si="239"/>
        <v>480</v>
      </c>
    </row>
    <row r="765" spans="1:47">
      <c r="A765" s="37" t="s">
        <v>270</v>
      </c>
      <c r="B765" s="3" t="s">
        <v>38</v>
      </c>
      <c r="C765" s="11">
        <v>45425.848611111112</v>
      </c>
      <c r="D765" s="11">
        <v>45425.645833333336</v>
      </c>
      <c r="E765" s="11" t="s">
        <v>44</v>
      </c>
      <c r="F765" s="11" t="s">
        <v>40</v>
      </c>
      <c r="G765" s="3" t="s">
        <v>932</v>
      </c>
      <c r="H765" s="3" t="s">
        <v>2821</v>
      </c>
      <c r="I765" s="11">
        <v>45426.958333333336</v>
      </c>
      <c r="J765" s="12">
        <v>45427.990277777775</v>
      </c>
      <c r="K765" s="12">
        <v>45427.958333333336</v>
      </c>
      <c r="L765" s="12">
        <v>45428.024305555555</v>
      </c>
      <c r="M765" s="12" t="s">
        <v>115</v>
      </c>
      <c r="N765" s="3" t="s">
        <v>13</v>
      </c>
      <c r="O765" s="3">
        <v>0</v>
      </c>
      <c r="P765" s="1">
        <f t="shared" si="220"/>
        <v>20</v>
      </c>
      <c r="Q765" s="1">
        <f t="shared" si="221"/>
        <v>5</v>
      </c>
      <c r="R765" s="72">
        <f t="shared" si="222"/>
        <v>45427.990277777775</v>
      </c>
      <c r="S765" s="73">
        <f t="shared" si="223"/>
        <v>1.109722222223354</v>
      </c>
      <c r="T765" s="74">
        <f>Table2[[#This Row],[ETA A OFRECIMIENTO]]*24</f>
        <v>26.633333333360497</v>
      </c>
      <c r="U765" s="1" t="str">
        <f t="shared" si="224"/>
        <v>YES</v>
      </c>
      <c r="V765" s="73">
        <f t="shared" si="225"/>
        <v>1</v>
      </c>
      <c r="W765" s="74">
        <f>Table2[[#This Row],[DEL. AVAILABLE A SLOT]]*24</f>
        <v>24</v>
      </c>
      <c r="X765" s="1" t="str">
        <f t="shared" si="226"/>
        <v>SI</v>
      </c>
      <c r="Y765" s="73">
        <f t="shared" si="227"/>
        <v>2.109722222223354</v>
      </c>
      <c r="Z765" s="74">
        <f>Table2[[#This Row],[ETA A TIMESLOT]]*24</f>
        <v>50.633333333360497</v>
      </c>
      <c r="AA765" s="73">
        <f t="shared" si="228"/>
        <v>3.1944444439432118E-2</v>
      </c>
      <c r="AB765" s="73" t="str">
        <f t="shared" si="229"/>
        <v>NO</v>
      </c>
      <c r="AC765" s="74">
        <f>Table2[[#This Row],[PUNTUALIDAD (H)]]*24</f>
        <v>0.76666666654637083</v>
      </c>
      <c r="AD765" s="73">
        <f t="shared" si="230"/>
        <v>2.1756944444423425</v>
      </c>
      <c r="AE765" s="74">
        <f>Table2[[#This Row],[ATA TO UNLOADING]]*24</f>
        <v>52.21666666661622</v>
      </c>
      <c r="AF765" s="74" t="str">
        <f>IF(Table2[[#This Row],[ATA TO UNLOADING 2]]&lt;=48,"YES","NO")</f>
        <v>NO</v>
      </c>
      <c r="AG765" s="75">
        <f t="shared" si="231"/>
        <v>0.95833333333575865</v>
      </c>
      <c r="AH765" s="2" t="s">
        <v>24</v>
      </c>
      <c r="AI765" s="2" t="str">
        <f t="shared" si="232"/>
        <v>TCKU6927038</v>
      </c>
      <c r="AJ765" s="76" t="str">
        <f t="shared" si="233"/>
        <v>MSI</v>
      </c>
      <c r="AK765" s="77">
        <f>IF($M765="TRUCK",VLOOKUP($AQ765,Invoicing!$A$17:$B$49,MATCH($AK$1,Invoicing!$A$17:$B$17,0),FALSE),VLOOKUP($AQ765,Invoicing!$N$17:$O$21,MATCH($AK$1,Invoicing!$N$17:$O$17,0),FALSE))</f>
        <v>530</v>
      </c>
      <c r="AL765" s="78">
        <f>VLOOKUP($E765,Invoicing!$A$1:$H$8,MATCH(TRACKER!$N765,Invoicing!$A$1:$H$1,0),FALSE)</f>
        <v>120</v>
      </c>
      <c r="AM765" s="78">
        <f>VLOOKUP($E765,Invoicing!$A$1:$H$8,MATCH(TRACKER!$O$1,Invoicing!$A$1:$H$1,0),FALSE)</f>
        <v>50</v>
      </c>
      <c r="AN765" s="78">
        <f t="shared" si="234"/>
        <v>0</v>
      </c>
      <c r="AO765" s="2">
        <f t="shared" si="235"/>
        <v>3</v>
      </c>
      <c r="AP765" s="2" t="str">
        <f t="shared" si="236"/>
        <v>NIGHT</v>
      </c>
      <c r="AQ765" s="2" t="str">
        <f t="shared" si="237"/>
        <v>MSINIGHT</v>
      </c>
      <c r="AR765" s="71">
        <f t="shared" si="238"/>
        <v>650</v>
      </c>
      <c r="AS765" s="71">
        <f>VLOOKUP(AJ765,Invoicing!A:K,10,FALSE)</f>
        <v>25</v>
      </c>
      <c r="AT765" s="71">
        <f t="shared" si="239"/>
        <v>675</v>
      </c>
    </row>
    <row r="766" spans="1:47">
      <c r="A766" s="37" t="s">
        <v>270</v>
      </c>
      <c r="B766" s="3" t="s">
        <v>38</v>
      </c>
      <c r="C766" s="11">
        <v>45425.848611111112</v>
      </c>
      <c r="D766" s="11">
        <v>45425.645833333336</v>
      </c>
      <c r="E766" s="11" t="s">
        <v>44</v>
      </c>
      <c r="F766" s="11" t="s">
        <v>40</v>
      </c>
      <c r="G766" s="3" t="s">
        <v>933</v>
      </c>
      <c r="H766" s="3" t="s">
        <v>2821</v>
      </c>
      <c r="I766" s="11">
        <v>45426.958333333336</v>
      </c>
      <c r="J766" s="12">
        <v>45427.789583333331</v>
      </c>
      <c r="K766" s="12">
        <v>45427.729166666664</v>
      </c>
      <c r="L766" s="12">
        <v>45427.8125</v>
      </c>
      <c r="M766" s="12" t="s">
        <v>115</v>
      </c>
      <c r="N766" s="3" t="s">
        <v>13</v>
      </c>
      <c r="O766" s="3">
        <v>0</v>
      </c>
      <c r="P766" s="1">
        <f t="shared" si="220"/>
        <v>20</v>
      </c>
      <c r="Q766" s="1">
        <f t="shared" si="221"/>
        <v>5</v>
      </c>
      <c r="R766" s="72">
        <f t="shared" si="222"/>
        <v>45427.789583333331</v>
      </c>
      <c r="S766" s="73">
        <f t="shared" si="223"/>
        <v>1.109722222223354</v>
      </c>
      <c r="T766" s="74">
        <f>Table2[[#This Row],[ETA A OFRECIMIENTO]]*24</f>
        <v>26.633333333360497</v>
      </c>
      <c r="U766" s="1" t="str">
        <f t="shared" si="224"/>
        <v>YES</v>
      </c>
      <c r="V766" s="73">
        <f t="shared" si="225"/>
        <v>0.77083333332848269</v>
      </c>
      <c r="W766" s="74">
        <f>Table2[[#This Row],[DEL. AVAILABLE A SLOT]]*24</f>
        <v>18.499999999883585</v>
      </c>
      <c r="X766" s="1" t="str">
        <f t="shared" si="226"/>
        <v>SI</v>
      </c>
      <c r="Y766" s="73">
        <f t="shared" si="227"/>
        <v>1.8805555555518367</v>
      </c>
      <c r="Z766" s="74">
        <f>Table2[[#This Row],[ETA A TIMESLOT]]*24</f>
        <v>45.133333333244082</v>
      </c>
      <c r="AA766" s="73">
        <f t="shared" si="228"/>
        <v>6.0416666667151731E-2</v>
      </c>
      <c r="AB766" s="73" t="str">
        <f t="shared" si="229"/>
        <v>NO</v>
      </c>
      <c r="AC766" s="74">
        <f>Table2[[#This Row],[PUNTUALIDAD (H)]]*24</f>
        <v>1.4500000000116415</v>
      </c>
      <c r="AD766" s="73">
        <f t="shared" si="230"/>
        <v>1.9638888888875954</v>
      </c>
      <c r="AE766" s="74">
        <f>Table2[[#This Row],[ATA TO UNLOADING]]*24</f>
        <v>47.133333333302289</v>
      </c>
      <c r="AF766" s="74" t="str">
        <f>IF(Table2[[#This Row],[ATA TO UNLOADING 2]]&lt;=48,"YES","NO")</f>
        <v>YES</v>
      </c>
      <c r="AG766" s="75">
        <f t="shared" si="231"/>
        <v>0.72916666666424135</v>
      </c>
      <c r="AH766" s="2" t="s">
        <v>42</v>
      </c>
      <c r="AI766" s="2" t="str">
        <f t="shared" si="232"/>
        <v>TCKU7261223</v>
      </c>
      <c r="AJ766" s="76" t="str">
        <f t="shared" si="233"/>
        <v>MSI</v>
      </c>
      <c r="AK766" s="77">
        <f>IF($M766="TRUCK",VLOOKUP($AQ766,Invoicing!$A$17:$B$49,MATCH($AK$1,Invoicing!$A$17:$B$17,0),FALSE),VLOOKUP($AQ766,Invoicing!$N$17:$O$21,MATCH($AK$1,Invoicing!$N$17:$O$17,0),FALSE))</f>
        <v>480</v>
      </c>
      <c r="AL766" s="78">
        <f>VLOOKUP($E766,Invoicing!$A$1:$H$8,MATCH(TRACKER!$N766,Invoicing!$A$1:$H$1,0),FALSE)</f>
        <v>120</v>
      </c>
      <c r="AM766" s="78">
        <f>VLOOKUP($E766,Invoicing!$A$1:$H$8,MATCH(TRACKER!$O$1,Invoicing!$A$1:$H$1,0),FALSE)</f>
        <v>50</v>
      </c>
      <c r="AN766" s="78">
        <f t="shared" si="234"/>
        <v>0</v>
      </c>
      <c r="AO766" s="2">
        <f t="shared" si="235"/>
        <v>3</v>
      </c>
      <c r="AP766" s="2" t="str">
        <f t="shared" si="236"/>
        <v>WEEK</v>
      </c>
      <c r="AQ766" s="2" t="str">
        <f t="shared" si="237"/>
        <v>MSIWEEK</v>
      </c>
      <c r="AR766" s="71">
        <f t="shared" si="238"/>
        <v>600</v>
      </c>
      <c r="AS766" s="71">
        <f>VLOOKUP(AJ766,Invoicing!A:K,10,FALSE)</f>
        <v>25</v>
      </c>
      <c r="AT766" s="71">
        <f t="shared" si="239"/>
        <v>625</v>
      </c>
    </row>
    <row r="767" spans="1:47">
      <c r="A767" s="37" t="s">
        <v>270</v>
      </c>
      <c r="B767" s="3" t="s">
        <v>38</v>
      </c>
      <c r="C767" s="11">
        <v>45425.848611111112</v>
      </c>
      <c r="D767" s="11">
        <v>45425.645833333336</v>
      </c>
      <c r="E767" s="11" t="s">
        <v>44</v>
      </c>
      <c r="F767" s="11" t="s">
        <v>40</v>
      </c>
      <c r="G767" s="3" t="s">
        <v>934</v>
      </c>
      <c r="H767" s="3" t="s">
        <v>2821</v>
      </c>
      <c r="I767" s="11">
        <v>45426.958333333336</v>
      </c>
      <c r="J767" s="12">
        <v>45428.122916666667</v>
      </c>
      <c r="K767" s="12">
        <v>45428.125</v>
      </c>
      <c r="L767" s="12">
        <v>45428.21875</v>
      </c>
      <c r="M767" s="12" t="s">
        <v>115</v>
      </c>
      <c r="N767" s="3" t="s">
        <v>13</v>
      </c>
      <c r="O767" s="3">
        <v>0</v>
      </c>
      <c r="P767" s="1">
        <f t="shared" si="220"/>
        <v>20</v>
      </c>
      <c r="Q767" s="1">
        <f t="shared" si="221"/>
        <v>5</v>
      </c>
      <c r="R767" s="72">
        <f t="shared" si="222"/>
        <v>45428.122916666667</v>
      </c>
      <c r="S767" s="73">
        <f t="shared" si="223"/>
        <v>1.109722222223354</v>
      </c>
      <c r="T767" s="74">
        <f>Table2[[#This Row],[ETA A OFRECIMIENTO]]*24</f>
        <v>26.633333333360497</v>
      </c>
      <c r="U767" s="1" t="str">
        <f t="shared" si="224"/>
        <v>YES</v>
      </c>
      <c r="V767" s="73">
        <f t="shared" si="225"/>
        <v>1.1666666666642413</v>
      </c>
      <c r="W767" s="74">
        <f>Table2[[#This Row],[DEL. AVAILABLE A SLOT]]*24</f>
        <v>27.999999999941792</v>
      </c>
      <c r="X767" s="1" t="str">
        <f t="shared" si="226"/>
        <v>NO</v>
      </c>
      <c r="Y767" s="73">
        <f t="shared" si="227"/>
        <v>2.2763888888875954</v>
      </c>
      <c r="Z767" s="74">
        <f>Table2[[#This Row],[ETA A TIMESLOT]]*24</f>
        <v>54.633333333302289</v>
      </c>
      <c r="AA767" s="73">
        <f t="shared" si="228"/>
        <v>0</v>
      </c>
      <c r="AB767" s="73" t="str">
        <f t="shared" si="229"/>
        <v>SI</v>
      </c>
      <c r="AC767" s="74">
        <f>Table2[[#This Row],[PUNTUALIDAD (H)]]*24</f>
        <v>0</v>
      </c>
      <c r="AD767" s="73">
        <f t="shared" si="230"/>
        <v>2.3701388888875954</v>
      </c>
      <c r="AE767" s="74">
        <f>Table2[[#This Row],[ATA TO UNLOADING]]*24</f>
        <v>56.883333333302289</v>
      </c>
      <c r="AF767" s="74" t="str">
        <f>IF(Table2[[#This Row],[ATA TO UNLOADING 2]]&lt;=48,"YES","NO")</f>
        <v>NO</v>
      </c>
      <c r="AG767" s="75">
        <f t="shared" si="231"/>
        <v>0.125</v>
      </c>
      <c r="AH767" s="2" t="s">
        <v>24</v>
      </c>
      <c r="AI767" s="2" t="str">
        <f t="shared" si="232"/>
        <v>TCKU7618347</v>
      </c>
      <c r="AJ767" s="76" t="str">
        <f t="shared" si="233"/>
        <v>MSI</v>
      </c>
      <c r="AK767" s="77">
        <f>IF($M767="TRUCK",VLOOKUP($AQ767,Invoicing!$A$17:$B$49,MATCH($AK$1,Invoicing!$A$17:$B$17,0),FALSE),VLOOKUP($AQ767,Invoicing!$N$17:$O$21,MATCH($AK$1,Invoicing!$N$17:$O$17,0),FALSE))</f>
        <v>530</v>
      </c>
      <c r="AL767" s="78">
        <f>VLOOKUP($E767,Invoicing!$A$1:$H$8,MATCH(TRACKER!$N767,Invoicing!$A$1:$H$1,0),FALSE)</f>
        <v>120</v>
      </c>
      <c r="AM767" s="78">
        <f>VLOOKUP($E767,Invoicing!$A$1:$H$8,MATCH(TRACKER!$O$1,Invoicing!$A$1:$H$1,0),FALSE)</f>
        <v>50</v>
      </c>
      <c r="AN767" s="78">
        <f t="shared" si="234"/>
        <v>0</v>
      </c>
      <c r="AO767" s="2">
        <f t="shared" si="235"/>
        <v>4</v>
      </c>
      <c r="AP767" s="2" t="str">
        <f t="shared" si="236"/>
        <v>NIGHT</v>
      </c>
      <c r="AQ767" s="2" t="str">
        <f t="shared" si="237"/>
        <v>MSINIGHT</v>
      </c>
      <c r="AR767" s="71">
        <f t="shared" si="238"/>
        <v>650</v>
      </c>
      <c r="AS767" s="71">
        <f>VLOOKUP(AJ767,Invoicing!A:K,10,FALSE)</f>
        <v>25</v>
      </c>
      <c r="AT767" s="71">
        <f t="shared" si="239"/>
        <v>675</v>
      </c>
    </row>
    <row r="768" spans="1:47">
      <c r="A768" s="58" t="s">
        <v>270</v>
      </c>
      <c r="B768" s="59" t="s">
        <v>38</v>
      </c>
      <c r="C768" s="60">
        <v>45425.848611111112</v>
      </c>
      <c r="D768" s="60">
        <v>45425.645833333336</v>
      </c>
      <c r="E768" s="60" t="s">
        <v>49</v>
      </c>
      <c r="F768" s="60" t="s">
        <v>40</v>
      </c>
      <c r="G768" s="59" t="s">
        <v>935</v>
      </c>
      <c r="H768" s="3" t="s">
        <v>46</v>
      </c>
      <c r="I768" s="60">
        <v>45426.958333333336</v>
      </c>
      <c r="J768" s="61">
        <v>45428.361111111109</v>
      </c>
      <c r="K768" s="61">
        <v>45428.291666666664</v>
      </c>
      <c r="L768" s="61">
        <v>45428.375</v>
      </c>
      <c r="M768" s="12" t="s">
        <v>115</v>
      </c>
      <c r="N768" s="3" t="s">
        <v>42</v>
      </c>
      <c r="O768" s="3">
        <v>1</v>
      </c>
      <c r="P768" s="1">
        <f t="shared" si="220"/>
        <v>20</v>
      </c>
      <c r="Q768" s="1">
        <f t="shared" si="221"/>
        <v>5</v>
      </c>
      <c r="R768" s="72">
        <f t="shared" si="222"/>
        <v>45428.361111111109</v>
      </c>
      <c r="S768" s="73">
        <f t="shared" si="223"/>
        <v>1.109722222223354</v>
      </c>
      <c r="T768" s="74">
        <f>Table2[[#This Row],[ETA A OFRECIMIENTO]]*24</f>
        <v>26.633333333360497</v>
      </c>
      <c r="U768" s="1" t="str">
        <f t="shared" si="224"/>
        <v>YES</v>
      </c>
      <c r="V768" s="73">
        <f t="shared" si="225"/>
        <v>1.3333333333284827</v>
      </c>
      <c r="W768" s="74">
        <f>Table2[[#This Row],[DEL. AVAILABLE A SLOT]]*24</f>
        <v>31.999999999883585</v>
      </c>
      <c r="X768" s="1" t="str">
        <f t="shared" si="226"/>
        <v>NO</v>
      </c>
      <c r="Y768" s="73">
        <f t="shared" si="227"/>
        <v>2.4430555555518367</v>
      </c>
      <c r="Z768" s="74">
        <f>Table2[[#This Row],[ETA A TIMESLOT]]*24</f>
        <v>58.633333333244082</v>
      </c>
      <c r="AA768" s="73">
        <f t="shared" si="228"/>
        <v>6.9444444445252884E-2</v>
      </c>
      <c r="AB768" s="73" t="str">
        <f t="shared" si="229"/>
        <v>NO</v>
      </c>
      <c r="AC768" s="74">
        <f>Table2[[#This Row],[PUNTUALIDAD (H)]]*24</f>
        <v>1.6666666666860692</v>
      </c>
      <c r="AD768" s="73">
        <f t="shared" si="230"/>
        <v>2.5263888888875954</v>
      </c>
      <c r="AE768" s="74">
        <f>Table2[[#This Row],[ATA TO UNLOADING]]*24</f>
        <v>60.633333333302289</v>
      </c>
      <c r="AF768" s="74" t="str">
        <f>IF(Table2[[#This Row],[ATA TO UNLOADING 2]]&lt;=48,"YES","NO")</f>
        <v>NO</v>
      </c>
      <c r="AG768" s="75">
        <f t="shared" si="231"/>
        <v>0.29166666666424135</v>
      </c>
      <c r="AH768" s="2" t="s">
        <v>42</v>
      </c>
      <c r="AI768" s="2" t="str">
        <f t="shared" si="232"/>
        <v>TCNU1448783</v>
      </c>
      <c r="AJ768" s="76" t="str">
        <f t="shared" si="233"/>
        <v>CTU FLEVOKUST BV</v>
      </c>
      <c r="AK768" s="77">
        <f>IF($M768="TRUCK",VLOOKUP($AQ768,Invoicing!$A$17:$B$49,MATCH($AK$1,Invoicing!$A$17:$B$17,0),FALSE),VLOOKUP($AQ768,Invoicing!$N$17:$O$21,MATCH($AK$1,Invoicing!$N$17:$O$17,0),FALSE))</f>
        <v>520</v>
      </c>
      <c r="AL768" s="78" t="e">
        <f>VLOOKUP($E768,Invoicing!$A$1:$H$8,MATCH(TRACKER!$N768,Invoicing!$A$1:$H$1,0),FALSE)</f>
        <v>#N/A</v>
      </c>
      <c r="AM768" s="78">
        <v>35</v>
      </c>
      <c r="AN768" s="78">
        <f t="shared" si="234"/>
        <v>35</v>
      </c>
      <c r="AO768" s="2">
        <f t="shared" si="235"/>
        <v>4</v>
      </c>
      <c r="AP768" s="2" t="str">
        <f t="shared" si="236"/>
        <v>WEEK</v>
      </c>
      <c r="AQ768" s="2" t="str">
        <f t="shared" si="237"/>
        <v>CTU FLEVOKUST BVWEEK</v>
      </c>
      <c r="AR768" s="71">
        <f t="shared" si="238"/>
        <v>555</v>
      </c>
      <c r="AS768" s="71">
        <f>VLOOKUP(AJ768,Invoicing!A:K,10,FALSE)</f>
        <v>0</v>
      </c>
      <c r="AT768" s="71">
        <f t="shared" si="239"/>
        <v>555</v>
      </c>
    </row>
    <row r="769" spans="1:46">
      <c r="A769" s="37" t="s">
        <v>270</v>
      </c>
      <c r="B769" s="3" t="s">
        <v>38</v>
      </c>
      <c r="C769" s="11">
        <v>45425.848611111112</v>
      </c>
      <c r="D769" s="11">
        <v>45425.645833333336</v>
      </c>
      <c r="E769" s="11" t="s">
        <v>45</v>
      </c>
      <c r="F769" s="11" t="s">
        <v>40</v>
      </c>
      <c r="G769" s="3" t="s">
        <v>936</v>
      </c>
      <c r="H769" s="3" t="s">
        <v>2821</v>
      </c>
      <c r="I769" s="11">
        <v>45426.958333333336</v>
      </c>
      <c r="J769" s="12">
        <v>45427.509722222225</v>
      </c>
      <c r="K769" s="12">
        <v>45427.5</v>
      </c>
      <c r="L769" s="12">
        <v>45427.527777777781</v>
      </c>
      <c r="M769" s="12" t="s">
        <v>115</v>
      </c>
      <c r="N769" s="3" t="s">
        <v>42</v>
      </c>
      <c r="O769" s="3">
        <v>0</v>
      </c>
      <c r="P769" s="1">
        <f t="shared" si="220"/>
        <v>20</v>
      </c>
      <c r="Q769" s="1">
        <f t="shared" si="221"/>
        <v>5</v>
      </c>
      <c r="R769" s="72">
        <f t="shared" si="222"/>
        <v>45427.509722222225</v>
      </c>
      <c r="S769" s="73">
        <f t="shared" si="223"/>
        <v>1.109722222223354</v>
      </c>
      <c r="T769" s="74">
        <f>Table2[[#This Row],[ETA A OFRECIMIENTO]]*24</f>
        <v>26.633333333360497</v>
      </c>
      <c r="U769" s="1" t="str">
        <f t="shared" si="224"/>
        <v>YES</v>
      </c>
      <c r="V769" s="73">
        <f t="shared" si="225"/>
        <v>0.54166666666424135</v>
      </c>
      <c r="W769" s="74">
        <f>Table2[[#This Row],[DEL. AVAILABLE A SLOT]]*24</f>
        <v>12.999999999941792</v>
      </c>
      <c r="X769" s="1" t="str">
        <f t="shared" si="226"/>
        <v>SI</v>
      </c>
      <c r="Y769" s="73">
        <f t="shared" si="227"/>
        <v>1.6513888888875954</v>
      </c>
      <c r="Z769" s="74">
        <f>Table2[[#This Row],[ETA A TIMESLOT]]*24</f>
        <v>39.633333333302289</v>
      </c>
      <c r="AA769" s="73">
        <f t="shared" si="228"/>
        <v>9.7222222248092294E-3</v>
      </c>
      <c r="AB769" s="73" t="str">
        <f t="shared" si="229"/>
        <v>SI</v>
      </c>
      <c r="AC769" s="74">
        <f>Table2[[#This Row],[PUNTUALIDAD (H)]]*24</f>
        <v>0.2333333333954215</v>
      </c>
      <c r="AD769" s="73">
        <f t="shared" si="230"/>
        <v>1.6791666666686069</v>
      </c>
      <c r="AE769" s="74">
        <f>Table2[[#This Row],[ATA TO UNLOADING]]*24</f>
        <v>40.300000000046566</v>
      </c>
      <c r="AF769" s="74" t="str">
        <f>IF(Table2[[#This Row],[ATA TO UNLOADING 2]]&lt;=48,"YES","NO")</f>
        <v>YES</v>
      </c>
      <c r="AG769" s="75">
        <f t="shared" si="231"/>
        <v>0.5</v>
      </c>
      <c r="AH769" s="2" t="s">
        <v>42</v>
      </c>
      <c r="AI769" s="2" t="str">
        <f t="shared" si="232"/>
        <v>TCNU8951228</v>
      </c>
      <c r="AJ769" s="76" t="str">
        <f t="shared" si="233"/>
        <v>OM TRANSPORT</v>
      </c>
      <c r="AK769" s="77">
        <f>IF($M769="TRUCK",VLOOKUP($AQ769,Invoicing!$A$17:$B$49,MATCH($AK$1,Invoicing!$A$17:$B$17,0),FALSE),VLOOKUP($AQ769,Invoicing!$N$17:$O$21,MATCH($AK$1,Invoicing!$N$17:$O$17,0),FALSE))</f>
        <v>475</v>
      </c>
      <c r="AL769" s="78" t="e">
        <f>VLOOKUP($E769,Invoicing!$A$1:$H$8,MATCH(TRACKER!$N769,Invoicing!$A$1:$H$1,0),FALSE)</f>
        <v>#N/A</v>
      </c>
      <c r="AM769" s="78">
        <f>VLOOKUP($E769,Invoicing!$A$1:$H$8,MATCH(TRACKER!$O$1,Invoicing!$A$1:$H$1,0),FALSE)</f>
        <v>50</v>
      </c>
      <c r="AN769" s="78">
        <f t="shared" si="234"/>
        <v>0</v>
      </c>
      <c r="AO769" s="2">
        <f t="shared" si="235"/>
        <v>3</v>
      </c>
      <c r="AP769" s="2" t="str">
        <f t="shared" si="236"/>
        <v>WEEK</v>
      </c>
      <c r="AQ769" s="2" t="str">
        <f t="shared" si="237"/>
        <v>OM TRANSPORTWEEK</v>
      </c>
      <c r="AR769" s="71">
        <f t="shared" si="238"/>
        <v>475</v>
      </c>
      <c r="AS769" s="71">
        <f>VLOOKUP(AJ769,Invoicing!A:K,10,FALSE)</f>
        <v>25</v>
      </c>
      <c r="AT769" s="71">
        <f t="shared" si="239"/>
        <v>500</v>
      </c>
    </row>
    <row r="770" spans="1:46">
      <c r="A770" s="37" t="s">
        <v>270</v>
      </c>
      <c r="B770" s="3" t="s">
        <v>38</v>
      </c>
      <c r="C770" s="11">
        <v>45425.848611111112</v>
      </c>
      <c r="D770" s="11">
        <v>45425.645833333336</v>
      </c>
      <c r="E770" s="11" t="s">
        <v>49</v>
      </c>
      <c r="F770" s="11" t="s">
        <v>40</v>
      </c>
      <c r="G770" s="3" t="s">
        <v>937</v>
      </c>
      <c r="H770" s="3" t="s">
        <v>46</v>
      </c>
      <c r="I770" s="11">
        <v>45426.958333333336</v>
      </c>
      <c r="J770" s="12">
        <v>45427.500694444447</v>
      </c>
      <c r="K770" s="12">
        <v>45427.500694444447</v>
      </c>
      <c r="L770" s="12">
        <v>45427.513888888891</v>
      </c>
      <c r="M770" s="12" t="s">
        <v>115</v>
      </c>
      <c r="N770" s="3" t="s">
        <v>42</v>
      </c>
      <c r="O770" s="3">
        <v>1</v>
      </c>
      <c r="P770" s="1">
        <f t="shared" ref="P770:P833" si="240">IF(K770="","",WEEKNUM(R770,2))</f>
        <v>20</v>
      </c>
      <c r="Q770" s="1">
        <f t="shared" ref="Q770:Q833" si="241">IF(K770="","",MONTH(R770))</f>
        <v>5</v>
      </c>
      <c r="R770" s="72">
        <f t="shared" ref="R770:R833" si="242">IF(ISBLANK(J770),IF(ISBLANK(L770),"00:00",L770),J770)</f>
        <v>45427.500694444447</v>
      </c>
      <c r="S770" s="73">
        <f t="shared" ref="S770:S833" si="243">(I770-C770)</f>
        <v>1.109722222223354</v>
      </c>
      <c r="T770" s="74">
        <f>Table2[[#This Row],[ETA A OFRECIMIENTO]]*24</f>
        <v>26.633333333360497</v>
      </c>
      <c r="U770" s="1" t="str">
        <f t="shared" ref="U770:U833" si="244">IF(S770="","",IF(S770&lt;=2,"YES","NO"))</f>
        <v>YES</v>
      </c>
      <c r="V770" s="73">
        <f t="shared" ref="V770:V833" si="245">(K770-I770)</f>
        <v>0.54236111111094942</v>
      </c>
      <c r="W770" s="74">
        <f>Table2[[#This Row],[DEL. AVAILABLE A SLOT]]*24</f>
        <v>13.016666666662786</v>
      </c>
      <c r="X770" s="1" t="str">
        <f t="shared" ref="X770:X833" si="246">IF(V770="","",IF(V770&lt;=1,"SI","NO"))</f>
        <v>SI</v>
      </c>
      <c r="Y770" s="73">
        <f t="shared" ref="Y770:Y833" si="247">(K770-C770)</f>
        <v>1.6520833333343035</v>
      </c>
      <c r="Z770" s="74">
        <f>Table2[[#This Row],[ETA A TIMESLOT]]*24</f>
        <v>39.650000000023283</v>
      </c>
      <c r="AA770" s="73">
        <f t="shared" ref="AA770:AA833" si="248">IF(R770&lt; K770, TIME(0,0,0), R770-K770)</f>
        <v>0</v>
      </c>
      <c r="AB770" s="73" t="str">
        <f t="shared" ref="AB770:AB833" si="249">IF(AA770&gt;TIME(0,45,0),"NO","SI")</f>
        <v>SI</v>
      </c>
      <c r="AC770" s="74">
        <f>Table2[[#This Row],[PUNTUALIDAD (H)]]*24</f>
        <v>0</v>
      </c>
      <c r="AD770" s="73">
        <f t="shared" ref="AD770:AD833" si="250">(L770-C770)</f>
        <v>1.6652777777781012</v>
      </c>
      <c r="AE770" s="74">
        <f>Table2[[#This Row],[ATA TO UNLOADING]]*24</f>
        <v>39.966666666674428</v>
      </c>
      <c r="AF770" s="74" t="str">
        <f>IF(Table2[[#This Row],[ATA TO UNLOADING 2]]&lt;=48,"YES","NO")</f>
        <v>YES</v>
      </c>
      <c r="AG770" s="75">
        <f t="shared" ref="AG770:AG833" si="251">MOD(K770,1)</f>
        <v>0.50069444444670808</v>
      </c>
      <c r="AH770" s="2" t="s">
        <v>42</v>
      </c>
      <c r="AI770" s="2" t="str">
        <f t="shared" ref="AI770:AI833" si="252">G770</f>
        <v>TLLU5129532</v>
      </c>
      <c r="AJ770" s="76" t="str">
        <f t="shared" ref="AJ770:AJ833" si="253">E770</f>
        <v>CTU FLEVOKUST BV</v>
      </c>
      <c r="AK770" s="77">
        <f>IF($M770="TRUCK",VLOOKUP($AQ770,Invoicing!$A$17:$B$49,MATCH($AK$1,Invoicing!$A$17:$B$17,0),FALSE),VLOOKUP($AQ770,Invoicing!$N$17:$O$21,MATCH($AK$1,Invoicing!$N$17:$O$17,0),FALSE))</f>
        <v>520</v>
      </c>
      <c r="AL770" s="78" t="e">
        <f>VLOOKUP($E770,Invoicing!$A$1:$H$8,MATCH(TRACKER!$N770,Invoicing!$A$1:$H$1,0),FALSE)</f>
        <v>#N/A</v>
      </c>
      <c r="AM770" s="78">
        <v>35</v>
      </c>
      <c r="AN770" s="78">
        <f t="shared" ref="AN770:AN833" si="254">IF($O770&lt;&gt;0,$O770*$AM770,0)</f>
        <v>35</v>
      </c>
      <c r="AO770" s="2">
        <f t="shared" ref="AO770:AO833" si="255">WEEKDAY(K770,2)</f>
        <v>3</v>
      </c>
      <c r="AP770" s="2" t="str">
        <f t="shared" ref="AP770:AP833" si="256">IF(AH770="NIGHT","NIGHT",IF(AO770&lt;=5,"WEEK",IF(AO770=7,"SUNDAY",IF(AO770=6,"SATURDAY","SUNDAY"))))</f>
        <v>WEEK</v>
      </c>
      <c r="AQ770" s="2" t="str">
        <f t="shared" ref="AQ770:AQ833" si="257">AJ770&amp;AP770</f>
        <v>CTU FLEVOKUST BVWEEK</v>
      </c>
      <c r="AR770" s="71">
        <f t="shared" ref="AR770:AR833" si="258">IF(ISNA(AL770),AK770+AN770,SUM($AK770,$AN770,IFERROR($AL770,"0")))</f>
        <v>555</v>
      </c>
      <c r="AS770" s="71">
        <f>VLOOKUP(AJ770,Invoicing!A:K,10,FALSE)</f>
        <v>0</v>
      </c>
      <c r="AT770" s="71">
        <f t="shared" ref="AT770:AT833" si="259">AR770+AS770+AU770</f>
        <v>555</v>
      </c>
    </row>
    <row r="771" spans="1:46">
      <c r="A771" s="37" t="s">
        <v>270</v>
      </c>
      <c r="B771" s="3" t="s">
        <v>38</v>
      </c>
      <c r="C771" s="11">
        <v>45425.848611111112</v>
      </c>
      <c r="D771" s="11">
        <v>45425.645833333336</v>
      </c>
      <c r="E771" s="11" t="s">
        <v>45</v>
      </c>
      <c r="F771" s="11" t="s">
        <v>40</v>
      </c>
      <c r="G771" s="3" t="s">
        <v>938</v>
      </c>
      <c r="H771" s="3" t="s">
        <v>46</v>
      </c>
      <c r="I771" s="11">
        <v>45426.958333333336</v>
      </c>
      <c r="J771" s="12">
        <v>45427.291666666664</v>
      </c>
      <c r="K771" s="12">
        <v>45427.291666666664</v>
      </c>
      <c r="L771" s="12">
        <v>45427.295138888891</v>
      </c>
      <c r="M771" s="12" t="s">
        <v>115</v>
      </c>
      <c r="N771" s="3" t="s">
        <v>42</v>
      </c>
      <c r="O771" s="3">
        <v>1</v>
      </c>
      <c r="P771" s="1">
        <f t="shared" si="240"/>
        <v>20</v>
      </c>
      <c r="Q771" s="1">
        <f t="shared" si="241"/>
        <v>5</v>
      </c>
      <c r="R771" s="72">
        <f t="shared" si="242"/>
        <v>45427.291666666664</v>
      </c>
      <c r="S771" s="73">
        <f t="shared" si="243"/>
        <v>1.109722222223354</v>
      </c>
      <c r="T771" s="74">
        <f>Table2[[#This Row],[ETA A OFRECIMIENTO]]*24</f>
        <v>26.633333333360497</v>
      </c>
      <c r="U771" s="1" t="str">
        <f t="shared" si="244"/>
        <v>YES</v>
      </c>
      <c r="V771" s="73">
        <f t="shared" si="245"/>
        <v>0.33333333332848269</v>
      </c>
      <c r="W771" s="74">
        <f>Table2[[#This Row],[DEL. AVAILABLE A SLOT]]*24</f>
        <v>7.9999999998835847</v>
      </c>
      <c r="X771" s="1" t="str">
        <f t="shared" si="246"/>
        <v>SI</v>
      </c>
      <c r="Y771" s="73">
        <f t="shared" si="247"/>
        <v>1.4430555555518367</v>
      </c>
      <c r="Z771" s="74">
        <f>Table2[[#This Row],[ETA A TIMESLOT]]*24</f>
        <v>34.633333333244082</v>
      </c>
      <c r="AA771" s="73">
        <f t="shared" si="248"/>
        <v>0</v>
      </c>
      <c r="AB771" s="73" t="str">
        <f t="shared" si="249"/>
        <v>SI</v>
      </c>
      <c r="AC771" s="74">
        <f>Table2[[#This Row],[PUNTUALIDAD (H)]]*24</f>
        <v>0</v>
      </c>
      <c r="AD771" s="73">
        <f t="shared" si="250"/>
        <v>1.4465277777781012</v>
      </c>
      <c r="AE771" s="74">
        <f>Table2[[#This Row],[ATA TO UNLOADING]]*24</f>
        <v>34.716666666674428</v>
      </c>
      <c r="AF771" s="74" t="str">
        <f>IF(Table2[[#This Row],[ATA TO UNLOADING 2]]&lt;=48,"YES","NO")</f>
        <v>YES</v>
      </c>
      <c r="AG771" s="75">
        <f t="shared" si="251"/>
        <v>0.29166666666424135</v>
      </c>
      <c r="AH771" s="2" t="s">
        <v>42</v>
      </c>
      <c r="AI771" s="2" t="str">
        <f t="shared" si="252"/>
        <v>TLLU8290622</v>
      </c>
      <c r="AJ771" s="76" t="str">
        <f t="shared" si="253"/>
        <v>OM TRANSPORT</v>
      </c>
      <c r="AK771" s="77">
        <f>IF($M771="TRUCK",VLOOKUP($AQ771,Invoicing!$A$17:$B$49,MATCH($AK$1,Invoicing!$A$17:$B$17,0),FALSE),VLOOKUP($AQ771,Invoicing!$N$17:$O$21,MATCH($AK$1,Invoicing!$N$17:$O$17,0),FALSE))</f>
        <v>475</v>
      </c>
      <c r="AL771" s="78" t="e">
        <f>VLOOKUP($E771,Invoicing!$A$1:$H$8,MATCH(TRACKER!$N771,Invoicing!$A$1:$H$1,0),FALSE)</f>
        <v>#N/A</v>
      </c>
      <c r="AM771" s="78">
        <f>VLOOKUP($E771,Invoicing!$A$1:$H$8,MATCH(TRACKER!$O$1,Invoicing!$A$1:$H$1,0),FALSE)</f>
        <v>50</v>
      </c>
      <c r="AN771" s="78">
        <f t="shared" si="254"/>
        <v>50</v>
      </c>
      <c r="AO771" s="2">
        <f t="shared" si="255"/>
        <v>3</v>
      </c>
      <c r="AP771" s="2" t="str">
        <f t="shared" si="256"/>
        <v>WEEK</v>
      </c>
      <c r="AQ771" s="2" t="str">
        <f t="shared" si="257"/>
        <v>OM TRANSPORTWEEK</v>
      </c>
      <c r="AR771" s="71">
        <f t="shared" si="258"/>
        <v>525</v>
      </c>
      <c r="AS771" s="71">
        <f>VLOOKUP(AJ771,Invoicing!A:K,10,FALSE)</f>
        <v>25</v>
      </c>
      <c r="AT771" s="71">
        <f t="shared" si="259"/>
        <v>550</v>
      </c>
    </row>
    <row r="772" spans="1:46">
      <c r="A772" s="37" t="s">
        <v>37</v>
      </c>
      <c r="B772" s="3" t="s">
        <v>38</v>
      </c>
      <c r="C772" s="11">
        <v>45431.145833333336</v>
      </c>
      <c r="D772" s="11">
        <v>45431.1875</v>
      </c>
      <c r="E772" s="11" t="s">
        <v>44</v>
      </c>
      <c r="F772" s="11" t="s">
        <v>40</v>
      </c>
      <c r="G772" s="3" t="s">
        <v>939</v>
      </c>
      <c r="H772" s="3" t="s">
        <v>2821</v>
      </c>
      <c r="I772" s="11">
        <v>45432.604166666664</v>
      </c>
      <c r="J772" s="12">
        <v>45432.59097222222</v>
      </c>
      <c r="K772" s="12">
        <v>45432.791666666664</v>
      </c>
      <c r="L772" s="12">
        <v>45432.613888888889</v>
      </c>
      <c r="M772" s="12" t="s">
        <v>115</v>
      </c>
      <c r="N772" s="3" t="s">
        <v>13</v>
      </c>
      <c r="O772" s="3">
        <v>0</v>
      </c>
      <c r="P772" s="1">
        <f t="shared" si="240"/>
        <v>21</v>
      </c>
      <c r="Q772" s="1">
        <f t="shared" si="241"/>
        <v>5</v>
      </c>
      <c r="R772" s="72">
        <f t="shared" si="242"/>
        <v>45432.59097222222</v>
      </c>
      <c r="S772" s="73">
        <f t="shared" si="243"/>
        <v>1.4583333333284827</v>
      </c>
      <c r="T772" s="74">
        <f>Table2[[#This Row],[ETA A OFRECIMIENTO]]*24</f>
        <v>34.999999999883585</v>
      </c>
      <c r="U772" s="1" t="str">
        <f t="shared" si="244"/>
        <v>YES</v>
      </c>
      <c r="V772" s="73">
        <f t="shared" si="245"/>
        <v>0.1875</v>
      </c>
      <c r="W772" s="74">
        <f>Table2[[#This Row],[DEL. AVAILABLE A SLOT]]*24</f>
        <v>4.5</v>
      </c>
      <c r="X772" s="1" t="str">
        <f t="shared" si="246"/>
        <v>SI</v>
      </c>
      <c r="Y772" s="73">
        <f t="shared" si="247"/>
        <v>1.6458333333284827</v>
      </c>
      <c r="Z772" s="74">
        <f>Table2[[#This Row],[ETA A TIMESLOT]]*24</f>
        <v>39.499999999883585</v>
      </c>
      <c r="AA772" s="73">
        <f t="shared" si="248"/>
        <v>0</v>
      </c>
      <c r="AB772" s="73" t="str">
        <f t="shared" si="249"/>
        <v>SI</v>
      </c>
      <c r="AC772" s="74">
        <f>Table2[[#This Row],[PUNTUALIDAD (H)]]*24</f>
        <v>0</v>
      </c>
      <c r="AD772" s="73">
        <f t="shared" si="250"/>
        <v>1.4680555555532919</v>
      </c>
      <c r="AE772" s="74">
        <f>Table2[[#This Row],[ATA TO UNLOADING]]*24</f>
        <v>35.233333333279006</v>
      </c>
      <c r="AF772" s="74" t="str">
        <f>IF(Table2[[#This Row],[ATA TO UNLOADING 2]]&lt;=48,"YES","NO")</f>
        <v>YES</v>
      </c>
      <c r="AG772" s="75">
        <f t="shared" si="251"/>
        <v>0.79166666666424135</v>
      </c>
      <c r="AH772" s="2" t="s">
        <v>42</v>
      </c>
      <c r="AI772" s="2" t="str">
        <f t="shared" si="252"/>
        <v>CRSU1445661</v>
      </c>
      <c r="AJ772" s="76" t="str">
        <f t="shared" si="253"/>
        <v>MSI</v>
      </c>
      <c r="AK772" s="77">
        <f>IF($M772="TRUCK",VLOOKUP($AQ772,Invoicing!$A$17:$B$49,MATCH($AK$1,Invoicing!$A$17:$B$17,0),FALSE),VLOOKUP($AQ772,Invoicing!$N$17:$O$21,MATCH($AK$1,Invoicing!$N$17:$O$17,0),FALSE))</f>
        <v>480</v>
      </c>
      <c r="AL772" s="78">
        <f>VLOOKUP($E772,Invoicing!$A$1:$H$8,MATCH(TRACKER!$N772,Invoicing!$A$1:$H$1,0),FALSE)</f>
        <v>120</v>
      </c>
      <c r="AM772" s="78">
        <f>VLOOKUP($E772,Invoicing!$A$1:$H$8,MATCH(TRACKER!$O$1,Invoicing!$A$1:$H$1,0),FALSE)</f>
        <v>50</v>
      </c>
      <c r="AN772" s="78">
        <f t="shared" si="254"/>
        <v>0</v>
      </c>
      <c r="AO772" s="2">
        <f t="shared" si="255"/>
        <v>1</v>
      </c>
      <c r="AP772" s="2" t="str">
        <f t="shared" si="256"/>
        <v>WEEK</v>
      </c>
      <c r="AQ772" s="2" t="str">
        <f t="shared" si="257"/>
        <v>MSIWEEK</v>
      </c>
      <c r="AR772" s="71">
        <f t="shared" si="258"/>
        <v>600</v>
      </c>
      <c r="AS772" s="71">
        <f>VLOOKUP(AJ772,Invoicing!A:K,10,FALSE)</f>
        <v>25</v>
      </c>
      <c r="AT772" s="71">
        <f t="shared" si="259"/>
        <v>625</v>
      </c>
    </row>
    <row r="773" spans="1:46">
      <c r="A773" s="37" t="s">
        <v>37</v>
      </c>
      <c r="B773" s="3" t="s">
        <v>38</v>
      </c>
      <c r="C773" s="11">
        <v>45431.145833333336</v>
      </c>
      <c r="D773" s="11">
        <v>45431.1875</v>
      </c>
      <c r="E773" s="11" t="s">
        <v>44</v>
      </c>
      <c r="F773" s="11" t="s">
        <v>40</v>
      </c>
      <c r="G773" s="3" t="s">
        <v>940</v>
      </c>
      <c r="H773" s="3" t="s">
        <v>2821</v>
      </c>
      <c r="I773" s="11">
        <v>45432.604166666664</v>
      </c>
      <c r="J773" s="12">
        <v>45432.561805555553</v>
      </c>
      <c r="K773" s="12">
        <v>45432.625</v>
      </c>
      <c r="L773" s="12">
        <v>45432.614583333336</v>
      </c>
      <c r="M773" s="12" t="s">
        <v>115</v>
      </c>
      <c r="N773" s="3" t="s">
        <v>13</v>
      </c>
      <c r="O773" s="3">
        <v>0</v>
      </c>
      <c r="P773" s="1">
        <f t="shared" si="240"/>
        <v>21</v>
      </c>
      <c r="Q773" s="1">
        <f t="shared" si="241"/>
        <v>5</v>
      </c>
      <c r="R773" s="72">
        <f t="shared" si="242"/>
        <v>45432.561805555553</v>
      </c>
      <c r="S773" s="73">
        <f t="shared" si="243"/>
        <v>1.4583333333284827</v>
      </c>
      <c r="T773" s="74">
        <f>Table2[[#This Row],[ETA A OFRECIMIENTO]]*24</f>
        <v>34.999999999883585</v>
      </c>
      <c r="U773" s="1" t="str">
        <f t="shared" si="244"/>
        <v>YES</v>
      </c>
      <c r="V773" s="73">
        <f t="shared" si="245"/>
        <v>2.0833333335758653E-2</v>
      </c>
      <c r="W773" s="74">
        <f>Table2[[#This Row],[DEL. AVAILABLE A SLOT]]*24</f>
        <v>0.50000000005820766</v>
      </c>
      <c r="X773" s="1" t="str">
        <f t="shared" si="246"/>
        <v>SI</v>
      </c>
      <c r="Y773" s="73">
        <f t="shared" si="247"/>
        <v>1.4791666666642413</v>
      </c>
      <c r="Z773" s="74">
        <f>Table2[[#This Row],[ETA A TIMESLOT]]*24</f>
        <v>35.499999999941792</v>
      </c>
      <c r="AA773" s="73">
        <f t="shared" si="248"/>
        <v>0</v>
      </c>
      <c r="AB773" s="73" t="str">
        <f t="shared" si="249"/>
        <v>SI</v>
      </c>
      <c r="AC773" s="74">
        <f>Table2[[#This Row],[PUNTUALIDAD (H)]]*24</f>
        <v>0</v>
      </c>
      <c r="AD773" s="73">
        <f t="shared" si="250"/>
        <v>1.46875</v>
      </c>
      <c r="AE773" s="74">
        <f>Table2[[#This Row],[ATA TO UNLOADING]]*24</f>
        <v>35.25</v>
      </c>
      <c r="AF773" s="74" t="str">
        <f>IF(Table2[[#This Row],[ATA TO UNLOADING 2]]&lt;=48,"YES","NO")</f>
        <v>YES</v>
      </c>
      <c r="AG773" s="75">
        <f t="shared" si="251"/>
        <v>0.625</v>
      </c>
      <c r="AH773" s="2" t="s">
        <v>42</v>
      </c>
      <c r="AI773" s="2" t="str">
        <f t="shared" si="252"/>
        <v>HASU4634289</v>
      </c>
      <c r="AJ773" s="76" t="str">
        <f t="shared" si="253"/>
        <v>MSI</v>
      </c>
      <c r="AK773" s="77">
        <f>IF($M773="TRUCK",VLOOKUP($AQ773,Invoicing!$A$17:$B$49,MATCH($AK$1,Invoicing!$A$17:$B$17,0),FALSE),VLOOKUP($AQ773,Invoicing!$N$17:$O$21,MATCH($AK$1,Invoicing!$N$17:$O$17,0),FALSE))</f>
        <v>480</v>
      </c>
      <c r="AL773" s="78">
        <f>VLOOKUP($E773,Invoicing!$A$1:$H$8,MATCH(TRACKER!$N773,Invoicing!$A$1:$H$1,0),FALSE)</f>
        <v>120</v>
      </c>
      <c r="AM773" s="78">
        <f>VLOOKUP($E773,Invoicing!$A$1:$H$8,MATCH(TRACKER!$O$1,Invoicing!$A$1:$H$1,0),FALSE)</f>
        <v>50</v>
      </c>
      <c r="AN773" s="78">
        <f t="shared" si="254"/>
        <v>0</v>
      </c>
      <c r="AO773" s="2">
        <f t="shared" si="255"/>
        <v>1</v>
      </c>
      <c r="AP773" s="2" t="str">
        <f t="shared" si="256"/>
        <v>WEEK</v>
      </c>
      <c r="AQ773" s="2" t="str">
        <f t="shared" si="257"/>
        <v>MSIWEEK</v>
      </c>
      <c r="AR773" s="71">
        <f t="shared" si="258"/>
        <v>600</v>
      </c>
      <c r="AS773" s="71">
        <f>VLOOKUP(AJ773,Invoicing!A:K,10,FALSE)</f>
        <v>25</v>
      </c>
      <c r="AT773" s="71">
        <f t="shared" si="259"/>
        <v>625</v>
      </c>
    </row>
    <row r="774" spans="1:46">
      <c r="A774" s="37" t="s">
        <v>37</v>
      </c>
      <c r="B774" s="3" t="s">
        <v>38</v>
      </c>
      <c r="C774" s="11">
        <v>45431.145833333336</v>
      </c>
      <c r="D774" s="11">
        <v>45431.1875</v>
      </c>
      <c r="E774" s="11" t="s">
        <v>45</v>
      </c>
      <c r="F774" s="11" t="s">
        <v>40</v>
      </c>
      <c r="G774" s="3" t="s">
        <v>941</v>
      </c>
      <c r="H774" s="3" t="s">
        <v>2821</v>
      </c>
      <c r="I774" s="11">
        <v>45432.604166666664</v>
      </c>
      <c r="J774" s="12">
        <v>45433.173611111109</v>
      </c>
      <c r="K774" s="12">
        <v>45433.25</v>
      </c>
      <c r="L774" s="12">
        <v>45433.173611111109</v>
      </c>
      <c r="M774" s="12" t="s">
        <v>115</v>
      </c>
      <c r="N774" s="3" t="s">
        <v>42</v>
      </c>
      <c r="O774" s="3">
        <v>0</v>
      </c>
      <c r="P774" s="1">
        <f t="shared" si="240"/>
        <v>21</v>
      </c>
      <c r="Q774" s="1">
        <f t="shared" si="241"/>
        <v>5</v>
      </c>
      <c r="R774" s="72">
        <f t="shared" si="242"/>
        <v>45433.173611111109</v>
      </c>
      <c r="S774" s="73">
        <f t="shared" si="243"/>
        <v>1.4583333333284827</v>
      </c>
      <c r="T774" s="74">
        <f>Table2[[#This Row],[ETA A OFRECIMIENTO]]*24</f>
        <v>34.999999999883585</v>
      </c>
      <c r="U774" s="1" t="str">
        <f t="shared" si="244"/>
        <v>YES</v>
      </c>
      <c r="V774" s="73">
        <f t="shared" si="245"/>
        <v>0.64583333333575865</v>
      </c>
      <c r="W774" s="74">
        <f>Table2[[#This Row],[DEL. AVAILABLE A SLOT]]*24</f>
        <v>15.500000000058208</v>
      </c>
      <c r="X774" s="1" t="str">
        <f t="shared" si="246"/>
        <v>SI</v>
      </c>
      <c r="Y774" s="73">
        <f t="shared" si="247"/>
        <v>2.1041666666642413</v>
      </c>
      <c r="Z774" s="74">
        <f>Table2[[#This Row],[ETA A TIMESLOT]]*24</f>
        <v>50.499999999941792</v>
      </c>
      <c r="AA774" s="73">
        <f t="shared" si="248"/>
        <v>0</v>
      </c>
      <c r="AB774" s="73" t="str">
        <f t="shared" si="249"/>
        <v>SI</v>
      </c>
      <c r="AC774" s="74">
        <f>Table2[[#This Row],[PUNTUALIDAD (H)]]*24</f>
        <v>0</v>
      </c>
      <c r="AD774" s="73">
        <f t="shared" si="250"/>
        <v>2.0277777777737356</v>
      </c>
      <c r="AE774" s="74">
        <f>Table2[[#This Row],[ATA TO UNLOADING]]*24</f>
        <v>48.666666666569654</v>
      </c>
      <c r="AF774" s="74" t="str">
        <f>IF(Table2[[#This Row],[ATA TO UNLOADING 2]]&lt;=48,"YES","NO")</f>
        <v>NO</v>
      </c>
      <c r="AG774" s="75">
        <f t="shared" si="251"/>
        <v>0.25</v>
      </c>
      <c r="AH774" s="2" t="s">
        <v>42</v>
      </c>
      <c r="AI774" s="2" t="str">
        <f t="shared" si="252"/>
        <v>HASU4873339</v>
      </c>
      <c r="AJ774" s="76" t="str">
        <f t="shared" si="253"/>
        <v>OM TRANSPORT</v>
      </c>
      <c r="AK774" s="77">
        <f>IF($M774="TRUCK",VLOOKUP($AQ774,Invoicing!$A$17:$B$49,MATCH($AK$1,Invoicing!$A$17:$B$17,0),FALSE),VLOOKUP($AQ774,Invoicing!$N$17:$O$21,MATCH($AK$1,Invoicing!$N$17:$O$17,0),FALSE))</f>
        <v>475</v>
      </c>
      <c r="AL774" s="78" t="e">
        <f>VLOOKUP($E774,Invoicing!$A$1:$H$8,MATCH(TRACKER!$N774,Invoicing!$A$1:$H$1,0),FALSE)</f>
        <v>#N/A</v>
      </c>
      <c r="AM774" s="78">
        <f>VLOOKUP($E774,Invoicing!$A$1:$H$8,MATCH(TRACKER!$O$1,Invoicing!$A$1:$H$1,0),FALSE)</f>
        <v>50</v>
      </c>
      <c r="AN774" s="78">
        <f t="shared" si="254"/>
        <v>0</v>
      </c>
      <c r="AO774" s="2">
        <f t="shared" si="255"/>
        <v>2</v>
      </c>
      <c r="AP774" s="2" t="str">
        <f t="shared" si="256"/>
        <v>WEEK</v>
      </c>
      <c r="AQ774" s="2" t="str">
        <f t="shared" si="257"/>
        <v>OM TRANSPORTWEEK</v>
      </c>
      <c r="AR774" s="71">
        <f t="shared" si="258"/>
        <v>475</v>
      </c>
      <c r="AS774" s="71">
        <f>VLOOKUP(AJ774,Invoicing!A:K,10,FALSE)</f>
        <v>25</v>
      </c>
      <c r="AT774" s="71">
        <f t="shared" si="259"/>
        <v>500</v>
      </c>
    </row>
    <row r="775" spans="1:46">
      <c r="A775" s="37" t="s">
        <v>37</v>
      </c>
      <c r="B775" s="3" t="s">
        <v>38</v>
      </c>
      <c r="C775" s="11">
        <v>45431.145833333336</v>
      </c>
      <c r="D775" s="11">
        <v>45431.1875</v>
      </c>
      <c r="E775" s="11" t="s">
        <v>44</v>
      </c>
      <c r="F775" s="11" t="s">
        <v>40</v>
      </c>
      <c r="G775" s="3" t="s">
        <v>942</v>
      </c>
      <c r="H775" s="3" t="s">
        <v>2821</v>
      </c>
      <c r="I775" s="11">
        <v>45432.604166666664</v>
      </c>
      <c r="J775" s="12">
        <v>45433.46875</v>
      </c>
      <c r="K775" s="12">
        <v>45433.458333333336</v>
      </c>
      <c r="L775" s="12">
        <v>45433.530555555553</v>
      </c>
      <c r="M775" s="12" t="s">
        <v>115</v>
      </c>
      <c r="N775" s="3" t="s">
        <v>13</v>
      </c>
      <c r="O775" s="3">
        <v>0</v>
      </c>
      <c r="P775" s="1">
        <f t="shared" si="240"/>
        <v>21</v>
      </c>
      <c r="Q775" s="1">
        <f t="shared" si="241"/>
        <v>5</v>
      </c>
      <c r="R775" s="72">
        <f t="shared" si="242"/>
        <v>45433.46875</v>
      </c>
      <c r="S775" s="73">
        <f t="shared" si="243"/>
        <v>1.4583333333284827</v>
      </c>
      <c r="T775" s="74">
        <f>Table2[[#This Row],[ETA A OFRECIMIENTO]]*24</f>
        <v>34.999999999883585</v>
      </c>
      <c r="U775" s="1" t="str">
        <f t="shared" si="244"/>
        <v>YES</v>
      </c>
      <c r="V775" s="73">
        <f t="shared" si="245"/>
        <v>0.85416666667151731</v>
      </c>
      <c r="W775" s="74">
        <f>Table2[[#This Row],[DEL. AVAILABLE A SLOT]]*24</f>
        <v>20.500000000116415</v>
      </c>
      <c r="X775" s="1" t="str">
        <f t="shared" si="246"/>
        <v>SI</v>
      </c>
      <c r="Y775" s="73">
        <f t="shared" si="247"/>
        <v>2.3125</v>
      </c>
      <c r="Z775" s="74">
        <f>Table2[[#This Row],[ETA A TIMESLOT]]*24</f>
        <v>55.5</v>
      </c>
      <c r="AA775" s="73">
        <f t="shared" si="248"/>
        <v>1.0416666664241347E-2</v>
      </c>
      <c r="AB775" s="73" t="str">
        <f t="shared" si="249"/>
        <v>SI</v>
      </c>
      <c r="AC775" s="74">
        <f>Table2[[#This Row],[PUNTUALIDAD (H)]]*24</f>
        <v>0.24999999994179234</v>
      </c>
      <c r="AD775" s="73">
        <f t="shared" si="250"/>
        <v>2.3847222222175333</v>
      </c>
      <c r="AE775" s="74">
        <f>Table2[[#This Row],[ATA TO UNLOADING]]*24</f>
        <v>57.233333333220799</v>
      </c>
      <c r="AF775" s="74" t="str">
        <f>IF(Table2[[#This Row],[ATA TO UNLOADING 2]]&lt;=48,"YES","NO")</f>
        <v>NO</v>
      </c>
      <c r="AG775" s="75">
        <f t="shared" si="251"/>
        <v>0.45833333333575865</v>
      </c>
      <c r="AH775" s="2" t="s">
        <v>42</v>
      </c>
      <c r="AI775" s="2" t="str">
        <f t="shared" si="252"/>
        <v>MRKU2277106</v>
      </c>
      <c r="AJ775" s="76" t="str">
        <f t="shared" si="253"/>
        <v>MSI</v>
      </c>
      <c r="AK775" s="77">
        <f>IF($M775="TRUCK",VLOOKUP($AQ775,Invoicing!$A$17:$B$49,MATCH($AK$1,Invoicing!$A$17:$B$17,0),FALSE),VLOOKUP($AQ775,Invoicing!$N$17:$O$21,MATCH($AK$1,Invoicing!$N$17:$O$17,0),FALSE))</f>
        <v>480</v>
      </c>
      <c r="AL775" s="78">
        <f>VLOOKUP($E775,Invoicing!$A$1:$H$8,MATCH(TRACKER!$N775,Invoicing!$A$1:$H$1,0),FALSE)</f>
        <v>120</v>
      </c>
      <c r="AM775" s="78">
        <f>VLOOKUP($E775,Invoicing!$A$1:$H$8,MATCH(TRACKER!$O$1,Invoicing!$A$1:$H$1,0),FALSE)</f>
        <v>50</v>
      </c>
      <c r="AN775" s="78">
        <f t="shared" si="254"/>
        <v>0</v>
      </c>
      <c r="AO775" s="2">
        <f t="shared" si="255"/>
        <v>2</v>
      </c>
      <c r="AP775" s="2" t="str">
        <f t="shared" si="256"/>
        <v>WEEK</v>
      </c>
      <c r="AQ775" s="2" t="str">
        <f t="shared" si="257"/>
        <v>MSIWEEK</v>
      </c>
      <c r="AR775" s="71">
        <f t="shared" si="258"/>
        <v>600</v>
      </c>
      <c r="AS775" s="71">
        <f>VLOOKUP(AJ775,Invoicing!A:K,10,FALSE)</f>
        <v>25</v>
      </c>
      <c r="AT775" s="71">
        <f t="shared" si="259"/>
        <v>625</v>
      </c>
    </row>
    <row r="776" spans="1:46">
      <c r="A776" s="37" t="s">
        <v>37</v>
      </c>
      <c r="B776" s="3" t="s">
        <v>38</v>
      </c>
      <c r="C776" s="11">
        <v>45431.145833333336</v>
      </c>
      <c r="D776" s="11">
        <v>45431.1875</v>
      </c>
      <c r="E776" s="11" t="s">
        <v>44</v>
      </c>
      <c r="F776" s="11" t="s">
        <v>40</v>
      </c>
      <c r="G776" s="3" t="s">
        <v>943</v>
      </c>
      <c r="H776" s="3" t="s">
        <v>2821</v>
      </c>
      <c r="I776" s="11">
        <v>45432.604166666664</v>
      </c>
      <c r="J776" s="12">
        <v>45432.936805555553</v>
      </c>
      <c r="K776" s="12">
        <v>45432.958333333336</v>
      </c>
      <c r="L776" s="12">
        <v>45432.972222222219</v>
      </c>
      <c r="M776" s="12" t="s">
        <v>115</v>
      </c>
      <c r="N776" s="3" t="s">
        <v>13</v>
      </c>
      <c r="O776" s="3">
        <v>0</v>
      </c>
      <c r="P776" s="1">
        <f t="shared" si="240"/>
        <v>21</v>
      </c>
      <c r="Q776" s="1">
        <f t="shared" si="241"/>
        <v>5</v>
      </c>
      <c r="R776" s="72">
        <f t="shared" si="242"/>
        <v>45432.936805555553</v>
      </c>
      <c r="S776" s="73">
        <f t="shared" si="243"/>
        <v>1.4583333333284827</v>
      </c>
      <c r="T776" s="74">
        <f>Table2[[#This Row],[ETA A OFRECIMIENTO]]*24</f>
        <v>34.999999999883585</v>
      </c>
      <c r="U776" s="1" t="str">
        <f t="shared" si="244"/>
        <v>YES</v>
      </c>
      <c r="V776" s="73">
        <f t="shared" si="245"/>
        <v>0.35416666667151731</v>
      </c>
      <c r="W776" s="74">
        <f>Table2[[#This Row],[DEL. AVAILABLE A SLOT]]*24</f>
        <v>8.5000000001164153</v>
      </c>
      <c r="X776" s="1" t="str">
        <f t="shared" si="246"/>
        <v>SI</v>
      </c>
      <c r="Y776" s="73">
        <f t="shared" si="247"/>
        <v>1.8125</v>
      </c>
      <c r="Z776" s="74">
        <f>Table2[[#This Row],[ETA A TIMESLOT]]*24</f>
        <v>43.5</v>
      </c>
      <c r="AA776" s="73">
        <f t="shared" si="248"/>
        <v>0</v>
      </c>
      <c r="AB776" s="73" t="str">
        <f t="shared" si="249"/>
        <v>SI</v>
      </c>
      <c r="AC776" s="74">
        <f>Table2[[#This Row],[PUNTUALIDAD (H)]]*24</f>
        <v>0</v>
      </c>
      <c r="AD776" s="73">
        <f t="shared" si="250"/>
        <v>1.8263888888832298</v>
      </c>
      <c r="AE776" s="74">
        <f>Table2[[#This Row],[ATA TO UNLOADING]]*24</f>
        <v>43.833333333197515</v>
      </c>
      <c r="AF776" s="74" t="str">
        <f>IF(Table2[[#This Row],[ATA TO UNLOADING 2]]&lt;=48,"YES","NO")</f>
        <v>YES</v>
      </c>
      <c r="AG776" s="75">
        <f t="shared" si="251"/>
        <v>0.95833333333575865</v>
      </c>
      <c r="AH776" s="2" t="s">
        <v>24</v>
      </c>
      <c r="AI776" s="2" t="str">
        <f t="shared" si="252"/>
        <v>MRKU3460148</v>
      </c>
      <c r="AJ776" s="76" t="str">
        <f t="shared" si="253"/>
        <v>MSI</v>
      </c>
      <c r="AK776" s="77">
        <f>IF($M776="TRUCK",VLOOKUP($AQ776,Invoicing!$A$17:$B$49,MATCH($AK$1,Invoicing!$A$17:$B$17,0),FALSE),VLOOKUP($AQ776,Invoicing!$N$17:$O$21,MATCH($AK$1,Invoicing!$N$17:$O$17,0),FALSE))</f>
        <v>530</v>
      </c>
      <c r="AL776" s="78">
        <f>VLOOKUP($E776,Invoicing!$A$1:$H$8,MATCH(TRACKER!$N776,Invoicing!$A$1:$H$1,0),FALSE)</f>
        <v>120</v>
      </c>
      <c r="AM776" s="78">
        <f>VLOOKUP($E776,Invoicing!$A$1:$H$8,MATCH(TRACKER!$O$1,Invoicing!$A$1:$H$1,0),FALSE)</f>
        <v>50</v>
      </c>
      <c r="AN776" s="78">
        <f t="shared" si="254"/>
        <v>0</v>
      </c>
      <c r="AO776" s="2">
        <f t="shared" si="255"/>
        <v>1</v>
      </c>
      <c r="AP776" s="2" t="str">
        <f t="shared" si="256"/>
        <v>NIGHT</v>
      </c>
      <c r="AQ776" s="2" t="str">
        <f t="shared" si="257"/>
        <v>MSINIGHT</v>
      </c>
      <c r="AR776" s="71">
        <f t="shared" si="258"/>
        <v>650</v>
      </c>
      <c r="AS776" s="71">
        <f>VLOOKUP(AJ776,Invoicing!A:K,10,FALSE)</f>
        <v>25</v>
      </c>
      <c r="AT776" s="71">
        <f t="shared" si="259"/>
        <v>675</v>
      </c>
    </row>
    <row r="777" spans="1:46">
      <c r="A777" s="58" t="s">
        <v>37</v>
      </c>
      <c r="B777" s="59" t="s">
        <v>38</v>
      </c>
      <c r="C777" s="60">
        <v>45431.145833333336</v>
      </c>
      <c r="D777" s="60">
        <v>45431.1875</v>
      </c>
      <c r="E777" s="60" t="s">
        <v>44</v>
      </c>
      <c r="F777" s="60" t="s">
        <v>40</v>
      </c>
      <c r="G777" s="59" t="s">
        <v>944</v>
      </c>
      <c r="H777" s="3" t="s">
        <v>2821</v>
      </c>
      <c r="I777" s="60">
        <v>45432.604166666664</v>
      </c>
      <c r="J777" s="61">
        <v>45433.648611111108</v>
      </c>
      <c r="K777" s="61">
        <v>45433.625</v>
      </c>
      <c r="L777" s="61">
        <v>45433.690972222219</v>
      </c>
      <c r="M777" s="12" t="s">
        <v>115</v>
      </c>
      <c r="N777" s="3" t="s">
        <v>13</v>
      </c>
      <c r="O777" s="3">
        <v>0</v>
      </c>
      <c r="P777" s="1">
        <f t="shared" si="240"/>
        <v>21</v>
      </c>
      <c r="Q777" s="1">
        <f t="shared" si="241"/>
        <v>5</v>
      </c>
      <c r="R777" s="72">
        <f t="shared" si="242"/>
        <v>45433.648611111108</v>
      </c>
      <c r="S777" s="73">
        <f t="shared" si="243"/>
        <v>1.4583333333284827</v>
      </c>
      <c r="T777" s="74">
        <f>Table2[[#This Row],[ETA A OFRECIMIENTO]]*24</f>
        <v>34.999999999883585</v>
      </c>
      <c r="U777" s="1" t="str">
        <f t="shared" si="244"/>
        <v>YES</v>
      </c>
      <c r="V777" s="73">
        <f t="shared" si="245"/>
        <v>1.0208333333357587</v>
      </c>
      <c r="W777" s="74">
        <f>Table2[[#This Row],[DEL. AVAILABLE A SLOT]]*24</f>
        <v>24.500000000058208</v>
      </c>
      <c r="X777" s="1" t="str">
        <f t="shared" si="246"/>
        <v>NO</v>
      </c>
      <c r="Y777" s="73">
        <f t="shared" si="247"/>
        <v>2.4791666666642413</v>
      </c>
      <c r="Z777" s="74">
        <f>Table2[[#This Row],[ETA A TIMESLOT]]*24</f>
        <v>59.499999999941792</v>
      </c>
      <c r="AA777" s="73">
        <f t="shared" si="248"/>
        <v>2.361111110803904E-2</v>
      </c>
      <c r="AB777" s="73" t="str">
        <f t="shared" si="249"/>
        <v>SI</v>
      </c>
      <c r="AC777" s="74">
        <f>Table2[[#This Row],[PUNTUALIDAD (H)]]*24</f>
        <v>0.56666666659293696</v>
      </c>
      <c r="AD777" s="73">
        <f t="shared" si="250"/>
        <v>2.5451388888832298</v>
      </c>
      <c r="AE777" s="74">
        <f>Table2[[#This Row],[ATA TO UNLOADING]]*24</f>
        <v>61.083333333197515</v>
      </c>
      <c r="AF777" s="74" t="str">
        <f>IF(Table2[[#This Row],[ATA TO UNLOADING 2]]&lt;=48,"YES","NO")</f>
        <v>NO</v>
      </c>
      <c r="AG777" s="75">
        <f t="shared" si="251"/>
        <v>0.625</v>
      </c>
      <c r="AH777" s="2" t="s">
        <v>42</v>
      </c>
      <c r="AI777" s="2" t="str">
        <f t="shared" si="252"/>
        <v>MRKU3572317</v>
      </c>
      <c r="AJ777" s="76" t="str">
        <f t="shared" si="253"/>
        <v>MSI</v>
      </c>
      <c r="AK777" s="77">
        <f>IF($M777="TRUCK",VLOOKUP($AQ777,Invoicing!$A$17:$B$49,MATCH($AK$1,Invoicing!$A$17:$B$17,0),FALSE),VLOOKUP($AQ777,Invoicing!$N$17:$O$21,MATCH($AK$1,Invoicing!$N$17:$O$17,0),FALSE))</f>
        <v>480</v>
      </c>
      <c r="AL777" s="78">
        <f>VLOOKUP($E777,Invoicing!$A$1:$H$8,MATCH(TRACKER!$N777,Invoicing!$A$1:$H$1,0),FALSE)</f>
        <v>120</v>
      </c>
      <c r="AM777" s="78">
        <f>VLOOKUP($E777,Invoicing!$A$1:$H$8,MATCH(TRACKER!$O$1,Invoicing!$A$1:$H$1,0),FALSE)</f>
        <v>50</v>
      </c>
      <c r="AN777" s="78">
        <f t="shared" si="254"/>
        <v>0</v>
      </c>
      <c r="AO777" s="2">
        <f t="shared" si="255"/>
        <v>2</v>
      </c>
      <c r="AP777" s="2" t="str">
        <f t="shared" si="256"/>
        <v>WEEK</v>
      </c>
      <c r="AQ777" s="2" t="str">
        <f t="shared" si="257"/>
        <v>MSIWEEK</v>
      </c>
      <c r="AR777" s="71">
        <f t="shared" si="258"/>
        <v>600</v>
      </c>
      <c r="AS777" s="71">
        <f>VLOOKUP(AJ777,Invoicing!A:K,10,FALSE)</f>
        <v>25</v>
      </c>
      <c r="AT777" s="71">
        <f t="shared" si="259"/>
        <v>625</v>
      </c>
    </row>
    <row r="778" spans="1:46">
      <c r="A778" s="37" t="s">
        <v>37</v>
      </c>
      <c r="B778" s="3" t="s">
        <v>38</v>
      </c>
      <c r="C778" s="11">
        <v>45431.145833333336</v>
      </c>
      <c r="D778" s="11">
        <v>45431.1875</v>
      </c>
      <c r="E778" s="11" t="s">
        <v>45</v>
      </c>
      <c r="F778" s="11" t="s">
        <v>40</v>
      </c>
      <c r="G778" s="3" t="s">
        <v>945</v>
      </c>
      <c r="H778" s="3" t="s">
        <v>2821</v>
      </c>
      <c r="I778" s="11">
        <v>45432.604166666664</v>
      </c>
      <c r="J778" s="12">
        <v>45432.923611111109</v>
      </c>
      <c r="K778" s="12">
        <v>45432.958333333336</v>
      </c>
      <c r="L778" s="12">
        <v>45432.9375</v>
      </c>
      <c r="M778" s="12" t="s">
        <v>115</v>
      </c>
      <c r="N778" s="3" t="s">
        <v>42</v>
      </c>
      <c r="O778" s="3">
        <v>0</v>
      </c>
      <c r="P778" s="1">
        <f t="shared" si="240"/>
        <v>21</v>
      </c>
      <c r="Q778" s="1">
        <f t="shared" si="241"/>
        <v>5</v>
      </c>
      <c r="R778" s="72">
        <f t="shared" si="242"/>
        <v>45432.923611111109</v>
      </c>
      <c r="S778" s="73">
        <f t="shared" si="243"/>
        <v>1.4583333333284827</v>
      </c>
      <c r="T778" s="74">
        <f>Table2[[#This Row],[ETA A OFRECIMIENTO]]*24</f>
        <v>34.999999999883585</v>
      </c>
      <c r="U778" s="1" t="str">
        <f t="shared" si="244"/>
        <v>YES</v>
      </c>
      <c r="V778" s="73">
        <f t="shared" si="245"/>
        <v>0.35416666667151731</v>
      </c>
      <c r="W778" s="74">
        <f>Table2[[#This Row],[DEL. AVAILABLE A SLOT]]*24</f>
        <v>8.5000000001164153</v>
      </c>
      <c r="X778" s="1" t="str">
        <f t="shared" si="246"/>
        <v>SI</v>
      </c>
      <c r="Y778" s="73">
        <f t="shared" si="247"/>
        <v>1.8125</v>
      </c>
      <c r="Z778" s="74">
        <f>Table2[[#This Row],[ETA A TIMESLOT]]*24</f>
        <v>43.5</v>
      </c>
      <c r="AA778" s="73">
        <f t="shared" si="248"/>
        <v>0</v>
      </c>
      <c r="AB778" s="73" t="str">
        <f t="shared" si="249"/>
        <v>SI</v>
      </c>
      <c r="AC778" s="74">
        <f>Table2[[#This Row],[PUNTUALIDAD (H)]]*24</f>
        <v>0</v>
      </c>
      <c r="AD778" s="73">
        <f t="shared" si="250"/>
        <v>1.7916666666642413</v>
      </c>
      <c r="AE778" s="74">
        <f>Table2[[#This Row],[ATA TO UNLOADING]]*24</f>
        <v>42.999999999941792</v>
      </c>
      <c r="AF778" s="74" t="str">
        <f>IF(Table2[[#This Row],[ATA TO UNLOADING 2]]&lt;=48,"YES","NO")</f>
        <v>YES</v>
      </c>
      <c r="AG778" s="75">
        <f t="shared" si="251"/>
        <v>0.95833333333575865</v>
      </c>
      <c r="AH778" s="2" t="s">
        <v>24</v>
      </c>
      <c r="AI778" s="2" t="str">
        <f t="shared" si="252"/>
        <v>MRKU5392211</v>
      </c>
      <c r="AJ778" s="76" t="str">
        <f t="shared" si="253"/>
        <v>OM TRANSPORT</v>
      </c>
      <c r="AK778" s="77">
        <f>IF($M778="TRUCK",VLOOKUP($AQ778,Invoicing!$A$17:$B$49,MATCH($AK$1,Invoicing!$A$17:$B$17,0),FALSE),VLOOKUP($AQ778,Invoicing!$N$17:$O$21,MATCH($AK$1,Invoicing!$N$17:$O$17,0),FALSE))</f>
        <v>475</v>
      </c>
      <c r="AL778" s="78" t="e">
        <f>VLOOKUP($E778,Invoicing!$A$1:$H$8,MATCH(TRACKER!$N778,Invoicing!$A$1:$H$1,0),FALSE)</f>
        <v>#N/A</v>
      </c>
      <c r="AM778" s="78">
        <f>VLOOKUP($E778,Invoicing!$A$1:$H$8,MATCH(TRACKER!$O$1,Invoicing!$A$1:$H$1,0),FALSE)</f>
        <v>50</v>
      </c>
      <c r="AN778" s="78">
        <f t="shared" si="254"/>
        <v>0</v>
      </c>
      <c r="AO778" s="2">
        <f t="shared" si="255"/>
        <v>1</v>
      </c>
      <c r="AP778" s="2" t="str">
        <f t="shared" si="256"/>
        <v>NIGHT</v>
      </c>
      <c r="AQ778" s="2" t="str">
        <f t="shared" si="257"/>
        <v>OM TRANSPORTNIGHT</v>
      </c>
      <c r="AR778" s="71">
        <f t="shared" si="258"/>
        <v>475</v>
      </c>
      <c r="AS778" s="71">
        <f>VLOOKUP(AJ778,Invoicing!A:K,10,FALSE)</f>
        <v>25</v>
      </c>
      <c r="AT778" s="71">
        <f t="shared" si="259"/>
        <v>500</v>
      </c>
    </row>
    <row r="779" spans="1:46">
      <c r="A779" s="37" t="s">
        <v>37</v>
      </c>
      <c r="B779" s="3" t="s">
        <v>38</v>
      </c>
      <c r="C779" s="11">
        <v>45431.145833333336</v>
      </c>
      <c r="D779" s="11">
        <v>45431.1875</v>
      </c>
      <c r="E779" s="11" t="s">
        <v>44</v>
      </c>
      <c r="F779" s="11" t="s">
        <v>40</v>
      </c>
      <c r="G779" s="3" t="s">
        <v>946</v>
      </c>
      <c r="H779" s="3" t="s">
        <v>2821</v>
      </c>
      <c r="I779" s="11">
        <v>45432.604166666664</v>
      </c>
      <c r="J779" s="12">
        <v>45433.36041666667</v>
      </c>
      <c r="K779" s="12">
        <v>45433.333333333336</v>
      </c>
      <c r="L779" s="12">
        <v>45433.395833333336</v>
      </c>
      <c r="M779" s="12" t="s">
        <v>115</v>
      </c>
      <c r="N779" s="3" t="s">
        <v>13</v>
      </c>
      <c r="O779" s="3">
        <v>0</v>
      </c>
      <c r="P779" s="1">
        <f t="shared" si="240"/>
        <v>21</v>
      </c>
      <c r="Q779" s="1">
        <f t="shared" si="241"/>
        <v>5</v>
      </c>
      <c r="R779" s="72">
        <f t="shared" si="242"/>
        <v>45433.36041666667</v>
      </c>
      <c r="S779" s="73">
        <f t="shared" si="243"/>
        <v>1.4583333333284827</v>
      </c>
      <c r="T779" s="74">
        <f>Table2[[#This Row],[ETA A OFRECIMIENTO]]*24</f>
        <v>34.999999999883585</v>
      </c>
      <c r="U779" s="1" t="str">
        <f t="shared" si="244"/>
        <v>YES</v>
      </c>
      <c r="V779" s="73">
        <f t="shared" si="245"/>
        <v>0.72916666667151731</v>
      </c>
      <c r="W779" s="74">
        <f>Table2[[#This Row],[DEL. AVAILABLE A SLOT]]*24</f>
        <v>17.500000000116415</v>
      </c>
      <c r="X779" s="1" t="str">
        <f t="shared" si="246"/>
        <v>SI</v>
      </c>
      <c r="Y779" s="73">
        <f t="shared" si="247"/>
        <v>2.1875</v>
      </c>
      <c r="Z779" s="74">
        <f>Table2[[#This Row],[ETA A TIMESLOT]]*24</f>
        <v>52.5</v>
      </c>
      <c r="AA779" s="73">
        <f t="shared" si="248"/>
        <v>2.7083333334303461E-2</v>
      </c>
      <c r="AB779" s="73" t="str">
        <f t="shared" si="249"/>
        <v>SI</v>
      </c>
      <c r="AC779" s="74">
        <f>Table2[[#This Row],[PUNTUALIDAD (H)]]*24</f>
        <v>0.65000000002328306</v>
      </c>
      <c r="AD779" s="73">
        <f t="shared" si="250"/>
        <v>2.25</v>
      </c>
      <c r="AE779" s="74">
        <f>Table2[[#This Row],[ATA TO UNLOADING]]*24</f>
        <v>54</v>
      </c>
      <c r="AF779" s="74" t="str">
        <f>IF(Table2[[#This Row],[ATA TO UNLOADING 2]]&lt;=48,"YES","NO")</f>
        <v>NO</v>
      </c>
      <c r="AG779" s="75">
        <f t="shared" si="251"/>
        <v>0.33333333333575865</v>
      </c>
      <c r="AH779" s="2" t="s">
        <v>42</v>
      </c>
      <c r="AI779" s="2" t="str">
        <f t="shared" si="252"/>
        <v>MRKU6087927</v>
      </c>
      <c r="AJ779" s="76" t="str">
        <f t="shared" si="253"/>
        <v>MSI</v>
      </c>
      <c r="AK779" s="77">
        <f>IF($M779="TRUCK",VLOOKUP($AQ779,Invoicing!$A$17:$B$49,MATCH($AK$1,Invoicing!$A$17:$B$17,0),FALSE),VLOOKUP($AQ779,Invoicing!$N$17:$O$21,MATCH($AK$1,Invoicing!$N$17:$O$17,0),FALSE))</f>
        <v>480</v>
      </c>
      <c r="AL779" s="78">
        <f>VLOOKUP($E779,Invoicing!$A$1:$H$8,MATCH(TRACKER!$N779,Invoicing!$A$1:$H$1,0),FALSE)</f>
        <v>120</v>
      </c>
      <c r="AM779" s="78">
        <f>VLOOKUP($E779,Invoicing!$A$1:$H$8,MATCH(TRACKER!$O$1,Invoicing!$A$1:$H$1,0),FALSE)</f>
        <v>50</v>
      </c>
      <c r="AN779" s="78">
        <f t="shared" si="254"/>
        <v>0</v>
      </c>
      <c r="AO779" s="2">
        <f t="shared" si="255"/>
        <v>2</v>
      </c>
      <c r="AP779" s="2" t="str">
        <f t="shared" si="256"/>
        <v>WEEK</v>
      </c>
      <c r="AQ779" s="2" t="str">
        <f t="shared" si="257"/>
        <v>MSIWEEK</v>
      </c>
      <c r="AR779" s="71">
        <f t="shared" si="258"/>
        <v>600</v>
      </c>
      <c r="AS779" s="71">
        <f>VLOOKUP(AJ779,Invoicing!A:K,10,FALSE)</f>
        <v>25</v>
      </c>
      <c r="AT779" s="71">
        <f t="shared" si="259"/>
        <v>625</v>
      </c>
    </row>
    <row r="780" spans="1:46">
      <c r="A780" s="37" t="s">
        <v>37</v>
      </c>
      <c r="B780" s="3" t="s">
        <v>38</v>
      </c>
      <c r="C780" s="11">
        <v>45431.145833333336</v>
      </c>
      <c r="D780" s="11">
        <v>45431.1875</v>
      </c>
      <c r="E780" s="11" t="s">
        <v>44</v>
      </c>
      <c r="F780" s="11" t="s">
        <v>40</v>
      </c>
      <c r="G780" s="3" t="s">
        <v>947</v>
      </c>
      <c r="H780" s="3" t="s">
        <v>2821</v>
      </c>
      <c r="I780" s="11">
        <v>45432.604166666664</v>
      </c>
      <c r="J780" s="12">
        <v>45432.620138888888</v>
      </c>
      <c r="K780" s="12">
        <v>45432.625</v>
      </c>
      <c r="L780" s="12">
        <v>45432.646527777775</v>
      </c>
      <c r="M780" s="12" t="s">
        <v>115</v>
      </c>
      <c r="N780" s="3" t="s">
        <v>13</v>
      </c>
      <c r="O780" s="3">
        <v>0</v>
      </c>
      <c r="P780" s="1">
        <f t="shared" si="240"/>
        <v>21</v>
      </c>
      <c r="Q780" s="1">
        <f t="shared" si="241"/>
        <v>5</v>
      </c>
      <c r="R780" s="72">
        <f t="shared" si="242"/>
        <v>45432.620138888888</v>
      </c>
      <c r="S780" s="73">
        <f t="shared" si="243"/>
        <v>1.4583333333284827</v>
      </c>
      <c r="T780" s="74">
        <f>Table2[[#This Row],[ETA A OFRECIMIENTO]]*24</f>
        <v>34.999999999883585</v>
      </c>
      <c r="U780" s="1" t="str">
        <f t="shared" si="244"/>
        <v>YES</v>
      </c>
      <c r="V780" s="73">
        <f t="shared" si="245"/>
        <v>2.0833333335758653E-2</v>
      </c>
      <c r="W780" s="74">
        <f>Table2[[#This Row],[DEL. AVAILABLE A SLOT]]*24</f>
        <v>0.50000000005820766</v>
      </c>
      <c r="X780" s="1" t="str">
        <f t="shared" si="246"/>
        <v>SI</v>
      </c>
      <c r="Y780" s="73">
        <f t="shared" si="247"/>
        <v>1.4791666666642413</v>
      </c>
      <c r="Z780" s="74">
        <f>Table2[[#This Row],[ETA A TIMESLOT]]*24</f>
        <v>35.499999999941792</v>
      </c>
      <c r="AA780" s="73">
        <f t="shared" si="248"/>
        <v>0</v>
      </c>
      <c r="AB780" s="73" t="str">
        <f t="shared" si="249"/>
        <v>SI</v>
      </c>
      <c r="AC780" s="74">
        <f>Table2[[#This Row],[PUNTUALIDAD (H)]]*24</f>
        <v>0</v>
      </c>
      <c r="AD780" s="73">
        <f t="shared" si="250"/>
        <v>1.5006944444394321</v>
      </c>
      <c r="AE780" s="74">
        <f>Table2[[#This Row],[ATA TO UNLOADING]]*24</f>
        <v>36.016666666546371</v>
      </c>
      <c r="AF780" s="74" t="str">
        <f>IF(Table2[[#This Row],[ATA TO UNLOADING 2]]&lt;=48,"YES","NO")</f>
        <v>YES</v>
      </c>
      <c r="AG780" s="75">
        <f t="shared" si="251"/>
        <v>0.625</v>
      </c>
      <c r="AH780" s="2" t="s">
        <v>42</v>
      </c>
      <c r="AI780" s="2" t="str">
        <f t="shared" si="252"/>
        <v>MRKU8324102</v>
      </c>
      <c r="AJ780" s="76" t="str">
        <f t="shared" si="253"/>
        <v>MSI</v>
      </c>
      <c r="AK780" s="77">
        <f>IF($M780="TRUCK",VLOOKUP($AQ780,Invoicing!$A$17:$B$49,MATCH($AK$1,Invoicing!$A$17:$B$17,0),FALSE),VLOOKUP($AQ780,Invoicing!$N$17:$O$21,MATCH($AK$1,Invoicing!$N$17:$O$17,0),FALSE))</f>
        <v>480</v>
      </c>
      <c r="AL780" s="78">
        <f>VLOOKUP($E780,Invoicing!$A$1:$H$8,MATCH(TRACKER!$N780,Invoicing!$A$1:$H$1,0),FALSE)</f>
        <v>120</v>
      </c>
      <c r="AM780" s="78">
        <f>VLOOKUP($E780,Invoicing!$A$1:$H$8,MATCH(TRACKER!$O$1,Invoicing!$A$1:$H$1,0),FALSE)</f>
        <v>50</v>
      </c>
      <c r="AN780" s="78">
        <f t="shared" si="254"/>
        <v>0</v>
      </c>
      <c r="AO780" s="2">
        <f t="shared" si="255"/>
        <v>1</v>
      </c>
      <c r="AP780" s="2" t="str">
        <f t="shared" si="256"/>
        <v>WEEK</v>
      </c>
      <c r="AQ780" s="2" t="str">
        <f t="shared" si="257"/>
        <v>MSIWEEK</v>
      </c>
      <c r="AR780" s="71">
        <f t="shared" si="258"/>
        <v>600</v>
      </c>
      <c r="AS780" s="71">
        <f>VLOOKUP(AJ780,Invoicing!A:K,10,FALSE)</f>
        <v>25</v>
      </c>
      <c r="AT780" s="71">
        <f t="shared" si="259"/>
        <v>625</v>
      </c>
    </row>
    <row r="781" spans="1:46">
      <c r="A781" s="37" t="s">
        <v>37</v>
      </c>
      <c r="B781" s="3" t="s">
        <v>38</v>
      </c>
      <c r="C781" s="11">
        <v>45431.145833333336</v>
      </c>
      <c r="D781" s="11">
        <v>45431.1875</v>
      </c>
      <c r="E781" s="11" t="s">
        <v>44</v>
      </c>
      <c r="F781" s="11" t="s">
        <v>40</v>
      </c>
      <c r="G781" s="3" t="s">
        <v>948</v>
      </c>
      <c r="H781" s="3" t="s">
        <v>2821</v>
      </c>
      <c r="I781" s="11">
        <v>45432.604166666664</v>
      </c>
      <c r="J781" s="12">
        <v>45433.467361111114</v>
      </c>
      <c r="K781" s="12">
        <v>45433.458333333336</v>
      </c>
      <c r="L781" s="12">
        <v>45433.523611111108</v>
      </c>
      <c r="M781" s="12" t="s">
        <v>115</v>
      </c>
      <c r="N781" s="3" t="s">
        <v>13</v>
      </c>
      <c r="O781" s="3">
        <v>0</v>
      </c>
      <c r="P781" s="1">
        <f t="shared" si="240"/>
        <v>21</v>
      </c>
      <c r="Q781" s="1">
        <f t="shared" si="241"/>
        <v>5</v>
      </c>
      <c r="R781" s="72">
        <f t="shared" si="242"/>
        <v>45433.467361111114</v>
      </c>
      <c r="S781" s="73">
        <f t="shared" si="243"/>
        <v>1.4583333333284827</v>
      </c>
      <c r="T781" s="74">
        <f>Table2[[#This Row],[ETA A OFRECIMIENTO]]*24</f>
        <v>34.999999999883585</v>
      </c>
      <c r="U781" s="1" t="str">
        <f t="shared" si="244"/>
        <v>YES</v>
      </c>
      <c r="V781" s="73">
        <f t="shared" si="245"/>
        <v>0.85416666667151731</v>
      </c>
      <c r="W781" s="74">
        <f>Table2[[#This Row],[DEL. AVAILABLE A SLOT]]*24</f>
        <v>20.500000000116415</v>
      </c>
      <c r="X781" s="1" t="str">
        <f t="shared" si="246"/>
        <v>SI</v>
      </c>
      <c r="Y781" s="73">
        <f t="shared" si="247"/>
        <v>2.3125</v>
      </c>
      <c r="Z781" s="74">
        <f>Table2[[#This Row],[ETA A TIMESLOT]]*24</f>
        <v>55.5</v>
      </c>
      <c r="AA781" s="73">
        <f t="shared" si="248"/>
        <v>9.0277777781011537E-3</v>
      </c>
      <c r="AB781" s="73" t="str">
        <f t="shared" si="249"/>
        <v>SI</v>
      </c>
      <c r="AC781" s="74">
        <f>Table2[[#This Row],[PUNTUALIDAD (H)]]*24</f>
        <v>0.21666666667442769</v>
      </c>
      <c r="AD781" s="73">
        <f t="shared" si="250"/>
        <v>2.3777777777722804</v>
      </c>
      <c r="AE781" s="74">
        <f>Table2[[#This Row],[ATA TO UNLOADING]]*24</f>
        <v>57.066666666534729</v>
      </c>
      <c r="AF781" s="74" t="str">
        <f>IF(Table2[[#This Row],[ATA TO UNLOADING 2]]&lt;=48,"YES","NO")</f>
        <v>NO</v>
      </c>
      <c r="AG781" s="75">
        <f t="shared" si="251"/>
        <v>0.45833333333575865</v>
      </c>
      <c r="AH781" s="2" t="s">
        <v>42</v>
      </c>
      <c r="AI781" s="2" t="str">
        <f t="shared" si="252"/>
        <v>MRKU9475530</v>
      </c>
      <c r="AJ781" s="76" t="str">
        <f t="shared" si="253"/>
        <v>MSI</v>
      </c>
      <c r="AK781" s="77">
        <f>IF($M781="TRUCK",VLOOKUP($AQ781,Invoicing!$A$17:$B$49,MATCH($AK$1,Invoicing!$A$17:$B$17,0),FALSE),VLOOKUP($AQ781,Invoicing!$N$17:$O$21,MATCH($AK$1,Invoicing!$N$17:$O$17,0),FALSE))</f>
        <v>480</v>
      </c>
      <c r="AL781" s="78">
        <f>VLOOKUP($E781,Invoicing!$A$1:$H$8,MATCH(TRACKER!$N781,Invoicing!$A$1:$H$1,0),FALSE)</f>
        <v>120</v>
      </c>
      <c r="AM781" s="78">
        <f>VLOOKUP($E781,Invoicing!$A$1:$H$8,MATCH(TRACKER!$O$1,Invoicing!$A$1:$H$1,0),FALSE)</f>
        <v>50</v>
      </c>
      <c r="AN781" s="78">
        <f t="shared" si="254"/>
        <v>0</v>
      </c>
      <c r="AO781" s="2">
        <f t="shared" si="255"/>
        <v>2</v>
      </c>
      <c r="AP781" s="2" t="str">
        <f t="shared" si="256"/>
        <v>WEEK</v>
      </c>
      <c r="AQ781" s="2" t="str">
        <f t="shared" si="257"/>
        <v>MSIWEEK</v>
      </c>
      <c r="AR781" s="71">
        <f t="shared" si="258"/>
        <v>600</v>
      </c>
      <c r="AS781" s="71">
        <f>VLOOKUP(AJ781,Invoicing!A:K,10,FALSE)</f>
        <v>25</v>
      </c>
      <c r="AT781" s="71">
        <f t="shared" si="259"/>
        <v>625</v>
      </c>
    </row>
    <row r="782" spans="1:46">
      <c r="A782" s="37" t="s">
        <v>37</v>
      </c>
      <c r="B782" s="3" t="s">
        <v>38</v>
      </c>
      <c r="C782" s="11">
        <v>45431.145833333336</v>
      </c>
      <c r="D782" s="11">
        <v>45431.1875</v>
      </c>
      <c r="E782" s="11" t="s">
        <v>44</v>
      </c>
      <c r="F782" s="11" t="s">
        <v>40</v>
      </c>
      <c r="G782" s="3" t="s">
        <v>949</v>
      </c>
      <c r="H782" s="3" t="s">
        <v>2821</v>
      </c>
      <c r="I782" s="11">
        <v>45432.604166666664</v>
      </c>
      <c r="J782" s="12">
        <v>45433.194444444445</v>
      </c>
      <c r="K782" s="12">
        <v>45433.125</v>
      </c>
      <c r="L782" s="12">
        <v>45433.23541666667</v>
      </c>
      <c r="M782" s="12" t="s">
        <v>115</v>
      </c>
      <c r="N782" s="3" t="s">
        <v>13</v>
      </c>
      <c r="O782" s="3">
        <v>0</v>
      </c>
      <c r="P782" s="1">
        <f t="shared" si="240"/>
        <v>21</v>
      </c>
      <c r="Q782" s="1">
        <f t="shared" si="241"/>
        <v>5</v>
      </c>
      <c r="R782" s="72">
        <f t="shared" si="242"/>
        <v>45433.194444444445</v>
      </c>
      <c r="S782" s="73">
        <f t="shared" si="243"/>
        <v>1.4583333333284827</v>
      </c>
      <c r="T782" s="74">
        <f>Table2[[#This Row],[ETA A OFRECIMIENTO]]*24</f>
        <v>34.999999999883585</v>
      </c>
      <c r="U782" s="1" t="str">
        <f t="shared" si="244"/>
        <v>YES</v>
      </c>
      <c r="V782" s="73">
        <f t="shared" si="245"/>
        <v>0.52083333333575865</v>
      </c>
      <c r="W782" s="74">
        <f>Table2[[#This Row],[DEL. AVAILABLE A SLOT]]*24</f>
        <v>12.500000000058208</v>
      </c>
      <c r="X782" s="1" t="str">
        <f t="shared" si="246"/>
        <v>SI</v>
      </c>
      <c r="Y782" s="73">
        <f t="shared" si="247"/>
        <v>1.9791666666642413</v>
      </c>
      <c r="Z782" s="74">
        <f>Table2[[#This Row],[ETA A TIMESLOT]]*24</f>
        <v>47.499999999941792</v>
      </c>
      <c r="AA782" s="73">
        <f t="shared" si="248"/>
        <v>6.9444444445252884E-2</v>
      </c>
      <c r="AB782" s="73" t="str">
        <f t="shared" si="249"/>
        <v>NO</v>
      </c>
      <c r="AC782" s="74">
        <f>Table2[[#This Row],[PUNTUALIDAD (H)]]*24</f>
        <v>1.6666666666860692</v>
      </c>
      <c r="AD782" s="73">
        <f t="shared" si="250"/>
        <v>2.0895833333343035</v>
      </c>
      <c r="AE782" s="74">
        <f>Table2[[#This Row],[ATA TO UNLOADING]]*24</f>
        <v>50.150000000023283</v>
      </c>
      <c r="AF782" s="74" t="str">
        <f>IF(Table2[[#This Row],[ATA TO UNLOADING 2]]&lt;=48,"YES","NO")</f>
        <v>NO</v>
      </c>
      <c r="AG782" s="75">
        <f t="shared" si="251"/>
        <v>0.125</v>
      </c>
      <c r="AH782" s="2" t="s">
        <v>24</v>
      </c>
      <c r="AI782" s="2" t="str">
        <f t="shared" si="252"/>
        <v>MRSU0573415</v>
      </c>
      <c r="AJ782" s="76" t="str">
        <f t="shared" si="253"/>
        <v>MSI</v>
      </c>
      <c r="AK782" s="77">
        <f>IF($M782="TRUCK",VLOOKUP($AQ782,Invoicing!$A$17:$B$49,MATCH($AK$1,Invoicing!$A$17:$B$17,0),FALSE),VLOOKUP($AQ782,Invoicing!$N$17:$O$21,MATCH($AK$1,Invoicing!$N$17:$O$17,0),FALSE))</f>
        <v>530</v>
      </c>
      <c r="AL782" s="78">
        <f>VLOOKUP($E782,Invoicing!$A$1:$H$8,MATCH(TRACKER!$N782,Invoicing!$A$1:$H$1,0),FALSE)</f>
        <v>120</v>
      </c>
      <c r="AM782" s="78">
        <f>VLOOKUP($E782,Invoicing!$A$1:$H$8,MATCH(TRACKER!$O$1,Invoicing!$A$1:$H$1,0),FALSE)</f>
        <v>50</v>
      </c>
      <c r="AN782" s="78">
        <f t="shared" si="254"/>
        <v>0</v>
      </c>
      <c r="AO782" s="2">
        <f t="shared" si="255"/>
        <v>2</v>
      </c>
      <c r="AP782" s="2" t="str">
        <f t="shared" si="256"/>
        <v>NIGHT</v>
      </c>
      <c r="AQ782" s="2" t="str">
        <f t="shared" si="257"/>
        <v>MSINIGHT</v>
      </c>
      <c r="AR782" s="71">
        <f t="shared" si="258"/>
        <v>650</v>
      </c>
      <c r="AS782" s="71">
        <f>VLOOKUP(AJ782,Invoicing!A:K,10,FALSE)</f>
        <v>25</v>
      </c>
      <c r="AT782" s="71">
        <f t="shared" si="259"/>
        <v>675</v>
      </c>
    </row>
    <row r="783" spans="1:46">
      <c r="A783" s="37" t="s">
        <v>37</v>
      </c>
      <c r="B783" s="3" t="s">
        <v>38</v>
      </c>
      <c r="C783" s="11">
        <v>45431.145833333336</v>
      </c>
      <c r="D783" s="11">
        <v>45431.1875</v>
      </c>
      <c r="E783" s="11" t="s">
        <v>44</v>
      </c>
      <c r="F783" s="11" t="s">
        <v>40</v>
      </c>
      <c r="G783" s="3" t="s">
        <v>950</v>
      </c>
      <c r="H783" s="3" t="s">
        <v>2821</v>
      </c>
      <c r="I783" s="11">
        <v>45432.604166666664</v>
      </c>
      <c r="J783" s="12">
        <v>45433.23333333333</v>
      </c>
      <c r="K783" s="12">
        <v>45433.208333333336</v>
      </c>
      <c r="L783" s="12">
        <v>45433.25</v>
      </c>
      <c r="M783" s="12" t="s">
        <v>115</v>
      </c>
      <c r="N783" s="3" t="s">
        <v>13</v>
      </c>
      <c r="O783" s="3">
        <v>0</v>
      </c>
      <c r="P783" s="1">
        <f t="shared" si="240"/>
        <v>21</v>
      </c>
      <c r="Q783" s="1">
        <f t="shared" si="241"/>
        <v>5</v>
      </c>
      <c r="R783" s="72">
        <f t="shared" si="242"/>
        <v>45433.23333333333</v>
      </c>
      <c r="S783" s="73">
        <f t="shared" si="243"/>
        <v>1.4583333333284827</v>
      </c>
      <c r="T783" s="74">
        <f>Table2[[#This Row],[ETA A OFRECIMIENTO]]*24</f>
        <v>34.999999999883585</v>
      </c>
      <c r="U783" s="1" t="str">
        <f t="shared" si="244"/>
        <v>YES</v>
      </c>
      <c r="V783" s="73">
        <f t="shared" si="245"/>
        <v>0.60416666667151731</v>
      </c>
      <c r="W783" s="74">
        <f>Table2[[#This Row],[DEL. AVAILABLE A SLOT]]*24</f>
        <v>14.500000000116415</v>
      </c>
      <c r="X783" s="1" t="str">
        <f t="shared" si="246"/>
        <v>SI</v>
      </c>
      <c r="Y783" s="73">
        <f t="shared" si="247"/>
        <v>2.0625</v>
      </c>
      <c r="Z783" s="74">
        <f>Table2[[#This Row],[ETA A TIMESLOT]]*24</f>
        <v>49.5</v>
      </c>
      <c r="AA783" s="73">
        <f t="shared" si="248"/>
        <v>2.4999999994179234E-2</v>
      </c>
      <c r="AB783" s="73" t="str">
        <f t="shared" si="249"/>
        <v>SI</v>
      </c>
      <c r="AC783" s="74">
        <f>Table2[[#This Row],[PUNTUALIDAD (H)]]*24</f>
        <v>0.59999999986030161</v>
      </c>
      <c r="AD783" s="73">
        <f t="shared" si="250"/>
        <v>2.1041666666642413</v>
      </c>
      <c r="AE783" s="74">
        <f>Table2[[#This Row],[ATA TO UNLOADING]]*24</f>
        <v>50.499999999941792</v>
      </c>
      <c r="AF783" s="74" t="str">
        <f>IF(Table2[[#This Row],[ATA TO UNLOADING 2]]&lt;=48,"YES","NO")</f>
        <v>NO</v>
      </c>
      <c r="AG783" s="75">
        <f t="shared" si="251"/>
        <v>0.20833333333575865</v>
      </c>
      <c r="AH783" s="2" t="s">
        <v>42</v>
      </c>
      <c r="AI783" s="2" t="str">
        <f t="shared" si="252"/>
        <v>MRSU3030509</v>
      </c>
      <c r="AJ783" s="76" t="str">
        <f t="shared" si="253"/>
        <v>MSI</v>
      </c>
      <c r="AK783" s="77">
        <f>IF($M783="TRUCK",VLOOKUP($AQ783,Invoicing!$A$17:$B$49,MATCH($AK$1,Invoicing!$A$17:$B$17,0),FALSE),VLOOKUP($AQ783,Invoicing!$N$17:$O$21,MATCH($AK$1,Invoicing!$N$17:$O$17,0),FALSE))</f>
        <v>480</v>
      </c>
      <c r="AL783" s="78">
        <f>VLOOKUP($E783,Invoicing!$A$1:$H$8,MATCH(TRACKER!$N783,Invoicing!$A$1:$H$1,0),FALSE)</f>
        <v>120</v>
      </c>
      <c r="AM783" s="78">
        <f>VLOOKUP($E783,Invoicing!$A$1:$H$8,MATCH(TRACKER!$O$1,Invoicing!$A$1:$H$1,0),FALSE)</f>
        <v>50</v>
      </c>
      <c r="AN783" s="78">
        <f t="shared" si="254"/>
        <v>0</v>
      </c>
      <c r="AO783" s="2">
        <f t="shared" si="255"/>
        <v>2</v>
      </c>
      <c r="AP783" s="2" t="str">
        <f t="shared" si="256"/>
        <v>WEEK</v>
      </c>
      <c r="AQ783" s="2" t="str">
        <f t="shared" si="257"/>
        <v>MSIWEEK</v>
      </c>
      <c r="AR783" s="71">
        <f t="shared" si="258"/>
        <v>600</v>
      </c>
      <c r="AS783" s="71">
        <f>VLOOKUP(AJ783,Invoicing!A:K,10,FALSE)</f>
        <v>25</v>
      </c>
      <c r="AT783" s="71">
        <f t="shared" si="259"/>
        <v>625</v>
      </c>
    </row>
    <row r="784" spans="1:46">
      <c r="A784" s="37" t="s">
        <v>37</v>
      </c>
      <c r="B784" s="3" t="s">
        <v>38</v>
      </c>
      <c r="C784" s="11">
        <v>45431.145833333336</v>
      </c>
      <c r="D784" s="11">
        <v>45431.1875</v>
      </c>
      <c r="E784" s="11" t="s">
        <v>44</v>
      </c>
      <c r="F784" s="11" t="s">
        <v>40</v>
      </c>
      <c r="G784" s="3" t="s">
        <v>951</v>
      </c>
      <c r="H784" s="3" t="s">
        <v>2821</v>
      </c>
      <c r="I784" s="11">
        <v>45432.604166666664</v>
      </c>
      <c r="J784" s="12">
        <v>45432.670138888891</v>
      </c>
      <c r="K784" s="12">
        <v>45432.791666666664</v>
      </c>
      <c r="L784" s="12">
        <v>45432.670138888891</v>
      </c>
      <c r="M784" s="12" t="s">
        <v>115</v>
      </c>
      <c r="N784" s="3" t="s">
        <v>13</v>
      </c>
      <c r="O784" s="3">
        <v>0</v>
      </c>
      <c r="P784" s="1">
        <f t="shared" si="240"/>
        <v>21</v>
      </c>
      <c r="Q784" s="1">
        <f t="shared" si="241"/>
        <v>5</v>
      </c>
      <c r="R784" s="72">
        <f t="shared" si="242"/>
        <v>45432.670138888891</v>
      </c>
      <c r="S784" s="73">
        <f t="shared" si="243"/>
        <v>1.4583333333284827</v>
      </c>
      <c r="T784" s="74">
        <f>Table2[[#This Row],[ETA A OFRECIMIENTO]]*24</f>
        <v>34.999999999883585</v>
      </c>
      <c r="U784" s="1" t="str">
        <f t="shared" si="244"/>
        <v>YES</v>
      </c>
      <c r="V784" s="73">
        <f t="shared" si="245"/>
        <v>0.1875</v>
      </c>
      <c r="W784" s="74">
        <f>Table2[[#This Row],[DEL. AVAILABLE A SLOT]]*24</f>
        <v>4.5</v>
      </c>
      <c r="X784" s="1" t="str">
        <f t="shared" si="246"/>
        <v>SI</v>
      </c>
      <c r="Y784" s="73">
        <f t="shared" si="247"/>
        <v>1.6458333333284827</v>
      </c>
      <c r="Z784" s="74">
        <f>Table2[[#This Row],[ETA A TIMESLOT]]*24</f>
        <v>39.499999999883585</v>
      </c>
      <c r="AA784" s="73">
        <f t="shared" si="248"/>
        <v>0</v>
      </c>
      <c r="AB784" s="73" t="str">
        <f t="shared" si="249"/>
        <v>SI</v>
      </c>
      <c r="AC784" s="74">
        <f>Table2[[#This Row],[PUNTUALIDAD (H)]]*24</f>
        <v>0</v>
      </c>
      <c r="AD784" s="73">
        <f t="shared" si="250"/>
        <v>1.5243055555547471</v>
      </c>
      <c r="AE784" s="74">
        <f>Table2[[#This Row],[ATA TO UNLOADING]]*24</f>
        <v>36.583333333313931</v>
      </c>
      <c r="AF784" s="74" t="str">
        <f>IF(Table2[[#This Row],[ATA TO UNLOADING 2]]&lt;=48,"YES","NO")</f>
        <v>YES</v>
      </c>
      <c r="AG784" s="75">
        <f t="shared" si="251"/>
        <v>0.79166666666424135</v>
      </c>
      <c r="AH784" s="2" t="s">
        <v>42</v>
      </c>
      <c r="AI784" s="2" t="str">
        <f t="shared" si="252"/>
        <v>MRSU3688892</v>
      </c>
      <c r="AJ784" s="76" t="str">
        <f t="shared" si="253"/>
        <v>MSI</v>
      </c>
      <c r="AK784" s="77">
        <f>IF($M784="TRUCK",VLOOKUP($AQ784,Invoicing!$A$17:$B$49,MATCH($AK$1,Invoicing!$A$17:$B$17,0),FALSE),VLOOKUP($AQ784,Invoicing!$N$17:$O$21,MATCH($AK$1,Invoicing!$N$17:$O$17,0),FALSE))</f>
        <v>480</v>
      </c>
      <c r="AL784" s="78">
        <f>VLOOKUP($E784,Invoicing!$A$1:$H$8,MATCH(TRACKER!$N784,Invoicing!$A$1:$H$1,0),FALSE)</f>
        <v>120</v>
      </c>
      <c r="AM784" s="78">
        <f>VLOOKUP($E784,Invoicing!$A$1:$H$8,MATCH(TRACKER!$O$1,Invoicing!$A$1:$H$1,0),FALSE)</f>
        <v>50</v>
      </c>
      <c r="AN784" s="78">
        <f t="shared" si="254"/>
        <v>0</v>
      </c>
      <c r="AO784" s="2">
        <f t="shared" si="255"/>
        <v>1</v>
      </c>
      <c r="AP784" s="2" t="str">
        <f t="shared" si="256"/>
        <v>WEEK</v>
      </c>
      <c r="AQ784" s="2" t="str">
        <f t="shared" si="257"/>
        <v>MSIWEEK</v>
      </c>
      <c r="AR784" s="71">
        <f t="shared" si="258"/>
        <v>600</v>
      </c>
      <c r="AS784" s="71">
        <f>VLOOKUP(AJ784,Invoicing!A:K,10,FALSE)</f>
        <v>25</v>
      </c>
      <c r="AT784" s="71">
        <f t="shared" si="259"/>
        <v>625</v>
      </c>
    </row>
    <row r="785" spans="1:47">
      <c r="A785" s="37" t="s">
        <v>37</v>
      </c>
      <c r="B785" s="3" t="s">
        <v>38</v>
      </c>
      <c r="C785" s="11">
        <v>45431.145833333336</v>
      </c>
      <c r="D785" s="11">
        <v>45431.1875</v>
      </c>
      <c r="E785" s="11" t="s">
        <v>43</v>
      </c>
      <c r="F785" s="11" t="s">
        <v>40</v>
      </c>
      <c r="G785" s="3" t="s">
        <v>952</v>
      </c>
      <c r="H785" s="3" t="s">
        <v>2821</v>
      </c>
      <c r="I785" s="11">
        <v>45432.604166666664</v>
      </c>
      <c r="J785" s="12">
        <v>45432.557638888888</v>
      </c>
      <c r="K785" s="12">
        <v>45432.604166666664</v>
      </c>
      <c r="L785" s="12">
        <v>45432.565972222219</v>
      </c>
      <c r="M785" s="12" t="s">
        <v>115</v>
      </c>
      <c r="N785" s="3" t="s">
        <v>42</v>
      </c>
      <c r="O785" s="3">
        <v>0</v>
      </c>
      <c r="P785" s="1">
        <f t="shared" si="240"/>
        <v>21</v>
      </c>
      <c r="Q785" s="1">
        <f t="shared" si="241"/>
        <v>5</v>
      </c>
      <c r="R785" s="72">
        <f t="shared" si="242"/>
        <v>45432.557638888888</v>
      </c>
      <c r="S785" s="73">
        <f t="shared" si="243"/>
        <v>1.4583333333284827</v>
      </c>
      <c r="T785" s="74">
        <f>Table2[[#This Row],[ETA A OFRECIMIENTO]]*24</f>
        <v>34.999999999883585</v>
      </c>
      <c r="U785" s="1" t="str">
        <f t="shared" si="244"/>
        <v>YES</v>
      </c>
      <c r="V785" s="73">
        <f t="shared" si="245"/>
        <v>0</v>
      </c>
      <c r="W785" s="74">
        <f>Table2[[#This Row],[DEL. AVAILABLE A SLOT]]*24</f>
        <v>0</v>
      </c>
      <c r="X785" s="1" t="str">
        <f t="shared" si="246"/>
        <v>SI</v>
      </c>
      <c r="Y785" s="73">
        <f t="shared" si="247"/>
        <v>1.4583333333284827</v>
      </c>
      <c r="Z785" s="74">
        <f>Table2[[#This Row],[ETA A TIMESLOT]]*24</f>
        <v>34.999999999883585</v>
      </c>
      <c r="AA785" s="73">
        <f t="shared" si="248"/>
        <v>0</v>
      </c>
      <c r="AB785" s="73" t="str">
        <f t="shared" si="249"/>
        <v>SI</v>
      </c>
      <c r="AC785" s="74">
        <f>Table2[[#This Row],[PUNTUALIDAD (H)]]*24</f>
        <v>0</v>
      </c>
      <c r="AD785" s="73">
        <f t="shared" si="250"/>
        <v>1.4201388888832298</v>
      </c>
      <c r="AE785" s="74">
        <f>Table2[[#This Row],[ATA TO UNLOADING]]*24</f>
        <v>34.083333333197515</v>
      </c>
      <c r="AF785" s="74" t="str">
        <f>IF(Table2[[#This Row],[ATA TO UNLOADING 2]]&lt;=48,"YES","NO")</f>
        <v>YES</v>
      </c>
      <c r="AG785" s="75">
        <f t="shared" si="251"/>
        <v>0.60416666666424135</v>
      </c>
      <c r="AH785" s="2" t="s">
        <v>42</v>
      </c>
      <c r="AI785" s="2" t="str">
        <f t="shared" si="252"/>
        <v>MRSU3979286</v>
      </c>
      <c r="AJ785" s="76" t="str">
        <f t="shared" si="253"/>
        <v>LOGIX</v>
      </c>
      <c r="AK785" s="77">
        <f>IF($M785="TRUCK",VLOOKUP($AQ785,Invoicing!$A$17:$B$49,MATCH($AK$1,Invoicing!$A$17:$B$17,0),FALSE),VLOOKUP($AQ785,Invoicing!$N$17:$O$21,MATCH($AK$1,Invoicing!$N$17:$O$17,0),FALSE))</f>
        <v>530</v>
      </c>
      <c r="AL785" s="78" t="e">
        <f>VLOOKUP($E785,Invoicing!$A$1:$H$8,MATCH(TRACKER!$N785,Invoicing!$A$1:$H$1,0),FALSE)</f>
        <v>#N/A</v>
      </c>
      <c r="AM785" s="78">
        <f>VLOOKUP($E785,Invoicing!$A$1:$H$8,MATCH(TRACKER!$O$1,Invoicing!$A$1:$H$1,0),FALSE)</f>
        <v>50</v>
      </c>
      <c r="AN785" s="78">
        <f t="shared" si="254"/>
        <v>0</v>
      </c>
      <c r="AO785" s="2">
        <f t="shared" si="255"/>
        <v>1</v>
      </c>
      <c r="AP785" s="2" t="str">
        <f t="shared" si="256"/>
        <v>WEEK</v>
      </c>
      <c r="AQ785" s="2" t="str">
        <f t="shared" si="257"/>
        <v>LOGIXWEEK</v>
      </c>
      <c r="AR785" s="71">
        <f t="shared" si="258"/>
        <v>530</v>
      </c>
      <c r="AS785" s="71">
        <f>VLOOKUP(AJ785,Invoicing!A:K,10,FALSE)</f>
        <v>25</v>
      </c>
      <c r="AT785" s="71">
        <f t="shared" si="259"/>
        <v>555</v>
      </c>
    </row>
    <row r="786" spans="1:47">
      <c r="A786" s="37" t="s">
        <v>37</v>
      </c>
      <c r="B786" s="3" t="s">
        <v>38</v>
      </c>
      <c r="C786" s="11">
        <v>45431.145833333336</v>
      </c>
      <c r="D786" s="11">
        <v>45431.1875</v>
      </c>
      <c r="E786" s="11" t="s">
        <v>49</v>
      </c>
      <c r="F786" s="11" t="s">
        <v>40</v>
      </c>
      <c r="G786" s="3" t="s">
        <v>953</v>
      </c>
      <c r="H786" s="3" t="s">
        <v>2821</v>
      </c>
      <c r="I786" s="11">
        <v>45432.604166666664</v>
      </c>
      <c r="J786" s="12">
        <v>45432.693749999999</v>
      </c>
      <c r="K786" s="12">
        <v>45432.708333333336</v>
      </c>
      <c r="L786" s="12">
        <v>45432.708333333336</v>
      </c>
      <c r="M786" s="12" t="s">
        <v>115</v>
      </c>
      <c r="N786" s="3" t="s">
        <v>42</v>
      </c>
      <c r="O786" s="3">
        <v>0</v>
      </c>
      <c r="P786" s="1">
        <f t="shared" si="240"/>
        <v>21</v>
      </c>
      <c r="Q786" s="1">
        <f t="shared" si="241"/>
        <v>5</v>
      </c>
      <c r="R786" s="72">
        <f t="shared" si="242"/>
        <v>45432.693749999999</v>
      </c>
      <c r="S786" s="73">
        <f t="shared" si="243"/>
        <v>1.4583333333284827</v>
      </c>
      <c r="T786" s="74">
        <f>Table2[[#This Row],[ETA A OFRECIMIENTO]]*24</f>
        <v>34.999999999883585</v>
      </c>
      <c r="U786" s="1" t="str">
        <f t="shared" si="244"/>
        <v>YES</v>
      </c>
      <c r="V786" s="73">
        <f t="shared" si="245"/>
        <v>0.10416666667151731</v>
      </c>
      <c r="W786" s="74">
        <f>Table2[[#This Row],[DEL. AVAILABLE A SLOT]]*24</f>
        <v>2.5000000001164153</v>
      </c>
      <c r="X786" s="1" t="str">
        <f t="shared" si="246"/>
        <v>SI</v>
      </c>
      <c r="Y786" s="73">
        <f t="shared" si="247"/>
        <v>1.5625</v>
      </c>
      <c r="Z786" s="74">
        <f>Table2[[#This Row],[ETA A TIMESLOT]]*24</f>
        <v>37.5</v>
      </c>
      <c r="AA786" s="73">
        <f t="shared" si="248"/>
        <v>0</v>
      </c>
      <c r="AB786" s="73" t="str">
        <f t="shared" si="249"/>
        <v>SI</v>
      </c>
      <c r="AC786" s="74">
        <f>Table2[[#This Row],[PUNTUALIDAD (H)]]*24</f>
        <v>0</v>
      </c>
      <c r="AD786" s="73">
        <f t="shared" si="250"/>
        <v>1.5625</v>
      </c>
      <c r="AE786" s="74">
        <f>Table2[[#This Row],[ATA TO UNLOADING]]*24</f>
        <v>37.5</v>
      </c>
      <c r="AF786" s="74" t="str">
        <f>IF(Table2[[#This Row],[ATA TO UNLOADING 2]]&lt;=48,"YES","NO")</f>
        <v>YES</v>
      </c>
      <c r="AG786" s="75">
        <f t="shared" si="251"/>
        <v>0.70833333333575865</v>
      </c>
      <c r="AH786" s="2" t="s">
        <v>42</v>
      </c>
      <c r="AI786" s="2" t="str">
        <f t="shared" si="252"/>
        <v>MRSU3998202</v>
      </c>
      <c r="AJ786" s="76" t="str">
        <f t="shared" si="253"/>
        <v>CTU FLEVOKUST BV</v>
      </c>
      <c r="AK786" s="77">
        <f>IF($M786="TRUCK",VLOOKUP($AQ786,Invoicing!$A$17:$B$49,MATCH($AK$1,Invoicing!$A$17:$B$17,0),FALSE),VLOOKUP($AQ786,Invoicing!$N$17:$O$21,MATCH($AK$1,Invoicing!$N$17:$O$17,0),FALSE))</f>
        <v>520</v>
      </c>
      <c r="AL786" s="78" t="e">
        <f>VLOOKUP($E786,Invoicing!$A$1:$H$8,MATCH(TRACKER!$N786,Invoicing!$A$1:$H$1,0),FALSE)</f>
        <v>#N/A</v>
      </c>
      <c r="AM786" s="78">
        <v>35</v>
      </c>
      <c r="AN786" s="78">
        <f t="shared" si="254"/>
        <v>0</v>
      </c>
      <c r="AO786" s="2">
        <f t="shared" si="255"/>
        <v>1</v>
      </c>
      <c r="AP786" s="2" t="str">
        <f t="shared" si="256"/>
        <v>WEEK</v>
      </c>
      <c r="AQ786" s="2" t="str">
        <f t="shared" si="257"/>
        <v>CTU FLEVOKUST BVWEEK</v>
      </c>
      <c r="AR786" s="71">
        <f t="shared" si="258"/>
        <v>520</v>
      </c>
      <c r="AS786" s="71">
        <f>VLOOKUP(AJ786,Invoicing!A:K,10,FALSE)</f>
        <v>0</v>
      </c>
      <c r="AT786" s="71">
        <f t="shared" si="259"/>
        <v>520</v>
      </c>
    </row>
    <row r="787" spans="1:47">
      <c r="A787" s="37" t="s">
        <v>37</v>
      </c>
      <c r="B787" s="3" t="s">
        <v>38</v>
      </c>
      <c r="C787" s="11">
        <v>45431.145833333336</v>
      </c>
      <c r="D787" s="11">
        <v>45431.1875</v>
      </c>
      <c r="E787" s="11" t="s">
        <v>45</v>
      </c>
      <c r="F787" s="11" t="s">
        <v>40</v>
      </c>
      <c r="G787" s="3" t="s">
        <v>954</v>
      </c>
      <c r="H787" s="3" t="s">
        <v>2821</v>
      </c>
      <c r="I787" s="11">
        <v>45432.604166666664</v>
      </c>
      <c r="J787" s="12">
        <v>45432.875</v>
      </c>
      <c r="K787" s="12">
        <v>45432.875</v>
      </c>
      <c r="L787" s="12">
        <v>45432.875</v>
      </c>
      <c r="M787" s="12" t="s">
        <v>115</v>
      </c>
      <c r="N787" s="3" t="s">
        <v>42</v>
      </c>
      <c r="O787" s="3">
        <v>0</v>
      </c>
      <c r="P787" s="1">
        <f t="shared" si="240"/>
        <v>21</v>
      </c>
      <c r="Q787" s="1">
        <f t="shared" si="241"/>
        <v>5</v>
      </c>
      <c r="R787" s="72">
        <f t="shared" si="242"/>
        <v>45432.875</v>
      </c>
      <c r="S787" s="73">
        <f t="shared" si="243"/>
        <v>1.4583333333284827</v>
      </c>
      <c r="T787" s="74">
        <f>Table2[[#This Row],[ETA A OFRECIMIENTO]]*24</f>
        <v>34.999999999883585</v>
      </c>
      <c r="U787" s="1" t="str">
        <f t="shared" si="244"/>
        <v>YES</v>
      </c>
      <c r="V787" s="73">
        <f t="shared" si="245"/>
        <v>0.27083333333575865</v>
      </c>
      <c r="W787" s="74">
        <f>Table2[[#This Row],[DEL. AVAILABLE A SLOT]]*24</f>
        <v>6.5000000000582077</v>
      </c>
      <c r="X787" s="1" t="str">
        <f t="shared" si="246"/>
        <v>SI</v>
      </c>
      <c r="Y787" s="73">
        <f t="shared" si="247"/>
        <v>1.7291666666642413</v>
      </c>
      <c r="Z787" s="74">
        <f>Table2[[#This Row],[ETA A TIMESLOT]]*24</f>
        <v>41.499999999941792</v>
      </c>
      <c r="AA787" s="73">
        <f t="shared" si="248"/>
        <v>0</v>
      </c>
      <c r="AB787" s="73" t="str">
        <f t="shared" si="249"/>
        <v>SI</v>
      </c>
      <c r="AC787" s="74">
        <f>Table2[[#This Row],[PUNTUALIDAD (H)]]*24</f>
        <v>0</v>
      </c>
      <c r="AD787" s="73">
        <f t="shared" si="250"/>
        <v>1.7291666666642413</v>
      </c>
      <c r="AE787" s="74">
        <f>Table2[[#This Row],[ATA TO UNLOADING]]*24</f>
        <v>41.499999999941792</v>
      </c>
      <c r="AF787" s="74" t="str">
        <f>IF(Table2[[#This Row],[ATA TO UNLOADING 2]]&lt;=48,"YES","NO")</f>
        <v>YES</v>
      </c>
      <c r="AG787" s="75">
        <f t="shared" si="251"/>
        <v>0.875</v>
      </c>
      <c r="AH787" s="2" t="s">
        <v>24</v>
      </c>
      <c r="AI787" s="2" t="str">
        <f t="shared" si="252"/>
        <v>MRSU4315933</v>
      </c>
      <c r="AJ787" s="76" t="str">
        <f t="shared" si="253"/>
        <v>OM TRANSPORT</v>
      </c>
      <c r="AK787" s="77">
        <f>IF($M787="TRUCK",VLOOKUP($AQ787,Invoicing!$A$17:$B$49,MATCH($AK$1,Invoicing!$A$17:$B$17,0),FALSE),VLOOKUP($AQ787,Invoicing!$N$17:$O$21,MATCH($AK$1,Invoicing!$N$17:$O$17,0),FALSE))</f>
        <v>475</v>
      </c>
      <c r="AL787" s="78" t="e">
        <f>VLOOKUP($E787,Invoicing!$A$1:$H$8,MATCH(TRACKER!$N787,Invoicing!$A$1:$H$1,0),FALSE)</f>
        <v>#N/A</v>
      </c>
      <c r="AM787" s="78">
        <f>VLOOKUP($E787,Invoicing!$A$1:$H$8,MATCH(TRACKER!$O$1,Invoicing!$A$1:$H$1,0),FALSE)</f>
        <v>50</v>
      </c>
      <c r="AN787" s="78">
        <f t="shared" si="254"/>
        <v>0</v>
      </c>
      <c r="AO787" s="2">
        <f t="shared" si="255"/>
        <v>1</v>
      </c>
      <c r="AP787" s="2" t="str">
        <f t="shared" si="256"/>
        <v>NIGHT</v>
      </c>
      <c r="AQ787" s="2" t="str">
        <f t="shared" si="257"/>
        <v>OM TRANSPORTNIGHT</v>
      </c>
      <c r="AR787" s="71">
        <f t="shared" si="258"/>
        <v>475</v>
      </c>
      <c r="AS787" s="71">
        <f>VLOOKUP(AJ787,Invoicing!A:K,10,FALSE)</f>
        <v>25</v>
      </c>
      <c r="AT787" s="71">
        <f t="shared" si="259"/>
        <v>500</v>
      </c>
    </row>
    <row r="788" spans="1:47">
      <c r="A788" s="37" t="s">
        <v>37</v>
      </c>
      <c r="B788" s="3" t="s">
        <v>38</v>
      </c>
      <c r="C788" s="11">
        <v>45431.145833333336</v>
      </c>
      <c r="D788" s="11">
        <v>45431.1875</v>
      </c>
      <c r="E788" s="11" t="s">
        <v>44</v>
      </c>
      <c r="F788" s="11" t="s">
        <v>40</v>
      </c>
      <c r="G788" s="3" t="s">
        <v>955</v>
      </c>
      <c r="H788" s="3" t="s">
        <v>2821</v>
      </c>
      <c r="I788" s="11">
        <v>45432.604166666664</v>
      </c>
      <c r="J788" s="12">
        <v>45433.634027777778</v>
      </c>
      <c r="K788" s="12">
        <v>45433.625</v>
      </c>
      <c r="L788" s="12">
        <v>45433.670138888891</v>
      </c>
      <c r="M788" s="12" t="s">
        <v>115</v>
      </c>
      <c r="N788" s="3" t="s">
        <v>13</v>
      </c>
      <c r="O788" s="3">
        <v>0</v>
      </c>
      <c r="P788" s="1">
        <f t="shared" si="240"/>
        <v>21</v>
      </c>
      <c r="Q788" s="1">
        <f t="shared" si="241"/>
        <v>5</v>
      </c>
      <c r="R788" s="72">
        <f t="shared" si="242"/>
        <v>45433.634027777778</v>
      </c>
      <c r="S788" s="73">
        <f t="shared" si="243"/>
        <v>1.4583333333284827</v>
      </c>
      <c r="T788" s="74">
        <f>Table2[[#This Row],[ETA A OFRECIMIENTO]]*24</f>
        <v>34.999999999883585</v>
      </c>
      <c r="U788" s="1" t="str">
        <f t="shared" si="244"/>
        <v>YES</v>
      </c>
      <c r="V788" s="73">
        <f t="shared" si="245"/>
        <v>1.0208333333357587</v>
      </c>
      <c r="W788" s="74">
        <f>Table2[[#This Row],[DEL. AVAILABLE A SLOT]]*24</f>
        <v>24.500000000058208</v>
      </c>
      <c r="X788" s="1" t="str">
        <f t="shared" si="246"/>
        <v>NO</v>
      </c>
      <c r="Y788" s="73">
        <f t="shared" si="247"/>
        <v>2.4791666666642413</v>
      </c>
      <c r="Z788" s="74">
        <f>Table2[[#This Row],[ETA A TIMESLOT]]*24</f>
        <v>59.499999999941792</v>
      </c>
      <c r="AA788" s="73">
        <f t="shared" si="248"/>
        <v>9.0277777781011537E-3</v>
      </c>
      <c r="AB788" s="73" t="str">
        <f t="shared" si="249"/>
        <v>SI</v>
      </c>
      <c r="AC788" s="74">
        <f>Table2[[#This Row],[PUNTUALIDAD (H)]]*24</f>
        <v>0.21666666667442769</v>
      </c>
      <c r="AD788" s="73">
        <f t="shared" si="250"/>
        <v>2.5243055555547471</v>
      </c>
      <c r="AE788" s="74">
        <f>Table2[[#This Row],[ATA TO UNLOADING]]*24</f>
        <v>60.583333333313931</v>
      </c>
      <c r="AF788" s="74" t="str">
        <f>IF(Table2[[#This Row],[ATA TO UNLOADING 2]]&lt;=48,"YES","NO")</f>
        <v>NO</v>
      </c>
      <c r="AG788" s="75">
        <f t="shared" si="251"/>
        <v>0.625</v>
      </c>
      <c r="AH788" s="2" t="s">
        <v>42</v>
      </c>
      <c r="AI788" s="2" t="str">
        <f t="shared" si="252"/>
        <v>MRSU4398558</v>
      </c>
      <c r="AJ788" s="76" t="str">
        <f t="shared" si="253"/>
        <v>MSI</v>
      </c>
      <c r="AK788" s="77">
        <f>IF($M788="TRUCK",VLOOKUP($AQ788,Invoicing!$A$17:$B$49,MATCH($AK$1,Invoicing!$A$17:$B$17,0),FALSE),VLOOKUP($AQ788,Invoicing!$N$17:$O$21,MATCH($AK$1,Invoicing!$N$17:$O$17,0),FALSE))</f>
        <v>480</v>
      </c>
      <c r="AL788" s="78">
        <f>VLOOKUP($E788,Invoicing!$A$1:$H$8,MATCH(TRACKER!$N788,Invoicing!$A$1:$H$1,0),FALSE)</f>
        <v>120</v>
      </c>
      <c r="AM788" s="78">
        <f>VLOOKUP($E788,Invoicing!$A$1:$H$8,MATCH(TRACKER!$O$1,Invoicing!$A$1:$H$1,0),FALSE)</f>
        <v>50</v>
      </c>
      <c r="AN788" s="78">
        <f t="shared" si="254"/>
        <v>0</v>
      </c>
      <c r="AO788" s="2">
        <f t="shared" si="255"/>
        <v>2</v>
      </c>
      <c r="AP788" s="2" t="str">
        <f t="shared" si="256"/>
        <v>WEEK</v>
      </c>
      <c r="AQ788" s="2" t="str">
        <f t="shared" si="257"/>
        <v>MSIWEEK</v>
      </c>
      <c r="AR788" s="71">
        <f t="shared" si="258"/>
        <v>600</v>
      </c>
      <c r="AS788" s="71">
        <f>VLOOKUP(AJ788,Invoicing!A:K,10,FALSE)</f>
        <v>25</v>
      </c>
      <c r="AT788" s="71">
        <f t="shared" si="259"/>
        <v>625</v>
      </c>
    </row>
    <row r="789" spans="1:47">
      <c r="A789" s="37" t="s">
        <v>37</v>
      </c>
      <c r="B789" s="3" t="s">
        <v>38</v>
      </c>
      <c r="C789" s="11">
        <v>45431.145833333336</v>
      </c>
      <c r="D789" s="11">
        <v>45431.1875</v>
      </c>
      <c r="E789" s="11" t="s">
        <v>44</v>
      </c>
      <c r="F789" s="11" t="s">
        <v>40</v>
      </c>
      <c r="G789" s="3" t="s">
        <v>956</v>
      </c>
      <c r="H789" s="3" t="s">
        <v>2821</v>
      </c>
      <c r="I789" s="11">
        <v>45432.604166666664</v>
      </c>
      <c r="J789" s="12">
        <v>45433.838194444441</v>
      </c>
      <c r="K789" s="12">
        <v>45433.791666666664</v>
      </c>
      <c r="L789" s="12">
        <v>45433.857638888891</v>
      </c>
      <c r="M789" s="12" t="s">
        <v>115</v>
      </c>
      <c r="N789" s="3" t="s">
        <v>13</v>
      </c>
      <c r="O789" s="3">
        <v>0</v>
      </c>
      <c r="P789" s="1">
        <f t="shared" si="240"/>
        <v>21</v>
      </c>
      <c r="Q789" s="1">
        <f t="shared" si="241"/>
        <v>5</v>
      </c>
      <c r="R789" s="72">
        <f t="shared" si="242"/>
        <v>45433.838194444441</v>
      </c>
      <c r="S789" s="73">
        <f t="shared" si="243"/>
        <v>1.4583333333284827</v>
      </c>
      <c r="T789" s="74">
        <f>Table2[[#This Row],[ETA A OFRECIMIENTO]]*24</f>
        <v>34.999999999883585</v>
      </c>
      <c r="U789" s="1" t="str">
        <f t="shared" si="244"/>
        <v>YES</v>
      </c>
      <c r="V789" s="73">
        <f t="shared" si="245"/>
        <v>1.1875</v>
      </c>
      <c r="W789" s="74">
        <f>Table2[[#This Row],[DEL. AVAILABLE A SLOT]]*24</f>
        <v>28.5</v>
      </c>
      <c r="X789" s="1" t="str">
        <f t="shared" si="246"/>
        <v>NO</v>
      </c>
      <c r="Y789" s="73">
        <f t="shared" si="247"/>
        <v>2.6458333333284827</v>
      </c>
      <c r="Z789" s="74">
        <f>Table2[[#This Row],[ETA A TIMESLOT]]*24</f>
        <v>63.499999999883585</v>
      </c>
      <c r="AA789" s="73">
        <f t="shared" si="248"/>
        <v>4.6527777776645962E-2</v>
      </c>
      <c r="AB789" s="73" t="str">
        <f t="shared" si="249"/>
        <v>NO</v>
      </c>
      <c r="AC789" s="74">
        <f>Table2[[#This Row],[PUNTUALIDAD (H)]]*24</f>
        <v>1.1166666666395031</v>
      </c>
      <c r="AD789" s="73">
        <f t="shared" si="250"/>
        <v>2.7118055555547471</v>
      </c>
      <c r="AE789" s="74">
        <f>Table2[[#This Row],[ATA TO UNLOADING]]*24</f>
        <v>65.083333333313931</v>
      </c>
      <c r="AF789" s="74" t="str">
        <f>IF(Table2[[#This Row],[ATA TO UNLOADING 2]]&lt;=48,"YES","NO")</f>
        <v>NO</v>
      </c>
      <c r="AG789" s="75">
        <f t="shared" si="251"/>
        <v>0.79166666666424135</v>
      </c>
      <c r="AH789" s="2" t="s">
        <v>42</v>
      </c>
      <c r="AI789" s="2" t="str">
        <f t="shared" si="252"/>
        <v>MRSU5602310</v>
      </c>
      <c r="AJ789" s="76" t="str">
        <f t="shared" si="253"/>
        <v>MSI</v>
      </c>
      <c r="AK789" s="77">
        <f>IF($M789="TRUCK",VLOOKUP($AQ789,Invoicing!$A$17:$B$49,MATCH($AK$1,Invoicing!$A$17:$B$17,0),FALSE),VLOOKUP($AQ789,Invoicing!$N$17:$O$21,MATCH($AK$1,Invoicing!$N$17:$O$17,0),FALSE))</f>
        <v>480</v>
      </c>
      <c r="AL789" s="78">
        <f>VLOOKUP($E789,Invoicing!$A$1:$H$8,MATCH(TRACKER!$N789,Invoicing!$A$1:$H$1,0),FALSE)</f>
        <v>120</v>
      </c>
      <c r="AM789" s="78">
        <f>VLOOKUP($E789,Invoicing!$A$1:$H$8,MATCH(TRACKER!$O$1,Invoicing!$A$1:$H$1,0),FALSE)</f>
        <v>50</v>
      </c>
      <c r="AN789" s="78">
        <f t="shared" si="254"/>
        <v>0</v>
      </c>
      <c r="AO789" s="2">
        <f t="shared" si="255"/>
        <v>2</v>
      </c>
      <c r="AP789" s="2" t="str">
        <f t="shared" si="256"/>
        <v>WEEK</v>
      </c>
      <c r="AQ789" s="2" t="str">
        <f t="shared" si="257"/>
        <v>MSIWEEK</v>
      </c>
      <c r="AR789" s="71">
        <f t="shared" si="258"/>
        <v>600</v>
      </c>
      <c r="AS789" s="71">
        <f>VLOOKUP(AJ789,Invoicing!A:K,10,FALSE)</f>
        <v>25</v>
      </c>
      <c r="AT789" s="71">
        <f t="shared" si="259"/>
        <v>625</v>
      </c>
    </row>
    <row r="790" spans="1:47">
      <c r="A790" s="37" t="s">
        <v>37</v>
      </c>
      <c r="B790" s="3" t="s">
        <v>38</v>
      </c>
      <c r="C790" s="11">
        <v>45431.145833333336</v>
      </c>
      <c r="D790" s="11">
        <v>45431.1875</v>
      </c>
      <c r="E790" s="11" t="s">
        <v>43</v>
      </c>
      <c r="F790" s="11" t="s">
        <v>40</v>
      </c>
      <c r="G790" s="3" t="s">
        <v>957</v>
      </c>
      <c r="H790" s="3" t="s">
        <v>2821</v>
      </c>
      <c r="I790" s="11">
        <v>45432.604166666664</v>
      </c>
      <c r="J790" s="12">
        <v>45432.848611111112</v>
      </c>
      <c r="K790" s="12">
        <v>45432.875</v>
      </c>
      <c r="L790" s="12">
        <v>45432.861111111109</v>
      </c>
      <c r="M790" s="12" t="s">
        <v>115</v>
      </c>
      <c r="N790" s="3" t="s">
        <v>42</v>
      </c>
      <c r="O790" s="3">
        <v>1</v>
      </c>
      <c r="P790" s="1">
        <f t="shared" si="240"/>
        <v>21</v>
      </c>
      <c r="Q790" s="1">
        <f t="shared" si="241"/>
        <v>5</v>
      </c>
      <c r="R790" s="72">
        <f t="shared" si="242"/>
        <v>45432.848611111112</v>
      </c>
      <c r="S790" s="73">
        <f t="shared" si="243"/>
        <v>1.4583333333284827</v>
      </c>
      <c r="T790" s="74">
        <f>Table2[[#This Row],[ETA A OFRECIMIENTO]]*24</f>
        <v>34.999999999883585</v>
      </c>
      <c r="U790" s="1" t="str">
        <f t="shared" si="244"/>
        <v>YES</v>
      </c>
      <c r="V790" s="73">
        <f t="shared" si="245"/>
        <v>0.27083333333575865</v>
      </c>
      <c r="W790" s="74">
        <f>Table2[[#This Row],[DEL. AVAILABLE A SLOT]]*24</f>
        <v>6.5000000000582077</v>
      </c>
      <c r="X790" s="1" t="str">
        <f t="shared" si="246"/>
        <v>SI</v>
      </c>
      <c r="Y790" s="73">
        <f t="shared" si="247"/>
        <v>1.7291666666642413</v>
      </c>
      <c r="Z790" s="74">
        <f>Table2[[#This Row],[ETA A TIMESLOT]]*24</f>
        <v>41.499999999941792</v>
      </c>
      <c r="AA790" s="73">
        <f t="shared" si="248"/>
        <v>0</v>
      </c>
      <c r="AB790" s="73" t="str">
        <f t="shared" si="249"/>
        <v>SI</v>
      </c>
      <c r="AC790" s="74">
        <f>Table2[[#This Row],[PUNTUALIDAD (H)]]*24</f>
        <v>0</v>
      </c>
      <c r="AD790" s="73">
        <f t="shared" si="250"/>
        <v>1.7152777777737356</v>
      </c>
      <c r="AE790" s="74">
        <f>Table2[[#This Row],[ATA TO UNLOADING]]*24</f>
        <v>41.166666666569654</v>
      </c>
      <c r="AF790" s="74" t="str">
        <f>IF(Table2[[#This Row],[ATA TO UNLOADING 2]]&lt;=48,"YES","NO")</f>
        <v>YES</v>
      </c>
      <c r="AG790" s="75">
        <f t="shared" si="251"/>
        <v>0.875</v>
      </c>
      <c r="AH790" s="2" t="s">
        <v>24</v>
      </c>
      <c r="AI790" s="2" t="str">
        <f t="shared" si="252"/>
        <v>MRSU5952474</v>
      </c>
      <c r="AJ790" s="76" t="str">
        <f t="shared" si="253"/>
        <v>LOGIX</v>
      </c>
      <c r="AK790" s="77">
        <f>IF($M790="TRUCK",VLOOKUP($AQ790,Invoicing!$A$17:$B$49,MATCH($AK$1,Invoicing!$A$17:$B$17,0),FALSE),VLOOKUP($AQ790,Invoicing!$N$17:$O$21,MATCH($AK$1,Invoicing!$N$17:$O$17,0),FALSE))</f>
        <v>530</v>
      </c>
      <c r="AL790" s="78" t="e">
        <f>VLOOKUP($E790,Invoicing!$A$1:$H$8,MATCH(TRACKER!$N790,Invoicing!$A$1:$H$1,0),FALSE)</f>
        <v>#N/A</v>
      </c>
      <c r="AM790" s="78">
        <f>VLOOKUP($E790,Invoicing!$A$1:$H$8,MATCH(TRACKER!$O$1,Invoicing!$A$1:$H$1,0),FALSE)</f>
        <v>50</v>
      </c>
      <c r="AN790" s="78">
        <f t="shared" si="254"/>
        <v>50</v>
      </c>
      <c r="AO790" s="2">
        <f t="shared" si="255"/>
        <v>1</v>
      </c>
      <c r="AP790" s="2" t="str">
        <f t="shared" si="256"/>
        <v>NIGHT</v>
      </c>
      <c r="AQ790" s="2" t="str">
        <f t="shared" si="257"/>
        <v>LOGIXNIGHT</v>
      </c>
      <c r="AR790" s="71">
        <f t="shared" si="258"/>
        <v>580</v>
      </c>
      <c r="AS790" s="71">
        <f>VLOOKUP(AJ790,Invoicing!A:K,10,FALSE)</f>
        <v>25</v>
      </c>
      <c r="AT790" s="71">
        <f t="shared" si="259"/>
        <v>605</v>
      </c>
    </row>
    <row r="791" spans="1:47">
      <c r="A791" s="37" t="s">
        <v>37</v>
      </c>
      <c r="B791" s="3" t="s">
        <v>38</v>
      </c>
      <c r="C791" s="11">
        <v>45431.145833333336</v>
      </c>
      <c r="D791" s="11">
        <v>45431.1875</v>
      </c>
      <c r="E791" s="11" t="s">
        <v>45</v>
      </c>
      <c r="F791" s="11" t="s">
        <v>40</v>
      </c>
      <c r="G791" s="3" t="s">
        <v>958</v>
      </c>
      <c r="H791" s="3" t="s">
        <v>2821</v>
      </c>
      <c r="I791" s="11">
        <v>45432.604166666664</v>
      </c>
      <c r="J791" s="12">
        <v>45433.151388888888</v>
      </c>
      <c r="K791" s="12">
        <v>45433.208333333336</v>
      </c>
      <c r="L791" s="12">
        <v>45433.166666666664</v>
      </c>
      <c r="M791" s="12" t="s">
        <v>115</v>
      </c>
      <c r="N791" s="3" t="s">
        <v>42</v>
      </c>
      <c r="O791" s="3">
        <v>0</v>
      </c>
      <c r="P791" s="1">
        <f t="shared" si="240"/>
        <v>21</v>
      </c>
      <c r="Q791" s="1">
        <f t="shared" si="241"/>
        <v>5</v>
      </c>
      <c r="R791" s="72">
        <f t="shared" si="242"/>
        <v>45433.151388888888</v>
      </c>
      <c r="S791" s="73">
        <f t="shared" si="243"/>
        <v>1.4583333333284827</v>
      </c>
      <c r="T791" s="74">
        <f>Table2[[#This Row],[ETA A OFRECIMIENTO]]*24</f>
        <v>34.999999999883585</v>
      </c>
      <c r="U791" s="1" t="str">
        <f t="shared" si="244"/>
        <v>YES</v>
      </c>
      <c r="V791" s="73">
        <f t="shared" si="245"/>
        <v>0.60416666667151731</v>
      </c>
      <c r="W791" s="74">
        <f>Table2[[#This Row],[DEL. AVAILABLE A SLOT]]*24</f>
        <v>14.500000000116415</v>
      </c>
      <c r="X791" s="1" t="str">
        <f t="shared" si="246"/>
        <v>SI</v>
      </c>
      <c r="Y791" s="73">
        <f t="shared" si="247"/>
        <v>2.0625</v>
      </c>
      <c r="Z791" s="74">
        <f>Table2[[#This Row],[ETA A TIMESLOT]]*24</f>
        <v>49.5</v>
      </c>
      <c r="AA791" s="73">
        <f t="shared" si="248"/>
        <v>0</v>
      </c>
      <c r="AB791" s="73" t="str">
        <f t="shared" si="249"/>
        <v>SI</v>
      </c>
      <c r="AC791" s="74">
        <f>Table2[[#This Row],[PUNTUALIDAD (H)]]*24</f>
        <v>0</v>
      </c>
      <c r="AD791" s="73">
        <f t="shared" si="250"/>
        <v>2.0208333333284827</v>
      </c>
      <c r="AE791" s="74">
        <f>Table2[[#This Row],[ATA TO UNLOADING]]*24</f>
        <v>48.499999999883585</v>
      </c>
      <c r="AF791" s="74" t="str">
        <f>IF(Table2[[#This Row],[ATA TO UNLOADING 2]]&lt;=48,"YES","NO")</f>
        <v>NO</v>
      </c>
      <c r="AG791" s="75">
        <f t="shared" si="251"/>
        <v>0.20833333333575865</v>
      </c>
      <c r="AH791" s="2" t="s">
        <v>42</v>
      </c>
      <c r="AI791" s="2" t="str">
        <f t="shared" si="252"/>
        <v>MRSU6114748</v>
      </c>
      <c r="AJ791" s="76" t="str">
        <f t="shared" si="253"/>
        <v>OM TRANSPORT</v>
      </c>
      <c r="AK791" s="77">
        <f>IF($M791="TRUCK",VLOOKUP($AQ791,Invoicing!$A$17:$B$49,MATCH($AK$1,Invoicing!$A$17:$B$17,0),FALSE),VLOOKUP($AQ791,Invoicing!$N$17:$O$21,MATCH($AK$1,Invoicing!$N$17:$O$17,0),FALSE))</f>
        <v>475</v>
      </c>
      <c r="AL791" s="78" t="e">
        <f>VLOOKUP($E791,Invoicing!$A$1:$H$8,MATCH(TRACKER!$N791,Invoicing!$A$1:$H$1,0),FALSE)</f>
        <v>#N/A</v>
      </c>
      <c r="AM791" s="78">
        <f>VLOOKUP($E791,Invoicing!$A$1:$H$8,MATCH(TRACKER!$O$1,Invoicing!$A$1:$H$1,0),FALSE)</f>
        <v>50</v>
      </c>
      <c r="AN791" s="78">
        <f t="shared" si="254"/>
        <v>0</v>
      </c>
      <c r="AO791" s="2">
        <f t="shared" si="255"/>
        <v>2</v>
      </c>
      <c r="AP791" s="2" t="str">
        <f t="shared" si="256"/>
        <v>WEEK</v>
      </c>
      <c r="AQ791" s="2" t="str">
        <f t="shared" si="257"/>
        <v>OM TRANSPORTWEEK</v>
      </c>
      <c r="AR791" s="71">
        <f t="shared" si="258"/>
        <v>475</v>
      </c>
      <c r="AS791" s="71">
        <f>VLOOKUP(AJ791,Invoicing!A:K,10,FALSE)</f>
        <v>25</v>
      </c>
      <c r="AT791" s="71">
        <f t="shared" si="259"/>
        <v>500</v>
      </c>
    </row>
    <row r="792" spans="1:47">
      <c r="A792" s="37" t="s">
        <v>37</v>
      </c>
      <c r="B792" s="3" t="s">
        <v>38</v>
      </c>
      <c r="C792" s="11">
        <v>45431.145833333336</v>
      </c>
      <c r="D792" s="11">
        <v>45431.1875</v>
      </c>
      <c r="E792" s="11" t="s">
        <v>44</v>
      </c>
      <c r="F792" s="11" t="s">
        <v>40</v>
      </c>
      <c r="G792" s="3" t="s">
        <v>959</v>
      </c>
      <c r="H792" s="3" t="s">
        <v>2821</v>
      </c>
      <c r="I792" s="11">
        <v>45432.604166666664</v>
      </c>
      <c r="J792" s="12">
        <v>45433.21597222222</v>
      </c>
      <c r="K792" s="12">
        <v>45433.208333333336</v>
      </c>
      <c r="L792" s="12">
        <v>45433.274305555555</v>
      </c>
      <c r="M792" s="12" t="s">
        <v>115</v>
      </c>
      <c r="N792" s="3" t="s">
        <v>13</v>
      </c>
      <c r="O792" s="3">
        <v>0</v>
      </c>
      <c r="P792" s="1">
        <f t="shared" si="240"/>
        <v>21</v>
      </c>
      <c r="Q792" s="1">
        <f t="shared" si="241"/>
        <v>5</v>
      </c>
      <c r="R792" s="72">
        <f t="shared" si="242"/>
        <v>45433.21597222222</v>
      </c>
      <c r="S792" s="73">
        <f t="shared" si="243"/>
        <v>1.4583333333284827</v>
      </c>
      <c r="T792" s="74">
        <f>Table2[[#This Row],[ETA A OFRECIMIENTO]]*24</f>
        <v>34.999999999883585</v>
      </c>
      <c r="U792" s="1" t="str">
        <f t="shared" si="244"/>
        <v>YES</v>
      </c>
      <c r="V792" s="73">
        <f t="shared" si="245"/>
        <v>0.60416666667151731</v>
      </c>
      <c r="W792" s="74">
        <f>Table2[[#This Row],[DEL. AVAILABLE A SLOT]]*24</f>
        <v>14.500000000116415</v>
      </c>
      <c r="X792" s="1" t="str">
        <f t="shared" si="246"/>
        <v>SI</v>
      </c>
      <c r="Y792" s="73">
        <f t="shared" si="247"/>
        <v>2.0625</v>
      </c>
      <c r="Z792" s="74">
        <f>Table2[[#This Row],[ETA A TIMESLOT]]*24</f>
        <v>49.5</v>
      </c>
      <c r="AA792" s="73">
        <f t="shared" si="248"/>
        <v>7.6388888846850023E-3</v>
      </c>
      <c r="AB792" s="73" t="str">
        <f t="shared" si="249"/>
        <v>SI</v>
      </c>
      <c r="AC792" s="74">
        <f>Table2[[#This Row],[PUNTUALIDAD (H)]]*24</f>
        <v>0.18333333323244005</v>
      </c>
      <c r="AD792" s="73">
        <f t="shared" si="250"/>
        <v>2.1284722222189885</v>
      </c>
      <c r="AE792" s="74">
        <f>Table2[[#This Row],[ATA TO UNLOADING]]*24</f>
        <v>51.083333333255723</v>
      </c>
      <c r="AF792" s="74" t="str">
        <f>IF(Table2[[#This Row],[ATA TO UNLOADING 2]]&lt;=48,"YES","NO")</f>
        <v>NO</v>
      </c>
      <c r="AG792" s="75">
        <f t="shared" si="251"/>
        <v>0.20833333333575865</v>
      </c>
      <c r="AH792" s="2" t="s">
        <v>42</v>
      </c>
      <c r="AI792" s="2" t="str">
        <f t="shared" si="252"/>
        <v>MRSU6420060</v>
      </c>
      <c r="AJ792" s="76" t="str">
        <f t="shared" si="253"/>
        <v>MSI</v>
      </c>
      <c r="AK792" s="77">
        <f>IF($M792="TRUCK",VLOOKUP($AQ792,Invoicing!$A$17:$B$49,MATCH($AK$1,Invoicing!$A$17:$B$17,0),FALSE),VLOOKUP($AQ792,Invoicing!$N$17:$O$21,MATCH($AK$1,Invoicing!$N$17:$O$17,0),FALSE))</f>
        <v>480</v>
      </c>
      <c r="AL792" s="78">
        <f>VLOOKUP($E792,Invoicing!$A$1:$H$8,MATCH(TRACKER!$N792,Invoicing!$A$1:$H$1,0),FALSE)</f>
        <v>120</v>
      </c>
      <c r="AM792" s="78">
        <f>VLOOKUP($E792,Invoicing!$A$1:$H$8,MATCH(TRACKER!$O$1,Invoicing!$A$1:$H$1,0),FALSE)</f>
        <v>50</v>
      </c>
      <c r="AN792" s="78">
        <f t="shared" si="254"/>
        <v>0</v>
      </c>
      <c r="AO792" s="2">
        <f t="shared" si="255"/>
        <v>2</v>
      </c>
      <c r="AP792" s="2" t="str">
        <f t="shared" si="256"/>
        <v>WEEK</v>
      </c>
      <c r="AQ792" s="2" t="str">
        <f t="shared" si="257"/>
        <v>MSIWEEK</v>
      </c>
      <c r="AR792" s="71">
        <f t="shared" si="258"/>
        <v>600</v>
      </c>
      <c r="AS792" s="71">
        <f>VLOOKUP(AJ792,Invoicing!A:K,10,FALSE)</f>
        <v>25</v>
      </c>
      <c r="AT792" s="71">
        <f t="shared" si="259"/>
        <v>625</v>
      </c>
    </row>
    <row r="793" spans="1:47">
      <c r="A793" s="58" t="s">
        <v>37</v>
      </c>
      <c r="B793" s="59" t="s">
        <v>38</v>
      </c>
      <c r="C793" s="60">
        <v>45431.145833333336</v>
      </c>
      <c r="D793" s="60">
        <v>45431.1875</v>
      </c>
      <c r="E793" s="60" t="s">
        <v>44</v>
      </c>
      <c r="F793" s="60" t="s">
        <v>40</v>
      </c>
      <c r="G793" s="59" t="s">
        <v>960</v>
      </c>
      <c r="H793" s="3" t="s">
        <v>2821</v>
      </c>
      <c r="I793" s="60">
        <v>45432.604166666664</v>
      </c>
      <c r="J793" s="61">
        <v>45432.956944444442</v>
      </c>
      <c r="K793" s="61">
        <v>45432.958333333336</v>
      </c>
      <c r="L793" s="61">
        <v>45433.125</v>
      </c>
      <c r="M793" s="12" t="s">
        <v>115</v>
      </c>
      <c r="N793" s="3" t="s">
        <v>13</v>
      </c>
      <c r="O793" s="3">
        <v>0</v>
      </c>
      <c r="P793" s="1">
        <f t="shared" si="240"/>
        <v>21</v>
      </c>
      <c r="Q793" s="1">
        <f t="shared" si="241"/>
        <v>5</v>
      </c>
      <c r="R793" s="72">
        <f t="shared" si="242"/>
        <v>45432.956944444442</v>
      </c>
      <c r="S793" s="73">
        <f t="shared" si="243"/>
        <v>1.4583333333284827</v>
      </c>
      <c r="T793" s="74">
        <f>Table2[[#This Row],[ETA A OFRECIMIENTO]]*24</f>
        <v>34.999999999883585</v>
      </c>
      <c r="U793" s="1" t="str">
        <f t="shared" si="244"/>
        <v>YES</v>
      </c>
      <c r="V793" s="73">
        <f t="shared" si="245"/>
        <v>0.35416666667151731</v>
      </c>
      <c r="W793" s="74">
        <f>Table2[[#This Row],[DEL. AVAILABLE A SLOT]]*24</f>
        <v>8.5000000001164153</v>
      </c>
      <c r="X793" s="1" t="str">
        <f t="shared" si="246"/>
        <v>SI</v>
      </c>
      <c r="Y793" s="73">
        <f t="shared" si="247"/>
        <v>1.8125</v>
      </c>
      <c r="Z793" s="74">
        <f>Table2[[#This Row],[ETA A TIMESLOT]]*24</f>
        <v>43.5</v>
      </c>
      <c r="AA793" s="73">
        <f t="shared" si="248"/>
        <v>0</v>
      </c>
      <c r="AB793" s="73" t="str">
        <f t="shared" si="249"/>
        <v>SI</v>
      </c>
      <c r="AC793" s="74">
        <f>Table2[[#This Row],[PUNTUALIDAD (H)]]*24</f>
        <v>0</v>
      </c>
      <c r="AD793" s="73">
        <f t="shared" si="250"/>
        <v>1.9791666666642413</v>
      </c>
      <c r="AE793" s="74">
        <f>Table2[[#This Row],[ATA TO UNLOADING]]*24</f>
        <v>47.499999999941792</v>
      </c>
      <c r="AF793" s="74" t="str">
        <f>IF(Table2[[#This Row],[ATA TO UNLOADING 2]]&lt;=48,"YES","NO")</f>
        <v>YES</v>
      </c>
      <c r="AG793" s="75">
        <f t="shared" si="251"/>
        <v>0.95833333333575865</v>
      </c>
      <c r="AH793" s="2" t="s">
        <v>24</v>
      </c>
      <c r="AI793" s="2" t="str">
        <f t="shared" si="252"/>
        <v>MRSU6513202</v>
      </c>
      <c r="AJ793" s="76" t="str">
        <f t="shared" si="253"/>
        <v>MSI</v>
      </c>
      <c r="AK793" s="77">
        <f>IF($M793="TRUCK",VLOOKUP($AQ793,Invoicing!$A$17:$B$49,MATCH($AK$1,Invoicing!$A$17:$B$17,0),FALSE),VLOOKUP($AQ793,Invoicing!$N$17:$O$21,MATCH($AK$1,Invoicing!$N$17:$O$17,0),FALSE))</f>
        <v>530</v>
      </c>
      <c r="AL793" s="78">
        <f>VLOOKUP($E793,Invoicing!$A$1:$H$8,MATCH(TRACKER!$N793,Invoicing!$A$1:$H$1,0),FALSE)</f>
        <v>120</v>
      </c>
      <c r="AM793" s="78">
        <f>VLOOKUP($E793,Invoicing!$A$1:$H$8,MATCH(TRACKER!$O$1,Invoicing!$A$1:$H$1,0),FALSE)</f>
        <v>50</v>
      </c>
      <c r="AN793" s="78">
        <f t="shared" si="254"/>
        <v>0</v>
      </c>
      <c r="AO793" s="2">
        <f t="shared" si="255"/>
        <v>1</v>
      </c>
      <c r="AP793" s="2" t="str">
        <f t="shared" si="256"/>
        <v>NIGHT</v>
      </c>
      <c r="AQ793" s="2" t="str">
        <f t="shared" si="257"/>
        <v>MSINIGHT</v>
      </c>
      <c r="AR793" s="71">
        <f t="shared" si="258"/>
        <v>650</v>
      </c>
      <c r="AS793" s="71">
        <f>VLOOKUP(AJ793,Invoicing!A:K,10,FALSE)</f>
        <v>25</v>
      </c>
      <c r="AT793" s="71">
        <f t="shared" si="259"/>
        <v>675</v>
      </c>
    </row>
    <row r="794" spans="1:47">
      <c r="A794" s="37" t="s">
        <v>37</v>
      </c>
      <c r="B794" s="3" t="s">
        <v>38</v>
      </c>
      <c r="C794" s="11">
        <v>45431.145833333336</v>
      </c>
      <c r="D794" s="11">
        <v>45431.1875</v>
      </c>
      <c r="E794" s="11" t="s">
        <v>49</v>
      </c>
      <c r="F794" s="11" t="s">
        <v>40</v>
      </c>
      <c r="G794" s="3" t="s">
        <v>961</v>
      </c>
      <c r="H794" s="3" t="s">
        <v>2821</v>
      </c>
      <c r="I794" s="11">
        <v>45432.604166666664</v>
      </c>
      <c r="J794" s="12">
        <v>45432.529166666667</v>
      </c>
      <c r="K794" s="12">
        <v>45432.604166666664</v>
      </c>
      <c r="L794" s="12">
        <v>45432.538194444445</v>
      </c>
      <c r="M794" s="12" t="s">
        <v>115</v>
      </c>
      <c r="N794" s="3" t="s">
        <v>42</v>
      </c>
      <c r="O794" s="3">
        <v>0</v>
      </c>
      <c r="P794" s="1">
        <f t="shared" si="240"/>
        <v>21</v>
      </c>
      <c r="Q794" s="1">
        <f t="shared" si="241"/>
        <v>5</v>
      </c>
      <c r="R794" s="72">
        <f t="shared" si="242"/>
        <v>45432.529166666667</v>
      </c>
      <c r="S794" s="73">
        <f t="shared" si="243"/>
        <v>1.4583333333284827</v>
      </c>
      <c r="T794" s="74">
        <f>Table2[[#This Row],[ETA A OFRECIMIENTO]]*24</f>
        <v>34.999999999883585</v>
      </c>
      <c r="U794" s="1" t="str">
        <f t="shared" si="244"/>
        <v>YES</v>
      </c>
      <c r="V794" s="73">
        <f t="shared" si="245"/>
        <v>0</v>
      </c>
      <c r="W794" s="74">
        <f>Table2[[#This Row],[DEL. AVAILABLE A SLOT]]*24</f>
        <v>0</v>
      </c>
      <c r="X794" s="1" t="str">
        <f t="shared" si="246"/>
        <v>SI</v>
      </c>
      <c r="Y794" s="73">
        <f t="shared" si="247"/>
        <v>1.4583333333284827</v>
      </c>
      <c r="Z794" s="74">
        <f>Table2[[#This Row],[ETA A TIMESLOT]]*24</f>
        <v>34.999999999883585</v>
      </c>
      <c r="AA794" s="73">
        <f t="shared" si="248"/>
        <v>0</v>
      </c>
      <c r="AB794" s="73" t="str">
        <f t="shared" si="249"/>
        <v>SI</v>
      </c>
      <c r="AC794" s="74">
        <f>Table2[[#This Row],[PUNTUALIDAD (H)]]*24</f>
        <v>0</v>
      </c>
      <c r="AD794" s="73">
        <f t="shared" si="250"/>
        <v>1.3923611111094942</v>
      </c>
      <c r="AE794" s="74">
        <f>Table2[[#This Row],[ATA TO UNLOADING]]*24</f>
        <v>33.416666666627862</v>
      </c>
      <c r="AF794" s="74" t="str">
        <f>IF(Table2[[#This Row],[ATA TO UNLOADING 2]]&lt;=48,"YES","NO")</f>
        <v>YES</v>
      </c>
      <c r="AG794" s="75">
        <f t="shared" si="251"/>
        <v>0.60416666666424135</v>
      </c>
      <c r="AH794" s="2" t="s">
        <v>42</v>
      </c>
      <c r="AI794" s="2" t="str">
        <f t="shared" si="252"/>
        <v>MSKU0594715</v>
      </c>
      <c r="AJ794" s="76" t="str">
        <f t="shared" si="253"/>
        <v>CTU FLEVOKUST BV</v>
      </c>
      <c r="AK794" s="77">
        <f>IF($M794="TRUCK",VLOOKUP($AQ794,Invoicing!$A$17:$B$49,MATCH($AK$1,Invoicing!$A$17:$B$17,0),FALSE),VLOOKUP($AQ794,Invoicing!$N$17:$O$21,MATCH($AK$1,Invoicing!$N$17:$O$17,0),FALSE))</f>
        <v>520</v>
      </c>
      <c r="AL794" s="78" t="e">
        <f>VLOOKUP($E794,Invoicing!$A$1:$H$8,MATCH(TRACKER!$N794,Invoicing!$A$1:$H$1,0),FALSE)</f>
        <v>#N/A</v>
      </c>
      <c r="AM794" s="78">
        <v>35</v>
      </c>
      <c r="AN794" s="78">
        <f t="shared" si="254"/>
        <v>0</v>
      </c>
      <c r="AO794" s="2">
        <f t="shared" si="255"/>
        <v>1</v>
      </c>
      <c r="AP794" s="2" t="str">
        <f t="shared" si="256"/>
        <v>WEEK</v>
      </c>
      <c r="AQ794" s="2" t="str">
        <f t="shared" si="257"/>
        <v>CTU FLEVOKUST BVWEEK</v>
      </c>
      <c r="AR794" s="71">
        <f t="shared" si="258"/>
        <v>520</v>
      </c>
      <c r="AS794" s="71">
        <f>VLOOKUP(AJ794,Invoicing!A:K,10,FALSE)</f>
        <v>0</v>
      </c>
      <c r="AT794" s="71">
        <f t="shared" si="259"/>
        <v>520</v>
      </c>
    </row>
    <row r="795" spans="1:47">
      <c r="A795" s="37" t="s">
        <v>37</v>
      </c>
      <c r="B795" s="3" t="s">
        <v>38</v>
      </c>
      <c r="C795" s="11">
        <v>45431.145833333336</v>
      </c>
      <c r="D795" s="11">
        <v>45431.1875</v>
      </c>
      <c r="E795" s="11" t="s">
        <v>45</v>
      </c>
      <c r="F795" s="11" t="s">
        <v>40</v>
      </c>
      <c r="G795" s="3" t="s">
        <v>962</v>
      </c>
      <c r="H795" s="3" t="s">
        <v>41</v>
      </c>
      <c r="I795" s="11">
        <v>45432.604166666664</v>
      </c>
      <c r="J795" s="12">
        <v>45432.635416666664</v>
      </c>
      <c r="K795" s="12">
        <v>45432.645833333336</v>
      </c>
      <c r="L795" s="12">
        <v>45432.635416666664</v>
      </c>
      <c r="M795" s="12" t="s">
        <v>115</v>
      </c>
      <c r="N795" s="3" t="s">
        <v>42</v>
      </c>
      <c r="O795" s="3">
        <v>1</v>
      </c>
      <c r="P795" s="1">
        <f t="shared" si="240"/>
        <v>21</v>
      </c>
      <c r="Q795" s="1">
        <f t="shared" si="241"/>
        <v>5</v>
      </c>
      <c r="R795" s="72">
        <f t="shared" si="242"/>
        <v>45432.635416666664</v>
      </c>
      <c r="S795" s="73">
        <f t="shared" si="243"/>
        <v>1.4583333333284827</v>
      </c>
      <c r="T795" s="74">
        <f>Table2[[#This Row],[ETA A OFRECIMIENTO]]*24</f>
        <v>34.999999999883585</v>
      </c>
      <c r="U795" s="1" t="str">
        <f t="shared" si="244"/>
        <v>YES</v>
      </c>
      <c r="V795" s="73">
        <f t="shared" si="245"/>
        <v>4.1666666671517305E-2</v>
      </c>
      <c r="W795" s="74">
        <f>Table2[[#This Row],[DEL. AVAILABLE A SLOT]]*24</f>
        <v>1.0000000001164153</v>
      </c>
      <c r="X795" s="1" t="str">
        <f t="shared" si="246"/>
        <v>SI</v>
      </c>
      <c r="Y795" s="73">
        <f t="shared" si="247"/>
        <v>1.5</v>
      </c>
      <c r="Z795" s="74">
        <f>Table2[[#This Row],[ETA A TIMESLOT]]*24</f>
        <v>36</v>
      </c>
      <c r="AA795" s="73">
        <f t="shared" si="248"/>
        <v>0</v>
      </c>
      <c r="AB795" s="73" t="str">
        <f t="shared" si="249"/>
        <v>SI</v>
      </c>
      <c r="AC795" s="74">
        <f>Table2[[#This Row],[PUNTUALIDAD (H)]]*24</f>
        <v>0</v>
      </c>
      <c r="AD795" s="73">
        <f t="shared" si="250"/>
        <v>1.4895833333284827</v>
      </c>
      <c r="AE795" s="74">
        <f>Table2[[#This Row],[ATA TO UNLOADING]]*24</f>
        <v>35.749999999883585</v>
      </c>
      <c r="AF795" s="74" t="str">
        <f>IF(Table2[[#This Row],[ATA TO UNLOADING 2]]&lt;=48,"YES","NO")</f>
        <v>YES</v>
      </c>
      <c r="AG795" s="75">
        <f t="shared" si="251"/>
        <v>0.64583333333575865</v>
      </c>
      <c r="AH795" s="2" t="s">
        <v>42</v>
      </c>
      <c r="AI795" s="2" t="str">
        <f t="shared" si="252"/>
        <v>MSKU4629511</v>
      </c>
      <c r="AJ795" s="76" t="str">
        <f t="shared" si="253"/>
        <v>OM TRANSPORT</v>
      </c>
      <c r="AK795" s="77">
        <f>IF($M795="TRUCK",VLOOKUP($AQ795,Invoicing!$A$17:$B$49,MATCH($AK$1,Invoicing!$A$17:$B$17,0),FALSE),VLOOKUP($AQ795,Invoicing!$N$17:$O$21,MATCH($AK$1,Invoicing!$N$17:$O$17,0),FALSE))</f>
        <v>475</v>
      </c>
      <c r="AL795" s="78" t="e">
        <f>VLOOKUP($E795,Invoicing!$A$1:$H$8,MATCH(TRACKER!$N795,Invoicing!$A$1:$H$1,0),FALSE)</f>
        <v>#N/A</v>
      </c>
      <c r="AM795" s="78">
        <f>VLOOKUP($E795,Invoicing!$A$1:$H$8,MATCH(TRACKER!$O$1,Invoicing!$A$1:$H$1,0),FALSE)</f>
        <v>50</v>
      </c>
      <c r="AN795" s="78">
        <f t="shared" si="254"/>
        <v>50</v>
      </c>
      <c r="AO795" s="2">
        <f t="shared" si="255"/>
        <v>1</v>
      </c>
      <c r="AP795" s="2" t="str">
        <f t="shared" si="256"/>
        <v>WEEK</v>
      </c>
      <c r="AQ795" s="2" t="str">
        <f t="shared" si="257"/>
        <v>OM TRANSPORTWEEK</v>
      </c>
      <c r="AR795" s="71">
        <f t="shared" si="258"/>
        <v>525</v>
      </c>
      <c r="AS795" s="71">
        <f>VLOOKUP(AJ795,Invoicing!A:K,10,FALSE)</f>
        <v>25</v>
      </c>
      <c r="AT795" s="71">
        <f t="shared" si="259"/>
        <v>550</v>
      </c>
    </row>
    <row r="796" spans="1:47">
      <c r="A796" s="37" t="s">
        <v>37</v>
      </c>
      <c r="B796" s="3" t="s">
        <v>38</v>
      </c>
      <c r="C796" s="11">
        <v>45431.145833333336</v>
      </c>
      <c r="D796" s="11">
        <v>45431.1875</v>
      </c>
      <c r="E796" s="11" t="s">
        <v>45</v>
      </c>
      <c r="F796" s="11" t="s">
        <v>40</v>
      </c>
      <c r="G796" s="3" t="s">
        <v>963</v>
      </c>
      <c r="H796" s="3" t="s">
        <v>41</v>
      </c>
      <c r="I796" s="11">
        <v>45432.604166666664</v>
      </c>
      <c r="J796" s="12">
        <v>45432.600694444445</v>
      </c>
      <c r="K796" s="12">
        <v>45432.604166666664</v>
      </c>
      <c r="L796" s="12">
        <v>45432.600694444445</v>
      </c>
      <c r="M796" s="12" t="s">
        <v>115</v>
      </c>
      <c r="N796" s="3" t="s">
        <v>42</v>
      </c>
      <c r="O796" s="3">
        <v>1</v>
      </c>
      <c r="P796" s="1">
        <f t="shared" si="240"/>
        <v>21</v>
      </c>
      <c r="Q796" s="1">
        <f t="shared" si="241"/>
        <v>5</v>
      </c>
      <c r="R796" s="72">
        <f t="shared" si="242"/>
        <v>45432.600694444445</v>
      </c>
      <c r="S796" s="73">
        <f t="shared" si="243"/>
        <v>1.4583333333284827</v>
      </c>
      <c r="T796" s="74">
        <f>Table2[[#This Row],[ETA A OFRECIMIENTO]]*24</f>
        <v>34.999999999883585</v>
      </c>
      <c r="U796" s="1" t="str">
        <f t="shared" si="244"/>
        <v>YES</v>
      </c>
      <c r="V796" s="73">
        <f t="shared" si="245"/>
        <v>0</v>
      </c>
      <c r="W796" s="74">
        <f>Table2[[#This Row],[DEL. AVAILABLE A SLOT]]*24</f>
        <v>0</v>
      </c>
      <c r="X796" s="1" t="str">
        <f t="shared" si="246"/>
        <v>SI</v>
      </c>
      <c r="Y796" s="73">
        <f t="shared" si="247"/>
        <v>1.4583333333284827</v>
      </c>
      <c r="Z796" s="74">
        <f>Table2[[#This Row],[ETA A TIMESLOT]]*24</f>
        <v>34.999999999883585</v>
      </c>
      <c r="AA796" s="73">
        <f t="shared" si="248"/>
        <v>0</v>
      </c>
      <c r="AB796" s="73" t="str">
        <f t="shared" si="249"/>
        <v>SI</v>
      </c>
      <c r="AC796" s="74">
        <f>Table2[[#This Row],[PUNTUALIDAD (H)]]*24</f>
        <v>0</v>
      </c>
      <c r="AD796" s="73">
        <f t="shared" si="250"/>
        <v>1.4548611111094942</v>
      </c>
      <c r="AE796" s="74">
        <f>Table2[[#This Row],[ATA TO UNLOADING]]*24</f>
        <v>34.916666666627862</v>
      </c>
      <c r="AF796" s="74" t="str">
        <f>IF(Table2[[#This Row],[ATA TO UNLOADING 2]]&lt;=48,"YES","NO")</f>
        <v>YES</v>
      </c>
      <c r="AG796" s="75">
        <f t="shared" si="251"/>
        <v>0.60416666666424135</v>
      </c>
      <c r="AH796" s="2" t="s">
        <v>42</v>
      </c>
      <c r="AI796" s="2" t="str">
        <f t="shared" si="252"/>
        <v>MSKU4824760</v>
      </c>
      <c r="AJ796" s="76" t="str">
        <f t="shared" si="253"/>
        <v>OM TRANSPORT</v>
      </c>
      <c r="AK796" s="77">
        <f>IF($M796="TRUCK",VLOOKUP($AQ796,Invoicing!$A$17:$B$49,MATCH($AK$1,Invoicing!$A$17:$B$17,0),FALSE),VLOOKUP($AQ796,Invoicing!$N$17:$O$21,MATCH($AK$1,Invoicing!$N$17:$O$17,0),FALSE))</f>
        <v>475</v>
      </c>
      <c r="AL796" s="78" t="e">
        <f>VLOOKUP($E796,Invoicing!$A$1:$H$8,MATCH(TRACKER!$N796,Invoicing!$A$1:$H$1,0),FALSE)</f>
        <v>#N/A</v>
      </c>
      <c r="AM796" s="78">
        <f>VLOOKUP($E796,Invoicing!$A$1:$H$8,MATCH(TRACKER!$O$1,Invoicing!$A$1:$H$1,0),FALSE)</f>
        <v>50</v>
      </c>
      <c r="AN796" s="78">
        <f t="shared" si="254"/>
        <v>50</v>
      </c>
      <c r="AO796" s="2">
        <f t="shared" si="255"/>
        <v>1</v>
      </c>
      <c r="AP796" s="2" t="str">
        <f t="shared" si="256"/>
        <v>WEEK</v>
      </c>
      <c r="AQ796" s="2" t="str">
        <f t="shared" si="257"/>
        <v>OM TRANSPORTWEEK</v>
      </c>
      <c r="AR796" s="71">
        <f t="shared" si="258"/>
        <v>525</v>
      </c>
      <c r="AS796" s="71">
        <f>VLOOKUP(AJ796,Invoicing!A:K,10,FALSE)</f>
        <v>25</v>
      </c>
      <c r="AT796" s="71">
        <f t="shared" si="259"/>
        <v>550</v>
      </c>
    </row>
    <row r="797" spans="1:47">
      <c r="A797" s="37" t="s">
        <v>37</v>
      </c>
      <c r="B797" s="3" t="s">
        <v>38</v>
      </c>
      <c r="C797" s="11">
        <v>45431.145833333336</v>
      </c>
      <c r="D797" s="11">
        <v>45431.1875</v>
      </c>
      <c r="E797" s="11" t="s">
        <v>45</v>
      </c>
      <c r="F797" s="11" t="s">
        <v>40</v>
      </c>
      <c r="G797" s="3" t="s">
        <v>964</v>
      </c>
      <c r="H797" s="3" t="s">
        <v>41</v>
      </c>
      <c r="I797" s="11">
        <v>45432.604166666664</v>
      </c>
      <c r="J797" s="12">
        <v>45432.697916666664</v>
      </c>
      <c r="K797" s="12">
        <v>45432.708333333336</v>
      </c>
      <c r="L797" s="12">
        <v>45432.697916666664</v>
      </c>
      <c r="M797" s="12" t="s">
        <v>115</v>
      </c>
      <c r="N797" s="3" t="s">
        <v>42</v>
      </c>
      <c r="O797" s="3">
        <v>1</v>
      </c>
      <c r="P797" s="1">
        <f t="shared" si="240"/>
        <v>21</v>
      </c>
      <c r="Q797" s="1">
        <f t="shared" si="241"/>
        <v>5</v>
      </c>
      <c r="R797" s="72">
        <f t="shared" si="242"/>
        <v>45432.697916666664</v>
      </c>
      <c r="S797" s="73">
        <f t="shared" si="243"/>
        <v>1.4583333333284827</v>
      </c>
      <c r="T797" s="74">
        <f>Table2[[#This Row],[ETA A OFRECIMIENTO]]*24</f>
        <v>34.999999999883585</v>
      </c>
      <c r="U797" s="1" t="str">
        <f t="shared" si="244"/>
        <v>YES</v>
      </c>
      <c r="V797" s="73">
        <f t="shared" si="245"/>
        <v>0.10416666667151731</v>
      </c>
      <c r="W797" s="74">
        <f>Table2[[#This Row],[DEL. AVAILABLE A SLOT]]*24</f>
        <v>2.5000000001164153</v>
      </c>
      <c r="X797" s="1" t="str">
        <f t="shared" si="246"/>
        <v>SI</v>
      </c>
      <c r="Y797" s="73">
        <f t="shared" si="247"/>
        <v>1.5625</v>
      </c>
      <c r="Z797" s="74">
        <f>Table2[[#This Row],[ETA A TIMESLOT]]*24</f>
        <v>37.5</v>
      </c>
      <c r="AA797" s="73">
        <f t="shared" si="248"/>
        <v>0</v>
      </c>
      <c r="AB797" s="73" t="str">
        <f t="shared" si="249"/>
        <v>SI</v>
      </c>
      <c r="AC797" s="74">
        <f>Table2[[#This Row],[PUNTUALIDAD (H)]]*24</f>
        <v>0</v>
      </c>
      <c r="AD797" s="73">
        <f t="shared" si="250"/>
        <v>1.5520833333284827</v>
      </c>
      <c r="AE797" s="74">
        <f>Table2[[#This Row],[ATA TO UNLOADING]]*24</f>
        <v>37.249999999883585</v>
      </c>
      <c r="AF797" s="74" t="str">
        <f>IF(Table2[[#This Row],[ATA TO UNLOADING 2]]&lt;=48,"YES","NO")</f>
        <v>YES</v>
      </c>
      <c r="AG797" s="75">
        <f t="shared" si="251"/>
        <v>0.70833333333575865</v>
      </c>
      <c r="AH797" s="2" t="s">
        <v>42</v>
      </c>
      <c r="AI797" s="2" t="str">
        <f t="shared" si="252"/>
        <v>SUDU6894400</v>
      </c>
      <c r="AJ797" s="76" t="str">
        <f t="shared" si="253"/>
        <v>OM TRANSPORT</v>
      </c>
      <c r="AK797" s="77">
        <f>IF($M797="TRUCK",VLOOKUP($AQ797,Invoicing!$A$17:$B$49,MATCH($AK$1,Invoicing!$A$17:$B$17,0),FALSE),VLOOKUP($AQ797,Invoicing!$N$17:$O$21,MATCH($AK$1,Invoicing!$N$17:$O$17,0),FALSE))</f>
        <v>475</v>
      </c>
      <c r="AL797" s="78" t="e">
        <f>VLOOKUP($E797,Invoicing!$A$1:$H$8,MATCH(TRACKER!$N797,Invoicing!$A$1:$H$1,0),FALSE)</f>
        <v>#N/A</v>
      </c>
      <c r="AM797" s="78">
        <f>VLOOKUP($E797,Invoicing!$A$1:$H$8,MATCH(TRACKER!$O$1,Invoicing!$A$1:$H$1,0),FALSE)</f>
        <v>50</v>
      </c>
      <c r="AN797" s="78">
        <f t="shared" si="254"/>
        <v>50</v>
      </c>
      <c r="AO797" s="2">
        <f t="shared" si="255"/>
        <v>1</v>
      </c>
      <c r="AP797" s="2" t="str">
        <f t="shared" si="256"/>
        <v>WEEK</v>
      </c>
      <c r="AQ797" s="2" t="str">
        <f t="shared" si="257"/>
        <v>OM TRANSPORTWEEK</v>
      </c>
      <c r="AR797" s="71">
        <f t="shared" si="258"/>
        <v>525</v>
      </c>
      <c r="AS797" s="71">
        <f>VLOOKUP(AJ797,Invoicing!A:K,10,FALSE)</f>
        <v>25</v>
      </c>
      <c r="AT797" s="71">
        <f t="shared" si="259"/>
        <v>750</v>
      </c>
      <c r="AU797" s="55">
        <v>200</v>
      </c>
    </row>
    <row r="798" spans="1:47">
      <c r="A798" s="37" t="s">
        <v>37</v>
      </c>
      <c r="B798" s="3" t="s">
        <v>38</v>
      </c>
      <c r="C798" s="11">
        <v>45431.145833333336</v>
      </c>
      <c r="D798" s="11">
        <v>45431.1875</v>
      </c>
      <c r="E798" s="11" t="s">
        <v>45</v>
      </c>
      <c r="F798" s="11" t="s">
        <v>40</v>
      </c>
      <c r="G798" s="3" t="s">
        <v>965</v>
      </c>
      <c r="H798" s="3" t="s">
        <v>41</v>
      </c>
      <c r="I798" s="11">
        <v>45432.604166666664</v>
      </c>
      <c r="J798" s="12">
        <v>45432.763888888891</v>
      </c>
      <c r="K798" s="12">
        <v>45432.770833333336</v>
      </c>
      <c r="L798" s="12">
        <v>45432.763888888891</v>
      </c>
      <c r="M798" s="12" t="s">
        <v>115</v>
      </c>
      <c r="N798" s="3" t="s">
        <v>42</v>
      </c>
      <c r="O798" s="3">
        <v>1</v>
      </c>
      <c r="P798" s="1">
        <f t="shared" si="240"/>
        <v>21</v>
      </c>
      <c r="Q798" s="1">
        <f t="shared" si="241"/>
        <v>5</v>
      </c>
      <c r="R798" s="72">
        <f t="shared" si="242"/>
        <v>45432.763888888891</v>
      </c>
      <c r="S798" s="73">
        <f t="shared" si="243"/>
        <v>1.4583333333284827</v>
      </c>
      <c r="T798" s="74">
        <f>Table2[[#This Row],[ETA A OFRECIMIENTO]]*24</f>
        <v>34.999999999883585</v>
      </c>
      <c r="U798" s="1" t="str">
        <f t="shared" si="244"/>
        <v>YES</v>
      </c>
      <c r="V798" s="73">
        <f t="shared" si="245"/>
        <v>0.16666666667151731</v>
      </c>
      <c r="W798" s="74">
        <f>Table2[[#This Row],[DEL. AVAILABLE A SLOT]]*24</f>
        <v>4.0000000001164153</v>
      </c>
      <c r="X798" s="1" t="str">
        <f t="shared" si="246"/>
        <v>SI</v>
      </c>
      <c r="Y798" s="73">
        <f t="shared" si="247"/>
        <v>1.625</v>
      </c>
      <c r="Z798" s="74">
        <f>Table2[[#This Row],[ETA A TIMESLOT]]*24</f>
        <v>39</v>
      </c>
      <c r="AA798" s="73">
        <f t="shared" si="248"/>
        <v>0</v>
      </c>
      <c r="AB798" s="73" t="str">
        <f t="shared" si="249"/>
        <v>SI</v>
      </c>
      <c r="AC798" s="74">
        <f>Table2[[#This Row],[PUNTUALIDAD (H)]]*24</f>
        <v>0</v>
      </c>
      <c r="AD798" s="73">
        <f t="shared" si="250"/>
        <v>1.6180555555547471</v>
      </c>
      <c r="AE798" s="74">
        <f>Table2[[#This Row],[ATA TO UNLOADING]]*24</f>
        <v>38.833333333313931</v>
      </c>
      <c r="AF798" s="74" t="str">
        <f>IF(Table2[[#This Row],[ATA TO UNLOADING 2]]&lt;=48,"YES","NO")</f>
        <v>YES</v>
      </c>
      <c r="AG798" s="75">
        <f t="shared" si="251"/>
        <v>0.77083333333575865</v>
      </c>
      <c r="AH798" s="2" t="s">
        <v>42</v>
      </c>
      <c r="AI798" s="2" t="str">
        <f t="shared" si="252"/>
        <v>SUDU7396973</v>
      </c>
      <c r="AJ798" s="76" t="str">
        <f t="shared" si="253"/>
        <v>OM TRANSPORT</v>
      </c>
      <c r="AK798" s="77">
        <f>IF($M798="TRUCK",VLOOKUP($AQ798,Invoicing!$A$17:$B$49,MATCH($AK$1,Invoicing!$A$17:$B$17,0),FALSE),VLOOKUP($AQ798,Invoicing!$N$17:$O$21,MATCH($AK$1,Invoicing!$N$17:$O$17,0),FALSE))</f>
        <v>475</v>
      </c>
      <c r="AL798" s="78" t="e">
        <f>VLOOKUP($E798,Invoicing!$A$1:$H$8,MATCH(TRACKER!$N798,Invoicing!$A$1:$H$1,0),FALSE)</f>
        <v>#N/A</v>
      </c>
      <c r="AM798" s="78">
        <f>VLOOKUP($E798,Invoicing!$A$1:$H$8,MATCH(TRACKER!$O$1,Invoicing!$A$1:$H$1,0),FALSE)</f>
        <v>50</v>
      </c>
      <c r="AN798" s="78">
        <f t="shared" si="254"/>
        <v>50</v>
      </c>
      <c r="AO798" s="2">
        <f t="shared" si="255"/>
        <v>1</v>
      </c>
      <c r="AP798" s="2" t="str">
        <f t="shared" si="256"/>
        <v>WEEK</v>
      </c>
      <c r="AQ798" s="2" t="str">
        <f t="shared" si="257"/>
        <v>OM TRANSPORTWEEK</v>
      </c>
      <c r="AR798" s="71">
        <f t="shared" si="258"/>
        <v>525</v>
      </c>
      <c r="AS798" s="71">
        <f>VLOOKUP(AJ798,Invoicing!A:K,10,FALSE)</f>
        <v>25</v>
      </c>
      <c r="AT798" s="71">
        <f t="shared" si="259"/>
        <v>550</v>
      </c>
    </row>
    <row r="799" spans="1:47">
      <c r="A799" s="37" t="s">
        <v>37</v>
      </c>
      <c r="B799" s="3" t="s">
        <v>38</v>
      </c>
      <c r="C799" s="11">
        <v>45431.145833333336</v>
      </c>
      <c r="D799" s="11">
        <v>45431.1875</v>
      </c>
      <c r="E799" s="11" t="s">
        <v>44</v>
      </c>
      <c r="F799" s="11" t="s">
        <v>40</v>
      </c>
      <c r="G799" s="3" t="s">
        <v>966</v>
      </c>
      <c r="H799" s="3" t="s">
        <v>2821</v>
      </c>
      <c r="I799" s="11">
        <v>45432.604166666664</v>
      </c>
      <c r="J799" s="12">
        <v>45433.829861111109</v>
      </c>
      <c r="K799" s="12">
        <v>45433.791666666664</v>
      </c>
      <c r="L799" s="12">
        <v>45433.85833333333</v>
      </c>
      <c r="M799" s="12" t="s">
        <v>115</v>
      </c>
      <c r="N799" s="3" t="s">
        <v>13</v>
      </c>
      <c r="O799" s="3">
        <v>0</v>
      </c>
      <c r="P799" s="1">
        <f t="shared" si="240"/>
        <v>21</v>
      </c>
      <c r="Q799" s="1">
        <f t="shared" si="241"/>
        <v>5</v>
      </c>
      <c r="R799" s="72">
        <f t="shared" si="242"/>
        <v>45433.829861111109</v>
      </c>
      <c r="S799" s="73">
        <f t="shared" si="243"/>
        <v>1.4583333333284827</v>
      </c>
      <c r="T799" s="74">
        <f>Table2[[#This Row],[ETA A OFRECIMIENTO]]*24</f>
        <v>34.999999999883585</v>
      </c>
      <c r="U799" s="1" t="str">
        <f t="shared" si="244"/>
        <v>YES</v>
      </c>
      <c r="V799" s="73">
        <f t="shared" si="245"/>
        <v>1.1875</v>
      </c>
      <c r="W799" s="74">
        <f>Table2[[#This Row],[DEL. AVAILABLE A SLOT]]*24</f>
        <v>28.5</v>
      </c>
      <c r="X799" s="1" t="str">
        <f t="shared" si="246"/>
        <v>NO</v>
      </c>
      <c r="Y799" s="73">
        <f t="shared" si="247"/>
        <v>2.6458333333284827</v>
      </c>
      <c r="Z799" s="74">
        <f>Table2[[#This Row],[ETA A TIMESLOT]]*24</f>
        <v>63.499999999883585</v>
      </c>
      <c r="AA799" s="73">
        <f t="shared" si="248"/>
        <v>3.8194444445252884E-2</v>
      </c>
      <c r="AB799" s="73" t="str">
        <f t="shared" si="249"/>
        <v>NO</v>
      </c>
      <c r="AC799" s="74">
        <f>Table2[[#This Row],[PUNTUALIDAD (H)]]*24</f>
        <v>0.91666666668606922</v>
      </c>
      <c r="AD799" s="73">
        <f t="shared" si="250"/>
        <v>2.7124999999941792</v>
      </c>
      <c r="AE799" s="74">
        <f>Table2[[#This Row],[ATA TO UNLOADING]]*24</f>
        <v>65.099999999860302</v>
      </c>
      <c r="AF799" s="74" t="str">
        <f>IF(Table2[[#This Row],[ATA TO UNLOADING 2]]&lt;=48,"YES","NO")</f>
        <v>NO</v>
      </c>
      <c r="AG799" s="75">
        <f t="shared" si="251"/>
        <v>0.79166666666424135</v>
      </c>
      <c r="AH799" s="2" t="s">
        <v>42</v>
      </c>
      <c r="AI799" s="2" t="str">
        <f t="shared" si="252"/>
        <v>SUDU8847135</v>
      </c>
      <c r="AJ799" s="76" t="str">
        <f t="shared" si="253"/>
        <v>MSI</v>
      </c>
      <c r="AK799" s="77">
        <f>IF($M799="TRUCK",VLOOKUP($AQ799,Invoicing!$A$17:$B$49,MATCH($AK$1,Invoicing!$A$17:$B$17,0),FALSE),VLOOKUP($AQ799,Invoicing!$N$17:$O$21,MATCH($AK$1,Invoicing!$N$17:$O$17,0),FALSE))</f>
        <v>480</v>
      </c>
      <c r="AL799" s="78">
        <f>VLOOKUP($E799,Invoicing!$A$1:$H$8,MATCH(TRACKER!$N799,Invoicing!$A$1:$H$1,0),FALSE)</f>
        <v>120</v>
      </c>
      <c r="AM799" s="78">
        <f>VLOOKUP($E799,Invoicing!$A$1:$H$8,MATCH(TRACKER!$O$1,Invoicing!$A$1:$H$1,0),FALSE)</f>
        <v>50</v>
      </c>
      <c r="AN799" s="78">
        <f t="shared" si="254"/>
        <v>0</v>
      </c>
      <c r="AO799" s="2">
        <f t="shared" si="255"/>
        <v>2</v>
      </c>
      <c r="AP799" s="2" t="str">
        <f t="shared" si="256"/>
        <v>WEEK</v>
      </c>
      <c r="AQ799" s="2" t="str">
        <f t="shared" si="257"/>
        <v>MSIWEEK</v>
      </c>
      <c r="AR799" s="71">
        <f t="shared" si="258"/>
        <v>600</v>
      </c>
      <c r="AS799" s="71">
        <f>VLOOKUP(AJ799,Invoicing!A:K,10,FALSE)</f>
        <v>25</v>
      </c>
      <c r="AT799" s="71">
        <f t="shared" si="259"/>
        <v>625</v>
      </c>
    </row>
    <row r="800" spans="1:47">
      <c r="A800" s="37" t="s">
        <v>37</v>
      </c>
      <c r="B800" s="3" t="s">
        <v>38</v>
      </c>
      <c r="C800" s="11">
        <v>45431.145833333336</v>
      </c>
      <c r="D800" s="11">
        <v>45431.1875</v>
      </c>
      <c r="E800" s="11" t="s">
        <v>44</v>
      </c>
      <c r="F800" s="11" t="s">
        <v>40</v>
      </c>
      <c r="G800" s="3" t="s">
        <v>967</v>
      </c>
      <c r="H800" s="3" t="s">
        <v>2821</v>
      </c>
      <c r="I800" s="11">
        <v>45432.604166666664</v>
      </c>
      <c r="J800" s="12">
        <v>45433.318055555559</v>
      </c>
      <c r="K800" s="12">
        <v>45433.333333333336</v>
      </c>
      <c r="L800" s="12">
        <v>45433.34375</v>
      </c>
      <c r="M800" s="12" t="s">
        <v>115</v>
      </c>
      <c r="N800" s="3" t="s">
        <v>13</v>
      </c>
      <c r="O800" s="3">
        <v>0</v>
      </c>
      <c r="P800" s="1">
        <f t="shared" si="240"/>
        <v>21</v>
      </c>
      <c r="Q800" s="1">
        <f t="shared" si="241"/>
        <v>5</v>
      </c>
      <c r="R800" s="72">
        <f t="shared" si="242"/>
        <v>45433.318055555559</v>
      </c>
      <c r="S800" s="73">
        <f t="shared" si="243"/>
        <v>1.4583333333284827</v>
      </c>
      <c r="T800" s="74">
        <f>Table2[[#This Row],[ETA A OFRECIMIENTO]]*24</f>
        <v>34.999999999883585</v>
      </c>
      <c r="U800" s="1" t="str">
        <f t="shared" si="244"/>
        <v>YES</v>
      </c>
      <c r="V800" s="73">
        <f t="shared" si="245"/>
        <v>0.72916666667151731</v>
      </c>
      <c r="W800" s="74">
        <f>Table2[[#This Row],[DEL. AVAILABLE A SLOT]]*24</f>
        <v>17.500000000116415</v>
      </c>
      <c r="X800" s="1" t="str">
        <f t="shared" si="246"/>
        <v>SI</v>
      </c>
      <c r="Y800" s="73">
        <f t="shared" si="247"/>
        <v>2.1875</v>
      </c>
      <c r="Z800" s="74">
        <f>Table2[[#This Row],[ETA A TIMESLOT]]*24</f>
        <v>52.5</v>
      </c>
      <c r="AA800" s="73">
        <f t="shared" si="248"/>
        <v>0</v>
      </c>
      <c r="AB800" s="73" t="str">
        <f t="shared" si="249"/>
        <v>SI</v>
      </c>
      <c r="AC800" s="74">
        <f>Table2[[#This Row],[PUNTUALIDAD (H)]]*24</f>
        <v>0</v>
      </c>
      <c r="AD800" s="73">
        <f t="shared" si="250"/>
        <v>2.1979166666642413</v>
      </c>
      <c r="AE800" s="74">
        <f>Table2[[#This Row],[ATA TO UNLOADING]]*24</f>
        <v>52.749999999941792</v>
      </c>
      <c r="AF800" s="74" t="str">
        <f>IF(Table2[[#This Row],[ATA TO UNLOADING 2]]&lt;=48,"YES","NO")</f>
        <v>NO</v>
      </c>
      <c r="AG800" s="75">
        <f t="shared" si="251"/>
        <v>0.33333333333575865</v>
      </c>
      <c r="AH800" s="2" t="s">
        <v>42</v>
      </c>
      <c r="AI800" s="2" t="str">
        <f t="shared" si="252"/>
        <v>TCLU4919637</v>
      </c>
      <c r="AJ800" s="76" t="str">
        <f t="shared" si="253"/>
        <v>MSI</v>
      </c>
      <c r="AK800" s="77">
        <f>IF($M800="TRUCK",VLOOKUP($AQ800,Invoicing!$A$17:$B$49,MATCH($AK$1,Invoicing!$A$17:$B$17,0),FALSE),VLOOKUP($AQ800,Invoicing!$N$17:$O$21,MATCH($AK$1,Invoicing!$N$17:$O$17,0),FALSE))</f>
        <v>480</v>
      </c>
      <c r="AL800" s="78">
        <f>VLOOKUP($E800,Invoicing!$A$1:$H$8,MATCH(TRACKER!$N800,Invoicing!$A$1:$H$1,0),FALSE)</f>
        <v>120</v>
      </c>
      <c r="AM800" s="78">
        <f>VLOOKUP($E800,Invoicing!$A$1:$H$8,MATCH(TRACKER!$O$1,Invoicing!$A$1:$H$1,0),FALSE)</f>
        <v>50</v>
      </c>
      <c r="AN800" s="78">
        <f t="shared" si="254"/>
        <v>0</v>
      </c>
      <c r="AO800" s="2">
        <f t="shared" si="255"/>
        <v>2</v>
      </c>
      <c r="AP800" s="2" t="str">
        <f t="shared" si="256"/>
        <v>WEEK</v>
      </c>
      <c r="AQ800" s="2" t="str">
        <f t="shared" si="257"/>
        <v>MSIWEEK</v>
      </c>
      <c r="AR800" s="71">
        <f t="shared" si="258"/>
        <v>600</v>
      </c>
      <c r="AS800" s="71">
        <f>VLOOKUP(AJ800,Invoicing!A:K,10,FALSE)</f>
        <v>25</v>
      </c>
      <c r="AT800" s="71">
        <f t="shared" si="259"/>
        <v>625</v>
      </c>
    </row>
    <row r="801" spans="1:47">
      <c r="A801" s="37" t="s">
        <v>37</v>
      </c>
      <c r="B801" s="3" t="s">
        <v>38</v>
      </c>
      <c r="C801" s="11">
        <v>45431.145833333336</v>
      </c>
      <c r="D801" s="11">
        <v>45431.1875</v>
      </c>
      <c r="E801" s="11" t="s">
        <v>44</v>
      </c>
      <c r="F801" s="11" t="s">
        <v>40</v>
      </c>
      <c r="G801" s="3" t="s">
        <v>968</v>
      </c>
      <c r="H801" s="3" t="s">
        <v>2821</v>
      </c>
      <c r="I801" s="11">
        <v>45432.604166666664</v>
      </c>
      <c r="J801" s="12">
        <v>45433.917361111111</v>
      </c>
      <c r="K801" s="12">
        <v>45433.916666666664</v>
      </c>
      <c r="L801" s="12">
        <v>45433.9375</v>
      </c>
      <c r="M801" s="12" t="s">
        <v>115</v>
      </c>
      <c r="N801" s="3" t="s">
        <v>13</v>
      </c>
      <c r="O801" s="3">
        <v>0</v>
      </c>
      <c r="P801" s="1">
        <f t="shared" si="240"/>
        <v>21</v>
      </c>
      <c r="Q801" s="1">
        <f t="shared" si="241"/>
        <v>5</v>
      </c>
      <c r="R801" s="72">
        <f t="shared" si="242"/>
        <v>45433.917361111111</v>
      </c>
      <c r="S801" s="73">
        <f t="shared" si="243"/>
        <v>1.4583333333284827</v>
      </c>
      <c r="T801" s="74">
        <f>Table2[[#This Row],[ETA A OFRECIMIENTO]]*24</f>
        <v>34.999999999883585</v>
      </c>
      <c r="U801" s="1" t="str">
        <f t="shared" si="244"/>
        <v>YES</v>
      </c>
      <c r="V801" s="73">
        <f t="shared" si="245"/>
        <v>1.3125</v>
      </c>
      <c r="W801" s="74">
        <f>Table2[[#This Row],[DEL. AVAILABLE A SLOT]]*24</f>
        <v>31.5</v>
      </c>
      <c r="X801" s="1" t="str">
        <f t="shared" si="246"/>
        <v>NO</v>
      </c>
      <c r="Y801" s="73">
        <f t="shared" si="247"/>
        <v>2.7708333333284827</v>
      </c>
      <c r="Z801" s="74">
        <f>Table2[[#This Row],[ETA A TIMESLOT]]*24</f>
        <v>66.499999999883585</v>
      </c>
      <c r="AA801" s="73">
        <f t="shared" si="248"/>
        <v>6.944444467080757E-4</v>
      </c>
      <c r="AB801" s="73" t="str">
        <f t="shared" si="249"/>
        <v>SI</v>
      </c>
      <c r="AC801" s="74">
        <f>Table2[[#This Row],[PUNTUALIDAD (H)]]*24</f>
        <v>1.6666666720993817E-2</v>
      </c>
      <c r="AD801" s="73">
        <f t="shared" si="250"/>
        <v>2.7916666666642413</v>
      </c>
      <c r="AE801" s="74">
        <f>Table2[[#This Row],[ATA TO UNLOADING]]*24</f>
        <v>66.999999999941792</v>
      </c>
      <c r="AF801" s="74" t="str">
        <f>IF(Table2[[#This Row],[ATA TO UNLOADING 2]]&lt;=48,"YES","NO")</f>
        <v>NO</v>
      </c>
      <c r="AG801" s="75">
        <f t="shared" si="251"/>
        <v>0.91666666666424135</v>
      </c>
      <c r="AH801" s="2" t="s">
        <v>24</v>
      </c>
      <c r="AI801" s="2" t="str">
        <f t="shared" si="252"/>
        <v>TLLU5836181</v>
      </c>
      <c r="AJ801" s="76" t="str">
        <f t="shared" si="253"/>
        <v>MSI</v>
      </c>
      <c r="AK801" s="77">
        <f>IF($M801="TRUCK",VLOOKUP($AQ801,Invoicing!$A$17:$B$49,MATCH($AK$1,Invoicing!$A$17:$B$17,0),FALSE),VLOOKUP($AQ801,Invoicing!$N$17:$O$21,MATCH($AK$1,Invoicing!$N$17:$O$17,0),FALSE))</f>
        <v>530</v>
      </c>
      <c r="AL801" s="78">
        <f>VLOOKUP($E801,Invoicing!$A$1:$H$8,MATCH(TRACKER!$N801,Invoicing!$A$1:$H$1,0),FALSE)</f>
        <v>120</v>
      </c>
      <c r="AM801" s="78">
        <f>VLOOKUP($E801,Invoicing!$A$1:$H$8,MATCH(TRACKER!$O$1,Invoicing!$A$1:$H$1,0),FALSE)</f>
        <v>50</v>
      </c>
      <c r="AN801" s="78">
        <f t="shared" si="254"/>
        <v>0</v>
      </c>
      <c r="AO801" s="2">
        <f t="shared" si="255"/>
        <v>2</v>
      </c>
      <c r="AP801" s="2" t="str">
        <f t="shared" si="256"/>
        <v>NIGHT</v>
      </c>
      <c r="AQ801" s="2" t="str">
        <f t="shared" si="257"/>
        <v>MSINIGHT</v>
      </c>
      <c r="AR801" s="71">
        <f t="shared" si="258"/>
        <v>650</v>
      </c>
      <c r="AS801" s="71">
        <f>VLOOKUP(AJ801,Invoicing!A:K,10,FALSE)</f>
        <v>25</v>
      </c>
      <c r="AT801" s="71">
        <f t="shared" si="259"/>
        <v>675</v>
      </c>
    </row>
    <row r="802" spans="1:47">
      <c r="A802" s="37" t="s">
        <v>54</v>
      </c>
      <c r="B802" s="3" t="s">
        <v>38</v>
      </c>
      <c r="C802" s="11">
        <v>45432.284722222219</v>
      </c>
      <c r="D802" s="11">
        <v>45432.291666666664</v>
      </c>
      <c r="E802" s="11" t="s">
        <v>49</v>
      </c>
      <c r="F802" s="11" t="s">
        <v>40</v>
      </c>
      <c r="G802" s="3" t="s">
        <v>969</v>
      </c>
      <c r="H802" s="3" t="s">
        <v>2821</v>
      </c>
      <c r="I802" s="11">
        <v>45432.791666666664</v>
      </c>
      <c r="J802" s="12">
        <v>45433.055555555555</v>
      </c>
      <c r="K802" s="12">
        <v>45433.041666666664</v>
      </c>
      <c r="L802" s="12">
        <v>45433.069444444445</v>
      </c>
      <c r="M802" s="12" t="s">
        <v>115</v>
      </c>
      <c r="N802" s="3" t="s">
        <v>42</v>
      </c>
      <c r="O802" s="3">
        <v>0</v>
      </c>
      <c r="P802" s="1">
        <f t="shared" si="240"/>
        <v>21</v>
      </c>
      <c r="Q802" s="1">
        <f t="shared" si="241"/>
        <v>5</v>
      </c>
      <c r="R802" s="72">
        <f t="shared" si="242"/>
        <v>45433.055555555555</v>
      </c>
      <c r="S802" s="73">
        <f t="shared" si="243"/>
        <v>0.50694444444525288</v>
      </c>
      <c r="T802" s="74">
        <f>Table2[[#This Row],[ETA A OFRECIMIENTO]]*24</f>
        <v>12.166666666686069</v>
      </c>
      <c r="U802" s="1" t="str">
        <f t="shared" si="244"/>
        <v>YES</v>
      </c>
      <c r="V802" s="73">
        <f t="shared" si="245"/>
        <v>0.25</v>
      </c>
      <c r="W802" s="74">
        <f>Table2[[#This Row],[DEL. AVAILABLE A SLOT]]*24</f>
        <v>6</v>
      </c>
      <c r="X802" s="1" t="str">
        <f t="shared" si="246"/>
        <v>SI</v>
      </c>
      <c r="Y802" s="73">
        <f t="shared" si="247"/>
        <v>0.75694444444525288</v>
      </c>
      <c r="Z802" s="74">
        <f>Table2[[#This Row],[ETA A TIMESLOT]]*24</f>
        <v>18.166666666686069</v>
      </c>
      <c r="AA802" s="73">
        <f t="shared" si="248"/>
        <v>1.3888888890505768E-2</v>
      </c>
      <c r="AB802" s="73" t="str">
        <f t="shared" si="249"/>
        <v>SI</v>
      </c>
      <c r="AC802" s="74">
        <f>Table2[[#This Row],[PUNTUALIDAD (H)]]*24</f>
        <v>0.33333333337213844</v>
      </c>
      <c r="AD802" s="73">
        <f t="shared" si="250"/>
        <v>0.78472222222626442</v>
      </c>
      <c r="AE802" s="74">
        <f>Table2[[#This Row],[ATA TO UNLOADING]]*24</f>
        <v>18.833333333430346</v>
      </c>
      <c r="AF802" s="74" t="str">
        <f>IF(Table2[[#This Row],[ATA TO UNLOADING 2]]&lt;=48,"YES","NO")</f>
        <v>YES</v>
      </c>
      <c r="AG802" s="75">
        <f t="shared" si="251"/>
        <v>4.1666666664241347E-2</v>
      </c>
      <c r="AH802" s="2" t="s">
        <v>24</v>
      </c>
      <c r="AI802" s="2" t="str">
        <f t="shared" si="252"/>
        <v>CLHU4520044</v>
      </c>
      <c r="AJ802" s="76" t="str">
        <f t="shared" si="253"/>
        <v>CTU FLEVOKUST BV</v>
      </c>
      <c r="AK802" s="77">
        <f>IF($M802="TRUCK",VLOOKUP($AQ802,Invoicing!$A$17:$B$49,MATCH($AK$1,Invoicing!$A$17:$B$17,0),FALSE),VLOOKUP($AQ802,Invoicing!$N$17:$O$21,MATCH($AK$1,Invoicing!$N$17:$O$17,0),FALSE))</f>
        <v>530</v>
      </c>
      <c r="AL802" s="78" t="e">
        <f>VLOOKUP($E802,Invoicing!$A$1:$H$8,MATCH(TRACKER!$N802,Invoicing!$A$1:$H$1,0),FALSE)</f>
        <v>#N/A</v>
      </c>
      <c r="AM802" s="78">
        <v>35</v>
      </c>
      <c r="AN802" s="78">
        <f t="shared" si="254"/>
        <v>0</v>
      </c>
      <c r="AO802" s="2">
        <f t="shared" si="255"/>
        <v>2</v>
      </c>
      <c r="AP802" s="2" t="str">
        <f t="shared" si="256"/>
        <v>NIGHT</v>
      </c>
      <c r="AQ802" s="2" t="str">
        <f t="shared" si="257"/>
        <v>CTU FLEVOKUST BVNIGHT</v>
      </c>
      <c r="AR802" s="71">
        <f t="shared" si="258"/>
        <v>530</v>
      </c>
      <c r="AS802" s="71">
        <f>VLOOKUP(AJ802,Invoicing!A:K,10,FALSE)</f>
        <v>0</v>
      </c>
      <c r="AT802" s="71">
        <f t="shared" si="259"/>
        <v>530</v>
      </c>
    </row>
    <row r="803" spans="1:47">
      <c r="A803" s="37" t="s">
        <v>54</v>
      </c>
      <c r="B803" s="3" t="s">
        <v>38</v>
      </c>
      <c r="C803" s="11">
        <v>45432.284722222219</v>
      </c>
      <c r="D803" s="11">
        <v>45432.291666666664</v>
      </c>
      <c r="E803" s="11" t="s">
        <v>49</v>
      </c>
      <c r="F803" s="11" t="s">
        <v>40</v>
      </c>
      <c r="G803" s="3" t="s">
        <v>970</v>
      </c>
      <c r="H803" s="3" t="s">
        <v>2821</v>
      </c>
      <c r="I803" s="11">
        <v>45432.791666666664</v>
      </c>
      <c r="J803" s="12">
        <v>45432.933333333334</v>
      </c>
      <c r="K803" s="12">
        <v>45432.958333333336</v>
      </c>
      <c r="L803" s="12">
        <v>45432.958333333336</v>
      </c>
      <c r="M803" s="12" t="s">
        <v>115</v>
      </c>
      <c r="N803" s="3" t="s">
        <v>42</v>
      </c>
      <c r="O803" s="3">
        <v>0</v>
      </c>
      <c r="P803" s="1">
        <f t="shared" si="240"/>
        <v>21</v>
      </c>
      <c r="Q803" s="1">
        <f t="shared" si="241"/>
        <v>5</v>
      </c>
      <c r="R803" s="72">
        <f t="shared" si="242"/>
        <v>45432.933333333334</v>
      </c>
      <c r="S803" s="73">
        <f t="shared" si="243"/>
        <v>0.50694444444525288</v>
      </c>
      <c r="T803" s="74">
        <f>Table2[[#This Row],[ETA A OFRECIMIENTO]]*24</f>
        <v>12.166666666686069</v>
      </c>
      <c r="U803" s="1" t="str">
        <f t="shared" si="244"/>
        <v>YES</v>
      </c>
      <c r="V803" s="73">
        <f t="shared" si="245"/>
        <v>0.16666666667151731</v>
      </c>
      <c r="W803" s="74">
        <f>Table2[[#This Row],[DEL. AVAILABLE A SLOT]]*24</f>
        <v>4.0000000001164153</v>
      </c>
      <c r="X803" s="1" t="str">
        <f t="shared" si="246"/>
        <v>SI</v>
      </c>
      <c r="Y803" s="73">
        <f t="shared" si="247"/>
        <v>0.67361111111677019</v>
      </c>
      <c r="Z803" s="74">
        <f>Table2[[#This Row],[ETA A TIMESLOT]]*24</f>
        <v>16.166666666802485</v>
      </c>
      <c r="AA803" s="73">
        <f t="shared" si="248"/>
        <v>0</v>
      </c>
      <c r="AB803" s="73" t="str">
        <f t="shared" si="249"/>
        <v>SI</v>
      </c>
      <c r="AC803" s="74">
        <f>Table2[[#This Row],[PUNTUALIDAD (H)]]*24</f>
        <v>0</v>
      </c>
      <c r="AD803" s="73">
        <f t="shared" si="250"/>
        <v>0.67361111111677019</v>
      </c>
      <c r="AE803" s="74">
        <f>Table2[[#This Row],[ATA TO UNLOADING]]*24</f>
        <v>16.166666666802485</v>
      </c>
      <c r="AF803" s="74" t="str">
        <f>IF(Table2[[#This Row],[ATA TO UNLOADING 2]]&lt;=48,"YES","NO")</f>
        <v>YES</v>
      </c>
      <c r="AG803" s="75">
        <f t="shared" si="251"/>
        <v>0.95833333333575865</v>
      </c>
      <c r="AH803" s="2" t="s">
        <v>24</v>
      </c>
      <c r="AI803" s="2" t="str">
        <f t="shared" si="252"/>
        <v>MRKU0499758</v>
      </c>
      <c r="AJ803" s="76" t="str">
        <f t="shared" si="253"/>
        <v>CTU FLEVOKUST BV</v>
      </c>
      <c r="AK803" s="77">
        <f>IF($M803="TRUCK",VLOOKUP($AQ803,Invoicing!$A$17:$B$49,MATCH($AK$1,Invoicing!$A$17:$B$17,0),FALSE),VLOOKUP($AQ803,Invoicing!$N$17:$O$21,MATCH($AK$1,Invoicing!$N$17:$O$17,0),FALSE))</f>
        <v>530</v>
      </c>
      <c r="AL803" s="78" t="e">
        <f>VLOOKUP($E803,Invoicing!$A$1:$H$8,MATCH(TRACKER!$N803,Invoicing!$A$1:$H$1,0),FALSE)</f>
        <v>#N/A</v>
      </c>
      <c r="AM803" s="78">
        <v>35</v>
      </c>
      <c r="AN803" s="78">
        <f t="shared" si="254"/>
        <v>0</v>
      </c>
      <c r="AO803" s="2">
        <f t="shared" si="255"/>
        <v>1</v>
      </c>
      <c r="AP803" s="2" t="str">
        <f t="shared" si="256"/>
        <v>NIGHT</v>
      </c>
      <c r="AQ803" s="2" t="str">
        <f t="shared" si="257"/>
        <v>CTU FLEVOKUST BVNIGHT</v>
      </c>
      <c r="AR803" s="71">
        <f t="shared" si="258"/>
        <v>530</v>
      </c>
      <c r="AS803" s="71">
        <f>VLOOKUP(AJ803,Invoicing!A:K,10,FALSE)</f>
        <v>0</v>
      </c>
      <c r="AT803" s="71">
        <f t="shared" si="259"/>
        <v>530</v>
      </c>
    </row>
    <row r="804" spans="1:47">
      <c r="A804" s="37" t="s">
        <v>54</v>
      </c>
      <c r="B804" s="3" t="s">
        <v>38</v>
      </c>
      <c r="C804" s="11">
        <v>45432.284722222219</v>
      </c>
      <c r="D804" s="11">
        <v>45432.291666666664</v>
      </c>
      <c r="E804" s="11" t="s">
        <v>45</v>
      </c>
      <c r="F804" s="11" t="s">
        <v>40</v>
      </c>
      <c r="G804" s="3" t="s">
        <v>971</v>
      </c>
      <c r="H804" s="3" t="s">
        <v>2821</v>
      </c>
      <c r="I804" s="11">
        <v>45432.791666666664</v>
      </c>
      <c r="J804" s="12">
        <v>45433.125</v>
      </c>
      <c r="K804" s="12">
        <v>45433.125</v>
      </c>
      <c r="L804" s="12">
        <v>45433.135416666664</v>
      </c>
      <c r="M804" s="12" t="s">
        <v>115</v>
      </c>
      <c r="N804" s="3" t="s">
        <v>42</v>
      </c>
      <c r="O804" s="3">
        <v>0</v>
      </c>
      <c r="P804" s="1">
        <f t="shared" si="240"/>
        <v>21</v>
      </c>
      <c r="Q804" s="1">
        <f t="shared" si="241"/>
        <v>5</v>
      </c>
      <c r="R804" s="72">
        <f t="shared" si="242"/>
        <v>45433.125</v>
      </c>
      <c r="S804" s="73">
        <f t="shared" si="243"/>
        <v>0.50694444444525288</v>
      </c>
      <c r="T804" s="74">
        <f>Table2[[#This Row],[ETA A OFRECIMIENTO]]*24</f>
        <v>12.166666666686069</v>
      </c>
      <c r="U804" s="1" t="str">
        <f t="shared" si="244"/>
        <v>YES</v>
      </c>
      <c r="V804" s="73">
        <f t="shared" si="245"/>
        <v>0.33333333333575865</v>
      </c>
      <c r="W804" s="74">
        <f>Table2[[#This Row],[DEL. AVAILABLE A SLOT]]*24</f>
        <v>8.0000000000582077</v>
      </c>
      <c r="X804" s="1" t="str">
        <f t="shared" si="246"/>
        <v>SI</v>
      </c>
      <c r="Y804" s="73">
        <f t="shared" si="247"/>
        <v>0.84027777778101154</v>
      </c>
      <c r="Z804" s="74">
        <f>Table2[[#This Row],[ETA A TIMESLOT]]*24</f>
        <v>20.166666666744277</v>
      </c>
      <c r="AA804" s="73">
        <f t="shared" si="248"/>
        <v>0</v>
      </c>
      <c r="AB804" s="73" t="str">
        <f t="shared" si="249"/>
        <v>SI</v>
      </c>
      <c r="AC804" s="74">
        <f>Table2[[#This Row],[PUNTUALIDAD (H)]]*24</f>
        <v>0</v>
      </c>
      <c r="AD804" s="73">
        <f t="shared" si="250"/>
        <v>0.85069444444525288</v>
      </c>
      <c r="AE804" s="74">
        <f>Table2[[#This Row],[ATA TO UNLOADING]]*24</f>
        <v>20.416666666686069</v>
      </c>
      <c r="AF804" s="74" t="str">
        <f>IF(Table2[[#This Row],[ATA TO UNLOADING 2]]&lt;=48,"YES","NO")</f>
        <v>YES</v>
      </c>
      <c r="AG804" s="75">
        <f t="shared" si="251"/>
        <v>0.125</v>
      </c>
      <c r="AH804" s="2" t="s">
        <v>24</v>
      </c>
      <c r="AI804" s="2" t="str">
        <f t="shared" si="252"/>
        <v>MRKU0974457</v>
      </c>
      <c r="AJ804" s="76" t="str">
        <f t="shared" si="253"/>
        <v>OM TRANSPORT</v>
      </c>
      <c r="AK804" s="77">
        <f>IF($M804="TRUCK",VLOOKUP($AQ804,Invoicing!$A$17:$B$49,MATCH($AK$1,Invoicing!$A$17:$B$17,0),FALSE),VLOOKUP($AQ804,Invoicing!$N$17:$O$21,MATCH($AK$1,Invoicing!$N$17:$O$17,0),FALSE))</f>
        <v>475</v>
      </c>
      <c r="AL804" s="78" t="e">
        <f>VLOOKUP($E804,Invoicing!$A$1:$H$8,MATCH(TRACKER!$N804,Invoicing!$A$1:$H$1,0),FALSE)</f>
        <v>#N/A</v>
      </c>
      <c r="AM804" s="78">
        <f>VLOOKUP($E804,Invoicing!$A$1:$H$8,MATCH(TRACKER!$O$1,Invoicing!$A$1:$H$1,0),FALSE)</f>
        <v>50</v>
      </c>
      <c r="AN804" s="78">
        <f t="shared" si="254"/>
        <v>0</v>
      </c>
      <c r="AO804" s="2">
        <f t="shared" si="255"/>
        <v>2</v>
      </c>
      <c r="AP804" s="2" t="str">
        <f t="shared" si="256"/>
        <v>NIGHT</v>
      </c>
      <c r="AQ804" s="2" t="str">
        <f t="shared" si="257"/>
        <v>OM TRANSPORTNIGHT</v>
      </c>
      <c r="AR804" s="71">
        <f t="shared" si="258"/>
        <v>475</v>
      </c>
      <c r="AS804" s="71">
        <f>VLOOKUP(AJ804,Invoicing!A:K,10,FALSE)</f>
        <v>25</v>
      </c>
      <c r="AT804" s="71">
        <f t="shared" si="259"/>
        <v>500</v>
      </c>
    </row>
    <row r="805" spans="1:47">
      <c r="A805" s="37" t="s">
        <v>54</v>
      </c>
      <c r="B805" s="3" t="s">
        <v>38</v>
      </c>
      <c r="C805" s="11">
        <v>45432.284722222219</v>
      </c>
      <c r="D805" s="11">
        <v>45432.291666666664</v>
      </c>
      <c r="E805" s="11" t="s">
        <v>49</v>
      </c>
      <c r="F805" s="11" t="s">
        <v>40</v>
      </c>
      <c r="G805" s="3" t="s">
        <v>972</v>
      </c>
      <c r="H805" s="3" t="s">
        <v>2821</v>
      </c>
      <c r="I805" s="11">
        <v>45432.791666666664</v>
      </c>
      <c r="J805" s="12">
        <v>45434.234722222223</v>
      </c>
      <c r="K805" s="12">
        <v>45433.916666666664</v>
      </c>
      <c r="L805" s="12">
        <v>45434.260416666664</v>
      </c>
      <c r="M805" s="12" t="s">
        <v>115</v>
      </c>
      <c r="N805" s="3" t="s">
        <v>42</v>
      </c>
      <c r="O805" s="3">
        <v>0</v>
      </c>
      <c r="P805" s="1">
        <f t="shared" si="240"/>
        <v>21</v>
      </c>
      <c r="Q805" s="1">
        <f t="shared" si="241"/>
        <v>5</v>
      </c>
      <c r="R805" s="72">
        <f t="shared" si="242"/>
        <v>45434.234722222223</v>
      </c>
      <c r="S805" s="73">
        <f t="shared" si="243"/>
        <v>0.50694444444525288</v>
      </c>
      <c r="T805" s="74">
        <f>Table2[[#This Row],[ETA A OFRECIMIENTO]]*24</f>
        <v>12.166666666686069</v>
      </c>
      <c r="U805" s="1" t="str">
        <f t="shared" si="244"/>
        <v>YES</v>
      </c>
      <c r="V805" s="73">
        <f t="shared" si="245"/>
        <v>1.125</v>
      </c>
      <c r="W805" s="74">
        <f>Table2[[#This Row],[DEL. AVAILABLE A SLOT]]*24</f>
        <v>27</v>
      </c>
      <c r="X805" s="1" t="str">
        <f t="shared" si="246"/>
        <v>NO</v>
      </c>
      <c r="Y805" s="73">
        <f t="shared" si="247"/>
        <v>1.6319444444452529</v>
      </c>
      <c r="Z805" s="74">
        <f>Table2[[#This Row],[ETA A TIMESLOT]]*24</f>
        <v>39.166666666686069</v>
      </c>
      <c r="AA805" s="73">
        <f t="shared" si="248"/>
        <v>0.31805555555911269</v>
      </c>
      <c r="AB805" s="73" t="str">
        <f t="shared" si="249"/>
        <v>NO</v>
      </c>
      <c r="AC805" s="74">
        <f>Table2[[#This Row],[PUNTUALIDAD (H)]]*24</f>
        <v>7.6333333334187046</v>
      </c>
      <c r="AD805" s="73">
        <f t="shared" si="250"/>
        <v>1.9756944444452529</v>
      </c>
      <c r="AE805" s="74">
        <f>Table2[[#This Row],[ATA TO UNLOADING]]*24</f>
        <v>47.416666666686069</v>
      </c>
      <c r="AF805" s="74" t="str">
        <f>IF(Table2[[#This Row],[ATA TO UNLOADING 2]]&lt;=48,"YES","NO")</f>
        <v>YES</v>
      </c>
      <c r="AG805" s="75">
        <f t="shared" si="251"/>
        <v>0.91666666666424135</v>
      </c>
      <c r="AH805" s="2" t="s">
        <v>24</v>
      </c>
      <c r="AI805" s="2" t="str">
        <f t="shared" si="252"/>
        <v>MRKU6230730</v>
      </c>
      <c r="AJ805" s="76" t="str">
        <f t="shared" si="253"/>
        <v>CTU FLEVOKUST BV</v>
      </c>
      <c r="AK805" s="77">
        <f>IF($M805="TRUCK",VLOOKUP($AQ805,Invoicing!$A$17:$B$49,MATCH($AK$1,Invoicing!$A$17:$B$17,0),FALSE),VLOOKUP($AQ805,Invoicing!$N$17:$O$21,MATCH($AK$1,Invoicing!$N$17:$O$17,0),FALSE))</f>
        <v>530</v>
      </c>
      <c r="AL805" s="78" t="e">
        <f>VLOOKUP($E805,Invoicing!$A$1:$H$8,MATCH(TRACKER!$N805,Invoicing!$A$1:$H$1,0),FALSE)</f>
        <v>#N/A</v>
      </c>
      <c r="AM805" s="78">
        <v>35</v>
      </c>
      <c r="AN805" s="78">
        <f t="shared" si="254"/>
        <v>0</v>
      </c>
      <c r="AO805" s="2">
        <f t="shared" si="255"/>
        <v>2</v>
      </c>
      <c r="AP805" s="2" t="str">
        <f t="shared" si="256"/>
        <v>NIGHT</v>
      </c>
      <c r="AQ805" s="2" t="str">
        <f t="shared" si="257"/>
        <v>CTU FLEVOKUST BVNIGHT</v>
      </c>
      <c r="AR805" s="71">
        <f t="shared" si="258"/>
        <v>530</v>
      </c>
      <c r="AS805" s="71">
        <f>VLOOKUP(AJ805,Invoicing!A:K,10,FALSE)</f>
        <v>0</v>
      </c>
      <c r="AT805" s="71">
        <f t="shared" si="259"/>
        <v>530</v>
      </c>
    </row>
    <row r="806" spans="1:47">
      <c r="A806" s="37" t="s">
        <v>54</v>
      </c>
      <c r="B806" s="3" t="s">
        <v>38</v>
      </c>
      <c r="C806" s="11">
        <v>45432.284722222219</v>
      </c>
      <c r="D806" s="11">
        <v>45432.291666666664</v>
      </c>
      <c r="E806" s="11" t="s">
        <v>45</v>
      </c>
      <c r="F806" s="11" t="s">
        <v>40</v>
      </c>
      <c r="G806" s="3" t="s">
        <v>973</v>
      </c>
      <c r="H806" s="3" t="s">
        <v>2821</v>
      </c>
      <c r="I806" s="11">
        <v>45432.791666666664</v>
      </c>
      <c r="J806" s="12">
        <v>45434.487500000003</v>
      </c>
      <c r="K806" s="12">
        <v>45434.5</v>
      </c>
      <c r="L806" s="12">
        <v>45434.494444444441</v>
      </c>
      <c r="M806" s="12" t="s">
        <v>115</v>
      </c>
      <c r="N806" s="3" t="s">
        <v>42</v>
      </c>
      <c r="O806" s="3">
        <v>0</v>
      </c>
      <c r="P806" s="1">
        <f t="shared" si="240"/>
        <v>21</v>
      </c>
      <c r="Q806" s="1">
        <f t="shared" si="241"/>
        <v>5</v>
      </c>
      <c r="R806" s="72">
        <f t="shared" si="242"/>
        <v>45434.487500000003</v>
      </c>
      <c r="S806" s="73">
        <f t="shared" si="243"/>
        <v>0.50694444444525288</v>
      </c>
      <c r="T806" s="74">
        <f>Table2[[#This Row],[ETA A OFRECIMIENTO]]*24</f>
        <v>12.166666666686069</v>
      </c>
      <c r="U806" s="1" t="str">
        <f t="shared" si="244"/>
        <v>YES</v>
      </c>
      <c r="V806" s="73">
        <f t="shared" si="245"/>
        <v>1.7083333333357587</v>
      </c>
      <c r="W806" s="74">
        <f>Table2[[#This Row],[DEL. AVAILABLE A SLOT]]*24</f>
        <v>41.000000000058208</v>
      </c>
      <c r="X806" s="1" t="str">
        <f t="shared" si="246"/>
        <v>NO</v>
      </c>
      <c r="Y806" s="73">
        <f t="shared" si="247"/>
        <v>2.2152777777810115</v>
      </c>
      <c r="Z806" s="74">
        <f>Table2[[#This Row],[ETA A TIMESLOT]]*24</f>
        <v>53.166666666744277</v>
      </c>
      <c r="AA806" s="73">
        <f t="shared" si="248"/>
        <v>0</v>
      </c>
      <c r="AB806" s="73" t="str">
        <f t="shared" si="249"/>
        <v>SI</v>
      </c>
      <c r="AC806" s="74">
        <f>Table2[[#This Row],[PUNTUALIDAD (H)]]*24</f>
        <v>0</v>
      </c>
      <c r="AD806" s="73">
        <f t="shared" si="250"/>
        <v>2.2097222222218988</v>
      </c>
      <c r="AE806" s="74">
        <f>Table2[[#This Row],[ATA TO UNLOADING]]*24</f>
        <v>53.033333333325572</v>
      </c>
      <c r="AF806" s="74" t="str">
        <f>IF(Table2[[#This Row],[ATA TO UNLOADING 2]]&lt;=48,"YES","NO")</f>
        <v>NO</v>
      </c>
      <c r="AG806" s="75">
        <f t="shared" si="251"/>
        <v>0.5</v>
      </c>
      <c r="AH806" s="2" t="s">
        <v>42</v>
      </c>
      <c r="AI806" s="2" t="str">
        <f t="shared" si="252"/>
        <v>MRKU7555679</v>
      </c>
      <c r="AJ806" s="76" t="str">
        <f t="shared" si="253"/>
        <v>OM TRANSPORT</v>
      </c>
      <c r="AK806" s="77">
        <f>IF($M806="TRUCK",VLOOKUP($AQ806,Invoicing!$A$17:$B$49,MATCH($AK$1,Invoicing!$A$17:$B$17,0),FALSE),VLOOKUP($AQ806,Invoicing!$N$17:$O$21,MATCH($AK$1,Invoicing!$N$17:$O$17,0),FALSE))</f>
        <v>475</v>
      </c>
      <c r="AL806" s="78" t="e">
        <f>VLOOKUP($E806,Invoicing!$A$1:$H$8,MATCH(TRACKER!$N806,Invoicing!$A$1:$H$1,0),FALSE)</f>
        <v>#N/A</v>
      </c>
      <c r="AM806" s="78">
        <f>VLOOKUP($E806,Invoicing!$A$1:$H$8,MATCH(TRACKER!$O$1,Invoicing!$A$1:$H$1,0),FALSE)</f>
        <v>50</v>
      </c>
      <c r="AN806" s="78">
        <f t="shared" si="254"/>
        <v>0</v>
      </c>
      <c r="AO806" s="2">
        <f t="shared" si="255"/>
        <v>3</v>
      </c>
      <c r="AP806" s="2" t="str">
        <f t="shared" si="256"/>
        <v>WEEK</v>
      </c>
      <c r="AQ806" s="2" t="str">
        <f t="shared" si="257"/>
        <v>OM TRANSPORTWEEK</v>
      </c>
      <c r="AR806" s="71">
        <f t="shared" si="258"/>
        <v>475</v>
      </c>
      <c r="AS806" s="71">
        <f>VLOOKUP(AJ806,Invoicing!A:K,10,FALSE)</f>
        <v>25</v>
      </c>
      <c r="AT806" s="71">
        <f t="shared" si="259"/>
        <v>500</v>
      </c>
    </row>
    <row r="807" spans="1:47">
      <c r="A807" s="37" t="s">
        <v>54</v>
      </c>
      <c r="B807" s="3" t="s">
        <v>38</v>
      </c>
      <c r="C807" s="11">
        <v>45432.284722222219</v>
      </c>
      <c r="D807" s="11">
        <v>45432.291666666664</v>
      </c>
      <c r="E807" s="11" t="s">
        <v>45</v>
      </c>
      <c r="F807" s="11" t="s">
        <v>40</v>
      </c>
      <c r="G807" s="3" t="s">
        <v>974</v>
      </c>
      <c r="H807" s="3" t="s">
        <v>2821</v>
      </c>
      <c r="I807" s="11">
        <v>45432.791666666664</v>
      </c>
      <c r="J807" s="12">
        <v>45432.931250000001</v>
      </c>
      <c r="K807" s="12">
        <v>45432.916666666664</v>
      </c>
      <c r="L807" s="12">
        <v>45432.967361111114</v>
      </c>
      <c r="M807" s="12" t="s">
        <v>115</v>
      </c>
      <c r="N807" s="3" t="s">
        <v>42</v>
      </c>
      <c r="O807" s="3">
        <v>0</v>
      </c>
      <c r="P807" s="1">
        <f t="shared" si="240"/>
        <v>21</v>
      </c>
      <c r="Q807" s="1">
        <f t="shared" si="241"/>
        <v>5</v>
      </c>
      <c r="R807" s="72">
        <f t="shared" si="242"/>
        <v>45432.931250000001</v>
      </c>
      <c r="S807" s="73">
        <f t="shared" si="243"/>
        <v>0.50694444444525288</v>
      </c>
      <c r="T807" s="74">
        <f>Table2[[#This Row],[ETA A OFRECIMIENTO]]*24</f>
        <v>12.166666666686069</v>
      </c>
      <c r="U807" s="1" t="str">
        <f t="shared" si="244"/>
        <v>YES</v>
      </c>
      <c r="V807" s="73">
        <f t="shared" si="245"/>
        <v>0.125</v>
      </c>
      <c r="W807" s="74">
        <f>Table2[[#This Row],[DEL. AVAILABLE A SLOT]]*24</f>
        <v>3</v>
      </c>
      <c r="X807" s="1" t="str">
        <f t="shared" si="246"/>
        <v>SI</v>
      </c>
      <c r="Y807" s="73">
        <f t="shared" si="247"/>
        <v>0.63194444444525288</v>
      </c>
      <c r="Z807" s="74">
        <f>Table2[[#This Row],[ETA A TIMESLOT]]*24</f>
        <v>15.166666666686069</v>
      </c>
      <c r="AA807" s="73">
        <f t="shared" si="248"/>
        <v>1.4583333337213844E-2</v>
      </c>
      <c r="AB807" s="73" t="str">
        <f t="shared" si="249"/>
        <v>SI</v>
      </c>
      <c r="AC807" s="74">
        <f>Table2[[#This Row],[PUNTUALIDAD (H)]]*24</f>
        <v>0.35000000009313226</v>
      </c>
      <c r="AD807" s="73">
        <f t="shared" si="250"/>
        <v>0.68263888889487134</v>
      </c>
      <c r="AE807" s="74">
        <f>Table2[[#This Row],[ATA TO UNLOADING]]*24</f>
        <v>16.383333333476912</v>
      </c>
      <c r="AF807" s="74" t="str">
        <f>IF(Table2[[#This Row],[ATA TO UNLOADING 2]]&lt;=48,"YES","NO")</f>
        <v>YES</v>
      </c>
      <c r="AG807" s="75">
        <f t="shared" si="251"/>
        <v>0.91666666666424135</v>
      </c>
      <c r="AH807" s="2" t="s">
        <v>24</v>
      </c>
      <c r="AI807" s="2" t="str">
        <f t="shared" si="252"/>
        <v>MRSU4933973</v>
      </c>
      <c r="AJ807" s="76" t="str">
        <f t="shared" si="253"/>
        <v>OM TRANSPORT</v>
      </c>
      <c r="AK807" s="77">
        <f>IF($M807="TRUCK",VLOOKUP($AQ807,Invoicing!$A$17:$B$49,MATCH($AK$1,Invoicing!$A$17:$B$17,0),FALSE),VLOOKUP($AQ807,Invoicing!$N$17:$O$21,MATCH($AK$1,Invoicing!$N$17:$O$17,0),FALSE))</f>
        <v>475</v>
      </c>
      <c r="AL807" s="78" t="e">
        <f>VLOOKUP($E807,Invoicing!$A$1:$H$8,MATCH(TRACKER!$N807,Invoicing!$A$1:$H$1,0),FALSE)</f>
        <v>#N/A</v>
      </c>
      <c r="AM807" s="78">
        <f>VLOOKUP($E807,Invoicing!$A$1:$H$8,MATCH(TRACKER!$O$1,Invoicing!$A$1:$H$1,0),FALSE)</f>
        <v>50</v>
      </c>
      <c r="AN807" s="78">
        <f t="shared" si="254"/>
        <v>0</v>
      </c>
      <c r="AO807" s="2">
        <f t="shared" si="255"/>
        <v>1</v>
      </c>
      <c r="AP807" s="2" t="str">
        <f t="shared" si="256"/>
        <v>NIGHT</v>
      </c>
      <c r="AQ807" s="2" t="str">
        <f t="shared" si="257"/>
        <v>OM TRANSPORTNIGHT</v>
      </c>
      <c r="AR807" s="71">
        <f t="shared" si="258"/>
        <v>475</v>
      </c>
      <c r="AS807" s="71">
        <f>VLOOKUP(AJ807,Invoicing!A:K,10,FALSE)</f>
        <v>25</v>
      </c>
      <c r="AT807" s="71">
        <f t="shared" si="259"/>
        <v>500</v>
      </c>
    </row>
    <row r="808" spans="1:47">
      <c r="A808" s="37" t="s">
        <v>54</v>
      </c>
      <c r="B808" s="3" t="s">
        <v>38</v>
      </c>
      <c r="C808" s="11">
        <v>45432.284722222219</v>
      </c>
      <c r="D808" s="11">
        <v>45432.291666666664</v>
      </c>
      <c r="E808" s="11" t="s">
        <v>45</v>
      </c>
      <c r="F808" s="11" t="s">
        <v>40</v>
      </c>
      <c r="G808" s="3" t="s">
        <v>975</v>
      </c>
      <c r="H808" s="3" t="s">
        <v>2821</v>
      </c>
      <c r="I808" s="11">
        <v>45432.791666666664</v>
      </c>
      <c r="J808" s="12">
        <v>45433.102777777778</v>
      </c>
      <c r="K808" s="12">
        <v>45433.083333333336</v>
      </c>
      <c r="L808" s="12">
        <v>45433.174305555556</v>
      </c>
      <c r="M808" s="12" t="s">
        <v>115</v>
      </c>
      <c r="N808" s="3" t="s">
        <v>42</v>
      </c>
      <c r="O808" s="3">
        <v>0</v>
      </c>
      <c r="P808" s="1">
        <f t="shared" si="240"/>
        <v>21</v>
      </c>
      <c r="Q808" s="1">
        <f t="shared" si="241"/>
        <v>5</v>
      </c>
      <c r="R808" s="72">
        <f t="shared" si="242"/>
        <v>45433.102777777778</v>
      </c>
      <c r="S808" s="73">
        <f t="shared" si="243"/>
        <v>0.50694444444525288</v>
      </c>
      <c r="T808" s="74">
        <f>Table2[[#This Row],[ETA A OFRECIMIENTO]]*24</f>
        <v>12.166666666686069</v>
      </c>
      <c r="U808" s="1" t="str">
        <f t="shared" si="244"/>
        <v>YES</v>
      </c>
      <c r="V808" s="73">
        <f t="shared" si="245"/>
        <v>0.29166666667151731</v>
      </c>
      <c r="W808" s="74">
        <f>Table2[[#This Row],[DEL. AVAILABLE A SLOT]]*24</f>
        <v>7.0000000001164153</v>
      </c>
      <c r="X808" s="1" t="str">
        <f t="shared" si="246"/>
        <v>SI</v>
      </c>
      <c r="Y808" s="73">
        <f t="shared" si="247"/>
        <v>0.79861111111677019</v>
      </c>
      <c r="Z808" s="74">
        <f>Table2[[#This Row],[ETA A TIMESLOT]]*24</f>
        <v>19.166666666802485</v>
      </c>
      <c r="AA808" s="73">
        <f t="shared" si="248"/>
        <v>1.9444444442342501E-2</v>
      </c>
      <c r="AB808" s="73" t="str">
        <f t="shared" si="249"/>
        <v>SI</v>
      </c>
      <c r="AC808" s="74">
        <f>Table2[[#This Row],[PUNTUALIDAD (H)]]*24</f>
        <v>0.46666666661622003</v>
      </c>
      <c r="AD808" s="73">
        <f t="shared" si="250"/>
        <v>0.88958333333721384</v>
      </c>
      <c r="AE808" s="74">
        <f>Table2[[#This Row],[ATA TO UNLOADING]]*24</f>
        <v>21.350000000093132</v>
      </c>
      <c r="AF808" s="74" t="str">
        <f>IF(Table2[[#This Row],[ATA TO UNLOADING 2]]&lt;=48,"YES","NO")</f>
        <v>YES</v>
      </c>
      <c r="AG808" s="75">
        <f t="shared" si="251"/>
        <v>8.3333333335758653E-2</v>
      </c>
      <c r="AH808" s="2" t="s">
        <v>24</v>
      </c>
      <c r="AI808" s="2" t="str">
        <f t="shared" si="252"/>
        <v>MRSU5073372</v>
      </c>
      <c r="AJ808" s="76" t="str">
        <f t="shared" si="253"/>
        <v>OM TRANSPORT</v>
      </c>
      <c r="AK808" s="77">
        <f>IF($M808="TRUCK",VLOOKUP($AQ808,Invoicing!$A$17:$B$49,MATCH($AK$1,Invoicing!$A$17:$B$17,0),FALSE),VLOOKUP($AQ808,Invoicing!$N$17:$O$21,MATCH($AK$1,Invoicing!$N$17:$O$17,0),FALSE))</f>
        <v>475</v>
      </c>
      <c r="AL808" s="78" t="e">
        <f>VLOOKUP($E808,Invoicing!$A$1:$H$8,MATCH(TRACKER!$N808,Invoicing!$A$1:$H$1,0),FALSE)</f>
        <v>#N/A</v>
      </c>
      <c r="AM808" s="78">
        <f>VLOOKUP($E808,Invoicing!$A$1:$H$8,MATCH(TRACKER!$O$1,Invoicing!$A$1:$H$1,0),FALSE)</f>
        <v>50</v>
      </c>
      <c r="AN808" s="78">
        <f t="shared" si="254"/>
        <v>0</v>
      </c>
      <c r="AO808" s="2">
        <f t="shared" si="255"/>
        <v>2</v>
      </c>
      <c r="AP808" s="2" t="str">
        <f t="shared" si="256"/>
        <v>NIGHT</v>
      </c>
      <c r="AQ808" s="2" t="str">
        <f t="shared" si="257"/>
        <v>OM TRANSPORTNIGHT</v>
      </c>
      <c r="AR808" s="71">
        <f t="shared" si="258"/>
        <v>475</v>
      </c>
      <c r="AS808" s="71">
        <f>VLOOKUP(AJ808,Invoicing!A:K,10,FALSE)</f>
        <v>25</v>
      </c>
      <c r="AT808" s="71">
        <f t="shared" si="259"/>
        <v>550</v>
      </c>
      <c r="AU808" s="55">
        <v>50</v>
      </c>
    </row>
    <row r="809" spans="1:47">
      <c r="A809" s="37" t="s">
        <v>54</v>
      </c>
      <c r="B809" s="3" t="s">
        <v>38</v>
      </c>
      <c r="C809" s="11">
        <v>45432.284722222219</v>
      </c>
      <c r="D809" s="11">
        <v>45432.291666666664</v>
      </c>
      <c r="E809" s="11" t="s">
        <v>45</v>
      </c>
      <c r="F809" s="11" t="s">
        <v>40</v>
      </c>
      <c r="G809" s="3" t="s">
        <v>976</v>
      </c>
      <c r="H809" s="3" t="s">
        <v>2821</v>
      </c>
      <c r="I809" s="11">
        <v>45432.791666666664</v>
      </c>
      <c r="J809" s="12">
        <v>45434.536111111112</v>
      </c>
      <c r="K809" s="12">
        <v>45434.541666666664</v>
      </c>
      <c r="L809" s="12">
        <v>45434.536111111112</v>
      </c>
      <c r="M809" s="12" t="s">
        <v>115</v>
      </c>
      <c r="N809" s="3" t="s">
        <v>42</v>
      </c>
      <c r="O809" s="3">
        <v>0</v>
      </c>
      <c r="P809" s="1">
        <f t="shared" si="240"/>
        <v>21</v>
      </c>
      <c r="Q809" s="1">
        <f t="shared" si="241"/>
        <v>5</v>
      </c>
      <c r="R809" s="72">
        <f t="shared" si="242"/>
        <v>45434.536111111112</v>
      </c>
      <c r="S809" s="73">
        <f t="shared" si="243"/>
        <v>0.50694444444525288</v>
      </c>
      <c r="T809" s="74">
        <f>Table2[[#This Row],[ETA A OFRECIMIENTO]]*24</f>
        <v>12.166666666686069</v>
      </c>
      <c r="U809" s="1" t="str">
        <f t="shared" si="244"/>
        <v>YES</v>
      </c>
      <c r="V809" s="73">
        <f t="shared" si="245"/>
        <v>1.75</v>
      </c>
      <c r="W809" s="74">
        <f>Table2[[#This Row],[DEL. AVAILABLE A SLOT]]*24</f>
        <v>42</v>
      </c>
      <c r="X809" s="1" t="str">
        <f t="shared" si="246"/>
        <v>NO</v>
      </c>
      <c r="Y809" s="73">
        <f t="shared" si="247"/>
        <v>2.2569444444452529</v>
      </c>
      <c r="Z809" s="74">
        <f>Table2[[#This Row],[ETA A TIMESLOT]]*24</f>
        <v>54.166666666686069</v>
      </c>
      <c r="AA809" s="73">
        <f t="shared" si="248"/>
        <v>0</v>
      </c>
      <c r="AB809" s="73" t="str">
        <f t="shared" si="249"/>
        <v>SI</v>
      </c>
      <c r="AC809" s="74">
        <f>Table2[[#This Row],[PUNTUALIDAD (H)]]*24</f>
        <v>0</v>
      </c>
      <c r="AD809" s="73">
        <f t="shared" si="250"/>
        <v>2.2513888888934162</v>
      </c>
      <c r="AE809" s="74">
        <f>Table2[[#This Row],[ATA TO UNLOADING]]*24</f>
        <v>54.033333333441988</v>
      </c>
      <c r="AF809" s="74" t="str">
        <f>IF(Table2[[#This Row],[ATA TO UNLOADING 2]]&lt;=48,"YES","NO")</f>
        <v>NO</v>
      </c>
      <c r="AG809" s="75">
        <f t="shared" si="251"/>
        <v>0.54166666666424135</v>
      </c>
      <c r="AH809" s="2" t="s">
        <v>42</v>
      </c>
      <c r="AI809" s="2" t="str">
        <f t="shared" si="252"/>
        <v>MRSU5906632</v>
      </c>
      <c r="AJ809" s="76" t="str">
        <f t="shared" si="253"/>
        <v>OM TRANSPORT</v>
      </c>
      <c r="AK809" s="77">
        <f>IF($M809="TRUCK",VLOOKUP($AQ809,Invoicing!$A$17:$B$49,MATCH($AK$1,Invoicing!$A$17:$B$17,0),FALSE),VLOOKUP($AQ809,Invoicing!$N$17:$O$21,MATCH($AK$1,Invoicing!$N$17:$O$17,0),FALSE))</f>
        <v>475</v>
      </c>
      <c r="AL809" s="78" t="e">
        <f>VLOOKUP($E809,Invoicing!$A$1:$H$8,MATCH(TRACKER!$N809,Invoicing!$A$1:$H$1,0),FALSE)</f>
        <v>#N/A</v>
      </c>
      <c r="AM809" s="78">
        <f>VLOOKUP($E809,Invoicing!$A$1:$H$8,MATCH(TRACKER!$O$1,Invoicing!$A$1:$H$1,0),FALSE)</f>
        <v>50</v>
      </c>
      <c r="AN809" s="78">
        <f t="shared" si="254"/>
        <v>0</v>
      </c>
      <c r="AO809" s="2">
        <f t="shared" si="255"/>
        <v>3</v>
      </c>
      <c r="AP809" s="2" t="str">
        <f t="shared" si="256"/>
        <v>WEEK</v>
      </c>
      <c r="AQ809" s="2" t="str">
        <f t="shared" si="257"/>
        <v>OM TRANSPORTWEEK</v>
      </c>
      <c r="AR809" s="71">
        <f t="shared" si="258"/>
        <v>475</v>
      </c>
      <c r="AS809" s="71">
        <f>VLOOKUP(AJ809,Invoicing!A:K,10,FALSE)</f>
        <v>25</v>
      </c>
      <c r="AT809" s="71">
        <f t="shared" si="259"/>
        <v>500</v>
      </c>
    </row>
    <row r="810" spans="1:47">
      <c r="A810" s="37" t="s">
        <v>54</v>
      </c>
      <c r="B810" s="3" t="s">
        <v>38</v>
      </c>
      <c r="C810" s="11">
        <v>45432.284722222219</v>
      </c>
      <c r="D810" s="11">
        <v>45432.291666666664</v>
      </c>
      <c r="E810" s="11" t="s">
        <v>45</v>
      </c>
      <c r="F810" s="11" t="s">
        <v>40</v>
      </c>
      <c r="G810" s="3" t="s">
        <v>977</v>
      </c>
      <c r="H810" s="3" t="s">
        <v>2821</v>
      </c>
      <c r="I810" s="11">
        <v>45432.791666666664</v>
      </c>
      <c r="J810" s="12">
        <v>45432.94027777778</v>
      </c>
      <c r="K810" s="12">
        <v>45433.041666666664</v>
      </c>
      <c r="L810" s="12">
        <v>45433.125</v>
      </c>
      <c r="M810" s="12" t="s">
        <v>115</v>
      </c>
      <c r="N810" s="3" t="s">
        <v>42</v>
      </c>
      <c r="O810" s="3">
        <v>0</v>
      </c>
      <c r="P810" s="1">
        <f t="shared" si="240"/>
        <v>21</v>
      </c>
      <c r="Q810" s="1">
        <f t="shared" si="241"/>
        <v>5</v>
      </c>
      <c r="R810" s="72">
        <f t="shared" si="242"/>
        <v>45432.94027777778</v>
      </c>
      <c r="S810" s="73">
        <f t="shared" si="243"/>
        <v>0.50694444444525288</v>
      </c>
      <c r="T810" s="74">
        <f>Table2[[#This Row],[ETA A OFRECIMIENTO]]*24</f>
        <v>12.166666666686069</v>
      </c>
      <c r="U810" s="1" t="str">
        <f t="shared" si="244"/>
        <v>YES</v>
      </c>
      <c r="V810" s="73">
        <f t="shared" si="245"/>
        <v>0.25</v>
      </c>
      <c r="W810" s="74">
        <f>Table2[[#This Row],[DEL. AVAILABLE A SLOT]]*24</f>
        <v>6</v>
      </c>
      <c r="X810" s="1" t="str">
        <f t="shared" si="246"/>
        <v>SI</v>
      </c>
      <c r="Y810" s="73">
        <f t="shared" si="247"/>
        <v>0.75694444444525288</v>
      </c>
      <c r="Z810" s="74">
        <f>Table2[[#This Row],[ETA A TIMESLOT]]*24</f>
        <v>18.166666666686069</v>
      </c>
      <c r="AA810" s="73">
        <f t="shared" si="248"/>
        <v>0</v>
      </c>
      <c r="AB810" s="73" t="str">
        <f t="shared" si="249"/>
        <v>SI</v>
      </c>
      <c r="AC810" s="74">
        <f>Table2[[#This Row],[PUNTUALIDAD (H)]]*24</f>
        <v>0</v>
      </c>
      <c r="AD810" s="73">
        <f t="shared" si="250"/>
        <v>0.84027777778101154</v>
      </c>
      <c r="AE810" s="74">
        <f>Table2[[#This Row],[ATA TO UNLOADING]]*24</f>
        <v>20.166666666744277</v>
      </c>
      <c r="AF810" s="74" t="str">
        <f>IF(Table2[[#This Row],[ATA TO UNLOADING 2]]&lt;=48,"YES","NO")</f>
        <v>YES</v>
      </c>
      <c r="AG810" s="75">
        <f t="shared" si="251"/>
        <v>4.1666666664241347E-2</v>
      </c>
      <c r="AH810" s="2" t="s">
        <v>24</v>
      </c>
      <c r="AI810" s="2" t="str">
        <f t="shared" si="252"/>
        <v>MRSU6102120</v>
      </c>
      <c r="AJ810" s="76" t="str">
        <f t="shared" si="253"/>
        <v>OM TRANSPORT</v>
      </c>
      <c r="AK810" s="77">
        <f>IF($M810="TRUCK",VLOOKUP($AQ810,Invoicing!$A$17:$B$49,MATCH($AK$1,Invoicing!$A$17:$B$17,0),FALSE),VLOOKUP($AQ810,Invoicing!$N$17:$O$21,MATCH($AK$1,Invoicing!$N$17:$O$17,0),FALSE))</f>
        <v>475</v>
      </c>
      <c r="AL810" s="78" t="e">
        <f>VLOOKUP($E810,Invoicing!$A$1:$H$8,MATCH(TRACKER!$N810,Invoicing!$A$1:$H$1,0),FALSE)</f>
        <v>#N/A</v>
      </c>
      <c r="AM810" s="78">
        <f>VLOOKUP($E810,Invoicing!$A$1:$H$8,MATCH(TRACKER!$O$1,Invoicing!$A$1:$H$1,0),FALSE)</f>
        <v>50</v>
      </c>
      <c r="AN810" s="78">
        <f t="shared" si="254"/>
        <v>0</v>
      </c>
      <c r="AO810" s="2">
        <f t="shared" si="255"/>
        <v>2</v>
      </c>
      <c r="AP810" s="2" t="str">
        <f t="shared" si="256"/>
        <v>NIGHT</v>
      </c>
      <c r="AQ810" s="2" t="str">
        <f t="shared" si="257"/>
        <v>OM TRANSPORTNIGHT</v>
      </c>
      <c r="AR810" s="71">
        <f t="shared" si="258"/>
        <v>475</v>
      </c>
      <c r="AS810" s="71">
        <f>VLOOKUP(AJ810,Invoicing!A:K,10,FALSE)</f>
        <v>25</v>
      </c>
      <c r="AT810" s="71">
        <f t="shared" si="259"/>
        <v>500</v>
      </c>
    </row>
    <row r="811" spans="1:47">
      <c r="A811" s="37" t="s">
        <v>54</v>
      </c>
      <c r="B811" s="3" t="s">
        <v>38</v>
      </c>
      <c r="C811" s="11">
        <v>45432.284722222219</v>
      </c>
      <c r="D811" s="11">
        <v>45432.291666666664</v>
      </c>
      <c r="E811" s="11" t="s">
        <v>45</v>
      </c>
      <c r="F811" s="11" t="s">
        <v>40</v>
      </c>
      <c r="G811" s="3" t="s">
        <v>978</v>
      </c>
      <c r="H811" s="3" t="s">
        <v>2821</v>
      </c>
      <c r="I811" s="11">
        <v>45432.791666666664</v>
      </c>
      <c r="J811" s="12">
        <v>45432.943055555559</v>
      </c>
      <c r="K811" s="12">
        <v>45433.041666666664</v>
      </c>
      <c r="L811" s="12">
        <v>45432.958333333336</v>
      </c>
      <c r="M811" s="12" t="s">
        <v>115</v>
      </c>
      <c r="N811" s="3" t="s">
        <v>42</v>
      </c>
      <c r="O811" s="3">
        <v>0</v>
      </c>
      <c r="P811" s="1">
        <f t="shared" si="240"/>
        <v>21</v>
      </c>
      <c r="Q811" s="1">
        <f t="shared" si="241"/>
        <v>5</v>
      </c>
      <c r="R811" s="72">
        <f t="shared" si="242"/>
        <v>45432.943055555559</v>
      </c>
      <c r="S811" s="73">
        <f t="shared" si="243"/>
        <v>0.50694444444525288</v>
      </c>
      <c r="T811" s="74">
        <f>Table2[[#This Row],[ETA A OFRECIMIENTO]]*24</f>
        <v>12.166666666686069</v>
      </c>
      <c r="U811" s="1" t="str">
        <f t="shared" si="244"/>
        <v>YES</v>
      </c>
      <c r="V811" s="73">
        <f t="shared" si="245"/>
        <v>0.25</v>
      </c>
      <c r="W811" s="74">
        <f>Table2[[#This Row],[DEL. AVAILABLE A SLOT]]*24</f>
        <v>6</v>
      </c>
      <c r="X811" s="1" t="str">
        <f t="shared" si="246"/>
        <v>SI</v>
      </c>
      <c r="Y811" s="73">
        <f t="shared" si="247"/>
        <v>0.75694444444525288</v>
      </c>
      <c r="Z811" s="74">
        <f>Table2[[#This Row],[ETA A TIMESLOT]]*24</f>
        <v>18.166666666686069</v>
      </c>
      <c r="AA811" s="73">
        <f t="shared" si="248"/>
        <v>0</v>
      </c>
      <c r="AB811" s="73" t="str">
        <f t="shared" si="249"/>
        <v>SI</v>
      </c>
      <c r="AC811" s="74">
        <f>Table2[[#This Row],[PUNTUALIDAD (H)]]*24</f>
        <v>0</v>
      </c>
      <c r="AD811" s="73">
        <f t="shared" si="250"/>
        <v>0.67361111111677019</v>
      </c>
      <c r="AE811" s="74">
        <f>Table2[[#This Row],[ATA TO UNLOADING]]*24</f>
        <v>16.166666666802485</v>
      </c>
      <c r="AF811" s="74" t="str">
        <f>IF(Table2[[#This Row],[ATA TO UNLOADING 2]]&lt;=48,"YES","NO")</f>
        <v>YES</v>
      </c>
      <c r="AG811" s="75">
        <f t="shared" si="251"/>
        <v>4.1666666664241347E-2</v>
      </c>
      <c r="AH811" s="2" t="s">
        <v>24</v>
      </c>
      <c r="AI811" s="2" t="str">
        <f t="shared" si="252"/>
        <v>MSKU6748660</v>
      </c>
      <c r="AJ811" s="76" t="str">
        <f t="shared" si="253"/>
        <v>OM TRANSPORT</v>
      </c>
      <c r="AK811" s="77">
        <f>IF($M811="TRUCK",VLOOKUP($AQ811,Invoicing!$A$17:$B$49,MATCH($AK$1,Invoicing!$A$17:$B$17,0),FALSE),VLOOKUP($AQ811,Invoicing!$N$17:$O$21,MATCH($AK$1,Invoicing!$N$17:$O$17,0),FALSE))</f>
        <v>475</v>
      </c>
      <c r="AL811" s="78" t="e">
        <f>VLOOKUP($E811,Invoicing!$A$1:$H$8,MATCH(TRACKER!$N811,Invoicing!$A$1:$H$1,0),FALSE)</f>
        <v>#N/A</v>
      </c>
      <c r="AM811" s="78">
        <f>VLOOKUP($E811,Invoicing!$A$1:$H$8,MATCH(TRACKER!$O$1,Invoicing!$A$1:$H$1,0),FALSE)</f>
        <v>50</v>
      </c>
      <c r="AN811" s="78">
        <f t="shared" si="254"/>
        <v>0</v>
      </c>
      <c r="AO811" s="2">
        <f t="shared" si="255"/>
        <v>2</v>
      </c>
      <c r="AP811" s="2" t="str">
        <f t="shared" si="256"/>
        <v>NIGHT</v>
      </c>
      <c r="AQ811" s="2" t="str">
        <f t="shared" si="257"/>
        <v>OM TRANSPORTNIGHT</v>
      </c>
      <c r="AR811" s="71">
        <f t="shared" si="258"/>
        <v>475</v>
      </c>
      <c r="AS811" s="71">
        <f>VLOOKUP(AJ811,Invoicing!A:K,10,FALSE)</f>
        <v>25</v>
      </c>
      <c r="AT811" s="71">
        <f t="shared" si="259"/>
        <v>500</v>
      </c>
    </row>
    <row r="812" spans="1:47">
      <c r="A812" s="37" t="s">
        <v>54</v>
      </c>
      <c r="B812" s="3" t="s">
        <v>38</v>
      </c>
      <c r="C812" s="11">
        <v>45432.284722222219</v>
      </c>
      <c r="D812" s="11">
        <v>45432.291666666664</v>
      </c>
      <c r="E812" s="11" t="s">
        <v>45</v>
      </c>
      <c r="F812" s="11" t="s">
        <v>40</v>
      </c>
      <c r="G812" s="3" t="s">
        <v>979</v>
      </c>
      <c r="H812" s="3" t="s">
        <v>2821</v>
      </c>
      <c r="I812" s="11">
        <v>45432.791666666664</v>
      </c>
      <c r="J812" s="12">
        <v>45433.116666666669</v>
      </c>
      <c r="K812" s="12">
        <v>45433.125</v>
      </c>
      <c r="L812" s="12">
        <v>45433.135416666664</v>
      </c>
      <c r="M812" s="12" t="s">
        <v>115</v>
      </c>
      <c r="N812" s="3" t="s">
        <v>42</v>
      </c>
      <c r="O812" s="3">
        <v>0</v>
      </c>
      <c r="P812" s="1">
        <f t="shared" si="240"/>
        <v>21</v>
      </c>
      <c r="Q812" s="1">
        <f t="shared" si="241"/>
        <v>5</v>
      </c>
      <c r="R812" s="72">
        <f t="shared" si="242"/>
        <v>45433.116666666669</v>
      </c>
      <c r="S812" s="73">
        <f t="shared" si="243"/>
        <v>0.50694444444525288</v>
      </c>
      <c r="T812" s="74">
        <f>Table2[[#This Row],[ETA A OFRECIMIENTO]]*24</f>
        <v>12.166666666686069</v>
      </c>
      <c r="U812" s="1" t="str">
        <f t="shared" si="244"/>
        <v>YES</v>
      </c>
      <c r="V812" s="73">
        <f t="shared" si="245"/>
        <v>0.33333333333575865</v>
      </c>
      <c r="W812" s="74">
        <f>Table2[[#This Row],[DEL. AVAILABLE A SLOT]]*24</f>
        <v>8.0000000000582077</v>
      </c>
      <c r="X812" s="1" t="str">
        <f t="shared" si="246"/>
        <v>SI</v>
      </c>
      <c r="Y812" s="73">
        <f t="shared" si="247"/>
        <v>0.84027777778101154</v>
      </c>
      <c r="Z812" s="74">
        <f>Table2[[#This Row],[ETA A TIMESLOT]]*24</f>
        <v>20.166666666744277</v>
      </c>
      <c r="AA812" s="73">
        <f t="shared" si="248"/>
        <v>0</v>
      </c>
      <c r="AB812" s="73" t="str">
        <f t="shared" si="249"/>
        <v>SI</v>
      </c>
      <c r="AC812" s="74">
        <f>Table2[[#This Row],[PUNTUALIDAD (H)]]*24</f>
        <v>0</v>
      </c>
      <c r="AD812" s="73">
        <f t="shared" si="250"/>
        <v>0.85069444444525288</v>
      </c>
      <c r="AE812" s="74">
        <f>Table2[[#This Row],[ATA TO UNLOADING]]*24</f>
        <v>20.416666666686069</v>
      </c>
      <c r="AF812" s="74" t="str">
        <f>IF(Table2[[#This Row],[ATA TO UNLOADING 2]]&lt;=48,"YES","NO")</f>
        <v>YES</v>
      </c>
      <c r="AG812" s="75">
        <f t="shared" si="251"/>
        <v>0.125</v>
      </c>
      <c r="AH812" s="2" t="s">
        <v>24</v>
      </c>
      <c r="AI812" s="2" t="str">
        <f t="shared" si="252"/>
        <v>MSKU6890801</v>
      </c>
      <c r="AJ812" s="76" t="str">
        <f t="shared" si="253"/>
        <v>OM TRANSPORT</v>
      </c>
      <c r="AK812" s="77">
        <f>IF($M812="TRUCK",VLOOKUP($AQ812,Invoicing!$A$17:$B$49,MATCH($AK$1,Invoicing!$A$17:$B$17,0),FALSE),VLOOKUP($AQ812,Invoicing!$N$17:$O$21,MATCH($AK$1,Invoicing!$N$17:$O$17,0),FALSE))</f>
        <v>475</v>
      </c>
      <c r="AL812" s="78" t="e">
        <f>VLOOKUP($E812,Invoicing!$A$1:$H$8,MATCH(TRACKER!$N812,Invoicing!$A$1:$H$1,0),FALSE)</f>
        <v>#N/A</v>
      </c>
      <c r="AM812" s="78">
        <f>VLOOKUP($E812,Invoicing!$A$1:$H$8,MATCH(TRACKER!$O$1,Invoicing!$A$1:$H$1,0),FALSE)</f>
        <v>50</v>
      </c>
      <c r="AN812" s="78">
        <f t="shared" si="254"/>
        <v>0</v>
      </c>
      <c r="AO812" s="2">
        <f t="shared" si="255"/>
        <v>2</v>
      </c>
      <c r="AP812" s="2" t="str">
        <f t="shared" si="256"/>
        <v>NIGHT</v>
      </c>
      <c r="AQ812" s="2" t="str">
        <f t="shared" si="257"/>
        <v>OM TRANSPORTNIGHT</v>
      </c>
      <c r="AR812" s="71">
        <f t="shared" si="258"/>
        <v>475</v>
      </c>
      <c r="AS812" s="71">
        <f>VLOOKUP(AJ812,Invoicing!A:K,10,FALSE)</f>
        <v>25</v>
      </c>
      <c r="AT812" s="71">
        <f t="shared" si="259"/>
        <v>500</v>
      </c>
    </row>
    <row r="813" spans="1:47">
      <c r="A813" s="37" t="s">
        <v>351</v>
      </c>
      <c r="B813" s="3" t="s">
        <v>38</v>
      </c>
      <c r="C813" s="11">
        <v>45437.621527777781</v>
      </c>
      <c r="D813" s="11">
        <v>45437.645833333336</v>
      </c>
      <c r="E813" s="11" t="s">
        <v>44</v>
      </c>
      <c r="F813" s="11" t="s">
        <v>40</v>
      </c>
      <c r="G813" s="3" t="s">
        <v>980</v>
      </c>
      <c r="H813" s="3" t="s">
        <v>2821</v>
      </c>
      <c r="I813" s="11">
        <v>45438.791666666664</v>
      </c>
      <c r="J813" s="12">
        <v>45438.965277777781</v>
      </c>
      <c r="K813" s="12">
        <v>45438.958333333336</v>
      </c>
      <c r="L813" s="12">
        <v>45438.98333333333</v>
      </c>
      <c r="M813" s="12" t="s">
        <v>115</v>
      </c>
      <c r="N813" s="3" t="s">
        <v>13</v>
      </c>
      <c r="O813" s="3">
        <v>0</v>
      </c>
      <c r="P813" s="1">
        <f t="shared" si="240"/>
        <v>21</v>
      </c>
      <c r="Q813" s="1">
        <f t="shared" si="241"/>
        <v>5</v>
      </c>
      <c r="R813" s="72">
        <f t="shared" si="242"/>
        <v>45438.965277777781</v>
      </c>
      <c r="S813" s="73">
        <f t="shared" si="243"/>
        <v>1.1701388888832298</v>
      </c>
      <c r="T813" s="74">
        <f>Table2[[#This Row],[ETA A OFRECIMIENTO]]*24</f>
        <v>28.083333333197515</v>
      </c>
      <c r="U813" s="1" t="str">
        <f t="shared" si="244"/>
        <v>YES</v>
      </c>
      <c r="V813" s="73">
        <f t="shared" si="245"/>
        <v>0.16666666667151731</v>
      </c>
      <c r="W813" s="74">
        <f>Table2[[#This Row],[DEL. AVAILABLE A SLOT]]*24</f>
        <v>4.0000000001164153</v>
      </c>
      <c r="X813" s="1" t="str">
        <f t="shared" si="246"/>
        <v>SI</v>
      </c>
      <c r="Y813" s="73">
        <f t="shared" si="247"/>
        <v>1.3368055555547471</v>
      </c>
      <c r="Z813" s="74">
        <f>Table2[[#This Row],[ETA A TIMESLOT]]*24</f>
        <v>32.083333333313931</v>
      </c>
      <c r="AA813" s="73">
        <f t="shared" si="248"/>
        <v>6.9444444452528842E-3</v>
      </c>
      <c r="AB813" s="73" t="str">
        <f t="shared" si="249"/>
        <v>SI</v>
      </c>
      <c r="AC813" s="74">
        <f>Table2[[#This Row],[PUNTUALIDAD (H)]]*24</f>
        <v>0.16666666668606922</v>
      </c>
      <c r="AD813" s="73">
        <f t="shared" si="250"/>
        <v>1.3618055555489263</v>
      </c>
      <c r="AE813" s="74">
        <f>Table2[[#This Row],[ATA TO UNLOADING]]*24</f>
        <v>32.683333333174232</v>
      </c>
      <c r="AF813" s="74" t="str">
        <f>IF(Table2[[#This Row],[ATA TO UNLOADING 2]]&lt;=48,"YES","NO")</f>
        <v>YES</v>
      </c>
      <c r="AG813" s="75">
        <f t="shared" si="251"/>
        <v>0.95833333333575865</v>
      </c>
      <c r="AH813" s="2" t="s">
        <v>24</v>
      </c>
      <c r="AI813" s="2" t="str">
        <f t="shared" si="252"/>
        <v>CAAU5259631</v>
      </c>
      <c r="AJ813" s="76" t="str">
        <f t="shared" si="253"/>
        <v>MSI</v>
      </c>
      <c r="AK813" s="77">
        <f>IF($M813="TRUCK",VLOOKUP($AQ813,Invoicing!$A$17:$B$49,MATCH($AK$1,Invoicing!$A$17:$B$17,0),FALSE),VLOOKUP($AQ813,Invoicing!$N$17:$O$21,MATCH($AK$1,Invoicing!$N$17:$O$17,0),FALSE))</f>
        <v>530</v>
      </c>
      <c r="AL813" s="78">
        <f>VLOOKUP($E813,Invoicing!$A$1:$H$8,MATCH(TRACKER!$N813,Invoicing!$A$1:$H$1,0),FALSE)</f>
        <v>120</v>
      </c>
      <c r="AM813" s="78">
        <f>VLOOKUP($E813,Invoicing!$A$1:$H$8,MATCH(TRACKER!$O$1,Invoicing!$A$1:$H$1,0),FALSE)</f>
        <v>50</v>
      </c>
      <c r="AN813" s="78">
        <f t="shared" si="254"/>
        <v>0</v>
      </c>
      <c r="AO813" s="2">
        <f t="shared" si="255"/>
        <v>7</v>
      </c>
      <c r="AP813" s="2" t="str">
        <f t="shared" si="256"/>
        <v>NIGHT</v>
      </c>
      <c r="AQ813" s="2" t="str">
        <f t="shared" si="257"/>
        <v>MSINIGHT</v>
      </c>
      <c r="AR813" s="71">
        <f t="shared" si="258"/>
        <v>650</v>
      </c>
      <c r="AS813" s="71">
        <f>VLOOKUP(AJ813,Invoicing!A:K,10,FALSE)</f>
        <v>25</v>
      </c>
      <c r="AT813" s="71">
        <f t="shared" si="259"/>
        <v>675</v>
      </c>
    </row>
    <row r="814" spans="1:47">
      <c r="A814" s="37" t="s">
        <v>351</v>
      </c>
      <c r="B814" s="3" t="s">
        <v>38</v>
      </c>
      <c r="C814" s="11">
        <v>45437.621527777781</v>
      </c>
      <c r="D814" s="11">
        <v>45437.645833333336</v>
      </c>
      <c r="E814" s="11" t="s">
        <v>49</v>
      </c>
      <c r="F814" s="11" t="s">
        <v>40</v>
      </c>
      <c r="G814" s="3" t="s">
        <v>981</v>
      </c>
      <c r="H814" s="3" t="s">
        <v>46</v>
      </c>
      <c r="I814" s="11">
        <v>45438.791666666664</v>
      </c>
      <c r="J814" s="12">
        <v>45439.357638888891</v>
      </c>
      <c r="K814" s="12">
        <v>45439.375</v>
      </c>
      <c r="L814" s="12">
        <v>45439.357638888891</v>
      </c>
      <c r="M814" s="12" t="s">
        <v>115</v>
      </c>
      <c r="N814" s="3" t="s">
        <v>42</v>
      </c>
      <c r="O814" s="3">
        <v>1</v>
      </c>
      <c r="P814" s="1">
        <f t="shared" si="240"/>
        <v>22</v>
      </c>
      <c r="Q814" s="1">
        <f t="shared" si="241"/>
        <v>5</v>
      </c>
      <c r="R814" s="72">
        <f t="shared" si="242"/>
        <v>45439.357638888891</v>
      </c>
      <c r="S814" s="73">
        <f t="shared" si="243"/>
        <v>1.1701388888832298</v>
      </c>
      <c r="T814" s="74">
        <f>Table2[[#This Row],[ETA A OFRECIMIENTO]]*24</f>
        <v>28.083333333197515</v>
      </c>
      <c r="U814" s="1" t="str">
        <f t="shared" si="244"/>
        <v>YES</v>
      </c>
      <c r="V814" s="73">
        <f t="shared" si="245"/>
        <v>0.58333333333575865</v>
      </c>
      <c r="W814" s="74">
        <f>Table2[[#This Row],[DEL. AVAILABLE A SLOT]]*24</f>
        <v>14.000000000058208</v>
      </c>
      <c r="X814" s="1" t="str">
        <f t="shared" si="246"/>
        <v>SI</v>
      </c>
      <c r="Y814" s="73">
        <f t="shared" si="247"/>
        <v>1.7534722222189885</v>
      </c>
      <c r="Z814" s="74">
        <f>Table2[[#This Row],[ETA A TIMESLOT]]*24</f>
        <v>42.083333333255723</v>
      </c>
      <c r="AA814" s="73">
        <f t="shared" si="248"/>
        <v>0</v>
      </c>
      <c r="AB814" s="73" t="str">
        <f t="shared" si="249"/>
        <v>SI</v>
      </c>
      <c r="AC814" s="74">
        <f>Table2[[#This Row],[PUNTUALIDAD (H)]]*24</f>
        <v>0</v>
      </c>
      <c r="AD814" s="73">
        <f t="shared" si="250"/>
        <v>1.7361111111094942</v>
      </c>
      <c r="AE814" s="74">
        <f>Table2[[#This Row],[ATA TO UNLOADING]]*24</f>
        <v>41.666666666627862</v>
      </c>
      <c r="AF814" s="74" t="str">
        <f>IF(Table2[[#This Row],[ATA TO UNLOADING 2]]&lt;=48,"YES","NO")</f>
        <v>YES</v>
      </c>
      <c r="AG814" s="75">
        <f t="shared" si="251"/>
        <v>0.375</v>
      </c>
      <c r="AH814" s="2" t="s">
        <v>42</v>
      </c>
      <c r="AI814" s="2" t="str">
        <f t="shared" si="252"/>
        <v>HASU4577240</v>
      </c>
      <c r="AJ814" s="76" t="str">
        <f t="shared" si="253"/>
        <v>CTU FLEVOKUST BV</v>
      </c>
      <c r="AK814" s="77">
        <f>IF($M814="TRUCK",VLOOKUP($AQ814,Invoicing!$A$17:$B$49,MATCH($AK$1,Invoicing!$A$17:$B$17,0),FALSE),VLOOKUP($AQ814,Invoicing!$N$17:$O$21,MATCH($AK$1,Invoicing!$N$17:$O$17,0),FALSE))</f>
        <v>520</v>
      </c>
      <c r="AL814" s="78" t="e">
        <f>VLOOKUP($E814,Invoicing!$A$1:$H$8,MATCH(TRACKER!$N814,Invoicing!$A$1:$H$1,0),FALSE)</f>
        <v>#N/A</v>
      </c>
      <c r="AM814" s="78">
        <v>35</v>
      </c>
      <c r="AN814" s="78">
        <f t="shared" si="254"/>
        <v>35</v>
      </c>
      <c r="AO814" s="2">
        <f t="shared" si="255"/>
        <v>1</v>
      </c>
      <c r="AP814" s="2" t="str">
        <f t="shared" si="256"/>
        <v>WEEK</v>
      </c>
      <c r="AQ814" s="2" t="str">
        <f t="shared" si="257"/>
        <v>CTU FLEVOKUST BVWEEK</v>
      </c>
      <c r="AR814" s="71">
        <f t="shared" si="258"/>
        <v>555</v>
      </c>
      <c r="AS814" s="71">
        <f>VLOOKUP(AJ814,Invoicing!A:K,10,FALSE)</f>
        <v>0</v>
      </c>
      <c r="AT814" s="71">
        <f t="shared" si="259"/>
        <v>555</v>
      </c>
    </row>
    <row r="815" spans="1:47">
      <c r="A815" s="37" t="s">
        <v>351</v>
      </c>
      <c r="B815" s="3" t="s">
        <v>38</v>
      </c>
      <c r="C815" s="11">
        <v>45437.621527777781</v>
      </c>
      <c r="D815" s="11">
        <v>45437.645833333336</v>
      </c>
      <c r="E815" s="11" t="s">
        <v>45</v>
      </c>
      <c r="F815" s="11" t="s">
        <v>40</v>
      </c>
      <c r="G815" s="3" t="s">
        <v>982</v>
      </c>
      <c r="H815" s="3" t="s">
        <v>2821</v>
      </c>
      <c r="I815" s="11">
        <v>45438.791666666664</v>
      </c>
      <c r="J815" s="12">
        <v>45439.145833333336</v>
      </c>
      <c r="K815" s="12">
        <v>45439.166666666664</v>
      </c>
      <c r="L815" s="12">
        <v>45439.173611111109</v>
      </c>
      <c r="M815" s="12" t="s">
        <v>115</v>
      </c>
      <c r="N815" s="3" t="s">
        <v>42</v>
      </c>
      <c r="O815" s="3">
        <v>0</v>
      </c>
      <c r="P815" s="1">
        <f t="shared" si="240"/>
        <v>22</v>
      </c>
      <c r="Q815" s="1">
        <f t="shared" si="241"/>
        <v>5</v>
      </c>
      <c r="R815" s="72">
        <f t="shared" si="242"/>
        <v>45439.145833333336</v>
      </c>
      <c r="S815" s="73">
        <f t="shared" si="243"/>
        <v>1.1701388888832298</v>
      </c>
      <c r="T815" s="74">
        <f>Table2[[#This Row],[ETA A OFRECIMIENTO]]*24</f>
        <v>28.083333333197515</v>
      </c>
      <c r="U815" s="1" t="str">
        <f t="shared" si="244"/>
        <v>YES</v>
      </c>
      <c r="V815" s="73">
        <f t="shared" si="245"/>
        <v>0.375</v>
      </c>
      <c r="W815" s="74">
        <f>Table2[[#This Row],[DEL. AVAILABLE A SLOT]]*24</f>
        <v>9</v>
      </c>
      <c r="X815" s="1" t="str">
        <f t="shared" si="246"/>
        <v>SI</v>
      </c>
      <c r="Y815" s="73">
        <f t="shared" si="247"/>
        <v>1.5451388888832298</v>
      </c>
      <c r="Z815" s="74">
        <f>Table2[[#This Row],[ETA A TIMESLOT]]*24</f>
        <v>37.083333333197515</v>
      </c>
      <c r="AA815" s="73">
        <f t="shared" si="248"/>
        <v>0</v>
      </c>
      <c r="AB815" s="73" t="str">
        <f t="shared" si="249"/>
        <v>SI</v>
      </c>
      <c r="AC815" s="74">
        <f>Table2[[#This Row],[PUNTUALIDAD (H)]]*24</f>
        <v>0</v>
      </c>
      <c r="AD815" s="73">
        <f t="shared" si="250"/>
        <v>1.5520833333284827</v>
      </c>
      <c r="AE815" s="74">
        <f>Table2[[#This Row],[ATA TO UNLOADING]]*24</f>
        <v>37.249999999883585</v>
      </c>
      <c r="AF815" s="74" t="str">
        <f>IF(Table2[[#This Row],[ATA TO UNLOADING 2]]&lt;=48,"YES","NO")</f>
        <v>YES</v>
      </c>
      <c r="AG815" s="75">
        <f t="shared" si="251"/>
        <v>0.16666666666424135</v>
      </c>
      <c r="AH815" s="2" t="s">
        <v>24</v>
      </c>
      <c r="AI815" s="2" t="str">
        <f t="shared" si="252"/>
        <v>MRKU0182779</v>
      </c>
      <c r="AJ815" s="76" t="str">
        <f t="shared" si="253"/>
        <v>OM TRANSPORT</v>
      </c>
      <c r="AK815" s="77">
        <f>IF($M815="TRUCK",VLOOKUP($AQ815,Invoicing!$A$17:$B$49,MATCH($AK$1,Invoicing!$A$17:$B$17,0),FALSE),VLOOKUP($AQ815,Invoicing!$N$17:$O$21,MATCH($AK$1,Invoicing!$N$17:$O$17,0),FALSE))</f>
        <v>475</v>
      </c>
      <c r="AL815" s="78" t="e">
        <f>VLOOKUP($E815,Invoicing!$A$1:$H$8,MATCH(TRACKER!$N815,Invoicing!$A$1:$H$1,0),FALSE)</f>
        <v>#N/A</v>
      </c>
      <c r="AM815" s="78">
        <f>VLOOKUP($E815,Invoicing!$A$1:$H$8,MATCH(TRACKER!$O$1,Invoicing!$A$1:$H$1,0),FALSE)</f>
        <v>50</v>
      </c>
      <c r="AN815" s="78">
        <f t="shared" si="254"/>
        <v>0</v>
      </c>
      <c r="AO815" s="2">
        <f t="shared" si="255"/>
        <v>1</v>
      </c>
      <c r="AP815" s="2" t="str">
        <f t="shared" si="256"/>
        <v>NIGHT</v>
      </c>
      <c r="AQ815" s="2" t="str">
        <f t="shared" si="257"/>
        <v>OM TRANSPORTNIGHT</v>
      </c>
      <c r="AR815" s="71">
        <f t="shared" si="258"/>
        <v>475</v>
      </c>
      <c r="AS815" s="71">
        <f>VLOOKUP(AJ815,Invoicing!A:K,10,FALSE)</f>
        <v>25</v>
      </c>
      <c r="AT815" s="71">
        <f t="shared" si="259"/>
        <v>500</v>
      </c>
    </row>
    <row r="816" spans="1:47">
      <c r="A816" s="37" t="s">
        <v>351</v>
      </c>
      <c r="B816" s="3" t="s">
        <v>38</v>
      </c>
      <c r="C816" s="11">
        <v>45437.621527777781</v>
      </c>
      <c r="D816" s="11">
        <v>45437.645833333336</v>
      </c>
      <c r="E816" s="11" t="s">
        <v>49</v>
      </c>
      <c r="F816" s="11" t="s">
        <v>40</v>
      </c>
      <c r="G816" s="3" t="s">
        <v>983</v>
      </c>
      <c r="H816" s="3" t="s">
        <v>46</v>
      </c>
      <c r="I816" s="11">
        <v>45438.791666666664</v>
      </c>
      <c r="J816" s="12">
        <v>45439.291666666664</v>
      </c>
      <c r="K816" s="12">
        <v>45439.291666666664</v>
      </c>
      <c r="L816" s="12">
        <v>45439.291666666664</v>
      </c>
      <c r="M816" s="12" t="s">
        <v>115</v>
      </c>
      <c r="N816" s="3" t="s">
        <v>42</v>
      </c>
      <c r="O816" s="3">
        <v>1</v>
      </c>
      <c r="P816" s="1">
        <f t="shared" si="240"/>
        <v>22</v>
      </c>
      <c r="Q816" s="1">
        <f t="shared" si="241"/>
        <v>5</v>
      </c>
      <c r="R816" s="72">
        <f t="shared" si="242"/>
        <v>45439.291666666664</v>
      </c>
      <c r="S816" s="73">
        <f t="shared" si="243"/>
        <v>1.1701388888832298</v>
      </c>
      <c r="T816" s="74">
        <f>Table2[[#This Row],[ETA A OFRECIMIENTO]]*24</f>
        <v>28.083333333197515</v>
      </c>
      <c r="U816" s="1" t="str">
        <f t="shared" si="244"/>
        <v>YES</v>
      </c>
      <c r="V816" s="73">
        <f t="shared" si="245"/>
        <v>0.5</v>
      </c>
      <c r="W816" s="74">
        <f>Table2[[#This Row],[DEL. AVAILABLE A SLOT]]*24</f>
        <v>12</v>
      </c>
      <c r="X816" s="1" t="str">
        <f t="shared" si="246"/>
        <v>SI</v>
      </c>
      <c r="Y816" s="73">
        <f t="shared" si="247"/>
        <v>1.6701388888832298</v>
      </c>
      <c r="Z816" s="74">
        <f>Table2[[#This Row],[ETA A TIMESLOT]]*24</f>
        <v>40.083333333197515</v>
      </c>
      <c r="AA816" s="73">
        <f t="shared" si="248"/>
        <v>0</v>
      </c>
      <c r="AB816" s="73" t="str">
        <f t="shared" si="249"/>
        <v>SI</v>
      </c>
      <c r="AC816" s="74">
        <f>Table2[[#This Row],[PUNTUALIDAD (H)]]*24</f>
        <v>0</v>
      </c>
      <c r="AD816" s="73">
        <f t="shared" si="250"/>
        <v>1.6701388888832298</v>
      </c>
      <c r="AE816" s="74">
        <f>Table2[[#This Row],[ATA TO UNLOADING]]*24</f>
        <v>40.083333333197515</v>
      </c>
      <c r="AF816" s="74" t="str">
        <f>IF(Table2[[#This Row],[ATA TO UNLOADING 2]]&lt;=48,"YES","NO")</f>
        <v>YES</v>
      </c>
      <c r="AG816" s="75">
        <f t="shared" si="251"/>
        <v>0.29166666666424135</v>
      </c>
      <c r="AH816" s="2" t="s">
        <v>42</v>
      </c>
      <c r="AI816" s="2" t="str">
        <f t="shared" si="252"/>
        <v>MRKU0853476</v>
      </c>
      <c r="AJ816" s="76" t="str">
        <f t="shared" si="253"/>
        <v>CTU FLEVOKUST BV</v>
      </c>
      <c r="AK816" s="77">
        <f>IF($M816="TRUCK",VLOOKUP($AQ816,Invoicing!$A$17:$B$49,MATCH($AK$1,Invoicing!$A$17:$B$17,0),FALSE),VLOOKUP($AQ816,Invoicing!$N$17:$O$21,MATCH($AK$1,Invoicing!$N$17:$O$17,0),FALSE))</f>
        <v>520</v>
      </c>
      <c r="AL816" s="78" t="e">
        <f>VLOOKUP($E816,Invoicing!$A$1:$H$8,MATCH(TRACKER!$N816,Invoicing!$A$1:$H$1,0),FALSE)</f>
        <v>#N/A</v>
      </c>
      <c r="AM816" s="78">
        <v>35</v>
      </c>
      <c r="AN816" s="78">
        <f t="shared" si="254"/>
        <v>35</v>
      </c>
      <c r="AO816" s="2">
        <f t="shared" si="255"/>
        <v>1</v>
      </c>
      <c r="AP816" s="2" t="str">
        <f t="shared" si="256"/>
        <v>WEEK</v>
      </c>
      <c r="AQ816" s="2" t="str">
        <f t="shared" si="257"/>
        <v>CTU FLEVOKUST BVWEEK</v>
      </c>
      <c r="AR816" s="71">
        <f t="shared" si="258"/>
        <v>555</v>
      </c>
      <c r="AS816" s="71">
        <f>VLOOKUP(AJ816,Invoicing!A:K,10,FALSE)</f>
        <v>0</v>
      </c>
      <c r="AT816" s="71">
        <f t="shared" si="259"/>
        <v>555</v>
      </c>
    </row>
    <row r="817" spans="1:47">
      <c r="A817" s="37" t="s">
        <v>351</v>
      </c>
      <c r="B817" s="3" t="s">
        <v>38</v>
      </c>
      <c r="C817" s="11">
        <v>45437.621527777781</v>
      </c>
      <c r="D817" s="11">
        <v>45437.645833333336</v>
      </c>
      <c r="E817" s="11" t="s">
        <v>49</v>
      </c>
      <c r="F817" s="11" t="s">
        <v>40</v>
      </c>
      <c r="G817" s="3" t="s">
        <v>984</v>
      </c>
      <c r="H817" s="3" t="s">
        <v>41</v>
      </c>
      <c r="I817" s="11">
        <v>45440.625</v>
      </c>
      <c r="J817" s="12">
        <v>45441.634027777778</v>
      </c>
      <c r="K817" s="12">
        <v>45441.583333333336</v>
      </c>
      <c r="L817" s="12">
        <v>45441.597222222219</v>
      </c>
      <c r="M817" s="61" t="s">
        <v>12</v>
      </c>
      <c r="N817" s="3" t="s">
        <v>42</v>
      </c>
      <c r="O817" s="3">
        <v>1</v>
      </c>
      <c r="P817" s="1">
        <f t="shared" si="240"/>
        <v>22</v>
      </c>
      <c r="Q817" s="1">
        <f t="shared" si="241"/>
        <v>5</v>
      </c>
      <c r="R817" s="72">
        <f t="shared" si="242"/>
        <v>45441.634027777778</v>
      </c>
      <c r="S817" s="73">
        <f t="shared" si="243"/>
        <v>3.0034722222189885</v>
      </c>
      <c r="T817" s="74">
        <f>Table2[[#This Row],[ETA A OFRECIMIENTO]]*24</f>
        <v>72.083333333255723</v>
      </c>
      <c r="U817" s="1" t="str">
        <f t="shared" si="244"/>
        <v>NO</v>
      </c>
      <c r="V817" s="73">
        <f t="shared" si="245"/>
        <v>0.95833333333575865</v>
      </c>
      <c r="W817" s="74">
        <f>Table2[[#This Row],[DEL. AVAILABLE A SLOT]]*24</f>
        <v>23.000000000058208</v>
      </c>
      <c r="X817" s="1" t="str">
        <f t="shared" si="246"/>
        <v>SI</v>
      </c>
      <c r="Y817" s="73">
        <f t="shared" si="247"/>
        <v>3.9618055555547471</v>
      </c>
      <c r="Z817" s="74">
        <f>Table2[[#This Row],[ETA A TIMESLOT]]*24</f>
        <v>95.083333333313931</v>
      </c>
      <c r="AA817" s="73">
        <f t="shared" si="248"/>
        <v>5.0694444442342501E-2</v>
      </c>
      <c r="AB817" s="73" t="str">
        <f t="shared" si="249"/>
        <v>NO</v>
      </c>
      <c r="AC817" s="74">
        <f>Table2[[#This Row],[PUNTUALIDAD (H)]]*24</f>
        <v>1.21666666661622</v>
      </c>
      <c r="AD817" s="73">
        <f t="shared" si="250"/>
        <v>3.9756944444379769</v>
      </c>
      <c r="AE817" s="74">
        <f>Table2[[#This Row],[ATA TO UNLOADING]]*24</f>
        <v>95.416666666511446</v>
      </c>
      <c r="AF817" s="74" t="str">
        <f>IF(Table2[[#This Row],[ATA TO UNLOADING 2]]&lt;=48,"YES","NO")</f>
        <v>NO</v>
      </c>
      <c r="AG817" s="75">
        <f t="shared" si="251"/>
        <v>0.58333333333575865</v>
      </c>
      <c r="AH817" s="2" t="s">
        <v>42</v>
      </c>
      <c r="AI817" s="2" t="str">
        <f t="shared" si="252"/>
        <v>MRKU9288205</v>
      </c>
      <c r="AJ817" s="76" t="str">
        <f t="shared" si="253"/>
        <v>CTU FLEVOKUST BV</v>
      </c>
      <c r="AK817" s="77">
        <f>IF($M817="TRUCK",VLOOKUP($AQ817,Invoicing!$A$17:$B$49,MATCH($AK$1,Invoicing!$A$17:$B$17,0),FALSE),VLOOKUP($AQ817,Invoicing!$N$17:$O$21,MATCH($AK$1,Invoicing!$N$17:$O$17,0),FALSE))</f>
        <v>380</v>
      </c>
      <c r="AL817" s="78" t="e">
        <f>VLOOKUP($E817,Invoicing!$A$1:$H$8,MATCH(TRACKER!$N817,Invoicing!$A$1:$H$1,0),FALSE)</f>
        <v>#N/A</v>
      </c>
      <c r="AM817" s="78">
        <v>35</v>
      </c>
      <c r="AN817" s="78">
        <f t="shared" si="254"/>
        <v>35</v>
      </c>
      <c r="AO817" s="2">
        <f t="shared" si="255"/>
        <v>3</v>
      </c>
      <c r="AP817" s="2" t="str">
        <f t="shared" si="256"/>
        <v>WEEK</v>
      </c>
      <c r="AQ817" s="2" t="str">
        <f t="shared" si="257"/>
        <v>CTU FLEVOKUST BVWEEK</v>
      </c>
      <c r="AR817" s="71">
        <f t="shared" si="258"/>
        <v>415</v>
      </c>
      <c r="AS817" s="71">
        <f>VLOOKUP(AJ817,Invoicing!A:K,10,FALSE)</f>
        <v>0</v>
      </c>
      <c r="AT817" s="71">
        <f t="shared" si="259"/>
        <v>415</v>
      </c>
    </row>
    <row r="818" spans="1:47">
      <c r="A818" s="37" t="s">
        <v>351</v>
      </c>
      <c r="B818" s="3" t="s">
        <v>38</v>
      </c>
      <c r="C818" s="11">
        <v>45437.621527777781</v>
      </c>
      <c r="D818" s="11">
        <v>45437.645833333336</v>
      </c>
      <c r="E818" s="11" t="s">
        <v>44</v>
      </c>
      <c r="F818" s="11" t="s">
        <v>40</v>
      </c>
      <c r="G818" s="3" t="s">
        <v>985</v>
      </c>
      <c r="H818" s="3" t="s">
        <v>2821</v>
      </c>
      <c r="I818" s="11">
        <v>45438.791666666664</v>
      </c>
      <c r="J818" s="12">
        <v>45438.767361111109</v>
      </c>
      <c r="K818" s="12">
        <v>45438.791666666664</v>
      </c>
      <c r="L818" s="12">
        <v>45438.791666666664</v>
      </c>
      <c r="M818" s="12" t="s">
        <v>115</v>
      </c>
      <c r="N818" s="3" t="s">
        <v>13</v>
      </c>
      <c r="O818" s="3">
        <v>0</v>
      </c>
      <c r="P818" s="1">
        <f t="shared" si="240"/>
        <v>21</v>
      </c>
      <c r="Q818" s="1">
        <f t="shared" si="241"/>
        <v>5</v>
      </c>
      <c r="R818" s="72">
        <f t="shared" si="242"/>
        <v>45438.767361111109</v>
      </c>
      <c r="S818" s="73">
        <f t="shared" si="243"/>
        <v>1.1701388888832298</v>
      </c>
      <c r="T818" s="74">
        <f>Table2[[#This Row],[ETA A OFRECIMIENTO]]*24</f>
        <v>28.083333333197515</v>
      </c>
      <c r="U818" s="1" t="str">
        <f t="shared" si="244"/>
        <v>YES</v>
      </c>
      <c r="V818" s="73">
        <f t="shared" si="245"/>
        <v>0</v>
      </c>
      <c r="W818" s="74">
        <f>Table2[[#This Row],[DEL. AVAILABLE A SLOT]]*24</f>
        <v>0</v>
      </c>
      <c r="X818" s="1" t="str">
        <f t="shared" si="246"/>
        <v>SI</v>
      </c>
      <c r="Y818" s="73">
        <f t="shared" si="247"/>
        <v>1.1701388888832298</v>
      </c>
      <c r="Z818" s="74">
        <f>Table2[[#This Row],[ETA A TIMESLOT]]*24</f>
        <v>28.083333333197515</v>
      </c>
      <c r="AA818" s="73">
        <f t="shared" si="248"/>
        <v>0</v>
      </c>
      <c r="AB818" s="73" t="str">
        <f t="shared" si="249"/>
        <v>SI</v>
      </c>
      <c r="AC818" s="74">
        <f>Table2[[#This Row],[PUNTUALIDAD (H)]]*24</f>
        <v>0</v>
      </c>
      <c r="AD818" s="73">
        <f t="shared" si="250"/>
        <v>1.1701388888832298</v>
      </c>
      <c r="AE818" s="74">
        <f>Table2[[#This Row],[ATA TO UNLOADING]]*24</f>
        <v>28.083333333197515</v>
      </c>
      <c r="AF818" s="74" t="str">
        <f>IF(Table2[[#This Row],[ATA TO UNLOADING 2]]&lt;=48,"YES","NO")</f>
        <v>YES</v>
      </c>
      <c r="AG818" s="75">
        <f t="shared" si="251"/>
        <v>0.79166666666424135</v>
      </c>
      <c r="AH818" s="2" t="s">
        <v>42</v>
      </c>
      <c r="AI818" s="2" t="str">
        <f t="shared" si="252"/>
        <v>MRSU0125344</v>
      </c>
      <c r="AJ818" s="76" t="str">
        <f t="shared" si="253"/>
        <v>MSI</v>
      </c>
      <c r="AK818" s="77">
        <f>IF($M818="TRUCK",VLOOKUP($AQ818,Invoicing!$A$17:$B$49,MATCH($AK$1,Invoicing!$A$17:$B$17,0),FALSE),VLOOKUP($AQ818,Invoicing!$N$17:$O$21,MATCH($AK$1,Invoicing!$N$17:$O$17,0),FALSE))</f>
        <v>500</v>
      </c>
      <c r="AL818" s="78">
        <f>VLOOKUP($E818,Invoicing!$A$1:$H$8,MATCH(TRACKER!$N818,Invoicing!$A$1:$H$1,0),FALSE)</f>
        <v>120</v>
      </c>
      <c r="AM818" s="78">
        <f>VLOOKUP($E818,Invoicing!$A$1:$H$8,MATCH(TRACKER!$O$1,Invoicing!$A$1:$H$1,0),FALSE)</f>
        <v>50</v>
      </c>
      <c r="AN818" s="78">
        <f t="shared" si="254"/>
        <v>0</v>
      </c>
      <c r="AO818" s="2">
        <f t="shared" si="255"/>
        <v>7</v>
      </c>
      <c r="AP818" s="2" t="str">
        <f t="shared" si="256"/>
        <v>SUNDAY</v>
      </c>
      <c r="AQ818" s="2" t="str">
        <f t="shared" si="257"/>
        <v>MSISUNDAY</v>
      </c>
      <c r="AR818" s="71">
        <f t="shared" si="258"/>
        <v>620</v>
      </c>
      <c r="AS818" s="71">
        <f>VLOOKUP(AJ818,Invoicing!A:K,10,FALSE)</f>
        <v>25</v>
      </c>
      <c r="AT818" s="71">
        <f t="shared" si="259"/>
        <v>645</v>
      </c>
    </row>
    <row r="819" spans="1:47">
      <c r="A819" s="37" t="s">
        <v>351</v>
      </c>
      <c r="B819" s="3" t="s">
        <v>38</v>
      </c>
      <c r="C819" s="11">
        <v>45437.621527777781</v>
      </c>
      <c r="D819" s="11">
        <v>45437.645833333336</v>
      </c>
      <c r="E819" s="11" t="s">
        <v>45</v>
      </c>
      <c r="F819" s="11" t="s">
        <v>40</v>
      </c>
      <c r="G819" s="3" t="s">
        <v>986</v>
      </c>
      <c r="H819" s="3" t="s">
        <v>2821</v>
      </c>
      <c r="I819" s="11">
        <v>45438.791666666664</v>
      </c>
      <c r="J819" s="12">
        <v>45439.131944444445</v>
      </c>
      <c r="K819" s="12">
        <v>45439.166666666664</v>
      </c>
      <c r="L819" s="12">
        <v>45439.149305555555</v>
      </c>
      <c r="M819" s="12" t="s">
        <v>115</v>
      </c>
      <c r="N819" s="3" t="s">
        <v>42</v>
      </c>
      <c r="O819" s="3">
        <v>0</v>
      </c>
      <c r="P819" s="1">
        <f t="shared" si="240"/>
        <v>22</v>
      </c>
      <c r="Q819" s="1">
        <f t="shared" si="241"/>
        <v>5</v>
      </c>
      <c r="R819" s="72">
        <f t="shared" si="242"/>
        <v>45439.131944444445</v>
      </c>
      <c r="S819" s="73">
        <f t="shared" si="243"/>
        <v>1.1701388888832298</v>
      </c>
      <c r="T819" s="74">
        <f>Table2[[#This Row],[ETA A OFRECIMIENTO]]*24</f>
        <v>28.083333333197515</v>
      </c>
      <c r="U819" s="1" t="str">
        <f t="shared" si="244"/>
        <v>YES</v>
      </c>
      <c r="V819" s="73">
        <f t="shared" si="245"/>
        <v>0.375</v>
      </c>
      <c r="W819" s="74">
        <f>Table2[[#This Row],[DEL. AVAILABLE A SLOT]]*24</f>
        <v>9</v>
      </c>
      <c r="X819" s="1" t="str">
        <f t="shared" si="246"/>
        <v>SI</v>
      </c>
      <c r="Y819" s="73">
        <f t="shared" si="247"/>
        <v>1.5451388888832298</v>
      </c>
      <c r="Z819" s="74">
        <f>Table2[[#This Row],[ETA A TIMESLOT]]*24</f>
        <v>37.083333333197515</v>
      </c>
      <c r="AA819" s="73">
        <f t="shared" si="248"/>
        <v>0</v>
      </c>
      <c r="AB819" s="73" t="str">
        <f t="shared" si="249"/>
        <v>SI</v>
      </c>
      <c r="AC819" s="74">
        <f>Table2[[#This Row],[PUNTUALIDAD (H)]]*24</f>
        <v>0</v>
      </c>
      <c r="AD819" s="73">
        <f t="shared" si="250"/>
        <v>1.5277777777737356</v>
      </c>
      <c r="AE819" s="74">
        <f>Table2[[#This Row],[ATA TO UNLOADING]]*24</f>
        <v>36.666666666569654</v>
      </c>
      <c r="AF819" s="74" t="str">
        <f>IF(Table2[[#This Row],[ATA TO UNLOADING 2]]&lt;=48,"YES","NO")</f>
        <v>YES</v>
      </c>
      <c r="AG819" s="75">
        <f t="shared" si="251"/>
        <v>0.16666666666424135</v>
      </c>
      <c r="AH819" s="2" t="s">
        <v>24</v>
      </c>
      <c r="AI819" s="2" t="str">
        <f t="shared" si="252"/>
        <v>MRSU3232006</v>
      </c>
      <c r="AJ819" s="76" t="str">
        <f t="shared" si="253"/>
        <v>OM TRANSPORT</v>
      </c>
      <c r="AK819" s="77">
        <f>IF($M819="TRUCK",VLOOKUP($AQ819,Invoicing!$A$17:$B$49,MATCH($AK$1,Invoicing!$A$17:$B$17,0),FALSE),VLOOKUP($AQ819,Invoicing!$N$17:$O$21,MATCH($AK$1,Invoicing!$N$17:$O$17,0),FALSE))</f>
        <v>475</v>
      </c>
      <c r="AL819" s="78" t="e">
        <f>VLOOKUP($E819,Invoicing!$A$1:$H$8,MATCH(TRACKER!$N819,Invoicing!$A$1:$H$1,0),FALSE)</f>
        <v>#N/A</v>
      </c>
      <c r="AM819" s="78">
        <f>VLOOKUP($E819,Invoicing!$A$1:$H$8,MATCH(TRACKER!$O$1,Invoicing!$A$1:$H$1,0),FALSE)</f>
        <v>50</v>
      </c>
      <c r="AN819" s="78">
        <f t="shared" si="254"/>
        <v>0</v>
      </c>
      <c r="AO819" s="2">
        <f t="shared" si="255"/>
        <v>1</v>
      </c>
      <c r="AP819" s="2" t="str">
        <f t="shared" si="256"/>
        <v>NIGHT</v>
      </c>
      <c r="AQ819" s="2" t="str">
        <f t="shared" si="257"/>
        <v>OM TRANSPORTNIGHT</v>
      </c>
      <c r="AR819" s="71">
        <f t="shared" si="258"/>
        <v>475</v>
      </c>
      <c r="AS819" s="71">
        <f>VLOOKUP(AJ819,Invoicing!A:K,10,FALSE)</f>
        <v>25</v>
      </c>
      <c r="AT819" s="71">
        <f t="shared" si="259"/>
        <v>500</v>
      </c>
    </row>
    <row r="820" spans="1:47">
      <c r="A820" s="37" t="s">
        <v>351</v>
      </c>
      <c r="B820" s="3" t="s">
        <v>38</v>
      </c>
      <c r="C820" s="11">
        <v>45437.621527777781</v>
      </c>
      <c r="D820" s="11">
        <v>45437.645833333336</v>
      </c>
      <c r="E820" s="11" t="s">
        <v>49</v>
      </c>
      <c r="F820" s="11" t="s">
        <v>40</v>
      </c>
      <c r="G820" s="3" t="s">
        <v>987</v>
      </c>
      <c r="H820" s="3" t="s">
        <v>2821</v>
      </c>
      <c r="I820" s="11">
        <v>45440.625</v>
      </c>
      <c r="J820" s="12">
        <v>45441.59375</v>
      </c>
      <c r="K820" s="12">
        <v>45441.583333333336</v>
      </c>
      <c r="L820" s="12">
        <v>45441.614583333336</v>
      </c>
      <c r="M820" s="61" t="s">
        <v>12</v>
      </c>
      <c r="N820" s="3" t="s">
        <v>13</v>
      </c>
      <c r="O820" s="3">
        <v>0</v>
      </c>
      <c r="P820" s="1">
        <f t="shared" si="240"/>
        <v>22</v>
      </c>
      <c r="Q820" s="1">
        <f t="shared" si="241"/>
        <v>5</v>
      </c>
      <c r="R820" s="72">
        <f t="shared" si="242"/>
        <v>45441.59375</v>
      </c>
      <c r="S820" s="73">
        <f t="shared" si="243"/>
        <v>3.0034722222189885</v>
      </c>
      <c r="T820" s="74">
        <f>Table2[[#This Row],[ETA A OFRECIMIENTO]]*24</f>
        <v>72.083333333255723</v>
      </c>
      <c r="U820" s="1" t="str">
        <f t="shared" si="244"/>
        <v>NO</v>
      </c>
      <c r="V820" s="73">
        <f t="shared" si="245"/>
        <v>0.95833333333575865</v>
      </c>
      <c r="W820" s="74">
        <f>Table2[[#This Row],[DEL. AVAILABLE A SLOT]]*24</f>
        <v>23.000000000058208</v>
      </c>
      <c r="X820" s="1" t="str">
        <f t="shared" si="246"/>
        <v>SI</v>
      </c>
      <c r="Y820" s="73">
        <f t="shared" si="247"/>
        <v>3.9618055555547471</v>
      </c>
      <c r="Z820" s="74">
        <f>Table2[[#This Row],[ETA A TIMESLOT]]*24</f>
        <v>95.083333333313931</v>
      </c>
      <c r="AA820" s="73">
        <f t="shared" si="248"/>
        <v>1.0416666664241347E-2</v>
      </c>
      <c r="AB820" s="73" t="str">
        <f t="shared" si="249"/>
        <v>SI</v>
      </c>
      <c r="AC820" s="74">
        <f>Table2[[#This Row],[PUNTUALIDAD (H)]]*24</f>
        <v>0.24999999994179234</v>
      </c>
      <c r="AD820" s="73">
        <f t="shared" si="250"/>
        <v>3.9930555555547471</v>
      </c>
      <c r="AE820" s="74">
        <f>Table2[[#This Row],[ATA TO UNLOADING]]*24</f>
        <v>95.833333333313931</v>
      </c>
      <c r="AF820" s="74" t="str">
        <f>IF(Table2[[#This Row],[ATA TO UNLOADING 2]]&lt;=48,"YES","NO")</f>
        <v>NO</v>
      </c>
      <c r="AG820" s="75">
        <f t="shared" si="251"/>
        <v>0.58333333333575865</v>
      </c>
      <c r="AH820" s="2" t="s">
        <v>42</v>
      </c>
      <c r="AI820" s="2" t="str">
        <f t="shared" si="252"/>
        <v>MRSU4267096</v>
      </c>
      <c r="AJ820" s="76" t="str">
        <f t="shared" si="253"/>
        <v>CTU FLEVOKUST BV</v>
      </c>
      <c r="AK820" s="77">
        <f>IF($M820="TRUCK",VLOOKUP($AQ820,Invoicing!$A$17:$B$49,MATCH($AK$1,Invoicing!$A$17:$B$17,0),FALSE),VLOOKUP($AQ820,Invoicing!$N$17:$O$21,MATCH($AK$1,Invoicing!$N$17:$O$17,0),FALSE))</f>
        <v>380</v>
      </c>
      <c r="AL820" s="78">
        <v>100</v>
      </c>
      <c r="AM820" s="78">
        <v>35</v>
      </c>
      <c r="AN820" s="78">
        <f t="shared" si="254"/>
        <v>0</v>
      </c>
      <c r="AO820" s="2">
        <f t="shared" si="255"/>
        <v>3</v>
      </c>
      <c r="AP820" s="2" t="str">
        <f t="shared" si="256"/>
        <v>WEEK</v>
      </c>
      <c r="AQ820" s="2" t="str">
        <f t="shared" si="257"/>
        <v>CTU FLEVOKUST BVWEEK</v>
      </c>
      <c r="AR820" s="71">
        <f t="shared" si="258"/>
        <v>480</v>
      </c>
      <c r="AS820" s="71">
        <f>VLOOKUP(AJ820,Invoicing!A:K,10,FALSE)</f>
        <v>0</v>
      </c>
      <c r="AT820" s="71">
        <f t="shared" si="259"/>
        <v>480</v>
      </c>
    </row>
    <row r="821" spans="1:47">
      <c r="A821" s="37" t="s">
        <v>351</v>
      </c>
      <c r="B821" s="3" t="s">
        <v>38</v>
      </c>
      <c r="C821" s="11">
        <v>45437.621527777781</v>
      </c>
      <c r="D821" s="11">
        <v>45437.645833333336</v>
      </c>
      <c r="E821" s="11" t="s">
        <v>43</v>
      </c>
      <c r="F821" s="11" t="s">
        <v>40</v>
      </c>
      <c r="G821" s="3" t="s">
        <v>988</v>
      </c>
      <c r="H821" s="3" t="s">
        <v>2821</v>
      </c>
      <c r="I821" s="11">
        <v>45438.791666666664</v>
      </c>
      <c r="J821" s="12">
        <v>45438.742361111108</v>
      </c>
      <c r="K821" s="12">
        <v>45438.791666666664</v>
      </c>
      <c r="L821" s="12">
        <v>45438.824999999997</v>
      </c>
      <c r="M821" s="12" t="s">
        <v>115</v>
      </c>
      <c r="N821" s="3" t="s">
        <v>42</v>
      </c>
      <c r="O821" s="3">
        <v>0</v>
      </c>
      <c r="P821" s="1">
        <f t="shared" si="240"/>
        <v>21</v>
      </c>
      <c r="Q821" s="1">
        <f t="shared" si="241"/>
        <v>5</v>
      </c>
      <c r="R821" s="72">
        <f t="shared" si="242"/>
        <v>45438.742361111108</v>
      </c>
      <c r="S821" s="73">
        <f t="shared" si="243"/>
        <v>1.1701388888832298</v>
      </c>
      <c r="T821" s="74">
        <f>Table2[[#This Row],[ETA A OFRECIMIENTO]]*24</f>
        <v>28.083333333197515</v>
      </c>
      <c r="U821" s="1" t="str">
        <f t="shared" si="244"/>
        <v>YES</v>
      </c>
      <c r="V821" s="73">
        <f t="shared" si="245"/>
        <v>0</v>
      </c>
      <c r="W821" s="74">
        <f>Table2[[#This Row],[DEL. AVAILABLE A SLOT]]*24</f>
        <v>0</v>
      </c>
      <c r="X821" s="1" t="str">
        <f t="shared" si="246"/>
        <v>SI</v>
      </c>
      <c r="Y821" s="73">
        <f t="shared" si="247"/>
        <v>1.1701388888832298</v>
      </c>
      <c r="Z821" s="74">
        <f>Table2[[#This Row],[ETA A TIMESLOT]]*24</f>
        <v>28.083333333197515</v>
      </c>
      <c r="AA821" s="73">
        <f t="shared" si="248"/>
        <v>0</v>
      </c>
      <c r="AB821" s="73" t="str">
        <f t="shared" si="249"/>
        <v>SI</v>
      </c>
      <c r="AC821" s="74">
        <f>Table2[[#This Row],[PUNTUALIDAD (H)]]*24</f>
        <v>0</v>
      </c>
      <c r="AD821" s="73">
        <f t="shared" si="250"/>
        <v>1.2034722222160781</v>
      </c>
      <c r="AE821" s="74">
        <f>Table2[[#This Row],[ATA TO UNLOADING]]*24</f>
        <v>28.883333333185874</v>
      </c>
      <c r="AF821" s="74" t="str">
        <f>IF(Table2[[#This Row],[ATA TO UNLOADING 2]]&lt;=48,"YES","NO")</f>
        <v>YES</v>
      </c>
      <c r="AG821" s="75">
        <f t="shared" si="251"/>
        <v>0.79166666666424135</v>
      </c>
      <c r="AH821" s="2" t="s">
        <v>42</v>
      </c>
      <c r="AI821" s="2" t="str">
        <f t="shared" si="252"/>
        <v>MRSU6211938</v>
      </c>
      <c r="AJ821" s="76" t="str">
        <f t="shared" si="253"/>
        <v>LOGIX</v>
      </c>
      <c r="AK821" s="77">
        <f>IF($M821="TRUCK",VLOOKUP($AQ821,Invoicing!$A$17:$B$49,MATCH($AK$1,Invoicing!$A$17:$B$17,0),FALSE),VLOOKUP($AQ821,Invoicing!$N$17:$O$21,MATCH($AK$1,Invoicing!$N$17:$O$17,0),FALSE))</f>
        <v>530</v>
      </c>
      <c r="AL821" s="78" t="e">
        <f>VLOOKUP($E821,Invoicing!$A$1:$H$8,MATCH(TRACKER!$N821,Invoicing!$A$1:$H$1,0),FALSE)</f>
        <v>#N/A</v>
      </c>
      <c r="AM821" s="78">
        <f>VLOOKUP($E821,Invoicing!$A$1:$H$8,MATCH(TRACKER!$O$1,Invoicing!$A$1:$H$1,0),FALSE)</f>
        <v>50</v>
      </c>
      <c r="AN821" s="78">
        <f t="shared" si="254"/>
        <v>0</v>
      </c>
      <c r="AO821" s="2">
        <f t="shared" si="255"/>
        <v>7</v>
      </c>
      <c r="AP821" s="2" t="str">
        <f t="shared" si="256"/>
        <v>SUNDAY</v>
      </c>
      <c r="AQ821" s="2" t="str">
        <f t="shared" si="257"/>
        <v>LOGIXSUNDAY</v>
      </c>
      <c r="AR821" s="71">
        <f t="shared" si="258"/>
        <v>530</v>
      </c>
      <c r="AS821" s="71">
        <f>VLOOKUP(AJ821,Invoicing!A:K,10,FALSE)</f>
        <v>25</v>
      </c>
      <c r="AT821" s="71">
        <f t="shared" si="259"/>
        <v>555</v>
      </c>
    </row>
    <row r="822" spans="1:47">
      <c r="A822" s="37" t="s">
        <v>351</v>
      </c>
      <c r="B822" s="3" t="s">
        <v>38</v>
      </c>
      <c r="C822" s="11">
        <v>45437.621527777781</v>
      </c>
      <c r="D822" s="11">
        <v>45437.645833333336</v>
      </c>
      <c r="E822" s="11" t="s">
        <v>49</v>
      </c>
      <c r="F822" s="11" t="s">
        <v>40</v>
      </c>
      <c r="G822" s="3" t="s">
        <v>989</v>
      </c>
      <c r="H822" s="3" t="s">
        <v>41</v>
      </c>
      <c r="I822" s="11">
        <v>45438.791666666664</v>
      </c>
      <c r="J822" s="12">
        <v>45439.254166666666</v>
      </c>
      <c r="K822" s="12">
        <v>45439.25</v>
      </c>
      <c r="L822" s="12">
        <v>45439.256944444445</v>
      </c>
      <c r="M822" s="12" t="s">
        <v>115</v>
      </c>
      <c r="N822" s="3" t="s">
        <v>42</v>
      </c>
      <c r="O822" s="3">
        <v>1</v>
      </c>
      <c r="P822" s="1">
        <f t="shared" si="240"/>
        <v>22</v>
      </c>
      <c r="Q822" s="1">
        <f t="shared" si="241"/>
        <v>5</v>
      </c>
      <c r="R822" s="72">
        <f t="shared" si="242"/>
        <v>45439.254166666666</v>
      </c>
      <c r="S822" s="73">
        <f t="shared" si="243"/>
        <v>1.1701388888832298</v>
      </c>
      <c r="T822" s="74">
        <f>Table2[[#This Row],[ETA A OFRECIMIENTO]]*24</f>
        <v>28.083333333197515</v>
      </c>
      <c r="U822" s="1" t="str">
        <f t="shared" si="244"/>
        <v>YES</v>
      </c>
      <c r="V822" s="73">
        <f t="shared" si="245"/>
        <v>0.45833333333575865</v>
      </c>
      <c r="W822" s="74">
        <f>Table2[[#This Row],[DEL. AVAILABLE A SLOT]]*24</f>
        <v>11.000000000058208</v>
      </c>
      <c r="X822" s="1" t="str">
        <f t="shared" si="246"/>
        <v>SI</v>
      </c>
      <c r="Y822" s="73">
        <f t="shared" si="247"/>
        <v>1.6284722222189885</v>
      </c>
      <c r="Z822" s="74">
        <f>Table2[[#This Row],[ETA A TIMESLOT]]*24</f>
        <v>39.083333333255723</v>
      </c>
      <c r="AA822" s="73">
        <f t="shared" si="248"/>
        <v>4.166666665696539E-3</v>
      </c>
      <c r="AB822" s="73" t="str">
        <f t="shared" si="249"/>
        <v>SI</v>
      </c>
      <c r="AC822" s="74">
        <f>Table2[[#This Row],[PUNTUALIDAD (H)]]*24</f>
        <v>9.9999999976716936E-2</v>
      </c>
      <c r="AD822" s="73">
        <f t="shared" si="250"/>
        <v>1.6354166666642413</v>
      </c>
      <c r="AE822" s="74">
        <f>Table2[[#This Row],[ATA TO UNLOADING]]*24</f>
        <v>39.249999999941792</v>
      </c>
      <c r="AF822" s="74" t="str">
        <f>IF(Table2[[#This Row],[ATA TO UNLOADING 2]]&lt;=48,"YES","NO")</f>
        <v>YES</v>
      </c>
      <c r="AG822" s="75">
        <f t="shared" si="251"/>
        <v>0.25</v>
      </c>
      <c r="AH822" s="2" t="s">
        <v>42</v>
      </c>
      <c r="AI822" s="2" t="str">
        <f t="shared" si="252"/>
        <v>MSKU4598513</v>
      </c>
      <c r="AJ822" s="76" t="str">
        <f t="shared" si="253"/>
        <v>CTU FLEVOKUST BV</v>
      </c>
      <c r="AK822" s="77">
        <f>IF($M822="TRUCK",VLOOKUP($AQ822,Invoicing!$A$17:$B$49,MATCH($AK$1,Invoicing!$A$17:$B$17,0),FALSE),VLOOKUP($AQ822,Invoicing!$N$17:$O$21,MATCH($AK$1,Invoicing!$N$17:$O$17,0),FALSE))</f>
        <v>520</v>
      </c>
      <c r="AL822" s="78" t="e">
        <f>VLOOKUP($E822,Invoicing!$A$1:$H$8,MATCH(TRACKER!$N822,Invoicing!$A$1:$H$1,0),FALSE)</f>
        <v>#N/A</v>
      </c>
      <c r="AM822" s="78">
        <v>35</v>
      </c>
      <c r="AN822" s="78">
        <f t="shared" si="254"/>
        <v>35</v>
      </c>
      <c r="AO822" s="2">
        <f t="shared" si="255"/>
        <v>1</v>
      </c>
      <c r="AP822" s="2" t="str">
        <f t="shared" si="256"/>
        <v>WEEK</v>
      </c>
      <c r="AQ822" s="2" t="str">
        <f t="shared" si="257"/>
        <v>CTU FLEVOKUST BVWEEK</v>
      </c>
      <c r="AR822" s="71">
        <f t="shared" si="258"/>
        <v>555</v>
      </c>
      <c r="AS822" s="71">
        <f>VLOOKUP(AJ822,Invoicing!A:K,10,FALSE)</f>
        <v>0</v>
      </c>
      <c r="AT822" s="71">
        <f t="shared" si="259"/>
        <v>555</v>
      </c>
    </row>
    <row r="823" spans="1:47">
      <c r="A823" s="37" t="s">
        <v>351</v>
      </c>
      <c r="B823" s="3" t="s">
        <v>38</v>
      </c>
      <c r="C823" s="11">
        <v>45437.621527777781</v>
      </c>
      <c r="D823" s="11">
        <v>45437.645833333336</v>
      </c>
      <c r="E823" s="11" t="s">
        <v>43</v>
      </c>
      <c r="F823" s="11" t="s">
        <v>40</v>
      </c>
      <c r="G823" s="3" t="s">
        <v>990</v>
      </c>
      <c r="H823" s="3" t="s">
        <v>2821</v>
      </c>
      <c r="I823" s="11">
        <v>45438.791666666664</v>
      </c>
      <c r="J823" s="12">
        <v>45438.910416666666</v>
      </c>
      <c r="K823" s="12">
        <v>45438.916666666664</v>
      </c>
      <c r="L823" s="12">
        <v>45438.925000000003</v>
      </c>
      <c r="M823" s="12" t="s">
        <v>115</v>
      </c>
      <c r="N823" s="3" t="s">
        <v>42</v>
      </c>
      <c r="O823" s="3">
        <v>0</v>
      </c>
      <c r="P823" s="1">
        <f t="shared" si="240"/>
        <v>21</v>
      </c>
      <c r="Q823" s="1">
        <f t="shared" si="241"/>
        <v>5</v>
      </c>
      <c r="R823" s="72">
        <f t="shared" si="242"/>
        <v>45438.910416666666</v>
      </c>
      <c r="S823" s="73">
        <f t="shared" si="243"/>
        <v>1.1701388888832298</v>
      </c>
      <c r="T823" s="74">
        <f>Table2[[#This Row],[ETA A OFRECIMIENTO]]*24</f>
        <v>28.083333333197515</v>
      </c>
      <c r="U823" s="1" t="str">
        <f t="shared" si="244"/>
        <v>YES</v>
      </c>
      <c r="V823" s="73">
        <f t="shared" si="245"/>
        <v>0.125</v>
      </c>
      <c r="W823" s="74">
        <f>Table2[[#This Row],[DEL. AVAILABLE A SLOT]]*24</f>
        <v>3</v>
      </c>
      <c r="X823" s="1" t="str">
        <f t="shared" si="246"/>
        <v>SI</v>
      </c>
      <c r="Y823" s="73">
        <f t="shared" si="247"/>
        <v>1.2951388888832298</v>
      </c>
      <c r="Z823" s="74">
        <f>Table2[[#This Row],[ETA A TIMESLOT]]*24</f>
        <v>31.083333333197515</v>
      </c>
      <c r="AA823" s="73">
        <f t="shared" si="248"/>
        <v>0</v>
      </c>
      <c r="AB823" s="73" t="str">
        <f t="shared" si="249"/>
        <v>SI</v>
      </c>
      <c r="AC823" s="74">
        <f>Table2[[#This Row],[PUNTUALIDAD (H)]]*24</f>
        <v>0</v>
      </c>
      <c r="AD823" s="73">
        <f t="shared" si="250"/>
        <v>1.3034722222218988</v>
      </c>
      <c r="AE823" s="74">
        <f>Table2[[#This Row],[ATA TO UNLOADING]]*24</f>
        <v>31.283333333325572</v>
      </c>
      <c r="AF823" s="74" t="str">
        <f>IF(Table2[[#This Row],[ATA TO UNLOADING 2]]&lt;=48,"YES","NO")</f>
        <v>YES</v>
      </c>
      <c r="AG823" s="75">
        <f t="shared" si="251"/>
        <v>0.91666666666424135</v>
      </c>
      <c r="AH823" s="2" t="s">
        <v>24</v>
      </c>
      <c r="AI823" s="2" t="str">
        <f t="shared" si="252"/>
        <v>MSKU4614698</v>
      </c>
      <c r="AJ823" s="76" t="str">
        <f t="shared" si="253"/>
        <v>LOGIX</v>
      </c>
      <c r="AK823" s="77">
        <f>IF($M823="TRUCK",VLOOKUP($AQ823,Invoicing!$A$17:$B$49,MATCH($AK$1,Invoicing!$A$17:$B$17,0),FALSE),VLOOKUP($AQ823,Invoicing!$N$17:$O$21,MATCH($AK$1,Invoicing!$N$17:$O$17,0),FALSE))</f>
        <v>530</v>
      </c>
      <c r="AL823" s="78" t="e">
        <f>VLOOKUP($E823,Invoicing!$A$1:$H$8,MATCH(TRACKER!$N823,Invoicing!$A$1:$H$1,0),FALSE)</f>
        <v>#N/A</v>
      </c>
      <c r="AM823" s="78">
        <f>VLOOKUP($E823,Invoicing!$A$1:$H$8,MATCH(TRACKER!$O$1,Invoicing!$A$1:$H$1,0),FALSE)</f>
        <v>50</v>
      </c>
      <c r="AN823" s="78">
        <f t="shared" si="254"/>
        <v>0</v>
      </c>
      <c r="AO823" s="2">
        <f t="shared" si="255"/>
        <v>7</v>
      </c>
      <c r="AP823" s="2" t="str">
        <f t="shared" si="256"/>
        <v>NIGHT</v>
      </c>
      <c r="AQ823" s="2" t="str">
        <f t="shared" si="257"/>
        <v>LOGIXNIGHT</v>
      </c>
      <c r="AR823" s="71">
        <f t="shared" si="258"/>
        <v>530</v>
      </c>
      <c r="AS823" s="71">
        <f>VLOOKUP(AJ823,Invoicing!A:K,10,FALSE)</f>
        <v>25</v>
      </c>
      <c r="AT823" s="71">
        <f t="shared" si="259"/>
        <v>555</v>
      </c>
    </row>
    <row r="824" spans="1:47">
      <c r="A824" s="37" t="s">
        <v>351</v>
      </c>
      <c r="B824" s="3" t="s">
        <v>38</v>
      </c>
      <c r="C824" s="11">
        <v>45437.621527777781</v>
      </c>
      <c r="D824" s="11">
        <v>45437.645833333336</v>
      </c>
      <c r="E824" s="11" t="s">
        <v>45</v>
      </c>
      <c r="F824" s="11" t="s">
        <v>40</v>
      </c>
      <c r="G824" s="3" t="s">
        <v>991</v>
      </c>
      <c r="H824" s="3" t="s">
        <v>2821</v>
      </c>
      <c r="I824" s="11">
        <v>45438.791666666664</v>
      </c>
      <c r="J824" s="12">
        <v>45438.961805555555</v>
      </c>
      <c r="K824" s="12">
        <v>45439</v>
      </c>
      <c r="L824" s="12">
        <v>45438.972222222219</v>
      </c>
      <c r="M824" s="12" t="s">
        <v>115</v>
      </c>
      <c r="N824" s="3" t="s">
        <v>42</v>
      </c>
      <c r="O824" s="3">
        <v>0</v>
      </c>
      <c r="P824" s="1">
        <f t="shared" si="240"/>
        <v>21</v>
      </c>
      <c r="Q824" s="1">
        <f t="shared" si="241"/>
        <v>5</v>
      </c>
      <c r="R824" s="72">
        <f t="shared" si="242"/>
        <v>45438.961805555555</v>
      </c>
      <c r="S824" s="73">
        <f t="shared" si="243"/>
        <v>1.1701388888832298</v>
      </c>
      <c r="T824" s="74">
        <f>Table2[[#This Row],[ETA A OFRECIMIENTO]]*24</f>
        <v>28.083333333197515</v>
      </c>
      <c r="U824" s="1" t="str">
        <f t="shared" si="244"/>
        <v>YES</v>
      </c>
      <c r="V824" s="73">
        <f t="shared" si="245"/>
        <v>0.20833333333575865</v>
      </c>
      <c r="W824" s="74">
        <f>Table2[[#This Row],[DEL. AVAILABLE A SLOT]]*24</f>
        <v>5.0000000000582077</v>
      </c>
      <c r="X824" s="1" t="str">
        <f t="shared" si="246"/>
        <v>SI</v>
      </c>
      <c r="Y824" s="73">
        <f t="shared" si="247"/>
        <v>1.3784722222189885</v>
      </c>
      <c r="Z824" s="74">
        <f>Table2[[#This Row],[ETA A TIMESLOT]]*24</f>
        <v>33.083333333255723</v>
      </c>
      <c r="AA824" s="73">
        <f t="shared" si="248"/>
        <v>0</v>
      </c>
      <c r="AB824" s="73" t="str">
        <f t="shared" si="249"/>
        <v>SI</v>
      </c>
      <c r="AC824" s="74">
        <f>Table2[[#This Row],[PUNTUALIDAD (H)]]*24</f>
        <v>0</v>
      </c>
      <c r="AD824" s="73">
        <f t="shared" si="250"/>
        <v>1.3506944444379769</v>
      </c>
      <c r="AE824" s="74">
        <f>Table2[[#This Row],[ATA TO UNLOADING]]*24</f>
        <v>32.416666666511446</v>
      </c>
      <c r="AF824" s="74" t="str">
        <f>IF(Table2[[#This Row],[ATA TO UNLOADING 2]]&lt;=48,"YES","NO")</f>
        <v>YES</v>
      </c>
      <c r="AG824" s="75">
        <f t="shared" si="251"/>
        <v>0</v>
      </c>
      <c r="AH824" s="2" t="s">
        <v>24</v>
      </c>
      <c r="AI824" s="2" t="str">
        <f t="shared" si="252"/>
        <v>MSKU4697521</v>
      </c>
      <c r="AJ824" s="76" t="str">
        <f t="shared" si="253"/>
        <v>OM TRANSPORT</v>
      </c>
      <c r="AK824" s="77">
        <f>IF($M824="TRUCK",VLOOKUP($AQ824,Invoicing!$A$17:$B$49,MATCH($AK$1,Invoicing!$A$17:$B$17,0),FALSE),VLOOKUP($AQ824,Invoicing!$N$17:$O$21,MATCH($AK$1,Invoicing!$N$17:$O$17,0),FALSE))</f>
        <v>475</v>
      </c>
      <c r="AL824" s="78" t="e">
        <f>VLOOKUP($E824,Invoicing!$A$1:$H$8,MATCH(TRACKER!$N824,Invoicing!$A$1:$H$1,0),FALSE)</f>
        <v>#N/A</v>
      </c>
      <c r="AM824" s="78">
        <f>VLOOKUP($E824,Invoicing!$A$1:$H$8,MATCH(TRACKER!$O$1,Invoicing!$A$1:$H$1,0),FALSE)</f>
        <v>50</v>
      </c>
      <c r="AN824" s="78">
        <f t="shared" si="254"/>
        <v>0</v>
      </c>
      <c r="AO824" s="2">
        <f t="shared" si="255"/>
        <v>1</v>
      </c>
      <c r="AP824" s="2" t="str">
        <f t="shared" si="256"/>
        <v>NIGHT</v>
      </c>
      <c r="AQ824" s="2" t="str">
        <f t="shared" si="257"/>
        <v>OM TRANSPORTNIGHT</v>
      </c>
      <c r="AR824" s="71">
        <f t="shared" si="258"/>
        <v>475</v>
      </c>
      <c r="AS824" s="71">
        <f>VLOOKUP(AJ824,Invoicing!A:K,10,FALSE)</f>
        <v>25</v>
      </c>
      <c r="AT824" s="71">
        <f t="shared" si="259"/>
        <v>500</v>
      </c>
    </row>
    <row r="825" spans="1:47">
      <c r="A825" s="37" t="s">
        <v>351</v>
      </c>
      <c r="B825" s="3" t="s">
        <v>38</v>
      </c>
      <c r="C825" s="11">
        <v>45437.621527777781</v>
      </c>
      <c r="D825" s="11">
        <v>45437.645833333336</v>
      </c>
      <c r="E825" s="11" t="s">
        <v>44</v>
      </c>
      <c r="F825" s="11" t="s">
        <v>40</v>
      </c>
      <c r="G825" s="3" t="s">
        <v>992</v>
      </c>
      <c r="H825" s="3" t="s">
        <v>2821</v>
      </c>
      <c r="I825" s="11">
        <v>45438.791666666664</v>
      </c>
      <c r="J825" s="12">
        <v>45438.753472222219</v>
      </c>
      <c r="K825" s="12">
        <v>45438.791666666664</v>
      </c>
      <c r="L825" s="12">
        <v>45438.8125</v>
      </c>
      <c r="M825" s="12" t="s">
        <v>115</v>
      </c>
      <c r="N825" s="3" t="s">
        <v>42</v>
      </c>
      <c r="O825" s="3">
        <v>0</v>
      </c>
      <c r="P825" s="1">
        <f t="shared" si="240"/>
        <v>21</v>
      </c>
      <c r="Q825" s="1">
        <f t="shared" si="241"/>
        <v>5</v>
      </c>
      <c r="R825" s="72">
        <f t="shared" si="242"/>
        <v>45438.753472222219</v>
      </c>
      <c r="S825" s="73">
        <f t="shared" si="243"/>
        <v>1.1701388888832298</v>
      </c>
      <c r="T825" s="74">
        <f>Table2[[#This Row],[ETA A OFRECIMIENTO]]*24</f>
        <v>28.083333333197515</v>
      </c>
      <c r="U825" s="1" t="str">
        <f t="shared" si="244"/>
        <v>YES</v>
      </c>
      <c r="V825" s="73">
        <f t="shared" si="245"/>
        <v>0</v>
      </c>
      <c r="W825" s="74">
        <f>Table2[[#This Row],[DEL. AVAILABLE A SLOT]]*24</f>
        <v>0</v>
      </c>
      <c r="X825" s="1" t="str">
        <f t="shared" si="246"/>
        <v>SI</v>
      </c>
      <c r="Y825" s="73">
        <f t="shared" si="247"/>
        <v>1.1701388888832298</v>
      </c>
      <c r="Z825" s="74">
        <f>Table2[[#This Row],[ETA A TIMESLOT]]*24</f>
        <v>28.083333333197515</v>
      </c>
      <c r="AA825" s="73">
        <f t="shared" si="248"/>
        <v>0</v>
      </c>
      <c r="AB825" s="73" t="str">
        <f t="shared" si="249"/>
        <v>SI</v>
      </c>
      <c r="AC825" s="74">
        <f>Table2[[#This Row],[PUNTUALIDAD (H)]]*24</f>
        <v>0</v>
      </c>
      <c r="AD825" s="73">
        <f t="shared" si="250"/>
        <v>1.1909722222189885</v>
      </c>
      <c r="AE825" s="74">
        <f>Table2[[#This Row],[ATA TO UNLOADING]]*24</f>
        <v>28.583333333255723</v>
      </c>
      <c r="AF825" s="74" t="str">
        <f>IF(Table2[[#This Row],[ATA TO UNLOADING 2]]&lt;=48,"YES","NO")</f>
        <v>YES</v>
      </c>
      <c r="AG825" s="75">
        <f t="shared" si="251"/>
        <v>0.79166666666424135</v>
      </c>
      <c r="AH825" s="2" t="s">
        <v>42</v>
      </c>
      <c r="AI825" s="2" t="str">
        <f t="shared" si="252"/>
        <v>MSKU5210392</v>
      </c>
      <c r="AJ825" s="76" t="str">
        <f t="shared" si="253"/>
        <v>MSI</v>
      </c>
      <c r="AK825" s="77">
        <f>IF($M825="TRUCK",VLOOKUP($AQ825,Invoicing!$A$17:$B$49,MATCH($AK$1,Invoicing!$A$17:$B$17,0),FALSE),VLOOKUP($AQ825,Invoicing!$N$17:$O$21,MATCH($AK$1,Invoicing!$N$17:$O$17,0),FALSE))</f>
        <v>500</v>
      </c>
      <c r="AL825" s="78" t="e">
        <f>VLOOKUP($E825,Invoicing!$A$1:$H$8,MATCH(TRACKER!$N825,Invoicing!$A$1:$H$1,0),FALSE)</f>
        <v>#N/A</v>
      </c>
      <c r="AM825" s="78">
        <f>VLOOKUP($E825,Invoicing!$A$1:$H$8,MATCH(TRACKER!$O$1,Invoicing!$A$1:$H$1,0),FALSE)</f>
        <v>50</v>
      </c>
      <c r="AN825" s="78">
        <f t="shared" si="254"/>
        <v>0</v>
      </c>
      <c r="AO825" s="2">
        <f t="shared" si="255"/>
        <v>7</v>
      </c>
      <c r="AP825" s="2" t="str">
        <f t="shared" si="256"/>
        <v>SUNDAY</v>
      </c>
      <c r="AQ825" s="2" t="str">
        <f t="shared" si="257"/>
        <v>MSISUNDAY</v>
      </c>
      <c r="AR825" s="71">
        <f t="shared" si="258"/>
        <v>500</v>
      </c>
      <c r="AS825" s="71">
        <f>VLOOKUP(AJ825,Invoicing!A:K,10,FALSE)</f>
        <v>25</v>
      </c>
      <c r="AT825" s="71">
        <f t="shared" si="259"/>
        <v>525</v>
      </c>
    </row>
    <row r="826" spans="1:47">
      <c r="A826" s="37" t="s">
        <v>351</v>
      </c>
      <c r="B826" s="3" t="s">
        <v>38</v>
      </c>
      <c r="C826" s="11">
        <v>45437.621527777781</v>
      </c>
      <c r="D826" s="11">
        <v>45437.645833333336</v>
      </c>
      <c r="E826" s="11" t="s">
        <v>44</v>
      </c>
      <c r="F826" s="11" t="s">
        <v>40</v>
      </c>
      <c r="G826" s="3" t="s">
        <v>993</v>
      </c>
      <c r="H826" s="3" t="s">
        <v>2821</v>
      </c>
      <c r="I826" s="11">
        <v>45438.791666666664</v>
      </c>
      <c r="J826" s="12">
        <v>45438.931944444441</v>
      </c>
      <c r="K826" s="12">
        <v>45438.916666666664</v>
      </c>
      <c r="L826" s="12">
        <v>45438.940972222219</v>
      </c>
      <c r="M826" s="12" t="s">
        <v>115</v>
      </c>
      <c r="N826" s="3" t="s">
        <v>42</v>
      </c>
      <c r="O826" s="3">
        <v>0</v>
      </c>
      <c r="P826" s="1">
        <f t="shared" si="240"/>
        <v>21</v>
      </c>
      <c r="Q826" s="1">
        <f t="shared" si="241"/>
        <v>5</v>
      </c>
      <c r="R826" s="72">
        <f t="shared" si="242"/>
        <v>45438.931944444441</v>
      </c>
      <c r="S826" s="73">
        <f t="shared" si="243"/>
        <v>1.1701388888832298</v>
      </c>
      <c r="T826" s="74">
        <f>Table2[[#This Row],[ETA A OFRECIMIENTO]]*24</f>
        <v>28.083333333197515</v>
      </c>
      <c r="U826" s="1" t="str">
        <f t="shared" si="244"/>
        <v>YES</v>
      </c>
      <c r="V826" s="73">
        <f t="shared" si="245"/>
        <v>0.125</v>
      </c>
      <c r="W826" s="74">
        <f>Table2[[#This Row],[DEL. AVAILABLE A SLOT]]*24</f>
        <v>3</v>
      </c>
      <c r="X826" s="1" t="str">
        <f t="shared" si="246"/>
        <v>SI</v>
      </c>
      <c r="Y826" s="73">
        <f t="shared" si="247"/>
        <v>1.2951388888832298</v>
      </c>
      <c r="Z826" s="74">
        <f>Table2[[#This Row],[ETA A TIMESLOT]]*24</f>
        <v>31.083333333197515</v>
      </c>
      <c r="AA826" s="73">
        <f t="shared" si="248"/>
        <v>1.5277777776645962E-2</v>
      </c>
      <c r="AB826" s="73" t="str">
        <f t="shared" si="249"/>
        <v>SI</v>
      </c>
      <c r="AC826" s="74">
        <f>Table2[[#This Row],[PUNTUALIDAD (H)]]*24</f>
        <v>0.36666666663950309</v>
      </c>
      <c r="AD826" s="73">
        <f t="shared" si="250"/>
        <v>1.3194444444379769</v>
      </c>
      <c r="AE826" s="74">
        <f>Table2[[#This Row],[ATA TO UNLOADING]]*24</f>
        <v>31.666666666511446</v>
      </c>
      <c r="AF826" s="74" t="str">
        <f>IF(Table2[[#This Row],[ATA TO UNLOADING 2]]&lt;=48,"YES","NO")</f>
        <v>YES</v>
      </c>
      <c r="AG826" s="75">
        <f t="shared" si="251"/>
        <v>0.91666666666424135</v>
      </c>
      <c r="AH826" s="2" t="s">
        <v>24</v>
      </c>
      <c r="AI826" s="2" t="str">
        <f t="shared" si="252"/>
        <v>MSKU9689241</v>
      </c>
      <c r="AJ826" s="76" t="str">
        <f t="shared" si="253"/>
        <v>MSI</v>
      </c>
      <c r="AK826" s="77">
        <f>IF($M826="TRUCK",VLOOKUP($AQ826,Invoicing!$A$17:$B$49,MATCH($AK$1,Invoicing!$A$17:$B$17,0),FALSE),VLOOKUP($AQ826,Invoicing!$N$17:$O$21,MATCH($AK$1,Invoicing!$N$17:$O$17,0),FALSE))</f>
        <v>530</v>
      </c>
      <c r="AL826" s="78" t="e">
        <f>VLOOKUP($E826,Invoicing!$A$1:$H$8,MATCH(TRACKER!$N826,Invoicing!$A$1:$H$1,0),FALSE)</f>
        <v>#N/A</v>
      </c>
      <c r="AM826" s="78">
        <f>VLOOKUP($E826,Invoicing!$A$1:$H$8,MATCH(TRACKER!$O$1,Invoicing!$A$1:$H$1,0),FALSE)</f>
        <v>50</v>
      </c>
      <c r="AN826" s="78">
        <f t="shared" si="254"/>
        <v>0</v>
      </c>
      <c r="AO826" s="2">
        <f t="shared" si="255"/>
        <v>7</v>
      </c>
      <c r="AP826" s="2" t="str">
        <f t="shared" si="256"/>
        <v>NIGHT</v>
      </c>
      <c r="AQ826" s="2" t="str">
        <f t="shared" si="257"/>
        <v>MSINIGHT</v>
      </c>
      <c r="AR826" s="71">
        <f t="shared" si="258"/>
        <v>530</v>
      </c>
      <c r="AS826" s="71">
        <f>VLOOKUP(AJ826,Invoicing!A:K,10,FALSE)</f>
        <v>25</v>
      </c>
      <c r="AT826" s="71">
        <f t="shared" si="259"/>
        <v>555</v>
      </c>
    </row>
    <row r="827" spans="1:47">
      <c r="A827" s="37" t="s">
        <v>351</v>
      </c>
      <c r="B827" s="3" t="s">
        <v>38</v>
      </c>
      <c r="C827" s="11">
        <v>45437.621527777781</v>
      </c>
      <c r="D827" s="11">
        <v>45437.645833333336</v>
      </c>
      <c r="E827" s="11" t="s">
        <v>44</v>
      </c>
      <c r="F827" s="11" t="s">
        <v>40</v>
      </c>
      <c r="G827" s="3" t="s">
        <v>994</v>
      </c>
      <c r="H827" s="3" t="s">
        <v>2821</v>
      </c>
      <c r="I827" s="11">
        <v>45438.791666666664</v>
      </c>
      <c r="J827" s="12">
        <v>45438.796527777777</v>
      </c>
      <c r="K827" s="12">
        <v>45438.791666666664</v>
      </c>
      <c r="L827" s="12">
        <v>45438.834722222222</v>
      </c>
      <c r="M827" s="12" t="s">
        <v>115</v>
      </c>
      <c r="N827" s="3" t="s">
        <v>13</v>
      </c>
      <c r="O827" s="3">
        <v>0</v>
      </c>
      <c r="P827" s="1">
        <f t="shared" si="240"/>
        <v>21</v>
      </c>
      <c r="Q827" s="1">
        <f t="shared" si="241"/>
        <v>5</v>
      </c>
      <c r="R827" s="72">
        <f t="shared" si="242"/>
        <v>45438.796527777777</v>
      </c>
      <c r="S827" s="73">
        <f t="shared" si="243"/>
        <v>1.1701388888832298</v>
      </c>
      <c r="T827" s="74">
        <f>Table2[[#This Row],[ETA A OFRECIMIENTO]]*24</f>
        <v>28.083333333197515</v>
      </c>
      <c r="U827" s="1" t="str">
        <f t="shared" si="244"/>
        <v>YES</v>
      </c>
      <c r="V827" s="73">
        <f t="shared" si="245"/>
        <v>0</v>
      </c>
      <c r="W827" s="74">
        <f>Table2[[#This Row],[DEL. AVAILABLE A SLOT]]*24</f>
        <v>0</v>
      </c>
      <c r="X827" s="1" t="str">
        <f t="shared" si="246"/>
        <v>SI</v>
      </c>
      <c r="Y827" s="73">
        <f t="shared" si="247"/>
        <v>1.1701388888832298</v>
      </c>
      <c r="Z827" s="74">
        <f>Table2[[#This Row],[ETA A TIMESLOT]]*24</f>
        <v>28.083333333197515</v>
      </c>
      <c r="AA827" s="73">
        <f t="shared" si="248"/>
        <v>4.8611111124046147E-3</v>
      </c>
      <c r="AB827" s="73" t="str">
        <f t="shared" si="249"/>
        <v>SI</v>
      </c>
      <c r="AC827" s="74">
        <f>Table2[[#This Row],[PUNTUALIDAD (H)]]*24</f>
        <v>0.11666666669771075</v>
      </c>
      <c r="AD827" s="73">
        <f t="shared" si="250"/>
        <v>1.2131944444408873</v>
      </c>
      <c r="AE827" s="74">
        <f>Table2[[#This Row],[ATA TO UNLOADING]]*24</f>
        <v>29.116666666581295</v>
      </c>
      <c r="AF827" s="74" t="str">
        <f>IF(Table2[[#This Row],[ATA TO UNLOADING 2]]&lt;=48,"YES","NO")</f>
        <v>YES</v>
      </c>
      <c r="AG827" s="75">
        <f t="shared" si="251"/>
        <v>0.79166666666424135</v>
      </c>
      <c r="AH827" s="2" t="s">
        <v>42</v>
      </c>
      <c r="AI827" s="2" t="str">
        <f t="shared" si="252"/>
        <v>TCKU7267915</v>
      </c>
      <c r="AJ827" s="76" t="str">
        <f t="shared" si="253"/>
        <v>MSI</v>
      </c>
      <c r="AK827" s="77">
        <f>IF($M827="TRUCK",VLOOKUP($AQ827,Invoicing!$A$17:$B$49,MATCH($AK$1,Invoicing!$A$17:$B$17,0),FALSE),VLOOKUP($AQ827,Invoicing!$N$17:$O$21,MATCH($AK$1,Invoicing!$N$17:$O$17,0),FALSE))</f>
        <v>500</v>
      </c>
      <c r="AL827" s="78">
        <f>VLOOKUP($E827,Invoicing!$A$1:$H$8,MATCH(TRACKER!$N827,Invoicing!$A$1:$H$1,0),FALSE)</f>
        <v>120</v>
      </c>
      <c r="AM827" s="78">
        <f>VLOOKUP($E827,Invoicing!$A$1:$H$8,MATCH(TRACKER!$O$1,Invoicing!$A$1:$H$1,0),FALSE)</f>
        <v>50</v>
      </c>
      <c r="AN827" s="78">
        <f t="shared" si="254"/>
        <v>0</v>
      </c>
      <c r="AO827" s="2">
        <f t="shared" si="255"/>
        <v>7</v>
      </c>
      <c r="AP827" s="2" t="str">
        <f t="shared" si="256"/>
        <v>SUNDAY</v>
      </c>
      <c r="AQ827" s="2" t="str">
        <f t="shared" si="257"/>
        <v>MSISUNDAY</v>
      </c>
      <c r="AR827" s="71">
        <f t="shared" si="258"/>
        <v>620</v>
      </c>
      <c r="AS827" s="71">
        <f>VLOOKUP(AJ827,Invoicing!A:K,10,FALSE)</f>
        <v>25</v>
      </c>
      <c r="AT827" s="71">
        <f t="shared" si="259"/>
        <v>645</v>
      </c>
    </row>
    <row r="828" spans="1:47">
      <c r="A828" s="37" t="s">
        <v>351</v>
      </c>
      <c r="B828" s="3" t="s">
        <v>38</v>
      </c>
      <c r="C828" s="11">
        <v>45437.621527777781</v>
      </c>
      <c r="D828" s="11">
        <v>45437.645833333336</v>
      </c>
      <c r="E828" s="11" t="s">
        <v>45</v>
      </c>
      <c r="F828" s="11" t="s">
        <v>40</v>
      </c>
      <c r="G828" s="3" t="s">
        <v>995</v>
      </c>
      <c r="H828" s="3" t="s">
        <v>2821</v>
      </c>
      <c r="I828" s="11">
        <v>45438.791666666664</v>
      </c>
      <c r="J828" s="12">
        <v>45439.004166666666</v>
      </c>
      <c r="K828" s="12">
        <v>45439.083333333336</v>
      </c>
      <c r="L828" s="12">
        <v>45439.013888888891</v>
      </c>
      <c r="M828" s="12" t="s">
        <v>115</v>
      </c>
      <c r="N828" s="3" t="s">
        <v>42</v>
      </c>
      <c r="O828" s="3">
        <v>0</v>
      </c>
      <c r="P828" s="1">
        <f t="shared" si="240"/>
        <v>22</v>
      </c>
      <c r="Q828" s="1">
        <f t="shared" si="241"/>
        <v>5</v>
      </c>
      <c r="R828" s="72">
        <f t="shared" si="242"/>
        <v>45439.004166666666</v>
      </c>
      <c r="S828" s="73">
        <f t="shared" si="243"/>
        <v>1.1701388888832298</v>
      </c>
      <c r="T828" s="74">
        <f>Table2[[#This Row],[ETA A OFRECIMIENTO]]*24</f>
        <v>28.083333333197515</v>
      </c>
      <c r="U828" s="1" t="str">
        <f t="shared" si="244"/>
        <v>YES</v>
      </c>
      <c r="V828" s="73">
        <f t="shared" si="245"/>
        <v>0.29166666667151731</v>
      </c>
      <c r="W828" s="74">
        <f>Table2[[#This Row],[DEL. AVAILABLE A SLOT]]*24</f>
        <v>7.0000000001164153</v>
      </c>
      <c r="X828" s="1" t="str">
        <f t="shared" si="246"/>
        <v>SI</v>
      </c>
      <c r="Y828" s="73">
        <f t="shared" si="247"/>
        <v>1.4618055555547471</v>
      </c>
      <c r="Z828" s="74">
        <f>Table2[[#This Row],[ETA A TIMESLOT]]*24</f>
        <v>35.083333333313931</v>
      </c>
      <c r="AA828" s="73">
        <f t="shared" si="248"/>
        <v>0</v>
      </c>
      <c r="AB828" s="73" t="str">
        <f t="shared" si="249"/>
        <v>SI</v>
      </c>
      <c r="AC828" s="74">
        <f>Table2[[#This Row],[PUNTUALIDAD (H)]]*24</f>
        <v>0</v>
      </c>
      <c r="AD828" s="73">
        <f t="shared" si="250"/>
        <v>1.3923611111094942</v>
      </c>
      <c r="AE828" s="74">
        <f>Table2[[#This Row],[ATA TO UNLOADING]]*24</f>
        <v>33.416666666627862</v>
      </c>
      <c r="AF828" s="74" t="str">
        <f>IF(Table2[[#This Row],[ATA TO UNLOADING 2]]&lt;=48,"YES","NO")</f>
        <v>YES</v>
      </c>
      <c r="AG828" s="75">
        <f t="shared" si="251"/>
        <v>8.3333333335758653E-2</v>
      </c>
      <c r="AH828" s="2" t="s">
        <v>24</v>
      </c>
      <c r="AI828" s="2" t="str">
        <f t="shared" si="252"/>
        <v>TRHU7599707</v>
      </c>
      <c r="AJ828" s="76" t="str">
        <f t="shared" si="253"/>
        <v>OM TRANSPORT</v>
      </c>
      <c r="AK828" s="77">
        <f>IF($M828="TRUCK",VLOOKUP($AQ828,Invoicing!$A$17:$B$49,MATCH($AK$1,Invoicing!$A$17:$B$17,0),FALSE),VLOOKUP($AQ828,Invoicing!$N$17:$O$21,MATCH($AK$1,Invoicing!$N$17:$O$17,0),FALSE))</f>
        <v>475</v>
      </c>
      <c r="AL828" s="78" t="e">
        <f>VLOOKUP($E828,Invoicing!$A$1:$H$8,MATCH(TRACKER!$N828,Invoicing!$A$1:$H$1,0),FALSE)</f>
        <v>#N/A</v>
      </c>
      <c r="AM828" s="78">
        <f>VLOOKUP($E828,Invoicing!$A$1:$H$8,MATCH(TRACKER!$O$1,Invoicing!$A$1:$H$1,0),FALSE)</f>
        <v>50</v>
      </c>
      <c r="AN828" s="78">
        <f t="shared" si="254"/>
        <v>0</v>
      </c>
      <c r="AO828" s="2">
        <f t="shared" si="255"/>
        <v>1</v>
      </c>
      <c r="AP828" s="2" t="str">
        <f t="shared" si="256"/>
        <v>NIGHT</v>
      </c>
      <c r="AQ828" s="2" t="str">
        <f t="shared" si="257"/>
        <v>OM TRANSPORTNIGHT</v>
      </c>
      <c r="AR828" s="71">
        <f t="shared" si="258"/>
        <v>475</v>
      </c>
      <c r="AS828" s="71">
        <f>VLOOKUP(AJ828,Invoicing!A:K,10,FALSE)</f>
        <v>25</v>
      </c>
      <c r="AT828" s="71">
        <f t="shared" si="259"/>
        <v>500</v>
      </c>
    </row>
    <row r="829" spans="1:47">
      <c r="A829" s="37" t="s">
        <v>57</v>
      </c>
      <c r="B829" s="3" t="s">
        <v>38</v>
      </c>
      <c r="C829" s="11">
        <v>45438.946527777778</v>
      </c>
      <c r="D829" s="11">
        <v>45438.625</v>
      </c>
      <c r="E829" s="11" t="s">
        <v>49</v>
      </c>
      <c r="F829" s="11" t="s">
        <v>40</v>
      </c>
      <c r="G829" s="3" t="s">
        <v>996</v>
      </c>
      <c r="H829" s="3" t="s">
        <v>2821</v>
      </c>
      <c r="I829" s="11">
        <v>45440.625</v>
      </c>
      <c r="J829" s="12">
        <v>45440.702777777777</v>
      </c>
      <c r="K829" s="12">
        <v>45440.75</v>
      </c>
      <c r="L829" s="12">
        <v>45440.729166666664</v>
      </c>
      <c r="M829" s="61" t="s">
        <v>12</v>
      </c>
      <c r="N829" s="3" t="s">
        <v>42</v>
      </c>
      <c r="O829" s="3">
        <v>0</v>
      </c>
      <c r="P829" s="1">
        <f t="shared" si="240"/>
        <v>22</v>
      </c>
      <c r="Q829" s="1">
        <f t="shared" si="241"/>
        <v>5</v>
      </c>
      <c r="R829" s="72">
        <f t="shared" si="242"/>
        <v>45440.702777777777</v>
      </c>
      <c r="S829" s="73">
        <f t="shared" si="243"/>
        <v>1.6784722222218988</v>
      </c>
      <c r="T829" s="74">
        <f>Table2[[#This Row],[ETA A OFRECIMIENTO]]*24</f>
        <v>40.283333333325572</v>
      </c>
      <c r="U829" s="1" t="str">
        <f t="shared" si="244"/>
        <v>YES</v>
      </c>
      <c r="V829" s="73">
        <f t="shared" si="245"/>
        <v>0.125</v>
      </c>
      <c r="W829" s="74">
        <f>Table2[[#This Row],[DEL. AVAILABLE A SLOT]]*24</f>
        <v>3</v>
      </c>
      <c r="X829" s="1" t="str">
        <f t="shared" si="246"/>
        <v>SI</v>
      </c>
      <c r="Y829" s="73">
        <f t="shared" si="247"/>
        <v>1.8034722222218988</v>
      </c>
      <c r="Z829" s="74">
        <f>Table2[[#This Row],[ETA A TIMESLOT]]*24</f>
        <v>43.283333333325572</v>
      </c>
      <c r="AA829" s="73">
        <f t="shared" si="248"/>
        <v>0</v>
      </c>
      <c r="AB829" s="73" t="str">
        <f t="shared" si="249"/>
        <v>SI</v>
      </c>
      <c r="AC829" s="74">
        <f>Table2[[#This Row],[PUNTUALIDAD (H)]]*24</f>
        <v>0</v>
      </c>
      <c r="AD829" s="73">
        <f t="shared" si="250"/>
        <v>1.7826388888861402</v>
      </c>
      <c r="AE829" s="74">
        <f>Table2[[#This Row],[ATA TO UNLOADING]]*24</f>
        <v>42.783333333267365</v>
      </c>
      <c r="AF829" s="74" t="str">
        <f>IF(Table2[[#This Row],[ATA TO UNLOADING 2]]&lt;=48,"YES","NO")</f>
        <v>YES</v>
      </c>
      <c r="AG829" s="75">
        <f t="shared" si="251"/>
        <v>0.75</v>
      </c>
      <c r="AH829" s="2" t="s">
        <v>42</v>
      </c>
      <c r="AI829" s="2" t="str">
        <f t="shared" si="252"/>
        <v>BEAU5987276</v>
      </c>
      <c r="AJ829" s="76" t="str">
        <f t="shared" si="253"/>
        <v>CTU FLEVOKUST BV</v>
      </c>
      <c r="AK829" s="77">
        <f>IF($M829="TRUCK",VLOOKUP($AQ829,Invoicing!$A$17:$B$49,MATCH($AK$1,Invoicing!$A$17:$B$17,0),FALSE),VLOOKUP($AQ829,Invoicing!$N$17:$O$21,MATCH($AK$1,Invoicing!$N$17:$O$17,0),FALSE))</f>
        <v>380</v>
      </c>
      <c r="AL829" s="78" t="e">
        <f>VLOOKUP($E829,Invoicing!$A$1:$H$8,MATCH(TRACKER!$N829,Invoicing!$A$1:$H$1,0),FALSE)</f>
        <v>#N/A</v>
      </c>
      <c r="AM829" s="78">
        <v>35</v>
      </c>
      <c r="AN829" s="78">
        <f t="shared" si="254"/>
        <v>0</v>
      </c>
      <c r="AO829" s="2">
        <f t="shared" si="255"/>
        <v>2</v>
      </c>
      <c r="AP829" s="2" t="str">
        <f t="shared" si="256"/>
        <v>WEEK</v>
      </c>
      <c r="AQ829" s="2" t="str">
        <f t="shared" si="257"/>
        <v>CTU FLEVOKUST BVWEEK</v>
      </c>
      <c r="AR829" s="71">
        <f t="shared" si="258"/>
        <v>380</v>
      </c>
      <c r="AS829" s="71">
        <f>VLOOKUP(AJ829,Invoicing!A:K,10,FALSE)</f>
        <v>0</v>
      </c>
      <c r="AT829" s="71">
        <f t="shared" si="259"/>
        <v>530</v>
      </c>
      <c r="AU829" s="55">
        <v>150</v>
      </c>
    </row>
    <row r="830" spans="1:47">
      <c r="A830" s="37" t="s">
        <v>57</v>
      </c>
      <c r="B830" s="3" t="s">
        <v>38</v>
      </c>
      <c r="C830" s="11">
        <v>45438.946527777778</v>
      </c>
      <c r="D830" s="11">
        <v>45438.625</v>
      </c>
      <c r="E830" s="11" t="s">
        <v>49</v>
      </c>
      <c r="F830" s="11" t="s">
        <v>40</v>
      </c>
      <c r="G830" s="3" t="s">
        <v>997</v>
      </c>
      <c r="H830" s="3" t="s">
        <v>2821</v>
      </c>
      <c r="I830" s="11">
        <v>45440.625</v>
      </c>
      <c r="J830" s="12">
        <v>45440.942361111112</v>
      </c>
      <c r="K830" s="12">
        <v>45440.958333333336</v>
      </c>
      <c r="L830" s="12">
        <v>45440.993055555555</v>
      </c>
      <c r="M830" s="61" t="s">
        <v>12</v>
      </c>
      <c r="N830" s="3" t="s">
        <v>42</v>
      </c>
      <c r="O830" s="3">
        <v>0</v>
      </c>
      <c r="P830" s="1">
        <f t="shared" si="240"/>
        <v>22</v>
      </c>
      <c r="Q830" s="1">
        <f t="shared" si="241"/>
        <v>5</v>
      </c>
      <c r="R830" s="72">
        <f t="shared" si="242"/>
        <v>45440.942361111112</v>
      </c>
      <c r="S830" s="73">
        <f t="shared" si="243"/>
        <v>1.6784722222218988</v>
      </c>
      <c r="T830" s="74">
        <f>Table2[[#This Row],[ETA A OFRECIMIENTO]]*24</f>
        <v>40.283333333325572</v>
      </c>
      <c r="U830" s="1" t="str">
        <f t="shared" si="244"/>
        <v>YES</v>
      </c>
      <c r="V830" s="73">
        <f t="shared" si="245"/>
        <v>0.33333333333575865</v>
      </c>
      <c r="W830" s="74">
        <f>Table2[[#This Row],[DEL. AVAILABLE A SLOT]]*24</f>
        <v>8.0000000000582077</v>
      </c>
      <c r="X830" s="1" t="str">
        <f t="shared" si="246"/>
        <v>SI</v>
      </c>
      <c r="Y830" s="73">
        <f t="shared" si="247"/>
        <v>2.0118055555576575</v>
      </c>
      <c r="Z830" s="74">
        <f>Table2[[#This Row],[ETA A TIMESLOT]]*24</f>
        <v>48.28333333338378</v>
      </c>
      <c r="AA830" s="73">
        <f t="shared" si="248"/>
        <v>0</v>
      </c>
      <c r="AB830" s="73" t="str">
        <f t="shared" si="249"/>
        <v>SI</v>
      </c>
      <c r="AC830" s="74">
        <f>Table2[[#This Row],[PUNTUALIDAD (H)]]*24</f>
        <v>0</v>
      </c>
      <c r="AD830" s="73">
        <f t="shared" si="250"/>
        <v>2.046527777776646</v>
      </c>
      <c r="AE830" s="74">
        <f>Table2[[#This Row],[ATA TO UNLOADING]]*24</f>
        <v>49.116666666639503</v>
      </c>
      <c r="AF830" s="74" t="str">
        <f>IF(Table2[[#This Row],[ATA TO UNLOADING 2]]&lt;=48,"YES","NO")</f>
        <v>NO</v>
      </c>
      <c r="AG830" s="75">
        <f t="shared" si="251"/>
        <v>0.95833333333575865</v>
      </c>
      <c r="AH830" s="2" t="s">
        <v>24</v>
      </c>
      <c r="AI830" s="2" t="str">
        <f t="shared" si="252"/>
        <v>GCXU5766563</v>
      </c>
      <c r="AJ830" s="76" t="str">
        <f t="shared" si="253"/>
        <v>CTU FLEVOKUST BV</v>
      </c>
      <c r="AK830" s="77">
        <f>IF($M830="TRUCK",VLOOKUP($AQ830,Invoicing!$A$17:$B$49,MATCH($AK$1,Invoicing!$A$17:$B$17,0),FALSE),VLOOKUP($AQ830,Invoicing!$N$17:$O$21,MATCH($AK$1,Invoicing!$N$17:$O$17,0),FALSE))</f>
        <v>380</v>
      </c>
      <c r="AL830" s="78" t="e">
        <f>VLOOKUP($E830,Invoicing!$A$1:$H$8,MATCH(TRACKER!$N830,Invoicing!$A$1:$H$1,0),FALSE)</f>
        <v>#N/A</v>
      </c>
      <c r="AM830" s="78">
        <v>35</v>
      </c>
      <c r="AN830" s="78">
        <f t="shared" si="254"/>
        <v>0</v>
      </c>
      <c r="AO830" s="2">
        <f t="shared" si="255"/>
        <v>2</v>
      </c>
      <c r="AP830" s="2" t="str">
        <f t="shared" si="256"/>
        <v>NIGHT</v>
      </c>
      <c r="AQ830" s="2" t="str">
        <f t="shared" si="257"/>
        <v>CTU FLEVOKUST BVNIGHT</v>
      </c>
      <c r="AR830" s="71">
        <f t="shared" si="258"/>
        <v>380</v>
      </c>
      <c r="AS830" s="71">
        <f>VLOOKUP(AJ830,Invoicing!A:K,10,FALSE)</f>
        <v>0</v>
      </c>
      <c r="AT830" s="71">
        <f t="shared" si="259"/>
        <v>380</v>
      </c>
    </row>
    <row r="831" spans="1:47">
      <c r="A831" s="37" t="s">
        <v>57</v>
      </c>
      <c r="B831" s="3" t="s">
        <v>38</v>
      </c>
      <c r="C831" s="11">
        <v>45438.946527777778</v>
      </c>
      <c r="D831" s="11">
        <v>45438.625</v>
      </c>
      <c r="E831" s="11" t="s">
        <v>49</v>
      </c>
      <c r="F831" s="11" t="s">
        <v>40</v>
      </c>
      <c r="G831" s="3" t="s">
        <v>998</v>
      </c>
      <c r="H831" s="3" t="s">
        <v>2821</v>
      </c>
      <c r="I831" s="11">
        <v>45440.625</v>
      </c>
      <c r="J831" s="12">
        <v>45440.878472222219</v>
      </c>
      <c r="K831" s="12">
        <v>45440.875</v>
      </c>
      <c r="L831" s="12">
        <v>45440.899305555555</v>
      </c>
      <c r="M831" s="61" t="s">
        <v>12</v>
      </c>
      <c r="N831" s="3" t="s">
        <v>42</v>
      </c>
      <c r="O831" s="3">
        <v>0</v>
      </c>
      <c r="P831" s="1">
        <f t="shared" si="240"/>
        <v>22</v>
      </c>
      <c r="Q831" s="1">
        <f t="shared" si="241"/>
        <v>5</v>
      </c>
      <c r="R831" s="72">
        <f t="shared" si="242"/>
        <v>45440.878472222219</v>
      </c>
      <c r="S831" s="73">
        <f t="shared" si="243"/>
        <v>1.6784722222218988</v>
      </c>
      <c r="T831" s="74">
        <f>Table2[[#This Row],[ETA A OFRECIMIENTO]]*24</f>
        <v>40.283333333325572</v>
      </c>
      <c r="U831" s="1" t="str">
        <f t="shared" si="244"/>
        <v>YES</v>
      </c>
      <c r="V831" s="73">
        <f t="shared" si="245"/>
        <v>0.25</v>
      </c>
      <c r="W831" s="74">
        <f>Table2[[#This Row],[DEL. AVAILABLE A SLOT]]*24</f>
        <v>6</v>
      </c>
      <c r="X831" s="1" t="str">
        <f t="shared" si="246"/>
        <v>SI</v>
      </c>
      <c r="Y831" s="73">
        <f t="shared" si="247"/>
        <v>1.9284722222218988</v>
      </c>
      <c r="Z831" s="74">
        <f>Table2[[#This Row],[ETA A TIMESLOT]]*24</f>
        <v>46.283333333325572</v>
      </c>
      <c r="AA831" s="73">
        <f t="shared" si="248"/>
        <v>3.4722222189884633E-3</v>
      </c>
      <c r="AB831" s="73" t="str">
        <f t="shared" si="249"/>
        <v>SI</v>
      </c>
      <c r="AC831" s="74">
        <f>Table2[[#This Row],[PUNTUALIDAD (H)]]*24</f>
        <v>8.3333333255723119E-2</v>
      </c>
      <c r="AD831" s="73">
        <f t="shared" si="250"/>
        <v>1.952777777776646</v>
      </c>
      <c r="AE831" s="74">
        <f>Table2[[#This Row],[ATA TO UNLOADING]]*24</f>
        <v>46.866666666639503</v>
      </c>
      <c r="AF831" s="74" t="str">
        <f>IF(Table2[[#This Row],[ATA TO UNLOADING 2]]&lt;=48,"YES","NO")</f>
        <v>YES</v>
      </c>
      <c r="AG831" s="75">
        <f t="shared" si="251"/>
        <v>0.875</v>
      </c>
      <c r="AH831" s="2" t="s">
        <v>24</v>
      </c>
      <c r="AI831" s="2" t="str">
        <f t="shared" si="252"/>
        <v>HASU4244300</v>
      </c>
      <c r="AJ831" s="76" t="str">
        <f t="shared" si="253"/>
        <v>CTU FLEVOKUST BV</v>
      </c>
      <c r="AK831" s="77">
        <f>IF($M831="TRUCK",VLOOKUP($AQ831,Invoicing!$A$17:$B$49,MATCH($AK$1,Invoicing!$A$17:$B$17,0),FALSE),VLOOKUP($AQ831,Invoicing!$N$17:$O$21,MATCH($AK$1,Invoicing!$N$17:$O$17,0),FALSE))</f>
        <v>380</v>
      </c>
      <c r="AL831" s="78" t="e">
        <f>VLOOKUP($E831,Invoicing!$A$1:$H$8,MATCH(TRACKER!$N831,Invoicing!$A$1:$H$1,0),FALSE)</f>
        <v>#N/A</v>
      </c>
      <c r="AM831" s="78">
        <v>35</v>
      </c>
      <c r="AN831" s="78">
        <f t="shared" si="254"/>
        <v>0</v>
      </c>
      <c r="AO831" s="2">
        <f t="shared" si="255"/>
        <v>2</v>
      </c>
      <c r="AP831" s="2" t="str">
        <f t="shared" si="256"/>
        <v>NIGHT</v>
      </c>
      <c r="AQ831" s="2" t="str">
        <f t="shared" si="257"/>
        <v>CTU FLEVOKUST BVNIGHT</v>
      </c>
      <c r="AR831" s="71">
        <f t="shared" si="258"/>
        <v>380</v>
      </c>
      <c r="AS831" s="71">
        <f>VLOOKUP(AJ831,Invoicing!A:K,10,FALSE)</f>
        <v>0</v>
      </c>
      <c r="AT831" s="71">
        <f t="shared" si="259"/>
        <v>380</v>
      </c>
    </row>
    <row r="832" spans="1:47">
      <c r="A832" s="37" t="s">
        <v>57</v>
      </c>
      <c r="B832" s="3" t="s">
        <v>38</v>
      </c>
      <c r="C832" s="11">
        <v>45438.946527777778</v>
      </c>
      <c r="D832" s="11">
        <v>45438.625</v>
      </c>
      <c r="E832" s="11" t="s">
        <v>49</v>
      </c>
      <c r="F832" s="11" t="s">
        <v>40</v>
      </c>
      <c r="G832" s="3" t="s">
        <v>999</v>
      </c>
      <c r="H832" s="3" t="s">
        <v>2821</v>
      </c>
      <c r="I832" s="11">
        <v>45440.625</v>
      </c>
      <c r="J832" s="12">
        <v>45441.67083333333</v>
      </c>
      <c r="K832" s="12">
        <v>45441.708333333336</v>
      </c>
      <c r="L832" s="12">
        <v>45441.680555555555</v>
      </c>
      <c r="M832" s="61" t="s">
        <v>12</v>
      </c>
      <c r="N832" s="3" t="s">
        <v>42</v>
      </c>
      <c r="O832" s="3">
        <v>0</v>
      </c>
      <c r="P832" s="1">
        <f t="shared" si="240"/>
        <v>22</v>
      </c>
      <c r="Q832" s="1">
        <f t="shared" si="241"/>
        <v>5</v>
      </c>
      <c r="R832" s="72">
        <f t="shared" si="242"/>
        <v>45441.67083333333</v>
      </c>
      <c r="S832" s="73">
        <f t="shared" si="243"/>
        <v>1.6784722222218988</v>
      </c>
      <c r="T832" s="74">
        <f>Table2[[#This Row],[ETA A OFRECIMIENTO]]*24</f>
        <v>40.283333333325572</v>
      </c>
      <c r="U832" s="1" t="str">
        <f t="shared" si="244"/>
        <v>YES</v>
      </c>
      <c r="V832" s="73">
        <f t="shared" si="245"/>
        <v>1.0833333333357587</v>
      </c>
      <c r="W832" s="74">
        <f>Table2[[#This Row],[DEL. AVAILABLE A SLOT]]*24</f>
        <v>26.000000000058208</v>
      </c>
      <c r="X832" s="1" t="str">
        <f t="shared" si="246"/>
        <v>NO</v>
      </c>
      <c r="Y832" s="73">
        <f t="shared" si="247"/>
        <v>2.7618055555576575</v>
      </c>
      <c r="Z832" s="74">
        <f>Table2[[#This Row],[ETA A TIMESLOT]]*24</f>
        <v>66.28333333338378</v>
      </c>
      <c r="AA832" s="73">
        <f t="shared" si="248"/>
        <v>0</v>
      </c>
      <c r="AB832" s="73" t="str">
        <f t="shared" si="249"/>
        <v>SI</v>
      </c>
      <c r="AC832" s="74">
        <f>Table2[[#This Row],[PUNTUALIDAD (H)]]*24</f>
        <v>0</v>
      </c>
      <c r="AD832" s="73">
        <f t="shared" si="250"/>
        <v>2.734027777776646</v>
      </c>
      <c r="AE832" s="74">
        <f>Table2[[#This Row],[ATA TO UNLOADING]]*24</f>
        <v>65.616666666639503</v>
      </c>
      <c r="AF832" s="74" t="str">
        <f>IF(Table2[[#This Row],[ATA TO UNLOADING 2]]&lt;=48,"YES","NO")</f>
        <v>NO</v>
      </c>
      <c r="AG832" s="75">
        <f t="shared" si="251"/>
        <v>0.70833333333575865</v>
      </c>
      <c r="AH832" s="2" t="s">
        <v>42</v>
      </c>
      <c r="AI832" s="2" t="str">
        <f t="shared" si="252"/>
        <v>MRKU9902083</v>
      </c>
      <c r="AJ832" s="76" t="str">
        <f t="shared" si="253"/>
        <v>CTU FLEVOKUST BV</v>
      </c>
      <c r="AK832" s="77">
        <f>IF($M832="TRUCK",VLOOKUP($AQ832,Invoicing!$A$17:$B$49,MATCH($AK$1,Invoicing!$A$17:$B$17,0),FALSE),VLOOKUP($AQ832,Invoicing!$N$17:$O$21,MATCH($AK$1,Invoicing!$N$17:$O$17,0),FALSE))</f>
        <v>380</v>
      </c>
      <c r="AL832" s="78" t="e">
        <f>VLOOKUP($E832,Invoicing!$A$1:$H$8,MATCH(TRACKER!$N832,Invoicing!$A$1:$H$1,0),FALSE)</f>
        <v>#N/A</v>
      </c>
      <c r="AM832" s="78">
        <v>35</v>
      </c>
      <c r="AN832" s="78">
        <f t="shared" si="254"/>
        <v>0</v>
      </c>
      <c r="AO832" s="2">
        <f t="shared" si="255"/>
        <v>3</v>
      </c>
      <c r="AP832" s="2" t="str">
        <f t="shared" si="256"/>
        <v>WEEK</v>
      </c>
      <c r="AQ832" s="2" t="str">
        <f t="shared" si="257"/>
        <v>CTU FLEVOKUST BVWEEK</v>
      </c>
      <c r="AR832" s="71">
        <f t="shared" si="258"/>
        <v>380</v>
      </c>
      <c r="AS832" s="71">
        <f>VLOOKUP(AJ832,Invoicing!A:K,10,FALSE)</f>
        <v>0</v>
      </c>
      <c r="AT832" s="71">
        <f t="shared" si="259"/>
        <v>380</v>
      </c>
    </row>
    <row r="833" spans="1:46">
      <c r="A833" s="37" t="s">
        <v>57</v>
      </c>
      <c r="B833" s="3" t="s">
        <v>38</v>
      </c>
      <c r="C833" s="11">
        <v>45438.946527777778</v>
      </c>
      <c r="D833" s="11">
        <v>45438.625</v>
      </c>
      <c r="E833" s="11" t="s">
        <v>44</v>
      </c>
      <c r="F833" s="11" t="s">
        <v>40</v>
      </c>
      <c r="G833" s="3" t="s">
        <v>1000</v>
      </c>
      <c r="H833" s="3" t="s">
        <v>2821</v>
      </c>
      <c r="I833" s="11">
        <v>45439.541666666664</v>
      </c>
      <c r="J833" s="12">
        <v>45439.595138888886</v>
      </c>
      <c r="K833" s="12">
        <v>45439.541666666664</v>
      </c>
      <c r="L833" s="12">
        <v>45439.620138888888</v>
      </c>
      <c r="M833" s="12" t="s">
        <v>115</v>
      </c>
      <c r="N833" s="3" t="s">
        <v>42</v>
      </c>
      <c r="O833" s="3">
        <v>0</v>
      </c>
      <c r="P833" s="1">
        <f t="shared" si="240"/>
        <v>22</v>
      </c>
      <c r="Q833" s="1">
        <f t="shared" si="241"/>
        <v>5</v>
      </c>
      <c r="R833" s="72">
        <f t="shared" si="242"/>
        <v>45439.595138888886</v>
      </c>
      <c r="S833" s="73">
        <f t="shared" si="243"/>
        <v>0.59513888888614019</v>
      </c>
      <c r="T833" s="74">
        <f>Table2[[#This Row],[ETA A OFRECIMIENTO]]*24</f>
        <v>14.283333333267365</v>
      </c>
      <c r="U833" s="1" t="str">
        <f t="shared" si="244"/>
        <v>YES</v>
      </c>
      <c r="V833" s="73">
        <f t="shared" si="245"/>
        <v>0</v>
      </c>
      <c r="W833" s="74">
        <f>Table2[[#This Row],[DEL. AVAILABLE A SLOT]]*24</f>
        <v>0</v>
      </c>
      <c r="X833" s="1" t="str">
        <f t="shared" si="246"/>
        <v>SI</v>
      </c>
      <c r="Y833" s="73">
        <f t="shared" si="247"/>
        <v>0.59513888888614019</v>
      </c>
      <c r="Z833" s="74">
        <f>Table2[[#This Row],[ETA A TIMESLOT]]*24</f>
        <v>14.283333333267365</v>
      </c>
      <c r="AA833" s="73">
        <f t="shared" si="248"/>
        <v>5.3472222221898846E-2</v>
      </c>
      <c r="AB833" s="73" t="str">
        <f t="shared" si="249"/>
        <v>NO</v>
      </c>
      <c r="AC833" s="74">
        <f>Table2[[#This Row],[PUNTUALIDAD (H)]]*24</f>
        <v>1.2833333333255723</v>
      </c>
      <c r="AD833" s="73">
        <f t="shared" si="250"/>
        <v>0.67361111110949423</v>
      </c>
      <c r="AE833" s="74">
        <f>Table2[[#This Row],[ATA TO UNLOADING]]*24</f>
        <v>16.166666666627862</v>
      </c>
      <c r="AF833" s="74" t="str">
        <f>IF(Table2[[#This Row],[ATA TO UNLOADING 2]]&lt;=48,"YES","NO")</f>
        <v>YES</v>
      </c>
      <c r="AG833" s="75">
        <f t="shared" si="251"/>
        <v>0.54166666666424135</v>
      </c>
      <c r="AH833" s="2" t="s">
        <v>42</v>
      </c>
      <c r="AI833" s="2" t="str">
        <f t="shared" si="252"/>
        <v>MRSU4578919</v>
      </c>
      <c r="AJ833" s="76" t="str">
        <f t="shared" si="253"/>
        <v>MSI</v>
      </c>
      <c r="AK833" s="77">
        <f>IF($M833="TRUCK",VLOOKUP($AQ833,Invoicing!$A$17:$B$49,MATCH($AK$1,Invoicing!$A$17:$B$17,0),FALSE),VLOOKUP($AQ833,Invoicing!$N$17:$O$21,MATCH($AK$1,Invoicing!$N$17:$O$17,0),FALSE))</f>
        <v>480</v>
      </c>
      <c r="AL833" s="78" t="e">
        <f>VLOOKUP($E833,Invoicing!$A$1:$H$8,MATCH(TRACKER!$N833,Invoicing!$A$1:$H$1,0),FALSE)</f>
        <v>#N/A</v>
      </c>
      <c r="AM833" s="78">
        <f>VLOOKUP($E833,Invoicing!$A$1:$H$8,MATCH(TRACKER!$O$1,Invoicing!$A$1:$H$1,0),FALSE)</f>
        <v>50</v>
      </c>
      <c r="AN833" s="78">
        <f t="shared" si="254"/>
        <v>0</v>
      </c>
      <c r="AO833" s="2">
        <f t="shared" si="255"/>
        <v>1</v>
      </c>
      <c r="AP833" s="2" t="str">
        <f t="shared" si="256"/>
        <v>WEEK</v>
      </c>
      <c r="AQ833" s="2" t="str">
        <f t="shared" si="257"/>
        <v>MSIWEEK</v>
      </c>
      <c r="AR833" s="71">
        <f t="shared" si="258"/>
        <v>480</v>
      </c>
      <c r="AS833" s="71">
        <f>VLOOKUP(AJ833,Invoicing!A:K,10,FALSE)</f>
        <v>25</v>
      </c>
      <c r="AT833" s="71">
        <f t="shared" si="259"/>
        <v>505</v>
      </c>
    </row>
    <row r="834" spans="1:46">
      <c r="A834" s="37" t="s">
        <v>57</v>
      </c>
      <c r="B834" s="3" t="s">
        <v>38</v>
      </c>
      <c r="C834" s="11">
        <v>45438.946527777778</v>
      </c>
      <c r="D834" s="11">
        <v>45438.625</v>
      </c>
      <c r="E834" s="11" t="s">
        <v>49</v>
      </c>
      <c r="F834" s="11" t="s">
        <v>40</v>
      </c>
      <c r="G834" s="3" t="s">
        <v>1001</v>
      </c>
      <c r="H834" s="3" t="s">
        <v>2821</v>
      </c>
      <c r="I834" s="11">
        <v>45439.541666666664</v>
      </c>
      <c r="J834" s="12">
        <v>45439.676388888889</v>
      </c>
      <c r="K834" s="12">
        <v>45439.708333333336</v>
      </c>
      <c r="L834" s="12">
        <v>45439.716666666667</v>
      </c>
      <c r="M834" s="12" t="s">
        <v>115</v>
      </c>
      <c r="N834" s="3" t="s">
        <v>42</v>
      </c>
      <c r="O834" s="3">
        <v>0</v>
      </c>
      <c r="P834" s="1">
        <f t="shared" ref="P834:P897" si="260">IF(K834="","",WEEKNUM(R834,2))</f>
        <v>22</v>
      </c>
      <c r="Q834" s="1">
        <f t="shared" ref="Q834:Q897" si="261">IF(K834="","",MONTH(R834))</f>
        <v>5</v>
      </c>
      <c r="R834" s="72">
        <f t="shared" ref="R834:R897" si="262">IF(ISBLANK(J834),IF(ISBLANK(L834),"00:00",L834),J834)</f>
        <v>45439.676388888889</v>
      </c>
      <c r="S834" s="73">
        <f t="shared" ref="S834:S897" si="263">(I834-C834)</f>
        <v>0.59513888888614019</v>
      </c>
      <c r="T834" s="74">
        <f>Table2[[#This Row],[ETA A OFRECIMIENTO]]*24</f>
        <v>14.283333333267365</v>
      </c>
      <c r="U834" s="1" t="str">
        <f t="shared" ref="U834:U897" si="264">IF(S834="","",IF(S834&lt;=2,"YES","NO"))</f>
        <v>YES</v>
      </c>
      <c r="V834" s="73">
        <f t="shared" ref="V834:V897" si="265">(K834-I834)</f>
        <v>0.16666666667151731</v>
      </c>
      <c r="W834" s="74">
        <f>Table2[[#This Row],[DEL. AVAILABLE A SLOT]]*24</f>
        <v>4.0000000001164153</v>
      </c>
      <c r="X834" s="1" t="str">
        <f t="shared" ref="X834:X897" si="266">IF(V834="","",IF(V834&lt;=1,"SI","NO"))</f>
        <v>SI</v>
      </c>
      <c r="Y834" s="73">
        <f t="shared" ref="Y834:Y897" si="267">(K834-C834)</f>
        <v>0.7618055555576575</v>
      </c>
      <c r="Z834" s="74">
        <f>Table2[[#This Row],[ETA A TIMESLOT]]*24</f>
        <v>18.28333333338378</v>
      </c>
      <c r="AA834" s="73">
        <f t="shared" ref="AA834:AA897" si="268">IF(R834&lt; K834, TIME(0,0,0), R834-K834)</f>
        <v>0</v>
      </c>
      <c r="AB834" s="73" t="str">
        <f t="shared" ref="AB834:AB897" si="269">IF(AA834&gt;TIME(0,45,0),"NO","SI")</f>
        <v>SI</v>
      </c>
      <c r="AC834" s="74">
        <f>Table2[[#This Row],[PUNTUALIDAD (H)]]*24</f>
        <v>0</v>
      </c>
      <c r="AD834" s="73">
        <f t="shared" ref="AD834:AD897" si="270">(L834-C834)</f>
        <v>0.77013888888905058</v>
      </c>
      <c r="AE834" s="74">
        <f>Table2[[#This Row],[ATA TO UNLOADING]]*24</f>
        <v>18.483333333337214</v>
      </c>
      <c r="AF834" s="74" t="str">
        <f>IF(Table2[[#This Row],[ATA TO UNLOADING 2]]&lt;=48,"YES","NO")</f>
        <v>YES</v>
      </c>
      <c r="AG834" s="75">
        <f t="shared" ref="AG834:AG897" si="271">MOD(K834,1)</f>
        <v>0.70833333333575865</v>
      </c>
      <c r="AH834" s="2" t="s">
        <v>42</v>
      </c>
      <c r="AI834" s="2" t="str">
        <f t="shared" ref="AI834:AI897" si="272">G834</f>
        <v>MRSU6191908</v>
      </c>
      <c r="AJ834" s="76" t="str">
        <f t="shared" ref="AJ834:AJ897" si="273">E834</f>
        <v>CTU FLEVOKUST BV</v>
      </c>
      <c r="AK834" s="77">
        <f>IF($M834="TRUCK",VLOOKUP($AQ834,Invoicing!$A$17:$B$49,MATCH($AK$1,Invoicing!$A$17:$B$17,0),FALSE),VLOOKUP($AQ834,Invoicing!$N$17:$O$21,MATCH($AK$1,Invoicing!$N$17:$O$17,0),FALSE))</f>
        <v>520</v>
      </c>
      <c r="AL834" s="78" t="e">
        <f>VLOOKUP($E834,Invoicing!$A$1:$H$8,MATCH(TRACKER!$N834,Invoicing!$A$1:$H$1,0),FALSE)</f>
        <v>#N/A</v>
      </c>
      <c r="AM834" s="78">
        <v>35</v>
      </c>
      <c r="AN834" s="78">
        <f t="shared" ref="AN834:AN897" si="274">IF($O834&lt;&gt;0,$O834*$AM834,0)</f>
        <v>0</v>
      </c>
      <c r="AO834" s="2">
        <f t="shared" ref="AO834:AO897" si="275">WEEKDAY(K834,2)</f>
        <v>1</v>
      </c>
      <c r="AP834" s="2" t="str">
        <f t="shared" ref="AP834:AP897" si="276">IF(AH834="NIGHT","NIGHT",IF(AO834&lt;=5,"WEEK",IF(AO834=7,"SUNDAY",IF(AO834=6,"SATURDAY","SUNDAY"))))</f>
        <v>WEEK</v>
      </c>
      <c r="AQ834" s="2" t="str">
        <f t="shared" ref="AQ834:AQ897" si="277">AJ834&amp;AP834</f>
        <v>CTU FLEVOKUST BVWEEK</v>
      </c>
      <c r="AR834" s="71">
        <f t="shared" ref="AR834:AR897" si="278">IF(ISNA(AL834),AK834+AN834,SUM($AK834,$AN834,IFERROR($AL834,"0")))</f>
        <v>520</v>
      </c>
      <c r="AS834" s="71">
        <f>VLOOKUP(AJ834,Invoicing!A:K,10,FALSE)</f>
        <v>0</v>
      </c>
      <c r="AT834" s="71">
        <f t="shared" ref="AT834:AT897" si="279">AR834+AS834+AU834</f>
        <v>520</v>
      </c>
    </row>
    <row r="835" spans="1:46">
      <c r="A835" s="37" t="s">
        <v>57</v>
      </c>
      <c r="B835" s="3" t="s">
        <v>38</v>
      </c>
      <c r="C835" s="11">
        <v>45438.946527777778</v>
      </c>
      <c r="D835" s="11">
        <v>45438.625</v>
      </c>
      <c r="E835" s="11" t="s">
        <v>49</v>
      </c>
      <c r="F835" s="11" t="s">
        <v>40</v>
      </c>
      <c r="G835" s="3" t="s">
        <v>1002</v>
      </c>
      <c r="H835" s="3" t="s">
        <v>2821</v>
      </c>
      <c r="I835" s="11">
        <v>45440.625</v>
      </c>
      <c r="J835" s="12">
        <v>45441.667361111111</v>
      </c>
      <c r="K835" s="12">
        <v>45441.666666666664</v>
      </c>
      <c r="L835" s="12">
        <v>45441.680555555555</v>
      </c>
      <c r="M835" s="61" t="s">
        <v>12</v>
      </c>
      <c r="N835" s="3" t="s">
        <v>42</v>
      </c>
      <c r="O835" s="3">
        <v>0</v>
      </c>
      <c r="P835" s="1">
        <f t="shared" si="260"/>
        <v>22</v>
      </c>
      <c r="Q835" s="1">
        <f t="shared" si="261"/>
        <v>5</v>
      </c>
      <c r="R835" s="72">
        <f t="shared" si="262"/>
        <v>45441.667361111111</v>
      </c>
      <c r="S835" s="73">
        <f t="shared" si="263"/>
        <v>1.6784722222218988</v>
      </c>
      <c r="T835" s="74">
        <f>Table2[[#This Row],[ETA A OFRECIMIENTO]]*24</f>
        <v>40.283333333325572</v>
      </c>
      <c r="U835" s="1" t="str">
        <f t="shared" si="264"/>
        <v>YES</v>
      </c>
      <c r="V835" s="73">
        <f t="shared" si="265"/>
        <v>1.0416666666642413</v>
      </c>
      <c r="W835" s="74">
        <f>Table2[[#This Row],[DEL. AVAILABLE A SLOT]]*24</f>
        <v>24.999999999941792</v>
      </c>
      <c r="X835" s="1" t="str">
        <f t="shared" si="266"/>
        <v>NO</v>
      </c>
      <c r="Y835" s="73">
        <f t="shared" si="267"/>
        <v>2.7201388888861402</v>
      </c>
      <c r="Z835" s="74">
        <f>Table2[[#This Row],[ETA A TIMESLOT]]*24</f>
        <v>65.283333333267365</v>
      </c>
      <c r="AA835" s="73">
        <f t="shared" si="268"/>
        <v>6.944444467080757E-4</v>
      </c>
      <c r="AB835" s="73" t="str">
        <f t="shared" si="269"/>
        <v>SI</v>
      </c>
      <c r="AC835" s="74">
        <f>Table2[[#This Row],[PUNTUALIDAD (H)]]*24</f>
        <v>1.6666666720993817E-2</v>
      </c>
      <c r="AD835" s="73">
        <f t="shared" si="270"/>
        <v>2.734027777776646</v>
      </c>
      <c r="AE835" s="74">
        <f>Table2[[#This Row],[ATA TO UNLOADING]]*24</f>
        <v>65.616666666639503</v>
      </c>
      <c r="AF835" s="74" t="str">
        <f>IF(Table2[[#This Row],[ATA TO UNLOADING 2]]&lt;=48,"YES","NO")</f>
        <v>NO</v>
      </c>
      <c r="AG835" s="75">
        <f t="shared" si="271"/>
        <v>0.66666666666424135</v>
      </c>
      <c r="AH835" s="2" t="s">
        <v>42</v>
      </c>
      <c r="AI835" s="2" t="str">
        <f t="shared" si="272"/>
        <v>MRSU6417446</v>
      </c>
      <c r="AJ835" s="76" t="str">
        <f t="shared" si="273"/>
        <v>CTU FLEVOKUST BV</v>
      </c>
      <c r="AK835" s="77">
        <f>IF($M835="TRUCK",VLOOKUP($AQ835,Invoicing!$A$17:$B$49,MATCH($AK$1,Invoicing!$A$17:$B$17,0),FALSE),VLOOKUP($AQ835,Invoicing!$N$17:$O$21,MATCH($AK$1,Invoicing!$N$17:$O$17,0),FALSE))</f>
        <v>380</v>
      </c>
      <c r="AL835" s="78" t="e">
        <f>VLOOKUP($E835,Invoicing!$A$1:$H$8,MATCH(TRACKER!$N835,Invoicing!$A$1:$H$1,0),FALSE)</f>
        <v>#N/A</v>
      </c>
      <c r="AM835" s="78">
        <v>35</v>
      </c>
      <c r="AN835" s="78">
        <f t="shared" si="274"/>
        <v>0</v>
      </c>
      <c r="AO835" s="2">
        <f t="shared" si="275"/>
        <v>3</v>
      </c>
      <c r="AP835" s="2" t="str">
        <f t="shared" si="276"/>
        <v>WEEK</v>
      </c>
      <c r="AQ835" s="2" t="str">
        <f t="shared" si="277"/>
        <v>CTU FLEVOKUST BVWEEK</v>
      </c>
      <c r="AR835" s="71">
        <f t="shared" si="278"/>
        <v>380</v>
      </c>
      <c r="AS835" s="71">
        <f>VLOOKUP(AJ835,Invoicing!A:K,10,FALSE)</f>
        <v>0</v>
      </c>
      <c r="AT835" s="71">
        <f t="shared" si="279"/>
        <v>380</v>
      </c>
    </row>
    <row r="836" spans="1:46">
      <c r="A836" s="37" t="s">
        <v>57</v>
      </c>
      <c r="B836" s="3" t="s">
        <v>38</v>
      </c>
      <c r="C836" s="11">
        <v>45438.946527777778</v>
      </c>
      <c r="D836" s="11">
        <v>45438.625</v>
      </c>
      <c r="E836" s="11" t="s">
        <v>44</v>
      </c>
      <c r="F836" s="11" t="s">
        <v>40</v>
      </c>
      <c r="G836" s="3" t="s">
        <v>1003</v>
      </c>
      <c r="H836" s="3" t="s">
        <v>2821</v>
      </c>
      <c r="I836" s="11">
        <v>45439.541666666664</v>
      </c>
      <c r="J836" s="12">
        <v>45439.524305555555</v>
      </c>
      <c r="K836" s="12">
        <v>45439.541666666664</v>
      </c>
      <c r="L836" s="12">
        <v>45439.541666666664</v>
      </c>
      <c r="M836" s="12" t="s">
        <v>115</v>
      </c>
      <c r="N836" s="3" t="s">
        <v>42</v>
      </c>
      <c r="O836" s="3">
        <v>0</v>
      </c>
      <c r="P836" s="1">
        <f t="shared" si="260"/>
        <v>22</v>
      </c>
      <c r="Q836" s="1">
        <f t="shared" si="261"/>
        <v>5</v>
      </c>
      <c r="R836" s="72">
        <f t="shared" si="262"/>
        <v>45439.524305555555</v>
      </c>
      <c r="S836" s="73">
        <f t="shared" si="263"/>
        <v>0.59513888888614019</v>
      </c>
      <c r="T836" s="74">
        <f>Table2[[#This Row],[ETA A OFRECIMIENTO]]*24</f>
        <v>14.283333333267365</v>
      </c>
      <c r="U836" s="1" t="str">
        <f t="shared" si="264"/>
        <v>YES</v>
      </c>
      <c r="V836" s="73">
        <f t="shared" si="265"/>
        <v>0</v>
      </c>
      <c r="W836" s="74">
        <f>Table2[[#This Row],[DEL. AVAILABLE A SLOT]]*24</f>
        <v>0</v>
      </c>
      <c r="X836" s="1" t="str">
        <f t="shared" si="266"/>
        <v>SI</v>
      </c>
      <c r="Y836" s="73">
        <f t="shared" si="267"/>
        <v>0.59513888888614019</v>
      </c>
      <c r="Z836" s="74">
        <f>Table2[[#This Row],[ETA A TIMESLOT]]*24</f>
        <v>14.283333333267365</v>
      </c>
      <c r="AA836" s="73">
        <f t="shared" si="268"/>
        <v>0</v>
      </c>
      <c r="AB836" s="73" t="str">
        <f t="shared" si="269"/>
        <v>SI</v>
      </c>
      <c r="AC836" s="74">
        <f>Table2[[#This Row],[PUNTUALIDAD (H)]]*24</f>
        <v>0</v>
      </c>
      <c r="AD836" s="73">
        <f t="shared" si="270"/>
        <v>0.59513888888614019</v>
      </c>
      <c r="AE836" s="74">
        <f>Table2[[#This Row],[ATA TO UNLOADING]]*24</f>
        <v>14.283333333267365</v>
      </c>
      <c r="AF836" s="74" t="str">
        <f>IF(Table2[[#This Row],[ATA TO UNLOADING 2]]&lt;=48,"YES","NO")</f>
        <v>YES</v>
      </c>
      <c r="AG836" s="75">
        <f t="shared" si="271"/>
        <v>0.54166666666424135</v>
      </c>
      <c r="AH836" s="2" t="s">
        <v>42</v>
      </c>
      <c r="AI836" s="2" t="str">
        <f t="shared" si="272"/>
        <v>MSKU8939623</v>
      </c>
      <c r="AJ836" s="76" t="str">
        <f t="shared" si="273"/>
        <v>MSI</v>
      </c>
      <c r="AK836" s="77">
        <f>IF($M836="TRUCK",VLOOKUP($AQ836,Invoicing!$A$17:$B$49,MATCH($AK$1,Invoicing!$A$17:$B$17,0),FALSE),VLOOKUP($AQ836,Invoicing!$N$17:$O$21,MATCH($AK$1,Invoicing!$N$17:$O$17,0),FALSE))</f>
        <v>480</v>
      </c>
      <c r="AL836" s="78" t="e">
        <f>VLOOKUP($E836,Invoicing!$A$1:$H$8,MATCH(TRACKER!$N836,Invoicing!$A$1:$H$1,0),FALSE)</f>
        <v>#N/A</v>
      </c>
      <c r="AM836" s="78">
        <f>VLOOKUP($E836,Invoicing!$A$1:$H$8,MATCH(TRACKER!$O$1,Invoicing!$A$1:$H$1,0),FALSE)</f>
        <v>50</v>
      </c>
      <c r="AN836" s="78">
        <f t="shared" si="274"/>
        <v>0</v>
      </c>
      <c r="AO836" s="2">
        <f t="shared" si="275"/>
        <v>1</v>
      </c>
      <c r="AP836" s="2" t="str">
        <f t="shared" si="276"/>
        <v>WEEK</v>
      </c>
      <c r="AQ836" s="2" t="str">
        <f t="shared" si="277"/>
        <v>MSIWEEK</v>
      </c>
      <c r="AR836" s="71">
        <f t="shared" si="278"/>
        <v>480</v>
      </c>
      <c r="AS836" s="71">
        <f>VLOOKUP(AJ836,Invoicing!A:K,10,FALSE)</f>
        <v>25</v>
      </c>
      <c r="AT836" s="71">
        <f t="shared" si="279"/>
        <v>505</v>
      </c>
    </row>
    <row r="837" spans="1:46">
      <c r="A837" s="37" t="s">
        <v>1004</v>
      </c>
      <c r="B837" s="3" t="s">
        <v>38</v>
      </c>
      <c r="C837" s="11">
        <v>45442.663888888892</v>
      </c>
      <c r="D837" s="11">
        <v>45442.729166666664</v>
      </c>
      <c r="E837" s="11" t="s">
        <v>49</v>
      </c>
      <c r="F837" s="11" t="s">
        <v>40</v>
      </c>
      <c r="G837" s="3" t="s">
        <v>1005</v>
      </c>
      <c r="H837" s="3" t="s">
        <v>2821</v>
      </c>
      <c r="I837" s="11">
        <v>45443.354166666664</v>
      </c>
      <c r="J837" s="12">
        <v>45443.322916666664</v>
      </c>
      <c r="K837" s="12">
        <v>45443.354166666664</v>
      </c>
      <c r="L837" s="12">
        <v>45443.364583333336</v>
      </c>
      <c r="M837" s="12" t="s">
        <v>115</v>
      </c>
      <c r="N837" s="3" t="s">
        <v>42</v>
      </c>
      <c r="O837" s="3">
        <v>0</v>
      </c>
      <c r="P837" s="1">
        <f t="shared" si="260"/>
        <v>22</v>
      </c>
      <c r="Q837" s="1">
        <f t="shared" si="261"/>
        <v>5</v>
      </c>
      <c r="R837" s="72">
        <f t="shared" si="262"/>
        <v>45443.322916666664</v>
      </c>
      <c r="S837" s="73">
        <f t="shared" si="263"/>
        <v>0.69027777777228039</v>
      </c>
      <c r="T837" s="74">
        <f>Table2[[#This Row],[ETA A OFRECIMIENTO]]*24</f>
        <v>16.566666666534729</v>
      </c>
      <c r="U837" s="1" t="str">
        <f t="shared" si="264"/>
        <v>YES</v>
      </c>
      <c r="V837" s="73">
        <f t="shared" si="265"/>
        <v>0</v>
      </c>
      <c r="W837" s="74">
        <f>Table2[[#This Row],[DEL. AVAILABLE A SLOT]]*24</f>
        <v>0</v>
      </c>
      <c r="X837" s="1" t="str">
        <f t="shared" si="266"/>
        <v>SI</v>
      </c>
      <c r="Y837" s="73">
        <f t="shared" si="267"/>
        <v>0.69027777777228039</v>
      </c>
      <c r="Z837" s="74">
        <f>Table2[[#This Row],[ETA A TIMESLOT]]*24</f>
        <v>16.566666666534729</v>
      </c>
      <c r="AA837" s="73">
        <f t="shared" si="268"/>
        <v>0</v>
      </c>
      <c r="AB837" s="73" t="str">
        <f t="shared" si="269"/>
        <v>SI</v>
      </c>
      <c r="AC837" s="74">
        <f>Table2[[#This Row],[PUNTUALIDAD (H)]]*24</f>
        <v>0</v>
      </c>
      <c r="AD837" s="73">
        <f t="shared" si="270"/>
        <v>0.70069444444379769</v>
      </c>
      <c r="AE837" s="74">
        <f>Table2[[#This Row],[ATA TO UNLOADING]]*24</f>
        <v>16.816666666651145</v>
      </c>
      <c r="AF837" s="74" t="str">
        <f>IF(Table2[[#This Row],[ATA TO UNLOADING 2]]&lt;=48,"YES","NO")</f>
        <v>YES</v>
      </c>
      <c r="AG837" s="75">
        <f t="shared" si="271"/>
        <v>0.35416666666424135</v>
      </c>
      <c r="AH837" s="2" t="s">
        <v>42</v>
      </c>
      <c r="AI837" s="2" t="str">
        <f t="shared" si="272"/>
        <v xml:space="preserve">CAAU5411153 </v>
      </c>
      <c r="AJ837" s="76" t="str">
        <f t="shared" si="273"/>
        <v>CTU FLEVOKUST BV</v>
      </c>
      <c r="AK837" s="77">
        <f>IF($M837="TRUCK",VLOOKUP($AQ837,Invoicing!$A$17:$B$49,MATCH($AK$1,Invoicing!$A$17:$B$17,0),FALSE),VLOOKUP($AQ837,Invoicing!$N$17:$O$21,MATCH($AK$1,Invoicing!$N$17:$O$17,0),FALSE))</f>
        <v>520</v>
      </c>
      <c r="AL837" s="78" t="e">
        <f>VLOOKUP($E837,Invoicing!$A$1:$H$8,MATCH(TRACKER!$N837,Invoicing!$A$1:$H$1,0),FALSE)</f>
        <v>#N/A</v>
      </c>
      <c r="AM837" s="78">
        <v>35</v>
      </c>
      <c r="AN837" s="78">
        <f t="shared" si="274"/>
        <v>0</v>
      </c>
      <c r="AO837" s="2">
        <f t="shared" si="275"/>
        <v>5</v>
      </c>
      <c r="AP837" s="2" t="str">
        <f t="shared" si="276"/>
        <v>WEEK</v>
      </c>
      <c r="AQ837" s="2" t="str">
        <f t="shared" si="277"/>
        <v>CTU FLEVOKUST BVWEEK</v>
      </c>
      <c r="AR837" s="71">
        <f t="shared" si="278"/>
        <v>520</v>
      </c>
      <c r="AS837" s="71">
        <f>VLOOKUP(AJ837,Invoicing!A:K,10,FALSE)</f>
        <v>0</v>
      </c>
      <c r="AT837" s="71">
        <f t="shared" si="279"/>
        <v>520</v>
      </c>
    </row>
    <row r="838" spans="1:46">
      <c r="A838" s="37" t="s">
        <v>59</v>
      </c>
      <c r="B838" s="3" t="s">
        <v>38</v>
      </c>
      <c r="C838" s="11">
        <v>45445.354861111111</v>
      </c>
      <c r="D838" s="11">
        <v>45445.291666666664</v>
      </c>
      <c r="E838" s="11" t="s">
        <v>49</v>
      </c>
      <c r="F838" s="11" t="s">
        <v>40</v>
      </c>
      <c r="G838" s="3" t="s">
        <v>1006</v>
      </c>
      <c r="H838" s="3" t="s">
        <v>2821</v>
      </c>
      <c r="I838" s="11">
        <v>45448.25</v>
      </c>
      <c r="J838" s="12">
        <v>45448.663194444445</v>
      </c>
      <c r="K838" s="12">
        <v>45448.75</v>
      </c>
      <c r="L838" s="12">
        <v>45448.711111111108</v>
      </c>
      <c r="M838" s="61" t="s">
        <v>12</v>
      </c>
      <c r="N838" s="3" t="s">
        <v>42</v>
      </c>
      <c r="O838" s="3">
        <v>0</v>
      </c>
      <c r="P838" s="1">
        <f t="shared" si="260"/>
        <v>23</v>
      </c>
      <c r="Q838" s="1">
        <f t="shared" si="261"/>
        <v>6</v>
      </c>
      <c r="R838" s="72">
        <f t="shared" si="262"/>
        <v>45448.663194444445</v>
      </c>
      <c r="S838" s="73">
        <f t="shared" si="263"/>
        <v>2.8951388888890506</v>
      </c>
      <c r="T838" s="74">
        <f>Table2[[#This Row],[ETA A OFRECIMIENTO]]*24</f>
        <v>69.483333333337214</v>
      </c>
      <c r="U838" s="1" t="str">
        <f t="shared" si="264"/>
        <v>NO</v>
      </c>
      <c r="V838" s="73">
        <f t="shared" si="265"/>
        <v>0.5</v>
      </c>
      <c r="W838" s="74">
        <f>Table2[[#This Row],[DEL. AVAILABLE A SLOT]]*24</f>
        <v>12</v>
      </c>
      <c r="X838" s="1" t="str">
        <f t="shared" si="266"/>
        <v>SI</v>
      </c>
      <c r="Y838" s="73">
        <f t="shared" si="267"/>
        <v>3.3951388888890506</v>
      </c>
      <c r="Z838" s="74">
        <f>Table2[[#This Row],[ETA A TIMESLOT]]*24</f>
        <v>81.483333333337214</v>
      </c>
      <c r="AA838" s="73">
        <f t="shared" si="268"/>
        <v>0</v>
      </c>
      <c r="AB838" s="73" t="str">
        <f t="shared" si="269"/>
        <v>SI</v>
      </c>
      <c r="AC838" s="74">
        <f>Table2[[#This Row],[PUNTUALIDAD (H)]]*24</f>
        <v>0</v>
      </c>
      <c r="AD838" s="73">
        <f t="shared" si="270"/>
        <v>3.3562499999970896</v>
      </c>
      <c r="AE838" s="74">
        <f>Table2[[#This Row],[ATA TO UNLOADING]]*24</f>
        <v>80.549999999930151</v>
      </c>
      <c r="AF838" s="74" t="str">
        <f>IF(Table2[[#This Row],[ATA TO UNLOADING 2]]&lt;=48,"YES","NO")</f>
        <v>NO</v>
      </c>
      <c r="AG838" s="75">
        <f t="shared" si="271"/>
        <v>0.75</v>
      </c>
      <c r="AH838" s="2" t="s">
        <v>42</v>
      </c>
      <c r="AI838" s="2" t="str">
        <f t="shared" si="272"/>
        <v>MRSU6453680</v>
      </c>
      <c r="AJ838" s="76" t="str">
        <f t="shared" si="273"/>
        <v>CTU FLEVOKUST BV</v>
      </c>
      <c r="AK838" s="77">
        <f>IF($M838="TRUCK",VLOOKUP($AQ838,Invoicing!$A$17:$B$49,MATCH($AK$1,Invoicing!$A$17:$B$17,0),FALSE),VLOOKUP($AQ838,Invoicing!$N$17:$O$21,MATCH($AK$1,Invoicing!$N$17:$O$17,0),FALSE))</f>
        <v>380</v>
      </c>
      <c r="AL838" s="78" t="e">
        <f>VLOOKUP($E838,Invoicing!$A$1:$H$8,MATCH(TRACKER!$N838,Invoicing!$A$1:$H$1,0),FALSE)</f>
        <v>#N/A</v>
      </c>
      <c r="AM838" s="78">
        <v>35</v>
      </c>
      <c r="AN838" s="78">
        <f t="shared" si="274"/>
        <v>0</v>
      </c>
      <c r="AO838" s="2">
        <f t="shared" si="275"/>
        <v>3</v>
      </c>
      <c r="AP838" s="2" t="str">
        <f t="shared" si="276"/>
        <v>WEEK</v>
      </c>
      <c r="AQ838" s="2" t="str">
        <f t="shared" si="277"/>
        <v>CTU FLEVOKUST BVWEEK</v>
      </c>
      <c r="AR838" s="71">
        <f t="shared" si="278"/>
        <v>380</v>
      </c>
      <c r="AS838" s="71">
        <f>VLOOKUP(AJ838,Invoicing!A:K,10,FALSE)</f>
        <v>0</v>
      </c>
      <c r="AT838" s="71">
        <f t="shared" si="279"/>
        <v>380</v>
      </c>
    </row>
    <row r="839" spans="1:46">
      <c r="A839" s="37" t="s">
        <v>59</v>
      </c>
      <c r="B839" s="3" t="s">
        <v>38</v>
      </c>
      <c r="C839" s="11">
        <v>45445.354861111111</v>
      </c>
      <c r="D839" s="11">
        <v>45445.291666666664</v>
      </c>
      <c r="E839" s="11" t="s">
        <v>49</v>
      </c>
      <c r="F839" s="11" t="s">
        <v>40</v>
      </c>
      <c r="G839" s="3" t="s">
        <v>1007</v>
      </c>
      <c r="H839" s="3" t="s">
        <v>2821</v>
      </c>
      <c r="I839" s="11">
        <v>45448.25</v>
      </c>
      <c r="J839" s="12">
        <v>45448.918749999997</v>
      </c>
      <c r="K839" s="12">
        <v>45448.666666666664</v>
      </c>
      <c r="L839" s="12">
        <v>45449.306944444441</v>
      </c>
      <c r="M839" s="61" t="s">
        <v>12</v>
      </c>
      <c r="N839" s="3" t="s">
        <v>42</v>
      </c>
      <c r="O839" s="3">
        <v>0</v>
      </c>
      <c r="P839" s="1">
        <f t="shared" si="260"/>
        <v>23</v>
      </c>
      <c r="Q839" s="1">
        <f t="shared" si="261"/>
        <v>6</v>
      </c>
      <c r="R839" s="72">
        <f t="shared" si="262"/>
        <v>45448.918749999997</v>
      </c>
      <c r="S839" s="73">
        <f t="shared" si="263"/>
        <v>2.8951388888890506</v>
      </c>
      <c r="T839" s="74">
        <f>Table2[[#This Row],[ETA A OFRECIMIENTO]]*24</f>
        <v>69.483333333337214</v>
      </c>
      <c r="U839" s="1" t="str">
        <f t="shared" si="264"/>
        <v>NO</v>
      </c>
      <c r="V839" s="73">
        <f t="shared" si="265"/>
        <v>0.41666666666424135</v>
      </c>
      <c r="W839" s="74">
        <f>Table2[[#This Row],[DEL. AVAILABLE A SLOT]]*24</f>
        <v>9.9999999999417923</v>
      </c>
      <c r="X839" s="1" t="str">
        <f t="shared" si="266"/>
        <v>SI</v>
      </c>
      <c r="Y839" s="73">
        <f t="shared" si="267"/>
        <v>3.3118055555532919</v>
      </c>
      <c r="Z839" s="74">
        <f>Table2[[#This Row],[ETA A TIMESLOT]]*24</f>
        <v>79.483333333279006</v>
      </c>
      <c r="AA839" s="73">
        <f t="shared" si="268"/>
        <v>0.25208333333284827</v>
      </c>
      <c r="AB839" s="73" t="str">
        <f t="shared" si="269"/>
        <v>NO</v>
      </c>
      <c r="AC839" s="74">
        <f>Table2[[#This Row],[PUNTUALIDAD (H)]]*24</f>
        <v>6.0499999999883585</v>
      </c>
      <c r="AD839" s="73">
        <f t="shared" si="270"/>
        <v>3.9520833333299379</v>
      </c>
      <c r="AE839" s="74">
        <f>Table2[[#This Row],[ATA TO UNLOADING]]*24</f>
        <v>94.849999999918509</v>
      </c>
      <c r="AF839" s="74" t="str">
        <f>IF(Table2[[#This Row],[ATA TO UNLOADING 2]]&lt;=48,"YES","NO")</f>
        <v>NO</v>
      </c>
      <c r="AG839" s="75">
        <f t="shared" si="271"/>
        <v>0.66666666666424135</v>
      </c>
      <c r="AH839" s="2" t="s">
        <v>42</v>
      </c>
      <c r="AI839" s="2" t="str">
        <f t="shared" si="272"/>
        <v>MRKU0803449</v>
      </c>
      <c r="AJ839" s="76" t="str">
        <f t="shared" si="273"/>
        <v>CTU FLEVOKUST BV</v>
      </c>
      <c r="AK839" s="77">
        <f>IF($M839="TRUCK",VLOOKUP($AQ839,Invoicing!$A$17:$B$49,MATCH($AK$1,Invoicing!$A$17:$B$17,0),FALSE),VLOOKUP($AQ839,Invoicing!$N$17:$O$21,MATCH($AK$1,Invoicing!$N$17:$O$17,0),FALSE))</f>
        <v>380</v>
      </c>
      <c r="AL839" s="78" t="e">
        <f>VLOOKUP($E839,Invoicing!$A$1:$H$8,MATCH(TRACKER!$N839,Invoicing!$A$1:$H$1,0),FALSE)</f>
        <v>#N/A</v>
      </c>
      <c r="AM839" s="78">
        <v>35</v>
      </c>
      <c r="AN839" s="78">
        <f t="shared" si="274"/>
        <v>0</v>
      </c>
      <c r="AO839" s="2">
        <f t="shared" si="275"/>
        <v>3</v>
      </c>
      <c r="AP839" s="2" t="str">
        <f t="shared" si="276"/>
        <v>WEEK</v>
      </c>
      <c r="AQ839" s="2" t="str">
        <f t="shared" si="277"/>
        <v>CTU FLEVOKUST BVWEEK</v>
      </c>
      <c r="AR839" s="71">
        <f t="shared" si="278"/>
        <v>380</v>
      </c>
      <c r="AS839" s="71">
        <f>VLOOKUP(AJ839,Invoicing!A:K,10,FALSE)</f>
        <v>0</v>
      </c>
      <c r="AT839" s="71">
        <f t="shared" si="279"/>
        <v>380</v>
      </c>
    </row>
    <row r="840" spans="1:46">
      <c r="A840" s="37" t="s">
        <v>59</v>
      </c>
      <c r="B840" s="3" t="s">
        <v>38</v>
      </c>
      <c r="C840" s="11">
        <v>45445.354861111111</v>
      </c>
      <c r="D840" s="11">
        <v>45445.291666666664</v>
      </c>
      <c r="E840" s="11" t="s">
        <v>49</v>
      </c>
      <c r="F840" s="11" t="s">
        <v>40</v>
      </c>
      <c r="G840" s="3" t="s">
        <v>1008</v>
      </c>
      <c r="H840" s="3" t="s">
        <v>2821</v>
      </c>
      <c r="I840" s="11">
        <v>45448.25</v>
      </c>
      <c r="J840" s="12">
        <v>45448.777777777781</v>
      </c>
      <c r="K840" s="12">
        <v>45448.541666666664</v>
      </c>
      <c r="L840" s="12">
        <v>45448.8125</v>
      </c>
      <c r="M840" s="61" t="s">
        <v>12</v>
      </c>
      <c r="N840" s="3" t="s">
        <v>42</v>
      </c>
      <c r="O840" s="3">
        <v>0</v>
      </c>
      <c r="P840" s="1">
        <f t="shared" si="260"/>
        <v>23</v>
      </c>
      <c r="Q840" s="1">
        <f t="shared" si="261"/>
        <v>6</v>
      </c>
      <c r="R840" s="72">
        <f t="shared" si="262"/>
        <v>45448.777777777781</v>
      </c>
      <c r="S840" s="73">
        <f t="shared" si="263"/>
        <v>2.8951388888890506</v>
      </c>
      <c r="T840" s="74">
        <f>Table2[[#This Row],[ETA A OFRECIMIENTO]]*24</f>
        <v>69.483333333337214</v>
      </c>
      <c r="U840" s="1" t="str">
        <f t="shared" si="264"/>
        <v>NO</v>
      </c>
      <c r="V840" s="73">
        <f t="shared" si="265"/>
        <v>0.29166666666424135</v>
      </c>
      <c r="W840" s="74">
        <f>Table2[[#This Row],[DEL. AVAILABLE A SLOT]]*24</f>
        <v>6.9999999999417923</v>
      </c>
      <c r="X840" s="1" t="str">
        <f t="shared" si="266"/>
        <v>SI</v>
      </c>
      <c r="Y840" s="73">
        <f t="shared" si="267"/>
        <v>3.1868055555532919</v>
      </c>
      <c r="Z840" s="74">
        <f>Table2[[#This Row],[ETA A TIMESLOT]]*24</f>
        <v>76.483333333279006</v>
      </c>
      <c r="AA840" s="73">
        <f t="shared" si="268"/>
        <v>0.23611111111677019</v>
      </c>
      <c r="AB840" s="73" t="str">
        <f t="shared" si="269"/>
        <v>NO</v>
      </c>
      <c r="AC840" s="74">
        <f>Table2[[#This Row],[PUNTUALIDAD (H)]]*24</f>
        <v>5.6666666668024845</v>
      </c>
      <c r="AD840" s="73">
        <f t="shared" si="270"/>
        <v>3.4576388888890506</v>
      </c>
      <c r="AE840" s="74">
        <f>Table2[[#This Row],[ATA TO UNLOADING]]*24</f>
        <v>82.983333333337214</v>
      </c>
      <c r="AF840" s="74" t="str">
        <f>IF(Table2[[#This Row],[ATA TO UNLOADING 2]]&lt;=48,"YES","NO")</f>
        <v>NO</v>
      </c>
      <c r="AG840" s="75">
        <f t="shared" si="271"/>
        <v>0.54166666666424135</v>
      </c>
      <c r="AH840" s="2" t="s">
        <v>42</v>
      </c>
      <c r="AI840" s="2" t="str">
        <f t="shared" si="272"/>
        <v>MRSU4696911</v>
      </c>
      <c r="AJ840" s="76" t="str">
        <f t="shared" si="273"/>
        <v>CTU FLEVOKUST BV</v>
      </c>
      <c r="AK840" s="77">
        <f>IF($M840="TRUCK",VLOOKUP($AQ840,Invoicing!$A$17:$B$49,MATCH($AK$1,Invoicing!$A$17:$B$17,0),FALSE),VLOOKUP($AQ840,Invoicing!$N$17:$O$21,MATCH($AK$1,Invoicing!$N$17:$O$17,0),FALSE))</f>
        <v>380</v>
      </c>
      <c r="AL840" s="78" t="e">
        <f>VLOOKUP($E840,Invoicing!$A$1:$H$8,MATCH(TRACKER!$N840,Invoicing!$A$1:$H$1,0),FALSE)</f>
        <v>#N/A</v>
      </c>
      <c r="AM840" s="78">
        <v>35</v>
      </c>
      <c r="AN840" s="78">
        <f t="shared" si="274"/>
        <v>0</v>
      </c>
      <c r="AO840" s="2">
        <f t="shared" si="275"/>
        <v>3</v>
      </c>
      <c r="AP840" s="2" t="str">
        <f t="shared" si="276"/>
        <v>WEEK</v>
      </c>
      <c r="AQ840" s="2" t="str">
        <f t="shared" si="277"/>
        <v>CTU FLEVOKUST BVWEEK</v>
      </c>
      <c r="AR840" s="71">
        <f t="shared" si="278"/>
        <v>380</v>
      </c>
      <c r="AS840" s="71">
        <f>VLOOKUP(AJ840,Invoicing!A:K,10,FALSE)</f>
        <v>0</v>
      </c>
      <c r="AT840" s="71">
        <f t="shared" si="279"/>
        <v>380</v>
      </c>
    </row>
    <row r="841" spans="1:46">
      <c r="A841" s="37" t="s">
        <v>59</v>
      </c>
      <c r="B841" s="3" t="s">
        <v>38</v>
      </c>
      <c r="C841" s="11">
        <v>45445.354861111111</v>
      </c>
      <c r="D841" s="11">
        <v>45445.291666666664</v>
      </c>
      <c r="E841" s="11" t="s">
        <v>49</v>
      </c>
      <c r="F841" s="11" t="s">
        <v>40</v>
      </c>
      <c r="G841" s="3" t="s">
        <v>1009</v>
      </c>
      <c r="H841" s="3" t="s">
        <v>2821</v>
      </c>
      <c r="I841" s="11">
        <v>45448.25</v>
      </c>
      <c r="J841" s="12">
        <v>45448.845138888886</v>
      </c>
      <c r="K841" s="12">
        <v>45448.416666666664</v>
      </c>
      <c r="L841" s="12">
        <v>45449.001388888886</v>
      </c>
      <c r="M841" s="61" t="s">
        <v>12</v>
      </c>
      <c r="N841" s="3" t="s">
        <v>42</v>
      </c>
      <c r="O841" s="3">
        <v>0</v>
      </c>
      <c r="P841" s="1">
        <f t="shared" si="260"/>
        <v>23</v>
      </c>
      <c r="Q841" s="1">
        <f t="shared" si="261"/>
        <v>6</v>
      </c>
      <c r="R841" s="72">
        <f t="shared" si="262"/>
        <v>45448.845138888886</v>
      </c>
      <c r="S841" s="73">
        <f t="shared" si="263"/>
        <v>2.8951388888890506</v>
      </c>
      <c r="T841" s="74">
        <f>Table2[[#This Row],[ETA A OFRECIMIENTO]]*24</f>
        <v>69.483333333337214</v>
      </c>
      <c r="U841" s="1" t="str">
        <f t="shared" si="264"/>
        <v>NO</v>
      </c>
      <c r="V841" s="73">
        <f t="shared" si="265"/>
        <v>0.16666666666424135</v>
      </c>
      <c r="W841" s="74">
        <f>Table2[[#This Row],[DEL. AVAILABLE A SLOT]]*24</f>
        <v>3.9999999999417923</v>
      </c>
      <c r="X841" s="1" t="str">
        <f t="shared" si="266"/>
        <v>SI</v>
      </c>
      <c r="Y841" s="73">
        <f t="shared" si="267"/>
        <v>3.0618055555532919</v>
      </c>
      <c r="Z841" s="74">
        <f>Table2[[#This Row],[ETA A TIMESLOT]]*24</f>
        <v>73.483333333279006</v>
      </c>
      <c r="AA841" s="73">
        <f t="shared" si="268"/>
        <v>0.42847222222189885</v>
      </c>
      <c r="AB841" s="73" t="str">
        <f t="shared" si="269"/>
        <v>NO</v>
      </c>
      <c r="AC841" s="74">
        <f>Table2[[#This Row],[PUNTUALIDAD (H)]]*24</f>
        <v>10.283333333325572</v>
      </c>
      <c r="AD841" s="73">
        <f t="shared" si="270"/>
        <v>3.6465277777751908</v>
      </c>
      <c r="AE841" s="74">
        <f>Table2[[#This Row],[ATA TO UNLOADING]]*24</f>
        <v>87.516666666604578</v>
      </c>
      <c r="AF841" s="74" t="str">
        <f>IF(Table2[[#This Row],[ATA TO UNLOADING 2]]&lt;=48,"YES","NO")</f>
        <v>NO</v>
      </c>
      <c r="AG841" s="75">
        <f t="shared" si="271"/>
        <v>0.41666666666424135</v>
      </c>
      <c r="AH841" s="2" t="s">
        <v>42</v>
      </c>
      <c r="AI841" s="2" t="str">
        <f t="shared" si="272"/>
        <v>TGHU6748110</v>
      </c>
      <c r="AJ841" s="76" t="str">
        <f t="shared" si="273"/>
        <v>CTU FLEVOKUST BV</v>
      </c>
      <c r="AK841" s="77">
        <f>IF($M841="TRUCK",VLOOKUP($AQ841,Invoicing!$A$17:$B$49,MATCH($AK$1,Invoicing!$A$17:$B$17,0),FALSE),VLOOKUP($AQ841,Invoicing!$N$17:$O$21,MATCH($AK$1,Invoicing!$N$17:$O$17,0),FALSE))</f>
        <v>380</v>
      </c>
      <c r="AL841" s="78" t="e">
        <f>VLOOKUP($E841,Invoicing!$A$1:$H$8,MATCH(TRACKER!$N841,Invoicing!$A$1:$H$1,0),FALSE)</f>
        <v>#N/A</v>
      </c>
      <c r="AM841" s="78">
        <v>35</v>
      </c>
      <c r="AN841" s="78">
        <f t="shared" si="274"/>
        <v>0</v>
      </c>
      <c r="AO841" s="2">
        <f t="shared" si="275"/>
        <v>3</v>
      </c>
      <c r="AP841" s="2" t="str">
        <f t="shared" si="276"/>
        <v>WEEK</v>
      </c>
      <c r="AQ841" s="2" t="str">
        <f t="shared" si="277"/>
        <v>CTU FLEVOKUST BVWEEK</v>
      </c>
      <c r="AR841" s="71">
        <f t="shared" si="278"/>
        <v>380</v>
      </c>
      <c r="AS841" s="71">
        <f>VLOOKUP(AJ841,Invoicing!A:K,10,FALSE)</f>
        <v>0</v>
      </c>
      <c r="AT841" s="71">
        <f t="shared" si="279"/>
        <v>380</v>
      </c>
    </row>
    <row r="842" spans="1:46">
      <c r="A842" s="37" t="s">
        <v>59</v>
      </c>
      <c r="B842" s="3" t="s">
        <v>38</v>
      </c>
      <c r="C842" s="11">
        <v>45445.354861111111</v>
      </c>
      <c r="D842" s="11">
        <v>45445.291666666664</v>
      </c>
      <c r="E842" s="11" t="s">
        <v>49</v>
      </c>
      <c r="F842" s="11" t="s">
        <v>40</v>
      </c>
      <c r="G842" s="3" t="s">
        <v>1010</v>
      </c>
      <c r="H842" s="3" t="s">
        <v>2821</v>
      </c>
      <c r="I842" s="11">
        <v>45448.25</v>
      </c>
      <c r="J842" s="12">
        <v>45448.604861111111</v>
      </c>
      <c r="K842" s="12">
        <v>45448.375</v>
      </c>
      <c r="L842" s="12">
        <v>45448.638888888891</v>
      </c>
      <c r="M842" s="61" t="s">
        <v>12</v>
      </c>
      <c r="N842" s="3" t="s">
        <v>42</v>
      </c>
      <c r="O842" s="3">
        <v>0</v>
      </c>
      <c r="P842" s="1">
        <f t="shared" si="260"/>
        <v>23</v>
      </c>
      <c r="Q842" s="1">
        <f t="shared" si="261"/>
        <v>6</v>
      </c>
      <c r="R842" s="72">
        <f t="shared" si="262"/>
        <v>45448.604861111111</v>
      </c>
      <c r="S842" s="73">
        <f t="shared" si="263"/>
        <v>2.8951388888890506</v>
      </c>
      <c r="T842" s="74">
        <f>Table2[[#This Row],[ETA A OFRECIMIENTO]]*24</f>
        <v>69.483333333337214</v>
      </c>
      <c r="U842" s="1" t="str">
        <f t="shared" si="264"/>
        <v>NO</v>
      </c>
      <c r="V842" s="73">
        <f t="shared" si="265"/>
        <v>0.125</v>
      </c>
      <c r="W842" s="74">
        <f>Table2[[#This Row],[DEL. AVAILABLE A SLOT]]*24</f>
        <v>3</v>
      </c>
      <c r="X842" s="1" t="str">
        <f t="shared" si="266"/>
        <v>SI</v>
      </c>
      <c r="Y842" s="73">
        <f t="shared" si="267"/>
        <v>3.0201388888890506</v>
      </c>
      <c r="Z842" s="74">
        <f>Table2[[#This Row],[ETA A TIMESLOT]]*24</f>
        <v>72.483333333337214</v>
      </c>
      <c r="AA842" s="73">
        <f t="shared" si="268"/>
        <v>0.22986111111094942</v>
      </c>
      <c r="AB842" s="73" t="str">
        <f t="shared" si="269"/>
        <v>NO</v>
      </c>
      <c r="AC842" s="74">
        <f>Table2[[#This Row],[PUNTUALIDAD (H)]]*24</f>
        <v>5.5166666666627862</v>
      </c>
      <c r="AD842" s="73">
        <f t="shared" si="270"/>
        <v>3.2840277777795563</v>
      </c>
      <c r="AE842" s="74">
        <f>Table2[[#This Row],[ATA TO UNLOADING]]*24</f>
        <v>78.816666666709352</v>
      </c>
      <c r="AF842" s="74" t="str">
        <f>IF(Table2[[#This Row],[ATA TO UNLOADING 2]]&lt;=48,"YES","NO")</f>
        <v>NO</v>
      </c>
      <c r="AG842" s="75">
        <f t="shared" si="271"/>
        <v>0.375</v>
      </c>
      <c r="AH842" s="2" t="s">
        <v>42</v>
      </c>
      <c r="AI842" s="2" t="str">
        <f t="shared" si="272"/>
        <v>MRSU4335694</v>
      </c>
      <c r="AJ842" s="76" t="str">
        <f t="shared" si="273"/>
        <v>CTU FLEVOKUST BV</v>
      </c>
      <c r="AK842" s="77">
        <f>IF($M842="TRUCK",VLOOKUP($AQ842,Invoicing!$A$17:$B$49,MATCH($AK$1,Invoicing!$A$17:$B$17,0),FALSE),VLOOKUP($AQ842,Invoicing!$N$17:$O$21,MATCH($AK$1,Invoicing!$N$17:$O$17,0),FALSE))</f>
        <v>380</v>
      </c>
      <c r="AL842" s="78" t="e">
        <f>VLOOKUP($E842,Invoicing!$A$1:$H$8,MATCH(TRACKER!$N842,Invoicing!$A$1:$H$1,0),FALSE)</f>
        <v>#N/A</v>
      </c>
      <c r="AM842" s="78">
        <v>35</v>
      </c>
      <c r="AN842" s="78">
        <f t="shared" si="274"/>
        <v>0</v>
      </c>
      <c r="AO842" s="2">
        <f t="shared" si="275"/>
        <v>3</v>
      </c>
      <c r="AP842" s="2" t="str">
        <f t="shared" si="276"/>
        <v>WEEK</v>
      </c>
      <c r="AQ842" s="2" t="str">
        <f t="shared" si="277"/>
        <v>CTU FLEVOKUST BVWEEK</v>
      </c>
      <c r="AR842" s="71">
        <f t="shared" si="278"/>
        <v>380</v>
      </c>
      <c r="AS842" s="71">
        <f>VLOOKUP(AJ842,Invoicing!A:K,10,FALSE)</f>
        <v>0</v>
      </c>
      <c r="AT842" s="71">
        <f t="shared" si="279"/>
        <v>380</v>
      </c>
    </row>
    <row r="843" spans="1:46">
      <c r="A843" s="37" t="s">
        <v>59</v>
      </c>
      <c r="B843" s="3" t="s">
        <v>38</v>
      </c>
      <c r="C843" s="11">
        <v>45445.354861111111</v>
      </c>
      <c r="D843" s="11">
        <v>45445.291666666664</v>
      </c>
      <c r="E843" s="11" t="s">
        <v>49</v>
      </c>
      <c r="F843" s="11" t="s">
        <v>40</v>
      </c>
      <c r="G843" s="3" t="s">
        <v>1011</v>
      </c>
      <c r="H843" s="3" t="s">
        <v>2821</v>
      </c>
      <c r="I843" s="11">
        <v>45448.25</v>
      </c>
      <c r="J843" s="12">
        <v>45448.655555555553</v>
      </c>
      <c r="K843" s="12">
        <v>45448.333333333336</v>
      </c>
      <c r="L843" s="12">
        <v>45448.895833333336</v>
      </c>
      <c r="M843" s="61" t="s">
        <v>12</v>
      </c>
      <c r="N843" s="3" t="s">
        <v>42</v>
      </c>
      <c r="O843" s="3">
        <v>0</v>
      </c>
      <c r="P843" s="1">
        <f t="shared" si="260"/>
        <v>23</v>
      </c>
      <c r="Q843" s="1">
        <f t="shared" si="261"/>
        <v>6</v>
      </c>
      <c r="R843" s="72">
        <f t="shared" si="262"/>
        <v>45448.655555555553</v>
      </c>
      <c r="S843" s="73">
        <f t="shared" si="263"/>
        <v>2.8951388888890506</v>
      </c>
      <c r="T843" s="74">
        <f>Table2[[#This Row],[ETA A OFRECIMIENTO]]*24</f>
        <v>69.483333333337214</v>
      </c>
      <c r="U843" s="1" t="str">
        <f t="shared" si="264"/>
        <v>NO</v>
      </c>
      <c r="V843" s="73">
        <f t="shared" si="265"/>
        <v>8.3333333335758653E-2</v>
      </c>
      <c r="W843" s="74">
        <f>Table2[[#This Row],[DEL. AVAILABLE A SLOT]]*24</f>
        <v>2.0000000000582077</v>
      </c>
      <c r="X843" s="1" t="str">
        <f t="shared" si="266"/>
        <v>SI</v>
      </c>
      <c r="Y843" s="73">
        <f t="shared" si="267"/>
        <v>2.9784722222248092</v>
      </c>
      <c r="Z843" s="74">
        <f>Table2[[#This Row],[ETA A TIMESLOT]]*24</f>
        <v>71.483333333395422</v>
      </c>
      <c r="AA843" s="73">
        <f t="shared" si="268"/>
        <v>0.32222222221753327</v>
      </c>
      <c r="AB843" s="73" t="str">
        <f t="shared" si="269"/>
        <v>NO</v>
      </c>
      <c r="AC843" s="74">
        <f>Table2[[#This Row],[PUNTUALIDAD (H)]]*24</f>
        <v>7.7333333332207985</v>
      </c>
      <c r="AD843" s="73">
        <f t="shared" si="270"/>
        <v>3.5409722222248092</v>
      </c>
      <c r="AE843" s="74">
        <f>Table2[[#This Row],[ATA TO UNLOADING]]*24</f>
        <v>84.983333333395422</v>
      </c>
      <c r="AF843" s="74" t="str">
        <f>IF(Table2[[#This Row],[ATA TO UNLOADING 2]]&lt;=48,"YES","NO")</f>
        <v>NO</v>
      </c>
      <c r="AG843" s="75">
        <f t="shared" si="271"/>
        <v>0.33333333333575865</v>
      </c>
      <c r="AH843" s="2" t="s">
        <v>42</v>
      </c>
      <c r="AI843" s="2" t="str">
        <f t="shared" si="272"/>
        <v>SUDU8858546</v>
      </c>
      <c r="AJ843" s="76" t="str">
        <f t="shared" si="273"/>
        <v>CTU FLEVOKUST BV</v>
      </c>
      <c r="AK843" s="77">
        <f>IF($M843="TRUCK",VLOOKUP($AQ843,Invoicing!$A$17:$B$49,MATCH($AK$1,Invoicing!$A$17:$B$17,0),FALSE),VLOOKUP($AQ843,Invoicing!$N$17:$O$21,MATCH($AK$1,Invoicing!$N$17:$O$17,0),FALSE))</f>
        <v>380</v>
      </c>
      <c r="AL843" s="78" t="e">
        <f>VLOOKUP($E843,Invoicing!$A$1:$H$8,MATCH(TRACKER!$N843,Invoicing!$A$1:$H$1,0),FALSE)</f>
        <v>#N/A</v>
      </c>
      <c r="AM843" s="78">
        <v>35</v>
      </c>
      <c r="AN843" s="78">
        <f t="shared" si="274"/>
        <v>0</v>
      </c>
      <c r="AO843" s="2">
        <f t="shared" si="275"/>
        <v>3</v>
      </c>
      <c r="AP843" s="2" t="str">
        <f t="shared" si="276"/>
        <v>WEEK</v>
      </c>
      <c r="AQ843" s="2" t="str">
        <f t="shared" si="277"/>
        <v>CTU FLEVOKUST BVWEEK</v>
      </c>
      <c r="AR843" s="71">
        <f t="shared" si="278"/>
        <v>380</v>
      </c>
      <c r="AS843" s="71">
        <f>VLOOKUP(AJ843,Invoicing!A:K,10,FALSE)</f>
        <v>0</v>
      </c>
      <c r="AT843" s="71">
        <f t="shared" si="279"/>
        <v>380</v>
      </c>
    </row>
    <row r="844" spans="1:46">
      <c r="A844" s="37" t="s">
        <v>59</v>
      </c>
      <c r="B844" s="3" t="s">
        <v>38</v>
      </c>
      <c r="C844" s="11">
        <v>45445.354861111111</v>
      </c>
      <c r="D844" s="11">
        <v>45445.291666666664</v>
      </c>
      <c r="E844" s="11" t="s">
        <v>49</v>
      </c>
      <c r="F844" s="11" t="s">
        <v>40</v>
      </c>
      <c r="G844" s="3" t="s">
        <v>1012</v>
      </c>
      <c r="H844" s="3" t="s">
        <v>2821</v>
      </c>
      <c r="I844" s="11">
        <v>45448.25</v>
      </c>
      <c r="J844" s="12">
        <v>45448.527777777781</v>
      </c>
      <c r="K844" s="12">
        <v>45448.25</v>
      </c>
      <c r="L844" s="12">
        <v>45448.541666666664</v>
      </c>
      <c r="M844" s="61" t="s">
        <v>12</v>
      </c>
      <c r="N844" s="3" t="s">
        <v>42</v>
      </c>
      <c r="O844" s="3">
        <v>0</v>
      </c>
      <c r="P844" s="1">
        <f t="shared" si="260"/>
        <v>23</v>
      </c>
      <c r="Q844" s="1">
        <f t="shared" si="261"/>
        <v>6</v>
      </c>
      <c r="R844" s="72">
        <f t="shared" si="262"/>
        <v>45448.527777777781</v>
      </c>
      <c r="S844" s="73">
        <f t="shared" si="263"/>
        <v>2.8951388888890506</v>
      </c>
      <c r="T844" s="74">
        <f>Table2[[#This Row],[ETA A OFRECIMIENTO]]*24</f>
        <v>69.483333333337214</v>
      </c>
      <c r="U844" s="1" t="str">
        <f t="shared" si="264"/>
        <v>NO</v>
      </c>
      <c r="V844" s="73">
        <f t="shared" si="265"/>
        <v>0</v>
      </c>
      <c r="W844" s="74">
        <f>Table2[[#This Row],[DEL. AVAILABLE A SLOT]]*24</f>
        <v>0</v>
      </c>
      <c r="X844" s="1" t="str">
        <f t="shared" si="266"/>
        <v>SI</v>
      </c>
      <c r="Y844" s="73">
        <f t="shared" si="267"/>
        <v>2.8951388888890506</v>
      </c>
      <c r="Z844" s="74">
        <f>Table2[[#This Row],[ETA A TIMESLOT]]*24</f>
        <v>69.483333333337214</v>
      </c>
      <c r="AA844" s="73">
        <f t="shared" si="268"/>
        <v>0.27777777778101154</v>
      </c>
      <c r="AB844" s="73" t="str">
        <f t="shared" si="269"/>
        <v>NO</v>
      </c>
      <c r="AC844" s="74">
        <f>Table2[[#This Row],[PUNTUALIDAD (H)]]*24</f>
        <v>6.6666666667442769</v>
      </c>
      <c r="AD844" s="73">
        <f t="shared" si="270"/>
        <v>3.1868055555532919</v>
      </c>
      <c r="AE844" s="74">
        <f>Table2[[#This Row],[ATA TO UNLOADING]]*24</f>
        <v>76.483333333279006</v>
      </c>
      <c r="AF844" s="74" t="str">
        <f>IF(Table2[[#This Row],[ATA TO UNLOADING 2]]&lt;=48,"YES","NO")</f>
        <v>NO</v>
      </c>
      <c r="AG844" s="75">
        <f t="shared" si="271"/>
        <v>0.25</v>
      </c>
      <c r="AH844" s="2" t="s">
        <v>42</v>
      </c>
      <c r="AI844" s="2" t="str">
        <f t="shared" si="272"/>
        <v>MRSU3653520</v>
      </c>
      <c r="AJ844" s="76" t="str">
        <f t="shared" si="273"/>
        <v>CTU FLEVOKUST BV</v>
      </c>
      <c r="AK844" s="77">
        <f>IF($M844="TRUCK",VLOOKUP($AQ844,Invoicing!$A$17:$B$49,MATCH($AK$1,Invoicing!$A$17:$B$17,0),FALSE),VLOOKUP($AQ844,Invoicing!$N$17:$O$21,MATCH($AK$1,Invoicing!$N$17:$O$17,0),FALSE))</f>
        <v>380</v>
      </c>
      <c r="AL844" s="78" t="e">
        <f>VLOOKUP($E844,Invoicing!$A$1:$H$8,MATCH(TRACKER!$N844,Invoicing!$A$1:$H$1,0),FALSE)</f>
        <v>#N/A</v>
      </c>
      <c r="AM844" s="78">
        <v>35</v>
      </c>
      <c r="AN844" s="78">
        <f t="shared" si="274"/>
        <v>0</v>
      </c>
      <c r="AO844" s="2">
        <f t="shared" si="275"/>
        <v>3</v>
      </c>
      <c r="AP844" s="2" t="str">
        <f t="shared" si="276"/>
        <v>WEEK</v>
      </c>
      <c r="AQ844" s="2" t="str">
        <f t="shared" si="277"/>
        <v>CTU FLEVOKUST BVWEEK</v>
      </c>
      <c r="AR844" s="71">
        <f t="shared" si="278"/>
        <v>380</v>
      </c>
      <c r="AS844" s="71">
        <f>VLOOKUP(AJ844,Invoicing!A:K,10,FALSE)</f>
        <v>0</v>
      </c>
      <c r="AT844" s="71">
        <f t="shared" si="279"/>
        <v>380</v>
      </c>
    </row>
    <row r="845" spans="1:46">
      <c r="A845" s="37" t="s">
        <v>59</v>
      </c>
      <c r="B845" s="3" t="s">
        <v>38</v>
      </c>
      <c r="C845" s="11">
        <v>45445.354861111111</v>
      </c>
      <c r="D845" s="11">
        <v>45445.291666666664</v>
      </c>
      <c r="E845" s="11" t="s">
        <v>49</v>
      </c>
      <c r="F845" s="11" t="s">
        <v>40</v>
      </c>
      <c r="G845" s="3" t="s">
        <v>1013</v>
      </c>
      <c r="H845" s="3" t="s">
        <v>2821</v>
      </c>
      <c r="I845" s="11">
        <v>45448.25</v>
      </c>
      <c r="J845" s="12">
        <v>45448.593055555553</v>
      </c>
      <c r="K845" s="12">
        <v>45448.25</v>
      </c>
      <c r="L845" s="12">
        <v>45448.645833333336</v>
      </c>
      <c r="M845" s="61" t="s">
        <v>12</v>
      </c>
      <c r="N845" s="3" t="s">
        <v>42</v>
      </c>
      <c r="O845" s="3">
        <v>0</v>
      </c>
      <c r="P845" s="1">
        <f t="shared" si="260"/>
        <v>23</v>
      </c>
      <c r="Q845" s="1">
        <f t="shared" si="261"/>
        <v>6</v>
      </c>
      <c r="R845" s="72">
        <f t="shared" si="262"/>
        <v>45448.593055555553</v>
      </c>
      <c r="S845" s="73">
        <f t="shared" si="263"/>
        <v>2.8951388888890506</v>
      </c>
      <c r="T845" s="74">
        <f>Table2[[#This Row],[ETA A OFRECIMIENTO]]*24</f>
        <v>69.483333333337214</v>
      </c>
      <c r="U845" s="1" t="str">
        <f t="shared" si="264"/>
        <v>NO</v>
      </c>
      <c r="V845" s="73">
        <f t="shared" si="265"/>
        <v>0</v>
      </c>
      <c r="W845" s="74">
        <f>Table2[[#This Row],[DEL. AVAILABLE A SLOT]]*24</f>
        <v>0</v>
      </c>
      <c r="X845" s="1" t="str">
        <f t="shared" si="266"/>
        <v>SI</v>
      </c>
      <c r="Y845" s="73">
        <f t="shared" si="267"/>
        <v>2.8951388888890506</v>
      </c>
      <c r="Z845" s="74">
        <f>Table2[[#This Row],[ETA A TIMESLOT]]*24</f>
        <v>69.483333333337214</v>
      </c>
      <c r="AA845" s="73">
        <f t="shared" si="268"/>
        <v>0.34305555555329192</v>
      </c>
      <c r="AB845" s="73" t="str">
        <f t="shared" si="269"/>
        <v>NO</v>
      </c>
      <c r="AC845" s="74">
        <f>Table2[[#This Row],[PUNTUALIDAD (H)]]*24</f>
        <v>8.2333333332790062</v>
      </c>
      <c r="AD845" s="73">
        <f t="shared" si="270"/>
        <v>3.2909722222248092</v>
      </c>
      <c r="AE845" s="74">
        <f>Table2[[#This Row],[ATA TO UNLOADING]]*24</f>
        <v>78.983333333395422</v>
      </c>
      <c r="AF845" s="74" t="str">
        <f>IF(Table2[[#This Row],[ATA TO UNLOADING 2]]&lt;=48,"YES","NO")</f>
        <v>NO</v>
      </c>
      <c r="AG845" s="75">
        <f t="shared" si="271"/>
        <v>0.25</v>
      </c>
      <c r="AH845" s="2" t="s">
        <v>42</v>
      </c>
      <c r="AI845" s="2" t="str">
        <f t="shared" si="272"/>
        <v>MRKU9993669</v>
      </c>
      <c r="AJ845" s="76" t="str">
        <f t="shared" si="273"/>
        <v>CTU FLEVOKUST BV</v>
      </c>
      <c r="AK845" s="77">
        <f>IF($M845="TRUCK",VLOOKUP($AQ845,Invoicing!$A$17:$B$49,MATCH($AK$1,Invoicing!$A$17:$B$17,0),FALSE),VLOOKUP($AQ845,Invoicing!$N$17:$O$21,MATCH($AK$1,Invoicing!$N$17:$O$17,0),FALSE))</f>
        <v>380</v>
      </c>
      <c r="AL845" s="78" t="e">
        <f>VLOOKUP($E845,Invoicing!$A$1:$H$8,MATCH(TRACKER!$N845,Invoicing!$A$1:$H$1,0),FALSE)</f>
        <v>#N/A</v>
      </c>
      <c r="AM845" s="78">
        <v>35</v>
      </c>
      <c r="AN845" s="78">
        <f t="shared" si="274"/>
        <v>0</v>
      </c>
      <c r="AO845" s="2">
        <f t="shared" si="275"/>
        <v>3</v>
      </c>
      <c r="AP845" s="2" t="str">
        <f t="shared" si="276"/>
        <v>WEEK</v>
      </c>
      <c r="AQ845" s="2" t="str">
        <f t="shared" si="277"/>
        <v>CTU FLEVOKUST BVWEEK</v>
      </c>
      <c r="AR845" s="71">
        <f t="shared" si="278"/>
        <v>380</v>
      </c>
      <c r="AS845" s="71">
        <f>VLOOKUP(AJ845,Invoicing!A:K,10,FALSE)</f>
        <v>0</v>
      </c>
      <c r="AT845" s="71">
        <f t="shared" si="279"/>
        <v>380</v>
      </c>
    </row>
    <row r="846" spans="1:46">
      <c r="A846" s="37" t="s">
        <v>59</v>
      </c>
      <c r="B846" s="3" t="s">
        <v>38</v>
      </c>
      <c r="C846" s="11">
        <v>45445.354861111111</v>
      </c>
      <c r="D846" s="11">
        <v>45445.291666666664</v>
      </c>
      <c r="E846" s="11" t="s">
        <v>44</v>
      </c>
      <c r="F846" s="11" t="s">
        <v>40</v>
      </c>
      <c r="G846" s="3" t="s">
        <v>1014</v>
      </c>
      <c r="H846" s="3" t="s">
        <v>2821</v>
      </c>
      <c r="I846" s="11">
        <v>45446.125</v>
      </c>
      <c r="J846" s="12">
        <v>45446.334027777775</v>
      </c>
      <c r="K846" s="12">
        <v>45446.333333333336</v>
      </c>
      <c r="L846" s="12">
        <v>45446.350694444445</v>
      </c>
      <c r="M846" s="12" t="s">
        <v>115</v>
      </c>
      <c r="N846" s="3" t="s">
        <v>42</v>
      </c>
      <c r="O846" s="3">
        <v>0</v>
      </c>
      <c r="P846" s="1">
        <f t="shared" si="260"/>
        <v>23</v>
      </c>
      <c r="Q846" s="1">
        <f t="shared" si="261"/>
        <v>6</v>
      </c>
      <c r="R846" s="72">
        <f t="shared" si="262"/>
        <v>45446.334027777775</v>
      </c>
      <c r="S846" s="73">
        <f t="shared" si="263"/>
        <v>0.77013888888905058</v>
      </c>
      <c r="T846" s="74">
        <f>Table2[[#This Row],[ETA A OFRECIMIENTO]]*24</f>
        <v>18.483333333337214</v>
      </c>
      <c r="U846" s="1" t="str">
        <f t="shared" si="264"/>
        <v>YES</v>
      </c>
      <c r="V846" s="73">
        <f t="shared" si="265"/>
        <v>0.20833333333575865</v>
      </c>
      <c r="W846" s="74">
        <f>Table2[[#This Row],[DEL. AVAILABLE A SLOT]]*24</f>
        <v>5.0000000000582077</v>
      </c>
      <c r="X846" s="1" t="str">
        <f t="shared" si="266"/>
        <v>SI</v>
      </c>
      <c r="Y846" s="73">
        <f t="shared" si="267"/>
        <v>0.97847222222480923</v>
      </c>
      <c r="Z846" s="74">
        <f>Table2[[#This Row],[ETA A TIMESLOT]]*24</f>
        <v>23.483333333395422</v>
      </c>
      <c r="AA846" s="73">
        <f t="shared" si="268"/>
        <v>6.9444443943211809E-4</v>
      </c>
      <c r="AB846" s="73" t="str">
        <f t="shared" si="269"/>
        <v>SI</v>
      </c>
      <c r="AC846" s="74">
        <f>Table2[[#This Row],[PUNTUALIDAD (H)]]*24</f>
        <v>1.6666666546370834E-2</v>
      </c>
      <c r="AD846" s="73">
        <f t="shared" si="270"/>
        <v>0.99583333333430346</v>
      </c>
      <c r="AE846" s="74">
        <f>Table2[[#This Row],[ATA TO UNLOADING]]*24</f>
        <v>23.900000000023283</v>
      </c>
      <c r="AF846" s="74" t="str">
        <f>IF(Table2[[#This Row],[ATA TO UNLOADING 2]]&lt;=48,"YES","NO")</f>
        <v>YES</v>
      </c>
      <c r="AG846" s="75">
        <f t="shared" si="271"/>
        <v>0.33333333333575865</v>
      </c>
      <c r="AH846" s="2" t="s">
        <v>42</v>
      </c>
      <c r="AI846" s="2" t="str">
        <f t="shared" si="272"/>
        <v>MRKU0732284</v>
      </c>
      <c r="AJ846" s="76" t="str">
        <f t="shared" si="273"/>
        <v>MSI</v>
      </c>
      <c r="AK846" s="77">
        <f>IF($M846="TRUCK",VLOOKUP($AQ846,Invoicing!$A$17:$B$49,MATCH($AK$1,Invoicing!$A$17:$B$17,0),FALSE),VLOOKUP($AQ846,Invoicing!$N$17:$O$21,MATCH($AK$1,Invoicing!$N$17:$O$17,0),FALSE))</f>
        <v>480</v>
      </c>
      <c r="AL846" s="78" t="e">
        <f>VLOOKUP($E846,Invoicing!$A$1:$H$8,MATCH(TRACKER!$N846,Invoicing!$A$1:$H$1,0),FALSE)</f>
        <v>#N/A</v>
      </c>
      <c r="AM846" s="78">
        <f>VLOOKUP($E846,Invoicing!$A$1:$H$8,MATCH(TRACKER!$O$1,Invoicing!$A$1:$H$1,0),FALSE)</f>
        <v>50</v>
      </c>
      <c r="AN846" s="78">
        <f t="shared" si="274"/>
        <v>0</v>
      </c>
      <c r="AO846" s="2">
        <f t="shared" si="275"/>
        <v>1</v>
      </c>
      <c r="AP846" s="2" t="str">
        <f t="shared" si="276"/>
        <v>WEEK</v>
      </c>
      <c r="AQ846" s="2" t="str">
        <f t="shared" si="277"/>
        <v>MSIWEEK</v>
      </c>
      <c r="AR846" s="71">
        <f t="shared" si="278"/>
        <v>480</v>
      </c>
      <c r="AS846" s="71">
        <f>VLOOKUP(AJ846,Invoicing!A:K,10,FALSE)</f>
        <v>25</v>
      </c>
      <c r="AT846" s="71">
        <f t="shared" si="279"/>
        <v>505</v>
      </c>
    </row>
    <row r="847" spans="1:46">
      <c r="A847" s="37" t="s">
        <v>59</v>
      </c>
      <c r="B847" s="3" t="s">
        <v>38</v>
      </c>
      <c r="C847" s="11">
        <v>45445.354861111111</v>
      </c>
      <c r="D847" s="11">
        <v>45445.291666666664</v>
      </c>
      <c r="E847" s="11" t="s">
        <v>45</v>
      </c>
      <c r="F847" s="11" t="s">
        <v>40</v>
      </c>
      <c r="G847" s="3" t="s">
        <v>1015</v>
      </c>
      <c r="H847" s="3" t="s">
        <v>2821</v>
      </c>
      <c r="I847" s="11">
        <v>45446.125</v>
      </c>
      <c r="J847" s="12">
        <v>45446.182638888888</v>
      </c>
      <c r="K847" s="12">
        <v>45446.208333333336</v>
      </c>
      <c r="L847" s="12">
        <v>45446.208333333336</v>
      </c>
      <c r="M847" s="12" t="s">
        <v>115</v>
      </c>
      <c r="N847" s="3" t="s">
        <v>42</v>
      </c>
      <c r="O847" s="3">
        <v>0</v>
      </c>
      <c r="P847" s="1">
        <f t="shared" si="260"/>
        <v>23</v>
      </c>
      <c r="Q847" s="1">
        <f t="shared" si="261"/>
        <v>6</v>
      </c>
      <c r="R847" s="72">
        <f t="shared" si="262"/>
        <v>45446.182638888888</v>
      </c>
      <c r="S847" s="73">
        <f t="shared" si="263"/>
        <v>0.77013888888905058</v>
      </c>
      <c r="T847" s="74">
        <f>Table2[[#This Row],[ETA A OFRECIMIENTO]]*24</f>
        <v>18.483333333337214</v>
      </c>
      <c r="U847" s="1" t="str">
        <f t="shared" si="264"/>
        <v>YES</v>
      </c>
      <c r="V847" s="73">
        <f t="shared" si="265"/>
        <v>8.3333333335758653E-2</v>
      </c>
      <c r="W847" s="74">
        <f>Table2[[#This Row],[DEL. AVAILABLE A SLOT]]*24</f>
        <v>2.0000000000582077</v>
      </c>
      <c r="X847" s="1" t="str">
        <f t="shared" si="266"/>
        <v>SI</v>
      </c>
      <c r="Y847" s="73">
        <f t="shared" si="267"/>
        <v>0.85347222222480923</v>
      </c>
      <c r="Z847" s="74">
        <f>Table2[[#This Row],[ETA A TIMESLOT]]*24</f>
        <v>20.483333333395422</v>
      </c>
      <c r="AA847" s="73">
        <f t="shared" si="268"/>
        <v>0</v>
      </c>
      <c r="AB847" s="73" t="str">
        <f t="shared" si="269"/>
        <v>SI</v>
      </c>
      <c r="AC847" s="74">
        <f>Table2[[#This Row],[PUNTUALIDAD (H)]]*24</f>
        <v>0</v>
      </c>
      <c r="AD847" s="73">
        <f t="shared" si="270"/>
        <v>0.85347222222480923</v>
      </c>
      <c r="AE847" s="74">
        <f>Table2[[#This Row],[ATA TO UNLOADING]]*24</f>
        <v>20.483333333395422</v>
      </c>
      <c r="AF847" s="74" t="str">
        <f>IF(Table2[[#This Row],[ATA TO UNLOADING 2]]&lt;=48,"YES","NO")</f>
        <v>YES</v>
      </c>
      <c r="AG847" s="75">
        <f t="shared" si="271"/>
        <v>0.20833333333575865</v>
      </c>
      <c r="AH847" s="2" t="s">
        <v>42</v>
      </c>
      <c r="AI847" s="2" t="str">
        <f t="shared" si="272"/>
        <v>MRSU4672313</v>
      </c>
      <c r="AJ847" s="76" t="str">
        <f t="shared" si="273"/>
        <v>OM TRANSPORT</v>
      </c>
      <c r="AK847" s="77">
        <f>IF($M847="TRUCK",VLOOKUP($AQ847,Invoicing!$A$17:$B$49,MATCH($AK$1,Invoicing!$A$17:$B$17,0),FALSE),VLOOKUP($AQ847,Invoicing!$N$17:$O$21,MATCH($AK$1,Invoicing!$N$17:$O$17,0),FALSE))</f>
        <v>475</v>
      </c>
      <c r="AL847" s="78" t="e">
        <f>VLOOKUP($E847,Invoicing!$A$1:$H$8,MATCH(TRACKER!$N847,Invoicing!$A$1:$H$1,0),FALSE)</f>
        <v>#N/A</v>
      </c>
      <c r="AM847" s="78">
        <f>VLOOKUP($E847,Invoicing!$A$1:$H$8,MATCH(TRACKER!$O$1,Invoicing!$A$1:$H$1,0),FALSE)</f>
        <v>50</v>
      </c>
      <c r="AN847" s="78">
        <f t="shared" si="274"/>
        <v>0</v>
      </c>
      <c r="AO847" s="2">
        <f t="shared" si="275"/>
        <v>1</v>
      </c>
      <c r="AP847" s="2" t="str">
        <f t="shared" si="276"/>
        <v>WEEK</v>
      </c>
      <c r="AQ847" s="2" t="str">
        <f t="shared" si="277"/>
        <v>OM TRANSPORTWEEK</v>
      </c>
      <c r="AR847" s="71">
        <f t="shared" si="278"/>
        <v>475</v>
      </c>
      <c r="AS847" s="71">
        <f>VLOOKUP(AJ847,Invoicing!A:K,10,FALSE)</f>
        <v>25</v>
      </c>
      <c r="AT847" s="71">
        <f t="shared" si="279"/>
        <v>500</v>
      </c>
    </row>
    <row r="848" spans="1:46">
      <c r="A848" s="37" t="s">
        <v>59</v>
      </c>
      <c r="B848" s="3" t="s">
        <v>38</v>
      </c>
      <c r="C848" s="11">
        <v>45445.354861111111</v>
      </c>
      <c r="D848" s="11">
        <v>45445.291666666664</v>
      </c>
      <c r="E848" s="11" t="s">
        <v>45</v>
      </c>
      <c r="F848" s="11" t="s">
        <v>40</v>
      </c>
      <c r="G848" s="3" t="s">
        <v>1016</v>
      </c>
      <c r="H848" s="3" t="s">
        <v>2821</v>
      </c>
      <c r="I848" s="11">
        <v>45446.125</v>
      </c>
      <c r="J848" s="12">
        <v>45446.088888888888</v>
      </c>
      <c r="K848" s="12">
        <v>45446.125</v>
      </c>
      <c r="L848" s="12">
        <v>45446.100694444445</v>
      </c>
      <c r="M848" s="12" t="s">
        <v>115</v>
      </c>
      <c r="N848" s="3" t="s">
        <v>42</v>
      </c>
      <c r="O848" s="3">
        <v>0</v>
      </c>
      <c r="P848" s="1">
        <f t="shared" si="260"/>
        <v>23</v>
      </c>
      <c r="Q848" s="1">
        <f t="shared" si="261"/>
        <v>6</v>
      </c>
      <c r="R848" s="72">
        <f t="shared" si="262"/>
        <v>45446.088888888888</v>
      </c>
      <c r="S848" s="73">
        <f t="shared" si="263"/>
        <v>0.77013888888905058</v>
      </c>
      <c r="T848" s="74">
        <f>Table2[[#This Row],[ETA A OFRECIMIENTO]]*24</f>
        <v>18.483333333337214</v>
      </c>
      <c r="U848" s="1" t="str">
        <f t="shared" si="264"/>
        <v>YES</v>
      </c>
      <c r="V848" s="73">
        <f t="shared" si="265"/>
        <v>0</v>
      </c>
      <c r="W848" s="74">
        <f>Table2[[#This Row],[DEL. AVAILABLE A SLOT]]*24</f>
        <v>0</v>
      </c>
      <c r="X848" s="1" t="str">
        <f t="shared" si="266"/>
        <v>SI</v>
      </c>
      <c r="Y848" s="73">
        <f t="shared" si="267"/>
        <v>0.77013888888905058</v>
      </c>
      <c r="Z848" s="74">
        <f>Table2[[#This Row],[ETA A TIMESLOT]]*24</f>
        <v>18.483333333337214</v>
      </c>
      <c r="AA848" s="73">
        <f t="shared" si="268"/>
        <v>0</v>
      </c>
      <c r="AB848" s="73" t="str">
        <f t="shared" si="269"/>
        <v>SI</v>
      </c>
      <c r="AC848" s="74">
        <f>Table2[[#This Row],[PUNTUALIDAD (H)]]*24</f>
        <v>0</v>
      </c>
      <c r="AD848" s="73">
        <f t="shared" si="270"/>
        <v>0.74583333333430346</v>
      </c>
      <c r="AE848" s="74">
        <f>Table2[[#This Row],[ATA TO UNLOADING]]*24</f>
        <v>17.900000000023283</v>
      </c>
      <c r="AF848" s="74" t="str">
        <f>IF(Table2[[#This Row],[ATA TO UNLOADING 2]]&lt;=48,"YES","NO")</f>
        <v>YES</v>
      </c>
      <c r="AG848" s="75">
        <f t="shared" si="271"/>
        <v>0.125</v>
      </c>
      <c r="AH848" s="2" t="s">
        <v>24</v>
      </c>
      <c r="AI848" s="2" t="str">
        <f t="shared" si="272"/>
        <v>MRKU3786345</v>
      </c>
      <c r="AJ848" s="76" t="str">
        <f t="shared" si="273"/>
        <v>OM TRANSPORT</v>
      </c>
      <c r="AK848" s="77">
        <f>IF($M848="TRUCK",VLOOKUP($AQ848,Invoicing!$A$17:$B$49,MATCH($AK$1,Invoicing!$A$17:$B$17,0),FALSE),VLOOKUP($AQ848,Invoicing!$N$17:$O$21,MATCH($AK$1,Invoicing!$N$17:$O$17,0),FALSE))</f>
        <v>475</v>
      </c>
      <c r="AL848" s="78" t="e">
        <f>VLOOKUP($E848,Invoicing!$A$1:$H$8,MATCH(TRACKER!$N848,Invoicing!$A$1:$H$1,0),FALSE)</f>
        <v>#N/A</v>
      </c>
      <c r="AM848" s="78">
        <f>VLOOKUP($E848,Invoicing!$A$1:$H$8,MATCH(TRACKER!$O$1,Invoicing!$A$1:$H$1,0),FALSE)</f>
        <v>50</v>
      </c>
      <c r="AN848" s="78">
        <f t="shared" si="274"/>
        <v>0</v>
      </c>
      <c r="AO848" s="2">
        <f t="shared" si="275"/>
        <v>1</v>
      </c>
      <c r="AP848" s="2" t="str">
        <f t="shared" si="276"/>
        <v>NIGHT</v>
      </c>
      <c r="AQ848" s="2" t="str">
        <f t="shared" si="277"/>
        <v>OM TRANSPORTNIGHT</v>
      </c>
      <c r="AR848" s="71">
        <f t="shared" si="278"/>
        <v>475</v>
      </c>
      <c r="AS848" s="71">
        <f>VLOOKUP(AJ848,Invoicing!A:K,10,FALSE)</f>
        <v>25</v>
      </c>
      <c r="AT848" s="71">
        <f t="shared" si="279"/>
        <v>500</v>
      </c>
    </row>
    <row r="849" spans="1:47">
      <c r="A849" s="37" t="s">
        <v>59</v>
      </c>
      <c r="B849" s="3" t="s">
        <v>38</v>
      </c>
      <c r="C849" s="11">
        <v>45445.354861111111</v>
      </c>
      <c r="D849" s="11">
        <v>45445.291666666664</v>
      </c>
      <c r="E849" s="11" t="s">
        <v>44</v>
      </c>
      <c r="F849" s="11" t="s">
        <v>40</v>
      </c>
      <c r="G849" s="3" t="s">
        <v>1017</v>
      </c>
      <c r="H849" s="3" t="s">
        <v>2821</v>
      </c>
      <c r="I849" s="11">
        <v>45446.125</v>
      </c>
      <c r="J849" s="12">
        <v>45446.116666666669</v>
      </c>
      <c r="K849" s="12">
        <v>45446.125</v>
      </c>
      <c r="L849" s="12">
        <v>45446.165972222225</v>
      </c>
      <c r="M849" s="12" t="s">
        <v>115</v>
      </c>
      <c r="N849" s="3" t="s">
        <v>42</v>
      </c>
      <c r="O849" s="3">
        <v>0</v>
      </c>
      <c r="P849" s="1">
        <f t="shared" si="260"/>
        <v>23</v>
      </c>
      <c r="Q849" s="1">
        <f t="shared" si="261"/>
        <v>6</v>
      </c>
      <c r="R849" s="72">
        <f t="shared" si="262"/>
        <v>45446.116666666669</v>
      </c>
      <c r="S849" s="73">
        <f t="shared" si="263"/>
        <v>0.77013888888905058</v>
      </c>
      <c r="T849" s="74">
        <f>Table2[[#This Row],[ETA A OFRECIMIENTO]]*24</f>
        <v>18.483333333337214</v>
      </c>
      <c r="U849" s="1" t="str">
        <f t="shared" si="264"/>
        <v>YES</v>
      </c>
      <c r="V849" s="73">
        <f t="shared" si="265"/>
        <v>0</v>
      </c>
      <c r="W849" s="74">
        <f>Table2[[#This Row],[DEL. AVAILABLE A SLOT]]*24</f>
        <v>0</v>
      </c>
      <c r="X849" s="1" t="str">
        <f t="shared" si="266"/>
        <v>SI</v>
      </c>
      <c r="Y849" s="73">
        <f t="shared" si="267"/>
        <v>0.77013888888905058</v>
      </c>
      <c r="Z849" s="74">
        <f>Table2[[#This Row],[ETA A TIMESLOT]]*24</f>
        <v>18.483333333337214</v>
      </c>
      <c r="AA849" s="73">
        <f t="shared" si="268"/>
        <v>0</v>
      </c>
      <c r="AB849" s="73" t="str">
        <f t="shared" si="269"/>
        <v>SI</v>
      </c>
      <c r="AC849" s="74">
        <f>Table2[[#This Row],[PUNTUALIDAD (H)]]*24</f>
        <v>0</v>
      </c>
      <c r="AD849" s="73">
        <f t="shared" si="270"/>
        <v>0.81111111111385981</v>
      </c>
      <c r="AE849" s="74">
        <f>Table2[[#This Row],[ATA TO UNLOADING]]*24</f>
        <v>19.466666666732635</v>
      </c>
      <c r="AF849" s="74" t="str">
        <f>IF(Table2[[#This Row],[ATA TO UNLOADING 2]]&lt;=48,"YES","NO")</f>
        <v>YES</v>
      </c>
      <c r="AG849" s="75">
        <f t="shared" si="271"/>
        <v>0.125</v>
      </c>
      <c r="AH849" s="2" t="s">
        <v>24</v>
      </c>
      <c r="AI849" s="2" t="str">
        <f t="shared" si="272"/>
        <v>MRSU0111700</v>
      </c>
      <c r="AJ849" s="76" t="str">
        <f t="shared" si="273"/>
        <v>MSI</v>
      </c>
      <c r="AK849" s="77">
        <f>IF($M849="TRUCK",VLOOKUP($AQ849,Invoicing!$A$17:$B$49,MATCH($AK$1,Invoicing!$A$17:$B$17,0),FALSE),VLOOKUP($AQ849,Invoicing!$N$17:$O$21,MATCH($AK$1,Invoicing!$N$17:$O$17,0),FALSE))</f>
        <v>530</v>
      </c>
      <c r="AL849" s="78" t="e">
        <f>VLOOKUP($E849,Invoicing!$A$1:$H$8,MATCH(TRACKER!$N849,Invoicing!$A$1:$H$1,0),FALSE)</f>
        <v>#N/A</v>
      </c>
      <c r="AM849" s="78">
        <f>VLOOKUP($E849,Invoicing!$A$1:$H$8,MATCH(TRACKER!$O$1,Invoicing!$A$1:$H$1,0),FALSE)</f>
        <v>50</v>
      </c>
      <c r="AN849" s="78">
        <f t="shared" si="274"/>
        <v>0</v>
      </c>
      <c r="AO849" s="2">
        <f t="shared" si="275"/>
        <v>1</v>
      </c>
      <c r="AP849" s="2" t="str">
        <f t="shared" si="276"/>
        <v>NIGHT</v>
      </c>
      <c r="AQ849" s="2" t="str">
        <f t="shared" si="277"/>
        <v>MSINIGHT</v>
      </c>
      <c r="AR849" s="71">
        <f t="shared" si="278"/>
        <v>530</v>
      </c>
      <c r="AS849" s="71">
        <f>VLOOKUP(AJ849,Invoicing!A:K,10,FALSE)</f>
        <v>25</v>
      </c>
      <c r="AT849" s="71">
        <f t="shared" si="279"/>
        <v>555</v>
      </c>
    </row>
    <row r="850" spans="1:47">
      <c r="A850" s="37" t="s">
        <v>53</v>
      </c>
      <c r="B850" s="3" t="s">
        <v>38</v>
      </c>
      <c r="C850" s="11">
        <v>45448.909722222219</v>
      </c>
      <c r="D850" s="11">
        <v>45448.9375</v>
      </c>
      <c r="E850" s="11" t="s">
        <v>49</v>
      </c>
      <c r="F850" s="11" t="s">
        <v>40</v>
      </c>
      <c r="G850" s="3" t="s">
        <v>1018</v>
      </c>
      <c r="H850" s="3" t="s">
        <v>2821</v>
      </c>
      <c r="I850" s="11">
        <v>45449.833333333336</v>
      </c>
      <c r="J850" s="12">
        <v>45450.841666666667</v>
      </c>
      <c r="K850" s="12">
        <v>45450.791666666664</v>
      </c>
      <c r="L850" s="12">
        <v>45450.912499999999</v>
      </c>
      <c r="M850" s="12" t="s">
        <v>115</v>
      </c>
      <c r="N850" s="3" t="s">
        <v>42</v>
      </c>
      <c r="O850" s="3">
        <v>0</v>
      </c>
      <c r="P850" s="1">
        <f t="shared" si="260"/>
        <v>23</v>
      </c>
      <c r="Q850" s="1">
        <f t="shared" si="261"/>
        <v>6</v>
      </c>
      <c r="R850" s="72">
        <f t="shared" si="262"/>
        <v>45450.841666666667</v>
      </c>
      <c r="S850" s="73">
        <f t="shared" si="263"/>
        <v>0.92361111111677019</v>
      </c>
      <c r="T850" s="74">
        <f>Table2[[#This Row],[ETA A OFRECIMIENTO]]*24</f>
        <v>22.166666666802485</v>
      </c>
      <c r="U850" s="1" t="str">
        <f t="shared" si="264"/>
        <v>YES</v>
      </c>
      <c r="V850" s="73">
        <f t="shared" si="265"/>
        <v>0.95833333332848269</v>
      </c>
      <c r="W850" s="74">
        <f>Table2[[#This Row],[DEL. AVAILABLE A SLOT]]*24</f>
        <v>22.999999999883585</v>
      </c>
      <c r="X850" s="1" t="str">
        <f t="shared" si="266"/>
        <v>SI</v>
      </c>
      <c r="Y850" s="73">
        <f t="shared" si="267"/>
        <v>1.8819444444452529</v>
      </c>
      <c r="Z850" s="74">
        <f>Table2[[#This Row],[ETA A TIMESLOT]]*24</f>
        <v>45.166666666686069</v>
      </c>
      <c r="AA850" s="73">
        <f t="shared" si="268"/>
        <v>5.0000000002910383E-2</v>
      </c>
      <c r="AB850" s="73" t="str">
        <f t="shared" si="269"/>
        <v>NO</v>
      </c>
      <c r="AC850" s="74">
        <f>Table2[[#This Row],[PUNTUALIDAD (H)]]*24</f>
        <v>1.2000000000698492</v>
      </c>
      <c r="AD850" s="73">
        <f t="shared" si="270"/>
        <v>2.0027777777795563</v>
      </c>
      <c r="AE850" s="74">
        <f>Table2[[#This Row],[ATA TO UNLOADING]]*24</f>
        <v>48.066666666709352</v>
      </c>
      <c r="AF850" s="74" t="str">
        <f>IF(Table2[[#This Row],[ATA TO UNLOADING 2]]&lt;=48,"YES","NO")</f>
        <v>NO</v>
      </c>
      <c r="AG850" s="75">
        <f t="shared" si="271"/>
        <v>0.79166666666424135</v>
      </c>
      <c r="AH850" s="2" t="s">
        <v>42</v>
      </c>
      <c r="AI850" s="2" t="str">
        <f t="shared" si="272"/>
        <v>MSKU1167702</v>
      </c>
      <c r="AJ850" s="76" t="str">
        <f t="shared" si="273"/>
        <v>CTU FLEVOKUST BV</v>
      </c>
      <c r="AK850" s="77">
        <f>IF($M850="TRUCK",VLOOKUP($AQ850,Invoicing!$A$17:$B$49,MATCH($AK$1,Invoicing!$A$17:$B$17,0),FALSE),VLOOKUP($AQ850,Invoicing!$N$17:$O$21,MATCH($AK$1,Invoicing!$N$17:$O$17,0),FALSE))</f>
        <v>520</v>
      </c>
      <c r="AL850" s="78" t="e">
        <f>VLOOKUP($E850,Invoicing!$A$1:$H$8,MATCH(TRACKER!$N850,Invoicing!$A$1:$H$1,0),FALSE)</f>
        <v>#N/A</v>
      </c>
      <c r="AM850" s="78">
        <v>35</v>
      </c>
      <c r="AN850" s="78">
        <f t="shared" si="274"/>
        <v>0</v>
      </c>
      <c r="AO850" s="2">
        <f t="shared" si="275"/>
        <v>5</v>
      </c>
      <c r="AP850" s="2" t="str">
        <f t="shared" si="276"/>
        <v>WEEK</v>
      </c>
      <c r="AQ850" s="2" t="str">
        <f t="shared" si="277"/>
        <v>CTU FLEVOKUST BVWEEK</v>
      </c>
      <c r="AR850" s="71">
        <f t="shared" si="278"/>
        <v>520</v>
      </c>
      <c r="AS850" s="71">
        <f>VLOOKUP(AJ850,Invoicing!A:K,10,FALSE)</f>
        <v>0</v>
      </c>
      <c r="AT850" s="71">
        <f t="shared" si="279"/>
        <v>520</v>
      </c>
    </row>
    <row r="851" spans="1:47">
      <c r="A851" s="58" t="s">
        <v>53</v>
      </c>
      <c r="B851" s="59" t="s">
        <v>38</v>
      </c>
      <c r="C851" s="60">
        <v>45448.909722222219</v>
      </c>
      <c r="D851" s="60">
        <v>45448.9375</v>
      </c>
      <c r="E851" s="60" t="s">
        <v>49</v>
      </c>
      <c r="F851" s="60" t="s">
        <v>40</v>
      </c>
      <c r="G851" s="59" t="s">
        <v>1019</v>
      </c>
      <c r="H851" s="3" t="s">
        <v>2821</v>
      </c>
      <c r="I851" s="60">
        <v>45449.833333333336</v>
      </c>
      <c r="J851" s="61">
        <v>45450.694444444445</v>
      </c>
      <c r="K851" s="61">
        <v>45450.708333333336</v>
      </c>
      <c r="L851" s="61">
        <v>45450.788194444445</v>
      </c>
      <c r="M851" s="12" t="s">
        <v>115</v>
      </c>
      <c r="N851" s="3" t="s">
        <v>42</v>
      </c>
      <c r="O851" s="3">
        <v>0</v>
      </c>
      <c r="P851" s="1">
        <f t="shared" si="260"/>
        <v>23</v>
      </c>
      <c r="Q851" s="1">
        <f t="shared" si="261"/>
        <v>6</v>
      </c>
      <c r="R851" s="72">
        <f t="shared" si="262"/>
        <v>45450.694444444445</v>
      </c>
      <c r="S851" s="73">
        <f t="shared" si="263"/>
        <v>0.92361111111677019</v>
      </c>
      <c r="T851" s="74">
        <f>Table2[[#This Row],[ETA A OFRECIMIENTO]]*24</f>
        <v>22.166666666802485</v>
      </c>
      <c r="U851" s="1" t="str">
        <f t="shared" si="264"/>
        <v>YES</v>
      </c>
      <c r="V851" s="73">
        <f t="shared" si="265"/>
        <v>0.875</v>
      </c>
      <c r="W851" s="74">
        <f>Table2[[#This Row],[DEL. AVAILABLE A SLOT]]*24</f>
        <v>21</v>
      </c>
      <c r="X851" s="1" t="str">
        <f t="shared" si="266"/>
        <v>SI</v>
      </c>
      <c r="Y851" s="73">
        <f t="shared" si="267"/>
        <v>1.7986111111167702</v>
      </c>
      <c r="Z851" s="74">
        <f>Table2[[#This Row],[ETA A TIMESLOT]]*24</f>
        <v>43.166666666802485</v>
      </c>
      <c r="AA851" s="73">
        <f t="shared" si="268"/>
        <v>0</v>
      </c>
      <c r="AB851" s="73" t="str">
        <f t="shared" si="269"/>
        <v>SI</v>
      </c>
      <c r="AC851" s="74">
        <f>Table2[[#This Row],[PUNTUALIDAD (H)]]*24</f>
        <v>0</v>
      </c>
      <c r="AD851" s="73">
        <f t="shared" si="270"/>
        <v>1.8784722222262644</v>
      </c>
      <c r="AE851" s="74">
        <f>Table2[[#This Row],[ATA TO UNLOADING]]*24</f>
        <v>45.083333333430346</v>
      </c>
      <c r="AF851" s="74" t="str">
        <f>IF(Table2[[#This Row],[ATA TO UNLOADING 2]]&lt;=48,"YES","NO")</f>
        <v>YES</v>
      </c>
      <c r="AG851" s="75">
        <f t="shared" si="271"/>
        <v>0.70833333333575865</v>
      </c>
      <c r="AH851" s="2" t="s">
        <v>42</v>
      </c>
      <c r="AI851" s="2" t="str">
        <f t="shared" si="272"/>
        <v>SUDU5981393</v>
      </c>
      <c r="AJ851" s="76" t="str">
        <f t="shared" si="273"/>
        <v>CTU FLEVOKUST BV</v>
      </c>
      <c r="AK851" s="77">
        <f>IF($M851="TRUCK",VLOOKUP($AQ851,Invoicing!$A$17:$B$49,MATCH($AK$1,Invoicing!$A$17:$B$17,0),FALSE),VLOOKUP($AQ851,Invoicing!$N$17:$O$21,MATCH($AK$1,Invoicing!$N$17:$O$17,0),FALSE))</f>
        <v>520</v>
      </c>
      <c r="AL851" s="78" t="e">
        <f>VLOOKUP($E851,Invoicing!$A$1:$H$8,MATCH(TRACKER!$N851,Invoicing!$A$1:$H$1,0),FALSE)</f>
        <v>#N/A</v>
      </c>
      <c r="AM851" s="78">
        <v>35</v>
      </c>
      <c r="AN851" s="78">
        <f t="shared" si="274"/>
        <v>0</v>
      </c>
      <c r="AO851" s="2">
        <f t="shared" si="275"/>
        <v>5</v>
      </c>
      <c r="AP851" s="2" t="str">
        <f t="shared" si="276"/>
        <v>WEEK</v>
      </c>
      <c r="AQ851" s="2" t="str">
        <f t="shared" si="277"/>
        <v>CTU FLEVOKUST BVWEEK</v>
      </c>
      <c r="AR851" s="71">
        <f t="shared" si="278"/>
        <v>520</v>
      </c>
      <c r="AS851" s="71">
        <f>VLOOKUP(AJ851,Invoicing!A:K,10,FALSE)</f>
        <v>0</v>
      </c>
      <c r="AT851" s="71">
        <f t="shared" si="279"/>
        <v>570</v>
      </c>
      <c r="AU851" s="55">
        <v>50</v>
      </c>
    </row>
    <row r="852" spans="1:47">
      <c r="A852" s="37" t="s">
        <v>53</v>
      </c>
      <c r="B852" s="3" t="s">
        <v>38</v>
      </c>
      <c r="C852" s="11">
        <v>45448.909722222219</v>
      </c>
      <c r="D852" s="11">
        <v>45448.9375</v>
      </c>
      <c r="E852" s="11" t="s">
        <v>45</v>
      </c>
      <c r="F852" s="11" t="s">
        <v>40</v>
      </c>
      <c r="G852" s="3" t="s">
        <v>1020</v>
      </c>
      <c r="H852" s="3" t="s">
        <v>2821</v>
      </c>
      <c r="I852" s="11">
        <v>45449.833333333336</v>
      </c>
      <c r="J852" s="12">
        <v>45450.486111111109</v>
      </c>
      <c r="K852" s="12">
        <v>45450.541666666664</v>
      </c>
      <c r="L852" s="12">
        <v>45450.5</v>
      </c>
      <c r="M852" s="12" t="s">
        <v>115</v>
      </c>
      <c r="N852" s="3" t="s">
        <v>42</v>
      </c>
      <c r="O852" s="3">
        <v>0</v>
      </c>
      <c r="P852" s="1">
        <f t="shared" si="260"/>
        <v>23</v>
      </c>
      <c r="Q852" s="1">
        <f t="shared" si="261"/>
        <v>6</v>
      </c>
      <c r="R852" s="72">
        <f t="shared" si="262"/>
        <v>45450.486111111109</v>
      </c>
      <c r="S852" s="73">
        <f t="shared" si="263"/>
        <v>0.92361111111677019</v>
      </c>
      <c r="T852" s="74">
        <f>Table2[[#This Row],[ETA A OFRECIMIENTO]]*24</f>
        <v>22.166666666802485</v>
      </c>
      <c r="U852" s="1" t="str">
        <f t="shared" si="264"/>
        <v>YES</v>
      </c>
      <c r="V852" s="73">
        <f t="shared" si="265"/>
        <v>0.70833333332848269</v>
      </c>
      <c r="W852" s="74">
        <f>Table2[[#This Row],[DEL. AVAILABLE A SLOT]]*24</f>
        <v>16.999999999883585</v>
      </c>
      <c r="X852" s="1" t="str">
        <f t="shared" si="266"/>
        <v>SI</v>
      </c>
      <c r="Y852" s="73">
        <f t="shared" si="267"/>
        <v>1.6319444444452529</v>
      </c>
      <c r="Z852" s="74">
        <f>Table2[[#This Row],[ETA A TIMESLOT]]*24</f>
        <v>39.166666666686069</v>
      </c>
      <c r="AA852" s="73">
        <f t="shared" si="268"/>
        <v>0</v>
      </c>
      <c r="AB852" s="73" t="str">
        <f t="shared" si="269"/>
        <v>SI</v>
      </c>
      <c r="AC852" s="74">
        <f>Table2[[#This Row],[PUNTUALIDAD (H)]]*24</f>
        <v>0</v>
      </c>
      <c r="AD852" s="73">
        <f t="shared" si="270"/>
        <v>1.5902777777810115</v>
      </c>
      <c r="AE852" s="74">
        <f>Table2[[#This Row],[ATA TO UNLOADING]]*24</f>
        <v>38.166666666744277</v>
      </c>
      <c r="AF852" s="74" t="str">
        <f>IF(Table2[[#This Row],[ATA TO UNLOADING 2]]&lt;=48,"YES","NO")</f>
        <v>YES</v>
      </c>
      <c r="AG852" s="75">
        <f t="shared" si="271"/>
        <v>0.54166666666424135</v>
      </c>
      <c r="AH852" s="2" t="s">
        <v>42</v>
      </c>
      <c r="AI852" s="2" t="str">
        <f t="shared" si="272"/>
        <v>MRSU4906237</v>
      </c>
      <c r="AJ852" s="76" t="str">
        <f t="shared" si="273"/>
        <v>OM TRANSPORT</v>
      </c>
      <c r="AK852" s="77">
        <f>IF($M852="TRUCK",VLOOKUP($AQ852,Invoicing!$A$17:$B$49,MATCH($AK$1,Invoicing!$A$17:$B$17,0),FALSE),VLOOKUP($AQ852,Invoicing!$N$17:$O$21,MATCH($AK$1,Invoicing!$N$17:$O$17,0),FALSE))</f>
        <v>475</v>
      </c>
      <c r="AL852" s="78" t="e">
        <f>VLOOKUP($E852,Invoicing!$A$1:$H$8,MATCH(TRACKER!$N852,Invoicing!$A$1:$H$1,0),FALSE)</f>
        <v>#N/A</v>
      </c>
      <c r="AM852" s="78">
        <f>VLOOKUP($E852,Invoicing!$A$1:$H$8,MATCH(TRACKER!$O$1,Invoicing!$A$1:$H$1,0),FALSE)</f>
        <v>50</v>
      </c>
      <c r="AN852" s="78">
        <f t="shared" si="274"/>
        <v>0</v>
      </c>
      <c r="AO852" s="2">
        <f t="shared" si="275"/>
        <v>5</v>
      </c>
      <c r="AP852" s="2" t="str">
        <f t="shared" si="276"/>
        <v>WEEK</v>
      </c>
      <c r="AQ852" s="2" t="str">
        <f t="shared" si="277"/>
        <v>OM TRANSPORTWEEK</v>
      </c>
      <c r="AR852" s="71">
        <f t="shared" si="278"/>
        <v>475</v>
      </c>
      <c r="AS852" s="71">
        <f>VLOOKUP(AJ852,Invoicing!A:K,10,FALSE)</f>
        <v>25</v>
      </c>
      <c r="AT852" s="71">
        <f t="shared" si="279"/>
        <v>500</v>
      </c>
    </row>
    <row r="853" spans="1:47">
      <c r="A853" s="37" t="s">
        <v>53</v>
      </c>
      <c r="B853" s="3" t="s">
        <v>38</v>
      </c>
      <c r="C853" s="11">
        <v>45448.909722222219</v>
      </c>
      <c r="D853" s="11">
        <v>45448.9375</v>
      </c>
      <c r="E853" s="11" t="s">
        <v>49</v>
      </c>
      <c r="F853" s="11" t="s">
        <v>40</v>
      </c>
      <c r="G853" s="3" t="s">
        <v>1021</v>
      </c>
      <c r="H853" s="3" t="s">
        <v>41</v>
      </c>
      <c r="I853" s="11">
        <v>45449.833333333336</v>
      </c>
      <c r="J853" s="12">
        <v>45450.411111111112</v>
      </c>
      <c r="K853" s="12">
        <v>45450.375</v>
      </c>
      <c r="L853" s="12">
        <v>45450.378472222219</v>
      </c>
      <c r="M853" s="12" t="s">
        <v>115</v>
      </c>
      <c r="N853" s="3" t="s">
        <v>42</v>
      </c>
      <c r="O853" s="3">
        <v>1</v>
      </c>
      <c r="P853" s="1">
        <f t="shared" si="260"/>
        <v>23</v>
      </c>
      <c r="Q853" s="1">
        <f t="shared" si="261"/>
        <v>6</v>
      </c>
      <c r="R853" s="72">
        <f t="shared" si="262"/>
        <v>45450.411111111112</v>
      </c>
      <c r="S853" s="73">
        <f t="shared" si="263"/>
        <v>0.92361111111677019</v>
      </c>
      <c r="T853" s="74">
        <f>Table2[[#This Row],[ETA A OFRECIMIENTO]]*24</f>
        <v>22.166666666802485</v>
      </c>
      <c r="U853" s="1" t="str">
        <f t="shared" si="264"/>
        <v>YES</v>
      </c>
      <c r="V853" s="73">
        <f t="shared" si="265"/>
        <v>0.54166666666424135</v>
      </c>
      <c r="W853" s="74">
        <f>Table2[[#This Row],[DEL. AVAILABLE A SLOT]]*24</f>
        <v>12.999999999941792</v>
      </c>
      <c r="X853" s="1" t="str">
        <f t="shared" si="266"/>
        <v>SI</v>
      </c>
      <c r="Y853" s="73">
        <f t="shared" si="267"/>
        <v>1.4652777777810115</v>
      </c>
      <c r="Z853" s="74">
        <f>Table2[[#This Row],[ETA A TIMESLOT]]*24</f>
        <v>35.166666666744277</v>
      </c>
      <c r="AA853" s="73">
        <f t="shared" si="268"/>
        <v>3.6111111112404615E-2</v>
      </c>
      <c r="AB853" s="73" t="str">
        <f t="shared" si="269"/>
        <v>NO</v>
      </c>
      <c r="AC853" s="74">
        <f>Table2[[#This Row],[PUNTUALIDAD (H)]]*24</f>
        <v>0.86666666669771075</v>
      </c>
      <c r="AD853" s="73">
        <f t="shared" si="270"/>
        <v>1.46875</v>
      </c>
      <c r="AE853" s="74">
        <f>Table2[[#This Row],[ATA TO UNLOADING]]*24</f>
        <v>35.25</v>
      </c>
      <c r="AF853" s="74" t="str">
        <f>IF(Table2[[#This Row],[ATA TO UNLOADING 2]]&lt;=48,"YES","NO")</f>
        <v>YES</v>
      </c>
      <c r="AG853" s="75">
        <f t="shared" si="271"/>
        <v>0.375</v>
      </c>
      <c r="AH853" s="2" t="s">
        <v>42</v>
      </c>
      <c r="AI853" s="2" t="str">
        <f t="shared" si="272"/>
        <v>MRKU5882190</v>
      </c>
      <c r="AJ853" s="76" t="str">
        <f t="shared" si="273"/>
        <v>CTU FLEVOKUST BV</v>
      </c>
      <c r="AK853" s="77">
        <f>IF($M853="TRUCK",VLOOKUP($AQ853,Invoicing!$A$17:$B$49,MATCH($AK$1,Invoicing!$A$17:$B$17,0),FALSE),VLOOKUP($AQ853,Invoicing!$N$17:$O$21,MATCH($AK$1,Invoicing!$N$17:$O$17,0),FALSE))</f>
        <v>520</v>
      </c>
      <c r="AL853" s="78" t="e">
        <f>VLOOKUP($E853,Invoicing!$A$1:$H$8,MATCH(TRACKER!$N853,Invoicing!$A$1:$H$1,0),FALSE)</f>
        <v>#N/A</v>
      </c>
      <c r="AM853" s="78">
        <v>35</v>
      </c>
      <c r="AN853" s="78">
        <f t="shared" si="274"/>
        <v>35</v>
      </c>
      <c r="AO853" s="2">
        <f t="shared" si="275"/>
        <v>5</v>
      </c>
      <c r="AP853" s="2" t="str">
        <f t="shared" si="276"/>
        <v>WEEK</v>
      </c>
      <c r="AQ853" s="2" t="str">
        <f t="shared" si="277"/>
        <v>CTU FLEVOKUST BVWEEK</v>
      </c>
      <c r="AR853" s="71">
        <f t="shared" si="278"/>
        <v>555</v>
      </c>
      <c r="AS853" s="71">
        <f>VLOOKUP(AJ853,Invoicing!A:K,10,FALSE)</f>
        <v>0</v>
      </c>
      <c r="AT853" s="71">
        <f t="shared" si="279"/>
        <v>555</v>
      </c>
    </row>
    <row r="854" spans="1:47">
      <c r="A854" s="37" t="s">
        <v>53</v>
      </c>
      <c r="B854" s="3" t="s">
        <v>38</v>
      </c>
      <c r="C854" s="11">
        <v>45448.909722222219</v>
      </c>
      <c r="D854" s="11">
        <v>45448.9375</v>
      </c>
      <c r="E854" s="11" t="s">
        <v>45</v>
      </c>
      <c r="F854" s="11" t="s">
        <v>40</v>
      </c>
      <c r="G854" s="3" t="s">
        <v>1022</v>
      </c>
      <c r="H854" s="3" t="s">
        <v>2821</v>
      </c>
      <c r="I854" s="11">
        <v>45449.833333333336</v>
      </c>
      <c r="J854" s="12">
        <v>45450.280555555553</v>
      </c>
      <c r="K854" s="12">
        <v>45450.333333333336</v>
      </c>
      <c r="L854" s="12">
        <v>45450.341666666667</v>
      </c>
      <c r="M854" s="12" t="s">
        <v>115</v>
      </c>
      <c r="N854" s="3" t="s">
        <v>13</v>
      </c>
      <c r="O854" s="3">
        <v>0</v>
      </c>
      <c r="P854" s="1">
        <f t="shared" si="260"/>
        <v>23</v>
      </c>
      <c r="Q854" s="1">
        <f t="shared" si="261"/>
        <v>6</v>
      </c>
      <c r="R854" s="72">
        <f t="shared" si="262"/>
        <v>45450.280555555553</v>
      </c>
      <c r="S854" s="73">
        <f t="shared" si="263"/>
        <v>0.92361111111677019</v>
      </c>
      <c r="T854" s="74">
        <f>Table2[[#This Row],[ETA A OFRECIMIENTO]]*24</f>
        <v>22.166666666802485</v>
      </c>
      <c r="U854" s="1" t="str">
        <f t="shared" si="264"/>
        <v>YES</v>
      </c>
      <c r="V854" s="73">
        <f t="shared" si="265"/>
        <v>0.5</v>
      </c>
      <c r="W854" s="74">
        <f>Table2[[#This Row],[DEL. AVAILABLE A SLOT]]*24</f>
        <v>12</v>
      </c>
      <c r="X854" s="1" t="str">
        <f t="shared" si="266"/>
        <v>SI</v>
      </c>
      <c r="Y854" s="73">
        <f t="shared" si="267"/>
        <v>1.4236111111167702</v>
      </c>
      <c r="Z854" s="74">
        <f>Table2[[#This Row],[ETA A TIMESLOT]]*24</f>
        <v>34.166666666802485</v>
      </c>
      <c r="AA854" s="73">
        <f t="shared" si="268"/>
        <v>0</v>
      </c>
      <c r="AB854" s="73" t="str">
        <f t="shared" si="269"/>
        <v>SI</v>
      </c>
      <c r="AC854" s="74">
        <f>Table2[[#This Row],[PUNTUALIDAD (H)]]*24</f>
        <v>0</v>
      </c>
      <c r="AD854" s="73">
        <f t="shared" si="270"/>
        <v>1.4319444444481633</v>
      </c>
      <c r="AE854" s="74">
        <f>Table2[[#This Row],[ATA TO UNLOADING]]*24</f>
        <v>34.366666666755918</v>
      </c>
      <c r="AF854" s="74" t="str">
        <f>IF(Table2[[#This Row],[ATA TO UNLOADING 2]]&lt;=48,"YES","NO")</f>
        <v>YES</v>
      </c>
      <c r="AG854" s="75">
        <f t="shared" si="271"/>
        <v>0.33333333333575865</v>
      </c>
      <c r="AH854" s="2" t="s">
        <v>42</v>
      </c>
      <c r="AI854" s="2" t="str">
        <f t="shared" si="272"/>
        <v>TGHU9678125</v>
      </c>
      <c r="AJ854" s="76" t="str">
        <f t="shared" si="273"/>
        <v>OM TRANSPORT</v>
      </c>
      <c r="AK854" s="77">
        <f>IF($M854="TRUCK",VLOOKUP($AQ854,Invoicing!$A$17:$B$49,MATCH($AK$1,Invoicing!$A$17:$B$17,0),FALSE),VLOOKUP($AQ854,Invoicing!$N$17:$O$21,MATCH($AK$1,Invoicing!$N$17:$O$17,0),FALSE))</f>
        <v>475</v>
      </c>
      <c r="AL854" s="78">
        <f>VLOOKUP($E854,Invoicing!$A$1:$H$8,MATCH(TRACKER!$N854,Invoicing!$A$1:$H$1,0),FALSE)</f>
        <v>110</v>
      </c>
      <c r="AM854" s="78">
        <f>VLOOKUP($E854,Invoicing!$A$1:$H$8,MATCH(TRACKER!$O$1,Invoicing!$A$1:$H$1,0),FALSE)</f>
        <v>50</v>
      </c>
      <c r="AN854" s="78">
        <f t="shared" si="274"/>
        <v>0</v>
      </c>
      <c r="AO854" s="2">
        <f t="shared" si="275"/>
        <v>5</v>
      </c>
      <c r="AP854" s="2" t="str">
        <f t="shared" si="276"/>
        <v>WEEK</v>
      </c>
      <c r="AQ854" s="2" t="str">
        <f t="shared" si="277"/>
        <v>OM TRANSPORTWEEK</v>
      </c>
      <c r="AR854" s="71">
        <f t="shared" si="278"/>
        <v>585</v>
      </c>
      <c r="AS854" s="71">
        <f>VLOOKUP(AJ854,Invoicing!A:K,10,FALSE)</f>
        <v>25</v>
      </c>
      <c r="AT854" s="71">
        <f t="shared" si="279"/>
        <v>610</v>
      </c>
    </row>
    <row r="855" spans="1:47">
      <c r="A855" s="37" t="s">
        <v>53</v>
      </c>
      <c r="B855" s="3" t="s">
        <v>38</v>
      </c>
      <c r="C855" s="11">
        <v>45448.909722222219</v>
      </c>
      <c r="D855" s="11">
        <v>45448.9375</v>
      </c>
      <c r="E855" s="11" t="s">
        <v>49</v>
      </c>
      <c r="F855" s="11" t="s">
        <v>40</v>
      </c>
      <c r="G855" s="3" t="s">
        <v>1023</v>
      </c>
      <c r="H855" s="3" t="s">
        <v>41</v>
      </c>
      <c r="I855" s="11">
        <v>45449.833333333336</v>
      </c>
      <c r="J855" s="12">
        <v>45450.359722222223</v>
      </c>
      <c r="K855" s="12">
        <v>45450.3125</v>
      </c>
      <c r="L855" s="12">
        <v>45450.315972222219</v>
      </c>
      <c r="M855" s="12" t="s">
        <v>115</v>
      </c>
      <c r="N855" s="3" t="s">
        <v>42</v>
      </c>
      <c r="O855" s="3">
        <v>1</v>
      </c>
      <c r="P855" s="1">
        <f t="shared" si="260"/>
        <v>23</v>
      </c>
      <c r="Q855" s="1">
        <f t="shared" si="261"/>
        <v>6</v>
      </c>
      <c r="R855" s="72">
        <f t="shared" si="262"/>
        <v>45450.359722222223</v>
      </c>
      <c r="S855" s="73">
        <f t="shared" si="263"/>
        <v>0.92361111111677019</v>
      </c>
      <c r="T855" s="74">
        <f>Table2[[#This Row],[ETA A OFRECIMIENTO]]*24</f>
        <v>22.166666666802485</v>
      </c>
      <c r="U855" s="1" t="str">
        <f t="shared" si="264"/>
        <v>YES</v>
      </c>
      <c r="V855" s="73">
        <f t="shared" si="265"/>
        <v>0.47916666666424135</v>
      </c>
      <c r="W855" s="74">
        <f>Table2[[#This Row],[DEL. AVAILABLE A SLOT]]*24</f>
        <v>11.499999999941792</v>
      </c>
      <c r="X855" s="1" t="str">
        <f t="shared" si="266"/>
        <v>SI</v>
      </c>
      <c r="Y855" s="73">
        <f t="shared" si="267"/>
        <v>1.4027777777810115</v>
      </c>
      <c r="Z855" s="74">
        <f>Table2[[#This Row],[ETA A TIMESLOT]]*24</f>
        <v>33.666666666744277</v>
      </c>
      <c r="AA855" s="73">
        <f t="shared" si="268"/>
        <v>4.7222222223354038E-2</v>
      </c>
      <c r="AB855" s="73" t="str">
        <f t="shared" si="269"/>
        <v>NO</v>
      </c>
      <c r="AC855" s="74">
        <f>Table2[[#This Row],[PUNTUALIDAD (H)]]*24</f>
        <v>1.1333333333604969</v>
      </c>
      <c r="AD855" s="73">
        <f t="shared" si="270"/>
        <v>1.40625</v>
      </c>
      <c r="AE855" s="74">
        <f>Table2[[#This Row],[ATA TO UNLOADING]]*24</f>
        <v>33.75</v>
      </c>
      <c r="AF855" s="74" t="str">
        <f>IF(Table2[[#This Row],[ATA TO UNLOADING 2]]&lt;=48,"YES","NO")</f>
        <v>YES</v>
      </c>
      <c r="AG855" s="75">
        <f t="shared" si="271"/>
        <v>0.3125</v>
      </c>
      <c r="AH855" s="2" t="s">
        <v>42</v>
      </c>
      <c r="AI855" s="2" t="str">
        <f t="shared" si="272"/>
        <v>MSKU1398722</v>
      </c>
      <c r="AJ855" s="76" t="str">
        <f t="shared" si="273"/>
        <v>CTU FLEVOKUST BV</v>
      </c>
      <c r="AK855" s="77">
        <f>IF($M855="TRUCK",VLOOKUP($AQ855,Invoicing!$A$17:$B$49,MATCH($AK$1,Invoicing!$A$17:$B$17,0),FALSE),VLOOKUP($AQ855,Invoicing!$N$17:$O$21,MATCH($AK$1,Invoicing!$N$17:$O$17,0),FALSE))</f>
        <v>520</v>
      </c>
      <c r="AL855" s="78" t="e">
        <f>VLOOKUP($E855,Invoicing!$A$1:$H$8,MATCH(TRACKER!$N855,Invoicing!$A$1:$H$1,0),FALSE)</f>
        <v>#N/A</v>
      </c>
      <c r="AM855" s="78">
        <v>35</v>
      </c>
      <c r="AN855" s="78">
        <f t="shared" si="274"/>
        <v>35</v>
      </c>
      <c r="AO855" s="2">
        <f t="shared" si="275"/>
        <v>5</v>
      </c>
      <c r="AP855" s="2" t="str">
        <f t="shared" si="276"/>
        <v>WEEK</v>
      </c>
      <c r="AQ855" s="2" t="str">
        <f t="shared" si="277"/>
        <v>CTU FLEVOKUST BVWEEK</v>
      </c>
      <c r="AR855" s="71">
        <f t="shared" si="278"/>
        <v>555</v>
      </c>
      <c r="AS855" s="71">
        <f>VLOOKUP(AJ855,Invoicing!A:K,10,FALSE)</f>
        <v>0</v>
      </c>
      <c r="AT855" s="71">
        <f t="shared" si="279"/>
        <v>655</v>
      </c>
      <c r="AU855" s="55">
        <v>100</v>
      </c>
    </row>
    <row r="856" spans="1:47">
      <c r="A856" s="37" t="s">
        <v>53</v>
      </c>
      <c r="B856" s="3" t="s">
        <v>38</v>
      </c>
      <c r="C856" s="11">
        <v>45448.909722222219</v>
      </c>
      <c r="D856" s="11">
        <v>45448.9375</v>
      </c>
      <c r="E856" s="11" t="s">
        <v>49</v>
      </c>
      <c r="F856" s="11" t="s">
        <v>40</v>
      </c>
      <c r="G856" s="3" t="s">
        <v>1024</v>
      </c>
      <c r="H856" s="3" t="s">
        <v>41</v>
      </c>
      <c r="I856" s="11">
        <v>45449.833333333336</v>
      </c>
      <c r="J856" s="12">
        <v>45450.298611111109</v>
      </c>
      <c r="K856" s="12">
        <v>45450.25</v>
      </c>
      <c r="L856" s="12">
        <v>45450.260416666664</v>
      </c>
      <c r="M856" s="12" t="s">
        <v>115</v>
      </c>
      <c r="N856" s="3" t="s">
        <v>42</v>
      </c>
      <c r="O856" s="3">
        <v>1</v>
      </c>
      <c r="P856" s="1">
        <f t="shared" si="260"/>
        <v>23</v>
      </c>
      <c r="Q856" s="1">
        <f t="shared" si="261"/>
        <v>6</v>
      </c>
      <c r="R856" s="72">
        <f t="shared" si="262"/>
        <v>45450.298611111109</v>
      </c>
      <c r="S856" s="73">
        <f t="shared" si="263"/>
        <v>0.92361111111677019</v>
      </c>
      <c r="T856" s="74">
        <f>Table2[[#This Row],[ETA A OFRECIMIENTO]]*24</f>
        <v>22.166666666802485</v>
      </c>
      <c r="U856" s="1" t="str">
        <f t="shared" si="264"/>
        <v>YES</v>
      </c>
      <c r="V856" s="73">
        <f t="shared" si="265"/>
        <v>0.41666666666424135</v>
      </c>
      <c r="W856" s="74">
        <f>Table2[[#This Row],[DEL. AVAILABLE A SLOT]]*24</f>
        <v>9.9999999999417923</v>
      </c>
      <c r="X856" s="1" t="str">
        <f t="shared" si="266"/>
        <v>SI</v>
      </c>
      <c r="Y856" s="73">
        <f t="shared" si="267"/>
        <v>1.3402777777810115</v>
      </c>
      <c r="Z856" s="74">
        <f>Table2[[#This Row],[ETA A TIMESLOT]]*24</f>
        <v>32.166666666744277</v>
      </c>
      <c r="AA856" s="73">
        <f t="shared" si="268"/>
        <v>4.8611111109494232E-2</v>
      </c>
      <c r="AB856" s="73" t="str">
        <f t="shared" si="269"/>
        <v>NO</v>
      </c>
      <c r="AC856" s="74">
        <f>Table2[[#This Row],[PUNTUALIDAD (H)]]*24</f>
        <v>1.1666666666278616</v>
      </c>
      <c r="AD856" s="73">
        <f t="shared" si="270"/>
        <v>1.3506944444452529</v>
      </c>
      <c r="AE856" s="74">
        <f>Table2[[#This Row],[ATA TO UNLOADING]]*24</f>
        <v>32.416666666686069</v>
      </c>
      <c r="AF856" s="74" t="str">
        <f>IF(Table2[[#This Row],[ATA TO UNLOADING 2]]&lt;=48,"YES","NO")</f>
        <v>YES</v>
      </c>
      <c r="AG856" s="75">
        <f t="shared" si="271"/>
        <v>0.25</v>
      </c>
      <c r="AH856" s="2" t="s">
        <v>42</v>
      </c>
      <c r="AI856" s="2" t="str">
        <f t="shared" si="272"/>
        <v>MSKU6362091</v>
      </c>
      <c r="AJ856" s="76" t="str">
        <f t="shared" si="273"/>
        <v>CTU FLEVOKUST BV</v>
      </c>
      <c r="AK856" s="77">
        <f>IF($M856="TRUCK",VLOOKUP($AQ856,Invoicing!$A$17:$B$49,MATCH($AK$1,Invoicing!$A$17:$B$17,0),FALSE),VLOOKUP($AQ856,Invoicing!$N$17:$O$21,MATCH($AK$1,Invoicing!$N$17:$O$17,0),FALSE))</f>
        <v>520</v>
      </c>
      <c r="AL856" s="78" t="e">
        <f>VLOOKUP($E856,Invoicing!$A$1:$H$8,MATCH(TRACKER!$N856,Invoicing!$A$1:$H$1,0),FALSE)</f>
        <v>#N/A</v>
      </c>
      <c r="AM856" s="78">
        <v>35</v>
      </c>
      <c r="AN856" s="78">
        <f t="shared" si="274"/>
        <v>35</v>
      </c>
      <c r="AO856" s="2">
        <f t="shared" si="275"/>
        <v>5</v>
      </c>
      <c r="AP856" s="2" t="str">
        <f t="shared" si="276"/>
        <v>WEEK</v>
      </c>
      <c r="AQ856" s="2" t="str">
        <f t="shared" si="277"/>
        <v>CTU FLEVOKUST BVWEEK</v>
      </c>
      <c r="AR856" s="71">
        <f t="shared" si="278"/>
        <v>555</v>
      </c>
      <c r="AS856" s="71">
        <f>VLOOKUP(AJ856,Invoicing!A:K,10,FALSE)</f>
        <v>0</v>
      </c>
      <c r="AT856" s="71">
        <f t="shared" si="279"/>
        <v>555</v>
      </c>
    </row>
    <row r="857" spans="1:47">
      <c r="A857" s="37" t="s">
        <v>53</v>
      </c>
      <c r="B857" s="3" t="s">
        <v>38</v>
      </c>
      <c r="C857" s="11">
        <v>45448.909722222219</v>
      </c>
      <c r="D857" s="11">
        <v>45448.9375</v>
      </c>
      <c r="E857" s="11" t="s">
        <v>45</v>
      </c>
      <c r="F857" s="11" t="s">
        <v>40</v>
      </c>
      <c r="G857" s="3" t="s">
        <v>1025</v>
      </c>
      <c r="H857" s="3" t="s">
        <v>2821</v>
      </c>
      <c r="I857" s="11">
        <v>45449.833333333336</v>
      </c>
      <c r="J857" s="12">
        <v>45450.120138888888</v>
      </c>
      <c r="K857" s="12">
        <v>45450.208333333336</v>
      </c>
      <c r="L857" s="12">
        <v>45450.181250000001</v>
      </c>
      <c r="M857" s="12" t="s">
        <v>115</v>
      </c>
      <c r="N857" s="3" t="s">
        <v>13</v>
      </c>
      <c r="O857" s="3">
        <v>0</v>
      </c>
      <c r="P857" s="1">
        <f t="shared" si="260"/>
        <v>23</v>
      </c>
      <c r="Q857" s="1">
        <f t="shared" si="261"/>
        <v>6</v>
      </c>
      <c r="R857" s="72">
        <f t="shared" si="262"/>
        <v>45450.120138888888</v>
      </c>
      <c r="S857" s="73">
        <f t="shared" si="263"/>
        <v>0.92361111111677019</v>
      </c>
      <c r="T857" s="74">
        <f>Table2[[#This Row],[ETA A OFRECIMIENTO]]*24</f>
        <v>22.166666666802485</v>
      </c>
      <c r="U857" s="1" t="str">
        <f t="shared" si="264"/>
        <v>YES</v>
      </c>
      <c r="V857" s="73">
        <f t="shared" si="265"/>
        <v>0.375</v>
      </c>
      <c r="W857" s="74">
        <f>Table2[[#This Row],[DEL. AVAILABLE A SLOT]]*24</f>
        <v>9</v>
      </c>
      <c r="X857" s="1" t="str">
        <f t="shared" si="266"/>
        <v>SI</v>
      </c>
      <c r="Y857" s="73">
        <f t="shared" si="267"/>
        <v>1.2986111111167702</v>
      </c>
      <c r="Z857" s="74">
        <f>Table2[[#This Row],[ETA A TIMESLOT]]*24</f>
        <v>31.166666666802485</v>
      </c>
      <c r="AA857" s="73">
        <f t="shared" si="268"/>
        <v>0</v>
      </c>
      <c r="AB857" s="73" t="str">
        <f t="shared" si="269"/>
        <v>SI</v>
      </c>
      <c r="AC857" s="74">
        <f>Table2[[#This Row],[PUNTUALIDAD (H)]]*24</f>
        <v>0</v>
      </c>
      <c r="AD857" s="73">
        <f t="shared" si="270"/>
        <v>1.2715277777824667</v>
      </c>
      <c r="AE857" s="74">
        <f>Table2[[#This Row],[ATA TO UNLOADING]]*24</f>
        <v>30.516666666779201</v>
      </c>
      <c r="AF857" s="74" t="str">
        <f>IF(Table2[[#This Row],[ATA TO UNLOADING 2]]&lt;=48,"YES","NO")</f>
        <v>YES</v>
      </c>
      <c r="AG857" s="75">
        <f t="shared" si="271"/>
        <v>0.20833333333575865</v>
      </c>
      <c r="AH857" s="2" t="s">
        <v>42</v>
      </c>
      <c r="AI857" s="2" t="str">
        <f t="shared" si="272"/>
        <v>SUDU8929676</v>
      </c>
      <c r="AJ857" s="76" t="str">
        <f t="shared" si="273"/>
        <v>OM TRANSPORT</v>
      </c>
      <c r="AK857" s="77">
        <f>IF($M857="TRUCK",VLOOKUP($AQ857,Invoicing!$A$17:$B$49,MATCH($AK$1,Invoicing!$A$17:$B$17,0),FALSE),VLOOKUP($AQ857,Invoicing!$N$17:$O$21,MATCH($AK$1,Invoicing!$N$17:$O$17,0),FALSE))</f>
        <v>475</v>
      </c>
      <c r="AL857" s="78">
        <f>VLOOKUP($E857,Invoicing!$A$1:$H$8,MATCH(TRACKER!$N857,Invoicing!$A$1:$H$1,0),FALSE)</f>
        <v>110</v>
      </c>
      <c r="AM857" s="78">
        <f>VLOOKUP($E857,Invoicing!$A$1:$H$8,MATCH(TRACKER!$O$1,Invoicing!$A$1:$H$1,0),FALSE)</f>
        <v>50</v>
      </c>
      <c r="AN857" s="78">
        <f t="shared" si="274"/>
        <v>0</v>
      </c>
      <c r="AO857" s="2">
        <f t="shared" si="275"/>
        <v>5</v>
      </c>
      <c r="AP857" s="2" t="str">
        <f t="shared" si="276"/>
        <v>WEEK</v>
      </c>
      <c r="AQ857" s="2" t="str">
        <f t="shared" si="277"/>
        <v>OM TRANSPORTWEEK</v>
      </c>
      <c r="AR857" s="71">
        <f t="shared" si="278"/>
        <v>585</v>
      </c>
      <c r="AS857" s="71">
        <f>VLOOKUP(AJ857,Invoicing!A:K,10,FALSE)</f>
        <v>25</v>
      </c>
      <c r="AT857" s="71">
        <f t="shared" si="279"/>
        <v>610</v>
      </c>
    </row>
    <row r="858" spans="1:47">
      <c r="A858" s="37" t="s">
        <v>53</v>
      </c>
      <c r="B858" s="3" t="s">
        <v>38</v>
      </c>
      <c r="C858" s="11">
        <v>45448.909722222219</v>
      </c>
      <c r="D858" s="11">
        <v>45448.9375</v>
      </c>
      <c r="E858" s="11" t="s">
        <v>45</v>
      </c>
      <c r="F858" s="11" t="s">
        <v>40</v>
      </c>
      <c r="G858" s="3" t="s">
        <v>1026</v>
      </c>
      <c r="H858" s="3" t="s">
        <v>2821</v>
      </c>
      <c r="I858" s="11">
        <v>45449.833333333336</v>
      </c>
      <c r="J858" s="12">
        <v>45450.175000000003</v>
      </c>
      <c r="K858" s="12">
        <v>45450.208333333336</v>
      </c>
      <c r="L858" s="12">
        <v>45450.215277777781</v>
      </c>
      <c r="M858" s="12" t="s">
        <v>115</v>
      </c>
      <c r="N858" s="3" t="s">
        <v>13</v>
      </c>
      <c r="O858" s="3">
        <v>0</v>
      </c>
      <c r="P858" s="1">
        <f t="shared" si="260"/>
        <v>23</v>
      </c>
      <c r="Q858" s="1">
        <f t="shared" si="261"/>
        <v>6</v>
      </c>
      <c r="R858" s="72">
        <f t="shared" si="262"/>
        <v>45450.175000000003</v>
      </c>
      <c r="S858" s="73">
        <f t="shared" si="263"/>
        <v>0.92361111111677019</v>
      </c>
      <c r="T858" s="74">
        <f>Table2[[#This Row],[ETA A OFRECIMIENTO]]*24</f>
        <v>22.166666666802485</v>
      </c>
      <c r="U858" s="1" t="str">
        <f t="shared" si="264"/>
        <v>YES</v>
      </c>
      <c r="V858" s="73">
        <f t="shared" si="265"/>
        <v>0.375</v>
      </c>
      <c r="W858" s="74">
        <f>Table2[[#This Row],[DEL. AVAILABLE A SLOT]]*24</f>
        <v>9</v>
      </c>
      <c r="X858" s="1" t="str">
        <f t="shared" si="266"/>
        <v>SI</v>
      </c>
      <c r="Y858" s="73">
        <f t="shared" si="267"/>
        <v>1.2986111111167702</v>
      </c>
      <c r="Z858" s="74">
        <f>Table2[[#This Row],[ETA A TIMESLOT]]*24</f>
        <v>31.166666666802485</v>
      </c>
      <c r="AA858" s="73">
        <f t="shared" si="268"/>
        <v>0</v>
      </c>
      <c r="AB858" s="73" t="str">
        <f t="shared" si="269"/>
        <v>SI</v>
      </c>
      <c r="AC858" s="74">
        <f>Table2[[#This Row],[PUNTUALIDAD (H)]]*24</f>
        <v>0</v>
      </c>
      <c r="AD858" s="73">
        <f t="shared" si="270"/>
        <v>1.3055555555620231</v>
      </c>
      <c r="AE858" s="74">
        <f>Table2[[#This Row],[ATA TO UNLOADING]]*24</f>
        <v>31.333333333488554</v>
      </c>
      <c r="AF858" s="74" t="str">
        <f>IF(Table2[[#This Row],[ATA TO UNLOADING 2]]&lt;=48,"YES","NO")</f>
        <v>YES</v>
      </c>
      <c r="AG858" s="75">
        <f t="shared" si="271"/>
        <v>0.20833333333575865</v>
      </c>
      <c r="AH858" s="2" t="s">
        <v>42</v>
      </c>
      <c r="AI858" s="2" t="str">
        <f t="shared" si="272"/>
        <v>HASU5122137</v>
      </c>
      <c r="AJ858" s="76" t="str">
        <f t="shared" si="273"/>
        <v>OM TRANSPORT</v>
      </c>
      <c r="AK858" s="77">
        <f>IF($M858="TRUCK",VLOOKUP($AQ858,Invoicing!$A$17:$B$49,MATCH($AK$1,Invoicing!$A$17:$B$17,0),FALSE),VLOOKUP($AQ858,Invoicing!$N$17:$O$21,MATCH($AK$1,Invoicing!$N$17:$O$17,0),FALSE))</f>
        <v>475</v>
      </c>
      <c r="AL858" s="78">
        <f>VLOOKUP($E858,Invoicing!$A$1:$H$8,MATCH(TRACKER!$N858,Invoicing!$A$1:$H$1,0),FALSE)</f>
        <v>110</v>
      </c>
      <c r="AM858" s="78">
        <f>VLOOKUP($E858,Invoicing!$A$1:$H$8,MATCH(TRACKER!$O$1,Invoicing!$A$1:$H$1,0),FALSE)</f>
        <v>50</v>
      </c>
      <c r="AN858" s="78">
        <f t="shared" si="274"/>
        <v>0</v>
      </c>
      <c r="AO858" s="2">
        <f t="shared" si="275"/>
        <v>5</v>
      </c>
      <c r="AP858" s="2" t="str">
        <f t="shared" si="276"/>
        <v>WEEK</v>
      </c>
      <c r="AQ858" s="2" t="str">
        <f t="shared" si="277"/>
        <v>OM TRANSPORTWEEK</v>
      </c>
      <c r="AR858" s="71">
        <f t="shared" si="278"/>
        <v>585</v>
      </c>
      <c r="AS858" s="71">
        <f>VLOOKUP(AJ858,Invoicing!A:K,10,FALSE)</f>
        <v>25</v>
      </c>
      <c r="AT858" s="71">
        <f t="shared" si="279"/>
        <v>610</v>
      </c>
    </row>
    <row r="859" spans="1:47">
      <c r="A859" s="37" t="s">
        <v>53</v>
      </c>
      <c r="B859" s="3" t="s">
        <v>38</v>
      </c>
      <c r="C859" s="11">
        <v>45448.909722222219</v>
      </c>
      <c r="D859" s="11">
        <v>45448.9375</v>
      </c>
      <c r="E859" s="11" t="s">
        <v>45</v>
      </c>
      <c r="F859" s="11" t="s">
        <v>40</v>
      </c>
      <c r="G859" s="3" t="s">
        <v>1027</v>
      </c>
      <c r="H859" s="3" t="s">
        <v>2821</v>
      </c>
      <c r="I859" s="11">
        <v>45449.833333333336</v>
      </c>
      <c r="J859" s="12">
        <v>45450.293055555558</v>
      </c>
      <c r="K859" s="12">
        <v>45450.208333333336</v>
      </c>
      <c r="L859" s="12">
        <v>45450.319444444445</v>
      </c>
      <c r="M859" s="12" t="s">
        <v>115</v>
      </c>
      <c r="N859" s="3" t="s">
        <v>42</v>
      </c>
      <c r="O859" s="3">
        <v>0</v>
      </c>
      <c r="P859" s="1">
        <f t="shared" si="260"/>
        <v>23</v>
      </c>
      <c r="Q859" s="1">
        <f t="shared" si="261"/>
        <v>6</v>
      </c>
      <c r="R859" s="72">
        <f t="shared" si="262"/>
        <v>45450.293055555558</v>
      </c>
      <c r="S859" s="73">
        <f t="shared" si="263"/>
        <v>0.92361111111677019</v>
      </c>
      <c r="T859" s="74">
        <f>Table2[[#This Row],[ETA A OFRECIMIENTO]]*24</f>
        <v>22.166666666802485</v>
      </c>
      <c r="U859" s="1" t="str">
        <f t="shared" si="264"/>
        <v>YES</v>
      </c>
      <c r="V859" s="73">
        <f t="shared" si="265"/>
        <v>0.375</v>
      </c>
      <c r="W859" s="74">
        <f>Table2[[#This Row],[DEL. AVAILABLE A SLOT]]*24</f>
        <v>9</v>
      </c>
      <c r="X859" s="1" t="str">
        <f t="shared" si="266"/>
        <v>SI</v>
      </c>
      <c r="Y859" s="73">
        <f t="shared" si="267"/>
        <v>1.2986111111167702</v>
      </c>
      <c r="Z859" s="74">
        <f>Table2[[#This Row],[ETA A TIMESLOT]]*24</f>
        <v>31.166666666802485</v>
      </c>
      <c r="AA859" s="73">
        <f t="shared" si="268"/>
        <v>8.4722222221898846E-2</v>
      </c>
      <c r="AB859" s="73" t="str">
        <f t="shared" si="269"/>
        <v>NO</v>
      </c>
      <c r="AC859" s="74">
        <f>Table2[[#This Row],[PUNTUALIDAD (H)]]*24</f>
        <v>2.0333333333255723</v>
      </c>
      <c r="AD859" s="73">
        <f t="shared" si="270"/>
        <v>1.4097222222262644</v>
      </c>
      <c r="AE859" s="74">
        <f>Table2[[#This Row],[ATA TO UNLOADING]]*24</f>
        <v>33.833333333430346</v>
      </c>
      <c r="AF859" s="74" t="str">
        <f>IF(Table2[[#This Row],[ATA TO UNLOADING 2]]&lt;=48,"YES","NO")</f>
        <v>YES</v>
      </c>
      <c r="AG859" s="75">
        <f t="shared" si="271"/>
        <v>0.20833333333575865</v>
      </c>
      <c r="AH859" s="2" t="s">
        <v>42</v>
      </c>
      <c r="AI859" s="2" t="str">
        <f t="shared" si="272"/>
        <v>SUDU5936624</v>
      </c>
      <c r="AJ859" s="76" t="str">
        <f t="shared" si="273"/>
        <v>OM TRANSPORT</v>
      </c>
      <c r="AK859" s="77">
        <f>IF($M859="TRUCK",VLOOKUP($AQ859,Invoicing!$A$17:$B$49,MATCH($AK$1,Invoicing!$A$17:$B$17,0),FALSE),VLOOKUP($AQ859,Invoicing!$N$17:$O$21,MATCH($AK$1,Invoicing!$N$17:$O$17,0),FALSE))</f>
        <v>475</v>
      </c>
      <c r="AL859" s="78" t="e">
        <f>VLOOKUP($E859,Invoicing!$A$1:$H$8,MATCH(TRACKER!$N859,Invoicing!$A$1:$H$1,0),FALSE)</f>
        <v>#N/A</v>
      </c>
      <c r="AM859" s="78">
        <f>VLOOKUP($E859,Invoicing!$A$1:$H$8,MATCH(TRACKER!$O$1,Invoicing!$A$1:$H$1,0),FALSE)</f>
        <v>50</v>
      </c>
      <c r="AN859" s="78">
        <f t="shared" si="274"/>
        <v>0</v>
      </c>
      <c r="AO859" s="2">
        <f t="shared" si="275"/>
        <v>5</v>
      </c>
      <c r="AP859" s="2" t="str">
        <f t="shared" si="276"/>
        <v>WEEK</v>
      </c>
      <c r="AQ859" s="2" t="str">
        <f t="shared" si="277"/>
        <v>OM TRANSPORTWEEK</v>
      </c>
      <c r="AR859" s="71">
        <f t="shared" si="278"/>
        <v>475</v>
      </c>
      <c r="AS859" s="71">
        <f>VLOOKUP(AJ859,Invoicing!A:K,10,FALSE)</f>
        <v>25</v>
      </c>
      <c r="AT859" s="71">
        <f t="shared" si="279"/>
        <v>500</v>
      </c>
    </row>
    <row r="860" spans="1:47">
      <c r="A860" s="37" t="s">
        <v>53</v>
      </c>
      <c r="B860" s="3" t="s">
        <v>38</v>
      </c>
      <c r="C860" s="11">
        <v>45448.909722222219</v>
      </c>
      <c r="D860" s="11">
        <v>45448.9375</v>
      </c>
      <c r="E860" s="11" t="s">
        <v>45</v>
      </c>
      <c r="F860" s="11" t="s">
        <v>40</v>
      </c>
      <c r="G860" s="3" t="s">
        <v>1028</v>
      </c>
      <c r="H860" s="3" t="s">
        <v>2821</v>
      </c>
      <c r="I860" s="11">
        <v>45449.833333333336</v>
      </c>
      <c r="J860" s="12">
        <v>45450.188888888886</v>
      </c>
      <c r="K860" s="12">
        <v>45450.125</v>
      </c>
      <c r="L860" s="12">
        <v>45450.209722222222</v>
      </c>
      <c r="M860" s="12" t="s">
        <v>115</v>
      </c>
      <c r="N860" s="3" t="s">
        <v>42</v>
      </c>
      <c r="O860" s="3">
        <v>0</v>
      </c>
      <c r="P860" s="1">
        <f t="shared" si="260"/>
        <v>23</v>
      </c>
      <c r="Q860" s="1">
        <f t="shared" si="261"/>
        <v>6</v>
      </c>
      <c r="R860" s="72">
        <f t="shared" si="262"/>
        <v>45450.188888888886</v>
      </c>
      <c r="S860" s="73">
        <f t="shared" si="263"/>
        <v>0.92361111111677019</v>
      </c>
      <c r="T860" s="74">
        <f>Table2[[#This Row],[ETA A OFRECIMIENTO]]*24</f>
        <v>22.166666666802485</v>
      </c>
      <c r="U860" s="1" t="str">
        <f t="shared" si="264"/>
        <v>YES</v>
      </c>
      <c r="V860" s="73">
        <f t="shared" si="265"/>
        <v>0.29166666666424135</v>
      </c>
      <c r="W860" s="74">
        <f>Table2[[#This Row],[DEL. AVAILABLE A SLOT]]*24</f>
        <v>6.9999999999417923</v>
      </c>
      <c r="X860" s="1" t="str">
        <f t="shared" si="266"/>
        <v>SI</v>
      </c>
      <c r="Y860" s="73">
        <f t="shared" si="267"/>
        <v>1.2152777777810115</v>
      </c>
      <c r="Z860" s="74">
        <f>Table2[[#This Row],[ETA A TIMESLOT]]*24</f>
        <v>29.166666666744277</v>
      </c>
      <c r="AA860" s="73">
        <f t="shared" si="268"/>
        <v>6.3888888886140194E-2</v>
      </c>
      <c r="AB860" s="73" t="str">
        <f t="shared" si="269"/>
        <v>NO</v>
      </c>
      <c r="AC860" s="74">
        <f>Table2[[#This Row],[PUNTUALIDAD (H)]]*24</f>
        <v>1.5333333332673647</v>
      </c>
      <c r="AD860" s="73">
        <f t="shared" si="270"/>
        <v>1.3000000000029104</v>
      </c>
      <c r="AE860" s="74">
        <f>Table2[[#This Row],[ATA TO UNLOADING]]*24</f>
        <v>31.200000000069849</v>
      </c>
      <c r="AF860" s="74" t="str">
        <f>IF(Table2[[#This Row],[ATA TO UNLOADING 2]]&lt;=48,"YES","NO")</f>
        <v>YES</v>
      </c>
      <c r="AG860" s="75">
        <f t="shared" si="271"/>
        <v>0.125</v>
      </c>
      <c r="AH860" s="2" t="s">
        <v>24</v>
      </c>
      <c r="AI860" s="2" t="str">
        <f t="shared" si="272"/>
        <v>MRKU5488925</v>
      </c>
      <c r="AJ860" s="76" t="str">
        <f t="shared" si="273"/>
        <v>OM TRANSPORT</v>
      </c>
      <c r="AK860" s="77">
        <f>IF($M860="TRUCK",VLOOKUP($AQ860,Invoicing!$A$17:$B$49,MATCH($AK$1,Invoicing!$A$17:$B$17,0),FALSE),VLOOKUP($AQ860,Invoicing!$N$17:$O$21,MATCH($AK$1,Invoicing!$N$17:$O$17,0),FALSE))</f>
        <v>475</v>
      </c>
      <c r="AL860" s="78" t="e">
        <f>VLOOKUP($E860,Invoicing!$A$1:$H$8,MATCH(TRACKER!$N860,Invoicing!$A$1:$H$1,0),FALSE)</f>
        <v>#N/A</v>
      </c>
      <c r="AM860" s="78">
        <f>VLOOKUP($E860,Invoicing!$A$1:$H$8,MATCH(TRACKER!$O$1,Invoicing!$A$1:$H$1,0),FALSE)</f>
        <v>50</v>
      </c>
      <c r="AN860" s="78">
        <f t="shared" si="274"/>
        <v>0</v>
      </c>
      <c r="AO860" s="2">
        <f t="shared" si="275"/>
        <v>5</v>
      </c>
      <c r="AP860" s="2" t="str">
        <f t="shared" si="276"/>
        <v>NIGHT</v>
      </c>
      <c r="AQ860" s="2" t="str">
        <f t="shared" si="277"/>
        <v>OM TRANSPORTNIGHT</v>
      </c>
      <c r="AR860" s="71">
        <f t="shared" si="278"/>
        <v>475</v>
      </c>
      <c r="AS860" s="71">
        <f>VLOOKUP(AJ860,Invoicing!A:K,10,FALSE)</f>
        <v>25</v>
      </c>
      <c r="AT860" s="71">
        <f t="shared" si="279"/>
        <v>500</v>
      </c>
    </row>
    <row r="861" spans="1:47">
      <c r="A861" s="37" t="s">
        <v>53</v>
      </c>
      <c r="B861" s="3" t="s">
        <v>38</v>
      </c>
      <c r="C861" s="11">
        <v>45448.909722222219</v>
      </c>
      <c r="D861" s="11">
        <v>45448.9375</v>
      </c>
      <c r="E861" s="11" t="s">
        <v>44</v>
      </c>
      <c r="F861" s="11" t="s">
        <v>40</v>
      </c>
      <c r="G861" s="3" t="s">
        <v>1029</v>
      </c>
      <c r="H861" s="3" t="s">
        <v>2821</v>
      </c>
      <c r="I861" s="11">
        <v>45449.833333333336</v>
      </c>
      <c r="J861" s="12">
        <v>45450.090277777781</v>
      </c>
      <c r="K861" s="12">
        <v>45450.083333333336</v>
      </c>
      <c r="L861" s="12">
        <v>45450.166666666664</v>
      </c>
      <c r="M861" s="12" t="s">
        <v>115</v>
      </c>
      <c r="N861" s="3" t="s">
        <v>13</v>
      </c>
      <c r="O861" s="3">
        <v>0</v>
      </c>
      <c r="P861" s="1">
        <f t="shared" si="260"/>
        <v>23</v>
      </c>
      <c r="Q861" s="1">
        <f t="shared" si="261"/>
        <v>6</v>
      </c>
      <c r="R861" s="72">
        <f t="shared" si="262"/>
        <v>45450.090277777781</v>
      </c>
      <c r="S861" s="73">
        <f t="shared" si="263"/>
        <v>0.92361111111677019</v>
      </c>
      <c r="T861" s="74">
        <f>Table2[[#This Row],[ETA A OFRECIMIENTO]]*24</f>
        <v>22.166666666802485</v>
      </c>
      <c r="U861" s="1" t="str">
        <f t="shared" si="264"/>
        <v>YES</v>
      </c>
      <c r="V861" s="73">
        <f t="shared" si="265"/>
        <v>0.25</v>
      </c>
      <c r="W861" s="74">
        <f>Table2[[#This Row],[DEL. AVAILABLE A SLOT]]*24</f>
        <v>6</v>
      </c>
      <c r="X861" s="1" t="str">
        <f t="shared" si="266"/>
        <v>SI</v>
      </c>
      <c r="Y861" s="73">
        <f t="shared" si="267"/>
        <v>1.1736111111167702</v>
      </c>
      <c r="Z861" s="74">
        <f>Table2[[#This Row],[ETA A TIMESLOT]]*24</f>
        <v>28.166666666802485</v>
      </c>
      <c r="AA861" s="73">
        <f t="shared" si="268"/>
        <v>6.9444444452528842E-3</v>
      </c>
      <c r="AB861" s="73" t="str">
        <f t="shared" si="269"/>
        <v>SI</v>
      </c>
      <c r="AC861" s="74">
        <f>Table2[[#This Row],[PUNTUALIDAD (H)]]*24</f>
        <v>0.16666666668606922</v>
      </c>
      <c r="AD861" s="73">
        <f t="shared" si="270"/>
        <v>1.2569444444452529</v>
      </c>
      <c r="AE861" s="74">
        <f>Table2[[#This Row],[ATA TO UNLOADING]]*24</f>
        <v>30.166666666686069</v>
      </c>
      <c r="AF861" s="74" t="str">
        <f>IF(Table2[[#This Row],[ATA TO UNLOADING 2]]&lt;=48,"YES","NO")</f>
        <v>YES</v>
      </c>
      <c r="AG861" s="75">
        <f t="shared" si="271"/>
        <v>8.3333333335758653E-2</v>
      </c>
      <c r="AH861" s="2" t="s">
        <v>24</v>
      </c>
      <c r="AI861" s="2" t="str">
        <f t="shared" si="272"/>
        <v>MRKU5619049</v>
      </c>
      <c r="AJ861" s="76" t="str">
        <f t="shared" si="273"/>
        <v>MSI</v>
      </c>
      <c r="AK861" s="77">
        <f>IF($M861="TRUCK",VLOOKUP($AQ861,Invoicing!$A$17:$B$49,MATCH($AK$1,Invoicing!$A$17:$B$17,0),FALSE),VLOOKUP($AQ861,Invoicing!$N$17:$O$21,MATCH($AK$1,Invoicing!$N$17:$O$17,0),FALSE))</f>
        <v>530</v>
      </c>
      <c r="AL861" s="78">
        <f>VLOOKUP($E861,Invoicing!$A$1:$H$8,MATCH(TRACKER!$N861,Invoicing!$A$1:$H$1,0),FALSE)</f>
        <v>120</v>
      </c>
      <c r="AM861" s="78">
        <f>VLOOKUP($E861,Invoicing!$A$1:$H$8,MATCH(TRACKER!$O$1,Invoicing!$A$1:$H$1,0),FALSE)</f>
        <v>50</v>
      </c>
      <c r="AN861" s="78">
        <f t="shared" si="274"/>
        <v>0</v>
      </c>
      <c r="AO861" s="2">
        <f t="shared" si="275"/>
        <v>5</v>
      </c>
      <c r="AP861" s="2" t="str">
        <f t="shared" si="276"/>
        <v>NIGHT</v>
      </c>
      <c r="AQ861" s="2" t="str">
        <f t="shared" si="277"/>
        <v>MSINIGHT</v>
      </c>
      <c r="AR861" s="71">
        <f t="shared" si="278"/>
        <v>650</v>
      </c>
      <c r="AS861" s="71">
        <f>VLOOKUP(AJ861,Invoicing!A:K,10,FALSE)</f>
        <v>25</v>
      </c>
      <c r="AT861" s="71">
        <f t="shared" si="279"/>
        <v>675</v>
      </c>
    </row>
    <row r="862" spans="1:47">
      <c r="A862" s="37" t="s">
        <v>53</v>
      </c>
      <c r="B862" s="3" t="s">
        <v>38</v>
      </c>
      <c r="C862" s="11">
        <v>45448.909722222219</v>
      </c>
      <c r="D862" s="11">
        <v>45448.9375</v>
      </c>
      <c r="E862" s="11" t="s">
        <v>44</v>
      </c>
      <c r="F862" s="11" t="s">
        <v>40</v>
      </c>
      <c r="G862" s="3" t="s">
        <v>1030</v>
      </c>
      <c r="H862" s="3" t="s">
        <v>2821</v>
      </c>
      <c r="I862" s="11">
        <v>45449.833333333336</v>
      </c>
      <c r="J862" s="12">
        <v>45450.074999999997</v>
      </c>
      <c r="K862" s="12">
        <v>45450.083333333336</v>
      </c>
      <c r="L862" s="12">
        <v>45450.159722222219</v>
      </c>
      <c r="M862" s="12" t="s">
        <v>115</v>
      </c>
      <c r="N862" s="3" t="s">
        <v>13</v>
      </c>
      <c r="O862" s="3">
        <v>0</v>
      </c>
      <c r="P862" s="1">
        <f t="shared" si="260"/>
        <v>23</v>
      </c>
      <c r="Q862" s="1">
        <f t="shared" si="261"/>
        <v>6</v>
      </c>
      <c r="R862" s="72">
        <f t="shared" si="262"/>
        <v>45450.074999999997</v>
      </c>
      <c r="S862" s="73">
        <f t="shared" si="263"/>
        <v>0.92361111111677019</v>
      </c>
      <c r="T862" s="74">
        <f>Table2[[#This Row],[ETA A OFRECIMIENTO]]*24</f>
        <v>22.166666666802485</v>
      </c>
      <c r="U862" s="1" t="str">
        <f t="shared" si="264"/>
        <v>YES</v>
      </c>
      <c r="V862" s="73">
        <f t="shared" si="265"/>
        <v>0.25</v>
      </c>
      <c r="W862" s="74">
        <f>Table2[[#This Row],[DEL. AVAILABLE A SLOT]]*24</f>
        <v>6</v>
      </c>
      <c r="X862" s="1" t="str">
        <f t="shared" si="266"/>
        <v>SI</v>
      </c>
      <c r="Y862" s="73">
        <f t="shared" si="267"/>
        <v>1.1736111111167702</v>
      </c>
      <c r="Z862" s="74">
        <f>Table2[[#This Row],[ETA A TIMESLOT]]*24</f>
        <v>28.166666666802485</v>
      </c>
      <c r="AA862" s="73">
        <f t="shared" si="268"/>
        <v>0</v>
      </c>
      <c r="AB862" s="73" t="str">
        <f t="shared" si="269"/>
        <v>SI</v>
      </c>
      <c r="AC862" s="74">
        <f>Table2[[#This Row],[PUNTUALIDAD (H)]]*24</f>
        <v>0</v>
      </c>
      <c r="AD862" s="73">
        <f t="shared" si="270"/>
        <v>1.25</v>
      </c>
      <c r="AE862" s="74">
        <f>Table2[[#This Row],[ATA TO UNLOADING]]*24</f>
        <v>30</v>
      </c>
      <c r="AF862" s="74" t="str">
        <f>IF(Table2[[#This Row],[ATA TO UNLOADING 2]]&lt;=48,"YES","NO")</f>
        <v>YES</v>
      </c>
      <c r="AG862" s="75">
        <f t="shared" si="271"/>
        <v>8.3333333335758653E-2</v>
      </c>
      <c r="AH862" s="2" t="s">
        <v>24</v>
      </c>
      <c r="AI862" s="2" t="str">
        <f t="shared" si="272"/>
        <v>SUDU8955037</v>
      </c>
      <c r="AJ862" s="76" t="str">
        <f t="shared" si="273"/>
        <v>MSI</v>
      </c>
      <c r="AK862" s="77">
        <f>IF($M862="TRUCK",VLOOKUP($AQ862,Invoicing!$A$17:$B$49,MATCH($AK$1,Invoicing!$A$17:$B$17,0),FALSE),VLOOKUP($AQ862,Invoicing!$N$17:$O$21,MATCH($AK$1,Invoicing!$N$17:$O$17,0),FALSE))</f>
        <v>530</v>
      </c>
      <c r="AL862" s="78">
        <f>VLOOKUP($E862,Invoicing!$A$1:$H$8,MATCH(TRACKER!$N862,Invoicing!$A$1:$H$1,0),FALSE)</f>
        <v>120</v>
      </c>
      <c r="AM862" s="78">
        <f>VLOOKUP($E862,Invoicing!$A$1:$H$8,MATCH(TRACKER!$O$1,Invoicing!$A$1:$H$1,0),FALSE)</f>
        <v>50</v>
      </c>
      <c r="AN862" s="78">
        <f t="shared" si="274"/>
        <v>0</v>
      </c>
      <c r="AO862" s="2">
        <f t="shared" si="275"/>
        <v>5</v>
      </c>
      <c r="AP862" s="2" t="str">
        <f t="shared" si="276"/>
        <v>NIGHT</v>
      </c>
      <c r="AQ862" s="2" t="str">
        <f t="shared" si="277"/>
        <v>MSINIGHT</v>
      </c>
      <c r="AR862" s="71">
        <f t="shared" si="278"/>
        <v>650</v>
      </c>
      <c r="AS862" s="71">
        <f>VLOOKUP(AJ862,Invoicing!A:K,10,FALSE)</f>
        <v>25</v>
      </c>
      <c r="AT862" s="71">
        <f t="shared" si="279"/>
        <v>675</v>
      </c>
    </row>
    <row r="863" spans="1:47">
      <c r="A863" s="37" t="s">
        <v>53</v>
      </c>
      <c r="B863" s="3" t="s">
        <v>38</v>
      </c>
      <c r="C863" s="11">
        <v>45448.909722222219</v>
      </c>
      <c r="D863" s="11">
        <v>45448.9375</v>
      </c>
      <c r="E863" s="11" t="s">
        <v>49</v>
      </c>
      <c r="F863" s="11" t="s">
        <v>40</v>
      </c>
      <c r="G863" s="3" t="s">
        <v>1031</v>
      </c>
      <c r="H863" s="3" t="s">
        <v>2821</v>
      </c>
      <c r="I863" s="11">
        <v>45449.833333333336</v>
      </c>
      <c r="J863" s="12">
        <v>45450.138194444444</v>
      </c>
      <c r="K863" s="12">
        <v>45450.041666666664</v>
      </c>
      <c r="L863" s="12">
        <v>45450.165972222225</v>
      </c>
      <c r="M863" s="12" t="s">
        <v>115</v>
      </c>
      <c r="N863" s="3" t="s">
        <v>42</v>
      </c>
      <c r="O863" s="3">
        <v>0</v>
      </c>
      <c r="P863" s="1">
        <f t="shared" si="260"/>
        <v>23</v>
      </c>
      <c r="Q863" s="1">
        <f t="shared" si="261"/>
        <v>6</v>
      </c>
      <c r="R863" s="72">
        <f t="shared" si="262"/>
        <v>45450.138194444444</v>
      </c>
      <c r="S863" s="73">
        <f t="shared" si="263"/>
        <v>0.92361111111677019</v>
      </c>
      <c r="T863" s="74">
        <f>Table2[[#This Row],[ETA A OFRECIMIENTO]]*24</f>
        <v>22.166666666802485</v>
      </c>
      <c r="U863" s="1" t="str">
        <f t="shared" si="264"/>
        <v>YES</v>
      </c>
      <c r="V863" s="73">
        <f t="shared" si="265"/>
        <v>0.20833333332848269</v>
      </c>
      <c r="W863" s="74">
        <f>Table2[[#This Row],[DEL. AVAILABLE A SLOT]]*24</f>
        <v>4.9999999998835847</v>
      </c>
      <c r="X863" s="1" t="str">
        <f t="shared" si="266"/>
        <v>SI</v>
      </c>
      <c r="Y863" s="73">
        <f t="shared" si="267"/>
        <v>1.1319444444452529</v>
      </c>
      <c r="Z863" s="74">
        <f>Table2[[#This Row],[ETA A TIMESLOT]]*24</f>
        <v>27.166666666686069</v>
      </c>
      <c r="AA863" s="73">
        <f t="shared" si="268"/>
        <v>9.6527777779556345E-2</v>
      </c>
      <c r="AB863" s="73" t="str">
        <f t="shared" si="269"/>
        <v>NO</v>
      </c>
      <c r="AC863" s="74">
        <f>Table2[[#This Row],[PUNTUALIDAD (H)]]*24</f>
        <v>2.3166666667093523</v>
      </c>
      <c r="AD863" s="73">
        <f t="shared" si="270"/>
        <v>1.2562500000058208</v>
      </c>
      <c r="AE863" s="74">
        <f>Table2[[#This Row],[ATA TO UNLOADING]]*24</f>
        <v>30.150000000139698</v>
      </c>
      <c r="AF863" s="74" t="str">
        <f>IF(Table2[[#This Row],[ATA TO UNLOADING 2]]&lt;=48,"YES","NO")</f>
        <v>YES</v>
      </c>
      <c r="AG863" s="75">
        <f t="shared" si="271"/>
        <v>4.1666666664241347E-2</v>
      </c>
      <c r="AH863" s="2" t="s">
        <v>24</v>
      </c>
      <c r="AI863" s="2" t="str">
        <f t="shared" si="272"/>
        <v>MRKU4692256</v>
      </c>
      <c r="AJ863" s="76" t="str">
        <f t="shared" si="273"/>
        <v>CTU FLEVOKUST BV</v>
      </c>
      <c r="AK863" s="77">
        <f>IF($M863="TRUCK",VLOOKUP($AQ863,Invoicing!$A$17:$B$49,MATCH($AK$1,Invoicing!$A$17:$B$17,0),FALSE),VLOOKUP($AQ863,Invoicing!$N$17:$O$21,MATCH($AK$1,Invoicing!$N$17:$O$17,0),FALSE))</f>
        <v>530</v>
      </c>
      <c r="AL863" s="78" t="e">
        <f>VLOOKUP($E863,Invoicing!$A$1:$H$8,MATCH(TRACKER!$N863,Invoicing!$A$1:$H$1,0),FALSE)</f>
        <v>#N/A</v>
      </c>
      <c r="AM863" s="78">
        <v>35</v>
      </c>
      <c r="AN863" s="78">
        <f t="shared" si="274"/>
        <v>0</v>
      </c>
      <c r="AO863" s="2">
        <f t="shared" si="275"/>
        <v>5</v>
      </c>
      <c r="AP863" s="2" t="str">
        <f t="shared" si="276"/>
        <v>NIGHT</v>
      </c>
      <c r="AQ863" s="2" t="str">
        <f t="shared" si="277"/>
        <v>CTU FLEVOKUST BVNIGHT</v>
      </c>
      <c r="AR863" s="71">
        <f t="shared" si="278"/>
        <v>530</v>
      </c>
      <c r="AS863" s="71">
        <f>VLOOKUP(AJ863,Invoicing!A:K,10,FALSE)</f>
        <v>0</v>
      </c>
      <c r="AT863" s="71">
        <f t="shared" si="279"/>
        <v>530</v>
      </c>
    </row>
    <row r="864" spans="1:47">
      <c r="A864" s="37" t="s">
        <v>53</v>
      </c>
      <c r="B864" s="3" t="s">
        <v>38</v>
      </c>
      <c r="C864" s="11">
        <v>45448.909722222219</v>
      </c>
      <c r="D864" s="11">
        <v>45448.9375</v>
      </c>
      <c r="E864" s="11" t="s">
        <v>44</v>
      </c>
      <c r="F864" s="11" t="s">
        <v>40</v>
      </c>
      <c r="G864" s="3" t="s">
        <v>1032</v>
      </c>
      <c r="H864" s="3" t="s">
        <v>2821</v>
      </c>
      <c r="I864" s="11">
        <v>45449.833333333336</v>
      </c>
      <c r="J864" s="12">
        <v>45449.859027777777</v>
      </c>
      <c r="K864" s="12">
        <v>45449.958333333336</v>
      </c>
      <c r="L864" s="12">
        <v>45449.892361111109</v>
      </c>
      <c r="M864" s="12" t="s">
        <v>115</v>
      </c>
      <c r="N864" s="3" t="s">
        <v>13</v>
      </c>
      <c r="O864" s="3">
        <v>0</v>
      </c>
      <c r="P864" s="1">
        <f t="shared" si="260"/>
        <v>23</v>
      </c>
      <c r="Q864" s="1">
        <f t="shared" si="261"/>
        <v>6</v>
      </c>
      <c r="R864" s="72">
        <f t="shared" si="262"/>
        <v>45449.859027777777</v>
      </c>
      <c r="S864" s="73">
        <f t="shared" si="263"/>
        <v>0.92361111111677019</v>
      </c>
      <c r="T864" s="74">
        <f>Table2[[#This Row],[ETA A OFRECIMIENTO]]*24</f>
        <v>22.166666666802485</v>
      </c>
      <c r="U864" s="1" t="str">
        <f t="shared" si="264"/>
        <v>YES</v>
      </c>
      <c r="V864" s="73">
        <f t="shared" si="265"/>
        <v>0.125</v>
      </c>
      <c r="W864" s="74">
        <f>Table2[[#This Row],[DEL. AVAILABLE A SLOT]]*24</f>
        <v>3</v>
      </c>
      <c r="X864" s="1" t="str">
        <f t="shared" si="266"/>
        <v>SI</v>
      </c>
      <c r="Y864" s="73">
        <f t="shared" si="267"/>
        <v>1.0486111111167702</v>
      </c>
      <c r="Z864" s="74">
        <f>Table2[[#This Row],[ETA A TIMESLOT]]*24</f>
        <v>25.166666666802485</v>
      </c>
      <c r="AA864" s="73">
        <f t="shared" si="268"/>
        <v>0</v>
      </c>
      <c r="AB864" s="73" t="str">
        <f t="shared" si="269"/>
        <v>SI</v>
      </c>
      <c r="AC864" s="74">
        <f>Table2[[#This Row],[PUNTUALIDAD (H)]]*24</f>
        <v>0</v>
      </c>
      <c r="AD864" s="73">
        <f t="shared" si="270"/>
        <v>0.98263888889050577</v>
      </c>
      <c r="AE864" s="74">
        <f>Table2[[#This Row],[ATA TO UNLOADING]]*24</f>
        <v>23.583333333372138</v>
      </c>
      <c r="AF864" s="74" t="str">
        <f>IF(Table2[[#This Row],[ATA TO UNLOADING 2]]&lt;=48,"YES","NO")</f>
        <v>YES</v>
      </c>
      <c r="AG864" s="75">
        <f t="shared" si="271"/>
        <v>0.95833333333575865</v>
      </c>
      <c r="AH864" s="2" t="s">
        <v>24</v>
      </c>
      <c r="AI864" s="2" t="str">
        <f t="shared" si="272"/>
        <v>MRKU3767730</v>
      </c>
      <c r="AJ864" s="76" t="str">
        <f t="shared" si="273"/>
        <v>MSI</v>
      </c>
      <c r="AK864" s="77">
        <f>IF($M864="TRUCK",VLOOKUP($AQ864,Invoicing!$A$17:$B$49,MATCH($AK$1,Invoicing!$A$17:$B$17,0),FALSE),VLOOKUP($AQ864,Invoicing!$N$17:$O$21,MATCH($AK$1,Invoicing!$N$17:$O$17,0),FALSE))</f>
        <v>530</v>
      </c>
      <c r="AL864" s="78">
        <f>VLOOKUP($E864,Invoicing!$A$1:$H$8,MATCH(TRACKER!$N864,Invoicing!$A$1:$H$1,0),FALSE)</f>
        <v>120</v>
      </c>
      <c r="AM864" s="78">
        <f>VLOOKUP($E864,Invoicing!$A$1:$H$8,MATCH(TRACKER!$O$1,Invoicing!$A$1:$H$1,0),FALSE)</f>
        <v>50</v>
      </c>
      <c r="AN864" s="78">
        <f t="shared" si="274"/>
        <v>0</v>
      </c>
      <c r="AO864" s="2">
        <f t="shared" si="275"/>
        <v>4</v>
      </c>
      <c r="AP864" s="2" t="str">
        <f t="shared" si="276"/>
        <v>NIGHT</v>
      </c>
      <c r="AQ864" s="2" t="str">
        <f t="shared" si="277"/>
        <v>MSINIGHT</v>
      </c>
      <c r="AR864" s="71">
        <f t="shared" si="278"/>
        <v>650</v>
      </c>
      <c r="AS864" s="71">
        <f>VLOOKUP(AJ864,Invoicing!A:K,10,FALSE)</f>
        <v>25</v>
      </c>
      <c r="AT864" s="71">
        <f t="shared" si="279"/>
        <v>675</v>
      </c>
    </row>
    <row r="865" spans="1:47">
      <c r="A865" s="37" t="s">
        <v>53</v>
      </c>
      <c r="B865" s="3" t="s">
        <v>38</v>
      </c>
      <c r="C865" s="11">
        <v>45448.909722222219</v>
      </c>
      <c r="D865" s="11">
        <v>45448.9375</v>
      </c>
      <c r="E865" s="11" t="s">
        <v>44</v>
      </c>
      <c r="F865" s="11" t="s">
        <v>40</v>
      </c>
      <c r="G865" s="3" t="s">
        <v>1033</v>
      </c>
      <c r="H865" s="3" t="s">
        <v>2821</v>
      </c>
      <c r="I865" s="11">
        <v>45449.833333333336</v>
      </c>
      <c r="J865" s="12">
        <v>45449.852777777778</v>
      </c>
      <c r="K865" s="12">
        <v>45449.958333333336</v>
      </c>
      <c r="L865" s="12">
        <v>45449.875</v>
      </c>
      <c r="M865" s="12" t="s">
        <v>115</v>
      </c>
      <c r="N865" s="3" t="s">
        <v>13</v>
      </c>
      <c r="O865" s="3">
        <v>0</v>
      </c>
      <c r="P865" s="1">
        <f t="shared" si="260"/>
        <v>23</v>
      </c>
      <c r="Q865" s="1">
        <f t="shared" si="261"/>
        <v>6</v>
      </c>
      <c r="R865" s="72">
        <f t="shared" si="262"/>
        <v>45449.852777777778</v>
      </c>
      <c r="S865" s="73">
        <f t="shared" si="263"/>
        <v>0.92361111111677019</v>
      </c>
      <c r="T865" s="74">
        <f>Table2[[#This Row],[ETA A OFRECIMIENTO]]*24</f>
        <v>22.166666666802485</v>
      </c>
      <c r="U865" s="1" t="str">
        <f t="shared" si="264"/>
        <v>YES</v>
      </c>
      <c r="V865" s="73">
        <f t="shared" si="265"/>
        <v>0.125</v>
      </c>
      <c r="W865" s="74">
        <f>Table2[[#This Row],[DEL. AVAILABLE A SLOT]]*24</f>
        <v>3</v>
      </c>
      <c r="X865" s="1" t="str">
        <f t="shared" si="266"/>
        <v>SI</v>
      </c>
      <c r="Y865" s="73">
        <f t="shared" si="267"/>
        <v>1.0486111111167702</v>
      </c>
      <c r="Z865" s="74">
        <f>Table2[[#This Row],[ETA A TIMESLOT]]*24</f>
        <v>25.166666666802485</v>
      </c>
      <c r="AA865" s="73">
        <f t="shared" si="268"/>
        <v>0</v>
      </c>
      <c r="AB865" s="73" t="str">
        <f t="shared" si="269"/>
        <v>SI</v>
      </c>
      <c r="AC865" s="74">
        <f>Table2[[#This Row],[PUNTUALIDAD (H)]]*24</f>
        <v>0</v>
      </c>
      <c r="AD865" s="73">
        <f t="shared" si="270"/>
        <v>0.96527777778101154</v>
      </c>
      <c r="AE865" s="74">
        <f>Table2[[#This Row],[ATA TO UNLOADING]]*24</f>
        <v>23.166666666744277</v>
      </c>
      <c r="AF865" s="74" t="str">
        <f>IF(Table2[[#This Row],[ATA TO UNLOADING 2]]&lt;=48,"YES","NO")</f>
        <v>YES</v>
      </c>
      <c r="AG865" s="75">
        <f t="shared" si="271"/>
        <v>0.95833333333575865</v>
      </c>
      <c r="AH865" s="2" t="s">
        <v>24</v>
      </c>
      <c r="AI865" s="2" t="str">
        <f t="shared" si="272"/>
        <v>TCNU4628515</v>
      </c>
      <c r="AJ865" s="76" t="str">
        <f t="shared" si="273"/>
        <v>MSI</v>
      </c>
      <c r="AK865" s="77">
        <f>IF($M865="TRUCK",VLOOKUP($AQ865,Invoicing!$A$17:$B$49,MATCH($AK$1,Invoicing!$A$17:$B$17,0),FALSE),VLOOKUP($AQ865,Invoicing!$N$17:$O$21,MATCH($AK$1,Invoicing!$N$17:$O$17,0),FALSE))</f>
        <v>530</v>
      </c>
      <c r="AL865" s="78">
        <f>VLOOKUP($E865,Invoicing!$A$1:$H$8,MATCH(TRACKER!$N865,Invoicing!$A$1:$H$1,0),FALSE)</f>
        <v>120</v>
      </c>
      <c r="AM865" s="78">
        <f>VLOOKUP($E865,Invoicing!$A$1:$H$8,MATCH(TRACKER!$O$1,Invoicing!$A$1:$H$1,0),FALSE)</f>
        <v>50</v>
      </c>
      <c r="AN865" s="78">
        <f t="shared" si="274"/>
        <v>0</v>
      </c>
      <c r="AO865" s="2">
        <f t="shared" si="275"/>
        <v>4</v>
      </c>
      <c r="AP865" s="2" t="str">
        <f t="shared" si="276"/>
        <v>NIGHT</v>
      </c>
      <c r="AQ865" s="2" t="str">
        <f t="shared" si="277"/>
        <v>MSINIGHT</v>
      </c>
      <c r="AR865" s="71">
        <f t="shared" si="278"/>
        <v>650</v>
      </c>
      <c r="AS865" s="71">
        <f>VLOOKUP(AJ865,Invoicing!A:K,10,FALSE)</f>
        <v>25</v>
      </c>
      <c r="AT865" s="71">
        <f t="shared" si="279"/>
        <v>675</v>
      </c>
    </row>
    <row r="866" spans="1:47">
      <c r="A866" s="37" t="s">
        <v>53</v>
      </c>
      <c r="B866" s="3" t="s">
        <v>38</v>
      </c>
      <c r="C866" s="11">
        <v>45448.909722222219</v>
      </c>
      <c r="D866" s="11">
        <v>45448.9375</v>
      </c>
      <c r="E866" s="11" t="s">
        <v>49</v>
      </c>
      <c r="F866" s="11" t="s">
        <v>40</v>
      </c>
      <c r="G866" s="3" t="s">
        <v>1034</v>
      </c>
      <c r="H866" s="3" t="s">
        <v>2821</v>
      </c>
      <c r="I866" s="11">
        <v>45449.833333333336</v>
      </c>
      <c r="J866" s="12">
        <v>45449.890277777777</v>
      </c>
      <c r="K866" s="12">
        <v>45449.833333333336</v>
      </c>
      <c r="L866" s="12">
        <v>45449.9375</v>
      </c>
      <c r="M866" s="12" t="s">
        <v>115</v>
      </c>
      <c r="N866" s="3" t="s">
        <v>13</v>
      </c>
      <c r="O866" s="3">
        <v>0</v>
      </c>
      <c r="P866" s="1">
        <f t="shared" si="260"/>
        <v>23</v>
      </c>
      <c r="Q866" s="1">
        <f t="shared" si="261"/>
        <v>6</v>
      </c>
      <c r="R866" s="72">
        <f t="shared" si="262"/>
        <v>45449.890277777777</v>
      </c>
      <c r="S866" s="73">
        <f t="shared" si="263"/>
        <v>0.92361111111677019</v>
      </c>
      <c r="T866" s="74">
        <f>Table2[[#This Row],[ETA A OFRECIMIENTO]]*24</f>
        <v>22.166666666802485</v>
      </c>
      <c r="U866" s="1" t="str">
        <f t="shared" si="264"/>
        <v>YES</v>
      </c>
      <c r="V866" s="73">
        <f t="shared" si="265"/>
        <v>0</v>
      </c>
      <c r="W866" s="74">
        <f>Table2[[#This Row],[DEL. AVAILABLE A SLOT]]*24</f>
        <v>0</v>
      </c>
      <c r="X866" s="1" t="str">
        <f t="shared" si="266"/>
        <v>SI</v>
      </c>
      <c r="Y866" s="73">
        <f t="shared" si="267"/>
        <v>0.92361111111677019</v>
      </c>
      <c r="Z866" s="74">
        <f>Table2[[#This Row],[ETA A TIMESLOT]]*24</f>
        <v>22.166666666802485</v>
      </c>
      <c r="AA866" s="73">
        <f t="shared" si="268"/>
        <v>5.694444444088731E-2</v>
      </c>
      <c r="AB866" s="73" t="str">
        <f t="shared" si="269"/>
        <v>NO</v>
      </c>
      <c r="AC866" s="74">
        <f>Table2[[#This Row],[PUNTUALIDAD (H)]]*24</f>
        <v>1.3666666665812954</v>
      </c>
      <c r="AD866" s="73">
        <f t="shared" si="270"/>
        <v>1.0277777777810115</v>
      </c>
      <c r="AE866" s="74">
        <f>Table2[[#This Row],[ATA TO UNLOADING]]*24</f>
        <v>24.666666666744277</v>
      </c>
      <c r="AF866" s="74" t="str">
        <f>IF(Table2[[#This Row],[ATA TO UNLOADING 2]]&lt;=48,"YES","NO")</f>
        <v>YES</v>
      </c>
      <c r="AG866" s="75">
        <f t="shared" si="271"/>
        <v>0.83333333333575865</v>
      </c>
      <c r="AH866" s="2" t="s">
        <v>24</v>
      </c>
      <c r="AI866" s="2" t="str">
        <f t="shared" si="272"/>
        <v>FFAU4639672</v>
      </c>
      <c r="AJ866" s="76" t="str">
        <f t="shared" si="273"/>
        <v>CTU FLEVOKUST BV</v>
      </c>
      <c r="AK866" s="77">
        <f>IF($M866="TRUCK",VLOOKUP($AQ866,Invoicing!$A$17:$B$49,MATCH($AK$1,Invoicing!$A$17:$B$17,0),FALSE),VLOOKUP($AQ866,Invoicing!$N$17:$O$21,MATCH($AK$1,Invoicing!$N$17:$O$17,0),FALSE))</f>
        <v>530</v>
      </c>
      <c r="AL866" s="78">
        <v>100</v>
      </c>
      <c r="AM866" s="78">
        <v>35</v>
      </c>
      <c r="AN866" s="78">
        <f t="shared" si="274"/>
        <v>0</v>
      </c>
      <c r="AO866" s="2">
        <f t="shared" si="275"/>
        <v>4</v>
      </c>
      <c r="AP866" s="2" t="str">
        <f t="shared" si="276"/>
        <v>NIGHT</v>
      </c>
      <c r="AQ866" s="2" t="str">
        <f t="shared" si="277"/>
        <v>CTU FLEVOKUST BVNIGHT</v>
      </c>
      <c r="AR866" s="71">
        <f t="shared" si="278"/>
        <v>630</v>
      </c>
      <c r="AS866" s="71">
        <f>VLOOKUP(AJ866,Invoicing!A:K,10,FALSE)</f>
        <v>0</v>
      </c>
      <c r="AT866" s="71">
        <f t="shared" si="279"/>
        <v>630</v>
      </c>
    </row>
    <row r="867" spans="1:47">
      <c r="A867" s="58" t="s">
        <v>53</v>
      </c>
      <c r="B867" s="59" t="s">
        <v>38</v>
      </c>
      <c r="C867" s="60">
        <v>45448.909722222219</v>
      </c>
      <c r="D867" s="60">
        <v>45448.9375</v>
      </c>
      <c r="E867" s="60" t="s">
        <v>49</v>
      </c>
      <c r="F867" s="60" t="s">
        <v>40</v>
      </c>
      <c r="G867" s="59" t="s">
        <v>1035</v>
      </c>
      <c r="H867" s="3" t="s">
        <v>2821</v>
      </c>
      <c r="I867" s="60">
        <v>45449.833333333336</v>
      </c>
      <c r="J867" s="61">
        <v>45449.802777777775</v>
      </c>
      <c r="K867" s="61">
        <v>45449.833333333336</v>
      </c>
      <c r="L867" s="61">
        <v>45449.836111111108</v>
      </c>
      <c r="M867" s="12" t="s">
        <v>115</v>
      </c>
      <c r="N867" s="3" t="s">
        <v>13</v>
      </c>
      <c r="O867" s="3">
        <v>0</v>
      </c>
      <c r="P867" s="1">
        <f t="shared" si="260"/>
        <v>23</v>
      </c>
      <c r="Q867" s="1">
        <f t="shared" si="261"/>
        <v>6</v>
      </c>
      <c r="R867" s="72">
        <f t="shared" si="262"/>
        <v>45449.802777777775</v>
      </c>
      <c r="S867" s="73">
        <f t="shared" si="263"/>
        <v>0.92361111111677019</v>
      </c>
      <c r="T867" s="74">
        <f>Table2[[#This Row],[ETA A OFRECIMIENTO]]*24</f>
        <v>22.166666666802485</v>
      </c>
      <c r="U867" s="1" t="str">
        <f t="shared" si="264"/>
        <v>YES</v>
      </c>
      <c r="V867" s="73">
        <f t="shared" si="265"/>
        <v>0</v>
      </c>
      <c r="W867" s="74">
        <f>Table2[[#This Row],[DEL. AVAILABLE A SLOT]]*24</f>
        <v>0</v>
      </c>
      <c r="X867" s="1" t="str">
        <f t="shared" si="266"/>
        <v>SI</v>
      </c>
      <c r="Y867" s="73">
        <f t="shared" si="267"/>
        <v>0.92361111111677019</v>
      </c>
      <c r="Z867" s="74">
        <f>Table2[[#This Row],[ETA A TIMESLOT]]*24</f>
        <v>22.166666666802485</v>
      </c>
      <c r="AA867" s="73">
        <f t="shared" si="268"/>
        <v>0</v>
      </c>
      <c r="AB867" s="73" t="str">
        <f t="shared" si="269"/>
        <v>SI</v>
      </c>
      <c r="AC867" s="74">
        <f>Table2[[#This Row],[PUNTUALIDAD (H)]]*24</f>
        <v>0</v>
      </c>
      <c r="AD867" s="73">
        <f t="shared" si="270"/>
        <v>0.92638888888905058</v>
      </c>
      <c r="AE867" s="74">
        <f>Table2[[#This Row],[ATA TO UNLOADING]]*24</f>
        <v>22.233333333337214</v>
      </c>
      <c r="AF867" s="74" t="str">
        <f>IF(Table2[[#This Row],[ATA TO UNLOADING 2]]&lt;=48,"YES","NO")</f>
        <v>YES</v>
      </c>
      <c r="AG867" s="75">
        <f t="shared" si="271"/>
        <v>0.83333333333575865</v>
      </c>
      <c r="AH867" s="2" t="s">
        <v>24</v>
      </c>
      <c r="AI867" s="2" t="str">
        <f t="shared" si="272"/>
        <v>HASU4110471</v>
      </c>
      <c r="AJ867" s="76" t="str">
        <f t="shared" si="273"/>
        <v>CTU FLEVOKUST BV</v>
      </c>
      <c r="AK867" s="77">
        <f>IF($M867="TRUCK",VLOOKUP($AQ867,Invoicing!$A$17:$B$49,MATCH($AK$1,Invoicing!$A$17:$B$17,0),FALSE),VLOOKUP($AQ867,Invoicing!$N$17:$O$21,MATCH($AK$1,Invoicing!$N$17:$O$17,0),FALSE))</f>
        <v>530</v>
      </c>
      <c r="AL867" s="78">
        <v>100</v>
      </c>
      <c r="AM867" s="78">
        <v>35</v>
      </c>
      <c r="AN867" s="78">
        <f t="shared" si="274"/>
        <v>0</v>
      </c>
      <c r="AO867" s="2">
        <f t="shared" si="275"/>
        <v>4</v>
      </c>
      <c r="AP867" s="2" t="str">
        <f t="shared" si="276"/>
        <v>NIGHT</v>
      </c>
      <c r="AQ867" s="2" t="str">
        <f t="shared" si="277"/>
        <v>CTU FLEVOKUST BVNIGHT</v>
      </c>
      <c r="AR867" s="71">
        <f t="shared" si="278"/>
        <v>630</v>
      </c>
      <c r="AS867" s="71">
        <f>VLOOKUP(AJ867,Invoicing!A:K,10,FALSE)</f>
        <v>0</v>
      </c>
      <c r="AT867" s="71">
        <f t="shared" si="279"/>
        <v>630</v>
      </c>
    </row>
    <row r="868" spans="1:47">
      <c r="A868" s="37" t="s">
        <v>53</v>
      </c>
      <c r="B868" s="3" t="s">
        <v>38</v>
      </c>
      <c r="C868" s="11">
        <v>45448.909722222219</v>
      </c>
      <c r="D868" s="11">
        <v>45448.9375</v>
      </c>
      <c r="E868" s="11" t="s">
        <v>49</v>
      </c>
      <c r="F868" s="11" t="s">
        <v>40</v>
      </c>
      <c r="G868" s="3" t="s">
        <v>1036</v>
      </c>
      <c r="H868" s="3" t="s">
        <v>46</v>
      </c>
      <c r="I868" s="11">
        <v>45449.75</v>
      </c>
      <c r="J868" s="12">
        <v>45449.813194444447</v>
      </c>
      <c r="K868" s="12">
        <v>45449.75</v>
      </c>
      <c r="L868" s="12">
        <v>45449.795138888891</v>
      </c>
      <c r="M868" s="12" t="s">
        <v>115</v>
      </c>
      <c r="N868" s="3" t="s">
        <v>42</v>
      </c>
      <c r="O868" s="3">
        <v>1</v>
      </c>
      <c r="P868" s="1">
        <f t="shared" si="260"/>
        <v>23</v>
      </c>
      <c r="Q868" s="1">
        <f t="shared" si="261"/>
        <v>6</v>
      </c>
      <c r="R868" s="72">
        <f t="shared" si="262"/>
        <v>45449.813194444447</v>
      </c>
      <c r="S868" s="73">
        <f t="shared" si="263"/>
        <v>0.84027777778101154</v>
      </c>
      <c r="T868" s="74">
        <f>Table2[[#This Row],[ETA A OFRECIMIENTO]]*24</f>
        <v>20.166666666744277</v>
      </c>
      <c r="U868" s="1" t="str">
        <f t="shared" si="264"/>
        <v>YES</v>
      </c>
      <c r="V868" s="73">
        <f t="shared" si="265"/>
        <v>0</v>
      </c>
      <c r="W868" s="74">
        <f>Table2[[#This Row],[DEL. AVAILABLE A SLOT]]*24</f>
        <v>0</v>
      </c>
      <c r="X868" s="1" t="str">
        <f t="shared" si="266"/>
        <v>SI</v>
      </c>
      <c r="Y868" s="73">
        <f t="shared" si="267"/>
        <v>0.84027777778101154</v>
      </c>
      <c r="Z868" s="74">
        <f>Table2[[#This Row],[ETA A TIMESLOT]]*24</f>
        <v>20.166666666744277</v>
      </c>
      <c r="AA868" s="73">
        <f t="shared" si="268"/>
        <v>6.3194444446708076E-2</v>
      </c>
      <c r="AB868" s="73" t="str">
        <f t="shared" si="269"/>
        <v>NO</v>
      </c>
      <c r="AC868" s="74">
        <f>Table2[[#This Row],[PUNTUALIDAD (H)]]*24</f>
        <v>1.5166666667209938</v>
      </c>
      <c r="AD868" s="73">
        <f t="shared" si="270"/>
        <v>0.88541666667151731</v>
      </c>
      <c r="AE868" s="74">
        <f>Table2[[#This Row],[ATA TO UNLOADING]]*24</f>
        <v>21.250000000116415</v>
      </c>
      <c r="AF868" s="74" t="str">
        <f>IF(Table2[[#This Row],[ATA TO UNLOADING 2]]&lt;=48,"YES","NO")</f>
        <v>YES</v>
      </c>
      <c r="AG868" s="75">
        <f t="shared" si="271"/>
        <v>0.75</v>
      </c>
      <c r="AH868" s="2" t="s">
        <v>42</v>
      </c>
      <c r="AI868" s="2" t="str">
        <f t="shared" si="272"/>
        <v>SUDU8707299</v>
      </c>
      <c r="AJ868" s="76" t="str">
        <f t="shared" si="273"/>
        <v>CTU FLEVOKUST BV</v>
      </c>
      <c r="AK868" s="77">
        <f>IF($M868="TRUCK",VLOOKUP($AQ868,Invoicing!$A$17:$B$49,MATCH($AK$1,Invoicing!$A$17:$B$17,0),FALSE),VLOOKUP($AQ868,Invoicing!$N$17:$O$21,MATCH($AK$1,Invoicing!$N$17:$O$17,0),FALSE))</f>
        <v>520</v>
      </c>
      <c r="AL868" s="78" t="e">
        <f>VLOOKUP($E868,Invoicing!$A$1:$H$8,MATCH(TRACKER!$N868,Invoicing!$A$1:$H$1,0),FALSE)</f>
        <v>#N/A</v>
      </c>
      <c r="AM868" s="78">
        <v>35</v>
      </c>
      <c r="AN868" s="78">
        <f t="shared" si="274"/>
        <v>35</v>
      </c>
      <c r="AO868" s="2">
        <f t="shared" si="275"/>
        <v>4</v>
      </c>
      <c r="AP868" s="2" t="str">
        <f t="shared" si="276"/>
        <v>WEEK</v>
      </c>
      <c r="AQ868" s="2" t="str">
        <f t="shared" si="277"/>
        <v>CTU FLEVOKUST BVWEEK</v>
      </c>
      <c r="AR868" s="71">
        <f t="shared" si="278"/>
        <v>555</v>
      </c>
      <c r="AS868" s="71">
        <f>VLOOKUP(AJ868,Invoicing!A:K,10,FALSE)</f>
        <v>0</v>
      </c>
      <c r="AT868" s="71">
        <f t="shared" si="279"/>
        <v>555</v>
      </c>
    </row>
    <row r="869" spans="1:47">
      <c r="A869" s="37" t="s">
        <v>55</v>
      </c>
      <c r="B869" s="3" t="s">
        <v>38</v>
      </c>
      <c r="C869" s="11">
        <v>45455.152777777781</v>
      </c>
      <c r="D869" s="11">
        <v>45454.916666666664</v>
      </c>
      <c r="E869" s="11" t="s">
        <v>49</v>
      </c>
      <c r="F869" s="11" t="s">
        <v>40</v>
      </c>
      <c r="G869" s="3" t="s">
        <v>1037</v>
      </c>
      <c r="H869" s="3" t="s">
        <v>2821</v>
      </c>
      <c r="I869" s="11">
        <v>45455.666666666664</v>
      </c>
      <c r="J869" s="12">
        <v>45455.675694444442</v>
      </c>
      <c r="K869" s="12">
        <v>45455.666666666664</v>
      </c>
      <c r="L869" s="12">
        <v>45455.695833333331</v>
      </c>
      <c r="M869" s="12" t="s">
        <v>115</v>
      </c>
      <c r="N869" s="3" t="s">
        <v>13</v>
      </c>
      <c r="O869" s="3">
        <v>0</v>
      </c>
      <c r="P869" s="1">
        <f t="shared" si="260"/>
        <v>24</v>
      </c>
      <c r="Q869" s="1">
        <f t="shared" si="261"/>
        <v>6</v>
      </c>
      <c r="R869" s="72">
        <f t="shared" si="262"/>
        <v>45455.675694444442</v>
      </c>
      <c r="S869" s="73">
        <f t="shared" si="263"/>
        <v>0.51388888888322981</v>
      </c>
      <c r="T869" s="74">
        <f>Table2[[#This Row],[ETA A OFRECIMIENTO]]*24</f>
        <v>12.333333333197515</v>
      </c>
      <c r="U869" s="1" t="str">
        <f t="shared" si="264"/>
        <v>YES</v>
      </c>
      <c r="V869" s="73">
        <f t="shared" si="265"/>
        <v>0</v>
      </c>
      <c r="W869" s="74">
        <f>Table2[[#This Row],[DEL. AVAILABLE A SLOT]]*24</f>
        <v>0</v>
      </c>
      <c r="X869" s="1" t="str">
        <f t="shared" si="266"/>
        <v>SI</v>
      </c>
      <c r="Y869" s="73">
        <f t="shared" si="267"/>
        <v>0.51388888888322981</v>
      </c>
      <c r="Z869" s="74">
        <f>Table2[[#This Row],[ETA A TIMESLOT]]*24</f>
        <v>12.333333333197515</v>
      </c>
      <c r="AA869" s="73">
        <f t="shared" si="268"/>
        <v>9.0277777781011537E-3</v>
      </c>
      <c r="AB869" s="73" t="str">
        <f t="shared" si="269"/>
        <v>SI</v>
      </c>
      <c r="AC869" s="74">
        <f>Table2[[#This Row],[PUNTUALIDAD (H)]]*24</f>
        <v>0.21666666667442769</v>
      </c>
      <c r="AD869" s="73">
        <f t="shared" si="270"/>
        <v>0.54305555555038154</v>
      </c>
      <c r="AE869" s="74">
        <f>Table2[[#This Row],[ATA TO UNLOADING]]*24</f>
        <v>13.033333333209157</v>
      </c>
      <c r="AF869" s="74" t="str">
        <f>IF(Table2[[#This Row],[ATA TO UNLOADING 2]]&lt;=48,"YES","NO")</f>
        <v>YES</v>
      </c>
      <c r="AG869" s="75">
        <f t="shared" si="271"/>
        <v>0.66666666666424135</v>
      </c>
      <c r="AH869" s="2" t="s">
        <v>42</v>
      </c>
      <c r="AI869" s="2" t="str">
        <f t="shared" si="272"/>
        <v>MSKU9218344</v>
      </c>
      <c r="AJ869" s="76" t="str">
        <f t="shared" si="273"/>
        <v>CTU FLEVOKUST BV</v>
      </c>
      <c r="AK869" s="77">
        <f>IF($M869="TRUCK",VLOOKUP($AQ869,Invoicing!$A$17:$B$49,MATCH($AK$1,Invoicing!$A$17:$B$17,0),FALSE),VLOOKUP($AQ869,Invoicing!$N$17:$O$21,MATCH($AK$1,Invoicing!$N$17:$O$17,0),FALSE))</f>
        <v>520</v>
      </c>
      <c r="AL869" s="78">
        <v>100</v>
      </c>
      <c r="AM869" s="78">
        <v>35</v>
      </c>
      <c r="AN869" s="78">
        <f t="shared" si="274"/>
        <v>0</v>
      </c>
      <c r="AO869" s="2">
        <f t="shared" si="275"/>
        <v>3</v>
      </c>
      <c r="AP869" s="2" t="str">
        <f t="shared" si="276"/>
        <v>WEEK</v>
      </c>
      <c r="AQ869" s="2" t="str">
        <f t="shared" si="277"/>
        <v>CTU FLEVOKUST BVWEEK</v>
      </c>
      <c r="AR869" s="71">
        <f t="shared" si="278"/>
        <v>620</v>
      </c>
      <c r="AS869" s="71">
        <f>VLOOKUP(AJ869,Invoicing!A:K,10,FALSE)</f>
        <v>0</v>
      </c>
      <c r="AT869" s="71">
        <f t="shared" si="279"/>
        <v>620</v>
      </c>
    </row>
    <row r="870" spans="1:47">
      <c r="A870" s="37" t="s">
        <v>55</v>
      </c>
      <c r="B870" s="3" t="s">
        <v>38</v>
      </c>
      <c r="C870" s="11">
        <v>45455.152777777781</v>
      </c>
      <c r="D870" s="11">
        <v>45454.916666666664</v>
      </c>
      <c r="E870" s="11" t="s">
        <v>49</v>
      </c>
      <c r="F870" s="11" t="s">
        <v>40</v>
      </c>
      <c r="G870" s="3" t="s">
        <v>1038</v>
      </c>
      <c r="H870" s="3" t="s">
        <v>41</v>
      </c>
      <c r="I870" s="11">
        <v>45456.416666666664</v>
      </c>
      <c r="J870" s="12">
        <v>45456.386111111111</v>
      </c>
      <c r="K870" s="12">
        <v>45456.416666666664</v>
      </c>
      <c r="L870" s="12">
        <v>45456.395833333336</v>
      </c>
      <c r="M870" s="12" t="s">
        <v>115</v>
      </c>
      <c r="N870" s="3" t="s">
        <v>42</v>
      </c>
      <c r="O870" s="3">
        <v>1</v>
      </c>
      <c r="P870" s="1">
        <f t="shared" si="260"/>
        <v>24</v>
      </c>
      <c r="Q870" s="1">
        <f t="shared" si="261"/>
        <v>6</v>
      </c>
      <c r="R870" s="72">
        <f t="shared" si="262"/>
        <v>45456.386111111111</v>
      </c>
      <c r="S870" s="73">
        <f t="shared" si="263"/>
        <v>1.2638888888832298</v>
      </c>
      <c r="T870" s="74">
        <f>Table2[[#This Row],[ETA A OFRECIMIENTO]]*24</f>
        <v>30.333333333197515</v>
      </c>
      <c r="U870" s="1" t="str">
        <f t="shared" si="264"/>
        <v>YES</v>
      </c>
      <c r="V870" s="73">
        <f t="shared" si="265"/>
        <v>0</v>
      </c>
      <c r="W870" s="74">
        <f>Table2[[#This Row],[DEL. AVAILABLE A SLOT]]*24</f>
        <v>0</v>
      </c>
      <c r="X870" s="1" t="str">
        <f t="shared" si="266"/>
        <v>SI</v>
      </c>
      <c r="Y870" s="73">
        <f t="shared" si="267"/>
        <v>1.2638888888832298</v>
      </c>
      <c r="Z870" s="74">
        <f>Table2[[#This Row],[ETA A TIMESLOT]]*24</f>
        <v>30.333333333197515</v>
      </c>
      <c r="AA870" s="73">
        <f t="shared" si="268"/>
        <v>0</v>
      </c>
      <c r="AB870" s="73" t="str">
        <f t="shared" si="269"/>
        <v>SI</v>
      </c>
      <c r="AC870" s="74">
        <f>Table2[[#This Row],[PUNTUALIDAD (H)]]*24</f>
        <v>0</v>
      </c>
      <c r="AD870" s="73">
        <f t="shared" si="270"/>
        <v>1.2430555555547471</v>
      </c>
      <c r="AE870" s="74">
        <f>Table2[[#This Row],[ATA TO UNLOADING]]*24</f>
        <v>29.833333333313931</v>
      </c>
      <c r="AF870" s="74" t="str">
        <f>IF(Table2[[#This Row],[ATA TO UNLOADING 2]]&lt;=48,"YES","NO")</f>
        <v>YES</v>
      </c>
      <c r="AG870" s="75">
        <f t="shared" si="271"/>
        <v>0.41666666666424135</v>
      </c>
      <c r="AH870" s="2" t="s">
        <v>42</v>
      </c>
      <c r="AI870" s="2" t="str">
        <f t="shared" si="272"/>
        <v>MAEU9258800</v>
      </c>
      <c r="AJ870" s="76" t="str">
        <f t="shared" si="273"/>
        <v>CTU FLEVOKUST BV</v>
      </c>
      <c r="AK870" s="77">
        <f>IF($M870="TRUCK",VLOOKUP($AQ870,Invoicing!$A$17:$B$49,MATCH($AK$1,Invoicing!$A$17:$B$17,0),FALSE),VLOOKUP($AQ870,Invoicing!$N$17:$O$21,MATCH($AK$1,Invoicing!$N$17:$O$17,0),FALSE))</f>
        <v>520</v>
      </c>
      <c r="AL870" s="78" t="e">
        <f>VLOOKUP($E870,Invoicing!$A$1:$H$8,MATCH(TRACKER!$N870,Invoicing!$A$1:$H$1,0),FALSE)</f>
        <v>#N/A</v>
      </c>
      <c r="AM870" s="78">
        <v>35</v>
      </c>
      <c r="AN870" s="78">
        <f t="shared" si="274"/>
        <v>35</v>
      </c>
      <c r="AO870" s="2">
        <f t="shared" si="275"/>
        <v>4</v>
      </c>
      <c r="AP870" s="2" t="str">
        <f t="shared" si="276"/>
        <v>WEEK</v>
      </c>
      <c r="AQ870" s="2" t="str">
        <f t="shared" si="277"/>
        <v>CTU FLEVOKUST BVWEEK</v>
      </c>
      <c r="AR870" s="71">
        <f t="shared" si="278"/>
        <v>555</v>
      </c>
      <c r="AS870" s="71">
        <f>VLOOKUP(AJ870,Invoicing!A:K,10,FALSE)</f>
        <v>0</v>
      </c>
      <c r="AT870" s="71">
        <f t="shared" si="279"/>
        <v>555</v>
      </c>
    </row>
    <row r="871" spans="1:47">
      <c r="A871" s="37" t="s">
        <v>55</v>
      </c>
      <c r="B871" s="3" t="s">
        <v>38</v>
      </c>
      <c r="C871" s="11">
        <v>45455.152777777781</v>
      </c>
      <c r="D871" s="11">
        <v>45454.916666666664</v>
      </c>
      <c r="E871" s="11" t="s">
        <v>45</v>
      </c>
      <c r="F871" s="11" t="s">
        <v>40</v>
      </c>
      <c r="G871" s="3" t="s">
        <v>1039</v>
      </c>
      <c r="H871" s="3" t="s">
        <v>2821</v>
      </c>
      <c r="I871" s="11">
        <v>45456.416666666664</v>
      </c>
      <c r="J871" s="12">
        <v>45456.400694444441</v>
      </c>
      <c r="K871" s="12">
        <v>45456.416666666664</v>
      </c>
      <c r="L871" s="12">
        <v>45456.416666666664</v>
      </c>
      <c r="M871" s="12" t="s">
        <v>115</v>
      </c>
      <c r="N871" s="3" t="s">
        <v>42</v>
      </c>
      <c r="O871" s="3">
        <v>0</v>
      </c>
      <c r="P871" s="1">
        <f t="shared" si="260"/>
        <v>24</v>
      </c>
      <c r="Q871" s="1">
        <f t="shared" si="261"/>
        <v>6</v>
      </c>
      <c r="R871" s="72">
        <f t="shared" si="262"/>
        <v>45456.400694444441</v>
      </c>
      <c r="S871" s="73">
        <f t="shared" si="263"/>
        <v>1.2638888888832298</v>
      </c>
      <c r="T871" s="74">
        <f>Table2[[#This Row],[ETA A OFRECIMIENTO]]*24</f>
        <v>30.333333333197515</v>
      </c>
      <c r="U871" s="1" t="str">
        <f t="shared" si="264"/>
        <v>YES</v>
      </c>
      <c r="V871" s="73">
        <f t="shared" si="265"/>
        <v>0</v>
      </c>
      <c r="W871" s="74">
        <f>Table2[[#This Row],[DEL. AVAILABLE A SLOT]]*24</f>
        <v>0</v>
      </c>
      <c r="X871" s="1" t="str">
        <f t="shared" si="266"/>
        <v>SI</v>
      </c>
      <c r="Y871" s="73">
        <f t="shared" si="267"/>
        <v>1.2638888888832298</v>
      </c>
      <c r="Z871" s="74">
        <f>Table2[[#This Row],[ETA A TIMESLOT]]*24</f>
        <v>30.333333333197515</v>
      </c>
      <c r="AA871" s="73">
        <f t="shared" si="268"/>
        <v>0</v>
      </c>
      <c r="AB871" s="73" t="str">
        <f t="shared" si="269"/>
        <v>SI</v>
      </c>
      <c r="AC871" s="74">
        <f>Table2[[#This Row],[PUNTUALIDAD (H)]]*24</f>
        <v>0</v>
      </c>
      <c r="AD871" s="73">
        <f t="shared" si="270"/>
        <v>1.2638888888832298</v>
      </c>
      <c r="AE871" s="74">
        <f>Table2[[#This Row],[ATA TO UNLOADING]]*24</f>
        <v>30.333333333197515</v>
      </c>
      <c r="AF871" s="74" t="str">
        <f>IF(Table2[[#This Row],[ATA TO UNLOADING 2]]&lt;=48,"YES","NO")</f>
        <v>YES</v>
      </c>
      <c r="AG871" s="75">
        <f t="shared" si="271"/>
        <v>0.41666666666424135</v>
      </c>
      <c r="AH871" s="2" t="s">
        <v>42</v>
      </c>
      <c r="AI871" s="2" t="str">
        <f t="shared" si="272"/>
        <v>TCKU7128247</v>
      </c>
      <c r="AJ871" s="76" t="str">
        <f t="shared" si="273"/>
        <v>OM TRANSPORT</v>
      </c>
      <c r="AK871" s="77">
        <f>IF($M871="TRUCK",VLOOKUP($AQ871,Invoicing!$A$17:$B$49,MATCH($AK$1,Invoicing!$A$17:$B$17,0),FALSE),VLOOKUP($AQ871,Invoicing!$N$17:$O$21,MATCH($AK$1,Invoicing!$N$17:$O$17,0),FALSE))</f>
        <v>475</v>
      </c>
      <c r="AL871" s="78" t="e">
        <f>VLOOKUP($E871,Invoicing!$A$1:$H$8,MATCH(TRACKER!$N871,Invoicing!$A$1:$H$1,0),FALSE)</f>
        <v>#N/A</v>
      </c>
      <c r="AM871" s="78">
        <f>VLOOKUP($E871,Invoicing!$A$1:$H$8,MATCH(TRACKER!$O$1,Invoicing!$A$1:$H$1,0),FALSE)</f>
        <v>50</v>
      </c>
      <c r="AN871" s="78">
        <f t="shared" si="274"/>
        <v>0</v>
      </c>
      <c r="AO871" s="2">
        <f t="shared" si="275"/>
        <v>4</v>
      </c>
      <c r="AP871" s="2" t="str">
        <f t="shared" si="276"/>
        <v>WEEK</v>
      </c>
      <c r="AQ871" s="2" t="str">
        <f t="shared" si="277"/>
        <v>OM TRANSPORTWEEK</v>
      </c>
      <c r="AR871" s="71">
        <f t="shared" si="278"/>
        <v>475</v>
      </c>
      <c r="AS871" s="71">
        <f>VLOOKUP(AJ871,Invoicing!A:K,10,FALSE)</f>
        <v>25</v>
      </c>
      <c r="AT871" s="71">
        <f t="shared" si="279"/>
        <v>500</v>
      </c>
    </row>
    <row r="872" spans="1:47">
      <c r="A872" s="58" t="s">
        <v>55</v>
      </c>
      <c r="B872" s="59" t="s">
        <v>38</v>
      </c>
      <c r="C872" s="60">
        <v>45455.152777777781</v>
      </c>
      <c r="D872" s="60">
        <v>45454.916666666664</v>
      </c>
      <c r="E872" s="60" t="s">
        <v>44</v>
      </c>
      <c r="F872" s="60" t="s">
        <v>40</v>
      </c>
      <c r="G872" s="59" t="s">
        <v>1040</v>
      </c>
      <c r="H872" s="3" t="s">
        <v>46</v>
      </c>
      <c r="I872" s="60">
        <v>45456.416666666664</v>
      </c>
      <c r="J872" s="61">
        <v>45456.456944444442</v>
      </c>
      <c r="K872" s="61">
        <v>45456.416666666664</v>
      </c>
      <c r="L872" s="61">
        <v>45456.430555555555</v>
      </c>
      <c r="M872" s="12" t="s">
        <v>115</v>
      </c>
      <c r="N872" s="3" t="s">
        <v>42</v>
      </c>
      <c r="O872" s="3">
        <v>1</v>
      </c>
      <c r="P872" s="1">
        <f t="shared" si="260"/>
        <v>24</v>
      </c>
      <c r="Q872" s="1">
        <f t="shared" si="261"/>
        <v>6</v>
      </c>
      <c r="R872" s="72">
        <f t="shared" si="262"/>
        <v>45456.456944444442</v>
      </c>
      <c r="S872" s="73">
        <f t="shared" si="263"/>
        <v>1.2638888888832298</v>
      </c>
      <c r="T872" s="74">
        <f>Table2[[#This Row],[ETA A OFRECIMIENTO]]*24</f>
        <v>30.333333333197515</v>
      </c>
      <c r="U872" s="1" t="str">
        <f t="shared" si="264"/>
        <v>YES</v>
      </c>
      <c r="V872" s="73">
        <f t="shared" si="265"/>
        <v>0</v>
      </c>
      <c r="W872" s="74">
        <f>Table2[[#This Row],[DEL. AVAILABLE A SLOT]]*24</f>
        <v>0</v>
      </c>
      <c r="X872" s="1" t="str">
        <f t="shared" si="266"/>
        <v>SI</v>
      </c>
      <c r="Y872" s="73">
        <f t="shared" si="267"/>
        <v>1.2638888888832298</v>
      </c>
      <c r="Z872" s="74">
        <f>Table2[[#This Row],[ETA A TIMESLOT]]*24</f>
        <v>30.333333333197515</v>
      </c>
      <c r="AA872" s="73">
        <f t="shared" si="268"/>
        <v>4.0277777778101154E-2</v>
      </c>
      <c r="AB872" s="73" t="str">
        <f t="shared" si="269"/>
        <v>NO</v>
      </c>
      <c r="AC872" s="74">
        <f>Table2[[#This Row],[PUNTUALIDAD (H)]]*24</f>
        <v>0.96666666667442769</v>
      </c>
      <c r="AD872" s="73">
        <f t="shared" si="270"/>
        <v>1.2777777777737356</v>
      </c>
      <c r="AE872" s="74">
        <f>Table2[[#This Row],[ATA TO UNLOADING]]*24</f>
        <v>30.666666666569654</v>
      </c>
      <c r="AF872" s="74" t="str">
        <f>IF(Table2[[#This Row],[ATA TO UNLOADING 2]]&lt;=48,"YES","NO")</f>
        <v>YES</v>
      </c>
      <c r="AG872" s="75">
        <f t="shared" si="271"/>
        <v>0.41666666666424135</v>
      </c>
      <c r="AH872" s="2" t="s">
        <v>42</v>
      </c>
      <c r="AI872" s="2" t="str">
        <f t="shared" si="272"/>
        <v>MRSU4287240</v>
      </c>
      <c r="AJ872" s="76" t="str">
        <f t="shared" si="273"/>
        <v>MSI</v>
      </c>
      <c r="AK872" s="77">
        <f>IF($M872="TRUCK",VLOOKUP($AQ872,Invoicing!$A$17:$B$49,MATCH($AK$1,Invoicing!$A$17:$B$17,0),FALSE),VLOOKUP($AQ872,Invoicing!$N$17:$O$21,MATCH($AK$1,Invoicing!$N$17:$O$17,0),FALSE))</f>
        <v>480</v>
      </c>
      <c r="AL872" s="78" t="e">
        <f>VLOOKUP($E872,Invoicing!$A$1:$H$8,MATCH(TRACKER!$N872,Invoicing!$A$1:$H$1,0),FALSE)</f>
        <v>#N/A</v>
      </c>
      <c r="AM872" s="78">
        <f>VLOOKUP($E872,Invoicing!$A$1:$H$8,MATCH(TRACKER!$O$1,Invoicing!$A$1:$H$1,0),FALSE)</f>
        <v>50</v>
      </c>
      <c r="AN872" s="78">
        <f t="shared" si="274"/>
        <v>50</v>
      </c>
      <c r="AO872" s="2">
        <f t="shared" si="275"/>
        <v>4</v>
      </c>
      <c r="AP872" s="2" t="str">
        <f t="shared" si="276"/>
        <v>WEEK</v>
      </c>
      <c r="AQ872" s="2" t="str">
        <f t="shared" si="277"/>
        <v>MSIWEEK</v>
      </c>
      <c r="AR872" s="71">
        <f t="shared" si="278"/>
        <v>530</v>
      </c>
      <c r="AS872" s="71">
        <f>VLOOKUP(AJ872,Invoicing!A:K,10,FALSE)</f>
        <v>25</v>
      </c>
      <c r="AT872" s="71">
        <f t="shared" si="279"/>
        <v>555</v>
      </c>
    </row>
    <row r="873" spans="1:47">
      <c r="A873" s="37" t="s">
        <v>55</v>
      </c>
      <c r="B873" s="3" t="s">
        <v>38</v>
      </c>
      <c r="C873" s="11">
        <v>45455.152777777781</v>
      </c>
      <c r="D873" s="11">
        <v>45454.916666666664</v>
      </c>
      <c r="E873" s="11" t="s">
        <v>49</v>
      </c>
      <c r="F873" s="11" t="s">
        <v>40</v>
      </c>
      <c r="G873" s="3" t="s">
        <v>1041</v>
      </c>
      <c r="H873" s="3" t="s">
        <v>41</v>
      </c>
      <c r="I873" s="11">
        <v>45456.416666666664</v>
      </c>
      <c r="J873" s="12">
        <v>45456.438888888886</v>
      </c>
      <c r="K873" s="12">
        <v>45456.458333333336</v>
      </c>
      <c r="L873" s="12">
        <v>45456.447916666664</v>
      </c>
      <c r="M873" s="12" t="s">
        <v>115</v>
      </c>
      <c r="N873" s="3" t="s">
        <v>42</v>
      </c>
      <c r="O873" s="3">
        <v>0</v>
      </c>
      <c r="P873" s="1">
        <f t="shared" si="260"/>
        <v>24</v>
      </c>
      <c r="Q873" s="1">
        <f t="shared" si="261"/>
        <v>6</v>
      </c>
      <c r="R873" s="72">
        <f t="shared" si="262"/>
        <v>45456.438888888886</v>
      </c>
      <c r="S873" s="73">
        <f t="shared" si="263"/>
        <v>1.2638888888832298</v>
      </c>
      <c r="T873" s="74">
        <f>Table2[[#This Row],[ETA A OFRECIMIENTO]]*24</f>
        <v>30.333333333197515</v>
      </c>
      <c r="U873" s="1" t="str">
        <f t="shared" si="264"/>
        <v>YES</v>
      </c>
      <c r="V873" s="73">
        <f t="shared" si="265"/>
        <v>4.1666666671517305E-2</v>
      </c>
      <c r="W873" s="74">
        <f>Table2[[#This Row],[DEL. AVAILABLE A SLOT]]*24</f>
        <v>1.0000000001164153</v>
      </c>
      <c r="X873" s="1" t="str">
        <f t="shared" si="266"/>
        <v>SI</v>
      </c>
      <c r="Y873" s="73">
        <f t="shared" si="267"/>
        <v>1.3055555555547471</v>
      </c>
      <c r="Z873" s="74">
        <f>Table2[[#This Row],[ETA A TIMESLOT]]*24</f>
        <v>31.333333333313931</v>
      </c>
      <c r="AA873" s="73">
        <f t="shared" si="268"/>
        <v>0</v>
      </c>
      <c r="AB873" s="73" t="str">
        <f t="shared" si="269"/>
        <v>SI</v>
      </c>
      <c r="AC873" s="74">
        <f>Table2[[#This Row],[PUNTUALIDAD (H)]]*24</f>
        <v>0</v>
      </c>
      <c r="AD873" s="73">
        <f t="shared" si="270"/>
        <v>1.2951388888832298</v>
      </c>
      <c r="AE873" s="74">
        <f>Table2[[#This Row],[ATA TO UNLOADING]]*24</f>
        <v>31.083333333197515</v>
      </c>
      <c r="AF873" s="74" t="str">
        <f>IF(Table2[[#This Row],[ATA TO UNLOADING 2]]&lt;=48,"YES","NO")</f>
        <v>YES</v>
      </c>
      <c r="AG873" s="75">
        <f t="shared" si="271"/>
        <v>0.45833333333575865</v>
      </c>
      <c r="AH873" s="2" t="s">
        <v>42</v>
      </c>
      <c r="AI873" s="2" t="str">
        <f t="shared" si="272"/>
        <v>MRKU3075265</v>
      </c>
      <c r="AJ873" s="76" t="str">
        <f t="shared" si="273"/>
        <v>CTU FLEVOKUST BV</v>
      </c>
      <c r="AK873" s="77">
        <f>IF($M873="TRUCK",VLOOKUP($AQ873,Invoicing!$A$17:$B$49,MATCH($AK$1,Invoicing!$A$17:$B$17,0),FALSE),VLOOKUP($AQ873,Invoicing!$N$17:$O$21,MATCH($AK$1,Invoicing!$N$17:$O$17,0),FALSE))</f>
        <v>520</v>
      </c>
      <c r="AL873" s="78" t="e">
        <f>VLOOKUP($E873,Invoicing!$A$1:$H$8,MATCH(TRACKER!$N873,Invoicing!$A$1:$H$1,0),FALSE)</f>
        <v>#N/A</v>
      </c>
      <c r="AM873" s="78">
        <v>35</v>
      </c>
      <c r="AN873" s="78">
        <f t="shared" si="274"/>
        <v>0</v>
      </c>
      <c r="AO873" s="2">
        <f t="shared" si="275"/>
        <v>4</v>
      </c>
      <c r="AP873" s="2" t="str">
        <f t="shared" si="276"/>
        <v>WEEK</v>
      </c>
      <c r="AQ873" s="2" t="str">
        <f t="shared" si="277"/>
        <v>CTU FLEVOKUST BVWEEK</v>
      </c>
      <c r="AR873" s="71">
        <f t="shared" si="278"/>
        <v>520</v>
      </c>
      <c r="AS873" s="71">
        <f>VLOOKUP(AJ873,Invoicing!A:K,10,FALSE)</f>
        <v>0</v>
      </c>
      <c r="AT873" s="71">
        <f t="shared" si="279"/>
        <v>520</v>
      </c>
    </row>
    <row r="874" spans="1:47">
      <c r="A874" s="37" t="s">
        <v>55</v>
      </c>
      <c r="B874" s="3" t="s">
        <v>38</v>
      </c>
      <c r="C874" s="11">
        <v>45455.152777777781</v>
      </c>
      <c r="D874" s="11">
        <v>45454.916666666664</v>
      </c>
      <c r="E874" s="11" t="s">
        <v>49</v>
      </c>
      <c r="F874" s="11" t="s">
        <v>40</v>
      </c>
      <c r="G874" s="3" t="s">
        <v>1042</v>
      </c>
      <c r="H874" s="3" t="s">
        <v>46</v>
      </c>
      <c r="I874" s="11">
        <v>45456.416666666664</v>
      </c>
      <c r="J874" s="12">
        <v>45456.534722222219</v>
      </c>
      <c r="K874" s="12">
        <v>45456.5</v>
      </c>
      <c r="L874" s="12">
        <v>45456.555555555555</v>
      </c>
      <c r="M874" s="12" t="s">
        <v>115</v>
      </c>
      <c r="N874" s="3" t="s">
        <v>42</v>
      </c>
      <c r="O874" s="3">
        <v>1</v>
      </c>
      <c r="P874" s="1">
        <f t="shared" si="260"/>
        <v>24</v>
      </c>
      <c r="Q874" s="1">
        <f t="shared" si="261"/>
        <v>6</v>
      </c>
      <c r="R874" s="72">
        <f t="shared" si="262"/>
        <v>45456.534722222219</v>
      </c>
      <c r="S874" s="73">
        <f t="shared" si="263"/>
        <v>1.2638888888832298</v>
      </c>
      <c r="T874" s="74">
        <f>Table2[[#This Row],[ETA A OFRECIMIENTO]]*24</f>
        <v>30.333333333197515</v>
      </c>
      <c r="U874" s="1" t="str">
        <f t="shared" si="264"/>
        <v>YES</v>
      </c>
      <c r="V874" s="73">
        <f t="shared" si="265"/>
        <v>8.3333333335758653E-2</v>
      </c>
      <c r="W874" s="74">
        <f>Table2[[#This Row],[DEL. AVAILABLE A SLOT]]*24</f>
        <v>2.0000000000582077</v>
      </c>
      <c r="X874" s="1" t="str">
        <f t="shared" si="266"/>
        <v>SI</v>
      </c>
      <c r="Y874" s="73">
        <f t="shared" si="267"/>
        <v>1.3472222222189885</v>
      </c>
      <c r="Z874" s="74">
        <f>Table2[[#This Row],[ETA A TIMESLOT]]*24</f>
        <v>32.333333333255723</v>
      </c>
      <c r="AA874" s="73">
        <f t="shared" si="268"/>
        <v>3.4722222218988463E-2</v>
      </c>
      <c r="AB874" s="73" t="str">
        <f t="shared" si="269"/>
        <v>NO</v>
      </c>
      <c r="AC874" s="74">
        <f>Table2[[#This Row],[PUNTUALIDAD (H)]]*24</f>
        <v>0.83333333325572312</v>
      </c>
      <c r="AD874" s="73">
        <f t="shared" si="270"/>
        <v>1.4027777777737356</v>
      </c>
      <c r="AE874" s="74">
        <f>Table2[[#This Row],[ATA TO UNLOADING]]*24</f>
        <v>33.666666666569654</v>
      </c>
      <c r="AF874" s="74" t="str">
        <f>IF(Table2[[#This Row],[ATA TO UNLOADING 2]]&lt;=48,"YES","NO")</f>
        <v>YES</v>
      </c>
      <c r="AG874" s="75">
        <f t="shared" si="271"/>
        <v>0.5</v>
      </c>
      <c r="AH874" s="2" t="s">
        <v>42</v>
      </c>
      <c r="AI874" s="2" t="str">
        <f t="shared" si="272"/>
        <v>HASU4063174</v>
      </c>
      <c r="AJ874" s="76" t="str">
        <f t="shared" si="273"/>
        <v>CTU FLEVOKUST BV</v>
      </c>
      <c r="AK874" s="77">
        <f>IF($M874="TRUCK",VLOOKUP($AQ874,Invoicing!$A$17:$B$49,MATCH($AK$1,Invoicing!$A$17:$B$17,0),FALSE),VLOOKUP($AQ874,Invoicing!$N$17:$O$21,MATCH($AK$1,Invoicing!$N$17:$O$17,0),FALSE))</f>
        <v>520</v>
      </c>
      <c r="AL874" s="78" t="e">
        <f>VLOOKUP($E874,Invoicing!$A$1:$H$8,MATCH(TRACKER!$N874,Invoicing!$A$1:$H$1,0),FALSE)</f>
        <v>#N/A</v>
      </c>
      <c r="AM874" s="78">
        <v>35</v>
      </c>
      <c r="AN874" s="78">
        <f t="shared" si="274"/>
        <v>35</v>
      </c>
      <c r="AO874" s="2">
        <f t="shared" si="275"/>
        <v>4</v>
      </c>
      <c r="AP874" s="2" t="str">
        <f t="shared" si="276"/>
        <v>WEEK</v>
      </c>
      <c r="AQ874" s="2" t="str">
        <f t="shared" si="277"/>
        <v>CTU FLEVOKUST BVWEEK</v>
      </c>
      <c r="AR874" s="71">
        <f t="shared" si="278"/>
        <v>555</v>
      </c>
      <c r="AS874" s="71">
        <f>VLOOKUP(AJ874,Invoicing!A:K,10,FALSE)</f>
        <v>0</v>
      </c>
      <c r="AT874" s="71">
        <f t="shared" si="279"/>
        <v>555</v>
      </c>
    </row>
    <row r="875" spans="1:47">
      <c r="A875" s="37" t="s">
        <v>55</v>
      </c>
      <c r="B875" s="3" t="s">
        <v>38</v>
      </c>
      <c r="C875" s="11">
        <v>45455.152777777781</v>
      </c>
      <c r="D875" s="11">
        <v>45454.916666666664</v>
      </c>
      <c r="E875" s="11" t="s">
        <v>45</v>
      </c>
      <c r="F875" s="11" t="s">
        <v>40</v>
      </c>
      <c r="G875" s="3" t="s">
        <v>1043</v>
      </c>
      <c r="H875" s="3" t="s">
        <v>2821</v>
      </c>
      <c r="I875" s="11">
        <v>45456.416666666664</v>
      </c>
      <c r="J875" s="12">
        <v>45456.477083333331</v>
      </c>
      <c r="K875" s="12">
        <v>45456.5</v>
      </c>
      <c r="L875" s="12">
        <v>45456.5</v>
      </c>
      <c r="M875" s="12" t="s">
        <v>115</v>
      </c>
      <c r="N875" s="3" t="s">
        <v>42</v>
      </c>
      <c r="O875" s="3">
        <v>0</v>
      </c>
      <c r="P875" s="1">
        <f t="shared" si="260"/>
        <v>24</v>
      </c>
      <c r="Q875" s="1">
        <f t="shared" si="261"/>
        <v>6</v>
      </c>
      <c r="R875" s="72">
        <f t="shared" si="262"/>
        <v>45456.477083333331</v>
      </c>
      <c r="S875" s="73">
        <f t="shared" si="263"/>
        <v>1.2638888888832298</v>
      </c>
      <c r="T875" s="74">
        <f>Table2[[#This Row],[ETA A OFRECIMIENTO]]*24</f>
        <v>30.333333333197515</v>
      </c>
      <c r="U875" s="1" t="str">
        <f t="shared" si="264"/>
        <v>YES</v>
      </c>
      <c r="V875" s="73">
        <f t="shared" si="265"/>
        <v>8.3333333335758653E-2</v>
      </c>
      <c r="W875" s="74">
        <f>Table2[[#This Row],[DEL. AVAILABLE A SLOT]]*24</f>
        <v>2.0000000000582077</v>
      </c>
      <c r="X875" s="1" t="str">
        <f t="shared" si="266"/>
        <v>SI</v>
      </c>
      <c r="Y875" s="73">
        <f t="shared" si="267"/>
        <v>1.3472222222189885</v>
      </c>
      <c r="Z875" s="74">
        <f>Table2[[#This Row],[ETA A TIMESLOT]]*24</f>
        <v>32.333333333255723</v>
      </c>
      <c r="AA875" s="73">
        <f t="shared" si="268"/>
        <v>0</v>
      </c>
      <c r="AB875" s="73" t="str">
        <f t="shared" si="269"/>
        <v>SI</v>
      </c>
      <c r="AC875" s="74">
        <f>Table2[[#This Row],[PUNTUALIDAD (H)]]*24</f>
        <v>0</v>
      </c>
      <c r="AD875" s="73">
        <f t="shared" si="270"/>
        <v>1.3472222222189885</v>
      </c>
      <c r="AE875" s="74">
        <f>Table2[[#This Row],[ATA TO UNLOADING]]*24</f>
        <v>32.333333333255723</v>
      </c>
      <c r="AF875" s="74" t="str">
        <f>IF(Table2[[#This Row],[ATA TO UNLOADING 2]]&lt;=48,"YES","NO")</f>
        <v>YES</v>
      </c>
      <c r="AG875" s="75">
        <f t="shared" si="271"/>
        <v>0.5</v>
      </c>
      <c r="AH875" s="2" t="s">
        <v>42</v>
      </c>
      <c r="AI875" s="2" t="str">
        <f t="shared" si="272"/>
        <v>MIEU0056657</v>
      </c>
      <c r="AJ875" s="76" t="str">
        <f t="shared" si="273"/>
        <v>OM TRANSPORT</v>
      </c>
      <c r="AK875" s="77">
        <f>IF($M875="TRUCK",VLOOKUP($AQ875,Invoicing!$A$17:$B$49,MATCH($AK$1,Invoicing!$A$17:$B$17,0),FALSE),VLOOKUP($AQ875,Invoicing!$N$17:$O$21,MATCH($AK$1,Invoicing!$N$17:$O$17,0),FALSE))</f>
        <v>475</v>
      </c>
      <c r="AL875" s="78" t="e">
        <f>VLOOKUP($E875,Invoicing!$A$1:$H$8,MATCH(TRACKER!$N875,Invoicing!$A$1:$H$1,0),FALSE)</f>
        <v>#N/A</v>
      </c>
      <c r="AM875" s="78">
        <f>VLOOKUP($E875,Invoicing!$A$1:$H$8,MATCH(TRACKER!$O$1,Invoicing!$A$1:$H$1,0),FALSE)</f>
        <v>50</v>
      </c>
      <c r="AN875" s="78">
        <f t="shared" si="274"/>
        <v>0</v>
      </c>
      <c r="AO875" s="2">
        <f t="shared" si="275"/>
        <v>4</v>
      </c>
      <c r="AP875" s="2" t="str">
        <f t="shared" si="276"/>
        <v>WEEK</v>
      </c>
      <c r="AQ875" s="2" t="str">
        <f t="shared" si="277"/>
        <v>OM TRANSPORTWEEK</v>
      </c>
      <c r="AR875" s="71">
        <f t="shared" si="278"/>
        <v>475</v>
      </c>
      <c r="AS875" s="71">
        <f>VLOOKUP(AJ875,Invoicing!A:K,10,FALSE)</f>
        <v>25</v>
      </c>
      <c r="AT875" s="71">
        <f t="shared" si="279"/>
        <v>500</v>
      </c>
    </row>
    <row r="876" spans="1:47">
      <c r="A876" s="37" t="s">
        <v>55</v>
      </c>
      <c r="B876" s="3" t="s">
        <v>38</v>
      </c>
      <c r="C876" s="11">
        <v>45455.152777777781</v>
      </c>
      <c r="D876" s="11">
        <v>45454.916666666664</v>
      </c>
      <c r="E876" s="11" t="s">
        <v>49</v>
      </c>
      <c r="F876" s="11" t="s">
        <v>40</v>
      </c>
      <c r="G876" s="3" t="s">
        <v>1044</v>
      </c>
      <c r="H876" s="3" t="s">
        <v>41</v>
      </c>
      <c r="I876" s="11">
        <v>45456.416666666664</v>
      </c>
      <c r="J876" s="12">
        <v>45456.5625</v>
      </c>
      <c r="K876" s="12">
        <v>45456.541666666664</v>
      </c>
      <c r="L876" s="12">
        <v>45456.534722222219</v>
      </c>
      <c r="M876" s="12" t="s">
        <v>115</v>
      </c>
      <c r="N876" s="3" t="s">
        <v>42</v>
      </c>
      <c r="O876" s="3">
        <v>1</v>
      </c>
      <c r="P876" s="1">
        <f t="shared" si="260"/>
        <v>24</v>
      </c>
      <c r="Q876" s="1">
        <f t="shared" si="261"/>
        <v>6</v>
      </c>
      <c r="R876" s="72">
        <f t="shared" si="262"/>
        <v>45456.5625</v>
      </c>
      <c r="S876" s="73">
        <f t="shared" si="263"/>
        <v>1.2638888888832298</v>
      </c>
      <c r="T876" s="74">
        <f>Table2[[#This Row],[ETA A OFRECIMIENTO]]*24</f>
        <v>30.333333333197515</v>
      </c>
      <c r="U876" s="1" t="str">
        <f t="shared" si="264"/>
        <v>YES</v>
      </c>
      <c r="V876" s="73">
        <f t="shared" si="265"/>
        <v>0.125</v>
      </c>
      <c r="W876" s="74">
        <f>Table2[[#This Row],[DEL. AVAILABLE A SLOT]]*24</f>
        <v>3</v>
      </c>
      <c r="X876" s="1" t="str">
        <f t="shared" si="266"/>
        <v>SI</v>
      </c>
      <c r="Y876" s="73">
        <f t="shared" si="267"/>
        <v>1.3888888888832298</v>
      </c>
      <c r="Z876" s="74">
        <f>Table2[[#This Row],[ETA A TIMESLOT]]*24</f>
        <v>33.333333333197515</v>
      </c>
      <c r="AA876" s="73">
        <f t="shared" si="268"/>
        <v>2.0833333335758653E-2</v>
      </c>
      <c r="AB876" s="73" t="str">
        <f t="shared" si="269"/>
        <v>SI</v>
      </c>
      <c r="AC876" s="74">
        <f>Table2[[#This Row],[PUNTUALIDAD (H)]]*24</f>
        <v>0.50000000005820766</v>
      </c>
      <c r="AD876" s="73">
        <f t="shared" si="270"/>
        <v>1.3819444444379769</v>
      </c>
      <c r="AE876" s="74">
        <f>Table2[[#This Row],[ATA TO UNLOADING]]*24</f>
        <v>33.166666666511446</v>
      </c>
      <c r="AF876" s="74" t="str">
        <f>IF(Table2[[#This Row],[ATA TO UNLOADING 2]]&lt;=48,"YES","NO")</f>
        <v>YES</v>
      </c>
      <c r="AG876" s="75">
        <f t="shared" si="271"/>
        <v>0.54166666666424135</v>
      </c>
      <c r="AH876" s="2" t="s">
        <v>42</v>
      </c>
      <c r="AI876" s="2" t="str">
        <f t="shared" si="272"/>
        <v>MRKU0288288</v>
      </c>
      <c r="AJ876" s="76" t="str">
        <f t="shared" si="273"/>
        <v>CTU FLEVOKUST BV</v>
      </c>
      <c r="AK876" s="77">
        <f>IF($M876="TRUCK",VLOOKUP($AQ876,Invoicing!$A$17:$B$49,MATCH($AK$1,Invoicing!$A$17:$B$17,0),FALSE),VLOOKUP($AQ876,Invoicing!$N$17:$O$21,MATCH($AK$1,Invoicing!$N$17:$O$17,0),FALSE))</f>
        <v>520</v>
      </c>
      <c r="AL876" s="78" t="e">
        <f>VLOOKUP($E876,Invoicing!$A$1:$H$8,MATCH(TRACKER!$N876,Invoicing!$A$1:$H$1,0),FALSE)</f>
        <v>#N/A</v>
      </c>
      <c r="AM876" s="78">
        <v>35</v>
      </c>
      <c r="AN876" s="78">
        <f t="shared" si="274"/>
        <v>35</v>
      </c>
      <c r="AO876" s="2">
        <f t="shared" si="275"/>
        <v>4</v>
      </c>
      <c r="AP876" s="2" t="str">
        <f t="shared" si="276"/>
        <v>WEEK</v>
      </c>
      <c r="AQ876" s="2" t="str">
        <f t="shared" si="277"/>
        <v>CTU FLEVOKUST BVWEEK</v>
      </c>
      <c r="AR876" s="71">
        <f t="shared" si="278"/>
        <v>555</v>
      </c>
      <c r="AS876" s="71">
        <f>VLOOKUP(AJ876,Invoicing!A:K,10,FALSE)</f>
        <v>0</v>
      </c>
      <c r="AT876" s="71">
        <f t="shared" si="279"/>
        <v>555</v>
      </c>
    </row>
    <row r="877" spans="1:47">
      <c r="A877" s="37" t="s">
        <v>55</v>
      </c>
      <c r="B877" s="3" t="s">
        <v>38</v>
      </c>
      <c r="C877" s="11">
        <v>45455.152777777781</v>
      </c>
      <c r="D877" s="11">
        <v>45454.916666666664</v>
      </c>
      <c r="E877" s="11" t="s">
        <v>49</v>
      </c>
      <c r="F877" s="11" t="s">
        <v>40</v>
      </c>
      <c r="G877" s="3" t="s">
        <v>1045</v>
      </c>
      <c r="H877" s="3" t="s">
        <v>46</v>
      </c>
      <c r="I877" s="11">
        <v>45456.625</v>
      </c>
      <c r="J877" s="12">
        <v>45456.684027777781</v>
      </c>
      <c r="K877" s="12">
        <v>45456.625</v>
      </c>
      <c r="L877" s="12">
        <v>45456.645833333336</v>
      </c>
      <c r="M877" s="12" t="s">
        <v>115</v>
      </c>
      <c r="N877" s="3" t="s">
        <v>42</v>
      </c>
      <c r="O877" s="3">
        <v>1</v>
      </c>
      <c r="P877" s="1">
        <f t="shared" si="260"/>
        <v>24</v>
      </c>
      <c r="Q877" s="1">
        <f t="shared" si="261"/>
        <v>6</v>
      </c>
      <c r="R877" s="72">
        <f t="shared" si="262"/>
        <v>45456.684027777781</v>
      </c>
      <c r="S877" s="73">
        <f t="shared" si="263"/>
        <v>1.4722222222189885</v>
      </c>
      <c r="T877" s="74">
        <f>Table2[[#This Row],[ETA A OFRECIMIENTO]]*24</f>
        <v>35.333333333255723</v>
      </c>
      <c r="U877" s="1" t="str">
        <f t="shared" si="264"/>
        <v>YES</v>
      </c>
      <c r="V877" s="73">
        <f t="shared" si="265"/>
        <v>0</v>
      </c>
      <c r="W877" s="74">
        <f>Table2[[#This Row],[DEL. AVAILABLE A SLOT]]*24</f>
        <v>0</v>
      </c>
      <c r="X877" s="1" t="str">
        <f t="shared" si="266"/>
        <v>SI</v>
      </c>
      <c r="Y877" s="73">
        <f t="shared" si="267"/>
        <v>1.4722222222189885</v>
      </c>
      <c r="Z877" s="74">
        <f>Table2[[#This Row],[ETA A TIMESLOT]]*24</f>
        <v>35.333333333255723</v>
      </c>
      <c r="AA877" s="73">
        <f t="shared" si="268"/>
        <v>5.9027777781011537E-2</v>
      </c>
      <c r="AB877" s="73" t="str">
        <f t="shared" si="269"/>
        <v>NO</v>
      </c>
      <c r="AC877" s="74">
        <f>Table2[[#This Row],[PUNTUALIDAD (H)]]*24</f>
        <v>1.4166666667442769</v>
      </c>
      <c r="AD877" s="73">
        <f t="shared" si="270"/>
        <v>1.4930555555547471</v>
      </c>
      <c r="AE877" s="74">
        <f>Table2[[#This Row],[ATA TO UNLOADING]]*24</f>
        <v>35.833333333313931</v>
      </c>
      <c r="AF877" s="74" t="str">
        <f>IF(Table2[[#This Row],[ATA TO UNLOADING 2]]&lt;=48,"YES","NO")</f>
        <v>YES</v>
      </c>
      <c r="AG877" s="75">
        <f t="shared" si="271"/>
        <v>0.625</v>
      </c>
      <c r="AH877" s="2" t="s">
        <v>42</v>
      </c>
      <c r="AI877" s="2" t="str">
        <f t="shared" si="272"/>
        <v>MRSU6264500</v>
      </c>
      <c r="AJ877" s="76" t="str">
        <f t="shared" si="273"/>
        <v>CTU FLEVOKUST BV</v>
      </c>
      <c r="AK877" s="77">
        <f>IF($M877="TRUCK",VLOOKUP($AQ877,Invoicing!$A$17:$B$49,MATCH($AK$1,Invoicing!$A$17:$B$17,0),FALSE),VLOOKUP($AQ877,Invoicing!$N$17:$O$21,MATCH($AK$1,Invoicing!$N$17:$O$17,0),FALSE))</f>
        <v>520</v>
      </c>
      <c r="AL877" s="78" t="e">
        <f>VLOOKUP($E877,Invoicing!$A$1:$H$8,MATCH(TRACKER!$N877,Invoicing!$A$1:$H$1,0),FALSE)</f>
        <v>#N/A</v>
      </c>
      <c r="AM877" s="78">
        <v>35</v>
      </c>
      <c r="AN877" s="78">
        <f t="shared" si="274"/>
        <v>35</v>
      </c>
      <c r="AO877" s="2">
        <f t="shared" si="275"/>
        <v>4</v>
      </c>
      <c r="AP877" s="2" t="str">
        <f t="shared" si="276"/>
        <v>WEEK</v>
      </c>
      <c r="AQ877" s="2" t="str">
        <f t="shared" si="277"/>
        <v>CTU FLEVOKUST BVWEEK</v>
      </c>
      <c r="AR877" s="71">
        <f t="shared" si="278"/>
        <v>555</v>
      </c>
      <c r="AS877" s="71">
        <f>VLOOKUP(AJ877,Invoicing!A:K,10,FALSE)</f>
        <v>0</v>
      </c>
      <c r="AT877" s="71">
        <f t="shared" si="279"/>
        <v>555</v>
      </c>
    </row>
    <row r="878" spans="1:47">
      <c r="A878" s="37" t="s">
        <v>55</v>
      </c>
      <c r="B878" s="3" t="s">
        <v>38</v>
      </c>
      <c r="C878" s="11">
        <v>45455.152777777781</v>
      </c>
      <c r="D878" s="11">
        <v>45454.916666666664</v>
      </c>
      <c r="E878" s="11" t="s">
        <v>49</v>
      </c>
      <c r="F878" s="11" t="s">
        <v>40</v>
      </c>
      <c r="G878" s="3" t="s">
        <v>1046</v>
      </c>
      <c r="H878" s="3" t="s">
        <v>2821</v>
      </c>
      <c r="I878" s="11">
        <v>45456.625</v>
      </c>
      <c r="J878" s="12">
        <v>45456.631249999999</v>
      </c>
      <c r="K878" s="12">
        <v>45456.625</v>
      </c>
      <c r="L878" s="12">
        <v>45456.819444444445</v>
      </c>
      <c r="M878" s="12" t="s">
        <v>115</v>
      </c>
      <c r="N878" s="3" t="s">
        <v>42</v>
      </c>
      <c r="O878" s="3">
        <v>0</v>
      </c>
      <c r="P878" s="1">
        <f t="shared" si="260"/>
        <v>24</v>
      </c>
      <c r="Q878" s="1">
        <f t="shared" si="261"/>
        <v>6</v>
      </c>
      <c r="R878" s="72">
        <f t="shared" si="262"/>
        <v>45456.631249999999</v>
      </c>
      <c r="S878" s="73">
        <f t="shared" si="263"/>
        <v>1.4722222222189885</v>
      </c>
      <c r="T878" s="74">
        <f>Table2[[#This Row],[ETA A OFRECIMIENTO]]*24</f>
        <v>35.333333333255723</v>
      </c>
      <c r="U878" s="1" t="str">
        <f t="shared" si="264"/>
        <v>YES</v>
      </c>
      <c r="V878" s="73">
        <f t="shared" si="265"/>
        <v>0</v>
      </c>
      <c r="W878" s="74">
        <f>Table2[[#This Row],[DEL. AVAILABLE A SLOT]]*24</f>
        <v>0</v>
      </c>
      <c r="X878" s="1" t="str">
        <f t="shared" si="266"/>
        <v>SI</v>
      </c>
      <c r="Y878" s="73">
        <f t="shared" si="267"/>
        <v>1.4722222222189885</v>
      </c>
      <c r="Z878" s="74">
        <f>Table2[[#This Row],[ETA A TIMESLOT]]*24</f>
        <v>35.333333333255723</v>
      </c>
      <c r="AA878" s="73">
        <f t="shared" si="268"/>
        <v>6.2499999985448085E-3</v>
      </c>
      <c r="AB878" s="73" t="str">
        <f t="shared" si="269"/>
        <v>SI</v>
      </c>
      <c r="AC878" s="74">
        <f>Table2[[#This Row],[PUNTUALIDAD (H)]]*24</f>
        <v>0.1499999999650754</v>
      </c>
      <c r="AD878" s="73">
        <f t="shared" si="270"/>
        <v>1.6666666666642413</v>
      </c>
      <c r="AE878" s="74">
        <f>Table2[[#This Row],[ATA TO UNLOADING]]*24</f>
        <v>39.999999999941792</v>
      </c>
      <c r="AF878" s="74" t="str">
        <f>IF(Table2[[#This Row],[ATA TO UNLOADING 2]]&lt;=48,"YES","NO")</f>
        <v>YES</v>
      </c>
      <c r="AG878" s="75">
        <f t="shared" si="271"/>
        <v>0.625</v>
      </c>
      <c r="AH878" s="2" t="s">
        <v>42</v>
      </c>
      <c r="AI878" s="2" t="str">
        <f t="shared" si="272"/>
        <v>PONU7693263</v>
      </c>
      <c r="AJ878" s="76" t="str">
        <f t="shared" si="273"/>
        <v>CTU FLEVOKUST BV</v>
      </c>
      <c r="AK878" s="77">
        <f>IF($M878="TRUCK",VLOOKUP($AQ878,Invoicing!$A$17:$B$49,MATCH($AK$1,Invoicing!$A$17:$B$17,0),FALSE),VLOOKUP($AQ878,Invoicing!$N$17:$O$21,MATCH($AK$1,Invoicing!$N$17:$O$17,0),FALSE))</f>
        <v>520</v>
      </c>
      <c r="AL878" s="78" t="e">
        <f>VLOOKUP($E878,Invoicing!$A$1:$H$8,MATCH(TRACKER!$N878,Invoicing!$A$1:$H$1,0),FALSE)</f>
        <v>#N/A</v>
      </c>
      <c r="AM878" s="78">
        <v>35</v>
      </c>
      <c r="AN878" s="78">
        <f t="shared" si="274"/>
        <v>0</v>
      </c>
      <c r="AO878" s="2">
        <f t="shared" si="275"/>
        <v>4</v>
      </c>
      <c r="AP878" s="2" t="str">
        <f t="shared" si="276"/>
        <v>WEEK</v>
      </c>
      <c r="AQ878" s="2" t="str">
        <f t="shared" si="277"/>
        <v>CTU FLEVOKUST BVWEEK</v>
      </c>
      <c r="AR878" s="71">
        <f t="shared" si="278"/>
        <v>520</v>
      </c>
      <c r="AS878" s="71">
        <f>VLOOKUP(AJ878,Invoicing!A:K,10,FALSE)</f>
        <v>0</v>
      </c>
      <c r="AT878" s="71">
        <f t="shared" si="279"/>
        <v>520</v>
      </c>
    </row>
    <row r="879" spans="1:47">
      <c r="A879" s="37" t="s">
        <v>1047</v>
      </c>
      <c r="B879" s="3" t="s">
        <v>38</v>
      </c>
      <c r="C879" s="11">
        <v>45455.82916666667</v>
      </c>
      <c r="D879" s="11">
        <v>45455.791666666664</v>
      </c>
      <c r="E879" s="11" t="s">
        <v>49</v>
      </c>
      <c r="F879" s="11" t="s">
        <v>40</v>
      </c>
      <c r="G879" s="3" t="s">
        <v>1048</v>
      </c>
      <c r="H879" s="3" t="s">
        <v>2821</v>
      </c>
      <c r="I879" s="11">
        <v>45456.416666666664</v>
      </c>
      <c r="J879" s="12">
        <v>45456.426388888889</v>
      </c>
      <c r="K879" s="12">
        <v>45456.416666666664</v>
      </c>
      <c r="L879" s="12">
        <v>45456.454861111109</v>
      </c>
      <c r="M879" s="12" t="s">
        <v>115</v>
      </c>
      <c r="N879" s="3" t="s">
        <v>42</v>
      </c>
      <c r="O879" s="3">
        <v>0</v>
      </c>
      <c r="P879" s="1">
        <f t="shared" si="260"/>
        <v>24</v>
      </c>
      <c r="Q879" s="1">
        <f t="shared" si="261"/>
        <v>6</v>
      </c>
      <c r="R879" s="72">
        <f t="shared" si="262"/>
        <v>45456.426388888889</v>
      </c>
      <c r="S879" s="73">
        <f t="shared" si="263"/>
        <v>0.58749999999417923</v>
      </c>
      <c r="T879" s="74">
        <f>Table2[[#This Row],[ETA A OFRECIMIENTO]]*24</f>
        <v>14.099999999860302</v>
      </c>
      <c r="U879" s="1" t="str">
        <f t="shared" si="264"/>
        <v>YES</v>
      </c>
      <c r="V879" s="73">
        <f t="shared" si="265"/>
        <v>0</v>
      </c>
      <c r="W879" s="74">
        <f>Table2[[#This Row],[DEL. AVAILABLE A SLOT]]*24</f>
        <v>0</v>
      </c>
      <c r="X879" s="1" t="str">
        <f t="shared" si="266"/>
        <v>SI</v>
      </c>
      <c r="Y879" s="73">
        <f t="shared" si="267"/>
        <v>0.58749999999417923</v>
      </c>
      <c r="Z879" s="74">
        <f>Table2[[#This Row],[ETA A TIMESLOT]]*24</f>
        <v>14.099999999860302</v>
      </c>
      <c r="AA879" s="73">
        <f t="shared" si="268"/>
        <v>9.7222222248092294E-3</v>
      </c>
      <c r="AB879" s="73" t="str">
        <f t="shared" si="269"/>
        <v>SI</v>
      </c>
      <c r="AC879" s="74">
        <f>Table2[[#This Row],[PUNTUALIDAD (H)]]*24</f>
        <v>0.2333333333954215</v>
      </c>
      <c r="AD879" s="73">
        <f t="shared" si="270"/>
        <v>0.62569444443943212</v>
      </c>
      <c r="AE879" s="74">
        <f>Table2[[#This Row],[ATA TO UNLOADING]]*24</f>
        <v>15.016666666546371</v>
      </c>
      <c r="AF879" s="74" t="str">
        <f>IF(Table2[[#This Row],[ATA TO UNLOADING 2]]&lt;=48,"YES","NO")</f>
        <v>YES</v>
      </c>
      <c r="AG879" s="75">
        <f t="shared" si="271"/>
        <v>0.41666666666424135</v>
      </c>
      <c r="AH879" s="2" t="s">
        <v>42</v>
      </c>
      <c r="AI879" s="2" t="str">
        <f t="shared" si="272"/>
        <v>MRSU3141246</v>
      </c>
      <c r="AJ879" s="76" t="str">
        <f t="shared" si="273"/>
        <v>CTU FLEVOKUST BV</v>
      </c>
      <c r="AK879" s="77">
        <f>IF($M879="TRUCK",VLOOKUP($AQ879,Invoicing!$A$17:$B$49,MATCH($AK$1,Invoicing!$A$17:$B$17,0),FALSE),VLOOKUP($AQ879,Invoicing!$N$17:$O$21,MATCH($AK$1,Invoicing!$N$17:$O$17,0),FALSE))</f>
        <v>520</v>
      </c>
      <c r="AL879" s="78" t="e">
        <f>VLOOKUP($E879,Invoicing!$A$1:$H$8,MATCH(TRACKER!$N879,Invoicing!$A$1:$H$1,0),FALSE)</f>
        <v>#N/A</v>
      </c>
      <c r="AM879" s="78">
        <v>35</v>
      </c>
      <c r="AN879" s="78">
        <f t="shared" si="274"/>
        <v>0</v>
      </c>
      <c r="AO879" s="2">
        <f t="shared" si="275"/>
        <v>4</v>
      </c>
      <c r="AP879" s="2" t="str">
        <f t="shared" si="276"/>
        <v>WEEK</v>
      </c>
      <c r="AQ879" s="2" t="str">
        <f t="shared" si="277"/>
        <v>CTU FLEVOKUST BVWEEK</v>
      </c>
      <c r="AR879" s="71">
        <f t="shared" si="278"/>
        <v>520</v>
      </c>
      <c r="AS879" s="71">
        <f>VLOOKUP(AJ879,Invoicing!A:K,10,FALSE)</f>
        <v>0</v>
      </c>
      <c r="AT879" s="71">
        <f t="shared" si="279"/>
        <v>520</v>
      </c>
    </row>
    <row r="880" spans="1:47">
      <c r="A880" s="37" t="s">
        <v>1047</v>
      </c>
      <c r="B880" s="3" t="s">
        <v>38</v>
      </c>
      <c r="C880" s="11">
        <v>45455.82916666667</v>
      </c>
      <c r="D880" s="11">
        <v>45455.791666666664</v>
      </c>
      <c r="E880" s="11" t="s">
        <v>49</v>
      </c>
      <c r="F880" s="11" t="s">
        <v>40</v>
      </c>
      <c r="G880" s="3" t="s">
        <v>1049</v>
      </c>
      <c r="H880" s="3" t="s">
        <v>2821</v>
      </c>
      <c r="I880" s="11">
        <v>45456.541666666664</v>
      </c>
      <c r="J880" s="12">
        <v>45456.504166666666</v>
      </c>
      <c r="K880" s="12">
        <v>45456.541666666664</v>
      </c>
      <c r="L880" s="12">
        <v>45456.527777777781</v>
      </c>
      <c r="M880" s="12" t="s">
        <v>115</v>
      </c>
      <c r="N880" s="3" t="s">
        <v>42</v>
      </c>
      <c r="O880" s="3">
        <v>0</v>
      </c>
      <c r="P880" s="1">
        <f t="shared" si="260"/>
        <v>24</v>
      </c>
      <c r="Q880" s="1">
        <f t="shared" si="261"/>
        <v>6</v>
      </c>
      <c r="R880" s="72">
        <f t="shared" si="262"/>
        <v>45456.504166666666</v>
      </c>
      <c r="S880" s="73">
        <f t="shared" si="263"/>
        <v>0.71249999999417923</v>
      </c>
      <c r="T880" s="74">
        <f>Table2[[#This Row],[ETA A OFRECIMIENTO]]*24</f>
        <v>17.099999999860302</v>
      </c>
      <c r="U880" s="1" t="str">
        <f t="shared" si="264"/>
        <v>YES</v>
      </c>
      <c r="V880" s="73">
        <f t="shared" si="265"/>
        <v>0</v>
      </c>
      <c r="W880" s="74">
        <f>Table2[[#This Row],[DEL. AVAILABLE A SLOT]]*24</f>
        <v>0</v>
      </c>
      <c r="X880" s="1" t="str">
        <f t="shared" si="266"/>
        <v>SI</v>
      </c>
      <c r="Y880" s="73">
        <f t="shared" si="267"/>
        <v>0.71249999999417923</v>
      </c>
      <c r="Z880" s="74">
        <f>Table2[[#This Row],[ETA A TIMESLOT]]*24</f>
        <v>17.099999999860302</v>
      </c>
      <c r="AA880" s="73">
        <f t="shared" si="268"/>
        <v>0</v>
      </c>
      <c r="AB880" s="73" t="str">
        <f t="shared" si="269"/>
        <v>SI</v>
      </c>
      <c r="AC880" s="74">
        <f>Table2[[#This Row],[PUNTUALIDAD (H)]]*24</f>
        <v>0</v>
      </c>
      <c r="AD880" s="73">
        <f t="shared" si="270"/>
        <v>0.69861111111094942</v>
      </c>
      <c r="AE880" s="74">
        <f>Table2[[#This Row],[ATA TO UNLOADING]]*24</f>
        <v>16.766666666662786</v>
      </c>
      <c r="AF880" s="74" t="str">
        <f>IF(Table2[[#This Row],[ATA TO UNLOADING 2]]&lt;=48,"YES","NO")</f>
        <v>YES</v>
      </c>
      <c r="AG880" s="75">
        <f t="shared" si="271"/>
        <v>0.54166666666424135</v>
      </c>
      <c r="AH880" s="2" t="s">
        <v>42</v>
      </c>
      <c r="AI880" s="2" t="str">
        <f t="shared" si="272"/>
        <v>MRSU5102547</v>
      </c>
      <c r="AJ880" s="76" t="str">
        <f t="shared" si="273"/>
        <v>CTU FLEVOKUST BV</v>
      </c>
      <c r="AK880" s="77">
        <f>IF($M880="TRUCK",VLOOKUP($AQ880,Invoicing!$A$17:$B$49,MATCH($AK$1,Invoicing!$A$17:$B$17,0),FALSE),VLOOKUP($AQ880,Invoicing!$N$17:$O$21,MATCH($AK$1,Invoicing!$N$17:$O$17,0),FALSE))</f>
        <v>520</v>
      </c>
      <c r="AL880" s="78" t="e">
        <f>VLOOKUP($E880,Invoicing!$A$1:$H$8,MATCH(TRACKER!$N880,Invoicing!$A$1:$H$1,0),FALSE)</f>
        <v>#N/A</v>
      </c>
      <c r="AM880" s="78">
        <v>35</v>
      </c>
      <c r="AN880" s="78">
        <f t="shared" si="274"/>
        <v>0</v>
      </c>
      <c r="AO880" s="2">
        <f t="shared" si="275"/>
        <v>4</v>
      </c>
      <c r="AP880" s="2" t="str">
        <f t="shared" si="276"/>
        <v>WEEK</v>
      </c>
      <c r="AQ880" s="2" t="str">
        <f t="shared" si="277"/>
        <v>CTU FLEVOKUST BVWEEK</v>
      </c>
      <c r="AR880" s="71">
        <f t="shared" si="278"/>
        <v>520</v>
      </c>
      <c r="AS880" s="71">
        <f>VLOOKUP(AJ880,Invoicing!A:K,10,FALSE)</f>
        <v>0</v>
      </c>
      <c r="AT880" s="71">
        <f t="shared" si="279"/>
        <v>570</v>
      </c>
      <c r="AU880" s="55">
        <v>50</v>
      </c>
    </row>
    <row r="881" spans="1:46">
      <c r="A881" s="37" t="s">
        <v>1047</v>
      </c>
      <c r="B881" s="3" t="s">
        <v>38</v>
      </c>
      <c r="C881" s="11">
        <v>45455.82916666667</v>
      </c>
      <c r="D881" s="11">
        <v>45455.791666666664</v>
      </c>
      <c r="E881" s="11" t="s">
        <v>45</v>
      </c>
      <c r="F881" s="11" t="s">
        <v>40</v>
      </c>
      <c r="G881" s="3" t="s">
        <v>1050</v>
      </c>
      <c r="H881" s="3" t="s">
        <v>2821</v>
      </c>
      <c r="I881" s="11">
        <v>45456.833333333336</v>
      </c>
      <c r="J881" s="12">
        <v>45457.020833333336</v>
      </c>
      <c r="K881" s="12">
        <v>45456.833333333336</v>
      </c>
      <c r="L881" s="12">
        <v>45457.027777777781</v>
      </c>
      <c r="M881" s="12" t="s">
        <v>115</v>
      </c>
      <c r="N881" s="3" t="s">
        <v>42</v>
      </c>
      <c r="O881" s="3">
        <v>0</v>
      </c>
      <c r="P881" s="1">
        <f t="shared" si="260"/>
        <v>24</v>
      </c>
      <c r="Q881" s="1">
        <f t="shared" si="261"/>
        <v>6</v>
      </c>
      <c r="R881" s="72">
        <f t="shared" si="262"/>
        <v>45457.020833333336</v>
      </c>
      <c r="S881" s="73">
        <f t="shared" si="263"/>
        <v>1.0041666666656965</v>
      </c>
      <c r="T881" s="74">
        <f>Table2[[#This Row],[ETA A OFRECIMIENTO]]*24</f>
        <v>24.099999999976717</v>
      </c>
      <c r="U881" s="1" t="str">
        <f t="shared" si="264"/>
        <v>YES</v>
      </c>
      <c r="V881" s="73">
        <f t="shared" si="265"/>
        <v>0</v>
      </c>
      <c r="W881" s="74">
        <f>Table2[[#This Row],[DEL. AVAILABLE A SLOT]]*24</f>
        <v>0</v>
      </c>
      <c r="X881" s="1" t="str">
        <f t="shared" si="266"/>
        <v>SI</v>
      </c>
      <c r="Y881" s="73">
        <f t="shared" si="267"/>
        <v>1.0041666666656965</v>
      </c>
      <c r="Z881" s="74">
        <f>Table2[[#This Row],[ETA A TIMESLOT]]*24</f>
        <v>24.099999999976717</v>
      </c>
      <c r="AA881" s="73">
        <f t="shared" si="268"/>
        <v>0.1875</v>
      </c>
      <c r="AB881" s="73" t="str">
        <f t="shared" si="269"/>
        <v>NO</v>
      </c>
      <c r="AC881" s="74">
        <f>Table2[[#This Row],[PUNTUALIDAD (H)]]*24</f>
        <v>4.5</v>
      </c>
      <c r="AD881" s="73">
        <f t="shared" si="270"/>
        <v>1.1986111111109494</v>
      </c>
      <c r="AE881" s="74">
        <f>Table2[[#This Row],[ATA TO UNLOADING]]*24</f>
        <v>28.766666666662786</v>
      </c>
      <c r="AF881" s="74" t="str">
        <f>IF(Table2[[#This Row],[ATA TO UNLOADING 2]]&lt;=48,"YES","NO")</f>
        <v>YES</v>
      </c>
      <c r="AG881" s="75">
        <f t="shared" si="271"/>
        <v>0.83333333333575865</v>
      </c>
      <c r="AH881" s="2" t="s">
        <v>24</v>
      </c>
      <c r="AI881" s="2" t="str">
        <f t="shared" si="272"/>
        <v>PONU8010905</v>
      </c>
      <c r="AJ881" s="76" t="str">
        <f t="shared" si="273"/>
        <v>OM TRANSPORT</v>
      </c>
      <c r="AK881" s="77">
        <f>IF($M881="TRUCK",VLOOKUP($AQ881,Invoicing!$A$17:$B$49,MATCH($AK$1,Invoicing!$A$17:$B$17,0),FALSE),VLOOKUP($AQ881,Invoicing!$N$17:$O$21,MATCH($AK$1,Invoicing!$N$17:$O$17,0),FALSE))</f>
        <v>475</v>
      </c>
      <c r="AL881" s="78" t="e">
        <f>VLOOKUP($E881,Invoicing!$A$1:$H$8,MATCH(TRACKER!$N881,Invoicing!$A$1:$H$1,0),FALSE)</f>
        <v>#N/A</v>
      </c>
      <c r="AM881" s="78">
        <f>VLOOKUP($E881,Invoicing!$A$1:$H$8,MATCH(TRACKER!$O$1,Invoicing!$A$1:$H$1,0),FALSE)</f>
        <v>50</v>
      </c>
      <c r="AN881" s="78">
        <f t="shared" si="274"/>
        <v>0</v>
      </c>
      <c r="AO881" s="2">
        <f t="shared" si="275"/>
        <v>4</v>
      </c>
      <c r="AP881" s="2" t="str">
        <f t="shared" si="276"/>
        <v>NIGHT</v>
      </c>
      <c r="AQ881" s="2" t="str">
        <f t="shared" si="277"/>
        <v>OM TRANSPORTNIGHT</v>
      </c>
      <c r="AR881" s="71">
        <f t="shared" si="278"/>
        <v>475</v>
      </c>
      <c r="AS881" s="71">
        <f>VLOOKUP(AJ881,Invoicing!A:K,10,FALSE)</f>
        <v>25</v>
      </c>
      <c r="AT881" s="71">
        <f t="shared" si="279"/>
        <v>500</v>
      </c>
    </row>
    <row r="882" spans="1:46">
      <c r="A882" s="37" t="s">
        <v>1047</v>
      </c>
      <c r="B882" s="3" t="s">
        <v>38</v>
      </c>
      <c r="C882" s="11">
        <v>45455.82916666667</v>
      </c>
      <c r="D882" s="11">
        <v>45455.791666666664</v>
      </c>
      <c r="E882" s="11" t="s">
        <v>44</v>
      </c>
      <c r="F882" s="11" t="s">
        <v>40</v>
      </c>
      <c r="G882" s="3" t="s">
        <v>1051</v>
      </c>
      <c r="H882" s="3" t="s">
        <v>2821</v>
      </c>
      <c r="I882" s="11">
        <v>45457.041666666664</v>
      </c>
      <c r="J882" s="12">
        <v>45457.168055555558</v>
      </c>
      <c r="K882" s="12">
        <v>45457.041666666664</v>
      </c>
      <c r="L882" s="12">
        <v>45457.190972222219</v>
      </c>
      <c r="M882" s="12" t="s">
        <v>115</v>
      </c>
      <c r="N882" s="3" t="s">
        <v>42</v>
      </c>
      <c r="O882" s="3">
        <v>0</v>
      </c>
      <c r="P882" s="1">
        <f t="shared" si="260"/>
        <v>24</v>
      </c>
      <c r="Q882" s="1">
        <f t="shared" si="261"/>
        <v>6</v>
      </c>
      <c r="R882" s="72">
        <f t="shared" si="262"/>
        <v>45457.168055555558</v>
      </c>
      <c r="S882" s="73">
        <f t="shared" si="263"/>
        <v>1.2124999999941792</v>
      </c>
      <c r="T882" s="74">
        <f>Table2[[#This Row],[ETA A OFRECIMIENTO]]*24</f>
        <v>29.099999999860302</v>
      </c>
      <c r="U882" s="1" t="str">
        <f t="shared" si="264"/>
        <v>YES</v>
      </c>
      <c r="V882" s="73">
        <f t="shared" si="265"/>
        <v>0</v>
      </c>
      <c r="W882" s="74">
        <f>Table2[[#This Row],[DEL. AVAILABLE A SLOT]]*24</f>
        <v>0</v>
      </c>
      <c r="X882" s="1" t="str">
        <f t="shared" si="266"/>
        <v>SI</v>
      </c>
      <c r="Y882" s="73">
        <f t="shared" si="267"/>
        <v>1.2124999999941792</v>
      </c>
      <c r="Z882" s="74">
        <f>Table2[[#This Row],[ETA A TIMESLOT]]*24</f>
        <v>29.099999999860302</v>
      </c>
      <c r="AA882" s="73">
        <f t="shared" si="268"/>
        <v>0.12638888889341615</v>
      </c>
      <c r="AB882" s="73" t="str">
        <f t="shared" si="269"/>
        <v>NO</v>
      </c>
      <c r="AC882" s="74">
        <f>Table2[[#This Row],[PUNTUALIDAD (H)]]*24</f>
        <v>3.0333333334419876</v>
      </c>
      <c r="AD882" s="73">
        <f t="shared" si="270"/>
        <v>1.3618055555489263</v>
      </c>
      <c r="AE882" s="74">
        <f>Table2[[#This Row],[ATA TO UNLOADING]]*24</f>
        <v>32.683333333174232</v>
      </c>
      <c r="AF882" s="74" t="str">
        <f>IF(Table2[[#This Row],[ATA TO UNLOADING 2]]&lt;=48,"YES","NO")</f>
        <v>YES</v>
      </c>
      <c r="AG882" s="75">
        <f t="shared" si="271"/>
        <v>4.1666666664241347E-2</v>
      </c>
      <c r="AH882" s="2" t="s">
        <v>24</v>
      </c>
      <c r="AI882" s="2" t="str">
        <f t="shared" si="272"/>
        <v>PONU0590849</v>
      </c>
      <c r="AJ882" s="76" t="str">
        <f t="shared" si="273"/>
        <v>MSI</v>
      </c>
      <c r="AK882" s="77">
        <f>IF($M882="TRUCK",VLOOKUP($AQ882,Invoicing!$A$17:$B$49,MATCH($AK$1,Invoicing!$A$17:$B$17,0),FALSE),VLOOKUP($AQ882,Invoicing!$N$17:$O$21,MATCH($AK$1,Invoicing!$N$17:$O$17,0),FALSE))</f>
        <v>530</v>
      </c>
      <c r="AL882" s="78" t="e">
        <f>VLOOKUP($E882,Invoicing!$A$1:$H$8,MATCH(TRACKER!$N882,Invoicing!$A$1:$H$1,0),FALSE)</f>
        <v>#N/A</v>
      </c>
      <c r="AM882" s="78">
        <f>VLOOKUP($E882,Invoicing!$A$1:$H$8,MATCH(TRACKER!$O$1,Invoicing!$A$1:$H$1,0),FALSE)</f>
        <v>50</v>
      </c>
      <c r="AN882" s="78">
        <f t="shared" si="274"/>
        <v>0</v>
      </c>
      <c r="AO882" s="2">
        <f t="shared" si="275"/>
        <v>5</v>
      </c>
      <c r="AP882" s="2" t="str">
        <f t="shared" si="276"/>
        <v>NIGHT</v>
      </c>
      <c r="AQ882" s="2" t="str">
        <f t="shared" si="277"/>
        <v>MSINIGHT</v>
      </c>
      <c r="AR882" s="71">
        <f t="shared" si="278"/>
        <v>530</v>
      </c>
      <c r="AS882" s="71">
        <f>VLOOKUP(AJ882,Invoicing!A:K,10,FALSE)</f>
        <v>25</v>
      </c>
      <c r="AT882" s="71">
        <f t="shared" si="279"/>
        <v>555</v>
      </c>
    </row>
    <row r="883" spans="1:46">
      <c r="A883" s="37" t="s">
        <v>1047</v>
      </c>
      <c r="B883" s="3" t="s">
        <v>38</v>
      </c>
      <c r="C883" s="11">
        <v>45455.82916666667</v>
      </c>
      <c r="D883" s="11">
        <v>45455.791666666664</v>
      </c>
      <c r="E883" s="11" t="s">
        <v>45</v>
      </c>
      <c r="F883" s="11" t="s">
        <v>40</v>
      </c>
      <c r="G883" s="3" t="s">
        <v>1052</v>
      </c>
      <c r="H883" s="3" t="s">
        <v>2821</v>
      </c>
      <c r="I883" s="11">
        <v>45457.041666666664</v>
      </c>
      <c r="J883" s="12">
        <v>45457.000694444447</v>
      </c>
      <c r="K883" s="12">
        <v>45457.041666666664</v>
      </c>
      <c r="L883" s="12">
        <v>45457.006944444445</v>
      </c>
      <c r="M883" s="12" t="s">
        <v>115</v>
      </c>
      <c r="N883" s="3" t="s">
        <v>42</v>
      </c>
      <c r="O883" s="3">
        <v>0</v>
      </c>
      <c r="P883" s="1">
        <f t="shared" si="260"/>
        <v>24</v>
      </c>
      <c r="Q883" s="1">
        <f t="shared" si="261"/>
        <v>6</v>
      </c>
      <c r="R883" s="72">
        <f t="shared" si="262"/>
        <v>45457.000694444447</v>
      </c>
      <c r="S883" s="73">
        <f t="shared" si="263"/>
        <v>1.2124999999941792</v>
      </c>
      <c r="T883" s="74">
        <f>Table2[[#This Row],[ETA A OFRECIMIENTO]]*24</f>
        <v>29.099999999860302</v>
      </c>
      <c r="U883" s="1" t="str">
        <f t="shared" si="264"/>
        <v>YES</v>
      </c>
      <c r="V883" s="73">
        <f t="shared" si="265"/>
        <v>0</v>
      </c>
      <c r="W883" s="74">
        <f>Table2[[#This Row],[DEL. AVAILABLE A SLOT]]*24</f>
        <v>0</v>
      </c>
      <c r="X883" s="1" t="str">
        <f t="shared" si="266"/>
        <v>SI</v>
      </c>
      <c r="Y883" s="73">
        <f t="shared" si="267"/>
        <v>1.2124999999941792</v>
      </c>
      <c r="Z883" s="74">
        <f>Table2[[#This Row],[ETA A TIMESLOT]]*24</f>
        <v>29.099999999860302</v>
      </c>
      <c r="AA883" s="73">
        <f t="shared" si="268"/>
        <v>0</v>
      </c>
      <c r="AB883" s="73" t="str">
        <f t="shared" si="269"/>
        <v>SI</v>
      </c>
      <c r="AC883" s="74">
        <f>Table2[[#This Row],[PUNTUALIDAD (H)]]*24</f>
        <v>0</v>
      </c>
      <c r="AD883" s="73">
        <f t="shared" si="270"/>
        <v>1.1777777777751908</v>
      </c>
      <c r="AE883" s="74">
        <f>Table2[[#This Row],[ATA TO UNLOADING]]*24</f>
        <v>28.266666666604578</v>
      </c>
      <c r="AF883" s="74" t="str">
        <f>IF(Table2[[#This Row],[ATA TO UNLOADING 2]]&lt;=48,"YES","NO")</f>
        <v>YES</v>
      </c>
      <c r="AG883" s="75">
        <f t="shared" si="271"/>
        <v>4.1666666664241347E-2</v>
      </c>
      <c r="AH883" s="2" t="s">
        <v>24</v>
      </c>
      <c r="AI883" s="2" t="str">
        <f t="shared" si="272"/>
        <v>MRSU3741528</v>
      </c>
      <c r="AJ883" s="76" t="str">
        <f t="shared" si="273"/>
        <v>OM TRANSPORT</v>
      </c>
      <c r="AK883" s="77">
        <f>IF($M883="TRUCK",VLOOKUP($AQ883,Invoicing!$A$17:$B$49,MATCH($AK$1,Invoicing!$A$17:$B$17,0),FALSE),VLOOKUP($AQ883,Invoicing!$N$17:$O$21,MATCH($AK$1,Invoicing!$N$17:$O$17,0),FALSE))</f>
        <v>475</v>
      </c>
      <c r="AL883" s="78" t="e">
        <f>VLOOKUP($E883,Invoicing!$A$1:$H$8,MATCH(TRACKER!$N883,Invoicing!$A$1:$H$1,0),FALSE)</f>
        <v>#N/A</v>
      </c>
      <c r="AM883" s="78">
        <f>VLOOKUP($E883,Invoicing!$A$1:$H$8,MATCH(TRACKER!$O$1,Invoicing!$A$1:$H$1,0),FALSE)</f>
        <v>50</v>
      </c>
      <c r="AN883" s="78">
        <f t="shared" si="274"/>
        <v>0</v>
      </c>
      <c r="AO883" s="2">
        <f t="shared" si="275"/>
        <v>5</v>
      </c>
      <c r="AP883" s="2" t="str">
        <f t="shared" si="276"/>
        <v>NIGHT</v>
      </c>
      <c r="AQ883" s="2" t="str">
        <f t="shared" si="277"/>
        <v>OM TRANSPORTNIGHT</v>
      </c>
      <c r="AR883" s="71">
        <f t="shared" si="278"/>
        <v>475</v>
      </c>
      <c r="AS883" s="71">
        <f>VLOOKUP(AJ883,Invoicing!A:K,10,FALSE)</f>
        <v>25</v>
      </c>
      <c r="AT883" s="71">
        <f t="shared" si="279"/>
        <v>500</v>
      </c>
    </row>
    <row r="884" spans="1:46">
      <c r="A884" s="37" t="s">
        <v>1047</v>
      </c>
      <c r="B884" s="3" t="s">
        <v>38</v>
      </c>
      <c r="C884" s="11">
        <v>45455.82916666667</v>
      </c>
      <c r="D884" s="11">
        <v>45455.791666666664</v>
      </c>
      <c r="E884" s="11" t="s">
        <v>44</v>
      </c>
      <c r="F884" s="11" t="s">
        <v>40</v>
      </c>
      <c r="G884" s="3" t="s">
        <v>1053</v>
      </c>
      <c r="H884" s="3" t="s">
        <v>2821</v>
      </c>
      <c r="I884" s="11">
        <v>45457.041666666664</v>
      </c>
      <c r="J884" s="12">
        <v>45457.213888888888</v>
      </c>
      <c r="K884" s="12">
        <v>45457.041666666664</v>
      </c>
      <c r="L884" s="12">
        <v>45457.302083333336</v>
      </c>
      <c r="M884" s="12" t="s">
        <v>115</v>
      </c>
      <c r="N884" s="3" t="s">
        <v>42</v>
      </c>
      <c r="O884" s="3">
        <v>0</v>
      </c>
      <c r="P884" s="1">
        <f t="shared" si="260"/>
        <v>24</v>
      </c>
      <c r="Q884" s="1">
        <f t="shared" si="261"/>
        <v>6</v>
      </c>
      <c r="R884" s="72">
        <f t="shared" si="262"/>
        <v>45457.213888888888</v>
      </c>
      <c r="S884" s="73">
        <f t="shared" si="263"/>
        <v>1.2124999999941792</v>
      </c>
      <c r="T884" s="74">
        <f>Table2[[#This Row],[ETA A OFRECIMIENTO]]*24</f>
        <v>29.099999999860302</v>
      </c>
      <c r="U884" s="1" t="str">
        <f t="shared" si="264"/>
        <v>YES</v>
      </c>
      <c r="V884" s="73">
        <f t="shared" si="265"/>
        <v>0</v>
      </c>
      <c r="W884" s="74">
        <f>Table2[[#This Row],[DEL. AVAILABLE A SLOT]]*24</f>
        <v>0</v>
      </c>
      <c r="X884" s="1" t="str">
        <f t="shared" si="266"/>
        <v>SI</v>
      </c>
      <c r="Y884" s="73">
        <f t="shared" si="267"/>
        <v>1.2124999999941792</v>
      </c>
      <c r="Z884" s="74">
        <f>Table2[[#This Row],[ETA A TIMESLOT]]*24</f>
        <v>29.099999999860302</v>
      </c>
      <c r="AA884" s="73">
        <f t="shared" si="268"/>
        <v>0.17222222222335404</v>
      </c>
      <c r="AB884" s="73" t="str">
        <f t="shared" si="269"/>
        <v>NO</v>
      </c>
      <c r="AC884" s="74">
        <f>Table2[[#This Row],[PUNTUALIDAD (H)]]*24</f>
        <v>4.1333333333604969</v>
      </c>
      <c r="AD884" s="73">
        <f t="shared" si="270"/>
        <v>1.4729166666656965</v>
      </c>
      <c r="AE884" s="74">
        <f>Table2[[#This Row],[ATA TO UNLOADING]]*24</f>
        <v>35.349999999976717</v>
      </c>
      <c r="AF884" s="74" t="str">
        <f>IF(Table2[[#This Row],[ATA TO UNLOADING 2]]&lt;=48,"YES","NO")</f>
        <v>YES</v>
      </c>
      <c r="AG884" s="75">
        <f t="shared" si="271"/>
        <v>4.1666666664241347E-2</v>
      </c>
      <c r="AH884" s="2" t="s">
        <v>24</v>
      </c>
      <c r="AI884" s="2" t="str">
        <f t="shared" si="272"/>
        <v>MRSU5467838</v>
      </c>
      <c r="AJ884" s="76" t="str">
        <f t="shared" si="273"/>
        <v>MSI</v>
      </c>
      <c r="AK884" s="77">
        <f>IF($M884="TRUCK",VLOOKUP($AQ884,Invoicing!$A$17:$B$49,MATCH($AK$1,Invoicing!$A$17:$B$17,0),FALSE),VLOOKUP($AQ884,Invoicing!$N$17:$O$21,MATCH($AK$1,Invoicing!$N$17:$O$17,0),FALSE))</f>
        <v>530</v>
      </c>
      <c r="AL884" s="78" t="e">
        <f>VLOOKUP($E884,Invoicing!$A$1:$H$8,MATCH(TRACKER!$N884,Invoicing!$A$1:$H$1,0),FALSE)</f>
        <v>#N/A</v>
      </c>
      <c r="AM884" s="78">
        <f>VLOOKUP($E884,Invoicing!$A$1:$H$8,MATCH(TRACKER!$O$1,Invoicing!$A$1:$H$1,0),FALSE)</f>
        <v>50</v>
      </c>
      <c r="AN884" s="78">
        <f t="shared" si="274"/>
        <v>0</v>
      </c>
      <c r="AO884" s="2">
        <f t="shared" si="275"/>
        <v>5</v>
      </c>
      <c r="AP884" s="2" t="str">
        <f t="shared" si="276"/>
        <v>NIGHT</v>
      </c>
      <c r="AQ884" s="2" t="str">
        <f t="shared" si="277"/>
        <v>MSINIGHT</v>
      </c>
      <c r="AR884" s="71">
        <f t="shared" si="278"/>
        <v>530</v>
      </c>
      <c r="AS884" s="71">
        <f>VLOOKUP(AJ884,Invoicing!A:K,10,FALSE)</f>
        <v>25</v>
      </c>
      <c r="AT884" s="71">
        <f t="shared" si="279"/>
        <v>555</v>
      </c>
    </row>
    <row r="885" spans="1:46">
      <c r="A885" s="37" t="s">
        <v>1047</v>
      </c>
      <c r="B885" s="3" t="s">
        <v>38</v>
      </c>
      <c r="C885" s="11">
        <v>45455.82916666667</v>
      </c>
      <c r="D885" s="11">
        <v>45455.791666666664</v>
      </c>
      <c r="E885" s="11" t="s">
        <v>49</v>
      </c>
      <c r="F885" s="11" t="s">
        <v>40</v>
      </c>
      <c r="G885" s="3" t="s">
        <v>1054</v>
      </c>
      <c r="H885" s="3" t="s">
        <v>2821</v>
      </c>
      <c r="I885" s="11">
        <v>45457.041666666664</v>
      </c>
      <c r="J885" s="12">
        <v>45457.089583333334</v>
      </c>
      <c r="K885" s="12">
        <v>45457.125</v>
      </c>
      <c r="L885" s="12">
        <v>45457.104166666664</v>
      </c>
      <c r="M885" s="12" t="s">
        <v>115</v>
      </c>
      <c r="N885" s="3" t="s">
        <v>42</v>
      </c>
      <c r="O885" s="3">
        <v>0</v>
      </c>
      <c r="P885" s="1">
        <f t="shared" si="260"/>
        <v>24</v>
      </c>
      <c r="Q885" s="1">
        <f t="shared" si="261"/>
        <v>6</v>
      </c>
      <c r="R885" s="72">
        <f t="shared" si="262"/>
        <v>45457.089583333334</v>
      </c>
      <c r="S885" s="73">
        <f t="shared" si="263"/>
        <v>1.2124999999941792</v>
      </c>
      <c r="T885" s="74">
        <f>Table2[[#This Row],[ETA A OFRECIMIENTO]]*24</f>
        <v>29.099999999860302</v>
      </c>
      <c r="U885" s="1" t="str">
        <f t="shared" si="264"/>
        <v>YES</v>
      </c>
      <c r="V885" s="73">
        <f t="shared" si="265"/>
        <v>8.3333333335758653E-2</v>
      </c>
      <c r="W885" s="74">
        <f>Table2[[#This Row],[DEL. AVAILABLE A SLOT]]*24</f>
        <v>2.0000000000582077</v>
      </c>
      <c r="X885" s="1" t="str">
        <f t="shared" si="266"/>
        <v>SI</v>
      </c>
      <c r="Y885" s="73">
        <f t="shared" si="267"/>
        <v>1.2958333333299379</v>
      </c>
      <c r="Z885" s="74">
        <f>Table2[[#This Row],[ETA A TIMESLOT]]*24</f>
        <v>31.099999999918509</v>
      </c>
      <c r="AA885" s="73">
        <f t="shared" si="268"/>
        <v>0</v>
      </c>
      <c r="AB885" s="73" t="str">
        <f t="shared" si="269"/>
        <v>SI</v>
      </c>
      <c r="AC885" s="74">
        <f>Table2[[#This Row],[PUNTUALIDAD (H)]]*24</f>
        <v>0</v>
      </c>
      <c r="AD885" s="73">
        <f t="shared" si="270"/>
        <v>1.2749999999941792</v>
      </c>
      <c r="AE885" s="74">
        <f>Table2[[#This Row],[ATA TO UNLOADING]]*24</f>
        <v>30.599999999860302</v>
      </c>
      <c r="AF885" s="74" t="str">
        <f>IF(Table2[[#This Row],[ATA TO UNLOADING 2]]&lt;=48,"YES","NO")</f>
        <v>YES</v>
      </c>
      <c r="AG885" s="75">
        <f t="shared" si="271"/>
        <v>0.125</v>
      </c>
      <c r="AH885" s="2" t="s">
        <v>24</v>
      </c>
      <c r="AI885" s="2" t="str">
        <f t="shared" si="272"/>
        <v>MRKU0969954</v>
      </c>
      <c r="AJ885" s="76" t="str">
        <f t="shared" si="273"/>
        <v>CTU FLEVOKUST BV</v>
      </c>
      <c r="AK885" s="77">
        <f>IF($M885="TRUCK",VLOOKUP($AQ885,Invoicing!$A$17:$B$49,MATCH($AK$1,Invoicing!$A$17:$B$17,0),FALSE),VLOOKUP($AQ885,Invoicing!$N$17:$O$21,MATCH($AK$1,Invoicing!$N$17:$O$17,0),FALSE))</f>
        <v>530</v>
      </c>
      <c r="AL885" s="78" t="e">
        <f>VLOOKUP($E885,Invoicing!$A$1:$H$8,MATCH(TRACKER!$N885,Invoicing!$A$1:$H$1,0),FALSE)</f>
        <v>#N/A</v>
      </c>
      <c r="AM885" s="78">
        <v>35</v>
      </c>
      <c r="AN885" s="78">
        <f t="shared" si="274"/>
        <v>0</v>
      </c>
      <c r="AO885" s="2">
        <f t="shared" si="275"/>
        <v>5</v>
      </c>
      <c r="AP885" s="2" t="str">
        <f t="shared" si="276"/>
        <v>NIGHT</v>
      </c>
      <c r="AQ885" s="2" t="str">
        <f t="shared" si="277"/>
        <v>CTU FLEVOKUST BVNIGHT</v>
      </c>
      <c r="AR885" s="71">
        <f t="shared" si="278"/>
        <v>530</v>
      </c>
      <c r="AS885" s="71">
        <f>VLOOKUP(AJ885,Invoicing!A:K,10,FALSE)</f>
        <v>0</v>
      </c>
      <c r="AT885" s="71">
        <f t="shared" si="279"/>
        <v>530</v>
      </c>
    </row>
    <row r="886" spans="1:46">
      <c r="A886" s="37" t="s">
        <v>1047</v>
      </c>
      <c r="B886" s="3" t="s">
        <v>38</v>
      </c>
      <c r="C886" s="11">
        <v>45455.82916666667</v>
      </c>
      <c r="D886" s="11">
        <v>45455.791666666664</v>
      </c>
      <c r="E886" s="11" t="s">
        <v>44</v>
      </c>
      <c r="F886" s="11" t="s">
        <v>40</v>
      </c>
      <c r="G886" s="3" t="s">
        <v>1055</v>
      </c>
      <c r="H886" s="3" t="s">
        <v>2821</v>
      </c>
      <c r="I886" s="11">
        <v>45457.041666666664</v>
      </c>
      <c r="J886" s="12">
        <v>45457.166666666664</v>
      </c>
      <c r="K886" s="12">
        <v>45457.166666666664</v>
      </c>
      <c r="L886" s="12">
        <v>45457.177083333336</v>
      </c>
      <c r="M886" s="12" t="s">
        <v>115</v>
      </c>
      <c r="N886" s="3" t="s">
        <v>42</v>
      </c>
      <c r="O886" s="3">
        <v>0</v>
      </c>
      <c r="P886" s="1">
        <f t="shared" si="260"/>
        <v>24</v>
      </c>
      <c r="Q886" s="1">
        <f t="shared" si="261"/>
        <v>6</v>
      </c>
      <c r="R886" s="72">
        <f t="shared" si="262"/>
        <v>45457.166666666664</v>
      </c>
      <c r="S886" s="73">
        <f t="shared" si="263"/>
        <v>1.2124999999941792</v>
      </c>
      <c r="T886" s="74">
        <f>Table2[[#This Row],[ETA A OFRECIMIENTO]]*24</f>
        <v>29.099999999860302</v>
      </c>
      <c r="U886" s="1" t="str">
        <f t="shared" si="264"/>
        <v>YES</v>
      </c>
      <c r="V886" s="73">
        <f t="shared" si="265"/>
        <v>0.125</v>
      </c>
      <c r="W886" s="74">
        <f>Table2[[#This Row],[DEL. AVAILABLE A SLOT]]*24</f>
        <v>3</v>
      </c>
      <c r="X886" s="1" t="str">
        <f t="shared" si="266"/>
        <v>SI</v>
      </c>
      <c r="Y886" s="73">
        <f t="shared" si="267"/>
        <v>1.3374999999941792</v>
      </c>
      <c r="Z886" s="74">
        <f>Table2[[#This Row],[ETA A TIMESLOT]]*24</f>
        <v>32.099999999860302</v>
      </c>
      <c r="AA886" s="73">
        <f t="shared" si="268"/>
        <v>0</v>
      </c>
      <c r="AB886" s="73" t="str">
        <f t="shared" si="269"/>
        <v>SI</v>
      </c>
      <c r="AC886" s="74">
        <f>Table2[[#This Row],[PUNTUALIDAD (H)]]*24</f>
        <v>0</v>
      </c>
      <c r="AD886" s="73">
        <f t="shared" si="270"/>
        <v>1.3479166666656965</v>
      </c>
      <c r="AE886" s="74">
        <f>Table2[[#This Row],[ATA TO UNLOADING]]*24</f>
        <v>32.349999999976717</v>
      </c>
      <c r="AF886" s="74" t="str">
        <f>IF(Table2[[#This Row],[ATA TO UNLOADING 2]]&lt;=48,"YES","NO")</f>
        <v>YES</v>
      </c>
      <c r="AG886" s="75">
        <f t="shared" si="271"/>
        <v>0.16666666666424135</v>
      </c>
      <c r="AH886" s="2" t="s">
        <v>24</v>
      </c>
      <c r="AI886" s="2" t="str">
        <f t="shared" si="272"/>
        <v>MRKU0635432</v>
      </c>
      <c r="AJ886" s="76" t="str">
        <f t="shared" si="273"/>
        <v>MSI</v>
      </c>
      <c r="AK886" s="77">
        <f>IF($M886="TRUCK",VLOOKUP($AQ886,Invoicing!$A$17:$B$49,MATCH($AK$1,Invoicing!$A$17:$B$17,0),FALSE),VLOOKUP($AQ886,Invoicing!$N$17:$O$21,MATCH($AK$1,Invoicing!$N$17:$O$17,0),FALSE))</f>
        <v>530</v>
      </c>
      <c r="AL886" s="78" t="e">
        <f>VLOOKUP($E886,Invoicing!$A$1:$H$8,MATCH(TRACKER!$N886,Invoicing!$A$1:$H$1,0),FALSE)</f>
        <v>#N/A</v>
      </c>
      <c r="AM886" s="78">
        <f>VLOOKUP($E886,Invoicing!$A$1:$H$8,MATCH(TRACKER!$O$1,Invoicing!$A$1:$H$1,0),FALSE)</f>
        <v>50</v>
      </c>
      <c r="AN886" s="78">
        <f t="shared" si="274"/>
        <v>0</v>
      </c>
      <c r="AO886" s="2">
        <f t="shared" si="275"/>
        <v>5</v>
      </c>
      <c r="AP886" s="2" t="str">
        <f t="shared" si="276"/>
        <v>NIGHT</v>
      </c>
      <c r="AQ886" s="2" t="str">
        <f t="shared" si="277"/>
        <v>MSINIGHT</v>
      </c>
      <c r="AR886" s="71">
        <f t="shared" si="278"/>
        <v>530</v>
      </c>
      <c r="AS886" s="71">
        <f>VLOOKUP(AJ886,Invoicing!A:K,10,FALSE)</f>
        <v>25</v>
      </c>
      <c r="AT886" s="71">
        <f t="shared" si="279"/>
        <v>555</v>
      </c>
    </row>
    <row r="887" spans="1:46">
      <c r="A887" s="37" t="s">
        <v>1047</v>
      </c>
      <c r="B887" s="3" t="s">
        <v>38</v>
      </c>
      <c r="C887" s="11">
        <v>45455.82916666667</v>
      </c>
      <c r="D887" s="11">
        <v>45455.791666666664</v>
      </c>
      <c r="E887" s="11" t="s">
        <v>44</v>
      </c>
      <c r="F887" s="11" t="s">
        <v>40</v>
      </c>
      <c r="G887" s="3" t="s">
        <v>1056</v>
      </c>
      <c r="H887" s="3" t="s">
        <v>2821</v>
      </c>
      <c r="I887" s="11">
        <v>45457.041666666664</v>
      </c>
      <c r="J887" s="12">
        <v>45457.238194444442</v>
      </c>
      <c r="K887" s="12">
        <v>45457.208333333336</v>
      </c>
      <c r="L887" s="12">
        <v>45457.246527777781</v>
      </c>
      <c r="M887" s="12" t="s">
        <v>115</v>
      </c>
      <c r="N887" s="3" t="s">
        <v>42</v>
      </c>
      <c r="O887" s="3">
        <v>0</v>
      </c>
      <c r="P887" s="1">
        <f t="shared" si="260"/>
        <v>24</v>
      </c>
      <c r="Q887" s="1">
        <f t="shared" si="261"/>
        <v>6</v>
      </c>
      <c r="R887" s="72">
        <f t="shared" si="262"/>
        <v>45457.238194444442</v>
      </c>
      <c r="S887" s="73">
        <f t="shared" si="263"/>
        <v>1.2124999999941792</v>
      </c>
      <c r="T887" s="74">
        <f>Table2[[#This Row],[ETA A OFRECIMIENTO]]*24</f>
        <v>29.099999999860302</v>
      </c>
      <c r="U887" s="1" t="str">
        <f t="shared" si="264"/>
        <v>YES</v>
      </c>
      <c r="V887" s="73">
        <f t="shared" si="265"/>
        <v>0.16666666667151731</v>
      </c>
      <c r="W887" s="74">
        <f>Table2[[#This Row],[DEL. AVAILABLE A SLOT]]*24</f>
        <v>4.0000000001164153</v>
      </c>
      <c r="X887" s="1" t="str">
        <f t="shared" si="266"/>
        <v>SI</v>
      </c>
      <c r="Y887" s="73">
        <f t="shared" si="267"/>
        <v>1.3791666666656965</v>
      </c>
      <c r="Z887" s="74">
        <f>Table2[[#This Row],[ETA A TIMESLOT]]*24</f>
        <v>33.099999999976717</v>
      </c>
      <c r="AA887" s="73">
        <f t="shared" si="268"/>
        <v>2.9861111106583849E-2</v>
      </c>
      <c r="AB887" s="73" t="str">
        <f t="shared" si="269"/>
        <v>SI</v>
      </c>
      <c r="AC887" s="74">
        <f>Table2[[#This Row],[PUNTUALIDAD (H)]]*24</f>
        <v>0.71666666655801237</v>
      </c>
      <c r="AD887" s="73">
        <f t="shared" si="270"/>
        <v>1.4173611111109494</v>
      </c>
      <c r="AE887" s="74">
        <f>Table2[[#This Row],[ATA TO UNLOADING]]*24</f>
        <v>34.016666666662786</v>
      </c>
      <c r="AF887" s="74" t="str">
        <f>IF(Table2[[#This Row],[ATA TO UNLOADING 2]]&lt;=48,"YES","NO")</f>
        <v>YES</v>
      </c>
      <c r="AG887" s="75">
        <f t="shared" si="271"/>
        <v>0.20833333333575865</v>
      </c>
      <c r="AH887" s="2" t="s">
        <v>42</v>
      </c>
      <c r="AI887" s="2" t="str">
        <f t="shared" si="272"/>
        <v>MRKU9690092</v>
      </c>
      <c r="AJ887" s="76" t="str">
        <f t="shared" si="273"/>
        <v>MSI</v>
      </c>
      <c r="AK887" s="77">
        <f>IF($M887="TRUCK",VLOOKUP($AQ887,Invoicing!$A$17:$B$49,MATCH($AK$1,Invoicing!$A$17:$B$17,0),FALSE),VLOOKUP($AQ887,Invoicing!$N$17:$O$21,MATCH($AK$1,Invoicing!$N$17:$O$17,0),FALSE))</f>
        <v>480</v>
      </c>
      <c r="AL887" s="78" t="e">
        <f>VLOOKUP($E887,Invoicing!$A$1:$H$8,MATCH(TRACKER!$N887,Invoicing!$A$1:$H$1,0),FALSE)</f>
        <v>#N/A</v>
      </c>
      <c r="AM887" s="78">
        <f>VLOOKUP($E887,Invoicing!$A$1:$H$8,MATCH(TRACKER!$O$1,Invoicing!$A$1:$H$1,0),FALSE)</f>
        <v>50</v>
      </c>
      <c r="AN887" s="78">
        <f t="shared" si="274"/>
        <v>0</v>
      </c>
      <c r="AO887" s="2">
        <f t="shared" si="275"/>
        <v>5</v>
      </c>
      <c r="AP887" s="2" t="str">
        <f t="shared" si="276"/>
        <v>WEEK</v>
      </c>
      <c r="AQ887" s="2" t="str">
        <f t="shared" si="277"/>
        <v>MSIWEEK</v>
      </c>
      <c r="AR887" s="71">
        <f t="shared" si="278"/>
        <v>480</v>
      </c>
      <c r="AS887" s="71">
        <f>VLOOKUP(AJ887,Invoicing!A:K,10,FALSE)</f>
        <v>25</v>
      </c>
      <c r="AT887" s="71">
        <f t="shared" si="279"/>
        <v>505</v>
      </c>
    </row>
    <row r="888" spans="1:46">
      <c r="A888" s="37" t="s">
        <v>1047</v>
      </c>
      <c r="B888" s="3" t="s">
        <v>38</v>
      </c>
      <c r="C888" s="11">
        <v>45455.82916666667</v>
      </c>
      <c r="D888" s="11">
        <v>45455.791666666664</v>
      </c>
      <c r="E888" s="11" t="s">
        <v>49</v>
      </c>
      <c r="F888" s="11" t="s">
        <v>40</v>
      </c>
      <c r="G888" s="3" t="s">
        <v>1057</v>
      </c>
      <c r="H888" s="3" t="s">
        <v>2821</v>
      </c>
      <c r="I888" s="11">
        <v>45457.416666666664</v>
      </c>
      <c r="J888" s="12">
        <v>45457.413888888892</v>
      </c>
      <c r="K888" s="12">
        <v>45457.416666666664</v>
      </c>
      <c r="L888" s="12">
        <v>45457.4375</v>
      </c>
      <c r="M888" s="12" t="s">
        <v>115</v>
      </c>
      <c r="N888" s="3" t="s">
        <v>42</v>
      </c>
      <c r="O888" s="3">
        <v>0</v>
      </c>
      <c r="P888" s="1">
        <f t="shared" si="260"/>
        <v>24</v>
      </c>
      <c r="Q888" s="1">
        <f t="shared" si="261"/>
        <v>6</v>
      </c>
      <c r="R888" s="72">
        <f t="shared" si="262"/>
        <v>45457.413888888892</v>
      </c>
      <c r="S888" s="73">
        <f t="shared" si="263"/>
        <v>1.5874999999941792</v>
      </c>
      <c r="T888" s="74">
        <f>Table2[[#This Row],[ETA A OFRECIMIENTO]]*24</f>
        <v>38.099999999860302</v>
      </c>
      <c r="U888" s="1" t="str">
        <f t="shared" si="264"/>
        <v>YES</v>
      </c>
      <c r="V888" s="73">
        <f t="shared" si="265"/>
        <v>0</v>
      </c>
      <c r="W888" s="74">
        <f>Table2[[#This Row],[DEL. AVAILABLE A SLOT]]*24</f>
        <v>0</v>
      </c>
      <c r="X888" s="1" t="str">
        <f t="shared" si="266"/>
        <v>SI</v>
      </c>
      <c r="Y888" s="73">
        <f t="shared" si="267"/>
        <v>1.5874999999941792</v>
      </c>
      <c r="Z888" s="74">
        <f>Table2[[#This Row],[ETA A TIMESLOT]]*24</f>
        <v>38.099999999860302</v>
      </c>
      <c r="AA888" s="73">
        <f t="shared" si="268"/>
        <v>0</v>
      </c>
      <c r="AB888" s="73" t="str">
        <f t="shared" si="269"/>
        <v>SI</v>
      </c>
      <c r="AC888" s="74">
        <f>Table2[[#This Row],[PUNTUALIDAD (H)]]*24</f>
        <v>0</v>
      </c>
      <c r="AD888" s="73">
        <f t="shared" si="270"/>
        <v>1.6083333333299379</v>
      </c>
      <c r="AE888" s="74">
        <f>Table2[[#This Row],[ATA TO UNLOADING]]*24</f>
        <v>38.599999999918509</v>
      </c>
      <c r="AF888" s="74" t="str">
        <f>IF(Table2[[#This Row],[ATA TO UNLOADING 2]]&lt;=48,"YES","NO")</f>
        <v>YES</v>
      </c>
      <c r="AG888" s="75">
        <f t="shared" si="271"/>
        <v>0.41666666666424135</v>
      </c>
      <c r="AH888" s="2" t="s">
        <v>42</v>
      </c>
      <c r="AI888" s="2" t="str">
        <f t="shared" si="272"/>
        <v>MRSU5460052</v>
      </c>
      <c r="AJ888" s="76" t="str">
        <f t="shared" si="273"/>
        <v>CTU FLEVOKUST BV</v>
      </c>
      <c r="AK888" s="77">
        <f>IF($M888="TRUCK",VLOOKUP($AQ888,Invoicing!$A$17:$B$49,MATCH($AK$1,Invoicing!$A$17:$B$17,0),FALSE),VLOOKUP($AQ888,Invoicing!$N$17:$O$21,MATCH($AK$1,Invoicing!$N$17:$O$17,0),FALSE))</f>
        <v>520</v>
      </c>
      <c r="AL888" s="78" t="e">
        <f>VLOOKUP($E888,Invoicing!$A$1:$H$8,MATCH(TRACKER!$N888,Invoicing!$A$1:$H$1,0),FALSE)</f>
        <v>#N/A</v>
      </c>
      <c r="AM888" s="78">
        <v>35</v>
      </c>
      <c r="AN888" s="78">
        <f t="shared" si="274"/>
        <v>0</v>
      </c>
      <c r="AO888" s="2">
        <f t="shared" si="275"/>
        <v>5</v>
      </c>
      <c r="AP888" s="2" t="str">
        <f t="shared" si="276"/>
        <v>WEEK</v>
      </c>
      <c r="AQ888" s="2" t="str">
        <f t="shared" si="277"/>
        <v>CTU FLEVOKUST BVWEEK</v>
      </c>
      <c r="AR888" s="71">
        <f t="shared" si="278"/>
        <v>520</v>
      </c>
      <c r="AS888" s="71">
        <f>VLOOKUP(AJ888,Invoicing!A:K,10,FALSE)</f>
        <v>0</v>
      </c>
      <c r="AT888" s="71">
        <f t="shared" si="279"/>
        <v>520</v>
      </c>
    </row>
    <row r="889" spans="1:46">
      <c r="A889" s="37" t="s">
        <v>1047</v>
      </c>
      <c r="B889" s="3" t="s">
        <v>38</v>
      </c>
      <c r="C889" s="11">
        <v>45455.82916666667</v>
      </c>
      <c r="D889" s="11">
        <v>45455.791666666664</v>
      </c>
      <c r="E889" s="11" t="s">
        <v>49</v>
      </c>
      <c r="F889" s="11" t="s">
        <v>40</v>
      </c>
      <c r="G889" s="3" t="s">
        <v>1058</v>
      </c>
      <c r="H889" s="3" t="s">
        <v>2821</v>
      </c>
      <c r="I889" s="11">
        <v>45457.458333333336</v>
      </c>
      <c r="J889" s="12">
        <v>45457.46875</v>
      </c>
      <c r="K889" s="12">
        <v>45457.458333333336</v>
      </c>
      <c r="L889" s="12">
        <v>45457.486111111109</v>
      </c>
      <c r="M889" s="12" t="s">
        <v>115</v>
      </c>
      <c r="N889" s="3" t="s">
        <v>42</v>
      </c>
      <c r="O889" s="3">
        <v>0</v>
      </c>
      <c r="P889" s="1">
        <f t="shared" si="260"/>
        <v>24</v>
      </c>
      <c r="Q889" s="1">
        <f t="shared" si="261"/>
        <v>6</v>
      </c>
      <c r="R889" s="72">
        <f t="shared" si="262"/>
        <v>45457.46875</v>
      </c>
      <c r="S889" s="73">
        <f t="shared" si="263"/>
        <v>1.6291666666656965</v>
      </c>
      <c r="T889" s="74">
        <f>Table2[[#This Row],[ETA A OFRECIMIENTO]]*24</f>
        <v>39.099999999976717</v>
      </c>
      <c r="U889" s="1" t="str">
        <f t="shared" si="264"/>
        <v>YES</v>
      </c>
      <c r="V889" s="73">
        <f t="shared" si="265"/>
        <v>0</v>
      </c>
      <c r="W889" s="74">
        <f>Table2[[#This Row],[DEL. AVAILABLE A SLOT]]*24</f>
        <v>0</v>
      </c>
      <c r="X889" s="1" t="str">
        <f t="shared" si="266"/>
        <v>SI</v>
      </c>
      <c r="Y889" s="73">
        <f t="shared" si="267"/>
        <v>1.6291666666656965</v>
      </c>
      <c r="Z889" s="74">
        <f>Table2[[#This Row],[ETA A TIMESLOT]]*24</f>
        <v>39.099999999976717</v>
      </c>
      <c r="AA889" s="73">
        <f t="shared" si="268"/>
        <v>1.0416666664241347E-2</v>
      </c>
      <c r="AB889" s="73" t="str">
        <f t="shared" si="269"/>
        <v>SI</v>
      </c>
      <c r="AC889" s="74">
        <f>Table2[[#This Row],[PUNTUALIDAD (H)]]*24</f>
        <v>0.24999999994179234</v>
      </c>
      <c r="AD889" s="73">
        <f t="shared" si="270"/>
        <v>1.6569444444394321</v>
      </c>
      <c r="AE889" s="74">
        <f>Table2[[#This Row],[ATA TO UNLOADING]]*24</f>
        <v>39.766666666546371</v>
      </c>
      <c r="AF889" s="74" t="str">
        <f>IF(Table2[[#This Row],[ATA TO UNLOADING 2]]&lt;=48,"YES","NO")</f>
        <v>YES</v>
      </c>
      <c r="AG889" s="75">
        <f t="shared" si="271"/>
        <v>0.45833333333575865</v>
      </c>
      <c r="AH889" s="2" t="s">
        <v>42</v>
      </c>
      <c r="AI889" s="2" t="str">
        <f t="shared" si="272"/>
        <v>MRSU5747905</v>
      </c>
      <c r="AJ889" s="76" t="str">
        <f t="shared" si="273"/>
        <v>CTU FLEVOKUST BV</v>
      </c>
      <c r="AK889" s="77">
        <f>IF($M889="TRUCK",VLOOKUP($AQ889,Invoicing!$A$17:$B$49,MATCH($AK$1,Invoicing!$A$17:$B$17,0),FALSE),VLOOKUP($AQ889,Invoicing!$N$17:$O$21,MATCH($AK$1,Invoicing!$N$17:$O$17,0),FALSE))</f>
        <v>520</v>
      </c>
      <c r="AL889" s="78" t="e">
        <f>VLOOKUP($E889,Invoicing!$A$1:$H$8,MATCH(TRACKER!$N889,Invoicing!$A$1:$H$1,0),FALSE)</f>
        <v>#N/A</v>
      </c>
      <c r="AM889" s="78">
        <v>35</v>
      </c>
      <c r="AN889" s="78">
        <f t="shared" si="274"/>
        <v>0</v>
      </c>
      <c r="AO889" s="2">
        <f t="shared" si="275"/>
        <v>5</v>
      </c>
      <c r="AP889" s="2" t="str">
        <f t="shared" si="276"/>
        <v>WEEK</v>
      </c>
      <c r="AQ889" s="2" t="str">
        <f t="shared" si="277"/>
        <v>CTU FLEVOKUST BVWEEK</v>
      </c>
      <c r="AR889" s="71">
        <f t="shared" si="278"/>
        <v>520</v>
      </c>
      <c r="AS889" s="71">
        <f>VLOOKUP(AJ889,Invoicing!A:K,10,FALSE)</f>
        <v>0</v>
      </c>
      <c r="AT889" s="71">
        <f t="shared" si="279"/>
        <v>520</v>
      </c>
    </row>
    <row r="890" spans="1:46">
      <c r="A890" s="37" t="s">
        <v>56</v>
      </c>
      <c r="B890" s="3" t="s">
        <v>38</v>
      </c>
      <c r="C890" s="11">
        <v>45462.492361111108</v>
      </c>
      <c r="D890" s="11">
        <v>45462.333333333336</v>
      </c>
      <c r="E890" s="11" t="s">
        <v>49</v>
      </c>
      <c r="F890" s="11" t="s">
        <v>40</v>
      </c>
      <c r="G890" s="3" t="s">
        <v>1059</v>
      </c>
      <c r="H890" s="3" t="s">
        <v>41</v>
      </c>
      <c r="I890" s="11">
        <v>45463.5</v>
      </c>
      <c r="J890" s="12">
        <v>45463.45</v>
      </c>
      <c r="K890" s="12">
        <v>45463.5</v>
      </c>
      <c r="L890" s="12">
        <v>45463.427083333336</v>
      </c>
      <c r="M890" s="12" t="s">
        <v>115</v>
      </c>
      <c r="N890" s="3" t="s">
        <v>42</v>
      </c>
      <c r="O890" s="3">
        <v>1</v>
      </c>
      <c r="P890" s="1">
        <f t="shared" si="260"/>
        <v>25</v>
      </c>
      <c r="Q890" s="1">
        <f t="shared" si="261"/>
        <v>6</v>
      </c>
      <c r="R890" s="72">
        <f t="shared" si="262"/>
        <v>45463.45</v>
      </c>
      <c r="S890" s="73">
        <f t="shared" si="263"/>
        <v>1.007638888891961</v>
      </c>
      <c r="T890" s="74">
        <f>Table2[[#This Row],[ETA A OFRECIMIENTO]]*24</f>
        <v>24.183333333407063</v>
      </c>
      <c r="U890" s="1" t="str">
        <f t="shared" si="264"/>
        <v>YES</v>
      </c>
      <c r="V890" s="73">
        <f t="shared" si="265"/>
        <v>0</v>
      </c>
      <c r="W890" s="74">
        <f>Table2[[#This Row],[DEL. AVAILABLE A SLOT]]*24</f>
        <v>0</v>
      </c>
      <c r="X890" s="1" t="str">
        <f t="shared" si="266"/>
        <v>SI</v>
      </c>
      <c r="Y890" s="73">
        <f t="shared" si="267"/>
        <v>1.007638888891961</v>
      </c>
      <c r="Z890" s="74">
        <f>Table2[[#This Row],[ETA A TIMESLOT]]*24</f>
        <v>24.183333333407063</v>
      </c>
      <c r="AA890" s="73">
        <f t="shared" si="268"/>
        <v>0</v>
      </c>
      <c r="AB890" s="73" t="str">
        <f t="shared" si="269"/>
        <v>SI</v>
      </c>
      <c r="AC890" s="74">
        <f>Table2[[#This Row],[PUNTUALIDAD (H)]]*24</f>
        <v>0</v>
      </c>
      <c r="AD890" s="73">
        <f t="shared" si="270"/>
        <v>0.93472222222771961</v>
      </c>
      <c r="AE890" s="74">
        <f>Table2[[#This Row],[ATA TO UNLOADING]]*24</f>
        <v>22.433333333465271</v>
      </c>
      <c r="AF890" s="74" t="str">
        <f>IF(Table2[[#This Row],[ATA TO UNLOADING 2]]&lt;=48,"YES","NO")</f>
        <v>YES</v>
      </c>
      <c r="AG890" s="75">
        <f t="shared" si="271"/>
        <v>0.5</v>
      </c>
      <c r="AH890" s="2" t="s">
        <v>42</v>
      </c>
      <c r="AI890" s="2" t="str">
        <f t="shared" si="272"/>
        <v>MRKU6680275</v>
      </c>
      <c r="AJ890" s="76" t="str">
        <f t="shared" si="273"/>
        <v>CTU FLEVOKUST BV</v>
      </c>
      <c r="AK890" s="77">
        <f>IF($M890="TRUCK",VLOOKUP($AQ890,Invoicing!$A$17:$B$49,MATCH($AK$1,Invoicing!$A$17:$B$17,0),FALSE),VLOOKUP($AQ890,Invoicing!$N$17:$O$21,MATCH($AK$1,Invoicing!$N$17:$O$17,0),FALSE))</f>
        <v>520</v>
      </c>
      <c r="AL890" s="78" t="e">
        <f>VLOOKUP($E890,Invoicing!$A$1:$H$8,MATCH(TRACKER!$N890,Invoicing!$A$1:$H$1,0),FALSE)</f>
        <v>#N/A</v>
      </c>
      <c r="AM890" s="78">
        <v>35</v>
      </c>
      <c r="AN890" s="78">
        <f t="shared" si="274"/>
        <v>35</v>
      </c>
      <c r="AO890" s="2">
        <f t="shared" si="275"/>
        <v>4</v>
      </c>
      <c r="AP890" s="2" t="str">
        <f t="shared" si="276"/>
        <v>WEEK</v>
      </c>
      <c r="AQ890" s="2" t="str">
        <f t="shared" si="277"/>
        <v>CTU FLEVOKUST BVWEEK</v>
      </c>
      <c r="AR890" s="71">
        <f t="shared" si="278"/>
        <v>555</v>
      </c>
      <c r="AS890" s="71">
        <f>VLOOKUP(AJ890,Invoicing!A:K,10,FALSE)</f>
        <v>0</v>
      </c>
      <c r="AT890" s="71">
        <f t="shared" si="279"/>
        <v>555</v>
      </c>
    </row>
    <row r="891" spans="1:46">
      <c r="A891" s="37" t="s">
        <v>56</v>
      </c>
      <c r="B891" s="3" t="s">
        <v>38</v>
      </c>
      <c r="C891" s="11">
        <v>45462.492361111108</v>
      </c>
      <c r="D891" s="11">
        <v>45462.333333333336</v>
      </c>
      <c r="E891" s="11" t="s">
        <v>49</v>
      </c>
      <c r="F891" s="11" t="s">
        <v>40</v>
      </c>
      <c r="G891" s="3" t="s">
        <v>1060</v>
      </c>
      <c r="H891" s="3" t="s">
        <v>2821</v>
      </c>
      <c r="I891" s="11">
        <v>45463.5</v>
      </c>
      <c r="J891" s="12">
        <v>45463.457638888889</v>
      </c>
      <c r="K891" s="12">
        <v>45463.5</v>
      </c>
      <c r="L891" s="12">
        <v>45463.480555555558</v>
      </c>
      <c r="M891" s="12" t="s">
        <v>115</v>
      </c>
      <c r="N891" s="3" t="s">
        <v>42</v>
      </c>
      <c r="O891" s="3">
        <v>0</v>
      </c>
      <c r="P891" s="1">
        <f t="shared" si="260"/>
        <v>25</v>
      </c>
      <c r="Q891" s="1">
        <f t="shared" si="261"/>
        <v>6</v>
      </c>
      <c r="R891" s="72">
        <f t="shared" si="262"/>
        <v>45463.457638888889</v>
      </c>
      <c r="S891" s="73">
        <f t="shared" si="263"/>
        <v>1.007638888891961</v>
      </c>
      <c r="T891" s="74">
        <f>Table2[[#This Row],[ETA A OFRECIMIENTO]]*24</f>
        <v>24.183333333407063</v>
      </c>
      <c r="U891" s="1" t="str">
        <f t="shared" si="264"/>
        <v>YES</v>
      </c>
      <c r="V891" s="73">
        <f t="shared" si="265"/>
        <v>0</v>
      </c>
      <c r="W891" s="74">
        <f>Table2[[#This Row],[DEL. AVAILABLE A SLOT]]*24</f>
        <v>0</v>
      </c>
      <c r="X891" s="1" t="str">
        <f t="shared" si="266"/>
        <v>SI</v>
      </c>
      <c r="Y891" s="73">
        <f t="shared" si="267"/>
        <v>1.007638888891961</v>
      </c>
      <c r="Z891" s="74">
        <f>Table2[[#This Row],[ETA A TIMESLOT]]*24</f>
        <v>24.183333333407063</v>
      </c>
      <c r="AA891" s="73">
        <f t="shared" si="268"/>
        <v>0</v>
      </c>
      <c r="AB891" s="73" t="str">
        <f t="shared" si="269"/>
        <v>SI</v>
      </c>
      <c r="AC891" s="74">
        <f>Table2[[#This Row],[PUNTUALIDAD (H)]]*24</f>
        <v>0</v>
      </c>
      <c r="AD891" s="73">
        <f t="shared" si="270"/>
        <v>0.98819444444961846</v>
      </c>
      <c r="AE891" s="74">
        <f>Table2[[#This Row],[ATA TO UNLOADING]]*24</f>
        <v>23.716666666790843</v>
      </c>
      <c r="AF891" s="74" t="str">
        <f>IF(Table2[[#This Row],[ATA TO UNLOADING 2]]&lt;=48,"YES","NO")</f>
        <v>YES</v>
      </c>
      <c r="AG891" s="75">
        <f t="shared" si="271"/>
        <v>0.5</v>
      </c>
      <c r="AH891" s="2" t="s">
        <v>42</v>
      </c>
      <c r="AI891" s="2" t="str">
        <f t="shared" si="272"/>
        <v>TRHU4751415</v>
      </c>
      <c r="AJ891" s="76" t="str">
        <f t="shared" si="273"/>
        <v>CTU FLEVOKUST BV</v>
      </c>
      <c r="AK891" s="77">
        <f>IF($M891="TRUCK",VLOOKUP($AQ891,Invoicing!$A$17:$B$49,MATCH($AK$1,Invoicing!$A$17:$B$17,0),FALSE),VLOOKUP($AQ891,Invoicing!$N$17:$O$21,MATCH($AK$1,Invoicing!$N$17:$O$17,0),FALSE))</f>
        <v>520</v>
      </c>
      <c r="AL891" s="78" t="e">
        <f>VLOOKUP($E891,Invoicing!$A$1:$H$8,MATCH(TRACKER!$N891,Invoicing!$A$1:$H$1,0),FALSE)</f>
        <v>#N/A</v>
      </c>
      <c r="AM891" s="78">
        <v>35</v>
      </c>
      <c r="AN891" s="78">
        <f t="shared" si="274"/>
        <v>0</v>
      </c>
      <c r="AO891" s="2">
        <f t="shared" si="275"/>
        <v>4</v>
      </c>
      <c r="AP891" s="2" t="str">
        <f t="shared" si="276"/>
        <v>WEEK</v>
      </c>
      <c r="AQ891" s="2" t="str">
        <f t="shared" si="277"/>
        <v>CTU FLEVOKUST BVWEEK</v>
      </c>
      <c r="AR891" s="71">
        <f t="shared" si="278"/>
        <v>520</v>
      </c>
      <c r="AS891" s="71">
        <f>VLOOKUP(AJ891,Invoicing!A:K,10,FALSE)</f>
        <v>0</v>
      </c>
      <c r="AT891" s="71">
        <f t="shared" si="279"/>
        <v>520</v>
      </c>
    </row>
    <row r="892" spans="1:46">
      <c r="A892" s="37" t="s">
        <v>64</v>
      </c>
      <c r="B892" s="3" t="s">
        <v>38</v>
      </c>
      <c r="C892" s="11">
        <v>45466.525000000001</v>
      </c>
      <c r="D892" s="11">
        <v>45466.291666666664</v>
      </c>
      <c r="E892" s="11" t="s">
        <v>44</v>
      </c>
      <c r="F892" s="11" t="s">
        <v>40</v>
      </c>
      <c r="G892" s="3" t="s">
        <v>1061</v>
      </c>
      <c r="H892" s="3" t="s">
        <v>2821</v>
      </c>
      <c r="I892" s="11">
        <v>45467.791666666664</v>
      </c>
      <c r="J892" s="12">
        <v>45467.697222222225</v>
      </c>
      <c r="K892" s="12">
        <v>45467.791666666664</v>
      </c>
      <c r="L892" s="12">
        <v>45467.734722222223</v>
      </c>
      <c r="M892" s="12" t="s">
        <v>115</v>
      </c>
      <c r="N892" s="3" t="s">
        <v>42</v>
      </c>
      <c r="O892" s="3">
        <v>0</v>
      </c>
      <c r="P892" s="1">
        <f t="shared" si="260"/>
        <v>26</v>
      </c>
      <c r="Q892" s="1">
        <f t="shared" si="261"/>
        <v>6</v>
      </c>
      <c r="R892" s="72">
        <f t="shared" si="262"/>
        <v>45467.697222222225</v>
      </c>
      <c r="S892" s="73">
        <f t="shared" si="263"/>
        <v>1.2666666666627862</v>
      </c>
      <c r="T892" s="74">
        <f>Table2[[#This Row],[ETA A OFRECIMIENTO]]*24</f>
        <v>30.399999999906868</v>
      </c>
      <c r="U892" s="1" t="str">
        <f t="shared" si="264"/>
        <v>YES</v>
      </c>
      <c r="V892" s="73">
        <f t="shared" si="265"/>
        <v>0</v>
      </c>
      <c r="W892" s="74">
        <f>Table2[[#This Row],[DEL. AVAILABLE A SLOT]]*24</f>
        <v>0</v>
      </c>
      <c r="X892" s="1" t="str">
        <f t="shared" si="266"/>
        <v>SI</v>
      </c>
      <c r="Y892" s="73">
        <f t="shared" si="267"/>
        <v>1.2666666666627862</v>
      </c>
      <c r="Z892" s="74">
        <f>Table2[[#This Row],[ETA A TIMESLOT]]*24</f>
        <v>30.399999999906868</v>
      </c>
      <c r="AA892" s="73">
        <f t="shared" si="268"/>
        <v>0</v>
      </c>
      <c r="AB892" s="73" t="str">
        <f t="shared" si="269"/>
        <v>SI</v>
      </c>
      <c r="AC892" s="74">
        <f>Table2[[#This Row],[PUNTUALIDAD (H)]]*24</f>
        <v>0</v>
      </c>
      <c r="AD892" s="73">
        <f t="shared" si="270"/>
        <v>1.2097222222218988</v>
      </c>
      <c r="AE892" s="74">
        <f>Table2[[#This Row],[ATA TO UNLOADING]]*24</f>
        <v>29.033333333325572</v>
      </c>
      <c r="AF892" s="74" t="str">
        <f>IF(Table2[[#This Row],[ATA TO UNLOADING 2]]&lt;=48,"YES","NO")</f>
        <v>YES</v>
      </c>
      <c r="AG892" s="75">
        <f t="shared" si="271"/>
        <v>0.79166666666424135</v>
      </c>
      <c r="AH892" s="2" t="s">
        <v>42</v>
      </c>
      <c r="AI892" s="2" t="str">
        <f t="shared" si="272"/>
        <v>MRKU7215827</v>
      </c>
      <c r="AJ892" s="76" t="str">
        <f t="shared" si="273"/>
        <v>MSI</v>
      </c>
      <c r="AK892" s="77">
        <f>IF($M892="TRUCK",VLOOKUP($AQ892,Invoicing!$A$17:$B$49,MATCH($AK$1,Invoicing!$A$17:$B$17,0),FALSE),VLOOKUP($AQ892,Invoicing!$N$17:$O$21,MATCH($AK$1,Invoicing!$N$17:$O$17,0),FALSE))</f>
        <v>480</v>
      </c>
      <c r="AL892" s="78" t="e">
        <f>VLOOKUP($E892,Invoicing!$A$1:$H$8,MATCH(TRACKER!$N892,Invoicing!$A$1:$H$1,0),FALSE)</f>
        <v>#N/A</v>
      </c>
      <c r="AM892" s="78">
        <f>VLOOKUP($E892,Invoicing!$A$1:$H$8,MATCH(TRACKER!$O$1,Invoicing!$A$1:$H$1,0),FALSE)</f>
        <v>50</v>
      </c>
      <c r="AN892" s="78">
        <f t="shared" si="274"/>
        <v>0</v>
      </c>
      <c r="AO892" s="2">
        <f t="shared" si="275"/>
        <v>1</v>
      </c>
      <c r="AP892" s="2" t="str">
        <f t="shared" si="276"/>
        <v>WEEK</v>
      </c>
      <c r="AQ892" s="2" t="str">
        <f t="shared" si="277"/>
        <v>MSIWEEK</v>
      </c>
      <c r="AR892" s="71">
        <f t="shared" si="278"/>
        <v>480</v>
      </c>
      <c r="AS892" s="71">
        <f>VLOOKUP(AJ892,Invoicing!A:K,10,FALSE)</f>
        <v>25</v>
      </c>
      <c r="AT892" s="71">
        <f t="shared" si="279"/>
        <v>505</v>
      </c>
    </row>
    <row r="893" spans="1:46">
      <c r="A893" s="37" t="s">
        <v>64</v>
      </c>
      <c r="B893" s="3" t="s">
        <v>38</v>
      </c>
      <c r="C893" s="11">
        <v>45466.525000000001</v>
      </c>
      <c r="D893" s="11">
        <v>45466.291666666664</v>
      </c>
      <c r="E893" s="11" t="s">
        <v>44</v>
      </c>
      <c r="F893" s="11" t="s">
        <v>40</v>
      </c>
      <c r="G893" s="3" t="s">
        <v>1062</v>
      </c>
      <c r="H893" s="3" t="s">
        <v>2821</v>
      </c>
      <c r="I893" s="11">
        <v>45467.791666666664</v>
      </c>
      <c r="J893" s="12">
        <v>45467.82708333333</v>
      </c>
      <c r="K893" s="12">
        <v>45467.833333333336</v>
      </c>
      <c r="L893" s="12">
        <v>45467.864583333336</v>
      </c>
      <c r="M893" s="12" t="s">
        <v>115</v>
      </c>
      <c r="N893" s="3" t="s">
        <v>42</v>
      </c>
      <c r="O893" s="3">
        <v>0</v>
      </c>
      <c r="P893" s="1">
        <f t="shared" si="260"/>
        <v>26</v>
      </c>
      <c r="Q893" s="1">
        <f t="shared" si="261"/>
        <v>6</v>
      </c>
      <c r="R893" s="72">
        <f t="shared" si="262"/>
        <v>45467.82708333333</v>
      </c>
      <c r="S893" s="73">
        <f t="shared" si="263"/>
        <v>1.2666666666627862</v>
      </c>
      <c r="T893" s="74">
        <f>Table2[[#This Row],[ETA A OFRECIMIENTO]]*24</f>
        <v>30.399999999906868</v>
      </c>
      <c r="U893" s="1" t="str">
        <f t="shared" si="264"/>
        <v>YES</v>
      </c>
      <c r="V893" s="73">
        <f t="shared" si="265"/>
        <v>4.1666666671517305E-2</v>
      </c>
      <c r="W893" s="74">
        <f>Table2[[#This Row],[DEL. AVAILABLE A SLOT]]*24</f>
        <v>1.0000000001164153</v>
      </c>
      <c r="X893" s="1" t="str">
        <f t="shared" si="266"/>
        <v>SI</v>
      </c>
      <c r="Y893" s="73">
        <f t="shared" si="267"/>
        <v>1.3083333333343035</v>
      </c>
      <c r="Z893" s="74">
        <f>Table2[[#This Row],[ETA A TIMESLOT]]*24</f>
        <v>31.400000000023283</v>
      </c>
      <c r="AA893" s="73">
        <f t="shared" si="268"/>
        <v>0</v>
      </c>
      <c r="AB893" s="73" t="str">
        <f t="shared" si="269"/>
        <v>SI</v>
      </c>
      <c r="AC893" s="74">
        <f>Table2[[#This Row],[PUNTUALIDAD (H)]]*24</f>
        <v>0</v>
      </c>
      <c r="AD893" s="73">
        <f t="shared" si="270"/>
        <v>1.3395833333343035</v>
      </c>
      <c r="AE893" s="74">
        <f>Table2[[#This Row],[ATA TO UNLOADING]]*24</f>
        <v>32.150000000023283</v>
      </c>
      <c r="AF893" s="74" t="str">
        <f>IF(Table2[[#This Row],[ATA TO UNLOADING 2]]&lt;=48,"YES","NO")</f>
        <v>YES</v>
      </c>
      <c r="AG893" s="75">
        <f t="shared" si="271"/>
        <v>0.83333333333575865</v>
      </c>
      <c r="AH893" s="2" t="s">
        <v>24</v>
      </c>
      <c r="AI893" s="2" t="str">
        <f t="shared" si="272"/>
        <v>MRSU4672083</v>
      </c>
      <c r="AJ893" s="76" t="str">
        <f t="shared" si="273"/>
        <v>MSI</v>
      </c>
      <c r="AK893" s="77">
        <f>IF($M893="TRUCK",VLOOKUP($AQ893,Invoicing!$A$17:$B$49,MATCH($AK$1,Invoicing!$A$17:$B$17,0),FALSE),VLOOKUP($AQ893,Invoicing!$N$17:$O$21,MATCH($AK$1,Invoicing!$N$17:$O$17,0),FALSE))</f>
        <v>530</v>
      </c>
      <c r="AL893" s="78" t="e">
        <f>VLOOKUP($E893,Invoicing!$A$1:$H$8,MATCH(TRACKER!$N893,Invoicing!$A$1:$H$1,0),FALSE)</f>
        <v>#N/A</v>
      </c>
      <c r="AM893" s="78">
        <f>VLOOKUP($E893,Invoicing!$A$1:$H$8,MATCH(TRACKER!$O$1,Invoicing!$A$1:$H$1,0),FALSE)</f>
        <v>50</v>
      </c>
      <c r="AN893" s="78">
        <f t="shared" si="274"/>
        <v>0</v>
      </c>
      <c r="AO893" s="2">
        <f t="shared" si="275"/>
        <v>1</v>
      </c>
      <c r="AP893" s="2" t="str">
        <f t="shared" si="276"/>
        <v>NIGHT</v>
      </c>
      <c r="AQ893" s="2" t="str">
        <f t="shared" si="277"/>
        <v>MSINIGHT</v>
      </c>
      <c r="AR893" s="71">
        <f t="shared" si="278"/>
        <v>530</v>
      </c>
      <c r="AS893" s="71">
        <f>VLOOKUP(AJ893,Invoicing!A:K,10,FALSE)</f>
        <v>25</v>
      </c>
      <c r="AT893" s="71">
        <f t="shared" si="279"/>
        <v>555</v>
      </c>
    </row>
    <row r="894" spans="1:46">
      <c r="A894" s="37" t="s">
        <v>64</v>
      </c>
      <c r="B894" s="3" t="s">
        <v>38</v>
      </c>
      <c r="C894" s="11">
        <v>45466.525000000001</v>
      </c>
      <c r="D894" s="11">
        <v>45466.291666666664</v>
      </c>
      <c r="E894" s="11" t="s">
        <v>43</v>
      </c>
      <c r="F894" s="11" t="s">
        <v>40</v>
      </c>
      <c r="G894" s="3" t="s">
        <v>1063</v>
      </c>
      <c r="H894" s="3" t="s">
        <v>2821</v>
      </c>
      <c r="I894" s="11">
        <v>45467.791666666664</v>
      </c>
      <c r="J894" s="12">
        <v>45467.859722222223</v>
      </c>
      <c r="K894" s="12">
        <v>45467.875</v>
      </c>
      <c r="L894" s="12">
        <v>45467.989583333336</v>
      </c>
      <c r="M894" s="12" t="s">
        <v>115</v>
      </c>
      <c r="N894" s="3" t="s">
        <v>42</v>
      </c>
      <c r="O894" s="3">
        <v>0</v>
      </c>
      <c r="P894" s="1">
        <f t="shared" si="260"/>
        <v>26</v>
      </c>
      <c r="Q894" s="1">
        <f t="shared" si="261"/>
        <v>6</v>
      </c>
      <c r="R894" s="72">
        <f t="shared" si="262"/>
        <v>45467.859722222223</v>
      </c>
      <c r="S894" s="73">
        <f t="shared" si="263"/>
        <v>1.2666666666627862</v>
      </c>
      <c r="T894" s="74">
        <f>Table2[[#This Row],[ETA A OFRECIMIENTO]]*24</f>
        <v>30.399999999906868</v>
      </c>
      <c r="U894" s="1" t="str">
        <f t="shared" si="264"/>
        <v>YES</v>
      </c>
      <c r="V894" s="73">
        <f t="shared" si="265"/>
        <v>8.3333333335758653E-2</v>
      </c>
      <c r="W894" s="74">
        <f>Table2[[#This Row],[DEL. AVAILABLE A SLOT]]*24</f>
        <v>2.0000000000582077</v>
      </c>
      <c r="X894" s="1" t="str">
        <f t="shared" si="266"/>
        <v>SI</v>
      </c>
      <c r="Y894" s="73">
        <f t="shared" si="267"/>
        <v>1.3499999999985448</v>
      </c>
      <c r="Z894" s="74">
        <f>Table2[[#This Row],[ETA A TIMESLOT]]*24</f>
        <v>32.399999999965075</v>
      </c>
      <c r="AA894" s="73">
        <f t="shared" si="268"/>
        <v>0</v>
      </c>
      <c r="AB894" s="73" t="str">
        <f t="shared" si="269"/>
        <v>SI</v>
      </c>
      <c r="AC894" s="74">
        <f>Table2[[#This Row],[PUNTUALIDAD (H)]]*24</f>
        <v>0</v>
      </c>
      <c r="AD894" s="73">
        <f t="shared" si="270"/>
        <v>1.4645833333343035</v>
      </c>
      <c r="AE894" s="74">
        <f>Table2[[#This Row],[ATA TO UNLOADING]]*24</f>
        <v>35.150000000023283</v>
      </c>
      <c r="AF894" s="74" t="str">
        <f>IF(Table2[[#This Row],[ATA TO UNLOADING 2]]&lt;=48,"YES","NO")</f>
        <v>YES</v>
      </c>
      <c r="AG894" s="75">
        <f t="shared" si="271"/>
        <v>0.875</v>
      </c>
      <c r="AH894" s="2" t="s">
        <v>24</v>
      </c>
      <c r="AI894" s="2" t="str">
        <f t="shared" si="272"/>
        <v>MRSU5694852</v>
      </c>
      <c r="AJ894" s="76" t="str">
        <f t="shared" si="273"/>
        <v>LOGIX</v>
      </c>
      <c r="AK894" s="77">
        <f>IF($M894="TRUCK",VLOOKUP($AQ894,Invoicing!$A$17:$B$49,MATCH($AK$1,Invoicing!$A$17:$B$17,0),FALSE),VLOOKUP($AQ894,Invoicing!$N$17:$O$21,MATCH($AK$1,Invoicing!$N$17:$O$17,0),FALSE))</f>
        <v>530</v>
      </c>
      <c r="AL894" s="78" t="e">
        <f>VLOOKUP($E894,Invoicing!$A$1:$H$8,MATCH(TRACKER!$N894,Invoicing!$A$1:$H$1,0),FALSE)</f>
        <v>#N/A</v>
      </c>
      <c r="AM894" s="78">
        <f>VLOOKUP($E894,Invoicing!$A$1:$H$8,MATCH(TRACKER!$O$1,Invoicing!$A$1:$H$1,0),FALSE)</f>
        <v>50</v>
      </c>
      <c r="AN894" s="78">
        <f t="shared" si="274"/>
        <v>0</v>
      </c>
      <c r="AO894" s="2">
        <f t="shared" si="275"/>
        <v>1</v>
      </c>
      <c r="AP894" s="2" t="str">
        <f t="shared" si="276"/>
        <v>NIGHT</v>
      </c>
      <c r="AQ894" s="2" t="str">
        <f t="shared" si="277"/>
        <v>LOGIXNIGHT</v>
      </c>
      <c r="AR894" s="71">
        <f t="shared" si="278"/>
        <v>530</v>
      </c>
      <c r="AS894" s="71">
        <f>VLOOKUP(AJ894,Invoicing!A:K,10,FALSE)</f>
        <v>25</v>
      </c>
      <c r="AT894" s="71">
        <f t="shared" si="279"/>
        <v>555</v>
      </c>
    </row>
    <row r="895" spans="1:46">
      <c r="A895" s="37" t="s">
        <v>64</v>
      </c>
      <c r="B895" s="3" t="s">
        <v>38</v>
      </c>
      <c r="C895" s="11">
        <v>45466.525000000001</v>
      </c>
      <c r="D895" s="11">
        <v>45466.291666666664</v>
      </c>
      <c r="E895" s="11" t="s">
        <v>43</v>
      </c>
      <c r="F895" s="11" t="s">
        <v>40</v>
      </c>
      <c r="G895" s="3" t="s">
        <v>1064</v>
      </c>
      <c r="H895" s="3" t="s">
        <v>41</v>
      </c>
      <c r="I895" s="11">
        <v>45467.75</v>
      </c>
      <c r="J895" s="12">
        <v>45467.772916666669</v>
      </c>
      <c r="K895" s="12">
        <v>45467.75</v>
      </c>
      <c r="L895" s="12">
        <v>45467.78125</v>
      </c>
      <c r="M895" s="12" t="s">
        <v>115</v>
      </c>
      <c r="N895" s="3" t="s">
        <v>42</v>
      </c>
      <c r="O895" s="3">
        <v>1</v>
      </c>
      <c r="P895" s="1">
        <f t="shared" si="260"/>
        <v>26</v>
      </c>
      <c r="Q895" s="1">
        <f t="shared" si="261"/>
        <v>6</v>
      </c>
      <c r="R895" s="72">
        <f t="shared" si="262"/>
        <v>45467.772916666669</v>
      </c>
      <c r="S895" s="73">
        <f t="shared" si="263"/>
        <v>1.2249999999985448</v>
      </c>
      <c r="T895" s="74">
        <f>Table2[[#This Row],[ETA A OFRECIMIENTO]]*24</f>
        <v>29.399999999965075</v>
      </c>
      <c r="U895" s="1" t="str">
        <f t="shared" si="264"/>
        <v>YES</v>
      </c>
      <c r="V895" s="73">
        <f t="shared" si="265"/>
        <v>0</v>
      </c>
      <c r="W895" s="74">
        <f>Table2[[#This Row],[DEL. AVAILABLE A SLOT]]*24</f>
        <v>0</v>
      </c>
      <c r="X895" s="1" t="str">
        <f t="shared" si="266"/>
        <v>SI</v>
      </c>
      <c r="Y895" s="73">
        <f t="shared" si="267"/>
        <v>1.2249999999985448</v>
      </c>
      <c r="Z895" s="74">
        <f>Table2[[#This Row],[ETA A TIMESLOT]]*24</f>
        <v>29.399999999965075</v>
      </c>
      <c r="AA895" s="73">
        <f t="shared" si="268"/>
        <v>2.2916666668606922E-2</v>
      </c>
      <c r="AB895" s="73" t="str">
        <f t="shared" si="269"/>
        <v>SI</v>
      </c>
      <c r="AC895" s="74">
        <f>Table2[[#This Row],[PUNTUALIDAD (H)]]*24</f>
        <v>0.55000000004656613</v>
      </c>
      <c r="AD895" s="73">
        <f t="shared" si="270"/>
        <v>1.2562499999985448</v>
      </c>
      <c r="AE895" s="74">
        <f>Table2[[#This Row],[ATA TO UNLOADING]]*24</f>
        <v>30.149999999965075</v>
      </c>
      <c r="AF895" s="74" t="str">
        <f>IF(Table2[[#This Row],[ATA TO UNLOADING 2]]&lt;=48,"YES","NO")</f>
        <v>YES</v>
      </c>
      <c r="AG895" s="75">
        <f t="shared" si="271"/>
        <v>0.75</v>
      </c>
      <c r="AH895" s="2" t="s">
        <v>42</v>
      </c>
      <c r="AI895" s="2" t="str">
        <f t="shared" si="272"/>
        <v>MSKU6554617</v>
      </c>
      <c r="AJ895" s="76" t="str">
        <f t="shared" si="273"/>
        <v>LOGIX</v>
      </c>
      <c r="AK895" s="77">
        <f>IF($M895="TRUCK",VLOOKUP($AQ895,Invoicing!$A$17:$B$49,MATCH($AK$1,Invoicing!$A$17:$B$17,0),FALSE),VLOOKUP($AQ895,Invoicing!$N$17:$O$21,MATCH($AK$1,Invoicing!$N$17:$O$17,0),FALSE))</f>
        <v>530</v>
      </c>
      <c r="AL895" s="78" t="e">
        <f>VLOOKUP($E895,Invoicing!$A$1:$H$8,MATCH(TRACKER!$N895,Invoicing!$A$1:$H$1,0),FALSE)</f>
        <v>#N/A</v>
      </c>
      <c r="AM895" s="78">
        <f>VLOOKUP($E895,Invoicing!$A$1:$H$8,MATCH(TRACKER!$O$1,Invoicing!$A$1:$H$1,0),FALSE)</f>
        <v>50</v>
      </c>
      <c r="AN895" s="78">
        <f t="shared" si="274"/>
        <v>50</v>
      </c>
      <c r="AO895" s="2">
        <f t="shared" si="275"/>
        <v>1</v>
      </c>
      <c r="AP895" s="2" t="str">
        <f t="shared" si="276"/>
        <v>WEEK</v>
      </c>
      <c r="AQ895" s="2" t="str">
        <f t="shared" si="277"/>
        <v>LOGIXWEEK</v>
      </c>
      <c r="AR895" s="71">
        <f t="shared" si="278"/>
        <v>580</v>
      </c>
      <c r="AS895" s="71">
        <f>VLOOKUP(AJ895,Invoicing!A:K,10,FALSE)</f>
        <v>25</v>
      </c>
      <c r="AT895" s="71">
        <f t="shared" si="279"/>
        <v>605</v>
      </c>
    </row>
    <row r="896" spans="1:46">
      <c r="A896" s="37" t="s">
        <v>58</v>
      </c>
      <c r="B896" s="3" t="s">
        <v>38</v>
      </c>
      <c r="C896" s="11">
        <v>45468.323611111111</v>
      </c>
      <c r="D896" s="11">
        <v>45468.166666666664</v>
      </c>
      <c r="E896" s="11" t="s">
        <v>45</v>
      </c>
      <c r="F896" s="11" t="s">
        <v>40</v>
      </c>
      <c r="G896" s="3" t="s">
        <v>1065</v>
      </c>
      <c r="H896" s="3" t="s">
        <v>2821</v>
      </c>
      <c r="I896" s="11">
        <v>45469.5</v>
      </c>
      <c r="J896" s="12">
        <v>45469.997916666667</v>
      </c>
      <c r="K896" s="12">
        <v>45470.083333333336</v>
      </c>
      <c r="L896" s="12">
        <v>45470.010416666664</v>
      </c>
      <c r="M896" s="12" t="s">
        <v>115</v>
      </c>
      <c r="N896" s="3" t="s">
        <v>42</v>
      </c>
      <c r="O896" s="3">
        <v>0</v>
      </c>
      <c r="P896" s="1">
        <f t="shared" si="260"/>
        <v>26</v>
      </c>
      <c r="Q896" s="1">
        <f t="shared" si="261"/>
        <v>6</v>
      </c>
      <c r="R896" s="72">
        <f t="shared" si="262"/>
        <v>45469.997916666667</v>
      </c>
      <c r="S896" s="73">
        <f t="shared" si="263"/>
        <v>1.1763888888890506</v>
      </c>
      <c r="T896" s="74">
        <f>Table2[[#This Row],[ETA A OFRECIMIENTO]]*24</f>
        <v>28.233333333337214</v>
      </c>
      <c r="U896" s="1" t="str">
        <f t="shared" si="264"/>
        <v>YES</v>
      </c>
      <c r="V896" s="73">
        <f t="shared" si="265"/>
        <v>0.58333333333575865</v>
      </c>
      <c r="W896" s="74">
        <f>Table2[[#This Row],[DEL. AVAILABLE A SLOT]]*24</f>
        <v>14.000000000058208</v>
      </c>
      <c r="X896" s="1" t="str">
        <f t="shared" si="266"/>
        <v>SI</v>
      </c>
      <c r="Y896" s="73">
        <f t="shared" si="267"/>
        <v>1.7597222222248092</v>
      </c>
      <c r="Z896" s="74">
        <f>Table2[[#This Row],[ETA A TIMESLOT]]*24</f>
        <v>42.233333333395422</v>
      </c>
      <c r="AA896" s="73">
        <f t="shared" si="268"/>
        <v>0</v>
      </c>
      <c r="AB896" s="73" t="str">
        <f t="shared" si="269"/>
        <v>SI</v>
      </c>
      <c r="AC896" s="74">
        <f>Table2[[#This Row],[PUNTUALIDAD (H)]]*24</f>
        <v>0</v>
      </c>
      <c r="AD896" s="73">
        <f t="shared" si="270"/>
        <v>1.6868055555532919</v>
      </c>
      <c r="AE896" s="74">
        <f>Table2[[#This Row],[ATA TO UNLOADING]]*24</f>
        <v>40.483333333279006</v>
      </c>
      <c r="AF896" s="74" t="str">
        <f>IF(Table2[[#This Row],[ATA TO UNLOADING 2]]&lt;=48,"YES","NO")</f>
        <v>YES</v>
      </c>
      <c r="AG896" s="75">
        <f t="shared" si="271"/>
        <v>8.3333333335758653E-2</v>
      </c>
      <c r="AH896" s="2" t="s">
        <v>24</v>
      </c>
      <c r="AI896" s="2" t="str">
        <f t="shared" si="272"/>
        <v>MAEU9256500</v>
      </c>
      <c r="AJ896" s="76" t="str">
        <f t="shared" si="273"/>
        <v>OM TRANSPORT</v>
      </c>
      <c r="AK896" s="77">
        <f>IF($M896="TRUCK",VLOOKUP($AQ896,Invoicing!$A$17:$B$49,MATCH($AK$1,Invoicing!$A$17:$B$17,0),FALSE),VLOOKUP($AQ896,Invoicing!$N$17:$O$21,MATCH($AK$1,Invoicing!$N$17:$O$17,0),FALSE))</f>
        <v>475</v>
      </c>
      <c r="AL896" s="78" t="e">
        <f>VLOOKUP($E896,Invoicing!$A$1:$H$8,MATCH(TRACKER!$N896,Invoicing!$A$1:$H$1,0),FALSE)</f>
        <v>#N/A</v>
      </c>
      <c r="AM896" s="78">
        <f>VLOOKUP($E896,Invoicing!$A$1:$H$8,MATCH(TRACKER!$O$1,Invoicing!$A$1:$H$1,0),FALSE)</f>
        <v>50</v>
      </c>
      <c r="AN896" s="78">
        <f t="shared" si="274"/>
        <v>0</v>
      </c>
      <c r="AO896" s="2">
        <f t="shared" si="275"/>
        <v>4</v>
      </c>
      <c r="AP896" s="2" t="str">
        <f t="shared" si="276"/>
        <v>NIGHT</v>
      </c>
      <c r="AQ896" s="2" t="str">
        <f t="shared" si="277"/>
        <v>OM TRANSPORTNIGHT</v>
      </c>
      <c r="AR896" s="71">
        <f t="shared" si="278"/>
        <v>475</v>
      </c>
      <c r="AS896" s="71">
        <f>VLOOKUP(AJ896,Invoicing!A:K,10,FALSE)</f>
        <v>25</v>
      </c>
      <c r="AT896" s="71">
        <f t="shared" si="279"/>
        <v>500</v>
      </c>
    </row>
    <row r="897" spans="1:47">
      <c r="A897" s="37" t="s">
        <v>58</v>
      </c>
      <c r="B897" s="3" t="s">
        <v>38</v>
      </c>
      <c r="C897" s="11">
        <v>45468.323611111111</v>
      </c>
      <c r="D897" s="11">
        <v>45468.166666666664</v>
      </c>
      <c r="E897" s="11" t="s">
        <v>43</v>
      </c>
      <c r="F897" s="11" t="s">
        <v>40</v>
      </c>
      <c r="G897" s="3" t="s">
        <v>1066</v>
      </c>
      <c r="H897" s="3" t="s">
        <v>2821</v>
      </c>
      <c r="I897" s="11">
        <v>45469.5</v>
      </c>
      <c r="J897" s="12">
        <v>45469.48333333333</v>
      </c>
      <c r="K897" s="12">
        <v>45469.5</v>
      </c>
      <c r="L897" s="12">
        <v>45469.506944444445</v>
      </c>
      <c r="M897" s="12" t="s">
        <v>115</v>
      </c>
      <c r="N897" s="3" t="s">
        <v>42</v>
      </c>
      <c r="O897" s="3">
        <v>0</v>
      </c>
      <c r="P897" s="1">
        <f t="shared" si="260"/>
        <v>26</v>
      </c>
      <c r="Q897" s="1">
        <f t="shared" si="261"/>
        <v>6</v>
      </c>
      <c r="R897" s="72">
        <f t="shared" si="262"/>
        <v>45469.48333333333</v>
      </c>
      <c r="S897" s="73">
        <f t="shared" si="263"/>
        <v>1.1763888888890506</v>
      </c>
      <c r="T897" s="74">
        <f>Table2[[#This Row],[ETA A OFRECIMIENTO]]*24</f>
        <v>28.233333333337214</v>
      </c>
      <c r="U897" s="1" t="str">
        <f t="shared" si="264"/>
        <v>YES</v>
      </c>
      <c r="V897" s="73">
        <f t="shared" si="265"/>
        <v>0</v>
      </c>
      <c r="W897" s="74">
        <f>Table2[[#This Row],[DEL. AVAILABLE A SLOT]]*24</f>
        <v>0</v>
      </c>
      <c r="X897" s="1" t="str">
        <f t="shared" si="266"/>
        <v>SI</v>
      </c>
      <c r="Y897" s="73">
        <f t="shared" si="267"/>
        <v>1.1763888888890506</v>
      </c>
      <c r="Z897" s="74">
        <f>Table2[[#This Row],[ETA A TIMESLOT]]*24</f>
        <v>28.233333333337214</v>
      </c>
      <c r="AA897" s="73">
        <f t="shared" si="268"/>
        <v>0</v>
      </c>
      <c r="AB897" s="73" t="str">
        <f t="shared" si="269"/>
        <v>SI</v>
      </c>
      <c r="AC897" s="74">
        <f>Table2[[#This Row],[PUNTUALIDAD (H)]]*24</f>
        <v>0</v>
      </c>
      <c r="AD897" s="73">
        <f t="shared" si="270"/>
        <v>1.1833333333343035</v>
      </c>
      <c r="AE897" s="74">
        <f>Table2[[#This Row],[ATA TO UNLOADING]]*24</f>
        <v>28.400000000023283</v>
      </c>
      <c r="AF897" s="74" t="str">
        <f>IF(Table2[[#This Row],[ATA TO UNLOADING 2]]&lt;=48,"YES","NO")</f>
        <v>YES</v>
      </c>
      <c r="AG897" s="75">
        <f t="shared" si="271"/>
        <v>0.5</v>
      </c>
      <c r="AH897" s="2" t="s">
        <v>42</v>
      </c>
      <c r="AI897" s="2" t="str">
        <f t="shared" si="272"/>
        <v>MAEU9271314</v>
      </c>
      <c r="AJ897" s="76" t="str">
        <f t="shared" si="273"/>
        <v>LOGIX</v>
      </c>
      <c r="AK897" s="77">
        <f>IF($M897="TRUCK",VLOOKUP($AQ897,Invoicing!$A$17:$B$49,MATCH($AK$1,Invoicing!$A$17:$B$17,0),FALSE),VLOOKUP($AQ897,Invoicing!$N$17:$O$21,MATCH($AK$1,Invoicing!$N$17:$O$17,0),FALSE))</f>
        <v>530</v>
      </c>
      <c r="AL897" s="78" t="e">
        <f>VLOOKUP($E897,Invoicing!$A$1:$H$8,MATCH(TRACKER!$N897,Invoicing!$A$1:$H$1,0),FALSE)</f>
        <v>#N/A</v>
      </c>
      <c r="AM897" s="78">
        <f>VLOOKUP($E897,Invoicing!$A$1:$H$8,MATCH(TRACKER!$O$1,Invoicing!$A$1:$H$1,0),FALSE)</f>
        <v>50</v>
      </c>
      <c r="AN897" s="78">
        <f t="shared" si="274"/>
        <v>0</v>
      </c>
      <c r="AO897" s="2">
        <f t="shared" si="275"/>
        <v>3</v>
      </c>
      <c r="AP897" s="2" t="str">
        <f t="shared" si="276"/>
        <v>WEEK</v>
      </c>
      <c r="AQ897" s="2" t="str">
        <f t="shared" si="277"/>
        <v>LOGIXWEEK</v>
      </c>
      <c r="AR897" s="71">
        <f t="shared" si="278"/>
        <v>530</v>
      </c>
      <c r="AS897" s="71">
        <f>VLOOKUP(AJ897,Invoicing!A:K,10,FALSE)</f>
        <v>25</v>
      </c>
      <c r="AT897" s="71">
        <f t="shared" si="279"/>
        <v>555</v>
      </c>
    </row>
    <row r="898" spans="1:47">
      <c r="A898" s="37" t="s">
        <v>58</v>
      </c>
      <c r="B898" s="3" t="s">
        <v>38</v>
      </c>
      <c r="C898" s="11">
        <v>45468.323611111111</v>
      </c>
      <c r="D898" s="11">
        <v>45468.166666666664</v>
      </c>
      <c r="E898" s="11" t="s">
        <v>49</v>
      </c>
      <c r="F898" s="11" t="s">
        <v>40</v>
      </c>
      <c r="G898" s="3" t="s">
        <v>1067</v>
      </c>
      <c r="H898" s="3" t="s">
        <v>41</v>
      </c>
      <c r="I898" s="11">
        <v>45469.5</v>
      </c>
      <c r="J898" s="12">
        <v>45469.770833333336</v>
      </c>
      <c r="K898" s="12">
        <v>45469.75</v>
      </c>
      <c r="L898" s="12">
        <v>45469.784722222219</v>
      </c>
      <c r="M898" s="12" t="s">
        <v>115</v>
      </c>
      <c r="N898" s="3" t="s">
        <v>42</v>
      </c>
      <c r="O898" s="3">
        <v>1</v>
      </c>
      <c r="P898" s="1">
        <f t="shared" ref="P898:P961" si="280">IF(K898="","",WEEKNUM(R898,2))</f>
        <v>26</v>
      </c>
      <c r="Q898" s="1">
        <f t="shared" ref="Q898:Q961" si="281">IF(K898="","",MONTH(R898))</f>
        <v>6</v>
      </c>
      <c r="R898" s="72">
        <f t="shared" ref="R898:R961" si="282">IF(ISBLANK(J898),IF(ISBLANK(L898),"00:00",L898),J898)</f>
        <v>45469.770833333336</v>
      </c>
      <c r="S898" s="73">
        <f t="shared" ref="S898:S961" si="283">(I898-C898)</f>
        <v>1.1763888888890506</v>
      </c>
      <c r="T898" s="74">
        <f>Table2[[#This Row],[ETA A OFRECIMIENTO]]*24</f>
        <v>28.233333333337214</v>
      </c>
      <c r="U898" s="1" t="str">
        <f t="shared" ref="U898:U961" si="284">IF(S898="","",IF(S898&lt;=2,"YES","NO"))</f>
        <v>YES</v>
      </c>
      <c r="V898" s="73">
        <f t="shared" ref="V898:V961" si="285">(K898-I898)</f>
        <v>0.25</v>
      </c>
      <c r="W898" s="74">
        <f>Table2[[#This Row],[DEL. AVAILABLE A SLOT]]*24</f>
        <v>6</v>
      </c>
      <c r="X898" s="1" t="str">
        <f t="shared" ref="X898:X961" si="286">IF(V898="","",IF(V898&lt;=1,"SI","NO"))</f>
        <v>SI</v>
      </c>
      <c r="Y898" s="73">
        <f t="shared" ref="Y898:Y961" si="287">(K898-C898)</f>
        <v>1.4263888888890506</v>
      </c>
      <c r="Z898" s="74">
        <f>Table2[[#This Row],[ETA A TIMESLOT]]*24</f>
        <v>34.233333333337214</v>
      </c>
      <c r="AA898" s="73">
        <f t="shared" ref="AA898:AA961" si="288">IF(R898&lt; K898, TIME(0,0,0), R898-K898)</f>
        <v>2.0833333335758653E-2</v>
      </c>
      <c r="AB898" s="73" t="str">
        <f t="shared" ref="AB898:AB961" si="289">IF(AA898&gt;TIME(0,45,0),"NO","SI")</f>
        <v>SI</v>
      </c>
      <c r="AC898" s="74">
        <f>Table2[[#This Row],[PUNTUALIDAD (H)]]*24</f>
        <v>0.50000000005820766</v>
      </c>
      <c r="AD898" s="73">
        <f t="shared" ref="AD898:AD961" si="290">(L898-C898)</f>
        <v>1.461111111108039</v>
      </c>
      <c r="AE898" s="74">
        <f>Table2[[#This Row],[ATA TO UNLOADING]]*24</f>
        <v>35.066666666592937</v>
      </c>
      <c r="AF898" s="74" t="str">
        <f>IF(Table2[[#This Row],[ATA TO UNLOADING 2]]&lt;=48,"YES","NO")</f>
        <v>YES</v>
      </c>
      <c r="AG898" s="75">
        <f t="shared" ref="AG898:AG961" si="291">MOD(K898,1)</f>
        <v>0.75</v>
      </c>
      <c r="AH898" s="2" t="s">
        <v>42</v>
      </c>
      <c r="AI898" s="2" t="str">
        <f t="shared" ref="AI898:AI961" si="292">G898</f>
        <v>MAEU9294048</v>
      </c>
      <c r="AJ898" s="76" t="str">
        <f t="shared" ref="AJ898:AJ961" si="293">E898</f>
        <v>CTU FLEVOKUST BV</v>
      </c>
      <c r="AK898" s="77">
        <f>IF($M898="TRUCK",VLOOKUP($AQ898,Invoicing!$A$17:$B$49,MATCH($AK$1,Invoicing!$A$17:$B$17,0),FALSE),VLOOKUP($AQ898,Invoicing!$N$17:$O$21,MATCH($AK$1,Invoicing!$N$17:$O$17,0),FALSE))</f>
        <v>520</v>
      </c>
      <c r="AL898" s="78" t="e">
        <f>VLOOKUP($E898,Invoicing!$A$1:$H$8,MATCH(TRACKER!$N898,Invoicing!$A$1:$H$1,0),FALSE)</f>
        <v>#N/A</v>
      </c>
      <c r="AM898" s="78">
        <v>35</v>
      </c>
      <c r="AN898" s="78">
        <f t="shared" ref="AN898:AN961" si="294">IF($O898&lt;&gt;0,$O898*$AM898,0)</f>
        <v>35</v>
      </c>
      <c r="AO898" s="2">
        <f t="shared" ref="AO898:AO961" si="295">WEEKDAY(K898,2)</f>
        <v>3</v>
      </c>
      <c r="AP898" s="2" t="str">
        <f t="shared" ref="AP898:AP961" si="296">IF(AH898="NIGHT","NIGHT",IF(AO898&lt;=5,"WEEK",IF(AO898=7,"SUNDAY",IF(AO898=6,"SATURDAY","SUNDAY"))))</f>
        <v>WEEK</v>
      </c>
      <c r="AQ898" s="2" t="str">
        <f t="shared" ref="AQ898:AQ961" si="297">AJ898&amp;AP898</f>
        <v>CTU FLEVOKUST BVWEEK</v>
      </c>
      <c r="AR898" s="71">
        <f t="shared" ref="AR898:AR961" si="298">IF(ISNA(AL898),AK898+AN898,SUM($AK898,$AN898,IFERROR($AL898,"0")))</f>
        <v>555</v>
      </c>
      <c r="AS898" s="71">
        <f>VLOOKUP(AJ898,Invoicing!A:K,10,FALSE)</f>
        <v>0</v>
      </c>
      <c r="AT898" s="71">
        <f t="shared" ref="AT898:AT961" si="299">AR898+AS898+AU898</f>
        <v>555</v>
      </c>
    </row>
    <row r="899" spans="1:47">
      <c r="A899" s="37" t="s">
        <v>58</v>
      </c>
      <c r="B899" s="3" t="s">
        <v>38</v>
      </c>
      <c r="C899" s="11">
        <v>45468.323611111111</v>
      </c>
      <c r="D899" s="11">
        <v>45468.166666666664</v>
      </c>
      <c r="E899" s="11" t="s">
        <v>49</v>
      </c>
      <c r="F899" s="11" t="s">
        <v>40</v>
      </c>
      <c r="G899" s="3" t="s">
        <v>1068</v>
      </c>
      <c r="H899" s="3" t="s">
        <v>41</v>
      </c>
      <c r="I899" s="11">
        <v>45469.5</v>
      </c>
      <c r="J899" s="12">
        <v>45469.576388888891</v>
      </c>
      <c r="K899" s="12">
        <v>45469.5625</v>
      </c>
      <c r="L899" s="12">
        <v>45469.590277777781</v>
      </c>
      <c r="M899" s="12" t="s">
        <v>115</v>
      </c>
      <c r="N899" s="3" t="s">
        <v>42</v>
      </c>
      <c r="O899" s="3">
        <v>1</v>
      </c>
      <c r="P899" s="1">
        <f t="shared" si="280"/>
        <v>26</v>
      </c>
      <c r="Q899" s="1">
        <f t="shared" si="281"/>
        <v>6</v>
      </c>
      <c r="R899" s="72">
        <f t="shared" si="282"/>
        <v>45469.576388888891</v>
      </c>
      <c r="S899" s="73">
        <f t="shared" si="283"/>
        <v>1.1763888888890506</v>
      </c>
      <c r="T899" s="74">
        <f>Table2[[#This Row],[ETA A OFRECIMIENTO]]*24</f>
        <v>28.233333333337214</v>
      </c>
      <c r="U899" s="1" t="str">
        <f t="shared" si="284"/>
        <v>YES</v>
      </c>
      <c r="V899" s="73">
        <f t="shared" si="285"/>
        <v>6.25E-2</v>
      </c>
      <c r="W899" s="74">
        <f>Table2[[#This Row],[DEL. AVAILABLE A SLOT]]*24</f>
        <v>1.5</v>
      </c>
      <c r="X899" s="1" t="str">
        <f t="shared" si="286"/>
        <v>SI</v>
      </c>
      <c r="Y899" s="73">
        <f t="shared" si="287"/>
        <v>1.2388888888890506</v>
      </c>
      <c r="Z899" s="74">
        <f>Table2[[#This Row],[ETA A TIMESLOT]]*24</f>
        <v>29.733333333337214</v>
      </c>
      <c r="AA899" s="73">
        <f t="shared" si="288"/>
        <v>1.3888888890505768E-2</v>
      </c>
      <c r="AB899" s="73" t="str">
        <f t="shared" si="289"/>
        <v>SI</v>
      </c>
      <c r="AC899" s="74">
        <f>Table2[[#This Row],[PUNTUALIDAD (H)]]*24</f>
        <v>0.33333333337213844</v>
      </c>
      <c r="AD899" s="73">
        <f t="shared" si="290"/>
        <v>1.2666666666700621</v>
      </c>
      <c r="AE899" s="74">
        <f>Table2[[#This Row],[ATA TO UNLOADING]]*24</f>
        <v>30.400000000081491</v>
      </c>
      <c r="AF899" s="74" t="str">
        <f>IF(Table2[[#This Row],[ATA TO UNLOADING 2]]&lt;=48,"YES","NO")</f>
        <v>YES</v>
      </c>
      <c r="AG899" s="75">
        <f t="shared" si="291"/>
        <v>0.5625</v>
      </c>
      <c r="AH899" s="2" t="s">
        <v>42</v>
      </c>
      <c r="AI899" s="2" t="str">
        <f t="shared" si="292"/>
        <v>MRKU0266463</v>
      </c>
      <c r="AJ899" s="76" t="str">
        <f t="shared" si="293"/>
        <v>CTU FLEVOKUST BV</v>
      </c>
      <c r="AK899" s="77">
        <f>IF($M899="TRUCK",VLOOKUP($AQ899,Invoicing!$A$17:$B$49,MATCH($AK$1,Invoicing!$A$17:$B$17,0),FALSE),VLOOKUP($AQ899,Invoicing!$N$17:$O$21,MATCH($AK$1,Invoicing!$N$17:$O$17,0),FALSE))</f>
        <v>520</v>
      </c>
      <c r="AL899" s="78" t="e">
        <f>VLOOKUP($E899,Invoicing!$A$1:$H$8,MATCH(TRACKER!$N899,Invoicing!$A$1:$H$1,0),FALSE)</f>
        <v>#N/A</v>
      </c>
      <c r="AM899" s="78">
        <v>35</v>
      </c>
      <c r="AN899" s="78">
        <f t="shared" si="294"/>
        <v>35</v>
      </c>
      <c r="AO899" s="2">
        <f t="shared" si="295"/>
        <v>3</v>
      </c>
      <c r="AP899" s="2" t="str">
        <f t="shared" si="296"/>
        <v>WEEK</v>
      </c>
      <c r="AQ899" s="2" t="str">
        <f t="shared" si="297"/>
        <v>CTU FLEVOKUST BVWEEK</v>
      </c>
      <c r="AR899" s="71">
        <f t="shared" si="298"/>
        <v>555</v>
      </c>
      <c r="AS899" s="71">
        <f>VLOOKUP(AJ899,Invoicing!A:K,10,FALSE)</f>
        <v>0</v>
      </c>
      <c r="AT899" s="71">
        <f t="shared" si="299"/>
        <v>555</v>
      </c>
    </row>
    <row r="900" spans="1:47">
      <c r="A900" s="37" t="s">
        <v>58</v>
      </c>
      <c r="B900" s="3" t="s">
        <v>38</v>
      </c>
      <c r="C900" s="11">
        <v>45468.323611111111</v>
      </c>
      <c r="D900" s="11">
        <v>45468.166666666664</v>
      </c>
      <c r="E900" s="11" t="s">
        <v>44</v>
      </c>
      <c r="F900" s="11" t="s">
        <v>40</v>
      </c>
      <c r="G900" s="3" t="s">
        <v>1069</v>
      </c>
      <c r="H900" s="3" t="s">
        <v>2821</v>
      </c>
      <c r="I900" s="11">
        <v>45469.5</v>
      </c>
      <c r="J900" s="12">
        <v>45469.552777777775</v>
      </c>
      <c r="K900" s="12">
        <v>45469.5</v>
      </c>
      <c r="L900" s="12">
        <v>45469.572916666664</v>
      </c>
      <c r="M900" s="12" t="s">
        <v>115</v>
      </c>
      <c r="N900" s="3" t="s">
        <v>13</v>
      </c>
      <c r="O900" s="3">
        <v>0</v>
      </c>
      <c r="P900" s="1">
        <f t="shared" si="280"/>
        <v>26</v>
      </c>
      <c r="Q900" s="1">
        <f t="shared" si="281"/>
        <v>6</v>
      </c>
      <c r="R900" s="72">
        <f t="shared" si="282"/>
        <v>45469.552777777775</v>
      </c>
      <c r="S900" s="73">
        <f t="shared" si="283"/>
        <v>1.1763888888890506</v>
      </c>
      <c r="T900" s="74">
        <f>Table2[[#This Row],[ETA A OFRECIMIENTO]]*24</f>
        <v>28.233333333337214</v>
      </c>
      <c r="U900" s="1" t="str">
        <f t="shared" si="284"/>
        <v>YES</v>
      </c>
      <c r="V900" s="73">
        <f t="shared" si="285"/>
        <v>0</v>
      </c>
      <c r="W900" s="74">
        <f>Table2[[#This Row],[DEL. AVAILABLE A SLOT]]*24</f>
        <v>0</v>
      </c>
      <c r="X900" s="1" t="str">
        <f t="shared" si="286"/>
        <v>SI</v>
      </c>
      <c r="Y900" s="73">
        <f t="shared" si="287"/>
        <v>1.1763888888890506</v>
      </c>
      <c r="Z900" s="74">
        <f>Table2[[#This Row],[ETA A TIMESLOT]]*24</f>
        <v>28.233333333337214</v>
      </c>
      <c r="AA900" s="73">
        <f t="shared" si="288"/>
        <v>5.2777777775190771E-2</v>
      </c>
      <c r="AB900" s="73" t="str">
        <f t="shared" si="289"/>
        <v>NO</v>
      </c>
      <c r="AC900" s="74">
        <f>Table2[[#This Row],[PUNTUALIDAD (H)]]*24</f>
        <v>1.2666666666045785</v>
      </c>
      <c r="AD900" s="73">
        <f t="shared" si="290"/>
        <v>1.2493055555532919</v>
      </c>
      <c r="AE900" s="74">
        <f>Table2[[#This Row],[ATA TO UNLOADING]]*24</f>
        <v>29.983333333279006</v>
      </c>
      <c r="AF900" s="74" t="str">
        <f>IF(Table2[[#This Row],[ATA TO UNLOADING 2]]&lt;=48,"YES","NO")</f>
        <v>YES</v>
      </c>
      <c r="AG900" s="75">
        <f t="shared" si="291"/>
        <v>0.5</v>
      </c>
      <c r="AH900" s="2" t="s">
        <v>42</v>
      </c>
      <c r="AI900" s="2" t="str">
        <f t="shared" si="292"/>
        <v>MRKU4313840</v>
      </c>
      <c r="AJ900" s="76" t="str">
        <f t="shared" si="293"/>
        <v>MSI</v>
      </c>
      <c r="AK900" s="77">
        <f>IF($M900="TRUCK",VLOOKUP($AQ900,Invoicing!$A$17:$B$49,MATCH($AK$1,Invoicing!$A$17:$B$17,0),FALSE),VLOOKUP($AQ900,Invoicing!$N$17:$O$21,MATCH($AK$1,Invoicing!$N$17:$O$17,0),FALSE))</f>
        <v>480</v>
      </c>
      <c r="AL900" s="78">
        <f>VLOOKUP($E900,Invoicing!$A$1:$H$8,MATCH(TRACKER!$N900,Invoicing!$A$1:$H$1,0),FALSE)</f>
        <v>120</v>
      </c>
      <c r="AM900" s="78">
        <f>VLOOKUP($E900,Invoicing!$A$1:$H$8,MATCH(TRACKER!$O$1,Invoicing!$A$1:$H$1,0),FALSE)</f>
        <v>50</v>
      </c>
      <c r="AN900" s="78">
        <f t="shared" si="294"/>
        <v>0</v>
      </c>
      <c r="AO900" s="2">
        <f t="shared" si="295"/>
        <v>3</v>
      </c>
      <c r="AP900" s="2" t="str">
        <f t="shared" si="296"/>
        <v>WEEK</v>
      </c>
      <c r="AQ900" s="2" t="str">
        <f t="shared" si="297"/>
        <v>MSIWEEK</v>
      </c>
      <c r="AR900" s="71">
        <f t="shared" si="298"/>
        <v>600</v>
      </c>
      <c r="AS900" s="71">
        <f>VLOOKUP(AJ900,Invoicing!A:K,10,FALSE)</f>
        <v>25</v>
      </c>
      <c r="AT900" s="71">
        <f t="shared" si="299"/>
        <v>625</v>
      </c>
    </row>
    <row r="901" spans="1:47">
      <c r="A901" s="37" t="s">
        <v>58</v>
      </c>
      <c r="B901" s="3" t="s">
        <v>38</v>
      </c>
      <c r="C901" s="11">
        <v>45468.323611111111</v>
      </c>
      <c r="D901" s="11">
        <v>45468.166666666664</v>
      </c>
      <c r="E901" s="11" t="s">
        <v>49</v>
      </c>
      <c r="F901" s="11" t="s">
        <v>40</v>
      </c>
      <c r="G901" s="3" t="s">
        <v>1070</v>
      </c>
      <c r="H901" s="3" t="s">
        <v>41</v>
      </c>
      <c r="I901" s="11">
        <v>45469.5</v>
      </c>
      <c r="J901" s="12">
        <v>45469.607638888891</v>
      </c>
      <c r="K901" s="12">
        <v>45469.625</v>
      </c>
      <c r="L901" s="12">
        <v>45469.607638888891</v>
      </c>
      <c r="M901" s="12" t="s">
        <v>115</v>
      </c>
      <c r="N901" s="3" t="s">
        <v>42</v>
      </c>
      <c r="O901" s="3">
        <v>1</v>
      </c>
      <c r="P901" s="1">
        <f t="shared" si="280"/>
        <v>26</v>
      </c>
      <c r="Q901" s="1">
        <f t="shared" si="281"/>
        <v>6</v>
      </c>
      <c r="R901" s="72">
        <f t="shared" si="282"/>
        <v>45469.607638888891</v>
      </c>
      <c r="S901" s="73">
        <f t="shared" si="283"/>
        <v>1.1763888888890506</v>
      </c>
      <c r="T901" s="74">
        <f>Table2[[#This Row],[ETA A OFRECIMIENTO]]*24</f>
        <v>28.233333333337214</v>
      </c>
      <c r="U901" s="1" t="str">
        <f t="shared" si="284"/>
        <v>YES</v>
      </c>
      <c r="V901" s="73">
        <f t="shared" si="285"/>
        <v>0.125</v>
      </c>
      <c r="W901" s="74">
        <f>Table2[[#This Row],[DEL. AVAILABLE A SLOT]]*24</f>
        <v>3</v>
      </c>
      <c r="X901" s="1" t="str">
        <f t="shared" si="286"/>
        <v>SI</v>
      </c>
      <c r="Y901" s="73">
        <f t="shared" si="287"/>
        <v>1.3013888888890506</v>
      </c>
      <c r="Z901" s="74">
        <f>Table2[[#This Row],[ETA A TIMESLOT]]*24</f>
        <v>31.233333333337214</v>
      </c>
      <c r="AA901" s="73">
        <f t="shared" si="288"/>
        <v>0</v>
      </c>
      <c r="AB901" s="73" t="str">
        <f t="shared" si="289"/>
        <v>SI</v>
      </c>
      <c r="AC901" s="74">
        <f>Table2[[#This Row],[PUNTUALIDAD (H)]]*24</f>
        <v>0</v>
      </c>
      <c r="AD901" s="73">
        <f t="shared" si="290"/>
        <v>1.2840277777795563</v>
      </c>
      <c r="AE901" s="74">
        <f>Table2[[#This Row],[ATA TO UNLOADING]]*24</f>
        <v>30.816666666709352</v>
      </c>
      <c r="AF901" s="74" t="str">
        <f>IF(Table2[[#This Row],[ATA TO UNLOADING 2]]&lt;=48,"YES","NO")</f>
        <v>YES</v>
      </c>
      <c r="AG901" s="75">
        <f t="shared" si="291"/>
        <v>0.625</v>
      </c>
      <c r="AH901" s="2" t="s">
        <v>42</v>
      </c>
      <c r="AI901" s="2" t="str">
        <f t="shared" si="292"/>
        <v>MSKU0885412</v>
      </c>
      <c r="AJ901" s="76" t="str">
        <f t="shared" si="293"/>
        <v>CTU FLEVOKUST BV</v>
      </c>
      <c r="AK901" s="77">
        <f>IF($M901="TRUCK",VLOOKUP($AQ901,Invoicing!$A$17:$B$49,MATCH($AK$1,Invoicing!$A$17:$B$17,0),FALSE),VLOOKUP($AQ901,Invoicing!$N$17:$O$21,MATCH($AK$1,Invoicing!$N$17:$O$17,0),FALSE))</f>
        <v>520</v>
      </c>
      <c r="AL901" s="78" t="e">
        <f>VLOOKUP($E901,Invoicing!$A$1:$H$8,MATCH(TRACKER!$N901,Invoicing!$A$1:$H$1,0),FALSE)</f>
        <v>#N/A</v>
      </c>
      <c r="AM901" s="78">
        <v>35</v>
      </c>
      <c r="AN901" s="78">
        <f t="shared" si="294"/>
        <v>35</v>
      </c>
      <c r="AO901" s="2">
        <f t="shared" si="295"/>
        <v>3</v>
      </c>
      <c r="AP901" s="2" t="str">
        <f t="shared" si="296"/>
        <v>WEEK</v>
      </c>
      <c r="AQ901" s="2" t="str">
        <f t="shared" si="297"/>
        <v>CTU FLEVOKUST BVWEEK</v>
      </c>
      <c r="AR901" s="71">
        <f t="shared" si="298"/>
        <v>555</v>
      </c>
      <c r="AS901" s="71">
        <f>VLOOKUP(AJ901,Invoicing!A:K,10,FALSE)</f>
        <v>0</v>
      </c>
      <c r="AT901" s="71">
        <f t="shared" si="299"/>
        <v>555</v>
      </c>
    </row>
    <row r="902" spans="1:47">
      <c r="A902" s="37" t="s">
        <v>58</v>
      </c>
      <c r="B902" s="3" t="s">
        <v>38</v>
      </c>
      <c r="C902" s="11">
        <v>45468.323611111111</v>
      </c>
      <c r="D902" s="11">
        <v>45468.166666666664</v>
      </c>
      <c r="E902" s="11" t="s">
        <v>45</v>
      </c>
      <c r="F902" s="11" t="s">
        <v>40</v>
      </c>
      <c r="G902" s="3" t="s">
        <v>1071</v>
      </c>
      <c r="H902" s="3" t="s">
        <v>2821</v>
      </c>
      <c r="I902" s="11">
        <v>45469.5</v>
      </c>
      <c r="J902" s="12">
        <v>45469.99722222222</v>
      </c>
      <c r="K902" s="12">
        <v>45470</v>
      </c>
      <c r="L902" s="12">
        <v>45470.010416666664</v>
      </c>
      <c r="M902" s="12" t="s">
        <v>115</v>
      </c>
      <c r="N902" s="3" t="s">
        <v>42</v>
      </c>
      <c r="O902" s="3">
        <v>0</v>
      </c>
      <c r="P902" s="1">
        <f t="shared" si="280"/>
        <v>26</v>
      </c>
      <c r="Q902" s="1">
        <f t="shared" si="281"/>
        <v>6</v>
      </c>
      <c r="R902" s="72">
        <f t="shared" si="282"/>
        <v>45469.99722222222</v>
      </c>
      <c r="S902" s="73">
        <f t="shared" si="283"/>
        <v>1.1763888888890506</v>
      </c>
      <c r="T902" s="74">
        <f>Table2[[#This Row],[ETA A OFRECIMIENTO]]*24</f>
        <v>28.233333333337214</v>
      </c>
      <c r="U902" s="1" t="str">
        <f t="shared" si="284"/>
        <v>YES</v>
      </c>
      <c r="V902" s="73">
        <f t="shared" si="285"/>
        <v>0.5</v>
      </c>
      <c r="W902" s="74">
        <f>Table2[[#This Row],[DEL. AVAILABLE A SLOT]]*24</f>
        <v>12</v>
      </c>
      <c r="X902" s="1" t="str">
        <f t="shared" si="286"/>
        <v>SI</v>
      </c>
      <c r="Y902" s="73">
        <f t="shared" si="287"/>
        <v>1.6763888888890506</v>
      </c>
      <c r="Z902" s="74">
        <f>Table2[[#This Row],[ETA A TIMESLOT]]*24</f>
        <v>40.233333333337214</v>
      </c>
      <c r="AA902" s="73">
        <f t="shared" si="288"/>
        <v>0</v>
      </c>
      <c r="AB902" s="73" t="str">
        <f t="shared" si="289"/>
        <v>SI</v>
      </c>
      <c r="AC902" s="74">
        <f>Table2[[#This Row],[PUNTUALIDAD (H)]]*24</f>
        <v>0</v>
      </c>
      <c r="AD902" s="73">
        <f t="shared" si="290"/>
        <v>1.6868055555532919</v>
      </c>
      <c r="AE902" s="74">
        <f>Table2[[#This Row],[ATA TO UNLOADING]]*24</f>
        <v>40.483333333279006</v>
      </c>
      <c r="AF902" s="74" t="str">
        <f>IF(Table2[[#This Row],[ATA TO UNLOADING 2]]&lt;=48,"YES","NO")</f>
        <v>YES</v>
      </c>
      <c r="AG902" s="75">
        <f t="shared" si="291"/>
        <v>0</v>
      </c>
      <c r="AH902" s="2" t="s">
        <v>24</v>
      </c>
      <c r="AI902" s="2" t="str">
        <f t="shared" si="292"/>
        <v>MSKU1256348</v>
      </c>
      <c r="AJ902" s="76" t="str">
        <f t="shared" si="293"/>
        <v>OM TRANSPORT</v>
      </c>
      <c r="AK902" s="77">
        <f>IF($M902="TRUCK",VLOOKUP($AQ902,Invoicing!$A$17:$B$49,MATCH($AK$1,Invoicing!$A$17:$B$17,0),FALSE),VLOOKUP($AQ902,Invoicing!$N$17:$O$21,MATCH($AK$1,Invoicing!$N$17:$O$17,0),FALSE))</f>
        <v>475</v>
      </c>
      <c r="AL902" s="78" t="e">
        <f>VLOOKUP($E902,Invoicing!$A$1:$H$8,MATCH(TRACKER!$N902,Invoicing!$A$1:$H$1,0),FALSE)</f>
        <v>#N/A</v>
      </c>
      <c r="AM902" s="78">
        <f>VLOOKUP($E902,Invoicing!$A$1:$H$8,MATCH(TRACKER!$O$1,Invoicing!$A$1:$H$1,0),FALSE)</f>
        <v>50</v>
      </c>
      <c r="AN902" s="78">
        <f t="shared" si="294"/>
        <v>0</v>
      </c>
      <c r="AO902" s="2">
        <f t="shared" si="295"/>
        <v>4</v>
      </c>
      <c r="AP902" s="2" t="str">
        <f t="shared" si="296"/>
        <v>NIGHT</v>
      </c>
      <c r="AQ902" s="2" t="str">
        <f t="shared" si="297"/>
        <v>OM TRANSPORTNIGHT</v>
      </c>
      <c r="AR902" s="71">
        <f t="shared" si="298"/>
        <v>475</v>
      </c>
      <c r="AS902" s="71">
        <f>VLOOKUP(AJ902,Invoicing!A:K,10,FALSE)</f>
        <v>25</v>
      </c>
      <c r="AT902" s="71">
        <f t="shared" si="299"/>
        <v>600</v>
      </c>
      <c r="AU902" s="55">
        <v>100</v>
      </c>
    </row>
    <row r="903" spans="1:47">
      <c r="A903" s="37" t="s">
        <v>58</v>
      </c>
      <c r="B903" s="3" t="s">
        <v>38</v>
      </c>
      <c r="C903" s="11">
        <v>45468.323611111111</v>
      </c>
      <c r="D903" s="11">
        <v>45468.166666666664</v>
      </c>
      <c r="E903" s="11" t="s">
        <v>43</v>
      </c>
      <c r="F903" s="11" t="s">
        <v>40</v>
      </c>
      <c r="G903" s="3" t="s">
        <v>1072</v>
      </c>
      <c r="H903" s="3" t="s">
        <v>2821</v>
      </c>
      <c r="I903" s="11">
        <v>45469.5</v>
      </c>
      <c r="J903" s="12">
        <v>45469.843055555553</v>
      </c>
      <c r="K903" s="12">
        <v>45469.833333333336</v>
      </c>
      <c r="L903" s="12">
        <v>45469.927083333336</v>
      </c>
      <c r="M903" s="12" t="s">
        <v>115</v>
      </c>
      <c r="N903" s="3" t="s">
        <v>42</v>
      </c>
      <c r="O903" s="3">
        <v>0</v>
      </c>
      <c r="P903" s="1">
        <f t="shared" si="280"/>
        <v>26</v>
      </c>
      <c r="Q903" s="1">
        <f t="shared" si="281"/>
        <v>6</v>
      </c>
      <c r="R903" s="72">
        <f t="shared" si="282"/>
        <v>45469.843055555553</v>
      </c>
      <c r="S903" s="73">
        <f t="shared" si="283"/>
        <v>1.1763888888890506</v>
      </c>
      <c r="T903" s="74">
        <f>Table2[[#This Row],[ETA A OFRECIMIENTO]]*24</f>
        <v>28.233333333337214</v>
      </c>
      <c r="U903" s="1" t="str">
        <f t="shared" si="284"/>
        <v>YES</v>
      </c>
      <c r="V903" s="73">
        <f t="shared" si="285"/>
        <v>0.33333333333575865</v>
      </c>
      <c r="W903" s="74">
        <f>Table2[[#This Row],[DEL. AVAILABLE A SLOT]]*24</f>
        <v>8.0000000000582077</v>
      </c>
      <c r="X903" s="1" t="str">
        <f t="shared" si="286"/>
        <v>SI</v>
      </c>
      <c r="Y903" s="73">
        <f t="shared" si="287"/>
        <v>1.5097222222248092</v>
      </c>
      <c r="Z903" s="74">
        <f>Table2[[#This Row],[ETA A TIMESLOT]]*24</f>
        <v>36.233333333395422</v>
      </c>
      <c r="AA903" s="73">
        <f t="shared" si="288"/>
        <v>9.7222222175332718E-3</v>
      </c>
      <c r="AB903" s="73" t="str">
        <f t="shared" si="289"/>
        <v>SI</v>
      </c>
      <c r="AC903" s="74">
        <f>Table2[[#This Row],[PUNTUALIDAD (H)]]*24</f>
        <v>0.23333333322079852</v>
      </c>
      <c r="AD903" s="73">
        <f t="shared" si="290"/>
        <v>1.6034722222248092</v>
      </c>
      <c r="AE903" s="74">
        <f>Table2[[#This Row],[ATA TO UNLOADING]]*24</f>
        <v>38.483333333395422</v>
      </c>
      <c r="AF903" s="74" t="str">
        <f>IF(Table2[[#This Row],[ATA TO UNLOADING 2]]&lt;=48,"YES","NO")</f>
        <v>YES</v>
      </c>
      <c r="AG903" s="75">
        <f t="shared" si="291"/>
        <v>0.83333333333575865</v>
      </c>
      <c r="AH903" s="2" t="s">
        <v>24</v>
      </c>
      <c r="AI903" s="2" t="str">
        <f t="shared" si="292"/>
        <v>MSKU4234635</v>
      </c>
      <c r="AJ903" s="76" t="str">
        <f t="shared" si="293"/>
        <v>LOGIX</v>
      </c>
      <c r="AK903" s="77">
        <f>IF($M903="TRUCK",VLOOKUP($AQ903,Invoicing!$A$17:$B$49,MATCH($AK$1,Invoicing!$A$17:$B$17,0),FALSE),VLOOKUP($AQ903,Invoicing!$N$17:$O$21,MATCH($AK$1,Invoicing!$N$17:$O$17,0),FALSE))</f>
        <v>530</v>
      </c>
      <c r="AL903" s="78" t="e">
        <f>VLOOKUP($E903,Invoicing!$A$1:$H$8,MATCH(TRACKER!$N903,Invoicing!$A$1:$H$1,0),FALSE)</f>
        <v>#N/A</v>
      </c>
      <c r="AM903" s="78">
        <f>VLOOKUP($E903,Invoicing!$A$1:$H$8,MATCH(TRACKER!$O$1,Invoicing!$A$1:$H$1,0),FALSE)</f>
        <v>50</v>
      </c>
      <c r="AN903" s="78">
        <f t="shared" si="294"/>
        <v>0</v>
      </c>
      <c r="AO903" s="2">
        <f t="shared" si="295"/>
        <v>3</v>
      </c>
      <c r="AP903" s="2" t="str">
        <f t="shared" si="296"/>
        <v>NIGHT</v>
      </c>
      <c r="AQ903" s="2" t="str">
        <f t="shared" si="297"/>
        <v>LOGIXNIGHT</v>
      </c>
      <c r="AR903" s="71">
        <f t="shared" si="298"/>
        <v>530</v>
      </c>
      <c r="AS903" s="71">
        <f>VLOOKUP(AJ903,Invoicing!A:K,10,FALSE)</f>
        <v>25</v>
      </c>
      <c r="AT903" s="71">
        <f t="shared" si="299"/>
        <v>555</v>
      </c>
    </row>
    <row r="904" spans="1:47">
      <c r="A904" s="37" t="s">
        <v>58</v>
      </c>
      <c r="B904" s="3" t="s">
        <v>38</v>
      </c>
      <c r="C904" s="11">
        <v>45468.323611111111</v>
      </c>
      <c r="D904" s="11">
        <v>45468.166666666664</v>
      </c>
      <c r="E904" s="11" t="s">
        <v>49</v>
      </c>
      <c r="F904" s="11" t="s">
        <v>40</v>
      </c>
      <c r="G904" s="3" t="s">
        <v>1073</v>
      </c>
      <c r="H904" s="3" t="s">
        <v>2821</v>
      </c>
      <c r="I904" s="11">
        <v>45469.5</v>
      </c>
      <c r="J904" s="12">
        <v>45469.824305555558</v>
      </c>
      <c r="K904" s="12">
        <v>45469.729166666664</v>
      </c>
      <c r="L904" s="12">
        <v>45469.878472222219</v>
      </c>
      <c r="M904" s="12" t="s">
        <v>115</v>
      </c>
      <c r="N904" s="3" t="s">
        <v>42</v>
      </c>
      <c r="O904" s="3">
        <v>1</v>
      </c>
      <c r="P904" s="1">
        <f t="shared" si="280"/>
        <v>26</v>
      </c>
      <c r="Q904" s="1">
        <f t="shared" si="281"/>
        <v>6</v>
      </c>
      <c r="R904" s="72">
        <f t="shared" si="282"/>
        <v>45469.824305555558</v>
      </c>
      <c r="S904" s="73">
        <f t="shared" si="283"/>
        <v>1.1763888888890506</v>
      </c>
      <c r="T904" s="74">
        <f>Table2[[#This Row],[ETA A OFRECIMIENTO]]*24</f>
        <v>28.233333333337214</v>
      </c>
      <c r="U904" s="1" t="str">
        <f t="shared" si="284"/>
        <v>YES</v>
      </c>
      <c r="V904" s="73">
        <f t="shared" si="285"/>
        <v>0.22916666666424135</v>
      </c>
      <c r="W904" s="74">
        <f>Table2[[#This Row],[DEL. AVAILABLE A SLOT]]*24</f>
        <v>5.4999999999417923</v>
      </c>
      <c r="X904" s="1" t="str">
        <f t="shared" si="286"/>
        <v>SI</v>
      </c>
      <c r="Y904" s="73">
        <f t="shared" si="287"/>
        <v>1.4055555555532919</v>
      </c>
      <c r="Z904" s="74">
        <f>Table2[[#This Row],[ETA A TIMESLOT]]*24</f>
        <v>33.733333333279006</v>
      </c>
      <c r="AA904" s="73">
        <f t="shared" si="288"/>
        <v>9.5138888893416151E-2</v>
      </c>
      <c r="AB904" s="73" t="str">
        <f t="shared" si="289"/>
        <v>NO</v>
      </c>
      <c r="AC904" s="74">
        <f>Table2[[#This Row],[PUNTUALIDAD (H)]]*24</f>
        <v>2.2833333334419876</v>
      </c>
      <c r="AD904" s="73">
        <f t="shared" si="290"/>
        <v>1.554861111108039</v>
      </c>
      <c r="AE904" s="74">
        <f>Table2[[#This Row],[ATA TO UNLOADING]]*24</f>
        <v>37.316666666592937</v>
      </c>
      <c r="AF904" s="74" t="str">
        <f>IF(Table2[[#This Row],[ATA TO UNLOADING 2]]&lt;=48,"YES","NO")</f>
        <v>YES</v>
      </c>
      <c r="AG904" s="75">
        <f t="shared" si="291"/>
        <v>0.72916666666424135</v>
      </c>
      <c r="AH904" s="2" t="s">
        <v>42</v>
      </c>
      <c r="AI904" s="2" t="str">
        <f t="shared" si="292"/>
        <v>MSKU4605417</v>
      </c>
      <c r="AJ904" s="76" t="str">
        <f t="shared" si="293"/>
        <v>CTU FLEVOKUST BV</v>
      </c>
      <c r="AK904" s="77">
        <f>IF($M904="TRUCK",VLOOKUP($AQ904,Invoicing!$A$17:$B$49,MATCH($AK$1,Invoicing!$A$17:$B$17,0),FALSE),VLOOKUP($AQ904,Invoicing!$N$17:$O$21,MATCH($AK$1,Invoicing!$N$17:$O$17,0),FALSE))</f>
        <v>520</v>
      </c>
      <c r="AL904" s="78" t="e">
        <f>VLOOKUP($E904,Invoicing!$A$1:$H$8,MATCH(TRACKER!$N904,Invoicing!$A$1:$H$1,0),FALSE)</f>
        <v>#N/A</v>
      </c>
      <c r="AM904" s="78">
        <v>35</v>
      </c>
      <c r="AN904" s="78">
        <f t="shared" si="294"/>
        <v>35</v>
      </c>
      <c r="AO904" s="2">
        <f t="shared" si="295"/>
        <v>3</v>
      </c>
      <c r="AP904" s="2" t="str">
        <f t="shared" si="296"/>
        <v>WEEK</v>
      </c>
      <c r="AQ904" s="2" t="str">
        <f t="shared" si="297"/>
        <v>CTU FLEVOKUST BVWEEK</v>
      </c>
      <c r="AR904" s="71">
        <f t="shared" si="298"/>
        <v>555</v>
      </c>
      <c r="AS904" s="71">
        <f>VLOOKUP(AJ904,Invoicing!A:K,10,FALSE)</f>
        <v>0</v>
      </c>
      <c r="AT904" s="71">
        <f t="shared" si="299"/>
        <v>555</v>
      </c>
    </row>
    <row r="905" spans="1:47">
      <c r="A905" s="37" t="s">
        <v>58</v>
      </c>
      <c r="B905" s="3" t="s">
        <v>38</v>
      </c>
      <c r="C905" s="11">
        <v>45468.323611111111</v>
      </c>
      <c r="D905" s="11">
        <v>45468.166666666664</v>
      </c>
      <c r="E905" s="11" t="s">
        <v>44</v>
      </c>
      <c r="F905" s="11" t="s">
        <v>40</v>
      </c>
      <c r="G905" s="3" t="s">
        <v>1074</v>
      </c>
      <c r="H905" s="3" t="s">
        <v>2821</v>
      </c>
      <c r="I905" s="11">
        <v>45469.5</v>
      </c>
      <c r="J905" s="12">
        <v>45469.51666666667</v>
      </c>
      <c r="K905" s="12">
        <v>45469.5</v>
      </c>
      <c r="L905" s="12">
        <v>45469.569444444445</v>
      </c>
      <c r="M905" s="12" t="s">
        <v>115</v>
      </c>
      <c r="N905" s="3" t="s">
        <v>42</v>
      </c>
      <c r="O905" s="3">
        <v>0</v>
      </c>
      <c r="P905" s="1">
        <f t="shared" si="280"/>
        <v>26</v>
      </c>
      <c r="Q905" s="1">
        <f t="shared" si="281"/>
        <v>6</v>
      </c>
      <c r="R905" s="72">
        <f t="shared" si="282"/>
        <v>45469.51666666667</v>
      </c>
      <c r="S905" s="73">
        <f t="shared" si="283"/>
        <v>1.1763888888890506</v>
      </c>
      <c r="T905" s="74">
        <f>Table2[[#This Row],[ETA A OFRECIMIENTO]]*24</f>
        <v>28.233333333337214</v>
      </c>
      <c r="U905" s="1" t="str">
        <f t="shared" si="284"/>
        <v>YES</v>
      </c>
      <c r="V905" s="73">
        <f t="shared" si="285"/>
        <v>0</v>
      </c>
      <c r="W905" s="74">
        <f>Table2[[#This Row],[DEL. AVAILABLE A SLOT]]*24</f>
        <v>0</v>
      </c>
      <c r="X905" s="1" t="str">
        <f t="shared" si="286"/>
        <v>SI</v>
      </c>
      <c r="Y905" s="73">
        <f t="shared" si="287"/>
        <v>1.1763888888890506</v>
      </c>
      <c r="Z905" s="74">
        <f>Table2[[#This Row],[ETA A TIMESLOT]]*24</f>
        <v>28.233333333337214</v>
      </c>
      <c r="AA905" s="73">
        <f t="shared" si="288"/>
        <v>1.6666666670062114E-2</v>
      </c>
      <c r="AB905" s="73" t="str">
        <f t="shared" si="289"/>
        <v>SI</v>
      </c>
      <c r="AC905" s="74">
        <f>Table2[[#This Row],[PUNTUALIDAD (H)]]*24</f>
        <v>0.40000000008149073</v>
      </c>
      <c r="AD905" s="73">
        <f t="shared" si="290"/>
        <v>1.2458333333343035</v>
      </c>
      <c r="AE905" s="74">
        <f>Table2[[#This Row],[ATA TO UNLOADING]]*24</f>
        <v>29.900000000023283</v>
      </c>
      <c r="AF905" s="74" t="str">
        <f>IF(Table2[[#This Row],[ATA TO UNLOADING 2]]&lt;=48,"YES","NO")</f>
        <v>YES</v>
      </c>
      <c r="AG905" s="75">
        <f t="shared" si="291"/>
        <v>0.5</v>
      </c>
      <c r="AH905" s="2" t="s">
        <v>42</v>
      </c>
      <c r="AI905" s="2" t="str">
        <f t="shared" si="292"/>
        <v>MSKU4613351</v>
      </c>
      <c r="AJ905" s="76" t="str">
        <f t="shared" si="293"/>
        <v>MSI</v>
      </c>
      <c r="AK905" s="77">
        <f>IF($M905="TRUCK",VLOOKUP($AQ905,Invoicing!$A$17:$B$49,MATCH($AK$1,Invoicing!$A$17:$B$17,0),FALSE),VLOOKUP($AQ905,Invoicing!$N$17:$O$21,MATCH($AK$1,Invoicing!$N$17:$O$17,0),FALSE))</f>
        <v>480</v>
      </c>
      <c r="AL905" s="78" t="e">
        <f>VLOOKUP($E905,Invoicing!$A$1:$H$8,MATCH(TRACKER!$N905,Invoicing!$A$1:$H$1,0),FALSE)</f>
        <v>#N/A</v>
      </c>
      <c r="AM905" s="78">
        <f>VLOOKUP($E905,Invoicing!$A$1:$H$8,MATCH(TRACKER!$O$1,Invoicing!$A$1:$H$1,0),FALSE)</f>
        <v>50</v>
      </c>
      <c r="AN905" s="78">
        <f t="shared" si="294"/>
        <v>0</v>
      </c>
      <c r="AO905" s="2">
        <f t="shared" si="295"/>
        <v>3</v>
      </c>
      <c r="AP905" s="2" t="str">
        <f t="shared" si="296"/>
        <v>WEEK</v>
      </c>
      <c r="AQ905" s="2" t="str">
        <f t="shared" si="297"/>
        <v>MSIWEEK</v>
      </c>
      <c r="AR905" s="71">
        <f t="shared" si="298"/>
        <v>480</v>
      </c>
      <c r="AS905" s="71">
        <f>VLOOKUP(AJ905,Invoicing!A:K,10,FALSE)</f>
        <v>25</v>
      </c>
      <c r="AT905" s="71">
        <f t="shared" si="299"/>
        <v>505</v>
      </c>
    </row>
    <row r="906" spans="1:47">
      <c r="A906" s="37" t="s">
        <v>58</v>
      </c>
      <c r="B906" s="3" t="s">
        <v>38</v>
      </c>
      <c r="C906" s="11">
        <v>45468.323611111111</v>
      </c>
      <c r="D906" s="11">
        <v>45468.166666666664</v>
      </c>
      <c r="E906" s="11" t="s">
        <v>45</v>
      </c>
      <c r="F906" s="11" t="s">
        <v>40</v>
      </c>
      <c r="G906" s="3" t="s">
        <v>1075</v>
      </c>
      <c r="H906" s="3" t="s">
        <v>2821</v>
      </c>
      <c r="I906" s="11">
        <v>45469.5</v>
      </c>
      <c r="J906" s="12">
        <v>45469.924305555556</v>
      </c>
      <c r="K906" s="12">
        <v>45469.916666666664</v>
      </c>
      <c r="L906" s="12">
        <v>45469.986111111109</v>
      </c>
      <c r="M906" s="12" t="s">
        <v>115</v>
      </c>
      <c r="N906" s="3" t="s">
        <v>42</v>
      </c>
      <c r="O906" s="3">
        <v>0</v>
      </c>
      <c r="P906" s="1">
        <f t="shared" si="280"/>
        <v>26</v>
      </c>
      <c r="Q906" s="1">
        <f t="shared" si="281"/>
        <v>6</v>
      </c>
      <c r="R906" s="72">
        <f t="shared" si="282"/>
        <v>45469.924305555556</v>
      </c>
      <c r="S906" s="73">
        <f t="shared" si="283"/>
        <v>1.1763888888890506</v>
      </c>
      <c r="T906" s="74">
        <f>Table2[[#This Row],[ETA A OFRECIMIENTO]]*24</f>
        <v>28.233333333337214</v>
      </c>
      <c r="U906" s="1" t="str">
        <f t="shared" si="284"/>
        <v>YES</v>
      </c>
      <c r="V906" s="73">
        <f t="shared" si="285"/>
        <v>0.41666666666424135</v>
      </c>
      <c r="W906" s="74">
        <f>Table2[[#This Row],[DEL. AVAILABLE A SLOT]]*24</f>
        <v>9.9999999999417923</v>
      </c>
      <c r="X906" s="1" t="str">
        <f t="shared" si="286"/>
        <v>SI</v>
      </c>
      <c r="Y906" s="73">
        <f t="shared" si="287"/>
        <v>1.5930555555532919</v>
      </c>
      <c r="Z906" s="74">
        <f>Table2[[#This Row],[ETA A TIMESLOT]]*24</f>
        <v>38.233333333279006</v>
      </c>
      <c r="AA906" s="73">
        <f t="shared" si="288"/>
        <v>7.6388888919609599E-3</v>
      </c>
      <c r="AB906" s="73" t="str">
        <f t="shared" si="289"/>
        <v>SI</v>
      </c>
      <c r="AC906" s="74">
        <f>Table2[[#This Row],[PUNTUALIDAD (H)]]*24</f>
        <v>0.18333333340706304</v>
      </c>
      <c r="AD906" s="73">
        <f t="shared" si="290"/>
        <v>1.6624999999985448</v>
      </c>
      <c r="AE906" s="74">
        <f>Table2[[#This Row],[ATA TO UNLOADING]]*24</f>
        <v>39.899999999965075</v>
      </c>
      <c r="AF906" s="74" t="str">
        <f>IF(Table2[[#This Row],[ATA TO UNLOADING 2]]&lt;=48,"YES","NO")</f>
        <v>YES</v>
      </c>
      <c r="AG906" s="75">
        <f t="shared" si="291"/>
        <v>0.91666666666424135</v>
      </c>
      <c r="AH906" s="2" t="s">
        <v>24</v>
      </c>
      <c r="AI906" s="2" t="str">
        <f t="shared" si="292"/>
        <v>SUDU8999591</v>
      </c>
      <c r="AJ906" s="76" t="str">
        <f t="shared" si="293"/>
        <v>OM TRANSPORT</v>
      </c>
      <c r="AK906" s="77">
        <f>IF($M906="TRUCK",VLOOKUP($AQ906,Invoicing!$A$17:$B$49,MATCH($AK$1,Invoicing!$A$17:$B$17,0),FALSE),VLOOKUP($AQ906,Invoicing!$N$17:$O$21,MATCH($AK$1,Invoicing!$N$17:$O$17,0),FALSE))</f>
        <v>475</v>
      </c>
      <c r="AL906" s="78" t="e">
        <f>VLOOKUP($E906,Invoicing!$A$1:$H$8,MATCH(TRACKER!$N906,Invoicing!$A$1:$H$1,0),FALSE)</f>
        <v>#N/A</v>
      </c>
      <c r="AM906" s="78">
        <f>VLOOKUP($E906,Invoicing!$A$1:$H$8,MATCH(TRACKER!$O$1,Invoicing!$A$1:$H$1,0),FALSE)</f>
        <v>50</v>
      </c>
      <c r="AN906" s="78">
        <f t="shared" si="294"/>
        <v>0</v>
      </c>
      <c r="AO906" s="2">
        <f t="shared" si="295"/>
        <v>3</v>
      </c>
      <c r="AP906" s="2" t="str">
        <f t="shared" si="296"/>
        <v>NIGHT</v>
      </c>
      <c r="AQ906" s="2" t="str">
        <f t="shared" si="297"/>
        <v>OM TRANSPORTNIGHT</v>
      </c>
      <c r="AR906" s="71">
        <f t="shared" si="298"/>
        <v>475</v>
      </c>
      <c r="AS906" s="71">
        <f>VLOOKUP(AJ906,Invoicing!A:K,10,FALSE)</f>
        <v>25</v>
      </c>
      <c r="AT906" s="71">
        <f t="shared" si="299"/>
        <v>500</v>
      </c>
    </row>
    <row r="907" spans="1:47">
      <c r="A907" s="37" t="s">
        <v>58</v>
      </c>
      <c r="B907" s="3" t="s">
        <v>38</v>
      </c>
      <c r="C907" s="11">
        <v>45468.323611111111</v>
      </c>
      <c r="D907" s="11">
        <v>45468.166666666664</v>
      </c>
      <c r="E907" s="11" t="s">
        <v>49</v>
      </c>
      <c r="F907" s="11" t="s">
        <v>40</v>
      </c>
      <c r="G907" s="3" t="s">
        <v>1076</v>
      </c>
      <c r="H907" s="3" t="s">
        <v>41</v>
      </c>
      <c r="I907" s="11">
        <v>45469.5</v>
      </c>
      <c r="J907" s="12">
        <v>45469.5</v>
      </c>
      <c r="K907" s="12">
        <v>45469.5</v>
      </c>
      <c r="L907" s="12">
        <v>45469.503472222219</v>
      </c>
      <c r="M907" s="12" t="s">
        <v>115</v>
      </c>
      <c r="N907" s="3" t="s">
        <v>42</v>
      </c>
      <c r="O907" s="3">
        <v>2</v>
      </c>
      <c r="P907" s="1">
        <f t="shared" si="280"/>
        <v>26</v>
      </c>
      <c r="Q907" s="1">
        <f t="shared" si="281"/>
        <v>6</v>
      </c>
      <c r="R907" s="72">
        <f t="shared" si="282"/>
        <v>45469.5</v>
      </c>
      <c r="S907" s="73">
        <f t="shared" si="283"/>
        <v>1.1763888888890506</v>
      </c>
      <c r="T907" s="74">
        <f>Table2[[#This Row],[ETA A OFRECIMIENTO]]*24</f>
        <v>28.233333333337214</v>
      </c>
      <c r="U907" s="1" t="str">
        <f t="shared" si="284"/>
        <v>YES</v>
      </c>
      <c r="V907" s="73">
        <f t="shared" si="285"/>
        <v>0</v>
      </c>
      <c r="W907" s="74">
        <f>Table2[[#This Row],[DEL. AVAILABLE A SLOT]]*24</f>
        <v>0</v>
      </c>
      <c r="X907" s="1" t="str">
        <f t="shared" si="286"/>
        <v>SI</v>
      </c>
      <c r="Y907" s="73">
        <f t="shared" si="287"/>
        <v>1.1763888888890506</v>
      </c>
      <c r="Z907" s="74">
        <f>Table2[[#This Row],[ETA A TIMESLOT]]*24</f>
        <v>28.233333333337214</v>
      </c>
      <c r="AA907" s="73">
        <f t="shared" si="288"/>
        <v>0</v>
      </c>
      <c r="AB907" s="73" t="str">
        <f t="shared" si="289"/>
        <v>SI</v>
      </c>
      <c r="AC907" s="74">
        <f>Table2[[#This Row],[PUNTUALIDAD (H)]]*24</f>
        <v>0</v>
      </c>
      <c r="AD907" s="73">
        <f t="shared" si="290"/>
        <v>1.179861111108039</v>
      </c>
      <c r="AE907" s="74">
        <f>Table2[[#This Row],[ATA TO UNLOADING]]*24</f>
        <v>28.316666666592937</v>
      </c>
      <c r="AF907" s="74" t="str">
        <f>IF(Table2[[#This Row],[ATA TO UNLOADING 2]]&lt;=48,"YES","NO")</f>
        <v>YES</v>
      </c>
      <c r="AG907" s="75">
        <f t="shared" si="291"/>
        <v>0.5</v>
      </c>
      <c r="AH907" s="2" t="s">
        <v>42</v>
      </c>
      <c r="AI907" s="2" t="str">
        <f t="shared" si="292"/>
        <v>TIIU2071306</v>
      </c>
      <c r="AJ907" s="76" t="str">
        <f t="shared" si="293"/>
        <v>CTU FLEVOKUST BV</v>
      </c>
      <c r="AK907" s="77">
        <f>IF($M907="TRUCK",VLOOKUP($AQ907,Invoicing!$A$17:$B$49,MATCH($AK$1,Invoicing!$A$17:$B$17,0),FALSE),VLOOKUP($AQ907,Invoicing!$N$17:$O$21,MATCH($AK$1,Invoicing!$N$17:$O$17,0),FALSE))</f>
        <v>520</v>
      </c>
      <c r="AL907" s="78" t="e">
        <f>VLOOKUP($E907,Invoicing!$A$1:$H$8,MATCH(TRACKER!$N907,Invoicing!$A$1:$H$1,0),FALSE)</f>
        <v>#N/A</v>
      </c>
      <c r="AM907" s="78">
        <v>35</v>
      </c>
      <c r="AN907" s="78">
        <f t="shared" si="294"/>
        <v>70</v>
      </c>
      <c r="AO907" s="2">
        <f t="shared" si="295"/>
        <v>3</v>
      </c>
      <c r="AP907" s="2" t="str">
        <f t="shared" si="296"/>
        <v>WEEK</v>
      </c>
      <c r="AQ907" s="2" t="str">
        <f t="shared" si="297"/>
        <v>CTU FLEVOKUST BVWEEK</v>
      </c>
      <c r="AR907" s="71">
        <f t="shared" si="298"/>
        <v>590</v>
      </c>
      <c r="AS907" s="71">
        <f>VLOOKUP(AJ907,Invoicing!A:K,10,FALSE)</f>
        <v>0</v>
      </c>
      <c r="AT907" s="71">
        <f t="shared" si="299"/>
        <v>590</v>
      </c>
    </row>
    <row r="908" spans="1:47">
      <c r="A908" s="37" t="s">
        <v>89</v>
      </c>
      <c r="B908" s="3" t="s">
        <v>38</v>
      </c>
      <c r="C908" s="11">
        <v>45470.979166666664</v>
      </c>
      <c r="D908" s="11">
        <v>45470.958333333336</v>
      </c>
      <c r="E908" s="11" t="s">
        <v>44</v>
      </c>
      <c r="F908" s="11" t="s">
        <v>40</v>
      </c>
      <c r="G908" s="3" t="s">
        <v>1077</v>
      </c>
      <c r="H908" s="3" t="s">
        <v>2821</v>
      </c>
      <c r="I908" s="11">
        <v>45472.291666666664</v>
      </c>
      <c r="J908" s="12">
        <v>45472.296527777777</v>
      </c>
      <c r="K908" s="12">
        <v>45472.291666666664</v>
      </c>
      <c r="L908" s="12">
        <v>45472.317361111112</v>
      </c>
      <c r="M908" s="12" t="s">
        <v>115</v>
      </c>
      <c r="N908" s="3" t="s">
        <v>42</v>
      </c>
      <c r="O908" s="3">
        <v>0</v>
      </c>
      <c r="P908" s="1">
        <f t="shared" si="280"/>
        <v>26</v>
      </c>
      <c r="Q908" s="1">
        <f t="shared" si="281"/>
        <v>6</v>
      </c>
      <c r="R908" s="72">
        <f t="shared" si="282"/>
        <v>45472.296527777777</v>
      </c>
      <c r="S908" s="73">
        <f t="shared" si="283"/>
        <v>1.3125</v>
      </c>
      <c r="T908" s="74">
        <f>Table2[[#This Row],[ETA A OFRECIMIENTO]]*24</f>
        <v>31.5</v>
      </c>
      <c r="U908" s="1" t="str">
        <f t="shared" si="284"/>
        <v>YES</v>
      </c>
      <c r="V908" s="73">
        <f t="shared" si="285"/>
        <v>0</v>
      </c>
      <c r="W908" s="74">
        <f>Table2[[#This Row],[DEL. AVAILABLE A SLOT]]*24</f>
        <v>0</v>
      </c>
      <c r="X908" s="1" t="str">
        <f t="shared" si="286"/>
        <v>SI</v>
      </c>
      <c r="Y908" s="73">
        <f t="shared" si="287"/>
        <v>1.3125</v>
      </c>
      <c r="Z908" s="74">
        <f>Table2[[#This Row],[ETA A TIMESLOT]]*24</f>
        <v>31.5</v>
      </c>
      <c r="AA908" s="73">
        <f t="shared" si="288"/>
        <v>4.8611111124046147E-3</v>
      </c>
      <c r="AB908" s="73" t="str">
        <f t="shared" si="289"/>
        <v>SI</v>
      </c>
      <c r="AC908" s="74">
        <f>Table2[[#This Row],[PUNTUALIDAD (H)]]*24</f>
        <v>0.11666666669771075</v>
      </c>
      <c r="AD908" s="73">
        <f t="shared" si="290"/>
        <v>1.3381944444481633</v>
      </c>
      <c r="AE908" s="74">
        <f>Table2[[#This Row],[ATA TO UNLOADING]]*24</f>
        <v>32.116666666755918</v>
      </c>
      <c r="AF908" s="74" t="str">
        <f>IF(Table2[[#This Row],[ATA TO UNLOADING 2]]&lt;=48,"YES","NO")</f>
        <v>YES</v>
      </c>
      <c r="AG908" s="75">
        <f t="shared" si="291"/>
        <v>0.29166666666424135</v>
      </c>
      <c r="AH908" s="2" t="s">
        <v>42</v>
      </c>
      <c r="AI908" s="2" t="str">
        <f t="shared" si="292"/>
        <v>MRSU5771814</v>
      </c>
      <c r="AJ908" s="76" t="str">
        <f t="shared" si="293"/>
        <v>MSI</v>
      </c>
      <c r="AK908" s="77">
        <f>IF($M908="TRUCK",VLOOKUP($AQ908,Invoicing!$A$17:$B$49,MATCH($AK$1,Invoicing!$A$17:$B$17,0),FALSE),VLOOKUP($AQ908,Invoicing!$N$17:$O$21,MATCH($AK$1,Invoicing!$N$17:$O$17,0),FALSE))</f>
        <v>500</v>
      </c>
      <c r="AL908" s="78" t="e">
        <f>VLOOKUP($E908,Invoicing!$A$1:$H$8,MATCH(TRACKER!$N908,Invoicing!$A$1:$H$1,0),FALSE)</f>
        <v>#N/A</v>
      </c>
      <c r="AM908" s="78">
        <f>VLOOKUP($E908,Invoicing!$A$1:$H$8,MATCH(TRACKER!$O$1,Invoicing!$A$1:$H$1,0),FALSE)</f>
        <v>50</v>
      </c>
      <c r="AN908" s="78">
        <f t="shared" si="294"/>
        <v>0</v>
      </c>
      <c r="AO908" s="2">
        <f t="shared" si="295"/>
        <v>6</v>
      </c>
      <c r="AP908" s="2" t="str">
        <f t="shared" si="296"/>
        <v>SATURDAY</v>
      </c>
      <c r="AQ908" s="2" t="str">
        <f t="shared" si="297"/>
        <v>MSISATURDAY</v>
      </c>
      <c r="AR908" s="71">
        <f t="shared" si="298"/>
        <v>500</v>
      </c>
      <c r="AS908" s="71">
        <f>VLOOKUP(AJ908,Invoicing!A:K,10,FALSE)</f>
        <v>25</v>
      </c>
      <c r="AT908" s="71">
        <f t="shared" si="299"/>
        <v>525</v>
      </c>
    </row>
    <row r="909" spans="1:47">
      <c r="A909" s="37" t="s">
        <v>89</v>
      </c>
      <c r="B909" s="3" t="s">
        <v>38</v>
      </c>
      <c r="C909" s="11">
        <v>45470.979166666664</v>
      </c>
      <c r="D909" s="11">
        <v>45470.958333333336</v>
      </c>
      <c r="E909" s="11" t="s">
        <v>44</v>
      </c>
      <c r="F909" s="11" t="s">
        <v>40</v>
      </c>
      <c r="G909" s="3" t="s">
        <v>1078</v>
      </c>
      <c r="H909" s="3" t="s">
        <v>2821</v>
      </c>
      <c r="I909" s="11">
        <v>45472.291666666664</v>
      </c>
      <c r="J909" s="12">
        <v>45472.305555555555</v>
      </c>
      <c r="K909" s="12">
        <v>45472.291666666664</v>
      </c>
      <c r="L909" s="12">
        <v>45472.322916666664</v>
      </c>
      <c r="M909" s="12" t="s">
        <v>115</v>
      </c>
      <c r="N909" s="3" t="s">
        <v>42</v>
      </c>
      <c r="O909" s="3">
        <v>0</v>
      </c>
      <c r="P909" s="1">
        <f t="shared" si="280"/>
        <v>26</v>
      </c>
      <c r="Q909" s="1">
        <f t="shared" si="281"/>
        <v>6</v>
      </c>
      <c r="R909" s="72">
        <f t="shared" si="282"/>
        <v>45472.305555555555</v>
      </c>
      <c r="S909" s="73">
        <f t="shared" si="283"/>
        <v>1.3125</v>
      </c>
      <c r="T909" s="74">
        <f>Table2[[#This Row],[ETA A OFRECIMIENTO]]*24</f>
        <v>31.5</v>
      </c>
      <c r="U909" s="1" t="str">
        <f t="shared" si="284"/>
        <v>YES</v>
      </c>
      <c r="V909" s="73">
        <f t="shared" si="285"/>
        <v>0</v>
      </c>
      <c r="W909" s="74">
        <f>Table2[[#This Row],[DEL. AVAILABLE A SLOT]]*24</f>
        <v>0</v>
      </c>
      <c r="X909" s="1" t="str">
        <f t="shared" si="286"/>
        <v>SI</v>
      </c>
      <c r="Y909" s="73">
        <f t="shared" si="287"/>
        <v>1.3125</v>
      </c>
      <c r="Z909" s="74">
        <f>Table2[[#This Row],[ETA A TIMESLOT]]*24</f>
        <v>31.5</v>
      </c>
      <c r="AA909" s="73">
        <f t="shared" si="288"/>
        <v>1.3888888890505768E-2</v>
      </c>
      <c r="AB909" s="73" t="str">
        <f t="shared" si="289"/>
        <v>SI</v>
      </c>
      <c r="AC909" s="74">
        <f>Table2[[#This Row],[PUNTUALIDAD (H)]]*24</f>
        <v>0.33333333337213844</v>
      </c>
      <c r="AD909" s="73">
        <f t="shared" si="290"/>
        <v>1.34375</v>
      </c>
      <c r="AE909" s="74">
        <f>Table2[[#This Row],[ATA TO UNLOADING]]*24</f>
        <v>32.25</v>
      </c>
      <c r="AF909" s="74" t="str">
        <f>IF(Table2[[#This Row],[ATA TO UNLOADING 2]]&lt;=48,"YES","NO")</f>
        <v>YES</v>
      </c>
      <c r="AG909" s="75">
        <f t="shared" si="291"/>
        <v>0.29166666666424135</v>
      </c>
      <c r="AH909" s="2" t="s">
        <v>42</v>
      </c>
      <c r="AI909" s="2" t="str">
        <f t="shared" si="292"/>
        <v>TRHU4827439</v>
      </c>
      <c r="AJ909" s="76" t="str">
        <f t="shared" si="293"/>
        <v>MSI</v>
      </c>
      <c r="AK909" s="77">
        <f>IF($M909="TRUCK",VLOOKUP($AQ909,Invoicing!$A$17:$B$49,MATCH($AK$1,Invoicing!$A$17:$B$17,0),FALSE),VLOOKUP($AQ909,Invoicing!$N$17:$O$21,MATCH($AK$1,Invoicing!$N$17:$O$17,0),FALSE))</f>
        <v>500</v>
      </c>
      <c r="AL909" s="78" t="e">
        <f>VLOOKUP($E909,Invoicing!$A$1:$H$8,MATCH(TRACKER!$N909,Invoicing!$A$1:$H$1,0),FALSE)</f>
        <v>#N/A</v>
      </c>
      <c r="AM909" s="78">
        <f>VLOOKUP($E909,Invoicing!$A$1:$H$8,MATCH(TRACKER!$O$1,Invoicing!$A$1:$H$1,0),FALSE)</f>
        <v>50</v>
      </c>
      <c r="AN909" s="78">
        <f t="shared" si="294"/>
        <v>0</v>
      </c>
      <c r="AO909" s="2">
        <f t="shared" si="295"/>
        <v>6</v>
      </c>
      <c r="AP909" s="2" t="str">
        <f t="shared" si="296"/>
        <v>SATURDAY</v>
      </c>
      <c r="AQ909" s="2" t="str">
        <f t="shared" si="297"/>
        <v>MSISATURDAY</v>
      </c>
      <c r="AR909" s="71">
        <f t="shared" si="298"/>
        <v>500</v>
      </c>
      <c r="AS909" s="71">
        <f>VLOOKUP(AJ909,Invoicing!A:K,10,FALSE)</f>
        <v>25</v>
      </c>
      <c r="AT909" s="71">
        <f t="shared" si="299"/>
        <v>525</v>
      </c>
    </row>
    <row r="910" spans="1:47">
      <c r="A910" s="37" t="s">
        <v>60</v>
      </c>
      <c r="B910" s="3" t="s">
        <v>38</v>
      </c>
      <c r="C910" s="11">
        <v>45473.6875</v>
      </c>
      <c r="D910" s="11">
        <v>45473.625</v>
      </c>
      <c r="E910" s="11" t="s">
        <v>49</v>
      </c>
      <c r="F910" s="11" t="s">
        <v>40</v>
      </c>
      <c r="G910" s="3" t="s">
        <v>1079</v>
      </c>
      <c r="H910" s="3" t="s">
        <v>41</v>
      </c>
      <c r="I910" s="11">
        <v>45475.083333333336</v>
      </c>
      <c r="J910" s="12">
        <v>45475.363194444442</v>
      </c>
      <c r="K910" s="12">
        <v>45475.3125</v>
      </c>
      <c r="L910" s="12">
        <v>45475.319444444445</v>
      </c>
      <c r="M910" s="12" t="s">
        <v>115</v>
      </c>
      <c r="N910" s="3" t="s">
        <v>42</v>
      </c>
      <c r="O910" s="3">
        <v>1</v>
      </c>
      <c r="P910" s="1">
        <f t="shared" si="280"/>
        <v>27</v>
      </c>
      <c r="Q910" s="1">
        <f t="shared" si="281"/>
        <v>7</v>
      </c>
      <c r="R910" s="72">
        <f t="shared" si="282"/>
        <v>45475.363194444442</v>
      </c>
      <c r="S910" s="73">
        <f t="shared" si="283"/>
        <v>1.3958333333357587</v>
      </c>
      <c r="T910" s="74">
        <f>Table2[[#This Row],[ETA A OFRECIMIENTO]]*24</f>
        <v>33.500000000058208</v>
      </c>
      <c r="U910" s="1" t="str">
        <f t="shared" si="284"/>
        <v>YES</v>
      </c>
      <c r="V910" s="73">
        <f t="shared" si="285"/>
        <v>0.22916666666424135</v>
      </c>
      <c r="W910" s="74">
        <f>Table2[[#This Row],[DEL. AVAILABLE A SLOT]]*24</f>
        <v>5.4999999999417923</v>
      </c>
      <c r="X910" s="1" t="str">
        <f t="shared" si="286"/>
        <v>SI</v>
      </c>
      <c r="Y910" s="73">
        <f t="shared" si="287"/>
        <v>1.625</v>
      </c>
      <c r="Z910" s="74">
        <f>Table2[[#This Row],[ETA A TIMESLOT]]*24</f>
        <v>39</v>
      </c>
      <c r="AA910" s="73">
        <f t="shared" si="288"/>
        <v>5.0694444442342501E-2</v>
      </c>
      <c r="AB910" s="73" t="str">
        <f t="shared" si="289"/>
        <v>NO</v>
      </c>
      <c r="AC910" s="74">
        <f>Table2[[#This Row],[PUNTUALIDAD (H)]]*24</f>
        <v>1.21666666661622</v>
      </c>
      <c r="AD910" s="73">
        <f t="shared" si="290"/>
        <v>1.6319444444452529</v>
      </c>
      <c r="AE910" s="74">
        <f>Table2[[#This Row],[ATA TO UNLOADING]]*24</f>
        <v>39.166666666686069</v>
      </c>
      <c r="AF910" s="74" t="str">
        <f>IF(Table2[[#This Row],[ATA TO UNLOADING 2]]&lt;=48,"YES","NO")</f>
        <v>YES</v>
      </c>
      <c r="AG910" s="75">
        <f t="shared" si="291"/>
        <v>0.3125</v>
      </c>
      <c r="AH910" s="2" t="s">
        <v>42</v>
      </c>
      <c r="AI910" s="2" t="str">
        <f t="shared" si="292"/>
        <v>BEAU5202594</v>
      </c>
      <c r="AJ910" s="76" t="str">
        <f t="shared" si="293"/>
        <v>CTU FLEVOKUST BV</v>
      </c>
      <c r="AK910" s="77">
        <f>IF($M910="TRUCK",VLOOKUP($AQ910,Invoicing!$A$17:$B$49,MATCH($AK$1,Invoicing!$A$17:$B$17,0),FALSE),VLOOKUP($AQ910,Invoicing!$N$17:$O$21,MATCH($AK$1,Invoicing!$N$17:$O$17,0),FALSE))</f>
        <v>520</v>
      </c>
      <c r="AL910" s="78" t="e">
        <f>VLOOKUP($E910,Invoicing!$A$1:$H$8,MATCH(TRACKER!$N910,Invoicing!$A$1:$H$1,0),FALSE)</f>
        <v>#N/A</v>
      </c>
      <c r="AM910" s="78">
        <v>35</v>
      </c>
      <c r="AN910" s="78">
        <f t="shared" si="294"/>
        <v>35</v>
      </c>
      <c r="AO910" s="2">
        <f t="shared" si="295"/>
        <v>2</v>
      </c>
      <c r="AP910" s="2" t="str">
        <f t="shared" si="296"/>
        <v>WEEK</v>
      </c>
      <c r="AQ910" s="2" t="str">
        <f t="shared" si="297"/>
        <v>CTU FLEVOKUST BVWEEK</v>
      </c>
      <c r="AR910" s="71">
        <f t="shared" si="298"/>
        <v>555</v>
      </c>
      <c r="AS910" s="71">
        <f>VLOOKUP(AJ910,Invoicing!A:K,10,FALSE)</f>
        <v>0</v>
      </c>
      <c r="AT910" s="71">
        <f t="shared" si="299"/>
        <v>555</v>
      </c>
    </row>
    <row r="911" spans="1:47">
      <c r="A911" s="37" t="s">
        <v>60</v>
      </c>
      <c r="B911" s="3" t="s">
        <v>38</v>
      </c>
      <c r="C911" s="11">
        <v>45473.6875</v>
      </c>
      <c r="D911" s="11">
        <v>45473.625</v>
      </c>
      <c r="E911" s="11" t="s">
        <v>49</v>
      </c>
      <c r="F911" s="11" t="s">
        <v>40</v>
      </c>
      <c r="G911" s="3" t="s">
        <v>1080</v>
      </c>
      <c r="H911" s="3" t="s">
        <v>41</v>
      </c>
      <c r="I911" s="11">
        <v>45475.083333333336</v>
      </c>
      <c r="J911" s="12">
        <v>45475.339583333334</v>
      </c>
      <c r="K911" s="12">
        <v>45475.375</v>
      </c>
      <c r="L911" s="12">
        <v>45475.361111111109</v>
      </c>
      <c r="M911" s="12" t="s">
        <v>115</v>
      </c>
      <c r="N911" s="3" t="s">
        <v>42</v>
      </c>
      <c r="O911" s="3">
        <v>0</v>
      </c>
      <c r="P911" s="1">
        <f t="shared" si="280"/>
        <v>27</v>
      </c>
      <c r="Q911" s="1">
        <f t="shared" si="281"/>
        <v>7</v>
      </c>
      <c r="R911" s="72">
        <f t="shared" si="282"/>
        <v>45475.339583333334</v>
      </c>
      <c r="S911" s="73">
        <f t="shared" si="283"/>
        <v>1.3958333333357587</v>
      </c>
      <c r="T911" s="74">
        <f>Table2[[#This Row],[ETA A OFRECIMIENTO]]*24</f>
        <v>33.500000000058208</v>
      </c>
      <c r="U911" s="1" t="str">
        <f t="shared" si="284"/>
        <v>YES</v>
      </c>
      <c r="V911" s="73">
        <f t="shared" si="285"/>
        <v>0.29166666666424135</v>
      </c>
      <c r="W911" s="74">
        <f>Table2[[#This Row],[DEL. AVAILABLE A SLOT]]*24</f>
        <v>6.9999999999417923</v>
      </c>
      <c r="X911" s="1" t="str">
        <f t="shared" si="286"/>
        <v>SI</v>
      </c>
      <c r="Y911" s="73">
        <f t="shared" si="287"/>
        <v>1.6875</v>
      </c>
      <c r="Z911" s="74">
        <f>Table2[[#This Row],[ETA A TIMESLOT]]*24</f>
        <v>40.5</v>
      </c>
      <c r="AA911" s="73">
        <f t="shared" si="288"/>
        <v>0</v>
      </c>
      <c r="AB911" s="73" t="str">
        <f t="shared" si="289"/>
        <v>SI</v>
      </c>
      <c r="AC911" s="74">
        <f>Table2[[#This Row],[PUNTUALIDAD (H)]]*24</f>
        <v>0</v>
      </c>
      <c r="AD911" s="73">
        <f t="shared" si="290"/>
        <v>1.6736111111094942</v>
      </c>
      <c r="AE911" s="74">
        <f>Table2[[#This Row],[ATA TO UNLOADING]]*24</f>
        <v>40.166666666627862</v>
      </c>
      <c r="AF911" s="74" t="str">
        <f>IF(Table2[[#This Row],[ATA TO UNLOADING 2]]&lt;=48,"YES","NO")</f>
        <v>YES</v>
      </c>
      <c r="AG911" s="75">
        <f t="shared" si="291"/>
        <v>0.375</v>
      </c>
      <c r="AH911" s="2" t="s">
        <v>42</v>
      </c>
      <c r="AI911" s="2" t="str">
        <f t="shared" si="292"/>
        <v>MSKU4803921</v>
      </c>
      <c r="AJ911" s="76" t="str">
        <f t="shared" si="293"/>
        <v>CTU FLEVOKUST BV</v>
      </c>
      <c r="AK911" s="77">
        <f>IF($M911="TRUCK",VLOOKUP($AQ911,Invoicing!$A$17:$B$49,MATCH($AK$1,Invoicing!$A$17:$B$17,0),FALSE),VLOOKUP($AQ911,Invoicing!$N$17:$O$21,MATCH($AK$1,Invoicing!$N$17:$O$17,0),FALSE))</f>
        <v>520</v>
      </c>
      <c r="AL911" s="78" t="e">
        <f>VLOOKUP($E911,Invoicing!$A$1:$H$8,MATCH(TRACKER!$N911,Invoicing!$A$1:$H$1,0),FALSE)</f>
        <v>#N/A</v>
      </c>
      <c r="AM911" s="78">
        <v>35</v>
      </c>
      <c r="AN911" s="78">
        <f t="shared" si="294"/>
        <v>0</v>
      </c>
      <c r="AO911" s="2">
        <f t="shared" si="295"/>
        <v>2</v>
      </c>
      <c r="AP911" s="2" t="str">
        <f t="shared" si="296"/>
        <v>WEEK</v>
      </c>
      <c r="AQ911" s="2" t="str">
        <f t="shared" si="297"/>
        <v>CTU FLEVOKUST BVWEEK</v>
      </c>
      <c r="AR911" s="71">
        <f t="shared" si="298"/>
        <v>520</v>
      </c>
      <c r="AS911" s="71">
        <f>VLOOKUP(AJ911,Invoicing!A:K,10,FALSE)</f>
        <v>0</v>
      </c>
      <c r="AT911" s="71">
        <f t="shared" si="299"/>
        <v>520</v>
      </c>
    </row>
    <row r="912" spans="1:47">
      <c r="A912" s="37" t="s">
        <v>60</v>
      </c>
      <c r="B912" s="3" t="s">
        <v>38</v>
      </c>
      <c r="C912" s="11">
        <v>45473.6875</v>
      </c>
      <c r="D912" s="11">
        <v>45473.625</v>
      </c>
      <c r="E912" s="11" t="s">
        <v>49</v>
      </c>
      <c r="F912" s="11" t="s">
        <v>40</v>
      </c>
      <c r="G912" s="3" t="s">
        <v>1081</v>
      </c>
      <c r="H912" s="3" t="s">
        <v>41</v>
      </c>
      <c r="I912" s="11">
        <v>45475.083333333336</v>
      </c>
      <c r="J912" s="12">
        <v>45475.332638888889</v>
      </c>
      <c r="K912" s="12">
        <v>45475.25</v>
      </c>
      <c r="L912" s="12">
        <v>45475.274305555555</v>
      </c>
      <c r="M912" s="12" t="s">
        <v>115</v>
      </c>
      <c r="N912" s="3" t="s">
        <v>42</v>
      </c>
      <c r="O912" s="3">
        <v>2</v>
      </c>
      <c r="P912" s="1">
        <f t="shared" si="280"/>
        <v>27</v>
      </c>
      <c r="Q912" s="1">
        <f t="shared" si="281"/>
        <v>7</v>
      </c>
      <c r="R912" s="72">
        <f t="shared" si="282"/>
        <v>45475.332638888889</v>
      </c>
      <c r="S912" s="73">
        <f t="shared" si="283"/>
        <v>1.3958333333357587</v>
      </c>
      <c r="T912" s="74">
        <f>Table2[[#This Row],[ETA A OFRECIMIENTO]]*24</f>
        <v>33.500000000058208</v>
      </c>
      <c r="U912" s="1" t="str">
        <f t="shared" si="284"/>
        <v>YES</v>
      </c>
      <c r="V912" s="73">
        <f t="shared" si="285"/>
        <v>0.16666666666424135</v>
      </c>
      <c r="W912" s="74">
        <f>Table2[[#This Row],[DEL. AVAILABLE A SLOT]]*24</f>
        <v>3.9999999999417923</v>
      </c>
      <c r="X912" s="1" t="str">
        <f t="shared" si="286"/>
        <v>SI</v>
      </c>
      <c r="Y912" s="73">
        <f t="shared" si="287"/>
        <v>1.5625</v>
      </c>
      <c r="Z912" s="74">
        <f>Table2[[#This Row],[ETA A TIMESLOT]]*24</f>
        <v>37.5</v>
      </c>
      <c r="AA912" s="73">
        <f t="shared" si="288"/>
        <v>8.2638888889050577E-2</v>
      </c>
      <c r="AB912" s="73" t="str">
        <f t="shared" si="289"/>
        <v>NO</v>
      </c>
      <c r="AC912" s="74">
        <f>Table2[[#This Row],[PUNTUALIDAD (H)]]*24</f>
        <v>1.9833333333372138</v>
      </c>
      <c r="AD912" s="73">
        <f t="shared" si="290"/>
        <v>1.5868055555547471</v>
      </c>
      <c r="AE912" s="74">
        <f>Table2[[#This Row],[ATA TO UNLOADING]]*24</f>
        <v>38.083333333313931</v>
      </c>
      <c r="AF912" s="74" t="str">
        <f>IF(Table2[[#This Row],[ATA TO UNLOADING 2]]&lt;=48,"YES","NO")</f>
        <v>YES</v>
      </c>
      <c r="AG912" s="75">
        <f t="shared" si="291"/>
        <v>0.25</v>
      </c>
      <c r="AH912" s="2" t="s">
        <v>42</v>
      </c>
      <c r="AI912" s="2" t="str">
        <f t="shared" si="292"/>
        <v>MSKU6455281</v>
      </c>
      <c r="AJ912" s="76" t="str">
        <f t="shared" si="293"/>
        <v>CTU FLEVOKUST BV</v>
      </c>
      <c r="AK912" s="77">
        <f>IF($M912="TRUCK",VLOOKUP($AQ912,Invoicing!$A$17:$B$49,MATCH($AK$1,Invoicing!$A$17:$B$17,0),FALSE),VLOOKUP($AQ912,Invoicing!$N$17:$O$21,MATCH($AK$1,Invoicing!$N$17:$O$17,0),FALSE))</f>
        <v>520</v>
      </c>
      <c r="AL912" s="78" t="e">
        <f>VLOOKUP($E912,Invoicing!$A$1:$H$8,MATCH(TRACKER!$N912,Invoicing!$A$1:$H$1,0),FALSE)</f>
        <v>#N/A</v>
      </c>
      <c r="AM912" s="78">
        <v>35</v>
      </c>
      <c r="AN912" s="78">
        <f t="shared" si="294"/>
        <v>70</v>
      </c>
      <c r="AO912" s="2">
        <f t="shared" si="295"/>
        <v>2</v>
      </c>
      <c r="AP912" s="2" t="str">
        <f t="shared" si="296"/>
        <v>WEEK</v>
      </c>
      <c r="AQ912" s="2" t="str">
        <f t="shared" si="297"/>
        <v>CTU FLEVOKUST BVWEEK</v>
      </c>
      <c r="AR912" s="71">
        <f t="shared" si="298"/>
        <v>590</v>
      </c>
      <c r="AS912" s="71">
        <f>VLOOKUP(AJ912,Invoicing!A:K,10,FALSE)</f>
        <v>0</v>
      </c>
      <c r="AT912" s="71">
        <f t="shared" si="299"/>
        <v>590</v>
      </c>
    </row>
    <row r="913" spans="1:46">
      <c r="A913" s="37" t="s">
        <v>1082</v>
      </c>
      <c r="B913" s="3" t="s">
        <v>38</v>
      </c>
      <c r="C913" s="11">
        <v>45476.123611111114</v>
      </c>
      <c r="D913" s="11">
        <v>45476.208333333336</v>
      </c>
      <c r="E913" s="11" t="s">
        <v>44</v>
      </c>
      <c r="F913" s="11" t="s">
        <v>40</v>
      </c>
      <c r="G913" s="3" t="s">
        <v>1083</v>
      </c>
      <c r="H913" s="3" t="s">
        <v>2821</v>
      </c>
      <c r="I913" s="11">
        <v>45476.875</v>
      </c>
      <c r="J913" s="12">
        <v>45476.825694444444</v>
      </c>
      <c r="K913" s="12">
        <v>45476.875</v>
      </c>
      <c r="L913" s="12">
        <v>45476.84375</v>
      </c>
      <c r="M913" s="12" t="s">
        <v>115</v>
      </c>
      <c r="N913" s="3" t="s">
        <v>42</v>
      </c>
      <c r="O913" s="3">
        <v>0</v>
      </c>
      <c r="P913" s="1">
        <f t="shared" si="280"/>
        <v>27</v>
      </c>
      <c r="Q913" s="1">
        <f t="shared" si="281"/>
        <v>7</v>
      </c>
      <c r="R913" s="72">
        <f t="shared" si="282"/>
        <v>45476.825694444444</v>
      </c>
      <c r="S913" s="73">
        <f t="shared" si="283"/>
        <v>0.75138888888614019</v>
      </c>
      <c r="T913" s="74">
        <f>Table2[[#This Row],[ETA A OFRECIMIENTO]]*24</f>
        <v>18.033333333267365</v>
      </c>
      <c r="U913" s="1" t="str">
        <f t="shared" si="284"/>
        <v>YES</v>
      </c>
      <c r="V913" s="73">
        <f t="shared" si="285"/>
        <v>0</v>
      </c>
      <c r="W913" s="74">
        <f>Table2[[#This Row],[DEL. AVAILABLE A SLOT]]*24</f>
        <v>0</v>
      </c>
      <c r="X913" s="1" t="str">
        <f t="shared" si="286"/>
        <v>SI</v>
      </c>
      <c r="Y913" s="73">
        <f t="shared" si="287"/>
        <v>0.75138888888614019</v>
      </c>
      <c r="Z913" s="74">
        <f>Table2[[#This Row],[ETA A TIMESLOT]]*24</f>
        <v>18.033333333267365</v>
      </c>
      <c r="AA913" s="73">
        <f t="shared" si="288"/>
        <v>0</v>
      </c>
      <c r="AB913" s="73" t="str">
        <f t="shared" si="289"/>
        <v>SI</v>
      </c>
      <c r="AC913" s="74">
        <f>Table2[[#This Row],[PUNTUALIDAD (H)]]*24</f>
        <v>0</v>
      </c>
      <c r="AD913" s="73">
        <f t="shared" si="290"/>
        <v>0.72013888888614019</v>
      </c>
      <c r="AE913" s="74">
        <f>Table2[[#This Row],[ATA TO UNLOADING]]*24</f>
        <v>17.283333333267365</v>
      </c>
      <c r="AF913" s="74" t="str">
        <f>IF(Table2[[#This Row],[ATA TO UNLOADING 2]]&lt;=48,"YES","NO")</f>
        <v>YES</v>
      </c>
      <c r="AG913" s="75">
        <f t="shared" si="291"/>
        <v>0.875</v>
      </c>
      <c r="AH913" s="2" t="s">
        <v>24</v>
      </c>
      <c r="AI913" s="2" t="str">
        <f t="shared" si="292"/>
        <v>MRKU2535638</v>
      </c>
      <c r="AJ913" s="76" t="str">
        <f t="shared" si="293"/>
        <v>MSI</v>
      </c>
      <c r="AK913" s="77">
        <f>IF($M913="TRUCK",VLOOKUP($AQ913,Invoicing!$A$17:$B$49,MATCH($AK$1,Invoicing!$A$17:$B$17,0),FALSE),VLOOKUP($AQ913,Invoicing!$N$17:$O$21,MATCH($AK$1,Invoicing!$N$17:$O$17,0),FALSE))</f>
        <v>530</v>
      </c>
      <c r="AL913" s="78" t="e">
        <f>VLOOKUP($E913,Invoicing!$A$1:$H$8,MATCH(TRACKER!$N913,Invoicing!$A$1:$H$1,0),FALSE)</f>
        <v>#N/A</v>
      </c>
      <c r="AM913" s="78">
        <f>VLOOKUP($E913,Invoicing!$A$1:$H$8,MATCH(TRACKER!$O$1,Invoicing!$A$1:$H$1,0),FALSE)</f>
        <v>50</v>
      </c>
      <c r="AN913" s="78">
        <f t="shared" si="294"/>
        <v>0</v>
      </c>
      <c r="AO913" s="2">
        <f t="shared" si="295"/>
        <v>3</v>
      </c>
      <c r="AP913" s="2" t="str">
        <f t="shared" si="296"/>
        <v>NIGHT</v>
      </c>
      <c r="AQ913" s="2" t="str">
        <f t="shared" si="297"/>
        <v>MSINIGHT</v>
      </c>
      <c r="AR913" s="71">
        <f t="shared" si="298"/>
        <v>530</v>
      </c>
      <c r="AS913" s="71">
        <f>VLOOKUP(AJ913,Invoicing!A:K,10,FALSE)</f>
        <v>25</v>
      </c>
      <c r="AT913" s="71">
        <f t="shared" si="299"/>
        <v>555</v>
      </c>
    </row>
    <row r="914" spans="1:46">
      <c r="A914" s="37" t="s">
        <v>1082</v>
      </c>
      <c r="B914" s="3" t="s">
        <v>38</v>
      </c>
      <c r="C914" s="11">
        <v>45476.123611111114</v>
      </c>
      <c r="D914" s="11">
        <v>45476.208333333336</v>
      </c>
      <c r="E914" s="11" t="s">
        <v>45</v>
      </c>
      <c r="F914" s="11" t="s">
        <v>40</v>
      </c>
      <c r="G914" s="3" t="s">
        <v>1084</v>
      </c>
      <c r="H914" s="3" t="s">
        <v>2821</v>
      </c>
      <c r="I914" s="11">
        <v>45476.875</v>
      </c>
      <c r="J914" s="12">
        <v>45476.970138888886</v>
      </c>
      <c r="K914" s="12">
        <v>45476.916666666664</v>
      </c>
      <c r="L914" s="12">
        <v>45476.996527777781</v>
      </c>
      <c r="M914" s="12" t="s">
        <v>115</v>
      </c>
      <c r="N914" s="3" t="s">
        <v>42</v>
      </c>
      <c r="O914" s="3">
        <v>0</v>
      </c>
      <c r="P914" s="1">
        <f t="shared" si="280"/>
        <v>27</v>
      </c>
      <c r="Q914" s="1">
        <f t="shared" si="281"/>
        <v>7</v>
      </c>
      <c r="R914" s="72">
        <f t="shared" si="282"/>
        <v>45476.970138888886</v>
      </c>
      <c r="S914" s="73">
        <f t="shared" si="283"/>
        <v>0.75138888888614019</v>
      </c>
      <c r="T914" s="74">
        <f>Table2[[#This Row],[ETA A OFRECIMIENTO]]*24</f>
        <v>18.033333333267365</v>
      </c>
      <c r="U914" s="1" t="str">
        <f t="shared" si="284"/>
        <v>YES</v>
      </c>
      <c r="V914" s="73">
        <f t="shared" si="285"/>
        <v>4.1666666664241347E-2</v>
      </c>
      <c r="W914" s="74">
        <f>Table2[[#This Row],[DEL. AVAILABLE A SLOT]]*24</f>
        <v>0.99999999994179234</v>
      </c>
      <c r="X914" s="1" t="str">
        <f t="shared" si="286"/>
        <v>SI</v>
      </c>
      <c r="Y914" s="73">
        <f t="shared" si="287"/>
        <v>0.79305555555038154</v>
      </c>
      <c r="Z914" s="74">
        <f>Table2[[#This Row],[ETA A TIMESLOT]]*24</f>
        <v>19.033333333209157</v>
      </c>
      <c r="AA914" s="73">
        <f t="shared" si="288"/>
        <v>5.3472222221898846E-2</v>
      </c>
      <c r="AB914" s="73" t="str">
        <f t="shared" si="289"/>
        <v>NO</v>
      </c>
      <c r="AC914" s="74">
        <f>Table2[[#This Row],[PUNTUALIDAD (H)]]*24</f>
        <v>1.2833333333255723</v>
      </c>
      <c r="AD914" s="73">
        <f t="shared" si="290"/>
        <v>0.87291666666715173</v>
      </c>
      <c r="AE914" s="74">
        <f>Table2[[#This Row],[ATA TO UNLOADING]]*24</f>
        <v>20.950000000011642</v>
      </c>
      <c r="AF914" s="74" t="str">
        <f>IF(Table2[[#This Row],[ATA TO UNLOADING 2]]&lt;=48,"YES","NO")</f>
        <v>YES</v>
      </c>
      <c r="AG914" s="75">
        <f t="shared" si="291"/>
        <v>0.91666666666424135</v>
      </c>
      <c r="AH914" s="2" t="s">
        <v>24</v>
      </c>
      <c r="AI914" s="2" t="str">
        <f t="shared" si="292"/>
        <v>MRKU8197918</v>
      </c>
      <c r="AJ914" s="76" t="str">
        <f t="shared" si="293"/>
        <v>OM TRANSPORT</v>
      </c>
      <c r="AK914" s="77">
        <f>IF($M914="TRUCK",VLOOKUP($AQ914,Invoicing!$A$17:$B$49,MATCH($AK$1,Invoicing!$A$17:$B$17,0),FALSE),VLOOKUP($AQ914,Invoicing!$N$17:$O$21,MATCH($AK$1,Invoicing!$N$17:$O$17,0),FALSE))</f>
        <v>475</v>
      </c>
      <c r="AL914" s="78" t="e">
        <f>VLOOKUP($E914,Invoicing!$A$1:$H$8,MATCH(TRACKER!$N914,Invoicing!$A$1:$H$1,0),FALSE)</f>
        <v>#N/A</v>
      </c>
      <c r="AM914" s="78">
        <f>VLOOKUP($E914,Invoicing!$A$1:$H$8,MATCH(TRACKER!$O$1,Invoicing!$A$1:$H$1,0),FALSE)</f>
        <v>50</v>
      </c>
      <c r="AN914" s="78">
        <f t="shared" si="294"/>
        <v>0</v>
      </c>
      <c r="AO914" s="2">
        <f t="shared" si="295"/>
        <v>3</v>
      </c>
      <c r="AP914" s="2" t="str">
        <f t="shared" si="296"/>
        <v>NIGHT</v>
      </c>
      <c r="AQ914" s="2" t="str">
        <f t="shared" si="297"/>
        <v>OM TRANSPORTNIGHT</v>
      </c>
      <c r="AR914" s="71">
        <f t="shared" si="298"/>
        <v>475</v>
      </c>
      <c r="AS914" s="71">
        <f>VLOOKUP(AJ914,Invoicing!A:K,10,FALSE)</f>
        <v>25</v>
      </c>
      <c r="AT914" s="71">
        <f t="shared" si="299"/>
        <v>500</v>
      </c>
    </row>
    <row r="915" spans="1:46">
      <c r="A915" s="37" t="s">
        <v>1082</v>
      </c>
      <c r="B915" s="3" t="s">
        <v>38</v>
      </c>
      <c r="C915" s="11">
        <v>45476.123611111114</v>
      </c>
      <c r="D915" s="11">
        <v>45476.208333333336</v>
      </c>
      <c r="E915" s="11" t="s">
        <v>44</v>
      </c>
      <c r="F915" s="11" t="s">
        <v>40</v>
      </c>
      <c r="G915" s="3" t="s">
        <v>1085</v>
      </c>
      <c r="H915" s="3" t="s">
        <v>2821</v>
      </c>
      <c r="I915" s="11">
        <v>45476.875</v>
      </c>
      <c r="J915" s="12">
        <v>45478.433333333334</v>
      </c>
      <c r="K915" s="12">
        <v>45478.416666666664</v>
      </c>
      <c r="L915" s="12">
        <v>45478.447916666664</v>
      </c>
      <c r="M915" s="12" t="s">
        <v>115</v>
      </c>
      <c r="N915" s="3" t="s">
        <v>42</v>
      </c>
      <c r="O915" s="3">
        <v>0</v>
      </c>
      <c r="P915" s="1">
        <f t="shared" si="280"/>
        <v>27</v>
      </c>
      <c r="Q915" s="1">
        <f t="shared" si="281"/>
        <v>7</v>
      </c>
      <c r="R915" s="72">
        <f t="shared" si="282"/>
        <v>45478.433333333334</v>
      </c>
      <c r="S915" s="73">
        <f t="shared" si="283"/>
        <v>0.75138888888614019</v>
      </c>
      <c r="T915" s="74">
        <f>Table2[[#This Row],[ETA A OFRECIMIENTO]]*24</f>
        <v>18.033333333267365</v>
      </c>
      <c r="U915" s="1" t="str">
        <f t="shared" si="284"/>
        <v>YES</v>
      </c>
      <c r="V915" s="73">
        <f t="shared" si="285"/>
        <v>1.5416666666642413</v>
      </c>
      <c r="W915" s="74">
        <f>Table2[[#This Row],[DEL. AVAILABLE A SLOT]]*24</f>
        <v>36.999999999941792</v>
      </c>
      <c r="X915" s="1" t="str">
        <f t="shared" si="286"/>
        <v>NO</v>
      </c>
      <c r="Y915" s="73">
        <f t="shared" si="287"/>
        <v>2.2930555555503815</v>
      </c>
      <c r="Z915" s="74">
        <f>Table2[[#This Row],[ETA A TIMESLOT]]*24</f>
        <v>55.033333333209157</v>
      </c>
      <c r="AA915" s="73">
        <f t="shared" si="288"/>
        <v>1.6666666670062114E-2</v>
      </c>
      <c r="AB915" s="73" t="str">
        <f t="shared" si="289"/>
        <v>SI</v>
      </c>
      <c r="AC915" s="74">
        <f>Table2[[#This Row],[PUNTUALIDAD (H)]]*24</f>
        <v>0.40000000008149073</v>
      </c>
      <c r="AD915" s="73">
        <f t="shared" si="290"/>
        <v>2.3243055555503815</v>
      </c>
      <c r="AE915" s="74">
        <f>Table2[[#This Row],[ATA TO UNLOADING]]*24</f>
        <v>55.783333333209157</v>
      </c>
      <c r="AF915" s="74" t="str">
        <f>IF(Table2[[#This Row],[ATA TO UNLOADING 2]]&lt;=48,"YES","NO")</f>
        <v>NO</v>
      </c>
      <c r="AG915" s="75">
        <f t="shared" si="291"/>
        <v>0.41666666666424135</v>
      </c>
      <c r="AH915" s="2" t="s">
        <v>42</v>
      </c>
      <c r="AI915" s="2" t="str">
        <f t="shared" si="292"/>
        <v>MSKU5487875</v>
      </c>
      <c r="AJ915" s="76" t="str">
        <f t="shared" si="293"/>
        <v>MSI</v>
      </c>
      <c r="AK915" s="77">
        <f>IF($M915="TRUCK",VLOOKUP($AQ915,Invoicing!$A$17:$B$49,MATCH($AK$1,Invoicing!$A$17:$B$17,0),FALSE),VLOOKUP($AQ915,Invoicing!$N$17:$O$21,MATCH($AK$1,Invoicing!$N$17:$O$17,0),FALSE))</f>
        <v>480</v>
      </c>
      <c r="AL915" s="78" t="e">
        <f>VLOOKUP($E915,Invoicing!$A$1:$H$8,MATCH(TRACKER!$N915,Invoicing!$A$1:$H$1,0),FALSE)</f>
        <v>#N/A</v>
      </c>
      <c r="AM915" s="78">
        <f>VLOOKUP($E915,Invoicing!$A$1:$H$8,MATCH(TRACKER!$O$1,Invoicing!$A$1:$H$1,0),FALSE)</f>
        <v>50</v>
      </c>
      <c r="AN915" s="78">
        <f t="shared" si="294"/>
        <v>0</v>
      </c>
      <c r="AO915" s="2">
        <f t="shared" si="295"/>
        <v>5</v>
      </c>
      <c r="AP915" s="2" t="str">
        <f t="shared" si="296"/>
        <v>WEEK</v>
      </c>
      <c r="AQ915" s="2" t="str">
        <f t="shared" si="297"/>
        <v>MSIWEEK</v>
      </c>
      <c r="AR915" s="71">
        <f t="shared" si="298"/>
        <v>480</v>
      </c>
      <c r="AS915" s="71">
        <f>VLOOKUP(AJ915,Invoicing!A:K,10,FALSE)</f>
        <v>25</v>
      </c>
      <c r="AT915" s="71">
        <f t="shared" si="299"/>
        <v>505</v>
      </c>
    </row>
    <row r="916" spans="1:46">
      <c r="A916" s="37" t="s">
        <v>1082</v>
      </c>
      <c r="B916" s="3" t="s">
        <v>38</v>
      </c>
      <c r="C916" s="11">
        <v>45476.123611111114</v>
      </c>
      <c r="D916" s="11">
        <v>45476.208333333336</v>
      </c>
      <c r="E916" s="11" t="s">
        <v>45</v>
      </c>
      <c r="F916" s="11" t="s">
        <v>40</v>
      </c>
      <c r="G916" s="3" t="s">
        <v>1086</v>
      </c>
      <c r="H916" s="3" t="s">
        <v>2821</v>
      </c>
      <c r="I916" s="11">
        <v>45476.875</v>
      </c>
      <c r="J916" s="12">
        <v>45478.738888888889</v>
      </c>
      <c r="K916" s="12">
        <v>45478.75</v>
      </c>
      <c r="L916" s="12">
        <v>45478.760416666664</v>
      </c>
      <c r="M916" s="12" t="s">
        <v>115</v>
      </c>
      <c r="N916" s="3" t="s">
        <v>42</v>
      </c>
      <c r="O916" s="3">
        <v>0</v>
      </c>
      <c r="P916" s="1">
        <f t="shared" si="280"/>
        <v>27</v>
      </c>
      <c r="Q916" s="1">
        <f t="shared" si="281"/>
        <v>7</v>
      </c>
      <c r="R916" s="72">
        <f t="shared" si="282"/>
        <v>45478.738888888889</v>
      </c>
      <c r="S916" s="73">
        <f t="shared" si="283"/>
        <v>0.75138888888614019</v>
      </c>
      <c r="T916" s="74">
        <f>Table2[[#This Row],[ETA A OFRECIMIENTO]]*24</f>
        <v>18.033333333267365</v>
      </c>
      <c r="U916" s="1" t="str">
        <f t="shared" si="284"/>
        <v>YES</v>
      </c>
      <c r="V916" s="73">
        <f t="shared" si="285"/>
        <v>1.875</v>
      </c>
      <c r="W916" s="74">
        <f>Table2[[#This Row],[DEL. AVAILABLE A SLOT]]*24</f>
        <v>45</v>
      </c>
      <c r="X916" s="1" t="str">
        <f t="shared" si="286"/>
        <v>NO</v>
      </c>
      <c r="Y916" s="73">
        <f t="shared" si="287"/>
        <v>2.6263888888861402</v>
      </c>
      <c r="Z916" s="74">
        <f>Table2[[#This Row],[ETA A TIMESLOT]]*24</f>
        <v>63.033333333267365</v>
      </c>
      <c r="AA916" s="73">
        <f t="shared" si="288"/>
        <v>0</v>
      </c>
      <c r="AB916" s="73" t="str">
        <f t="shared" si="289"/>
        <v>SI</v>
      </c>
      <c r="AC916" s="74">
        <f>Table2[[#This Row],[PUNTUALIDAD (H)]]*24</f>
        <v>0</v>
      </c>
      <c r="AD916" s="73">
        <f t="shared" si="290"/>
        <v>2.6368055555503815</v>
      </c>
      <c r="AE916" s="74">
        <f>Table2[[#This Row],[ATA TO UNLOADING]]*24</f>
        <v>63.283333333209157</v>
      </c>
      <c r="AF916" s="74" t="str">
        <f>IF(Table2[[#This Row],[ATA TO UNLOADING 2]]&lt;=48,"YES","NO")</f>
        <v>NO</v>
      </c>
      <c r="AG916" s="75">
        <f t="shared" si="291"/>
        <v>0.75</v>
      </c>
      <c r="AH916" s="2" t="s">
        <v>42</v>
      </c>
      <c r="AI916" s="2" t="str">
        <f t="shared" si="292"/>
        <v>PONU1734719</v>
      </c>
      <c r="AJ916" s="76" t="str">
        <f t="shared" si="293"/>
        <v>OM TRANSPORT</v>
      </c>
      <c r="AK916" s="77">
        <f>IF($M916="TRUCK",VLOOKUP($AQ916,Invoicing!$A$17:$B$49,MATCH($AK$1,Invoicing!$A$17:$B$17,0),FALSE),VLOOKUP($AQ916,Invoicing!$N$17:$O$21,MATCH($AK$1,Invoicing!$N$17:$O$17,0),FALSE))</f>
        <v>475</v>
      </c>
      <c r="AL916" s="78" t="e">
        <f>VLOOKUP($E916,Invoicing!$A$1:$H$8,MATCH(TRACKER!$N916,Invoicing!$A$1:$H$1,0),FALSE)</f>
        <v>#N/A</v>
      </c>
      <c r="AM916" s="78">
        <f>VLOOKUP($E916,Invoicing!$A$1:$H$8,MATCH(TRACKER!$O$1,Invoicing!$A$1:$H$1,0),FALSE)</f>
        <v>50</v>
      </c>
      <c r="AN916" s="78">
        <f t="shared" si="294"/>
        <v>0</v>
      </c>
      <c r="AO916" s="2">
        <f t="shared" si="295"/>
        <v>5</v>
      </c>
      <c r="AP916" s="2" t="str">
        <f t="shared" si="296"/>
        <v>WEEK</v>
      </c>
      <c r="AQ916" s="2" t="str">
        <f t="shared" si="297"/>
        <v>OM TRANSPORTWEEK</v>
      </c>
      <c r="AR916" s="71">
        <f t="shared" si="298"/>
        <v>475</v>
      </c>
      <c r="AS916" s="71">
        <f>VLOOKUP(AJ916,Invoicing!A:K,10,FALSE)</f>
        <v>25</v>
      </c>
      <c r="AT916" s="71">
        <f t="shared" si="299"/>
        <v>500</v>
      </c>
    </row>
    <row r="917" spans="1:46">
      <c r="A917" s="37" t="s">
        <v>1087</v>
      </c>
      <c r="B917" s="3" t="s">
        <v>38</v>
      </c>
      <c r="C917" s="11">
        <v>45479.285416666666</v>
      </c>
      <c r="D917" s="11">
        <v>45479.3125</v>
      </c>
      <c r="E917" s="11" t="s">
        <v>49</v>
      </c>
      <c r="F917" s="11" t="s">
        <v>40</v>
      </c>
      <c r="G917" s="3" t="s">
        <v>1088</v>
      </c>
      <c r="H917" s="3" t="s">
        <v>2821</v>
      </c>
      <c r="I917" s="11">
        <v>45482.3125</v>
      </c>
      <c r="J917" s="12">
        <v>45482.431250000001</v>
      </c>
      <c r="K917" s="12">
        <v>45482.416666666664</v>
      </c>
      <c r="L917" s="12">
        <v>45482.445138888892</v>
      </c>
      <c r="M917" s="12" t="s">
        <v>115</v>
      </c>
      <c r="N917" s="3" t="s">
        <v>13</v>
      </c>
      <c r="O917" s="3">
        <v>0</v>
      </c>
      <c r="P917" s="1">
        <f t="shared" si="280"/>
        <v>28</v>
      </c>
      <c r="Q917" s="1">
        <f t="shared" si="281"/>
        <v>7</v>
      </c>
      <c r="R917" s="72">
        <f t="shared" si="282"/>
        <v>45482.431250000001</v>
      </c>
      <c r="S917" s="73">
        <f t="shared" si="283"/>
        <v>3.0270833333343035</v>
      </c>
      <c r="T917" s="74">
        <f>Table2[[#This Row],[ETA A OFRECIMIENTO]]*24</f>
        <v>72.650000000023283</v>
      </c>
      <c r="U917" s="1" t="str">
        <f t="shared" si="284"/>
        <v>NO</v>
      </c>
      <c r="V917" s="73">
        <f t="shared" si="285"/>
        <v>0.10416666666424135</v>
      </c>
      <c r="W917" s="74">
        <f>Table2[[#This Row],[DEL. AVAILABLE A SLOT]]*24</f>
        <v>2.4999999999417923</v>
      </c>
      <c r="X917" s="1" t="str">
        <f t="shared" si="286"/>
        <v>SI</v>
      </c>
      <c r="Y917" s="73">
        <f t="shared" si="287"/>
        <v>3.1312499999985448</v>
      </c>
      <c r="Z917" s="74">
        <f>Table2[[#This Row],[ETA A TIMESLOT]]*24</f>
        <v>75.149999999965075</v>
      </c>
      <c r="AA917" s="73">
        <f t="shared" si="288"/>
        <v>1.4583333337213844E-2</v>
      </c>
      <c r="AB917" s="73" t="str">
        <f t="shared" si="289"/>
        <v>SI</v>
      </c>
      <c r="AC917" s="74">
        <f>Table2[[#This Row],[PUNTUALIDAD (H)]]*24</f>
        <v>0.35000000009313226</v>
      </c>
      <c r="AD917" s="73">
        <f t="shared" si="290"/>
        <v>3.1597222222262644</v>
      </c>
      <c r="AE917" s="74">
        <f>Table2[[#This Row],[ATA TO UNLOADING]]*24</f>
        <v>75.833333333430346</v>
      </c>
      <c r="AF917" s="74" t="str">
        <f>IF(Table2[[#This Row],[ATA TO UNLOADING 2]]&lt;=48,"YES","NO")</f>
        <v>NO</v>
      </c>
      <c r="AG917" s="75">
        <f t="shared" si="291"/>
        <v>0.41666666666424135</v>
      </c>
      <c r="AH917" s="2" t="s">
        <v>42</v>
      </c>
      <c r="AI917" s="2" t="str">
        <f t="shared" si="292"/>
        <v>GCXU5575192</v>
      </c>
      <c r="AJ917" s="76" t="str">
        <f t="shared" si="293"/>
        <v>CTU FLEVOKUST BV</v>
      </c>
      <c r="AK917" s="77">
        <f>IF($M917="TRUCK",VLOOKUP($AQ917,Invoicing!$A$17:$B$49,MATCH($AK$1,Invoicing!$A$17:$B$17,0),FALSE),VLOOKUP($AQ917,Invoicing!$N$17:$O$21,MATCH($AK$1,Invoicing!$N$17:$O$17,0),FALSE))</f>
        <v>520</v>
      </c>
      <c r="AL917" s="78">
        <v>100</v>
      </c>
      <c r="AM917" s="78">
        <v>35</v>
      </c>
      <c r="AN917" s="78">
        <f t="shared" si="294"/>
        <v>0</v>
      </c>
      <c r="AO917" s="2">
        <f t="shared" si="295"/>
        <v>2</v>
      </c>
      <c r="AP917" s="2" t="str">
        <f t="shared" si="296"/>
        <v>WEEK</v>
      </c>
      <c r="AQ917" s="2" t="str">
        <f t="shared" si="297"/>
        <v>CTU FLEVOKUST BVWEEK</v>
      </c>
      <c r="AR917" s="71">
        <f t="shared" si="298"/>
        <v>620</v>
      </c>
      <c r="AS917" s="71">
        <f>VLOOKUP(AJ917,Invoicing!A:K,10,FALSE)</f>
        <v>0</v>
      </c>
      <c r="AT917" s="71">
        <f t="shared" si="299"/>
        <v>620</v>
      </c>
    </row>
    <row r="918" spans="1:46">
      <c r="A918" s="37" t="s">
        <v>1087</v>
      </c>
      <c r="B918" s="3" t="s">
        <v>38</v>
      </c>
      <c r="C918" s="11">
        <v>45479.285416666666</v>
      </c>
      <c r="D918" s="11">
        <v>45479.3125</v>
      </c>
      <c r="E918" s="11" t="s">
        <v>45</v>
      </c>
      <c r="F918" s="11" t="s">
        <v>40</v>
      </c>
      <c r="G918" s="3" t="s">
        <v>1089</v>
      </c>
      <c r="H918" s="3" t="s">
        <v>2821</v>
      </c>
      <c r="I918" s="11">
        <v>45480.041666666664</v>
      </c>
      <c r="J918" s="12">
        <v>45480.211111111108</v>
      </c>
      <c r="K918" s="12">
        <v>45480.208333333336</v>
      </c>
      <c r="L918" s="12">
        <v>45480.25</v>
      </c>
      <c r="M918" s="12" t="s">
        <v>115</v>
      </c>
      <c r="N918" s="3" t="s">
        <v>42</v>
      </c>
      <c r="O918" s="3">
        <v>0</v>
      </c>
      <c r="P918" s="1">
        <f t="shared" si="280"/>
        <v>27</v>
      </c>
      <c r="Q918" s="1">
        <f t="shared" si="281"/>
        <v>7</v>
      </c>
      <c r="R918" s="72">
        <f t="shared" si="282"/>
        <v>45480.211111111108</v>
      </c>
      <c r="S918" s="73">
        <f t="shared" si="283"/>
        <v>0.75624999999854481</v>
      </c>
      <c r="T918" s="74">
        <f>Table2[[#This Row],[ETA A OFRECIMIENTO]]*24</f>
        <v>18.149999999965075</v>
      </c>
      <c r="U918" s="1" t="str">
        <f t="shared" si="284"/>
        <v>YES</v>
      </c>
      <c r="V918" s="73">
        <f t="shared" si="285"/>
        <v>0.16666666667151731</v>
      </c>
      <c r="W918" s="74">
        <f>Table2[[#This Row],[DEL. AVAILABLE A SLOT]]*24</f>
        <v>4.0000000001164153</v>
      </c>
      <c r="X918" s="1" t="str">
        <f t="shared" si="286"/>
        <v>SI</v>
      </c>
      <c r="Y918" s="73">
        <f t="shared" si="287"/>
        <v>0.92291666667006211</v>
      </c>
      <c r="Z918" s="74">
        <f>Table2[[#This Row],[ETA A TIMESLOT]]*24</f>
        <v>22.150000000081491</v>
      </c>
      <c r="AA918" s="73">
        <f t="shared" si="288"/>
        <v>2.7777777722803876E-3</v>
      </c>
      <c r="AB918" s="73" t="str">
        <f t="shared" si="289"/>
        <v>SI</v>
      </c>
      <c r="AC918" s="74">
        <f>Table2[[#This Row],[PUNTUALIDAD (H)]]*24</f>
        <v>6.6666666534729302E-2</v>
      </c>
      <c r="AD918" s="73">
        <f t="shared" si="290"/>
        <v>0.96458333333430346</v>
      </c>
      <c r="AE918" s="74">
        <f>Table2[[#This Row],[ATA TO UNLOADING]]*24</f>
        <v>23.150000000023283</v>
      </c>
      <c r="AF918" s="74" t="str">
        <f>IF(Table2[[#This Row],[ATA TO UNLOADING 2]]&lt;=48,"YES","NO")</f>
        <v>YES</v>
      </c>
      <c r="AG918" s="75">
        <f t="shared" si="291"/>
        <v>0.20833333333575865</v>
      </c>
      <c r="AH918" s="2" t="s">
        <v>42</v>
      </c>
      <c r="AI918" s="2" t="str">
        <f t="shared" si="292"/>
        <v>MAEU9231081</v>
      </c>
      <c r="AJ918" s="76" t="str">
        <f t="shared" si="293"/>
        <v>OM TRANSPORT</v>
      </c>
      <c r="AK918" s="77">
        <f>IF($M918="TRUCK",VLOOKUP($AQ918,Invoicing!$A$17:$B$49,MATCH($AK$1,Invoicing!$A$17:$B$17,0),FALSE),VLOOKUP($AQ918,Invoicing!$N$17:$O$21,MATCH($AK$1,Invoicing!$N$17:$O$17,0),FALSE))</f>
        <v>550</v>
      </c>
      <c r="AL918" s="78" t="e">
        <f>VLOOKUP($E918,Invoicing!$A$1:$H$8,MATCH(TRACKER!$N918,Invoicing!$A$1:$H$1,0),FALSE)</f>
        <v>#N/A</v>
      </c>
      <c r="AM918" s="78">
        <f>VLOOKUP($E918,Invoicing!$A$1:$H$8,MATCH(TRACKER!$O$1,Invoicing!$A$1:$H$1,0),FALSE)</f>
        <v>50</v>
      </c>
      <c r="AN918" s="78">
        <f t="shared" si="294"/>
        <v>0</v>
      </c>
      <c r="AO918" s="2">
        <f t="shared" si="295"/>
        <v>7</v>
      </c>
      <c r="AP918" s="2" t="str">
        <f t="shared" si="296"/>
        <v>SUNDAY</v>
      </c>
      <c r="AQ918" s="2" t="str">
        <f t="shared" si="297"/>
        <v>OM TRANSPORTSUNDAY</v>
      </c>
      <c r="AR918" s="71">
        <f t="shared" si="298"/>
        <v>550</v>
      </c>
      <c r="AS918" s="71">
        <f>VLOOKUP(AJ918,Invoicing!A:K,10,FALSE)</f>
        <v>25</v>
      </c>
      <c r="AT918" s="71">
        <f t="shared" si="299"/>
        <v>575</v>
      </c>
    </row>
    <row r="919" spans="1:46">
      <c r="A919" s="37" t="s">
        <v>1087</v>
      </c>
      <c r="B919" s="3" t="s">
        <v>38</v>
      </c>
      <c r="C919" s="11">
        <v>45479.285416666666</v>
      </c>
      <c r="D919" s="11">
        <v>45479.3125</v>
      </c>
      <c r="E919" s="11" t="s">
        <v>45</v>
      </c>
      <c r="F919" s="11" t="s">
        <v>40</v>
      </c>
      <c r="G919" s="3" t="s">
        <v>1090</v>
      </c>
      <c r="H919" s="3" t="s">
        <v>2821</v>
      </c>
      <c r="I919" s="11">
        <v>45480.041666666664</v>
      </c>
      <c r="J919" s="12">
        <v>45480.048611111109</v>
      </c>
      <c r="K919" s="12">
        <v>45480.041666666664</v>
      </c>
      <c r="L919" s="12">
        <v>45480.069444444445</v>
      </c>
      <c r="M919" s="12" t="s">
        <v>115</v>
      </c>
      <c r="N919" s="3" t="s">
        <v>42</v>
      </c>
      <c r="O919" s="3">
        <v>1</v>
      </c>
      <c r="P919" s="1">
        <f t="shared" si="280"/>
        <v>27</v>
      </c>
      <c r="Q919" s="1">
        <f t="shared" si="281"/>
        <v>7</v>
      </c>
      <c r="R919" s="72">
        <f t="shared" si="282"/>
        <v>45480.048611111109</v>
      </c>
      <c r="S919" s="73">
        <f t="shared" si="283"/>
        <v>0.75624999999854481</v>
      </c>
      <c r="T919" s="74">
        <f>Table2[[#This Row],[ETA A OFRECIMIENTO]]*24</f>
        <v>18.149999999965075</v>
      </c>
      <c r="U919" s="1" t="str">
        <f t="shared" si="284"/>
        <v>YES</v>
      </c>
      <c r="V919" s="73">
        <f t="shared" si="285"/>
        <v>0</v>
      </c>
      <c r="W919" s="74">
        <f>Table2[[#This Row],[DEL. AVAILABLE A SLOT]]*24</f>
        <v>0</v>
      </c>
      <c r="X919" s="1" t="str">
        <f t="shared" si="286"/>
        <v>SI</v>
      </c>
      <c r="Y919" s="73">
        <f t="shared" si="287"/>
        <v>0.75624999999854481</v>
      </c>
      <c r="Z919" s="74">
        <f>Table2[[#This Row],[ETA A TIMESLOT]]*24</f>
        <v>18.149999999965075</v>
      </c>
      <c r="AA919" s="73">
        <f t="shared" si="288"/>
        <v>6.9444444452528842E-3</v>
      </c>
      <c r="AB919" s="73" t="str">
        <f t="shared" si="289"/>
        <v>SI</v>
      </c>
      <c r="AC919" s="74">
        <f>Table2[[#This Row],[PUNTUALIDAD (H)]]*24</f>
        <v>0.16666666668606922</v>
      </c>
      <c r="AD919" s="73">
        <f t="shared" si="290"/>
        <v>0.78402777777955635</v>
      </c>
      <c r="AE919" s="74">
        <f>Table2[[#This Row],[ATA TO UNLOADING]]*24</f>
        <v>18.816666666709352</v>
      </c>
      <c r="AF919" s="74" t="str">
        <f>IF(Table2[[#This Row],[ATA TO UNLOADING 2]]&lt;=48,"YES","NO")</f>
        <v>YES</v>
      </c>
      <c r="AG919" s="75">
        <f t="shared" si="291"/>
        <v>4.1666666664241347E-2</v>
      </c>
      <c r="AH919" s="2" t="s">
        <v>24</v>
      </c>
      <c r="AI919" s="2" t="str">
        <f t="shared" si="292"/>
        <v>MAEU9247180</v>
      </c>
      <c r="AJ919" s="76" t="str">
        <f t="shared" si="293"/>
        <v>OM TRANSPORT</v>
      </c>
      <c r="AK919" s="77">
        <f>IF($M919="TRUCK",VLOOKUP($AQ919,Invoicing!$A$17:$B$49,MATCH($AK$1,Invoicing!$A$17:$B$17,0),FALSE),VLOOKUP($AQ919,Invoicing!$N$17:$O$21,MATCH($AK$1,Invoicing!$N$17:$O$17,0),FALSE))</f>
        <v>475</v>
      </c>
      <c r="AL919" s="78" t="e">
        <f>VLOOKUP($E919,Invoicing!$A$1:$H$8,MATCH(TRACKER!$N919,Invoicing!$A$1:$H$1,0),FALSE)</f>
        <v>#N/A</v>
      </c>
      <c r="AM919" s="78">
        <f>VLOOKUP($E919,Invoicing!$A$1:$H$8,MATCH(TRACKER!$O$1,Invoicing!$A$1:$H$1,0),FALSE)</f>
        <v>50</v>
      </c>
      <c r="AN919" s="78">
        <f t="shared" si="294"/>
        <v>50</v>
      </c>
      <c r="AO919" s="2">
        <f t="shared" si="295"/>
        <v>7</v>
      </c>
      <c r="AP919" s="2" t="str">
        <f t="shared" si="296"/>
        <v>NIGHT</v>
      </c>
      <c r="AQ919" s="2" t="str">
        <f t="shared" si="297"/>
        <v>OM TRANSPORTNIGHT</v>
      </c>
      <c r="AR919" s="71">
        <f t="shared" si="298"/>
        <v>525</v>
      </c>
      <c r="AS919" s="71">
        <f>VLOOKUP(AJ919,Invoicing!A:K,10,FALSE)</f>
        <v>25</v>
      </c>
      <c r="AT919" s="71">
        <f t="shared" si="299"/>
        <v>550</v>
      </c>
    </row>
    <row r="920" spans="1:46">
      <c r="A920" s="37" t="s">
        <v>1087</v>
      </c>
      <c r="B920" s="3" t="s">
        <v>38</v>
      </c>
      <c r="C920" s="11">
        <v>45479.285416666666</v>
      </c>
      <c r="D920" s="11">
        <v>45479.3125</v>
      </c>
      <c r="E920" s="11" t="s">
        <v>44</v>
      </c>
      <c r="F920" s="11" t="s">
        <v>40</v>
      </c>
      <c r="G920" s="3" t="s">
        <v>1091</v>
      </c>
      <c r="H920" s="3" t="s">
        <v>41</v>
      </c>
      <c r="I920" s="11">
        <v>45480.041666666664</v>
      </c>
      <c r="J920" s="12">
        <v>45480.336805555555</v>
      </c>
      <c r="K920" s="12">
        <v>45480.333333333336</v>
      </c>
      <c r="L920" s="12">
        <v>45480.34375</v>
      </c>
      <c r="M920" s="12" t="s">
        <v>115</v>
      </c>
      <c r="N920" s="3" t="s">
        <v>42</v>
      </c>
      <c r="O920" s="3">
        <v>0</v>
      </c>
      <c r="P920" s="1">
        <f t="shared" si="280"/>
        <v>27</v>
      </c>
      <c r="Q920" s="1">
        <f t="shared" si="281"/>
        <v>7</v>
      </c>
      <c r="R920" s="72">
        <f t="shared" si="282"/>
        <v>45480.336805555555</v>
      </c>
      <c r="S920" s="73">
        <f t="shared" si="283"/>
        <v>0.75624999999854481</v>
      </c>
      <c r="T920" s="74">
        <f>Table2[[#This Row],[ETA A OFRECIMIENTO]]*24</f>
        <v>18.149999999965075</v>
      </c>
      <c r="U920" s="1" t="str">
        <f t="shared" si="284"/>
        <v>YES</v>
      </c>
      <c r="V920" s="73">
        <f t="shared" si="285"/>
        <v>0.29166666667151731</v>
      </c>
      <c r="W920" s="74">
        <f>Table2[[#This Row],[DEL. AVAILABLE A SLOT]]*24</f>
        <v>7.0000000001164153</v>
      </c>
      <c r="X920" s="1" t="str">
        <f t="shared" si="286"/>
        <v>SI</v>
      </c>
      <c r="Y920" s="73">
        <f t="shared" si="287"/>
        <v>1.0479166666700621</v>
      </c>
      <c r="Z920" s="74">
        <f>Table2[[#This Row],[ETA A TIMESLOT]]*24</f>
        <v>25.150000000081491</v>
      </c>
      <c r="AA920" s="73">
        <f t="shared" si="288"/>
        <v>3.4722222189884633E-3</v>
      </c>
      <c r="AB920" s="73" t="str">
        <f t="shared" si="289"/>
        <v>SI</v>
      </c>
      <c r="AC920" s="74">
        <f>Table2[[#This Row],[PUNTUALIDAD (H)]]*24</f>
        <v>8.3333333255723119E-2</v>
      </c>
      <c r="AD920" s="73">
        <f t="shared" si="290"/>
        <v>1.0583333333343035</v>
      </c>
      <c r="AE920" s="74">
        <f>Table2[[#This Row],[ATA TO UNLOADING]]*24</f>
        <v>25.400000000023283</v>
      </c>
      <c r="AF920" s="74" t="str">
        <f>IF(Table2[[#This Row],[ATA TO UNLOADING 2]]&lt;=48,"YES","NO")</f>
        <v>YES</v>
      </c>
      <c r="AG920" s="75">
        <f t="shared" si="291"/>
        <v>0.33333333333575865</v>
      </c>
      <c r="AH920" s="2" t="s">
        <v>42</v>
      </c>
      <c r="AI920" s="2" t="str">
        <f t="shared" si="292"/>
        <v>MRKU3658072</v>
      </c>
      <c r="AJ920" s="76" t="str">
        <f t="shared" si="293"/>
        <v>MSI</v>
      </c>
      <c r="AK920" s="77">
        <f>IF($M920="TRUCK",VLOOKUP($AQ920,Invoicing!$A$17:$B$49,MATCH($AK$1,Invoicing!$A$17:$B$17,0),FALSE),VLOOKUP($AQ920,Invoicing!$N$17:$O$21,MATCH($AK$1,Invoicing!$N$17:$O$17,0),FALSE))</f>
        <v>500</v>
      </c>
      <c r="AL920" s="78" t="e">
        <f>VLOOKUP($E920,Invoicing!$A$1:$H$8,MATCH(TRACKER!$N920,Invoicing!$A$1:$H$1,0),FALSE)</f>
        <v>#N/A</v>
      </c>
      <c r="AM920" s="78">
        <f>VLOOKUP($E920,Invoicing!$A$1:$H$8,MATCH(TRACKER!$O$1,Invoicing!$A$1:$H$1,0),FALSE)</f>
        <v>50</v>
      </c>
      <c r="AN920" s="78">
        <f t="shared" si="294"/>
        <v>0</v>
      </c>
      <c r="AO920" s="2">
        <f t="shared" si="295"/>
        <v>7</v>
      </c>
      <c r="AP920" s="2" t="str">
        <f t="shared" si="296"/>
        <v>SUNDAY</v>
      </c>
      <c r="AQ920" s="2" t="str">
        <f t="shared" si="297"/>
        <v>MSISUNDAY</v>
      </c>
      <c r="AR920" s="71">
        <f t="shared" si="298"/>
        <v>500</v>
      </c>
      <c r="AS920" s="71">
        <f>VLOOKUP(AJ920,Invoicing!A:K,10,FALSE)</f>
        <v>25</v>
      </c>
      <c r="AT920" s="71">
        <f t="shared" si="299"/>
        <v>525</v>
      </c>
    </row>
    <row r="921" spans="1:46">
      <c r="A921" s="37" t="s">
        <v>1087</v>
      </c>
      <c r="B921" s="3" t="s">
        <v>38</v>
      </c>
      <c r="C921" s="11">
        <v>45479.285416666666</v>
      </c>
      <c r="D921" s="11">
        <v>45479.3125</v>
      </c>
      <c r="E921" s="11" t="s">
        <v>44</v>
      </c>
      <c r="F921" s="11" t="s">
        <v>40</v>
      </c>
      <c r="G921" s="3" t="s">
        <v>1092</v>
      </c>
      <c r="H921" s="3" t="s">
        <v>41</v>
      </c>
      <c r="I921" s="11">
        <v>45480.041666666664</v>
      </c>
      <c r="J921" s="12">
        <v>45480.458333333336</v>
      </c>
      <c r="K921" s="12">
        <v>45480.458333333336</v>
      </c>
      <c r="L921" s="12">
        <v>45480.465277777781</v>
      </c>
      <c r="M921" s="12" t="s">
        <v>115</v>
      </c>
      <c r="N921" s="3" t="s">
        <v>42</v>
      </c>
      <c r="O921" s="3">
        <v>0</v>
      </c>
      <c r="P921" s="1">
        <f t="shared" si="280"/>
        <v>27</v>
      </c>
      <c r="Q921" s="1">
        <f t="shared" si="281"/>
        <v>7</v>
      </c>
      <c r="R921" s="72">
        <f t="shared" si="282"/>
        <v>45480.458333333336</v>
      </c>
      <c r="S921" s="73">
        <f t="shared" si="283"/>
        <v>0.75624999999854481</v>
      </c>
      <c r="T921" s="74">
        <f>Table2[[#This Row],[ETA A OFRECIMIENTO]]*24</f>
        <v>18.149999999965075</v>
      </c>
      <c r="U921" s="1" t="str">
        <f t="shared" si="284"/>
        <v>YES</v>
      </c>
      <c r="V921" s="73">
        <f t="shared" si="285"/>
        <v>0.41666666667151731</v>
      </c>
      <c r="W921" s="74">
        <f>Table2[[#This Row],[DEL. AVAILABLE A SLOT]]*24</f>
        <v>10.000000000116415</v>
      </c>
      <c r="X921" s="1" t="str">
        <f t="shared" si="286"/>
        <v>SI</v>
      </c>
      <c r="Y921" s="73">
        <f t="shared" si="287"/>
        <v>1.1729166666700621</v>
      </c>
      <c r="Z921" s="74">
        <f>Table2[[#This Row],[ETA A TIMESLOT]]*24</f>
        <v>28.150000000081491</v>
      </c>
      <c r="AA921" s="73">
        <f t="shared" si="288"/>
        <v>0</v>
      </c>
      <c r="AB921" s="73" t="str">
        <f t="shared" si="289"/>
        <v>SI</v>
      </c>
      <c r="AC921" s="74">
        <f>Table2[[#This Row],[PUNTUALIDAD (H)]]*24</f>
        <v>0</v>
      </c>
      <c r="AD921" s="73">
        <f t="shared" si="290"/>
        <v>1.179861111115315</v>
      </c>
      <c r="AE921" s="74">
        <f>Table2[[#This Row],[ATA TO UNLOADING]]*24</f>
        <v>28.31666666676756</v>
      </c>
      <c r="AF921" s="74" t="str">
        <f>IF(Table2[[#This Row],[ATA TO UNLOADING 2]]&lt;=48,"YES","NO")</f>
        <v>YES</v>
      </c>
      <c r="AG921" s="75">
        <f t="shared" si="291"/>
        <v>0.45833333333575865</v>
      </c>
      <c r="AH921" s="2" t="s">
        <v>42</v>
      </c>
      <c r="AI921" s="2" t="str">
        <f t="shared" si="292"/>
        <v>MRKU5283334</v>
      </c>
      <c r="AJ921" s="76" t="str">
        <f t="shared" si="293"/>
        <v>MSI</v>
      </c>
      <c r="AK921" s="77">
        <f>IF($M921="TRUCK",VLOOKUP($AQ921,Invoicing!$A$17:$B$49,MATCH($AK$1,Invoicing!$A$17:$B$17,0),FALSE),VLOOKUP($AQ921,Invoicing!$N$17:$O$21,MATCH($AK$1,Invoicing!$N$17:$O$17,0),FALSE))</f>
        <v>500</v>
      </c>
      <c r="AL921" s="78" t="e">
        <f>VLOOKUP($E921,Invoicing!$A$1:$H$8,MATCH(TRACKER!$N921,Invoicing!$A$1:$H$1,0),FALSE)</f>
        <v>#N/A</v>
      </c>
      <c r="AM921" s="78">
        <f>VLOOKUP($E921,Invoicing!$A$1:$H$8,MATCH(TRACKER!$O$1,Invoicing!$A$1:$H$1,0),FALSE)</f>
        <v>50</v>
      </c>
      <c r="AN921" s="78">
        <f t="shared" si="294"/>
        <v>0</v>
      </c>
      <c r="AO921" s="2">
        <f t="shared" si="295"/>
        <v>7</v>
      </c>
      <c r="AP921" s="2" t="str">
        <f t="shared" si="296"/>
        <v>SUNDAY</v>
      </c>
      <c r="AQ921" s="2" t="str">
        <f t="shared" si="297"/>
        <v>MSISUNDAY</v>
      </c>
      <c r="AR921" s="71">
        <f t="shared" si="298"/>
        <v>500</v>
      </c>
      <c r="AS921" s="71">
        <f>VLOOKUP(AJ921,Invoicing!A:K,10,FALSE)</f>
        <v>25</v>
      </c>
      <c r="AT921" s="71">
        <f t="shared" si="299"/>
        <v>525</v>
      </c>
    </row>
    <row r="922" spans="1:46">
      <c r="A922" s="37" t="s">
        <v>1087</v>
      </c>
      <c r="B922" s="3" t="s">
        <v>38</v>
      </c>
      <c r="C922" s="11">
        <v>45479.285416666666</v>
      </c>
      <c r="D922" s="11">
        <v>45479.3125</v>
      </c>
      <c r="E922" s="11" t="s">
        <v>49</v>
      </c>
      <c r="F922" s="11" t="s">
        <v>40</v>
      </c>
      <c r="G922" s="3" t="s">
        <v>1093</v>
      </c>
      <c r="H922" s="3" t="s">
        <v>2821</v>
      </c>
      <c r="I922" s="11">
        <v>45481.75</v>
      </c>
      <c r="J922" s="12">
        <v>45481.724305555559</v>
      </c>
      <c r="K922" s="12">
        <v>45481.75</v>
      </c>
      <c r="L922" s="12">
        <v>45481.724305555559</v>
      </c>
      <c r="M922" s="12" t="s">
        <v>115</v>
      </c>
      <c r="N922" s="3" t="s">
        <v>13</v>
      </c>
      <c r="O922" s="3">
        <v>0</v>
      </c>
      <c r="P922" s="1">
        <f t="shared" si="280"/>
        <v>28</v>
      </c>
      <c r="Q922" s="1">
        <f t="shared" si="281"/>
        <v>7</v>
      </c>
      <c r="R922" s="72">
        <f t="shared" si="282"/>
        <v>45481.724305555559</v>
      </c>
      <c r="S922" s="73">
        <f t="shared" si="283"/>
        <v>2.4645833333343035</v>
      </c>
      <c r="T922" s="74">
        <f>Table2[[#This Row],[ETA A OFRECIMIENTO]]*24</f>
        <v>59.150000000023283</v>
      </c>
      <c r="U922" s="1" t="str">
        <f t="shared" si="284"/>
        <v>NO</v>
      </c>
      <c r="V922" s="73">
        <f t="shared" si="285"/>
        <v>0</v>
      </c>
      <c r="W922" s="74">
        <f>Table2[[#This Row],[DEL. AVAILABLE A SLOT]]*24</f>
        <v>0</v>
      </c>
      <c r="X922" s="1" t="str">
        <f t="shared" si="286"/>
        <v>SI</v>
      </c>
      <c r="Y922" s="73">
        <f t="shared" si="287"/>
        <v>2.4645833333343035</v>
      </c>
      <c r="Z922" s="74">
        <f>Table2[[#This Row],[ETA A TIMESLOT]]*24</f>
        <v>59.150000000023283</v>
      </c>
      <c r="AA922" s="73">
        <f t="shared" si="288"/>
        <v>0</v>
      </c>
      <c r="AB922" s="73" t="str">
        <f t="shared" si="289"/>
        <v>SI</v>
      </c>
      <c r="AC922" s="74">
        <f>Table2[[#This Row],[PUNTUALIDAD (H)]]*24</f>
        <v>0</v>
      </c>
      <c r="AD922" s="73">
        <f t="shared" si="290"/>
        <v>2.4388888888934162</v>
      </c>
      <c r="AE922" s="74">
        <f>Table2[[#This Row],[ATA TO UNLOADING]]*24</f>
        <v>58.533333333441988</v>
      </c>
      <c r="AF922" s="74" t="str">
        <f>IF(Table2[[#This Row],[ATA TO UNLOADING 2]]&lt;=48,"YES","NO")</f>
        <v>NO</v>
      </c>
      <c r="AG922" s="75">
        <f t="shared" si="291"/>
        <v>0.75</v>
      </c>
      <c r="AH922" s="2" t="s">
        <v>42</v>
      </c>
      <c r="AI922" s="2" t="str">
        <f t="shared" si="292"/>
        <v>MRKU5788270</v>
      </c>
      <c r="AJ922" s="76" t="str">
        <f t="shared" si="293"/>
        <v>CTU FLEVOKUST BV</v>
      </c>
      <c r="AK922" s="77">
        <f>IF($M922="TRUCK",VLOOKUP($AQ922,Invoicing!$A$17:$B$49,MATCH($AK$1,Invoicing!$A$17:$B$17,0),FALSE),VLOOKUP($AQ922,Invoicing!$N$17:$O$21,MATCH($AK$1,Invoicing!$N$17:$O$17,0),FALSE))</f>
        <v>520</v>
      </c>
      <c r="AL922" s="78">
        <v>100</v>
      </c>
      <c r="AM922" s="78">
        <v>35</v>
      </c>
      <c r="AN922" s="78">
        <f t="shared" si="294"/>
        <v>0</v>
      </c>
      <c r="AO922" s="2">
        <f t="shared" si="295"/>
        <v>1</v>
      </c>
      <c r="AP922" s="2" t="str">
        <f t="shared" si="296"/>
        <v>WEEK</v>
      </c>
      <c r="AQ922" s="2" t="str">
        <f t="shared" si="297"/>
        <v>CTU FLEVOKUST BVWEEK</v>
      </c>
      <c r="AR922" s="71">
        <f t="shared" si="298"/>
        <v>620</v>
      </c>
      <c r="AS922" s="71">
        <f>VLOOKUP(AJ922,Invoicing!A:K,10,FALSE)</f>
        <v>0</v>
      </c>
      <c r="AT922" s="71">
        <f t="shared" si="299"/>
        <v>620</v>
      </c>
    </row>
    <row r="923" spans="1:46">
      <c r="A923" s="37" t="s">
        <v>1087</v>
      </c>
      <c r="B923" s="3" t="s">
        <v>38</v>
      </c>
      <c r="C923" s="11">
        <v>45479.285416666666</v>
      </c>
      <c r="D923" s="11">
        <v>45479.3125</v>
      </c>
      <c r="E923" s="11" t="s">
        <v>45</v>
      </c>
      <c r="F923" s="11" t="s">
        <v>40</v>
      </c>
      <c r="G923" s="3" t="s">
        <v>1094</v>
      </c>
      <c r="H923" s="3" t="s">
        <v>2821</v>
      </c>
      <c r="I923" s="11">
        <v>45480.041666666664</v>
      </c>
      <c r="J923" s="12">
        <v>45480.025000000001</v>
      </c>
      <c r="K923" s="12">
        <v>45480.041666666664</v>
      </c>
      <c r="L923" s="12">
        <v>45480.041666666664</v>
      </c>
      <c r="M923" s="12" t="s">
        <v>115</v>
      </c>
      <c r="N923" s="3" t="s">
        <v>42</v>
      </c>
      <c r="O923" s="3">
        <v>0</v>
      </c>
      <c r="P923" s="1">
        <f t="shared" si="280"/>
        <v>27</v>
      </c>
      <c r="Q923" s="1">
        <f t="shared" si="281"/>
        <v>7</v>
      </c>
      <c r="R923" s="72">
        <f t="shared" si="282"/>
        <v>45480.025000000001</v>
      </c>
      <c r="S923" s="73">
        <f t="shared" si="283"/>
        <v>0.75624999999854481</v>
      </c>
      <c r="T923" s="74">
        <f>Table2[[#This Row],[ETA A OFRECIMIENTO]]*24</f>
        <v>18.149999999965075</v>
      </c>
      <c r="U923" s="1" t="str">
        <f t="shared" si="284"/>
        <v>YES</v>
      </c>
      <c r="V923" s="73">
        <f t="shared" si="285"/>
        <v>0</v>
      </c>
      <c r="W923" s="74">
        <f>Table2[[#This Row],[DEL. AVAILABLE A SLOT]]*24</f>
        <v>0</v>
      </c>
      <c r="X923" s="1" t="str">
        <f t="shared" si="286"/>
        <v>SI</v>
      </c>
      <c r="Y923" s="73">
        <f t="shared" si="287"/>
        <v>0.75624999999854481</v>
      </c>
      <c r="Z923" s="74">
        <f>Table2[[#This Row],[ETA A TIMESLOT]]*24</f>
        <v>18.149999999965075</v>
      </c>
      <c r="AA923" s="73">
        <f t="shared" si="288"/>
        <v>0</v>
      </c>
      <c r="AB923" s="73" t="str">
        <f t="shared" si="289"/>
        <v>SI</v>
      </c>
      <c r="AC923" s="74">
        <f>Table2[[#This Row],[PUNTUALIDAD (H)]]*24</f>
        <v>0</v>
      </c>
      <c r="AD923" s="73">
        <f t="shared" si="290"/>
        <v>0.75624999999854481</v>
      </c>
      <c r="AE923" s="74">
        <f>Table2[[#This Row],[ATA TO UNLOADING]]*24</f>
        <v>18.149999999965075</v>
      </c>
      <c r="AF923" s="74" t="str">
        <f>IF(Table2[[#This Row],[ATA TO UNLOADING 2]]&lt;=48,"YES","NO")</f>
        <v>YES</v>
      </c>
      <c r="AG923" s="75">
        <f t="shared" si="291"/>
        <v>4.1666666664241347E-2</v>
      </c>
      <c r="AH923" s="2" t="s">
        <v>24</v>
      </c>
      <c r="AI923" s="2" t="str">
        <f t="shared" si="292"/>
        <v>MRKU7589508</v>
      </c>
      <c r="AJ923" s="76" t="str">
        <f t="shared" si="293"/>
        <v>OM TRANSPORT</v>
      </c>
      <c r="AK923" s="77">
        <f>IF($M923="TRUCK",VLOOKUP($AQ923,Invoicing!$A$17:$B$49,MATCH($AK$1,Invoicing!$A$17:$B$17,0),FALSE),VLOOKUP($AQ923,Invoicing!$N$17:$O$21,MATCH($AK$1,Invoicing!$N$17:$O$17,0),FALSE))</f>
        <v>475</v>
      </c>
      <c r="AL923" s="78" t="e">
        <f>VLOOKUP($E923,Invoicing!$A$1:$H$8,MATCH(TRACKER!$N923,Invoicing!$A$1:$H$1,0),FALSE)</f>
        <v>#N/A</v>
      </c>
      <c r="AM923" s="78">
        <f>VLOOKUP($E923,Invoicing!$A$1:$H$8,MATCH(TRACKER!$O$1,Invoicing!$A$1:$H$1,0),FALSE)</f>
        <v>50</v>
      </c>
      <c r="AN923" s="78">
        <f t="shared" si="294"/>
        <v>0</v>
      </c>
      <c r="AO923" s="2">
        <f t="shared" si="295"/>
        <v>7</v>
      </c>
      <c r="AP923" s="2" t="str">
        <f t="shared" si="296"/>
        <v>NIGHT</v>
      </c>
      <c r="AQ923" s="2" t="str">
        <f t="shared" si="297"/>
        <v>OM TRANSPORTNIGHT</v>
      </c>
      <c r="AR923" s="71">
        <f t="shared" si="298"/>
        <v>475</v>
      </c>
      <c r="AS923" s="71">
        <f>VLOOKUP(AJ923,Invoicing!A:K,10,FALSE)</f>
        <v>25</v>
      </c>
      <c r="AT923" s="71">
        <f t="shared" si="299"/>
        <v>500</v>
      </c>
    </row>
    <row r="924" spans="1:46">
      <c r="A924" s="37" t="s">
        <v>1087</v>
      </c>
      <c r="B924" s="3" t="s">
        <v>38</v>
      </c>
      <c r="C924" s="11">
        <v>45479.285416666666</v>
      </c>
      <c r="D924" s="11">
        <v>45479.3125</v>
      </c>
      <c r="E924" s="11" t="s">
        <v>44</v>
      </c>
      <c r="F924" s="11" t="s">
        <v>40</v>
      </c>
      <c r="G924" s="3" t="s">
        <v>1095</v>
      </c>
      <c r="H924" s="3" t="s">
        <v>2821</v>
      </c>
      <c r="I924" s="11">
        <v>45480.041666666664</v>
      </c>
      <c r="J924" s="12">
        <v>45480.017361111109</v>
      </c>
      <c r="K924" s="12">
        <v>45480.041666666664</v>
      </c>
      <c r="L924" s="12">
        <v>45480.064583333333</v>
      </c>
      <c r="M924" s="12" t="s">
        <v>115</v>
      </c>
      <c r="N924" s="3" t="s">
        <v>13</v>
      </c>
      <c r="O924" s="3">
        <v>0</v>
      </c>
      <c r="P924" s="1">
        <f t="shared" si="280"/>
        <v>27</v>
      </c>
      <c r="Q924" s="1">
        <f t="shared" si="281"/>
        <v>7</v>
      </c>
      <c r="R924" s="72">
        <f t="shared" si="282"/>
        <v>45480.017361111109</v>
      </c>
      <c r="S924" s="73">
        <f t="shared" si="283"/>
        <v>0.75624999999854481</v>
      </c>
      <c r="T924" s="74">
        <f>Table2[[#This Row],[ETA A OFRECIMIENTO]]*24</f>
        <v>18.149999999965075</v>
      </c>
      <c r="U924" s="1" t="str">
        <f t="shared" si="284"/>
        <v>YES</v>
      </c>
      <c r="V924" s="73">
        <f t="shared" si="285"/>
        <v>0</v>
      </c>
      <c r="W924" s="74">
        <f>Table2[[#This Row],[DEL. AVAILABLE A SLOT]]*24</f>
        <v>0</v>
      </c>
      <c r="X924" s="1" t="str">
        <f t="shared" si="286"/>
        <v>SI</v>
      </c>
      <c r="Y924" s="73">
        <f t="shared" si="287"/>
        <v>0.75624999999854481</v>
      </c>
      <c r="Z924" s="74">
        <f>Table2[[#This Row],[ETA A TIMESLOT]]*24</f>
        <v>18.149999999965075</v>
      </c>
      <c r="AA924" s="73">
        <f t="shared" si="288"/>
        <v>0</v>
      </c>
      <c r="AB924" s="73" t="str">
        <f t="shared" si="289"/>
        <v>SI</v>
      </c>
      <c r="AC924" s="74">
        <f>Table2[[#This Row],[PUNTUALIDAD (H)]]*24</f>
        <v>0</v>
      </c>
      <c r="AD924" s="73">
        <f t="shared" si="290"/>
        <v>0.77916666666715173</v>
      </c>
      <c r="AE924" s="74">
        <f>Table2[[#This Row],[ATA TO UNLOADING]]*24</f>
        <v>18.700000000011642</v>
      </c>
      <c r="AF924" s="74" t="str">
        <f>IF(Table2[[#This Row],[ATA TO UNLOADING 2]]&lt;=48,"YES","NO")</f>
        <v>YES</v>
      </c>
      <c r="AG924" s="75">
        <f t="shared" si="291"/>
        <v>4.1666666664241347E-2</v>
      </c>
      <c r="AH924" s="2" t="s">
        <v>24</v>
      </c>
      <c r="AI924" s="2" t="str">
        <f t="shared" si="292"/>
        <v>MRKU8576589</v>
      </c>
      <c r="AJ924" s="76" t="str">
        <f t="shared" si="293"/>
        <v>MSI</v>
      </c>
      <c r="AK924" s="77">
        <f>IF($M924="TRUCK",VLOOKUP($AQ924,Invoicing!$A$17:$B$49,MATCH($AK$1,Invoicing!$A$17:$B$17,0),FALSE),VLOOKUP($AQ924,Invoicing!$N$17:$O$21,MATCH($AK$1,Invoicing!$N$17:$O$17,0),FALSE))</f>
        <v>530</v>
      </c>
      <c r="AL924" s="78">
        <f>VLOOKUP($E924,Invoicing!$A$1:$H$8,MATCH(TRACKER!$N924,Invoicing!$A$1:$H$1,0),FALSE)</f>
        <v>120</v>
      </c>
      <c r="AM924" s="78">
        <f>VLOOKUP($E924,Invoicing!$A$1:$H$8,MATCH(TRACKER!$O$1,Invoicing!$A$1:$H$1,0),FALSE)</f>
        <v>50</v>
      </c>
      <c r="AN924" s="78">
        <f t="shared" si="294"/>
        <v>0</v>
      </c>
      <c r="AO924" s="2">
        <f t="shared" si="295"/>
        <v>7</v>
      </c>
      <c r="AP924" s="2" t="str">
        <f t="shared" si="296"/>
        <v>NIGHT</v>
      </c>
      <c r="AQ924" s="2" t="str">
        <f t="shared" si="297"/>
        <v>MSINIGHT</v>
      </c>
      <c r="AR924" s="71">
        <f t="shared" si="298"/>
        <v>650</v>
      </c>
      <c r="AS924" s="71">
        <f>VLOOKUP(AJ924,Invoicing!A:K,10,FALSE)</f>
        <v>25</v>
      </c>
      <c r="AT924" s="71">
        <f t="shared" si="299"/>
        <v>675</v>
      </c>
    </row>
    <row r="925" spans="1:46">
      <c r="A925" s="37" t="s">
        <v>1087</v>
      </c>
      <c r="B925" s="3" t="s">
        <v>38</v>
      </c>
      <c r="C925" s="11">
        <v>45479.285416666666</v>
      </c>
      <c r="D925" s="11">
        <v>45479.3125</v>
      </c>
      <c r="E925" s="11" t="s">
        <v>49</v>
      </c>
      <c r="F925" s="11" t="s">
        <v>40</v>
      </c>
      <c r="G925" s="3" t="s">
        <v>1096</v>
      </c>
      <c r="H925" s="3" t="s">
        <v>2821</v>
      </c>
      <c r="I925" s="11">
        <v>45482.3125</v>
      </c>
      <c r="J925" s="12">
        <v>45482.333333333336</v>
      </c>
      <c r="K925" s="12">
        <v>45482.333333333336</v>
      </c>
      <c r="L925" s="12">
        <v>45482.347222222219</v>
      </c>
      <c r="M925" s="12" t="s">
        <v>115</v>
      </c>
      <c r="N925" s="3" t="s">
        <v>42</v>
      </c>
      <c r="O925" s="3">
        <v>0</v>
      </c>
      <c r="P925" s="1">
        <f t="shared" si="280"/>
        <v>28</v>
      </c>
      <c r="Q925" s="1">
        <f t="shared" si="281"/>
        <v>7</v>
      </c>
      <c r="R925" s="72">
        <f t="shared" si="282"/>
        <v>45482.333333333336</v>
      </c>
      <c r="S925" s="73">
        <f t="shared" si="283"/>
        <v>3.0270833333343035</v>
      </c>
      <c r="T925" s="74">
        <f>Table2[[#This Row],[ETA A OFRECIMIENTO]]*24</f>
        <v>72.650000000023283</v>
      </c>
      <c r="U925" s="1" t="str">
        <f t="shared" si="284"/>
        <v>NO</v>
      </c>
      <c r="V925" s="73">
        <f t="shared" si="285"/>
        <v>2.0833333335758653E-2</v>
      </c>
      <c r="W925" s="74">
        <f>Table2[[#This Row],[DEL. AVAILABLE A SLOT]]*24</f>
        <v>0.50000000005820766</v>
      </c>
      <c r="X925" s="1" t="str">
        <f t="shared" si="286"/>
        <v>SI</v>
      </c>
      <c r="Y925" s="73">
        <f t="shared" si="287"/>
        <v>3.0479166666700621</v>
      </c>
      <c r="Z925" s="74">
        <f>Table2[[#This Row],[ETA A TIMESLOT]]*24</f>
        <v>73.150000000081491</v>
      </c>
      <c r="AA925" s="73">
        <f t="shared" si="288"/>
        <v>0</v>
      </c>
      <c r="AB925" s="73" t="str">
        <f t="shared" si="289"/>
        <v>SI</v>
      </c>
      <c r="AC925" s="74">
        <f>Table2[[#This Row],[PUNTUALIDAD (H)]]*24</f>
        <v>0</v>
      </c>
      <c r="AD925" s="73">
        <f t="shared" si="290"/>
        <v>3.0618055555532919</v>
      </c>
      <c r="AE925" s="74">
        <f>Table2[[#This Row],[ATA TO UNLOADING]]*24</f>
        <v>73.483333333279006</v>
      </c>
      <c r="AF925" s="74" t="str">
        <f>IF(Table2[[#This Row],[ATA TO UNLOADING 2]]&lt;=48,"YES","NO")</f>
        <v>NO</v>
      </c>
      <c r="AG925" s="75">
        <f t="shared" si="291"/>
        <v>0.33333333333575865</v>
      </c>
      <c r="AH925" s="2" t="s">
        <v>42</v>
      </c>
      <c r="AI925" s="2" t="str">
        <f t="shared" si="292"/>
        <v>MRSU3124172</v>
      </c>
      <c r="AJ925" s="76" t="str">
        <f t="shared" si="293"/>
        <v>CTU FLEVOKUST BV</v>
      </c>
      <c r="AK925" s="77">
        <f>IF($M925="TRUCK",VLOOKUP($AQ925,Invoicing!$A$17:$B$49,MATCH($AK$1,Invoicing!$A$17:$B$17,0),FALSE),VLOOKUP($AQ925,Invoicing!$N$17:$O$21,MATCH($AK$1,Invoicing!$N$17:$O$17,0),FALSE))</f>
        <v>520</v>
      </c>
      <c r="AL925" s="78" t="e">
        <f>VLOOKUP($E925,Invoicing!$A$1:$H$8,MATCH(TRACKER!$N925,Invoicing!$A$1:$H$1,0),FALSE)</f>
        <v>#N/A</v>
      </c>
      <c r="AM925" s="78">
        <v>35</v>
      </c>
      <c r="AN925" s="78">
        <f t="shared" si="294"/>
        <v>0</v>
      </c>
      <c r="AO925" s="2">
        <f t="shared" si="295"/>
        <v>2</v>
      </c>
      <c r="AP925" s="2" t="str">
        <f t="shared" si="296"/>
        <v>WEEK</v>
      </c>
      <c r="AQ925" s="2" t="str">
        <f t="shared" si="297"/>
        <v>CTU FLEVOKUST BVWEEK</v>
      </c>
      <c r="AR925" s="71">
        <f t="shared" si="298"/>
        <v>520</v>
      </c>
      <c r="AS925" s="71">
        <f>VLOOKUP(AJ925,Invoicing!A:K,10,FALSE)</f>
        <v>0</v>
      </c>
      <c r="AT925" s="71">
        <f t="shared" si="299"/>
        <v>520</v>
      </c>
    </row>
    <row r="926" spans="1:46">
      <c r="A926" s="37" t="s">
        <v>1087</v>
      </c>
      <c r="B926" s="3" t="s">
        <v>38</v>
      </c>
      <c r="C926" s="11">
        <v>45479.285416666666</v>
      </c>
      <c r="D926" s="11">
        <v>45479.3125</v>
      </c>
      <c r="E926" s="11" t="s">
        <v>43</v>
      </c>
      <c r="F926" s="11" t="s">
        <v>40</v>
      </c>
      <c r="G926" s="3" t="s">
        <v>1097</v>
      </c>
      <c r="H926" s="3" t="s">
        <v>41</v>
      </c>
      <c r="I926" s="11">
        <v>45480.041666666664</v>
      </c>
      <c r="J926" s="12">
        <v>45480.413194444445</v>
      </c>
      <c r="K926" s="12">
        <v>45480.395833333336</v>
      </c>
      <c r="L926" s="12">
        <v>45480.413194444445</v>
      </c>
      <c r="M926" s="12" t="s">
        <v>115</v>
      </c>
      <c r="N926" s="3" t="s">
        <v>42</v>
      </c>
      <c r="O926" s="3">
        <v>1</v>
      </c>
      <c r="P926" s="1">
        <f t="shared" si="280"/>
        <v>27</v>
      </c>
      <c r="Q926" s="1">
        <f t="shared" si="281"/>
        <v>7</v>
      </c>
      <c r="R926" s="72">
        <f t="shared" si="282"/>
        <v>45480.413194444445</v>
      </c>
      <c r="S926" s="73">
        <f t="shared" si="283"/>
        <v>0.75624999999854481</v>
      </c>
      <c r="T926" s="74">
        <f>Table2[[#This Row],[ETA A OFRECIMIENTO]]*24</f>
        <v>18.149999999965075</v>
      </c>
      <c r="U926" s="1" t="str">
        <f t="shared" si="284"/>
        <v>YES</v>
      </c>
      <c r="V926" s="73">
        <f t="shared" si="285"/>
        <v>0.35416666667151731</v>
      </c>
      <c r="W926" s="74">
        <f>Table2[[#This Row],[DEL. AVAILABLE A SLOT]]*24</f>
        <v>8.5000000001164153</v>
      </c>
      <c r="X926" s="1" t="str">
        <f t="shared" si="286"/>
        <v>SI</v>
      </c>
      <c r="Y926" s="73">
        <f t="shared" si="287"/>
        <v>1.1104166666700621</v>
      </c>
      <c r="Z926" s="74">
        <f>Table2[[#This Row],[ETA A TIMESLOT]]*24</f>
        <v>26.650000000081491</v>
      </c>
      <c r="AA926" s="73">
        <f t="shared" si="288"/>
        <v>1.7361111109494232E-2</v>
      </c>
      <c r="AB926" s="73" t="str">
        <f t="shared" si="289"/>
        <v>SI</v>
      </c>
      <c r="AC926" s="74">
        <f>Table2[[#This Row],[PUNTUALIDAD (H)]]*24</f>
        <v>0.41666666662786156</v>
      </c>
      <c r="AD926" s="73">
        <f t="shared" si="290"/>
        <v>1.1277777777795563</v>
      </c>
      <c r="AE926" s="74">
        <f>Table2[[#This Row],[ATA TO UNLOADING]]*24</f>
        <v>27.066666666709352</v>
      </c>
      <c r="AF926" s="74" t="str">
        <f>IF(Table2[[#This Row],[ATA TO UNLOADING 2]]&lt;=48,"YES","NO")</f>
        <v>YES</v>
      </c>
      <c r="AG926" s="75">
        <f t="shared" si="291"/>
        <v>0.39583333333575865</v>
      </c>
      <c r="AH926" s="2" t="s">
        <v>42</v>
      </c>
      <c r="AI926" s="2" t="str">
        <f t="shared" si="292"/>
        <v>MSKU4593511</v>
      </c>
      <c r="AJ926" s="76" t="str">
        <f t="shared" si="293"/>
        <v>LOGIX</v>
      </c>
      <c r="AK926" s="77">
        <f>IF($M926="TRUCK",VLOOKUP($AQ926,Invoicing!$A$17:$B$49,MATCH($AK$1,Invoicing!$A$17:$B$17,0),FALSE),VLOOKUP($AQ926,Invoicing!$N$17:$O$21,MATCH($AK$1,Invoicing!$N$17:$O$17,0),FALSE))</f>
        <v>530</v>
      </c>
      <c r="AL926" s="78" t="e">
        <f>VLOOKUP($E926,Invoicing!$A$1:$H$8,MATCH(TRACKER!$N926,Invoicing!$A$1:$H$1,0),FALSE)</f>
        <v>#N/A</v>
      </c>
      <c r="AM926" s="78">
        <f>VLOOKUP($E926,Invoicing!$A$1:$H$8,MATCH(TRACKER!$O$1,Invoicing!$A$1:$H$1,0),FALSE)</f>
        <v>50</v>
      </c>
      <c r="AN926" s="78">
        <f t="shared" si="294"/>
        <v>50</v>
      </c>
      <c r="AO926" s="2">
        <f t="shared" si="295"/>
        <v>7</v>
      </c>
      <c r="AP926" s="2" t="str">
        <f t="shared" si="296"/>
        <v>SUNDAY</v>
      </c>
      <c r="AQ926" s="2" t="str">
        <f t="shared" si="297"/>
        <v>LOGIXSUNDAY</v>
      </c>
      <c r="AR926" s="71">
        <f t="shared" si="298"/>
        <v>580</v>
      </c>
      <c r="AS926" s="71">
        <f>VLOOKUP(AJ926,Invoicing!A:K,10,FALSE)</f>
        <v>25</v>
      </c>
      <c r="AT926" s="71">
        <f t="shared" si="299"/>
        <v>605</v>
      </c>
    </row>
    <row r="927" spans="1:46">
      <c r="A927" s="37" t="s">
        <v>1087</v>
      </c>
      <c r="B927" s="3" t="s">
        <v>38</v>
      </c>
      <c r="C927" s="11">
        <v>45479.285416666666</v>
      </c>
      <c r="D927" s="11">
        <v>45479.3125</v>
      </c>
      <c r="E927" s="11" t="s">
        <v>45</v>
      </c>
      <c r="F927" s="11" t="s">
        <v>40</v>
      </c>
      <c r="G927" s="3" t="s">
        <v>1098</v>
      </c>
      <c r="H927" s="3" t="s">
        <v>2821</v>
      </c>
      <c r="I927" s="11">
        <v>45480.041666666664</v>
      </c>
      <c r="J927" s="12">
        <v>45480.093055555553</v>
      </c>
      <c r="K927" s="12">
        <v>45480.125</v>
      </c>
      <c r="L927" s="12">
        <v>45480.166666666664</v>
      </c>
      <c r="M927" s="12" t="s">
        <v>115</v>
      </c>
      <c r="N927" s="3" t="s">
        <v>42</v>
      </c>
      <c r="O927" s="3">
        <v>1</v>
      </c>
      <c r="P927" s="1">
        <f t="shared" si="280"/>
        <v>27</v>
      </c>
      <c r="Q927" s="1">
        <f t="shared" si="281"/>
        <v>7</v>
      </c>
      <c r="R927" s="72">
        <f t="shared" si="282"/>
        <v>45480.093055555553</v>
      </c>
      <c r="S927" s="73">
        <f t="shared" si="283"/>
        <v>0.75624999999854481</v>
      </c>
      <c r="T927" s="74">
        <f>Table2[[#This Row],[ETA A OFRECIMIENTO]]*24</f>
        <v>18.149999999965075</v>
      </c>
      <c r="U927" s="1" t="str">
        <f t="shared" si="284"/>
        <v>YES</v>
      </c>
      <c r="V927" s="73">
        <f t="shared" si="285"/>
        <v>8.3333333335758653E-2</v>
      </c>
      <c r="W927" s="74">
        <f>Table2[[#This Row],[DEL. AVAILABLE A SLOT]]*24</f>
        <v>2.0000000000582077</v>
      </c>
      <c r="X927" s="1" t="str">
        <f t="shared" si="286"/>
        <v>SI</v>
      </c>
      <c r="Y927" s="73">
        <f t="shared" si="287"/>
        <v>0.83958333333430346</v>
      </c>
      <c r="Z927" s="74">
        <f>Table2[[#This Row],[ETA A TIMESLOT]]*24</f>
        <v>20.150000000023283</v>
      </c>
      <c r="AA927" s="73">
        <f t="shared" si="288"/>
        <v>0</v>
      </c>
      <c r="AB927" s="73" t="str">
        <f t="shared" si="289"/>
        <v>SI</v>
      </c>
      <c r="AC927" s="74">
        <f>Table2[[#This Row],[PUNTUALIDAD (H)]]*24</f>
        <v>0</v>
      </c>
      <c r="AD927" s="73">
        <f t="shared" si="290"/>
        <v>0.88124999999854481</v>
      </c>
      <c r="AE927" s="74">
        <f>Table2[[#This Row],[ATA TO UNLOADING]]*24</f>
        <v>21.149999999965075</v>
      </c>
      <c r="AF927" s="74" t="str">
        <f>IF(Table2[[#This Row],[ATA TO UNLOADING 2]]&lt;=48,"YES","NO")</f>
        <v>YES</v>
      </c>
      <c r="AG927" s="75">
        <f t="shared" si="291"/>
        <v>0.125</v>
      </c>
      <c r="AH927" s="2" t="s">
        <v>24</v>
      </c>
      <c r="AI927" s="2" t="str">
        <f t="shared" si="292"/>
        <v>MSKU4619318</v>
      </c>
      <c r="AJ927" s="76" t="str">
        <f t="shared" si="293"/>
        <v>OM TRANSPORT</v>
      </c>
      <c r="AK927" s="77">
        <f>IF($M927="TRUCK",VLOOKUP($AQ927,Invoicing!$A$17:$B$49,MATCH($AK$1,Invoicing!$A$17:$B$17,0),FALSE),VLOOKUP($AQ927,Invoicing!$N$17:$O$21,MATCH($AK$1,Invoicing!$N$17:$O$17,0),FALSE))</f>
        <v>475</v>
      </c>
      <c r="AL927" s="78" t="e">
        <f>VLOOKUP($E927,Invoicing!$A$1:$H$8,MATCH(TRACKER!$N927,Invoicing!$A$1:$H$1,0),FALSE)</f>
        <v>#N/A</v>
      </c>
      <c r="AM927" s="78">
        <f>VLOOKUP($E927,Invoicing!$A$1:$H$8,MATCH(TRACKER!$O$1,Invoicing!$A$1:$H$1,0),FALSE)</f>
        <v>50</v>
      </c>
      <c r="AN927" s="78">
        <f t="shared" si="294"/>
        <v>50</v>
      </c>
      <c r="AO927" s="2">
        <f t="shared" si="295"/>
        <v>7</v>
      </c>
      <c r="AP927" s="2" t="str">
        <f t="shared" si="296"/>
        <v>NIGHT</v>
      </c>
      <c r="AQ927" s="2" t="str">
        <f t="shared" si="297"/>
        <v>OM TRANSPORTNIGHT</v>
      </c>
      <c r="AR927" s="71">
        <f t="shared" si="298"/>
        <v>525</v>
      </c>
      <c r="AS927" s="71">
        <f>VLOOKUP(AJ927,Invoicing!A:K,10,FALSE)</f>
        <v>25</v>
      </c>
      <c r="AT927" s="71">
        <f t="shared" si="299"/>
        <v>550</v>
      </c>
    </row>
    <row r="928" spans="1:46">
      <c r="A928" s="37" t="s">
        <v>1087</v>
      </c>
      <c r="B928" s="3" t="s">
        <v>38</v>
      </c>
      <c r="C928" s="11">
        <v>45479.285416666666</v>
      </c>
      <c r="D928" s="11">
        <v>45479.3125</v>
      </c>
      <c r="E928" s="11" t="s">
        <v>49</v>
      </c>
      <c r="F928" s="11" t="s">
        <v>40</v>
      </c>
      <c r="G928" s="3" t="s">
        <v>1099</v>
      </c>
      <c r="H928" s="3" t="s">
        <v>2821</v>
      </c>
      <c r="I928" s="11">
        <v>45482.3125</v>
      </c>
      <c r="J928" s="12">
        <v>45482.326388888891</v>
      </c>
      <c r="K928" s="12">
        <v>45482.333333333336</v>
      </c>
      <c r="L928" s="12">
        <v>45482.365972222222</v>
      </c>
      <c r="M928" s="12" t="s">
        <v>115</v>
      </c>
      <c r="N928" s="3" t="s">
        <v>13</v>
      </c>
      <c r="O928" s="3">
        <v>0</v>
      </c>
      <c r="P928" s="1">
        <f t="shared" si="280"/>
        <v>28</v>
      </c>
      <c r="Q928" s="1">
        <f t="shared" si="281"/>
        <v>7</v>
      </c>
      <c r="R928" s="72">
        <f t="shared" si="282"/>
        <v>45482.326388888891</v>
      </c>
      <c r="S928" s="73">
        <f t="shared" si="283"/>
        <v>3.0270833333343035</v>
      </c>
      <c r="T928" s="74">
        <f>Table2[[#This Row],[ETA A OFRECIMIENTO]]*24</f>
        <v>72.650000000023283</v>
      </c>
      <c r="U928" s="1" t="str">
        <f t="shared" si="284"/>
        <v>NO</v>
      </c>
      <c r="V928" s="73">
        <f t="shared" si="285"/>
        <v>2.0833333335758653E-2</v>
      </c>
      <c r="W928" s="74">
        <f>Table2[[#This Row],[DEL. AVAILABLE A SLOT]]*24</f>
        <v>0.50000000005820766</v>
      </c>
      <c r="X928" s="1" t="str">
        <f t="shared" si="286"/>
        <v>SI</v>
      </c>
      <c r="Y928" s="73">
        <f t="shared" si="287"/>
        <v>3.0479166666700621</v>
      </c>
      <c r="Z928" s="74">
        <f>Table2[[#This Row],[ETA A TIMESLOT]]*24</f>
        <v>73.150000000081491</v>
      </c>
      <c r="AA928" s="73">
        <f t="shared" si="288"/>
        <v>0</v>
      </c>
      <c r="AB928" s="73" t="str">
        <f t="shared" si="289"/>
        <v>SI</v>
      </c>
      <c r="AC928" s="74">
        <f>Table2[[#This Row],[PUNTUALIDAD (H)]]*24</f>
        <v>0</v>
      </c>
      <c r="AD928" s="73">
        <f t="shared" si="290"/>
        <v>3.0805555555562023</v>
      </c>
      <c r="AE928" s="74">
        <f>Table2[[#This Row],[ATA TO UNLOADING]]*24</f>
        <v>73.933333333348855</v>
      </c>
      <c r="AF928" s="74" t="str">
        <f>IF(Table2[[#This Row],[ATA TO UNLOADING 2]]&lt;=48,"YES","NO")</f>
        <v>NO</v>
      </c>
      <c r="AG928" s="75">
        <f t="shared" si="291"/>
        <v>0.33333333333575865</v>
      </c>
      <c r="AH928" s="2" t="s">
        <v>42</v>
      </c>
      <c r="AI928" s="2" t="str">
        <f t="shared" si="292"/>
        <v>SEKU4450801</v>
      </c>
      <c r="AJ928" s="76" t="str">
        <f t="shared" si="293"/>
        <v>CTU FLEVOKUST BV</v>
      </c>
      <c r="AK928" s="77">
        <f>IF($M928="TRUCK",VLOOKUP($AQ928,Invoicing!$A$17:$B$49,MATCH($AK$1,Invoicing!$A$17:$B$17,0),FALSE),VLOOKUP($AQ928,Invoicing!$N$17:$O$21,MATCH($AK$1,Invoicing!$N$17:$O$17,0),FALSE))</f>
        <v>520</v>
      </c>
      <c r="AL928" s="78">
        <v>100</v>
      </c>
      <c r="AM928" s="78">
        <v>35</v>
      </c>
      <c r="AN928" s="78">
        <f t="shared" si="294"/>
        <v>0</v>
      </c>
      <c r="AO928" s="2">
        <f t="shared" si="295"/>
        <v>2</v>
      </c>
      <c r="AP928" s="2" t="str">
        <f t="shared" si="296"/>
        <v>WEEK</v>
      </c>
      <c r="AQ928" s="2" t="str">
        <f t="shared" si="297"/>
        <v>CTU FLEVOKUST BVWEEK</v>
      </c>
      <c r="AR928" s="71">
        <f t="shared" si="298"/>
        <v>620</v>
      </c>
      <c r="AS928" s="71">
        <f>VLOOKUP(AJ928,Invoicing!A:K,10,FALSE)</f>
        <v>0</v>
      </c>
      <c r="AT928" s="71">
        <f t="shared" si="299"/>
        <v>620</v>
      </c>
    </row>
    <row r="929" spans="1:47">
      <c r="A929" s="37" t="s">
        <v>1087</v>
      </c>
      <c r="B929" s="3" t="s">
        <v>38</v>
      </c>
      <c r="C929" s="11">
        <v>45479.285416666666</v>
      </c>
      <c r="D929" s="11">
        <v>45479.3125</v>
      </c>
      <c r="E929" s="11" t="s">
        <v>49</v>
      </c>
      <c r="F929" s="11" t="s">
        <v>40</v>
      </c>
      <c r="G929" s="3" t="s">
        <v>1100</v>
      </c>
      <c r="H929" s="3" t="s">
        <v>2821</v>
      </c>
      <c r="I929" s="11">
        <v>45482.3125</v>
      </c>
      <c r="J929" s="12">
        <v>45482.463888888888</v>
      </c>
      <c r="K929" s="12">
        <v>45482.458333333336</v>
      </c>
      <c r="L929" s="12">
        <v>45482.536111111112</v>
      </c>
      <c r="M929" s="12" t="s">
        <v>115</v>
      </c>
      <c r="N929" s="3" t="s">
        <v>13</v>
      </c>
      <c r="O929" s="3">
        <v>0</v>
      </c>
      <c r="P929" s="1">
        <f t="shared" si="280"/>
        <v>28</v>
      </c>
      <c r="Q929" s="1">
        <f t="shared" si="281"/>
        <v>7</v>
      </c>
      <c r="R929" s="72">
        <f t="shared" si="282"/>
        <v>45482.463888888888</v>
      </c>
      <c r="S929" s="73">
        <f t="shared" si="283"/>
        <v>3.0270833333343035</v>
      </c>
      <c r="T929" s="74">
        <f>Table2[[#This Row],[ETA A OFRECIMIENTO]]*24</f>
        <v>72.650000000023283</v>
      </c>
      <c r="U929" s="1" t="str">
        <f t="shared" si="284"/>
        <v>NO</v>
      </c>
      <c r="V929" s="73">
        <f t="shared" si="285"/>
        <v>0.14583333333575865</v>
      </c>
      <c r="W929" s="74">
        <f>Table2[[#This Row],[DEL. AVAILABLE A SLOT]]*24</f>
        <v>3.5000000000582077</v>
      </c>
      <c r="X929" s="1" t="str">
        <f t="shared" si="286"/>
        <v>SI</v>
      </c>
      <c r="Y929" s="73">
        <f t="shared" si="287"/>
        <v>3.1729166666700621</v>
      </c>
      <c r="Z929" s="74">
        <f>Table2[[#This Row],[ETA A TIMESLOT]]*24</f>
        <v>76.150000000081491</v>
      </c>
      <c r="AA929" s="73">
        <f t="shared" si="288"/>
        <v>5.5555555518367328E-3</v>
      </c>
      <c r="AB929" s="73" t="str">
        <f t="shared" si="289"/>
        <v>SI</v>
      </c>
      <c r="AC929" s="74">
        <f>Table2[[#This Row],[PUNTUALIDAD (H)]]*24</f>
        <v>0.13333333324408159</v>
      </c>
      <c r="AD929" s="73">
        <f t="shared" si="290"/>
        <v>3.2506944444467081</v>
      </c>
      <c r="AE929" s="74">
        <f>Table2[[#This Row],[ATA TO UNLOADING]]*24</f>
        <v>78.016666666720994</v>
      </c>
      <c r="AF929" s="74" t="str">
        <f>IF(Table2[[#This Row],[ATA TO UNLOADING 2]]&lt;=48,"YES","NO")</f>
        <v>NO</v>
      </c>
      <c r="AG929" s="75">
        <f t="shared" si="291"/>
        <v>0.45833333333575865</v>
      </c>
      <c r="AH929" s="2" t="s">
        <v>42</v>
      </c>
      <c r="AI929" s="2" t="str">
        <f t="shared" si="292"/>
        <v>SEKU4692718</v>
      </c>
      <c r="AJ929" s="76" t="str">
        <f t="shared" si="293"/>
        <v>CTU FLEVOKUST BV</v>
      </c>
      <c r="AK929" s="77">
        <f>IF($M929="TRUCK",VLOOKUP($AQ929,Invoicing!$A$17:$B$49,MATCH($AK$1,Invoicing!$A$17:$B$17,0),FALSE),VLOOKUP($AQ929,Invoicing!$N$17:$O$21,MATCH($AK$1,Invoicing!$N$17:$O$17,0),FALSE))</f>
        <v>520</v>
      </c>
      <c r="AL929" s="78">
        <v>100</v>
      </c>
      <c r="AM929" s="78">
        <v>35</v>
      </c>
      <c r="AN929" s="78">
        <f t="shared" si="294"/>
        <v>0</v>
      </c>
      <c r="AO929" s="2">
        <f t="shared" si="295"/>
        <v>2</v>
      </c>
      <c r="AP929" s="2" t="str">
        <f t="shared" si="296"/>
        <v>WEEK</v>
      </c>
      <c r="AQ929" s="2" t="str">
        <f t="shared" si="297"/>
        <v>CTU FLEVOKUST BVWEEK</v>
      </c>
      <c r="AR929" s="71">
        <f t="shared" si="298"/>
        <v>620</v>
      </c>
      <c r="AS929" s="71">
        <f>VLOOKUP(AJ929,Invoicing!A:K,10,FALSE)</f>
        <v>0</v>
      </c>
      <c r="AT929" s="71">
        <f t="shared" si="299"/>
        <v>620</v>
      </c>
    </row>
    <row r="930" spans="1:47">
      <c r="A930" s="37" t="s">
        <v>1087</v>
      </c>
      <c r="B930" s="3" t="s">
        <v>38</v>
      </c>
      <c r="C930" s="11">
        <v>45479.285416666666</v>
      </c>
      <c r="D930" s="11">
        <v>45479.3125</v>
      </c>
      <c r="E930" s="11" t="s">
        <v>44</v>
      </c>
      <c r="F930" s="11" t="s">
        <v>40</v>
      </c>
      <c r="G930" s="3" t="s">
        <v>1101</v>
      </c>
      <c r="H930" s="3" t="s">
        <v>2821</v>
      </c>
      <c r="I930" s="11">
        <v>45480.041666666664</v>
      </c>
      <c r="J930" s="12">
        <v>45480.29791666667</v>
      </c>
      <c r="K930" s="12">
        <v>45480.333333333336</v>
      </c>
      <c r="L930" s="12">
        <v>45480.307638888888</v>
      </c>
      <c r="M930" s="12" t="s">
        <v>115</v>
      </c>
      <c r="N930" s="3" t="s">
        <v>42</v>
      </c>
      <c r="O930" s="3">
        <v>1</v>
      </c>
      <c r="P930" s="1">
        <f t="shared" si="280"/>
        <v>27</v>
      </c>
      <c r="Q930" s="1">
        <f t="shared" si="281"/>
        <v>7</v>
      </c>
      <c r="R930" s="72">
        <f t="shared" si="282"/>
        <v>45480.29791666667</v>
      </c>
      <c r="S930" s="73">
        <f t="shared" si="283"/>
        <v>0.75624999999854481</v>
      </c>
      <c r="T930" s="74">
        <f>Table2[[#This Row],[ETA A OFRECIMIENTO]]*24</f>
        <v>18.149999999965075</v>
      </c>
      <c r="U930" s="1" t="str">
        <f t="shared" si="284"/>
        <v>YES</v>
      </c>
      <c r="V930" s="73">
        <f t="shared" si="285"/>
        <v>0.29166666667151731</v>
      </c>
      <c r="W930" s="74">
        <f>Table2[[#This Row],[DEL. AVAILABLE A SLOT]]*24</f>
        <v>7.0000000001164153</v>
      </c>
      <c r="X930" s="1" t="str">
        <f t="shared" si="286"/>
        <v>SI</v>
      </c>
      <c r="Y930" s="73">
        <f t="shared" si="287"/>
        <v>1.0479166666700621</v>
      </c>
      <c r="Z930" s="74">
        <f>Table2[[#This Row],[ETA A TIMESLOT]]*24</f>
        <v>25.150000000081491</v>
      </c>
      <c r="AA930" s="73">
        <f t="shared" si="288"/>
        <v>0</v>
      </c>
      <c r="AB930" s="73" t="str">
        <f t="shared" si="289"/>
        <v>SI</v>
      </c>
      <c r="AC930" s="74">
        <f>Table2[[#This Row],[PUNTUALIDAD (H)]]*24</f>
        <v>0</v>
      </c>
      <c r="AD930" s="73">
        <f t="shared" si="290"/>
        <v>1.0222222222218988</v>
      </c>
      <c r="AE930" s="74">
        <f>Table2[[#This Row],[ATA TO UNLOADING]]*24</f>
        <v>24.533333333325572</v>
      </c>
      <c r="AF930" s="74" t="str">
        <f>IF(Table2[[#This Row],[ATA TO UNLOADING 2]]&lt;=48,"YES","NO")</f>
        <v>YES</v>
      </c>
      <c r="AG930" s="75">
        <f t="shared" si="291"/>
        <v>0.33333333333575865</v>
      </c>
      <c r="AH930" s="2" t="s">
        <v>42</v>
      </c>
      <c r="AI930" s="2" t="str">
        <f t="shared" si="292"/>
        <v>TCLU3258810</v>
      </c>
      <c r="AJ930" s="76" t="str">
        <f t="shared" si="293"/>
        <v>MSI</v>
      </c>
      <c r="AK930" s="77">
        <f>IF($M930="TRUCK",VLOOKUP($AQ930,Invoicing!$A$17:$B$49,MATCH($AK$1,Invoicing!$A$17:$B$17,0),FALSE),VLOOKUP($AQ930,Invoicing!$N$17:$O$21,MATCH($AK$1,Invoicing!$N$17:$O$17,0),FALSE))</f>
        <v>500</v>
      </c>
      <c r="AL930" s="78" t="e">
        <f>VLOOKUP($E930,Invoicing!$A$1:$H$8,MATCH(TRACKER!$N930,Invoicing!$A$1:$H$1,0),FALSE)</f>
        <v>#N/A</v>
      </c>
      <c r="AM930" s="78">
        <f>VLOOKUP($E930,Invoicing!$A$1:$H$8,MATCH(TRACKER!$O$1,Invoicing!$A$1:$H$1,0),FALSE)</f>
        <v>50</v>
      </c>
      <c r="AN930" s="78">
        <f t="shared" si="294"/>
        <v>50</v>
      </c>
      <c r="AO930" s="2">
        <f t="shared" si="295"/>
        <v>7</v>
      </c>
      <c r="AP930" s="2" t="str">
        <f t="shared" si="296"/>
        <v>SUNDAY</v>
      </c>
      <c r="AQ930" s="2" t="str">
        <f t="shared" si="297"/>
        <v>MSISUNDAY</v>
      </c>
      <c r="AR930" s="71">
        <f t="shared" si="298"/>
        <v>550</v>
      </c>
      <c r="AS930" s="71">
        <f>VLOOKUP(AJ930,Invoicing!A:K,10,FALSE)</f>
        <v>25</v>
      </c>
      <c r="AT930" s="71">
        <f t="shared" si="299"/>
        <v>575</v>
      </c>
    </row>
    <row r="931" spans="1:47">
      <c r="A931" s="37" t="s">
        <v>1087</v>
      </c>
      <c r="B931" s="3" t="s">
        <v>38</v>
      </c>
      <c r="C931" s="11">
        <v>45479.285416666666</v>
      </c>
      <c r="D931" s="11">
        <v>45479.3125</v>
      </c>
      <c r="E931" s="11" t="s">
        <v>45</v>
      </c>
      <c r="F931" s="11" t="s">
        <v>40</v>
      </c>
      <c r="G931" s="3" t="s">
        <v>1102</v>
      </c>
      <c r="H931" s="3" t="s">
        <v>2821</v>
      </c>
      <c r="I931" s="11">
        <v>45480.041666666664</v>
      </c>
      <c r="J931" s="12">
        <v>45480.262499999997</v>
      </c>
      <c r="K931" s="12">
        <v>45480.25</v>
      </c>
      <c r="L931" s="12">
        <v>45480.268055555556</v>
      </c>
      <c r="M931" s="12" t="s">
        <v>115</v>
      </c>
      <c r="N931" s="3" t="s">
        <v>42</v>
      </c>
      <c r="O931" s="3">
        <v>0</v>
      </c>
      <c r="P931" s="1">
        <f t="shared" si="280"/>
        <v>27</v>
      </c>
      <c r="Q931" s="1">
        <f t="shared" si="281"/>
        <v>7</v>
      </c>
      <c r="R931" s="72">
        <f t="shared" si="282"/>
        <v>45480.262499999997</v>
      </c>
      <c r="S931" s="73">
        <f t="shared" si="283"/>
        <v>0.75624999999854481</v>
      </c>
      <c r="T931" s="74">
        <f>Table2[[#This Row],[ETA A OFRECIMIENTO]]*24</f>
        <v>18.149999999965075</v>
      </c>
      <c r="U931" s="1" t="str">
        <f t="shared" si="284"/>
        <v>YES</v>
      </c>
      <c r="V931" s="73">
        <f t="shared" si="285"/>
        <v>0.20833333333575865</v>
      </c>
      <c r="W931" s="74">
        <f>Table2[[#This Row],[DEL. AVAILABLE A SLOT]]*24</f>
        <v>5.0000000000582077</v>
      </c>
      <c r="X931" s="1" t="str">
        <f t="shared" si="286"/>
        <v>SI</v>
      </c>
      <c r="Y931" s="73">
        <f t="shared" si="287"/>
        <v>0.96458333333430346</v>
      </c>
      <c r="Z931" s="74">
        <f>Table2[[#This Row],[ETA A TIMESLOT]]*24</f>
        <v>23.150000000023283</v>
      </c>
      <c r="AA931" s="73">
        <f t="shared" si="288"/>
        <v>1.2499999997089617E-2</v>
      </c>
      <c r="AB931" s="73" t="str">
        <f t="shared" si="289"/>
        <v>SI</v>
      </c>
      <c r="AC931" s="74">
        <f>Table2[[#This Row],[PUNTUALIDAD (H)]]*24</f>
        <v>0.29999999993015081</v>
      </c>
      <c r="AD931" s="73">
        <f t="shared" si="290"/>
        <v>0.98263888889050577</v>
      </c>
      <c r="AE931" s="74">
        <f>Table2[[#This Row],[ATA TO UNLOADING]]*24</f>
        <v>23.583333333372138</v>
      </c>
      <c r="AF931" s="74" t="str">
        <f>IF(Table2[[#This Row],[ATA TO UNLOADING 2]]&lt;=48,"YES","NO")</f>
        <v>YES</v>
      </c>
      <c r="AG931" s="75">
        <f t="shared" si="291"/>
        <v>0.25</v>
      </c>
      <c r="AH931" s="2" t="s">
        <v>42</v>
      </c>
      <c r="AI931" s="2" t="str">
        <f t="shared" si="292"/>
        <v>TCNU4390303</v>
      </c>
      <c r="AJ931" s="76" t="str">
        <f t="shared" si="293"/>
        <v>OM TRANSPORT</v>
      </c>
      <c r="AK931" s="77">
        <f>IF($M931="TRUCK",VLOOKUP($AQ931,Invoicing!$A$17:$B$49,MATCH($AK$1,Invoicing!$A$17:$B$17,0),FALSE),VLOOKUP($AQ931,Invoicing!$N$17:$O$21,MATCH($AK$1,Invoicing!$N$17:$O$17,0),FALSE))</f>
        <v>550</v>
      </c>
      <c r="AL931" s="78" t="e">
        <f>VLOOKUP($E931,Invoicing!$A$1:$H$8,MATCH(TRACKER!$N931,Invoicing!$A$1:$H$1,0),FALSE)</f>
        <v>#N/A</v>
      </c>
      <c r="AM931" s="78">
        <f>VLOOKUP($E931,Invoicing!$A$1:$H$8,MATCH(TRACKER!$O$1,Invoicing!$A$1:$H$1,0),FALSE)</f>
        <v>50</v>
      </c>
      <c r="AN931" s="78">
        <f t="shared" si="294"/>
        <v>0</v>
      </c>
      <c r="AO931" s="2">
        <f t="shared" si="295"/>
        <v>7</v>
      </c>
      <c r="AP931" s="2" t="str">
        <f t="shared" si="296"/>
        <v>SUNDAY</v>
      </c>
      <c r="AQ931" s="2" t="str">
        <f t="shared" si="297"/>
        <v>OM TRANSPORTSUNDAY</v>
      </c>
      <c r="AR931" s="71">
        <f t="shared" si="298"/>
        <v>550</v>
      </c>
      <c r="AS931" s="71">
        <f>VLOOKUP(AJ931,Invoicing!A:K,10,FALSE)</f>
        <v>25</v>
      </c>
      <c r="AT931" s="71">
        <f t="shared" si="299"/>
        <v>775</v>
      </c>
      <c r="AU931" s="55">
        <v>200</v>
      </c>
    </row>
    <row r="932" spans="1:47">
      <c r="A932" s="37" t="s">
        <v>1103</v>
      </c>
      <c r="B932" s="3" t="s">
        <v>38</v>
      </c>
      <c r="C932" s="11">
        <v>45479.954861111109</v>
      </c>
      <c r="D932" s="11">
        <v>45479.958333333336</v>
      </c>
      <c r="E932" s="11" t="s">
        <v>49</v>
      </c>
      <c r="F932" s="11" t="s">
        <v>40</v>
      </c>
      <c r="G932" s="3" t="s">
        <v>1104</v>
      </c>
      <c r="H932" s="3" t="s">
        <v>2821</v>
      </c>
      <c r="I932" s="11">
        <v>45482.958333333336</v>
      </c>
      <c r="J932" s="12">
        <v>45483.165277777778</v>
      </c>
      <c r="K932" s="12">
        <v>45482.958333333336</v>
      </c>
      <c r="L932" s="12">
        <v>45483.208333333336</v>
      </c>
      <c r="M932" s="12" t="s">
        <v>115</v>
      </c>
      <c r="N932" s="3" t="s">
        <v>42</v>
      </c>
      <c r="O932" s="3">
        <v>0</v>
      </c>
      <c r="P932" s="1">
        <f t="shared" si="280"/>
        <v>28</v>
      </c>
      <c r="Q932" s="1">
        <f t="shared" si="281"/>
        <v>7</v>
      </c>
      <c r="R932" s="72">
        <f t="shared" si="282"/>
        <v>45483.165277777778</v>
      </c>
      <c r="S932" s="73">
        <f t="shared" si="283"/>
        <v>3.0034722222262644</v>
      </c>
      <c r="T932" s="74">
        <f>Table2[[#This Row],[ETA A OFRECIMIENTO]]*24</f>
        <v>72.083333333430346</v>
      </c>
      <c r="U932" s="1" t="str">
        <f t="shared" si="284"/>
        <v>NO</v>
      </c>
      <c r="V932" s="73">
        <f t="shared" si="285"/>
        <v>0</v>
      </c>
      <c r="W932" s="74">
        <f>Table2[[#This Row],[DEL. AVAILABLE A SLOT]]*24</f>
        <v>0</v>
      </c>
      <c r="X932" s="1" t="str">
        <f t="shared" si="286"/>
        <v>SI</v>
      </c>
      <c r="Y932" s="73">
        <f t="shared" si="287"/>
        <v>3.0034722222262644</v>
      </c>
      <c r="Z932" s="74">
        <f>Table2[[#This Row],[ETA A TIMESLOT]]*24</f>
        <v>72.083333333430346</v>
      </c>
      <c r="AA932" s="73">
        <f t="shared" si="288"/>
        <v>0.2069444444423425</v>
      </c>
      <c r="AB932" s="73" t="str">
        <f t="shared" si="289"/>
        <v>NO</v>
      </c>
      <c r="AC932" s="74">
        <f>Table2[[#This Row],[PUNTUALIDAD (H)]]*24</f>
        <v>4.96666666661622</v>
      </c>
      <c r="AD932" s="73">
        <f t="shared" si="290"/>
        <v>3.2534722222262644</v>
      </c>
      <c r="AE932" s="74">
        <f>Table2[[#This Row],[ATA TO UNLOADING]]*24</f>
        <v>78.083333333430346</v>
      </c>
      <c r="AF932" s="74" t="str">
        <f>IF(Table2[[#This Row],[ATA TO UNLOADING 2]]&lt;=48,"YES","NO")</f>
        <v>NO</v>
      </c>
      <c r="AG932" s="75">
        <f t="shared" si="291"/>
        <v>0.95833333333575865</v>
      </c>
      <c r="AH932" s="2" t="s">
        <v>24</v>
      </c>
      <c r="AI932" s="2" t="str">
        <f t="shared" si="292"/>
        <v>MSKU9155101</v>
      </c>
      <c r="AJ932" s="76" t="str">
        <f t="shared" si="293"/>
        <v>CTU FLEVOKUST BV</v>
      </c>
      <c r="AK932" s="77">
        <f>IF($M932="TRUCK",VLOOKUP($AQ932,Invoicing!$A$17:$B$49,MATCH($AK$1,Invoicing!$A$17:$B$17,0),FALSE),VLOOKUP($AQ932,Invoicing!$N$17:$O$21,MATCH($AK$1,Invoicing!$N$17:$O$17,0),FALSE))</f>
        <v>530</v>
      </c>
      <c r="AL932" s="78" t="e">
        <f>VLOOKUP($E932,Invoicing!$A$1:$H$8,MATCH(TRACKER!$N932,Invoicing!$A$1:$H$1,0),FALSE)</f>
        <v>#N/A</v>
      </c>
      <c r="AM932" s="78">
        <v>35</v>
      </c>
      <c r="AN932" s="78">
        <f t="shared" si="294"/>
        <v>0</v>
      </c>
      <c r="AO932" s="2">
        <f t="shared" si="295"/>
        <v>2</v>
      </c>
      <c r="AP932" s="2" t="str">
        <f t="shared" si="296"/>
        <v>NIGHT</v>
      </c>
      <c r="AQ932" s="2" t="str">
        <f t="shared" si="297"/>
        <v>CTU FLEVOKUST BVNIGHT</v>
      </c>
      <c r="AR932" s="71">
        <f t="shared" si="298"/>
        <v>530</v>
      </c>
      <c r="AS932" s="71">
        <f>VLOOKUP(AJ932,Invoicing!A:K,10,FALSE)</f>
        <v>0</v>
      </c>
      <c r="AT932" s="71">
        <f t="shared" si="299"/>
        <v>530</v>
      </c>
    </row>
    <row r="933" spans="1:47">
      <c r="A933" s="37" t="s">
        <v>1103</v>
      </c>
      <c r="B933" s="3" t="s">
        <v>38</v>
      </c>
      <c r="C933" s="11">
        <v>45479.954861111109</v>
      </c>
      <c r="D933" s="11">
        <v>45479.958333333336</v>
      </c>
      <c r="E933" s="11" t="s">
        <v>44</v>
      </c>
      <c r="F933" s="11" t="s">
        <v>40</v>
      </c>
      <c r="G933" s="3" t="s">
        <v>1105</v>
      </c>
      <c r="H933" s="3" t="s">
        <v>2821</v>
      </c>
      <c r="I933" s="11">
        <v>45480.625</v>
      </c>
      <c r="J933" s="12">
        <v>45481.447916666664</v>
      </c>
      <c r="K933" s="12">
        <v>45481.625</v>
      </c>
      <c r="L933" s="12">
        <v>45481.447916666664</v>
      </c>
      <c r="M933" s="12" t="s">
        <v>115</v>
      </c>
      <c r="N933" s="3" t="s">
        <v>42</v>
      </c>
      <c r="O933" s="3">
        <v>0</v>
      </c>
      <c r="P933" s="1">
        <f t="shared" si="280"/>
        <v>28</v>
      </c>
      <c r="Q933" s="1">
        <f t="shared" si="281"/>
        <v>7</v>
      </c>
      <c r="R933" s="72">
        <f t="shared" si="282"/>
        <v>45481.447916666664</v>
      </c>
      <c r="S933" s="73">
        <f t="shared" si="283"/>
        <v>0.67013888889050577</v>
      </c>
      <c r="T933" s="74">
        <f>Table2[[#This Row],[ETA A OFRECIMIENTO]]*24</f>
        <v>16.083333333372138</v>
      </c>
      <c r="U933" s="1" t="str">
        <f t="shared" si="284"/>
        <v>YES</v>
      </c>
      <c r="V933" s="73">
        <f t="shared" si="285"/>
        <v>1</v>
      </c>
      <c r="W933" s="74">
        <f>Table2[[#This Row],[DEL. AVAILABLE A SLOT]]*24</f>
        <v>24</v>
      </c>
      <c r="X933" s="1" t="str">
        <f t="shared" si="286"/>
        <v>SI</v>
      </c>
      <c r="Y933" s="73">
        <f t="shared" si="287"/>
        <v>1.6701388888905058</v>
      </c>
      <c r="Z933" s="74">
        <f>Table2[[#This Row],[ETA A TIMESLOT]]*24</f>
        <v>40.083333333372138</v>
      </c>
      <c r="AA933" s="73">
        <f t="shared" si="288"/>
        <v>0</v>
      </c>
      <c r="AB933" s="73" t="str">
        <f t="shared" si="289"/>
        <v>SI</v>
      </c>
      <c r="AC933" s="74">
        <f>Table2[[#This Row],[PUNTUALIDAD (H)]]*24</f>
        <v>0</v>
      </c>
      <c r="AD933" s="73">
        <f t="shared" si="290"/>
        <v>1.4930555555547471</v>
      </c>
      <c r="AE933" s="74">
        <f>Table2[[#This Row],[ATA TO UNLOADING]]*24</f>
        <v>35.833333333313931</v>
      </c>
      <c r="AF933" s="74" t="str">
        <f>IF(Table2[[#This Row],[ATA TO UNLOADING 2]]&lt;=48,"YES","NO")</f>
        <v>YES</v>
      </c>
      <c r="AG933" s="75">
        <f t="shared" si="291"/>
        <v>0.625</v>
      </c>
      <c r="AH933" s="2" t="s">
        <v>42</v>
      </c>
      <c r="AI933" s="2" t="str">
        <f t="shared" si="292"/>
        <v>SUDU8913617</v>
      </c>
      <c r="AJ933" s="76" t="str">
        <f t="shared" si="293"/>
        <v>MSI</v>
      </c>
      <c r="AK933" s="77">
        <f>IF($M933="TRUCK",VLOOKUP($AQ933,Invoicing!$A$17:$B$49,MATCH($AK$1,Invoicing!$A$17:$B$17,0),FALSE),VLOOKUP($AQ933,Invoicing!$N$17:$O$21,MATCH($AK$1,Invoicing!$N$17:$O$17,0),FALSE))</f>
        <v>480</v>
      </c>
      <c r="AL933" s="78" t="e">
        <f>VLOOKUP($E933,Invoicing!$A$1:$H$8,MATCH(TRACKER!$N933,Invoicing!$A$1:$H$1,0),FALSE)</f>
        <v>#N/A</v>
      </c>
      <c r="AM933" s="78">
        <f>VLOOKUP($E933,Invoicing!$A$1:$H$8,MATCH(TRACKER!$O$1,Invoicing!$A$1:$H$1,0),FALSE)</f>
        <v>50</v>
      </c>
      <c r="AN933" s="78">
        <f t="shared" si="294"/>
        <v>0</v>
      </c>
      <c r="AO933" s="2">
        <f t="shared" si="295"/>
        <v>1</v>
      </c>
      <c r="AP933" s="2" t="str">
        <f t="shared" si="296"/>
        <v>WEEK</v>
      </c>
      <c r="AQ933" s="2" t="str">
        <f t="shared" si="297"/>
        <v>MSIWEEK</v>
      </c>
      <c r="AR933" s="71">
        <f t="shared" si="298"/>
        <v>480</v>
      </c>
      <c r="AS933" s="71">
        <f>VLOOKUP(AJ933,Invoicing!A:K,10,FALSE)</f>
        <v>25</v>
      </c>
      <c r="AT933" s="71">
        <f t="shared" si="299"/>
        <v>505</v>
      </c>
    </row>
    <row r="934" spans="1:47">
      <c r="A934" s="37" t="s">
        <v>61</v>
      </c>
      <c r="B934" s="3" t="s">
        <v>38</v>
      </c>
      <c r="C934" s="11">
        <v>45480.780555555553</v>
      </c>
      <c r="D934" s="11">
        <v>45480.645833333336</v>
      </c>
      <c r="E934" s="11" t="s">
        <v>43</v>
      </c>
      <c r="F934" s="11" t="s">
        <v>40</v>
      </c>
      <c r="G934" s="3" t="s">
        <v>1106</v>
      </c>
      <c r="H934" s="3" t="s">
        <v>2821</v>
      </c>
      <c r="I934" s="11">
        <v>45481.875</v>
      </c>
      <c r="J934" s="12">
        <v>45481.916666666664</v>
      </c>
      <c r="K934" s="12">
        <v>45481.958333333336</v>
      </c>
      <c r="L934" s="12">
        <v>45481.916666666664</v>
      </c>
      <c r="M934" s="12" t="s">
        <v>115</v>
      </c>
      <c r="N934" s="3" t="s">
        <v>42</v>
      </c>
      <c r="O934" s="3">
        <v>0</v>
      </c>
      <c r="P934" s="1">
        <f t="shared" si="280"/>
        <v>28</v>
      </c>
      <c r="Q934" s="1">
        <f t="shared" si="281"/>
        <v>7</v>
      </c>
      <c r="R934" s="72">
        <f t="shared" si="282"/>
        <v>45481.916666666664</v>
      </c>
      <c r="S934" s="73">
        <f t="shared" si="283"/>
        <v>1.0944444444467081</v>
      </c>
      <c r="T934" s="74">
        <f>Table2[[#This Row],[ETA A OFRECIMIENTO]]*24</f>
        <v>26.266666666720994</v>
      </c>
      <c r="U934" s="1" t="str">
        <f t="shared" si="284"/>
        <v>YES</v>
      </c>
      <c r="V934" s="73">
        <f t="shared" si="285"/>
        <v>8.3333333335758653E-2</v>
      </c>
      <c r="W934" s="74">
        <f>Table2[[#This Row],[DEL. AVAILABLE A SLOT]]*24</f>
        <v>2.0000000000582077</v>
      </c>
      <c r="X934" s="1" t="str">
        <f t="shared" si="286"/>
        <v>SI</v>
      </c>
      <c r="Y934" s="73">
        <f t="shared" si="287"/>
        <v>1.1777777777824667</v>
      </c>
      <c r="Z934" s="74">
        <f>Table2[[#This Row],[ETA A TIMESLOT]]*24</f>
        <v>28.266666666779201</v>
      </c>
      <c r="AA934" s="73">
        <f t="shared" si="288"/>
        <v>0</v>
      </c>
      <c r="AB934" s="73" t="str">
        <f t="shared" si="289"/>
        <v>SI</v>
      </c>
      <c r="AC934" s="74">
        <f>Table2[[#This Row],[PUNTUALIDAD (H)]]*24</f>
        <v>0</v>
      </c>
      <c r="AD934" s="73">
        <f t="shared" si="290"/>
        <v>1.1361111111109494</v>
      </c>
      <c r="AE934" s="74">
        <f>Table2[[#This Row],[ATA TO UNLOADING]]*24</f>
        <v>27.266666666662786</v>
      </c>
      <c r="AF934" s="74" t="str">
        <f>IF(Table2[[#This Row],[ATA TO UNLOADING 2]]&lt;=48,"YES","NO")</f>
        <v>YES</v>
      </c>
      <c r="AG934" s="75">
        <f t="shared" si="291"/>
        <v>0.95833333333575865</v>
      </c>
      <c r="AH934" s="2" t="s">
        <v>24</v>
      </c>
      <c r="AI934" s="2" t="str">
        <f t="shared" si="292"/>
        <v>CAAU5255889</v>
      </c>
      <c r="AJ934" s="76" t="str">
        <f t="shared" si="293"/>
        <v>LOGIX</v>
      </c>
      <c r="AK934" s="77">
        <f>IF($M934="TRUCK",VLOOKUP($AQ934,Invoicing!$A$17:$B$49,MATCH($AK$1,Invoicing!$A$17:$B$17,0),FALSE),VLOOKUP($AQ934,Invoicing!$N$17:$O$21,MATCH($AK$1,Invoicing!$N$17:$O$17,0),FALSE))</f>
        <v>530</v>
      </c>
      <c r="AL934" s="78" t="e">
        <f>VLOOKUP($E934,Invoicing!$A$1:$H$8,MATCH(TRACKER!$N934,Invoicing!$A$1:$H$1,0),FALSE)</f>
        <v>#N/A</v>
      </c>
      <c r="AM934" s="78">
        <f>VLOOKUP($E934,Invoicing!$A$1:$H$8,MATCH(TRACKER!$O$1,Invoicing!$A$1:$H$1,0),FALSE)</f>
        <v>50</v>
      </c>
      <c r="AN934" s="78">
        <f t="shared" si="294"/>
        <v>0</v>
      </c>
      <c r="AO934" s="2">
        <f t="shared" si="295"/>
        <v>1</v>
      </c>
      <c r="AP934" s="2" t="str">
        <f t="shared" si="296"/>
        <v>NIGHT</v>
      </c>
      <c r="AQ934" s="2" t="str">
        <f t="shared" si="297"/>
        <v>LOGIXNIGHT</v>
      </c>
      <c r="AR934" s="71">
        <f t="shared" si="298"/>
        <v>530</v>
      </c>
      <c r="AS934" s="71">
        <f>VLOOKUP(AJ934,Invoicing!A:K,10,FALSE)</f>
        <v>25</v>
      </c>
      <c r="AT934" s="71">
        <f t="shared" si="299"/>
        <v>555</v>
      </c>
    </row>
    <row r="935" spans="1:47">
      <c r="A935" s="37" t="s">
        <v>61</v>
      </c>
      <c r="B935" s="3" t="s">
        <v>38</v>
      </c>
      <c r="C935" s="11">
        <v>45480.780555555553</v>
      </c>
      <c r="D935" s="11">
        <v>45480.645833333336</v>
      </c>
      <c r="E935" s="11" t="s">
        <v>43</v>
      </c>
      <c r="F935" s="11" t="s">
        <v>40</v>
      </c>
      <c r="G935" s="3" t="s">
        <v>1107</v>
      </c>
      <c r="H935" s="3" t="s">
        <v>2821</v>
      </c>
      <c r="I935" s="11">
        <v>45481.875</v>
      </c>
      <c r="J935" s="12">
        <v>45481.9375</v>
      </c>
      <c r="K935" s="12">
        <v>45481.875</v>
      </c>
      <c r="L935" s="12">
        <v>45481.951388888891</v>
      </c>
      <c r="M935" s="12" t="s">
        <v>115</v>
      </c>
      <c r="N935" s="3" t="s">
        <v>42</v>
      </c>
      <c r="O935" s="3">
        <v>0</v>
      </c>
      <c r="P935" s="1">
        <f t="shared" si="280"/>
        <v>28</v>
      </c>
      <c r="Q935" s="1">
        <f t="shared" si="281"/>
        <v>7</v>
      </c>
      <c r="R935" s="72">
        <f t="shared" si="282"/>
        <v>45481.9375</v>
      </c>
      <c r="S935" s="73">
        <f t="shared" si="283"/>
        <v>1.0944444444467081</v>
      </c>
      <c r="T935" s="74">
        <f>Table2[[#This Row],[ETA A OFRECIMIENTO]]*24</f>
        <v>26.266666666720994</v>
      </c>
      <c r="U935" s="1" t="str">
        <f t="shared" si="284"/>
        <v>YES</v>
      </c>
      <c r="V935" s="73">
        <f t="shared" si="285"/>
        <v>0</v>
      </c>
      <c r="W935" s="74">
        <f>Table2[[#This Row],[DEL. AVAILABLE A SLOT]]*24</f>
        <v>0</v>
      </c>
      <c r="X935" s="1" t="str">
        <f t="shared" si="286"/>
        <v>SI</v>
      </c>
      <c r="Y935" s="73">
        <f t="shared" si="287"/>
        <v>1.0944444444467081</v>
      </c>
      <c r="Z935" s="74">
        <f>Table2[[#This Row],[ETA A TIMESLOT]]*24</f>
        <v>26.266666666720994</v>
      </c>
      <c r="AA935" s="73">
        <f t="shared" si="288"/>
        <v>6.25E-2</v>
      </c>
      <c r="AB935" s="73" t="str">
        <f t="shared" si="289"/>
        <v>NO</v>
      </c>
      <c r="AC935" s="74">
        <f>Table2[[#This Row],[PUNTUALIDAD (H)]]*24</f>
        <v>1.5</v>
      </c>
      <c r="AD935" s="73">
        <f t="shared" si="290"/>
        <v>1.1708333333372138</v>
      </c>
      <c r="AE935" s="74">
        <f>Table2[[#This Row],[ATA TO UNLOADING]]*24</f>
        <v>28.100000000093132</v>
      </c>
      <c r="AF935" s="74" t="str">
        <f>IF(Table2[[#This Row],[ATA TO UNLOADING 2]]&lt;=48,"YES","NO")</f>
        <v>YES</v>
      </c>
      <c r="AG935" s="75">
        <f t="shared" si="291"/>
        <v>0.875</v>
      </c>
      <c r="AH935" s="2" t="s">
        <v>24</v>
      </c>
      <c r="AI935" s="2" t="str">
        <f t="shared" si="292"/>
        <v>CAAU5951296</v>
      </c>
      <c r="AJ935" s="76" t="str">
        <f t="shared" si="293"/>
        <v>LOGIX</v>
      </c>
      <c r="AK935" s="77">
        <f>IF($M935="TRUCK",VLOOKUP($AQ935,Invoicing!$A$17:$B$49,MATCH($AK$1,Invoicing!$A$17:$B$17,0),FALSE),VLOOKUP($AQ935,Invoicing!$N$17:$O$21,MATCH($AK$1,Invoicing!$N$17:$O$17,0),FALSE))</f>
        <v>530</v>
      </c>
      <c r="AL935" s="78" t="e">
        <f>VLOOKUP($E935,Invoicing!$A$1:$H$8,MATCH(TRACKER!$N935,Invoicing!$A$1:$H$1,0),FALSE)</f>
        <v>#N/A</v>
      </c>
      <c r="AM935" s="78">
        <f>VLOOKUP($E935,Invoicing!$A$1:$H$8,MATCH(TRACKER!$O$1,Invoicing!$A$1:$H$1,0),FALSE)</f>
        <v>50</v>
      </c>
      <c r="AN935" s="78">
        <f t="shared" si="294"/>
        <v>0</v>
      </c>
      <c r="AO935" s="2">
        <f t="shared" si="295"/>
        <v>1</v>
      </c>
      <c r="AP935" s="2" t="str">
        <f t="shared" si="296"/>
        <v>NIGHT</v>
      </c>
      <c r="AQ935" s="2" t="str">
        <f t="shared" si="297"/>
        <v>LOGIXNIGHT</v>
      </c>
      <c r="AR935" s="71">
        <f t="shared" si="298"/>
        <v>530</v>
      </c>
      <c r="AS935" s="71">
        <f>VLOOKUP(AJ935,Invoicing!A:K,10,FALSE)</f>
        <v>25</v>
      </c>
      <c r="AT935" s="71">
        <f t="shared" si="299"/>
        <v>555</v>
      </c>
    </row>
    <row r="936" spans="1:47">
      <c r="A936" s="37" t="s">
        <v>61</v>
      </c>
      <c r="B936" s="3" t="s">
        <v>38</v>
      </c>
      <c r="C936" s="11">
        <v>45480.780555555553</v>
      </c>
      <c r="D936" s="11">
        <v>45480.645833333336</v>
      </c>
      <c r="E936" s="11" t="s">
        <v>45</v>
      </c>
      <c r="F936" s="11" t="s">
        <v>40</v>
      </c>
      <c r="G936" s="3" t="s">
        <v>1108</v>
      </c>
      <c r="H936" s="3" t="s">
        <v>41</v>
      </c>
      <c r="I936" s="11">
        <v>45481.875</v>
      </c>
      <c r="J936" s="12">
        <v>45482.242361111108</v>
      </c>
      <c r="K936" s="12">
        <v>45482.25</v>
      </c>
      <c r="L936" s="12">
        <v>45482.256249999999</v>
      </c>
      <c r="M936" s="12" t="s">
        <v>115</v>
      </c>
      <c r="N936" s="3" t="s">
        <v>42</v>
      </c>
      <c r="O936" s="3">
        <v>0</v>
      </c>
      <c r="P936" s="1">
        <f t="shared" si="280"/>
        <v>28</v>
      </c>
      <c r="Q936" s="1">
        <f t="shared" si="281"/>
        <v>7</v>
      </c>
      <c r="R936" s="72">
        <f t="shared" si="282"/>
        <v>45482.242361111108</v>
      </c>
      <c r="S936" s="73">
        <f t="shared" si="283"/>
        <v>1.0944444444467081</v>
      </c>
      <c r="T936" s="74">
        <f>Table2[[#This Row],[ETA A OFRECIMIENTO]]*24</f>
        <v>26.266666666720994</v>
      </c>
      <c r="U936" s="1" t="str">
        <f t="shared" si="284"/>
        <v>YES</v>
      </c>
      <c r="V936" s="73">
        <f t="shared" si="285"/>
        <v>0.375</v>
      </c>
      <c r="W936" s="74">
        <f>Table2[[#This Row],[DEL. AVAILABLE A SLOT]]*24</f>
        <v>9</v>
      </c>
      <c r="X936" s="1" t="str">
        <f t="shared" si="286"/>
        <v>SI</v>
      </c>
      <c r="Y936" s="73">
        <f t="shared" si="287"/>
        <v>1.4694444444467081</v>
      </c>
      <c r="Z936" s="74">
        <f>Table2[[#This Row],[ETA A TIMESLOT]]*24</f>
        <v>35.266666666720994</v>
      </c>
      <c r="AA936" s="73">
        <f t="shared" si="288"/>
        <v>0</v>
      </c>
      <c r="AB936" s="73" t="str">
        <f t="shared" si="289"/>
        <v>SI</v>
      </c>
      <c r="AC936" s="74">
        <f>Table2[[#This Row],[PUNTUALIDAD (H)]]*24</f>
        <v>0</v>
      </c>
      <c r="AD936" s="73">
        <f t="shared" si="290"/>
        <v>1.4756944444452529</v>
      </c>
      <c r="AE936" s="74">
        <f>Table2[[#This Row],[ATA TO UNLOADING]]*24</f>
        <v>35.416666666686069</v>
      </c>
      <c r="AF936" s="74" t="str">
        <f>IF(Table2[[#This Row],[ATA TO UNLOADING 2]]&lt;=48,"YES","NO")</f>
        <v>YES</v>
      </c>
      <c r="AG936" s="75">
        <f t="shared" si="291"/>
        <v>0.25</v>
      </c>
      <c r="AH936" s="2" t="s">
        <v>42</v>
      </c>
      <c r="AI936" s="2" t="str">
        <f t="shared" si="292"/>
        <v>CAIU8481028</v>
      </c>
      <c r="AJ936" s="76" t="str">
        <f t="shared" si="293"/>
        <v>OM TRANSPORT</v>
      </c>
      <c r="AK936" s="77">
        <f>IF($M936="TRUCK",VLOOKUP($AQ936,Invoicing!$A$17:$B$49,MATCH($AK$1,Invoicing!$A$17:$B$17,0),FALSE),VLOOKUP($AQ936,Invoicing!$N$17:$O$21,MATCH($AK$1,Invoicing!$N$17:$O$17,0),FALSE))</f>
        <v>475</v>
      </c>
      <c r="AL936" s="78" t="e">
        <f>VLOOKUP($E936,Invoicing!$A$1:$H$8,MATCH(TRACKER!$N936,Invoicing!$A$1:$H$1,0),FALSE)</f>
        <v>#N/A</v>
      </c>
      <c r="AM936" s="78">
        <f>VLOOKUP($E936,Invoicing!$A$1:$H$8,MATCH(TRACKER!$O$1,Invoicing!$A$1:$H$1,0),FALSE)</f>
        <v>50</v>
      </c>
      <c r="AN936" s="78">
        <f t="shared" si="294"/>
        <v>0</v>
      </c>
      <c r="AO936" s="2">
        <f t="shared" si="295"/>
        <v>2</v>
      </c>
      <c r="AP936" s="2" t="str">
        <f t="shared" si="296"/>
        <v>WEEK</v>
      </c>
      <c r="AQ936" s="2" t="str">
        <f t="shared" si="297"/>
        <v>OM TRANSPORTWEEK</v>
      </c>
      <c r="AR936" s="71">
        <f t="shared" si="298"/>
        <v>475</v>
      </c>
      <c r="AS936" s="71">
        <f>VLOOKUP(AJ936,Invoicing!A:K,10,FALSE)</f>
        <v>25</v>
      </c>
      <c r="AT936" s="71">
        <f t="shared" si="299"/>
        <v>500</v>
      </c>
    </row>
    <row r="937" spans="1:47">
      <c r="A937" s="37" t="s">
        <v>61</v>
      </c>
      <c r="B937" s="3" t="s">
        <v>38</v>
      </c>
      <c r="C937" s="11">
        <v>45480.780555555553</v>
      </c>
      <c r="D937" s="11">
        <v>45480.645833333336</v>
      </c>
      <c r="E937" s="11" t="s">
        <v>49</v>
      </c>
      <c r="F937" s="11" t="s">
        <v>40</v>
      </c>
      <c r="G937" s="3" t="s">
        <v>1109</v>
      </c>
      <c r="H937" s="3" t="s">
        <v>2821</v>
      </c>
      <c r="I937" s="11">
        <v>45481.875</v>
      </c>
      <c r="J937" s="12">
        <v>45481.744444444441</v>
      </c>
      <c r="K937" s="12">
        <v>45481.875</v>
      </c>
      <c r="L937" s="12">
        <v>45481.78125</v>
      </c>
      <c r="M937" s="12" t="s">
        <v>115</v>
      </c>
      <c r="N937" s="3" t="s">
        <v>13</v>
      </c>
      <c r="O937" s="3">
        <v>0</v>
      </c>
      <c r="P937" s="1">
        <f t="shared" si="280"/>
        <v>28</v>
      </c>
      <c r="Q937" s="1">
        <f t="shared" si="281"/>
        <v>7</v>
      </c>
      <c r="R937" s="72">
        <f t="shared" si="282"/>
        <v>45481.744444444441</v>
      </c>
      <c r="S937" s="73">
        <f t="shared" si="283"/>
        <v>1.0944444444467081</v>
      </c>
      <c r="T937" s="74">
        <f>Table2[[#This Row],[ETA A OFRECIMIENTO]]*24</f>
        <v>26.266666666720994</v>
      </c>
      <c r="U937" s="1" t="str">
        <f t="shared" si="284"/>
        <v>YES</v>
      </c>
      <c r="V937" s="73">
        <f t="shared" si="285"/>
        <v>0</v>
      </c>
      <c r="W937" s="74">
        <f>Table2[[#This Row],[DEL. AVAILABLE A SLOT]]*24</f>
        <v>0</v>
      </c>
      <c r="X937" s="1" t="str">
        <f t="shared" si="286"/>
        <v>SI</v>
      </c>
      <c r="Y937" s="73">
        <f t="shared" si="287"/>
        <v>1.0944444444467081</v>
      </c>
      <c r="Z937" s="74">
        <f>Table2[[#This Row],[ETA A TIMESLOT]]*24</f>
        <v>26.266666666720994</v>
      </c>
      <c r="AA937" s="73">
        <f t="shared" si="288"/>
        <v>0</v>
      </c>
      <c r="AB937" s="73" t="str">
        <f t="shared" si="289"/>
        <v>SI</v>
      </c>
      <c r="AC937" s="74">
        <f>Table2[[#This Row],[PUNTUALIDAD (H)]]*24</f>
        <v>0</v>
      </c>
      <c r="AD937" s="73">
        <f t="shared" si="290"/>
        <v>1.0006944444467081</v>
      </c>
      <c r="AE937" s="74">
        <f>Table2[[#This Row],[ATA TO UNLOADING]]*24</f>
        <v>24.016666666720994</v>
      </c>
      <c r="AF937" s="74" t="str">
        <f>IF(Table2[[#This Row],[ATA TO UNLOADING 2]]&lt;=48,"YES","NO")</f>
        <v>YES</v>
      </c>
      <c r="AG937" s="75">
        <f t="shared" si="291"/>
        <v>0.875</v>
      </c>
      <c r="AH937" s="2" t="s">
        <v>24</v>
      </c>
      <c r="AI937" s="2" t="str">
        <f t="shared" si="292"/>
        <v>CIPU5039677</v>
      </c>
      <c r="AJ937" s="76" t="str">
        <f t="shared" si="293"/>
        <v>CTU FLEVOKUST BV</v>
      </c>
      <c r="AK937" s="77">
        <f>IF($M937="TRUCK",VLOOKUP($AQ937,Invoicing!$A$17:$B$49,MATCH($AK$1,Invoicing!$A$17:$B$17,0),FALSE),VLOOKUP($AQ937,Invoicing!$N$17:$O$21,MATCH($AK$1,Invoicing!$N$17:$O$17,0),FALSE))</f>
        <v>530</v>
      </c>
      <c r="AL937" s="78">
        <v>100</v>
      </c>
      <c r="AM937" s="78">
        <v>35</v>
      </c>
      <c r="AN937" s="78">
        <f t="shared" si="294"/>
        <v>0</v>
      </c>
      <c r="AO937" s="2">
        <f t="shared" si="295"/>
        <v>1</v>
      </c>
      <c r="AP937" s="2" t="str">
        <f t="shared" si="296"/>
        <v>NIGHT</v>
      </c>
      <c r="AQ937" s="2" t="str">
        <f t="shared" si="297"/>
        <v>CTU FLEVOKUST BVNIGHT</v>
      </c>
      <c r="AR937" s="71">
        <f t="shared" si="298"/>
        <v>630</v>
      </c>
      <c r="AS937" s="71">
        <f>VLOOKUP(AJ937,Invoicing!A:K,10,FALSE)</f>
        <v>0</v>
      </c>
      <c r="AT937" s="71">
        <f t="shared" si="299"/>
        <v>630</v>
      </c>
    </row>
    <row r="938" spans="1:47">
      <c r="A938" s="37" t="s">
        <v>61</v>
      </c>
      <c r="B938" s="3" t="s">
        <v>38</v>
      </c>
      <c r="C938" s="11">
        <v>45480.780555555553</v>
      </c>
      <c r="D938" s="11">
        <v>45480.645833333336</v>
      </c>
      <c r="E938" s="11" t="s">
        <v>49</v>
      </c>
      <c r="F938" s="11" t="s">
        <v>40</v>
      </c>
      <c r="G938" s="3" t="s">
        <v>1110</v>
      </c>
      <c r="H938" s="3" t="s">
        <v>2821</v>
      </c>
      <c r="I938" s="11">
        <v>45483.416666666664</v>
      </c>
      <c r="J938" s="12">
        <v>45483.438194444447</v>
      </c>
      <c r="K938" s="12">
        <v>45483.416666666664</v>
      </c>
      <c r="L938" s="12">
        <v>45483.451388888891</v>
      </c>
      <c r="M938" s="61" t="s">
        <v>12</v>
      </c>
      <c r="N938" s="3" t="s">
        <v>42</v>
      </c>
      <c r="O938" s="3">
        <v>0</v>
      </c>
      <c r="P938" s="1">
        <f t="shared" si="280"/>
        <v>28</v>
      </c>
      <c r="Q938" s="1">
        <f t="shared" si="281"/>
        <v>7</v>
      </c>
      <c r="R938" s="72">
        <f t="shared" si="282"/>
        <v>45483.438194444447</v>
      </c>
      <c r="S938" s="73">
        <f t="shared" si="283"/>
        <v>2.6361111111109494</v>
      </c>
      <c r="T938" s="74">
        <f>Table2[[#This Row],[ETA A OFRECIMIENTO]]*24</f>
        <v>63.266666666662786</v>
      </c>
      <c r="U938" s="1" t="str">
        <f t="shared" si="284"/>
        <v>NO</v>
      </c>
      <c r="V938" s="73">
        <f t="shared" si="285"/>
        <v>0</v>
      </c>
      <c r="W938" s="74">
        <f>Table2[[#This Row],[DEL. AVAILABLE A SLOT]]*24</f>
        <v>0</v>
      </c>
      <c r="X938" s="1" t="str">
        <f t="shared" si="286"/>
        <v>SI</v>
      </c>
      <c r="Y938" s="73">
        <f t="shared" si="287"/>
        <v>2.6361111111109494</v>
      </c>
      <c r="Z938" s="74">
        <f>Table2[[#This Row],[ETA A TIMESLOT]]*24</f>
        <v>63.266666666662786</v>
      </c>
      <c r="AA938" s="73">
        <f t="shared" si="288"/>
        <v>2.1527777782466728E-2</v>
      </c>
      <c r="AB938" s="73" t="str">
        <f t="shared" si="289"/>
        <v>SI</v>
      </c>
      <c r="AC938" s="74">
        <f>Table2[[#This Row],[PUNTUALIDAD (H)]]*24</f>
        <v>0.51666666677920148</v>
      </c>
      <c r="AD938" s="73">
        <f t="shared" si="290"/>
        <v>2.6708333333372138</v>
      </c>
      <c r="AE938" s="74">
        <f>Table2[[#This Row],[ATA TO UNLOADING]]*24</f>
        <v>64.100000000093132</v>
      </c>
      <c r="AF938" s="74" t="str">
        <f>IF(Table2[[#This Row],[ATA TO UNLOADING 2]]&lt;=48,"YES","NO")</f>
        <v>NO</v>
      </c>
      <c r="AG938" s="75">
        <f t="shared" si="291"/>
        <v>0.41666666666424135</v>
      </c>
      <c r="AH938" s="2" t="s">
        <v>42</v>
      </c>
      <c r="AI938" s="2" t="str">
        <f t="shared" si="292"/>
        <v>CIPU5047986</v>
      </c>
      <c r="AJ938" s="76" t="str">
        <f t="shared" si="293"/>
        <v>CTU FLEVOKUST BV</v>
      </c>
      <c r="AK938" s="77">
        <f>IF($M938="TRUCK",VLOOKUP($AQ938,Invoicing!$A$17:$B$49,MATCH($AK$1,Invoicing!$A$17:$B$17,0),FALSE),VLOOKUP($AQ938,Invoicing!$N$17:$O$21,MATCH($AK$1,Invoicing!$N$17:$O$17,0),FALSE))</f>
        <v>380</v>
      </c>
      <c r="AL938" s="78" t="e">
        <f>VLOOKUP($E938,Invoicing!$A$1:$H$8,MATCH(TRACKER!$N938,Invoicing!$A$1:$H$1,0),FALSE)</f>
        <v>#N/A</v>
      </c>
      <c r="AM938" s="78">
        <v>35</v>
      </c>
      <c r="AN938" s="78">
        <f t="shared" si="294"/>
        <v>0</v>
      </c>
      <c r="AO938" s="2">
        <f t="shared" si="295"/>
        <v>3</v>
      </c>
      <c r="AP938" s="2" t="str">
        <f t="shared" si="296"/>
        <v>WEEK</v>
      </c>
      <c r="AQ938" s="2" t="str">
        <f t="shared" si="297"/>
        <v>CTU FLEVOKUST BVWEEK</v>
      </c>
      <c r="AR938" s="71">
        <f t="shared" si="298"/>
        <v>380</v>
      </c>
      <c r="AS938" s="71">
        <f>VLOOKUP(AJ938,Invoicing!A:K,10,FALSE)</f>
        <v>0</v>
      </c>
      <c r="AT938" s="71">
        <f t="shared" si="299"/>
        <v>380</v>
      </c>
    </row>
    <row r="939" spans="1:47">
      <c r="A939" s="37" t="s">
        <v>61</v>
      </c>
      <c r="B939" s="3" t="s">
        <v>38</v>
      </c>
      <c r="C939" s="11">
        <v>45480.780555555553</v>
      </c>
      <c r="D939" s="11">
        <v>45480.645833333336</v>
      </c>
      <c r="E939" s="11" t="s">
        <v>44</v>
      </c>
      <c r="F939" s="11" t="s">
        <v>40</v>
      </c>
      <c r="G939" s="3" t="s">
        <v>1111</v>
      </c>
      <c r="H939" s="3" t="s">
        <v>2821</v>
      </c>
      <c r="I939" s="11">
        <v>45481.875</v>
      </c>
      <c r="J939" s="12">
        <v>45482.993055555555</v>
      </c>
      <c r="K939" s="12">
        <v>45481.958333333336</v>
      </c>
      <c r="L939" s="12">
        <v>45482.006944444445</v>
      </c>
      <c r="M939" s="12" t="s">
        <v>115</v>
      </c>
      <c r="N939" s="3" t="s">
        <v>13</v>
      </c>
      <c r="O939" s="3">
        <v>0</v>
      </c>
      <c r="P939" s="1">
        <f t="shared" si="280"/>
        <v>28</v>
      </c>
      <c r="Q939" s="1">
        <f t="shared" si="281"/>
        <v>7</v>
      </c>
      <c r="R939" s="72">
        <f t="shared" si="282"/>
        <v>45482.993055555555</v>
      </c>
      <c r="S939" s="73">
        <f t="shared" si="283"/>
        <v>1.0944444444467081</v>
      </c>
      <c r="T939" s="74">
        <f>Table2[[#This Row],[ETA A OFRECIMIENTO]]*24</f>
        <v>26.266666666720994</v>
      </c>
      <c r="U939" s="1" t="str">
        <f t="shared" si="284"/>
        <v>YES</v>
      </c>
      <c r="V939" s="73">
        <f t="shared" si="285"/>
        <v>8.3333333335758653E-2</v>
      </c>
      <c r="W939" s="74">
        <f>Table2[[#This Row],[DEL. AVAILABLE A SLOT]]*24</f>
        <v>2.0000000000582077</v>
      </c>
      <c r="X939" s="1" t="str">
        <f t="shared" si="286"/>
        <v>SI</v>
      </c>
      <c r="Y939" s="73">
        <f t="shared" si="287"/>
        <v>1.1777777777824667</v>
      </c>
      <c r="Z939" s="74">
        <f>Table2[[#This Row],[ETA A TIMESLOT]]*24</f>
        <v>28.266666666779201</v>
      </c>
      <c r="AA939" s="73">
        <f t="shared" si="288"/>
        <v>1.0347222222189885</v>
      </c>
      <c r="AB939" s="73" t="str">
        <f t="shared" si="289"/>
        <v>NO</v>
      </c>
      <c r="AC939" s="74">
        <f>Table2[[#This Row],[PUNTUALIDAD (H)]]*24</f>
        <v>24.833333333255723</v>
      </c>
      <c r="AD939" s="73">
        <f t="shared" si="290"/>
        <v>1.226388888891961</v>
      </c>
      <c r="AE939" s="74">
        <f>Table2[[#This Row],[ATA TO UNLOADING]]*24</f>
        <v>29.433333333407063</v>
      </c>
      <c r="AF939" s="74" t="str">
        <f>IF(Table2[[#This Row],[ATA TO UNLOADING 2]]&lt;=48,"YES","NO")</f>
        <v>YES</v>
      </c>
      <c r="AG939" s="75">
        <f t="shared" si="291"/>
        <v>0.95833333333575865</v>
      </c>
      <c r="AH939" s="2" t="s">
        <v>24</v>
      </c>
      <c r="AI939" s="2" t="str">
        <f t="shared" si="292"/>
        <v>CIPU5231397</v>
      </c>
      <c r="AJ939" s="76" t="str">
        <f t="shared" si="293"/>
        <v>MSI</v>
      </c>
      <c r="AK939" s="77">
        <f>IF($M939="TRUCK",VLOOKUP($AQ939,Invoicing!$A$17:$B$49,MATCH($AK$1,Invoicing!$A$17:$B$17,0),FALSE),VLOOKUP($AQ939,Invoicing!$N$17:$O$21,MATCH($AK$1,Invoicing!$N$17:$O$17,0),FALSE))</f>
        <v>530</v>
      </c>
      <c r="AL939" s="78">
        <f>VLOOKUP($E939,Invoicing!$A$1:$H$8,MATCH(TRACKER!$N939,Invoicing!$A$1:$H$1,0),FALSE)</f>
        <v>120</v>
      </c>
      <c r="AM939" s="78">
        <f>VLOOKUP($E939,Invoicing!$A$1:$H$8,MATCH(TRACKER!$O$1,Invoicing!$A$1:$H$1,0),FALSE)</f>
        <v>50</v>
      </c>
      <c r="AN939" s="78">
        <f t="shared" si="294"/>
        <v>0</v>
      </c>
      <c r="AO939" s="2">
        <f t="shared" si="295"/>
        <v>1</v>
      </c>
      <c r="AP939" s="2" t="str">
        <f t="shared" si="296"/>
        <v>NIGHT</v>
      </c>
      <c r="AQ939" s="2" t="str">
        <f t="shared" si="297"/>
        <v>MSINIGHT</v>
      </c>
      <c r="AR939" s="71">
        <f t="shared" si="298"/>
        <v>650</v>
      </c>
      <c r="AS939" s="71">
        <f>VLOOKUP(AJ939,Invoicing!A:K,10,FALSE)</f>
        <v>25</v>
      </c>
      <c r="AT939" s="71">
        <f t="shared" si="299"/>
        <v>675</v>
      </c>
    </row>
    <row r="940" spans="1:47">
      <c r="A940" s="37" t="s">
        <v>61</v>
      </c>
      <c r="B940" s="3" t="s">
        <v>38</v>
      </c>
      <c r="C940" s="11">
        <v>45480.780555555553</v>
      </c>
      <c r="D940" s="11">
        <v>45480.645833333336</v>
      </c>
      <c r="E940" s="11" t="s">
        <v>45</v>
      </c>
      <c r="F940" s="11" t="s">
        <v>40</v>
      </c>
      <c r="G940" s="3" t="s">
        <v>1112</v>
      </c>
      <c r="H940" s="3" t="s">
        <v>2821</v>
      </c>
      <c r="I940" s="11">
        <v>45481.875</v>
      </c>
      <c r="J940" s="12">
        <v>45481.951388888891</v>
      </c>
      <c r="K940" s="12">
        <v>45481.958333333336</v>
      </c>
      <c r="L940" s="12">
        <v>45481.951388888891</v>
      </c>
      <c r="M940" s="12" t="s">
        <v>115</v>
      </c>
      <c r="N940" s="3" t="s">
        <v>42</v>
      </c>
      <c r="O940" s="3">
        <v>0</v>
      </c>
      <c r="P940" s="1">
        <f t="shared" si="280"/>
        <v>28</v>
      </c>
      <c r="Q940" s="1">
        <f t="shared" si="281"/>
        <v>7</v>
      </c>
      <c r="R940" s="72">
        <f t="shared" si="282"/>
        <v>45481.951388888891</v>
      </c>
      <c r="S940" s="73">
        <f t="shared" si="283"/>
        <v>1.0944444444467081</v>
      </c>
      <c r="T940" s="74">
        <f>Table2[[#This Row],[ETA A OFRECIMIENTO]]*24</f>
        <v>26.266666666720994</v>
      </c>
      <c r="U940" s="1" t="str">
        <f t="shared" si="284"/>
        <v>YES</v>
      </c>
      <c r="V940" s="73">
        <f t="shared" si="285"/>
        <v>8.3333333335758653E-2</v>
      </c>
      <c r="W940" s="74">
        <f>Table2[[#This Row],[DEL. AVAILABLE A SLOT]]*24</f>
        <v>2.0000000000582077</v>
      </c>
      <c r="X940" s="1" t="str">
        <f t="shared" si="286"/>
        <v>SI</v>
      </c>
      <c r="Y940" s="73">
        <f t="shared" si="287"/>
        <v>1.1777777777824667</v>
      </c>
      <c r="Z940" s="74">
        <f>Table2[[#This Row],[ETA A TIMESLOT]]*24</f>
        <v>28.266666666779201</v>
      </c>
      <c r="AA940" s="73">
        <f t="shared" si="288"/>
        <v>0</v>
      </c>
      <c r="AB940" s="73" t="str">
        <f t="shared" si="289"/>
        <v>SI</v>
      </c>
      <c r="AC940" s="74">
        <f>Table2[[#This Row],[PUNTUALIDAD (H)]]*24</f>
        <v>0</v>
      </c>
      <c r="AD940" s="73">
        <f t="shared" si="290"/>
        <v>1.1708333333372138</v>
      </c>
      <c r="AE940" s="74">
        <f>Table2[[#This Row],[ATA TO UNLOADING]]*24</f>
        <v>28.100000000093132</v>
      </c>
      <c r="AF940" s="74" t="str">
        <f>IF(Table2[[#This Row],[ATA TO UNLOADING 2]]&lt;=48,"YES","NO")</f>
        <v>YES</v>
      </c>
      <c r="AG940" s="75">
        <f t="shared" si="291"/>
        <v>0.95833333333575865</v>
      </c>
      <c r="AH940" s="2" t="s">
        <v>24</v>
      </c>
      <c r="AI940" s="2" t="str">
        <f t="shared" si="292"/>
        <v>CRSU9143971</v>
      </c>
      <c r="AJ940" s="76" t="str">
        <f t="shared" si="293"/>
        <v>OM TRANSPORT</v>
      </c>
      <c r="AK940" s="77">
        <f>IF($M940="TRUCK",VLOOKUP($AQ940,Invoicing!$A$17:$B$49,MATCH($AK$1,Invoicing!$A$17:$B$17,0),FALSE),VLOOKUP($AQ940,Invoicing!$N$17:$O$21,MATCH($AK$1,Invoicing!$N$17:$O$17,0),FALSE))</f>
        <v>475</v>
      </c>
      <c r="AL940" s="78" t="e">
        <f>VLOOKUP($E940,Invoicing!$A$1:$H$8,MATCH(TRACKER!$N940,Invoicing!$A$1:$H$1,0),FALSE)</f>
        <v>#N/A</v>
      </c>
      <c r="AM940" s="78">
        <f>VLOOKUP($E940,Invoicing!$A$1:$H$8,MATCH(TRACKER!$O$1,Invoicing!$A$1:$H$1,0),FALSE)</f>
        <v>50</v>
      </c>
      <c r="AN940" s="78">
        <f t="shared" si="294"/>
        <v>0</v>
      </c>
      <c r="AO940" s="2">
        <f t="shared" si="295"/>
        <v>1</v>
      </c>
      <c r="AP940" s="2" t="str">
        <f t="shared" si="296"/>
        <v>NIGHT</v>
      </c>
      <c r="AQ940" s="2" t="str">
        <f t="shared" si="297"/>
        <v>OM TRANSPORTNIGHT</v>
      </c>
      <c r="AR940" s="71">
        <f t="shared" si="298"/>
        <v>475</v>
      </c>
      <c r="AS940" s="71">
        <f>VLOOKUP(AJ940,Invoicing!A:K,10,FALSE)</f>
        <v>25</v>
      </c>
      <c r="AT940" s="71">
        <f t="shared" si="299"/>
        <v>500</v>
      </c>
    </row>
    <row r="941" spans="1:47">
      <c r="A941" s="37" t="s">
        <v>61</v>
      </c>
      <c r="B941" s="3" t="s">
        <v>38</v>
      </c>
      <c r="C941" s="11">
        <v>45480.780555555553</v>
      </c>
      <c r="D941" s="11">
        <v>45480.645833333336</v>
      </c>
      <c r="E941" s="11" t="s">
        <v>49</v>
      </c>
      <c r="F941" s="11" t="s">
        <v>40</v>
      </c>
      <c r="G941" s="3" t="s">
        <v>1113</v>
      </c>
      <c r="H941" s="3" t="s">
        <v>2821</v>
      </c>
      <c r="I941" s="11">
        <v>45481.875</v>
      </c>
      <c r="J941" s="12">
        <v>45482.415277777778</v>
      </c>
      <c r="K941" s="12">
        <v>45481.958333333336</v>
      </c>
      <c r="L941" s="12">
        <v>45481.847916666666</v>
      </c>
      <c r="M941" s="12" t="s">
        <v>115</v>
      </c>
      <c r="N941" s="3" t="s">
        <v>13</v>
      </c>
      <c r="O941" s="3">
        <v>0</v>
      </c>
      <c r="P941" s="1">
        <f t="shared" si="280"/>
        <v>28</v>
      </c>
      <c r="Q941" s="1">
        <f t="shared" si="281"/>
        <v>7</v>
      </c>
      <c r="R941" s="72">
        <f t="shared" si="282"/>
        <v>45482.415277777778</v>
      </c>
      <c r="S941" s="73">
        <f t="shared" si="283"/>
        <v>1.0944444444467081</v>
      </c>
      <c r="T941" s="74">
        <f>Table2[[#This Row],[ETA A OFRECIMIENTO]]*24</f>
        <v>26.266666666720994</v>
      </c>
      <c r="U941" s="1" t="str">
        <f t="shared" si="284"/>
        <v>YES</v>
      </c>
      <c r="V941" s="73">
        <f t="shared" si="285"/>
        <v>8.3333333335758653E-2</v>
      </c>
      <c r="W941" s="74">
        <f>Table2[[#This Row],[DEL. AVAILABLE A SLOT]]*24</f>
        <v>2.0000000000582077</v>
      </c>
      <c r="X941" s="1" t="str">
        <f t="shared" si="286"/>
        <v>SI</v>
      </c>
      <c r="Y941" s="73">
        <f t="shared" si="287"/>
        <v>1.1777777777824667</v>
      </c>
      <c r="Z941" s="74">
        <f>Table2[[#This Row],[ETA A TIMESLOT]]*24</f>
        <v>28.266666666779201</v>
      </c>
      <c r="AA941" s="73">
        <f t="shared" si="288"/>
        <v>0.4569444444423425</v>
      </c>
      <c r="AB941" s="73" t="str">
        <f t="shared" si="289"/>
        <v>NO</v>
      </c>
      <c r="AC941" s="74">
        <f>Table2[[#This Row],[PUNTUALIDAD (H)]]*24</f>
        <v>10.96666666661622</v>
      </c>
      <c r="AD941" s="73">
        <f t="shared" si="290"/>
        <v>1.0673611111124046</v>
      </c>
      <c r="AE941" s="74">
        <f>Table2[[#This Row],[ATA TO UNLOADING]]*24</f>
        <v>25.616666666697711</v>
      </c>
      <c r="AF941" s="74" t="str">
        <f>IF(Table2[[#This Row],[ATA TO UNLOADING 2]]&lt;=48,"YES","NO")</f>
        <v>YES</v>
      </c>
      <c r="AG941" s="75">
        <f t="shared" si="291"/>
        <v>0.95833333333575865</v>
      </c>
      <c r="AH941" s="2" t="s">
        <v>24</v>
      </c>
      <c r="AI941" s="2" t="str">
        <f t="shared" si="292"/>
        <v>GCXU5546960</v>
      </c>
      <c r="AJ941" s="76" t="str">
        <f t="shared" si="293"/>
        <v>CTU FLEVOKUST BV</v>
      </c>
      <c r="AK941" s="77">
        <f>IF($M941="TRUCK",VLOOKUP($AQ941,Invoicing!$A$17:$B$49,MATCH($AK$1,Invoicing!$A$17:$B$17,0),FALSE),VLOOKUP($AQ941,Invoicing!$N$17:$O$21,MATCH($AK$1,Invoicing!$N$17:$O$17,0),FALSE))</f>
        <v>530</v>
      </c>
      <c r="AL941" s="78">
        <v>100</v>
      </c>
      <c r="AM941" s="78">
        <v>35</v>
      </c>
      <c r="AN941" s="78">
        <f t="shared" si="294"/>
        <v>0</v>
      </c>
      <c r="AO941" s="2">
        <f t="shared" si="295"/>
        <v>1</v>
      </c>
      <c r="AP941" s="2" t="str">
        <f t="shared" si="296"/>
        <v>NIGHT</v>
      </c>
      <c r="AQ941" s="2" t="str">
        <f t="shared" si="297"/>
        <v>CTU FLEVOKUST BVNIGHT</v>
      </c>
      <c r="AR941" s="71">
        <f t="shared" si="298"/>
        <v>630</v>
      </c>
      <c r="AS941" s="71">
        <f>VLOOKUP(AJ941,Invoicing!A:K,10,FALSE)</f>
        <v>0</v>
      </c>
      <c r="AT941" s="71">
        <f t="shared" si="299"/>
        <v>630</v>
      </c>
    </row>
    <row r="942" spans="1:47">
      <c r="A942" s="37" t="s">
        <v>61</v>
      </c>
      <c r="B942" s="3" t="s">
        <v>38</v>
      </c>
      <c r="C942" s="11">
        <v>45480.780555555553</v>
      </c>
      <c r="D942" s="11">
        <v>45480.645833333336</v>
      </c>
      <c r="E942" s="11" t="s">
        <v>44</v>
      </c>
      <c r="F942" s="11" t="s">
        <v>40</v>
      </c>
      <c r="G942" s="3" t="s">
        <v>1114</v>
      </c>
      <c r="H942" s="3" t="s">
        <v>41</v>
      </c>
      <c r="I942" s="11">
        <v>45481.875</v>
      </c>
      <c r="J942" s="12">
        <v>45482.393055555556</v>
      </c>
      <c r="K942" s="12">
        <v>45482.4375</v>
      </c>
      <c r="L942" s="12">
        <v>45482.404861111114</v>
      </c>
      <c r="M942" s="12" t="s">
        <v>115</v>
      </c>
      <c r="N942" s="3" t="s">
        <v>42</v>
      </c>
      <c r="O942" s="3">
        <v>1</v>
      </c>
      <c r="P942" s="1">
        <f t="shared" si="280"/>
        <v>28</v>
      </c>
      <c r="Q942" s="1">
        <f t="shared" si="281"/>
        <v>7</v>
      </c>
      <c r="R942" s="72">
        <f t="shared" si="282"/>
        <v>45482.393055555556</v>
      </c>
      <c r="S942" s="73">
        <f t="shared" si="283"/>
        <v>1.0944444444467081</v>
      </c>
      <c r="T942" s="74">
        <f>Table2[[#This Row],[ETA A OFRECIMIENTO]]*24</f>
        <v>26.266666666720994</v>
      </c>
      <c r="U942" s="1" t="str">
        <f t="shared" si="284"/>
        <v>YES</v>
      </c>
      <c r="V942" s="73">
        <f t="shared" si="285"/>
        <v>0.5625</v>
      </c>
      <c r="W942" s="74">
        <f>Table2[[#This Row],[DEL. AVAILABLE A SLOT]]*24</f>
        <v>13.5</v>
      </c>
      <c r="X942" s="1" t="str">
        <f t="shared" si="286"/>
        <v>SI</v>
      </c>
      <c r="Y942" s="73">
        <f t="shared" si="287"/>
        <v>1.6569444444467081</v>
      </c>
      <c r="Z942" s="74">
        <f>Table2[[#This Row],[ETA A TIMESLOT]]*24</f>
        <v>39.766666666720994</v>
      </c>
      <c r="AA942" s="73">
        <f t="shared" si="288"/>
        <v>0</v>
      </c>
      <c r="AB942" s="73" t="str">
        <f t="shared" si="289"/>
        <v>SI</v>
      </c>
      <c r="AC942" s="74">
        <f>Table2[[#This Row],[PUNTUALIDAD (H)]]*24</f>
        <v>0</v>
      </c>
      <c r="AD942" s="73">
        <f t="shared" si="290"/>
        <v>1.6243055555605679</v>
      </c>
      <c r="AE942" s="74">
        <f>Table2[[#This Row],[ATA TO UNLOADING]]*24</f>
        <v>38.983333333453629</v>
      </c>
      <c r="AF942" s="74" t="str">
        <f>IF(Table2[[#This Row],[ATA TO UNLOADING 2]]&lt;=48,"YES","NO")</f>
        <v>YES</v>
      </c>
      <c r="AG942" s="75">
        <f t="shared" si="291"/>
        <v>0.4375</v>
      </c>
      <c r="AH942" s="2" t="s">
        <v>42</v>
      </c>
      <c r="AI942" s="2" t="str">
        <f t="shared" si="292"/>
        <v>HASU4663203</v>
      </c>
      <c r="AJ942" s="76" t="str">
        <f t="shared" si="293"/>
        <v>MSI</v>
      </c>
      <c r="AK942" s="77">
        <f>IF($M942="TRUCK",VLOOKUP($AQ942,Invoicing!$A$17:$B$49,MATCH($AK$1,Invoicing!$A$17:$B$17,0),FALSE),VLOOKUP($AQ942,Invoicing!$N$17:$O$21,MATCH($AK$1,Invoicing!$N$17:$O$17,0),FALSE))</f>
        <v>480</v>
      </c>
      <c r="AL942" s="78" t="e">
        <f>VLOOKUP($E942,Invoicing!$A$1:$H$8,MATCH(TRACKER!$N942,Invoicing!$A$1:$H$1,0),FALSE)</f>
        <v>#N/A</v>
      </c>
      <c r="AM942" s="78">
        <f>VLOOKUP($E942,Invoicing!$A$1:$H$8,MATCH(TRACKER!$O$1,Invoicing!$A$1:$H$1,0),FALSE)</f>
        <v>50</v>
      </c>
      <c r="AN942" s="78">
        <f t="shared" si="294"/>
        <v>50</v>
      </c>
      <c r="AO942" s="2">
        <f t="shared" si="295"/>
        <v>2</v>
      </c>
      <c r="AP942" s="2" t="str">
        <f t="shared" si="296"/>
        <v>WEEK</v>
      </c>
      <c r="AQ942" s="2" t="str">
        <f t="shared" si="297"/>
        <v>MSIWEEK</v>
      </c>
      <c r="AR942" s="71">
        <f t="shared" si="298"/>
        <v>530</v>
      </c>
      <c r="AS942" s="71">
        <f>VLOOKUP(AJ942,Invoicing!A:K,10,FALSE)</f>
        <v>25</v>
      </c>
      <c r="AT942" s="71">
        <f t="shared" si="299"/>
        <v>555</v>
      </c>
    </row>
    <row r="943" spans="1:47">
      <c r="A943" s="37" t="s">
        <v>61</v>
      </c>
      <c r="B943" s="3" t="s">
        <v>38</v>
      </c>
      <c r="C943" s="11">
        <v>45480.780555555553</v>
      </c>
      <c r="D943" s="11">
        <v>45480.645833333336</v>
      </c>
      <c r="E943" s="11" t="s">
        <v>44</v>
      </c>
      <c r="F943" s="11" t="s">
        <v>40</v>
      </c>
      <c r="G943" s="3" t="s">
        <v>1115</v>
      </c>
      <c r="H943" s="3" t="s">
        <v>41</v>
      </c>
      <c r="I943" s="11">
        <v>45481.875</v>
      </c>
      <c r="J943" s="12">
        <v>45482.286805555559</v>
      </c>
      <c r="K943" s="12">
        <v>45482.3125</v>
      </c>
      <c r="L943" s="12">
        <v>45482.294444444444</v>
      </c>
      <c r="M943" s="12" t="s">
        <v>115</v>
      </c>
      <c r="N943" s="3" t="s">
        <v>42</v>
      </c>
      <c r="O943" s="3">
        <v>0</v>
      </c>
      <c r="P943" s="1">
        <f t="shared" si="280"/>
        <v>28</v>
      </c>
      <c r="Q943" s="1">
        <f t="shared" si="281"/>
        <v>7</v>
      </c>
      <c r="R943" s="72">
        <f t="shared" si="282"/>
        <v>45482.286805555559</v>
      </c>
      <c r="S943" s="73">
        <f t="shared" si="283"/>
        <v>1.0944444444467081</v>
      </c>
      <c r="T943" s="74">
        <f>Table2[[#This Row],[ETA A OFRECIMIENTO]]*24</f>
        <v>26.266666666720994</v>
      </c>
      <c r="U943" s="1" t="str">
        <f t="shared" si="284"/>
        <v>YES</v>
      </c>
      <c r="V943" s="73">
        <f t="shared" si="285"/>
        <v>0.4375</v>
      </c>
      <c r="W943" s="74">
        <f>Table2[[#This Row],[DEL. AVAILABLE A SLOT]]*24</f>
        <v>10.5</v>
      </c>
      <c r="X943" s="1" t="str">
        <f t="shared" si="286"/>
        <v>SI</v>
      </c>
      <c r="Y943" s="73">
        <f t="shared" si="287"/>
        <v>1.5319444444467081</v>
      </c>
      <c r="Z943" s="74">
        <f>Table2[[#This Row],[ETA A TIMESLOT]]*24</f>
        <v>36.766666666720994</v>
      </c>
      <c r="AA943" s="73">
        <f t="shared" si="288"/>
        <v>0</v>
      </c>
      <c r="AB943" s="73" t="str">
        <f t="shared" si="289"/>
        <v>SI</v>
      </c>
      <c r="AC943" s="74">
        <f>Table2[[#This Row],[PUNTUALIDAD (H)]]*24</f>
        <v>0</v>
      </c>
      <c r="AD943" s="73">
        <f t="shared" si="290"/>
        <v>1.5138888888905058</v>
      </c>
      <c r="AE943" s="74">
        <f>Table2[[#This Row],[ATA TO UNLOADING]]*24</f>
        <v>36.333333333372138</v>
      </c>
      <c r="AF943" s="74" t="str">
        <f>IF(Table2[[#This Row],[ATA TO UNLOADING 2]]&lt;=48,"YES","NO")</f>
        <v>YES</v>
      </c>
      <c r="AG943" s="75">
        <f t="shared" si="291"/>
        <v>0.3125</v>
      </c>
      <c r="AH943" s="2" t="s">
        <v>42</v>
      </c>
      <c r="AI943" s="2" t="str">
        <f t="shared" si="292"/>
        <v>HASU4702188</v>
      </c>
      <c r="AJ943" s="76" t="str">
        <f t="shared" si="293"/>
        <v>MSI</v>
      </c>
      <c r="AK943" s="77">
        <f>IF($M943="TRUCK",VLOOKUP($AQ943,Invoicing!$A$17:$B$49,MATCH($AK$1,Invoicing!$A$17:$B$17,0),FALSE),VLOOKUP($AQ943,Invoicing!$N$17:$O$21,MATCH($AK$1,Invoicing!$N$17:$O$17,0),FALSE))</f>
        <v>480</v>
      </c>
      <c r="AL943" s="78" t="e">
        <f>VLOOKUP($E943,Invoicing!$A$1:$H$8,MATCH(TRACKER!$N943,Invoicing!$A$1:$H$1,0),FALSE)</f>
        <v>#N/A</v>
      </c>
      <c r="AM943" s="78">
        <f>VLOOKUP($E943,Invoicing!$A$1:$H$8,MATCH(TRACKER!$O$1,Invoicing!$A$1:$H$1,0),FALSE)</f>
        <v>50</v>
      </c>
      <c r="AN943" s="78">
        <f t="shared" si="294"/>
        <v>0</v>
      </c>
      <c r="AO943" s="2">
        <f t="shared" si="295"/>
        <v>2</v>
      </c>
      <c r="AP943" s="2" t="str">
        <f t="shared" si="296"/>
        <v>WEEK</v>
      </c>
      <c r="AQ943" s="2" t="str">
        <f t="shared" si="297"/>
        <v>MSIWEEK</v>
      </c>
      <c r="AR943" s="71">
        <f t="shared" si="298"/>
        <v>480</v>
      </c>
      <c r="AS943" s="71">
        <f>VLOOKUP(AJ943,Invoicing!A:K,10,FALSE)</f>
        <v>25</v>
      </c>
      <c r="AT943" s="71">
        <f t="shared" si="299"/>
        <v>505</v>
      </c>
    </row>
    <row r="944" spans="1:47">
      <c r="A944" s="37" t="s">
        <v>61</v>
      </c>
      <c r="B944" s="3" t="s">
        <v>38</v>
      </c>
      <c r="C944" s="11">
        <v>45480.780555555553</v>
      </c>
      <c r="D944" s="11">
        <v>45480.645833333336</v>
      </c>
      <c r="E944" s="11" t="s">
        <v>45</v>
      </c>
      <c r="F944" s="11" t="s">
        <v>40</v>
      </c>
      <c r="G944" s="3" t="s">
        <v>1116</v>
      </c>
      <c r="H944" s="3" t="s">
        <v>41</v>
      </c>
      <c r="I944" s="11">
        <v>45481.875</v>
      </c>
      <c r="J944" s="12">
        <v>45482.48541666667</v>
      </c>
      <c r="K944" s="12">
        <v>45482.5</v>
      </c>
      <c r="L944" s="12">
        <v>45482.490277777775</v>
      </c>
      <c r="M944" s="12" t="s">
        <v>115</v>
      </c>
      <c r="N944" s="3" t="s">
        <v>42</v>
      </c>
      <c r="O944" s="3">
        <v>0</v>
      </c>
      <c r="P944" s="1">
        <f t="shared" si="280"/>
        <v>28</v>
      </c>
      <c r="Q944" s="1">
        <f t="shared" si="281"/>
        <v>7</v>
      </c>
      <c r="R944" s="72">
        <f t="shared" si="282"/>
        <v>45482.48541666667</v>
      </c>
      <c r="S944" s="73">
        <f t="shared" si="283"/>
        <v>1.0944444444467081</v>
      </c>
      <c r="T944" s="74">
        <f>Table2[[#This Row],[ETA A OFRECIMIENTO]]*24</f>
        <v>26.266666666720994</v>
      </c>
      <c r="U944" s="1" t="str">
        <f t="shared" si="284"/>
        <v>YES</v>
      </c>
      <c r="V944" s="73">
        <f t="shared" si="285"/>
        <v>0.625</v>
      </c>
      <c r="W944" s="74">
        <f>Table2[[#This Row],[DEL. AVAILABLE A SLOT]]*24</f>
        <v>15</v>
      </c>
      <c r="X944" s="1" t="str">
        <f t="shared" si="286"/>
        <v>SI</v>
      </c>
      <c r="Y944" s="73">
        <f t="shared" si="287"/>
        <v>1.7194444444467081</v>
      </c>
      <c r="Z944" s="74">
        <f>Table2[[#This Row],[ETA A TIMESLOT]]*24</f>
        <v>41.266666666720994</v>
      </c>
      <c r="AA944" s="73">
        <f t="shared" si="288"/>
        <v>0</v>
      </c>
      <c r="AB944" s="73" t="str">
        <f t="shared" si="289"/>
        <v>SI</v>
      </c>
      <c r="AC944" s="74">
        <f>Table2[[#This Row],[PUNTUALIDAD (H)]]*24</f>
        <v>0</v>
      </c>
      <c r="AD944" s="73">
        <f t="shared" si="290"/>
        <v>1.7097222222218988</v>
      </c>
      <c r="AE944" s="74">
        <f>Table2[[#This Row],[ATA TO UNLOADING]]*24</f>
        <v>41.033333333325572</v>
      </c>
      <c r="AF944" s="74" t="str">
        <f>IF(Table2[[#This Row],[ATA TO UNLOADING 2]]&lt;=48,"YES","NO")</f>
        <v>YES</v>
      </c>
      <c r="AG944" s="75">
        <f t="shared" si="291"/>
        <v>0.5</v>
      </c>
      <c r="AH944" s="2" t="s">
        <v>42</v>
      </c>
      <c r="AI944" s="2" t="str">
        <f t="shared" si="292"/>
        <v>MRKU0519094</v>
      </c>
      <c r="AJ944" s="76" t="str">
        <f t="shared" si="293"/>
        <v>OM TRANSPORT</v>
      </c>
      <c r="AK944" s="77">
        <f>IF($M944="TRUCK",VLOOKUP($AQ944,Invoicing!$A$17:$B$49,MATCH($AK$1,Invoicing!$A$17:$B$17,0),FALSE),VLOOKUP($AQ944,Invoicing!$N$17:$O$21,MATCH($AK$1,Invoicing!$N$17:$O$17,0),FALSE))</f>
        <v>475</v>
      </c>
      <c r="AL944" s="78" t="e">
        <f>VLOOKUP($E944,Invoicing!$A$1:$H$8,MATCH(TRACKER!$N944,Invoicing!$A$1:$H$1,0),FALSE)</f>
        <v>#N/A</v>
      </c>
      <c r="AM944" s="78">
        <f>VLOOKUP($E944,Invoicing!$A$1:$H$8,MATCH(TRACKER!$O$1,Invoicing!$A$1:$H$1,0),FALSE)</f>
        <v>50</v>
      </c>
      <c r="AN944" s="78">
        <f t="shared" si="294"/>
        <v>0</v>
      </c>
      <c r="AO944" s="2">
        <f t="shared" si="295"/>
        <v>2</v>
      </c>
      <c r="AP944" s="2" t="str">
        <f t="shared" si="296"/>
        <v>WEEK</v>
      </c>
      <c r="AQ944" s="2" t="str">
        <f t="shared" si="297"/>
        <v>OM TRANSPORTWEEK</v>
      </c>
      <c r="AR944" s="71">
        <f t="shared" si="298"/>
        <v>475</v>
      </c>
      <c r="AS944" s="71">
        <f>VLOOKUP(AJ944,Invoicing!A:K,10,FALSE)</f>
        <v>25</v>
      </c>
      <c r="AT944" s="71">
        <f t="shared" si="299"/>
        <v>500</v>
      </c>
    </row>
    <row r="945" spans="1:46">
      <c r="A945" s="37" t="s">
        <v>61</v>
      </c>
      <c r="B945" s="3" t="s">
        <v>38</v>
      </c>
      <c r="C945" s="11">
        <v>45480.780555555553</v>
      </c>
      <c r="D945" s="11">
        <v>45480.645833333336</v>
      </c>
      <c r="E945" s="11" t="s">
        <v>45</v>
      </c>
      <c r="F945" s="11" t="s">
        <v>40</v>
      </c>
      <c r="G945" s="3" t="s">
        <v>1117</v>
      </c>
      <c r="H945" s="3" t="s">
        <v>2821</v>
      </c>
      <c r="I945" s="11">
        <v>45481.875</v>
      </c>
      <c r="J945" s="12">
        <v>45482.583333333336</v>
      </c>
      <c r="K945" s="12">
        <v>45482.708333333336</v>
      </c>
      <c r="L945" s="12">
        <v>45482.583333333336</v>
      </c>
      <c r="M945" s="12" t="s">
        <v>115</v>
      </c>
      <c r="N945" s="3" t="s">
        <v>42</v>
      </c>
      <c r="O945" s="3">
        <v>0</v>
      </c>
      <c r="P945" s="1">
        <f t="shared" si="280"/>
        <v>28</v>
      </c>
      <c r="Q945" s="1">
        <f t="shared" si="281"/>
        <v>7</v>
      </c>
      <c r="R945" s="72">
        <f t="shared" si="282"/>
        <v>45482.583333333336</v>
      </c>
      <c r="S945" s="73">
        <f t="shared" si="283"/>
        <v>1.0944444444467081</v>
      </c>
      <c r="T945" s="74">
        <f>Table2[[#This Row],[ETA A OFRECIMIENTO]]*24</f>
        <v>26.266666666720994</v>
      </c>
      <c r="U945" s="1" t="str">
        <f t="shared" si="284"/>
        <v>YES</v>
      </c>
      <c r="V945" s="73">
        <f t="shared" si="285"/>
        <v>0.83333333333575865</v>
      </c>
      <c r="W945" s="74">
        <f>Table2[[#This Row],[DEL. AVAILABLE A SLOT]]*24</f>
        <v>20.000000000058208</v>
      </c>
      <c r="X945" s="1" t="str">
        <f t="shared" si="286"/>
        <v>SI</v>
      </c>
      <c r="Y945" s="73">
        <f t="shared" si="287"/>
        <v>1.9277777777824667</v>
      </c>
      <c r="Z945" s="74">
        <f>Table2[[#This Row],[ETA A TIMESLOT]]*24</f>
        <v>46.266666666779201</v>
      </c>
      <c r="AA945" s="73">
        <f t="shared" si="288"/>
        <v>0</v>
      </c>
      <c r="AB945" s="73" t="str">
        <f t="shared" si="289"/>
        <v>SI</v>
      </c>
      <c r="AC945" s="74">
        <f>Table2[[#This Row],[PUNTUALIDAD (H)]]*24</f>
        <v>0</v>
      </c>
      <c r="AD945" s="73">
        <f t="shared" si="290"/>
        <v>1.8027777777824667</v>
      </c>
      <c r="AE945" s="74">
        <f>Table2[[#This Row],[ATA TO UNLOADING]]*24</f>
        <v>43.266666666779201</v>
      </c>
      <c r="AF945" s="74" t="str">
        <f>IF(Table2[[#This Row],[ATA TO UNLOADING 2]]&lt;=48,"YES","NO")</f>
        <v>YES</v>
      </c>
      <c r="AG945" s="75">
        <f t="shared" si="291"/>
        <v>0.70833333333575865</v>
      </c>
      <c r="AH945" s="2" t="s">
        <v>42</v>
      </c>
      <c r="AI945" s="2" t="str">
        <f t="shared" si="292"/>
        <v>MRKU0790892</v>
      </c>
      <c r="AJ945" s="76" t="str">
        <f t="shared" si="293"/>
        <v>OM TRANSPORT</v>
      </c>
      <c r="AK945" s="77">
        <f>IF($M945="TRUCK",VLOOKUP($AQ945,Invoicing!$A$17:$B$49,MATCH($AK$1,Invoicing!$A$17:$B$17,0),FALSE),VLOOKUP($AQ945,Invoicing!$N$17:$O$21,MATCH($AK$1,Invoicing!$N$17:$O$17,0),FALSE))</f>
        <v>475</v>
      </c>
      <c r="AL945" s="78" t="e">
        <f>VLOOKUP($E945,Invoicing!$A$1:$H$8,MATCH(TRACKER!$N945,Invoicing!$A$1:$H$1,0),FALSE)</f>
        <v>#N/A</v>
      </c>
      <c r="AM945" s="78">
        <f>VLOOKUP($E945,Invoicing!$A$1:$H$8,MATCH(TRACKER!$O$1,Invoicing!$A$1:$H$1,0),FALSE)</f>
        <v>50</v>
      </c>
      <c r="AN945" s="78">
        <f t="shared" si="294"/>
        <v>0</v>
      </c>
      <c r="AO945" s="2">
        <f t="shared" si="295"/>
        <v>2</v>
      </c>
      <c r="AP945" s="2" t="str">
        <f t="shared" si="296"/>
        <v>WEEK</v>
      </c>
      <c r="AQ945" s="2" t="str">
        <f t="shared" si="297"/>
        <v>OM TRANSPORTWEEK</v>
      </c>
      <c r="AR945" s="71">
        <f t="shared" si="298"/>
        <v>475</v>
      </c>
      <c r="AS945" s="71">
        <f>VLOOKUP(AJ945,Invoicing!A:K,10,FALSE)</f>
        <v>25</v>
      </c>
      <c r="AT945" s="71">
        <f t="shared" si="299"/>
        <v>500</v>
      </c>
    </row>
    <row r="946" spans="1:46">
      <c r="A946" s="37" t="s">
        <v>61</v>
      </c>
      <c r="B946" s="3" t="s">
        <v>38</v>
      </c>
      <c r="C946" s="11">
        <v>45480.780555555553</v>
      </c>
      <c r="D946" s="11">
        <v>45480.645833333336</v>
      </c>
      <c r="E946" s="11" t="s">
        <v>49</v>
      </c>
      <c r="F946" s="11" t="s">
        <v>40</v>
      </c>
      <c r="G946" s="3" t="s">
        <v>1118</v>
      </c>
      <c r="H946" s="3" t="s">
        <v>41</v>
      </c>
      <c r="I946" s="11">
        <v>45483.25</v>
      </c>
      <c r="J946" s="12">
        <v>45483.231944444444</v>
      </c>
      <c r="K946" s="12">
        <v>45483.25</v>
      </c>
      <c r="L946" s="12">
        <v>45483.254861111112</v>
      </c>
      <c r="M946" s="61" t="s">
        <v>12</v>
      </c>
      <c r="N946" s="3" t="s">
        <v>42</v>
      </c>
      <c r="O946" s="3">
        <v>0</v>
      </c>
      <c r="P946" s="1">
        <f t="shared" si="280"/>
        <v>28</v>
      </c>
      <c r="Q946" s="1">
        <f t="shared" si="281"/>
        <v>7</v>
      </c>
      <c r="R946" s="72">
        <f t="shared" si="282"/>
        <v>45483.231944444444</v>
      </c>
      <c r="S946" s="73">
        <f t="shared" si="283"/>
        <v>2.4694444444467081</v>
      </c>
      <c r="T946" s="74">
        <f>Table2[[#This Row],[ETA A OFRECIMIENTO]]*24</f>
        <v>59.266666666720994</v>
      </c>
      <c r="U946" s="1" t="str">
        <f t="shared" si="284"/>
        <v>NO</v>
      </c>
      <c r="V946" s="73">
        <f t="shared" si="285"/>
        <v>0</v>
      </c>
      <c r="W946" s="74">
        <f>Table2[[#This Row],[DEL. AVAILABLE A SLOT]]*24</f>
        <v>0</v>
      </c>
      <c r="X946" s="1" t="str">
        <f t="shared" si="286"/>
        <v>SI</v>
      </c>
      <c r="Y946" s="73">
        <f t="shared" si="287"/>
        <v>2.4694444444467081</v>
      </c>
      <c r="Z946" s="74">
        <f>Table2[[#This Row],[ETA A TIMESLOT]]*24</f>
        <v>59.266666666720994</v>
      </c>
      <c r="AA946" s="73">
        <f t="shared" si="288"/>
        <v>0</v>
      </c>
      <c r="AB946" s="73" t="str">
        <f t="shared" si="289"/>
        <v>SI</v>
      </c>
      <c r="AC946" s="74">
        <f>Table2[[#This Row],[PUNTUALIDAD (H)]]*24</f>
        <v>0</v>
      </c>
      <c r="AD946" s="73">
        <f t="shared" si="290"/>
        <v>2.4743055555591127</v>
      </c>
      <c r="AE946" s="74">
        <f>Table2[[#This Row],[ATA TO UNLOADING]]*24</f>
        <v>59.383333333418705</v>
      </c>
      <c r="AF946" s="74" t="str">
        <f>IF(Table2[[#This Row],[ATA TO UNLOADING 2]]&lt;=48,"YES","NO")</f>
        <v>NO</v>
      </c>
      <c r="AG946" s="75">
        <f t="shared" si="291"/>
        <v>0.25</v>
      </c>
      <c r="AH946" s="2" t="s">
        <v>42</v>
      </c>
      <c r="AI946" s="2" t="str">
        <f t="shared" si="292"/>
        <v>MRKU2867545</v>
      </c>
      <c r="AJ946" s="76" t="str">
        <f t="shared" si="293"/>
        <v>CTU FLEVOKUST BV</v>
      </c>
      <c r="AK946" s="77">
        <f>IF($M946="TRUCK",VLOOKUP($AQ946,Invoicing!$A$17:$B$49,MATCH($AK$1,Invoicing!$A$17:$B$17,0),FALSE),VLOOKUP($AQ946,Invoicing!$N$17:$O$21,MATCH($AK$1,Invoicing!$N$17:$O$17,0),FALSE))</f>
        <v>380</v>
      </c>
      <c r="AL946" s="78" t="e">
        <f>VLOOKUP($E946,Invoicing!$A$1:$H$8,MATCH(TRACKER!$N946,Invoicing!$A$1:$H$1,0),FALSE)</f>
        <v>#N/A</v>
      </c>
      <c r="AM946" s="78">
        <v>35</v>
      </c>
      <c r="AN946" s="78">
        <f t="shared" si="294"/>
        <v>0</v>
      </c>
      <c r="AO946" s="2">
        <f t="shared" si="295"/>
        <v>3</v>
      </c>
      <c r="AP946" s="2" t="str">
        <f t="shared" si="296"/>
        <v>WEEK</v>
      </c>
      <c r="AQ946" s="2" t="str">
        <f t="shared" si="297"/>
        <v>CTU FLEVOKUST BVWEEK</v>
      </c>
      <c r="AR946" s="71">
        <f t="shared" si="298"/>
        <v>380</v>
      </c>
      <c r="AS946" s="71">
        <f>VLOOKUP(AJ946,Invoicing!A:K,10,FALSE)</f>
        <v>0</v>
      </c>
      <c r="AT946" s="71">
        <f t="shared" si="299"/>
        <v>380</v>
      </c>
    </row>
    <row r="947" spans="1:46">
      <c r="A947" s="37" t="s">
        <v>61</v>
      </c>
      <c r="B947" s="3" t="s">
        <v>38</v>
      </c>
      <c r="C947" s="11">
        <v>45480.780555555553</v>
      </c>
      <c r="D947" s="11">
        <v>45480.645833333336</v>
      </c>
      <c r="E947" s="11" t="s">
        <v>49</v>
      </c>
      <c r="F947" s="11" t="s">
        <v>40</v>
      </c>
      <c r="G947" s="3" t="s">
        <v>1119</v>
      </c>
      <c r="H947" s="3" t="s">
        <v>2821</v>
      </c>
      <c r="I947" s="11">
        <v>45483.541666666664</v>
      </c>
      <c r="J947" s="12">
        <v>45483.552777777775</v>
      </c>
      <c r="K947" s="12">
        <v>45483.541666666664</v>
      </c>
      <c r="L947" s="12">
        <v>45483.5625</v>
      </c>
      <c r="M947" s="61" t="s">
        <v>12</v>
      </c>
      <c r="N947" s="3" t="s">
        <v>42</v>
      </c>
      <c r="O947" s="3">
        <v>0</v>
      </c>
      <c r="P947" s="1">
        <f t="shared" si="280"/>
        <v>28</v>
      </c>
      <c r="Q947" s="1">
        <f t="shared" si="281"/>
        <v>7</v>
      </c>
      <c r="R947" s="72">
        <f t="shared" si="282"/>
        <v>45483.552777777775</v>
      </c>
      <c r="S947" s="73">
        <f t="shared" si="283"/>
        <v>2.7611111111109494</v>
      </c>
      <c r="T947" s="74">
        <f>Table2[[#This Row],[ETA A OFRECIMIENTO]]*24</f>
        <v>66.266666666662786</v>
      </c>
      <c r="U947" s="1" t="str">
        <f t="shared" si="284"/>
        <v>NO</v>
      </c>
      <c r="V947" s="73">
        <f t="shared" si="285"/>
        <v>0</v>
      </c>
      <c r="W947" s="74">
        <f>Table2[[#This Row],[DEL. AVAILABLE A SLOT]]*24</f>
        <v>0</v>
      </c>
      <c r="X947" s="1" t="str">
        <f t="shared" si="286"/>
        <v>SI</v>
      </c>
      <c r="Y947" s="73">
        <f t="shared" si="287"/>
        <v>2.7611111111109494</v>
      </c>
      <c r="Z947" s="74">
        <f>Table2[[#This Row],[ETA A TIMESLOT]]*24</f>
        <v>66.266666666662786</v>
      </c>
      <c r="AA947" s="73">
        <f t="shared" si="288"/>
        <v>1.1111111110949423E-2</v>
      </c>
      <c r="AB947" s="73" t="str">
        <f t="shared" si="289"/>
        <v>SI</v>
      </c>
      <c r="AC947" s="74">
        <f>Table2[[#This Row],[PUNTUALIDAD (H)]]*24</f>
        <v>0.26666666666278616</v>
      </c>
      <c r="AD947" s="73">
        <f t="shared" si="290"/>
        <v>2.7819444444467081</v>
      </c>
      <c r="AE947" s="74">
        <f>Table2[[#This Row],[ATA TO UNLOADING]]*24</f>
        <v>66.766666666720994</v>
      </c>
      <c r="AF947" s="74" t="str">
        <f>IF(Table2[[#This Row],[ATA TO UNLOADING 2]]&lt;=48,"YES","NO")</f>
        <v>NO</v>
      </c>
      <c r="AG947" s="75">
        <f t="shared" si="291"/>
        <v>0.54166666666424135</v>
      </c>
      <c r="AH947" s="2" t="s">
        <v>42</v>
      </c>
      <c r="AI947" s="2" t="str">
        <f t="shared" si="292"/>
        <v>MRKU2919280</v>
      </c>
      <c r="AJ947" s="76" t="str">
        <f t="shared" si="293"/>
        <v>CTU FLEVOKUST BV</v>
      </c>
      <c r="AK947" s="77">
        <f>IF($M947="TRUCK",VLOOKUP($AQ947,Invoicing!$A$17:$B$49,MATCH($AK$1,Invoicing!$A$17:$B$17,0),FALSE),VLOOKUP($AQ947,Invoicing!$N$17:$O$21,MATCH($AK$1,Invoicing!$N$17:$O$17,0),FALSE))</f>
        <v>380</v>
      </c>
      <c r="AL947" s="78" t="e">
        <f>VLOOKUP($E947,Invoicing!$A$1:$H$8,MATCH(TRACKER!$N947,Invoicing!$A$1:$H$1,0),FALSE)</f>
        <v>#N/A</v>
      </c>
      <c r="AM947" s="78">
        <v>35</v>
      </c>
      <c r="AN947" s="78">
        <f t="shared" si="294"/>
        <v>0</v>
      </c>
      <c r="AO947" s="2">
        <f t="shared" si="295"/>
        <v>3</v>
      </c>
      <c r="AP947" s="2" t="str">
        <f t="shared" si="296"/>
        <v>WEEK</v>
      </c>
      <c r="AQ947" s="2" t="str">
        <f t="shared" si="297"/>
        <v>CTU FLEVOKUST BVWEEK</v>
      </c>
      <c r="AR947" s="71">
        <f t="shared" si="298"/>
        <v>380</v>
      </c>
      <c r="AS947" s="71">
        <f>VLOOKUP(AJ947,Invoicing!A:K,10,FALSE)</f>
        <v>0</v>
      </c>
      <c r="AT947" s="71">
        <f t="shared" si="299"/>
        <v>380</v>
      </c>
    </row>
    <row r="948" spans="1:46">
      <c r="A948" s="37" t="s">
        <v>61</v>
      </c>
      <c r="B948" s="3" t="s">
        <v>38</v>
      </c>
      <c r="C948" s="11">
        <v>45480.780555555553</v>
      </c>
      <c r="D948" s="11">
        <v>45480.645833333336</v>
      </c>
      <c r="E948" s="11" t="s">
        <v>44</v>
      </c>
      <c r="F948" s="11" t="s">
        <v>40</v>
      </c>
      <c r="G948" s="3" t="s">
        <v>1120</v>
      </c>
      <c r="H948" s="3" t="s">
        <v>2821</v>
      </c>
      <c r="I948" s="11">
        <v>45481.875</v>
      </c>
      <c r="J948" s="12">
        <v>45481.870833333334</v>
      </c>
      <c r="K948" s="12">
        <v>45481.875</v>
      </c>
      <c r="L948" s="12">
        <v>45481.870833333334</v>
      </c>
      <c r="M948" s="12" t="s">
        <v>115</v>
      </c>
      <c r="N948" s="3" t="s">
        <v>13</v>
      </c>
      <c r="O948" s="3">
        <v>0</v>
      </c>
      <c r="P948" s="1">
        <f t="shared" si="280"/>
        <v>28</v>
      </c>
      <c r="Q948" s="1">
        <f t="shared" si="281"/>
        <v>7</v>
      </c>
      <c r="R948" s="72">
        <f t="shared" si="282"/>
        <v>45481.870833333334</v>
      </c>
      <c r="S948" s="73">
        <f t="shared" si="283"/>
        <v>1.0944444444467081</v>
      </c>
      <c r="T948" s="74">
        <f>Table2[[#This Row],[ETA A OFRECIMIENTO]]*24</f>
        <v>26.266666666720994</v>
      </c>
      <c r="U948" s="1" t="str">
        <f t="shared" si="284"/>
        <v>YES</v>
      </c>
      <c r="V948" s="73">
        <f t="shared" si="285"/>
        <v>0</v>
      </c>
      <c r="W948" s="74">
        <f>Table2[[#This Row],[DEL. AVAILABLE A SLOT]]*24</f>
        <v>0</v>
      </c>
      <c r="X948" s="1" t="str">
        <f t="shared" si="286"/>
        <v>SI</v>
      </c>
      <c r="Y948" s="73">
        <f t="shared" si="287"/>
        <v>1.0944444444467081</v>
      </c>
      <c r="Z948" s="74">
        <f>Table2[[#This Row],[ETA A TIMESLOT]]*24</f>
        <v>26.266666666720994</v>
      </c>
      <c r="AA948" s="73">
        <f t="shared" si="288"/>
        <v>0</v>
      </c>
      <c r="AB948" s="73" t="str">
        <f t="shared" si="289"/>
        <v>SI</v>
      </c>
      <c r="AC948" s="74">
        <f>Table2[[#This Row],[PUNTUALIDAD (H)]]*24</f>
        <v>0</v>
      </c>
      <c r="AD948" s="73">
        <f t="shared" si="290"/>
        <v>1.0902777777810115</v>
      </c>
      <c r="AE948" s="74">
        <f>Table2[[#This Row],[ATA TO UNLOADING]]*24</f>
        <v>26.166666666744277</v>
      </c>
      <c r="AF948" s="74" t="str">
        <f>IF(Table2[[#This Row],[ATA TO UNLOADING 2]]&lt;=48,"YES","NO")</f>
        <v>YES</v>
      </c>
      <c r="AG948" s="75">
        <f t="shared" si="291"/>
        <v>0.875</v>
      </c>
      <c r="AH948" s="2" t="s">
        <v>24</v>
      </c>
      <c r="AI948" s="2" t="str">
        <f t="shared" si="292"/>
        <v>MRSU4225552</v>
      </c>
      <c r="AJ948" s="76" t="str">
        <f t="shared" si="293"/>
        <v>MSI</v>
      </c>
      <c r="AK948" s="77">
        <f>IF($M948="TRUCK",VLOOKUP($AQ948,Invoicing!$A$17:$B$49,MATCH($AK$1,Invoicing!$A$17:$B$17,0),FALSE),VLOOKUP($AQ948,Invoicing!$N$17:$O$21,MATCH($AK$1,Invoicing!$N$17:$O$17,0),FALSE))</f>
        <v>530</v>
      </c>
      <c r="AL948" s="78">
        <f>VLOOKUP($E948,Invoicing!$A$1:$H$8,MATCH(TRACKER!$N948,Invoicing!$A$1:$H$1,0),FALSE)</f>
        <v>120</v>
      </c>
      <c r="AM948" s="78">
        <f>VLOOKUP($E948,Invoicing!$A$1:$H$8,MATCH(TRACKER!$O$1,Invoicing!$A$1:$H$1,0),FALSE)</f>
        <v>50</v>
      </c>
      <c r="AN948" s="78">
        <f t="shared" si="294"/>
        <v>0</v>
      </c>
      <c r="AO948" s="2">
        <f t="shared" si="295"/>
        <v>1</v>
      </c>
      <c r="AP948" s="2" t="str">
        <f t="shared" si="296"/>
        <v>NIGHT</v>
      </c>
      <c r="AQ948" s="2" t="str">
        <f t="shared" si="297"/>
        <v>MSINIGHT</v>
      </c>
      <c r="AR948" s="71">
        <f t="shared" si="298"/>
        <v>650</v>
      </c>
      <c r="AS948" s="71">
        <f>VLOOKUP(AJ948,Invoicing!A:K,10,FALSE)</f>
        <v>25</v>
      </c>
      <c r="AT948" s="71">
        <f t="shared" si="299"/>
        <v>675</v>
      </c>
    </row>
    <row r="949" spans="1:46">
      <c r="A949" s="37" t="s">
        <v>61</v>
      </c>
      <c r="B949" s="3" t="s">
        <v>38</v>
      </c>
      <c r="C949" s="11">
        <v>45480.780555555553</v>
      </c>
      <c r="D949" s="11">
        <v>45480.645833333336</v>
      </c>
      <c r="E949" s="11" t="s">
        <v>49</v>
      </c>
      <c r="F949" s="11" t="s">
        <v>40</v>
      </c>
      <c r="G949" s="3" t="s">
        <v>1121</v>
      </c>
      <c r="H949" s="3" t="s">
        <v>2821</v>
      </c>
      <c r="I949" s="11">
        <v>45483.625</v>
      </c>
      <c r="J949" s="12">
        <v>45483.617361111108</v>
      </c>
      <c r="K949" s="12">
        <v>45483.625</v>
      </c>
      <c r="L949" s="12">
        <v>45483.631944444445</v>
      </c>
      <c r="M949" s="61" t="s">
        <v>12</v>
      </c>
      <c r="N949" s="3" t="s">
        <v>42</v>
      </c>
      <c r="O949" s="3">
        <v>0</v>
      </c>
      <c r="P949" s="1">
        <f t="shared" si="280"/>
        <v>28</v>
      </c>
      <c r="Q949" s="1">
        <f t="shared" si="281"/>
        <v>7</v>
      </c>
      <c r="R949" s="72">
        <f t="shared" si="282"/>
        <v>45483.617361111108</v>
      </c>
      <c r="S949" s="73">
        <f t="shared" si="283"/>
        <v>2.8444444444467081</v>
      </c>
      <c r="T949" s="74">
        <f>Table2[[#This Row],[ETA A OFRECIMIENTO]]*24</f>
        <v>68.266666666720994</v>
      </c>
      <c r="U949" s="1" t="str">
        <f t="shared" si="284"/>
        <v>NO</v>
      </c>
      <c r="V949" s="73">
        <f t="shared" si="285"/>
        <v>0</v>
      </c>
      <c r="W949" s="74">
        <f>Table2[[#This Row],[DEL. AVAILABLE A SLOT]]*24</f>
        <v>0</v>
      </c>
      <c r="X949" s="1" t="str">
        <f t="shared" si="286"/>
        <v>SI</v>
      </c>
      <c r="Y949" s="73">
        <f t="shared" si="287"/>
        <v>2.8444444444467081</v>
      </c>
      <c r="Z949" s="74">
        <f>Table2[[#This Row],[ETA A TIMESLOT]]*24</f>
        <v>68.266666666720994</v>
      </c>
      <c r="AA949" s="73">
        <f t="shared" si="288"/>
        <v>0</v>
      </c>
      <c r="AB949" s="73" t="str">
        <f t="shared" si="289"/>
        <v>SI</v>
      </c>
      <c r="AC949" s="74">
        <f>Table2[[#This Row],[PUNTUALIDAD (H)]]*24</f>
        <v>0</v>
      </c>
      <c r="AD949" s="73">
        <f t="shared" si="290"/>
        <v>2.851388888891961</v>
      </c>
      <c r="AE949" s="74">
        <f>Table2[[#This Row],[ATA TO UNLOADING]]*24</f>
        <v>68.433333333407063</v>
      </c>
      <c r="AF949" s="74" t="str">
        <f>IF(Table2[[#This Row],[ATA TO UNLOADING 2]]&lt;=48,"YES","NO")</f>
        <v>NO</v>
      </c>
      <c r="AG949" s="75">
        <f t="shared" si="291"/>
        <v>0.625</v>
      </c>
      <c r="AH949" s="2" t="s">
        <v>42</v>
      </c>
      <c r="AI949" s="2" t="str">
        <f t="shared" si="292"/>
        <v>MRSU5788442</v>
      </c>
      <c r="AJ949" s="76" t="str">
        <f t="shared" si="293"/>
        <v>CTU FLEVOKUST BV</v>
      </c>
      <c r="AK949" s="77">
        <f>IF($M949="TRUCK",VLOOKUP($AQ949,Invoicing!$A$17:$B$49,MATCH($AK$1,Invoicing!$A$17:$B$17,0),FALSE),VLOOKUP($AQ949,Invoicing!$N$17:$O$21,MATCH($AK$1,Invoicing!$N$17:$O$17,0),FALSE))</f>
        <v>380</v>
      </c>
      <c r="AL949" s="78" t="e">
        <f>VLOOKUP($E949,Invoicing!$A$1:$H$8,MATCH(TRACKER!$N949,Invoicing!$A$1:$H$1,0),FALSE)</f>
        <v>#N/A</v>
      </c>
      <c r="AM949" s="78">
        <v>35</v>
      </c>
      <c r="AN949" s="78">
        <f t="shared" si="294"/>
        <v>0</v>
      </c>
      <c r="AO949" s="2">
        <f t="shared" si="295"/>
        <v>3</v>
      </c>
      <c r="AP949" s="2" t="str">
        <f t="shared" si="296"/>
        <v>WEEK</v>
      </c>
      <c r="AQ949" s="2" t="str">
        <f t="shared" si="297"/>
        <v>CTU FLEVOKUST BVWEEK</v>
      </c>
      <c r="AR949" s="71">
        <f t="shared" si="298"/>
        <v>380</v>
      </c>
      <c r="AS949" s="71">
        <f>VLOOKUP(AJ949,Invoicing!A:K,10,FALSE)</f>
        <v>0</v>
      </c>
      <c r="AT949" s="71">
        <f t="shared" si="299"/>
        <v>380</v>
      </c>
    </row>
    <row r="950" spans="1:46">
      <c r="A950" s="37" t="s">
        <v>61</v>
      </c>
      <c r="B950" s="3" t="s">
        <v>38</v>
      </c>
      <c r="C950" s="11">
        <v>45480.780555555553</v>
      </c>
      <c r="D950" s="11">
        <v>45480.645833333336</v>
      </c>
      <c r="E950" s="11" t="s">
        <v>45</v>
      </c>
      <c r="F950" s="11" t="s">
        <v>40</v>
      </c>
      <c r="G950" s="3" t="s">
        <v>1122</v>
      </c>
      <c r="H950" s="3" t="s">
        <v>2821</v>
      </c>
      <c r="I950" s="11">
        <v>45481.875</v>
      </c>
      <c r="J950" s="12">
        <v>45482.045138888891</v>
      </c>
      <c r="K950" s="12">
        <v>45482.041666666664</v>
      </c>
      <c r="L950" s="12">
        <v>45482.059027777781</v>
      </c>
      <c r="M950" s="12" t="s">
        <v>115</v>
      </c>
      <c r="N950" s="3" t="s">
        <v>42</v>
      </c>
      <c r="O950" s="3">
        <v>1</v>
      </c>
      <c r="P950" s="1">
        <f t="shared" si="280"/>
        <v>28</v>
      </c>
      <c r="Q950" s="1">
        <f t="shared" si="281"/>
        <v>7</v>
      </c>
      <c r="R950" s="72">
        <f t="shared" si="282"/>
        <v>45482.045138888891</v>
      </c>
      <c r="S950" s="73">
        <f t="shared" si="283"/>
        <v>1.0944444444467081</v>
      </c>
      <c r="T950" s="74">
        <f>Table2[[#This Row],[ETA A OFRECIMIENTO]]*24</f>
        <v>26.266666666720994</v>
      </c>
      <c r="U950" s="1" t="str">
        <f t="shared" si="284"/>
        <v>YES</v>
      </c>
      <c r="V950" s="73">
        <f t="shared" si="285"/>
        <v>0.16666666666424135</v>
      </c>
      <c r="W950" s="74">
        <f>Table2[[#This Row],[DEL. AVAILABLE A SLOT]]*24</f>
        <v>3.9999999999417923</v>
      </c>
      <c r="X950" s="1" t="str">
        <f t="shared" si="286"/>
        <v>SI</v>
      </c>
      <c r="Y950" s="73">
        <f t="shared" si="287"/>
        <v>1.2611111111109494</v>
      </c>
      <c r="Z950" s="74">
        <f>Table2[[#This Row],[ETA A TIMESLOT]]*24</f>
        <v>30.266666666662786</v>
      </c>
      <c r="AA950" s="73">
        <f t="shared" si="288"/>
        <v>3.4722222262644209E-3</v>
      </c>
      <c r="AB950" s="73" t="str">
        <f t="shared" si="289"/>
        <v>SI</v>
      </c>
      <c r="AC950" s="74">
        <f>Table2[[#This Row],[PUNTUALIDAD (H)]]*24</f>
        <v>8.3333333430346102E-2</v>
      </c>
      <c r="AD950" s="73">
        <f t="shared" si="290"/>
        <v>1.2784722222277196</v>
      </c>
      <c r="AE950" s="74">
        <f>Table2[[#This Row],[ATA TO UNLOADING]]*24</f>
        <v>30.683333333465271</v>
      </c>
      <c r="AF950" s="74" t="str">
        <f>IF(Table2[[#This Row],[ATA TO UNLOADING 2]]&lt;=48,"YES","NO")</f>
        <v>YES</v>
      </c>
      <c r="AG950" s="75">
        <f t="shared" si="291"/>
        <v>4.1666666664241347E-2</v>
      </c>
      <c r="AH950" s="2" t="s">
        <v>24</v>
      </c>
      <c r="AI950" s="2" t="str">
        <f t="shared" si="292"/>
        <v>MSKU7064506</v>
      </c>
      <c r="AJ950" s="76" t="str">
        <f t="shared" si="293"/>
        <v>OM TRANSPORT</v>
      </c>
      <c r="AK950" s="77">
        <f>IF($M950="TRUCK",VLOOKUP($AQ950,Invoicing!$A$17:$B$49,MATCH($AK$1,Invoicing!$A$17:$B$17,0),FALSE),VLOOKUP($AQ950,Invoicing!$N$17:$O$21,MATCH($AK$1,Invoicing!$N$17:$O$17,0),FALSE))</f>
        <v>475</v>
      </c>
      <c r="AL950" s="78" t="e">
        <f>VLOOKUP($E950,Invoicing!$A$1:$H$8,MATCH(TRACKER!$N950,Invoicing!$A$1:$H$1,0),FALSE)</f>
        <v>#N/A</v>
      </c>
      <c r="AM950" s="78">
        <f>VLOOKUP($E950,Invoicing!$A$1:$H$8,MATCH(TRACKER!$O$1,Invoicing!$A$1:$H$1,0),FALSE)</f>
        <v>50</v>
      </c>
      <c r="AN950" s="78">
        <f t="shared" si="294"/>
        <v>50</v>
      </c>
      <c r="AO950" s="2">
        <f t="shared" si="295"/>
        <v>2</v>
      </c>
      <c r="AP950" s="2" t="str">
        <f t="shared" si="296"/>
        <v>NIGHT</v>
      </c>
      <c r="AQ950" s="2" t="str">
        <f t="shared" si="297"/>
        <v>OM TRANSPORTNIGHT</v>
      </c>
      <c r="AR950" s="71">
        <f t="shared" si="298"/>
        <v>525</v>
      </c>
      <c r="AS950" s="71">
        <f>VLOOKUP(AJ950,Invoicing!A:K,10,FALSE)</f>
        <v>25</v>
      </c>
      <c r="AT950" s="71">
        <f t="shared" si="299"/>
        <v>550</v>
      </c>
    </row>
    <row r="951" spans="1:46">
      <c r="A951" s="37" t="s">
        <v>61</v>
      </c>
      <c r="B951" s="3" t="s">
        <v>38</v>
      </c>
      <c r="C951" s="11">
        <v>45480.780555555553</v>
      </c>
      <c r="D951" s="11">
        <v>45480.645833333336</v>
      </c>
      <c r="E951" s="11" t="s">
        <v>49</v>
      </c>
      <c r="F951" s="11" t="s">
        <v>40</v>
      </c>
      <c r="G951" s="3" t="s">
        <v>1123</v>
      </c>
      <c r="H951" s="3" t="s">
        <v>41</v>
      </c>
      <c r="I951" s="11">
        <v>45481.875</v>
      </c>
      <c r="J951" s="12">
        <v>45482.34652777778</v>
      </c>
      <c r="K951" s="12">
        <v>45482.375</v>
      </c>
      <c r="L951" s="12">
        <v>45482.354166666664</v>
      </c>
      <c r="M951" s="12" t="s">
        <v>115</v>
      </c>
      <c r="N951" s="3" t="s">
        <v>42</v>
      </c>
      <c r="O951" s="3">
        <v>0</v>
      </c>
      <c r="P951" s="1">
        <f t="shared" si="280"/>
        <v>28</v>
      </c>
      <c r="Q951" s="1">
        <f t="shared" si="281"/>
        <v>7</v>
      </c>
      <c r="R951" s="72">
        <f t="shared" si="282"/>
        <v>45482.34652777778</v>
      </c>
      <c r="S951" s="73">
        <f t="shared" si="283"/>
        <v>1.0944444444467081</v>
      </c>
      <c r="T951" s="74">
        <f>Table2[[#This Row],[ETA A OFRECIMIENTO]]*24</f>
        <v>26.266666666720994</v>
      </c>
      <c r="U951" s="1" t="str">
        <f t="shared" si="284"/>
        <v>YES</v>
      </c>
      <c r="V951" s="73">
        <f t="shared" si="285"/>
        <v>0.5</v>
      </c>
      <c r="W951" s="74">
        <f>Table2[[#This Row],[DEL. AVAILABLE A SLOT]]*24</f>
        <v>12</v>
      </c>
      <c r="X951" s="1" t="str">
        <f t="shared" si="286"/>
        <v>SI</v>
      </c>
      <c r="Y951" s="73">
        <f t="shared" si="287"/>
        <v>1.5944444444467081</v>
      </c>
      <c r="Z951" s="74">
        <f>Table2[[#This Row],[ETA A TIMESLOT]]*24</f>
        <v>38.266666666720994</v>
      </c>
      <c r="AA951" s="73">
        <f t="shared" si="288"/>
        <v>0</v>
      </c>
      <c r="AB951" s="73" t="str">
        <f t="shared" si="289"/>
        <v>SI</v>
      </c>
      <c r="AC951" s="74">
        <f>Table2[[#This Row],[PUNTUALIDAD (H)]]*24</f>
        <v>0</v>
      </c>
      <c r="AD951" s="73">
        <f t="shared" si="290"/>
        <v>1.5736111111109494</v>
      </c>
      <c r="AE951" s="74">
        <f>Table2[[#This Row],[ATA TO UNLOADING]]*24</f>
        <v>37.766666666662786</v>
      </c>
      <c r="AF951" s="74" t="str">
        <f>IF(Table2[[#This Row],[ATA TO UNLOADING 2]]&lt;=48,"YES","NO")</f>
        <v>YES</v>
      </c>
      <c r="AG951" s="75">
        <f t="shared" si="291"/>
        <v>0.375</v>
      </c>
      <c r="AH951" s="2" t="s">
        <v>42</v>
      </c>
      <c r="AI951" s="2" t="str">
        <f t="shared" si="292"/>
        <v>TCLU5586206</v>
      </c>
      <c r="AJ951" s="76" t="str">
        <f t="shared" si="293"/>
        <v>CTU FLEVOKUST BV</v>
      </c>
      <c r="AK951" s="77">
        <f>IF($M951="TRUCK",VLOOKUP($AQ951,Invoicing!$A$17:$B$49,MATCH($AK$1,Invoicing!$A$17:$B$17,0),FALSE),VLOOKUP($AQ951,Invoicing!$N$17:$O$21,MATCH($AK$1,Invoicing!$N$17:$O$17,0),FALSE))</f>
        <v>520</v>
      </c>
      <c r="AL951" s="78" t="e">
        <f>VLOOKUP($E951,Invoicing!$A$1:$H$8,MATCH(TRACKER!$N951,Invoicing!$A$1:$H$1,0),FALSE)</f>
        <v>#N/A</v>
      </c>
      <c r="AM951" s="78">
        <v>35</v>
      </c>
      <c r="AN951" s="78">
        <f t="shared" si="294"/>
        <v>0</v>
      </c>
      <c r="AO951" s="2">
        <f t="shared" si="295"/>
        <v>2</v>
      </c>
      <c r="AP951" s="2" t="str">
        <f t="shared" si="296"/>
        <v>WEEK</v>
      </c>
      <c r="AQ951" s="2" t="str">
        <f t="shared" si="297"/>
        <v>CTU FLEVOKUST BVWEEK</v>
      </c>
      <c r="AR951" s="71">
        <f t="shared" si="298"/>
        <v>520</v>
      </c>
      <c r="AS951" s="71">
        <f>VLOOKUP(AJ951,Invoicing!A:K,10,FALSE)</f>
        <v>0</v>
      </c>
      <c r="AT951" s="71">
        <f t="shared" si="299"/>
        <v>520</v>
      </c>
    </row>
    <row r="952" spans="1:46">
      <c r="A952" s="37" t="s">
        <v>61</v>
      </c>
      <c r="B952" s="3" t="s">
        <v>38</v>
      </c>
      <c r="C952" s="11">
        <v>45480.780555555553</v>
      </c>
      <c r="D952" s="11">
        <v>45480.645833333336</v>
      </c>
      <c r="E952" s="11" t="s">
        <v>45</v>
      </c>
      <c r="F952" s="11" t="s">
        <v>40</v>
      </c>
      <c r="G952" s="3" t="s">
        <v>1124</v>
      </c>
      <c r="H952" s="3" t="s">
        <v>41</v>
      </c>
      <c r="I952" s="11">
        <v>45481.875</v>
      </c>
      <c r="J952" s="12">
        <v>45481.739583333336</v>
      </c>
      <c r="K952" s="12">
        <v>45481.875</v>
      </c>
      <c r="L952" s="12">
        <v>45481.746527777781</v>
      </c>
      <c r="M952" s="12" t="s">
        <v>115</v>
      </c>
      <c r="N952" s="3" t="s">
        <v>42</v>
      </c>
      <c r="O952" s="3">
        <v>1</v>
      </c>
      <c r="P952" s="1">
        <f t="shared" si="280"/>
        <v>28</v>
      </c>
      <c r="Q952" s="1">
        <f t="shared" si="281"/>
        <v>7</v>
      </c>
      <c r="R952" s="72">
        <f t="shared" si="282"/>
        <v>45481.739583333336</v>
      </c>
      <c r="S952" s="73">
        <f t="shared" si="283"/>
        <v>1.0944444444467081</v>
      </c>
      <c r="T952" s="74">
        <f>Table2[[#This Row],[ETA A OFRECIMIENTO]]*24</f>
        <v>26.266666666720994</v>
      </c>
      <c r="U952" s="1" t="str">
        <f t="shared" si="284"/>
        <v>YES</v>
      </c>
      <c r="V952" s="73">
        <f t="shared" si="285"/>
        <v>0</v>
      </c>
      <c r="W952" s="74">
        <f>Table2[[#This Row],[DEL. AVAILABLE A SLOT]]*24</f>
        <v>0</v>
      </c>
      <c r="X952" s="1" t="str">
        <f t="shared" si="286"/>
        <v>SI</v>
      </c>
      <c r="Y952" s="73">
        <f t="shared" si="287"/>
        <v>1.0944444444467081</v>
      </c>
      <c r="Z952" s="74">
        <f>Table2[[#This Row],[ETA A TIMESLOT]]*24</f>
        <v>26.266666666720994</v>
      </c>
      <c r="AA952" s="73">
        <f t="shared" si="288"/>
        <v>0</v>
      </c>
      <c r="AB952" s="73" t="str">
        <f t="shared" si="289"/>
        <v>SI</v>
      </c>
      <c r="AC952" s="74">
        <f>Table2[[#This Row],[PUNTUALIDAD (H)]]*24</f>
        <v>0</v>
      </c>
      <c r="AD952" s="73">
        <f t="shared" si="290"/>
        <v>0.96597222222771961</v>
      </c>
      <c r="AE952" s="74">
        <f>Table2[[#This Row],[ATA TO UNLOADING]]*24</f>
        <v>23.183333333465271</v>
      </c>
      <c r="AF952" s="74" t="str">
        <f>IF(Table2[[#This Row],[ATA TO UNLOADING 2]]&lt;=48,"YES","NO")</f>
        <v>YES</v>
      </c>
      <c r="AG952" s="75">
        <f t="shared" si="291"/>
        <v>0.875</v>
      </c>
      <c r="AH952" s="2" t="s">
        <v>24</v>
      </c>
      <c r="AI952" s="2" t="str">
        <f t="shared" si="292"/>
        <v>TIIU2257688</v>
      </c>
      <c r="AJ952" s="76" t="str">
        <f t="shared" si="293"/>
        <v>OM TRANSPORT</v>
      </c>
      <c r="AK952" s="77">
        <f>IF($M952="TRUCK",VLOOKUP($AQ952,Invoicing!$A$17:$B$49,MATCH($AK$1,Invoicing!$A$17:$B$17,0),FALSE),VLOOKUP($AQ952,Invoicing!$N$17:$O$21,MATCH($AK$1,Invoicing!$N$17:$O$17,0),FALSE))</f>
        <v>475</v>
      </c>
      <c r="AL952" s="78" t="e">
        <f>VLOOKUP($E952,Invoicing!$A$1:$H$8,MATCH(TRACKER!$N952,Invoicing!$A$1:$H$1,0),FALSE)</f>
        <v>#N/A</v>
      </c>
      <c r="AM952" s="78">
        <f>VLOOKUP($E952,Invoicing!$A$1:$H$8,MATCH(TRACKER!$O$1,Invoicing!$A$1:$H$1,0),FALSE)</f>
        <v>50</v>
      </c>
      <c r="AN952" s="78">
        <f t="shared" si="294"/>
        <v>50</v>
      </c>
      <c r="AO952" s="2">
        <f t="shared" si="295"/>
        <v>1</v>
      </c>
      <c r="AP952" s="2" t="str">
        <f t="shared" si="296"/>
        <v>NIGHT</v>
      </c>
      <c r="AQ952" s="2" t="str">
        <f t="shared" si="297"/>
        <v>OM TRANSPORTNIGHT</v>
      </c>
      <c r="AR952" s="71">
        <f t="shared" si="298"/>
        <v>525</v>
      </c>
      <c r="AS952" s="71">
        <f>VLOOKUP(AJ952,Invoicing!A:K,10,FALSE)</f>
        <v>25</v>
      </c>
      <c r="AT952" s="71">
        <f t="shared" si="299"/>
        <v>550</v>
      </c>
    </row>
    <row r="953" spans="1:46">
      <c r="A953" s="37" t="s">
        <v>722</v>
      </c>
      <c r="B953" s="3" t="s">
        <v>38</v>
      </c>
      <c r="C953" s="11">
        <v>45482.967361111114</v>
      </c>
      <c r="D953" s="11">
        <v>45482.958333333336</v>
      </c>
      <c r="E953" s="11" t="s">
        <v>44</v>
      </c>
      <c r="F953" s="11" t="s">
        <v>40</v>
      </c>
      <c r="G953" s="3" t="s">
        <v>1125</v>
      </c>
      <c r="H953" s="3" t="s">
        <v>41</v>
      </c>
      <c r="I953" s="11">
        <v>45484.041666666664</v>
      </c>
      <c r="J953" s="12">
        <v>45484.25277777778</v>
      </c>
      <c r="K953" s="12">
        <v>45484.25</v>
      </c>
      <c r="L953" s="12">
        <v>45484.256944444445</v>
      </c>
      <c r="M953" s="12" t="s">
        <v>115</v>
      </c>
      <c r="N953" s="3" t="s">
        <v>42</v>
      </c>
      <c r="O953" s="3">
        <v>1</v>
      </c>
      <c r="P953" s="1">
        <f t="shared" si="280"/>
        <v>28</v>
      </c>
      <c r="Q953" s="1">
        <f t="shared" si="281"/>
        <v>7</v>
      </c>
      <c r="R953" s="72">
        <f t="shared" si="282"/>
        <v>45484.25277777778</v>
      </c>
      <c r="S953" s="73">
        <f t="shared" si="283"/>
        <v>1.0743055555503815</v>
      </c>
      <c r="T953" s="74">
        <f>Table2[[#This Row],[ETA A OFRECIMIENTO]]*24</f>
        <v>25.783333333209157</v>
      </c>
      <c r="U953" s="1" t="str">
        <f t="shared" si="284"/>
        <v>YES</v>
      </c>
      <c r="V953" s="73">
        <f t="shared" si="285"/>
        <v>0.20833333333575865</v>
      </c>
      <c r="W953" s="74">
        <f>Table2[[#This Row],[DEL. AVAILABLE A SLOT]]*24</f>
        <v>5.0000000000582077</v>
      </c>
      <c r="X953" s="1" t="str">
        <f t="shared" si="286"/>
        <v>SI</v>
      </c>
      <c r="Y953" s="73">
        <f t="shared" si="287"/>
        <v>1.2826388888861402</v>
      </c>
      <c r="Z953" s="74">
        <f>Table2[[#This Row],[ETA A TIMESLOT]]*24</f>
        <v>30.783333333267365</v>
      </c>
      <c r="AA953" s="73">
        <f t="shared" si="288"/>
        <v>2.7777777795563452E-3</v>
      </c>
      <c r="AB953" s="73" t="str">
        <f t="shared" si="289"/>
        <v>SI</v>
      </c>
      <c r="AC953" s="74">
        <f>Table2[[#This Row],[PUNTUALIDAD (H)]]*24</f>
        <v>6.6666666709352285E-2</v>
      </c>
      <c r="AD953" s="73">
        <f t="shared" si="290"/>
        <v>1.2895833333313931</v>
      </c>
      <c r="AE953" s="74">
        <f>Table2[[#This Row],[ATA TO UNLOADING]]*24</f>
        <v>30.949999999953434</v>
      </c>
      <c r="AF953" s="74" t="str">
        <f>IF(Table2[[#This Row],[ATA TO UNLOADING 2]]&lt;=48,"YES","NO")</f>
        <v>YES</v>
      </c>
      <c r="AG953" s="75">
        <f t="shared" si="291"/>
        <v>0.25</v>
      </c>
      <c r="AH953" s="2" t="s">
        <v>42</v>
      </c>
      <c r="AI953" s="2" t="str">
        <f t="shared" si="292"/>
        <v>PONU1817454</v>
      </c>
      <c r="AJ953" s="76" t="str">
        <f t="shared" si="293"/>
        <v>MSI</v>
      </c>
      <c r="AK953" s="77">
        <f>IF($M953="TRUCK",VLOOKUP($AQ953,Invoicing!$A$17:$B$49,MATCH($AK$1,Invoicing!$A$17:$B$17,0),FALSE),VLOOKUP($AQ953,Invoicing!$N$17:$O$21,MATCH($AK$1,Invoicing!$N$17:$O$17,0),FALSE))</f>
        <v>480</v>
      </c>
      <c r="AL953" s="78" t="e">
        <f>VLOOKUP($E953,Invoicing!$A$1:$H$8,MATCH(TRACKER!$N953,Invoicing!$A$1:$H$1,0),FALSE)</f>
        <v>#N/A</v>
      </c>
      <c r="AM953" s="78">
        <f>VLOOKUP($E953,Invoicing!$A$1:$H$8,MATCH(TRACKER!$O$1,Invoicing!$A$1:$H$1,0),FALSE)</f>
        <v>50</v>
      </c>
      <c r="AN953" s="78">
        <f t="shared" si="294"/>
        <v>50</v>
      </c>
      <c r="AO953" s="2">
        <f t="shared" si="295"/>
        <v>4</v>
      </c>
      <c r="AP953" s="2" t="str">
        <f t="shared" si="296"/>
        <v>WEEK</v>
      </c>
      <c r="AQ953" s="2" t="str">
        <f t="shared" si="297"/>
        <v>MSIWEEK</v>
      </c>
      <c r="AR953" s="71">
        <f t="shared" si="298"/>
        <v>530</v>
      </c>
      <c r="AS953" s="71">
        <f>VLOOKUP(AJ953,Invoicing!A:K,10,FALSE)</f>
        <v>25</v>
      </c>
      <c r="AT953" s="71">
        <f t="shared" si="299"/>
        <v>555</v>
      </c>
    </row>
    <row r="954" spans="1:46">
      <c r="A954" s="37" t="s">
        <v>1126</v>
      </c>
      <c r="B954" s="3" t="s">
        <v>38</v>
      </c>
      <c r="C954" s="11">
        <v>45486.978472222225</v>
      </c>
      <c r="D954" s="11">
        <v>45486.958333333336</v>
      </c>
      <c r="E954" s="11" t="s">
        <v>44</v>
      </c>
      <c r="F954" s="11" t="s">
        <v>40</v>
      </c>
      <c r="G954" s="3" t="s">
        <v>1127</v>
      </c>
      <c r="H954" s="3" t="s">
        <v>41</v>
      </c>
      <c r="I954" s="11">
        <v>45487.958333333336</v>
      </c>
      <c r="J954" s="12">
        <v>45488.253472222219</v>
      </c>
      <c r="K954" s="12">
        <v>45488.25</v>
      </c>
      <c r="L954" s="12">
        <v>45488.260416666664</v>
      </c>
      <c r="M954" s="12" t="s">
        <v>115</v>
      </c>
      <c r="N954" s="3" t="s">
        <v>42</v>
      </c>
      <c r="O954" s="3">
        <v>1</v>
      </c>
      <c r="P954" s="1">
        <f t="shared" si="280"/>
        <v>29</v>
      </c>
      <c r="Q954" s="1">
        <f t="shared" si="281"/>
        <v>7</v>
      </c>
      <c r="R954" s="72">
        <f t="shared" si="282"/>
        <v>45488.253472222219</v>
      </c>
      <c r="S954" s="73">
        <f t="shared" si="283"/>
        <v>0.97986111111094942</v>
      </c>
      <c r="T954" s="74">
        <f>Table2[[#This Row],[ETA A OFRECIMIENTO]]*24</f>
        <v>23.516666666662786</v>
      </c>
      <c r="U954" s="1" t="str">
        <f t="shared" si="284"/>
        <v>YES</v>
      </c>
      <c r="V954" s="73">
        <f t="shared" si="285"/>
        <v>0.29166666666424135</v>
      </c>
      <c r="W954" s="74">
        <f>Table2[[#This Row],[DEL. AVAILABLE A SLOT]]*24</f>
        <v>6.9999999999417923</v>
      </c>
      <c r="X954" s="1" t="str">
        <f t="shared" si="286"/>
        <v>SI</v>
      </c>
      <c r="Y954" s="73">
        <f t="shared" si="287"/>
        <v>1.2715277777751908</v>
      </c>
      <c r="Z954" s="74">
        <f>Table2[[#This Row],[ETA A TIMESLOT]]*24</f>
        <v>30.516666666604578</v>
      </c>
      <c r="AA954" s="73">
        <f t="shared" si="288"/>
        <v>3.4722222189884633E-3</v>
      </c>
      <c r="AB954" s="73" t="str">
        <f t="shared" si="289"/>
        <v>SI</v>
      </c>
      <c r="AC954" s="74">
        <f>Table2[[#This Row],[PUNTUALIDAD (H)]]*24</f>
        <v>8.3333333255723119E-2</v>
      </c>
      <c r="AD954" s="73">
        <f t="shared" si="290"/>
        <v>1.2819444444394321</v>
      </c>
      <c r="AE954" s="74">
        <f>Table2[[#This Row],[ATA TO UNLOADING]]*24</f>
        <v>30.766666666546371</v>
      </c>
      <c r="AF954" s="74" t="str">
        <f>IF(Table2[[#This Row],[ATA TO UNLOADING 2]]&lt;=48,"YES","NO")</f>
        <v>YES</v>
      </c>
      <c r="AG954" s="75">
        <f t="shared" si="291"/>
        <v>0.25</v>
      </c>
      <c r="AH954" s="2" t="s">
        <v>42</v>
      </c>
      <c r="AI954" s="2" t="str">
        <f t="shared" si="292"/>
        <v>TCNU2538665</v>
      </c>
      <c r="AJ954" s="76" t="str">
        <f t="shared" si="293"/>
        <v>MSI</v>
      </c>
      <c r="AK954" s="77">
        <f>IF($M954="TRUCK",VLOOKUP($AQ954,Invoicing!$A$17:$B$49,MATCH($AK$1,Invoicing!$A$17:$B$17,0),FALSE),VLOOKUP($AQ954,Invoicing!$N$17:$O$21,MATCH($AK$1,Invoicing!$N$17:$O$17,0),FALSE))</f>
        <v>480</v>
      </c>
      <c r="AL954" s="78" t="e">
        <f>VLOOKUP($E954,Invoicing!$A$1:$H$8,MATCH(TRACKER!$N954,Invoicing!$A$1:$H$1,0),FALSE)</f>
        <v>#N/A</v>
      </c>
      <c r="AM954" s="78">
        <f>VLOOKUP($E954,Invoicing!$A$1:$H$8,MATCH(TRACKER!$O$1,Invoicing!$A$1:$H$1,0),FALSE)</f>
        <v>50</v>
      </c>
      <c r="AN954" s="78">
        <f t="shared" si="294"/>
        <v>50</v>
      </c>
      <c r="AO954" s="2">
        <f t="shared" si="295"/>
        <v>1</v>
      </c>
      <c r="AP954" s="2" t="str">
        <f t="shared" si="296"/>
        <v>WEEK</v>
      </c>
      <c r="AQ954" s="2" t="str">
        <f t="shared" si="297"/>
        <v>MSIWEEK</v>
      </c>
      <c r="AR954" s="71">
        <f t="shared" si="298"/>
        <v>530</v>
      </c>
      <c r="AS954" s="71">
        <f>VLOOKUP(AJ954,Invoicing!A:K,10,FALSE)</f>
        <v>25</v>
      </c>
      <c r="AT954" s="71">
        <f t="shared" si="299"/>
        <v>555</v>
      </c>
    </row>
    <row r="955" spans="1:46">
      <c r="A955" s="37" t="s">
        <v>1126</v>
      </c>
      <c r="B955" s="3" t="s">
        <v>38</v>
      </c>
      <c r="C955" s="11">
        <v>45486.978472222225</v>
      </c>
      <c r="D955" s="11">
        <v>45486.958333333336</v>
      </c>
      <c r="E955" s="11" t="s">
        <v>44</v>
      </c>
      <c r="F955" s="11" t="s">
        <v>40</v>
      </c>
      <c r="G955" s="3" t="s">
        <v>1128</v>
      </c>
      <c r="H955" s="3" t="s">
        <v>2821</v>
      </c>
      <c r="I955" s="11">
        <v>45487.958333333336</v>
      </c>
      <c r="J955" s="12">
        <v>45488.084027777775</v>
      </c>
      <c r="K955" s="12">
        <v>45488.083333333336</v>
      </c>
      <c r="L955" s="12">
        <v>45488.095833333333</v>
      </c>
      <c r="M955" s="12" t="s">
        <v>115</v>
      </c>
      <c r="N955" s="3" t="s">
        <v>42</v>
      </c>
      <c r="O955" s="3">
        <v>0</v>
      </c>
      <c r="P955" s="1">
        <f t="shared" si="280"/>
        <v>29</v>
      </c>
      <c r="Q955" s="1">
        <f t="shared" si="281"/>
        <v>7</v>
      </c>
      <c r="R955" s="72">
        <f t="shared" si="282"/>
        <v>45488.084027777775</v>
      </c>
      <c r="S955" s="73">
        <f t="shared" si="283"/>
        <v>0.97986111111094942</v>
      </c>
      <c r="T955" s="74">
        <f>Table2[[#This Row],[ETA A OFRECIMIENTO]]*24</f>
        <v>23.516666666662786</v>
      </c>
      <c r="U955" s="1" t="str">
        <f t="shared" si="284"/>
        <v>YES</v>
      </c>
      <c r="V955" s="73">
        <f t="shared" si="285"/>
        <v>0.125</v>
      </c>
      <c r="W955" s="74">
        <f>Table2[[#This Row],[DEL. AVAILABLE A SLOT]]*24</f>
        <v>3</v>
      </c>
      <c r="X955" s="1" t="str">
        <f t="shared" si="286"/>
        <v>SI</v>
      </c>
      <c r="Y955" s="73">
        <f t="shared" si="287"/>
        <v>1.1048611111109494</v>
      </c>
      <c r="Z955" s="74">
        <f>Table2[[#This Row],[ETA A TIMESLOT]]*24</f>
        <v>26.516666666662786</v>
      </c>
      <c r="AA955" s="73">
        <f t="shared" si="288"/>
        <v>6.9444443943211809E-4</v>
      </c>
      <c r="AB955" s="73" t="str">
        <f t="shared" si="289"/>
        <v>SI</v>
      </c>
      <c r="AC955" s="74">
        <f>Table2[[#This Row],[PUNTUALIDAD (H)]]*24</f>
        <v>1.6666666546370834E-2</v>
      </c>
      <c r="AD955" s="73">
        <f t="shared" si="290"/>
        <v>1.117361111108039</v>
      </c>
      <c r="AE955" s="74">
        <f>Table2[[#This Row],[ATA TO UNLOADING]]*24</f>
        <v>26.816666666592937</v>
      </c>
      <c r="AF955" s="74" t="str">
        <f>IF(Table2[[#This Row],[ATA TO UNLOADING 2]]&lt;=48,"YES","NO")</f>
        <v>YES</v>
      </c>
      <c r="AG955" s="75">
        <f t="shared" si="291"/>
        <v>8.3333333335758653E-2</v>
      </c>
      <c r="AH955" s="2" t="s">
        <v>24</v>
      </c>
      <c r="AI955" s="2" t="str">
        <f t="shared" si="292"/>
        <v>MAEU9199420</v>
      </c>
      <c r="AJ955" s="76" t="str">
        <f t="shared" si="293"/>
        <v>MSI</v>
      </c>
      <c r="AK955" s="77">
        <f>IF($M955="TRUCK",VLOOKUP($AQ955,Invoicing!$A$17:$B$49,MATCH($AK$1,Invoicing!$A$17:$B$17,0),FALSE),VLOOKUP($AQ955,Invoicing!$N$17:$O$21,MATCH($AK$1,Invoicing!$N$17:$O$17,0),FALSE))</f>
        <v>530</v>
      </c>
      <c r="AL955" s="78" t="e">
        <f>VLOOKUP($E955,Invoicing!$A$1:$H$8,MATCH(TRACKER!$N955,Invoicing!$A$1:$H$1,0),FALSE)</f>
        <v>#N/A</v>
      </c>
      <c r="AM955" s="78">
        <f>VLOOKUP($E955,Invoicing!$A$1:$H$8,MATCH(TRACKER!$O$1,Invoicing!$A$1:$H$1,0),FALSE)</f>
        <v>50</v>
      </c>
      <c r="AN955" s="78">
        <f t="shared" si="294"/>
        <v>0</v>
      </c>
      <c r="AO955" s="2">
        <f t="shared" si="295"/>
        <v>1</v>
      </c>
      <c r="AP955" s="2" t="str">
        <f t="shared" si="296"/>
        <v>NIGHT</v>
      </c>
      <c r="AQ955" s="2" t="str">
        <f t="shared" si="297"/>
        <v>MSINIGHT</v>
      </c>
      <c r="AR955" s="71">
        <f t="shared" si="298"/>
        <v>530</v>
      </c>
      <c r="AS955" s="71">
        <f>VLOOKUP(AJ955,Invoicing!A:K,10,FALSE)</f>
        <v>25</v>
      </c>
      <c r="AT955" s="71">
        <f t="shared" si="299"/>
        <v>555</v>
      </c>
    </row>
    <row r="956" spans="1:46">
      <c r="A956" s="37" t="s">
        <v>1126</v>
      </c>
      <c r="B956" s="3" t="s">
        <v>38</v>
      </c>
      <c r="C956" s="11">
        <v>45486.978472222225</v>
      </c>
      <c r="D956" s="11">
        <v>45486.958333333336</v>
      </c>
      <c r="E956" s="11" t="s">
        <v>44</v>
      </c>
      <c r="F956" s="11" t="s">
        <v>40</v>
      </c>
      <c r="G956" s="3" t="s">
        <v>1129</v>
      </c>
      <c r="H956" s="3" t="s">
        <v>2821</v>
      </c>
      <c r="I956" s="11">
        <v>45487.958333333336</v>
      </c>
      <c r="J956" s="12">
        <v>45487.965277777781</v>
      </c>
      <c r="K956" s="12">
        <v>45487.958333333336</v>
      </c>
      <c r="L956" s="12">
        <v>45487.975694444445</v>
      </c>
      <c r="M956" s="12" t="s">
        <v>115</v>
      </c>
      <c r="N956" s="3" t="s">
        <v>42</v>
      </c>
      <c r="O956" s="3">
        <v>0</v>
      </c>
      <c r="P956" s="1">
        <f t="shared" si="280"/>
        <v>28</v>
      </c>
      <c r="Q956" s="1">
        <f t="shared" si="281"/>
        <v>7</v>
      </c>
      <c r="R956" s="72">
        <f t="shared" si="282"/>
        <v>45487.965277777781</v>
      </c>
      <c r="S956" s="73">
        <f t="shared" si="283"/>
        <v>0.97986111111094942</v>
      </c>
      <c r="T956" s="74">
        <f>Table2[[#This Row],[ETA A OFRECIMIENTO]]*24</f>
        <v>23.516666666662786</v>
      </c>
      <c r="U956" s="1" t="str">
        <f t="shared" si="284"/>
        <v>YES</v>
      </c>
      <c r="V956" s="73">
        <f t="shared" si="285"/>
        <v>0</v>
      </c>
      <c r="W956" s="74">
        <f>Table2[[#This Row],[DEL. AVAILABLE A SLOT]]*24</f>
        <v>0</v>
      </c>
      <c r="X956" s="1" t="str">
        <f t="shared" si="286"/>
        <v>SI</v>
      </c>
      <c r="Y956" s="73">
        <f t="shared" si="287"/>
        <v>0.97986111111094942</v>
      </c>
      <c r="Z956" s="74">
        <f>Table2[[#This Row],[ETA A TIMESLOT]]*24</f>
        <v>23.516666666662786</v>
      </c>
      <c r="AA956" s="73">
        <f t="shared" si="288"/>
        <v>6.9444444452528842E-3</v>
      </c>
      <c r="AB956" s="73" t="str">
        <f t="shared" si="289"/>
        <v>SI</v>
      </c>
      <c r="AC956" s="74">
        <f>Table2[[#This Row],[PUNTUALIDAD (H)]]*24</f>
        <v>0.16666666668606922</v>
      </c>
      <c r="AD956" s="73">
        <f t="shared" si="290"/>
        <v>0.99722222222044365</v>
      </c>
      <c r="AE956" s="74">
        <f>Table2[[#This Row],[ATA TO UNLOADING]]*24</f>
        <v>23.933333333290648</v>
      </c>
      <c r="AF956" s="74" t="str">
        <f>IF(Table2[[#This Row],[ATA TO UNLOADING 2]]&lt;=48,"YES","NO")</f>
        <v>YES</v>
      </c>
      <c r="AG956" s="75">
        <f t="shared" si="291"/>
        <v>0.95833333333575865</v>
      </c>
      <c r="AH956" s="2" t="s">
        <v>24</v>
      </c>
      <c r="AI956" s="2" t="str">
        <f t="shared" si="292"/>
        <v>MAEU9258570</v>
      </c>
      <c r="AJ956" s="76" t="str">
        <f t="shared" si="293"/>
        <v>MSI</v>
      </c>
      <c r="AK956" s="77">
        <f>IF($M956="TRUCK",VLOOKUP($AQ956,Invoicing!$A$17:$B$49,MATCH($AK$1,Invoicing!$A$17:$B$17,0),FALSE),VLOOKUP($AQ956,Invoicing!$N$17:$O$21,MATCH($AK$1,Invoicing!$N$17:$O$17,0),FALSE))</f>
        <v>530</v>
      </c>
      <c r="AL956" s="78" t="e">
        <f>VLOOKUP($E956,Invoicing!$A$1:$H$8,MATCH(TRACKER!$N956,Invoicing!$A$1:$H$1,0),FALSE)</f>
        <v>#N/A</v>
      </c>
      <c r="AM956" s="78">
        <f>VLOOKUP($E956,Invoicing!$A$1:$H$8,MATCH(TRACKER!$O$1,Invoicing!$A$1:$H$1,0),FALSE)</f>
        <v>50</v>
      </c>
      <c r="AN956" s="78">
        <f t="shared" si="294"/>
        <v>0</v>
      </c>
      <c r="AO956" s="2">
        <f t="shared" si="295"/>
        <v>7</v>
      </c>
      <c r="AP956" s="2" t="str">
        <f t="shared" si="296"/>
        <v>NIGHT</v>
      </c>
      <c r="AQ956" s="2" t="str">
        <f t="shared" si="297"/>
        <v>MSINIGHT</v>
      </c>
      <c r="AR956" s="71">
        <f t="shared" si="298"/>
        <v>530</v>
      </c>
      <c r="AS956" s="71">
        <f>VLOOKUP(AJ956,Invoicing!A:K,10,FALSE)</f>
        <v>25</v>
      </c>
      <c r="AT956" s="71">
        <f t="shared" si="299"/>
        <v>555</v>
      </c>
    </row>
    <row r="957" spans="1:46">
      <c r="A957" s="37" t="s">
        <v>65</v>
      </c>
      <c r="B957" s="3" t="s">
        <v>38</v>
      </c>
      <c r="C957" s="11">
        <v>45491.331250000003</v>
      </c>
      <c r="D957" s="11">
        <v>45491.333333333336</v>
      </c>
      <c r="E957" s="11" t="s">
        <v>45</v>
      </c>
      <c r="F957" s="11" t="s">
        <v>40</v>
      </c>
      <c r="G957" s="3" t="s">
        <v>1130</v>
      </c>
      <c r="H957" s="3" t="s">
        <v>41</v>
      </c>
      <c r="I957" s="11">
        <v>45492.208333333336</v>
      </c>
      <c r="J957" s="12">
        <v>45492.253472222219</v>
      </c>
      <c r="K957" s="12">
        <v>45492.25</v>
      </c>
      <c r="L957" s="12">
        <v>45492.260416666664</v>
      </c>
      <c r="M957" s="12" t="s">
        <v>115</v>
      </c>
      <c r="N957" s="3" t="s">
        <v>42</v>
      </c>
      <c r="O957" s="3">
        <v>2</v>
      </c>
      <c r="P957" s="1">
        <f t="shared" si="280"/>
        <v>29</v>
      </c>
      <c r="Q957" s="1">
        <f t="shared" si="281"/>
        <v>7</v>
      </c>
      <c r="R957" s="72">
        <f t="shared" si="282"/>
        <v>45492.253472222219</v>
      </c>
      <c r="S957" s="73">
        <f t="shared" si="283"/>
        <v>0.87708333333284827</v>
      </c>
      <c r="T957" s="74">
        <f>Table2[[#This Row],[ETA A OFRECIMIENTO]]*24</f>
        <v>21.049999999988358</v>
      </c>
      <c r="U957" s="1" t="str">
        <f t="shared" si="284"/>
        <v>YES</v>
      </c>
      <c r="V957" s="73">
        <f t="shared" si="285"/>
        <v>4.1666666664241347E-2</v>
      </c>
      <c r="W957" s="74">
        <f>Table2[[#This Row],[DEL. AVAILABLE A SLOT]]*24</f>
        <v>0.99999999994179234</v>
      </c>
      <c r="X957" s="1" t="str">
        <f t="shared" si="286"/>
        <v>SI</v>
      </c>
      <c r="Y957" s="73">
        <f t="shared" si="287"/>
        <v>0.91874999999708962</v>
      </c>
      <c r="Z957" s="74">
        <f>Table2[[#This Row],[ETA A TIMESLOT]]*24</f>
        <v>22.049999999930151</v>
      </c>
      <c r="AA957" s="73">
        <f t="shared" si="288"/>
        <v>3.4722222189884633E-3</v>
      </c>
      <c r="AB957" s="73" t="str">
        <f t="shared" si="289"/>
        <v>SI</v>
      </c>
      <c r="AC957" s="74">
        <f>Table2[[#This Row],[PUNTUALIDAD (H)]]*24</f>
        <v>8.3333333255723119E-2</v>
      </c>
      <c r="AD957" s="73">
        <f t="shared" si="290"/>
        <v>0.92916666666133096</v>
      </c>
      <c r="AE957" s="74">
        <f>Table2[[#This Row],[ATA TO UNLOADING]]*24</f>
        <v>22.299999999871943</v>
      </c>
      <c r="AF957" s="74" t="str">
        <f>IF(Table2[[#This Row],[ATA TO UNLOADING 2]]&lt;=48,"YES","NO")</f>
        <v>YES</v>
      </c>
      <c r="AG957" s="75">
        <f t="shared" si="291"/>
        <v>0.25</v>
      </c>
      <c r="AH957" s="2" t="s">
        <v>42</v>
      </c>
      <c r="AI957" s="2" t="str">
        <f t="shared" si="292"/>
        <v>MRKU0534720</v>
      </c>
      <c r="AJ957" s="76" t="str">
        <f t="shared" si="293"/>
        <v>OM TRANSPORT</v>
      </c>
      <c r="AK957" s="77">
        <f>IF($M957="TRUCK",VLOOKUP($AQ957,Invoicing!$A$17:$B$49,MATCH($AK$1,Invoicing!$A$17:$B$17,0),FALSE),VLOOKUP($AQ957,Invoicing!$N$17:$O$21,MATCH($AK$1,Invoicing!$N$17:$O$17,0),FALSE))</f>
        <v>475</v>
      </c>
      <c r="AL957" s="78" t="e">
        <f>VLOOKUP($E957,Invoicing!$A$1:$H$8,MATCH(TRACKER!$N957,Invoicing!$A$1:$H$1,0),FALSE)</f>
        <v>#N/A</v>
      </c>
      <c r="AM957" s="78">
        <f>VLOOKUP($E957,Invoicing!$A$1:$H$8,MATCH(TRACKER!$O$1,Invoicing!$A$1:$H$1,0),FALSE)</f>
        <v>50</v>
      </c>
      <c r="AN957" s="78">
        <f t="shared" si="294"/>
        <v>100</v>
      </c>
      <c r="AO957" s="2">
        <f t="shared" si="295"/>
        <v>5</v>
      </c>
      <c r="AP957" s="2" t="str">
        <f t="shared" si="296"/>
        <v>WEEK</v>
      </c>
      <c r="AQ957" s="2" t="str">
        <f t="shared" si="297"/>
        <v>OM TRANSPORTWEEK</v>
      </c>
      <c r="AR957" s="71">
        <f t="shared" si="298"/>
        <v>575</v>
      </c>
      <c r="AS957" s="71">
        <f>VLOOKUP(AJ957,Invoicing!A:K,10,FALSE)</f>
        <v>25</v>
      </c>
      <c r="AT957" s="71">
        <f t="shared" si="299"/>
        <v>600</v>
      </c>
    </row>
    <row r="958" spans="1:46">
      <c r="A958" s="37" t="s">
        <v>65</v>
      </c>
      <c r="B958" s="3" t="s">
        <v>38</v>
      </c>
      <c r="C958" s="11">
        <v>45491.331250000003</v>
      </c>
      <c r="D958" s="11">
        <v>45491.333333333336</v>
      </c>
      <c r="E958" s="11" t="s">
        <v>49</v>
      </c>
      <c r="F958" s="11" t="s">
        <v>40</v>
      </c>
      <c r="G958" s="3" t="s">
        <v>1131</v>
      </c>
      <c r="H958" s="3" t="s">
        <v>2821</v>
      </c>
      <c r="I958" s="11">
        <v>45492.208333333336</v>
      </c>
      <c r="J958" s="12">
        <v>45492.319444444445</v>
      </c>
      <c r="K958" s="12">
        <v>45492.333333333336</v>
      </c>
      <c r="L958" s="12">
        <v>45492.333333333336</v>
      </c>
      <c r="M958" s="12" t="s">
        <v>115</v>
      </c>
      <c r="N958" s="3" t="s">
        <v>42</v>
      </c>
      <c r="O958" s="3">
        <v>0</v>
      </c>
      <c r="P958" s="1">
        <f t="shared" si="280"/>
        <v>29</v>
      </c>
      <c r="Q958" s="1">
        <f t="shared" si="281"/>
        <v>7</v>
      </c>
      <c r="R958" s="72">
        <f t="shared" si="282"/>
        <v>45492.319444444445</v>
      </c>
      <c r="S958" s="73">
        <f t="shared" si="283"/>
        <v>0.87708333333284827</v>
      </c>
      <c r="T958" s="74">
        <f>Table2[[#This Row],[ETA A OFRECIMIENTO]]*24</f>
        <v>21.049999999988358</v>
      </c>
      <c r="U958" s="1" t="str">
        <f t="shared" si="284"/>
        <v>YES</v>
      </c>
      <c r="V958" s="73">
        <f t="shared" si="285"/>
        <v>0.125</v>
      </c>
      <c r="W958" s="74">
        <f>Table2[[#This Row],[DEL. AVAILABLE A SLOT]]*24</f>
        <v>3</v>
      </c>
      <c r="X958" s="1" t="str">
        <f t="shared" si="286"/>
        <v>SI</v>
      </c>
      <c r="Y958" s="73">
        <f t="shared" si="287"/>
        <v>1.0020833333328483</v>
      </c>
      <c r="Z958" s="74">
        <f>Table2[[#This Row],[ETA A TIMESLOT]]*24</f>
        <v>24.049999999988358</v>
      </c>
      <c r="AA958" s="73">
        <f t="shared" si="288"/>
        <v>0</v>
      </c>
      <c r="AB958" s="73" t="str">
        <f t="shared" si="289"/>
        <v>SI</v>
      </c>
      <c r="AC958" s="74">
        <f>Table2[[#This Row],[PUNTUALIDAD (H)]]*24</f>
        <v>0</v>
      </c>
      <c r="AD958" s="73">
        <f t="shared" si="290"/>
        <v>1.0020833333328483</v>
      </c>
      <c r="AE958" s="74">
        <f>Table2[[#This Row],[ATA TO UNLOADING]]*24</f>
        <v>24.049999999988358</v>
      </c>
      <c r="AF958" s="74" t="str">
        <f>IF(Table2[[#This Row],[ATA TO UNLOADING 2]]&lt;=48,"YES","NO")</f>
        <v>YES</v>
      </c>
      <c r="AG958" s="75">
        <f t="shared" si="291"/>
        <v>0.33333333333575865</v>
      </c>
      <c r="AH958" s="2" t="s">
        <v>42</v>
      </c>
      <c r="AI958" s="2" t="str">
        <f t="shared" si="292"/>
        <v>MRKU3888814</v>
      </c>
      <c r="AJ958" s="76" t="str">
        <f t="shared" si="293"/>
        <v>CTU FLEVOKUST BV</v>
      </c>
      <c r="AK958" s="77">
        <f>IF($M958="TRUCK",VLOOKUP($AQ958,Invoicing!$A$17:$B$49,MATCH($AK$1,Invoicing!$A$17:$B$17,0),FALSE),VLOOKUP($AQ958,Invoicing!$N$17:$O$21,MATCH($AK$1,Invoicing!$N$17:$O$17,0),FALSE))</f>
        <v>520</v>
      </c>
      <c r="AL958" s="78" t="e">
        <f>VLOOKUP($E958,Invoicing!$A$1:$H$8,MATCH(TRACKER!$N958,Invoicing!$A$1:$H$1,0),FALSE)</f>
        <v>#N/A</v>
      </c>
      <c r="AM958" s="78">
        <v>35</v>
      </c>
      <c r="AN958" s="78">
        <f t="shared" si="294"/>
        <v>0</v>
      </c>
      <c r="AO958" s="2">
        <f t="shared" si="295"/>
        <v>5</v>
      </c>
      <c r="AP958" s="2" t="str">
        <f t="shared" si="296"/>
        <v>WEEK</v>
      </c>
      <c r="AQ958" s="2" t="str">
        <f t="shared" si="297"/>
        <v>CTU FLEVOKUST BVWEEK</v>
      </c>
      <c r="AR958" s="71">
        <f t="shared" si="298"/>
        <v>520</v>
      </c>
      <c r="AS958" s="71">
        <f>VLOOKUP(AJ958,Invoicing!A:K,10,FALSE)</f>
        <v>0</v>
      </c>
      <c r="AT958" s="71">
        <f t="shared" si="299"/>
        <v>520</v>
      </c>
    </row>
    <row r="959" spans="1:46">
      <c r="A959" s="37" t="s">
        <v>65</v>
      </c>
      <c r="B959" s="3" t="s">
        <v>38</v>
      </c>
      <c r="C959" s="11">
        <v>45491.331250000003</v>
      </c>
      <c r="D959" s="11">
        <v>45491.333333333336</v>
      </c>
      <c r="E959" s="11" t="s">
        <v>44</v>
      </c>
      <c r="F959" s="11" t="s">
        <v>40</v>
      </c>
      <c r="G959" s="3" t="s">
        <v>1132</v>
      </c>
      <c r="H959" s="3" t="s">
        <v>2821</v>
      </c>
      <c r="I959" s="11">
        <v>45492.208333333336</v>
      </c>
      <c r="J959" s="12">
        <v>45492.214583333334</v>
      </c>
      <c r="K959" s="12">
        <v>45492.208333333336</v>
      </c>
      <c r="L959" s="12">
        <v>45492.25</v>
      </c>
      <c r="M959" s="12" t="s">
        <v>115</v>
      </c>
      <c r="N959" s="3" t="s">
        <v>13</v>
      </c>
      <c r="O959" s="3">
        <v>0</v>
      </c>
      <c r="P959" s="1">
        <f t="shared" si="280"/>
        <v>29</v>
      </c>
      <c r="Q959" s="1">
        <f t="shared" si="281"/>
        <v>7</v>
      </c>
      <c r="R959" s="72">
        <f t="shared" si="282"/>
        <v>45492.214583333334</v>
      </c>
      <c r="S959" s="73">
        <f t="shared" si="283"/>
        <v>0.87708333333284827</v>
      </c>
      <c r="T959" s="74">
        <f>Table2[[#This Row],[ETA A OFRECIMIENTO]]*24</f>
        <v>21.049999999988358</v>
      </c>
      <c r="U959" s="1" t="str">
        <f t="shared" si="284"/>
        <v>YES</v>
      </c>
      <c r="V959" s="73">
        <f t="shared" si="285"/>
        <v>0</v>
      </c>
      <c r="W959" s="74">
        <f>Table2[[#This Row],[DEL. AVAILABLE A SLOT]]*24</f>
        <v>0</v>
      </c>
      <c r="X959" s="1" t="str">
        <f t="shared" si="286"/>
        <v>SI</v>
      </c>
      <c r="Y959" s="73">
        <f t="shared" si="287"/>
        <v>0.87708333333284827</v>
      </c>
      <c r="Z959" s="74">
        <f>Table2[[#This Row],[ETA A TIMESLOT]]*24</f>
        <v>21.049999999988358</v>
      </c>
      <c r="AA959" s="73">
        <f t="shared" si="288"/>
        <v>6.2499999985448085E-3</v>
      </c>
      <c r="AB959" s="73" t="str">
        <f t="shared" si="289"/>
        <v>SI</v>
      </c>
      <c r="AC959" s="74">
        <f>Table2[[#This Row],[PUNTUALIDAD (H)]]*24</f>
        <v>0.1499999999650754</v>
      </c>
      <c r="AD959" s="73">
        <f t="shared" si="290"/>
        <v>0.91874999999708962</v>
      </c>
      <c r="AE959" s="74">
        <f>Table2[[#This Row],[ATA TO UNLOADING]]*24</f>
        <v>22.049999999930151</v>
      </c>
      <c r="AF959" s="74" t="str">
        <f>IF(Table2[[#This Row],[ATA TO UNLOADING 2]]&lt;=48,"YES","NO")</f>
        <v>YES</v>
      </c>
      <c r="AG959" s="75">
        <f t="shared" si="291"/>
        <v>0.20833333333575865</v>
      </c>
      <c r="AH959" s="2" t="s">
        <v>42</v>
      </c>
      <c r="AI959" s="2" t="str">
        <f t="shared" si="292"/>
        <v>MRKU6357128</v>
      </c>
      <c r="AJ959" s="76" t="str">
        <f t="shared" si="293"/>
        <v>MSI</v>
      </c>
      <c r="AK959" s="77">
        <f>IF($M959="TRUCK",VLOOKUP($AQ959,Invoicing!$A$17:$B$49,MATCH($AK$1,Invoicing!$A$17:$B$17,0),FALSE),VLOOKUP($AQ959,Invoicing!$N$17:$O$21,MATCH($AK$1,Invoicing!$N$17:$O$17,0),FALSE))</f>
        <v>480</v>
      </c>
      <c r="AL959" s="78">
        <f>VLOOKUP($E959,Invoicing!$A$1:$H$8,MATCH(TRACKER!$N959,Invoicing!$A$1:$H$1,0),FALSE)</f>
        <v>120</v>
      </c>
      <c r="AM959" s="78">
        <f>VLOOKUP($E959,Invoicing!$A$1:$H$8,MATCH(TRACKER!$O$1,Invoicing!$A$1:$H$1,0),FALSE)</f>
        <v>50</v>
      </c>
      <c r="AN959" s="78">
        <f t="shared" si="294"/>
        <v>0</v>
      </c>
      <c r="AO959" s="2">
        <f t="shared" si="295"/>
        <v>5</v>
      </c>
      <c r="AP959" s="2" t="str">
        <f t="shared" si="296"/>
        <v>WEEK</v>
      </c>
      <c r="AQ959" s="2" t="str">
        <f t="shared" si="297"/>
        <v>MSIWEEK</v>
      </c>
      <c r="AR959" s="71">
        <f t="shared" si="298"/>
        <v>600</v>
      </c>
      <c r="AS959" s="71">
        <f>VLOOKUP(AJ959,Invoicing!A:K,10,FALSE)</f>
        <v>25</v>
      </c>
      <c r="AT959" s="71">
        <f t="shared" si="299"/>
        <v>625</v>
      </c>
    </row>
    <row r="960" spans="1:46">
      <c r="A960" s="37" t="s">
        <v>65</v>
      </c>
      <c r="B960" s="3" t="s">
        <v>38</v>
      </c>
      <c r="C960" s="11">
        <v>45491.331250000003</v>
      </c>
      <c r="D960" s="11">
        <v>45491.333333333336</v>
      </c>
      <c r="E960" s="11" t="s">
        <v>49</v>
      </c>
      <c r="F960" s="11" t="s">
        <v>40</v>
      </c>
      <c r="G960" s="3" t="s">
        <v>1133</v>
      </c>
      <c r="H960" s="3" t="s">
        <v>2821</v>
      </c>
      <c r="I960" s="11">
        <v>45492.208333333336</v>
      </c>
      <c r="J960" s="12">
        <v>45492.84375</v>
      </c>
      <c r="K960" s="12">
        <v>45492.875</v>
      </c>
      <c r="L960" s="12">
        <v>45493.125</v>
      </c>
      <c r="M960" s="12" t="s">
        <v>115</v>
      </c>
      <c r="N960" s="3" t="s">
        <v>42</v>
      </c>
      <c r="O960" s="3">
        <v>0</v>
      </c>
      <c r="P960" s="1">
        <f t="shared" si="280"/>
        <v>29</v>
      </c>
      <c r="Q960" s="1">
        <f t="shared" si="281"/>
        <v>7</v>
      </c>
      <c r="R960" s="72">
        <f t="shared" si="282"/>
        <v>45492.84375</v>
      </c>
      <c r="S960" s="73">
        <f t="shared" si="283"/>
        <v>0.87708333333284827</v>
      </c>
      <c r="T960" s="74">
        <f>Table2[[#This Row],[ETA A OFRECIMIENTO]]*24</f>
        <v>21.049999999988358</v>
      </c>
      <c r="U960" s="1" t="str">
        <f t="shared" si="284"/>
        <v>YES</v>
      </c>
      <c r="V960" s="73">
        <f t="shared" si="285"/>
        <v>0.66666666666424135</v>
      </c>
      <c r="W960" s="74">
        <f>Table2[[#This Row],[DEL. AVAILABLE A SLOT]]*24</f>
        <v>15.999999999941792</v>
      </c>
      <c r="X960" s="1" t="str">
        <f t="shared" si="286"/>
        <v>SI</v>
      </c>
      <c r="Y960" s="73">
        <f t="shared" si="287"/>
        <v>1.5437499999970896</v>
      </c>
      <c r="Z960" s="74">
        <f>Table2[[#This Row],[ETA A TIMESLOT]]*24</f>
        <v>37.049999999930151</v>
      </c>
      <c r="AA960" s="73">
        <f t="shared" si="288"/>
        <v>0</v>
      </c>
      <c r="AB960" s="73" t="str">
        <f t="shared" si="289"/>
        <v>SI</v>
      </c>
      <c r="AC960" s="74">
        <f>Table2[[#This Row],[PUNTUALIDAD (H)]]*24</f>
        <v>0</v>
      </c>
      <c r="AD960" s="73">
        <f t="shared" si="290"/>
        <v>1.7937499999970896</v>
      </c>
      <c r="AE960" s="74">
        <f>Table2[[#This Row],[ATA TO UNLOADING]]*24</f>
        <v>43.049999999930151</v>
      </c>
      <c r="AF960" s="74" t="str">
        <f>IF(Table2[[#This Row],[ATA TO UNLOADING 2]]&lt;=48,"YES","NO")</f>
        <v>YES</v>
      </c>
      <c r="AG960" s="75">
        <f t="shared" si="291"/>
        <v>0.875</v>
      </c>
      <c r="AH960" s="2" t="s">
        <v>24</v>
      </c>
      <c r="AI960" s="2" t="str">
        <f t="shared" si="292"/>
        <v>MRSU4189711</v>
      </c>
      <c r="AJ960" s="76" t="str">
        <f t="shared" si="293"/>
        <v>CTU FLEVOKUST BV</v>
      </c>
      <c r="AK960" s="77">
        <f>IF($M960="TRUCK",VLOOKUP($AQ960,Invoicing!$A$17:$B$49,MATCH($AK$1,Invoicing!$A$17:$B$17,0),FALSE),VLOOKUP($AQ960,Invoicing!$N$17:$O$21,MATCH($AK$1,Invoicing!$N$17:$O$17,0),FALSE))</f>
        <v>530</v>
      </c>
      <c r="AL960" s="78" t="e">
        <f>VLOOKUP($E960,Invoicing!$A$1:$H$8,MATCH(TRACKER!$N960,Invoicing!$A$1:$H$1,0),FALSE)</f>
        <v>#N/A</v>
      </c>
      <c r="AM960" s="78">
        <v>35</v>
      </c>
      <c r="AN960" s="78">
        <f t="shared" si="294"/>
        <v>0</v>
      </c>
      <c r="AO960" s="2">
        <f t="shared" si="295"/>
        <v>5</v>
      </c>
      <c r="AP960" s="2" t="str">
        <f t="shared" si="296"/>
        <v>NIGHT</v>
      </c>
      <c r="AQ960" s="2" t="str">
        <f t="shared" si="297"/>
        <v>CTU FLEVOKUST BVNIGHT</v>
      </c>
      <c r="AR960" s="71">
        <f t="shared" si="298"/>
        <v>530</v>
      </c>
      <c r="AS960" s="71">
        <f>VLOOKUP(AJ960,Invoicing!A:K,10,FALSE)</f>
        <v>0</v>
      </c>
      <c r="AT960" s="71">
        <f t="shared" si="299"/>
        <v>530</v>
      </c>
    </row>
    <row r="961" spans="1:47">
      <c r="A961" s="37" t="s">
        <v>65</v>
      </c>
      <c r="B961" s="3" t="s">
        <v>38</v>
      </c>
      <c r="C961" s="11">
        <v>45491.331250000003</v>
      </c>
      <c r="D961" s="11">
        <v>45491.333333333336</v>
      </c>
      <c r="E961" s="11" t="s">
        <v>44</v>
      </c>
      <c r="F961" s="11" t="s">
        <v>40</v>
      </c>
      <c r="G961" s="3" t="s">
        <v>1134</v>
      </c>
      <c r="H961" s="3" t="s">
        <v>41</v>
      </c>
      <c r="I961" s="11">
        <v>45492.208333333336</v>
      </c>
      <c r="J961" s="12">
        <v>45492.46875</v>
      </c>
      <c r="K961" s="12">
        <v>45492.458333333336</v>
      </c>
      <c r="L961" s="12">
        <v>45492.475694444445</v>
      </c>
      <c r="M961" s="12" t="s">
        <v>115</v>
      </c>
      <c r="N961" s="3" t="s">
        <v>42</v>
      </c>
      <c r="O961" s="3">
        <v>1</v>
      </c>
      <c r="P961" s="1">
        <f t="shared" si="280"/>
        <v>29</v>
      </c>
      <c r="Q961" s="1">
        <f t="shared" si="281"/>
        <v>7</v>
      </c>
      <c r="R961" s="72">
        <f t="shared" si="282"/>
        <v>45492.46875</v>
      </c>
      <c r="S961" s="73">
        <f t="shared" si="283"/>
        <v>0.87708333333284827</v>
      </c>
      <c r="T961" s="74">
        <f>Table2[[#This Row],[ETA A OFRECIMIENTO]]*24</f>
        <v>21.049999999988358</v>
      </c>
      <c r="U961" s="1" t="str">
        <f t="shared" si="284"/>
        <v>YES</v>
      </c>
      <c r="V961" s="73">
        <f t="shared" si="285"/>
        <v>0.25</v>
      </c>
      <c r="W961" s="74">
        <f>Table2[[#This Row],[DEL. AVAILABLE A SLOT]]*24</f>
        <v>6</v>
      </c>
      <c r="X961" s="1" t="str">
        <f t="shared" si="286"/>
        <v>SI</v>
      </c>
      <c r="Y961" s="73">
        <f t="shared" si="287"/>
        <v>1.1270833333328483</v>
      </c>
      <c r="Z961" s="74">
        <f>Table2[[#This Row],[ETA A TIMESLOT]]*24</f>
        <v>27.049999999988358</v>
      </c>
      <c r="AA961" s="73">
        <f t="shared" si="288"/>
        <v>1.0416666664241347E-2</v>
      </c>
      <c r="AB961" s="73" t="str">
        <f t="shared" si="289"/>
        <v>SI</v>
      </c>
      <c r="AC961" s="74">
        <f>Table2[[#This Row],[PUNTUALIDAD (H)]]*24</f>
        <v>0.24999999994179234</v>
      </c>
      <c r="AD961" s="73">
        <f t="shared" si="290"/>
        <v>1.1444444444423425</v>
      </c>
      <c r="AE961" s="74">
        <f>Table2[[#This Row],[ATA TO UNLOADING]]*24</f>
        <v>27.46666666661622</v>
      </c>
      <c r="AF961" s="74" t="str">
        <f>IF(Table2[[#This Row],[ATA TO UNLOADING 2]]&lt;=48,"YES","NO")</f>
        <v>YES</v>
      </c>
      <c r="AG961" s="75">
        <f t="shared" si="291"/>
        <v>0.45833333333575865</v>
      </c>
      <c r="AH961" s="2" t="s">
        <v>42</v>
      </c>
      <c r="AI961" s="2" t="str">
        <f t="shared" si="292"/>
        <v>MRSU5104961</v>
      </c>
      <c r="AJ961" s="76" t="str">
        <f t="shared" si="293"/>
        <v>MSI</v>
      </c>
      <c r="AK961" s="77">
        <f>IF($M961="TRUCK",VLOOKUP($AQ961,Invoicing!$A$17:$B$49,MATCH($AK$1,Invoicing!$A$17:$B$17,0),FALSE),VLOOKUP($AQ961,Invoicing!$N$17:$O$21,MATCH($AK$1,Invoicing!$N$17:$O$17,0),FALSE))</f>
        <v>480</v>
      </c>
      <c r="AL961" s="78" t="e">
        <f>VLOOKUP($E961,Invoicing!$A$1:$H$8,MATCH(TRACKER!$N961,Invoicing!$A$1:$H$1,0),FALSE)</f>
        <v>#N/A</v>
      </c>
      <c r="AM961" s="78">
        <f>VLOOKUP($E961,Invoicing!$A$1:$H$8,MATCH(TRACKER!$O$1,Invoicing!$A$1:$H$1,0),FALSE)</f>
        <v>50</v>
      </c>
      <c r="AN961" s="78">
        <f t="shared" si="294"/>
        <v>50</v>
      </c>
      <c r="AO961" s="2">
        <f t="shared" si="295"/>
        <v>5</v>
      </c>
      <c r="AP961" s="2" t="str">
        <f t="shared" si="296"/>
        <v>WEEK</v>
      </c>
      <c r="AQ961" s="2" t="str">
        <f t="shared" si="297"/>
        <v>MSIWEEK</v>
      </c>
      <c r="AR961" s="71">
        <f t="shared" si="298"/>
        <v>530</v>
      </c>
      <c r="AS961" s="71">
        <f>VLOOKUP(AJ961,Invoicing!A:K,10,FALSE)</f>
        <v>25</v>
      </c>
      <c r="AT961" s="71">
        <f t="shared" si="299"/>
        <v>605</v>
      </c>
      <c r="AU961" s="55">
        <v>50</v>
      </c>
    </row>
    <row r="962" spans="1:47">
      <c r="A962" s="37" t="s">
        <v>65</v>
      </c>
      <c r="B962" s="3" t="s">
        <v>38</v>
      </c>
      <c r="C962" s="11">
        <v>45491.331250000003</v>
      </c>
      <c r="D962" s="11">
        <v>45491.333333333336</v>
      </c>
      <c r="E962" s="11" t="s">
        <v>49</v>
      </c>
      <c r="F962" s="11" t="s">
        <v>40</v>
      </c>
      <c r="G962" s="3" t="s">
        <v>1135</v>
      </c>
      <c r="H962" s="3" t="s">
        <v>2821</v>
      </c>
      <c r="I962" s="11">
        <v>45492.208333333336</v>
      </c>
      <c r="J962" s="12">
        <v>45492.490972222222</v>
      </c>
      <c r="K962" s="12">
        <v>45492.5</v>
      </c>
      <c r="L962" s="12">
        <v>45492.5</v>
      </c>
      <c r="M962" s="12" t="s">
        <v>115</v>
      </c>
      <c r="N962" s="3" t="s">
        <v>42</v>
      </c>
      <c r="O962" s="3">
        <v>0</v>
      </c>
      <c r="P962" s="1">
        <f t="shared" ref="P962:P1025" si="300">IF(K962="","",WEEKNUM(R962,2))</f>
        <v>29</v>
      </c>
      <c r="Q962" s="1">
        <f t="shared" ref="Q962:Q1025" si="301">IF(K962="","",MONTH(R962))</f>
        <v>7</v>
      </c>
      <c r="R962" s="72">
        <f t="shared" ref="R962:R1025" si="302">IF(ISBLANK(J962),IF(ISBLANK(L962),"00:00",L962),J962)</f>
        <v>45492.490972222222</v>
      </c>
      <c r="S962" s="73">
        <f t="shared" ref="S962:S1025" si="303">(I962-C962)</f>
        <v>0.87708333333284827</v>
      </c>
      <c r="T962" s="74">
        <f>Table2[[#This Row],[ETA A OFRECIMIENTO]]*24</f>
        <v>21.049999999988358</v>
      </c>
      <c r="U962" s="1" t="str">
        <f t="shared" ref="U962:U1025" si="304">IF(S962="","",IF(S962&lt;=2,"YES","NO"))</f>
        <v>YES</v>
      </c>
      <c r="V962" s="73">
        <f t="shared" ref="V962:V1025" si="305">(K962-I962)</f>
        <v>0.29166666666424135</v>
      </c>
      <c r="W962" s="74">
        <f>Table2[[#This Row],[DEL. AVAILABLE A SLOT]]*24</f>
        <v>6.9999999999417923</v>
      </c>
      <c r="X962" s="1" t="str">
        <f t="shared" ref="X962:X1025" si="306">IF(V962="","",IF(V962&lt;=1,"SI","NO"))</f>
        <v>SI</v>
      </c>
      <c r="Y962" s="73">
        <f t="shared" ref="Y962:Y1025" si="307">(K962-C962)</f>
        <v>1.1687499999970896</v>
      </c>
      <c r="Z962" s="74">
        <f>Table2[[#This Row],[ETA A TIMESLOT]]*24</f>
        <v>28.049999999930151</v>
      </c>
      <c r="AA962" s="73">
        <f t="shared" ref="AA962:AA1025" si="308">IF(R962&lt; K962, TIME(0,0,0), R962-K962)</f>
        <v>0</v>
      </c>
      <c r="AB962" s="73" t="str">
        <f t="shared" ref="AB962:AB1025" si="309">IF(AA962&gt;TIME(0,45,0),"NO","SI")</f>
        <v>SI</v>
      </c>
      <c r="AC962" s="74">
        <f>Table2[[#This Row],[PUNTUALIDAD (H)]]*24</f>
        <v>0</v>
      </c>
      <c r="AD962" s="73">
        <f t="shared" ref="AD962:AD1025" si="310">(L962-C962)</f>
        <v>1.1687499999970896</v>
      </c>
      <c r="AE962" s="74">
        <f>Table2[[#This Row],[ATA TO UNLOADING]]*24</f>
        <v>28.049999999930151</v>
      </c>
      <c r="AF962" s="74" t="str">
        <f>IF(Table2[[#This Row],[ATA TO UNLOADING 2]]&lt;=48,"YES","NO")</f>
        <v>YES</v>
      </c>
      <c r="AG962" s="75">
        <f t="shared" ref="AG962:AG1025" si="311">MOD(K962,1)</f>
        <v>0.5</v>
      </c>
      <c r="AH962" s="2" t="s">
        <v>42</v>
      </c>
      <c r="AI962" s="2" t="str">
        <f t="shared" ref="AI962:AI1025" si="312">G962</f>
        <v>MRSU5845331</v>
      </c>
      <c r="AJ962" s="76" t="str">
        <f t="shared" ref="AJ962:AJ1025" si="313">E962</f>
        <v>CTU FLEVOKUST BV</v>
      </c>
      <c r="AK962" s="77">
        <f>IF($M962="TRUCK",VLOOKUP($AQ962,Invoicing!$A$17:$B$49,MATCH($AK$1,Invoicing!$A$17:$B$17,0),FALSE),VLOOKUP($AQ962,Invoicing!$N$17:$O$21,MATCH($AK$1,Invoicing!$N$17:$O$17,0),FALSE))</f>
        <v>520</v>
      </c>
      <c r="AL962" s="78" t="e">
        <f>VLOOKUP($E962,Invoicing!$A$1:$H$8,MATCH(TRACKER!$N962,Invoicing!$A$1:$H$1,0),FALSE)</f>
        <v>#N/A</v>
      </c>
      <c r="AM962" s="78">
        <v>35</v>
      </c>
      <c r="AN962" s="78">
        <f t="shared" ref="AN962:AN1025" si="314">IF($O962&lt;&gt;0,$O962*$AM962,0)</f>
        <v>0</v>
      </c>
      <c r="AO962" s="2">
        <f t="shared" ref="AO962:AO1025" si="315">WEEKDAY(K962,2)</f>
        <v>5</v>
      </c>
      <c r="AP962" s="2" t="str">
        <f t="shared" ref="AP962:AP1025" si="316">IF(AH962="NIGHT","NIGHT",IF(AO962&lt;=5,"WEEK",IF(AO962=7,"SUNDAY",IF(AO962=6,"SATURDAY","SUNDAY"))))</f>
        <v>WEEK</v>
      </c>
      <c r="AQ962" s="2" t="str">
        <f t="shared" ref="AQ962:AQ1025" si="317">AJ962&amp;AP962</f>
        <v>CTU FLEVOKUST BVWEEK</v>
      </c>
      <c r="AR962" s="71">
        <f t="shared" ref="AR962:AR1025" si="318">IF(ISNA(AL962),AK962+AN962,SUM($AK962,$AN962,IFERROR($AL962,"0")))</f>
        <v>520</v>
      </c>
      <c r="AS962" s="71">
        <f>VLOOKUP(AJ962,Invoicing!A:K,10,FALSE)</f>
        <v>0</v>
      </c>
      <c r="AT962" s="71">
        <f t="shared" ref="AT962:AT1025" si="319">AR962+AS962+AU962</f>
        <v>520</v>
      </c>
    </row>
    <row r="963" spans="1:47">
      <c r="A963" s="37" t="s">
        <v>65</v>
      </c>
      <c r="B963" s="3" t="s">
        <v>38</v>
      </c>
      <c r="C963" s="11">
        <v>45491.331250000003</v>
      </c>
      <c r="D963" s="11">
        <v>45491.333333333336</v>
      </c>
      <c r="E963" s="11" t="s">
        <v>45</v>
      </c>
      <c r="F963" s="11" t="s">
        <v>40</v>
      </c>
      <c r="G963" s="3" t="s">
        <v>1136</v>
      </c>
      <c r="H963" s="3" t="s">
        <v>2821</v>
      </c>
      <c r="I963" s="11">
        <v>45492.208333333336</v>
      </c>
      <c r="J963" s="12">
        <v>45492.190972222219</v>
      </c>
      <c r="K963" s="12">
        <v>45492.208333333336</v>
      </c>
      <c r="L963" s="12">
        <v>45492.215277777781</v>
      </c>
      <c r="M963" s="12" t="s">
        <v>115</v>
      </c>
      <c r="N963" s="3" t="s">
        <v>42</v>
      </c>
      <c r="O963" s="3">
        <v>0</v>
      </c>
      <c r="P963" s="1">
        <f t="shared" si="300"/>
        <v>29</v>
      </c>
      <c r="Q963" s="1">
        <f t="shared" si="301"/>
        <v>7</v>
      </c>
      <c r="R963" s="72">
        <f t="shared" si="302"/>
        <v>45492.190972222219</v>
      </c>
      <c r="S963" s="73">
        <f t="shared" si="303"/>
        <v>0.87708333333284827</v>
      </c>
      <c r="T963" s="74">
        <f>Table2[[#This Row],[ETA A OFRECIMIENTO]]*24</f>
        <v>21.049999999988358</v>
      </c>
      <c r="U963" s="1" t="str">
        <f t="shared" si="304"/>
        <v>YES</v>
      </c>
      <c r="V963" s="73">
        <f t="shared" si="305"/>
        <v>0</v>
      </c>
      <c r="W963" s="74">
        <f>Table2[[#This Row],[DEL. AVAILABLE A SLOT]]*24</f>
        <v>0</v>
      </c>
      <c r="X963" s="1" t="str">
        <f t="shared" si="306"/>
        <v>SI</v>
      </c>
      <c r="Y963" s="73">
        <f t="shared" si="307"/>
        <v>0.87708333333284827</v>
      </c>
      <c r="Z963" s="74">
        <f>Table2[[#This Row],[ETA A TIMESLOT]]*24</f>
        <v>21.049999999988358</v>
      </c>
      <c r="AA963" s="73">
        <f t="shared" si="308"/>
        <v>0</v>
      </c>
      <c r="AB963" s="73" t="str">
        <f t="shared" si="309"/>
        <v>SI</v>
      </c>
      <c r="AC963" s="74">
        <f>Table2[[#This Row],[PUNTUALIDAD (H)]]*24</f>
        <v>0</v>
      </c>
      <c r="AD963" s="73">
        <f t="shared" si="310"/>
        <v>0.88402777777810115</v>
      </c>
      <c r="AE963" s="74">
        <f>Table2[[#This Row],[ATA TO UNLOADING]]*24</f>
        <v>21.216666666674428</v>
      </c>
      <c r="AF963" s="74" t="str">
        <f>IF(Table2[[#This Row],[ATA TO UNLOADING 2]]&lt;=48,"YES","NO")</f>
        <v>YES</v>
      </c>
      <c r="AG963" s="75">
        <f t="shared" si="311"/>
        <v>0.20833333333575865</v>
      </c>
      <c r="AH963" s="2" t="s">
        <v>42</v>
      </c>
      <c r="AI963" s="2" t="str">
        <f t="shared" si="312"/>
        <v>MRSU6230115</v>
      </c>
      <c r="AJ963" s="76" t="str">
        <f t="shared" si="313"/>
        <v>OM TRANSPORT</v>
      </c>
      <c r="AK963" s="77">
        <f>IF($M963="TRUCK",VLOOKUP($AQ963,Invoicing!$A$17:$B$49,MATCH($AK$1,Invoicing!$A$17:$B$17,0),FALSE),VLOOKUP($AQ963,Invoicing!$N$17:$O$21,MATCH($AK$1,Invoicing!$N$17:$O$17,0),FALSE))</f>
        <v>475</v>
      </c>
      <c r="AL963" s="78" t="e">
        <f>VLOOKUP($E963,Invoicing!$A$1:$H$8,MATCH(TRACKER!$N963,Invoicing!$A$1:$H$1,0),FALSE)</f>
        <v>#N/A</v>
      </c>
      <c r="AM963" s="78">
        <f>VLOOKUP($E963,Invoicing!$A$1:$H$8,MATCH(TRACKER!$O$1,Invoicing!$A$1:$H$1,0),FALSE)</f>
        <v>50</v>
      </c>
      <c r="AN963" s="78">
        <f t="shared" si="314"/>
        <v>0</v>
      </c>
      <c r="AO963" s="2">
        <f t="shared" si="315"/>
        <v>5</v>
      </c>
      <c r="AP963" s="2" t="str">
        <f t="shared" si="316"/>
        <v>WEEK</v>
      </c>
      <c r="AQ963" s="2" t="str">
        <f t="shared" si="317"/>
        <v>OM TRANSPORTWEEK</v>
      </c>
      <c r="AR963" s="71">
        <f t="shared" si="318"/>
        <v>475</v>
      </c>
      <c r="AS963" s="71">
        <f>VLOOKUP(AJ963,Invoicing!A:K,10,FALSE)</f>
        <v>25</v>
      </c>
      <c r="AT963" s="71">
        <f t="shared" si="319"/>
        <v>500</v>
      </c>
    </row>
    <row r="964" spans="1:47">
      <c r="A964" s="37" t="s">
        <v>65</v>
      </c>
      <c r="B964" s="3" t="s">
        <v>38</v>
      </c>
      <c r="C964" s="11">
        <v>45491.331250000003</v>
      </c>
      <c r="D964" s="11">
        <v>45491.333333333336</v>
      </c>
      <c r="E964" s="11" t="s">
        <v>49</v>
      </c>
      <c r="F964" s="11" t="s">
        <v>40</v>
      </c>
      <c r="G964" s="3" t="s">
        <v>1137</v>
      </c>
      <c r="H964" s="3" t="s">
        <v>41</v>
      </c>
      <c r="I964" s="11">
        <v>45492.208333333336</v>
      </c>
      <c r="J964" s="12">
        <v>45492.393750000003</v>
      </c>
      <c r="K964" s="12">
        <v>45492.375</v>
      </c>
      <c r="L964" s="12">
        <v>45492.402777777781</v>
      </c>
      <c r="M964" s="12" t="s">
        <v>115</v>
      </c>
      <c r="N964" s="3" t="s">
        <v>42</v>
      </c>
      <c r="O964" s="3">
        <v>1</v>
      </c>
      <c r="P964" s="1">
        <f t="shared" si="300"/>
        <v>29</v>
      </c>
      <c r="Q964" s="1">
        <f t="shared" si="301"/>
        <v>7</v>
      </c>
      <c r="R964" s="72">
        <f t="shared" si="302"/>
        <v>45492.393750000003</v>
      </c>
      <c r="S964" s="73">
        <f t="shared" si="303"/>
        <v>0.87708333333284827</v>
      </c>
      <c r="T964" s="74">
        <f>Table2[[#This Row],[ETA A OFRECIMIENTO]]*24</f>
        <v>21.049999999988358</v>
      </c>
      <c r="U964" s="1" t="str">
        <f t="shared" si="304"/>
        <v>YES</v>
      </c>
      <c r="V964" s="73">
        <f t="shared" si="305"/>
        <v>0.16666666666424135</v>
      </c>
      <c r="W964" s="74">
        <f>Table2[[#This Row],[DEL. AVAILABLE A SLOT]]*24</f>
        <v>3.9999999999417923</v>
      </c>
      <c r="X964" s="1" t="str">
        <f t="shared" si="306"/>
        <v>SI</v>
      </c>
      <c r="Y964" s="73">
        <f t="shared" si="307"/>
        <v>1.0437499999970896</v>
      </c>
      <c r="Z964" s="74">
        <f>Table2[[#This Row],[ETA A TIMESLOT]]*24</f>
        <v>25.049999999930151</v>
      </c>
      <c r="AA964" s="73">
        <f t="shared" si="308"/>
        <v>1.8750000002910383E-2</v>
      </c>
      <c r="AB964" s="73" t="str">
        <f t="shared" si="309"/>
        <v>SI</v>
      </c>
      <c r="AC964" s="74">
        <f>Table2[[#This Row],[PUNTUALIDAD (H)]]*24</f>
        <v>0.45000000006984919</v>
      </c>
      <c r="AD964" s="73">
        <f t="shared" si="310"/>
        <v>1.0715277777781012</v>
      </c>
      <c r="AE964" s="74">
        <f>Table2[[#This Row],[ATA TO UNLOADING]]*24</f>
        <v>25.716666666674428</v>
      </c>
      <c r="AF964" s="74" t="str">
        <f>IF(Table2[[#This Row],[ATA TO UNLOADING 2]]&lt;=48,"YES","NO")</f>
        <v>YES</v>
      </c>
      <c r="AG964" s="75">
        <f t="shared" si="311"/>
        <v>0.375</v>
      </c>
      <c r="AH964" s="2" t="s">
        <v>42</v>
      </c>
      <c r="AI964" s="2" t="str">
        <f t="shared" si="312"/>
        <v>MRSU6495367</v>
      </c>
      <c r="AJ964" s="76" t="str">
        <f t="shared" si="313"/>
        <v>CTU FLEVOKUST BV</v>
      </c>
      <c r="AK964" s="77">
        <f>IF($M964="TRUCK",VLOOKUP($AQ964,Invoicing!$A$17:$B$49,MATCH($AK$1,Invoicing!$A$17:$B$17,0),FALSE),VLOOKUP($AQ964,Invoicing!$N$17:$O$21,MATCH($AK$1,Invoicing!$N$17:$O$17,0),FALSE))</f>
        <v>520</v>
      </c>
      <c r="AL964" s="78" t="e">
        <f>VLOOKUP($E964,Invoicing!$A$1:$H$8,MATCH(TRACKER!$N964,Invoicing!$A$1:$H$1,0),FALSE)</f>
        <v>#N/A</v>
      </c>
      <c r="AM964" s="78">
        <v>35</v>
      </c>
      <c r="AN964" s="78">
        <f t="shared" si="314"/>
        <v>35</v>
      </c>
      <c r="AO964" s="2">
        <f t="shared" si="315"/>
        <v>5</v>
      </c>
      <c r="AP964" s="2" t="str">
        <f t="shared" si="316"/>
        <v>WEEK</v>
      </c>
      <c r="AQ964" s="2" t="str">
        <f t="shared" si="317"/>
        <v>CTU FLEVOKUST BVWEEK</v>
      </c>
      <c r="AR964" s="71">
        <f t="shared" si="318"/>
        <v>555</v>
      </c>
      <c r="AS964" s="71">
        <f>VLOOKUP(AJ964,Invoicing!A:K,10,FALSE)</f>
        <v>0</v>
      </c>
      <c r="AT964" s="71">
        <f t="shared" si="319"/>
        <v>555</v>
      </c>
    </row>
    <row r="965" spans="1:47">
      <c r="A965" s="37" t="s">
        <v>65</v>
      </c>
      <c r="B965" s="3" t="s">
        <v>38</v>
      </c>
      <c r="C965" s="11">
        <v>45491.331250000003</v>
      </c>
      <c r="D965" s="11">
        <v>45491.333333333336</v>
      </c>
      <c r="E965" s="11" t="s">
        <v>49</v>
      </c>
      <c r="F965" s="11" t="s">
        <v>40</v>
      </c>
      <c r="G965" s="3" t="s">
        <v>1138</v>
      </c>
      <c r="H965" s="3" t="s">
        <v>41</v>
      </c>
      <c r="I965" s="11">
        <v>45492.208333333336</v>
      </c>
      <c r="J965" s="12">
        <v>45492.53125</v>
      </c>
      <c r="K965" s="12">
        <v>45492.541666666664</v>
      </c>
      <c r="L965" s="12">
        <v>45492.538194444445</v>
      </c>
      <c r="M965" s="12" t="s">
        <v>115</v>
      </c>
      <c r="N965" s="3" t="s">
        <v>42</v>
      </c>
      <c r="O965" s="3">
        <v>1</v>
      </c>
      <c r="P965" s="1">
        <f t="shared" si="300"/>
        <v>29</v>
      </c>
      <c r="Q965" s="1">
        <f t="shared" si="301"/>
        <v>7</v>
      </c>
      <c r="R965" s="72">
        <f t="shared" si="302"/>
        <v>45492.53125</v>
      </c>
      <c r="S965" s="73">
        <f t="shared" si="303"/>
        <v>0.87708333333284827</v>
      </c>
      <c r="T965" s="74">
        <f>Table2[[#This Row],[ETA A OFRECIMIENTO]]*24</f>
        <v>21.049999999988358</v>
      </c>
      <c r="U965" s="1" t="str">
        <f t="shared" si="304"/>
        <v>YES</v>
      </c>
      <c r="V965" s="73">
        <f t="shared" si="305"/>
        <v>0.33333333332848269</v>
      </c>
      <c r="W965" s="74">
        <f>Table2[[#This Row],[DEL. AVAILABLE A SLOT]]*24</f>
        <v>7.9999999998835847</v>
      </c>
      <c r="X965" s="1" t="str">
        <f t="shared" si="306"/>
        <v>SI</v>
      </c>
      <c r="Y965" s="73">
        <f t="shared" si="307"/>
        <v>1.210416666661331</v>
      </c>
      <c r="Z965" s="74">
        <f>Table2[[#This Row],[ETA A TIMESLOT]]*24</f>
        <v>29.049999999871943</v>
      </c>
      <c r="AA965" s="73">
        <f t="shared" si="308"/>
        <v>0</v>
      </c>
      <c r="AB965" s="73" t="str">
        <f t="shared" si="309"/>
        <v>SI</v>
      </c>
      <c r="AC965" s="74">
        <f>Table2[[#This Row],[PUNTUALIDAD (H)]]*24</f>
        <v>0</v>
      </c>
      <c r="AD965" s="73">
        <f t="shared" si="310"/>
        <v>1.2069444444423425</v>
      </c>
      <c r="AE965" s="74">
        <f>Table2[[#This Row],[ATA TO UNLOADING]]*24</f>
        <v>28.96666666661622</v>
      </c>
      <c r="AF965" s="74" t="str">
        <f>IF(Table2[[#This Row],[ATA TO UNLOADING 2]]&lt;=48,"YES","NO")</f>
        <v>YES</v>
      </c>
      <c r="AG965" s="75">
        <f t="shared" si="311"/>
        <v>0.54166666666424135</v>
      </c>
      <c r="AH965" s="2" t="s">
        <v>42</v>
      </c>
      <c r="AI965" s="2" t="str">
        <f t="shared" si="312"/>
        <v>MSKU0684249</v>
      </c>
      <c r="AJ965" s="76" t="str">
        <f t="shared" si="313"/>
        <v>CTU FLEVOKUST BV</v>
      </c>
      <c r="AK965" s="77">
        <f>IF($M965="TRUCK",VLOOKUP($AQ965,Invoicing!$A$17:$B$49,MATCH($AK$1,Invoicing!$A$17:$B$17,0),FALSE),VLOOKUP($AQ965,Invoicing!$N$17:$O$21,MATCH($AK$1,Invoicing!$N$17:$O$17,0),FALSE))</f>
        <v>520</v>
      </c>
      <c r="AL965" s="78" t="e">
        <f>VLOOKUP($E965,Invoicing!$A$1:$H$8,MATCH(TRACKER!$N965,Invoicing!$A$1:$H$1,0),FALSE)</f>
        <v>#N/A</v>
      </c>
      <c r="AM965" s="78">
        <v>35</v>
      </c>
      <c r="AN965" s="78">
        <f t="shared" si="314"/>
        <v>35</v>
      </c>
      <c r="AO965" s="2">
        <f t="shared" si="315"/>
        <v>5</v>
      </c>
      <c r="AP965" s="2" t="str">
        <f t="shared" si="316"/>
        <v>WEEK</v>
      </c>
      <c r="AQ965" s="2" t="str">
        <f t="shared" si="317"/>
        <v>CTU FLEVOKUST BVWEEK</v>
      </c>
      <c r="AR965" s="71">
        <f t="shared" si="318"/>
        <v>555</v>
      </c>
      <c r="AS965" s="71">
        <f>VLOOKUP(AJ965,Invoicing!A:K,10,FALSE)</f>
        <v>0</v>
      </c>
      <c r="AT965" s="71">
        <f t="shared" si="319"/>
        <v>555</v>
      </c>
    </row>
    <row r="966" spans="1:47">
      <c r="A966" s="37" t="s">
        <v>65</v>
      </c>
      <c r="B966" s="3" t="s">
        <v>38</v>
      </c>
      <c r="C966" s="11">
        <v>45491.331250000003</v>
      </c>
      <c r="D966" s="11">
        <v>45491.333333333336</v>
      </c>
      <c r="E966" s="11" t="s">
        <v>49</v>
      </c>
      <c r="F966" s="11" t="s">
        <v>40</v>
      </c>
      <c r="G966" s="3" t="s">
        <v>1139</v>
      </c>
      <c r="H966" s="3" t="s">
        <v>2821</v>
      </c>
      <c r="I966" s="11">
        <v>45492.208333333336</v>
      </c>
      <c r="J966" s="12">
        <v>45492.761805555558</v>
      </c>
      <c r="K966" s="12">
        <v>45492.791666666664</v>
      </c>
      <c r="L966" s="12">
        <v>45492.801388888889</v>
      </c>
      <c r="M966" s="12" t="s">
        <v>115</v>
      </c>
      <c r="N966" s="3" t="s">
        <v>42</v>
      </c>
      <c r="O966" s="3">
        <v>0</v>
      </c>
      <c r="P966" s="1">
        <f t="shared" si="300"/>
        <v>29</v>
      </c>
      <c r="Q966" s="1">
        <f t="shared" si="301"/>
        <v>7</v>
      </c>
      <c r="R966" s="72">
        <f t="shared" si="302"/>
        <v>45492.761805555558</v>
      </c>
      <c r="S966" s="73">
        <f t="shared" si="303"/>
        <v>0.87708333333284827</v>
      </c>
      <c r="T966" s="74">
        <f>Table2[[#This Row],[ETA A OFRECIMIENTO]]*24</f>
        <v>21.049999999988358</v>
      </c>
      <c r="U966" s="1" t="str">
        <f t="shared" si="304"/>
        <v>YES</v>
      </c>
      <c r="V966" s="73">
        <f t="shared" si="305"/>
        <v>0.58333333332848269</v>
      </c>
      <c r="W966" s="74">
        <f>Table2[[#This Row],[DEL. AVAILABLE A SLOT]]*24</f>
        <v>13.999999999883585</v>
      </c>
      <c r="X966" s="1" t="str">
        <f t="shared" si="306"/>
        <v>SI</v>
      </c>
      <c r="Y966" s="73">
        <f t="shared" si="307"/>
        <v>1.460416666661331</v>
      </c>
      <c r="Z966" s="74">
        <f>Table2[[#This Row],[ETA A TIMESLOT]]*24</f>
        <v>35.049999999871943</v>
      </c>
      <c r="AA966" s="73">
        <f t="shared" si="308"/>
        <v>0</v>
      </c>
      <c r="AB966" s="73" t="str">
        <f t="shared" si="309"/>
        <v>SI</v>
      </c>
      <c r="AC966" s="74">
        <f>Table2[[#This Row],[PUNTUALIDAD (H)]]*24</f>
        <v>0</v>
      </c>
      <c r="AD966" s="73">
        <f t="shared" si="310"/>
        <v>1.4701388888861402</v>
      </c>
      <c r="AE966" s="74">
        <f>Table2[[#This Row],[ATA TO UNLOADING]]*24</f>
        <v>35.283333333267365</v>
      </c>
      <c r="AF966" s="74" t="str">
        <f>IF(Table2[[#This Row],[ATA TO UNLOADING 2]]&lt;=48,"YES","NO")</f>
        <v>YES</v>
      </c>
      <c r="AG966" s="75">
        <f t="shared" si="311"/>
        <v>0.79166666666424135</v>
      </c>
      <c r="AH966" s="2" t="s">
        <v>42</v>
      </c>
      <c r="AI966" s="2" t="str">
        <f t="shared" si="312"/>
        <v>MSKU1008383</v>
      </c>
      <c r="AJ966" s="76" t="str">
        <f t="shared" si="313"/>
        <v>CTU FLEVOKUST BV</v>
      </c>
      <c r="AK966" s="77">
        <f>IF($M966="TRUCK",VLOOKUP($AQ966,Invoicing!$A$17:$B$49,MATCH($AK$1,Invoicing!$A$17:$B$17,0),FALSE),VLOOKUP($AQ966,Invoicing!$N$17:$O$21,MATCH($AK$1,Invoicing!$N$17:$O$17,0),FALSE))</f>
        <v>520</v>
      </c>
      <c r="AL966" s="78" t="e">
        <f>VLOOKUP($E966,Invoicing!$A$1:$H$8,MATCH(TRACKER!$N966,Invoicing!$A$1:$H$1,0),FALSE)</f>
        <v>#N/A</v>
      </c>
      <c r="AM966" s="78">
        <v>35</v>
      </c>
      <c r="AN966" s="78">
        <f t="shared" si="314"/>
        <v>0</v>
      </c>
      <c r="AO966" s="2">
        <f t="shared" si="315"/>
        <v>5</v>
      </c>
      <c r="AP966" s="2" t="str">
        <f t="shared" si="316"/>
        <v>WEEK</v>
      </c>
      <c r="AQ966" s="2" t="str">
        <f t="shared" si="317"/>
        <v>CTU FLEVOKUST BVWEEK</v>
      </c>
      <c r="AR966" s="71">
        <f t="shared" si="318"/>
        <v>520</v>
      </c>
      <c r="AS966" s="71">
        <f>VLOOKUP(AJ966,Invoicing!A:K,10,FALSE)</f>
        <v>0</v>
      </c>
      <c r="AT966" s="71">
        <f t="shared" si="319"/>
        <v>520</v>
      </c>
    </row>
    <row r="967" spans="1:47">
      <c r="A967" s="37" t="s">
        <v>65</v>
      </c>
      <c r="B967" s="3" t="s">
        <v>38</v>
      </c>
      <c r="C967" s="11">
        <v>45491.331250000003</v>
      </c>
      <c r="D967" s="11">
        <v>45491.333333333336</v>
      </c>
      <c r="E967" s="11" t="s">
        <v>45</v>
      </c>
      <c r="F967" s="11" t="s">
        <v>40</v>
      </c>
      <c r="G967" s="3" t="s">
        <v>1140</v>
      </c>
      <c r="H967" s="3" t="s">
        <v>2821</v>
      </c>
      <c r="I967" s="11">
        <v>45492.208333333336</v>
      </c>
      <c r="J967" s="12">
        <v>45492.951388888891</v>
      </c>
      <c r="K967" s="12">
        <v>45493</v>
      </c>
      <c r="L967" s="12">
        <v>45492.958333333336</v>
      </c>
      <c r="M967" s="12" t="s">
        <v>115</v>
      </c>
      <c r="N967" s="3" t="s">
        <v>42</v>
      </c>
      <c r="O967" s="3">
        <v>0</v>
      </c>
      <c r="P967" s="1">
        <f t="shared" si="300"/>
        <v>29</v>
      </c>
      <c r="Q967" s="1">
        <f t="shared" si="301"/>
        <v>7</v>
      </c>
      <c r="R967" s="72">
        <f t="shared" si="302"/>
        <v>45492.951388888891</v>
      </c>
      <c r="S967" s="73">
        <f t="shared" si="303"/>
        <v>0.87708333333284827</v>
      </c>
      <c r="T967" s="74">
        <f>Table2[[#This Row],[ETA A OFRECIMIENTO]]*24</f>
        <v>21.049999999988358</v>
      </c>
      <c r="U967" s="1" t="str">
        <f t="shared" si="304"/>
        <v>YES</v>
      </c>
      <c r="V967" s="73">
        <f t="shared" si="305"/>
        <v>0.79166666666424135</v>
      </c>
      <c r="W967" s="74">
        <f>Table2[[#This Row],[DEL. AVAILABLE A SLOT]]*24</f>
        <v>18.999999999941792</v>
      </c>
      <c r="X967" s="1" t="str">
        <f t="shared" si="306"/>
        <v>SI</v>
      </c>
      <c r="Y967" s="73">
        <f t="shared" si="307"/>
        <v>1.6687499999970896</v>
      </c>
      <c r="Z967" s="74">
        <f>Table2[[#This Row],[ETA A TIMESLOT]]*24</f>
        <v>40.049999999930151</v>
      </c>
      <c r="AA967" s="73">
        <f t="shared" si="308"/>
        <v>0</v>
      </c>
      <c r="AB967" s="73" t="str">
        <f t="shared" si="309"/>
        <v>SI</v>
      </c>
      <c r="AC967" s="74">
        <f>Table2[[#This Row],[PUNTUALIDAD (H)]]*24</f>
        <v>0</v>
      </c>
      <c r="AD967" s="73">
        <f t="shared" si="310"/>
        <v>1.6270833333328483</v>
      </c>
      <c r="AE967" s="74">
        <f>Table2[[#This Row],[ATA TO UNLOADING]]*24</f>
        <v>39.049999999988358</v>
      </c>
      <c r="AF967" s="74" t="str">
        <f>IF(Table2[[#This Row],[ATA TO UNLOADING 2]]&lt;=48,"YES","NO")</f>
        <v>YES</v>
      </c>
      <c r="AG967" s="75">
        <f t="shared" si="311"/>
        <v>0</v>
      </c>
      <c r="AH967" s="2" t="s">
        <v>24</v>
      </c>
      <c r="AI967" s="2" t="str">
        <f t="shared" si="312"/>
        <v>MSKU1056102</v>
      </c>
      <c r="AJ967" s="76" t="str">
        <f t="shared" si="313"/>
        <v>OM TRANSPORT</v>
      </c>
      <c r="AK967" s="77">
        <f>IF($M967="TRUCK",VLOOKUP($AQ967,Invoicing!$A$17:$B$49,MATCH($AK$1,Invoicing!$A$17:$B$17,0),FALSE),VLOOKUP($AQ967,Invoicing!$N$17:$O$21,MATCH($AK$1,Invoicing!$N$17:$O$17,0),FALSE))</f>
        <v>475</v>
      </c>
      <c r="AL967" s="78" t="e">
        <f>VLOOKUP($E967,Invoicing!$A$1:$H$8,MATCH(TRACKER!$N967,Invoicing!$A$1:$H$1,0),FALSE)</f>
        <v>#N/A</v>
      </c>
      <c r="AM967" s="78">
        <f>VLOOKUP($E967,Invoicing!$A$1:$H$8,MATCH(TRACKER!$O$1,Invoicing!$A$1:$H$1,0),FALSE)</f>
        <v>50</v>
      </c>
      <c r="AN967" s="78">
        <f t="shared" si="314"/>
        <v>0</v>
      </c>
      <c r="AO967" s="2">
        <f t="shared" si="315"/>
        <v>6</v>
      </c>
      <c r="AP967" s="2" t="str">
        <f t="shared" si="316"/>
        <v>NIGHT</v>
      </c>
      <c r="AQ967" s="2" t="str">
        <f t="shared" si="317"/>
        <v>OM TRANSPORTNIGHT</v>
      </c>
      <c r="AR967" s="71">
        <f t="shared" si="318"/>
        <v>475</v>
      </c>
      <c r="AS967" s="71">
        <f>VLOOKUP(AJ967,Invoicing!A:K,10,FALSE)</f>
        <v>25</v>
      </c>
      <c r="AT967" s="71">
        <f t="shared" si="319"/>
        <v>500</v>
      </c>
    </row>
    <row r="968" spans="1:47">
      <c r="A968" s="37" t="s">
        <v>65</v>
      </c>
      <c r="B968" s="3" t="s">
        <v>38</v>
      </c>
      <c r="C968" s="11">
        <v>45491.331250000003</v>
      </c>
      <c r="D968" s="11">
        <v>45491.333333333336</v>
      </c>
      <c r="E968" s="11" t="s">
        <v>43</v>
      </c>
      <c r="F968" s="11" t="s">
        <v>40</v>
      </c>
      <c r="G968" s="3" t="s">
        <v>1141</v>
      </c>
      <c r="H968" s="3" t="s">
        <v>2821</v>
      </c>
      <c r="I968" s="11">
        <v>45492.208333333336</v>
      </c>
      <c r="J968" s="12">
        <v>45492.177083333336</v>
      </c>
      <c r="K968" s="12">
        <v>45492.208333333336</v>
      </c>
      <c r="L968" s="12">
        <v>45492.201388888891</v>
      </c>
      <c r="M968" s="12" t="s">
        <v>115</v>
      </c>
      <c r="N968" s="3" t="s">
        <v>42</v>
      </c>
      <c r="O968" s="3">
        <v>0</v>
      </c>
      <c r="P968" s="1">
        <f t="shared" si="300"/>
        <v>29</v>
      </c>
      <c r="Q968" s="1">
        <f t="shared" si="301"/>
        <v>7</v>
      </c>
      <c r="R968" s="72">
        <f t="shared" si="302"/>
        <v>45492.177083333336</v>
      </c>
      <c r="S968" s="73">
        <f t="shared" si="303"/>
        <v>0.87708333333284827</v>
      </c>
      <c r="T968" s="74">
        <f>Table2[[#This Row],[ETA A OFRECIMIENTO]]*24</f>
        <v>21.049999999988358</v>
      </c>
      <c r="U968" s="1" t="str">
        <f t="shared" si="304"/>
        <v>YES</v>
      </c>
      <c r="V968" s="73">
        <f t="shared" si="305"/>
        <v>0</v>
      </c>
      <c r="W968" s="74">
        <f>Table2[[#This Row],[DEL. AVAILABLE A SLOT]]*24</f>
        <v>0</v>
      </c>
      <c r="X968" s="1" t="str">
        <f t="shared" si="306"/>
        <v>SI</v>
      </c>
      <c r="Y968" s="73">
        <f t="shared" si="307"/>
        <v>0.87708333333284827</v>
      </c>
      <c r="Z968" s="74">
        <f>Table2[[#This Row],[ETA A TIMESLOT]]*24</f>
        <v>21.049999999988358</v>
      </c>
      <c r="AA968" s="73">
        <f t="shared" si="308"/>
        <v>0</v>
      </c>
      <c r="AB968" s="73" t="str">
        <f t="shared" si="309"/>
        <v>SI</v>
      </c>
      <c r="AC968" s="74">
        <f>Table2[[#This Row],[PUNTUALIDAD (H)]]*24</f>
        <v>0</v>
      </c>
      <c r="AD968" s="73">
        <f t="shared" si="310"/>
        <v>0.87013888888759539</v>
      </c>
      <c r="AE968" s="74">
        <f>Table2[[#This Row],[ATA TO UNLOADING]]*24</f>
        <v>20.883333333302289</v>
      </c>
      <c r="AF968" s="74" t="str">
        <f>IF(Table2[[#This Row],[ATA TO UNLOADING 2]]&lt;=48,"YES","NO")</f>
        <v>YES</v>
      </c>
      <c r="AG968" s="75">
        <f t="shared" si="311"/>
        <v>0.20833333333575865</v>
      </c>
      <c r="AH968" s="2" t="s">
        <v>42</v>
      </c>
      <c r="AI968" s="2" t="str">
        <f t="shared" si="312"/>
        <v>PONU7929940</v>
      </c>
      <c r="AJ968" s="76" t="str">
        <f t="shared" si="313"/>
        <v>LOGIX</v>
      </c>
      <c r="AK968" s="77">
        <f>IF($M968="TRUCK",VLOOKUP($AQ968,Invoicing!$A$17:$B$49,MATCH($AK$1,Invoicing!$A$17:$B$17,0),FALSE),VLOOKUP($AQ968,Invoicing!$N$17:$O$21,MATCH($AK$1,Invoicing!$N$17:$O$17,0),FALSE))</f>
        <v>530</v>
      </c>
      <c r="AL968" s="78" t="e">
        <f>VLOOKUP($E968,Invoicing!$A$1:$H$8,MATCH(TRACKER!$N968,Invoicing!$A$1:$H$1,0),FALSE)</f>
        <v>#N/A</v>
      </c>
      <c r="AM968" s="78">
        <f>VLOOKUP($E968,Invoicing!$A$1:$H$8,MATCH(TRACKER!$O$1,Invoicing!$A$1:$H$1,0),FALSE)</f>
        <v>50</v>
      </c>
      <c r="AN968" s="78">
        <f t="shared" si="314"/>
        <v>0</v>
      </c>
      <c r="AO968" s="2">
        <f t="shared" si="315"/>
        <v>5</v>
      </c>
      <c r="AP968" s="2" t="str">
        <f t="shared" si="316"/>
        <v>WEEK</v>
      </c>
      <c r="AQ968" s="2" t="str">
        <f t="shared" si="317"/>
        <v>LOGIXWEEK</v>
      </c>
      <c r="AR968" s="71">
        <f t="shared" si="318"/>
        <v>530</v>
      </c>
      <c r="AS968" s="71">
        <f>VLOOKUP(AJ968,Invoicing!A:K,10,FALSE)</f>
        <v>25</v>
      </c>
      <c r="AT968" s="71">
        <f t="shared" si="319"/>
        <v>555</v>
      </c>
    </row>
    <row r="969" spans="1:47">
      <c r="A969" s="37" t="s">
        <v>65</v>
      </c>
      <c r="B969" s="3" t="s">
        <v>38</v>
      </c>
      <c r="C969" s="11">
        <v>45491.331250000003</v>
      </c>
      <c r="D969" s="11">
        <v>45491.333333333336</v>
      </c>
      <c r="E969" s="11" t="s">
        <v>45</v>
      </c>
      <c r="F969" s="11" t="s">
        <v>40</v>
      </c>
      <c r="G969" s="3" t="s">
        <v>1142</v>
      </c>
      <c r="H969" s="3" t="s">
        <v>2821</v>
      </c>
      <c r="I969" s="11">
        <v>45492.208333333336</v>
      </c>
      <c r="J969" s="12">
        <v>45493.125694444447</v>
      </c>
      <c r="K969" s="12">
        <v>45493.166666666664</v>
      </c>
      <c r="L969" s="12">
        <v>45493.145833333336</v>
      </c>
      <c r="M969" s="12" t="s">
        <v>115</v>
      </c>
      <c r="N969" s="3" t="s">
        <v>42</v>
      </c>
      <c r="O969" s="3">
        <v>0</v>
      </c>
      <c r="P969" s="1">
        <f t="shared" si="300"/>
        <v>29</v>
      </c>
      <c r="Q969" s="1">
        <f t="shared" si="301"/>
        <v>7</v>
      </c>
      <c r="R969" s="72">
        <f t="shared" si="302"/>
        <v>45493.125694444447</v>
      </c>
      <c r="S969" s="73">
        <f t="shared" si="303"/>
        <v>0.87708333333284827</v>
      </c>
      <c r="T969" s="74">
        <f>Table2[[#This Row],[ETA A OFRECIMIENTO]]*24</f>
        <v>21.049999999988358</v>
      </c>
      <c r="U969" s="1" t="str">
        <f t="shared" si="304"/>
        <v>YES</v>
      </c>
      <c r="V969" s="73">
        <f t="shared" si="305"/>
        <v>0.95833333332848269</v>
      </c>
      <c r="W969" s="74">
        <f>Table2[[#This Row],[DEL. AVAILABLE A SLOT]]*24</f>
        <v>22.999999999883585</v>
      </c>
      <c r="X969" s="1" t="str">
        <f t="shared" si="306"/>
        <v>SI</v>
      </c>
      <c r="Y969" s="73">
        <f t="shared" si="307"/>
        <v>1.835416666661331</v>
      </c>
      <c r="Z969" s="74">
        <f>Table2[[#This Row],[ETA A TIMESLOT]]*24</f>
        <v>44.049999999871943</v>
      </c>
      <c r="AA969" s="73">
        <f t="shared" si="308"/>
        <v>0</v>
      </c>
      <c r="AB969" s="73" t="str">
        <f t="shared" si="309"/>
        <v>SI</v>
      </c>
      <c r="AC969" s="74">
        <f>Table2[[#This Row],[PUNTUALIDAD (H)]]*24</f>
        <v>0</v>
      </c>
      <c r="AD969" s="73">
        <f t="shared" si="310"/>
        <v>1.8145833333328483</v>
      </c>
      <c r="AE969" s="74">
        <f>Table2[[#This Row],[ATA TO UNLOADING]]*24</f>
        <v>43.549999999988358</v>
      </c>
      <c r="AF969" s="74" t="str">
        <f>IF(Table2[[#This Row],[ATA TO UNLOADING 2]]&lt;=48,"YES","NO")</f>
        <v>YES</v>
      </c>
      <c r="AG969" s="75">
        <f t="shared" si="311"/>
        <v>0.16666666666424135</v>
      </c>
      <c r="AH969" s="2" t="s">
        <v>24</v>
      </c>
      <c r="AI969" s="2" t="str">
        <f t="shared" si="312"/>
        <v>SUDU8912164</v>
      </c>
      <c r="AJ969" s="76" t="str">
        <f t="shared" si="313"/>
        <v>OM TRANSPORT</v>
      </c>
      <c r="AK969" s="77">
        <f>IF($M969="TRUCK",VLOOKUP($AQ969,Invoicing!$A$17:$B$49,MATCH($AK$1,Invoicing!$A$17:$B$17,0),FALSE),VLOOKUP($AQ969,Invoicing!$N$17:$O$21,MATCH($AK$1,Invoicing!$N$17:$O$17,0),FALSE))</f>
        <v>475</v>
      </c>
      <c r="AL969" s="78" t="e">
        <f>VLOOKUP($E969,Invoicing!$A$1:$H$8,MATCH(TRACKER!$N969,Invoicing!$A$1:$H$1,0),FALSE)</f>
        <v>#N/A</v>
      </c>
      <c r="AM969" s="78">
        <f>VLOOKUP($E969,Invoicing!$A$1:$H$8,MATCH(TRACKER!$O$1,Invoicing!$A$1:$H$1,0),FALSE)</f>
        <v>50</v>
      </c>
      <c r="AN969" s="78">
        <f t="shared" si="314"/>
        <v>0</v>
      </c>
      <c r="AO969" s="2">
        <f t="shared" si="315"/>
        <v>6</v>
      </c>
      <c r="AP969" s="2" t="str">
        <f t="shared" si="316"/>
        <v>NIGHT</v>
      </c>
      <c r="AQ969" s="2" t="str">
        <f t="shared" si="317"/>
        <v>OM TRANSPORTNIGHT</v>
      </c>
      <c r="AR969" s="71">
        <f t="shared" si="318"/>
        <v>475</v>
      </c>
      <c r="AS969" s="71">
        <f>VLOOKUP(AJ969,Invoicing!A:K,10,FALSE)</f>
        <v>25</v>
      </c>
      <c r="AT969" s="71">
        <f t="shared" si="319"/>
        <v>500</v>
      </c>
    </row>
    <row r="970" spans="1:47">
      <c r="A970" s="37" t="s">
        <v>65</v>
      </c>
      <c r="B970" s="3" t="s">
        <v>38</v>
      </c>
      <c r="C970" s="11">
        <v>45491.331250000003</v>
      </c>
      <c r="D970" s="11">
        <v>45491.333333333336</v>
      </c>
      <c r="E970" s="11" t="s">
        <v>44</v>
      </c>
      <c r="F970" s="11" t="s">
        <v>40</v>
      </c>
      <c r="G970" s="3" t="s">
        <v>1143</v>
      </c>
      <c r="H970" s="3" t="s">
        <v>41</v>
      </c>
      <c r="I970" s="11">
        <v>45492.208333333336</v>
      </c>
      <c r="J970" s="12">
        <v>45492.3125</v>
      </c>
      <c r="K970" s="12">
        <v>45492.3125</v>
      </c>
      <c r="L970" s="12">
        <v>45492.315972222219</v>
      </c>
      <c r="M970" s="12" t="s">
        <v>115</v>
      </c>
      <c r="N970" s="3" t="s">
        <v>42</v>
      </c>
      <c r="O970" s="3">
        <v>0</v>
      </c>
      <c r="P970" s="1">
        <f t="shared" si="300"/>
        <v>29</v>
      </c>
      <c r="Q970" s="1">
        <f t="shared" si="301"/>
        <v>7</v>
      </c>
      <c r="R970" s="72">
        <f t="shared" si="302"/>
        <v>45492.3125</v>
      </c>
      <c r="S970" s="73">
        <f t="shared" si="303"/>
        <v>0.87708333333284827</v>
      </c>
      <c r="T970" s="74">
        <f>Table2[[#This Row],[ETA A OFRECIMIENTO]]*24</f>
        <v>21.049999999988358</v>
      </c>
      <c r="U970" s="1" t="str">
        <f t="shared" si="304"/>
        <v>YES</v>
      </c>
      <c r="V970" s="73">
        <f t="shared" si="305"/>
        <v>0.10416666666424135</v>
      </c>
      <c r="W970" s="74">
        <f>Table2[[#This Row],[DEL. AVAILABLE A SLOT]]*24</f>
        <v>2.4999999999417923</v>
      </c>
      <c r="X970" s="1" t="str">
        <f t="shared" si="306"/>
        <v>SI</v>
      </c>
      <c r="Y970" s="73">
        <f t="shared" si="307"/>
        <v>0.98124999999708962</v>
      </c>
      <c r="Z970" s="74">
        <f>Table2[[#This Row],[ETA A TIMESLOT]]*24</f>
        <v>23.549999999930151</v>
      </c>
      <c r="AA970" s="73">
        <f t="shared" si="308"/>
        <v>0</v>
      </c>
      <c r="AB970" s="73" t="str">
        <f t="shared" si="309"/>
        <v>SI</v>
      </c>
      <c r="AC970" s="74">
        <f>Table2[[#This Row],[PUNTUALIDAD (H)]]*24</f>
        <v>0</v>
      </c>
      <c r="AD970" s="73">
        <f t="shared" si="310"/>
        <v>0.98472222221607808</v>
      </c>
      <c r="AE970" s="74">
        <f>Table2[[#This Row],[ATA TO UNLOADING]]*24</f>
        <v>23.633333333185874</v>
      </c>
      <c r="AF970" s="74" t="str">
        <f>IF(Table2[[#This Row],[ATA TO UNLOADING 2]]&lt;=48,"YES","NO")</f>
        <v>YES</v>
      </c>
      <c r="AG970" s="75">
        <f t="shared" si="311"/>
        <v>0.3125</v>
      </c>
      <c r="AH970" s="2" t="s">
        <v>42</v>
      </c>
      <c r="AI970" s="2" t="str">
        <f t="shared" si="312"/>
        <v>TCKU6936317</v>
      </c>
      <c r="AJ970" s="76" t="str">
        <f t="shared" si="313"/>
        <v>MSI</v>
      </c>
      <c r="AK970" s="77">
        <f>IF($M970="TRUCK",VLOOKUP($AQ970,Invoicing!$A$17:$B$49,MATCH($AK$1,Invoicing!$A$17:$B$17,0),FALSE),VLOOKUP($AQ970,Invoicing!$N$17:$O$21,MATCH($AK$1,Invoicing!$N$17:$O$17,0),FALSE))</f>
        <v>480</v>
      </c>
      <c r="AL970" s="78" t="e">
        <f>VLOOKUP($E970,Invoicing!$A$1:$H$8,MATCH(TRACKER!$N970,Invoicing!$A$1:$H$1,0),FALSE)</f>
        <v>#N/A</v>
      </c>
      <c r="AM970" s="78">
        <f>VLOOKUP($E970,Invoicing!$A$1:$H$8,MATCH(TRACKER!$O$1,Invoicing!$A$1:$H$1,0),FALSE)</f>
        <v>50</v>
      </c>
      <c r="AN970" s="78">
        <f t="shared" si="314"/>
        <v>0</v>
      </c>
      <c r="AO970" s="2">
        <f t="shared" si="315"/>
        <v>5</v>
      </c>
      <c r="AP970" s="2" t="str">
        <f t="shared" si="316"/>
        <v>WEEK</v>
      </c>
      <c r="AQ970" s="2" t="str">
        <f t="shared" si="317"/>
        <v>MSIWEEK</v>
      </c>
      <c r="AR970" s="71">
        <f t="shared" si="318"/>
        <v>480</v>
      </c>
      <c r="AS970" s="71">
        <f>VLOOKUP(AJ970,Invoicing!A:K,10,FALSE)</f>
        <v>25</v>
      </c>
      <c r="AT970" s="71">
        <f t="shared" si="319"/>
        <v>505</v>
      </c>
    </row>
    <row r="971" spans="1:47">
      <c r="A971" s="37" t="s">
        <v>65</v>
      </c>
      <c r="B971" s="3" t="s">
        <v>38</v>
      </c>
      <c r="C971" s="11">
        <v>45491.331250000003</v>
      </c>
      <c r="D971" s="11">
        <v>45491.333333333336</v>
      </c>
      <c r="E971" s="11" t="s">
        <v>49</v>
      </c>
      <c r="F971" s="11" t="s">
        <v>40</v>
      </c>
      <c r="G971" s="3" t="s">
        <v>1144</v>
      </c>
      <c r="H971" s="3" t="s">
        <v>2821</v>
      </c>
      <c r="I971" s="11">
        <v>45492.208333333336</v>
      </c>
      <c r="J971" s="12">
        <v>45492.833333333336</v>
      </c>
      <c r="K971" s="12">
        <v>45492.833333333336</v>
      </c>
      <c r="L971" s="12">
        <v>45492.930555555555</v>
      </c>
      <c r="M971" s="12" t="s">
        <v>115</v>
      </c>
      <c r="N971" s="3" t="s">
        <v>42</v>
      </c>
      <c r="O971" s="3">
        <v>0</v>
      </c>
      <c r="P971" s="1">
        <f t="shared" si="300"/>
        <v>29</v>
      </c>
      <c r="Q971" s="1">
        <f t="shared" si="301"/>
        <v>7</v>
      </c>
      <c r="R971" s="72">
        <f t="shared" si="302"/>
        <v>45492.833333333336</v>
      </c>
      <c r="S971" s="73">
        <f t="shared" si="303"/>
        <v>0.87708333333284827</v>
      </c>
      <c r="T971" s="74">
        <f>Table2[[#This Row],[ETA A OFRECIMIENTO]]*24</f>
        <v>21.049999999988358</v>
      </c>
      <c r="U971" s="1" t="str">
        <f t="shared" si="304"/>
        <v>YES</v>
      </c>
      <c r="V971" s="73">
        <f t="shared" si="305"/>
        <v>0.625</v>
      </c>
      <c r="W971" s="74">
        <f>Table2[[#This Row],[DEL. AVAILABLE A SLOT]]*24</f>
        <v>15</v>
      </c>
      <c r="X971" s="1" t="str">
        <f t="shared" si="306"/>
        <v>SI</v>
      </c>
      <c r="Y971" s="73">
        <f t="shared" si="307"/>
        <v>1.5020833333328483</v>
      </c>
      <c r="Z971" s="74">
        <f>Table2[[#This Row],[ETA A TIMESLOT]]*24</f>
        <v>36.049999999988358</v>
      </c>
      <c r="AA971" s="73">
        <f t="shared" si="308"/>
        <v>0</v>
      </c>
      <c r="AB971" s="73" t="str">
        <f t="shared" si="309"/>
        <v>SI</v>
      </c>
      <c r="AC971" s="74">
        <f>Table2[[#This Row],[PUNTUALIDAD (H)]]*24</f>
        <v>0</v>
      </c>
      <c r="AD971" s="73">
        <f t="shared" si="310"/>
        <v>1.5993055555518367</v>
      </c>
      <c r="AE971" s="74">
        <f>Table2[[#This Row],[ATA TO UNLOADING]]*24</f>
        <v>38.383333333244082</v>
      </c>
      <c r="AF971" s="74" t="str">
        <f>IF(Table2[[#This Row],[ATA TO UNLOADING 2]]&lt;=48,"YES","NO")</f>
        <v>YES</v>
      </c>
      <c r="AG971" s="75">
        <f t="shared" si="311"/>
        <v>0.83333333333575865</v>
      </c>
      <c r="AH971" s="2" t="s">
        <v>24</v>
      </c>
      <c r="AI971" s="2" t="str">
        <f t="shared" si="312"/>
        <v>TCNU3320195</v>
      </c>
      <c r="AJ971" s="76" t="str">
        <f t="shared" si="313"/>
        <v>CTU FLEVOKUST BV</v>
      </c>
      <c r="AK971" s="77">
        <f>IF($M971="TRUCK",VLOOKUP($AQ971,Invoicing!$A$17:$B$49,MATCH($AK$1,Invoicing!$A$17:$B$17,0),FALSE),VLOOKUP($AQ971,Invoicing!$N$17:$O$21,MATCH($AK$1,Invoicing!$N$17:$O$17,0),FALSE))</f>
        <v>530</v>
      </c>
      <c r="AL971" s="78" t="e">
        <f>VLOOKUP($E971,Invoicing!$A$1:$H$8,MATCH(TRACKER!$N971,Invoicing!$A$1:$H$1,0),FALSE)</f>
        <v>#N/A</v>
      </c>
      <c r="AM971" s="78">
        <v>35</v>
      </c>
      <c r="AN971" s="78">
        <f t="shared" si="314"/>
        <v>0</v>
      </c>
      <c r="AO971" s="2">
        <f t="shared" si="315"/>
        <v>5</v>
      </c>
      <c r="AP971" s="2" t="str">
        <f t="shared" si="316"/>
        <v>NIGHT</v>
      </c>
      <c r="AQ971" s="2" t="str">
        <f t="shared" si="317"/>
        <v>CTU FLEVOKUST BVNIGHT</v>
      </c>
      <c r="AR971" s="71">
        <f t="shared" si="318"/>
        <v>530</v>
      </c>
      <c r="AS971" s="71">
        <f>VLOOKUP(AJ971,Invoicing!A:K,10,FALSE)</f>
        <v>0</v>
      </c>
      <c r="AT971" s="71">
        <f t="shared" si="319"/>
        <v>530</v>
      </c>
    </row>
    <row r="972" spans="1:47">
      <c r="A972" s="37" t="s">
        <v>65</v>
      </c>
      <c r="B972" s="3" t="s">
        <v>38</v>
      </c>
      <c r="C972" s="11">
        <v>45491.331250000003</v>
      </c>
      <c r="D972" s="11">
        <v>45491.333333333336</v>
      </c>
      <c r="E972" s="11" t="s">
        <v>44</v>
      </c>
      <c r="F972" s="11" t="s">
        <v>40</v>
      </c>
      <c r="G972" s="3" t="s">
        <v>1145</v>
      </c>
      <c r="H972" s="3" t="s">
        <v>41</v>
      </c>
      <c r="I972" s="11">
        <v>45492.208333333336</v>
      </c>
      <c r="J972" s="12">
        <v>45492.638888888891</v>
      </c>
      <c r="K972" s="12">
        <v>45492.625</v>
      </c>
      <c r="L972" s="12">
        <v>45492.613194444442</v>
      </c>
      <c r="M972" s="12" t="s">
        <v>115</v>
      </c>
      <c r="N972" s="3" t="s">
        <v>42</v>
      </c>
      <c r="O972" s="3">
        <v>1</v>
      </c>
      <c r="P972" s="1">
        <f t="shared" si="300"/>
        <v>29</v>
      </c>
      <c r="Q972" s="1">
        <f t="shared" si="301"/>
        <v>7</v>
      </c>
      <c r="R972" s="72">
        <f t="shared" si="302"/>
        <v>45492.638888888891</v>
      </c>
      <c r="S972" s="73">
        <f t="shared" si="303"/>
        <v>0.87708333333284827</v>
      </c>
      <c r="T972" s="74">
        <f>Table2[[#This Row],[ETA A OFRECIMIENTO]]*24</f>
        <v>21.049999999988358</v>
      </c>
      <c r="U972" s="1" t="str">
        <f t="shared" si="304"/>
        <v>YES</v>
      </c>
      <c r="V972" s="73">
        <f t="shared" si="305"/>
        <v>0.41666666666424135</v>
      </c>
      <c r="W972" s="74">
        <f>Table2[[#This Row],[DEL. AVAILABLE A SLOT]]*24</f>
        <v>9.9999999999417923</v>
      </c>
      <c r="X972" s="1" t="str">
        <f t="shared" si="306"/>
        <v>SI</v>
      </c>
      <c r="Y972" s="73">
        <f t="shared" si="307"/>
        <v>1.2937499999970896</v>
      </c>
      <c r="Z972" s="74">
        <f>Table2[[#This Row],[ETA A TIMESLOT]]*24</f>
        <v>31.049999999930151</v>
      </c>
      <c r="AA972" s="73">
        <f t="shared" si="308"/>
        <v>1.3888888890505768E-2</v>
      </c>
      <c r="AB972" s="73" t="str">
        <f t="shared" si="309"/>
        <v>SI</v>
      </c>
      <c r="AC972" s="74">
        <f>Table2[[#This Row],[PUNTUALIDAD (H)]]*24</f>
        <v>0.33333333337213844</v>
      </c>
      <c r="AD972" s="73">
        <f t="shared" si="310"/>
        <v>1.2819444444394321</v>
      </c>
      <c r="AE972" s="74">
        <f>Table2[[#This Row],[ATA TO UNLOADING]]*24</f>
        <v>30.766666666546371</v>
      </c>
      <c r="AF972" s="74" t="str">
        <f>IF(Table2[[#This Row],[ATA TO UNLOADING 2]]&lt;=48,"YES","NO")</f>
        <v>YES</v>
      </c>
      <c r="AG972" s="75">
        <f t="shared" si="311"/>
        <v>0.625</v>
      </c>
      <c r="AH972" s="2" t="s">
        <v>42</v>
      </c>
      <c r="AI972" s="2" t="str">
        <f t="shared" si="312"/>
        <v>TIIU5299732</v>
      </c>
      <c r="AJ972" s="76" t="str">
        <f t="shared" si="313"/>
        <v>MSI</v>
      </c>
      <c r="AK972" s="77">
        <f>IF($M972="TRUCK",VLOOKUP($AQ972,Invoicing!$A$17:$B$49,MATCH($AK$1,Invoicing!$A$17:$B$17,0),FALSE),VLOOKUP($AQ972,Invoicing!$N$17:$O$21,MATCH($AK$1,Invoicing!$N$17:$O$17,0),FALSE))</f>
        <v>480</v>
      </c>
      <c r="AL972" s="78" t="e">
        <f>VLOOKUP($E972,Invoicing!$A$1:$H$8,MATCH(TRACKER!$N972,Invoicing!$A$1:$H$1,0),FALSE)</f>
        <v>#N/A</v>
      </c>
      <c r="AM972" s="78">
        <f>VLOOKUP($E972,Invoicing!$A$1:$H$8,MATCH(TRACKER!$O$1,Invoicing!$A$1:$H$1,0),FALSE)</f>
        <v>50</v>
      </c>
      <c r="AN972" s="78">
        <f t="shared" si="314"/>
        <v>50</v>
      </c>
      <c r="AO972" s="2">
        <f t="shared" si="315"/>
        <v>5</v>
      </c>
      <c r="AP972" s="2" t="str">
        <f t="shared" si="316"/>
        <v>WEEK</v>
      </c>
      <c r="AQ972" s="2" t="str">
        <f t="shared" si="317"/>
        <v>MSIWEEK</v>
      </c>
      <c r="AR972" s="71">
        <f t="shared" si="318"/>
        <v>530</v>
      </c>
      <c r="AS972" s="71">
        <f>VLOOKUP(AJ972,Invoicing!A:K,10,FALSE)</f>
        <v>25</v>
      </c>
      <c r="AT972" s="71">
        <f t="shared" si="319"/>
        <v>555</v>
      </c>
    </row>
    <row r="973" spans="1:47">
      <c r="A973" s="37" t="s">
        <v>65</v>
      </c>
      <c r="B973" s="3" t="s">
        <v>38</v>
      </c>
      <c r="C973" s="11">
        <v>45491.331250000003</v>
      </c>
      <c r="D973" s="11">
        <v>45491.333333333336</v>
      </c>
      <c r="E973" s="11" t="s">
        <v>43</v>
      </c>
      <c r="F973" s="11" t="s">
        <v>40</v>
      </c>
      <c r="G973" s="3" t="s">
        <v>1146</v>
      </c>
      <c r="H973" s="3" t="s">
        <v>2821</v>
      </c>
      <c r="I973" s="11">
        <v>45492.208333333336</v>
      </c>
      <c r="J973" s="12">
        <v>45492.642361111109</v>
      </c>
      <c r="K973" s="12">
        <v>45492.625</v>
      </c>
      <c r="L973" s="12">
        <v>45492.729166666664</v>
      </c>
      <c r="M973" s="12" t="s">
        <v>115</v>
      </c>
      <c r="N973" s="3" t="s">
        <v>42</v>
      </c>
      <c r="O973" s="3">
        <v>0</v>
      </c>
      <c r="P973" s="1">
        <f t="shared" si="300"/>
        <v>29</v>
      </c>
      <c r="Q973" s="1">
        <f t="shared" si="301"/>
        <v>7</v>
      </c>
      <c r="R973" s="72">
        <f t="shared" si="302"/>
        <v>45492.642361111109</v>
      </c>
      <c r="S973" s="73">
        <f t="shared" si="303"/>
        <v>0.87708333333284827</v>
      </c>
      <c r="T973" s="74">
        <f>Table2[[#This Row],[ETA A OFRECIMIENTO]]*24</f>
        <v>21.049999999988358</v>
      </c>
      <c r="U973" s="1" t="str">
        <f t="shared" si="304"/>
        <v>YES</v>
      </c>
      <c r="V973" s="73">
        <f t="shared" si="305"/>
        <v>0.41666666666424135</v>
      </c>
      <c r="W973" s="74">
        <f>Table2[[#This Row],[DEL. AVAILABLE A SLOT]]*24</f>
        <v>9.9999999999417923</v>
      </c>
      <c r="X973" s="1" t="str">
        <f t="shared" si="306"/>
        <v>SI</v>
      </c>
      <c r="Y973" s="73">
        <f t="shared" si="307"/>
        <v>1.2937499999970896</v>
      </c>
      <c r="Z973" s="74">
        <f>Table2[[#This Row],[ETA A TIMESLOT]]*24</f>
        <v>31.049999999930151</v>
      </c>
      <c r="AA973" s="73">
        <f t="shared" si="308"/>
        <v>1.7361111109494232E-2</v>
      </c>
      <c r="AB973" s="73" t="str">
        <f t="shared" si="309"/>
        <v>SI</v>
      </c>
      <c r="AC973" s="74">
        <f>Table2[[#This Row],[PUNTUALIDAD (H)]]*24</f>
        <v>0.41666666662786156</v>
      </c>
      <c r="AD973" s="73">
        <f t="shared" si="310"/>
        <v>1.397916666661331</v>
      </c>
      <c r="AE973" s="74">
        <f>Table2[[#This Row],[ATA TO UNLOADING]]*24</f>
        <v>33.549999999871943</v>
      </c>
      <c r="AF973" s="74" t="str">
        <f>IF(Table2[[#This Row],[ATA TO UNLOADING 2]]&lt;=48,"YES","NO")</f>
        <v>YES</v>
      </c>
      <c r="AG973" s="75">
        <f t="shared" si="311"/>
        <v>0.625</v>
      </c>
      <c r="AH973" s="2" t="s">
        <v>42</v>
      </c>
      <c r="AI973" s="2" t="str">
        <f t="shared" si="312"/>
        <v>TLLU5909246</v>
      </c>
      <c r="AJ973" s="76" t="str">
        <f t="shared" si="313"/>
        <v>LOGIX</v>
      </c>
      <c r="AK973" s="77">
        <f>IF($M973="TRUCK",VLOOKUP($AQ973,Invoicing!$A$17:$B$49,MATCH($AK$1,Invoicing!$A$17:$B$17,0),FALSE),VLOOKUP($AQ973,Invoicing!$N$17:$O$21,MATCH($AK$1,Invoicing!$N$17:$O$17,0),FALSE))</f>
        <v>530</v>
      </c>
      <c r="AL973" s="78" t="e">
        <f>VLOOKUP($E973,Invoicing!$A$1:$H$8,MATCH(TRACKER!$N973,Invoicing!$A$1:$H$1,0),FALSE)</f>
        <v>#N/A</v>
      </c>
      <c r="AM973" s="78">
        <f>VLOOKUP($E973,Invoicing!$A$1:$H$8,MATCH(TRACKER!$O$1,Invoicing!$A$1:$H$1,0),FALSE)</f>
        <v>50</v>
      </c>
      <c r="AN973" s="78">
        <f t="shared" si="314"/>
        <v>0</v>
      </c>
      <c r="AO973" s="2">
        <f t="shared" si="315"/>
        <v>5</v>
      </c>
      <c r="AP973" s="2" t="str">
        <f t="shared" si="316"/>
        <v>WEEK</v>
      </c>
      <c r="AQ973" s="2" t="str">
        <f t="shared" si="317"/>
        <v>LOGIXWEEK</v>
      </c>
      <c r="AR973" s="71">
        <f t="shared" si="318"/>
        <v>530</v>
      </c>
      <c r="AS973" s="71">
        <f>VLOOKUP(AJ973,Invoicing!A:K,10,FALSE)</f>
        <v>25</v>
      </c>
      <c r="AT973" s="71">
        <f t="shared" si="319"/>
        <v>555</v>
      </c>
    </row>
    <row r="974" spans="1:47">
      <c r="A974" s="37" t="s">
        <v>51</v>
      </c>
      <c r="B974" s="3" t="s">
        <v>38</v>
      </c>
      <c r="C974" s="11">
        <v>45494.293749999997</v>
      </c>
      <c r="D974" s="11">
        <v>45494.291666666664</v>
      </c>
      <c r="E974" s="11" t="s">
        <v>44</v>
      </c>
      <c r="F974" s="11" t="s">
        <v>40</v>
      </c>
      <c r="G974" s="3" t="s">
        <v>1147</v>
      </c>
      <c r="H974" s="3" t="s">
        <v>2821</v>
      </c>
      <c r="I974" s="11">
        <v>45495.291666666664</v>
      </c>
      <c r="J974" s="12">
        <v>45495.268055555556</v>
      </c>
      <c r="K974" s="12">
        <v>45495.291666666664</v>
      </c>
      <c r="L974" s="12">
        <v>45495.284722222219</v>
      </c>
      <c r="M974" s="12" t="s">
        <v>115</v>
      </c>
      <c r="N974" s="3" t="s">
        <v>42</v>
      </c>
      <c r="O974" s="3">
        <v>0</v>
      </c>
      <c r="P974" s="1">
        <f t="shared" si="300"/>
        <v>30</v>
      </c>
      <c r="Q974" s="1">
        <f t="shared" si="301"/>
        <v>7</v>
      </c>
      <c r="R974" s="72">
        <f t="shared" si="302"/>
        <v>45495.268055555556</v>
      </c>
      <c r="S974" s="73">
        <f t="shared" si="303"/>
        <v>0.99791666666715173</v>
      </c>
      <c r="T974" s="74">
        <f>Table2[[#This Row],[ETA A OFRECIMIENTO]]*24</f>
        <v>23.950000000011642</v>
      </c>
      <c r="U974" s="1" t="str">
        <f t="shared" si="304"/>
        <v>YES</v>
      </c>
      <c r="V974" s="73">
        <f t="shared" si="305"/>
        <v>0</v>
      </c>
      <c r="W974" s="74">
        <f>Table2[[#This Row],[DEL. AVAILABLE A SLOT]]*24</f>
        <v>0</v>
      </c>
      <c r="X974" s="1" t="str">
        <f t="shared" si="306"/>
        <v>SI</v>
      </c>
      <c r="Y974" s="73">
        <f t="shared" si="307"/>
        <v>0.99791666666715173</v>
      </c>
      <c r="Z974" s="74">
        <f>Table2[[#This Row],[ETA A TIMESLOT]]*24</f>
        <v>23.950000000011642</v>
      </c>
      <c r="AA974" s="73">
        <f t="shared" si="308"/>
        <v>0</v>
      </c>
      <c r="AB974" s="73" t="str">
        <f t="shared" si="309"/>
        <v>SI</v>
      </c>
      <c r="AC974" s="74">
        <f>Table2[[#This Row],[PUNTUALIDAD (H)]]*24</f>
        <v>0</v>
      </c>
      <c r="AD974" s="73">
        <f t="shared" si="310"/>
        <v>0.99097222222189885</v>
      </c>
      <c r="AE974" s="74">
        <f>Table2[[#This Row],[ATA TO UNLOADING]]*24</f>
        <v>23.783333333325572</v>
      </c>
      <c r="AF974" s="74" t="str">
        <f>IF(Table2[[#This Row],[ATA TO UNLOADING 2]]&lt;=48,"YES","NO")</f>
        <v>YES</v>
      </c>
      <c r="AG974" s="75">
        <f t="shared" si="311"/>
        <v>0.29166666666424135</v>
      </c>
      <c r="AH974" s="2" t="s">
        <v>42</v>
      </c>
      <c r="AI974" s="2" t="str">
        <f t="shared" si="312"/>
        <v>MRKU5273819</v>
      </c>
      <c r="AJ974" s="76" t="str">
        <f t="shared" si="313"/>
        <v>MSI</v>
      </c>
      <c r="AK974" s="77">
        <f>IF($M974="TRUCK",VLOOKUP($AQ974,Invoicing!$A$17:$B$49,MATCH($AK$1,Invoicing!$A$17:$B$17,0),FALSE),VLOOKUP($AQ974,Invoicing!$N$17:$O$21,MATCH($AK$1,Invoicing!$N$17:$O$17,0),FALSE))</f>
        <v>480</v>
      </c>
      <c r="AL974" s="78" t="e">
        <f>VLOOKUP($E974,Invoicing!$A$1:$H$8,MATCH(TRACKER!$N974,Invoicing!$A$1:$H$1,0),FALSE)</f>
        <v>#N/A</v>
      </c>
      <c r="AM974" s="78">
        <f>VLOOKUP($E974,Invoicing!$A$1:$H$8,MATCH(TRACKER!$O$1,Invoicing!$A$1:$H$1,0),FALSE)</f>
        <v>50</v>
      </c>
      <c r="AN974" s="78">
        <f t="shared" si="314"/>
        <v>0</v>
      </c>
      <c r="AO974" s="2">
        <f t="shared" si="315"/>
        <v>1</v>
      </c>
      <c r="AP974" s="2" t="str">
        <f t="shared" si="316"/>
        <v>WEEK</v>
      </c>
      <c r="AQ974" s="2" t="str">
        <f t="shared" si="317"/>
        <v>MSIWEEK</v>
      </c>
      <c r="AR974" s="71">
        <f t="shared" si="318"/>
        <v>480</v>
      </c>
      <c r="AS974" s="71">
        <f>VLOOKUP(AJ974,Invoicing!A:K,10,FALSE)</f>
        <v>25</v>
      </c>
      <c r="AT974" s="71">
        <f t="shared" si="319"/>
        <v>505</v>
      </c>
    </row>
    <row r="975" spans="1:47">
      <c r="A975" s="37" t="s">
        <v>51</v>
      </c>
      <c r="B975" s="3" t="s">
        <v>38</v>
      </c>
      <c r="C975" s="11">
        <v>45494.293749999997</v>
      </c>
      <c r="D975" s="11">
        <v>45494.291666666664</v>
      </c>
      <c r="E975" s="11" t="s">
        <v>44</v>
      </c>
      <c r="F975" s="11" t="s">
        <v>40</v>
      </c>
      <c r="G975" s="3" t="s">
        <v>1148</v>
      </c>
      <c r="H975" s="3" t="s">
        <v>2821</v>
      </c>
      <c r="I975" s="11">
        <v>45495.291666666664</v>
      </c>
      <c r="J975" s="12">
        <v>45495.383333333331</v>
      </c>
      <c r="K975" s="12">
        <v>45495.375</v>
      </c>
      <c r="L975" s="12">
        <v>45495.399305555555</v>
      </c>
      <c r="M975" s="12" t="s">
        <v>115</v>
      </c>
      <c r="N975" s="3" t="s">
        <v>42</v>
      </c>
      <c r="O975" s="3">
        <v>0</v>
      </c>
      <c r="P975" s="1">
        <f t="shared" si="300"/>
        <v>30</v>
      </c>
      <c r="Q975" s="1">
        <f t="shared" si="301"/>
        <v>7</v>
      </c>
      <c r="R975" s="72">
        <f t="shared" si="302"/>
        <v>45495.383333333331</v>
      </c>
      <c r="S975" s="73">
        <f t="shared" si="303"/>
        <v>0.99791666666715173</v>
      </c>
      <c r="T975" s="74">
        <f>Table2[[#This Row],[ETA A OFRECIMIENTO]]*24</f>
        <v>23.950000000011642</v>
      </c>
      <c r="U975" s="1" t="str">
        <f t="shared" si="304"/>
        <v>YES</v>
      </c>
      <c r="V975" s="73">
        <f t="shared" si="305"/>
        <v>8.3333333335758653E-2</v>
      </c>
      <c r="W975" s="74">
        <f>Table2[[#This Row],[DEL. AVAILABLE A SLOT]]*24</f>
        <v>2.0000000000582077</v>
      </c>
      <c r="X975" s="1" t="str">
        <f t="shared" si="306"/>
        <v>SI</v>
      </c>
      <c r="Y975" s="73">
        <f t="shared" si="307"/>
        <v>1.0812500000029104</v>
      </c>
      <c r="Z975" s="74">
        <f>Table2[[#This Row],[ETA A TIMESLOT]]*24</f>
        <v>25.950000000069849</v>
      </c>
      <c r="AA975" s="73">
        <f t="shared" si="308"/>
        <v>8.333333331393078E-3</v>
      </c>
      <c r="AB975" s="73" t="str">
        <f t="shared" si="309"/>
        <v>SI</v>
      </c>
      <c r="AC975" s="74">
        <f>Table2[[#This Row],[PUNTUALIDAD (H)]]*24</f>
        <v>0.19999999995343387</v>
      </c>
      <c r="AD975" s="73">
        <f t="shared" si="310"/>
        <v>1.1055555555576575</v>
      </c>
      <c r="AE975" s="74">
        <f>Table2[[#This Row],[ATA TO UNLOADING]]*24</f>
        <v>26.53333333338378</v>
      </c>
      <c r="AF975" s="74" t="str">
        <f>IF(Table2[[#This Row],[ATA TO UNLOADING 2]]&lt;=48,"YES","NO")</f>
        <v>YES</v>
      </c>
      <c r="AG975" s="75">
        <f t="shared" si="311"/>
        <v>0.375</v>
      </c>
      <c r="AH975" s="2" t="s">
        <v>42</v>
      </c>
      <c r="AI975" s="2" t="str">
        <f t="shared" si="312"/>
        <v>MRKU6689230</v>
      </c>
      <c r="AJ975" s="76" t="str">
        <f t="shared" si="313"/>
        <v>MSI</v>
      </c>
      <c r="AK975" s="77">
        <f>IF($M975="TRUCK",VLOOKUP($AQ975,Invoicing!$A$17:$B$49,MATCH($AK$1,Invoicing!$A$17:$B$17,0),FALSE),VLOOKUP($AQ975,Invoicing!$N$17:$O$21,MATCH($AK$1,Invoicing!$N$17:$O$17,0),FALSE))</f>
        <v>480</v>
      </c>
      <c r="AL975" s="78" t="e">
        <f>VLOOKUP($E975,Invoicing!$A$1:$H$8,MATCH(TRACKER!$N975,Invoicing!$A$1:$H$1,0),FALSE)</f>
        <v>#N/A</v>
      </c>
      <c r="AM975" s="78">
        <f>VLOOKUP($E975,Invoicing!$A$1:$H$8,MATCH(TRACKER!$O$1,Invoicing!$A$1:$H$1,0),FALSE)</f>
        <v>50</v>
      </c>
      <c r="AN975" s="78">
        <f t="shared" si="314"/>
        <v>0</v>
      </c>
      <c r="AO975" s="2">
        <f t="shared" si="315"/>
        <v>1</v>
      </c>
      <c r="AP975" s="2" t="str">
        <f t="shared" si="316"/>
        <v>WEEK</v>
      </c>
      <c r="AQ975" s="2" t="str">
        <f t="shared" si="317"/>
        <v>MSIWEEK</v>
      </c>
      <c r="AR975" s="71">
        <f t="shared" si="318"/>
        <v>480</v>
      </c>
      <c r="AS975" s="71">
        <f>VLOOKUP(AJ975,Invoicing!A:K,10,FALSE)</f>
        <v>25</v>
      </c>
      <c r="AT975" s="71">
        <f t="shared" si="319"/>
        <v>505</v>
      </c>
    </row>
    <row r="976" spans="1:47">
      <c r="A976" s="37" t="s">
        <v>90</v>
      </c>
      <c r="B976" s="3" t="s">
        <v>38</v>
      </c>
      <c r="C976" s="11">
        <v>45499.159722222219</v>
      </c>
      <c r="D976" s="11">
        <v>45499.145833333336</v>
      </c>
      <c r="E976" s="11" t="s">
        <v>45</v>
      </c>
      <c r="F976" s="11" t="s">
        <v>40</v>
      </c>
      <c r="G976" s="3" t="s">
        <v>1149</v>
      </c>
      <c r="H976" s="3" t="s">
        <v>41</v>
      </c>
      <c r="I976" s="11">
        <v>45500.395833333336</v>
      </c>
      <c r="J976" s="12">
        <v>45501.449305555558</v>
      </c>
      <c r="K976" s="12">
        <v>45501.458333333336</v>
      </c>
      <c r="L976" s="12">
        <v>45501.46875</v>
      </c>
      <c r="M976" s="12" t="s">
        <v>115</v>
      </c>
      <c r="N976" s="3" t="s">
        <v>42</v>
      </c>
      <c r="O976" s="3">
        <v>1</v>
      </c>
      <c r="P976" s="1">
        <f t="shared" si="300"/>
        <v>30</v>
      </c>
      <c r="Q976" s="1">
        <f t="shared" si="301"/>
        <v>7</v>
      </c>
      <c r="R976" s="72">
        <f t="shared" si="302"/>
        <v>45501.449305555558</v>
      </c>
      <c r="S976" s="73">
        <f t="shared" si="303"/>
        <v>1.2361111111167702</v>
      </c>
      <c r="T976" s="74">
        <f>Table2[[#This Row],[ETA A OFRECIMIENTO]]*24</f>
        <v>29.666666666802485</v>
      </c>
      <c r="U976" s="1" t="str">
        <f t="shared" si="304"/>
        <v>YES</v>
      </c>
      <c r="V976" s="73">
        <f t="shared" si="305"/>
        <v>1.0625</v>
      </c>
      <c r="W976" s="74">
        <f>Table2[[#This Row],[DEL. AVAILABLE A SLOT]]*24</f>
        <v>25.5</v>
      </c>
      <c r="X976" s="1" t="str">
        <f t="shared" si="306"/>
        <v>NO</v>
      </c>
      <c r="Y976" s="73">
        <f t="shared" si="307"/>
        <v>2.2986111111167702</v>
      </c>
      <c r="Z976" s="74">
        <f>Table2[[#This Row],[ETA A TIMESLOT]]*24</f>
        <v>55.166666666802485</v>
      </c>
      <c r="AA976" s="73">
        <f t="shared" si="308"/>
        <v>0</v>
      </c>
      <c r="AB976" s="73" t="str">
        <f t="shared" si="309"/>
        <v>SI</v>
      </c>
      <c r="AC976" s="74">
        <f>Table2[[#This Row],[PUNTUALIDAD (H)]]*24</f>
        <v>0</v>
      </c>
      <c r="AD976" s="73">
        <f t="shared" si="310"/>
        <v>2.3090277777810115</v>
      </c>
      <c r="AE976" s="74">
        <f>Table2[[#This Row],[ATA TO UNLOADING]]*24</f>
        <v>55.416666666744277</v>
      </c>
      <c r="AF976" s="74" t="str">
        <f>IF(Table2[[#This Row],[ATA TO UNLOADING 2]]&lt;=48,"YES","NO")</f>
        <v>NO</v>
      </c>
      <c r="AG976" s="75">
        <f t="shared" si="311"/>
        <v>0.45833333333575865</v>
      </c>
      <c r="AH976" s="2" t="s">
        <v>42</v>
      </c>
      <c r="AI976" s="2" t="str">
        <f t="shared" si="312"/>
        <v>AXIU1448104</v>
      </c>
      <c r="AJ976" s="76" t="str">
        <f t="shared" si="313"/>
        <v>OM TRANSPORT</v>
      </c>
      <c r="AK976" s="77">
        <f>IF($M976="TRUCK",VLOOKUP($AQ976,Invoicing!$A$17:$B$49,MATCH($AK$1,Invoicing!$A$17:$B$17,0),FALSE),VLOOKUP($AQ976,Invoicing!$N$17:$O$21,MATCH($AK$1,Invoicing!$N$17:$O$17,0),FALSE))</f>
        <v>550</v>
      </c>
      <c r="AL976" s="78" t="e">
        <f>VLOOKUP($E976,Invoicing!$A$1:$H$8,MATCH(TRACKER!$N976,Invoicing!$A$1:$H$1,0),FALSE)</f>
        <v>#N/A</v>
      </c>
      <c r="AM976" s="78">
        <f>VLOOKUP($E976,Invoicing!$A$1:$H$8,MATCH(TRACKER!$O$1,Invoicing!$A$1:$H$1,0),FALSE)</f>
        <v>50</v>
      </c>
      <c r="AN976" s="78">
        <f t="shared" si="314"/>
        <v>50</v>
      </c>
      <c r="AO976" s="2">
        <f t="shared" si="315"/>
        <v>7</v>
      </c>
      <c r="AP976" s="2" t="str">
        <f t="shared" si="316"/>
        <v>SUNDAY</v>
      </c>
      <c r="AQ976" s="2" t="str">
        <f t="shared" si="317"/>
        <v>OM TRANSPORTSUNDAY</v>
      </c>
      <c r="AR976" s="71">
        <f t="shared" si="318"/>
        <v>600</v>
      </c>
      <c r="AS976" s="71">
        <f>VLOOKUP(AJ976,Invoicing!A:K,10,FALSE)</f>
        <v>25</v>
      </c>
      <c r="AT976" s="71">
        <f t="shared" si="319"/>
        <v>625</v>
      </c>
    </row>
    <row r="977" spans="1:46">
      <c r="A977" s="37" t="s">
        <v>90</v>
      </c>
      <c r="B977" s="3" t="s">
        <v>38</v>
      </c>
      <c r="C977" s="11">
        <v>45499.159722222219</v>
      </c>
      <c r="D977" s="11">
        <v>45499.145833333336</v>
      </c>
      <c r="E977" s="11" t="s">
        <v>45</v>
      </c>
      <c r="F977" s="11" t="s">
        <v>40</v>
      </c>
      <c r="G977" s="3" t="s">
        <v>1150</v>
      </c>
      <c r="H977" s="3" t="s">
        <v>2821</v>
      </c>
      <c r="I977" s="11">
        <v>45500.395833333336</v>
      </c>
      <c r="J977" s="12">
        <v>45501.227083333331</v>
      </c>
      <c r="K977" s="12">
        <v>45501.208333333336</v>
      </c>
      <c r="L977" s="12">
        <v>45501.240972222222</v>
      </c>
      <c r="M977" s="12" t="s">
        <v>115</v>
      </c>
      <c r="N977" s="3" t="s">
        <v>42</v>
      </c>
      <c r="O977" s="3">
        <v>0</v>
      </c>
      <c r="P977" s="1">
        <f t="shared" si="300"/>
        <v>30</v>
      </c>
      <c r="Q977" s="1">
        <f t="shared" si="301"/>
        <v>7</v>
      </c>
      <c r="R977" s="72">
        <f t="shared" si="302"/>
        <v>45501.227083333331</v>
      </c>
      <c r="S977" s="73">
        <f t="shared" si="303"/>
        <v>1.2361111111167702</v>
      </c>
      <c r="T977" s="74">
        <f>Table2[[#This Row],[ETA A OFRECIMIENTO]]*24</f>
        <v>29.666666666802485</v>
      </c>
      <c r="U977" s="1" t="str">
        <f t="shared" si="304"/>
        <v>YES</v>
      </c>
      <c r="V977" s="73">
        <f t="shared" si="305"/>
        <v>0.8125</v>
      </c>
      <c r="W977" s="74">
        <f>Table2[[#This Row],[DEL. AVAILABLE A SLOT]]*24</f>
        <v>19.5</v>
      </c>
      <c r="X977" s="1" t="str">
        <f t="shared" si="306"/>
        <v>SI</v>
      </c>
      <c r="Y977" s="73">
        <f t="shared" si="307"/>
        <v>2.0486111111167702</v>
      </c>
      <c r="Z977" s="74">
        <f>Table2[[#This Row],[ETA A TIMESLOT]]*24</f>
        <v>49.166666666802485</v>
      </c>
      <c r="AA977" s="73">
        <f t="shared" si="308"/>
        <v>1.8749999995634425E-2</v>
      </c>
      <c r="AB977" s="73" t="str">
        <f t="shared" si="309"/>
        <v>SI</v>
      </c>
      <c r="AC977" s="74">
        <f>Table2[[#This Row],[PUNTUALIDAD (H)]]*24</f>
        <v>0.44999999989522621</v>
      </c>
      <c r="AD977" s="73">
        <f t="shared" si="310"/>
        <v>2.0812500000029104</v>
      </c>
      <c r="AE977" s="74">
        <f>Table2[[#This Row],[ATA TO UNLOADING]]*24</f>
        <v>49.950000000069849</v>
      </c>
      <c r="AF977" s="74" t="str">
        <f>IF(Table2[[#This Row],[ATA TO UNLOADING 2]]&lt;=48,"YES","NO")</f>
        <v>NO</v>
      </c>
      <c r="AG977" s="75">
        <f t="shared" si="311"/>
        <v>0.20833333333575865</v>
      </c>
      <c r="AH977" s="2" t="s">
        <v>42</v>
      </c>
      <c r="AI977" s="2" t="str">
        <f t="shared" si="312"/>
        <v>CAAU5222545</v>
      </c>
      <c r="AJ977" s="76" t="str">
        <f t="shared" si="313"/>
        <v>OM TRANSPORT</v>
      </c>
      <c r="AK977" s="77">
        <f>IF($M977="TRUCK",VLOOKUP($AQ977,Invoicing!$A$17:$B$49,MATCH($AK$1,Invoicing!$A$17:$B$17,0),FALSE),VLOOKUP($AQ977,Invoicing!$N$17:$O$21,MATCH($AK$1,Invoicing!$N$17:$O$17,0),FALSE))</f>
        <v>550</v>
      </c>
      <c r="AL977" s="78" t="e">
        <f>VLOOKUP($E977,Invoicing!$A$1:$H$8,MATCH(TRACKER!$N977,Invoicing!$A$1:$H$1,0),FALSE)</f>
        <v>#N/A</v>
      </c>
      <c r="AM977" s="78">
        <f>VLOOKUP($E977,Invoicing!$A$1:$H$8,MATCH(TRACKER!$O$1,Invoicing!$A$1:$H$1,0),FALSE)</f>
        <v>50</v>
      </c>
      <c r="AN977" s="78">
        <f t="shared" si="314"/>
        <v>0</v>
      </c>
      <c r="AO977" s="2">
        <f t="shared" si="315"/>
        <v>7</v>
      </c>
      <c r="AP977" s="2" t="str">
        <f t="shared" si="316"/>
        <v>SUNDAY</v>
      </c>
      <c r="AQ977" s="2" t="str">
        <f t="shared" si="317"/>
        <v>OM TRANSPORTSUNDAY</v>
      </c>
      <c r="AR977" s="71">
        <f t="shared" si="318"/>
        <v>550</v>
      </c>
      <c r="AS977" s="71">
        <f>VLOOKUP(AJ977,Invoicing!A:K,10,FALSE)</f>
        <v>25</v>
      </c>
      <c r="AT977" s="71">
        <f t="shared" si="319"/>
        <v>575</v>
      </c>
    </row>
    <row r="978" spans="1:46">
      <c r="A978" s="37" t="s">
        <v>90</v>
      </c>
      <c r="B978" s="3" t="s">
        <v>38</v>
      </c>
      <c r="C978" s="11">
        <v>45499.159722222219</v>
      </c>
      <c r="D978" s="11">
        <v>45499.145833333336</v>
      </c>
      <c r="E978" s="11" t="s">
        <v>44</v>
      </c>
      <c r="F978" s="11" t="s">
        <v>40</v>
      </c>
      <c r="G978" s="3" t="s">
        <v>1151</v>
      </c>
      <c r="H978" s="3" t="s">
        <v>41</v>
      </c>
      <c r="I978" s="11">
        <v>45500.395833333336</v>
      </c>
      <c r="J978" s="12">
        <v>45501.451388888891</v>
      </c>
      <c r="K978" s="12">
        <v>45501.458333333336</v>
      </c>
      <c r="L978" s="12">
        <v>45501.451388888891</v>
      </c>
      <c r="M978" s="12" t="s">
        <v>115</v>
      </c>
      <c r="N978" s="3" t="s">
        <v>42</v>
      </c>
      <c r="O978" s="3">
        <v>1</v>
      </c>
      <c r="P978" s="1">
        <f t="shared" si="300"/>
        <v>30</v>
      </c>
      <c r="Q978" s="1">
        <f t="shared" si="301"/>
        <v>7</v>
      </c>
      <c r="R978" s="72">
        <f t="shared" si="302"/>
        <v>45501.451388888891</v>
      </c>
      <c r="S978" s="73">
        <f t="shared" si="303"/>
        <v>1.2361111111167702</v>
      </c>
      <c r="T978" s="74">
        <f>Table2[[#This Row],[ETA A OFRECIMIENTO]]*24</f>
        <v>29.666666666802485</v>
      </c>
      <c r="U978" s="1" t="str">
        <f t="shared" si="304"/>
        <v>YES</v>
      </c>
      <c r="V978" s="73">
        <f t="shared" si="305"/>
        <v>1.0625</v>
      </c>
      <c r="W978" s="74">
        <f>Table2[[#This Row],[DEL. AVAILABLE A SLOT]]*24</f>
        <v>25.5</v>
      </c>
      <c r="X978" s="1" t="str">
        <f t="shared" si="306"/>
        <v>NO</v>
      </c>
      <c r="Y978" s="73">
        <f t="shared" si="307"/>
        <v>2.2986111111167702</v>
      </c>
      <c r="Z978" s="74">
        <f>Table2[[#This Row],[ETA A TIMESLOT]]*24</f>
        <v>55.166666666802485</v>
      </c>
      <c r="AA978" s="73">
        <f t="shared" si="308"/>
        <v>0</v>
      </c>
      <c r="AB978" s="73" t="str">
        <f t="shared" si="309"/>
        <v>SI</v>
      </c>
      <c r="AC978" s="74">
        <f>Table2[[#This Row],[PUNTUALIDAD (H)]]*24</f>
        <v>0</v>
      </c>
      <c r="AD978" s="73">
        <f t="shared" si="310"/>
        <v>2.2916666666715173</v>
      </c>
      <c r="AE978" s="74">
        <f>Table2[[#This Row],[ATA TO UNLOADING]]*24</f>
        <v>55.000000000116415</v>
      </c>
      <c r="AF978" s="74" t="str">
        <f>IF(Table2[[#This Row],[ATA TO UNLOADING 2]]&lt;=48,"YES","NO")</f>
        <v>NO</v>
      </c>
      <c r="AG978" s="75">
        <f t="shared" si="311"/>
        <v>0.45833333333575865</v>
      </c>
      <c r="AH978" s="2" t="s">
        <v>42</v>
      </c>
      <c r="AI978" s="2" t="str">
        <f t="shared" si="312"/>
        <v>CAAU6595538</v>
      </c>
      <c r="AJ978" s="76" t="str">
        <f t="shared" si="313"/>
        <v>MSI</v>
      </c>
      <c r="AK978" s="77">
        <f>IF($M978="TRUCK",VLOOKUP($AQ978,Invoicing!$A$17:$B$49,MATCH($AK$1,Invoicing!$A$17:$B$17,0),FALSE),VLOOKUP($AQ978,Invoicing!$N$17:$O$21,MATCH($AK$1,Invoicing!$N$17:$O$17,0),FALSE))</f>
        <v>500</v>
      </c>
      <c r="AL978" s="78" t="e">
        <f>VLOOKUP($E978,Invoicing!$A$1:$H$8,MATCH(TRACKER!$N978,Invoicing!$A$1:$H$1,0),FALSE)</f>
        <v>#N/A</v>
      </c>
      <c r="AM978" s="78">
        <f>VLOOKUP($E978,Invoicing!$A$1:$H$8,MATCH(TRACKER!$O$1,Invoicing!$A$1:$H$1,0),FALSE)</f>
        <v>50</v>
      </c>
      <c r="AN978" s="78">
        <f t="shared" si="314"/>
        <v>50</v>
      </c>
      <c r="AO978" s="2">
        <f t="shared" si="315"/>
        <v>7</v>
      </c>
      <c r="AP978" s="2" t="str">
        <f t="shared" si="316"/>
        <v>SUNDAY</v>
      </c>
      <c r="AQ978" s="2" t="str">
        <f t="shared" si="317"/>
        <v>MSISUNDAY</v>
      </c>
      <c r="AR978" s="71">
        <f t="shared" si="318"/>
        <v>550</v>
      </c>
      <c r="AS978" s="71">
        <f>VLOOKUP(AJ978,Invoicing!A:K,10,FALSE)</f>
        <v>25</v>
      </c>
      <c r="AT978" s="71">
        <f t="shared" si="319"/>
        <v>575</v>
      </c>
    </row>
    <row r="979" spans="1:46">
      <c r="A979" s="37" t="s">
        <v>90</v>
      </c>
      <c r="B979" s="3" t="s">
        <v>38</v>
      </c>
      <c r="C979" s="11">
        <v>45499.159722222219</v>
      </c>
      <c r="D979" s="11">
        <v>45499.145833333336</v>
      </c>
      <c r="E979" s="11" t="s">
        <v>44</v>
      </c>
      <c r="F979" s="11" t="s">
        <v>40</v>
      </c>
      <c r="G979" s="3" t="s">
        <v>1152</v>
      </c>
      <c r="H979" s="3" t="s">
        <v>41</v>
      </c>
      <c r="I979" s="11">
        <v>45500.395833333336</v>
      </c>
      <c r="J979" s="12">
        <v>45501.517361111109</v>
      </c>
      <c r="K979" s="12">
        <v>45501.520833333336</v>
      </c>
      <c r="L979" s="12">
        <v>45501.524305555555</v>
      </c>
      <c r="M979" s="12" t="s">
        <v>115</v>
      </c>
      <c r="N979" s="3" t="s">
        <v>42</v>
      </c>
      <c r="O979" s="3">
        <v>0</v>
      </c>
      <c r="P979" s="1">
        <f t="shared" si="300"/>
        <v>30</v>
      </c>
      <c r="Q979" s="1">
        <f t="shared" si="301"/>
        <v>7</v>
      </c>
      <c r="R979" s="72">
        <f t="shared" si="302"/>
        <v>45501.517361111109</v>
      </c>
      <c r="S979" s="73">
        <f t="shared" si="303"/>
        <v>1.2361111111167702</v>
      </c>
      <c r="T979" s="74">
        <f>Table2[[#This Row],[ETA A OFRECIMIENTO]]*24</f>
        <v>29.666666666802485</v>
      </c>
      <c r="U979" s="1" t="str">
        <f t="shared" si="304"/>
        <v>YES</v>
      </c>
      <c r="V979" s="73">
        <f t="shared" si="305"/>
        <v>1.125</v>
      </c>
      <c r="W979" s="74">
        <f>Table2[[#This Row],[DEL. AVAILABLE A SLOT]]*24</f>
        <v>27</v>
      </c>
      <c r="X979" s="1" t="str">
        <f t="shared" si="306"/>
        <v>NO</v>
      </c>
      <c r="Y979" s="73">
        <f t="shared" si="307"/>
        <v>2.3611111111167702</v>
      </c>
      <c r="Z979" s="74">
        <f>Table2[[#This Row],[ETA A TIMESLOT]]*24</f>
        <v>56.666666666802485</v>
      </c>
      <c r="AA979" s="73">
        <f t="shared" si="308"/>
        <v>0</v>
      </c>
      <c r="AB979" s="73" t="str">
        <f t="shared" si="309"/>
        <v>SI</v>
      </c>
      <c r="AC979" s="74">
        <f>Table2[[#This Row],[PUNTUALIDAD (H)]]*24</f>
        <v>0</v>
      </c>
      <c r="AD979" s="73">
        <f t="shared" si="310"/>
        <v>2.3645833333357587</v>
      </c>
      <c r="AE979" s="74">
        <f>Table2[[#This Row],[ATA TO UNLOADING]]*24</f>
        <v>56.750000000058208</v>
      </c>
      <c r="AF979" s="74" t="str">
        <f>IF(Table2[[#This Row],[ATA TO UNLOADING 2]]&lt;=48,"YES","NO")</f>
        <v>NO</v>
      </c>
      <c r="AG979" s="75">
        <f t="shared" si="311"/>
        <v>0.52083333333575865</v>
      </c>
      <c r="AH979" s="2" t="s">
        <v>42</v>
      </c>
      <c r="AI979" s="2" t="str">
        <f t="shared" si="312"/>
        <v>CAIU7222594</v>
      </c>
      <c r="AJ979" s="76" t="str">
        <f t="shared" si="313"/>
        <v>MSI</v>
      </c>
      <c r="AK979" s="77">
        <f>IF($M979="TRUCK",VLOOKUP($AQ979,Invoicing!$A$17:$B$49,MATCH($AK$1,Invoicing!$A$17:$B$17,0),FALSE),VLOOKUP($AQ979,Invoicing!$N$17:$O$21,MATCH($AK$1,Invoicing!$N$17:$O$17,0),FALSE))</f>
        <v>500</v>
      </c>
      <c r="AL979" s="78" t="e">
        <f>VLOOKUP($E979,Invoicing!$A$1:$H$8,MATCH(TRACKER!$N979,Invoicing!$A$1:$H$1,0),FALSE)</f>
        <v>#N/A</v>
      </c>
      <c r="AM979" s="78">
        <f>VLOOKUP($E979,Invoicing!$A$1:$H$8,MATCH(TRACKER!$O$1,Invoicing!$A$1:$H$1,0),FALSE)</f>
        <v>50</v>
      </c>
      <c r="AN979" s="78">
        <f t="shared" si="314"/>
        <v>0</v>
      </c>
      <c r="AO979" s="2">
        <f t="shared" si="315"/>
        <v>7</v>
      </c>
      <c r="AP979" s="2" t="str">
        <f t="shared" si="316"/>
        <v>SUNDAY</v>
      </c>
      <c r="AQ979" s="2" t="str">
        <f t="shared" si="317"/>
        <v>MSISUNDAY</v>
      </c>
      <c r="AR979" s="71">
        <f t="shared" si="318"/>
        <v>500</v>
      </c>
      <c r="AS979" s="71">
        <f>VLOOKUP(AJ979,Invoicing!A:K,10,FALSE)</f>
        <v>25</v>
      </c>
      <c r="AT979" s="71">
        <f t="shared" si="319"/>
        <v>525</v>
      </c>
    </row>
    <row r="980" spans="1:46">
      <c r="A980" s="37" t="s">
        <v>90</v>
      </c>
      <c r="B980" s="3" t="s">
        <v>38</v>
      </c>
      <c r="C980" s="11">
        <v>45499.159722222219</v>
      </c>
      <c r="D980" s="11">
        <v>45499.145833333336</v>
      </c>
      <c r="E980" s="11" t="s">
        <v>44</v>
      </c>
      <c r="F980" s="11" t="s">
        <v>40</v>
      </c>
      <c r="G980" s="3" t="s">
        <v>1153</v>
      </c>
      <c r="H980" s="3" t="s">
        <v>2821</v>
      </c>
      <c r="I980" s="11">
        <v>45500.395833333336</v>
      </c>
      <c r="J980" s="12">
        <v>45502.375694444447</v>
      </c>
      <c r="K980" s="12">
        <v>45502.375</v>
      </c>
      <c r="L980" s="12">
        <v>45502.493055555555</v>
      </c>
      <c r="M980" s="12" t="s">
        <v>115</v>
      </c>
      <c r="N980" s="3" t="s">
        <v>42</v>
      </c>
      <c r="O980" s="3">
        <v>0</v>
      </c>
      <c r="P980" s="1">
        <f t="shared" si="300"/>
        <v>31</v>
      </c>
      <c r="Q980" s="1">
        <f t="shared" si="301"/>
        <v>7</v>
      </c>
      <c r="R980" s="72">
        <f t="shared" si="302"/>
        <v>45502.375694444447</v>
      </c>
      <c r="S980" s="73">
        <f t="shared" si="303"/>
        <v>1.2361111111167702</v>
      </c>
      <c r="T980" s="74">
        <f>Table2[[#This Row],[ETA A OFRECIMIENTO]]*24</f>
        <v>29.666666666802485</v>
      </c>
      <c r="U980" s="1" t="str">
        <f t="shared" si="304"/>
        <v>YES</v>
      </c>
      <c r="V980" s="73">
        <f t="shared" si="305"/>
        <v>1.9791666666642413</v>
      </c>
      <c r="W980" s="74">
        <f>Table2[[#This Row],[DEL. AVAILABLE A SLOT]]*24</f>
        <v>47.499999999941792</v>
      </c>
      <c r="X980" s="1" t="str">
        <f t="shared" si="306"/>
        <v>NO</v>
      </c>
      <c r="Y980" s="73">
        <f t="shared" si="307"/>
        <v>3.2152777777810115</v>
      </c>
      <c r="Z980" s="74">
        <f>Table2[[#This Row],[ETA A TIMESLOT]]*24</f>
        <v>77.166666666744277</v>
      </c>
      <c r="AA980" s="73">
        <f t="shared" si="308"/>
        <v>6.944444467080757E-4</v>
      </c>
      <c r="AB980" s="73" t="str">
        <f t="shared" si="309"/>
        <v>SI</v>
      </c>
      <c r="AC980" s="74">
        <f>Table2[[#This Row],[PUNTUALIDAD (H)]]*24</f>
        <v>1.6666666720993817E-2</v>
      </c>
      <c r="AD980" s="73">
        <f t="shared" si="310"/>
        <v>3.3333333333357587</v>
      </c>
      <c r="AE980" s="74">
        <f>Table2[[#This Row],[ATA TO UNLOADING]]*24</f>
        <v>80.000000000058208</v>
      </c>
      <c r="AF980" s="74" t="str">
        <f>IF(Table2[[#This Row],[ATA TO UNLOADING 2]]&lt;=48,"YES","NO")</f>
        <v>NO</v>
      </c>
      <c r="AG980" s="75">
        <f t="shared" si="311"/>
        <v>0.375</v>
      </c>
      <c r="AH980" s="2" t="s">
        <v>42</v>
      </c>
      <c r="AI980" s="2" t="str">
        <f t="shared" si="312"/>
        <v>FFAU5505929</v>
      </c>
      <c r="AJ980" s="76" t="str">
        <f t="shared" si="313"/>
        <v>MSI</v>
      </c>
      <c r="AK980" s="77">
        <f>IF($M980="TRUCK",VLOOKUP($AQ980,Invoicing!$A$17:$B$49,MATCH($AK$1,Invoicing!$A$17:$B$17,0),FALSE),VLOOKUP($AQ980,Invoicing!$N$17:$O$21,MATCH($AK$1,Invoicing!$N$17:$O$17,0),FALSE))</f>
        <v>480</v>
      </c>
      <c r="AL980" s="78" t="e">
        <f>VLOOKUP($E980,Invoicing!$A$1:$H$8,MATCH(TRACKER!$N980,Invoicing!$A$1:$H$1,0),FALSE)</f>
        <v>#N/A</v>
      </c>
      <c r="AM980" s="78">
        <f>VLOOKUP($E980,Invoicing!$A$1:$H$8,MATCH(TRACKER!$O$1,Invoicing!$A$1:$H$1,0),FALSE)</f>
        <v>50</v>
      </c>
      <c r="AN980" s="78">
        <f t="shared" si="314"/>
        <v>0</v>
      </c>
      <c r="AO980" s="2">
        <f t="shared" si="315"/>
        <v>1</v>
      </c>
      <c r="AP980" s="2" t="str">
        <f t="shared" si="316"/>
        <v>WEEK</v>
      </c>
      <c r="AQ980" s="2" t="str">
        <f t="shared" si="317"/>
        <v>MSIWEEK</v>
      </c>
      <c r="AR980" s="71">
        <f t="shared" si="318"/>
        <v>480</v>
      </c>
      <c r="AS980" s="71">
        <f>VLOOKUP(AJ980,Invoicing!A:K,10,FALSE)</f>
        <v>25</v>
      </c>
      <c r="AT980" s="71">
        <f t="shared" si="319"/>
        <v>505</v>
      </c>
    </row>
    <row r="981" spans="1:46">
      <c r="A981" s="37" t="s">
        <v>90</v>
      </c>
      <c r="B981" s="3" t="s">
        <v>38</v>
      </c>
      <c r="C981" s="11">
        <v>45499.159722222219</v>
      </c>
      <c r="D981" s="11">
        <v>45499.145833333336</v>
      </c>
      <c r="E981" s="11" t="s">
        <v>45</v>
      </c>
      <c r="F981" s="11" t="s">
        <v>40</v>
      </c>
      <c r="G981" s="3" t="s">
        <v>1154</v>
      </c>
      <c r="H981" s="3" t="s">
        <v>2821</v>
      </c>
      <c r="I981" s="11">
        <v>45500.395833333336</v>
      </c>
      <c r="J981" s="12">
        <v>45500.845833333333</v>
      </c>
      <c r="K981" s="12">
        <v>45500.875</v>
      </c>
      <c r="L981" s="12">
        <v>45500.881249999999</v>
      </c>
      <c r="M981" s="12" t="s">
        <v>115</v>
      </c>
      <c r="N981" s="3" t="s">
        <v>13</v>
      </c>
      <c r="O981" s="3">
        <v>0</v>
      </c>
      <c r="P981" s="1">
        <f t="shared" si="300"/>
        <v>30</v>
      </c>
      <c r="Q981" s="1">
        <f t="shared" si="301"/>
        <v>7</v>
      </c>
      <c r="R981" s="72">
        <f t="shared" si="302"/>
        <v>45500.845833333333</v>
      </c>
      <c r="S981" s="73">
        <f t="shared" si="303"/>
        <v>1.2361111111167702</v>
      </c>
      <c r="T981" s="74">
        <f>Table2[[#This Row],[ETA A OFRECIMIENTO]]*24</f>
        <v>29.666666666802485</v>
      </c>
      <c r="U981" s="1" t="str">
        <f t="shared" si="304"/>
        <v>YES</v>
      </c>
      <c r="V981" s="73">
        <f t="shared" si="305"/>
        <v>0.47916666666424135</v>
      </c>
      <c r="W981" s="74">
        <f>Table2[[#This Row],[DEL. AVAILABLE A SLOT]]*24</f>
        <v>11.499999999941792</v>
      </c>
      <c r="X981" s="1" t="str">
        <f t="shared" si="306"/>
        <v>SI</v>
      </c>
      <c r="Y981" s="73">
        <f t="shared" si="307"/>
        <v>1.7152777777810115</v>
      </c>
      <c r="Z981" s="74">
        <f>Table2[[#This Row],[ETA A TIMESLOT]]*24</f>
        <v>41.166666666744277</v>
      </c>
      <c r="AA981" s="73">
        <f t="shared" si="308"/>
        <v>0</v>
      </c>
      <c r="AB981" s="73" t="str">
        <f t="shared" si="309"/>
        <v>SI</v>
      </c>
      <c r="AC981" s="74">
        <f>Table2[[#This Row],[PUNTUALIDAD (H)]]*24</f>
        <v>0</v>
      </c>
      <c r="AD981" s="73">
        <f t="shared" si="310"/>
        <v>1.7215277777795563</v>
      </c>
      <c r="AE981" s="74">
        <f>Table2[[#This Row],[ATA TO UNLOADING]]*24</f>
        <v>41.316666666709352</v>
      </c>
      <c r="AF981" s="74" t="str">
        <f>IF(Table2[[#This Row],[ATA TO UNLOADING 2]]&lt;=48,"YES","NO")</f>
        <v>YES</v>
      </c>
      <c r="AG981" s="75">
        <f t="shared" si="311"/>
        <v>0.875</v>
      </c>
      <c r="AH981" s="2" t="s">
        <v>24</v>
      </c>
      <c r="AI981" s="2" t="str">
        <f t="shared" si="312"/>
        <v>GCXU5548520</v>
      </c>
      <c r="AJ981" s="76" t="str">
        <f t="shared" si="313"/>
        <v>OM TRANSPORT</v>
      </c>
      <c r="AK981" s="77">
        <f>IF($M981="TRUCK",VLOOKUP($AQ981,Invoicing!$A$17:$B$49,MATCH($AK$1,Invoicing!$A$17:$B$17,0),FALSE),VLOOKUP($AQ981,Invoicing!$N$17:$O$21,MATCH($AK$1,Invoicing!$N$17:$O$17,0),FALSE))</f>
        <v>475</v>
      </c>
      <c r="AL981" s="78">
        <f>VLOOKUP($E981,Invoicing!$A$1:$H$8,MATCH(TRACKER!$N981,Invoicing!$A$1:$H$1,0),FALSE)</f>
        <v>110</v>
      </c>
      <c r="AM981" s="78">
        <f>VLOOKUP($E981,Invoicing!$A$1:$H$8,MATCH(TRACKER!$O$1,Invoicing!$A$1:$H$1,0),FALSE)</f>
        <v>50</v>
      </c>
      <c r="AN981" s="78">
        <f t="shared" si="314"/>
        <v>0</v>
      </c>
      <c r="AO981" s="2">
        <f t="shared" si="315"/>
        <v>6</v>
      </c>
      <c r="AP981" s="2" t="str">
        <f t="shared" si="316"/>
        <v>NIGHT</v>
      </c>
      <c r="AQ981" s="2" t="str">
        <f t="shared" si="317"/>
        <v>OM TRANSPORTNIGHT</v>
      </c>
      <c r="AR981" s="71">
        <f t="shared" si="318"/>
        <v>585</v>
      </c>
      <c r="AS981" s="71">
        <f>VLOOKUP(AJ981,Invoicing!A:K,10,FALSE)</f>
        <v>25</v>
      </c>
      <c r="AT981" s="71">
        <f t="shared" si="319"/>
        <v>610</v>
      </c>
    </row>
    <row r="982" spans="1:46">
      <c r="A982" s="37" t="s">
        <v>90</v>
      </c>
      <c r="B982" s="3" t="s">
        <v>38</v>
      </c>
      <c r="C982" s="11">
        <v>45499.159722222219</v>
      </c>
      <c r="D982" s="11">
        <v>45499.145833333336</v>
      </c>
      <c r="E982" s="11" t="s">
        <v>45</v>
      </c>
      <c r="F982" s="11" t="s">
        <v>40</v>
      </c>
      <c r="G982" s="3" t="s">
        <v>1155</v>
      </c>
      <c r="H982" s="3" t="s">
        <v>2821</v>
      </c>
      <c r="I982" s="11">
        <v>45500.395833333336</v>
      </c>
      <c r="J982" s="12">
        <v>45500.893055555556</v>
      </c>
      <c r="K982" s="12">
        <v>45500.916666666664</v>
      </c>
      <c r="L982" s="12">
        <v>45500.911805555559</v>
      </c>
      <c r="M982" s="12" t="s">
        <v>115</v>
      </c>
      <c r="N982" s="3" t="s">
        <v>42</v>
      </c>
      <c r="O982" s="3">
        <v>0</v>
      </c>
      <c r="P982" s="1">
        <f t="shared" si="300"/>
        <v>30</v>
      </c>
      <c r="Q982" s="1">
        <f t="shared" si="301"/>
        <v>7</v>
      </c>
      <c r="R982" s="72">
        <f t="shared" si="302"/>
        <v>45500.893055555556</v>
      </c>
      <c r="S982" s="73">
        <f t="shared" si="303"/>
        <v>1.2361111111167702</v>
      </c>
      <c r="T982" s="74">
        <f>Table2[[#This Row],[ETA A OFRECIMIENTO]]*24</f>
        <v>29.666666666802485</v>
      </c>
      <c r="U982" s="1" t="str">
        <f t="shared" si="304"/>
        <v>YES</v>
      </c>
      <c r="V982" s="73">
        <f t="shared" si="305"/>
        <v>0.52083333332848269</v>
      </c>
      <c r="W982" s="74">
        <f>Table2[[#This Row],[DEL. AVAILABLE A SLOT]]*24</f>
        <v>12.499999999883585</v>
      </c>
      <c r="X982" s="1" t="str">
        <f t="shared" si="306"/>
        <v>SI</v>
      </c>
      <c r="Y982" s="73">
        <f t="shared" si="307"/>
        <v>1.7569444444452529</v>
      </c>
      <c r="Z982" s="74">
        <f>Table2[[#This Row],[ETA A TIMESLOT]]*24</f>
        <v>42.166666666686069</v>
      </c>
      <c r="AA982" s="73">
        <f t="shared" si="308"/>
        <v>0</v>
      </c>
      <c r="AB982" s="73" t="str">
        <f t="shared" si="309"/>
        <v>SI</v>
      </c>
      <c r="AC982" s="74">
        <f>Table2[[#This Row],[PUNTUALIDAD (H)]]*24</f>
        <v>0</v>
      </c>
      <c r="AD982" s="73">
        <f t="shared" si="310"/>
        <v>1.7520833333401242</v>
      </c>
      <c r="AE982" s="74">
        <f>Table2[[#This Row],[ATA TO UNLOADING]]*24</f>
        <v>42.050000000162981</v>
      </c>
      <c r="AF982" s="74" t="str">
        <f>IF(Table2[[#This Row],[ATA TO UNLOADING 2]]&lt;=48,"YES","NO")</f>
        <v>YES</v>
      </c>
      <c r="AG982" s="75">
        <f t="shared" si="311"/>
        <v>0.91666666666424135</v>
      </c>
      <c r="AH982" s="2" t="s">
        <v>24</v>
      </c>
      <c r="AI982" s="2" t="str">
        <f t="shared" si="312"/>
        <v>GESU6724883</v>
      </c>
      <c r="AJ982" s="76" t="str">
        <f t="shared" si="313"/>
        <v>OM TRANSPORT</v>
      </c>
      <c r="AK982" s="77">
        <f>IF($M982="TRUCK",VLOOKUP($AQ982,Invoicing!$A$17:$B$49,MATCH($AK$1,Invoicing!$A$17:$B$17,0),FALSE),VLOOKUP($AQ982,Invoicing!$N$17:$O$21,MATCH($AK$1,Invoicing!$N$17:$O$17,0),FALSE))</f>
        <v>475</v>
      </c>
      <c r="AL982" s="78" t="e">
        <f>VLOOKUP($E982,Invoicing!$A$1:$H$8,MATCH(TRACKER!$N982,Invoicing!$A$1:$H$1,0),FALSE)</f>
        <v>#N/A</v>
      </c>
      <c r="AM982" s="78">
        <f>VLOOKUP($E982,Invoicing!$A$1:$H$8,MATCH(TRACKER!$O$1,Invoicing!$A$1:$H$1,0),FALSE)</f>
        <v>50</v>
      </c>
      <c r="AN982" s="78">
        <f t="shared" si="314"/>
        <v>0</v>
      </c>
      <c r="AO982" s="2">
        <f t="shared" si="315"/>
        <v>6</v>
      </c>
      <c r="AP982" s="2" t="str">
        <f t="shared" si="316"/>
        <v>NIGHT</v>
      </c>
      <c r="AQ982" s="2" t="str">
        <f t="shared" si="317"/>
        <v>OM TRANSPORTNIGHT</v>
      </c>
      <c r="AR982" s="71">
        <f t="shared" si="318"/>
        <v>475</v>
      </c>
      <c r="AS982" s="71">
        <f>VLOOKUP(AJ982,Invoicing!A:K,10,FALSE)</f>
        <v>25</v>
      </c>
      <c r="AT982" s="71">
        <f t="shared" si="319"/>
        <v>500</v>
      </c>
    </row>
    <row r="983" spans="1:46">
      <c r="A983" s="37" t="s">
        <v>90</v>
      </c>
      <c r="B983" s="3" t="s">
        <v>38</v>
      </c>
      <c r="C983" s="11">
        <v>45499.159722222219</v>
      </c>
      <c r="D983" s="11">
        <v>45499.145833333336</v>
      </c>
      <c r="E983" s="11" t="s">
        <v>45</v>
      </c>
      <c r="F983" s="11" t="s">
        <v>40</v>
      </c>
      <c r="G983" s="3" t="s">
        <v>1156</v>
      </c>
      <c r="H983" s="3" t="s">
        <v>2821</v>
      </c>
      <c r="I983" s="11">
        <v>45500.395833333336</v>
      </c>
      <c r="J983" s="12">
        <v>45501.290972222225</v>
      </c>
      <c r="K983" s="12">
        <v>45501.083333333336</v>
      </c>
      <c r="L983" s="12">
        <v>45501.305555555555</v>
      </c>
      <c r="M983" s="12" t="s">
        <v>115</v>
      </c>
      <c r="N983" s="3" t="s">
        <v>42</v>
      </c>
      <c r="O983" s="3">
        <v>0</v>
      </c>
      <c r="P983" s="1">
        <f t="shared" si="300"/>
        <v>30</v>
      </c>
      <c r="Q983" s="1">
        <f t="shared" si="301"/>
        <v>7</v>
      </c>
      <c r="R983" s="72">
        <f t="shared" si="302"/>
        <v>45501.290972222225</v>
      </c>
      <c r="S983" s="73">
        <f t="shared" si="303"/>
        <v>1.2361111111167702</v>
      </c>
      <c r="T983" s="74">
        <f>Table2[[#This Row],[ETA A OFRECIMIENTO]]*24</f>
        <v>29.666666666802485</v>
      </c>
      <c r="U983" s="1" t="str">
        <f t="shared" si="304"/>
        <v>YES</v>
      </c>
      <c r="V983" s="73">
        <f t="shared" si="305"/>
        <v>0.6875</v>
      </c>
      <c r="W983" s="74">
        <f>Table2[[#This Row],[DEL. AVAILABLE A SLOT]]*24</f>
        <v>16.5</v>
      </c>
      <c r="X983" s="1" t="str">
        <f t="shared" si="306"/>
        <v>SI</v>
      </c>
      <c r="Y983" s="73">
        <f t="shared" si="307"/>
        <v>1.9236111111167702</v>
      </c>
      <c r="Z983" s="74">
        <f>Table2[[#This Row],[ETA A TIMESLOT]]*24</f>
        <v>46.166666666802485</v>
      </c>
      <c r="AA983" s="73">
        <f t="shared" si="308"/>
        <v>0.20763888888905058</v>
      </c>
      <c r="AB983" s="73" t="str">
        <f t="shared" si="309"/>
        <v>NO</v>
      </c>
      <c r="AC983" s="74">
        <f>Table2[[#This Row],[PUNTUALIDAD (H)]]*24</f>
        <v>4.9833333333372138</v>
      </c>
      <c r="AD983" s="73">
        <f t="shared" si="310"/>
        <v>2.1458333333357587</v>
      </c>
      <c r="AE983" s="74">
        <f>Table2[[#This Row],[ATA TO UNLOADING]]*24</f>
        <v>51.500000000058208</v>
      </c>
      <c r="AF983" s="74" t="str">
        <f>IF(Table2[[#This Row],[ATA TO UNLOADING 2]]&lt;=48,"YES","NO")</f>
        <v>NO</v>
      </c>
      <c r="AG983" s="75">
        <f t="shared" si="311"/>
        <v>8.3333333335758653E-2</v>
      </c>
      <c r="AH983" s="2" t="s">
        <v>24</v>
      </c>
      <c r="AI983" s="2" t="str">
        <f t="shared" si="312"/>
        <v>HASU4145781</v>
      </c>
      <c r="AJ983" s="76" t="str">
        <f t="shared" si="313"/>
        <v>OM TRANSPORT</v>
      </c>
      <c r="AK983" s="77">
        <f>IF($M983="TRUCK",VLOOKUP($AQ983,Invoicing!$A$17:$B$49,MATCH($AK$1,Invoicing!$A$17:$B$17,0),FALSE),VLOOKUP($AQ983,Invoicing!$N$17:$O$21,MATCH($AK$1,Invoicing!$N$17:$O$17,0),FALSE))</f>
        <v>475</v>
      </c>
      <c r="AL983" s="78" t="e">
        <f>VLOOKUP($E983,Invoicing!$A$1:$H$8,MATCH(TRACKER!$N983,Invoicing!$A$1:$H$1,0),FALSE)</f>
        <v>#N/A</v>
      </c>
      <c r="AM983" s="78">
        <f>VLOOKUP($E983,Invoicing!$A$1:$H$8,MATCH(TRACKER!$O$1,Invoicing!$A$1:$H$1,0),FALSE)</f>
        <v>50</v>
      </c>
      <c r="AN983" s="78">
        <f t="shared" si="314"/>
        <v>0</v>
      </c>
      <c r="AO983" s="2">
        <f t="shared" si="315"/>
        <v>7</v>
      </c>
      <c r="AP983" s="2" t="str">
        <f t="shared" si="316"/>
        <v>NIGHT</v>
      </c>
      <c r="AQ983" s="2" t="str">
        <f t="shared" si="317"/>
        <v>OM TRANSPORTNIGHT</v>
      </c>
      <c r="AR983" s="71">
        <f t="shared" si="318"/>
        <v>475</v>
      </c>
      <c r="AS983" s="71">
        <f>VLOOKUP(AJ983,Invoicing!A:K,10,FALSE)</f>
        <v>25</v>
      </c>
      <c r="AT983" s="71">
        <f t="shared" si="319"/>
        <v>500</v>
      </c>
    </row>
    <row r="984" spans="1:46">
      <c r="A984" s="37" t="s">
        <v>90</v>
      </c>
      <c r="B984" s="3" t="s">
        <v>38</v>
      </c>
      <c r="C984" s="11">
        <v>45499.159722222219</v>
      </c>
      <c r="D984" s="11">
        <v>45499.145833333336</v>
      </c>
      <c r="E984" s="11" t="s">
        <v>44</v>
      </c>
      <c r="F984" s="11" t="s">
        <v>40</v>
      </c>
      <c r="G984" s="3" t="s">
        <v>1157</v>
      </c>
      <c r="H984" s="3" t="s">
        <v>41</v>
      </c>
      <c r="I984" s="11">
        <v>45500.395833333336</v>
      </c>
      <c r="J984" s="12">
        <v>45501.333333333336</v>
      </c>
      <c r="K984" s="12">
        <v>45501.333333333336</v>
      </c>
      <c r="L984" s="12">
        <v>45501.340277777781</v>
      </c>
      <c r="M984" s="12" t="s">
        <v>115</v>
      </c>
      <c r="N984" s="3" t="s">
        <v>42</v>
      </c>
      <c r="O984" s="3">
        <v>2</v>
      </c>
      <c r="P984" s="1">
        <f t="shared" si="300"/>
        <v>30</v>
      </c>
      <c r="Q984" s="1">
        <f t="shared" si="301"/>
        <v>7</v>
      </c>
      <c r="R984" s="72">
        <f t="shared" si="302"/>
        <v>45501.333333333336</v>
      </c>
      <c r="S984" s="73">
        <f t="shared" si="303"/>
        <v>1.2361111111167702</v>
      </c>
      <c r="T984" s="74">
        <f>Table2[[#This Row],[ETA A OFRECIMIENTO]]*24</f>
        <v>29.666666666802485</v>
      </c>
      <c r="U984" s="1" t="str">
        <f t="shared" si="304"/>
        <v>YES</v>
      </c>
      <c r="V984" s="73">
        <f t="shared" si="305"/>
        <v>0.9375</v>
      </c>
      <c r="W984" s="74">
        <f>Table2[[#This Row],[DEL. AVAILABLE A SLOT]]*24</f>
        <v>22.5</v>
      </c>
      <c r="X984" s="1" t="str">
        <f t="shared" si="306"/>
        <v>SI</v>
      </c>
      <c r="Y984" s="73">
        <f t="shared" si="307"/>
        <v>2.1736111111167702</v>
      </c>
      <c r="Z984" s="74">
        <f>Table2[[#This Row],[ETA A TIMESLOT]]*24</f>
        <v>52.166666666802485</v>
      </c>
      <c r="AA984" s="73">
        <f t="shared" si="308"/>
        <v>0</v>
      </c>
      <c r="AB984" s="73" t="str">
        <f t="shared" si="309"/>
        <v>SI</v>
      </c>
      <c r="AC984" s="74">
        <f>Table2[[#This Row],[PUNTUALIDAD (H)]]*24</f>
        <v>0</v>
      </c>
      <c r="AD984" s="73">
        <f t="shared" si="310"/>
        <v>2.1805555555620231</v>
      </c>
      <c r="AE984" s="74">
        <f>Table2[[#This Row],[ATA TO UNLOADING]]*24</f>
        <v>52.333333333488554</v>
      </c>
      <c r="AF984" s="74" t="str">
        <f>IF(Table2[[#This Row],[ATA TO UNLOADING 2]]&lt;=48,"YES","NO")</f>
        <v>NO</v>
      </c>
      <c r="AG984" s="75">
        <f t="shared" si="311"/>
        <v>0.33333333333575865</v>
      </c>
      <c r="AH984" s="2" t="s">
        <v>42</v>
      </c>
      <c r="AI984" s="2" t="str">
        <f t="shared" si="312"/>
        <v>MRKU0176987</v>
      </c>
      <c r="AJ984" s="76" t="str">
        <f t="shared" si="313"/>
        <v>MSI</v>
      </c>
      <c r="AK984" s="77">
        <f>IF($M984="TRUCK",VLOOKUP($AQ984,Invoicing!$A$17:$B$49,MATCH($AK$1,Invoicing!$A$17:$B$17,0),FALSE),VLOOKUP($AQ984,Invoicing!$N$17:$O$21,MATCH($AK$1,Invoicing!$N$17:$O$17,0),FALSE))</f>
        <v>500</v>
      </c>
      <c r="AL984" s="78" t="e">
        <f>VLOOKUP($E984,Invoicing!$A$1:$H$8,MATCH(TRACKER!$N984,Invoicing!$A$1:$H$1,0),FALSE)</f>
        <v>#N/A</v>
      </c>
      <c r="AM984" s="78">
        <f>VLOOKUP($E984,Invoicing!$A$1:$H$8,MATCH(TRACKER!$O$1,Invoicing!$A$1:$H$1,0),FALSE)</f>
        <v>50</v>
      </c>
      <c r="AN984" s="78">
        <f t="shared" si="314"/>
        <v>100</v>
      </c>
      <c r="AO984" s="2">
        <f t="shared" si="315"/>
        <v>7</v>
      </c>
      <c r="AP984" s="2" t="str">
        <f t="shared" si="316"/>
        <v>SUNDAY</v>
      </c>
      <c r="AQ984" s="2" t="str">
        <f t="shared" si="317"/>
        <v>MSISUNDAY</v>
      </c>
      <c r="AR984" s="71">
        <f t="shared" si="318"/>
        <v>600</v>
      </c>
      <c r="AS984" s="71">
        <f>VLOOKUP(AJ984,Invoicing!A:K,10,FALSE)</f>
        <v>25</v>
      </c>
      <c r="AT984" s="71">
        <f t="shared" si="319"/>
        <v>625</v>
      </c>
    </row>
    <row r="985" spans="1:46">
      <c r="A985" s="37" t="s">
        <v>90</v>
      </c>
      <c r="B985" s="3" t="s">
        <v>38</v>
      </c>
      <c r="C985" s="11">
        <v>45499.159722222219</v>
      </c>
      <c r="D985" s="11">
        <v>45499.145833333336</v>
      </c>
      <c r="E985" s="11" t="s">
        <v>44</v>
      </c>
      <c r="F985" s="11" t="s">
        <v>40</v>
      </c>
      <c r="G985" s="3" t="s">
        <v>1158</v>
      </c>
      <c r="H985" s="3" t="s">
        <v>2821</v>
      </c>
      <c r="I985" s="11">
        <v>45500.395833333336</v>
      </c>
      <c r="J985" s="12">
        <v>45501.152777777781</v>
      </c>
      <c r="K985" s="12">
        <v>45501.125</v>
      </c>
      <c r="L985" s="12">
        <v>45501.166666666664</v>
      </c>
      <c r="M985" s="12" t="s">
        <v>115</v>
      </c>
      <c r="N985" s="3" t="s">
        <v>42</v>
      </c>
      <c r="O985" s="3">
        <v>0</v>
      </c>
      <c r="P985" s="1">
        <f t="shared" si="300"/>
        <v>30</v>
      </c>
      <c r="Q985" s="1">
        <f t="shared" si="301"/>
        <v>7</v>
      </c>
      <c r="R985" s="72">
        <f t="shared" si="302"/>
        <v>45501.152777777781</v>
      </c>
      <c r="S985" s="73">
        <f t="shared" si="303"/>
        <v>1.2361111111167702</v>
      </c>
      <c r="T985" s="74">
        <f>Table2[[#This Row],[ETA A OFRECIMIENTO]]*24</f>
        <v>29.666666666802485</v>
      </c>
      <c r="U985" s="1" t="str">
        <f t="shared" si="304"/>
        <v>YES</v>
      </c>
      <c r="V985" s="73">
        <f t="shared" si="305"/>
        <v>0.72916666666424135</v>
      </c>
      <c r="W985" s="74">
        <f>Table2[[#This Row],[DEL. AVAILABLE A SLOT]]*24</f>
        <v>17.499999999941792</v>
      </c>
      <c r="X985" s="1" t="str">
        <f t="shared" si="306"/>
        <v>SI</v>
      </c>
      <c r="Y985" s="73">
        <f t="shared" si="307"/>
        <v>1.9652777777810115</v>
      </c>
      <c r="Z985" s="74">
        <f>Table2[[#This Row],[ETA A TIMESLOT]]*24</f>
        <v>47.166666666744277</v>
      </c>
      <c r="AA985" s="73">
        <f t="shared" si="308"/>
        <v>2.7777777781011537E-2</v>
      </c>
      <c r="AB985" s="73" t="str">
        <f t="shared" si="309"/>
        <v>SI</v>
      </c>
      <c r="AC985" s="74">
        <f>Table2[[#This Row],[PUNTUALIDAD (H)]]*24</f>
        <v>0.66666666674427688</v>
      </c>
      <c r="AD985" s="73">
        <f t="shared" si="310"/>
        <v>2.0069444444452529</v>
      </c>
      <c r="AE985" s="74">
        <f>Table2[[#This Row],[ATA TO UNLOADING]]*24</f>
        <v>48.166666666686069</v>
      </c>
      <c r="AF985" s="74" t="str">
        <f>IF(Table2[[#This Row],[ATA TO UNLOADING 2]]&lt;=48,"YES","NO")</f>
        <v>NO</v>
      </c>
      <c r="AG985" s="75">
        <f t="shared" si="311"/>
        <v>0.125</v>
      </c>
      <c r="AH985" s="2" t="s">
        <v>24</v>
      </c>
      <c r="AI985" s="2" t="str">
        <f t="shared" si="312"/>
        <v>MRKU2478311</v>
      </c>
      <c r="AJ985" s="76" t="str">
        <f t="shared" si="313"/>
        <v>MSI</v>
      </c>
      <c r="AK985" s="77">
        <f>IF($M985="TRUCK",VLOOKUP($AQ985,Invoicing!$A$17:$B$49,MATCH($AK$1,Invoicing!$A$17:$B$17,0),FALSE),VLOOKUP($AQ985,Invoicing!$N$17:$O$21,MATCH($AK$1,Invoicing!$N$17:$O$17,0),FALSE))</f>
        <v>530</v>
      </c>
      <c r="AL985" s="78" t="e">
        <f>VLOOKUP($E985,Invoicing!$A$1:$H$8,MATCH(TRACKER!$N985,Invoicing!$A$1:$H$1,0),FALSE)</f>
        <v>#N/A</v>
      </c>
      <c r="AM985" s="78">
        <f>VLOOKUP($E985,Invoicing!$A$1:$H$8,MATCH(TRACKER!$O$1,Invoicing!$A$1:$H$1,0),FALSE)</f>
        <v>50</v>
      </c>
      <c r="AN985" s="78">
        <f t="shared" si="314"/>
        <v>0</v>
      </c>
      <c r="AO985" s="2">
        <f t="shared" si="315"/>
        <v>7</v>
      </c>
      <c r="AP985" s="2" t="str">
        <f t="shared" si="316"/>
        <v>NIGHT</v>
      </c>
      <c r="AQ985" s="2" t="str">
        <f t="shared" si="317"/>
        <v>MSINIGHT</v>
      </c>
      <c r="AR985" s="71">
        <f t="shared" si="318"/>
        <v>530</v>
      </c>
      <c r="AS985" s="71">
        <f>VLOOKUP(AJ985,Invoicing!A:K,10,FALSE)</f>
        <v>25</v>
      </c>
      <c r="AT985" s="71">
        <f t="shared" si="319"/>
        <v>555</v>
      </c>
    </row>
    <row r="986" spans="1:46">
      <c r="A986" s="37" t="s">
        <v>90</v>
      </c>
      <c r="B986" s="3" t="s">
        <v>38</v>
      </c>
      <c r="C986" s="11">
        <v>45499.159722222219</v>
      </c>
      <c r="D986" s="11">
        <v>45499.145833333336</v>
      </c>
      <c r="E986" s="11" t="s">
        <v>44</v>
      </c>
      <c r="F986" s="11" t="s">
        <v>40</v>
      </c>
      <c r="G986" s="3" t="s">
        <v>1159</v>
      </c>
      <c r="H986" s="3" t="s">
        <v>2821</v>
      </c>
      <c r="I986" s="11">
        <v>45500.395833333336</v>
      </c>
      <c r="J986" s="12">
        <v>45501.412499999999</v>
      </c>
      <c r="K986" s="12">
        <v>45501.208333333336</v>
      </c>
      <c r="L986" s="12">
        <v>45501.479166666664</v>
      </c>
      <c r="M986" s="12" t="s">
        <v>115</v>
      </c>
      <c r="N986" s="3" t="s">
        <v>13</v>
      </c>
      <c r="O986" s="3">
        <v>0</v>
      </c>
      <c r="P986" s="1">
        <f t="shared" si="300"/>
        <v>30</v>
      </c>
      <c r="Q986" s="1">
        <f t="shared" si="301"/>
        <v>7</v>
      </c>
      <c r="R986" s="72">
        <f t="shared" si="302"/>
        <v>45501.412499999999</v>
      </c>
      <c r="S986" s="73">
        <f t="shared" si="303"/>
        <v>1.2361111111167702</v>
      </c>
      <c r="T986" s="74">
        <f>Table2[[#This Row],[ETA A OFRECIMIENTO]]*24</f>
        <v>29.666666666802485</v>
      </c>
      <c r="U986" s="1" t="str">
        <f t="shared" si="304"/>
        <v>YES</v>
      </c>
      <c r="V986" s="73">
        <f t="shared" si="305"/>
        <v>0.8125</v>
      </c>
      <c r="W986" s="74">
        <f>Table2[[#This Row],[DEL. AVAILABLE A SLOT]]*24</f>
        <v>19.5</v>
      </c>
      <c r="X986" s="1" t="str">
        <f t="shared" si="306"/>
        <v>SI</v>
      </c>
      <c r="Y986" s="73">
        <f t="shared" si="307"/>
        <v>2.0486111111167702</v>
      </c>
      <c r="Z986" s="74">
        <f>Table2[[#This Row],[ETA A TIMESLOT]]*24</f>
        <v>49.166666666802485</v>
      </c>
      <c r="AA986" s="73">
        <f t="shared" si="308"/>
        <v>0.20416666666278616</v>
      </c>
      <c r="AB986" s="73" t="str">
        <f t="shared" si="309"/>
        <v>NO</v>
      </c>
      <c r="AC986" s="74">
        <f>Table2[[#This Row],[PUNTUALIDAD (H)]]*24</f>
        <v>4.8999999999068677</v>
      </c>
      <c r="AD986" s="73">
        <f t="shared" si="310"/>
        <v>2.3194444444452529</v>
      </c>
      <c r="AE986" s="74">
        <f>Table2[[#This Row],[ATA TO UNLOADING]]*24</f>
        <v>55.666666666686069</v>
      </c>
      <c r="AF986" s="74" t="str">
        <f>IF(Table2[[#This Row],[ATA TO UNLOADING 2]]&lt;=48,"YES","NO")</f>
        <v>NO</v>
      </c>
      <c r="AG986" s="75">
        <f t="shared" si="311"/>
        <v>0.20833333333575865</v>
      </c>
      <c r="AH986" s="2" t="s">
        <v>42</v>
      </c>
      <c r="AI986" s="2" t="str">
        <f t="shared" si="312"/>
        <v>MRKU2957227</v>
      </c>
      <c r="AJ986" s="76" t="str">
        <f t="shared" si="313"/>
        <v>MSI</v>
      </c>
      <c r="AK986" s="77">
        <f>IF($M986="TRUCK",VLOOKUP($AQ986,Invoicing!$A$17:$B$49,MATCH($AK$1,Invoicing!$A$17:$B$17,0),FALSE),VLOOKUP($AQ986,Invoicing!$N$17:$O$21,MATCH($AK$1,Invoicing!$N$17:$O$17,0),FALSE))</f>
        <v>500</v>
      </c>
      <c r="AL986" s="78">
        <f>VLOOKUP($E986,Invoicing!$A$1:$H$8,MATCH(TRACKER!$N986,Invoicing!$A$1:$H$1,0),FALSE)</f>
        <v>120</v>
      </c>
      <c r="AM986" s="78">
        <f>VLOOKUP($E986,Invoicing!$A$1:$H$8,MATCH(TRACKER!$O$1,Invoicing!$A$1:$H$1,0),FALSE)</f>
        <v>50</v>
      </c>
      <c r="AN986" s="78">
        <f t="shared" si="314"/>
        <v>0</v>
      </c>
      <c r="AO986" s="2">
        <f t="shared" si="315"/>
        <v>7</v>
      </c>
      <c r="AP986" s="2" t="str">
        <f t="shared" si="316"/>
        <v>SUNDAY</v>
      </c>
      <c r="AQ986" s="2" t="str">
        <f t="shared" si="317"/>
        <v>MSISUNDAY</v>
      </c>
      <c r="AR986" s="71">
        <f t="shared" si="318"/>
        <v>620</v>
      </c>
      <c r="AS986" s="71">
        <f>VLOOKUP(AJ986,Invoicing!A:K,10,FALSE)</f>
        <v>25</v>
      </c>
      <c r="AT986" s="71">
        <f t="shared" si="319"/>
        <v>645</v>
      </c>
    </row>
    <row r="987" spans="1:46">
      <c r="A987" s="37" t="s">
        <v>90</v>
      </c>
      <c r="B987" s="3" t="s">
        <v>38</v>
      </c>
      <c r="C987" s="11">
        <v>45499.159722222219</v>
      </c>
      <c r="D987" s="11">
        <v>45499.145833333336</v>
      </c>
      <c r="E987" s="11" t="s">
        <v>45</v>
      </c>
      <c r="F987" s="11" t="s">
        <v>40</v>
      </c>
      <c r="G987" s="3" t="s">
        <v>1160</v>
      </c>
      <c r="H987" s="3" t="s">
        <v>41</v>
      </c>
      <c r="I987" s="11">
        <v>45500.395833333336</v>
      </c>
      <c r="J987" s="12">
        <v>45501.395833333336</v>
      </c>
      <c r="K987" s="12">
        <v>45501.395833333336</v>
      </c>
      <c r="L987" s="12">
        <v>45501.404861111114</v>
      </c>
      <c r="M987" s="12" t="s">
        <v>115</v>
      </c>
      <c r="N987" s="3" t="s">
        <v>42</v>
      </c>
      <c r="O987" s="3">
        <v>1</v>
      </c>
      <c r="P987" s="1">
        <f t="shared" si="300"/>
        <v>30</v>
      </c>
      <c r="Q987" s="1">
        <f t="shared" si="301"/>
        <v>7</v>
      </c>
      <c r="R987" s="72">
        <f t="shared" si="302"/>
        <v>45501.395833333336</v>
      </c>
      <c r="S987" s="73">
        <f t="shared" si="303"/>
        <v>1.2361111111167702</v>
      </c>
      <c r="T987" s="74">
        <f>Table2[[#This Row],[ETA A OFRECIMIENTO]]*24</f>
        <v>29.666666666802485</v>
      </c>
      <c r="U987" s="1" t="str">
        <f t="shared" si="304"/>
        <v>YES</v>
      </c>
      <c r="V987" s="73">
        <f t="shared" si="305"/>
        <v>1</v>
      </c>
      <c r="W987" s="74">
        <f>Table2[[#This Row],[DEL. AVAILABLE A SLOT]]*24</f>
        <v>24</v>
      </c>
      <c r="X987" s="1" t="str">
        <f t="shared" si="306"/>
        <v>SI</v>
      </c>
      <c r="Y987" s="73">
        <f t="shared" si="307"/>
        <v>2.2361111111167702</v>
      </c>
      <c r="Z987" s="74">
        <f>Table2[[#This Row],[ETA A TIMESLOT]]*24</f>
        <v>53.666666666802485</v>
      </c>
      <c r="AA987" s="73">
        <f t="shared" si="308"/>
        <v>0</v>
      </c>
      <c r="AB987" s="73" t="str">
        <f t="shared" si="309"/>
        <v>SI</v>
      </c>
      <c r="AC987" s="74">
        <f>Table2[[#This Row],[PUNTUALIDAD (H)]]*24</f>
        <v>0</v>
      </c>
      <c r="AD987" s="73">
        <f t="shared" si="310"/>
        <v>2.2451388888948713</v>
      </c>
      <c r="AE987" s="74">
        <f>Table2[[#This Row],[ATA TO UNLOADING]]*24</f>
        <v>53.883333333476912</v>
      </c>
      <c r="AF987" s="74" t="str">
        <f>IF(Table2[[#This Row],[ATA TO UNLOADING 2]]&lt;=48,"YES","NO")</f>
        <v>NO</v>
      </c>
      <c r="AG987" s="75">
        <f t="shared" si="311"/>
        <v>0.39583333333575865</v>
      </c>
      <c r="AH987" s="2" t="s">
        <v>42</v>
      </c>
      <c r="AI987" s="2" t="str">
        <f t="shared" si="312"/>
        <v>MRKU3275068</v>
      </c>
      <c r="AJ987" s="76" t="str">
        <f t="shared" si="313"/>
        <v>OM TRANSPORT</v>
      </c>
      <c r="AK987" s="77">
        <f>IF($M987="TRUCK",VLOOKUP($AQ987,Invoicing!$A$17:$B$49,MATCH($AK$1,Invoicing!$A$17:$B$17,0),FALSE),VLOOKUP($AQ987,Invoicing!$N$17:$O$21,MATCH($AK$1,Invoicing!$N$17:$O$17,0),FALSE))</f>
        <v>550</v>
      </c>
      <c r="AL987" s="78" t="e">
        <f>VLOOKUP($E987,Invoicing!$A$1:$H$8,MATCH(TRACKER!$N987,Invoicing!$A$1:$H$1,0),FALSE)</f>
        <v>#N/A</v>
      </c>
      <c r="AM987" s="78">
        <f>VLOOKUP($E987,Invoicing!$A$1:$H$8,MATCH(TRACKER!$O$1,Invoicing!$A$1:$H$1,0),FALSE)</f>
        <v>50</v>
      </c>
      <c r="AN987" s="78">
        <f t="shared" si="314"/>
        <v>50</v>
      </c>
      <c r="AO987" s="2">
        <f t="shared" si="315"/>
        <v>7</v>
      </c>
      <c r="AP987" s="2" t="str">
        <f t="shared" si="316"/>
        <v>SUNDAY</v>
      </c>
      <c r="AQ987" s="2" t="str">
        <f t="shared" si="317"/>
        <v>OM TRANSPORTSUNDAY</v>
      </c>
      <c r="AR987" s="71">
        <f t="shared" si="318"/>
        <v>600</v>
      </c>
      <c r="AS987" s="71">
        <f>VLOOKUP(AJ987,Invoicing!A:K,10,FALSE)</f>
        <v>25</v>
      </c>
      <c r="AT987" s="71">
        <f t="shared" si="319"/>
        <v>625</v>
      </c>
    </row>
    <row r="988" spans="1:46">
      <c r="A988" s="37" t="s">
        <v>90</v>
      </c>
      <c r="B988" s="3" t="s">
        <v>38</v>
      </c>
      <c r="C988" s="11">
        <v>45499.159722222219</v>
      </c>
      <c r="D988" s="11">
        <v>45499.145833333336</v>
      </c>
      <c r="E988" s="11" t="s">
        <v>45</v>
      </c>
      <c r="F988" s="11" t="s">
        <v>40</v>
      </c>
      <c r="G988" s="3" t="s">
        <v>1161</v>
      </c>
      <c r="H988" s="3" t="s">
        <v>2821</v>
      </c>
      <c r="I988" s="11">
        <v>45500.395833333336</v>
      </c>
      <c r="J988" s="12">
        <v>45501.614583333336</v>
      </c>
      <c r="K988" s="12">
        <v>45501.625</v>
      </c>
      <c r="L988" s="12">
        <v>45501.625</v>
      </c>
      <c r="M988" s="12" t="s">
        <v>115</v>
      </c>
      <c r="N988" s="3" t="s">
        <v>42</v>
      </c>
      <c r="O988" s="3">
        <v>0</v>
      </c>
      <c r="P988" s="1">
        <f t="shared" si="300"/>
        <v>30</v>
      </c>
      <c r="Q988" s="1">
        <f t="shared" si="301"/>
        <v>7</v>
      </c>
      <c r="R988" s="72">
        <f t="shared" si="302"/>
        <v>45501.614583333336</v>
      </c>
      <c r="S988" s="73">
        <f t="shared" si="303"/>
        <v>1.2361111111167702</v>
      </c>
      <c r="T988" s="74">
        <f>Table2[[#This Row],[ETA A OFRECIMIENTO]]*24</f>
        <v>29.666666666802485</v>
      </c>
      <c r="U988" s="1" t="str">
        <f t="shared" si="304"/>
        <v>YES</v>
      </c>
      <c r="V988" s="73">
        <f t="shared" si="305"/>
        <v>1.2291666666642413</v>
      </c>
      <c r="W988" s="74">
        <f>Table2[[#This Row],[DEL. AVAILABLE A SLOT]]*24</f>
        <v>29.499999999941792</v>
      </c>
      <c r="X988" s="1" t="str">
        <f t="shared" si="306"/>
        <v>NO</v>
      </c>
      <c r="Y988" s="73">
        <f t="shared" si="307"/>
        <v>2.4652777777810115</v>
      </c>
      <c r="Z988" s="74">
        <f>Table2[[#This Row],[ETA A TIMESLOT]]*24</f>
        <v>59.166666666744277</v>
      </c>
      <c r="AA988" s="73">
        <f t="shared" si="308"/>
        <v>0</v>
      </c>
      <c r="AB988" s="73" t="str">
        <f t="shared" si="309"/>
        <v>SI</v>
      </c>
      <c r="AC988" s="74">
        <f>Table2[[#This Row],[PUNTUALIDAD (H)]]*24</f>
        <v>0</v>
      </c>
      <c r="AD988" s="73">
        <f t="shared" si="310"/>
        <v>2.4652777777810115</v>
      </c>
      <c r="AE988" s="74">
        <f>Table2[[#This Row],[ATA TO UNLOADING]]*24</f>
        <v>59.166666666744277</v>
      </c>
      <c r="AF988" s="74" t="str">
        <f>IF(Table2[[#This Row],[ATA TO UNLOADING 2]]&lt;=48,"YES","NO")</f>
        <v>NO</v>
      </c>
      <c r="AG988" s="75">
        <f t="shared" si="311"/>
        <v>0.625</v>
      </c>
      <c r="AH988" s="2" t="s">
        <v>42</v>
      </c>
      <c r="AI988" s="2" t="str">
        <f t="shared" si="312"/>
        <v>MRKU3836929</v>
      </c>
      <c r="AJ988" s="76" t="str">
        <f t="shared" si="313"/>
        <v>OM TRANSPORT</v>
      </c>
      <c r="AK988" s="77">
        <f>IF($M988="TRUCK",VLOOKUP($AQ988,Invoicing!$A$17:$B$49,MATCH($AK$1,Invoicing!$A$17:$B$17,0),FALSE),VLOOKUP($AQ988,Invoicing!$N$17:$O$21,MATCH($AK$1,Invoicing!$N$17:$O$17,0),FALSE))</f>
        <v>550</v>
      </c>
      <c r="AL988" s="78" t="e">
        <f>VLOOKUP($E988,Invoicing!$A$1:$H$8,MATCH(TRACKER!$N988,Invoicing!$A$1:$H$1,0),FALSE)</f>
        <v>#N/A</v>
      </c>
      <c r="AM988" s="78">
        <f>VLOOKUP($E988,Invoicing!$A$1:$H$8,MATCH(TRACKER!$O$1,Invoicing!$A$1:$H$1,0),FALSE)</f>
        <v>50</v>
      </c>
      <c r="AN988" s="78">
        <f t="shared" si="314"/>
        <v>0</v>
      </c>
      <c r="AO988" s="2">
        <f t="shared" si="315"/>
        <v>7</v>
      </c>
      <c r="AP988" s="2" t="str">
        <f t="shared" si="316"/>
        <v>SUNDAY</v>
      </c>
      <c r="AQ988" s="2" t="str">
        <f t="shared" si="317"/>
        <v>OM TRANSPORTSUNDAY</v>
      </c>
      <c r="AR988" s="71">
        <f t="shared" si="318"/>
        <v>550</v>
      </c>
      <c r="AS988" s="71">
        <f>VLOOKUP(AJ988,Invoicing!A:K,10,FALSE)</f>
        <v>25</v>
      </c>
      <c r="AT988" s="71">
        <f t="shared" si="319"/>
        <v>575</v>
      </c>
    </row>
    <row r="989" spans="1:46">
      <c r="A989" s="37" t="s">
        <v>90</v>
      </c>
      <c r="B989" s="3" t="s">
        <v>38</v>
      </c>
      <c r="C989" s="11">
        <v>45499.159722222219</v>
      </c>
      <c r="D989" s="11">
        <v>45499.145833333336</v>
      </c>
      <c r="E989" s="11" t="s">
        <v>44</v>
      </c>
      <c r="F989" s="11" t="s">
        <v>40</v>
      </c>
      <c r="G989" s="3" t="s">
        <v>1162</v>
      </c>
      <c r="H989" s="3" t="s">
        <v>41</v>
      </c>
      <c r="I989" s="11">
        <v>45500.395833333336</v>
      </c>
      <c r="J989" s="12">
        <v>45502.315972222219</v>
      </c>
      <c r="K989" s="12">
        <v>45502.333333333336</v>
      </c>
      <c r="L989" s="12">
        <v>45502.319444444445</v>
      </c>
      <c r="M989" s="12" t="s">
        <v>115</v>
      </c>
      <c r="N989" s="3" t="s">
        <v>42</v>
      </c>
      <c r="O989" s="3">
        <v>0</v>
      </c>
      <c r="P989" s="1">
        <f t="shared" si="300"/>
        <v>31</v>
      </c>
      <c r="Q989" s="1">
        <f t="shared" si="301"/>
        <v>7</v>
      </c>
      <c r="R989" s="72">
        <f t="shared" si="302"/>
        <v>45502.315972222219</v>
      </c>
      <c r="S989" s="73">
        <f t="shared" si="303"/>
        <v>1.2361111111167702</v>
      </c>
      <c r="T989" s="74">
        <f>Table2[[#This Row],[ETA A OFRECIMIENTO]]*24</f>
        <v>29.666666666802485</v>
      </c>
      <c r="U989" s="1" t="str">
        <f t="shared" si="304"/>
        <v>YES</v>
      </c>
      <c r="V989" s="73">
        <f t="shared" si="305"/>
        <v>1.9375</v>
      </c>
      <c r="W989" s="74">
        <f>Table2[[#This Row],[DEL. AVAILABLE A SLOT]]*24</f>
        <v>46.5</v>
      </c>
      <c r="X989" s="1" t="str">
        <f t="shared" si="306"/>
        <v>NO</v>
      </c>
      <c r="Y989" s="73">
        <f t="shared" si="307"/>
        <v>3.1736111111167702</v>
      </c>
      <c r="Z989" s="74">
        <f>Table2[[#This Row],[ETA A TIMESLOT]]*24</f>
        <v>76.166666666802485</v>
      </c>
      <c r="AA989" s="73">
        <f t="shared" si="308"/>
        <v>0</v>
      </c>
      <c r="AB989" s="73" t="str">
        <f t="shared" si="309"/>
        <v>SI</v>
      </c>
      <c r="AC989" s="74">
        <f>Table2[[#This Row],[PUNTUALIDAD (H)]]*24</f>
        <v>0</v>
      </c>
      <c r="AD989" s="73">
        <f t="shared" si="310"/>
        <v>3.1597222222262644</v>
      </c>
      <c r="AE989" s="74">
        <f>Table2[[#This Row],[ATA TO UNLOADING]]*24</f>
        <v>75.833333333430346</v>
      </c>
      <c r="AF989" s="74" t="str">
        <f>IF(Table2[[#This Row],[ATA TO UNLOADING 2]]&lt;=48,"YES","NO")</f>
        <v>NO</v>
      </c>
      <c r="AG989" s="75">
        <f t="shared" si="311"/>
        <v>0.33333333333575865</v>
      </c>
      <c r="AH989" s="2" t="s">
        <v>42</v>
      </c>
      <c r="AI989" s="2" t="str">
        <f t="shared" si="312"/>
        <v>MRKU4060070</v>
      </c>
      <c r="AJ989" s="76" t="str">
        <f t="shared" si="313"/>
        <v>MSI</v>
      </c>
      <c r="AK989" s="77">
        <f>IF($M989="TRUCK",VLOOKUP($AQ989,Invoicing!$A$17:$B$49,MATCH($AK$1,Invoicing!$A$17:$B$17,0),FALSE),VLOOKUP($AQ989,Invoicing!$N$17:$O$21,MATCH($AK$1,Invoicing!$N$17:$O$17,0),FALSE))</f>
        <v>480</v>
      </c>
      <c r="AL989" s="78" t="e">
        <f>VLOOKUP($E989,Invoicing!$A$1:$H$8,MATCH(TRACKER!$N989,Invoicing!$A$1:$H$1,0),FALSE)</f>
        <v>#N/A</v>
      </c>
      <c r="AM989" s="78">
        <f>VLOOKUP($E989,Invoicing!$A$1:$H$8,MATCH(TRACKER!$O$1,Invoicing!$A$1:$H$1,0),FALSE)</f>
        <v>50</v>
      </c>
      <c r="AN989" s="78">
        <f t="shared" si="314"/>
        <v>0</v>
      </c>
      <c r="AO989" s="2">
        <f t="shared" si="315"/>
        <v>1</v>
      </c>
      <c r="AP989" s="2" t="str">
        <f t="shared" si="316"/>
        <v>WEEK</v>
      </c>
      <c r="AQ989" s="2" t="str">
        <f t="shared" si="317"/>
        <v>MSIWEEK</v>
      </c>
      <c r="AR989" s="71">
        <f t="shared" si="318"/>
        <v>480</v>
      </c>
      <c r="AS989" s="71">
        <f>VLOOKUP(AJ989,Invoicing!A:K,10,FALSE)</f>
        <v>25</v>
      </c>
      <c r="AT989" s="71">
        <f t="shared" si="319"/>
        <v>505</v>
      </c>
    </row>
    <row r="990" spans="1:46">
      <c r="A990" s="37" t="s">
        <v>90</v>
      </c>
      <c r="B990" s="3" t="s">
        <v>38</v>
      </c>
      <c r="C990" s="11">
        <v>45499.159722222219</v>
      </c>
      <c r="D990" s="11">
        <v>45499.145833333336</v>
      </c>
      <c r="E990" s="11" t="s">
        <v>49</v>
      </c>
      <c r="F990" s="11" t="s">
        <v>40</v>
      </c>
      <c r="G990" s="3" t="s">
        <v>1163</v>
      </c>
      <c r="H990" s="3" t="s">
        <v>2821</v>
      </c>
      <c r="I990" s="11">
        <v>45500.395833333336</v>
      </c>
      <c r="J990" s="12">
        <v>45500.767361111109</v>
      </c>
      <c r="K990" s="12">
        <v>45500.791666666664</v>
      </c>
      <c r="L990" s="12">
        <v>45500.790972222225</v>
      </c>
      <c r="M990" s="12" t="s">
        <v>115</v>
      </c>
      <c r="N990" s="3" t="s">
        <v>13</v>
      </c>
      <c r="O990" s="3">
        <v>0</v>
      </c>
      <c r="P990" s="1">
        <f t="shared" si="300"/>
        <v>30</v>
      </c>
      <c r="Q990" s="1">
        <f t="shared" si="301"/>
        <v>7</v>
      </c>
      <c r="R990" s="72">
        <f t="shared" si="302"/>
        <v>45500.767361111109</v>
      </c>
      <c r="S990" s="73">
        <f t="shared" si="303"/>
        <v>1.2361111111167702</v>
      </c>
      <c r="T990" s="74">
        <f>Table2[[#This Row],[ETA A OFRECIMIENTO]]*24</f>
        <v>29.666666666802485</v>
      </c>
      <c r="U990" s="1" t="str">
        <f t="shared" si="304"/>
        <v>YES</v>
      </c>
      <c r="V990" s="73">
        <f t="shared" si="305"/>
        <v>0.39583333332848269</v>
      </c>
      <c r="W990" s="74">
        <f>Table2[[#This Row],[DEL. AVAILABLE A SLOT]]*24</f>
        <v>9.4999999998835847</v>
      </c>
      <c r="X990" s="1" t="str">
        <f t="shared" si="306"/>
        <v>SI</v>
      </c>
      <c r="Y990" s="73">
        <f t="shared" si="307"/>
        <v>1.6319444444452529</v>
      </c>
      <c r="Z990" s="74">
        <f>Table2[[#This Row],[ETA A TIMESLOT]]*24</f>
        <v>39.166666666686069</v>
      </c>
      <c r="AA990" s="73">
        <f t="shared" si="308"/>
        <v>0</v>
      </c>
      <c r="AB990" s="73" t="str">
        <f t="shared" si="309"/>
        <v>SI</v>
      </c>
      <c r="AC990" s="74">
        <f>Table2[[#This Row],[PUNTUALIDAD (H)]]*24</f>
        <v>0</v>
      </c>
      <c r="AD990" s="73">
        <f t="shared" si="310"/>
        <v>1.6312500000058208</v>
      </c>
      <c r="AE990" s="74">
        <f>Table2[[#This Row],[ATA TO UNLOADING]]*24</f>
        <v>39.150000000139698</v>
      </c>
      <c r="AF990" s="74" t="str">
        <f>IF(Table2[[#This Row],[ATA TO UNLOADING 2]]&lt;=48,"YES","NO")</f>
        <v>YES</v>
      </c>
      <c r="AG990" s="75">
        <f t="shared" si="311"/>
        <v>0.79166666666424135</v>
      </c>
      <c r="AH990" s="2" t="s">
        <v>42</v>
      </c>
      <c r="AI990" s="2" t="str">
        <f t="shared" si="312"/>
        <v>MRKU5016868</v>
      </c>
      <c r="AJ990" s="76" t="str">
        <f t="shared" si="313"/>
        <v>CTU FLEVOKUST BV</v>
      </c>
      <c r="AK990" s="77">
        <f>IF($M990="TRUCK",VLOOKUP($AQ990,Invoicing!$A$17:$B$49,MATCH($AK$1,Invoicing!$A$17:$B$17,0),FALSE),VLOOKUP($AQ990,Invoicing!$N$17:$O$21,MATCH($AK$1,Invoicing!$N$17:$O$17,0),FALSE))</f>
        <v>650</v>
      </c>
      <c r="AL990" s="78">
        <v>100</v>
      </c>
      <c r="AM990" s="78">
        <v>35</v>
      </c>
      <c r="AN990" s="78">
        <f t="shared" si="314"/>
        <v>0</v>
      </c>
      <c r="AO990" s="2">
        <f t="shared" si="315"/>
        <v>6</v>
      </c>
      <c r="AP990" s="2" t="str">
        <f t="shared" si="316"/>
        <v>SATURDAY</v>
      </c>
      <c r="AQ990" s="2" t="str">
        <f t="shared" si="317"/>
        <v>CTU FLEVOKUST BVSATURDAY</v>
      </c>
      <c r="AR990" s="71">
        <f t="shared" si="318"/>
        <v>750</v>
      </c>
      <c r="AS990" s="71">
        <f>VLOOKUP(AJ990,Invoicing!A:K,10,FALSE)</f>
        <v>0</v>
      </c>
      <c r="AT990" s="71">
        <f t="shared" si="319"/>
        <v>750</v>
      </c>
    </row>
    <row r="991" spans="1:46">
      <c r="A991" s="37" t="s">
        <v>90</v>
      </c>
      <c r="B991" s="3" t="s">
        <v>38</v>
      </c>
      <c r="C991" s="11">
        <v>45499.159722222219</v>
      </c>
      <c r="D991" s="11">
        <v>45499.145833333336</v>
      </c>
      <c r="E991" s="11" t="s">
        <v>44</v>
      </c>
      <c r="F991" s="11" t="s">
        <v>40</v>
      </c>
      <c r="G991" s="3" t="s">
        <v>1164</v>
      </c>
      <c r="H991" s="3" t="s">
        <v>41</v>
      </c>
      <c r="I991" s="11">
        <v>45500.395833333336</v>
      </c>
      <c r="J991" s="12">
        <v>45502.25</v>
      </c>
      <c r="K991" s="12">
        <v>45502.25</v>
      </c>
      <c r="L991" s="12">
        <v>45502.263888888891</v>
      </c>
      <c r="M991" s="12" t="s">
        <v>115</v>
      </c>
      <c r="N991" s="3" t="s">
        <v>42</v>
      </c>
      <c r="O991" s="3">
        <v>1</v>
      </c>
      <c r="P991" s="1">
        <f t="shared" si="300"/>
        <v>31</v>
      </c>
      <c r="Q991" s="1">
        <f t="shared" si="301"/>
        <v>7</v>
      </c>
      <c r="R991" s="72">
        <f t="shared" si="302"/>
        <v>45502.25</v>
      </c>
      <c r="S991" s="73">
        <f t="shared" si="303"/>
        <v>1.2361111111167702</v>
      </c>
      <c r="T991" s="74">
        <f>Table2[[#This Row],[ETA A OFRECIMIENTO]]*24</f>
        <v>29.666666666802485</v>
      </c>
      <c r="U991" s="1" t="str">
        <f t="shared" si="304"/>
        <v>YES</v>
      </c>
      <c r="V991" s="73">
        <f t="shared" si="305"/>
        <v>1.8541666666642413</v>
      </c>
      <c r="W991" s="74">
        <f>Table2[[#This Row],[DEL. AVAILABLE A SLOT]]*24</f>
        <v>44.499999999941792</v>
      </c>
      <c r="X991" s="1" t="str">
        <f t="shared" si="306"/>
        <v>NO</v>
      </c>
      <c r="Y991" s="73">
        <f t="shared" si="307"/>
        <v>3.0902777777810115</v>
      </c>
      <c r="Z991" s="74">
        <f>Table2[[#This Row],[ETA A TIMESLOT]]*24</f>
        <v>74.166666666744277</v>
      </c>
      <c r="AA991" s="73">
        <f t="shared" si="308"/>
        <v>0</v>
      </c>
      <c r="AB991" s="73" t="str">
        <f t="shared" si="309"/>
        <v>SI</v>
      </c>
      <c r="AC991" s="74">
        <f>Table2[[#This Row],[PUNTUALIDAD (H)]]*24</f>
        <v>0</v>
      </c>
      <c r="AD991" s="73">
        <f t="shared" si="310"/>
        <v>3.1041666666715173</v>
      </c>
      <c r="AE991" s="74">
        <f>Table2[[#This Row],[ATA TO UNLOADING]]*24</f>
        <v>74.500000000116415</v>
      </c>
      <c r="AF991" s="74" t="str">
        <f>IF(Table2[[#This Row],[ATA TO UNLOADING 2]]&lt;=48,"YES","NO")</f>
        <v>NO</v>
      </c>
      <c r="AG991" s="75">
        <f t="shared" si="311"/>
        <v>0.25</v>
      </c>
      <c r="AH991" s="2" t="s">
        <v>42</v>
      </c>
      <c r="AI991" s="2" t="str">
        <f t="shared" si="312"/>
        <v>MRKU5878230</v>
      </c>
      <c r="AJ991" s="76" t="str">
        <f t="shared" si="313"/>
        <v>MSI</v>
      </c>
      <c r="AK991" s="77">
        <f>IF($M991="TRUCK",VLOOKUP($AQ991,Invoicing!$A$17:$B$49,MATCH($AK$1,Invoicing!$A$17:$B$17,0),FALSE),VLOOKUP($AQ991,Invoicing!$N$17:$O$21,MATCH($AK$1,Invoicing!$N$17:$O$17,0),FALSE))</f>
        <v>480</v>
      </c>
      <c r="AL991" s="78" t="e">
        <f>VLOOKUP($E991,Invoicing!$A$1:$H$8,MATCH(TRACKER!$N991,Invoicing!$A$1:$H$1,0),FALSE)</f>
        <v>#N/A</v>
      </c>
      <c r="AM991" s="78">
        <f>VLOOKUP($E991,Invoicing!$A$1:$H$8,MATCH(TRACKER!$O$1,Invoicing!$A$1:$H$1,0),FALSE)</f>
        <v>50</v>
      </c>
      <c r="AN991" s="78">
        <f t="shared" si="314"/>
        <v>50</v>
      </c>
      <c r="AO991" s="2">
        <f t="shared" si="315"/>
        <v>1</v>
      </c>
      <c r="AP991" s="2" t="str">
        <f t="shared" si="316"/>
        <v>WEEK</v>
      </c>
      <c r="AQ991" s="2" t="str">
        <f t="shared" si="317"/>
        <v>MSIWEEK</v>
      </c>
      <c r="AR991" s="71">
        <f t="shared" si="318"/>
        <v>530</v>
      </c>
      <c r="AS991" s="71">
        <f>VLOOKUP(AJ991,Invoicing!A:K,10,FALSE)</f>
        <v>25</v>
      </c>
      <c r="AT991" s="71">
        <f t="shared" si="319"/>
        <v>555</v>
      </c>
    </row>
    <row r="992" spans="1:46">
      <c r="A992" s="37" t="s">
        <v>90</v>
      </c>
      <c r="B992" s="3" t="s">
        <v>38</v>
      </c>
      <c r="C992" s="11">
        <v>45499.159722222219</v>
      </c>
      <c r="D992" s="11">
        <v>45499.145833333336</v>
      </c>
      <c r="E992" s="11" t="s">
        <v>49</v>
      </c>
      <c r="F992" s="11" t="s">
        <v>40</v>
      </c>
      <c r="G992" s="3" t="s">
        <v>1165</v>
      </c>
      <c r="H992" s="3" t="s">
        <v>2821</v>
      </c>
      <c r="I992" s="11">
        <v>45500.395833333336</v>
      </c>
      <c r="J992" s="12">
        <v>45500.695833333331</v>
      </c>
      <c r="K992" s="12">
        <v>45500.708333333336</v>
      </c>
      <c r="L992" s="12">
        <v>45500.715277777781</v>
      </c>
      <c r="M992" s="12" t="s">
        <v>115</v>
      </c>
      <c r="N992" s="3" t="s">
        <v>42</v>
      </c>
      <c r="O992" s="3">
        <v>0</v>
      </c>
      <c r="P992" s="1">
        <f t="shared" si="300"/>
        <v>30</v>
      </c>
      <c r="Q992" s="1">
        <f t="shared" si="301"/>
        <v>7</v>
      </c>
      <c r="R992" s="72">
        <f t="shared" si="302"/>
        <v>45500.695833333331</v>
      </c>
      <c r="S992" s="73">
        <f t="shared" si="303"/>
        <v>1.2361111111167702</v>
      </c>
      <c r="T992" s="74">
        <f>Table2[[#This Row],[ETA A OFRECIMIENTO]]*24</f>
        <v>29.666666666802485</v>
      </c>
      <c r="U992" s="1" t="str">
        <f t="shared" si="304"/>
        <v>YES</v>
      </c>
      <c r="V992" s="73">
        <f t="shared" si="305"/>
        <v>0.3125</v>
      </c>
      <c r="W992" s="74">
        <f>Table2[[#This Row],[DEL. AVAILABLE A SLOT]]*24</f>
        <v>7.5</v>
      </c>
      <c r="X992" s="1" t="str">
        <f t="shared" si="306"/>
        <v>SI</v>
      </c>
      <c r="Y992" s="73">
        <f t="shared" si="307"/>
        <v>1.5486111111167702</v>
      </c>
      <c r="Z992" s="74">
        <f>Table2[[#This Row],[ETA A TIMESLOT]]*24</f>
        <v>37.166666666802485</v>
      </c>
      <c r="AA992" s="73">
        <f t="shared" si="308"/>
        <v>0</v>
      </c>
      <c r="AB992" s="73" t="str">
        <f t="shared" si="309"/>
        <v>SI</v>
      </c>
      <c r="AC992" s="74">
        <f>Table2[[#This Row],[PUNTUALIDAD (H)]]*24</f>
        <v>0</v>
      </c>
      <c r="AD992" s="73">
        <f t="shared" si="310"/>
        <v>1.5555555555620231</v>
      </c>
      <c r="AE992" s="74">
        <f>Table2[[#This Row],[ATA TO UNLOADING]]*24</f>
        <v>37.333333333488554</v>
      </c>
      <c r="AF992" s="74" t="str">
        <f>IF(Table2[[#This Row],[ATA TO UNLOADING 2]]&lt;=48,"YES","NO")</f>
        <v>YES</v>
      </c>
      <c r="AG992" s="75">
        <f t="shared" si="311"/>
        <v>0.70833333333575865</v>
      </c>
      <c r="AH992" s="2" t="s">
        <v>42</v>
      </c>
      <c r="AI992" s="2" t="str">
        <f t="shared" si="312"/>
        <v>MRKU5879597</v>
      </c>
      <c r="AJ992" s="76" t="str">
        <f t="shared" si="313"/>
        <v>CTU FLEVOKUST BV</v>
      </c>
      <c r="AK992" s="77">
        <f>IF($M992="TRUCK",VLOOKUP($AQ992,Invoicing!$A$17:$B$49,MATCH($AK$1,Invoicing!$A$17:$B$17,0),FALSE),VLOOKUP($AQ992,Invoicing!$N$17:$O$21,MATCH($AK$1,Invoicing!$N$17:$O$17,0),FALSE))</f>
        <v>650</v>
      </c>
      <c r="AL992" s="78" t="e">
        <f>VLOOKUP($E992,Invoicing!$A$1:$H$8,MATCH(TRACKER!$N992,Invoicing!$A$1:$H$1,0),FALSE)</f>
        <v>#N/A</v>
      </c>
      <c r="AM992" s="78">
        <v>35</v>
      </c>
      <c r="AN992" s="78">
        <f t="shared" si="314"/>
        <v>0</v>
      </c>
      <c r="AO992" s="2">
        <f t="shared" si="315"/>
        <v>6</v>
      </c>
      <c r="AP992" s="2" t="str">
        <f t="shared" si="316"/>
        <v>SATURDAY</v>
      </c>
      <c r="AQ992" s="2" t="str">
        <f t="shared" si="317"/>
        <v>CTU FLEVOKUST BVSATURDAY</v>
      </c>
      <c r="AR992" s="71">
        <f t="shared" si="318"/>
        <v>650</v>
      </c>
      <c r="AS992" s="71">
        <f>VLOOKUP(AJ992,Invoicing!A:K,10,FALSE)</f>
        <v>0</v>
      </c>
      <c r="AT992" s="71">
        <f t="shared" si="319"/>
        <v>650</v>
      </c>
    </row>
    <row r="993" spans="1:47">
      <c r="A993" s="37" t="s">
        <v>90</v>
      </c>
      <c r="B993" s="3" t="s">
        <v>38</v>
      </c>
      <c r="C993" s="11">
        <v>45499.159722222219</v>
      </c>
      <c r="D993" s="11">
        <v>45499.145833333336</v>
      </c>
      <c r="E993" s="11" t="s">
        <v>44</v>
      </c>
      <c r="F993" s="11" t="s">
        <v>40</v>
      </c>
      <c r="G993" s="3" t="s">
        <v>1166</v>
      </c>
      <c r="H993" s="3" t="s">
        <v>2821</v>
      </c>
      <c r="I993" s="11">
        <v>45500.395833333336</v>
      </c>
      <c r="J993" s="12">
        <v>45500.831250000003</v>
      </c>
      <c r="K993" s="12">
        <v>45500.833333333336</v>
      </c>
      <c r="L993" s="12">
        <v>45500.84375</v>
      </c>
      <c r="M993" s="12" t="s">
        <v>115</v>
      </c>
      <c r="N993" s="3" t="s">
        <v>42</v>
      </c>
      <c r="O993" s="3">
        <v>0</v>
      </c>
      <c r="P993" s="1">
        <f t="shared" si="300"/>
        <v>30</v>
      </c>
      <c r="Q993" s="1">
        <f t="shared" si="301"/>
        <v>7</v>
      </c>
      <c r="R993" s="72">
        <f t="shared" si="302"/>
        <v>45500.831250000003</v>
      </c>
      <c r="S993" s="73">
        <f t="shared" si="303"/>
        <v>1.2361111111167702</v>
      </c>
      <c r="T993" s="74">
        <f>Table2[[#This Row],[ETA A OFRECIMIENTO]]*24</f>
        <v>29.666666666802485</v>
      </c>
      <c r="U993" s="1" t="str">
        <f t="shared" si="304"/>
        <v>YES</v>
      </c>
      <c r="V993" s="73">
        <f t="shared" si="305"/>
        <v>0.4375</v>
      </c>
      <c r="W993" s="74">
        <f>Table2[[#This Row],[DEL. AVAILABLE A SLOT]]*24</f>
        <v>10.5</v>
      </c>
      <c r="X993" s="1" t="str">
        <f t="shared" si="306"/>
        <v>SI</v>
      </c>
      <c r="Y993" s="73">
        <f t="shared" si="307"/>
        <v>1.6736111111167702</v>
      </c>
      <c r="Z993" s="74">
        <f>Table2[[#This Row],[ETA A TIMESLOT]]*24</f>
        <v>40.166666666802485</v>
      </c>
      <c r="AA993" s="73">
        <f t="shared" si="308"/>
        <v>0</v>
      </c>
      <c r="AB993" s="73" t="str">
        <f t="shared" si="309"/>
        <v>SI</v>
      </c>
      <c r="AC993" s="74">
        <f>Table2[[#This Row],[PUNTUALIDAD (H)]]*24</f>
        <v>0</v>
      </c>
      <c r="AD993" s="73">
        <f t="shared" si="310"/>
        <v>1.6840277777810115</v>
      </c>
      <c r="AE993" s="74">
        <f>Table2[[#This Row],[ATA TO UNLOADING]]*24</f>
        <v>40.416666666744277</v>
      </c>
      <c r="AF993" s="74" t="str">
        <f>IF(Table2[[#This Row],[ATA TO UNLOADING 2]]&lt;=48,"YES","NO")</f>
        <v>YES</v>
      </c>
      <c r="AG993" s="75">
        <f t="shared" si="311"/>
        <v>0.83333333333575865</v>
      </c>
      <c r="AH993" s="2" t="s">
        <v>24</v>
      </c>
      <c r="AI993" s="2" t="str">
        <f t="shared" si="312"/>
        <v>MRKU8327396</v>
      </c>
      <c r="AJ993" s="76" t="str">
        <f t="shared" si="313"/>
        <v>MSI</v>
      </c>
      <c r="AK993" s="77">
        <f>IF($M993="TRUCK",VLOOKUP($AQ993,Invoicing!$A$17:$B$49,MATCH($AK$1,Invoicing!$A$17:$B$17,0),FALSE),VLOOKUP($AQ993,Invoicing!$N$17:$O$21,MATCH($AK$1,Invoicing!$N$17:$O$17,0),FALSE))</f>
        <v>530</v>
      </c>
      <c r="AL993" s="78" t="e">
        <f>VLOOKUP($E993,Invoicing!$A$1:$H$8,MATCH(TRACKER!$N993,Invoicing!$A$1:$H$1,0),FALSE)</f>
        <v>#N/A</v>
      </c>
      <c r="AM993" s="78">
        <f>VLOOKUP($E993,Invoicing!$A$1:$H$8,MATCH(TRACKER!$O$1,Invoicing!$A$1:$H$1,0),FALSE)</f>
        <v>50</v>
      </c>
      <c r="AN993" s="78">
        <f t="shared" si="314"/>
        <v>0</v>
      </c>
      <c r="AO993" s="2">
        <f t="shared" si="315"/>
        <v>6</v>
      </c>
      <c r="AP993" s="2" t="str">
        <f t="shared" si="316"/>
        <v>NIGHT</v>
      </c>
      <c r="AQ993" s="2" t="str">
        <f t="shared" si="317"/>
        <v>MSINIGHT</v>
      </c>
      <c r="AR993" s="71">
        <f t="shared" si="318"/>
        <v>530</v>
      </c>
      <c r="AS993" s="71">
        <f>VLOOKUP(AJ993,Invoicing!A:K,10,FALSE)</f>
        <v>25</v>
      </c>
      <c r="AT993" s="71">
        <f t="shared" si="319"/>
        <v>555</v>
      </c>
    </row>
    <row r="994" spans="1:47">
      <c r="A994" s="37" t="s">
        <v>90</v>
      </c>
      <c r="B994" s="3" t="s">
        <v>38</v>
      </c>
      <c r="C994" s="11">
        <v>45499.159722222219</v>
      </c>
      <c r="D994" s="11">
        <v>45499.145833333336</v>
      </c>
      <c r="E994" s="11" t="s">
        <v>49</v>
      </c>
      <c r="F994" s="11" t="s">
        <v>40</v>
      </c>
      <c r="G994" s="3" t="s">
        <v>1167</v>
      </c>
      <c r="H994" s="3" t="s">
        <v>41</v>
      </c>
      <c r="I994" s="11">
        <v>45500.395833333336</v>
      </c>
      <c r="J994" s="12">
        <v>45502.378472222219</v>
      </c>
      <c r="K994" s="12">
        <v>45502.416666666664</v>
      </c>
      <c r="L994" s="12">
        <v>45502.378472222219</v>
      </c>
      <c r="M994" s="12" t="s">
        <v>115</v>
      </c>
      <c r="N994" s="3" t="s">
        <v>42</v>
      </c>
      <c r="O994" s="3">
        <v>1</v>
      </c>
      <c r="P994" s="1">
        <f t="shared" si="300"/>
        <v>31</v>
      </c>
      <c r="Q994" s="1">
        <f t="shared" si="301"/>
        <v>7</v>
      </c>
      <c r="R994" s="72">
        <f t="shared" si="302"/>
        <v>45502.378472222219</v>
      </c>
      <c r="S994" s="73">
        <f t="shared" si="303"/>
        <v>1.2361111111167702</v>
      </c>
      <c r="T994" s="74">
        <f>Table2[[#This Row],[ETA A OFRECIMIENTO]]*24</f>
        <v>29.666666666802485</v>
      </c>
      <c r="U994" s="1" t="str">
        <f t="shared" si="304"/>
        <v>YES</v>
      </c>
      <c r="V994" s="73">
        <f t="shared" si="305"/>
        <v>2.0208333333284827</v>
      </c>
      <c r="W994" s="74">
        <f>Table2[[#This Row],[DEL. AVAILABLE A SLOT]]*24</f>
        <v>48.499999999883585</v>
      </c>
      <c r="X994" s="1" t="str">
        <f t="shared" si="306"/>
        <v>NO</v>
      </c>
      <c r="Y994" s="73">
        <f t="shared" si="307"/>
        <v>3.2569444444452529</v>
      </c>
      <c r="Z994" s="74">
        <f>Table2[[#This Row],[ETA A TIMESLOT]]*24</f>
        <v>78.166666666686069</v>
      </c>
      <c r="AA994" s="73">
        <f t="shared" si="308"/>
        <v>0</v>
      </c>
      <c r="AB994" s="73" t="str">
        <f t="shared" si="309"/>
        <v>SI</v>
      </c>
      <c r="AC994" s="74">
        <f>Table2[[#This Row],[PUNTUALIDAD (H)]]*24</f>
        <v>0</v>
      </c>
      <c r="AD994" s="73">
        <f t="shared" si="310"/>
        <v>3.21875</v>
      </c>
      <c r="AE994" s="74">
        <f>Table2[[#This Row],[ATA TO UNLOADING]]*24</f>
        <v>77.25</v>
      </c>
      <c r="AF994" s="74" t="str">
        <f>IF(Table2[[#This Row],[ATA TO UNLOADING 2]]&lt;=48,"YES","NO")</f>
        <v>NO</v>
      </c>
      <c r="AG994" s="75">
        <f t="shared" si="311"/>
        <v>0.41666666666424135</v>
      </c>
      <c r="AH994" s="2" t="s">
        <v>42</v>
      </c>
      <c r="AI994" s="2" t="str">
        <f t="shared" si="312"/>
        <v>MRSU3903315</v>
      </c>
      <c r="AJ994" s="76" t="str">
        <f t="shared" si="313"/>
        <v>CTU FLEVOKUST BV</v>
      </c>
      <c r="AK994" s="77">
        <f>IF($M994="TRUCK",VLOOKUP($AQ994,Invoicing!$A$17:$B$49,MATCH($AK$1,Invoicing!$A$17:$B$17,0),FALSE),VLOOKUP($AQ994,Invoicing!$N$17:$O$21,MATCH($AK$1,Invoicing!$N$17:$O$17,0),FALSE))</f>
        <v>520</v>
      </c>
      <c r="AL994" s="78" t="e">
        <f>VLOOKUP($E994,Invoicing!$A$1:$H$8,MATCH(TRACKER!$N994,Invoicing!$A$1:$H$1,0),FALSE)</f>
        <v>#N/A</v>
      </c>
      <c r="AM994" s="78">
        <v>35</v>
      </c>
      <c r="AN994" s="78">
        <f t="shared" si="314"/>
        <v>35</v>
      </c>
      <c r="AO994" s="2">
        <f t="shared" si="315"/>
        <v>1</v>
      </c>
      <c r="AP994" s="2" t="str">
        <f t="shared" si="316"/>
        <v>WEEK</v>
      </c>
      <c r="AQ994" s="2" t="str">
        <f t="shared" si="317"/>
        <v>CTU FLEVOKUST BVWEEK</v>
      </c>
      <c r="AR994" s="71">
        <f t="shared" si="318"/>
        <v>555</v>
      </c>
      <c r="AS994" s="71">
        <f>VLOOKUP(AJ994,Invoicing!A:K,10,FALSE)</f>
        <v>0</v>
      </c>
      <c r="AT994" s="71">
        <f t="shared" si="319"/>
        <v>555</v>
      </c>
    </row>
    <row r="995" spans="1:47">
      <c r="A995" s="37" t="s">
        <v>90</v>
      </c>
      <c r="B995" s="3" t="s">
        <v>38</v>
      </c>
      <c r="C995" s="11">
        <v>45499.159722222219</v>
      </c>
      <c r="D995" s="11">
        <v>45499.145833333336</v>
      </c>
      <c r="E995" s="11" t="s">
        <v>44</v>
      </c>
      <c r="F995" s="11" t="s">
        <v>40</v>
      </c>
      <c r="G995" s="3" t="s">
        <v>1168</v>
      </c>
      <c r="H995" s="3" t="s">
        <v>2821</v>
      </c>
      <c r="I995" s="11">
        <v>45500.395833333336</v>
      </c>
      <c r="J995" s="12">
        <v>45500.989583333336</v>
      </c>
      <c r="K995" s="12">
        <v>45501</v>
      </c>
      <c r="L995" s="12">
        <v>45501.006944444445</v>
      </c>
      <c r="M995" s="12" t="s">
        <v>115</v>
      </c>
      <c r="N995" s="3" t="s">
        <v>42</v>
      </c>
      <c r="O995" s="3">
        <v>0</v>
      </c>
      <c r="P995" s="1">
        <f t="shared" si="300"/>
        <v>30</v>
      </c>
      <c r="Q995" s="1">
        <f t="shared" si="301"/>
        <v>7</v>
      </c>
      <c r="R995" s="72">
        <f t="shared" si="302"/>
        <v>45500.989583333336</v>
      </c>
      <c r="S995" s="73">
        <f t="shared" si="303"/>
        <v>1.2361111111167702</v>
      </c>
      <c r="T995" s="74">
        <f>Table2[[#This Row],[ETA A OFRECIMIENTO]]*24</f>
        <v>29.666666666802485</v>
      </c>
      <c r="U995" s="1" t="str">
        <f t="shared" si="304"/>
        <v>YES</v>
      </c>
      <c r="V995" s="73">
        <f t="shared" si="305"/>
        <v>0.60416666666424135</v>
      </c>
      <c r="W995" s="74">
        <f>Table2[[#This Row],[DEL. AVAILABLE A SLOT]]*24</f>
        <v>14.499999999941792</v>
      </c>
      <c r="X995" s="1" t="str">
        <f t="shared" si="306"/>
        <v>SI</v>
      </c>
      <c r="Y995" s="73">
        <f t="shared" si="307"/>
        <v>1.8402777777810115</v>
      </c>
      <c r="Z995" s="74">
        <f>Table2[[#This Row],[ETA A TIMESLOT]]*24</f>
        <v>44.166666666744277</v>
      </c>
      <c r="AA995" s="73">
        <f t="shared" si="308"/>
        <v>0</v>
      </c>
      <c r="AB995" s="73" t="str">
        <f t="shared" si="309"/>
        <v>SI</v>
      </c>
      <c r="AC995" s="74">
        <f>Table2[[#This Row],[PUNTUALIDAD (H)]]*24</f>
        <v>0</v>
      </c>
      <c r="AD995" s="73">
        <f t="shared" si="310"/>
        <v>1.8472222222262644</v>
      </c>
      <c r="AE995" s="74">
        <f>Table2[[#This Row],[ATA TO UNLOADING]]*24</f>
        <v>44.333333333430346</v>
      </c>
      <c r="AF995" s="74" t="str">
        <f>IF(Table2[[#This Row],[ATA TO UNLOADING 2]]&lt;=48,"YES","NO")</f>
        <v>YES</v>
      </c>
      <c r="AG995" s="75">
        <f t="shared" si="311"/>
        <v>0</v>
      </c>
      <c r="AH995" s="2" t="s">
        <v>24</v>
      </c>
      <c r="AI995" s="2" t="str">
        <f t="shared" si="312"/>
        <v>MRSU4989864</v>
      </c>
      <c r="AJ995" s="76" t="str">
        <f t="shared" si="313"/>
        <v>MSI</v>
      </c>
      <c r="AK995" s="77">
        <f>IF($M995="TRUCK",VLOOKUP($AQ995,Invoicing!$A$17:$B$49,MATCH($AK$1,Invoicing!$A$17:$B$17,0),FALSE),VLOOKUP($AQ995,Invoicing!$N$17:$O$21,MATCH($AK$1,Invoicing!$N$17:$O$17,0),FALSE))</f>
        <v>530</v>
      </c>
      <c r="AL995" s="78" t="e">
        <f>VLOOKUP($E995,Invoicing!$A$1:$H$8,MATCH(TRACKER!$N995,Invoicing!$A$1:$H$1,0),FALSE)</f>
        <v>#N/A</v>
      </c>
      <c r="AM995" s="78">
        <f>VLOOKUP($E995,Invoicing!$A$1:$H$8,MATCH(TRACKER!$O$1,Invoicing!$A$1:$H$1,0),FALSE)</f>
        <v>50</v>
      </c>
      <c r="AN995" s="78">
        <f t="shared" si="314"/>
        <v>0</v>
      </c>
      <c r="AO995" s="2">
        <f t="shared" si="315"/>
        <v>7</v>
      </c>
      <c r="AP995" s="2" t="str">
        <f t="shared" si="316"/>
        <v>NIGHT</v>
      </c>
      <c r="AQ995" s="2" t="str">
        <f t="shared" si="317"/>
        <v>MSINIGHT</v>
      </c>
      <c r="AR995" s="71">
        <f t="shared" si="318"/>
        <v>530</v>
      </c>
      <c r="AS995" s="71">
        <f>VLOOKUP(AJ995,Invoicing!A:K,10,FALSE)</f>
        <v>25</v>
      </c>
      <c r="AT995" s="71">
        <f t="shared" si="319"/>
        <v>605</v>
      </c>
      <c r="AU995" s="55">
        <v>50</v>
      </c>
    </row>
    <row r="996" spans="1:47">
      <c r="A996" s="37" t="s">
        <v>90</v>
      </c>
      <c r="B996" s="3" t="s">
        <v>38</v>
      </c>
      <c r="C996" s="11">
        <v>45499.159722222219</v>
      </c>
      <c r="D996" s="11">
        <v>45499.145833333336</v>
      </c>
      <c r="E996" s="11" t="s">
        <v>45</v>
      </c>
      <c r="F996" s="11" t="s">
        <v>40</v>
      </c>
      <c r="G996" s="3" t="s">
        <v>1169</v>
      </c>
      <c r="H996" s="3" t="s">
        <v>2821</v>
      </c>
      <c r="I996" s="11">
        <v>45500.395833333336</v>
      </c>
      <c r="J996" s="12">
        <v>45501.98541666667</v>
      </c>
      <c r="K996" s="12">
        <v>45502.083333333336</v>
      </c>
      <c r="L996" s="12">
        <v>45501.996527777781</v>
      </c>
      <c r="M996" s="12" t="s">
        <v>115</v>
      </c>
      <c r="N996" s="3" t="s">
        <v>42</v>
      </c>
      <c r="O996" s="3">
        <v>0</v>
      </c>
      <c r="P996" s="1">
        <f t="shared" si="300"/>
        <v>30</v>
      </c>
      <c r="Q996" s="1">
        <f t="shared" si="301"/>
        <v>7</v>
      </c>
      <c r="R996" s="72">
        <f t="shared" si="302"/>
        <v>45501.98541666667</v>
      </c>
      <c r="S996" s="73">
        <f t="shared" si="303"/>
        <v>1.2361111111167702</v>
      </c>
      <c r="T996" s="74">
        <f>Table2[[#This Row],[ETA A OFRECIMIENTO]]*24</f>
        <v>29.666666666802485</v>
      </c>
      <c r="U996" s="1" t="str">
        <f t="shared" si="304"/>
        <v>YES</v>
      </c>
      <c r="V996" s="73">
        <f t="shared" si="305"/>
        <v>1.6875</v>
      </c>
      <c r="W996" s="74">
        <f>Table2[[#This Row],[DEL. AVAILABLE A SLOT]]*24</f>
        <v>40.5</v>
      </c>
      <c r="X996" s="1" t="str">
        <f t="shared" si="306"/>
        <v>NO</v>
      </c>
      <c r="Y996" s="73">
        <f t="shared" si="307"/>
        <v>2.9236111111167702</v>
      </c>
      <c r="Z996" s="74">
        <f>Table2[[#This Row],[ETA A TIMESLOT]]*24</f>
        <v>70.166666666802485</v>
      </c>
      <c r="AA996" s="73">
        <f t="shared" si="308"/>
        <v>0</v>
      </c>
      <c r="AB996" s="73" t="str">
        <f t="shared" si="309"/>
        <v>SI</v>
      </c>
      <c r="AC996" s="74">
        <f>Table2[[#This Row],[PUNTUALIDAD (H)]]*24</f>
        <v>0</v>
      </c>
      <c r="AD996" s="73">
        <f t="shared" si="310"/>
        <v>2.8368055555620231</v>
      </c>
      <c r="AE996" s="74">
        <f>Table2[[#This Row],[ATA TO UNLOADING]]*24</f>
        <v>68.083333333488554</v>
      </c>
      <c r="AF996" s="74" t="str">
        <f>IF(Table2[[#This Row],[ATA TO UNLOADING 2]]&lt;=48,"YES","NO")</f>
        <v>NO</v>
      </c>
      <c r="AG996" s="75">
        <f t="shared" si="311"/>
        <v>8.3333333335758653E-2</v>
      </c>
      <c r="AH996" s="2" t="s">
        <v>24</v>
      </c>
      <c r="AI996" s="2" t="str">
        <f t="shared" si="312"/>
        <v>MRSU5437957</v>
      </c>
      <c r="AJ996" s="76" t="str">
        <f t="shared" si="313"/>
        <v>OM TRANSPORT</v>
      </c>
      <c r="AK996" s="77">
        <f>IF($M996="TRUCK",VLOOKUP($AQ996,Invoicing!$A$17:$B$49,MATCH($AK$1,Invoicing!$A$17:$B$17,0),FALSE),VLOOKUP($AQ996,Invoicing!$N$17:$O$21,MATCH($AK$1,Invoicing!$N$17:$O$17,0),FALSE))</f>
        <v>475</v>
      </c>
      <c r="AL996" s="78" t="e">
        <f>VLOOKUP($E996,Invoicing!$A$1:$H$8,MATCH(TRACKER!$N996,Invoicing!$A$1:$H$1,0),FALSE)</f>
        <v>#N/A</v>
      </c>
      <c r="AM996" s="78">
        <f>VLOOKUP($E996,Invoicing!$A$1:$H$8,MATCH(TRACKER!$O$1,Invoicing!$A$1:$H$1,0),FALSE)</f>
        <v>50</v>
      </c>
      <c r="AN996" s="78">
        <f t="shared" si="314"/>
        <v>0</v>
      </c>
      <c r="AO996" s="2">
        <f t="shared" si="315"/>
        <v>1</v>
      </c>
      <c r="AP996" s="2" t="str">
        <f t="shared" si="316"/>
        <v>NIGHT</v>
      </c>
      <c r="AQ996" s="2" t="str">
        <f t="shared" si="317"/>
        <v>OM TRANSPORTNIGHT</v>
      </c>
      <c r="AR996" s="71">
        <f t="shared" si="318"/>
        <v>475</v>
      </c>
      <c r="AS996" s="71">
        <f>VLOOKUP(AJ996,Invoicing!A:K,10,FALSE)</f>
        <v>25</v>
      </c>
      <c r="AT996" s="71">
        <f t="shared" si="319"/>
        <v>500</v>
      </c>
    </row>
    <row r="997" spans="1:47">
      <c r="A997" s="37" t="s">
        <v>90</v>
      </c>
      <c r="B997" s="3" t="s">
        <v>38</v>
      </c>
      <c r="C997" s="11">
        <v>45499.159722222219</v>
      </c>
      <c r="D997" s="11">
        <v>45499.145833333336</v>
      </c>
      <c r="E997" s="11" t="s">
        <v>44</v>
      </c>
      <c r="F997" s="11" t="s">
        <v>40</v>
      </c>
      <c r="G997" s="3" t="s">
        <v>1170</v>
      </c>
      <c r="H997" s="3" t="s">
        <v>2821</v>
      </c>
      <c r="I997" s="11">
        <v>45500.395833333336</v>
      </c>
      <c r="J997" s="12">
        <v>45501.052777777775</v>
      </c>
      <c r="K997" s="12">
        <v>45501.041666666664</v>
      </c>
      <c r="L997" s="12">
        <v>45501.125</v>
      </c>
      <c r="M997" s="12" t="s">
        <v>115</v>
      </c>
      <c r="N997" s="3" t="s">
        <v>13</v>
      </c>
      <c r="O997" s="3">
        <v>0</v>
      </c>
      <c r="P997" s="1">
        <f t="shared" si="300"/>
        <v>30</v>
      </c>
      <c r="Q997" s="1">
        <f t="shared" si="301"/>
        <v>7</v>
      </c>
      <c r="R997" s="72">
        <f t="shared" si="302"/>
        <v>45501.052777777775</v>
      </c>
      <c r="S997" s="73">
        <f t="shared" si="303"/>
        <v>1.2361111111167702</v>
      </c>
      <c r="T997" s="74">
        <f>Table2[[#This Row],[ETA A OFRECIMIENTO]]*24</f>
        <v>29.666666666802485</v>
      </c>
      <c r="U997" s="1" t="str">
        <f t="shared" si="304"/>
        <v>YES</v>
      </c>
      <c r="V997" s="73">
        <f t="shared" si="305"/>
        <v>0.64583333332848269</v>
      </c>
      <c r="W997" s="74">
        <f>Table2[[#This Row],[DEL. AVAILABLE A SLOT]]*24</f>
        <v>15.499999999883585</v>
      </c>
      <c r="X997" s="1" t="str">
        <f t="shared" si="306"/>
        <v>SI</v>
      </c>
      <c r="Y997" s="73">
        <f t="shared" si="307"/>
        <v>1.8819444444452529</v>
      </c>
      <c r="Z997" s="74">
        <f>Table2[[#This Row],[ETA A TIMESLOT]]*24</f>
        <v>45.166666666686069</v>
      </c>
      <c r="AA997" s="73">
        <f t="shared" si="308"/>
        <v>1.1111111110949423E-2</v>
      </c>
      <c r="AB997" s="73" t="str">
        <f t="shared" si="309"/>
        <v>SI</v>
      </c>
      <c r="AC997" s="74">
        <f>Table2[[#This Row],[PUNTUALIDAD (H)]]*24</f>
        <v>0.26666666666278616</v>
      </c>
      <c r="AD997" s="73">
        <f t="shared" si="310"/>
        <v>1.9652777777810115</v>
      </c>
      <c r="AE997" s="74">
        <f>Table2[[#This Row],[ATA TO UNLOADING]]*24</f>
        <v>47.166666666744277</v>
      </c>
      <c r="AF997" s="74" t="str">
        <f>IF(Table2[[#This Row],[ATA TO UNLOADING 2]]&lt;=48,"YES","NO")</f>
        <v>YES</v>
      </c>
      <c r="AG997" s="75">
        <f t="shared" si="311"/>
        <v>4.1666666664241347E-2</v>
      </c>
      <c r="AH997" s="2" t="s">
        <v>24</v>
      </c>
      <c r="AI997" s="2" t="str">
        <f t="shared" si="312"/>
        <v>MRSU5663804</v>
      </c>
      <c r="AJ997" s="76" t="str">
        <f t="shared" si="313"/>
        <v>MSI</v>
      </c>
      <c r="AK997" s="77">
        <f>IF($M997="TRUCK",VLOOKUP($AQ997,Invoicing!$A$17:$B$49,MATCH($AK$1,Invoicing!$A$17:$B$17,0),FALSE),VLOOKUP($AQ997,Invoicing!$N$17:$O$21,MATCH($AK$1,Invoicing!$N$17:$O$17,0),FALSE))</f>
        <v>530</v>
      </c>
      <c r="AL997" s="78">
        <f>VLOOKUP($E997,Invoicing!$A$1:$H$8,MATCH(TRACKER!$N997,Invoicing!$A$1:$H$1,0),FALSE)</f>
        <v>120</v>
      </c>
      <c r="AM997" s="78">
        <f>VLOOKUP($E997,Invoicing!$A$1:$H$8,MATCH(TRACKER!$O$1,Invoicing!$A$1:$H$1,0),FALSE)</f>
        <v>50</v>
      </c>
      <c r="AN997" s="78">
        <f t="shared" si="314"/>
        <v>0</v>
      </c>
      <c r="AO997" s="2">
        <f t="shared" si="315"/>
        <v>7</v>
      </c>
      <c r="AP997" s="2" t="str">
        <f t="shared" si="316"/>
        <v>NIGHT</v>
      </c>
      <c r="AQ997" s="2" t="str">
        <f t="shared" si="317"/>
        <v>MSINIGHT</v>
      </c>
      <c r="AR997" s="71">
        <f t="shared" si="318"/>
        <v>650</v>
      </c>
      <c r="AS997" s="71">
        <f>VLOOKUP(AJ997,Invoicing!A:K,10,FALSE)</f>
        <v>25</v>
      </c>
      <c r="AT997" s="71">
        <f t="shared" si="319"/>
        <v>675</v>
      </c>
    </row>
    <row r="998" spans="1:47">
      <c r="A998" s="37" t="s">
        <v>90</v>
      </c>
      <c r="B998" s="3" t="s">
        <v>38</v>
      </c>
      <c r="C998" s="11">
        <v>45499.159722222219</v>
      </c>
      <c r="D998" s="11">
        <v>45499.145833333336</v>
      </c>
      <c r="E998" s="11" t="s">
        <v>44</v>
      </c>
      <c r="F998" s="11" t="s">
        <v>40</v>
      </c>
      <c r="G998" s="3" t="s">
        <v>1171</v>
      </c>
      <c r="H998" s="3" t="s">
        <v>41</v>
      </c>
      <c r="I998" s="11">
        <v>45500.395833333336</v>
      </c>
      <c r="J998" s="12">
        <v>45501.375</v>
      </c>
      <c r="K998" s="12">
        <v>45501.395833333336</v>
      </c>
      <c r="L998" s="12">
        <v>45501.381944444445</v>
      </c>
      <c r="M998" s="12" t="s">
        <v>115</v>
      </c>
      <c r="N998" s="3" t="s">
        <v>42</v>
      </c>
      <c r="O998" s="3">
        <v>0</v>
      </c>
      <c r="P998" s="1">
        <f t="shared" si="300"/>
        <v>30</v>
      </c>
      <c r="Q998" s="1">
        <f t="shared" si="301"/>
        <v>7</v>
      </c>
      <c r="R998" s="72">
        <f t="shared" si="302"/>
        <v>45501.375</v>
      </c>
      <c r="S998" s="73">
        <f t="shared" si="303"/>
        <v>1.2361111111167702</v>
      </c>
      <c r="T998" s="74">
        <f>Table2[[#This Row],[ETA A OFRECIMIENTO]]*24</f>
        <v>29.666666666802485</v>
      </c>
      <c r="U998" s="1" t="str">
        <f t="shared" si="304"/>
        <v>YES</v>
      </c>
      <c r="V998" s="73">
        <f t="shared" si="305"/>
        <v>1</v>
      </c>
      <c r="W998" s="74">
        <f>Table2[[#This Row],[DEL. AVAILABLE A SLOT]]*24</f>
        <v>24</v>
      </c>
      <c r="X998" s="1" t="str">
        <f t="shared" si="306"/>
        <v>SI</v>
      </c>
      <c r="Y998" s="73">
        <f t="shared" si="307"/>
        <v>2.2361111111167702</v>
      </c>
      <c r="Z998" s="74">
        <f>Table2[[#This Row],[ETA A TIMESLOT]]*24</f>
        <v>53.666666666802485</v>
      </c>
      <c r="AA998" s="73">
        <f t="shared" si="308"/>
        <v>0</v>
      </c>
      <c r="AB998" s="73" t="str">
        <f t="shared" si="309"/>
        <v>SI</v>
      </c>
      <c r="AC998" s="74">
        <f>Table2[[#This Row],[PUNTUALIDAD (H)]]*24</f>
        <v>0</v>
      </c>
      <c r="AD998" s="73">
        <f t="shared" si="310"/>
        <v>2.2222222222262644</v>
      </c>
      <c r="AE998" s="74">
        <f>Table2[[#This Row],[ATA TO UNLOADING]]*24</f>
        <v>53.333333333430346</v>
      </c>
      <c r="AF998" s="74" t="str">
        <f>IF(Table2[[#This Row],[ATA TO UNLOADING 2]]&lt;=48,"YES","NO")</f>
        <v>NO</v>
      </c>
      <c r="AG998" s="75">
        <f t="shared" si="311"/>
        <v>0.39583333333575865</v>
      </c>
      <c r="AH998" s="2" t="s">
        <v>42</v>
      </c>
      <c r="AI998" s="2" t="str">
        <f t="shared" si="312"/>
        <v>MRSU5930120</v>
      </c>
      <c r="AJ998" s="76" t="str">
        <f t="shared" si="313"/>
        <v>MSI</v>
      </c>
      <c r="AK998" s="77">
        <f>IF($M998="TRUCK",VLOOKUP($AQ998,Invoicing!$A$17:$B$49,MATCH($AK$1,Invoicing!$A$17:$B$17,0),FALSE),VLOOKUP($AQ998,Invoicing!$N$17:$O$21,MATCH($AK$1,Invoicing!$N$17:$O$17,0),FALSE))</f>
        <v>500</v>
      </c>
      <c r="AL998" s="78" t="e">
        <f>VLOOKUP($E998,Invoicing!$A$1:$H$8,MATCH(TRACKER!$N998,Invoicing!$A$1:$H$1,0),FALSE)</f>
        <v>#N/A</v>
      </c>
      <c r="AM998" s="78">
        <f>VLOOKUP($E998,Invoicing!$A$1:$H$8,MATCH(TRACKER!$O$1,Invoicing!$A$1:$H$1,0),FALSE)</f>
        <v>50</v>
      </c>
      <c r="AN998" s="78">
        <f t="shared" si="314"/>
        <v>0</v>
      </c>
      <c r="AO998" s="2">
        <f t="shared" si="315"/>
        <v>7</v>
      </c>
      <c r="AP998" s="2" t="str">
        <f t="shared" si="316"/>
        <v>SUNDAY</v>
      </c>
      <c r="AQ998" s="2" t="str">
        <f t="shared" si="317"/>
        <v>MSISUNDAY</v>
      </c>
      <c r="AR998" s="71">
        <f t="shared" si="318"/>
        <v>500</v>
      </c>
      <c r="AS998" s="71">
        <f>VLOOKUP(AJ998,Invoicing!A:K,10,FALSE)</f>
        <v>25</v>
      </c>
      <c r="AT998" s="71">
        <f t="shared" si="319"/>
        <v>525</v>
      </c>
    </row>
    <row r="999" spans="1:47">
      <c r="A999" s="37" t="s">
        <v>90</v>
      </c>
      <c r="B999" s="3" t="s">
        <v>38</v>
      </c>
      <c r="C999" s="11">
        <v>45499.159722222219</v>
      </c>
      <c r="D999" s="11">
        <v>45499.145833333336</v>
      </c>
      <c r="E999" s="11" t="s">
        <v>44</v>
      </c>
      <c r="F999" s="11" t="s">
        <v>40</v>
      </c>
      <c r="G999" s="3" t="s">
        <v>1172</v>
      </c>
      <c r="H999" s="3" t="s">
        <v>2821</v>
      </c>
      <c r="I999" s="11">
        <v>45500.395833333336</v>
      </c>
      <c r="J999" s="12">
        <v>45500.706944444442</v>
      </c>
      <c r="K999" s="12">
        <v>45500.708333333336</v>
      </c>
      <c r="L999" s="12">
        <v>45500.736111111109</v>
      </c>
      <c r="M999" s="12" t="s">
        <v>115</v>
      </c>
      <c r="N999" s="3" t="s">
        <v>13</v>
      </c>
      <c r="O999" s="3">
        <v>0</v>
      </c>
      <c r="P999" s="1">
        <f t="shared" si="300"/>
        <v>30</v>
      </c>
      <c r="Q999" s="1">
        <f t="shared" si="301"/>
        <v>7</v>
      </c>
      <c r="R999" s="72">
        <f t="shared" si="302"/>
        <v>45500.706944444442</v>
      </c>
      <c r="S999" s="73">
        <f t="shared" si="303"/>
        <v>1.2361111111167702</v>
      </c>
      <c r="T999" s="74">
        <f>Table2[[#This Row],[ETA A OFRECIMIENTO]]*24</f>
        <v>29.666666666802485</v>
      </c>
      <c r="U999" s="1" t="str">
        <f t="shared" si="304"/>
        <v>YES</v>
      </c>
      <c r="V999" s="73">
        <f t="shared" si="305"/>
        <v>0.3125</v>
      </c>
      <c r="W999" s="74">
        <f>Table2[[#This Row],[DEL. AVAILABLE A SLOT]]*24</f>
        <v>7.5</v>
      </c>
      <c r="X999" s="1" t="str">
        <f t="shared" si="306"/>
        <v>SI</v>
      </c>
      <c r="Y999" s="73">
        <f t="shared" si="307"/>
        <v>1.5486111111167702</v>
      </c>
      <c r="Z999" s="74">
        <f>Table2[[#This Row],[ETA A TIMESLOT]]*24</f>
        <v>37.166666666802485</v>
      </c>
      <c r="AA999" s="73">
        <f t="shared" si="308"/>
        <v>0</v>
      </c>
      <c r="AB999" s="73" t="str">
        <f t="shared" si="309"/>
        <v>SI</v>
      </c>
      <c r="AC999" s="74">
        <f>Table2[[#This Row],[PUNTUALIDAD (H)]]*24</f>
        <v>0</v>
      </c>
      <c r="AD999" s="73">
        <f t="shared" si="310"/>
        <v>1.5763888888905058</v>
      </c>
      <c r="AE999" s="74">
        <f>Table2[[#This Row],[ATA TO UNLOADING]]*24</f>
        <v>37.833333333372138</v>
      </c>
      <c r="AF999" s="74" t="str">
        <f>IF(Table2[[#This Row],[ATA TO UNLOADING 2]]&lt;=48,"YES","NO")</f>
        <v>YES</v>
      </c>
      <c r="AG999" s="75">
        <f t="shared" si="311"/>
        <v>0.70833333333575865</v>
      </c>
      <c r="AH999" s="2" t="s">
        <v>42</v>
      </c>
      <c r="AI999" s="2" t="str">
        <f t="shared" si="312"/>
        <v>MSKU0348922</v>
      </c>
      <c r="AJ999" s="76" t="str">
        <f t="shared" si="313"/>
        <v>MSI</v>
      </c>
      <c r="AK999" s="77">
        <f>IF($M999="TRUCK",VLOOKUP($AQ999,Invoicing!$A$17:$B$49,MATCH($AK$1,Invoicing!$A$17:$B$17,0),FALSE),VLOOKUP($AQ999,Invoicing!$N$17:$O$21,MATCH($AK$1,Invoicing!$N$17:$O$17,0),FALSE))</f>
        <v>500</v>
      </c>
      <c r="AL999" s="78">
        <f>VLOOKUP($E999,Invoicing!$A$1:$H$8,MATCH(TRACKER!$N999,Invoicing!$A$1:$H$1,0),FALSE)</f>
        <v>120</v>
      </c>
      <c r="AM999" s="78">
        <f>VLOOKUP($E999,Invoicing!$A$1:$H$8,MATCH(TRACKER!$O$1,Invoicing!$A$1:$H$1,0),FALSE)</f>
        <v>50</v>
      </c>
      <c r="AN999" s="78">
        <f t="shared" si="314"/>
        <v>0</v>
      </c>
      <c r="AO999" s="2">
        <f t="shared" si="315"/>
        <v>6</v>
      </c>
      <c r="AP999" s="2" t="str">
        <f t="shared" si="316"/>
        <v>SATURDAY</v>
      </c>
      <c r="AQ999" s="2" t="str">
        <f t="shared" si="317"/>
        <v>MSISATURDAY</v>
      </c>
      <c r="AR999" s="71">
        <f t="shared" si="318"/>
        <v>620</v>
      </c>
      <c r="AS999" s="71">
        <f>VLOOKUP(AJ999,Invoicing!A:K,10,FALSE)</f>
        <v>25</v>
      </c>
      <c r="AT999" s="71">
        <f t="shared" si="319"/>
        <v>645</v>
      </c>
    </row>
    <row r="1000" spans="1:47">
      <c r="A1000" s="37" t="s">
        <v>90</v>
      </c>
      <c r="B1000" s="3" t="s">
        <v>38</v>
      </c>
      <c r="C1000" s="11">
        <v>45499.159722222219</v>
      </c>
      <c r="D1000" s="11">
        <v>45499.145833333336</v>
      </c>
      <c r="E1000" s="11" t="s">
        <v>49</v>
      </c>
      <c r="F1000" s="11" t="s">
        <v>40</v>
      </c>
      <c r="G1000" s="3" t="s">
        <v>1173</v>
      </c>
      <c r="H1000" s="3" t="s">
        <v>2821</v>
      </c>
      <c r="I1000" s="11">
        <v>45500.395833333336</v>
      </c>
      <c r="J1000" s="12">
        <v>45502.615972222222</v>
      </c>
      <c r="K1000" s="12">
        <v>45502.625</v>
      </c>
      <c r="L1000" s="12">
        <v>45502.628472222219</v>
      </c>
      <c r="M1000" s="12" t="s">
        <v>115</v>
      </c>
      <c r="N1000" s="3" t="s">
        <v>42</v>
      </c>
      <c r="O1000" s="3">
        <v>0</v>
      </c>
      <c r="P1000" s="1">
        <f t="shared" si="300"/>
        <v>31</v>
      </c>
      <c r="Q1000" s="1">
        <f t="shared" si="301"/>
        <v>7</v>
      </c>
      <c r="R1000" s="72">
        <f t="shared" si="302"/>
        <v>45502.615972222222</v>
      </c>
      <c r="S1000" s="73">
        <f t="shared" si="303"/>
        <v>1.2361111111167702</v>
      </c>
      <c r="T1000" s="74">
        <f>Table2[[#This Row],[ETA A OFRECIMIENTO]]*24</f>
        <v>29.666666666802485</v>
      </c>
      <c r="U1000" s="1" t="str">
        <f t="shared" si="304"/>
        <v>YES</v>
      </c>
      <c r="V1000" s="73">
        <f t="shared" si="305"/>
        <v>2.2291666666642413</v>
      </c>
      <c r="W1000" s="74">
        <f>Table2[[#This Row],[DEL. AVAILABLE A SLOT]]*24</f>
        <v>53.499999999941792</v>
      </c>
      <c r="X1000" s="1" t="str">
        <f t="shared" si="306"/>
        <v>NO</v>
      </c>
      <c r="Y1000" s="73">
        <f t="shared" si="307"/>
        <v>3.4652777777810115</v>
      </c>
      <c r="Z1000" s="74">
        <f>Table2[[#This Row],[ETA A TIMESLOT]]*24</f>
        <v>83.166666666744277</v>
      </c>
      <c r="AA1000" s="73">
        <f t="shared" si="308"/>
        <v>0</v>
      </c>
      <c r="AB1000" s="73" t="str">
        <f t="shared" si="309"/>
        <v>SI</v>
      </c>
      <c r="AC1000" s="74">
        <f>Table2[[#This Row],[PUNTUALIDAD (H)]]*24</f>
        <v>0</v>
      </c>
      <c r="AD1000" s="73">
        <f t="shared" si="310"/>
        <v>3.46875</v>
      </c>
      <c r="AE1000" s="74">
        <f>Table2[[#This Row],[ATA TO UNLOADING]]*24</f>
        <v>83.25</v>
      </c>
      <c r="AF1000" s="74" t="str">
        <f>IF(Table2[[#This Row],[ATA TO UNLOADING 2]]&lt;=48,"YES","NO")</f>
        <v>NO</v>
      </c>
      <c r="AG1000" s="75">
        <f t="shared" si="311"/>
        <v>0.625</v>
      </c>
      <c r="AH1000" s="2" t="s">
        <v>42</v>
      </c>
      <c r="AI1000" s="2" t="str">
        <f t="shared" si="312"/>
        <v>MSKU1176129</v>
      </c>
      <c r="AJ1000" s="76" t="str">
        <f t="shared" si="313"/>
        <v>CTU FLEVOKUST BV</v>
      </c>
      <c r="AK1000" s="77">
        <f>IF($M1000="TRUCK",VLOOKUP($AQ1000,Invoicing!$A$17:$B$49,MATCH($AK$1,Invoicing!$A$17:$B$17,0),FALSE),VLOOKUP($AQ1000,Invoicing!$N$17:$O$21,MATCH($AK$1,Invoicing!$N$17:$O$17,0),FALSE))</f>
        <v>520</v>
      </c>
      <c r="AL1000" s="78" t="e">
        <f>VLOOKUP($E1000,Invoicing!$A$1:$H$8,MATCH(TRACKER!$N1000,Invoicing!$A$1:$H$1,0),FALSE)</f>
        <v>#N/A</v>
      </c>
      <c r="AM1000" s="78">
        <v>35</v>
      </c>
      <c r="AN1000" s="78">
        <f t="shared" si="314"/>
        <v>0</v>
      </c>
      <c r="AO1000" s="2">
        <f t="shared" si="315"/>
        <v>1</v>
      </c>
      <c r="AP1000" s="2" t="str">
        <f t="shared" si="316"/>
        <v>WEEK</v>
      </c>
      <c r="AQ1000" s="2" t="str">
        <f t="shared" si="317"/>
        <v>CTU FLEVOKUST BVWEEK</v>
      </c>
      <c r="AR1000" s="71">
        <f t="shared" si="318"/>
        <v>520</v>
      </c>
      <c r="AS1000" s="71">
        <f>VLOOKUP(AJ1000,Invoicing!A:K,10,FALSE)</f>
        <v>0</v>
      </c>
      <c r="AT1000" s="71">
        <f t="shared" si="319"/>
        <v>520</v>
      </c>
    </row>
    <row r="1001" spans="1:47">
      <c r="A1001" s="37" t="s">
        <v>90</v>
      </c>
      <c r="B1001" s="3" t="s">
        <v>38</v>
      </c>
      <c r="C1001" s="11">
        <v>45499.159722222219</v>
      </c>
      <c r="D1001" s="11">
        <v>45499.145833333336</v>
      </c>
      <c r="E1001" s="11" t="s">
        <v>45</v>
      </c>
      <c r="F1001" s="11" t="s">
        <v>40</v>
      </c>
      <c r="G1001" s="3" t="s">
        <v>1174</v>
      </c>
      <c r="H1001" s="3" t="s">
        <v>41</v>
      </c>
      <c r="I1001" s="11">
        <v>45500.395833333336</v>
      </c>
      <c r="J1001" s="12">
        <v>45501.52847222222</v>
      </c>
      <c r="K1001" s="12">
        <v>45501.520833333336</v>
      </c>
      <c r="L1001" s="12">
        <v>45501.534722222219</v>
      </c>
      <c r="M1001" s="12" t="s">
        <v>115</v>
      </c>
      <c r="N1001" s="3" t="s">
        <v>42</v>
      </c>
      <c r="O1001" s="3">
        <v>0</v>
      </c>
      <c r="P1001" s="1">
        <f t="shared" si="300"/>
        <v>30</v>
      </c>
      <c r="Q1001" s="1">
        <f t="shared" si="301"/>
        <v>7</v>
      </c>
      <c r="R1001" s="72">
        <f t="shared" si="302"/>
        <v>45501.52847222222</v>
      </c>
      <c r="S1001" s="73">
        <f t="shared" si="303"/>
        <v>1.2361111111167702</v>
      </c>
      <c r="T1001" s="74">
        <f>Table2[[#This Row],[ETA A OFRECIMIENTO]]*24</f>
        <v>29.666666666802485</v>
      </c>
      <c r="U1001" s="1" t="str">
        <f t="shared" si="304"/>
        <v>YES</v>
      </c>
      <c r="V1001" s="73">
        <f t="shared" si="305"/>
        <v>1.125</v>
      </c>
      <c r="W1001" s="74">
        <f>Table2[[#This Row],[DEL. AVAILABLE A SLOT]]*24</f>
        <v>27</v>
      </c>
      <c r="X1001" s="1" t="str">
        <f t="shared" si="306"/>
        <v>NO</v>
      </c>
      <c r="Y1001" s="73">
        <f t="shared" si="307"/>
        <v>2.3611111111167702</v>
      </c>
      <c r="Z1001" s="74">
        <f>Table2[[#This Row],[ETA A TIMESLOT]]*24</f>
        <v>56.666666666802485</v>
      </c>
      <c r="AA1001" s="73">
        <f t="shared" si="308"/>
        <v>7.6388888846850023E-3</v>
      </c>
      <c r="AB1001" s="73" t="str">
        <f t="shared" si="309"/>
        <v>SI</v>
      </c>
      <c r="AC1001" s="74">
        <f>Table2[[#This Row],[PUNTUALIDAD (H)]]*24</f>
        <v>0.18333333323244005</v>
      </c>
      <c r="AD1001" s="73">
        <f t="shared" si="310"/>
        <v>2.375</v>
      </c>
      <c r="AE1001" s="74">
        <f>Table2[[#This Row],[ATA TO UNLOADING]]*24</f>
        <v>57</v>
      </c>
      <c r="AF1001" s="74" t="str">
        <f>IF(Table2[[#This Row],[ATA TO UNLOADING 2]]&lt;=48,"YES","NO")</f>
        <v>NO</v>
      </c>
      <c r="AG1001" s="75">
        <f t="shared" si="311"/>
        <v>0.52083333333575865</v>
      </c>
      <c r="AH1001" s="2" t="s">
        <v>42</v>
      </c>
      <c r="AI1001" s="2" t="str">
        <f t="shared" si="312"/>
        <v>MSKU1297352</v>
      </c>
      <c r="AJ1001" s="76" t="str">
        <f t="shared" si="313"/>
        <v>OM TRANSPORT</v>
      </c>
      <c r="AK1001" s="77">
        <f>IF($M1001="TRUCK",VLOOKUP($AQ1001,Invoicing!$A$17:$B$49,MATCH($AK$1,Invoicing!$A$17:$B$17,0),FALSE),VLOOKUP($AQ1001,Invoicing!$N$17:$O$21,MATCH($AK$1,Invoicing!$N$17:$O$17,0),FALSE))</f>
        <v>550</v>
      </c>
      <c r="AL1001" s="78" t="e">
        <f>VLOOKUP($E1001,Invoicing!$A$1:$H$8,MATCH(TRACKER!$N1001,Invoicing!$A$1:$H$1,0),FALSE)</f>
        <v>#N/A</v>
      </c>
      <c r="AM1001" s="78">
        <f>VLOOKUP($E1001,Invoicing!$A$1:$H$8,MATCH(TRACKER!$O$1,Invoicing!$A$1:$H$1,0),FALSE)</f>
        <v>50</v>
      </c>
      <c r="AN1001" s="78">
        <f t="shared" si="314"/>
        <v>0</v>
      </c>
      <c r="AO1001" s="2">
        <f t="shared" si="315"/>
        <v>7</v>
      </c>
      <c r="AP1001" s="2" t="str">
        <f t="shared" si="316"/>
        <v>SUNDAY</v>
      </c>
      <c r="AQ1001" s="2" t="str">
        <f t="shared" si="317"/>
        <v>OM TRANSPORTSUNDAY</v>
      </c>
      <c r="AR1001" s="71">
        <f t="shared" si="318"/>
        <v>550</v>
      </c>
      <c r="AS1001" s="71">
        <f>VLOOKUP(AJ1001,Invoicing!A:K,10,FALSE)</f>
        <v>25</v>
      </c>
      <c r="AT1001" s="71">
        <f t="shared" si="319"/>
        <v>675</v>
      </c>
      <c r="AU1001" s="55">
        <v>100</v>
      </c>
    </row>
    <row r="1002" spans="1:47">
      <c r="A1002" s="37" t="s">
        <v>90</v>
      </c>
      <c r="B1002" s="3" t="s">
        <v>38</v>
      </c>
      <c r="C1002" s="11">
        <v>45499.159722222219</v>
      </c>
      <c r="D1002" s="11">
        <v>45499.145833333336</v>
      </c>
      <c r="E1002" s="11" t="s">
        <v>44</v>
      </c>
      <c r="F1002" s="11" t="s">
        <v>40</v>
      </c>
      <c r="G1002" s="3" t="s">
        <v>1175</v>
      </c>
      <c r="H1002" s="3" t="s">
        <v>2821</v>
      </c>
      <c r="I1002" s="11">
        <v>45500.395833333336</v>
      </c>
      <c r="J1002" s="12">
        <v>45500.831250000003</v>
      </c>
      <c r="K1002" s="12">
        <v>45500.916666666664</v>
      </c>
      <c r="L1002" s="12">
        <v>45500.842361111114</v>
      </c>
      <c r="M1002" s="12" t="s">
        <v>115</v>
      </c>
      <c r="N1002" s="3" t="s">
        <v>42</v>
      </c>
      <c r="O1002" s="3">
        <v>0</v>
      </c>
      <c r="P1002" s="1">
        <f t="shared" si="300"/>
        <v>30</v>
      </c>
      <c r="Q1002" s="1">
        <f t="shared" si="301"/>
        <v>7</v>
      </c>
      <c r="R1002" s="72">
        <f t="shared" si="302"/>
        <v>45500.831250000003</v>
      </c>
      <c r="S1002" s="73">
        <f t="shared" si="303"/>
        <v>1.2361111111167702</v>
      </c>
      <c r="T1002" s="74">
        <f>Table2[[#This Row],[ETA A OFRECIMIENTO]]*24</f>
        <v>29.666666666802485</v>
      </c>
      <c r="U1002" s="1" t="str">
        <f t="shared" si="304"/>
        <v>YES</v>
      </c>
      <c r="V1002" s="73">
        <f t="shared" si="305"/>
        <v>0.52083333332848269</v>
      </c>
      <c r="W1002" s="74">
        <f>Table2[[#This Row],[DEL. AVAILABLE A SLOT]]*24</f>
        <v>12.499999999883585</v>
      </c>
      <c r="X1002" s="1" t="str">
        <f t="shared" si="306"/>
        <v>SI</v>
      </c>
      <c r="Y1002" s="73">
        <f t="shared" si="307"/>
        <v>1.7569444444452529</v>
      </c>
      <c r="Z1002" s="74">
        <f>Table2[[#This Row],[ETA A TIMESLOT]]*24</f>
        <v>42.166666666686069</v>
      </c>
      <c r="AA1002" s="73">
        <f t="shared" si="308"/>
        <v>0</v>
      </c>
      <c r="AB1002" s="73" t="str">
        <f t="shared" si="309"/>
        <v>SI</v>
      </c>
      <c r="AC1002" s="74">
        <f>Table2[[#This Row],[PUNTUALIDAD (H)]]*24</f>
        <v>0</v>
      </c>
      <c r="AD1002" s="73">
        <f t="shared" si="310"/>
        <v>1.6826388888948713</v>
      </c>
      <c r="AE1002" s="74">
        <f>Table2[[#This Row],[ATA TO UNLOADING]]*24</f>
        <v>40.383333333476912</v>
      </c>
      <c r="AF1002" s="74" t="str">
        <f>IF(Table2[[#This Row],[ATA TO UNLOADING 2]]&lt;=48,"YES","NO")</f>
        <v>YES</v>
      </c>
      <c r="AG1002" s="75">
        <f t="shared" si="311"/>
        <v>0.91666666666424135</v>
      </c>
      <c r="AH1002" s="2" t="s">
        <v>24</v>
      </c>
      <c r="AI1002" s="2" t="str">
        <f t="shared" si="312"/>
        <v>MSKU7622927</v>
      </c>
      <c r="AJ1002" s="76" t="str">
        <f t="shared" si="313"/>
        <v>MSI</v>
      </c>
      <c r="AK1002" s="77">
        <f>IF($M1002="TRUCK",VLOOKUP($AQ1002,Invoicing!$A$17:$B$49,MATCH($AK$1,Invoicing!$A$17:$B$17,0),FALSE),VLOOKUP($AQ1002,Invoicing!$N$17:$O$21,MATCH($AK$1,Invoicing!$N$17:$O$17,0),FALSE))</f>
        <v>530</v>
      </c>
      <c r="AL1002" s="78" t="e">
        <f>VLOOKUP($E1002,Invoicing!$A$1:$H$8,MATCH(TRACKER!$N1002,Invoicing!$A$1:$H$1,0),FALSE)</f>
        <v>#N/A</v>
      </c>
      <c r="AM1002" s="78">
        <f>VLOOKUP($E1002,Invoicing!$A$1:$H$8,MATCH(TRACKER!$O$1,Invoicing!$A$1:$H$1,0),FALSE)</f>
        <v>50</v>
      </c>
      <c r="AN1002" s="78">
        <f t="shared" si="314"/>
        <v>0</v>
      </c>
      <c r="AO1002" s="2">
        <f t="shared" si="315"/>
        <v>6</v>
      </c>
      <c r="AP1002" s="2" t="str">
        <f t="shared" si="316"/>
        <v>NIGHT</v>
      </c>
      <c r="AQ1002" s="2" t="str">
        <f t="shared" si="317"/>
        <v>MSINIGHT</v>
      </c>
      <c r="AR1002" s="71">
        <f t="shared" si="318"/>
        <v>530</v>
      </c>
      <c r="AS1002" s="71">
        <f>VLOOKUP(AJ1002,Invoicing!A:K,10,FALSE)</f>
        <v>25</v>
      </c>
      <c r="AT1002" s="71">
        <f t="shared" si="319"/>
        <v>555</v>
      </c>
    </row>
    <row r="1003" spans="1:47">
      <c r="A1003" s="37" t="s">
        <v>90</v>
      </c>
      <c r="B1003" s="3" t="s">
        <v>38</v>
      </c>
      <c r="C1003" s="11">
        <v>45499.159722222219</v>
      </c>
      <c r="D1003" s="11">
        <v>45499.145833333336</v>
      </c>
      <c r="E1003" s="11" t="s">
        <v>45</v>
      </c>
      <c r="F1003" s="11" t="s">
        <v>40</v>
      </c>
      <c r="G1003" s="3" t="s">
        <v>1176</v>
      </c>
      <c r="H1003" s="3" t="s">
        <v>2821</v>
      </c>
      <c r="I1003" s="11">
        <v>45500.395833333336</v>
      </c>
      <c r="J1003" s="12">
        <v>45500.929166666669</v>
      </c>
      <c r="K1003" s="12">
        <v>45500.958333333336</v>
      </c>
      <c r="L1003" s="12">
        <v>45500.958333333336</v>
      </c>
      <c r="M1003" s="12" t="s">
        <v>115</v>
      </c>
      <c r="N1003" s="3" t="s">
        <v>13</v>
      </c>
      <c r="O1003" s="3">
        <v>0</v>
      </c>
      <c r="P1003" s="1">
        <f t="shared" si="300"/>
        <v>30</v>
      </c>
      <c r="Q1003" s="1">
        <f t="shared" si="301"/>
        <v>7</v>
      </c>
      <c r="R1003" s="72">
        <f t="shared" si="302"/>
        <v>45500.929166666669</v>
      </c>
      <c r="S1003" s="73">
        <f t="shared" si="303"/>
        <v>1.2361111111167702</v>
      </c>
      <c r="T1003" s="74">
        <f>Table2[[#This Row],[ETA A OFRECIMIENTO]]*24</f>
        <v>29.666666666802485</v>
      </c>
      <c r="U1003" s="1" t="str">
        <f t="shared" si="304"/>
        <v>YES</v>
      </c>
      <c r="V1003" s="73">
        <f t="shared" si="305"/>
        <v>0.5625</v>
      </c>
      <c r="W1003" s="74">
        <f>Table2[[#This Row],[DEL. AVAILABLE A SLOT]]*24</f>
        <v>13.5</v>
      </c>
      <c r="X1003" s="1" t="str">
        <f t="shared" si="306"/>
        <v>SI</v>
      </c>
      <c r="Y1003" s="73">
        <f t="shared" si="307"/>
        <v>1.7986111111167702</v>
      </c>
      <c r="Z1003" s="74">
        <f>Table2[[#This Row],[ETA A TIMESLOT]]*24</f>
        <v>43.166666666802485</v>
      </c>
      <c r="AA1003" s="73">
        <f t="shared" si="308"/>
        <v>0</v>
      </c>
      <c r="AB1003" s="73" t="str">
        <f t="shared" si="309"/>
        <v>SI</v>
      </c>
      <c r="AC1003" s="74">
        <f>Table2[[#This Row],[PUNTUALIDAD (H)]]*24</f>
        <v>0</v>
      </c>
      <c r="AD1003" s="73">
        <f t="shared" si="310"/>
        <v>1.7986111111167702</v>
      </c>
      <c r="AE1003" s="74">
        <f>Table2[[#This Row],[ATA TO UNLOADING]]*24</f>
        <v>43.166666666802485</v>
      </c>
      <c r="AF1003" s="74" t="str">
        <f>IF(Table2[[#This Row],[ATA TO UNLOADING 2]]&lt;=48,"YES","NO")</f>
        <v>YES</v>
      </c>
      <c r="AG1003" s="75">
        <f t="shared" si="311"/>
        <v>0.95833333333575865</v>
      </c>
      <c r="AH1003" s="2" t="s">
        <v>24</v>
      </c>
      <c r="AI1003" s="2" t="str">
        <f t="shared" si="312"/>
        <v>MSKU8562442</v>
      </c>
      <c r="AJ1003" s="76" t="str">
        <f t="shared" si="313"/>
        <v>OM TRANSPORT</v>
      </c>
      <c r="AK1003" s="77">
        <f>IF($M1003="TRUCK",VLOOKUP($AQ1003,Invoicing!$A$17:$B$49,MATCH($AK$1,Invoicing!$A$17:$B$17,0),FALSE),VLOOKUP($AQ1003,Invoicing!$N$17:$O$21,MATCH($AK$1,Invoicing!$N$17:$O$17,0),FALSE))</f>
        <v>475</v>
      </c>
      <c r="AL1003" s="78">
        <f>VLOOKUP($E1003,Invoicing!$A$1:$H$8,MATCH(TRACKER!$N1003,Invoicing!$A$1:$H$1,0),FALSE)</f>
        <v>110</v>
      </c>
      <c r="AM1003" s="78">
        <f>VLOOKUP($E1003,Invoicing!$A$1:$H$8,MATCH(TRACKER!$O$1,Invoicing!$A$1:$H$1,0),FALSE)</f>
        <v>50</v>
      </c>
      <c r="AN1003" s="78">
        <f t="shared" si="314"/>
        <v>0</v>
      </c>
      <c r="AO1003" s="2">
        <f t="shared" si="315"/>
        <v>6</v>
      </c>
      <c r="AP1003" s="2" t="str">
        <f t="shared" si="316"/>
        <v>NIGHT</v>
      </c>
      <c r="AQ1003" s="2" t="str">
        <f t="shared" si="317"/>
        <v>OM TRANSPORTNIGHT</v>
      </c>
      <c r="AR1003" s="71">
        <f t="shared" si="318"/>
        <v>585</v>
      </c>
      <c r="AS1003" s="71">
        <f>VLOOKUP(AJ1003,Invoicing!A:K,10,FALSE)</f>
        <v>25</v>
      </c>
      <c r="AT1003" s="71">
        <f t="shared" si="319"/>
        <v>810</v>
      </c>
      <c r="AU1003" s="55">
        <v>200</v>
      </c>
    </row>
    <row r="1004" spans="1:47">
      <c r="A1004" s="37" t="s">
        <v>90</v>
      </c>
      <c r="B1004" s="3" t="s">
        <v>38</v>
      </c>
      <c r="C1004" s="11">
        <v>45499.159722222219</v>
      </c>
      <c r="D1004" s="11">
        <v>45499.145833333336</v>
      </c>
      <c r="E1004" s="11" t="s">
        <v>44</v>
      </c>
      <c r="F1004" s="11" t="s">
        <v>40</v>
      </c>
      <c r="G1004" s="3" t="s">
        <v>1177</v>
      </c>
      <c r="H1004" s="3" t="s">
        <v>41</v>
      </c>
      <c r="I1004" s="11">
        <v>45500.395833333336</v>
      </c>
      <c r="J1004" s="12">
        <v>45501.576388888891</v>
      </c>
      <c r="K1004" s="12">
        <v>45501.583333333336</v>
      </c>
      <c r="L1004" s="12">
        <v>45501.579861111109</v>
      </c>
      <c r="M1004" s="12" t="s">
        <v>115</v>
      </c>
      <c r="N1004" s="3" t="s">
        <v>42</v>
      </c>
      <c r="O1004" s="3">
        <v>0</v>
      </c>
      <c r="P1004" s="1">
        <f t="shared" si="300"/>
        <v>30</v>
      </c>
      <c r="Q1004" s="1">
        <f t="shared" si="301"/>
        <v>7</v>
      </c>
      <c r="R1004" s="72">
        <f t="shared" si="302"/>
        <v>45501.576388888891</v>
      </c>
      <c r="S1004" s="73">
        <f t="shared" si="303"/>
        <v>1.2361111111167702</v>
      </c>
      <c r="T1004" s="74">
        <f>Table2[[#This Row],[ETA A OFRECIMIENTO]]*24</f>
        <v>29.666666666802485</v>
      </c>
      <c r="U1004" s="1" t="str">
        <f t="shared" si="304"/>
        <v>YES</v>
      </c>
      <c r="V1004" s="73">
        <f t="shared" si="305"/>
        <v>1.1875</v>
      </c>
      <c r="W1004" s="74">
        <f>Table2[[#This Row],[DEL. AVAILABLE A SLOT]]*24</f>
        <v>28.5</v>
      </c>
      <c r="X1004" s="1" t="str">
        <f t="shared" si="306"/>
        <v>NO</v>
      </c>
      <c r="Y1004" s="73">
        <f t="shared" si="307"/>
        <v>2.4236111111167702</v>
      </c>
      <c r="Z1004" s="74">
        <f>Table2[[#This Row],[ETA A TIMESLOT]]*24</f>
        <v>58.166666666802485</v>
      </c>
      <c r="AA1004" s="73">
        <f t="shared" si="308"/>
        <v>0</v>
      </c>
      <c r="AB1004" s="73" t="str">
        <f t="shared" si="309"/>
        <v>SI</v>
      </c>
      <c r="AC1004" s="74">
        <f>Table2[[#This Row],[PUNTUALIDAD (H)]]*24</f>
        <v>0</v>
      </c>
      <c r="AD1004" s="73">
        <f t="shared" si="310"/>
        <v>2.4201388888905058</v>
      </c>
      <c r="AE1004" s="74">
        <f>Table2[[#This Row],[ATA TO UNLOADING]]*24</f>
        <v>58.083333333372138</v>
      </c>
      <c r="AF1004" s="74" t="str">
        <f>IF(Table2[[#This Row],[ATA TO UNLOADING 2]]&lt;=48,"YES","NO")</f>
        <v>NO</v>
      </c>
      <c r="AG1004" s="75">
        <f t="shared" si="311"/>
        <v>0.58333333333575865</v>
      </c>
      <c r="AH1004" s="2" t="s">
        <v>42</v>
      </c>
      <c r="AI1004" s="2" t="str">
        <f t="shared" si="312"/>
        <v>MSKU9269737</v>
      </c>
      <c r="AJ1004" s="76" t="str">
        <f t="shared" si="313"/>
        <v>MSI</v>
      </c>
      <c r="AK1004" s="77">
        <f>IF($M1004="TRUCK",VLOOKUP($AQ1004,Invoicing!$A$17:$B$49,MATCH($AK$1,Invoicing!$A$17:$B$17,0),FALSE),VLOOKUP($AQ1004,Invoicing!$N$17:$O$21,MATCH($AK$1,Invoicing!$N$17:$O$17,0),FALSE))</f>
        <v>500</v>
      </c>
      <c r="AL1004" s="78" t="e">
        <f>VLOOKUP($E1004,Invoicing!$A$1:$H$8,MATCH(TRACKER!$N1004,Invoicing!$A$1:$H$1,0),FALSE)</f>
        <v>#N/A</v>
      </c>
      <c r="AM1004" s="78">
        <f>VLOOKUP($E1004,Invoicing!$A$1:$H$8,MATCH(TRACKER!$O$1,Invoicing!$A$1:$H$1,0),FALSE)</f>
        <v>50</v>
      </c>
      <c r="AN1004" s="78">
        <f t="shared" si="314"/>
        <v>0</v>
      </c>
      <c r="AO1004" s="2">
        <f t="shared" si="315"/>
        <v>7</v>
      </c>
      <c r="AP1004" s="2" t="str">
        <f t="shared" si="316"/>
        <v>SUNDAY</v>
      </c>
      <c r="AQ1004" s="2" t="str">
        <f t="shared" si="317"/>
        <v>MSISUNDAY</v>
      </c>
      <c r="AR1004" s="71">
        <f t="shared" si="318"/>
        <v>500</v>
      </c>
      <c r="AS1004" s="71">
        <f>VLOOKUP(AJ1004,Invoicing!A:K,10,FALSE)</f>
        <v>25</v>
      </c>
      <c r="AT1004" s="71">
        <f t="shared" si="319"/>
        <v>525</v>
      </c>
    </row>
    <row r="1005" spans="1:47">
      <c r="A1005" s="37" t="s">
        <v>90</v>
      </c>
      <c r="B1005" s="3" t="s">
        <v>38</v>
      </c>
      <c r="C1005" s="11">
        <v>45499.159722222219</v>
      </c>
      <c r="D1005" s="11">
        <v>45499.145833333336</v>
      </c>
      <c r="E1005" s="11" t="s">
        <v>44</v>
      </c>
      <c r="F1005" s="11" t="s">
        <v>40</v>
      </c>
      <c r="G1005" s="3" t="s">
        <v>1178</v>
      </c>
      <c r="H1005" s="3" t="s">
        <v>2821</v>
      </c>
      <c r="I1005" s="11">
        <v>45500.395833333336</v>
      </c>
      <c r="J1005" s="12">
        <v>45501.286111111112</v>
      </c>
      <c r="K1005" s="12">
        <v>45501.291666666664</v>
      </c>
      <c r="L1005" s="12">
        <v>45501.305555555555</v>
      </c>
      <c r="M1005" s="12" t="s">
        <v>115</v>
      </c>
      <c r="N1005" s="3" t="s">
        <v>42</v>
      </c>
      <c r="O1005" s="3">
        <v>0</v>
      </c>
      <c r="P1005" s="1">
        <f t="shared" si="300"/>
        <v>30</v>
      </c>
      <c r="Q1005" s="1">
        <f t="shared" si="301"/>
        <v>7</v>
      </c>
      <c r="R1005" s="72">
        <f t="shared" si="302"/>
        <v>45501.286111111112</v>
      </c>
      <c r="S1005" s="73">
        <f t="shared" si="303"/>
        <v>1.2361111111167702</v>
      </c>
      <c r="T1005" s="74">
        <f>Table2[[#This Row],[ETA A OFRECIMIENTO]]*24</f>
        <v>29.666666666802485</v>
      </c>
      <c r="U1005" s="1" t="str">
        <f t="shared" si="304"/>
        <v>YES</v>
      </c>
      <c r="V1005" s="73">
        <f t="shared" si="305"/>
        <v>0.89583333332848269</v>
      </c>
      <c r="W1005" s="74">
        <f>Table2[[#This Row],[DEL. AVAILABLE A SLOT]]*24</f>
        <v>21.499999999883585</v>
      </c>
      <c r="X1005" s="1" t="str">
        <f t="shared" si="306"/>
        <v>SI</v>
      </c>
      <c r="Y1005" s="73">
        <f t="shared" si="307"/>
        <v>2.1319444444452529</v>
      </c>
      <c r="Z1005" s="74">
        <f>Table2[[#This Row],[ETA A TIMESLOT]]*24</f>
        <v>51.166666666686069</v>
      </c>
      <c r="AA1005" s="73">
        <f t="shared" si="308"/>
        <v>0</v>
      </c>
      <c r="AB1005" s="73" t="str">
        <f t="shared" si="309"/>
        <v>SI</v>
      </c>
      <c r="AC1005" s="74">
        <f>Table2[[#This Row],[PUNTUALIDAD (H)]]*24</f>
        <v>0</v>
      </c>
      <c r="AD1005" s="73">
        <f t="shared" si="310"/>
        <v>2.1458333333357587</v>
      </c>
      <c r="AE1005" s="74">
        <f>Table2[[#This Row],[ATA TO UNLOADING]]*24</f>
        <v>51.500000000058208</v>
      </c>
      <c r="AF1005" s="74" t="str">
        <f>IF(Table2[[#This Row],[ATA TO UNLOADING 2]]&lt;=48,"YES","NO")</f>
        <v>NO</v>
      </c>
      <c r="AG1005" s="75">
        <f t="shared" si="311"/>
        <v>0.29166666666424135</v>
      </c>
      <c r="AH1005" s="2" t="s">
        <v>42</v>
      </c>
      <c r="AI1005" s="2" t="str">
        <f t="shared" si="312"/>
        <v>SUDU5782431</v>
      </c>
      <c r="AJ1005" s="76" t="str">
        <f t="shared" si="313"/>
        <v>MSI</v>
      </c>
      <c r="AK1005" s="77">
        <f>IF($M1005="TRUCK",VLOOKUP($AQ1005,Invoicing!$A$17:$B$49,MATCH($AK$1,Invoicing!$A$17:$B$17,0),FALSE),VLOOKUP($AQ1005,Invoicing!$N$17:$O$21,MATCH($AK$1,Invoicing!$N$17:$O$17,0),FALSE))</f>
        <v>500</v>
      </c>
      <c r="AL1005" s="78" t="e">
        <f>VLOOKUP($E1005,Invoicing!$A$1:$H$8,MATCH(TRACKER!$N1005,Invoicing!$A$1:$H$1,0),FALSE)</f>
        <v>#N/A</v>
      </c>
      <c r="AM1005" s="78">
        <f>VLOOKUP($E1005,Invoicing!$A$1:$H$8,MATCH(TRACKER!$O$1,Invoicing!$A$1:$H$1,0),FALSE)</f>
        <v>50</v>
      </c>
      <c r="AN1005" s="78">
        <f t="shared" si="314"/>
        <v>0</v>
      </c>
      <c r="AO1005" s="2">
        <f t="shared" si="315"/>
        <v>7</v>
      </c>
      <c r="AP1005" s="2" t="str">
        <f t="shared" si="316"/>
        <v>SUNDAY</v>
      </c>
      <c r="AQ1005" s="2" t="str">
        <f t="shared" si="317"/>
        <v>MSISUNDAY</v>
      </c>
      <c r="AR1005" s="71">
        <f t="shared" si="318"/>
        <v>500</v>
      </c>
      <c r="AS1005" s="71">
        <f>VLOOKUP(AJ1005,Invoicing!A:K,10,FALSE)</f>
        <v>25</v>
      </c>
      <c r="AT1005" s="71">
        <f t="shared" si="319"/>
        <v>525</v>
      </c>
    </row>
    <row r="1006" spans="1:47">
      <c r="A1006" s="37" t="s">
        <v>90</v>
      </c>
      <c r="B1006" s="3" t="s">
        <v>38</v>
      </c>
      <c r="C1006" s="11">
        <v>45499.159722222219</v>
      </c>
      <c r="D1006" s="11">
        <v>45499.145833333336</v>
      </c>
      <c r="E1006" s="11" t="s">
        <v>45</v>
      </c>
      <c r="F1006" s="11" t="s">
        <v>40</v>
      </c>
      <c r="G1006" s="3" t="s">
        <v>1179</v>
      </c>
      <c r="H1006" s="3" t="s">
        <v>2821</v>
      </c>
      <c r="I1006" s="11">
        <v>45500.395833333336</v>
      </c>
      <c r="J1006" s="12">
        <v>45502.132638888892</v>
      </c>
      <c r="K1006" s="12">
        <v>45502.166666666664</v>
      </c>
      <c r="L1006" s="12">
        <v>45502.138888888891</v>
      </c>
      <c r="M1006" s="12" t="s">
        <v>115</v>
      </c>
      <c r="N1006" s="3" t="s">
        <v>42</v>
      </c>
      <c r="O1006" s="3">
        <v>0</v>
      </c>
      <c r="P1006" s="1">
        <f t="shared" si="300"/>
        <v>31</v>
      </c>
      <c r="Q1006" s="1">
        <f t="shared" si="301"/>
        <v>7</v>
      </c>
      <c r="R1006" s="72">
        <f t="shared" si="302"/>
        <v>45502.132638888892</v>
      </c>
      <c r="S1006" s="73">
        <f t="shared" si="303"/>
        <v>1.2361111111167702</v>
      </c>
      <c r="T1006" s="74">
        <f>Table2[[#This Row],[ETA A OFRECIMIENTO]]*24</f>
        <v>29.666666666802485</v>
      </c>
      <c r="U1006" s="1" t="str">
        <f t="shared" si="304"/>
        <v>YES</v>
      </c>
      <c r="V1006" s="73">
        <f t="shared" si="305"/>
        <v>1.7708333333284827</v>
      </c>
      <c r="W1006" s="74">
        <f>Table2[[#This Row],[DEL. AVAILABLE A SLOT]]*24</f>
        <v>42.499999999883585</v>
      </c>
      <c r="X1006" s="1" t="str">
        <f t="shared" si="306"/>
        <v>NO</v>
      </c>
      <c r="Y1006" s="73">
        <f t="shared" si="307"/>
        <v>3.0069444444452529</v>
      </c>
      <c r="Z1006" s="74">
        <f>Table2[[#This Row],[ETA A TIMESLOT]]*24</f>
        <v>72.166666666686069</v>
      </c>
      <c r="AA1006" s="73">
        <f t="shared" si="308"/>
        <v>0</v>
      </c>
      <c r="AB1006" s="73" t="str">
        <f t="shared" si="309"/>
        <v>SI</v>
      </c>
      <c r="AC1006" s="74">
        <f>Table2[[#This Row],[PUNTUALIDAD (H)]]*24</f>
        <v>0</v>
      </c>
      <c r="AD1006" s="73">
        <f t="shared" si="310"/>
        <v>2.9791666666715173</v>
      </c>
      <c r="AE1006" s="74">
        <f>Table2[[#This Row],[ATA TO UNLOADING]]*24</f>
        <v>71.500000000116415</v>
      </c>
      <c r="AF1006" s="74" t="str">
        <f>IF(Table2[[#This Row],[ATA TO UNLOADING 2]]&lt;=48,"YES","NO")</f>
        <v>NO</v>
      </c>
      <c r="AG1006" s="75">
        <f t="shared" si="311"/>
        <v>0.16666666666424135</v>
      </c>
      <c r="AH1006" s="2" t="s">
        <v>24</v>
      </c>
      <c r="AI1006" s="2" t="str">
        <f t="shared" si="312"/>
        <v>SUDU8697101</v>
      </c>
      <c r="AJ1006" s="76" t="str">
        <f t="shared" si="313"/>
        <v>OM TRANSPORT</v>
      </c>
      <c r="AK1006" s="77">
        <f>IF($M1006="TRUCK",VLOOKUP($AQ1006,Invoicing!$A$17:$B$49,MATCH($AK$1,Invoicing!$A$17:$B$17,0),FALSE),VLOOKUP($AQ1006,Invoicing!$N$17:$O$21,MATCH($AK$1,Invoicing!$N$17:$O$17,0),FALSE))</f>
        <v>475</v>
      </c>
      <c r="AL1006" s="78" t="e">
        <f>VLOOKUP($E1006,Invoicing!$A$1:$H$8,MATCH(TRACKER!$N1006,Invoicing!$A$1:$H$1,0),FALSE)</f>
        <v>#N/A</v>
      </c>
      <c r="AM1006" s="78">
        <f>VLOOKUP($E1006,Invoicing!$A$1:$H$8,MATCH(TRACKER!$O$1,Invoicing!$A$1:$H$1,0),FALSE)</f>
        <v>50</v>
      </c>
      <c r="AN1006" s="78">
        <f t="shared" si="314"/>
        <v>0</v>
      </c>
      <c r="AO1006" s="2">
        <f t="shared" si="315"/>
        <v>1</v>
      </c>
      <c r="AP1006" s="2" t="str">
        <f t="shared" si="316"/>
        <v>NIGHT</v>
      </c>
      <c r="AQ1006" s="2" t="str">
        <f t="shared" si="317"/>
        <v>OM TRANSPORTNIGHT</v>
      </c>
      <c r="AR1006" s="71">
        <f t="shared" si="318"/>
        <v>475</v>
      </c>
      <c r="AS1006" s="71">
        <f>VLOOKUP(AJ1006,Invoicing!A:K,10,FALSE)</f>
        <v>25</v>
      </c>
      <c r="AT1006" s="71">
        <f t="shared" si="319"/>
        <v>500</v>
      </c>
    </row>
    <row r="1007" spans="1:47">
      <c r="A1007" s="37" t="s">
        <v>90</v>
      </c>
      <c r="B1007" s="3" t="s">
        <v>38</v>
      </c>
      <c r="C1007" s="11">
        <v>45499.159722222219</v>
      </c>
      <c r="D1007" s="11">
        <v>45499.145833333336</v>
      </c>
      <c r="E1007" s="11" t="s">
        <v>45</v>
      </c>
      <c r="F1007" s="11" t="s">
        <v>40</v>
      </c>
      <c r="G1007" s="3" t="s">
        <v>1180</v>
      </c>
      <c r="H1007" s="3" t="s">
        <v>2821</v>
      </c>
      <c r="I1007" s="11">
        <v>45500.395833333336</v>
      </c>
      <c r="J1007" s="12">
        <v>45501.3125</v>
      </c>
      <c r="K1007" s="12">
        <v>45501.333333333336</v>
      </c>
      <c r="L1007" s="12">
        <v>45501.319444444445</v>
      </c>
      <c r="M1007" s="12" t="s">
        <v>115</v>
      </c>
      <c r="N1007" s="3" t="s">
        <v>42</v>
      </c>
      <c r="O1007" s="3">
        <v>0</v>
      </c>
      <c r="P1007" s="1">
        <f t="shared" si="300"/>
        <v>30</v>
      </c>
      <c r="Q1007" s="1">
        <f t="shared" si="301"/>
        <v>7</v>
      </c>
      <c r="R1007" s="72">
        <f t="shared" si="302"/>
        <v>45501.3125</v>
      </c>
      <c r="S1007" s="73">
        <f t="shared" si="303"/>
        <v>1.2361111111167702</v>
      </c>
      <c r="T1007" s="74">
        <f>Table2[[#This Row],[ETA A OFRECIMIENTO]]*24</f>
        <v>29.666666666802485</v>
      </c>
      <c r="U1007" s="1" t="str">
        <f t="shared" si="304"/>
        <v>YES</v>
      </c>
      <c r="V1007" s="73">
        <f t="shared" si="305"/>
        <v>0.9375</v>
      </c>
      <c r="W1007" s="74">
        <f>Table2[[#This Row],[DEL. AVAILABLE A SLOT]]*24</f>
        <v>22.5</v>
      </c>
      <c r="X1007" s="1" t="str">
        <f t="shared" si="306"/>
        <v>SI</v>
      </c>
      <c r="Y1007" s="73">
        <f t="shared" si="307"/>
        <v>2.1736111111167702</v>
      </c>
      <c r="Z1007" s="74">
        <f>Table2[[#This Row],[ETA A TIMESLOT]]*24</f>
        <v>52.166666666802485</v>
      </c>
      <c r="AA1007" s="73">
        <f t="shared" si="308"/>
        <v>0</v>
      </c>
      <c r="AB1007" s="73" t="str">
        <f t="shared" si="309"/>
        <v>SI</v>
      </c>
      <c r="AC1007" s="74">
        <f>Table2[[#This Row],[PUNTUALIDAD (H)]]*24</f>
        <v>0</v>
      </c>
      <c r="AD1007" s="73">
        <f t="shared" si="310"/>
        <v>2.1597222222262644</v>
      </c>
      <c r="AE1007" s="74">
        <f>Table2[[#This Row],[ATA TO UNLOADING]]*24</f>
        <v>51.833333333430346</v>
      </c>
      <c r="AF1007" s="74" t="str">
        <f>IF(Table2[[#This Row],[ATA TO UNLOADING 2]]&lt;=48,"YES","NO")</f>
        <v>NO</v>
      </c>
      <c r="AG1007" s="75">
        <f t="shared" si="311"/>
        <v>0.33333333333575865</v>
      </c>
      <c r="AH1007" s="2" t="s">
        <v>42</v>
      </c>
      <c r="AI1007" s="2" t="str">
        <f t="shared" si="312"/>
        <v>TCKU6002552</v>
      </c>
      <c r="AJ1007" s="76" t="str">
        <f t="shared" si="313"/>
        <v>OM TRANSPORT</v>
      </c>
      <c r="AK1007" s="77">
        <f>IF($M1007="TRUCK",VLOOKUP($AQ1007,Invoicing!$A$17:$B$49,MATCH($AK$1,Invoicing!$A$17:$B$17,0),FALSE),VLOOKUP($AQ1007,Invoicing!$N$17:$O$21,MATCH($AK$1,Invoicing!$N$17:$O$17,0),FALSE))</f>
        <v>550</v>
      </c>
      <c r="AL1007" s="78" t="e">
        <f>VLOOKUP($E1007,Invoicing!$A$1:$H$8,MATCH(TRACKER!$N1007,Invoicing!$A$1:$H$1,0),FALSE)</f>
        <v>#N/A</v>
      </c>
      <c r="AM1007" s="78">
        <f>VLOOKUP($E1007,Invoicing!$A$1:$H$8,MATCH(TRACKER!$O$1,Invoicing!$A$1:$H$1,0),FALSE)</f>
        <v>50</v>
      </c>
      <c r="AN1007" s="78">
        <f t="shared" si="314"/>
        <v>0</v>
      </c>
      <c r="AO1007" s="2">
        <f t="shared" si="315"/>
        <v>7</v>
      </c>
      <c r="AP1007" s="2" t="str">
        <f t="shared" si="316"/>
        <v>SUNDAY</v>
      </c>
      <c r="AQ1007" s="2" t="str">
        <f t="shared" si="317"/>
        <v>OM TRANSPORTSUNDAY</v>
      </c>
      <c r="AR1007" s="71">
        <f t="shared" si="318"/>
        <v>550</v>
      </c>
      <c r="AS1007" s="71">
        <f>VLOOKUP(AJ1007,Invoicing!A:K,10,FALSE)</f>
        <v>25</v>
      </c>
      <c r="AT1007" s="71">
        <f t="shared" si="319"/>
        <v>575</v>
      </c>
    </row>
    <row r="1008" spans="1:47">
      <c r="A1008" s="37" t="s">
        <v>90</v>
      </c>
      <c r="B1008" s="3" t="s">
        <v>38</v>
      </c>
      <c r="C1008" s="11">
        <v>45499.159722222219</v>
      </c>
      <c r="D1008" s="11">
        <v>45499.145833333336</v>
      </c>
      <c r="E1008" s="11" t="s">
        <v>45</v>
      </c>
      <c r="F1008" s="11" t="s">
        <v>40</v>
      </c>
      <c r="G1008" s="3" t="s">
        <v>1181</v>
      </c>
      <c r="H1008" s="3" t="s">
        <v>2821</v>
      </c>
      <c r="I1008" s="11">
        <v>45500.395833333336</v>
      </c>
      <c r="J1008" s="12">
        <v>45500.76458333333</v>
      </c>
      <c r="K1008" s="12">
        <v>45500.75</v>
      </c>
      <c r="L1008" s="12">
        <v>45500.777777777781</v>
      </c>
      <c r="M1008" s="12" t="s">
        <v>115</v>
      </c>
      <c r="N1008" s="3" t="s">
        <v>42</v>
      </c>
      <c r="O1008" s="3">
        <v>0</v>
      </c>
      <c r="P1008" s="1">
        <f t="shared" si="300"/>
        <v>30</v>
      </c>
      <c r="Q1008" s="1">
        <f t="shared" si="301"/>
        <v>7</v>
      </c>
      <c r="R1008" s="72">
        <f t="shared" si="302"/>
        <v>45500.76458333333</v>
      </c>
      <c r="S1008" s="73">
        <f t="shared" si="303"/>
        <v>1.2361111111167702</v>
      </c>
      <c r="T1008" s="74">
        <f>Table2[[#This Row],[ETA A OFRECIMIENTO]]*24</f>
        <v>29.666666666802485</v>
      </c>
      <c r="U1008" s="1" t="str">
        <f t="shared" si="304"/>
        <v>YES</v>
      </c>
      <c r="V1008" s="73">
        <f t="shared" si="305"/>
        <v>0.35416666666424135</v>
      </c>
      <c r="W1008" s="74">
        <f>Table2[[#This Row],[DEL. AVAILABLE A SLOT]]*24</f>
        <v>8.4999999999417923</v>
      </c>
      <c r="X1008" s="1" t="str">
        <f t="shared" si="306"/>
        <v>SI</v>
      </c>
      <c r="Y1008" s="73">
        <f t="shared" si="307"/>
        <v>1.5902777777810115</v>
      </c>
      <c r="Z1008" s="74">
        <f>Table2[[#This Row],[ETA A TIMESLOT]]*24</f>
        <v>38.166666666744277</v>
      </c>
      <c r="AA1008" s="73">
        <f t="shared" si="308"/>
        <v>1.4583333329937886E-2</v>
      </c>
      <c r="AB1008" s="73" t="str">
        <f t="shared" si="309"/>
        <v>SI</v>
      </c>
      <c r="AC1008" s="74">
        <f>Table2[[#This Row],[PUNTUALIDAD (H)]]*24</f>
        <v>0.34999999991850927</v>
      </c>
      <c r="AD1008" s="73">
        <f t="shared" si="310"/>
        <v>1.6180555555620231</v>
      </c>
      <c r="AE1008" s="74">
        <f>Table2[[#This Row],[ATA TO UNLOADING]]*24</f>
        <v>38.833333333488554</v>
      </c>
      <c r="AF1008" s="74" t="str">
        <f>IF(Table2[[#This Row],[ATA TO UNLOADING 2]]&lt;=48,"YES","NO")</f>
        <v>YES</v>
      </c>
      <c r="AG1008" s="75">
        <f t="shared" si="311"/>
        <v>0.75</v>
      </c>
      <c r="AH1008" s="2" t="s">
        <v>42</v>
      </c>
      <c r="AI1008" s="2" t="str">
        <f t="shared" si="312"/>
        <v>TCKU6627344</v>
      </c>
      <c r="AJ1008" s="76" t="str">
        <f t="shared" si="313"/>
        <v>OM TRANSPORT</v>
      </c>
      <c r="AK1008" s="77">
        <f>IF($M1008="TRUCK",VLOOKUP($AQ1008,Invoicing!$A$17:$B$49,MATCH($AK$1,Invoicing!$A$17:$B$17,0),FALSE),VLOOKUP($AQ1008,Invoicing!$N$17:$O$21,MATCH($AK$1,Invoicing!$N$17:$O$17,0),FALSE))</f>
        <v>550</v>
      </c>
      <c r="AL1008" s="78" t="e">
        <f>VLOOKUP($E1008,Invoicing!$A$1:$H$8,MATCH(TRACKER!$N1008,Invoicing!$A$1:$H$1,0),FALSE)</f>
        <v>#N/A</v>
      </c>
      <c r="AM1008" s="78">
        <f>VLOOKUP($E1008,Invoicing!$A$1:$H$8,MATCH(TRACKER!$O$1,Invoicing!$A$1:$H$1,0),FALSE)</f>
        <v>50</v>
      </c>
      <c r="AN1008" s="78">
        <f t="shared" si="314"/>
        <v>0</v>
      </c>
      <c r="AO1008" s="2">
        <f t="shared" si="315"/>
        <v>6</v>
      </c>
      <c r="AP1008" s="2" t="str">
        <f t="shared" si="316"/>
        <v>SATURDAY</v>
      </c>
      <c r="AQ1008" s="2" t="str">
        <f t="shared" si="317"/>
        <v>OM TRANSPORTSATURDAY</v>
      </c>
      <c r="AR1008" s="71">
        <f t="shared" si="318"/>
        <v>550</v>
      </c>
      <c r="AS1008" s="71">
        <f>VLOOKUP(AJ1008,Invoicing!A:K,10,FALSE)</f>
        <v>25</v>
      </c>
      <c r="AT1008" s="71">
        <f t="shared" si="319"/>
        <v>575</v>
      </c>
    </row>
    <row r="1009" spans="1:47">
      <c r="A1009" s="37" t="s">
        <v>90</v>
      </c>
      <c r="B1009" s="3" t="s">
        <v>38</v>
      </c>
      <c r="C1009" s="11">
        <v>45499.159722222219</v>
      </c>
      <c r="D1009" s="11">
        <v>45499.145833333336</v>
      </c>
      <c r="E1009" s="11" t="s">
        <v>45</v>
      </c>
      <c r="F1009" s="11" t="s">
        <v>40</v>
      </c>
      <c r="G1009" s="3" t="s">
        <v>1182</v>
      </c>
      <c r="H1009" s="3" t="s">
        <v>2821</v>
      </c>
      <c r="I1009" s="11">
        <v>45500.395833333336</v>
      </c>
      <c r="J1009" s="12">
        <v>45500.847222222219</v>
      </c>
      <c r="K1009" s="12">
        <v>45500.833333333336</v>
      </c>
      <c r="L1009" s="12">
        <v>45500.861111111109</v>
      </c>
      <c r="M1009" s="12" t="s">
        <v>115</v>
      </c>
      <c r="N1009" s="3" t="s">
        <v>42</v>
      </c>
      <c r="O1009" s="3">
        <v>0</v>
      </c>
      <c r="P1009" s="1">
        <f t="shared" si="300"/>
        <v>30</v>
      </c>
      <c r="Q1009" s="1">
        <f t="shared" si="301"/>
        <v>7</v>
      </c>
      <c r="R1009" s="72">
        <f t="shared" si="302"/>
        <v>45500.847222222219</v>
      </c>
      <c r="S1009" s="73">
        <f t="shared" si="303"/>
        <v>1.2361111111167702</v>
      </c>
      <c r="T1009" s="74">
        <f>Table2[[#This Row],[ETA A OFRECIMIENTO]]*24</f>
        <v>29.666666666802485</v>
      </c>
      <c r="U1009" s="1" t="str">
        <f t="shared" si="304"/>
        <v>YES</v>
      </c>
      <c r="V1009" s="73">
        <f t="shared" si="305"/>
        <v>0.4375</v>
      </c>
      <c r="W1009" s="74">
        <f>Table2[[#This Row],[DEL. AVAILABLE A SLOT]]*24</f>
        <v>10.5</v>
      </c>
      <c r="X1009" s="1" t="str">
        <f t="shared" si="306"/>
        <v>SI</v>
      </c>
      <c r="Y1009" s="73">
        <f t="shared" si="307"/>
        <v>1.6736111111167702</v>
      </c>
      <c r="Z1009" s="74">
        <f>Table2[[#This Row],[ETA A TIMESLOT]]*24</f>
        <v>40.166666666802485</v>
      </c>
      <c r="AA1009" s="73">
        <f t="shared" si="308"/>
        <v>1.3888888883229811E-2</v>
      </c>
      <c r="AB1009" s="73" t="str">
        <f t="shared" si="309"/>
        <v>SI</v>
      </c>
      <c r="AC1009" s="74">
        <f>Table2[[#This Row],[PUNTUALIDAD (H)]]*24</f>
        <v>0.33333333319751546</v>
      </c>
      <c r="AD1009" s="73">
        <f t="shared" si="310"/>
        <v>1.7013888888905058</v>
      </c>
      <c r="AE1009" s="74">
        <f>Table2[[#This Row],[ATA TO UNLOADING]]*24</f>
        <v>40.833333333372138</v>
      </c>
      <c r="AF1009" s="74" t="str">
        <f>IF(Table2[[#This Row],[ATA TO UNLOADING 2]]&lt;=48,"YES","NO")</f>
        <v>YES</v>
      </c>
      <c r="AG1009" s="75">
        <f t="shared" si="311"/>
        <v>0.83333333333575865</v>
      </c>
      <c r="AH1009" s="2" t="s">
        <v>24</v>
      </c>
      <c r="AI1009" s="2" t="str">
        <f t="shared" si="312"/>
        <v>TCLU8674846</v>
      </c>
      <c r="AJ1009" s="76" t="str">
        <f t="shared" si="313"/>
        <v>OM TRANSPORT</v>
      </c>
      <c r="AK1009" s="77">
        <f>IF($M1009="TRUCK",VLOOKUP($AQ1009,Invoicing!$A$17:$B$49,MATCH($AK$1,Invoicing!$A$17:$B$17,0),FALSE),VLOOKUP($AQ1009,Invoicing!$N$17:$O$21,MATCH($AK$1,Invoicing!$N$17:$O$17,0),FALSE))</f>
        <v>475</v>
      </c>
      <c r="AL1009" s="78" t="e">
        <f>VLOOKUP($E1009,Invoicing!$A$1:$H$8,MATCH(TRACKER!$N1009,Invoicing!$A$1:$H$1,0),FALSE)</f>
        <v>#N/A</v>
      </c>
      <c r="AM1009" s="78">
        <f>VLOOKUP($E1009,Invoicing!$A$1:$H$8,MATCH(TRACKER!$O$1,Invoicing!$A$1:$H$1,0),FALSE)</f>
        <v>50</v>
      </c>
      <c r="AN1009" s="78">
        <f t="shared" si="314"/>
        <v>0</v>
      </c>
      <c r="AO1009" s="2">
        <f t="shared" si="315"/>
        <v>6</v>
      </c>
      <c r="AP1009" s="2" t="str">
        <f t="shared" si="316"/>
        <v>NIGHT</v>
      </c>
      <c r="AQ1009" s="2" t="str">
        <f t="shared" si="317"/>
        <v>OM TRANSPORTNIGHT</v>
      </c>
      <c r="AR1009" s="71">
        <f t="shared" si="318"/>
        <v>475</v>
      </c>
      <c r="AS1009" s="71">
        <f>VLOOKUP(AJ1009,Invoicing!A:K,10,FALSE)</f>
        <v>25</v>
      </c>
      <c r="AT1009" s="71">
        <f t="shared" si="319"/>
        <v>500</v>
      </c>
    </row>
    <row r="1010" spans="1:47">
      <c r="A1010" s="37" t="s">
        <v>90</v>
      </c>
      <c r="B1010" s="3" t="s">
        <v>38</v>
      </c>
      <c r="C1010" s="11">
        <v>45499.159722222219</v>
      </c>
      <c r="D1010" s="11">
        <v>45499.145833333336</v>
      </c>
      <c r="E1010" s="11" t="s">
        <v>49</v>
      </c>
      <c r="F1010" s="11" t="s">
        <v>40</v>
      </c>
      <c r="G1010" s="3" t="s">
        <v>1183</v>
      </c>
      <c r="H1010" s="3" t="s">
        <v>41</v>
      </c>
      <c r="I1010" s="11">
        <v>45500.395833333336</v>
      </c>
      <c r="J1010" s="12">
        <v>45502.511805555558</v>
      </c>
      <c r="K1010" s="12">
        <v>45502.5</v>
      </c>
      <c r="L1010" s="12">
        <v>45502.517361111109</v>
      </c>
      <c r="M1010" s="12" t="s">
        <v>115</v>
      </c>
      <c r="N1010" s="3" t="s">
        <v>42</v>
      </c>
      <c r="O1010" s="3">
        <v>0</v>
      </c>
      <c r="P1010" s="1">
        <f t="shared" si="300"/>
        <v>31</v>
      </c>
      <c r="Q1010" s="1">
        <f t="shared" si="301"/>
        <v>7</v>
      </c>
      <c r="R1010" s="72">
        <f t="shared" si="302"/>
        <v>45502.511805555558</v>
      </c>
      <c r="S1010" s="73">
        <f t="shared" si="303"/>
        <v>1.2361111111167702</v>
      </c>
      <c r="T1010" s="74">
        <f>Table2[[#This Row],[ETA A OFRECIMIENTO]]*24</f>
        <v>29.666666666802485</v>
      </c>
      <c r="U1010" s="1" t="str">
        <f t="shared" si="304"/>
        <v>YES</v>
      </c>
      <c r="V1010" s="73">
        <f t="shared" si="305"/>
        <v>2.1041666666642413</v>
      </c>
      <c r="W1010" s="74">
        <f>Table2[[#This Row],[DEL. AVAILABLE A SLOT]]*24</f>
        <v>50.499999999941792</v>
      </c>
      <c r="X1010" s="1" t="str">
        <f t="shared" si="306"/>
        <v>NO</v>
      </c>
      <c r="Y1010" s="73">
        <f t="shared" si="307"/>
        <v>3.3402777777810115</v>
      </c>
      <c r="Z1010" s="74">
        <f>Table2[[#This Row],[ETA A TIMESLOT]]*24</f>
        <v>80.166666666744277</v>
      </c>
      <c r="AA1010" s="73">
        <f t="shared" si="308"/>
        <v>1.1805555557657499E-2</v>
      </c>
      <c r="AB1010" s="73" t="str">
        <f t="shared" si="309"/>
        <v>SI</v>
      </c>
      <c r="AC1010" s="74">
        <f>Table2[[#This Row],[PUNTUALIDAD (H)]]*24</f>
        <v>0.28333333338377997</v>
      </c>
      <c r="AD1010" s="73">
        <f t="shared" si="310"/>
        <v>3.3576388888905058</v>
      </c>
      <c r="AE1010" s="74">
        <f>Table2[[#This Row],[ATA TO UNLOADING]]*24</f>
        <v>80.583333333372138</v>
      </c>
      <c r="AF1010" s="74" t="str">
        <f>IF(Table2[[#This Row],[ATA TO UNLOADING 2]]&lt;=48,"YES","NO")</f>
        <v>NO</v>
      </c>
      <c r="AG1010" s="75">
        <f t="shared" si="311"/>
        <v>0.5</v>
      </c>
      <c r="AH1010" s="2" t="s">
        <v>42</v>
      </c>
      <c r="AI1010" s="2" t="str">
        <f t="shared" si="312"/>
        <v>TLLU4603821</v>
      </c>
      <c r="AJ1010" s="76" t="str">
        <f t="shared" si="313"/>
        <v>CTU FLEVOKUST BV</v>
      </c>
      <c r="AK1010" s="77">
        <f>IF($M1010="TRUCK",VLOOKUP($AQ1010,Invoicing!$A$17:$B$49,MATCH($AK$1,Invoicing!$A$17:$B$17,0),FALSE),VLOOKUP($AQ1010,Invoicing!$N$17:$O$21,MATCH($AK$1,Invoicing!$N$17:$O$17,0),FALSE))</f>
        <v>520</v>
      </c>
      <c r="AL1010" s="78" t="e">
        <f>VLOOKUP($E1010,Invoicing!$A$1:$H$8,MATCH(TRACKER!$N1010,Invoicing!$A$1:$H$1,0),FALSE)</f>
        <v>#N/A</v>
      </c>
      <c r="AM1010" s="78">
        <v>35</v>
      </c>
      <c r="AN1010" s="78">
        <f t="shared" si="314"/>
        <v>0</v>
      </c>
      <c r="AO1010" s="2">
        <f t="shared" si="315"/>
        <v>1</v>
      </c>
      <c r="AP1010" s="2" t="str">
        <f t="shared" si="316"/>
        <v>WEEK</v>
      </c>
      <c r="AQ1010" s="2" t="str">
        <f t="shared" si="317"/>
        <v>CTU FLEVOKUST BVWEEK</v>
      </c>
      <c r="AR1010" s="71">
        <f t="shared" si="318"/>
        <v>520</v>
      </c>
      <c r="AS1010" s="71">
        <f>VLOOKUP(AJ1010,Invoicing!A:K,10,FALSE)</f>
        <v>0</v>
      </c>
      <c r="AT1010" s="71">
        <f t="shared" si="319"/>
        <v>520</v>
      </c>
    </row>
    <row r="1011" spans="1:47">
      <c r="A1011" s="37" t="s">
        <v>52</v>
      </c>
      <c r="B1011" s="3" t="s">
        <v>38</v>
      </c>
      <c r="C1011" s="11">
        <v>45502.619444444441</v>
      </c>
      <c r="D1011" s="11">
        <v>45502.625</v>
      </c>
      <c r="E1011" s="11" t="s">
        <v>45</v>
      </c>
      <c r="F1011" s="11" t="s">
        <v>40</v>
      </c>
      <c r="G1011" s="3" t="s">
        <v>1184</v>
      </c>
      <c r="H1011" s="3" t="s">
        <v>2821</v>
      </c>
      <c r="I1011" s="11">
        <v>45503.645833333336</v>
      </c>
      <c r="J1011" s="12">
        <v>45503.728472222225</v>
      </c>
      <c r="K1011" s="12">
        <v>45503.708333333336</v>
      </c>
      <c r="L1011" s="12">
        <v>45503.743055555555</v>
      </c>
      <c r="M1011" s="12" t="s">
        <v>115</v>
      </c>
      <c r="N1011" s="3" t="s">
        <v>42</v>
      </c>
      <c r="O1011" s="3">
        <v>0</v>
      </c>
      <c r="P1011" s="1">
        <f t="shared" si="300"/>
        <v>31</v>
      </c>
      <c r="Q1011" s="1">
        <f t="shared" si="301"/>
        <v>7</v>
      </c>
      <c r="R1011" s="72">
        <f t="shared" si="302"/>
        <v>45503.728472222225</v>
      </c>
      <c r="S1011" s="73">
        <f t="shared" si="303"/>
        <v>1.0263888888948713</v>
      </c>
      <c r="T1011" s="74">
        <f>Table2[[#This Row],[ETA A OFRECIMIENTO]]*24</f>
        <v>24.633333333476912</v>
      </c>
      <c r="U1011" s="1" t="str">
        <f t="shared" si="304"/>
        <v>YES</v>
      </c>
      <c r="V1011" s="73">
        <f t="shared" si="305"/>
        <v>6.25E-2</v>
      </c>
      <c r="W1011" s="74">
        <f>Table2[[#This Row],[DEL. AVAILABLE A SLOT]]*24</f>
        <v>1.5</v>
      </c>
      <c r="X1011" s="1" t="str">
        <f t="shared" si="306"/>
        <v>SI</v>
      </c>
      <c r="Y1011" s="73">
        <f t="shared" si="307"/>
        <v>1.0888888888948713</v>
      </c>
      <c r="Z1011" s="74">
        <f>Table2[[#This Row],[ETA A TIMESLOT]]*24</f>
        <v>26.133333333476912</v>
      </c>
      <c r="AA1011" s="73">
        <f t="shared" si="308"/>
        <v>2.0138888889050577E-2</v>
      </c>
      <c r="AB1011" s="73" t="str">
        <f t="shared" si="309"/>
        <v>SI</v>
      </c>
      <c r="AC1011" s="74">
        <f>Table2[[#This Row],[PUNTUALIDAD (H)]]*24</f>
        <v>0.48333333333721384</v>
      </c>
      <c r="AD1011" s="73">
        <f t="shared" si="310"/>
        <v>1.1236111111138598</v>
      </c>
      <c r="AE1011" s="74">
        <f>Table2[[#This Row],[ATA TO UNLOADING]]*24</f>
        <v>26.966666666732635</v>
      </c>
      <c r="AF1011" s="74" t="str">
        <f>IF(Table2[[#This Row],[ATA TO UNLOADING 2]]&lt;=48,"YES","NO")</f>
        <v>YES</v>
      </c>
      <c r="AG1011" s="75">
        <f t="shared" si="311"/>
        <v>0.70833333333575865</v>
      </c>
      <c r="AH1011" s="2" t="s">
        <v>42</v>
      </c>
      <c r="AI1011" s="2" t="str">
        <f t="shared" si="312"/>
        <v>MRKU0761240</v>
      </c>
      <c r="AJ1011" s="76" t="str">
        <f t="shared" si="313"/>
        <v>OM TRANSPORT</v>
      </c>
      <c r="AK1011" s="77">
        <f>IF($M1011="TRUCK",VLOOKUP($AQ1011,Invoicing!$A$17:$B$49,MATCH($AK$1,Invoicing!$A$17:$B$17,0),FALSE),VLOOKUP($AQ1011,Invoicing!$N$17:$O$21,MATCH($AK$1,Invoicing!$N$17:$O$17,0),FALSE))</f>
        <v>475</v>
      </c>
      <c r="AL1011" s="78" t="e">
        <f>VLOOKUP($E1011,Invoicing!$A$1:$H$8,MATCH(TRACKER!$N1011,Invoicing!$A$1:$H$1,0),FALSE)</f>
        <v>#N/A</v>
      </c>
      <c r="AM1011" s="78">
        <f>VLOOKUP($E1011,Invoicing!$A$1:$H$8,MATCH(TRACKER!$O$1,Invoicing!$A$1:$H$1,0),FALSE)</f>
        <v>50</v>
      </c>
      <c r="AN1011" s="78">
        <f t="shared" si="314"/>
        <v>0</v>
      </c>
      <c r="AO1011" s="2">
        <f t="shared" si="315"/>
        <v>2</v>
      </c>
      <c r="AP1011" s="2" t="str">
        <f t="shared" si="316"/>
        <v>WEEK</v>
      </c>
      <c r="AQ1011" s="2" t="str">
        <f t="shared" si="317"/>
        <v>OM TRANSPORTWEEK</v>
      </c>
      <c r="AR1011" s="71">
        <f t="shared" si="318"/>
        <v>475</v>
      </c>
      <c r="AS1011" s="71">
        <f>VLOOKUP(AJ1011,Invoicing!A:K,10,FALSE)</f>
        <v>25</v>
      </c>
      <c r="AT1011" s="71">
        <f t="shared" si="319"/>
        <v>500</v>
      </c>
    </row>
    <row r="1012" spans="1:47">
      <c r="A1012" s="37" t="s">
        <v>52</v>
      </c>
      <c r="B1012" s="3" t="s">
        <v>38</v>
      </c>
      <c r="C1012" s="11">
        <v>45502.619444444441</v>
      </c>
      <c r="D1012" s="11">
        <v>45502.625</v>
      </c>
      <c r="E1012" s="11" t="s">
        <v>44</v>
      </c>
      <c r="F1012" s="11" t="s">
        <v>40</v>
      </c>
      <c r="G1012" s="3" t="s">
        <v>1185</v>
      </c>
      <c r="H1012" s="3" t="s">
        <v>2821</v>
      </c>
      <c r="I1012" s="11">
        <v>45503.645833333336</v>
      </c>
      <c r="J1012" s="12">
        <v>45503.621527777781</v>
      </c>
      <c r="K1012" s="12">
        <v>45503.708333333336</v>
      </c>
      <c r="L1012" s="12">
        <v>45503.628472222219</v>
      </c>
      <c r="M1012" s="12" t="s">
        <v>115</v>
      </c>
      <c r="N1012" s="3" t="s">
        <v>42</v>
      </c>
      <c r="O1012" s="3">
        <v>0</v>
      </c>
      <c r="P1012" s="1">
        <f t="shared" si="300"/>
        <v>31</v>
      </c>
      <c r="Q1012" s="1">
        <f t="shared" si="301"/>
        <v>7</v>
      </c>
      <c r="R1012" s="72">
        <f t="shared" si="302"/>
        <v>45503.621527777781</v>
      </c>
      <c r="S1012" s="73">
        <f t="shared" si="303"/>
        <v>1.0263888888948713</v>
      </c>
      <c r="T1012" s="74">
        <f>Table2[[#This Row],[ETA A OFRECIMIENTO]]*24</f>
        <v>24.633333333476912</v>
      </c>
      <c r="U1012" s="1" t="str">
        <f t="shared" si="304"/>
        <v>YES</v>
      </c>
      <c r="V1012" s="73">
        <f t="shared" si="305"/>
        <v>6.25E-2</v>
      </c>
      <c r="W1012" s="74">
        <f>Table2[[#This Row],[DEL. AVAILABLE A SLOT]]*24</f>
        <v>1.5</v>
      </c>
      <c r="X1012" s="1" t="str">
        <f t="shared" si="306"/>
        <v>SI</v>
      </c>
      <c r="Y1012" s="73">
        <f t="shared" si="307"/>
        <v>1.0888888888948713</v>
      </c>
      <c r="Z1012" s="74">
        <f>Table2[[#This Row],[ETA A TIMESLOT]]*24</f>
        <v>26.133333333476912</v>
      </c>
      <c r="AA1012" s="73">
        <f t="shared" si="308"/>
        <v>0</v>
      </c>
      <c r="AB1012" s="73" t="str">
        <f t="shared" si="309"/>
        <v>SI</v>
      </c>
      <c r="AC1012" s="74">
        <f>Table2[[#This Row],[PUNTUALIDAD (H)]]*24</f>
        <v>0</v>
      </c>
      <c r="AD1012" s="73">
        <f t="shared" si="310"/>
        <v>1.0090277777781012</v>
      </c>
      <c r="AE1012" s="74">
        <f>Table2[[#This Row],[ATA TO UNLOADING]]*24</f>
        <v>24.216666666674428</v>
      </c>
      <c r="AF1012" s="74" t="str">
        <f>IF(Table2[[#This Row],[ATA TO UNLOADING 2]]&lt;=48,"YES","NO")</f>
        <v>YES</v>
      </c>
      <c r="AG1012" s="75">
        <f t="shared" si="311"/>
        <v>0.70833333333575865</v>
      </c>
      <c r="AH1012" s="2" t="s">
        <v>42</v>
      </c>
      <c r="AI1012" s="2" t="str">
        <f t="shared" si="312"/>
        <v>MRKU9109059</v>
      </c>
      <c r="AJ1012" s="76" t="str">
        <f t="shared" si="313"/>
        <v>MSI</v>
      </c>
      <c r="AK1012" s="77">
        <f>IF($M1012="TRUCK",VLOOKUP($AQ1012,Invoicing!$A$17:$B$49,MATCH($AK$1,Invoicing!$A$17:$B$17,0),FALSE),VLOOKUP($AQ1012,Invoicing!$N$17:$O$21,MATCH($AK$1,Invoicing!$N$17:$O$17,0),FALSE))</f>
        <v>480</v>
      </c>
      <c r="AL1012" s="78" t="e">
        <f>VLOOKUP($E1012,Invoicing!$A$1:$H$8,MATCH(TRACKER!$N1012,Invoicing!$A$1:$H$1,0),FALSE)</f>
        <v>#N/A</v>
      </c>
      <c r="AM1012" s="78">
        <f>VLOOKUP($E1012,Invoicing!$A$1:$H$8,MATCH(TRACKER!$O$1,Invoicing!$A$1:$H$1,0),FALSE)</f>
        <v>50</v>
      </c>
      <c r="AN1012" s="78">
        <f t="shared" si="314"/>
        <v>0</v>
      </c>
      <c r="AO1012" s="2">
        <f t="shared" si="315"/>
        <v>2</v>
      </c>
      <c r="AP1012" s="2" t="str">
        <f t="shared" si="316"/>
        <v>WEEK</v>
      </c>
      <c r="AQ1012" s="2" t="str">
        <f t="shared" si="317"/>
        <v>MSIWEEK</v>
      </c>
      <c r="AR1012" s="71">
        <f t="shared" si="318"/>
        <v>480</v>
      </c>
      <c r="AS1012" s="71">
        <f>VLOOKUP(AJ1012,Invoicing!A:K,10,FALSE)</f>
        <v>25</v>
      </c>
      <c r="AT1012" s="71">
        <f t="shared" si="319"/>
        <v>505</v>
      </c>
    </row>
    <row r="1013" spans="1:47">
      <c r="A1013" s="37" t="s">
        <v>52</v>
      </c>
      <c r="B1013" s="3" t="s">
        <v>38</v>
      </c>
      <c r="C1013" s="11">
        <v>45502.619444444441</v>
      </c>
      <c r="D1013" s="11">
        <v>45502.625</v>
      </c>
      <c r="E1013" s="11" t="s">
        <v>44</v>
      </c>
      <c r="F1013" s="11" t="s">
        <v>40</v>
      </c>
      <c r="G1013" s="3" t="s">
        <v>1186</v>
      </c>
      <c r="H1013" s="3" t="s">
        <v>41</v>
      </c>
      <c r="I1013" s="11">
        <v>45503.645833333336</v>
      </c>
      <c r="J1013" s="12">
        <v>45503.694444444445</v>
      </c>
      <c r="K1013" s="12">
        <v>45503.708333333336</v>
      </c>
      <c r="L1013" s="12">
        <v>45503.736111111109</v>
      </c>
      <c r="M1013" s="12" t="s">
        <v>115</v>
      </c>
      <c r="N1013" s="3" t="s">
        <v>42</v>
      </c>
      <c r="O1013" s="3">
        <v>2</v>
      </c>
      <c r="P1013" s="1">
        <f t="shared" si="300"/>
        <v>31</v>
      </c>
      <c r="Q1013" s="1">
        <f t="shared" si="301"/>
        <v>7</v>
      </c>
      <c r="R1013" s="72">
        <f t="shared" si="302"/>
        <v>45503.694444444445</v>
      </c>
      <c r="S1013" s="73">
        <f t="shared" si="303"/>
        <v>1.0263888888948713</v>
      </c>
      <c r="T1013" s="74">
        <f>Table2[[#This Row],[ETA A OFRECIMIENTO]]*24</f>
        <v>24.633333333476912</v>
      </c>
      <c r="U1013" s="1" t="str">
        <f t="shared" si="304"/>
        <v>YES</v>
      </c>
      <c r="V1013" s="73">
        <f t="shared" si="305"/>
        <v>6.25E-2</v>
      </c>
      <c r="W1013" s="74">
        <f>Table2[[#This Row],[DEL. AVAILABLE A SLOT]]*24</f>
        <v>1.5</v>
      </c>
      <c r="X1013" s="1" t="str">
        <f t="shared" si="306"/>
        <v>SI</v>
      </c>
      <c r="Y1013" s="73">
        <f t="shared" si="307"/>
        <v>1.0888888888948713</v>
      </c>
      <c r="Z1013" s="74">
        <f>Table2[[#This Row],[ETA A TIMESLOT]]*24</f>
        <v>26.133333333476912</v>
      </c>
      <c r="AA1013" s="73">
        <f t="shared" si="308"/>
        <v>0</v>
      </c>
      <c r="AB1013" s="73" t="str">
        <f t="shared" si="309"/>
        <v>SI</v>
      </c>
      <c r="AC1013" s="74">
        <f>Table2[[#This Row],[PUNTUALIDAD (H)]]*24</f>
        <v>0</v>
      </c>
      <c r="AD1013" s="73">
        <f t="shared" si="310"/>
        <v>1.1166666666686069</v>
      </c>
      <c r="AE1013" s="74">
        <f>Table2[[#This Row],[ATA TO UNLOADING]]*24</f>
        <v>26.800000000046566</v>
      </c>
      <c r="AF1013" s="74" t="str">
        <f>IF(Table2[[#This Row],[ATA TO UNLOADING 2]]&lt;=48,"YES","NO")</f>
        <v>YES</v>
      </c>
      <c r="AG1013" s="75">
        <f t="shared" si="311"/>
        <v>0.70833333333575865</v>
      </c>
      <c r="AH1013" s="2" t="s">
        <v>42</v>
      </c>
      <c r="AI1013" s="2" t="str">
        <f t="shared" si="312"/>
        <v>MRSU6165200</v>
      </c>
      <c r="AJ1013" s="76" t="str">
        <f t="shared" si="313"/>
        <v>MSI</v>
      </c>
      <c r="AK1013" s="77">
        <f>IF($M1013="TRUCK",VLOOKUP($AQ1013,Invoicing!$A$17:$B$49,MATCH($AK$1,Invoicing!$A$17:$B$17,0),FALSE),VLOOKUP($AQ1013,Invoicing!$N$17:$O$21,MATCH($AK$1,Invoicing!$N$17:$O$17,0),FALSE))</f>
        <v>480</v>
      </c>
      <c r="AL1013" s="78" t="e">
        <f>VLOOKUP($E1013,Invoicing!$A$1:$H$8,MATCH(TRACKER!$N1013,Invoicing!$A$1:$H$1,0),FALSE)</f>
        <v>#N/A</v>
      </c>
      <c r="AM1013" s="78">
        <f>VLOOKUP($E1013,Invoicing!$A$1:$H$8,MATCH(TRACKER!$O$1,Invoicing!$A$1:$H$1,0),FALSE)</f>
        <v>50</v>
      </c>
      <c r="AN1013" s="78">
        <f t="shared" si="314"/>
        <v>100</v>
      </c>
      <c r="AO1013" s="2">
        <f t="shared" si="315"/>
        <v>2</v>
      </c>
      <c r="AP1013" s="2" t="str">
        <f t="shared" si="316"/>
        <v>WEEK</v>
      </c>
      <c r="AQ1013" s="2" t="str">
        <f t="shared" si="317"/>
        <v>MSIWEEK</v>
      </c>
      <c r="AR1013" s="71">
        <f t="shared" si="318"/>
        <v>580</v>
      </c>
      <c r="AS1013" s="71">
        <f>VLOOKUP(AJ1013,Invoicing!A:K,10,FALSE)</f>
        <v>25</v>
      </c>
      <c r="AT1013" s="71">
        <f t="shared" si="319"/>
        <v>605</v>
      </c>
    </row>
    <row r="1014" spans="1:47">
      <c r="A1014" s="37" t="s">
        <v>52</v>
      </c>
      <c r="B1014" s="3" t="s">
        <v>38</v>
      </c>
      <c r="C1014" s="11">
        <v>45502.619444444441</v>
      </c>
      <c r="D1014" s="11">
        <v>45502.625</v>
      </c>
      <c r="E1014" s="11" t="s">
        <v>43</v>
      </c>
      <c r="F1014" s="11" t="s">
        <v>40</v>
      </c>
      <c r="G1014" s="3" t="s">
        <v>1187</v>
      </c>
      <c r="H1014" s="3" t="s">
        <v>2821</v>
      </c>
      <c r="I1014" s="11">
        <v>45503.645833333336</v>
      </c>
      <c r="J1014" s="12">
        <v>45503.848611111112</v>
      </c>
      <c r="K1014" s="12">
        <v>45503.791666666664</v>
      </c>
      <c r="L1014" s="12">
        <v>45503.861111111109</v>
      </c>
      <c r="M1014" s="12" t="s">
        <v>115</v>
      </c>
      <c r="N1014" s="3" t="s">
        <v>42</v>
      </c>
      <c r="O1014" s="3">
        <v>0</v>
      </c>
      <c r="P1014" s="1">
        <f t="shared" si="300"/>
        <v>31</v>
      </c>
      <c r="Q1014" s="1">
        <f t="shared" si="301"/>
        <v>7</v>
      </c>
      <c r="R1014" s="72">
        <f t="shared" si="302"/>
        <v>45503.848611111112</v>
      </c>
      <c r="S1014" s="73">
        <f t="shared" si="303"/>
        <v>1.0263888888948713</v>
      </c>
      <c r="T1014" s="74">
        <f>Table2[[#This Row],[ETA A OFRECIMIENTO]]*24</f>
        <v>24.633333333476912</v>
      </c>
      <c r="U1014" s="1" t="str">
        <f t="shared" si="304"/>
        <v>YES</v>
      </c>
      <c r="V1014" s="73">
        <f t="shared" si="305"/>
        <v>0.14583333332848269</v>
      </c>
      <c r="W1014" s="74">
        <f>Table2[[#This Row],[DEL. AVAILABLE A SLOT]]*24</f>
        <v>3.4999999998835847</v>
      </c>
      <c r="X1014" s="1" t="str">
        <f t="shared" si="306"/>
        <v>SI</v>
      </c>
      <c r="Y1014" s="73">
        <f t="shared" si="307"/>
        <v>1.172222222223354</v>
      </c>
      <c r="Z1014" s="74">
        <f>Table2[[#This Row],[ETA A TIMESLOT]]*24</f>
        <v>28.133333333360497</v>
      </c>
      <c r="AA1014" s="73">
        <f t="shared" si="308"/>
        <v>5.6944444448163267E-2</v>
      </c>
      <c r="AB1014" s="73" t="str">
        <f t="shared" si="309"/>
        <v>NO</v>
      </c>
      <c r="AC1014" s="74">
        <f>Table2[[#This Row],[PUNTUALIDAD (H)]]*24</f>
        <v>1.3666666667559184</v>
      </c>
      <c r="AD1014" s="73">
        <f t="shared" si="310"/>
        <v>1.2416666666686069</v>
      </c>
      <c r="AE1014" s="74">
        <f>Table2[[#This Row],[ATA TO UNLOADING]]*24</f>
        <v>29.800000000046566</v>
      </c>
      <c r="AF1014" s="74" t="str">
        <f>IF(Table2[[#This Row],[ATA TO UNLOADING 2]]&lt;=48,"YES","NO")</f>
        <v>YES</v>
      </c>
      <c r="AG1014" s="75">
        <f t="shared" si="311"/>
        <v>0.79166666666424135</v>
      </c>
      <c r="AH1014" s="2" t="s">
        <v>42</v>
      </c>
      <c r="AI1014" s="2" t="str">
        <f t="shared" si="312"/>
        <v>CAAU6632190</v>
      </c>
      <c r="AJ1014" s="76" t="str">
        <f t="shared" si="313"/>
        <v>LOGIX</v>
      </c>
      <c r="AK1014" s="77">
        <f>IF($M1014="TRUCK",VLOOKUP($AQ1014,Invoicing!$A$17:$B$49,MATCH($AK$1,Invoicing!$A$17:$B$17,0),FALSE),VLOOKUP($AQ1014,Invoicing!$N$17:$O$21,MATCH($AK$1,Invoicing!$N$17:$O$17,0),FALSE))</f>
        <v>530</v>
      </c>
      <c r="AL1014" s="78" t="e">
        <f>VLOOKUP($E1014,Invoicing!$A$1:$H$8,MATCH(TRACKER!$N1014,Invoicing!$A$1:$H$1,0),FALSE)</f>
        <v>#N/A</v>
      </c>
      <c r="AM1014" s="78">
        <f>VLOOKUP($E1014,Invoicing!$A$1:$H$8,MATCH(TRACKER!$O$1,Invoicing!$A$1:$H$1,0),FALSE)</f>
        <v>50</v>
      </c>
      <c r="AN1014" s="78">
        <f t="shared" si="314"/>
        <v>0</v>
      </c>
      <c r="AO1014" s="2">
        <f t="shared" si="315"/>
        <v>2</v>
      </c>
      <c r="AP1014" s="2" t="str">
        <f t="shared" si="316"/>
        <v>WEEK</v>
      </c>
      <c r="AQ1014" s="2" t="str">
        <f t="shared" si="317"/>
        <v>LOGIXWEEK</v>
      </c>
      <c r="AR1014" s="71">
        <f t="shared" si="318"/>
        <v>530</v>
      </c>
      <c r="AS1014" s="71">
        <f>VLOOKUP(AJ1014,Invoicing!A:K,10,FALSE)</f>
        <v>25</v>
      </c>
      <c r="AT1014" s="71">
        <f t="shared" si="319"/>
        <v>555</v>
      </c>
    </row>
    <row r="1015" spans="1:47">
      <c r="A1015" s="37" t="s">
        <v>52</v>
      </c>
      <c r="B1015" s="3" t="s">
        <v>38</v>
      </c>
      <c r="C1015" s="11">
        <v>45502.619444444441</v>
      </c>
      <c r="D1015" s="11">
        <v>45502.625</v>
      </c>
      <c r="E1015" s="11" t="s">
        <v>49</v>
      </c>
      <c r="F1015" s="11" t="s">
        <v>40</v>
      </c>
      <c r="G1015" s="3" t="s">
        <v>1188</v>
      </c>
      <c r="H1015" s="3" t="s">
        <v>46</v>
      </c>
      <c r="I1015" s="11">
        <v>45503.625</v>
      </c>
      <c r="J1015" s="12">
        <v>45503.611111111109</v>
      </c>
      <c r="K1015" s="12">
        <v>45503.625</v>
      </c>
      <c r="L1015" s="12">
        <v>45503.645833333336</v>
      </c>
      <c r="M1015" s="12" t="s">
        <v>115</v>
      </c>
      <c r="N1015" s="3" t="s">
        <v>42</v>
      </c>
      <c r="O1015" s="3">
        <v>1</v>
      </c>
      <c r="P1015" s="1">
        <f t="shared" si="300"/>
        <v>31</v>
      </c>
      <c r="Q1015" s="1">
        <f t="shared" si="301"/>
        <v>7</v>
      </c>
      <c r="R1015" s="72">
        <f t="shared" si="302"/>
        <v>45503.611111111109</v>
      </c>
      <c r="S1015" s="73">
        <f t="shared" si="303"/>
        <v>1.0055555555591127</v>
      </c>
      <c r="T1015" s="74">
        <f>Table2[[#This Row],[ETA A OFRECIMIENTO]]*24</f>
        <v>24.133333333418705</v>
      </c>
      <c r="U1015" s="1" t="str">
        <f t="shared" si="304"/>
        <v>YES</v>
      </c>
      <c r="V1015" s="73">
        <f t="shared" si="305"/>
        <v>0</v>
      </c>
      <c r="W1015" s="74">
        <f>Table2[[#This Row],[DEL. AVAILABLE A SLOT]]*24</f>
        <v>0</v>
      </c>
      <c r="X1015" s="1" t="str">
        <f t="shared" si="306"/>
        <v>SI</v>
      </c>
      <c r="Y1015" s="73">
        <f t="shared" si="307"/>
        <v>1.0055555555591127</v>
      </c>
      <c r="Z1015" s="74">
        <f>Table2[[#This Row],[ETA A TIMESLOT]]*24</f>
        <v>24.133333333418705</v>
      </c>
      <c r="AA1015" s="73">
        <f t="shared" si="308"/>
        <v>0</v>
      </c>
      <c r="AB1015" s="73" t="str">
        <f t="shared" si="309"/>
        <v>SI</v>
      </c>
      <c r="AC1015" s="74">
        <f>Table2[[#This Row],[PUNTUALIDAD (H)]]*24</f>
        <v>0</v>
      </c>
      <c r="AD1015" s="73">
        <f t="shared" si="310"/>
        <v>1.0263888888948713</v>
      </c>
      <c r="AE1015" s="74">
        <f>Table2[[#This Row],[ATA TO UNLOADING]]*24</f>
        <v>24.633333333476912</v>
      </c>
      <c r="AF1015" s="74" t="str">
        <f>IF(Table2[[#This Row],[ATA TO UNLOADING 2]]&lt;=48,"YES","NO")</f>
        <v>YES</v>
      </c>
      <c r="AG1015" s="75">
        <f t="shared" si="311"/>
        <v>0.625</v>
      </c>
      <c r="AH1015" s="2" t="s">
        <v>42</v>
      </c>
      <c r="AI1015" s="2" t="str">
        <f t="shared" si="312"/>
        <v>TRHU4088318</v>
      </c>
      <c r="AJ1015" s="76" t="str">
        <f t="shared" si="313"/>
        <v>CTU FLEVOKUST BV</v>
      </c>
      <c r="AK1015" s="77">
        <f>IF($M1015="TRUCK",VLOOKUP($AQ1015,Invoicing!$A$17:$B$49,MATCH($AK$1,Invoicing!$A$17:$B$17,0),FALSE),VLOOKUP($AQ1015,Invoicing!$N$17:$O$21,MATCH($AK$1,Invoicing!$N$17:$O$17,0),FALSE))</f>
        <v>520</v>
      </c>
      <c r="AL1015" s="78" t="e">
        <f>VLOOKUP($E1015,Invoicing!$A$1:$H$8,MATCH(TRACKER!$N1015,Invoicing!$A$1:$H$1,0),FALSE)</f>
        <v>#N/A</v>
      </c>
      <c r="AM1015" s="78">
        <v>35</v>
      </c>
      <c r="AN1015" s="78">
        <f t="shared" si="314"/>
        <v>35</v>
      </c>
      <c r="AO1015" s="2">
        <f t="shared" si="315"/>
        <v>2</v>
      </c>
      <c r="AP1015" s="2" t="str">
        <f t="shared" si="316"/>
        <v>WEEK</v>
      </c>
      <c r="AQ1015" s="2" t="str">
        <f t="shared" si="317"/>
        <v>CTU FLEVOKUST BVWEEK</v>
      </c>
      <c r="AR1015" s="71">
        <f t="shared" si="318"/>
        <v>555</v>
      </c>
      <c r="AS1015" s="71">
        <f>VLOOKUP(AJ1015,Invoicing!A:K,10,FALSE)</f>
        <v>0</v>
      </c>
      <c r="AT1015" s="71">
        <f t="shared" si="319"/>
        <v>555</v>
      </c>
    </row>
    <row r="1016" spans="1:47">
      <c r="A1016" s="37" t="s">
        <v>52</v>
      </c>
      <c r="B1016" s="3" t="s">
        <v>38</v>
      </c>
      <c r="C1016" s="11">
        <v>45502.619444444441</v>
      </c>
      <c r="D1016" s="11">
        <v>45502.625</v>
      </c>
      <c r="E1016" s="11" t="s">
        <v>49</v>
      </c>
      <c r="F1016" s="11" t="s">
        <v>40</v>
      </c>
      <c r="G1016" s="3" t="s">
        <v>1189</v>
      </c>
      <c r="H1016" s="3" t="s">
        <v>2821</v>
      </c>
      <c r="I1016" s="11">
        <v>45503.645833333336</v>
      </c>
      <c r="J1016" s="12">
        <v>45503.902777777781</v>
      </c>
      <c r="K1016" s="12">
        <v>45503.875</v>
      </c>
      <c r="L1016" s="12">
        <v>45503.913194444445</v>
      </c>
      <c r="M1016" s="12" t="s">
        <v>115</v>
      </c>
      <c r="N1016" s="3" t="s">
        <v>42</v>
      </c>
      <c r="O1016" s="3">
        <v>0</v>
      </c>
      <c r="P1016" s="1">
        <f t="shared" si="300"/>
        <v>31</v>
      </c>
      <c r="Q1016" s="1">
        <f t="shared" si="301"/>
        <v>7</v>
      </c>
      <c r="R1016" s="72">
        <f t="shared" si="302"/>
        <v>45503.902777777781</v>
      </c>
      <c r="S1016" s="73">
        <f t="shared" si="303"/>
        <v>1.0263888888948713</v>
      </c>
      <c r="T1016" s="74">
        <f>Table2[[#This Row],[ETA A OFRECIMIENTO]]*24</f>
        <v>24.633333333476912</v>
      </c>
      <c r="U1016" s="1" t="str">
        <f t="shared" si="304"/>
        <v>YES</v>
      </c>
      <c r="V1016" s="73">
        <f t="shared" si="305"/>
        <v>0.22916666666424135</v>
      </c>
      <c r="W1016" s="74">
        <f>Table2[[#This Row],[DEL. AVAILABLE A SLOT]]*24</f>
        <v>5.4999999999417923</v>
      </c>
      <c r="X1016" s="1" t="str">
        <f t="shared" si="306"/>
        <v>SI</v>
      </c>
      <c r="Y1016" s="73">
        <f t="shared" si="307"/>
        <v>1.2555555555591127</v>
      </c>
      <c r="Z1016" s="74">
        <f>Table2[[#This Row],[ETA A TIMESLOT]]*24</f>
        <v>30.133333333418705</v>
      </c>
      <c r="AA1016" s="73">
        <f t="shared" si="308"/>
        <v>2.7777777781011537E-2</v>
      </c>
      <c r="AB1016" s="73" t="str">
        <f t="shared" si="309"/>
        <v>SI</v>
      </c>
      <c r="AC1016" s="74">
        <f>Table2[[#This Row],[PUNTUALIDAD (H)]]*24</f>
        <v>0.66666666674427688</v>
      </c>
      <c r="AD1016" s="73">
        <f t="shared" si="310"/>
        <v>1.2937500000043656</v>
      </c>
      <c r="AE1016" s="74">
        <f>Table2[[#This Row],[ATA TO UNLOADING]]*24</f>
        <v>31.050000000104774</v>
      </c>
      <c r="AF1016" s="74" t="str">
        <f>IF(Table2[[#This Row],[ATA TO UNLOADING 2]]&lt;=48,"YES","NO")</f>
        <v>YES</v>
      </c>
      <c r="AG1016" s="75">
        <f t="shared" si="311"/>
        <v>0.875</v>
      </c>
      <c r="AH1016" s="2" t="s">
        <v>24</v>
      </c>
      <c r="AI1016" s="2" t="str">
        <f t="shared" si="312"/>
        <v>TCNU1347725</v>
      </c>
      <c r="AJ1016" s="76" t="str">
        <f t="shared" si="313"/>
        <v>CTU FLEVOKUST BV</v>
      </c>
      <c r="AK1016" s="77">
        <f>IF($M1016="TRUCK",VLOOKUP($AQ1016,Invoicing!$A$17:$B$49,MATCH($AK$1,Invoicing!$A$17:$B$17,0),FALSE),VLOOKUP($AQ1016,Invoicing!$N$17:$O$21,MATCH($AK$1,Invoicing!$N$17:$O$17,0),FALSE))</f>
        <v>530</v>
      </c>
      <c r="AL1016" s="78" t="e">
        <f>VLOOKUP($E1016,Invoicing!$A$1:$H$8,MATCH(TRACKER!$N1016,Invoicing!$A$1:$H$1,0),FALSE)</f>
        <v>#N/A</v>
      </c>
      <c r="AM1016" s="78">
        <v>35</v>
      </c>
      <c r="AN1016" s="78">
        <f t="shared" si="314"/>
        <v>0</v>
      </c>
      <c r="AO1016" s="2">
        <f t="shared" si="315"/>
        <v>2</v>
      </c>
      <c r="AP1016" s="2" t="str">
        <f t="shared" si="316"/>
        <v>NIGHT</v>
      </c>
      <c r="AQ1016" s="2" t="str">
        <f t="shared" si="317"/>
        <v>CTU FLEVOKUST BVNIGHT</v>
      </c>
      <c r="AR1016" s="71">
        <f t="shared" si="318"/>
        <v>530</v>
      </c>
      <c r="AS1016" s="71">
        <f>VLOOKUP(AJ1016,Invoicing!A:K,10,FALSE)</f>
        <v>0</v>
      </c>
      <c r="AT1016" s="71">
        <f t="shared" si="319"/>
        <v>530</v>
      </c>
    </row>
    <row r="1017" spans="1:47">
      <c r="A1017" s="37" t="s">
        <v>52</v>
      </c>
      <c r="B1017" s="3" t="s">
        <v>38</v>
      </c>
      <c r="C1017" s="11">
        <v>45502.619444444441</v>
      </c>
      <c r="D1017" s="11">
        <v>45502.625</v>
      </c>
      <c r="E1017" s="11" t="s">
        <v>45</v>
      </c>
      <c r="F1017" s="11" t="s">
        <v>40</v>
      </c>
      <c r="G1017" s="3" t="s">
        <v>1190</v>
      </c>
      <c r="H1017" s="3" t="s">
        <v>2821</v>
      </c>
      <c r="I1017" s="11">
        <v>45503.645833333336</v>
      </c>
      <c r="J1017" s="12">
        <v>45503.902777777781</v>
      </c>
      <c r="K1017" s="12">
        <v>45503.958333333336</v>
      </c>
      <c r="L1017" s="12">
        <v>45503.920138888891</v>
      </c>
      <c r="M1017" s="12" t="s">
        <v>115</v>
      </c>
      <c r="N1017" s="3" t="s">
        <v>42</v>
      </c>
      <c r="O1017" s="3">
        <v>0</v>
      </c>
      <c r="P1017" s="1">
        <f t="shared" si="300"/>
        <v>31</v>
      </c>
      <c r="Q1017" s="1">
        <f t="shared" si="301"/>
        <v>7</v>
      </c>
      <c r="R1017" s="72">
        <f t="shared" si="302"/>
        <v>45503.902777777781</v>
      </c>
      <c r="S1017" s="73">
        <f t="shared" si="303"/>
        <v>1.0263888888948713</v>
      </c>
      <c r="T1017" s="74">
        <f>Table2[[#This Row],[ETA A OFRECIMIENTO]]*24</f>
        <v>24.633333333476912</v>
      </c>
      <c r="U1017" s="1" t="str">
        <f t="shared" si="304"/>
        <v>YES</v>
      </c>
      <c r="V1017" s="73">
        <f t="shared" si="305"/>
        <v>0.3125</v>
      </c>
      <c r="W1017" s="74">
        <f>Table2[[#This Row],[DEL. AVAILABLE A SLOT]]*24</f>
        <v>7.5</v>
      </c>
      <c r="X1017" s="1" t="str">
        <f t="shared" si="306"/>
        <v>SI</v>
      </c>
      <c r="Y1017" s="73">
        <f t="shared" si="307"/>
        <v>1.3388888888948713</v>
      </c>
      <c r="Z1017" s="74">
        <f>Table2[[#This Row],[ETA A TIMESLOT]]*24</f>
        <v>32.133333333476912</v>
      </c>
      <c r="AA1017" s="73">
        <f t="shared" si="308"/>
        <v>0</v>
      </c>
      <c r="AB1017" s="73" t="str">
        <f t="shared" si="309"/>
        <v>SI</v>
      </c>
      <c r="AC1017" s="74">
        <f>Table2[[#This Row],[PUNTUALIDAD (H)]]*24</f>
        <v>0</v>
      </c>
      <c r="AD1017" s="73">
        <f t="shared" si="310"/>
        <v>1.3006944444496185</v>
      </c>
      <c r="AE1017" s="74">
        <f>Table2[[#This Row],[ATA TO UNLOADING]]*24</f>
        <v>31.216666666790843</v>
      </c>
      <c r="AF1017" s="74" t="str">
        <f>IF(Table2[[#This Row],[ATA TO UNLOADING 2]]&lt;=48,"YES","NO")</f>
        <v>YES</v>
      </c>
      <c r="AG1017" s="75">
        <f t="shared" si="311"/>
        <v>0.95833333333575865</v>
      </c>
      <c r="AH1017" s="2" t="s">
        <v>24</v>
      </c>
      <c r="AI1017" s="2" t="str">
        <f t="shared" si="312"/>
        <v>MRSU5779775</v>
      </c>
      <c r="AJ1017" s="76" t="str">
        <f t="shared" si="313"/>
        <v>OM TRANSPORT</v>
      </c>
      <c r="AK1017" s="77">
        <f>IF($M1017="TRUCK",VLOOKUP($AQ1017,Invoicing!$A$17:$B$49,MATCH($AK$1,Invoicing!$A$17:$B$17,0),FALSE),VLOOKUP($AQ1017,Invoicing!$N$17:$O$21,MATCH($AK$1,Invoicing!$N$17:$O$17,0),FALSE))</f>
        <v>475</v>
      </c>
      <c r="AL1017" s="78" t="e">
        <f>VLOOKUP($E1017,Invoicing!$A$1:$H$8,MATCH(TRACKER!$N1017,Invoicing!$A$1:$H$1,0),FALSE)</f>
        <v>#N/A</v>
      </c>
      <c r="AM1017" s="78">
        <f>VLOOKUP($E1017,Invoicing!$A$1:$H$8,MATCH(TRACKER!$O$1,Invoicing!$A$1:$H$1,0),FALSE)</f>
        <v>50</v>
      </c>
      <c r="AN1017" s="78">
        <f t="shared" si="314"/>
        <v>0</v>
      </c>
      <c r="AO1017" s="2">
        <f t="shared" si="315"/>
        <v>2</v>
      </c>
      <c r="AP1017" s="2" t="str">
        <f t="shared" si="316"/>
        <v>NIGHT</v>
      </c>
      <c r="AQ1017" s="2" t="str">
        <f t="shared" si="317"/>
        <v>OM TRANSPORTNIGHT</v>
      </c>
      <c r="AR1017" s="71">
        <f t="shared" si="318"/>
        <v>475</v>
      </c>
      <c r="AS1017" s="71">
        <f>VLOOKUP(AJ1017,Invoicing!A:K,10,FALSE)</f>
        <v>25</v>
      </c>
      <c r="AT1017" s="71">
        <f t="shared" si="319"/>
        <v>500</v>
      </c>
    </row>
    <row r="1018" spans="1:47">
      <c r="A1018" s="37" t="s">
        <v>52</v>
      </c>
      <c r="B1018" s="3" t="s">
        <v>38</v>
      </c>
      <c r="C1018" s="11">
        <v>45502.619444444441</v>
      </c>
      <c r="D1018" s="11">
        <v>45502.625</v>
      </c>
      <c r="E1018" s="11" t="s">
        <v>44</v>
      </c>
      <c r="F1018" s="11" t="s">
        <v>40</v>
      </c>
      <c r="G1018" s="3" t="s">
        <v>1191</v>
      </c>
      <c r="H1018" s="3" t="s">
        <v>2821</v>
      </c>
      <c r="I1018" s="11">
        <v>45503.645833333336</v>
      </c>
      <c r="J1018" s="12">
        <v>45504.302083333336</v>
      </c>
      <c r="K1018" s="12">
        <v>45504.25</v>
      </c>
      <c r="L1018" s="12">
        <v>45504.3125</v>
      </c>
      <c r="M1018" s="12" t="s">
        <v>115</v>
      </c>
      <c r="N1018" s="3" t="s">
        <v>42</v>
      </c>
      <c r="O1018" s="3">
        <v>0</v>
      </c>
      <c r="P1018" s="1">
        <f t="shared" si="300"/>
        <v>31</v>
      </c>
      <c r="Q1018" s="1">
        <f t="shared" si="301"/>
        <v>7</v>
      </c>
      <c r="R1018" s="72">
        <f t="shared" si="302"/>
        <v>45504.302083333336</v>
      </c>
      <c r="S1018" s="73">
        <f t="shared" si="303"/>
        <v>1.0263888888948713</v>
      </c>
      <c r="T1018" s="74">
        <f>Table2[[#This Row],[ETA A OFRECIMIENTO]]*24</f>
        <v>24.633333333476912</v>
      </c>
      <c r="U1018" s="1" t="str">
        <f t="shared" si="304"/>
        <v>YES</v>
      </c>
      <c r="V1018" s="73">
        <f t="shared" si="305"/>
        <v>0.60416666666424135</v>
      </c>
      <c r="W1018" s="74">
        <f>Table2[[#This Row],[DEL. AVAILABLE A SLOT]]*24</f>
        <v>14.499999999941792</v>
      </c>
      <c r="X1018" s="1" t="str">
        <f t="shared" si="306"/>
        <v>SI</v>
      </c>
      <c r="Y1018" s="73">
        <f t="shared" si="307"/>
        <v>1.6305555555591127</v>
      </c>
      <c r="Z1018" s="74">
        <f>Table2[[#This Row],[ETA A TIMESLOT]]*24</f>
        <v>39.133333333418705</v>
      </c>
      <c r="AA1018" s="73">
        <f t="shared" si="308"/>
        <v>5.2083333335758653E-2</v>
      </c>
      <c r="AB1018" s="73" t="str">
        <f t="shared" si="309"/>
        <v>NO</v>
      </c>
      <c r="AC1018" s="74">
        <f>Table2[[#This Row],[PUNTUALIDAD (H)]]*24</f>
        <v>1.2500000000582077</v>
      </c>
      <c r="AD1018" s="73">
        <f t="shared" si="310"/>
        <v>1.6930555555591127</v>
      </c>
      <c r="AE1018" s="74">
        <f>Table2[[#This Row],[ATA TO UNLOADING]]*24</f>
        <v>40.633333333418705</v>
      </c>
      <c r="AF1018" s="74" t="str">
        <f>IF(Table2[[#This Row],[ATA TO UNLOADING 2]]&lt;=48,"YES","NO")</f>
        <v>YES</v>
      </c>
      <c r="AG1018" s="75">
        <f t="shared" si="311"/>
        <v>0.25</v>
      </c>
      <c r="AH1018" s="2" t="s">
        <v>42</v>
      </c>
      <c r="AI1018" s="2" t="str">
        <f t="shared" si="312"/>
        <v>HASU4319672</v>
      </c>
      <c r="AJ1018" s="76" t="str">
        <f t="shared" si="313"/>
        <v>MSI</v>
      </c>
      <c r="AK1018" s="77">
        <f>IF($M1018="TRUCK",VLOOKUP($AQ1018,Invoicing!$A$17:$B$49,MATCH($AK$1,Invoicing!$A$17:$B$17,0),FALSE),VLOOKUP($AQ1018,Invoicing!$N$17:$O$21,MATCH($AK$1,Invoicing!$N$17:$O$17,0),FALSE))</f>
        <v>480</v>
      </c>
      <c r="AL1018" s="78" t="e">
        <f>VLOOKUP($E1018,Invoicing!$A$1:$H$8,MATCH(TRACKER!$N1018,Invoicing!$A$1:$H$1,0),FALSE)</f>
        <v>#N/A</v>
      </c>
      <c r="AM1018" s="78">
        <f>VLOOKUP($E1018,Invoicing!$A$1:$H$8,MATCH(TRACKER!$O$1,Invoicing!$A$1:$H$1,0),FALSE)</f>
        <v>50</v>
      </c>
      <c r="AN1018" s="78">
        <f t="shared" si="314"/>
        <v>0</v>
      </c>
      <c r="AO1018" s="2">
        <f t="shared" si="315"/>
        <v>3</v>
      </c>
      <c r="AP1018" s="2" t="str">
        <f t="shared" si="316"/>
        <v>WEEK</v>
      </c>
      <c r="AQ1018" s="2" t="str">
        <f t="shared" si="317"/>
        <v>MSIWEEK</v>
      </c>
      <c r="AR1018" s="71">
        <f t="shared" si="318"/>
        <v>480</v>
      </c>
      <c r="AS1018" s="71">
        <f>VLOOKUP(AJ1018,Invoicing!A:K,10,FALSE)</f>
        <v>25</v>
      </c>
      <c r="AT1018" s="71">
        <f t="shared" si="319"/>
        <v>505</v>
      </c>
    </row>
    <row r="1019" spans="1:47">
      <c r="A1019" s="37" t="s">
        <v>91</v>
      </c>
      <c r="B1019" s="3" t="s">
        <v>38</v>
      </c>
      <c r="C1019" s="11">
        <v>45503.801388888889</v>
      </c>
      <c r="D1019" s="11">
        <v>45503.8125</v>
      </c>
      <c r="E1019" s="11" t="s">
        <v>45</v>
      </c>
      <c r="F1019" s="11" t="s">
        <v>40</v>
      </c>
      <c r="G1019" s="3" t="s">
        <v>1192</v>
      </c>
      <c r="H1019" s="3" t="s">
        <v>2821</v>
      </c>
      <c r="I1019" s="11">
        <v>45504.041666666664</v>
      </c>
      <c r="J1019" s="12">
        <v>45504.119444444441</v>
      </c>
      <c r="K1019" s="12">
        <v>45504.041666666664</v>
      </c>
      <c r="L1019" s="12">
        <v>45504.138888888891</v>
      </c>
      <c r="M1019" s="12" t="s">
        <v>115</v>
      </c>
      <c r="N1019" s="3" t="s">
        <v>42</v>
      </c>
      <c r="O1019" s="3">
        <v>0</v>
      </c>
      <c r="P1019" s="1">
        <f t="shared" si="300"/>
        <v>31</v>
      </c>
      <c r="Q1019" s="1">
        <f t="shared" si="301"/>
        <v>7</v>
      </c>
      <c r="R1019" s="72">
        <f t="shared" si="302"/>
        <v>45504.119444444441</v>
      </c>
      <c r="S1019" s="73">
        <f t="shared" si="303"/>
        <v>0.24027777777519077</v>
      </c>
      <c r="T1019" s="74">
        <f>Table2[[#This Row],[ETA A OFRECIMIENTO]]*24</f>
        <v>5.7666666666045785</v>
      </c>
      <c r="U1019" s="1" t="str">
        <f t="shared" si="304"/>
        <v>YES</v>
      </c>
      <c r="V1019" s="73">
        <f t="shared" si="305"/>
        <v>0</v>
      </c>
      <c r="W1019" s="74">
        <f>Table2[[#This Row],[DEL. AVAILABLE A SLOT]]*24</f>
        <v>0</v>
      </c>
      <c r="X1019" s="1" t="str">
        <f t="shared" si="306"/>
        <v>SI</v>
      </c>
      <c r="Y1019" s="73">
        <f t="shared" si="307"/>
        <v>0.24027777777519077</v>
      </c>
      <c r="Z1019" s="74">
        <f>Table2[[#This Row],[ETA A TIMESLOT]]*24</f>
        <v>5.7666666666045785</v>
      </c>
      <c r="AA1019" s="73">
        <f t="shared" si="308"/>
        <v>7.7777777776645962E-2</v>
      </c>
      <c r="AB1019" s="73" t="str">
        <f t="shared" si="309"/>
        <v>NO</v>
      </c>
      <c r="AC1019" s="74">
        <f>Table2[[#This Row],[PUNTUALIDAD (H)]]*24</f>
        <v>1.8666666666395031</v>
      </c>
      <c r="AD1019" s="73">
        <f t="shared" si="310"/>
        <v>0.33750000000145519</v>
      </c>
      <c r="AE1019" s="74">
        <f>Table2[[#This Row],[ATA TO UNLOADING]]*24</f>
        <v>8.1000000000349246</v>
      </c>
      <c r="AF1019" s="74" t="str">
        <f>IF(Table2[[#This Row],[ATA TO UNLOADING 2]]&lt;=48,"YES","NO")</f>
        <v>YES</v>
      </c>
      <c r="AG1019" s="75">
        <f t="shared" si="311"/>
        <v>4.1666666664241347E-2</v>
      </c>
      <c r="AH1019" s="2" t="s">
        <v>24</v>
      </c>
      <c r="AI1019" s="2" t="str">
        <f t="shared" si="312"/>
        <v>MRKU4317189</v>
      </c>
      <c r="AJ1019" s="76" t="str">
        <f t="shared" si="313"/>
        <v>OM TRANSPORT</v>
      </c>
      <c r="AK1019" s="77">
        <f>IF($M1019="TRUCK",VLOOKUP($AQ1019,Invoicing!$A$17:$B$49,MATCH($AK$1,Invoicing!$A$17:$B$17,0),FALSE),VLOOKUP($AQ1019,Invoicing!$N$17:$O$21,MATCH($AK$1,Invoicing!$N$17:$O$17,0),FALSE))</f>
        <v>475</v>
      </c>
      <c r="AL1019" s="78" t="e">
        <f>VLOOKUP($E1019,Invoicing!$A$1:$H$8,MATCH(TRACKER!$N1019,Invoicing!$A$1:$H$1,0),FALSE)</f>
        <v>#N/A</v>
      </c>
      <c r="AM1019" s="78">
        <f>VLOOKUP($E1019,Invoicing!$A$1:$H$8,MATCH(TRACKER!$O$1,Invoicing!$A$1:$H$1,0),FALSE)</f>
        <v>50</v>
      </c>
      <c r="AN1019" s="78">
        <f t="shared" si="314"/>
        <v>0</v>
      </c>
      <c r="AO1019" s="2">
        <f t="shared" si="315"/>
        <v>3</v>
      </c>
      <c r="AP1019" s="2" t="str">
        <f t="shared" si="316"/>
        <v>NIGHT</v>
      </c>
      <c r="AQ1019" s="2" t="str">
        <f t="shared" si="317"/>
        <v>OM TRANSPORTNIGHT</v>
      </c>
      <c r="AR1019" s="71">
        <f t="shared" si="318"/>
        <v>475</v>
      </c>
      <c r="AS1019" s="71">
        <f>VLOOKUP(AJ1019,Invoicing!A:K,10,FALSE)</f>
        <v>25</v>
      </c>
      <c r="AT1019" s="71">
        <f t="shared" si="319"/>
        <v>500</v>
      </c>
    </row>
    <row r="1020" spans="1:47">
      <c r="A1020" s="37" t="s">
        <v>91</v>
      </c>
      <c r="B1020" s="3" t="s">
        <v>38</v>
      </c>
      <c r="C1020" s="11">
        <v>45503.801388888889</v>
      </c>
      <c r="D1020" s="11">
        <v>45503.8125</v>
      </c>
      <c r="E1020" s="11" t="s">
        <v>45</v>
      </c>
      <c r="F1020" s="11" t="s">
        <v>40</v>
      </c>
      <c r="G1020" s="3" t="s">
        <v>1193</v>
      </c>
      <c r="H1020" s="3" t="s">
        <v>2821</v>
      </c>
      <c r="I1020" s="11">
        <v>45504.041666666664</v>
      </c>
      <c r="J1020" s="12">
        <v>45504.015972222223</v>
      </c>
      <c r="K1020" s="12">
        <v>45504.041666666664</v>
      </c>
      <c r="L1020" s="12">
        <v>45504.034722222219</v>
      </c>
      <c r="M1020" s="12" t="s">
        <v>115</v>
      </c>
      <c r="N1020" s="3" t="s">
        <v>42</v>
      </c>
      <c r="O1020" s="3">
        <v>0</v>
      </c>
      <c r="P1020" s="1">
        <f t="shared" si="300"/>
        <v>31</v>
      </c>
      <c r="Q1020" s="1">
        <f t="shared" si="301"/>
        <v>7</v>
      </c>
      <c r="R1020" s="72">
        <f t="shared" si="302"/>
        <v>45504.015972222223</v>
      </c>
      <c r="S1020" s="73">
        <f t="shared" si="303"/>
        <v>0.24027777777519077</v>
      </c>
      <c r="T1020" s="74">
        <f>Table2[[#This Row],[ETA A OFRECIMIENTO]]*24</f>
        <v>5.7666666666045785</v>
      </c>
      <c r="U1020" s="1" t="str">
        <f t="shared" si="304"/>
        <v>YES</v>
      </c>
      <c r="V1020" s="73">
        <f t="shared" si="305"/>
        <v>0</v>
      </c>
      <c r="W1020" s="74">
        <f>Table2[[#This Row],[DEL. AVAILABLE A SLOT]]*24</f>
        <v>0</v>
      </c>
      <c r="X1020" s="1" t="str">
        <f t="shared" si="306"/>
        <v>SI</v>
      </c>
      <c r="Y1020" s="73">
        <f t="shared" si="307"/>
        <v>0.24027777777519077</v>
      </c>
      <c r="Z1020" s="74">
        <f>Table2[[#This Row],[ETA A TIMESLOT]]*24</f>
        <v>5.7666666666045785</v>
      </c>
      <c r="AA1020" s="73">
        <f t="shared" si="308"/>
        <v>0</v>
      </c>
      <c r="AB1020" s="73" t="str">
        <f t="shared" si="309"/>
        <v>SI</v>
      </c>
      <c r="AC1020" s="74">
        <f>Table2[[#This Row],[PUNTUALIDAD (H)]]*24</f>
        <v>0</v>
      </c>
      <c r="AD1020" s="73">
        <f t="shared" si="310"/>
        <v>0.23333333332993789</v>
      </c>
      <c r="AE1020" s="74">
        <f>Table2[[#This Row],[ATA TO UNLOADING]]*24</f>
        <v>5.5999999999185093</v>
      </c>
      <c r="AF1020" s="74" t="str">
        <f>IF(Table2[[#This Row],[ATA TO UNLOADING 2]]&lt;=48,"YES","NO")</f>
        <v>YES</v>
      </c>
      <c r="AG1020" s="75">
        <f t="shared" si="311"/>
        <v>4.1666666664241347E-2</v>
      </c>
      <c r="AH1020" s="2" t="s">
        <v>24</v>
      </c>
      <c r="AI1020" s="2" t="str">
        <f t="shared" si="312"/>
        <v>TGBU6322740</v>
      </c>
      <c r="AJ1020" s="76" t="str">
        <f t="shared" si="313"/>
        <v>OM TRANSPORT</v>
      </c>
      <c r="AK1020" s="77">
        <f>IF($M1020="TRUCK",VLOOKUP($AQ1020,Invoicing!$A$17:$B$49,MATCH($AK$1,Invoicing!$A$17:$B$17,0),FALSE),VLOOKUP($AQ1020,Invoicing!$N$17:$O$21,MATCH($AK$1,Invoicing!$N$17:$O$17,0),FALSE))</f>
        <v>475</v>
      </c>
      <c r="AL1020" s="78" t="e">
        <f>VLOOKUP($E1020,Invoicing!$A$1:$H$8,MATCH(TRACKER!$N1020,Invoicing!$A$1:$H$1,0),FALSE)</f>
        <v>#N/A</v>
      </c>
      <c r="AM1020" s="78">
        <f>VLOOKUP($E1020,Invoicing!$A$1:$H$8,MATCH(TRACKER!$O$1,Invoicing!$A$1:$H$1,0),FALSE)</f>
        <v>50</v>
      </c>
      <c r="AN1020" s="78">
        <f t="shared" si="314"/>
        <v>0</v>
      </c>
      <c r="AO1020" s="2">
        <f t="shared" si="315"/>
        <v>3</v>
      </c>
      <c r="AP1020" s="2" t="str">
        <f t="shared" si="316"/>
        <v>NIGHT</v>
      </c>
      <c r="AQ1020" s="2" t="str">
        <f t="shared" si="317"/>
        <v>OM TRANSPORTNIGHT</v>
      </c>
      <c r="AR1020" s="71">
        <f t="shared" si="318"/>
        <v>475</v>
      </c>
      <c r="AS1020" s="71">
        <f>VLOOKUP(AJ1020,Invoicing!A:K,10,FALSE)</f>
        <v>25</v>
      </c>
      <c r="AT1020" s="71">
        <f t="shared" si="319"/>
        <v>500</v>
      </c>
    </row>
    <row r="1021" spans="1:47">
      <c r="A1021" s="37" t="s">
        <v>91</v>
      </c>
      <c r="B1021" s="3" t="s">
        <v>38</v>
      </c>
      <c r="C1021" s="11">
        <v>45503.801388888889</v>
      </c>
      <c r="D1021" s="11">
        <v>45503.8125</v>
      </c>
      <c r="E1021" s="11" t="s">
        <v>45</v>
      </c>
      <c r="F1021" s="11" t="s">
        <v>40</v>
      </c>
      <c r="G1021" s="3" t="s">
        <v>1194</v>
      </c>
      <c r="H1021" s="3" t="s">
        <v>2821</v>
      </c>
      <c r="I1021" s="11">
        <v>45504.041666666664</v>
      </c>
      <c r="J1021" s="12">
        <v>45504.123611111114</v>
      </c>
      <c r="K1021" s="12">
        <v>45504.125</v>
      </c>
      <c r="L1021" s="12">
        <v>45504.138888888891</v>
      </c>
      <c r="M1021" s="12" t="s">
        <v>115</v>
      </c>
      <c r="N1021" s="3" t="s">
        <v>42</v>
      </c>
      <c r="O1021" s="3">
        <v>0</v>
      </c>
      <c r="P1021" s="1">
        <f t="shared" si="300"/>
        <v>31</v>
      </c>
      <c r="Q1021" s="1">
        <f t="shared" si="301"/>
        <v>7</v>
      </c>
      <c r="R1021" s="72">
        <f t="shared" si="302"/>
        <v>45504.123611111114</v>
      </c>
      <c r="S1021" s="73">
        <f t="shared" si="303"/>
        <v>0.24027777777519077</v>
      </c>
      <c r="T1021" s="74">
        <f>Table2[[#This Row],[ETA A OFRECIMIENTO]]*24</f>
        <v>5.7666666666045785</v>
      </c>
      <c r="U1021" s="1" t="str">
        <f t="shared" si="304"/>
        <v>YES</v>
      </c>
      <c r="V1021" s="73">
        <f t="shared" si="305"/>
        <v>8.3333333335758653E-2</v>
      </c>
      <c r="W1021" s="74">
        <f>Table2[[#This Row],[DEL. AVAILABLE A SLOT]]*24</f>
        <v>2.0000000000582077</v>
      </c>
      <c r="X1021" s="1" t="str">
        <f t="shared" si="306"/>
        <v>SI</v>
      </c>
      <c r="Y1021" s="73">
        <f t="shared" si="307"/>
        <v>0.32361111111094942</v>
      </c>
      <c r="Z1021" s="74">
        <f>Table2[[#This Row],[ETA A TIMESLOT]]*24</f>
        <v>7.7666666666627862</v>
      </c>
      <c r="AA1021" s="73">
        <f t="shared" si="308"/>
        <v>0</v>
      </c>
      <c r="AB1021" s="73" t="str">
        <f t="shared" si="309"/>
        <v>SI</v>
      </c>
      <c r="AC1021" s="74">
        <f>Table2[[#This Row],[PUNTUALIDAD (H)]]*24</f>
        <v>0</v>
      </c>
      <c r="AD1021" s="73">
        <f t="shared" si="310"/>
        <v>0.33750000000145519</v>
      </c>
      <c r="AE1021" s="74">
        <f>Table2[[#This Row],[ATA TO UNLOADING]]*24</f>
        <v>8.1000000000349246</v>
      </c>
      <c r="AF1021" s="74" t="str">
        <f>IF(Table2[[#This Row],[ATA TO UNLOADING 2]]&lt;=48,"YES","NO")</f>
        <v>YES</v>
      </c>
      <c r="AG1021" s="75">
        <f t="shared" si="311"/>
        <v>0.125</v>
      </c>
      <c r="AH1021" s="2" t="s">
        <v>24</v>
      </c>
      <c r="AI1021" s="2" t="str">
        <f t="shared" si="312"/>
        <v>MSKU9609441</v>
      </c>
      <c r="AJ1021" s="76" t="str">
        <f t="shared" si="313"/>
        <v>OM TRANSPORT</v>
      </c>
      <c r="AK1021" s="77">
        <f>IF($M1021="TRUCK",VLOOKUP($AQ1021,Invoicing!$A$17:$B$49,MATCH($AK$1,Invoicing!$A$17:$B$17,0),FALSE),VLOOKUP($AQ1021,Invoicing!$N$17:$O$21,MATCH($AK$1,Invoicing!$N$17:$O$17,0),FALSE))</f>
        <v>475</v>
      </c>
      <c r="AL1021" s="78" t="e">
        <f>VLOOKUP($E1021,Invoicing!$A$1:$H$8,MATCH(TRACKER!$N1021,Invoicing!$A$1:$H$1,0),FALSE)</f>
        <v>#N/A</v>
      </c>
      <c r="AM1021" s="78">
        <f>VLOOKUP($E1021,Invoicing!$A$1:$H$8,MATCH(TRACKER!$O$1,Invoicing!$A$1:$H$1,0),FALSE)</f>
        <v>50</v>
      </c>
      <c r="AN1021" s="78">
        <f t="shared" si="314"/>
        <v>0</v>
      </c>
      <c r="AO1021" s="2">
        <f t="shared" si="315"/>
        <v>3</v>
      </c>
      <c r="AP1021" s="2" t="str">
        <f t="shared" si="316"/>
        <v>NIGHT</v>
      </c>
      <c r="AQ1021" s="2" t="str">
        <f t="shared" si="317"/>
        <v>OM TRANSPORTNIGHT</v>
      </c>
      <c r="AR1021" s="71">
        <f t="shared" si="318"/>
        <v>475</v>
      </c>
      <c r="AS1021" s="71">
        <f>VLOOKUP(AJ1021,Invoicing!A:K,10,FALSE)</f>
        <v>25</v>
      </c>
      <c r="AT1021" s="71">
        <f t="shared" si="319"/>
        <v>500</v>
      </c>
    </row>
    <row r="1022" spans="1:47">
      <c r="A1022" s="58" t="s">
        <v>91</v>
      </c>
      <c r="B1022" s="59" t="s">
        <v>38</v>
      </c>
      <c r="C1022" s="60">
        <v>45503.801388888889</v>
      </c>
      <c r="D1022" s="60">
        <v>45503.8125</v>
      </c>
      <c r="E1022" s="60" t="s">
        <v>45</v>
      </c>
      <c r="F1022" s="60" t="s">
        <v>40</v>
      </c>
      <c r="G1022" s="59" t="s">
        <v>1195</v>
      </c>
      <c r="H1022" s="3" t="s">
        <v>2821</v>
      </c>
      <c r="I1022" s="60">
        <v>45504.041666666664</v>
      </c>
      <c r="J1022" s="61">
        <v>45504.205555555556</v>
      </c>
      <c r="K1022" s="61">
        <v>45504.208333333336</v>
      </c>
      <c r="L1022" s="61">
        <v>45504.21875</v>
      </c>
      <c r="M1022" s="12" t="s">
        <v>115</v>
      </c>
      <c r="N1022" s="3" t="s">
        <v>42</v>
      </c>
      <c r="O1022" s="3">
        <v>0</v>
      </c>
      <c r="P1022" s="1">
        <f t="shared" si="300"/>
        <v>31</v>
      </c>
      <c r="Q1022" s="1">
        <f t="shared" si="301"/>
        <v>7</v>
      </c>
      <c r="R1022" s="72">
        <f t="shared" si="302"/>
        <v>45504.205555555556</v>
      </c>
      <c r="S1022" s="73">
        <f t="shared" si="303"/>
        <v>0.24027777777519077</v>
      </c>
      <c r="T1022" s="74">
        <f>Table2[[#This Row],[ETA A OFRECIMIENTO]]*24</f>
        <v>5.7666666666045785</v>
      </c>
      <c r="U1022" s="1" t="str">
        <f t="shared" si="304"/>
        <v>YES</v>
      </c>
      <c r="V1022" s="73">
        <f t="shared" si="305"/>
        <v>0.16666666667151731</v>
      </c>
      <c r="W1022" s="74">
        <f>Table2[[#This Row],[DEL. AVAILABLE A SLOT]]*24</f>
        <v>4.0000000001164153</v>
      </c>
      <c r="X1022" s="1" t="str">
        <f t="shared" si="306"/>
        <v>SI</v>
      </c>
      <c r="Y1022" s="73">
        <f t="shared" si="307"/>
        <v>0.40694444444670808</v>
      </c>
      <c r="Z1022" s="74">
        <f>Table2[[#This Row],[ETA A TIMESLOT]]*24</f>
        <v>9.7666666667209938</v>
      </c>
      <c r="AA1022" s="73">
        <f t="shared" si="308"/>
        <v>0</v>
      </c>
      <c r="AB1022" s="73" t="str">
        <f t="shared" si="309"/>
        <v>SI</v>
      </c>
      <c r="AC1022" s="74">
        <f>Table2[[#This Row],[PUNTUALIDAD (H)]]*24</f>
        <v>0</v>
      </c>
      <c r="AD1022" s="73">
        <f t="shared" si="310"/>
        <v>0.41736111111094942</v>
      </c>
      <c r="AE1022" s="74">
        <f>Table2[[#This Row],[ATA TO UNLOADING]]*24</f>
        <v>10.016666666662786</v>
      </c>
      <c r="AF1022" s="74" t="str">
        <f>IF(Table2[[#This Row],[ATA TO UNLOADING 2]]&lt;=48,"YES","NO")</f>
        <v>YES</v>
      </c>
      <c r="AG1022" s="75">
        <f t="shared" si="311"/>
        <v>0.20833333333575865</v>
      </c>
      <c r="AH1022" s="2" t="s">
        <v>42</v>
      </c>
      <c r="AI1022" s="2" t="str">
        <f t="shared" si="312"/>
        <v>MSKU4729531</v>
      </c>
      <c r="AJ1022" s="76" t="str">
        <f t="shared" si="313"/>
        <v>OM TRANSPORT</v>
      </c>
      <c r="AK1022" s="77">
        <f>IF($M1022="TRUCK",VLOOKUP($AQ1022,Invoicing!$A$17:$B$49,MATCH($AK$1,Invoicing!$A$17:$B$17,0),FALSE),VLOOKUP($AQ1022,Invoicing!$N$17:$O$21,MATCH($AK$1,Invoicing!$N$17:$O$17,0),FALSE))</f>
        <v>475</v>
      </c>
      <c r="AL1022" s="78" t="e">
        <f>VLOOKUP($E1022,Invoicing!$A$1:$H$8,MATCH(TRACKER!$N1022,Invoicing!$A$1:$H$1,0),FALSE)</f>
        <v>#N/A</v>
      </c>
      <c r="AM1022" s="78">
        <f>VLOOKUP($E1022,Invoicing!$A$1:$H$8,MATCH(TRACKER!$O$1,Invoicing!$A$1:$H$1,0),FALSE)</f>
        <v>50</v>
      </c>
      <c r="AN1022" s="78">
        <f t="shared" si="314"/>
        <v>0</v>
      </c>
      <c r="AO1022" s="2">
        <f t="shared" si="315"/>
        <v>3</v>
      </c>
      <c r="AP1022" s="2" t="str">
        <f t="shared" si="316"/>
        <v>WEEK</v>
      </c>
      <c r="AQ1022" s="2" t="str">
        <f t="shared" si="317"/>
        <v>OM TRANSPORTWEEK</v>
      </c>
      <c r="AR1022" s="71">
        <f t="shared" si="318"/>
        <v>475</v>
      </c>
      <c r="AS1022" s="71">
        <f>VLOOKUP(AJ1022,Invoicing!A:K,10,FALSE)</f>
        <v>25</v>
      </c>
      <c r="AT1022" s="71">
        <f t="shared" si="319"/>
        <v>500</v>
      </c>
    </row>
    <row r="1023" spans="1:47">
      <c r="A1023" s="37" t="s">
        <v>91</v>
      </c>
      <c r="B1023" s="3" t="s">
        <v>38</v>
      </c>
      <c r="C1023" s="11">
        <v>45503.801388888889</v>
      </c>
      <c r="D1023" s="11">
        <v>45503.8125</v>
      </c>
      <c r="E1023" s="11" t="s">
        <v>43</v>
      </c>
      <c r="F1023" s="11" t="s">
        <v>40</v>
      </c>
      <c r="G1023" s="3" t="s">
        <v>1196</v>
      </c>
      <c r="H1023" s="3" t="s">
        <v>46</v>
      </c>
      <c r="I1023" s="11">
        <v>45504.041666666664</v>
      </c>
      <c r="J1023" s="12">
        <v>45504.770833333336</v>
      </c>
      <c r="K1023" s="12">
        <v>45504.75</v>
      </c>
      <c r="L1023" s="12">
        <v>45504.788194444445</v>
      </c>
      <c r="M1023" s="12" t="s">
        <v>115</v>
      </c>
      <c r="N1023" s="3" t="s">
        <v>42</v>
      </c>
      <c r="O1023" s="3">
        <v>0</v>
      </c>
      <c r="P1023" s="1">
        <f t="shared" si="300"/>
        <v>31</v>
      </c>
      <c r="Q1023" s="1">
        <f t="shared" si="301"/>
        <v>7</v>
      </c>
      <c r="R1023" s="72">
        <f t="shared" si="302"/>
        <v>45504.770833333336</v>
      </c>
      <c r="S1023" s="73">
        <f t="shared" si="303"/>
        <v>0.24027777777519077</v>
      </c>
      <c r="T1023" s="74">
        <f>Table2[[#This Row],[ETA A OFRECIMIENTO]]*24</f>
        <v>5.7666666666045785</v>
      </c>
      <c r="U1023" s="1" t="str">
        <f t="shared" si="304"/>
        <v>YES</v>
      </c>
      <c r="V1023" s="73">
        <f t="shared" si="305"/>
        <v>0.70833333333575865</v>
      </c>
      <c r="W1023" s="74">
        <f>Table2[[#This Row],[DEL. AVAILABLE A SLOT]]*24</f>
        <v>17.000000000058208</v>
      </c>
      <c r="X1023" s="1" t="str">
        <f t="shared" si="306"/>
        <v>SI</v>
      </c>
      <c r="Y1023" s="73">
        <f t="shared" si="307"/>
        <v>0.94861111111094942</v>
      </c>
      <c r="Z1023" s="74">
        <f>Table2[[#This Row],[ETA A TIMESLOT]]*24</f>
        <v>22.766666666662786</v>
      </c>
      <c r="AA1023" s="73">
        <f t="shared" si="308"/>
        <v>2.0833333335758653E-2</v>
      </c>
      <c r="AB1023" s="73" t="str">
        <f t="shared" si="309"/>
        <v>SI</v>
      </c>
      <c r="AC1023" s="74">
        <f>Table2[[#This Row],[PUNTUALIDAD (H)]]*24</f>
        <v>0.50000000005820766</v>
      </c>
      <c r="AD1023" s="73">
        <f t="shared" si="310"/>
        <v>0.98680555555620231</v>
      </c>
      <c r="AE1023" s="74">
        <f>Table2[[#This Row],[ATA TO UNLOADING]]*24</f>
        <v>23.683333333348855</v>
      </c>
      <c r="AF1023" s="74" t="str">
        <f>IF(Table2[[#This Row],[ATA TO UNLOADING 2]]&lt;=48,"YES","NO")</f>
        <v>YES</v>
      </c>
      <c r="AG1023" s="75">
        <f t="shared" si="311"/>
        <v>0.75</v>
      </c>
      <c r="AH1023" s="2" t="s">
        <v>42</v>
      </c>
      <c r="AI1023" s="2" t="str">
        <f t="shared" si="312"/>
        <v>MSKU1490103</v>
      </c>
      <c r="AJ1023" s="76" t="str">
        <f t="shared" si="313"/>
        <v>LOGIX</v>
      </c>
      <c r="AK1023" s="77">
        <f>IF($M1023="TRUCK",VLOOKUP($AQ1023,Invoicing!$A$17:$B$49,MATCH($AK$1,Invoicing!$A$17:$B$17,0),FALSE),VLOOKUP($AQ1023,Invoicing!$N$17:$O$21,MATCH($AK$1,Invoicing!$N$17:$O$17,0),FALSE))</f>
        <v>530</v>
      </c>
      <c r="AL1023" s="78" t="e">
        <f>VLOOKUP($E1023,Invoicing!$A$1:$H$8,MATCH(TRACKER!$N1023,Invoicing!$A$1:$H$1,0),FALSE)</f>
        <v>#N/A</v>
      </c>
      <c r="AM1023" s="78">
        <f>VLOOKUP($E1023,Invoicing!$A$1:$H$8,MATCH(TRACKER!$O$1,Invoicing!$A$1:$H$1,0),FALSE)</f>
        <v>50</v>
      </c>
      <c r="AN1023" s="78">
        <f t="shared" si="314"/>
        <v>0</v>
      </c>
      <c r="AO1023" s="2">
        <f t="shared" si="315"/>
        <v>3</v>
      </c>
      <c r="AP1023" s="2" t="str">
        <f t="shared" si="316"/>
        <v>WEEK</v>
      </c>
      <c r="AQ1023" s="2" t="str">
        <f t="shared" si="317"/>
        <v>LOGIXWEEK</v>
      </c>
      <c r="AR1023" s="71">
        <f t="shared" si="318"/>
        <v>530</v>
      </c>
      <c r="AS1023" s="71">
        <f>VLOOKUP(AJ1023,Invoicing!A:K,10,FALSE)</f>
        <v>25</v>
      </c>
      <c r="AT1023" s="71">
        <f t="shared" si="319"/>
        <v>655</v>
      </c>
      <c r="AU1023" s="55">
        <v>100</v>
      </c>
    </row>
    <row r="1024" spans="1:47">
      <c r="A1024" s="37" t="s">
        <v>91</v>
      </c>
      <c r="B1024" s="3" t="s">
        <v>38</v>
      </c>
      <c r="C1024" s="11">
        <v>45503.801388888889</v>
      </c>
      <c r="D1024" s="11">
        <v>45503.8125</v>
      </c>
      <c r="E1024" s="11" t="s">
        <v>44</v>
      </c>
      <c r="F1024" s="11" t="s">
        <v>40</v>
      </c>
      <c r="G1024" s="3" t="s">
        <v>1197</v>
      </c>
      <c r="H1024" s="3" t="s">
        <v>2821</v>
      </c>
      <c r="I1024" s="11">
        <v>45504.041666666664</v>
      </c>
      <c r="J1024" s="12">
        <v>45504.775000000001</v>
      </c>
      <c r="K1024" s="12">
        <v>45504.75</v>
      </c>
      <c r="L1024" s="12">
        <v>45504.798611111109</v>
      </c>
      <c r="M1024" s="12" t="s">
        <v>115</v>
      </c>
      <c r="N1024" s="3" t="s">
        <v>42</v>
      </c>
      <c r="O1024" s="3">
        <v>0</v>
      </c>
      <c r="P1024" s="1">
        <f t="shared" si="300"/>
        <v>31</v>
      </c>
      <c r="Q1024" s="1">
        <f t="shared" si="301"/>
        <v>7</v>
      </c>
      <c r="R1024" s="72">
        <f t="shared" si="302"/>
        <v>45504.775000000001</v>
      </c>
      <c r="S1024" s="73">
        <f t="shared" si="303"/>
        <v>0.24027777777519077</v>
      </c>
      <c r="T1024" s="74">
        <f>Table2[[#This Row],[ETA A OFRECIMIENTO]]*24</f>
        <v>5.7666666666045785</v>
      </c>
      <c r="U1024" s="1" t="str">
        <f t="shared" si="304"/>
        <v>YES</v>
      </c>
      <c r="V1024" s="73">
        <f t="shared" si="305"/>
        <v>0.70833333333575865</v>
      </c>
      <c r="W1024" s="74">
        <f>Table2[[#This Row],[DEL. AVAILABLE A SLOT]]*24</f>
        <v>17.000000000058208</v>
      </c>
      <c r="X1024" s="1" t="str">
        <f t="shared" si="306"/>
        <v>SI</v>
      </c>
      <c r="Y1024" s="73">
        <f t="shared" si="307"/>
        <v>0.94861111111094942</v>
      </c>
      <c r="Z1024" s="74">
        <f>Table2[[#This Row],[ETA A TIMESLOT]]*24</f>
        <v>22.766666666662786</v>
      </c>
      <c r="AA1024" s="73">
        <f t="shared" si="308"/>
        <v>2.5000000001455192E-2</v>
      </c>
      <c r="AB1024" s="73" t="str">
        <f t="shared" si="309"/>
        <v>SI</v>
      </c>
      <c r="AC1024" s="74">
        <f>Table2[[#This Row],[PUNTUALIDAD (H)]]*24</f>
        <v>0.6000000000349246</v>
      </c>
      <c r="AD1024" s="73">
        <f t="shared" si="310"/>
        <v>0.99722222222044365</v>
      </c>
      <c r="AE1024" s="74">
        <f>Table2[[#This Row],[ATA TO UNLOADING]]*24</f>
        <v>23.933333333290648</v>
      </c>
      <c r="AF1024" s="74" t="str">
        <f>IF(Table2[[#This Row],[ATA TO UNLOADING 2]]&lt;=48,"YES","NO")</f>
        <v>YES</v>
      </c>
      <c r="AG1024" s="75">
        <f t="shared" si="311"/>
        <v>0.75</v>
      </c>
      <c r="AH1024" s="2" t="s">
        <v>42</v>
      </c>
      <c r="AI1024" s="2" t="str">
        <f t="shared" si="312"/>
        <v>MSKU8847194</v>
      </c>
      <c r="AJ1024" s="76" t="str">
        <f t="shared" si="313"/>
        <v>MSI</v>
      </c>
      <c r="AK1024" s="77">
        <f>IF($M1024="TRUCK",VLOOKUP($AQ1024,Invoicing!$A$17:$B$49,MATCH($AK$1,Invoicing!$A$17:$B$17,0),FALSE),VLOOKUP($AQ1024,Invoicing!$N$17:$O$21,MATCH($AK$1,Invoicing!$N$17:$O$17,0),FALSE))</f>
        <v>480</v>
      </c>
      <c r="AL1024" s="78" t="e">
        <f>VLOOKUP($E1024,Invoicing!$A$1:$H$8,MATCH(TRACKER!$N1024,Invoicing!$A$1:$H$1,0),FALSE)</f>
        <v>#N/A</v>
      </c>
      <c r="AM1024" s="78">
        <f>VLOOKUP($E1024,Invoicing!$A$1:$H$8,MATCH(TRACKER!$O$1,Invoicing!$A$1:$H$1,0),FALSE)</f>
        <v>50</v>
      </c>
      <c r="AN1024" s="78">
        <f t="shared" si="314"/>
        <v>0</v>
      </c>
      <c r="AO1024" s="2">
        <f t="shared" si="315"/>
        <v>3</v>
      </c>
      <c r="AP1024" s="2" t="str">
        <f t="shared" si="316"/>
        <v>WEEK</v>
      </c>
      <c r="AQ1024" s="2" t="str">
        <f t="shared" si="317"/>
        <v>MSIWEEK</v>
      </c>
      <c r="AR1024" s="71">
        <f t="shared" si="318"/>
        <v>480</v>
      </c>
      <c r="AS1024" s="71">
        <f>VLOOKUP(AJ1024,Invoicing!A:K,10,FALSE)</f>
        <v>25</v>
      </c>
      <c r="AT1024" s="71">
        <f t="shared" si="319"/>
        <v>505</v>
      </c>
    </row>
    <row r="1025" spans="1:46">
      <c r="A1025" s="37" t="s">
        <v>91</v>
      </c>
      <c r="B1025" s="3" t="s">
        <v>38</v>
      </c>
      <c r="C1025" s="11">
        <v>45503.801388888889</v>
      </c>
      <c r="D1025" s="11">
        <v>45503.8125</v>
      </c>
      <c r="E1025" s="11" t="s">
        <v>49</v>
      </c>
      <c r="F1025" s="11" t="s">
        <v>40</v>
      </c>
      <c r="G1025" s="3" t="s">
        <v>1198</v>
      </c>
      <c r="H1025" s="3" t="s">
        <v>41</v>
      </c>
      <c r="I1025" s="11">
        <v>45504.041666666664</v>
      </c>
      <c r="J1025" s="12">
        <v>45504.793055555558</v>
      </c>
      <c r="K1025" s="12">
        <v>45504.75</v>
      </c>
      <c r="L1025" s="12">
        <v>45504.805555555555</v>
      </c>
      <c r="M1025" s="12" t="s">
        <v>115</v>
      </c>
      <c r="N1025" s="3" t="s">
        <v>42</v>
      </c>
      <c r="O1025" s="3">
        <v>1</v>
      </c>
      <c r="P1025" s="1">
        <f t="shared" si="300"/>
        <v>31</v>
      </c>
      <c r="Q1025" s="1">
        <f t="shared" si="301"/>
        <v>7</v>
      </c>
      <c r="R1025" s="72">
        <f t="shared" si="302"/>
        <v>45504.793055555558</v>
      </c>
      <c r="S1025" s="73">
        <f t="shared" si="303"/>
        <v>0.24027777777519077</v>
      </c>
      <c r="T1025" s="74">
        <f>Table2[[#This Row],[ETA A OFRECIMIENTO]]*24</f>
        <v>5.7666666666045785</v>
      </c>
      <c r="U1025" s="1" t="str">
        <f t="shared" si="304"/>
        <v>YES</v>
      </c>
      <c r="V1025" s="73">
        <f t="shared" si="305"/>
        <v>0.70833333333575865</v>
      </c>
      <c r="W1025" s="74">
        <f>Table2[[#This Row],[DEL. AVAILABLE A SLOT]]*24</f>
        <v>17.000000000058208</v>
      </c>
      <c r="X1025" s="1" t="str">
        <f t="shared" si="306"/>
        <v>SI</v>
      </c>
      <c r="Y1025" s="73">
        <f t="shared" si="307"/>
        <v>0.94861111111094942</v>
      </c>
      <c r="Z1025" s="74">
        <f>Table2[[#This Row],[ETA A TIMESLOT]]*24</f>
        <v>22.766666666662786</v>
      </c>
      <c r="AA1025" s="73">
        <f t="shared" si="308"/>
        <v>4.3055555557657499E-2</v>
      </c>
      <c r="AB1025" s="73" t="str">
        <f t="shared" si="309"/>
        <v>NO</v>
      </c>
      <c r="AC1025" s="74">
        <f>Table2[[#This Row],[PUNTUALIDAD (H)]]*24</f>
        <v>1.03333333338378</v>
      </c>
      <c r="AD1025" s="73">
        <f t="shared" si="310"/>
        <v>1.0041666666656965</v>
      </c>
      <c r="AE1025" s="74">
        <f>Table2[[#This Row],[ATA TO UNLOADING]]*24</f>
        <v>24.099999999976717</v>
      </c>
      <c r="AF1025" s="74" t="str">
        <f>IF(Table2[[#This Row],[ATA TO UNLOADING 2]]&lt;=48,"YES","NO")</f>
        <v>YES</v>
      </c>
      <c r="AG1025" s="75">
        <f t="shared" si="311"/>
        <v>0.75</v>
      </c>
      <c r="AH1025" s="2" t="s">
        <v>42</v>
      </c>
      <c r="AI1025" s="2" t="str">
        <f t="shared" si="312"/>
        <v>TCNU8952311</v>
      </c>
      <c r="AJ1025" s="76" t="str">
        <f t="shared" si="313"/>
        <v>CTU FLEVOKUST BV</v>
      </c>
      <c r="AK1025" s="77">
        <f>IF($M1025="TRUCK",VLOOKUP($AQ1025,Invoicing!$A$17:$B$49,MATCH($AK$1,Invoicing!$A$17:$B$17,0),FALSE),VLOOKUP($AQ1025,Invoicing!$N$17:$O$21,MATCH($AK$1,Invoicing!$N$17:$O$17,0),FALSE))</f>
        <v>520</v>
      </c>
      <c r="AL1025" s="78" t="e">
        <f>VLOOKUP($E1025,Invoicing!$A$1:$H$8,MATCH(TRACKER!$N1025,Invoicing!$A$1:$H$1,0),FALSE)</f>
        <v>#N/A</v>
      </c>
      <c r="AM1025" s="78">
        <v>35</v>
      </c>
      <c r="AN1025" s="78">
        <f t="shared" si="314"/>
        <v>35</v>
      </c>
      <c r="AO1025" s="2">
        <f t="shared" si="315"/>
        <v>3</v>
      </c>
      <c r="AP1025" s="2" t="str">
        <f t="shared" si="316"/>
        <v>WEEK</v>
      </c>
      <c r="AQ1025" s="2" t="str">
        <f t="shared" si="317"/>
        <v>CTU FLEVOKUST BVWEEK</v>
      </c>
      <c r="AR1025" s="71">
        <f t="shared" si="318"/>
        <v>555</v>
      </c>
      <c r="AS1025" s="71">
        <f>VLOOKUP(AJ1025,Invoicing!A:K,10,FALSE)</f>
        <v>0</v>
      </c>
      <c r="AT1025" s="71">
        <f t="shared" si="319"/>
        <v>555</v>
      </c>
    </row>
    <row r="1026" spans="1:46">
      <c r="A1026" s="37" t="s">
        <v>91</v>
      </c>
      <c r="B1026" s="3" t="s">
        <v>38</v>
      </c>
      <c r="C1026" s="11">
        <v>45503.801388888889</v>
      </c>
      <c r="D1026" s="11">
        <v>45503.8125</v>
      </c>
      <c r="E1026" s="11" t="s">
        <v>44</v>
      </c>
      <c r="F1026" s="11" t="s">
        <v>40</v>
      </c>
      <c r="G1026" s="3" t="s">
        <v>1199</v>
      </c>
      <c r="H1026" s="3" t="s">
        <v>41</v>
      </c>
      <c r="I1026" s="11">
        <v>45504.041666666664</v>
      </c>
      <c r="J1026" s="12">
        <v>45504.75</v>
      </c>
      <c r="K1026" s="12">
        <v>45504.8125</v>
      </c>
      <c r="L1026" s="12">
        <v>45504.763888888891</v>
      </c>
      <c r="M1026" s="12" t="s">
        <v>115</v>
      </c>
      <c r="N1026" s="3" t="s">
        <v>42</v>
      </c>
      <c r="O1026" s="3">
        <v>2</v>
      </c>
      <c r="P1026" s="1">
        <f t="shared" ref="P1026:P1089" si="320">IF(K1026="","",WEEKNUM(R1026,2))</f>
        <v>31</v>
      </c>
      <c r="Q1026" s="1">
        <f t="shared" ref="Q1026:Q1089" si="321">IF(K1026="","",MONTH(R1026))</f>
        <v>7</v>
      </c>
      <c r="R1026" s="72">
        <f t="shared" ref="R1026:R1089" si="322">IF(ISBLANK(J1026),IF(ISBLANK(L1026),"00:00",L1026),J1026)</f>
        <v>45504.75</v>
      </c>
      <c r="S1026" s="73">
        <f t="shared" ref="S1026:S1089" si="323">(I1026-C1026)</f>
        <v>0.24027777777519077</v>
      </c>
      <c r="T1026" s="74">
        <f>Table2[[#This Row],[ETA A OFRECIMIENTO]]*24</f>
        <v>5.7666666666045785</v>
      </c>
      <c r="U1026" s="1" t="str">
        <f t="shared" ref="U1026:U1089" si="324">IF(S1026="","",IF(S1026&lt;=2,"YES","NO"))</f>
        <v>YES</v>
      </c>
      <c r="V1026" s="73">
        <f t="shared" ref="V1026:V1089" si="325">(K1026-I1026)</f>
        <v>0.77083333333575865</v>
      </c>
      <c r="W1026" s="74">
        <f>Table2[[#This Row],[DEL. AVAILABLE A SLOT]]*24</f>
        <v>18.500000000058208</v>
      </c>
      <c r="X1026" s="1" t="str">
        <f t="shared" ref="X1026:X1089" si="326">IF(V1026="","",IF(V1026&lt;=1,"SI","NO"))</f>
        <v>SI</v>
      </c>
      <c r="Y1026" s="73">
        <f t="shared" ref="Y1026:Y1089" si="327">(K1026-C1026)</f>
        <v>1.0111111111109494</v>
      </c>
      <c r="Z1026" s="74">
        <f>Table2[[#This Row],[ETA A TIMESLOT]]*24</f>
        <v>24.266666666662786</v>
      </c>
      <c r="AA1026" s="73">
        <f t="shared" ref="AA1026:AA1089" si="328">IF(R1026&lt; K1026, TIME(0,0,0), R1026-K1026)</f>
        <v>0</v>
      </c>
      <c r="AB1026" s="73" t="str">
        <f t="shared" ref="AB1026:AB1089" si="329">IF(AA1026&gt;TIME(0,45,0),"NO","SI")</f>
        <v>SI</v>
      </c>
      <c r="AC1026" s="74">
        <f>Table2[[#This Row],[PUNTUALIDAD (H)]]*24</f>
        <v>0</v>
      </c>
      <c r="AD1026" s="73">
        <f t="shared" ref="AD1026:AD1089" si="330">(L1026-C1026)</f>
        <v>0.96250000000145519</v>
      </c>
      <c r="AE1026" s="74">
        <f>Table2[[#This Row],[ATA TO UNLOADING]]*24</f>
        <v>23.100000000034925</v>
      </c>
      <c r="AF1026" s="74" t="str">
        <f>IF(Table2[[#This Row],[ATA TO UNLOADING 2]]&lt;=48,"YES","NO")</f>
        <v>YES</v>
      </c>
      <c r="AG1026" s="75">
        <f t="shared" ref="AG1026:AG1089" si="331">MOD(K1026,1)</f>
        <v>0.8125</v>
      </c>
      <c r="AH1026" s="2" t="s">
        <v>42</v>
      </c>
      <c r="AI1026" s="2" t="str">
        <f t="shared" ref="AI1026:AI1089" si="332">G1026</f>
        <v>TCKU6519479</v>
      </c>
      <c r="AJ1026" s="76" t="str">
        <f t="shared" ref="AJ1026:AJ1089" si="333">E1026</f>
        <v>MSI</v>
      </c>
      <c r="AK1026" s="77">
        <f>IF($M1026="TRUCK",VLOOKUP($AQ1026,Invoicing!$A$17:$B$49,MATCH($AK$1,Invoicing!$A$17:$B$17,0),FALSE),VLOOKUP($AQ1026,Invoicing!$N$17:$O$21,MATCH($AK$1,Invoicing!$N$17:$O$17,0),FALSE))</f>
        <v>480</v>
      </c>
      <c r="AL1026" s="78" t="e">
        <f>VLOOKUP($E1026,Invoicing!$A$1:$H$8,MATCH(TRACKER!$N1026,Invoicing!$A$1:$H$1,0),FALSE)</f>
        <v>#N/A</v>
      </c>
      <c r="AM1026" s="78">
        <f>VLOOKUP($E1026,Invoicing!$A$1:$H$8,MATCH(TRACKER!$O$1,Invoicing!$A$1:$H$1,0),FALSE)</f>
        <v>50</v>
      </c>
      <c r="AN1026" s="78">
        <f t="shared" ref="AN1026:AN1089" si="334">IF($O1026&lt;&gt;0,$O1026*$AM1026,0)</f>
        <v>100</v>
      </c>
      <c r="AO1026" s="2">
        <f t="shared" ref="AO1026:AO1089" si="335">WEEKDAY(K1026,2)</f>
        <v>3</v>
      </c>
      <c r="AP1026" s="2" t="str">
        <f t="shared" ref="AP1026:AP1089" si="336">IF(AH1026="NIGHT","NIGHT",IF(AO1026&lt;=5,"WEEK",IF(AO1026=7,"SUNDAY",IF(AO1026=6,"SATURDAY","SUNDAY"))))</f>
        <v>WEEK</v>
      </c>
      <c r="AQ1026" s="2" t="str">
        <f t="shared" ref="AQ1026:AQ1089" si="337">AJ1026&amp;AP1026</f>
        <v>MSIWEEK</v>
      </c>
      <c r="AR1026" s="71">
        <f t="shared" ref="AR1026:AR1089" si="338">IF(ISNA(AL1026),AK1026+AN1026,SUM($AK1026,$AN1026,IFERROR($AL1026,"0")))</f>
        <v>580</v>
      </c>
      <c r="AS1026" s="71">
        <f>VLOOKUP(AJ1026,Invoicing!A:K,10,FALSE)</f>
        <v>25</v>
      </c>
      <c r="AT1026" s="71">
        <f t="shared" ref="AT1026:AT1089" si="339">AR1026+AS1026+AU1026</f>
        <v>605</v>
      </c>
    </row>
    <row r="1027" spans="1:46">
      <c r="A1027" s="37" t="s">
        <v>91</v>
      </c>
      <c r="B1027" s="3" t="s">
        <v>38</v>
      </c>
      <c r="C1027" s="11">
        <v>45503.801388888889</v>
      </c>
      <c r="D1027" s="11">
        <v>45503.8125</v>
      </c>
      <c r="E1027" s="11" t="s">
        <v>49</v>
      </c>
      <c r="F1027" s="11" t="s">
        <v>40</v>
      </c>
      <c r="G1027" s="3" t="s">
        <v>1200</v>
      </c>
      <c r="H1027" s="3" t="s">
        <v>2821</v>
      </c>
      <c r="I1027" s="11">
        <v>45504.041666666664</v>
      </c>
      <c r="J1027" s="12">
        <v>45504.909722222219</v>
      </c>
      <c r="K1027" s="12">
        <v>45504.833333333336</v>
      </c>
      <c r="L1027" s="12">
        <v>45504.923611111109</v>
      </c>
      <c r="M1027" s="12" t="s">
        <v>115</v>
      </c>
      <c r="N1027" s="3" t="s">
        <v>42</v>
      </c>
      <c r="O1027" s="3">
        <v>0</v>
      </c>
      <c r="P1027" s="1">
        <f t="shared" si="320"/>
        <v>31</v>
      </c>
      <c r="Q1027" s="1">
        <f t="shared" si="321"/>
        <v>7</v>
      </c>
      <c r="R1027" s="72">
        <f t="shared" si="322"/>
        <v>45504.909722222219</v>
      </c>
      <c r="S1027" s="73">
        <f t="shared" si="323"/>
        <v>0.24027777777519077</v>
      </c>
      <c r="T1027" s="74">
        <f>Table2[[#This Row],[ETA A OFRECIMIENTO]]*24</f>
        <v>5.7666666666045785</v>
      </c>
      <c r="U1027" s="1" t="str">
        <f t="shared" si="324"/>
        <v>YES</v>
      </c>
      <c r="V1027" s="73">
        <f t="shared" si="325"/>
        <v>0.79166666667151731</v>
      </c>
      <c r="W1027" s="74">
        <f>Table2[[#This Row],[DEL. AVAILABLE A SLOT]]*24</f>
        <v>19.000000000116415</v>
      </c>
      <c r="X1027" s="1" t="str">
        <f t="shared" si="326"/>
        <v>SI</v>
      </c>
      <c r="Y1027" s="73">
        <f t="shared" si="327"/>
        <v>1.0319444444467081</v>
      </c>
      <c r="Z1027" s="74">
        <f>Table2[[#This Row],[ETA A TIMESLOT]]*24</f>
        <v>24.766666666720994</v>
      </c>
      <c r="AA1027" s="73">
        <f t="shared" si="328"/>
        <v>7.6388888883229811E-2</v>
      </c>
      <c r="AB1027" s="73" t="str">
        <f t="shared" si="329"/>
        <v>NO</v>
      </c>
      <c r="AC1027" s="74">
        <f>Table2[[#This Row],[PUNTUALIDAD (H)]]*24</f>
        <v>1.8333333331975155</v>
      </c>
      <c r="AD1027" s="73">
        <f t="shared" si="330"/>
        <v>1.1222222222204437</v>
      </c>
      <c r="AE1027" s="74">
        <f>Table2[[#This Row],[ATA TO UNLOADING]]*24</f>
        <v>26.933333333290648</v>
      </c>
      <c r="AF1027" s="74" t="str">
        <f>IF(Table2[[#This Row],[ATA TO UNLOADING 2]]&lt;=48,"YES","NO")</f>
        <v>YES</v>
      </c>
      <c r="AG1027" s="75">
        <f t="shared" si="331"/>
        <v>0.83333333333575865</v>
      </c>
      <c r="AH1027" s="2" t="s">
        <v>24</v>
      </c>
      <c r="AI1027" s="2" t="str">
        <f t="shared" si="332"/>
        <v>TLLU5984208</v>
      </c>
      <c r="AJ1027" s="76" t="str">
        <f t="shared" si="333"/>
        <v>CTU FLEVOKUST BV</v>
      </c>
      <c r="AK1027" s="77">
        <f>IF($M1027="TRUCK",VLOOKUP($AQ1027,Invoicing!$A$17:$B$49,MATCH($AK$1,Invoicing!$A$17:$B$17,0),FALSE),VLOOKUP($AQ1027,Invoicing!$N$17:$O$21,MATCH($AK$1,Invoicing!$N$17:$O$17,0),FALSE))</f>
        <v>530</v>
      </c>
      <c r="AL1027" s="78" t="e">
        <f>VLOOKUP($E1027,Invoicing!$A$1:$H$8,MATCH(TRACKER!$N1027,Invoicing!$A$1:$H$1,0),FALSE)</f>
        <v>#N/A</v>
      </c>
      <c r="AM1027" s="78">
        <v>35</v>
      </c>
      <c r="AN1027" s="78">
        <f t="shared" si="334"/>
        <v>0</v>
      </c>
      <c r="AO1027" s="2">
        <f t="shared" si="335"/>
        <v>3</v>
      </c>
      <c r="AP1027" s="2" t="str">
        <f t="shared" si="336"/>
        <v>NIGHT</v>
      </c>
      <c r="AQ1027" s="2" t="str">
        <f t="shared" si="337"/>
        <v>CTU FLEVOKUST BVNIGHT</v>
      </c>
      <c r="AR1027" s="71">
        <f t="shared" si="338"/>
        <v>530</v>
      </c>
      <c r="AS1027" s="71">
        <f>VLOOKUP(AJ1027,Invoicing!A:K,10,FALSE)</f>
        <v>0</v>
      </c>
      <c r="AT1027" s="71">
        <f t="shared" si="339"/>
        <v>530</v>
      </c>
    </row>
    <row r="1028" spans="1:46">
      <c r="A1028" s="37" t="s">
        <v>91</v>
      </c>
      <c r="B1028" s="3" t="s">
        <v>38</v>
      </c>
      <c r="C1028" s="11">
        <v>45503.801388888889</v>
      </c>
      <c r="D1028" s="11">
        <v>45503.8125</v>
      </c>
      <c r="E1028" s="11" t="s">
        <v>49</v>
      </c>
      <c r="F1028" s="11" t="s">
        <v>40</v>
      </c>
      <c r="G1028" s="3" t="s">
        <v>1201</v>
      </c>
      <c r="H1028" s="3" t="s">
        <v>41</v>
      </c>
      <c r="I1028" s="11">
        <v>45504.041666666664</v>
      </c>
      <c r="J1028" s="12">
        <v>45504.833333333336</v>
      </c>
      <c r="K1028" s="12">
        <v>45504.875</v>
      </c>
      <c r="L1028" s="12">
        <v>45504.847222222219</v>
      </c>
      <c r="M1028" s="12" t="s">
        <v>115</v>
      </c>
      <c r="N1028" s="3" t="s">
        <v>42</v>
      </c>
      <c r="O1028" s="3">
        <v>2</v>
      </c>
      <c r="P1028" s="1">
        <f t="shared" si="320"/>
        <v>31</v>
      </c>
      <c r="Q1028" s="1">
        <f t="shared" si="321"/>
        <v>7</v>
      </c>
      <c r="R1028" s="72">
        <f t="shared" si="322"/>
        <v>45504.833333333336</v>
      </c>
      <c r="S1028" s="73">
        <f t="shared" si="323"/>
        <v>0.24027777777519077</v>
      </c>
      <c r="T1028" s="74">
        <f>Table2[[#This Row],[ETA A OFRECIMIENTO]]*24</f>
        <v>5.7666666666045785</v>
      </c>
      <c r="U1028" s="1" t="str">
        <f t="shared" si="324"/>
        <v>YES</v>
      </c>
      <c r="V1028" s="73">
        <f t="shared" si="325"/>
        <v>0.83333333333575865</v>
      </c>
      <c r="W1028" s="74">
        <f>Table2[[#This Row],[DEL. AVAILABLE A SLOT]]*24</f>
        <v>20.000000000058208</v>
      </c>
      <c r="X1028" s="1" t="str">
        <f t="shared" si="326"/>
        <v>SI</v>
      </c>
      <c r="Y1028" s="73">
        <f t="shared" si="327"/>
        <v>1.0736111111109494</v>
      </c>
      <c r="Z1028" s="74">
        <f>Table2[[#This Row],[ETA A TIMESLOT]]*24</f>
        <v>25.766666666662786</v>
      </c>
      <c r="AA1028" s="73">
        <f t="shared" si="328"/>
        <v>0</v>
      </c>
      <c r="AB1028" s="73" t="str">
        <f t="shared" si="329"/>
        <v>SI</v>
      </c>
      <c r="AC1028" s="74">
        <f>Table2[[#This Row],[PUNTUALIDAD (H)]]*24</f>
        <v>0</v>
      </c>
      <c r="AD1028" s="73">
        <f t="shared" si="330"/>
        <v>1.0458333333299379</v>
      </c>
      <c r="AE1028" s="74">
        <f>Table2[[#This Row],[ATA TO UNLOADING]]*24</f>
        <v>25.099999999918509</v>
      </c>
      <c r="AF1028" s="74" t="str">
        <f>IF(Table2[[#This Row],[ATA TO UNLOADING 2]]&lt;=48,"YES","NO")</f>
        <v>YES</v>
      </c>
      <c r="AG1028" s="75">
        <f t="shared" si="331"/>
        <v>0.875</v>
      </c>
      <c r="AH1028" s="2" t="s">
        <v>24</v>
      </c>
      <c r="AI1028" s="2" t="str">
        <f t="shared" si="332"/>
        <v>MRKU4340430</v>
      </c>
      <c r="AJ1028" s="76" t="str">
        <f t="shared" si="333"/>
        <v>CTU FLEVOKUST BV</v>
      </c>
      <c r="AK1028" s="77">
        <f>IF($M1028="TRUCK",VLOOKUP($AQ1028,Invoicing!$A$17:$B$49,MATCH($AK$1,Invoicing!$A$17:$B$17,0),FALSE),VLOOKUP($AQ1028,Invoicing!$N$17:$O$21,MATCH($AK$1,Invoicing!$N$17:$O$17,0),FALSE))</f>
        <v>530</v>
      </c>
      <c r="AL1028" s="78" t="e">
        <f>VLOOKUP($E1028,Invoicing!$A$1:$H$8,MATCH(TRACKER!$N1028,Invoicing!$A$1:$H$1,0),FALSE)</f>
        <v>#N/A</v>
      </c>
      <c r="AM1028" s="78">
        <v>35</v>
      </c>
      <c r="AN1028" s="78">
        <f t="shared" si="334"/>
        <v>70</v>
      </c>
      <c r="AO1028" s="2">
        <f t="shared" si="335"/>
        <v>3</v>
      </c>
      <c r="AP1028" s="2" t="str">
        <f t="shared" si="336"/>
        <v>NIGHT</v>
      </c>
      <c r="AQ1028" s="2" t="str">
        <f t="shared" si="337"/>
        <v>CTU FLEVOKUST BVNIGHT</v>
      </c>
      <c r="AR1028" s="71">
        <f t="shared" si="338"/>
        <v>600</v>
      </c>
      <c r="AS1028" s="71">
        <f>VLOOKUP(AJ1028,Invoicing!A:K,10,FALSE)</f>
        <v>0</v>
      </c>
      <c r="AT1028" s="71">
        <f t="shared" si="339"/>
        <v>600</v>
      </c>
    </row>
    <row r="1029" spans="1:46">
      <c r="A1029" s="37" t="s">
        <v>91</v>
      </c>
      <c r="B1029" s="3" t="s">
        <v>38</v>
      </c>
      <c r="C1029" s="11">
        <v>45503.801388888889</v>
      </c>
      <c r="D1029" s="11">
        <v>45503.8125</v>
      </c>
      <c r="E1029" s="11" t="s">
        <v>45</v>
      </c>
      <c r="F1029" s="11" t="s">
        <v>40</v>
      </c>
      <c r="G1029" s="3" t="s">
        <v>1202</v>
      </c>
      <c r="H1029" s="3" t="s">
        <v>2821</v>
      </c>
      <c r="I1029" s="11">
        <v>45504.041666666664</v>
      </c>
      <c r="J1029" s="12">
        <v>45504.89166666667</v>
      </c>
      <c r="K1029" s="12">
        <v>45504.875</v>
      </c>
      <c r="L1029" s="12">
        <v>45504.930555555555</v>
      </c>
      <c r="M1029" s="12" t="s">
        <v>115</v>
      </c>
      <c r="N1029" s="3" t="s">
        <v>42</v>
      </c>
      <c r="O1029" s="3">
        <v>0</v>
      </c>
      <c r="P1029" s="1">
        <f t="shared" si="320"/>
        <v>31</v>
      </c>
      <c r="Q1029" s="1">
        <f t="shared" si="321"/>
        <v>7</v>
      </c>
      <c r="R1029" s="72">
        <f t="shared" si="322"/>
        <v>45504.89166666667</v>
      </c>
      <c r="S1029" s="73">
        <f t="shared" si="323"/>
        <v>0.24027777777519077</v>
      </c>
      <c r="T1029" s="74">
        <f>Table2[[#This Row],[ETA A OFRECIMIENTO]]*24</f>
        <v>5.7666666666045785</v>
      </c>
      <c r="U1029" s="1" t="str">
        <f t="shared" si="324"/>
        <v>YES</v>
      </c>
      <c r="V1029" s="73">
        <f t="shared" si="325"/>
        <v>0.83333333333575865</v>
      </c>
      <c r="W1029" s="74">
        <f>Table2[[#This Row],[DEL. AVAILABLE A SLOT]]*24</f>
        <v>20.000000000058208</v>
      </c>
      <c r="X1029" s="1" t="str">
        <f t="shared" si="326"/>
        <v>SI</v>
      </c>
      <c r="Y1029" s="73">
        <f t="shared" si="327"/>
        <v>1.0736111111109494</v>
      </c>
      <c r="Z1029" s="74">
        <f>Table2[[#This Row],[ETA A TIMESLOT]]*24</f>
        <v>25.766666666662786</v>
      </c>
      <c r="AA1029" s="73">
        <f t="shared" si="328"/>
        <v>1.6666666670062114E-2</v>
      </c>
      <c r="AB1029" s="73" t="str">
        <f t="shared" si="329"/>
        <v>SI</v>
      </c>
      <c r="AC1029" s="74">
        <f>Table2[[#This Row],[PUNTUALIDAD (H)]]*24</f>
        <v>0.40000000008149073</v>
      </c>
      <c r="AD1029" s="73">
        <f t="shared" si="330"/>
        <v>1.1291666666656965</v>
      </c>
      <c r="AE1029" s="74">
        <f>Table2[[#This Row],[ATA TO UNLOADING]]*24</f>
        <v>27.099999999976717</v>
      </c>
      <c r="AF1029" s="74" t="str">
        <f>IF(Table2[[#This Row],[ATA TO UNLOADING 2]]&lt;=48,"YES","NO")</f>
        <v>YES</v>
      </c>
      <c r="AG1029" s="75">
        <f t="shared" si="331"/>
        <v>0.875</v>
      </c>
      <c r="AH1029" s="2" t="s">
        <v>24</v>
      </c>
      <c r="AI1029" s="2" t="str">
        <f t="shared" si="332"/>
        <v>MRSU4852444</v>
      </c>
      <c r="AJ1029" s="76" t="str">
        <f t="shared" si="333"/>
        <v>OM TRANSPORT</v>
      </c>
      <c r="AK1029" s="77">
        <f>IF($M1029="TRUCK",VLOOKUP($AQ1029,Invoicing!$A$17:$B$49,MATCH($AK$1,Invoicing!$A$17:$B$17,0),FALSE),VLOOKUP($AQ1029,Invoicing!$N$17:$O$21,MATCH($AK$1,Invoicing!$N$17:$O$17,0),FALSE))</f>
        <v>475</v>
      </c>
      <c r="AL1029" s="78" t="e">
        <f>VLOOKUP($E1029,Invoicing!$A$1:$H$8,MATCH(TRACKER!$N1029,Invoicing!$A$1:$H$1,0),FALSE)</f>
        <v>#N/A</v>
      </c>
      <c r="AM1029" s="78">
        <f>VLOOKUP($E1029,Invoicing!$A$1:$H$8,MATCH(TRACKER!$O$1,Invoicing!$A$1:$H$1,0),FALSE)</f>
        <v>50</v>
      </c>
      <c r="AN1029" s="78">
        <f t="shared" si="334"/>
        <v>0</v>
      </c>
      <c r="AO1029" s="2">
        <f t="shared" si="335"/>
        <v>3</v>
      </c>
      <c r="AP1029" s="2" t="str">
        <f t="shared" si="336"/>
        <v>NIGHT</v>
      </c>
      <c r="AQ1029" s="2" t="str">
        <f t="shared" si="337"/>
        <v>OM TRANSPORTNIGHT</v>
      </c>
      <c r="AR1029" s="71">
        <f t="shared" si="338"/>
        <v>475</v>
      </c>
      <c r="AS1029" s="71">
        <f>VLOOKUP(AJ1029,Invoicing!A:K,10,FALSE)</f>
        <v>25</v>
      </c>
      <c r="AT1029" s="71">
        <f t="shared" si="339"/>
        <v>500</v>
      </c>
    </row>
    <row r="1030" spans="1:46">
      <c r="A1030" s="37" t="s">
        <v>91</v>
      </c>
      <c r="B1030" s="3" t="s">
        <v>38</v>
      </c>
      <c r="C1030" s="11">
        <v>45503.801388888889</v>
      </c>
      <c r="D1030" s="11">
        <v>45503.8125</v>
      </c>
      <c r="E1030" s="11" t="s">
        <v>49</v>
      </c>
      <c r="F1030" s="11" t="s">
        <v>40</v>
      </c>
      <c r="G1030" s="3" t="s">
        <v>1203</v>
      </c>
      <c r="H1030" s="3" t="s">
        <v>2821</v>
      </c>
      <c r="I1030" s="11">
        <v>45504.041666666664</v>
      </c>
      <c r="J1030" s="12">
        <v>45504.944444444445</v>
      </c>
      <c r="K1030" s="12">
        <v>45504.958333333336</v>
      </c>
      <c r="L1030" s="12">
        <v>45504.972222222219</v>
      </c>
      <c r="M1030" s="12" t="s">
        <v>115</v>
      </c>
      <c r="N1030" s="3" t="s">
        <v>42</v>
      </c>
      <c r="O1030" s="3">
        <v>0</v>
      </c>
      <c r="P1030" s="1">
        <f t="shared" si="320"/>
        <v>31</v>
      </c>
      <c r="Q1030" s="1">
        <f t="shared" si="321"/>
        <v>7</v>
      </c>
      <c r="R1030" s="72">
        <f t="shared" si="322"/>
        <v>45504.944444444445</v>
      </c>
      <c r="S1030" s="73">
        <f t="shared" si="323"/>
        <v>0.24027777777519077</v>
      </c>
      <c r="T1030" s="74">
        <f>Table2[[#This Row],[ETA A OFRECIMIENTO]]*24</f>
        <v>5.7666666666045785</v>
      </c>
      <c r="U1030" s="1" t="str">
        <f t="shared" si="324"/>
        <v>YES</v>
      </c>
      <c r="V1030" s="73">
        <f t="shared" si="325"/>
        <v>0.91666666667151731</v>
      </c>
      <c r="W1030" s="74">
        <f>Table2[[#This Row],[DEL. AVAILABLE A SLOT]]*24</f>
        <v>22.000000000116415</v>
      </c>
      <c r="X1030" s="1" t="str">
        <f t="shared" si="326"/>
        <v>SI</v>
      </c>
      <c r="Y1030" s="73">
        <f t="shared" si="327"/>
        <v>1.1569444444467081</v>
      </c>
      <c r="Z1030" s="74">
        <f>Table2[[#This Row],[ETA A TIMESLOT]]*24</f>
        <v>27.766666666720994</v>
      </c>
      <c r="AA1030" s="73">
        <f t="shared" si="328"/>
        <v>0</v>
      </c>
      <c r="AB1030" s="73" t="str">
        <f t="shared" si="329"/>
        <v>SI</v>
      </c>
      <c r="AC1030" s="74">
        <f>Table2[[#This Row],[PUNTUALIDAD (H)]]*24</f>
        <v>0</v>
      </c>
      <c r="AD1030" s="73">
        <f t="shared" si="330"/>
        <v>1.1708333333299379</v>
      </c>
      <c r="AE1030" s="74">
        <f>Table2[[#This Row],[ATA TO UNLOADING]]*24</f>
        <v>28.099999999918509</v>
      </c>
      <c r="AF1030" s="74" t="str">
        <f>IF(Table2[[#This Row],[ATA TO UNLOADING 2]]&lt;=48,"YES","NO")</f>
        <v>YES</v>
      </c>
      <c r="AG1030" s="75">
        <f t="shared" si="331"/>
        <v>0.95833333333575865</v>
      </c>
      <c r="AH1030" s="2" t="s">
        <v>24</v>
      </c>
      <c r="AI1030" s="2" t="str">
        <f t="shared" si="332"/>
        <v>MRKU3201975</v>
      </c>
      <c r="AJ1030" s="76" t="str">
        <f t="shared" si="333"/>
        <v>CTU FLEVOKUST BV</v>
      </c>
      <c r="AK1030" s="77">
        <f>IF($M1030="TRUCK",VLOOKUP($AQ1030,Invoicing!$A$17:$B$49,MATCH($AK$1,Invoicing!$A$17:$B$17,0),FALSE),VLOOKUP($AQ1030,Invoicing!$N$17:$O$21,MATCH($AK$1,Invoicing!$N$17:$O$17,0),FALSE))</f>
        <v>530</v>
      </c>
      <c r="AL1030" s="78" t="e">
        <f>VLOOKUP($E1030,Invoicing!$A$1:$H$8,MATCH(TRACKER!$N1030,Invoicing!$A$1:$H$1,0),FALSE)</f>
        <v>#N/A</v>
      </c>
      <c r="AM1030" s="78">
        <v>35</v>
      </c>
      <c r="AN1030" s="78">
        <f t="shared" si="334"/>
        <v>0</v>
      </c>
      <c r="AO1030" s="2">
        <f t="shared" si="335"/>
        <v>3</v>
      </c>
      <c r="AP1030" s="2" t="str">
        <f t="shared" si="336"/>
        <v>NIGHT</v>
      </c>
      <c r="AQ1030" s="2" t="str">
        <f t="shared" si="337"/>
        <v>CTU FLEVOKUST BVNIGHT</v>
      </c>
      <c r="AR1030" s="71">
        <f t="shared" si="338"/>
        <v>530</v>
      </c>
      <c r="AS1030" s="71">
        <f>VLOOKUP(AJ1030,Invoicing!A:K,10,FALSE)</f>
        <v>0</v>
      </c>
      <c r="AT1030" s="71">
        <f t="shared" si="339"/>
        <v>530</v>
      </c>
    </row>
    <row r="1031" spans="1:46">
      <c r="A1031" s="37" t="s">
        <v>91</v>
      </c>
      <c r="B1031" s="3" t="s">
        <v>38</v>
      </c>
      <c r="C1031" s="11">
        <v>45503.801388888889</v>
      </c>
      <c r="D1031" s="11">
        <v>45503.8125</v>
      </c>
      <c r="E1031" s="11" t="s">
        <v>45</v>
      </c>
      <c r="F1031" s="11" t="s">
        <v>40</v>
      </c>
      <c r="G1031" s="3" t="s">
        <v>1204</v>
      </c>
      <c r="H1031" s="3" t="s">
        <v>2821</v>
      </c>
      <c r="I1031" s="11">
        <v>45504.041666666664</v>
      </c>
      <c r="J1031" s="12">
        <v>45504.975694444445</v>
      </c>
      <c r="K1031" s="12">
        <v>45504.958333333336</v>
      </c>
      <c r="L1031" s="12">
        <v>45504.986805555556</v>
      </c>
      <c r="M1031" s="12" t="s">
        <v>115</v>
      </c>
      <c r="N1031" s="3" t="s">
        <v>42</v>
      </c>
      <c r="O1031" s="3">
        <v>0</v>
      </c>
      <c r="P1031" s="1">
        <f t="shared" si="320"/>
        <v>31</v>
      </c>
      <c r="Q1031" s="1">
        <f t="shared" si="321"/>
        <v>7</v>
      </c>
      <c r="R1031" s="72">
        <f t="shared" si="322"/>
        <v>45504.975694444445</v>
      </c>
      <c r="S1031" s="73">
        <f t="shared" si="323"/>
        <v>0.24027777777519077</v>
      </c>
      <c r="T1031" s="74">
        <f>Table2[[#This Row],[ETA A OFRECIMIENTO]]*24</f>
        <v>5.7666666666045785</v>
      </c>
      <c r="U1031" s="1" t="str">
        <f t="shared" si="324"/>
        <v>YES</v>
      </c>
      <c r="V1031" s="73">
        <f t="shared" si="325"/>
        <v>0.91666666667151731</v>
      </c>
      <c r="W1031" s="74">
        <f>Table2[[#This Row],[DEL. AVAILABLE A SLOT]]*24</f>
        <v>22.000000000116415</v>
      </c>
      <c r="X1031" s="1" t="str">
        <f t="shared" si="326"/>
        <v>SI</v>
      </c>
      <c r="Y1031" s="73">
        <f t="shared" si="327"/>
        <v>1.1569444444467081</v>
      </c>
      <c r="Z1031" s="74">
        <f>Table2[[#This Row],[ETA A TIMESLOT]]*24</f>
        <v>27.766666666720994</v>
      </c>
      <c r="AA1031" s="73">
        <f t="shared" si="328"/>
        <v>1.7361111109494232E-2</v>
      </c>
      <c r="AB1031" s="73" t="str">
        <f t="shared" si="329"/>
        <v>SI</v>
      </c>
      <c r="AC1031" s="74">
        <f>Table2[[#This Row],[PUNTUALIDAD (H)]]*24</f>
        <v>0.41666666662786156</v>
      </c>
      <c r="AD1031" s="73">
        <f t="shared" si="330"/>
        <v>1.1854166666671517</v>
      </c>
      <c r="AE1031" s="74">
        <f>Table2[[#This Row],[ATA TO UNLOADING]]*24</f>
        <v>28.450000000011642</v>
      </c>
      <c r="AF1031" s="74" t="str">
        <f>IF(Table2[[#This Row],[ATA TO UNLOADING 2]]&lt;=48,"YES","NO")</f>
        <v>YES</v>
      </c>
      <c r="AG1031" s="75">
        <f t="shared" si="331"/>
        <v>0.95833333333575865</v>
      </c>
      <c r="AH1031" s="2" t="s">
        <v>24</v>
      </c>
      <c r="AI1031" s="2" t="str">
        <f t="shared" si="332"/>
        <v>MRSU3797933</v>
      </c>
      <c r="AJ1031" s="76" t="str">
        <f t="shared" si="333"/>
        <v>OM TRANSPORT</v>
      </c>
      <c r="AK1031" s="77">
        <f>IF($M1031="TRUCK",VLOOKUP($AQ1031,Invoicing!$A$17:$B$49,MATCH($AK$1,Invoicing!$A$17:$B$17,0),FALSE),VLOOKUP($AQ1031,Invoicing!$N$17:$O$21,MATCH($AK$1,Invoicing!$N$17:$O$17,0),FALSE))</f>
        <v>475</v>
      </c>
      <c r="AL1031" s="78" t="e">
        <f>VLOOKUP($E1031,Invoicing!$A$1:$H$8,MATCH(TRACKER!$N1031,Invoicing!$A$1:$H$1,0),FALSE)</f>
        <v>#N/A</v>
      </c>
      <c r="AM1031" s="78">
        <f>VLOOKUP($E1031,Invoicing!$A$1:$H$8,MATCH(TRACKER!$O$1,Invoicing!$A$1:$H$1,0),FALSE)</f>
        <v>50</v>
      </c>
      <c r="AN1031" s="78">
        <f t="shared" si="334"/>
        <v>0</v>
      </c>
      <c r="AO1031" s="2">
        <f t="shared" si="335"/>
        <v>3</v>
      </c>
      <c r="AP1031" s="2" t="str">
        <f t="shared" si="336"/>
        <v>NIGHT</v>
      </c>
      <c r="AQ1031" s="2" t="str">
        <f t="shared" si="337"/>
        <v>OM TRANSPORTNIGHT</v>
      </c>
      <c r="AR1031" s="71">
        <f t="shared" si="338"/>
        <v>475</v>
      </c>
      <c r="AS1031" s="71">
        <f>VLOOKUP(AJ1031,Invoicing!A:K,10,FALSE)</f>
        <v>25</v>
      </c>
      <c r="AT1031" s="71">
        <f t="shared" si="339"/>
        <v>500</v>
      </c>
    </row>
    <row r="1032" spans="1:46">
      <c r="A1032" s="37" t="s">
        <v>91</v>
      </c>
      <c r="B1032" s="3" t="s">
        <v>38</v>
      </c>
      <c r="C1032" s="11">
        <v>45503.801388888889</v>
      </c>
      <c r="D1032" s="11">
        <v>45503.8125</v>
      </c>
      <c r="E1032" s="11" t="s">
        <v>45</v>
      </c>
      <c r="F1032" s="11" t="s">
        <v>40</v>
      </c>
      <c r="G1032" s="3" t="s">
        <v>1205</v>
      </c>
      <c r="H1032" s="3" t="s">
        <v>2821</v>
      </c>
      <c r="I1032" s="11">
        <v>45504.041666666664</v>
      </c>
      <c r="J1032" s="12">
        <v>45504.969444444447</v>
      </c>
      <c r="K1032" s="12">
        <v>45505.083333333336</v>
      </c>
      <c r="L1032" s="12">
        <v>45504.986111111109</v>
      </c>
      <c r="M1032" s="12" t="s">
        <v>115</v>
      </c>
      <c r="N1032" s="3" t="s">
        <v>42</v>
      </c>
      <c r="O1032" s="3">
        <v>0</v>
      </c>
      <c r="P1032" s="1">
        <f t="shared" si="320"/>
        <v>31</v>
      </c>
      <c r="Q1032" s="1">
        <f t="shared" si="321"/>
        <v>7</v>
      </c>
      <c r="R1032" s="72">
        <f t="shared" si="322"/>
        <v>45504.969444444447</v>
      </c>
      <c r="S1032" s="73">
        <f t="shared" si="323"/>
        <v>0.24027777777519077</v>
      </c>
      <c r="T1032" s="74">
        <f>Table2[[#This Row],[ETA A OFRECIMIENTO]]*24</f>
        <v>5.7666666666045785</v>
      </c>
      <c r="U1032" s="1" t="str">
        <f t="shared" si="324"/>
        <v>YES</v>
      </c>
      <c r="V1032" s="73">
        <f t="shared" si="325"/>
        <v>1.0416666666715173</v>
      </c>
      <c r="W1032" s="74">
        <f>Table2[[#This Row],[DEL. AVAILABLE A SLOT]]*24</f>
        <v>25.000000000116415</v>
      </c>
      <c r="X1032" s="1" t="str">
        <f t="shared" si="326"/>
        <v>NO</v>
      </c>
      <c r="Y1032" s="73">
        <f t="shared" si="327"/>
        <v>1.2819444444467081</v>
      </c>
      <c r="Z1032" s="74">
        <f>Table2[[#This Row],[ETA A TIMESLOT]]*24</f>
        <v>30.766666666720994</v>
      </c>
      <c r="AA1032" s="73">
        <f t="shared" si="328"/>
        <v>0</v>
      </c>
      <c r="AB1032" s="73" t="str">
        <f t="shared" si="329"/>
        <v>SI</v>
      </c>
      <c r="AC1032" s="74">
        <f>Table2[[#This Row],[PUNTUALIDAD (H)]]*24</f>
        <v>0</v>
      </c>
      <c r="AD1032" s="73">
        <f t="shared" si="330"/>
        <v>1.1847222222204437</v>
      </c>
      <c r="AE1032" s="74">
        <f>Table2[[#This Row],[ATA TO UNLOADING]]*24</f>
        <v>28.433333333290648</v>
      </c>
      <c r="AF1032" s="74" t="str">
        <f>IF(Table2[[#This Row],[ATA TO UNLOADING 2]]&lt;=48,"YES","NO")</f>
        <v>YES</v>
      </c>
      <c r="AG1032" s="75">
        <f t="shared" si="331"/>
        <v>8.3333333335758653E-2</v>
      </c>
      <c r="AH1032" s="2" t="s">
        <v>24</v>
      </c>
      <c r="AI1032" s="2" t="str">
        <f t="shared" si="332"/>
        <v>MRSU4466441</v>
      </c>
      <c r="AJ1032" s="76" t="str">
        <f t="shared" si="333"/>
        <v>OM TRANSPORT</v>
      </c>
      <c r="AK1032" s="77">
        <f>IF($M1032="TRUCK",VLOOKUP($AQ1032,Invoicing!$A$17:$B$49,MATCH($AK$1,Invoicing!$A$17:$B$17,0),FALSE),VLOOKUP($AQ1032,Invoicing!$N$17:$O$21,MATCH($AK$1,Invoicing!$N$17:$O$17,0),FALSE))</f>
        <v>475</v>
      </c>
      <c r="AL1032" s="78" t="e">
        <f>VLOOKUP($E1032,Invoicing!$A$1:$H$8,MATCH(TRACKER!$N1032,Invoicing!$A$1:$H$1,0),FALSE)</f>
        <v>#N/A</v>
      </c>
      <c r="AM1032" s="78">
        <f>VLOOKUP($E1032,Invoicing!$A$1:$H$8,MATCH(TRACKER!$O$1,Invoicing!$A$1:$H$1,0),FALSE)</f>
        <v>50</v>
      </c>
      <c r="AN1032" s="78">
        <f t="shared" si="334"/>
        <v>0</v>
      </c>
      <c r="AO1032" s="2">
        <f t="shared" si="335"/>
        <v>4</v>
      </c>
      <c r="AP1032" s="2" t="str">
        <f t="shared" si="336"/>
        <v>NIGHT</v>
      </c>
      <c r="AQ1032" s="2" t="str">
        <f t="shared" si="337"/>
        <v>OM TRANSPORTNIGHT</v>
      </c>
      <c r="AR1032" s="71">
        <f t="shared" si="338"/>
        <v>475</v>
      </c>
      <c r="AS1032" s="71">
        <f>VLOOKUP(AJ1032,Invoicing!A:K,10,FALSE)</f>
        <v>25</v>
      </c>
      <c r="AT1032" s="71">
        <f t="shared" si="339"/>
        <v>500</v>
      </c>
    </row>
    <row r="1033" spans="1:46">
      <c r="A1033" s="37" t="s">
        <v>91</v>
      </c>
      <c r="B1033" s="3" t="s">
        <v>38</v>
      </c>
      <c r="C1033" s="11">
        <v>45503.801388888889</v>
      </c>
      <c r="D1033" s="11">
        <v>45503.8125</v>
      </c>
      <c r="E1033" s="11" t="s">
        <v>45</v>
      </c>
      <c r="F1033" s="11" t="s">
        <v>40</v>
      </c>
      <c r="G1033" s="3" t="s">
        <v>1206</v>
      </c>
      <c r="H1033" s="3" t="s">
        <v>2821</v>
      </c>
      <c r="I1033" s="11">
        <v>45504.041666666664</v>
      </c>
      <c r="J1033" s="12">
        <v>45505.006944444445</v>
      </c>
      <c r="K1033" s="12">
        <v>45505.083333333336</v>
      </c>
      <c r="L1033" s="12">
        <v>45505.017361111109</v>
      </c>
      <c r="M1033" s="12" t="s">
        <v>115</v>
      </c>
      <c r="N1033" s="3" t="s">
        <v>42</v>
      </c>
      <c r="O1033" s="3">
        <v>0</v>
      </c>
      <c r="P1033" s="1">
        <f t="shared" si="320"/>
        <v>31</v>
      </c>
      <c r="Q1033" s="1">
        <f t="shared" si="321"/>
        <v>8</v>
      </c>
      <c r="R1033" s="72">
        <f t="shared" si="322"/>
        <v>45505.006944444445</v>
      </c>
      <c r="S1033" s="73">
        <f t="shared" si="323"/>
        <v>0.24027777777519077</v>
      </c>
      <c r="T1033" s="74">
        <f>Table2[[#This Row],[ETA A OFRECIMIENTO]]*24</f>
        <v>5.7666666666045785</v>
      </c>
      <c r="U1033" s="1" t="str">
        <f t="shared" si="324"/>
        <v>YES</v>
      </c>
      <c r="V1033" s="73">
        <f t="shared" si="325"/>
        <v>1.0416666666715173</v>
      </c>
      <c r="W1033" s="74">
        <f>Table2[[#This Row],[DEL. AVAILABLE A SLOT]]*24</f>
        <v>25.000000000116415</v>
      </c>
      <c r="X1033" s="1" t="str">
        <f t="shared" si="326"/>
        <v>NO</v>
      </c>
      <c r="Y1033" s="73">
        <f t="shared" si="327"/>
        <v>1.2819444444467081</v>
      </c>
      <c r="Z1033" s="74">
        <f>Table2[[#This Row],[ETA A TIMESLOT]]*24</f>
        <v>30.766666666720994</v>
      </c>
      <c r="AA1033" s="73">
        <f t="shared" si="328"/>
        <v>0</v>
      </c>
      <c r="AB1033" s="73" t="str">
        <f t="shared" si="329"/>
        <v>SI</v>
      </c>
      <c r="AC1033" s="74">
        <f>Table2[[#This Row],[PUNTUALIDAD (H)]]*24</f>
        <v>0</v>
      </c>
      <c r="AD1033" s="73">
        <f t="shared" si="330"/>
        <v>1.2159722222204437</v>
      </c>
      <c r="AE1033" s="74">
        <f>Table2[[#This Row],[ATA TO UNLOADING]]*24</f>
        <v>29.183333333290648</v>
      </c>
      <c r="AF1033" s="74" t="str">
        <f>IF(Table2[[#This Row],[ATA TO UNLOADING 2]]&lt;=48,"YES","NO")</f>
        <v>YES</v>
      </c>
      <c r="AG1033" s="75">
        <f t="shared" si="331"/>
        <v>8.3333333335758653E-2</v>
      </c>
      <c r="AH1033" s="2" t="s">
        <v>24</v>
      </c>
      <c r="AI1033" s="2" t="str">
        <f t="shared" si="332"/>
        <v>MSKU0977530</v>
      </c>
      <c r="AJ1033" s="76" t="str">
        <f t="shared" si="333"/>
        <v>OM TRANSPORT</v>
      </c>
      <c r="AK1033" s="77">
        <f>IF($M1033="TRUCK",VLOOKUP($AQ1033,Invoicing!$A$17:$B$49,MATCH($AK$1,Invoicing!$A$17:$B$17,0),FALSE),VLOOKUP($AQ1033,Invoicing!$N$17:$O$21,MATCH($AK$1,Invoicing!$N$17:$O$17,0),FALSE))</f>
        <v>475</v>
      </c>
      <c r="AL1033" s="78" t="e">
        <f>VLOOKUP($E1033,Invoicing!$A$1:$H$8,MATCH(TRACKER!$N1033,Invoicing!$A$1:$H$1,0),FALSE)</f>
        <v>#N/A</v>
      </c>
      <c r="AM1033" s="78">
        <f>VLOOKUP($E1033,Invoicing!$A$1:$H$8,MATCH(TRACKER!$O$1,Invoicing!$A$1:$H$1,0),FALSE)</f>
        <v>50</v>
      </c>
      <c r="AN1033" s="78">
        <f t="shared" si="334"/>
        <v>0</v>
      </c>
      <c r="AO1033" s="2">
        <f t="shared" si="335"/>
        <v>4</v>
      </c>
      <c r="AP1033" s="2" t="str">
        <f t="shared" si="336"/>
        <v>NIGHT</v>
      </c>
      <c r="AQ1033" s="2" t="str">
        <f t="shared" si="337"/>
        <v>OM TRANSPORTNIGHT</v>
      </c>
      <c r="AR1033" s="71">
        <f t="shared" si="338"/>
        <v>475</v>
      </c>
      <c r="AS1033" s="71">
        <f>VLOOKUP(AJ1033,Invoicing!A:K,10,FALSE)</f>
        <v>25</v>
      </c>
      <c r="AT1033" s="71">
        <f t="shared" si="339"/>
        <v>500</v>
      </c>
    </row>
    <row r="1034" spans="1:46">
      <c r="A1034" s="37" t="s">
        <v>91</v>
      </c>
      <c r="B1034" s="3" t="s">
        <v>38</v>
      </c>
      <c r="C1034" s="11">
        <v>45503.801388888889</v>
      </c>
      <c r="D1034" s="11">
        <v>45503.8125</v>
      </c>
      <c r="E1034" s="11" t="s">
        <v>45</v>
      </c>
      <c r="F1034" s="11" t="s">
        <v>40</v>
      </c>
      <c r="G1034" s="3" t="s">
        <v>1207</v>
      </c>
      <c r="H1034" s="3" t="s">
        <v>2821</v>
      </c>
      <c r="I1034" s="11">
        <v>45504.041666666664</v>
      </c>
      <c r="J1034" s="12">
        <v>45505.207638888889</v>
      </c>
      <c r="K1034" s="12">
        <v>45505.208333333336</v>
      </c>
      <c r="L1034" s="12">
        <v>45505.21875</v>
      </c>
      <c r="M1034" s="12" t="s">
        <v>115</v>
      </c>
      <c r="N1034" s="3" t="s">
        <v>42</v>
      </c>
      <c r="O1034" s="3">
        <v>0</v>
      </c>
      <c r="P1034" s="1">
        <f t="shared" si="320"/>
        <v>31</v>
      </c>
      <c r="Q1034" s="1">
        <f t="shared" si="321"/>
        <v>8</v>
      </c>
      <c r="R1034" s="72">
        <f t="shared" si="322"/>
        <v>45505.207638888889</v>
      </c>
      <c r="S1034" s="73">
        <f t="shared" si="323"/>
        <v>0.24027777777519077</v>
      </c>
      <c r="T1034" s="74">
        <f>Table2[[#This Row],[ETA A OFRECIMIENTO]]*24</f>
        <v>5.7666666666045785</v>
      </c>
      <c r="U1034" s="1" t="str">
        <f t="shared" si="324"/>
        <v>YES</v>
      </c>
      <c r="V1034" s="73">
        <f t="shared" si="325"/>
        <v>1.1666666666715173</v>
      </c>
      <c r="W1034" s="74">
        <f>Table2[[#This Row],[DEL. AVAILABLE A SLOT]]*24</f>
        <v>28.000000000116415</v>
      </c>
      <c r="X1034" s="1" t="str">
        <f t="shared" si="326"/>
        <v>NO</v>
      </c>
      <c r="Y1034" s="73">
        <f t="shared" si="327"/>
        <v>1.4069444444467081</v>
      </c>
      <c r="Z1034" s="74">
        <f>Table2[[#This Row],[ETA A TIMESLOT]]*24</f>
        <v>33.766666666720994</v>
      </c>
      <c r="AA1034" s="73">
        <f t="shared" si="328"/>
        <v>0</v>
      </c>
      <c r="AB1034" s="73" t="str">
        <f t="shared" si="329"/>
        <v>SI</v>
      </c>
      <c r="AC1034" s="74">
        <f>Table2[[#This Row],[PUNTUALIDAD (H)]]*24</f>
        <v>0</v>
      </c>
      <c r="AD1034" s="73">
        <f t="shared" si="330"/>
        <v>1.4173611111109494</v>
      </c>
      <c r="AE1034" s="74">
        <f>Table2[[#This Row],[ATA TO UNLOADING]]*24</f>
        <v>34.016666666662786</v>
      </c>
      <c r="AF1034" s="74" t="str">
        <f>IF(Table2[[#This Row],[ATA TO UNLOADING 2]]&lt;=48,"YES","NO")</f>
        <v>YES</v>
      </c>
      <c r="AG1034" s="75">
        <f t="shared" si="331"/>
        <v>0.20833333333575865</v>
      </c>
      <c r="AH1034" s="2" t="s">
        <v>42</v>
      </c>
      <c r="AI1034" s="2" t="str">
        <f t="shared" si="332"/>
        <v>BEAU5205320</v>
      </c>
      <c r="AJ1034" s="76" t="str">
        <f t="shared" si="333"/>
        <v>OM TRANSPORT</v>
      </c>
      <c r="AK1034" s="77">
        <f>IF($M1034="TRUCK",VLOOKUP($AQ1034,Invoicing!$A$17:$B$49,MATCH($AK$1,Invoicing!$A$17:$B$17,0),FALSE),VLOOKUP($AQ1034,Invoicing!$N$17:$O$21,MATCH($AK$1,Invoicing!$N$17:$O$17,0),FALSE))</f>
        <v>475</v>
      </c>
      <c r="AL1034" s="78" t="e">
        <f>VLOOKUP($E1034,Invoicing!$A$1:$H$8,MATCH(TRACKER!$N1034,Invoicing!$A$1:$H$1,0),FALSE)</f>
        <v>#N/A</v>
      </c>
      <c r="AM1034" s="78">
        <f>VLOOKUP($E1034,Invoicing!$A$1:$H$8,MATCH(TRACKER!$O$1,Invoicing!$A$1:$H$1,0),FALSE)</f>
        <v>50</v>
      </c>
      <c r="AN1034" s="78">
        <f t="shared" si="334"/>
        <v>0</v>
      </c>
      <c r="AO1034" s="2">
        <f t="shared" si="335"/>
        <v>4</v>
      </c>
      <c r="AP1034" s="2" t="str">
        <f t="shared" si="336"/>
        <v>WEEK</v>
      </c>
      <c r="AQ1034" s="2" t="str">
        <f t="shared" si="337"/>
        <v>OM TRANSPORTWEEK</v>
      </c>
      <c r="AR1034" s="71">
        <f t="shared" si="338"/>
        <v>475</v>
      </c>
      <c r="AS1034" s="71">
        <f>VLOOKUP(AJ1034,Invoicing!A:K,10,FALSE)</f>
        <v>25</v>
      </c>
      <c r="AT1034" s="71">
        <f t="shared" si="339"/>
        <v>500</v>
      </c>
    </row>
    <row r="1035" spans="1:46">
      <c r="A1035" s="37" t="s">
        <v>91</v>
      </c>
      <c r="B1035" s="3" t="s">
        <v>38</v>
      </c>
      <c r="C1035" s="11">
        <v>45503.801388888889</v>
      </c>
      <c r="D1035" s="11">
        <v>45503.8125</v>
      </c>
      <c r="E1035" s="11" t="s">
        <v>44</v>
      </c>
      <c r="F1035" s="11" t="s">
        <v>40</v>
      </c>
      <c r="G1035" s="3" t="s">
        <v>1208</v>
      </c>
      <c r="H1035" s="3" t="s">
        <v>2821</v>
      </c>
      <c r="I1035" s="11">
        <v>45504.041666666664</v>
      </c>
      <c r="J1035" s="12">
        <v>45505.205555555556</v>
      </c>
      <c r="K1035" s="12">
        <v>45505.208333333336</v>
      </c>
      <c r="L1035" s="12">
        <v>45505.21875</v>
      </c>
      <c r="M1035" s="12" t="s">
        <v>115</v>
      </c>
      <c r="N1035" s="3" t="s">
        <v>42</v>
      </c>
      <c r="O1035" s="3">
        <v>0</v>
      </c>
      <c r="P1035" s="1">
        <f t="shared" si="320"/>
        <v>31</v>
      </c>
      <c r="Q1035" s="1">
        <f t="shared" si="321"/>
        <v>8</v>
      </c>
      <c r="R1035" s="72">
        <f t="shared" si="322"/>
        <v>45505.205555555556</v>
      </c>
      <c r="S1035" s="73">
        <f t="shared" si="323"/>
        <v>0.24027777777519077</v>
      </c>
      <c r="T1035" s="74">
        <f>Table2[[#This Row],[ETA A OFRECIMIENTO]]*24</f>
        <v>5.7666666666045785</v>
      </c>
      <c r="U1035" s="1" t="str">
        <f t="shared" si="324"/>
        <v>YES</v>
      </c>
      <c r="V1035" s="73">
        <f t="shared" si="325"/>
        <v>1.1666666666715173</v>
      </c>
      <c r="W1035" s="74">
        <f>Table2[[#This Row],[DEL. AVAILABLE A SLOT]]*24</f>
        <v>28.000000000116415</v>
      </c>
      <c r="X1035" s="1" t="str">
        <f t="shared" si="326"/>
        <v>NO</v>
      </c>
      <c r="Y1035" s="73">
        <f t="shared" si="327"/>
        <v>1.4069444444467081</v>
      </c>
      <c r="Z1035" s="74">
        <f>Table2[[#This Row],[ETA A TIMESLOT]]*24</f>
        <v>33.766666666720994</v>
      </c>
      <c r="AA1035" s="73">
        <f t="shared" si="328"/>
        <v>0</v>
      </c>
      <c r="AB1035" s="73" t="str">
        <f t="shared" si="329"/>
        <v>SI</v>
      </c>
      <c r="AC1035" s="74">
        <f>Table2[[#This Row],[PUNTUALIDAD (H)]]*24</f>
        <v>0</v>
      </c>
      <c r="AD1035" s="73">
        <f t="shared" si="330"/>
        <v>1.4173611111109494</v>
      </c>
      <c r="AE1035" s="74">
        <f>Table2[[#This Row],[ATA TO UNLOADING]]*24</f>
        <v>34.016666666662786</v>
      </c>
      <c r="AF1035" s="74" t="str">
        <f>IF(Table2[[#This Row],[ATA TO UNLOADING 2]]&lt;=48,"YES","NO")</f>
        <v>YES</v>
      </c>
      <c r="AG1035" s="75">
        <f t="shared" si="331"/>
        <v>0.20833333333575865</v>
      </c>
      <c r="AH1035" s="2" t="s">
        <v>42</v>
      </c>
      <c r="AI1035" s="2" t="str">
        <f t="shared" si="332"/>
        <v>MRKU4506855</v>
      </c>
      <c r="AJ1035" s="76" t="str">
        <f t="shared" si="333"/>
        <v>MSI</v>
      </c>
      <c r="AK1035" s="77">
        <f>IF($M1035="TRUCK",VLOOKUP($AQ1035,Invoicing!$A$17:$B$49,MATCH($AK$1,Invoicing!$A$17:$B$17,0),FALSE),VLOOKUP($AQ1035,Invoicing!$N$17:$O$21,MATCH($AK$1,Invoicing!$N$17:$O$17,0),FALSE))</f>
        <v>480</v>
      </c>
      <c r="AL1035" s="78" t="e">
        <f>VLOOKUP($E1035,Invoicing!$A$1:$H$8,MATCH(TRACKER!$N1035,Invoicing!$A$1:$H$1,0),FALSE)</f>
        <v>#N/A</v>
      </c>
      <c r="AM1035" s="78">
        <f>VLOOKUP($E1035,Invoicing!$A$1:$H$8,MATCH(TRACKER!$O$1,Invoicing!$A$1:$H$1,0),FALSE)</f>
        <v>50</v>
      </c>
      <c r="AN1035" s="78">
        <f t="shared" si="334"/>
        <v>0</v>
      </c>
      <c r="AO1035" s="2">
        <f t="shared" si="335"/>
        <v>4</v>
      </c>
      <c r="AP1035" s="2" t="str">
        <f t="shared" si="336"/>
        <v>WEEK</v>
      </c>
      <c r="AQ1035" s="2" t="str">
        <f t="shared" si="337"/>
        <v>MSIWEEK</v>
      </c>
      <c r="AR1035" s="71">
        <f t="shared" si="338"/>
        <v>480</v>
      </c>
      <c r="AS1035" s="71">
        <f>VLOOKUP(AJ1035,Invoicing!A:K,10,FALSE)</f>
        <v>25</v>
      </c>
      <c r="AT1035" s="71">
        <f t="shared" si="339"/>
        <v>505</v>
      </c>
    </row>
    <row r="1036" spans="1:46">
      <c r="A1036" s="37" t="s">
        <v>91</v>
      </c>
      <c r="B1036" s="3" t="s">
        <v>38</v>
      </c>
      <c r="C1036" s="11">
        <v>45503.801388888889</v>
      </c>
      <c r="D1036" s="11">
        <v>45503.8125</v>
      </c>
      <c r="E1036" s="11" t="s">
        <v>49</v>
      </c>
      <c r="F1036" s="11" t="s">
        <v>40</v>
      </c>
      <c r="G1036" s="3" t="s">
        <v>1209</v>
      </c>
      <c r="H1036" s="3" t="s">
        <v>41</v>
      </c>
      <c r="I1036" s="11">
        <v>45504.041666666664</v>
      </c>
      <c r="J1036" s="12">
        <v>45505.248611111114</v>
      </c>
      <c r="K1036" s="12">
        <v>45505.25</v>
      </c>
      <c r="L1036" s="12">
        <v>45505.253472222219</v>
      </c>
      <c r="M1036" s="12" t="s">
        <v>115</v>
      </c>
      <c r="N1036" s="3" t="s">
        <v>42</v>
      </c>
      <c r="O1036" s="3">
        <v>0</v>
      </c>
      <c r="P1036" s="1">
        <f t="shared" si="320"/>
        <v>31</v>
      </c>
      <c r="Q1036" s="1">
        <f t="shared" si="321"/>
        <v>8</v>
      </c>
      <c r="R1036" s="72">
        <f t="shared" si="322"/>
        <v>45505.248611111114</v>
      </c>
      <c r="S1036" s="73">
        <f t="shared" si="323"/>
        <v>0.24027777777519077</v>
      </c>
      <c r="T1036" s="74">
        <f>Table2[[#This Row],[ETA A OFRECIMIENTO]]*24</f>
        <v>5.7666666666045785</v>
      </c>
      <c r="U1036" s="1" t="str">
        <f t="shared" si="324"/>
        <v>YES</v>
      </c>
      <c r="V1036" s="73">
        <f t="shared" si="325"/>
        <v>1.2083333333357587</v>
      </c>
      <c r="W1036" s="74">
        <f>Table2[[#This Row],[DEL. AVAILABLE A SLOT]]*24</f>
        <v>29.000000000058208</v>
      </c>
      <c r="X1036" s="1" t="str">
        <f t="shared" si="326"/>
        <v>NO</v>
      </c>
      <c r="Y1036" s="73">
        <f t="shared" si="327"/>
        <v>1.4486111111109494</v>
      </c>
      <c r="Z1036" s="74">
        <f>Table2[[#This Row],[ETA A TIMESLOT]]*24</f>
        <v>34.766666666662786</v>
      </c>
      <c r="AA1036" s="73">
        <f t="shared" si="328"/>
        <v>0</v>
      </c>
      <c r="AB1036" s="73" t="str">
        <f t="shared" si="329"/>
        <v>SI</v>
      </c>
      <c r="AC1036" s="74">
        <f>Table2[[#This Row],[PUNTUALIDAD (H)]]*24</f>
        <v>0</v>
      </c>
      <c r="AD1036" s="73">
        <f t="shared" si="330"/>
        <v>1.4520833333299379</v>
      </c>
      <c r="AE1036" s="74">
        <f>Table2[[#This Row],[ATA TO UNLOADING]]*24</f>
        <v>34.849999999918509</v>
      </c>
      <c r="AF1036" s="74" t="str">
        <f>IF(Table2[[#This Row],[ATA TO UNLOADING 2]]&lt;=48,"YES","NO")</f>
        <v>YES</v>
      </c>
      <c r="AG1036" s="75">
        <f t="shared" si="331"/>
        <v>0.25</v>
      </c>
      <c r="AH1036" s="2" t="s">
        <v>42</v>
      </c>
      <c r="AI1036" s="2" t="str">
        <f t="shared" si="332"/>
        <v>MRSU4107122</v>
      </c>
      <c r="AJ1036" s="76" t="str">
        <f t="shared" si="333"/>
        <v>CTU FLEVOKUST BV</v>
      </c>
      <c r="AK1036" s="77">
        <f>IF($M1036="TRUCK",VLOOKUP($AQ1036,Invoicing!$A$17:$B$49,MATCH($AK$1,Invoicing!$A$17:$B$17,0),FALSE),VLOOKUP($AQ1036,Invoicing!$N$17:$O$21,MATCH($AK$1,Invoicing!$N$17:$O$17,0),FALSE))</f>
        <v>520</v>
      </c>
      <c r="AL1036" s="78" t="e">
        <f>VLOOKUP($E1036,Invoicing!$A$1:$H$8,MATCH(TRACKER!$N1036,Invoicing!$A$1:$H$1,0),FALSE)</f>
        <v>#N/A</v>
      </c>
      <c r="AM1036" s="78">
        <v>35</v>
      </c>
      <c r="AN1036" s="78">
        <f t="shared" si="334"/>
        <v>0</v>
      </c>
      <c r="AO1036" s="2">
        <f t="shared" si="335"/>
        <v>4</v>
      </c>
      <c r="AP1036" s="2" t="str">
        <f t="shared" si="336"/>
        <v>WEEK</v>
      </c>
      <c r="AQ1036" s="2" t="str">
        <f t="shared" si="337"/>
        <v>CTU FLEVOKUST BVWEEK</v>
      </c>
      <c r="AR1036" s="71">
        <f t="shared" si="338"/>
        <v>520</v>
      </c>
      <c r="AS1036" s="71">
        <f>VLOOKUP(AJ1036,Invoicing!A:K,10,FALSE)</f>
        <v>0</v>
      </c>
      <c r="AT1036" s="71">
        <f t="shared" si="339"/>
        <v>520</v>
      </c>
    </row>
    <row r="1037" spans="1:46">
      <c r="A1037" s="37" t="s">
        <v>91</v>
      </c>
      <c r="B1037" s="3" t="s">
        <v>38</v>
      </c>
      <c r="C1037" s="11">
        <v>45503.801388888889</v>
      </c>
      <c r="D1037" s="11">
        <v>45503.8125</v>
      </c>
      <c r="E1037" s="11" t="s">
        <v>49</v>
      </c>
      <c r="F1037" s="11" t="s">
        <v>40</v>
      </c>
      <c r="G1037" s="3" t="s">
        <v>1210</v>
      </c>
      <c r="H1037" s="3" t="s">
        <v>41</v>
      </c>
      <c r="I1037" s="11">
        <v>45504.041666666664</v>
      </c>
      <c r="J1037" s="12">
        <v>45505.349305555559</v>
      </c>
      <c r="K1037" s="12">
        <v>45505.3125</v>
      </c>
      <c r="L1037" s="12">
        <v>45505.404166666667</v>
      </c>
      <c r="M1037" s="12" t="s">
        <v>115</v>
      </c>
      <c r="N1037" s="3" t="s">
        <v>42</v>
      </c>
      <c r="O1037" s="3">
        <v>1</v>
      </c>
      <c r="P1037" s="1">
        <f t="shared" si="320"/>
        <v>31</v>
      </c>
      <c r="Q1037" s="1">
        <f t="shared" si="321"/>
        <v>8</v>
      </c>
      <c r="R1037" s="72">
        <f t="shared" si="322"/>
        <v>45505.349305555559</v>
      </c>
      <c r="S1037" s="73">
        <f t="shared" si="323"/>
        <v>0.24027777777519077</v>
      </c>
      <c r="T1037" s="74">
        <f>Table2[[#This Row],[ETA A OFRECIMIENTO]]*24</f>
        <v>5.7666666666045785</v>
      </c>
      <c r="U1037" s="1" t="str">
        <f t="shared" si="324"/>
        <v>YES</v>
      </c>
      <c r="V1037" s="73">
        <f t="shared" si="325"/>
        <v>1.2708333333357587</v>
      </c>
      <c r="W1037" s="74">
        <f>Table2[[#This Row],[DEL. AVAILABLE A SLOT]]*24</f>
        <v>30.500000000058208</v>
      </c>
      <c r="X1037" s="1" t="str">
        <f t="shared" si="326"/>
        <v>NO</v>
      </c>
      <c r="Y1037" s="73">
        <f t="shared" si="327"/>
        <v>1.5111111111109494</v>
      </c>
      <c r="Z1037" s="74">
        <f>Table2[[#This Row],[ETA A TIMESLOT]]*24</f>
        <v>36.266666666662786</v>
      </c>
      <c r="AA1037" s="73">
        <f t="shared" si="328"/>
        <v>3.680555555911269E-2</v>
      </c>
      <c r="AB1037" s="73" t="str">
        <f t="shared" si="329"/>
        <v>NO</v>
      </c>
      <c r="AC1037" s="74">
        <f>Table2[[#This Row],[PUNTUALIDAD (H)]]*24</f>
        <v>0.88333333341870457</v>
      </c>
      <c r="AD1037" s="73">
        <f t="shared" si="330"/>
        <v>1.6027777777781012</v>
      </c>
      <c r="AE1037" s="74">
        <f>Table2[[#This Row],[ATA TO UNLOADING]]*24</f>
        <v>38.466666666674428</v>
      </c>
      <c r="AF1037" s="74" t="str">
        <f>IF(Table2[[#This Row],[ATA TO UNLOADING 2]]&lt;=48,"YES","NO")</f>
        <v>YES</v>
      </c>
      <c r="AG1037" s="75">
        <f t="shared" si="331"/>
        <v>0.3125</v>
      </c>
      <c r="AH1037" s="2" t="s">
        <v>42</v>
      </c>
      <c r="AI1037" s="2" t="str">
        <f t="shared" si="332"/>
        <v>MRKU0172003</v>
      </c>
      <c r="AJ1037" s="76" t="str">
        <f t="shared" si="333"/>
        <v>CTU FLEVOKUST BV</v>
      </c>
      <c r="AK1037" s="77">
        <f>IF($M1037="TRUCK",VLOOKUP($AQ1037,Invoicing!$A$17:$B$49,MATCH($AK$1,Invoicing!$A$17:$B$17,0),FALSE),VLOOKUP($AQ1037,Invoicing!$N$17:$O$21,MATCH($AK$1,Invoicing!$N$17:$O$17,0),FALSE))</f>
        <v>520</v>
      </c>
      <c r="AL1037" s="78" t="e">
        <f>VLOOKUP($E1037,Invoicing!$A$1:$H$8,MATCH(TRACKER!$N1037,Invoicing!$A$1:$H$1,0),FALSE)</f>
        <v>#N/A</v>
      </c>
      <c r="AM1037" s="78">
        <v>35</v>
      </c>
      <c r="AN1037" s="78">
        <f t="shared" si="334"/>
        <v>35</v>
      </c>
      <c r="AO1037" s="2">
        <f t="shared" si="335"/>
        <v>4</v>
      </c>
      <c r="AP1037" s="2" t="str">
        <f t="shared" si="336"/>
        <v>WEEK</v>
      </c>
      <c r="AQ1037" s="2" t="str">
        <f t="shared" si="337"/>
        <v>CTU FLEVOKUST BVWEEK</v>
      </c>
      <c r="AR1037" s="71">
        <f t="shared" si="338"/>
        <v>555</v>
      </c>
      <c r="AS1037" s="71">
        <f>VLOOKUP(AJ1037,Invoicing!A:K,10,FALSE)</f>
        <v>0</v>
      </c>
      <c r="AT1037" s="71">
        <f t="shared" si="339"/>
        <v>555</v>
      </c>
    </row>
    <row r="1038" spans="1:46">
      <c r="A1038" s="58" t="s">
        <v>91</v>
      </c>
      <c r="B1038" s="59" t="s">
        <v>38</v>
      </c>
      <c r="C1038" s="60">
        <v>45503.801388888889</v>
      </c>
      <c r="D1038" s="60">
        <v>45503.8125</v>
      </c>
      <c r="E1038" s="60" t="s">
        <v>49</v>
      </c>
      <c r="F1038" s="60" t="s">
        <v>40</v>
      </c>
      <c r="G1038" s="59" t="s">
        <v>1211</v>
      </c>
      <c r="H1038" s="3" t="s">
        <v>41</v>
      </c>
      <c r="I1038" s="60">
        <v>45504.041666666664</v>
      </c>
      <c r="J1038" s="61">
        <v>45505.365972222222</v>
      </c>
      <c r="K1038" s="61">
        <v>45505.375</v>
      </c>
      <c r="L1038" s="61">
        <v>45505.375</v>
      </c>
      <c r="M1038" s="12" t="s">
        <v>115</v>
      </c>
      <c r="N1038" s="3" t="s">
        <v>42</v>
      </c>
      <c r="O1038" s="3">
        <v>0</v>
      </c>
      <c r="P1038" s="1">
        <f t="shared" si="320"/>
        <v>31</v>
      </c>
      <c r="Q1038" s="1">
        <f t="shared" si="321"/>
        <v>8</v>
      </c>
      <c r="R1038" s="72">
        <f t="shared" si="322"/>
        <v>45505.365972222222</v>
      </c>
      <c r="S1038" s="73">
        <f t="shared" si="323"/>
        <v>0.24027777777519077</v>
      </c>
      <c r="T1038" s="74">
        <f>Table2[[#This Row],[ETA A OFRECIMIENTO]]*24</f>
        <v>5.7666666666045785</v>
      </c>
      <c r="U1038" s="1" t="str">
        <f t="shared" si="324"/>
        <v>YES</v>
      </c>
      <c r="V1038" s="73">
        <f t="shared" si="325"/>
        <v>1.3333333333357587</v>
      </c>
      <c r="W1038" s="74">
        <f>Table2[[#This Row],[DEL. AVAILABLE A SLOT]]*24</f>
        <v>32.000000000058208</v>
      </c>
      <c r="X1038" s="1" t="str">
        <f t="shared" si="326"/>
        <v>NO</v>
      </c>
      <c r="Y1038" s="73">
        <f t="shared" si="327"/>
        <v>1.5736111111109494</v>
      </c>
      <c r="Z1038" s="74">
        <f>Table2[[#This Row],[ETA A TIMESLOT]]*24</f>
        <v>37.766666666662786</v>
      </c>
      <c r="AA1038" s="73">
        <f t="shared" si="328"/>
        <v>0</v>
      </c>
      <c r="AB1038" s="73" t="str">
        <f t="shared" si="329"/>
        <v>SI</v>
      </c>
      <c r="AC1038" s="74">
        <f>Table2[[#This Row],[PUNTUALIDAD (H)]]*24</f>
        <v>0</v>
      </c>
      <c r="AD1038" s="73">
        <f t="shared" si="330"/>
        <v>1.5736111111109494</v>
      </c>
      <c r="AE1038" s="74">
        <f>Table2[[#This Row],[ATA TO UNLOADING]]*24</f>
        <v>37.766666666662786</v>
      </c>
      <c r="AF1038" s="74" t="str">
        <f>IF(Table2[[#This Row],[ATA TO UNLOADING 2]]&lt;=48,"YES","NO")</f>
        <v>YES</v>
      </c>
      <c r="AG1038" s="75">
        <f t="shared" si="331"/>
        <v>0.375</v>
      </c>
      <c r="AH1038" s="2" t="s">
        <v>42</v>
      </c>
      <c r="AI1038" s="2" t="str">
        <f t="shared" si="332"/>
        <v>MRSU3892735</v>
      </c>
      <c r="AJ1038" s="76" t="str">
        <f t="shared" si="333"/>
        <v>CTU FLEVOKUST BV</v>
      </c>
      <c r="AK1038" s="77">
        <f>IF($M1038="TRUCK",VLOOKUP($AQ1038,Invoicing!$A$17:$B$49,MATCH($AK$1,Invoicing!$A$17:$B$17,0),FALSE),VLOOKUP($AQ1038,Invoicing!$N$17:$O$21,MATCH($AK$1,Invoicing!$N$17:$O$17,0),FALSE))</f>
        <v>520</v>
      </c>
      <c r="AL1038" s="78" t="e">
        <f>VLOOKUP($E1038,Invoicing!$A$1:$H$8,MATCH(TRACKER!$N1038,Invoicing!$A$1:$H$1,0),FALSE)</f>
        <v>#N/A</v>
      </c>
      <c r="AM1038" s="78">
        <v>35</v>
      </c>
      <c r="AN1038" s="78">
        <f t="shared" si="334"/>
        <v>0</v>
      </c>
      <c r="AO1038" s="2">
        <f t="shared" si="335"/>
        <v>4</v>
      </c>
      <c r="AP1038" s="2" t="str">
        <f t="shared" si="336"/>
        <v>WEEK</v>
      </c>
      <c r="AQ1038" s="2" t="str">
        <f t="shared" si="337"/>
        <v>CTU FLEVOKUST BVWEEK</v>
      </c>
      <c r="AR1038" s="71">
        <f t="shared" si="338"/>
        <v>520</v>
      </c>
      <c r="AS1038" s="71">
        <f>VLOOKUP(AJ1038,Invoicing!A:K,10,FALSE)</f>
        <v>0</v>
      </c>
      <c r="AT1038" s="71">
        <f t="shared" si="339"/>
        <v>520</v>
      </c>
    </row>
    <row r="1039" spans="1:46">
      <c r="A1039" s="37" t="s">
        <v>91</v>
      </c>
      <c r="B1039" s="3" t="s">
        <v>38</v>
      </c>
      <c r="C1039" s="11">
        <v>45503.801388888889</v>
      </c>
      <c r="D1039" s="11">
        <v>45503.8125</v>
      </c>
      <c r="E1039" s="11" t="s">
        <v>49</v>
      </c>
      <c r="F1039" s="11" t="s">
        <v>40</v>
      </c>
      <c r="G1039" s="3" t="s">
        <v>1212</v>
      </c>
      <c r="H1039" s="3" t="s">
        <v>41</v>
      </c>
      <c r="I1039" s="11">
        <v>45504.041666666664</v>
      </c>
      <c r="J1039" s="12">
        <v>45505.479166666664</v>
      </c>
      <c r="K1039" s="12">
        <v>45505.541666666664</v>
      </c>
      <c r="L1039" s="12">
        <v>45505.484722222223</v>
      </c>
      <c r="M1039" s="12" t="s">
        <v>115</v>
      </c>
      <c r="N1039" s="3" t="s">
        <v>42</v>
      </c>
      <c r="O1039" s="3">
        <v>0</v>
      </c>
      <c r="P1039" s="1">
        <f t="shared" si="320"/>
        <v>31</v>
      </c>
      <c r="Q1039" s="1">
        <f t="shared" si="321"/>
        <v>8</v>
      </c>
      <c r="R1039" s="72">
        <f t="shared" si="322"/>
        <v>45505.479166666664</v>
      </c>
      <c r="S1039" s="73">
        <f t="shared" si="323"/>
        <v>0.24027777777519077</v>
      </c>
      <c r="T1039" s="74">
        <f>Table2[[#This Row],[ETA A OFRECIMIENTO]]*24</f>
        <v>5.7666666666045785</v>
      </c>
      <c r="U1039" s="1" t="str">
        <f t="shared" si="324"/>
        <v>YES</v>
      </c>
      <c r="V1039" s="73">
        <f t="shared" si="325"/>
        <v>1.5</v>
      </c>
      <c r="W1039" s="74">
        <f>Table2[[#This Row],[DEL. AVAILABLE A SLOT]]*24</f>
        <v>36</v>
      </c>
      <c r="X1039" s="1" t="str">
        <f t="shared" si="326"/>
        <v>NO</v>
      </c>
      <c r="Y1039" s="73">
        <f t="shared" si="327"/>
        <v>1.7402777777751908</v>
      </c>
      <c r="Z1039" s="74">
        <f>Table2[[#This Row],[ETA A TIMESLOT]]*24</f>
        <v>41.766666666604578</v>
      </c>
      <c r="AA1039" s="73">
        <f t="shared" si="328"/>
        <v>0</v>
      </c>
      <c r="AB1039" s="73" t="str">
        <f t="shared" si="329"/>
        <v>SI</v>
      </c>
      <c r="AC1039" s="74">
        <f>Table2[[#This Row],[PUNTUALIDAD (H)]]*24</f>
        <v>0</v>
      </c>
      <c r="AD1039" s="73">
        <f t="shared" si="330"/>
        <v>1.6833333333343035</v>
      </c>
      <c r="AE1039" s="74">
        <f>Table2[[#This Row],[ATA TO UNLOADING]]*24</f>
        <v>40.400000000023283</v>
      </c>
      <c r="AF1039" s="74" t="str">
        <f>IF(Table2[[#This Row],[ATA TO UNLOADING 2]]&lt;=48,"YES","NO")</f>
        <v>YES</v>
      </c>
      <c r="AG1039" s="75">
        <f t="shared" si="331"/>
        <v>0.54166666666424135</v>
      </c>
      <c r="AH1039" s="2" t="s">
        <v>42</v>
      </c>
      <c r="AI1039" s="2" t="str">
        <f t="shared" si="332"/>
        <v>MSKU4653312</v>
      </c>
      <c r="AJ1039" s="76" t="str">
        <f t="shared" si="333"/>
        <v>CTU FLEVOKUST BV</v>
      </c>
      <c r="AK1039" s="77">
        <f>IF($M1039="TRUCK",VLOOKUP($AQ1039,Invoicing!$A$17:$B$49,MATCH($AK$1,Invoicing!$A$17:$B$17,0),FALSE),VLOOKUP($AQ1039,Invoicing!$N$17:$O$21,MATCH($AK$1,Invoicing!$N$17:$O$17,0),FALSE))</f>
        <v>520</v>
      </c>
      <c r="AL1039" s="78" t="e">
        <f>VLOOKUP($E1039,Invoicing!$A$1:$H$8,MATCH(TRACKER!$N1039,Invoicing!$A$1:$H$1,0),FALSE)</f>
        <v>#N/A</v>
      </c>
      <c r="AM1039" s="78">
        <v>35</v>
      </c>
      <c r="AN1039" s="78">
        <f t="shared" si="334"/>
        <v>0</v>
      </c>
      <c r="AO1039" s="2">
        <f t="shared" si="335"/>
        <v>4</v>
      </c>
      <c r="AP1039" s="2" t="str">
        <f t="shared" si="336"/>
        <v>WEEK</v>
      </c>
      <c r="AQ1039" s="2" t="str">
        <f t="shared" si="337"/>
        <v>CTU FLEVOKUST BVWEEK</v>
      </c>
      <c r="AR1039" s="71">
        <f t="shared" si="338"/>
        <v>520</v>
      </c>
      <c r="AS1039" s="71">
        <f>VLOOKUP(AJ1039,Invoicing!A:K,10,FALSE)</f>
        <v>0</v>
      </c>
      <c r="AT1039" s="71">
        <f t="shared" si="339"/>
        <v>520</v>
      </c>
    </row>
    <row r="1040" spans="1:46">
      <c r="A1040" s="37" t="s">
        <v>91</v>
      </c>
      <c r="B1040" s="3" t="s">
        <v>38</v>
      </c>
      <c r="C1040" s="11">
        <v>45503.801388888889</v>
      </c>
      <c r="D1040" s="11">
        <v>45503.8125</v>
      </c>
      <c r="E1040" s="11" t="s">
        <v>43</v>
      </c>
      <c r="F1040" s="11" t="s">
        <v>40</v>
      </c>
      <c r="G1040" s="3" t="s">
        <v>1213</v>
      </c>
      <c r="H1040" s="3" t="s">
        <v>41</v>
      </c>
      <c r="I1040" s="11">
        <v>45504.041666666664</v>
      </c>
      <c r="J1040" s="12">
        <v>45505.628472222219</v>
      </c>
      <c r="K1040" s="12">
        <v>45505.625</v>
      </c>
      <c r="L1040" s="12">
        <v>45505.649305555555</v>
      </c>
      <c r="M1040" s="12" t="s">
        <v>115</v>
      </c>
      <c r="N1040" s="3" t="s">
        <v>42</v>
      </c>
      <c r="O1040" s="3">
        <v>0</v>
      </c>
      <c r="P1040" s="1">
        <f t="shared" si="320"/>
        <v>31</v>
      </c>
      <c r="Q1040" s="1">
        <f t="shared" si="321"/>
        <v>8</v>
      </c>
      <c r="R1040" s="72">
        <f t="shared" si="322"/>
        <v>45505.628472222219</v>
      </c>
      <c r="S1040" s="73">
        <f t="shared" si="323"/>
        <v>0.24027777777519077</v>
      </c>
      <c r="T1040" s="74">
        <f>Table2[[#This Row],[ETA A OFRECIMIENTO]]*24</f>
        <v>5.7666666666045785</v>
      </c>
      <c r="U1040" s="1" t="str">
        <f t="shared" si="324"/>
        <v>YES</v>
      </c>
      <c r="V1040" s="73">
        <f t="shared" si="325"/>
        <v>1.5833333333357587</v>
      </c>
      <c r="W1040" s="74">
        <f>Table2[[#This Row],[DEL. AVAILABLE A SLOT]]*24</f>
        <v>38.000000000058208</v>
      </c>
      <c r="X1040" s="1" t="str">
        <f t="shared" si="326"/>
        <v>NO</v>
      </c>
      <c r="Y1040" s="73">
        <f t="shared" si="327"/>
        <v>1.8236111111109494</v>
      </c>
      <c r="Z1040" s="74">
        <f>Table2[[#This Row],[ETA A TIMESLOT]]*24</f>
        <v>43.766666666662786</v>
      </c>
      <c r="AA1040" s="73">
        <f t="shared" si="328"/>
        <v>3.4722222189884633E-3</v>
      </c>
      <c r="AB1040" s="73" t="str">
        <f t="shared" si="329"/>
        <v>SI</v>
      </c>
      <c r="AC1040" s="74">
        <f>Table2[[#This Row],[PUNTUALIDAD (H)]]*24</f>
        <v>8.3333333255723119E-2</v>
      </c>
      <c r="AD1040" s="73">
        <f t="shared" si="330"/>
        <v>1.8479166666656965</v>
      </c>
      <c r="AE1040" s="74">
        <f>Table2[[#This Row],[ATA TO UNLOADING]]*24</f>
        <v>44.349999999976717</v>
      </c>
      <c r="AF1040" s="74" t="str">
        <f>IF(Table2[[#This Row],[ATA TO UNLOADING 2]]&lt;=48,"YES","NO")</f>
        <v>YES</v>
      </c>
      <c r="AG1040" s="75">
        <f t="shared" si="331"/>
        <v>0.625</v>
      </c>
      <c r="AH1040" s="2" t="s">
        <v>42</v>
      </c>
      <c r="AI1040" s="2" t="str">
        <f t="shared" si="332"/>
        <v>HASU5178687</v>
      </c>
      <c r="AJ1040" s="76" t="str">
        <f t="shared" si="333"/>
        <v>LOGIX</v>
      </c>
      <c r="AK1040" s="77">
        <f>IF($M1040="TRUCK",VLOOKUP($AQ1040,Invoicing!$A$17:$B$49,MATCH($AK$1,Invoicing!$A$17:$B$17,0),FALSE),VLOOKUP($AQ1040,Invoicing!$N$17:$O$21,MATCH($AK$1,Invoicing!$N$17:$O$17,0),FALSE))</f>
        <v>530</v>
      </c>
      <c r="AL1040" s="78" t="e">
        <f>VLOOKUP($E1040,Invoicing!$A$1:$H$8,MATCH(TRACKER!$N1040,Invoicing!$A$1:$H$1,0),FALSE)</f>
        <v>#N/A</v>
      </c>
      <c r="AM1040" s="78">
        <f>VLOOKUP($E1040,Invoicing!$A$1:$H$8,MATCH(TRACKER!$O$1,Invoicing!$A$1:$H$1,0),FALSE)</f>
        <v>50</v>
      </c>
      <c r="AN1040" s="78">
        <f t="shared" si="334"/>
        <v>0</v>
      </c>
      <c r="AO1040" s="2">
        <f t="shared" si="335"/>
        <v>4</v>
      </c>
      <c r="AP1040" s="2" t="str">
        <f t="shared" si="336"/>
        <v>WEEK</v>
      </c>
      <c r="AQ1040" s="2" t="str">
        <f t="shared" si="337"/>
        <v>LOGIXWEEK</v>
      </c>
      <c r="AR1040" s="71">
        <f t="shared" si="338"/>
        <v>530</v>
      </c>
      <c r="AS1040" s="71">
        <f>VLOOKUP(AJ1040,Invoicing!A:K,10,FALSE)</f>
        <v>25</v>
      </c>
      <c r="AT1040" s="71">
        <f t="shared" si="339"/>
        <v>555</v>
      </c>
    </row>
    <row r="1041" spans="1:47">
      <c r="A1041" s="58" t="s">
        <v>91</v>
      </c>
      <c r="B1041" s="59" t="s">
        <v>38</v>
      </c>
      <c r="C1041" s="60">
        <v>45503.801388888889</v>
      </c>
      <c r="D1041" s="60">
        <v>45503.8125</v>
      </c>
      <c r="E1041" s="60" t="s">
        <v>49</v>
      </c>
      <c r="F1041" s="60" t="s">
        <v>40</v>
      </c>
      <c r="G1041" s="59" t="s">
        <v>1214</v>
      </c>
      <c r="H1041" s="3" t="s">
        <v>41</v>
      </c>
      <c r="I1041" s="60">
        <v>45504.041666666664</v>
      </c>
      <c r="J1041" s="61">
        <v>45505.635416666664</v>
      </c>
      <c r="K1041" s="61">
        <v>45505.708333333336</v>
      </c>
      <c r="L1041" s="61">
        <v>45505.649305555555</v>
      </c>
      <c r="M1041" s="12" t="s">
        <v>115</v>
      </c>
      <c r="N1041" s="3" t="s">
        <v>42</v>
      </c>
      <c r="O1041" s="3">
        <v>2</v>
      </c>
      <c r="P1041" s="1">
        <f t="shared" si="320"/>
        <v>31</v>
      </c>
      <c r="Q1041" s="1">
        <f t="shared" si="321"/>
        <v>8</v>
      </c>
      <c r="R1041" s="72">
        <f t="shared" si="322"/>
        <v>45505.635416666664</v>
      </c>
      <c r="S1041" s="73">
        <f t="shared" si="323"/>
        <v>0.24027777777519077</v>
      </c>
      <c r="T1041" s="74">
        <f>Table2[[#This Row],[ETA A OFRECIMIENTO]]*24</f>
        <v>5.7666666666045785</v>
      </c>
      <c r="U1041" s="1" t="str">
        <f t="shared" si="324"/>
        <v>YES</v>
      </c>
      <c r="V1041" s="73">
        <f t="shared" si="325"/>
        <v>1.6666666666715173</v>
      </c>
      <c r="W1041" s="74">
        <f>Table2[[#This Row],[DEL. AVAILABLE A SLOT]]*24</f>
        <v>40.000000000116415</v>
      </c>
      <c r="X1041" s="1" t="str">
        <f t="shared" si="326"/>
        <v>NO</v>
      </c>
      <c r="Y1041" s="73">
        <f t="shared" si="327"/>
        <v>1.9069444444467081</v>
      </c>
      <c r="Z1041" s="74">
        <f>Table2[[#This Row],[ETA A TIMESLOT]]*24</f>
        <v>45.766666666720994</v>
      </c>
      <c r="AA1041" s="73">
        <f t="shared" si="328"/>
        <v>0</v>
      </c>
      <c r="AB1041" s="73" t="str">
        <f t="shared" si="329"/>
        <v>SI</v>
      </c>
      <c r="AC1041" s="74">
        <f>Table2[[#This Row],[PUNTUALIDAD (H)]]*24</f>
        <v>0</v>
      </c>
      <c r="AD1041" s="73">
        <f t="shared" si="330"/>
        <v>1.8479166666656965</v>
      </c>
      <c r="AE1041" s="74">
        <f>Table2[[#This Row],[ATA TO UNLOADING]]*24</f>
        <v>44.349999999976717</v>
      </c>
      <c r="AF1041" s="74" t="str">
        <f>IF(Table2[[#This Row],[ATA TO UNLOADING 2]]&lt;=48,"YES","NO")</f>
        <v>YES</v>
      </c>
      <c r="AG1041" s="75">
        <f t="shared" si="331"/>
        <v>0.70833333333575865</v>
      </c>
      <c r="AH1041" s="2" t="s">
        <v>42</v>
      </c>
      <c r="AI1041" s="2" t="str">
        <f t="shared" si="332"/>
        <v>MAEU9223810</v>
      </c>
      <c r="AJ1041" s="76" t="str">
        <f t="shared" si="333"/>
        <v>CTU FLEVOKUST BV</v>
      </c>
      <c r="AK1041" s="77">
        <f>IF($M1041="TRUCK",VLOOKUP($AQ1041,Invoicing!$A$17:$B$49,MATCH($AK$1,Invoicing!$A$17:$B$17,0),FALSE),VLOOKUP($AQ1041,Invoicing!$N$17:$O$21,MATCH($AK$1,Invoicing!$N$17:$O$17,0),FALSE))</f>
        <v>520</v>
      </c>
      <c r="AL1041" s="78" t="e">
        <f>VLOOKUP($E1041,Invoicing!$A$1:$H$8,MATCH(TRACKER!$N1041,Invoicing!$A$1:$H$1,0),FALSE)</f>
        <v>#N/A</v>
      </c>
      <c r="AM1041" s="78">
        <v>35</v>
      </c>
      <c r="AN1041" s="78">
        <f t="shared" si="334"/>
        <v>70</v>
      </c>
      <c r="AO1041" s="2">
        <f t="shared" si="335"/>
        <v>4</v>
      </c>
      <c r="AP1041" s="2" t="str">
        <f t="shared" si="336"/>
        <v>WEEK</v>
      </c>
      <c r="AQ1041" s="2" t="str">
        <f t="shared" si="337"/>
        <v>CTU FLEVOKUST BVWEEK</v>
      </c>
      <c r="AR1041" s="71">
        <f t="shared" si="338"/>
        <v>590</v>
      </c>
      <c r="AS1041" s="71">
        <f>VLOOKUP(AJ1041,Invoicing!A:K,10,FALSE)</f>
        <v>0</v>
      </c>
      <c r="AT1041" s="71">
        <f t="shared" si="339"/>
        <v>590</v>
      </c>
    </row>
    <row r="1042" spans="1:47">
      <c r="A1042" s="37" t="s">
        <v>91</v>
      </c>
      <c r="B1042" s="3" t="s">
        <v>38</v>
      </c>
      <c r="C1042" s="11">
        <v>45503.801388888889</v>
      </c>
      <c r="D1042" s="11">
        <v>45503.8125</v>
      </c>
      <c r="E1042" s="11" t="s">
        <v>45</v>
      </c>
      <c r="F1042" s="11" t="s">
        <v>40</v>
      </c>
      <c r="G1042" s="3" t="s">
        <v>1215</v>
      </c>
      <c r="H1042" s="3" t="s">
        <v>41</v>
      </c>
      <c r="I1042" s="11">
        <v>45504.041666666664</v>
      </c>
      <c r="J1042" s="12">
        <v>45506.249305555553</v>
      </c>
      <c r="K1042" s="12">
        <v>45506.25</v>
      </c>
      <c r="L1042" s="12">
        <v>45506.256944444445</v>
      </c>
      <c r="M1042" s="12" t="s">
        <v>115</v>
      </c>
      <c r="N1042" s="3" t="s">
        <v>42</v>
      </c>
      <c r="O1042" s="3">
        <v>0</v>
      </c>
      <c r="P1042" s="1">
        <f t="shared" si="320"/>
        <v>31</v>
      </c>
      <c r="Q1042" s="1">
        <f t="shared" si="321"/>
        <v>8</v>
      </c>
      <c r="R1042" s="72">
        <f t="shared" si="322"/>
        <v>45506.249305555553</v>
      </c>
      <c r="S1042" s="73">
        <f t="shared" si="323"/>
        <v>0.24027777777519077</v>
      </c>
      <c r="T1042" s="74">
        <f>Table2[[#This Row],[ETA A OFRECIMIENTO]]*24</f>
        <v>5.7666666666045785</v>
      </c>
      <c r="U1042" s="1" t="str">
        <f t="shared" si="324"/>
        <v>YES</v>
      </c>
      <c r="V1042" s="73">
        <f t="shared" si="325"/>
        <v>2.2083333333357587</v>
      </c>
      <c r="W1042" s="74">
        <f>Table2[[#This Row],[DEL. AVAILABLE A SLOT]]*24</f>
        <v>53.000000000058208</v>
      </c>
      <c r="X1042" s="1" t="str">
        <f t="shared" si="326"/>
        <v>NO</v>
      </c>
      <c r="Y1042" s="73">
        <f t="shared" si="327"/>
        <v>2.4486111111109494</v>
      </c>
      <c r="Z1042" s="74">
        <f>Table2[[#This Row],[ETA A TIMESLOT]]*24</f>
        <v>58.766666666662786</v>
      </c>
      <c r="AA1042" s="73">
        <f t="shared" si="328"/>
        <v>0</v>
      </c>
      <c r="AB1042" s="73" t="str">
        <f t="shared" si="329"/>
        <v>SI</v>
      </c>
      <c r="AC1042" s="74">
        <f>Table2[[#This Row],[PUNTUALIDAD (H)]]*24</f>
        <v>0</v>
      </c>
      <c r="AD1042" s="73">
        <f t="shared" si="330"/>
        <v>2.4555555555562023</v>
      </c>
      <c r="AE1042" s="74">
        <f>Table2[[#This Row],[ATA TO UNLOADING]]*24</f>
        <v>58.933333333348855</v>
      </c>
      <c r="AF1042" s="74" t="str">
        <f>IF(Table2[[#This Row],[ATA TO UNLOADING 2]]&lt;=48,"YES","NO")</f>
        <v>NO</v>
      </c>
      <c r="AG1042" s="75">
        <f t="shared" si="331"/>
        <v>0.25</v>
      </c>
      <c r="AH1042" s="2" t="s">
        <v>42</v>
      </c>
      <c r="AI1042" s="2" t="str">
        <f t="shared" si="332"/>
        <v>MSKU1612480</v>
      </c>
      <c r="AJ1042" s="76" t="str">
        <f t="shared" si="333"/>
        <v>OM TRANSPORT</v>
      </c>
      <c r="AK1042" s="77">
        <f>IF($M1042="TRUCK",VLOOKUP($AQ1042,Invoicing!$A$17:$B$49,MATCH($AK$1,Invoicing!$A$17:$B$17,0),FALSE),VLOOKUP($AQ1042,Invoicing!$N$17:$O$21,MATCH($AK$1,Invoicing!$N$17:$O$17,0),FALSE))</f>
        <v>475</v>
      </c>
      <c r="AL1042" s="78" t="e">
        <f>VLOOKUP($E1042,Invoicing!$A$1:$H$8,MATCH(TRACKER!$N1042,Invoicing!$A$1:$H$1,0),FALSE)</f>
        <v>#N/A</v>
      </c>
      <c r="AM1042" s="78">
        <f>VLOOKUP($E1042,Invoicing!$A$1:$H$8,MATCH(TRACKER!$O$1,Invoicing!$A$1:$H$1,0),FALSE)</f>
        <v>50</v>
      </c>
      <c r="AN1042" s="78">
        <f t="shared" si="334"/>
        <v>0</v>
      </c>
      <c r="AO1042" s="2">
        <f t="shared" si="335"/>
        <v>5</v>
      </c>
      <c r="AP1042" s="2" t="str">
        <f t="shared" si="336"/>
        <v>WEEK</v>
      </c>
      <c r="AQ1042" s="2" t="str">
        <f t="shared" si="337"/>
        <v>OM TRANSPORTWEEK</v>
      </c>
      <c r="AR1042" s="71">
        <f t="shared" si="338"/>
        <v>475</v>
      </c>
      <c r="AS1042" s="71">
        <f>VLOOKUP(AJ1042,Invoicing!A:K,10,FALSE)</f>
        <v>25</v>
      </c>
      <c r="AT1042" s="71">
        <f t="shared" si="339"/>
        <v>600</v>
      </c>
      <c r="AU1042" s="55">
        <v>100</v>
      </c>
    </row>
    <row r="1043" spans="1:47">
      <c r="A1043" s="37" t="s">
        <v>91</v>
      </c>
      <c r="B1043" s="3" t="s">
        <v>38</v>
      </c>
      <c r="C1043" s="11">
        <v>45503.801388888889</v>
      </c>
      <c r="D1043" s="11">
        <v>45503.8125</v>
      </c>
      <c r="E1043" s="11" t="s">
        <v>44</v>
      </c>
      <c r="F1043" s="11" t="s">
        <v>40</v>
      </c>
      <c r="G1043" s="3" t="s">
        <v>1216</v>
      </c>
      <c r="H1043" s="3" t="s">
        <v>41</v>
      </c>
      <c r="I1043" s="11">
        <v>45504.041666666664</v>
      </c>
      <c r="J1043" s="12">
        <v>45506.313888888886</v>
      </c>
      <c r="K1043" s="12">
        <v>45506.333333333336</v>
      </c>
      <c r="L1043" s="12">
        <v>45506.322916666664</v>
      </c>
      <c r="M1043" s="12" t="s">
        <v>115</v>
      </c>
      <c r="N1043" s="3" t="s">
        <v>42</v>
      </c>
      <c r="O1043" s="3">
        <v>0</v>
      </c>
      <c r="P1043" s="1">
        <f t="shared" si="320"/>
        <v>31</v>
      </c>
      <c r="Q1043" s="1">
        <f t="shared" si="321"/>
        <v>8</v>
      </c>
      <c r="R1043" s="72">
        <f t="shared" si="322"/>
        <v>45506.313888888886</v>
      </c>
      <c r="S1043" s="73">
        <f t="shared" si="323"/>
        <v>0.24027777777519077</v>
      </c>
      <c r="T1043" s="74">
        <f>Table2[[#This Row],[ETA A OFRECIMIENTO]]*24</f>
        <v>5.7666666666045785</v>
      </c>
      <c r="U1043" s="1" t="str">
        <f t="shared" si="324"/>
        <v>YES</v>
      </c>
      <c r="V1043" s="73">
        <f t="shared" si="325"/>
        <v>2.2916666666715173</v>
      </c>
      <c r="W1043" s="74">
        <f>Table2[[#This Row],[DEL. AVAILABLE A SLOT]]*24</f>
        <v>55.000000000116415</v>
      </c>
      <c r="X1043" s="1" t="str">
        <f t="shared" si="326"/>
        <v>NO</v>
      </c>
      <c r="Y1043" s="73">
        <f t="shared" si="327"/>
        <v>2.5319444444467081</v>
      </c>
      <c r="Z1043" s="74">
        <f>Table2[[#This Row],[ETA A TIMESLOT]]*24</f>
        <v>60.766666666720994</v>
      </c>
      <c r="AA1043" s="73">
        <f t="shared" si="328"/>
        <v>0</v>
      </c>
      <c r="AB1043" s="73" t="str">
        <f t="shared" si="329"/>
        <v>SI</v>
      </c>
      <c r="AC1043" s="74">
        <f>Table2[[#This Row],[PUNTUALIDAD (H)]]*24</f>
        <v>0</v>
      </c>
      <c r="AD1043" s="73">
        <f t="shared" si="330"/>
        <v>2.5215277777751908</v>
      </c>
      <c r="AE1043" s="74">
        <f>Table2[[#This Row],[ATA TO UNLOADING]]*24</f>
        <v>60.516666666604578</v>
      </c>
      <c r="AF1043" s="74" t="str">
        <f>IF(Table2[[#This Row],[ATA TO UNLOADING 2]]&lt;=48,"YES","NO")</f>
        <v>NO</v>
      </c>
      <c r="AG1043" s="75">
        <f t="shared" si="331"/>
        <v>0.33333333333575865</v>
      </c>
      <c r="AH1043" s="2" t="s">
        <v>42</v>
      </c>
      <c r="AI1043" s="2" t="str">
        <f t="shared" si="332"/>
        <v>TEMU6703310</v>
      </c>
      <c r="AJ1043" s="76" t="str">
        <f t="shared" si="333"/>
        <v>MSI</v>
      </c>
      <c r="AK1043" s="77">
        <f>IF($M1043="TRUCK",VLOOKUP($AQ1043,Invoicing!$A$17:$B$49,MATCH($AK$1,Invoicing!$A$17:$B$17,0),FALSE),VLOOKUP($AQ1043,Invoicing!$N$17:$O$21,MATCH($AK$1,Invoicing!$N$17:$O$17,0),FALSE))</f>
        <v>480</v>
      </c>
      <c r="AL1043" s="78" t="e">
        <f>VLOOKUP($E1043,Invoicing!$A$1:$H$8,MATCH(TRACKER!$N1043,Invoicing!$A$1:$H$1,0),FALSE)</f>
        <v>#N/A</v>
      </c>
      <c r="AM1043" s="78">
        <f>VLOOKUP($E1043,Invoicing!$A$1:$H$8,MATCH(TRACKER!$O$1,Invoicing!$A$1:$H$1,0),FALSE)</f>
        <v>50</v>
      </c>
      <c r="AN1043" s="78">
        <f t="shared" si="334"/>
        <v>0</v>
      </c>
      <c r="AO1043" s="2">
        <f t="shared" si="335"/>
        <v>5</v>
      </c>
      <c r="AP1043" s="2" t="str">
        <f t="shared" si="336"/>
        <v>WEEK</v>
      </c>
      <c r="AQ1043" s="2" t="str">
        <f t="shared" si="337"/>
        <v>MSIWEEK</v>
      </c>
      <c r="AR1043" s="71">
        <f t="shared" si="338"/>
        <v>480</v>
      </c>
      <c r="AS1043" s="71">
        <f>VLOOKUP(AJ1043,Invoicing!A:K,10,FALSE)</f>
        <v>25</v>
      </c>
      <c r="AT1043" s="71">
        <f t="shared" si="339"/>
        <v>505</v>
      </c>
    </row>
    <row r="1044" spans="1:47">
      <c r="A1044" s="58" t="s">
        <v>91</v>
      </c>
      <c r="B1044" s="59" t="s">
        <v>38</v>
      </c>
      <c r="C1044" s="60">
        <v>45503.801388888889</v>
      </c>
      <c r="D1044" s="60">
        <v>45503.8125</v>
      </c>
      <c r="E1044" s="60" t="s">
        <v>44</v>
      </c>
      <c r="F1044" s="60" t="s">
        <v>40</v>
      </c>
      <c r="G1044" s="59" t="s">
        <v>1217</v>
      </c>
      <c r="H1044" s="3" t="s">
        <v>41</v>
      </c>
      <c r="I1044" s="60">
        <v>45504.041666666664</v>
      </c>
      <c r="J1044" s="61">
        <v>45506.419444444444</v>
      </c>
      <c r="K1044" s="61">
        <v>45506.416666666664</v>
      </c>
      <c r="L1044" s="61">
        <v>45506.430555555555</v>
      </c>
      <c r="M1044" s="12" t="s">
        <v>115</v>
      </c>
      <c r="N1044" s="3" t="s">
        <v>42</v>
      </c>
      <c r="O1044" s="3">
        <v>0</v>
      </c>
      <c r="P1044" s="1">
        <f t="shared" si="320"/>
        <v>31</v>
      </c>
      <c r="Q1044" s="1">
        <f t="shared" si="321"/>
        <v>8</v>
      </c>
      <c r="R1044" s="72">
        <f t="shared" si="322"/>
        <v>45506.419444444444</v>
      </c>
      <c r="S1044" s="73">
        <f t="shared" si="323"/>
        <v>0.24027777777519077</v>
      </c>
      <c r="T1044" s="74">
        <f>Table2[[#This Row],[ETA A OFRECIMIENTO]]*24</f>
        <v>5.7666666666045785</v>
      </c>
      <c r="U1044" s="1" t="str">
        <f t="shared" si="324"/>
        <v>YES</v>
      </c>
      <c r="V1044" s="73">
        <f t="shared" si="325"/>
        <v>2.375</v>
      </c>
      <c r="W1044" s="74">
        <f>Table2[[#This Row],[DEL. AVAILABLE A SLOT]]*24</f>
        <v>57</v>
      </c>
      <c r="X1044" s="1" t="str">
        <f t="shared" si="326"/>
        <v>NO</v>
      </c>
      <c r="Y1044" s="73">
        <f t="shared" si="327"/>
        <v>2.6152777777751908</v>
      </c>
      <c r="Z1044" s="74">
        <f>Table2[[#This Row],[ETA A TIMESLOT]]*24</f>
        <v>62.766666666604578</v>
      </c>
      <c r="AA1044" s="73">
        <f t="shared" si="328"/>
        <v>2.7777777795563452E-3</v>
      </c>
      <c r="AB1044" s="73" t="str">
        <f t="shared" si="329"/>
        <v>SI</v>
      </c>
      <c r="AC1044" s="74">
        <f>Table2[[#This Row],[PUNTUALIDAD (H)]]*24</f>
        <v>6.6666666709352285E-2</v>
      </c>
      <c r="AD1044" s="73">
        <f t="shared" si="330"/>
        <v>2.6291666666656965</v>
      </c>
      <c r="AE1044" s="74">
        <f>Table2[[#This Row],[ATA TO UNLOADING]]*24</f>
        <v>63.099999999976717</v>
      </c>
      <c r="AF1044" s="74" t="str">
        <f>IF(Table2[[#This Row],[ATA TO UNLOADING 2]]&lt;=48,"YES","NO")</f>
        <v>NO</v>
      </c>
      <c r="AG1044" s="75">
        <f t="shared" si="331"/>
        <v>0.41666666666424135</v>
      </c>
      <c r="AH1044" s="2" t="s">
        <v>42</v>
      </c>
      <c r="AI1044" s="2" t="str">
        <f t="shared" si="332"/>
        <v>MRSU6401584</v>
      </c>
      <c r="AJ1044" s="76" t="str">
        <f t="shared" si="333"/>
        <v>MSI</v>
      </c>
      <c r="AK1044" s="77">
        <f>IF($M1044="TRUCK",VLOOKUP($AQ1044,Invoicing!$A$17:$B$49,MATCH($AK$1,Invoicing!$A$17:$B$17,0),FALSE),VLOOKUP($AQ1044,Invoicing!$N$17:$O$21,MATCH($AK$1,Invoicing!$N$17:$O$17,0),FALSE))</f>
        <v>480</v>
      </c>
      <c r="AL1044" s="78" t="e">
        <f>VLOOKUP($E1044,Invoicing!$A$1:$H$8,MATCH(TRACKER!$N1044,Invoicing!$A$1:$H$1,0),FALSE)</f>
        <v>#N/A</v>
      </c>
      <c r="AM1044" s="78">
        <f>VLOOKUP($E1044,Invoicing!$A$1:$H$8,MATCH(TRACKER!$O$1,Invoicing!$A$1:$H$1,0),FALSE)</f>
        <v>50</v>
      </c>
      <c r="AN1044" s="78">
        <f t="shared" si="334"/>
        <v>0</v>
      </c>
      <c r="AO1044" s="2">
        <f t="shared" si="335"/>
        <v>5</v>
      </c>
      <c r="AP1044" s="2" t="str">
        <f t="shared" si="336"/>
        <v>WEEK</v>
      </c>
      <c r="AQ1044" s="2" t="str">
        <f t="shared" si="337"/>
        <v>MSIWEEK</v>
      </c>
      <c r="AR1044" s="71">
        <f t="shared" si="338"/>
        <v>480</v>
      </c>
      <c r="AS1044" s="71">
        <f>VLOOKUP(AJ1044,Invoicing!A:K,10,FALSE)</f>
        <v>25</v>
      </c>
      <c r="AT1044" s="71">
        <f t="shared" si="339"/>
        <v>505</v>
      </c>
    </row>
    <row r="1045" spans="1:47">
      <c r="A1045" s="37" t="s">
        <v>54</v>
      </c>
      <c r="B1045" s="3" t="s">
        <v>38</v>
      </c>
      <c r="C1045" s="11">
        <v>45509.819444444445</v>
      </c>
      <c r="D1045" s="11">
        <v>45509.791666666664</v>
      </c>
      <c r="E1045" s="11" t="s">
        <v>45</v>
      </c>
      <c r="F1045" s="11" t="s">
        <v>40</v>
      </c>
      <c r="G1045" s="3" t="s">
        <v>1218</v>
      </c>
      <c r="H1045" s="3" t="s">
        <v>2821</v>
      </c>
      <c r="I1045" s="11">
        <v>45510.958333333336</v>
      </c>
      <c r="J1045" s="12">
        <v>45510.984027777777</v>
      </c>
      <c r="K1045" s="12">
        <v>45511</v>
      </c>
      <c r="L1045" s="12">
        <v>45510.996527777781</v>
      </c>
      <c r="M1045" s="12" t="s">
        <v>115</v>
      </c>
      <c r="N1045" s="3" t="s">
        <v>42</v>
      </c>
      <c r="O1045" s="3">
        <v>0</v>
      </c>
      <c r="P1045" s="1">
        <f t="shared" si="320"/>
        <v>32</v>
      </c>
      <c r="Q1045" s="1">
        <f t="shared" si="321"/>
        <v>8</v>
      </c>
      <c r="R1045" s="72">
        <f t="shared" si="322"/>
        <v>45510.984027777777</v>
      </c>
      <c r="S1045" s="73">
        <f t="shared" si="323"/>
        <v>1.1388888888905058</v>
      </c>
      <c r="T1045" s="74">
        <f>Table2[[#This Row],[ETA A OFRECIMIENTO]]*24</f>
        <v>27.333333333372138</v>
      </c>
      <c r="U1045" s="1" t="str">
        <f t="shared" si="324"/>
        <v>YES</v>
      </c>
      <c r="V1045" s="73">
        <f t="shared" si="325"/>
        <v>4.1666666664241347E-2</v>
      </c>
      <c r="W1045" s="74">
        <f>Table2[[#This Row],[DEL. AVAILABLE A SLOT]]*24</f>
        <v>0.99999999994179234</v>
      </c>
      <c r="X1045" s="1" t="str">
        <f t="shared" si="326"/>
        <v>SI</v>
      </c>
      <c r="Y1045" s="73">
        <f t="shared" si="327"/>
        <v>1.1805555555547471</v>
      </c>
      <c r="Z1045" s="74">
        <f>Table2[[#This Row],[ETA A TIMESLOT]]*24</f>
        <v>28.333333333313931</v>
      </c>
      <c r="AA1045" s="73">
        <f t="shared" si="328"/>
        <v>0</v>
      </c>
      <c r="AB1045" s="73" t="str">
        <f t="shared" si="329"/>
        <v>SI</v>
      </c>
      <c r="AC1045" s="74">
        <f>Table2[[#This Row],[PUNTUALIDAD (H)]]*24</f>
        <v>0</v>
      </c>
      <c r="AD1045" s="73">
        <f t="shared" si="330"/>
        <v>1.1770833333357587</v>
      </c>
      <c r="AE1045" s="74">
        <f>Table2[[#This Row],[ATA TO UNLOADING]]*24</f>
        <v>28.250000000058208</v>
      </c>
      <c r="AF1045" s="74" t="str">
        <f>IF(Table2[[#This Row],[ATA TO UNLOADING 2]]&lt;=48,"YES","NO")</f>
        <v>YES</v>
      </c>
      <c r="AG1045" s="75">
        <f t="shared" si="331"/>
        <v>0</v>
      </c>
      <c r="AH1045" s="2" t="s">
        <v>24</v>
      </c>
      <c r="AI1045" s="2" t="str">
        <f t="shared" si="332"/>
        <v>MRKU5476293</v>
      </c>
      <c r="AJ1045" s="76" t="str">
        <f t="shared" si="333"/>
        <v>OM TRANSPORT</v>
      </c>
      <c r="AK1045" s="77">
        <f>IF($M1045="TRUCK",VLOOKUP($AQ1045,Invoicing!$A$17:$B$49,MATCH($AK$1,Invoicing!$A$17:$B$17,0),FALSE),VLOOKUP($AQ1045,Invoicing!$N$17:$O$21,MATCH($AK$1,Invoicing!$N$17:$O$17,0),FALSE))</f>
        <v>475</v>
      </c>
      <c r="AL1045" s="78" t="e">
        <f>VLOOKUP($E1045,Invoicing!$A$1:$H$8,MATCH(TRACKER!$N1045,Invoicing!$A$1:$H$1,0),FALSE)</f>
        <v>#N/A</v>
      </c>
      <c r="AM1045" s="78">
        <f>VLOOKUP($E1045,Invoicing!$A$1:$H$8,MATCH(TRACKER!$O$1,Invoicing!$A$1:$H$1,0),FALSE)</f>
        <v>50</v>
      </c>
      <c r="AN1045" s="78">
        <f t="shared" si="334"/>
        <v>0</v>
      </c>
      <c r="AO1045" s="2">
        <f t="shared" si="335"/>
        <v>3</v>
      </c>
      <c r="AP1045" s="2" t="str">
        <f t="shared" si="336"/>
        <v>NIGHT</v>
      </c>
      <c r="AQ1045" s="2" t="str">
        <f t="shared" si="337"/>
        <v>OM TRANSPORTNIGHT</v>
      </c>
      <c r="AR1045" s="71">
        <f t="shared" si="338"/>
        <v>475</v>
      </c>
      <c r="AS1045" s="71">
        <f>VLOOKUP(AJ1045,Invoicing!A:K,10,FALSE)</f>
        <v>25</v>
      </c>
      <c r="AT1045" s="71">
        <f t="shared" si="339"/>
        <v>500</v>
      </c>
    </row>
    <row r="1046" spans="1:47">
      <c r="A1046" s="37" t="s">
        <v>54</v>
      </c>
      <c r="B1046" s="3" t="s">
        <v>38</v>
      </c>
      <c r="C1046" s="11">
        <v>45509.819444444445</v>
      </c>
      <c r="D1046" s="11">
        <v>45509.791666666664</v>
      </c>
      <c r="E1046" s="11" t="s">
        <v>44</v>
      </c>
      <c r="F1046" s="11" t="s">
        <v>40</v>
      </c>
      <c r="G1046" s="3" t="s">
        <v>1219</v>
      </c>
      <c r="H1046" s="3" t="s">
        <v>2821</v>
      </c>
      <c r="I1046" s="11">
        <v>45510.958333333336</v>
      </c>
      <c r="J1046" s="12">
        <v>45511.252083333333</v>
      </c>
      <c r="K1046" s="12">
        <v>45511.25</v>
      </c>
      <c r="L1046" s="12">
        <v>45511.298611111109</v>
      </c>
      <c r="M1046" s="12" t="s">
        <v>115</v>
      </c>
      <c r="N1046" s="3" t="s">
        <v>42</v>
      </c>
      <c r="O1046" s="3">
        <v>0</v>
      </c>
      <c r="P1046" s="1">
        <f t="shared" si="320"/>
        <v>32</v>
      </c>
      <c r="Q1046" s="1">
        <f t="shared" si="321"/>
        <v>8</v>
      </c>
      <c r="R1046" s="72">
        <f t="shared" si="322"/>
        <v>45511.252083333333</v>
      </c>
      <c r="S1046" s="73">
        <f t="shared" si="323"/>
        <v>1.1388888888905058</v>
      </c>
      <c r="T1046" s="74">
        <f>Table2[[#This Row],[ETA A OFRECIMIENTO]]*24</f>
        <v>27.333333333372138</v>
      </c>
      <c r="U1046" s="1" t="str">
        <f t="shared" si="324"/>
        <v>YES</v>
      </c>
      <c r="V1046" s="73">
        <f t="shared" si="325"/>
        <v>0.29166666666424135</v>
      </c>
      <c r="W1046" s="74">
        <f>Table2[[#This Row],[DEL. AVAILABLE A SLOT]]*24</f>
        <v>6.9999999999417923</v>
      </c>
      <c r="X1046" s="1" t="str">
        <f t="shared" si="326"/>
        <v>SI</v>
      </c>
      <c r="Y1046" s="73">
        <f t="shared" si="327"/>
        <v>1.4305555555547471</v>
      </c>
      <c r="Z1046" s="74">
        <f>Table2[[#This Row],[ETA A TIMESLOT]]*24</f>
        <v>34.333333333313931</v>
      </c>
      <c r="AA1046" s="73">
        <f t="shared" si="328"/>
        <v>2.0833333328482695E-3</v>
      </c>
      <c r="AB1046" s="73" t="str">
        <f t="shared" si="329"/>
        <v>SI</v>
      </c>
      <c r="AC1046" s="74">
        <f>Table2[[#This Row],[PUNTUALIDAD (H)]]*24</f>
        <v>4.9999999988358468E-2</v>
      </c>
      <c r="AD1046" s="73">
        <f t="shared" si="330"/>
        <v>1.4791666666642413</v>
      </c>
      <c r="AE1046" s="74">
        <f>Table2[[#This Row],[ATA TO UNLOADING]]*24</f>
        <v>35.499999999941792</v>
      </c>
      <c r="AF1046" s="74" t="str">
        <f>IF(Table2[[#This Row],[ATA TO UNLOADING 2]]&lt;=48,"YES","NO")</f>
        <v>YES</v>
      </c>
      <c r="AG1046" s="75">
        <f t="shared" si="331"/>
        <v>0.25</v>
      </c>
      <c r="AH1046" s="2" t="s">
        <v>42</v>
      </c>
      <c r="AI1046" s="2" t="str">
        <f t="shared" si="332"/>
        <v>MRKU6223290</v>
      </c>
      <c r="AJ1046" s="76" t="str">
        <f t="shared" si="333"/>
        <v>MSI</v>
      </c>
      <c r="AK1046" s="77">
        <f>IF($M1046="TRUCK",VLOOKUP($AQ1046,Invoicing!$A$17:$B$49,MATCH($AK$1,Invoicing!$A$17:$B$17,0),FALSE),VLOOKUP($AQ1046,Invoicing!$N$17:$O$21,MATCH($AK$1,Invoicing!$N$17:$O$17,0),FALSE))</f>
        <v>480</v>
      </c>
      <c r="AL1046" s="78" t="e">
        <f>VLOOKUP($E1046,Invoicing!$A$1:$H$8,MATCH(TRACKER!$N1046,Invoicing!$A$1:$H$1,0),FALSE)</f>
        <v>#N/A</v>
      </c>
      <c r="AM1046" s="78">
        <f>VLOOKUP($E1046,Invoicing!$A$1:$H$8,MATCH(TRACKER!$O$1,Invoicing!$A$1:$H$1,0),FALSE)</f>
        <v>50</v>
      </c>
      <c r="AN1046" s="78">
        <f t="shared" si="334"/>
        <v>0</v>
      </c>
      <c r="AO1046" s="2">
        <f t="shared" si="335"/>
        <v>3</v>
      </c>
      <c r="AP1046" s="2" t="str">
        <f t="shared" si="336"/>
        <v>WEEK</v>
      </c>
      <c r="AQ1046" s="2" t="str">
        <f t="shared" si="337"/>
        <v>MSIWEEK</v>
      </c>
      <c r="AR1046" s="71">
        <f t="shared" si="338"/>
        <v>480</v>
      </c>
      <c r="AS1046" s="71">
        <f>VLOOKUP(AJ1046,Invoicing!A:K,10,FALSE)</f>
        <v>25</v>
      </c>
      <c r="AT1046" s="71">
        <f t="shared" si="339"/>
        <v>505</v>
      </c>
    </row>
    <row r="1047" spans="1:47">
      <c r="A1047" s="37" t="s">
        <v>54</v>
      </c>
      <c r="B1047" s="3" t="s">
        <v>38</v>
      </c>
      <c r="C1047" s="11">
        <v>45509.819444444445</v>
      </c>
      <c r="D1047" s="11">
        <v>45509.791666666664</v>
      </c>
      <c r="E1047" s="11" t="s">
        <v>44</v>
      </c>
      <c r="F1047" s="11" t="s">
        <v>40</v>
      </c>
      <c r="G1047" s="3" t="s">
        <v>1220</v>
      </c>
      <c r="H1047" s="3" t="s">
        <v>2821</v>
      </c>
      <c r="I1047" s="11">
        <v>45510.958333333336</v>
      </c>
      <c r="J1047" s="12">
        <v>45511.324305555558</v>
      </c>
      <c r="K1047" s="12">
        <v>45511.333333333336</v>
      </c>
      <c r="L1047" s="12">
        <v>45511.444444444445</v>
      </c>
      <c r="M1047" s="12" t="s">
        <v>115</v>
      </c>
      <c r="N1047" s="3" t="s">
        <v>42</v>
      </c>
      <c r="O1047" s="3">
        <v>0</v>
      </c>
      <c r="P1047" s="1">
        <f t="shared" si="320"/>
        <v>32</v>
      </c>
      <c r="Q1047" s="1">
        <f t="shared" si="321"/>
        <v>8</v>
      </c>
      <c r="R1047" s="72">
        <f t="shared" si="322"/>
        <v>45511.324305555558</v>
      </c>
      <c r="S1047" s="73">
        <f t="shared" si="323"/>
        <v>1.1388888888905058</v>
      </c>
      <c r="T1047" s="74">
        <f>Table2[[#This Row],[ETA A OFRECIMIENTO]]*24</f>
        <v>27.333333333372138</v>
      </c>
      <c r="U1047" s="1" t="str">
        <f t="shared" si="324"/>
        <v>YES</v>
      </c>
      <c r="V1047" s="73">
        <f t="shared" si="325"/>
        <v>0.375</v>
      </c>
      <c r="W1047" s="74">
        <f>Table2[[#This Row],[DEL. AVAILABLE A SLOT]]*24</f>
        <v>9</v>
      </c>
      <c r="X1047" s="1" t="str">
        <f t="shared" si="326"/>
        <v>SI</v>
      </c>
      <c r="Y1047" s="73">
        <f t="shared" si="327"/>
        <v>1.5138888888905058</v>
      </c>
      <c r="Z1047" s="74">
        <f>Table2[[#This Row],[ETA A TIMESLOT]]*24</f>
        <v>36.333333333372138</v>
      </c>
      <c r="AA1047" s="73">
        <f t="shared" si="328"/>
        <v>0</v>
      </c>
      <c r="AB1047" s="73" t="str">
        <f t="shared" si="329"/>
        <v>SI</v>
      </c>
      <c r="AC1047" s="74">
        <f>Table2[[#This Row],[PUNTUALIDAD (H)]]*24</f>
        <v>0</v>
      </c>
      <c r="AD1047" s="73">
        <f t="shared" si="330"/>
        <v>1.625</v>
      </c>
      <c r="AE1047" s="74">
        <f>Table2[[#This Row],[ATA TO UNLOADING]]*24</f>
        <v>39</v>
      </c>
      <c r="AF1047" s="74" t="str">
        <f>IF(Table2[[#This Row],[ATA TO UNLOADING 2]]&lt;=48,"YES","NO")</f>
        <v>YES</v>
      </c>
      <c r="AG1047" s="75">
        <f t="shared" si="331"/>
        <v>0.33333333333575865</v>
      </c>
      <c r="AH1047" s="2" t="s">
        <v>42</v>
      </c>
      <c r="AI1047" s="2" t="str">
        <f t="shared" si="332"/>
        <v>MRKU6280978</v>
      </c>
      <c r="AJ1047" s="76" t="str">
        <f t="shared" si="333"/>
        <v>MSI</v>
      </c>
      <c r="AK1047" s="77">
        <f>IF($M1047="TRUCK",VLOOKUP($AQ1047,Invoicing!$A$17:$B$49,MATCH($AK$1,Invoicing!$A$17:$B$17,0),FALSE),VLOOKUP($AQ1047,Invoicing!$N$17:$O$21,MATCH($AK$1,Invoicing!$N$17:$O$17,0),FALSE))</f>
        <v>480</v>
      </c>
      <c r="AL1047" s="78" t="e">
        <f>VLOOKUP($E1047,Invoicing!$A$1:$H$8,MATCH(TRACKER!$N1047,Invoicing!$A$1:$H$1,0),FALSE)</f>
        <v>#N/A</v>
      </c>
      <c r="AM1047" s="78">
        <f>VLOOKUP($E1047,Invoicing!$A$1:$H$8,MATCH(TRACKER!$O$1,Invoicing!$A$1:$H$1,0),FALSE)</f>
        <v>50</v>
      </c>
      <c r="AN1047" s="78">
        <f t="shared" si="334"/>
        <v>0</v>
      </c>
      <c r="AO1047" s="2">
        <f t="shared" si="335"/>
        <v>3</v>
      </c>
      <c r="AP1047" s="2" t="str">
        <f t="shared" si="336"/>
        <v>WEEK</v>
      </c>
      <c r="AQ1047" s="2" t="str">
        <f t="shared" si="337"/>
        <v>MSIWEEK</v>
      </c>
      <c r="AR1047" s="71">
        <f t="shared" si="338"/>
        <v>480</v>
      </c>
      <c r="AS1047" s="71">
        <f>VLOOKUP(AJ1047,Invoicing!A:K,10,FALSE)</f>
        <v>25</v>
      </c>
      <c r="AT1047" s="71">
        <f t="shared" si="339"/>
        <v>505</v>
      </c>
    </row>
    <row r="1048" spans="1:47">
      <c r="A1048" s="37" t="s">
        <v>54</v>
      </c>
      <c r="B1048" s="3" t="s">
        <v>38</v>
      </c>
      <c r="C1048" s="11">
        <v>45509.819444444445</v>
      </c>
      <c r="D1048" s="11">
        <v>45509.791666666664</v>
      </c>
      <c r="E1048" s="11" t="s">
        <v>45</v>
      </c>
      <c r="F1048" s="11" t="s">
        <v>40</v>
      </c>
      <c r="G1048" s="3" t="s">
        <v>1221</v>
      </c>
      <c r="H1048" s="3" t="s">
        <v>2821</v>
      </c>
      <c r="I1048" s="11">
        <v>45510.958333333336</v>
      </c>
      <c r="J1048" s="12">
        <v>45510.988888888889</v>
      </c>
      <c r="K1048" s="12">
        <v>45510.958333333336</v>
      </c>
      <c r="L1048" s="12">
        <v>45510.995833333334</v>
      </c>
      <c r="M1048" s="12" t="s">
        <v>115</v>
      </c>
      <c r="N1048" s="3" t="s">
        <v>42</v>
      </c>
      <c r="O1048" s="3">
        <v>0</v>
      </c>
      <c r="P1048" s="1">
        <f t="shared" si="320"/>
        <v>32</v>
      </c>
      <c r="Q1048" s="1">
        <f t="shared" si="321"/>
        <v>8</v>
      </c>
      <c r="R1048" s="72">
        <f t="shared" si="322"/>
        <v>45510.988888888889</v>
      </c>
      <c r="S1048" s="73">
        <f t="shared" si="323"/>
        <v>1.1388888888905058</v>
      </c>
      <c r="T1048" s="74">
        <f>Table2[[#This Row],[ETA A OFRECIMIENTO]]*24</f>
        <v>27.333333333372138</v>
      </c>
      <c r="U1048" s="1" t="str">
        <f t="shared" si="324"/>
        <v>YES</v>
      </c>
      <c r="V1048" s="73">
        <f t="shared" si="325"/>
        <v>0</v>
      </c>
      <c r="W1048" s="74">
        <f>Table2[[#This Row],[DEL. AVAILABLE A SLOT]]*24</f>
        <v>0</v>
      </c>
      <c r="X1048" s="1" t="str">
        <f t="shared" si="326"/>
        <v>SI</v>
      </c>
      <c r="Y1048" s="73">
        <f t="shared" si="327"/>
        <v>1.1388888888905058</v>
      </c>
      <c r="Z1048" s="74">
        <f>Table2[[#This Row],[ETA A TIMESLOT]]*24</f>
        <v>27.333333333372138</v>
      </c>
      <c r="AA1048" s="73">
        <f t="shared" si="328"/>
        <v>3.0555555553291924E-2</v>
      </c>
      <c r="AB1048" s="73" t="str">
        <f t="shared" si="329"/>
        <v>SI</v>
      </c>
      <c r="AC1048" s="74">
        <f>Table2[[#This Row],[PUNTUALIDAD (H)]]*24</f>
        <v>0.73333333327900618</v>
      </c>
      <c r="AD1048" s="73">
        <f t="shared" si="330"/>
        <v>1.1763888888890506</v>
      </c>
      <c r="AE1048" s="74">
        <f>Table2[[#This Row],[ATA TO UNLOADING]]*24</f>
        <v>28.233333333337214</v>
      </c>
      <c r="AF1048" s="74" t="str">
        <f>IF(Table2[[#This Row],[ATA TO UNLOADING 2]]&lt;=48,"YES","NO")</f>
        <v>YES</v>
      </c>
      <c r="AG1048" s="75">
        <f t="shared" si="331"/>
        <v>0.95833333333575865</v>
      </c>
      <c r="AH1048" s="2" t="s">
        <v>24</v>
      </c>
      <c r="AI1048" s="2" t="str">
        <f t="shared" si="332"/>
        <v>MRKU6430018</v>
      </c>
      <c r="AJ1048" s="76" t="str">
        <f t="shared" si="333"/>
        <v>OM TRANSPORT</v>
      </c>
      <c r="AK1048" s="77">
        <f>IF($M1048="TRUCK",VLOOKUP($AQ1048,Invoicing!$A$17:$B$49,MATCH($AK$1,Invoicing!$A$17:$B$17,0),FALSE),VLOOKUP($AQ1048,Invoicing!$N$17:$O$21,MATCH($AK$1,Invoicing!$N$17:$O$17,0),FALSE))</f>
        <v>475</v>
      </c>
      <c r="AL1048" s="78" t="e">
        <f>VLOOKUP($E1048,Invoicing!$A$1:$H$8,MATCH(TRACKER!$N1048,Invoicing!$A$1:$H$1,0),FALSE)</f>
        <v>#N/A</v>
      </c>
      <c r="AM1048" s="78">
        <f>VLOOKUP($E1048,Invoicing!$A$1:$H$8,MATCH(TRACKER!$O$1,Invoicing!$A$1:$H$1,0),FALSE)</f>
        <v>50</v>
      </c>
      <c r="AN1048" s="78">
        <f t="shared" si="334"/>
        <v>0</v>
      </c>
      <c r="AO1048" s="2">
        <f t="shared" si="335"/>
        <v>2</v>
      </c>
      <c r="AP1048" s="2" t="str">
        <f t="shared" si="336"/>
        <v>NIGHT</v>
      </c>
      <c r="AQ1048" s="2" t="str">
        <f t="shared" si="337"/>
        <v>OM TRANSPORTNIGHT</v>
      </c>
      <c r="AR1048" s="71">
        <f t="shared" si="338"/>
        <v>475</v>
      </c>
      <c r="AS1048" s="71">
        <f>VLOOKUP(AJ1048,Invoicing!A:K,10,FALSE)</f>
        <v>25</v>
      </c>
      <c r="AT1048" s="71">
        <f t="shared" si="339"/>
        <v>500</v>
      </c>
    </row>
    <row r="1049" spans="1:47">
      <c r="A1049" s="37" t="s">
        <v>54</v>
      </c>
      <c r="B1049" s="3" t="s">
        <v>38</v>
      </c>
      <c r="C1049" s="11">
        <v>45509.819444444445</v>
      </c>
      <c r="D1049" s="11">
        <v>45509.791666666664</v>
      </c>
      <c r="E1049" s="11" t="s">
        <v>44</v>
      </c>
      <c r="F1049" s="11" t="s">
        <v>40</v>
      </c>
      <c r="G1049" s="3" t="s">
        <v>1222</v>
      </c>
      <c r="H1049" s="3" t="s">
        <v>46</v>
      </c>
      <c r="I1049" s="11">
        <v>45510.958333333336</v>
      </c>
      <c r="J1049" s="12">
        <v>45511.340277777781</v>
      </c>
      <c r="K1049" s="12">
        <v>45511.375</v>
      </c>
      <c r="L1049" s="12">
        <v>45511.354166666664</v>
      </c>
      <c r="M1049" s="12" t="s">
        <v>115</v>
      </c>
      <c r="N1049" s="3" t="s">
        <v>42</v>
      </c>
      <c r="O1049" s="3">
        <v>1</v>
      </c>
      <c r="P1049" s="1">
        <f t="shared" si="320"/>
        <v>32</v>
      </c>
      <c r="Q1049" s="1">
        <f t="shared" si="321"/>
        <v>8</v>
      </c>
      <c r="R1049" s="72">
        <f t="shared" si="322"/>
        <v>45511.340277777781</v>
      </c>
      <c r="S1049" s="73">
        <f t="shared" si="323"/>
        <v>1.1388888888905058</v>
      </c>
      <c r="T1049" s="74">
        <f>Table2[[#This Row],[ETA A OFRECIMIENTO]]*24</f>
        <v>27.333333333372138</v>
      </c>
      <c r="U1049" s="1" t="str">
        <f t="shared" si="324"/>
        <v>YES</v>
      </c>
      <c r="V1049" s="73">
        <f t="shared" si="325"/>
        <v>0.41666666666424135</v>
      </c>
      <c r="W1049" s="74">
        <f>Table2[[#This Row],[DEL. AVAILABLE A SLOT]]*24</f>
        <v>9.9999999999417923</v>
      </c>
      <c r="X1049" s="1" t="str">
        <f t="shared" si="326"/>
        <v>SI</v>
      </c>
      <c r="Y1049" s="73">
        <f t="shared" si="327"/>
        <v>1.5555555555547471</v>
      </c>
      <c r="Z1049" s="74">
        <f>Table2[[#This Row],[ETA A TIMESLOT]]*24</f>
        <v>37.333333333313931</v>
      </c>
      <c r="AA1049" s="73">
        <f t="shared" si="328"/>
        <v>0</v>
      </c>
      <c r="AB1049" s="73" t="str">
        <f t="shared" si="329"/>
        <v>SI</v>
      </c>
      <c r="AC1049" s="74">
        <f>Table2[[#This Row],[PUNTUALIDAD (H)]]*24</f>
        <v>0</v>
      </c>
      <c r="AD1049" s="73">
        <f t="shared" si="330"/>
        <v>1.5347222222189885</v>
      </c>
      <c r="AE1049" s="74">
        <f>Table2[[#This Row],[ATA TO UNLOADING]]*24</f>
        <v>36.833333333255723</v>
      </c>
      <c r="AF1049" s="74" t="str">
        <f>IF(Table2[[#This Row],[ATA TO UNLOADING 2]]&lt;=48,"YES","NO")</f>
        <v>YES</v>
      </c>
      <c r="AG1049" s="75">
        <f t="shared" si="331"/>
        <v>0.375</v>
      </c>
      <c r="AH1049" s="2" t="s">
        <v>42</v>
      </c>
      <c r="AI1049" s="2" t="str">
        <f t="shared" si="332"/>
        <v>MRSU0152925</v>
      </c>
      <c r="AJ1049" s="76" t="str">
        <f t="shared" si="333"/>
        <v>MSI</v>
      </c>
      <c r="AK1049" s="77">
        <f>IF($M1049="TRUCK",VLOOKUP($AQ1049,Invoicing!$A$17:$B$49,MATCH($AK$1,Invoicing!$A$17:$B$17,0),FALSE),VLOOKUP($AQ1049,Invoicing!$N$17:$O$21,MATCH($AK$1,Invoicing!$N$17:$O$17,0),FALSE))</f>
        <v>480</v>
      </c>
      <c r="AL1049" s="78" t="e">
        <f>VLOOKUP($E1049,Invoicing!$A$1:$H$8,MATCH(TRACKER!$N1049,Invoicing!$A$1:$H$1,0),FALSE)</f>
        <v>#N/A</v>
      </c>
      <c r="AM1049" s="78">
        <f>VLOOKUP($E1049,Invoicing!$A$1:$H$8,MATCH(TRACKER!$O$1,Invoicing!$A$1:$H$1,0),FALSE)</f>
        <v>50</v>
      </c>
      <c r="AN1049" s="78">
        <f t="shared" si="334"/>
        <v>50</v>
      </c>
      <c r="AO1049" s="2">
        <f t="shared" si="335"/>
        <v>3</v>
      </c>
      <c r="AP1049" s="2" t="str">
        <f t="shared" si="336"/>
        <v>WEEK</v>
      </c>
      <c r="AQ1049" s="2" t="str">
        <f t="shared" si="337"/>
        <v>MSIWEEK</v>
      </c>
      <c r="AR1049" s="71">
        <f t="shared" si="338"/>
        <v>530</v>
      </c>
      <c r="AS1049" s="71">
        <f>VLOOKUP(AJ1049,Invoicing!A:K,10,FALSE)</f>
        <v>25</v>
      </c>
      <c r="AT1049" s="71">
        <f t="shared" si="339"/>
        <v>555</v>
      </c>
    </row>
    <row r="1050" spans="1:47">
      <c r="A1050" s="37" t="s">
        <v>54</v>
      </c>
      <c r="B1050" s="3" t="s">
        <v>38</v>
      </c>
      <c r="C1050" s="11">
        <v>45509.819444444445</v>
      </c>
      <c r="D1050" s="11">
        <v>45509.791666666664</v>
      </c>
      <c r="E1050" s="11" t="s">
        <v>45</v>
      </c>
      <c r="F1050" s="11" t="s">
        <v>40</v>
      </c>
      <c r="G1050" s="3" t="s">
        <v>1223</v>
      </c>
      <c r="H1050" s="3" t="s">
        <v>2821</v>
      </c>
      <c r="I1050" s="11">
        <v>45510.958333333336</v>
      </c>
      <c r="J1050" s="12">
        <v>45511.178472222222</v>
      </c>
      <c r="K1050" s="12">
        <v>45511.166666666664</v>
      </c>
      <c r="L1050" s="12">
        <v>45511.186111111114</v>
      </c>
      <c r="M1050" s="12" t="s">
        <v>115</v>
      </c>
      <c r="N1050" s="3" t="s">
        <v>42</v>
      </c>
      <c r="O1050" s="3">
        <v>0</v>
      </c>
      <c r="P1050" s="1">
        <f t="shared" si="320"/>
        <v>32</v>
      </c>
      <c r="Q1050" s="1">
        <f t="shared" si="321"/>
        <v>8</v>
      </c>
      <c r="R1050" s="72">
        <f t="shared" si="322"/>
        <v>45511.178472222222</v>
      </c>
      <c r="S1050" s="73">
        <f t="shared" si="323"/>
        <v>1.1388888888905058</v>
      </c>
      <c r="T1050" s="74">
        <f>Table2[[#This Row],[ETA A OFRECIMIENTO]]*24</f>
        <v>27.333333333372138</v>
      </c>
      <c r="U1050" s="1" t="str">
        <f t="shared" si="324"/>
        <v>YES</v>
      </c>
      <c r="V1050" s="73">
        <f t="shared" si="325"/>
        <v>0.20833333332848269</v>
      </c>
      <c r="W1050" s="74">
        <f>Table2[[#This Row],[DEL. AVAILABLE A SLOT]]*24</f>
        <v>4.9999999998835847</v>
      </c>
      <c r="X1050" s="1" t="str">
        <f t="shared" si="326"/>
        <v>SI</v>
      </c>
      <c r="Y1050" s="73">
        <f t="shared" si="327"/>
        <v>1.3472222222189885</v>
      </c>
      <c r="Z1050" s="74">
        <f>Table2[[#This Row],[ETA A TIMESLOT]]*24</f>
        <v>32.333333333255723</v>
      </c>
      <c r="AA1050" s="73">
        <f t="shared" si="328"/>
        <v>1.1805555557657499E-2</v>
      </c>
      <c r="AB1050" s="73" t="str">
        <f t="shared" si="329"/>
        <v>SI</v>
      </c>
      <c r="AC1050" s="74">
        <f>Table2[[#This Row],[PUNTUALIDAD (H)]]*24</f>
        <v>0.28333333338377997</v>
      </c>
      <c r="AD1050" s="73">
        <f t="shared" si="330"/>
        <v>1.3666666666686069</v>
      </c>
      <c r="AE1050" s="74">
        <f>Table2[[#This Row],[ATA TO UNLOADING]]*24</f>
        <v>32.800000000046566</v>
      </c>
      <c r="AF1050" s="74" t="str">
        <f>IF(Table2[[#This Row],[ATA TO UNLOADING 2]]&lt;=48,"YES","NO")</f>
        <v>YES</v>
      </c>
      <c r="AG1050" s="75">
        <f t="shared" si="331"/>
        <v>0.16666666666424135</v>
      </c>
      <c r="AH1050" s="2" t="s">
        <v>24</v>
      </c>
      <c r="AI1050" s="2" t="str">
        <f t="shared" si="332"/>
        <v>MRSU6248990</v>
      </c>
      <c r="AJ1050" s="76" t="str">
        <f t="shared" si="333"/>
        <v>OM TRANSPORT</v>
      </c>
      <c r="AK1050" s="77">
        <f>IF($M1050="TRUCK",VLOOKUP($AQ1050,Invoicing!$A$17:$B$49,MATCH($AK$1,Invoicing!$A$17:$B$17,0),FALSE),VLOOKUP($AQ1050,Invoicing!$N$17:$O$21,MATCH($AK$1,Invoicing!$N$17:$O$17,0),FALSE))</f>
        <v>475</v>
      </c>
      <c r="AL1050" s="78" t="e">
        <f>VLOOKUP($E1050,Invoicing!$A$1:$H$8,MATCH(TRACKER!$N1050,Invoicing!$A$1:$H$1,0),FALSE)</f>
        <v>#N/A</v>
      </c>
      <c r="AM1050" s="78">
        <f>VLOOKUP($E1050,Invoicing!$A$1:$H$8,MATCH(TRACKER!$O$1,Invoicing!$A$1:$H$1,0),FALSE)</f>
        <v>50</v>
      </c>
      <c r="AN1050" s="78">
        <f t="shared" si="334"/>
        <v>0</v>
      </c>
      <c r="AO1050" s="2">
        <f t="shared" si="335"/>
        <v>3</v>
      </c>
      <c r="AP1050" s="2" t="str">
        <f t="shared" si="336"/>
        <v>NIGHT</v>
      </c>
      <c r="AQ1050" s="2" t="str">
        <f t="shared" si="337"/>
        <v>OM TRANSPORTNIGHT</v>
      </c>
      <c r="AR1050" s="71">
        <f t="shared" si="338"/>
        <v>475</v>
      </c>
      <c r="AS1050" s="71">
        <f>VLOOKUP(AJ1050,Invoicing!A:K,10,FALSE)</f>
        <v>25</v>
      </c>
      <c r="AT1050" s="71">
        <f t="shared" si="339"/>
        <v>500</v>
      </c>
    </row>
    <row r="1051" spans="1:47">
      <c r="A1051" s="37" t="s">
        <v>54</v>
      </c>
      <c r="B1051" s="3" t="s">
        <v>38</v>
      </c>
      <c r="C1051" s="11">
        <v>45509.819444444445</v>
      </c>
      <c r="D1051" s="11">
        <v>45509.791666666664</v>
      </c>
      <c r="E1051" s="11" t="s">
        <v>45</v>
      </c>
      <c r="F1051" s="11" t="s">
        <v>40</v>
      </c>
      <c r="G1051" s="3" t="s">
        <v>1224</v>
      </c>
      <c r="H1051" s="3" t="s">
        <v>2821</v>
      </c>
      <c r="I1051" s="11">
        <v>45510.958333333336</v>
      </c>
      <c r="J1051" s="12">
        <v>45511.005555555559</v>
      </c>
      <c r="K1051" s="12">
        <v>45511.083333333336</v>
      </c>
      <c r="L1051" s="12">
        <v>45511.005555555559</v>
      </c>
      <c r="M1051" s="12" t="s">
        <v>115</v>
      </c>
      <c r="N1051" s="3" t="s">
        <v>42</v>
      </c>
      <c r="O1051" s="3">
        <v>0</v>
      </c>
      <c r="P1051" s="1">
        <f t="shared" si="320"/>
        <v>32</v>
      </c>
      <c r="Q1051" s="1">
        <f t="shared" si="321"/>
        <v>8</v>
      </c>
      <c r="R1051" s="72">
        <f t="shared" si="322"/>
        <v>45511.005555555559</v>
      </c>
      <c r="S1051" s="73">
        <f t="shared" si="323"/>
        <v>1.1388888888905058</v>
      </c>
      <c r="T1051" s="74">
        <f>Table2[[#This Row],[ETA A OFRECIMIENTO]]*24</f>
        <v>27.333333333372138</v>
      </c>
      <c r="U1051" s="1" t="str">
        <f t="shared" si="324"/>
        <v>YES</v>
      </c>
      <c r="V1051" s="73">
        <f t="shared" si="325"/>
        <v>0.125</v>
      </c>
      <c r="W1051" s="74">
        <f>Table2[[#This Row],[DEL. AVAILABLE A SLOT]]*24</f>
        <v>3</v>
      </c>
      <c r="X1051" s="1" t="str">
        <f t="shared" si="326"/>
        <v>SI</v>
      </c>
      <c r="Y1051" s="73">
        <f t="shared" si="327"/>
        <v>1.2638888888905058</v>
      </c>
      <c r="Z1051" s="74">
        <f>Table2[[#This Row],[ETA A TIMESLOT]]*24</f>
        <v>30.333333333372138</v>
      </c>
      <c r="AA1051" s="73">
        <f t="shared" si="328"/>
        <v>0</v>
      </c>
      <c r="AB1051" s="73" t="str">
        <f t="shared" si="329"/>
        <v>SI</v>
      </c>
      <c r="AC1051" s="74">
        <f>Table2[[#This Row],[PUNTUALIDAD (H)]]*24</f>
        <v>0</v>
      </c>
      <c r="AD1051" s="73">
        <f t="shared" si="330"/>
        <v>1.1861111111138598</v>
      </c>
      <c r="AE1051" s="74">
        <f>Table2[[#This Row],[ATA TO UNLOADING]]*24</f>
        <v>28.466666666732635</v>
      </c>
      <c r="AF1051" s="74" t="str">
        <f>IF(Table2[[#This Row],[ATA TO UNLOADING 2]]&lt;=48,"YES","NO")</f>
        <v>YES</v>
      </c>
      <c r="AG1051" s="75">
        <f t="shared" si="331"/>
        <v>8.3333333335758653E-2</v>
      </c>
      <c r="AH1051" s="2" t="s">
        <v>24</v>
      </c>
      <c r="AI1051" s="2" t="str">
        <f t="shared" si="332"/>
        <v>TCLU5347644</v>
      </c>
      <c r="AJ1051" s="76" t="str">
        <f t="shared" si="333"/>
        <v>OM TRANSPORT</v>
      </c>
      <c r="AK1051" s="77">
        <f>IF($M1051="TRUCK",VLOOKUP($AQ1051,Invoicing!$A$17:$B$49,MATCH($AK$1,Invoicing!$A$17:$B$17,0),FALSE),VLOOKUP($AQ1051,Invoicing!$N$17:$O$21,MATCH($AK$1,Invoicing!$N$17:$O$17,0),FALSE))</f>
        <v>475</v>
      </c>
      <c r="AL1051" s="78" t="e">
        <f>VLOOKUP($E1051,Invoicing!$A$1:$H$8,MATCH(TRACKER!$N1051,Invoicing!$A$1:$H$1,0),FALSE)</f>
        <v>#N/A</v>
      </c>
      <c r="AM1051" s="78">
        <f>VLOOKUP($E1051,Invoicing!$A$1:$H$8,MATCH(TRACKER!$O$1,Invoicing!$A$1:$H$1,0),FALSE)</f>
        <v>50</v>
      </c>
      <c r="AN1051" s="78">
        <f t="shared" si="334"/>
        <v>0</v>
      </c>
      <c r="AO1051" s="2">
        <f t="shared" si="335"/>
        <v>3</v>
      </c>
      <c r="AP1051" s="2" t="str">
        <f t="shared" si="336"/>
        <v>NIGHT</v>
      </c>
      <c r="AQ1051" s="2" t="str">
        <f t="shared" si="337"/>
        <v>OM TRANSPORTNIGHT</v>
      </c>
      <c r="AR1051" s="71">
        <f t="shared" si="338"/>
        <v>475</v>
      </c>
      <c r="AS1051" s="71">
        <f>VLOOKUP(AJ1051,Invoicing!A:K,10,FALSE)</f>
        <v>25</v>
      </c>
      <c r="AT1051" s="71">
        <f t="shared" si="339"/>
        <v>500</v>
      </c>
    </row>
    <row r="1052" spans="1:47">
      <c r="A1052" s="37" t="s">
        <v>729</v>
      </c>
      <c r="B1052" s="3" t="s">
        <v>38</v>
      </c>
      <c r="C1052" s="11">
        <v>45511.292361111111</v>
      </c>
      <c r="D1052" s="11">
        <v>45511.3125</v>
      </c>
      <c r="E1052" s="11" t="s">
        <v>43</v>
      </c>
      <c r="F1052" s="11" t="s">
        <v>40</v>
      </c>
      <c r="G1052" s="3" t="s">
        <v>1225</v>
      </c>
      <c r="H1052" s="3" t="s">
        <v>41</v>
      </c>
      <c r="I1052" s="11">
        <v>45512.375</v>
      </c>
      <c r="J1052" s="12">
        <v>45512.833333333336</v>
      </c>
      <c r="K1052" s="12">
        <v>45512.8125</v>
      </c>
      <c r="L1052" s="12">
        <v>45512.840277777781</v>
      </c>
      <c r="M1052" s="12" t="s">
        <v>115</v>
      </c>
      <c r="N1052" s="3" t="s">
        <v>42</v>
      </c>
      <c r="O1052" s="3">
        <v>0</v>
      </c>
      <c r="P1052" s="1">
        <f t="shared" si="320"/>
        <v>32</v>
      </c>
      <c r="Q1052" s="1">
        <f t="shared" si="321"/>
        <v>8</v>
      </c>
      <c r="R1052" s="72">
        <f t="shared" si="322"/>
        <v>45512.833333333336</v>
      </c>
      <c r="S1052" s="73">
        <f t="shared" si="323"/>
        <v>1.0826388888890506</v>
      </c>
      <c r="T1052" s="74">
        <f>Table2[[#This Row],[ETA A OFRECIMIENTO]]*24</f>
        <v>25.983333333337214</v>
      </c>
      <c r="U1052" s="1" t="str">
        <f t="shared" si="324"/>
        <v>YES</v>
      </c>
      <c r="V1052" s="73">
        <f t="shared" si="325"/>
        <v>0.4375</v>
      </c>
      <c r="W1052" s="74">
        <f>Table2[[#This Row],[DEL. AVAILABLE A SLOT]]*24</f>
        <v>10.5</v>
      </c>
      <c r="X1052" s="1" t="str">
        <f t="shared" si="326"/>
        <v>SI</v>
      </c>
      <c r="Y1052" s="73">
        <f t="shared" si="327"/>
        <v>1.5201388888890506</v>
      </c>
      <c r="Z1052" s="74">
        <f>Table2[[#This Row],[ETA A TIMESLOT]]*24</f>
        <v>36.483333333337214</v>
      </c>
      <c r="AA1052" s="73">
        <f t="shared" si="328"/>
        <v>2.0833333335758653E-2</v>
      </c>
      <c r="AB1052" s="73" t="str">
        <f t="shared" si="329"/>
        <v>SI</v>
      </c>
      <c r="AC1052" s="74">
        <f>Table2[[#This Row],[PUNTUALIDAD (H)]]*24</f>
        <v>0.50000000005820766</v>
      </c>
      <c r="AD1052" s="73">
        <f t="shared" si="330"/>
        <v>1.5479166666700621</v>
      </c>
      <c r="AE1052" s="74">
        <f>Table2[[#This Row],[ATA TO UNLOADING]]*24</f>
        <v>37.150000000081491</v>
      </c>
      <c r="AF1052" s="74" t="str">
        <f>IF(Table2[[#This Row],[ATA TO UNLOADING 2]]&lt;=48,"YES","NO")</f>
        <v>YES</v>
      </c>
      <c r="AG1052" s="75">
        <f t="shared" si="331"/>
        <v>0.8125</v>
      </c>
      <c r="AH1052" s="2" t="s">
        <v>42</v>
      </c>
      <c r="AI1052" s="2" t="str">
        <f t="shared" si="332"/>
        <v>FFAU5507686</v>
      </c>
      <c r="AJ1052" s="76" t="str">
        <f t="shared" si="333"/>
        <v>LOGIX</v>
      </c>
      <c r="AK1052" s="77">
        <f>IF($M1052="TRUCK",VLOOKUP($AQ1052,Invoicing!$A$17:$B$49,MATCH($AK$1,Invoicing!$A$17:$B$17,0),FALSE),VLOOKUP($AQ1052,Invoicing!$N$17:$O$21,MATCH($AK$1,Invoicing!$N$17:$O$17,0),FALSE))</f>
        <v>530</v>
      </c>
      <c r="AL1052" s="78" t="e">
        <f>VLOOKUP($E1052,Invoicing!$A$1:$H$8,MATCH(TRACKER!$N1052,Invoicing!$A$1:$H$1,0),FALSE)</f>
        <v>#N/A</v>
      </c>
      <c r="AM1052" s="78">
        <f>VLOOKUP($E1052,Invoicing!$A$1:$H$8,MATCH(TRACKER!$O$1,Invoicing!$A$1:$H$1,0),FALSE)</f>
        <v>50</v>
      </c>
      <c r="AN1052" s="78">
        <f t="shared" si="334"/>
        <v>0</v>
      </c>
      <c r="AO1052" s="2">
        <f t="shared" si="335"/>
        <v>4</v>
      </c>
      <c r="AP1052" s="2" t="str">
        <f t="shared" si="336"/>
        <v>WEEK</v>
      </c>
      <c r="AQ1052" s="2" t="str">
        <f t="shared" si="337"/>
        <v>LOGIXWEEK</v>
      </c>
      <c r="AR1052" s="71">
        <f t="shared" si="338"/>
        <v>530</v>
      </c>
      <c r="AS1052" s="71">
        <f>VLOOKUP(AJ1052,Invoicing!A:K,10,FALSE)</f>
        <v>25</v>
      </c>
      <c r="AT1052" s="71">
        <f t="shared" si="339"/>
        <v>555</v>
      </c>
    </row>
    <row r="1053" spans="1:47">
      <c r="A1053" s="37" t="s">
        <v>729</v>
      </c>
      <c r="B1053" s="3" t="s">
        <v>38</v>
      </c>
      <c r="C1053" s="11">
        <v>45511.292361111111</v>
      </c>
      <c r="D1053" s="11">
        <v>45511.3125</v>
      </c>
      <c r="E1053" s="11" t="s">
        <v>45</v>
      </c>
      <c r="F1053" s="11" t="s">
        <v>40</v>
      </c>
      <c r="G1053" s="3" t="s">
        <v>1226</v>
      </c>
      <c r="H1053" s="3" t="s">
        <v>2821</v>
      </c>
      <c r="I1053" s="11">
        <v>45512.375</v>
      </c>
      <c r="J1053" s="12">
        <v>45512.90347222222</v>
      </c>
      <c r="K1053" s="12">
        <v>45512.958333333336</v>
      </c>
      <c r="L1053" s="12">
        <v>45512.916666666664</v>
      </c>
      <c r="M1053" s="12" t="s">
        <v>115</v>
      </c>
      <c r="N1053" s="3" t="s">
        <v>42</v>
      </c>
      <c r="O1053" s="3">
        <v>0</v>
      </c>
      <c r="P1053" s="1">
        <f t="shared" si="320"/>
        <v>32</v>
      </c>
      <c r="Q1053" s="1">
        <f t="shared" si="321"/>
        <v>8</v>
      </c>
      <c r="R1053" s="72">
        <f t="shared" si="322"/>
        <v>45512.90347222222</v>
      </c>
      <c r="S1053" s="73">
        <f t="shared" si="323"/>
        <v>1.0826388888890506</v>
      </c>
      <c r="T1053" s="74">
        <f>Table2[[#This Row],[ETA A OFRECIMIENTO]]*24</f>
        <v>25.983333333337214</v>
      </c>
      <c r="U1053" s="1" t="str">
        <f t="shared" si="324"/>
        <v>YES</v>
      </c>
      <c r="V1053" s="73">
        <f t="shared" si="325"/>
        <v>0.58333333333575865</v>
      </c>
      <c r="W1053" s="74">
        <f>Table2[[#This Row],[DEL. AVAILABLE A SLOT]]*24</f>
        <v>14.000000000058208</v>
      </c>
      <c r="X1053" s="1" t="str">
        <f t="shared" si="326"/>
        <v>SI</v>
      </c>
      <c r="Y1053" s="73">
        <f t="shared" si="327"/>
        <v>1.6659722222248092</v>
      </c>
      <c r="Z1053" s="74">
        <f>Table2[[#This Row],[ETA A TIMESLOT]]*24</f>
        <v>39.983333333395422</v>
      </c>
      <c r="AA1053" s="73">
        <f t="shared" si="328"/>
        <v>0</v>
      </c>
      <c r="AB1053" s="73" t="str">
        <f t="shared" si="329"/>
        <v>SI</v>
      </c>
      <c r="AC1053" s="74">
        <f>Table2[[#This Row],[PUNTUALIDAD (H)]]*24</f>
        <v>0</v>
      </c>
      <c r="AD1053" s="73">
        <f t="shared" si="330"/>
        <v>1.6243055555532919</v>
      </c>
      <c r="AE1053" s="74">
        <f>Table2[[#This Row],[ATA TO UNLOADING]]*24</f>
        <v>38.983333333279006</v>
      </c>
      <c r="AF1053" s="74" t="str">
        <f>IF(Table2[[#This Row],[ATA TO UNLOADING 2]]&lt;=48,"YES","NO")</f>
        <v>YES</v>
      </c>
      <c r="AG1053" s="75">
        <f t="shared" si="331"/>
        <v>0.95833333333575865</v>
      </c>
      <c r="AH1053" s="2" t="s">
        <v>24</v>
      </c>
      <c r="AI1053" s="2" t="str">
        <f t="shared" si="332"/>
        <v>FJKU6001370</v>
      </c>
      <c r="AJ1053" s="76" t="str">
        <f t="shared" si="333"/>
        <v>OM TRANSPORT</v>
      </c>
      <c r="AK1053" s="77">
        <f>IF($M1053="TRUCK",VLOOKUP($AQ1053,Invoicing!$A$17:$B$49,MATCH($AK$1,Invoicing!$A$17:$B$17,0),FALSE),VLOOKUP($AQ1053,Invoicing!$N$17:$O$21,MATCH($AK$1,Invoicing!$N$17:$O$17,0),FALSE))</f>
        <v>475</v>
      </c>
      <c r="AL1053" s="78" t="e">
        <f>VLOOKUP($E1053,Invoicing!$A$1:$H$8,MATCH(TRACKER!$N1053,Invoicing!$A$1:$H$1,0),FALSE)</f>
        <v>#N/A</v>
      </c>
      <c r="AM1053" s="78">
        <f>VLOOKUP($E1053,Invoicing!$A$1:$H$8,MATCH(TRACKER!$O$1,Invoicing!$A$1:$H$1,0),FALSE)</f>
        <v>50</v>
      </c>
      <c r="AN1053" s="78">
        <f t="shared" si="334"/>
        <v>0</v>
      </c>
      <c r="AO1053" s="2">
        <f t="shared" si="335"/>
        <v>4</v>
      </c>
      <c r="AP1053" s="2" t="str">
        <f t="shared" si="336"/>
        <v>NIGHT</v>
      </c>
      <c r="AQ1053" s="2" t="str">
        <f t="shared" si="337"/>
        <v>OM TRANSPORTNIGHT</v>
      </c>
      <c r="AR1053" s="71">
        <f t="shared" si="338"/>
        <v>475</v>
      </c>
      <c r="AS1053" s="71">
        <f>VLOOKUP(AJ1053,Invoicing!A:K,10,FALSE)</f>
        <v>25</v>
      </c>
      <c r="AT1053" s="71">
        <f t="shared" si="339"/>
        <v>500</v>
      </c>
    </row>
    <row r="1054" spans="1:47">
      <c r="A1054" s="37" t="s">
        <v>729</v>
      </c>
      <c r="B1054" s="3" t="s">
        <v>38</v>
      </c>
      <c r="C1054" s="11">
        <v>45511.292361111111</v>
      </c>
      <c r="D1054" s="11">
        <v>45511.3125</v>
      </c>
      <c r="E1054" s="11" t="s">
        <v>45</v>
      </c>
      <c r="F1054" s="11" t="s">
        <v>40</v>
      </c>
      <c r="G1054" s="3" t="s">
        <v>1227</v>
      </c>
      <c r="H1054" s="3" t="s">
        <v>46</v>
      </c>
      <c r="I1054" s="11">
        <v>45512.375</v>
      </c>
      <c r="J1054" s="12">
        <v>45512.59375</v>
      </c>
      <c r="K1054" s="12">
        <v>45512.5625</v>
      </c>
      <c r="L1054" s="12">
        <v>45512.607638888891</v>
      </c>
      <c r="M1054" s="12" t="s">
        <v>115</v>
      </c>
      <c r="N1054" s="3" t="s">
        <v>42</v>
      </c>
      <c r="O1054" s="3">
        <v>1</v>
      </c>
      <c r="P1054" s="1">
        <f t="shared" si="320"/>
        <v>32</v>
      </c>
      <c r="Q1054" s="1">
        <f t="shared" si="321"/>
        <v>8</v>
      </c>
      <c r="R1054" s="72">
        <f t="shared" si="322"/>
        <v>45512.59375</v>
      </c>
      <c r="S1054" s="73">
        <f t="shared" si="323"/>
        <v>1.0826388888890506</v>
      </c>
      <c r="T1054" s="74">
        <f>Table2[[#This Row],[ETA A OFRECIMIENTO]]*24</f>
        <v>25.983333333337214</v>
      </c>
      <c r="U1054" s="1" t="str">
        <f t="shared" si="324"/>
        <v>YES</v>
      </c>
      <c r="V1054" s="73">
        <f t="shared" si="325"/>
        <v>0.1875</v>
      </c>
      <c r="W1054" s="74">
        <f>Table2[[#This Row],[DEL. AVAILABLE A SLOT]]*24</f>
        <v>4.5</v>
      </c>
      <c r="X1054" s="1" t="str">
        <f t="shared" si="326"/>
        <v>SI</v>
      </c>
      <c r="Y1054" s="73">
        <f t="shared" si="327"/>
        <v>1.2701388888890506</v>
      </c>
      <c r="Z1054" s="74">
        <f>Table2[[#This Row],[ETA A TIMESLOT]]*24</f>
        <v>30.483333333337214</v>
      </c>
      <c r="AA1054" s="73">
        <f t="shared" si="328"/>
        <v>3.125E-2</v>
      </c>
      <c r="AB1054" s="73" t="str">
        <f t="shared" si="329"/>
        <v>SI</v>
      </c>
      <c r="AC1054" s="74">
        <f>Table2[[#This Row],[PUNTUALIDAD (H)]]*24</f>
        <v>0.75</v>
      </c>
      <c r="AD1054" s="73">
        <f t="shared" si="330"/>
        <v>1.3152777777795563</v>
      </c>
      <c r="AE1054" s="74">
        <f>Table2[[#This Row],[ATA TO UNLOADING]]*24</f>
        <v>31.566666666709352</v>
      </c>
      <c r="AF1054" s="74" t="str">
        <f>IF(Table2[[#This Row],[ATA TO UNLOADING 2]]&lt;=48,"YES","NO")</f>
        <v>YES</v>
      </c>
      <c r="AG1054" s="75">
        <f t="shared" si="331"/>
        <v>0.5625</v>
      </c>
      <c r="AH1054" s="2" t="s">
        <v>42</v>
      </c>
      <c r="AI1054" s="2" t="str">
        <f t="shared" si="332"/>
        <v>GAOU7187419</v>
      </c>
      <c r="AJ1054" s="76" t="str">
        <f t="shared" si="333"/>
        <v>OM TRANSPORT</v>
      </c>
      <c r="AK1054" s="77">
        <f>IF($M1054="TRUCK",VLOOKUP($AQ1054,Invoicing!$A$17:$B$49,MATCH($AK$1,Invoicing!$A$17:$B$17,0),FALSE),VLOOKUP($AQ1054,Invoicing!$N$17:$O$21,MATCH($AK$1,Invoicing!$N$17:$O$17,0),FALSE))</f>
        <v>475</v>
      </c>
      <c r="AL1054" s="78" t="e">
        <f>VLOOKUP($E1054,Invoicing!$A$1:$H$8,MATCH(TRACKER!$N1054,Invoicing!$A$1:$H$1,0),FALSE)</f>
        <v>#N/A</v>
      </c>
      <c r="AM1054" s="78">
        <f>VLOOKUP($E1054,Invoicing!$A$1:$H$8,MATCH(TRACKER!$O$1,Invoicing!$A$1:$H$1,0),FALSE)</f>
        <v>50</v>
      </c>
      <c r="AN1054" s="78">
        <f t="shared" si="334"/>
        <v>50</v>
      </c>
      <c r="AO1054" s="2">
        <f t="shared" si="335"/>
        <v>4</v>
      </c>
      <c r="AP1054" s="2" t="str">
        <f t="shared" si="336"/>
        <v>WEEK</v>
      </c>
      <c r="AQ1054" s="2" t="str">
        <f t="shared" si="337"/>
        <v>OM TRANSPORTWEEK</v>
      </c>
      <c r="AR1054" s="71">
        <f t="shared" si="338"/>
        <v>525</v>
      </c>
      <c r="AS1054" s="71">
        <f>VLOOKUP(AJ1054,Invoicing!A:K,10,FALSE)</f>
        <v>25</v>
      </c>
      <c r="AT1054" s="71">
        <f t="shared" si="339"/>
        <v>550</v>
      </c>
    </row>
    <row r="1055" spans="1:47">
      <c r="A1055" s="37" t="s">
        <v>729</v>
      </c>
      <c r="B1055" s="3" t="s">
        <v>38</v>
      </c>
      <c r="C1055" s="11">
        <v>45511.292361111111</v>
      </c>
      <c r="D1055" s="11">
        <v>45511.3125</v>
      </c>
      <c r="E1055" s="11" t="s">
        <v>44</v>
      </c>
      <c r="F1055" s="11" t="s">
        <v>40</v>
      </c>
      <c r="G1055" s="3" t="s">
        <v>1228</v>
      </c>
      <c r="H1055" s="3" t="s">
        <v>41</v>
      </c>
      <c r="I1055" s="11">
        <v>45512.375</v>
      </c>
      <c r="J1055" s="12">
        <v>45513.368055555555</v>
      </c>
      <c r="K1055" s="12">
        <v>45513.375</v>
      </c>
      <c r="L1055" s="12">
        <v>45513.368055555555</v>
      </c>
      <c r="M1055" s="12" t="s">
        <v>115</v>
      </c>
      <c r="N1055" s="3" t="s">
        <v>42</v>
      </c>
      <c r="O1055" s="3">
        <v>0</v>
      </c>
      <c r="P1055" s="1">
        <f t="shared" si="320"/>
        <v>32</v>
      </c>
      <c r="Q1055" s="1">
        <f t="shared" si="321"/>
        <v>8</v>
      </c>
      <c r="R1055" s="72">
        <f t="shared" si="322"/>
        <v>45513.368055555555</v>
      </c>
      <c r="S1055" s="73">
        <f t="shared" si="323"/>
        <v>1.0826388888890506</v>
      </c>
      <c r="T1055" s="74">
        <f>Table2[[#This Row],[ETA A OFRECIMIENTO]]*24</f>
        <v>25.983333333337214</v>
      </c>
      <c r="U1055" s="1" t="str">
        <f t="shared" si="324"/>
        <v>YES</v>
      </c>
      <c r="V1055" s="73">
        <f t="shared" si="325"/>
        <v>1</v>
      </c>
      <c r="W1055" s="74">
        <f>Table2[[#This Row],[DEL. AVAILABLE A SLOT]]*24</f>
        <v>24</v>
      </c>
      <c r="X1055" s="1" t="str">
        <f t="shared" si="326"/>
        <v>SI</v>
      </c>
      <c r="Y1055" s="73">
        <f t="shared" si="327"/>
        <v>2.0826388888890506</v>
      </c>
      <c r="Z1055" s="74">
        <f>Table2[[#This Row],[ETA A TIMESLOT]]*24</f>
        <v>49.983333333337214</v>
      </c>
      <c r="AA1055" s="73">
        <f t="shared" si="328"/>
        <v>0</v>
      </c>
      <c r="AB1055" s="73" t="str">
        <f t="shared" si="329"/>
        <v>SI</v>
      </c>
      <c r="AC1055" s="74">
        <f>Table2[[#This Row],[PUNTUALIDAD (H)]]*24</f>
        <v>0</v>
      </c>
      <c r="AD1055" s="73">
        <f t="shared" si="330"/>
        <v>2.0756944444437977</v>
      </c>
      <c r="AE1055" s="74">
        <f>Table2[[#This Row],[ATA TO UNLOADING]]*24</f>
        <v>49.816666666651145</v>
      </c>
      <c r="AF1055" s="74" t="str">
        <f>IF(Table2[[#This Row],[ATA TO UNLOADING 2]]&lt;=48,"YES","NO")</f>
        <v>NO</v>
      </c>
      <c r="AG1055" s="75">
        <f t="shared" si="331"/>
        <v>0.375</v>
      </c>
      <c r="AH1055" s="2" t="s">
        <v>42</v>
      </c>
      <c r="AI1055" s="2" t="str">
        <f t="shared" si="332"/>
        <v>MAEU9251262</v>
      </c>
      <c r="AJ1055" s="76" t="str">
        <f t="shared" si="333"/>
        <v>MSI</v>
      </c>
      <c r="AK1055" s="77">
        <f>IF($M1055="TRUCK",VLOOKUP($AQ1055,Invoicing!$A$17:$B$49,MATCH($AK$1,Invoicing!$A$17:$B$17,0),FALSE),VLOOKUP($AQ1055,Invoicing!$N$17:$O$21,MATCH($AK$1,Invoicing!$N$17:$O$17,0),FALSE))</f>
        <v>480</v>
      </c>
      <c r="AL1055" s="78" t="e">
        <f>VLOOKUP($E1055,Invoicing!$A$1:$H$8,MATCH(TRACKER!$N1055,Invoicing!$A$1:$H$1,0),FALSE)</f>
        <v>#N/A</v>
      </c>
      <c r="AM1055" s="78">
        <f>VLOOKUP($E1055,Invoicing!$A$1:$H$8,MATCH(TRACKER!$O$1,Invoicing!$A$1:$H$1,0),FALSE)</f>
        <v>50</v>
      </c>
      <c r="AN1055" s="78">
        <f t="shared" si="334"/>
        <v>0</v>
      </c>
      <c r="AO1055" s="2">
        <f t="shared" si="335"/>
        <v>5</v>
      </c>
      <c r="AP1055" s="2" t="str">
        <f t="shared" si="336"/>
        <v>WEEK</v>
      </c>
      <c r="AQ1055" s="2" t="str">
        <f t="shared" si="337"/>
        <v>MSIWEEK</v>
      </c>
      <c r="AR1055" s="71">
        <f t="shared" si="338"/>
        <v>480</v>
      </c>
      <c r="AS1055" s="71">
        <f>VLOOKUP(AJ1055,Invoicing!A:K,10,FALSE)</f>
        <v>25</v>
      </c>
      <c r="AT1055" s="71">
        <f t="shared" si="339"/>
        <v>505</v>
      </c>
    </row>
    <row r="1056" spans="1:47">
      <c r="A1056" s="37" t="s">
        <v>729</v>
      </c>
      <c r="B1056" s="3" t="s">
        <v>38</v>
      </c>
      <c r="C1056" s="11">
        <v>45511.292361111111</v>
      </c>
      <c r="D1056" s="11">
        <v>45511.3125</v>
      </c>
      <c r="E1056" s="11" t="s">
        <v>45</v>
      </c>
      <c r="F1056" s="11" t="s">
        <v>40</v>
      </c>
      <c r="G1056" s="3" t="s">
        <v>1229</v>
      </c>
      <c r="H1056" s="3" t="s">
        <v>41</v>
      </c>
      <c r="I1056" s="11">
        <v>45512.375</v>
      </c>
      <c r="J1056" s="12">
        <v>45512.680555555555</v>
      </c>
      <c r="K1056" s="12">
        <v>45512.6875</v>
      </c>
      <c r="L1056" s="12">
        <v>45512.694444444445</v>
      </c>
      <c r="M1056" s="12" t="s">
        <v>115</v>
      </c>
      <c r="N1056" s="3" t="s">
        <v>42</v>
      </c>
      <c r="O1056" s="3">
        <v>1</v>
      </c>
      <c r="P1056" s="1">
        <f t="shared" si="320"/>
        <v>32</v>
      </c>
      <c r="Q1056" s="1">
        <f t="shared" si="321"/>
        <v>8</v>
      </c>
      <c r="R1056" s="72">
        <f t="shared" si="322"/>
        <v>45512.680555555555</v>
      </c>
      <c r="S1056" s="73">
        <f t="shared" si="323"/>
        <v>1.0826388888890506</v>
      </c>
      <c r="T1056" s="74">
        <f>Table2[[#This Row],[ETA A OFRECIMIENTO]]*24</f>
        <v>25.983333333337214</v>
      </c>
      <c r="U1056" s="1" t="str">
        <f t="shared" si="324"/>
        <v>YES</v>
      </c>
      <c r="V1056" s="73">
        <f t="shared" si="325"/>
        <v>0.3125</v>
      </c>
      <c r="W1056" s="74">
        <f>Table2[[#This Row],[DEL. AVAILABLE A SLOT]]*24</f>
        <v>7.5</v>
      </c>
      <c r="X1056" s="1" t="str">
        <f t="shared" si="326"/>
        <v>SI</v>
      </c>
      <c r="Y1056" s="73">
        <f t="shared" si="327"/>
        <v>1.3951388888890506</v>
      </c>
      <c r="Z1056" s="74">
        <f>Table2[[#This Row],[ETA A TIMESLOT]]*24</f>
        <v>33.483333333337214</v>
      </c>
      <c r="AA1056" s="73">
        <f t="shared" si="328"/>
        <v>0</v>
      </c>
      <c r="AB1056" s="73" t="str">
        <f t="shared" si="329"/>
        <v>SI</v>
      </c>
      <c r="AC1056" s="74">
        <f>Table2[[#This Row],[PUNTUALIDAD (H)]]*24</f>
        <v>0</v>
      </c>
      <c r="AD1056" s="73">
        <f t="shared" si="330"/>
        <v>1.4020833333343035</v>
      </c>
      <c r="AE1056" s="74">
        <f>Table2[[#This Row],[ATA TO UNLOADING]]*24</f>
        <v>33.650000000023283</v>
      </c>
      <c r="AF1056" s="74" t="str">
        <f>IF(Table2[[#This Row],[ATA TO UNLOADING 2]]&lt;=48,"YES","NO")</f>
        <v>YES</v>
      </c>
      <c r="AG1056" s="75">
        <f t="shared" si="331"/>
        <v>0.6875</v>
      </c>
      <c r="AH1056" s="2" t="s">
        <v>42</v>
      </c>
      <c r="AI1056" s="2" t="str">
        <f t="shared" si="332"/>
        <v>MRKU3062381</v>
      </c>
      <c r="AJ1056" s="76" t="str">
        <f t="shared" si="333"/>
        <v>OM TRANSPORT</v>
      </c>
      <c r="AK1056" s="77">
        <f>IF($M1056="TRUCK",VLOOKUP($AQ1056,Invoicing!$A$17:$B$49,MATCH($AK$1,Invoicing!$A$17:$B$17,0),FALSE),VLOOKUP($AQ1056,Invoicing!$N$17:$O$21,MATCH($AK$1,Invoicing!$N$17:$O$17,0),FALSE))</f>
        <v>475</v>
      </c>
      <c r="AL1056" s="78" t="e">
        <f>VLOOKUP($E1056,Invoicing!$A$1:$H$8,MATCH(TRACKER!$N1056,Invoicing!$A$1:$H$1,0),FALSE)</f>
        <v>#N/A</v>
      </c>
      <c r="AM1056" s="78">
        <f>VLOOKUP($E1056,Invoicing!$A$1:$H$8,MATCH(TRACKER!$O$1,Invoicing!$A$1:$H$1,0),FALSE)</f>
        <v>50</v>
      </c>
      <c r="AN1056" s="78">
        <f t="shared" si="334"/>
        <v>50</v>
      </c>
      <c r="AO1056" s="2">
        <f t="shared" si="335"/>
        <v>4</v>
      </c>
      <c r="AP1056" s="2" t="str">
        <f t="shared" si="336"/>
        <v>WEEK</v>
      </c>
      <c r="AQ1056" s="2" t="str">
        <f t="shared" si="337"/>
        <v>OM TRANSPORTWEEK</v>
      </c>
      <c r="AR1056" s="71">
        <f t="shared" si="338"/>
        <v>525</v>
      </c>
      <c r="AS1056" s="71">
        <f>VLOOKUP(AJ1056,Invoicing!A:K,10,FALSE)</f>
        <v>25</v>
      </c>
      <c r="AT1056" s="71">
        <f t="shared" si="339"/>
        <v>550</v>
      </c>
    </row>
    <row r="1057" spans="1:47">
      <c r="A1057" s="37" t="s">
        <v>729</v>
      </c>
      <c r="B1057" s="3" t="s">
        <v>38</v>
      </c>
      <c r="C1057" s="11">
        <v>45511.292361111111</v>
      </c>
      <c r="D1057" s="11">
        <v>45511.3125</v>
      </c>
      <c r="E1057" s="11" t="s">
        <v>45</v>
      </c>
      <c r="F1057" s="11" t="s">
        <v>40</v>
      </c>
      <c r="G1057" s="3" t="s">
        <v>1230</v>
      </c>
      <c r="H1057" s="3" t="s">
        <v>2821</v>
      </c>
      <c r="I1057" s="11">
        <v>45512.375</v>
      </c>
      <c r="J1057" s="12">
        <v>45513.051388888889</v>
      </c>
      <c r="K1057" s="12">
        <v>45513.125</v>
      </c>
      <c r="L1057" s="12">
        <v>45513.0625</v>
      </c>
      <c r="M1057" s="12" t="s">
        <v>115</v>
      </c>
      <c r="N1057" s="3" t="s">
        <v>42</v>
      </c>
      <c r="O1057" s="3">
        <v>0</v>
      </c>
      <c r="P1057" s="1">
        <f t="shared" si="320"/>
        <v>32</v>
      </c>
      <c r="Q1057" s="1">
        <f t="shared" si="321"/>
        <v>8</v>
      </c>
      <c r="R1057" s="72">
        <f t="shared" si="322"/>
        <v>45513.051388888889</v>
      </c>
      <c r="S1057" s="73">
        <f t="shared" si="323"/>
        <v>1.0826388888890506</v>
      </c>
      <c r="T1057" s="74">
        <f>Table2[[#This Row],[ETA A OFRECIMIENTO]]*24</f>
        <v>25.983333333337214</v>
      </c>
      <c r="U1057" s="1" t="str">
        <f t="shared" si="324"/>
        <v>YES</v>
      </c>
      <c r="V1057" s="73">
        <f t="shared" si="325"/>
        <v>0.75</v>
      </c>
      <c r="W1057" s="74">
        <f>Table2[[#This Row],[DEL. AVAILABLE A SLOT]]*24</f>
        <v>18</v>
      </c>
      <c r="X1057" s="1" t="str">
        <f t="shared" si="326"/>
        <v>SI</v>
      </c>
      <c r="Y1057" s="73">
        <f t="shared" si="327"/>
        <v>1.8326388888890506</v>
      </c>
      <c r="Z1057" s="74">
        <f>Table2[[#This Row],[ETA A TIMESLOT]]*24</f>
        <v>43.983333333337214</v>
      </c>
      <c r="AA1057" s="73">
        <f t="shared" si="328"/>
        <v>0</v>
      </c>
      <c r="AB1057" s="73" t="str">
        <f t="shared" si="329"/>
        <v>SI</v>
      </c>
      <c r="AC1057" s="74">
        <f>Table2[[#This Row],[PUNTUALIDAD (H)]]*24</f>
        <v>0</v>
      </c>
      <c r="AD1057" s="73">
        <f t="shared" si="330"/>
        <v>1.7701388888890506</v>
      </c>
      <c r="AE1057" s="74">
        <f>Table2[[#This Row],[ATA TO UNLOADING]]*24</f>
        <v>42.483333333337214</v>
      </c>
      <c r="AF1057" s="74" t="str">
        <f>IF(Table2[[#This Row],[ATA TO UNLOADING 2]]&lt;=48,"YES","NO")</f>
        <v>YES</v>
      </c>
      <c r="AG1057" s="75">
        <f t="shared" si="331"/>
        <v>0.125</v>
      </c>
      <c r="AH1057" s="2" t="s">
        <v>24</v>
      </c>
      <c r="AI1057" s="2" t="str">
        <f t="shared" si="332"/>
        <v>MRKU3832693</v>
      </c>
      <c r="AJ1057" s="76" t="str">
        <f t="shared" si="333"/>
        <v>OM TRANSPORT</v>
      </c>
      <c r="AK1057" s="77">
        <f>IF($M1057="TRUCK",VLOOKUP($AQ1057,Invoicing!$A$17:$B$49,MATCH($AK$1,Invoicing!$A$17:$B$17,0),FALSE),VLOOKUP($AQ1057,Invoicing!$N$17:$O$21,MATCH($AK$1,Invoicing!$N$17:$O$17,0),FALSE))</f>
        <v>475</v>
      </c>
      <c r="AL1057" s="78" t="e">
        <f>VLOOKUP($E1057,Invoicing!$A$1:$H$8,MATCH(TRACKER!$N1057,Invoicing!$A$1:$H$1,0),FALSE)</f>
        <v>#N/A</v>
      </c>
      <c r="AM1057" s="78">
        <f>VLOOKUP($E1057,Invoicing!$A$1:$H$8,MATCH(TRACKER!$O$1,Invoicing!$A$1:$H$1,0),FALSE)</f>
        <v>50</v>
      </c>
      <c r="AN1057" s="78">
        <f t="shared" si="334"/>
        <v>0</v>
      </c>
      <c r="AO1057" s="2">
        <f t="shared" si="335"/>
        <v>5</v>
      </c>
      <c r="AP1057" s="2" t="str">
        <f t="shared" si="336"/>
        <v>NIGHT</v>
      </c>
      <c r="AQ1057" s="2" t="str">
        <f t="shared" si="337"/>
        <v>OM TRANSPORTNIGHT</v>
      </c>
      <c r="AR1057" s="71">
        <f t="shared" si="338"/>
        <v>475</v>
      </c>
      <c r="AS1057" s="71">
        <f>VLOOKUP(AJ1057,Invoicing!A:K,10,FALSE)</f>
        <v>25</v>
      </c>
      <c r="AT1057" s="71">
        <f t="shared" si="339"/>
        <v>500</v>
      </c>
    </row>
    <row r="1058" spans="1:47">
      <c r="A1058" s="37" t="s">
        <v>729</v>
      </c>
      <c r="B1058" s="3" t="s">
        <v>38</v>
      </c>
      <c r="C1058" s="11">
        <v>45511.292361111111</v>
      </c>
      <c r="D1058" s="11">
        <v>45511.3125</v>
      </c>
      <c r="E1058" s="11" t="s">
        <v>44</v>
      </c>
      <c r="F1058" s="11" t="s">
        <v>40</v>
      </c>
      <c r="G1058" s="3" t="s">
        <v>1231</v>
      </c>
      <c r="H1058" s="3" t="s">
        <v>41</v>
      </c>
      <c r="I1058" s="11">
        <v>45512.375</v>
      </c>
      <c r="J1058" s="12">
        <v>45513.590277777781</v>
      </c>
      <c r="K1058" s="12">
        <v>45513.541666666664</v>
      </c>
      <c r="L1058" s="12">
        <v>45513.604166666664</v>
      </c>
      <c r="M1058" s="12" t="s">
        <v>115</v>
      </c>
      <c r="N1058" s="3" t="s">
        <v>42</v>
      </c>
      <c r="O1058" s="3">
        <v>1</v>
      </c>
      <c r="P1058" s="1">
        <f t="shared" si="320"/>
        <v>32</v>
      </c>
      <c r="Q1058" s="1">
        <f t="shared" si="321"/>
        <v>8</v>
      </c>
      <c r="R1058" s="72">
        <f t="shared" si="322"/>
        <v>45513.590277777781</v>
      </c>
      <c r="S1058" s="73">
        <f t="shared" si="323"/>
        <v>1.0826388888890506</v>
      </c>
      <c r="T1058" s="74">
        <f>Table2[[#This Row],[ETA A OFRECIMIENTO]]*24</f>
        <v>25.983333333337214</v>
      </c>
      <c r="U1058" s="1" t="str">
        <f t="shared" si="324"/>
        <v>YES</v>
      </c>
      <c r="V1058" s="73">
        <f t="shared" si="325"/>
        <v>1.1666666666642413</v>
      </c>
      <c r="W1058" s="74">
        <f>Table2[[#This Row],[DEL. AVAILABLE A SLOT]]*24</f>
        <v>27.999999999941792</v>
      </c>
      <c r="X1058" s="1" t="str">
        <f t="shared" si="326"/>
        <v>NO</v>
      </c>
      <c r="Y1058" s="73">
        <f t="shared" si="327"/>
        <v>2.2493055555532919</v>
      </c>
      <c r="Z1058" s="74">
        <f>Table2[[#This Row],[ETA A TIMESLOT]]*24</f>
        <v>53.983333333279006</v>
      </c>
      <c r="AA1058" s="73">
        <f t="shared" si="328"/>
        <v>4.8611111116770189E-2</v>
      </c>
      <c r="AB1058" s="73" t="str">
        <f t="shared" si="329"/>
        <v>NO</v>
      </c>
      <c r="AC1058" s="74">
        <f>Table2[[#This Row],[PUNTUALIDAD (H)]]*24</f>
        <v>1.1666666668024845</v>
      </c>
      <c r="AD1058" s="73">
        <f t="shared" si="330"/>
        <v>2.3118055555532919</v>
      </c>
      <c r="AE1058" s="74">
        <f>Table2[[#This Row],[ATA TO UNLOADING]]*24</f>
        <v>55.483333333279006</v>
      </c>
      <c r="AF1058" s="74" t="str">
        <f>IF(Table2[[#This Row],[ATA TO UNLOADING 2]]&lt;=48,"YES","NO")</f>
        <v>NO</v>
      </c>
      <c r="AG1058" s="75">
        <f t="shared" si="331"/>
        <v>0.54166666666424135</v>
      </c>
      <c r="AH1058" s="2" t="s">
        <v>42</v>
      </c>
      <c r="AI1058" s="2" t="str">
        <f t="shared" si="332"/>
        <v>MRKU4173590</v>
      </c>
      <c r="AJ1058" s="76" t="str">
        <f t="shared" si="333"/>
        <v>MSI</v>
      </c>
      <c r="AK1058" s="77">
        <f>IF($M1058="TRUCK",VLOOKUP($AQ1058,Invoicing!$A$17:$B$49,MATCH($AK$1,Invoicing!$A$17:$B$17,0),FALSE),VLOOKUP($AQ1058,Invoicing!$N$17:$O$21,MATCH($AK$1,Invoicing!$N$17:$O$17,0),FALSE))</f>
        <v>480</v>
      </c>
      <c r="AL1058" s="78" t="e">
        <f>VLOOKUP($E1058,Invoicing!$A$1:$H$8,MATCH(TRACKER!$N1058,Invoicing!$A$1:$H$1,0),FALSE)</f>
        <v>#N/A</v>
      </c>
      <c r="AM1058" s="78">
        <f>VLOOKUP($E1058,Invoicing!$A$1:$H$8,MATCH(TRACKER!$O$1,Invoicing!$A$1:$H$1,0),FALSE)</f>
        <v>50</v>
      </c>
      <c r="AN1058" s="78">
        <f t="shared" si="334"/>
        <v>50</v>
      </c>
      <c r="AO1058" s="2">
        <f t="shared" si="335"/>
        <v>5</v>
      </c>
      <c r="AP1058" s="2" t="str">
        <f t="shared" si="336"/>
        <v>WEEK</v>
      </c>
      <c r="AQ1058" s="2" t="str">
        <f t="shared" si="337"/>
        <v>MSIWEEK</v>
      </c>
      <c r="AR1058" s="71">
        <f t="shared" si="338"/>
        <v>530</v>
      </c>
      <c r="AS1058" s="71">
        <f>VLOOKUP(AJ1058,Invoicing!A:K,10,FALSE)</f>
        <v>25</v>
      </c>
      <c r="AT1058" s="71">
        <f t="shared" si="339"/>
        <v>555</v>
      </c>
    </row>
    <row r="1059" spans="1:47">
      <c r="A1059" s="37" t="s">
        <v>729</v>
      </c>
      <c r="B1059" s="3" t="s">
        <v>38</v>
      </c>
      <c r="C1059" s="11">
        <v>45511.292361111111</v>
      </c>
      <c r="D1059" s="11">
        <v>45511.3125</v>
      </c>
      <c r="E1059" s="11" t="s">
        <v>43</v>
      </c>
      <c r="F1059" s="11" t="s">
        <v>40</v>
      </c>
      <c r="G1059" s="3" t="s">
        <v>1232</v>
      </c>
      <c r="H1059" s="3" t="s">
        <v>41</v>
      </c>
      <c r="I1059" s="11">
        <v>45512.375</v>
      </c>
      <c r="J1059" s="12">
        <v>45513.618055555555</v>
      </c>
      <c r="K1059" s="12">
        <v>45513.625</v>
      </c>
      <c r="L1059" s="12">
        <v>45513.652777777781</v>
      </c>
      <c r="M1059" s="12" t="s">
        <v>115</v>
      </c>
      <c r="N1059" s="3" t="s">
        <v>42</v>
      </c>
      <c r="O1059" s="3">
        <v>1</v>
      </c>
      <c r="P1059" s="1">
        <f t="shared" si="320"/>
        <v>32</v>
      </c>
      <c r="Q1059" s="1">
        <f t="shared" si="321"/>
        <v>8</v>
      </c>
      <c r="R1059" s="72">
        <f t="shared" si="322"/>
        <v>45513.618055555555</v>
      </c>
      <c r="S1059" s="73">
        <f t="shared" si="323"/>
        <v>1.0826388888890506</v>
      </c>
      <c r="T1059" s="74">
        <f>Table2[[#This Row],[ETA A OFRECIMIENTO]]*24</f>
        <v>25.983333333337214</v>
      </c>
      <c r="U1059" s="1" t="str">
        <f t="shared" si="324"/>
        <v>YES</v>
      </c>
      <c r="V1059" s="73">
        <f t="shared" si="325"/>
        <v>1.25</v>
      </c>
      <c r="W1059" s="74">
        <f>Table2[[#This Row],[DEL. AVAILABLE A SLOT]]*24</f>
        <v>30</v>
      </c>
      <c r="X1059" s="1" t="str">
        <f t="shared" si="326"/>
        <v>NO</v>
      </c>
      <c r="Y1059" s="73">
        <f t="shared" si="327"/>
        <v>2.3326388888890506</v>
      </c>
      <c r="Z1059" s="74">
        <f>Table2[[#This Row],[ETA A TIMESLOT]]*24</f>
        <v>55.983333333337214</v>
      </c>
      <c r="AA1059" s="73">
        <f t="shared" si="328"/>
        <v>0</v>
      </c>
      <c r="AB1059" s="73" t="str">
        <f t="shared" si="329"/>
        <v>SI</v>
      </c>
      <c r="AC1059" s="74">
        <f>Table2[[#This Row],[PUNTUALIDAD (H)]]*24</f>
        <v>0</v>
      </c>
      <c r="AD1059" s="73">
        <f t="shared" si="330"/>
        <v>2.3604166666700621</v>
      </c>
      <c r="AE1059" s="74">
        <f>Table2[[#This Row],[ATA TO UNLOADING]]*24</f>
        <v>56.650000000081491</v>
      </c>
      <c r="AF1059" s="74" t="str">
        <f>IF(Table2[[#This Row],[ATA TO UNLOADING 2]]&lt;=48,"YES","NO")</f>
        <v>NO</v>
      </c>
      <c r="AG1059" s="75">
        <f t="shared" si="331"/>
        <v>0.625</v>
      </c>
      <c r="AH1059" s="2" t="s">
        <v>42</v>
      </c>
      <c r="AI1059" s="2" t="str">
        <f t="shared" si="332"/>
        <v>MRKU5359949</v>
      </c>
      <c r="AJ1059" s="76" t="str">
        <f t="shared" si="333"/>
        <v>LOGIX</v>
      </c>
      <c r="AK1059" s="77">
        <f>IF($M1059="TRUCK",VLOOKUP($AQ1059,Invoicing!$A$17:$B$49,MATCH($AK$1,Invoicing!$A$17:$B$17,0),FALSE),VLOOKUP($AQ1059,Invoicing!$N$17:$O$21,MATCH($AK$1,Invoicing!$N$17:$O$17,0),FALSE))</f>
        <v>530</v>
      </c>
      <c r="AL1059" s="78" t="e">
        <f>VLOOKUP($E1059,Invoicing!$A$1:$H$8,MATCH(TRACKER!$N1059,Invoicing!$A$1:$H$1,0),FALSE)</f>
        <v>#N/A</v>
      </c>
      <c r="AM1059" s="78">
        <f>VLOOKUP($E1059,Invoicing!$A$1:$H$8,MATCH(TRACKER!$O$1,Invoicing!$A$1:$H$1,0),FALSE)</f>
        <v>50</v>
      </c>
      <c r="AN1059" s="78">
        <f t="shared" si="334"/>
        <v>50</v>
      </c>
      <c r="AO1059" s="2">
        <f t="shared" si="335"/>
        <v>5</v>
      </c>
      <c r="AP1059" s="2" t="str">
        <f t="shared" si="336"/>
        <v>WEEK</v>
      </c>
      <c r="AQ1059" s="2" t="str">
        <f t="shared" si="337"/>
        <v>LOGIXWEEK</v>
      </c>
      <c r="AR1059" s="71">
        <f t="shared" si="338"/>
        <v>580</v>
      </c>
      <c r="AS1059" s="71">
        <f>VLOOKUP(AJ1059,Invoicing!A:K,10,FALSE)</f>
        <v>25</v>
      </c>
      <c r="AT1059" s="71">
        <f t="shared" si="339"/>
        <v>605</v>
      </c>
    </row>
    <row r="1060" spans="1:47">
      <c r="A1060" s="37" t="s">
        <v>729</v>
      </c>
      <c r="B1060" s="3" t="s">
        <v>38</v>
      </c>
      <c r="C1060" s="11">
        <v>45511.292361111111</v>
      </c>
      <c r="D1060" s="11">
        <v>45511.3125</v>
      </c>
      <c r="E1060" s="11" t="s">
        <v>45</v>
      </c>
      <c r="F1060" s="11" t="s">
        <v>40</v>
      </c>
      <c r="G1060" s="3" t="s">
        <v>1233</v>
      </c>
      <c r="H1060" s="3" t="s">
        <v>2821</v>
      </c>
      <c r="I1060" s="11">
        <v>45512.375</v>
      </c>
      <c r="J1060" s="12">
        <v>45512.820833333331</v>
      </c>
      <c r="K1060" s="12">
        <v>45512.875</v>
      </c>
      <c r="L1060" s="12">
        <v>45512.854166666664</v>
      </c>
      <c r="M1060" s="12" t="s">
        <v>115</v>
      </c>
      <c r="N1060" s="3" t="s">
        <v>42</v>
      </c>
      <c r="O1060" s="3">
        <v>0</v>
      </c>
      <c r="P1060" s="1">
        <f t="shared" si="320"/>
        <v>32</v>
      </c>
      <c r="Q1060" s="1">
        <f t="shared" si="321"/>
        <v>8</v>
      </c>
      <c r="R1060" s="72">
        <f t="shared" si="322"/>
        <v>45512.820833333331</v>
      </c>
      <c r="S1060" s="73">
        <f t="shared" si="323"/>
        <v>1.0826388888890506</v>
      </c>
      <c r="T1060" s="74">
        <f>Table2[[#This Row],[ETA A OFRECIMIENTO]]*24</f>
        <v>25.983333333337214</v>
      </c>
      <c r="U1060" s="1" t="str">
        <f t="shared" si="324"/>
        <v>YES</v>
      </c>
      <c r="V1060" s="73">
        <f t="shared" si="325"/>
        <v>0.5</v>
      </c>
      <c r="W1060" s="74">
        <f>Table2[[#This Row],[DEL. AVAILABLE A SLOT]]*24</f>
        <v>12</v>
      </c>
      <c r="X1060" s="1" t="str">
        <f t="shared" si="326"/>
        <v>SI</v>
      </c>
      <c r="Y1060" s="73">
        <f t="shared" si="327"/>
        <v>1.5826388888890506</v>
      </c>
      <c r="Z1060" s="74">
        <f>Table2[[#This Row],[ETA A TIMESLOT]]*24</f>
        <v>37.983333333337214</v>
      </c>
      <c r="AA1060" s="73">
        <f t="shared" si="328"/>
        <v>0</v>
      </c>
      <c r="AB1060" s="73" t="str">
        <f t="shared" si="329"/>
        <v>SI</v>
      </c>
      <c r="AC1060" s="74">
        <f>Table2[[#This Row],[PUNTUALIDAD (H)]]*24</f>
        <v>0</v>
      </c>
      <c r="AD1060" s="73">
        <f t="shared" si="330"/>
        <v>1.5618055555532919</v>
      </c>
      <c r="AE1060" s="74">
        <f>Table2[[#This Row],[ATA TO UNLOADING]]*24</f>
        <v>37.483333333279006</v>
      </c>
      <c r="AF1060" s="74" t="str">
        <f>IF(Table2[[#This Row],[ATA TO UNLOADING 2]]&lt;=48,"YES","NO")</f>
        <v>YES</v>
      </c>
      <c r="AG1060" s="75">
        <f t="shared" si="331"/>
        <v>0.875</v>
      </c>
      <c r="AH1060" s="2" t="s">
        <v>24</v>
      </c>
      <c r="AI1060" s="2" t="str">
        <f t="shared" si="332"/>
        <v>MRKU5516755</v>
      </c>
      <c r="AJ1060" s="76" t="str">
        <f t="shared" si="333"/>
        <v>OM TRANSPORT</v>
      </c>
      <c r="AK1060" s="77">
        <f>IF($M1060="TRUCK",VLOOKUP($AQ1060,Invoicing!$A$17:$B$49,MATCH($AK$1,Invoicing!$A$17:$B$17,0),FALSE),VLOOKUP($AQ1060,Invoicing!$N$17:$O$21,MATCH($AK$1,Invoicing!$N$17:$O$17,0),FALSE))</f>
        <v>475</v>
      </c>
      <c r="AL1060" s="78" t="e">
        <f>VLOOKUP($E1060,Invoicing!$A$1:$H$8,MATCH(TRACKER!$N1060,Invoicing!$A$1:$H$1,0),FALSE)</f>
        <v>#N/A</v>
      </c>
      <c r="AM1060" s="78">
        <f>VLOOKUP($E1060,Invoicing!$A$1:$H$8,MATCH(TRACKER!$O$1,Invoicing!$A$1:$H$1,0),FALSE)</f>
        <v>50</v>
      </c>
      <c r="AN1060" s="78">
        <f t="shared" si="334"/>
        <v>0</v>
      </c>
      <c r="AO1060" s="2">
        <f t="shared" si="335"/>
        <v>4</v>
      </c>
      <c r="AP1060" s="2" t="str">
        <f t="shared" si="336"/>
        <v>NIGHT</v>
      </c>
      <c r="AQ1060" s="2" t="str">
        <f t="shared" si="337"/>
        <v>OM TRANSPORTNIGHT</v>
      </c>
      <c r="AR1060" s="71">
        <f t="shared" si="338"/>
        <v>475</v>
      </c>
      <c r="AS1060" s="71">
        <f>VLOOKUP(AJ1060,Invoicing!A:K,10,FALSE)</f>
        <v>25</v>
      </c>
      <c r="AT1060" s="71">
        <f t="shared" si="339"/>
        <v>500</v>
      </c>
    </row>
    <row r="1061" spans="1:47">
      <c r="A1061" s="37" t="s">
        <v>729</v>
      </c>
      <c r="B1061" s="3" t="s">
        <v>38</v>
      </c>
      <c r="C1061" s="11">
        <v>45511.292361111111</v>
      </c>
      <c r="D1061" s="11">
        <v>45511.3125</v>
      </c>
      <c r="E1061" s="11" t="s">
        <v>43</v>
      </c>
      <c r="F1061" s="11" t="s">
        <v>40</v>
      </c>
      <c r="G1061" s="3" t="s">
        <v>1234</v>
      </c>
      <c r="H1061" s="3" t="s">
        <v>2821</v>
      </c>
      <c r="I1061" s="11">
        <v>45512.375</v>
      </c>
      <c r="J1061" s="12">
        <v>45513.359027777777</v>
      </c>
      <c r="K1061" s="12">
        <v>45513.375</v>
      </c>
      <c r="L1061" s="12">
        <v>45513.378472222219</v>
      </c>
      <c r="M1061" s="12" t="s">
        <v>115</v>
      </c>
      <c r="N1061" s="3" t="s">
        <v>42</v>
      </c>
      <c r="O1061" s="3">
        <v>0</v>
      </c>
      <c r="P1061" s="1">
        <f t="shared" si="320"/>
        <v>32</v>
      </c>
      <c r="Q1061" s="1">
        <f t="shared" si="321"/>
        <v>8</v>
      </c>
      <c r="R1061" s="72">
        <f t="shared" si="322"/>
        <v>45513.359027777777</v>
      </c>
      <c r="S1061" s="73">
        <f t="shared" si="323"/>
        <v>1.0826388888890506</v>
      </c>
      <c r="T1061" s="74">
        <f>Table2[[#This Row],[ETA A OFRECIMIENTO]]*24</f>
        <v>25.983333333337214</v>
      </c>
      <c r="U1061" s="1" t="str">
        <f t="shared" si="324"/>
        <v>YES</v>
      </c>
      <c r="V1061" s="73">
        <f t="shared" si="325"/>
        <v>1</v>
      </c>
      <c r="W1061" s="74">
        <f>Table2[[#This Row],[DEL. AVAILABLE A SLOT]]*24</f>
        <v>24</v>
      </c>
      <c r="X1061" s="1" t="str">
        <f t="shared" si="326"/>
        <v>SI</v>
      </c>
      <c r="Y1061" s="73">
        <f t="shared" si="327"/>
        <v>2.0826388888890506</v>
      </c>
      <c r="Z1061" s="74">
        <f>Table2[[#This Row],[ETA A TIMESLOT]]*24</f>
        <v>49.983333333337214</v>
      </c>
      <c r="AA1061" s="73">
        <f t="shared" si="328"/>
        <v>0</v>
      </c>
      <c r="AB1061" s="73" t="str">
        <f t="shared" si="329"/>
        <v>SI</v>
      </c>
      <c r="AC1061" s="74">
        <f>Table2[[#This Row],[PUNTUALIDAD (H)]]*24</f>
        <v>0</v>
      </c>
      <c r="AD1061" s="73">
        <f t="shared" si="330"/>
        <v>2.086111111108039</v>
      </c>
      <c r="AE1061" s="74">
        <f>Table2[[#This Row],[ATA TO UNLOADING]]*24</f>
        <v>50.066666666592937</v>
      </c>
      <c r="AF1061" s="74" t="str">
        <f>IF(Table2[[#This Row],[ATA TO UNLOADING 2]]&lt;=48,"YES","NO")</f>
        <v>NO</v>
      </c>
      <c r="AG1061" s="75">
        <f t="shared" si="331"/>
        <v>0.375</v>
      </c>
      <c r="AH1061" s="2" t="s">
        <v>42</v>
      </c>
      <c r="AI1061" s="2" t="str">
        <f t="shared" si="332"/>
        <v>MRKU5646764</v>
      </c>
      <c r="AJ1061" s="76" t="str">
        <f t="shared" si="333"/>
        <v>LOGIX</v>
      </c>
      <c r="AK1061" s="77">
        <f>IF($M1061="TRUCK",VLOOKUP($AQ1061,Invoicing!$A$17:$B$49,MATCH($AK$1,Invoicing!$A$17:$B$17,0),FALSE),VLOOKUP($AQ1061,Invoicing!$N$17:$O$21,MATCH($AK$1,Invoicing!$N$17:$O$17,0),FALSE))</f>
        <v>530</v>
      </c>
      <c r="AL1061" s="78" t="e">
        <f>VLOOKUP($E1061,Invoicing!$A$1:$H$8,MATCH(TRACKER!$N1061,Invoicing!$A$1:$H$1,0),FALSE)</f>
        <v>#N/A</v>
      </c>
      <c r="AM1061" s="78">
        <f>VLOOKUP($E1061,Invoicing!$A$1:$H$8,MATCH(TRACKER!$O$1,Invoicing!$A$1:$H$1,0),FALSE)</f>
        <v>50</v>
      </c>
      <c r="AN1061" s="78">
        <f t="shared" si="334"/>
        <v>0</v>
      </c>
      <c r="AO1061" s="2">
        <f t="shared" si="335"/>
        <v>5</v>
      </c>
      <c r="AP1061" s="2" t="str">
        <f t="shared" si="336"/>
        <v>WEEK</v>
      </c>
      <c r="AQ1061" s="2" t="str">
        <f t="shared" si="337"/>
        <v>LOGIXWEEK</v>
      </c>
      <c r="AR1061" s="71">
        <f t="shared" si="338"/>
        <v>530</v>
      </c>
      <c r="AS1061" s="71">
        <f>VLOOKUP(AJ1061,Invoicing!A:K,10,FALSE)</f>
        <v>25</v>
      </c>
      <c r="AT1061" s="71">
        <f t="shared" si="339"/>
        <v>555</v>
      </c>
    </row>
    <row r="1062" spans="1:47">
      <c r="A1062" s="58" t="s">
        <v>729</v>
      </c>
      <c r="B1062" s="59" t="s">
        <v>38</v>
      </c>
      <c r="C1062" s="60">
        <v>45511.292361111111</v>
      </c>
      <c r="D1062" s="60">
        <v>45511.3125</v>
      </c>
      <c r="E1062" s="60" t="s">
        <v>44</v>
      </c>
      <c r="F1062" s="60" t="s">
        <v>40</v>
      </c>
      <c r="G1062" s="59" t="s">
        <v>1235</v>
      </c>
      <c r="H1062" s="3" t="s">
        <v>2821</v>
      </c>
      <c r="I1062" s="60">
        <v>45512.375</v>
      </c>
      <c r="J1062" s="61">
        <v>45512.62777777778</v>
      </c>
      <c r="K1062" s="61">
        <v>45512.708333333336</v>
      </c>
      <c r="L1062" s="61">
        <v>45512.729166666664</v>
      </c>
      <c r="M1062" s="12" t="s">
        <v>115</v>
      </c>
      <c r="N1062" s="3" t="s">
        <v>42</v>
      </c>
      <c r="O1062" s="3">
        <v>0</v>
      </c>
      <c r="P1062" s="1">
        <f t="shared" si="320"/>
        <v>32</v>
      </c>
      <c r="Q1062" s="1">
        <f t="shared" si="321"/>
        <v>8</v>
      </c>
      <c r="R1062" s="72">
        <f t="shared" si="322"/>
        <v>45512.62777777778</v>
      </c>
      <c r="S1062" s="73">
        <f t="shared" si="323"/>
        <v>1.0826388888890506</v>
      </c>
      <c r="T1062" s="74">
        <f>Table2[[#This Row],[ETA A OFRECIMIENTO]]*24</f>
        <v>25.983333333337214</v>
      </c>
      <c r="U1062" s="1" t="str">
        <f t="shared" si="324"/>
        <v>YES</v>
      </c>
      <c r="V1062" s="73">
        <f t="shared" si="325"/>
        <v>0.33333333333575865</v>
      </c>
      <c r="W1062" s="74">
        <f>Table2[[#This Row],[DEL. AVAILABLE A SLOT]]*24</f>
        <v>8.0000000000582077</v>
      </c>
      <c r="X1062" s="1" t="str">
        <f t="shared" si="326"/>
        <v>SI</v>
      </c>
      <c r="Y1062" s="73">
        <f t="shared" si="327"/>
        <v>1.4159722222248092</v>
      </c>
      <c r="Z1062" s="74">
        <f>Table2[[#This Row],[ETA A TIMESLOT]]*24</f>
        <v>33.983333333395422</v>
      </c>
      <c r="AA1062" s="73">
        <f t="shared" si="328"/>
        <v>0</v>
      </c>
      <c r="AB1062" s="73" t="str">
        <f t="shared" si="329"/>
        <v>SI</v>
      </c>
      <c r="AC1062" s="74">
        <f>Table2[[#This Row],[PUNTUALIDAD (H)]]*24</f>
        <v>0</v>
      </c>
      <c r="AD1062" s="73">
        <f t="shared" si="330"/>
        <v>1.4368055555532919</v>
      </c>
      <c r="AE1062" s="74">
        <f>Table2[[#This Row],[ATA TO UNLOADING]]*24</f>
        <v>34.483333333279006</v>
      </c>
      <c r="AF1062" s="74" t="str">
        <f>IF(Table2[[#This Row],[ATA TO UNLOADING 2]]&lt;=48,"YES","NO")</f>
        <v>YES</v>
      </c>
      <c r="AG1062" s="75">
        <f t="shared" si="331"/>
        <v>0.70833333333575865</v>
      </c>
      <c r="AH1062" s="2" t="s">
        <v>42</v>
      </c>
      <c r="AI1062" s="2" t="str">
        <f t="shared" si="332"/>
        <v>MRKU5652978</v>
      </c>
      <c r="AJ1062" s="76" t="str">
        <f t="shared" si="333"/>
        <v>MSI</v>
      </c>
      <c r="AK1062" s="77">
        <f>IF($M1062="TRUCK",VLOOKUP($AQ1062,Invoicing!$A$17:$B$49,MATCH($AK$1,Invoicing!$A$17:$B$17,0),FALSE),VLOOKUP($AQ1062,Invoicing!$N$17:$O$21,MATCH($AK$1,Invoicing!$N$17:$O$17,0),FALSE))</f>
        <v>480</v>
      </c>
      <c r="AL1062" s="78" t="e">
        <f>VLOOKUP($E1062,Invoicing!$A$1:$H$8,MATCH(TRACKER!$N1062,Invoicing!$A$1:$H$1,0),FALSE)</f>
        <v>#N/A</v>
      </c>
      <c r="AM1062" s="78">
        <f>VLOOKUP($E1062,Invoicing!$A$1:$H$8,MATCH(TRACKER!$O$1,Invoicing!$A$1:$H$1,0),FALSE)</f>
        <v>50</v>
      </c>
      <c r="AN1062" s="78">
        <f t="shared" si="334"/>
        <v>0</v>
      </c>
      <c r="AO1062" s="2">
        <f t="shared" si="335"/>
        <v>4</v>
      </c>
      <c r="AP1062" s="2" t="str">
        <f t="shared" si="336"/>
        <v>WEEK</v>
      </c>
      <c r="AQ1062" s="2" t="str">
        <f t="shared" si="337"/>
        <v>MSIWEEK</v>
      </c>
      <c r="AR1062" s="71">
        <f t="shared" si="338"/>
        <v>480</v>
      </c>
      <c r="AS1062" s="71">
        <f>VLOOKUP(AJ1062,Invoicing!A:K,10,FALSE)</f>
        <v>25</v>
      </c>
      <c r="AT1062" s="71">
        <f t="shared" si="339"/>
        <v>505</v>
      </c>
    </row>
    <row r="1063" spans="1:47">
      <c r="A1063" s="58" t="s">
        <v>729</v>
      </c>
      <c r="B1063" s="59" t="s">
        <v>38</v>
      </c>
      <c r="C1063" s="60">
        <v>45511.292361111111</v>
      </c>
      <c r="D1063" s="60">
        <v>45511.3125</v>
      </c>
      <c r="E1063" s="60" t="s">
        <v>44</v>
      </c>
      <c r="F1063" s="60" t="s">
        <v>40</v>
      </c>
      <c r="G1063" s="59" t="s">
        <v>1236</v>
      </c>
      <c r="H1063" s="3" t="s">
        <v>2821</v>
      </c>
      <c r="I1063" s="60">
        <v>45512.375</v>
      </c>
      <c r="J1063" s="61">
        <v>45513.204861111109</v>
      </c>
      <c r="K1063" s="61">
        <v>45513.208333333336</v>
      </c>
      <c r="L1063" s="61">
        <v>45513.21875</v>
      </c>
      <c r="M1063" s="12" t="s">
        <v>115</v>
      </c>
      <c r="N1063" s="3" t="s">
        <v>42</v>
      </c>
      <c r="O1063" s="3">
        <v>0</v>
      </c>
      <c r="P1063" s="1">
        <f t="shared" si="320"/>
        <v>32</v>
      </c>
      <c r="Q1063" s="1">
        <f t="shared" si="321"/>
        <v>8</v>
      </c>
      <c r="R1063" s="72">
        <f t="shared" si="322"/>
        <v>45513.204861111109</v>
      </c>
      <c r="S1063" s="73">
        <f t="shared" si="323"/>
        <v>1.0826388888890506</v>
      </c>
      <c r="T1063" s="74">
        <f>Table2[[#This Row],[ETA A OFRECIMIENTO]]*24</f>
        <v>25.983333333337214</v>
      </c>
      <c r="U1063" s="1" t="str">
        <f t="shared" si="324"/>
        <v>YES</v>
      </c>
      <c r="V1063" s="73">
        <f t="shared" si="325"/>
        <v>0.83333333333575865</v>
      </c>
      <c r="W1063" s="74">
        <f>Table2[[#This Row],[DEL. AVAILABLE A SLOT]]*24</f>
        <v>20.000000000058208</v>
      </c>
      <c r="X1063" s="1" t="str">
        <f t="shared" si="326"/>
        <v>SI</v>
      </c>
      <c r="Y1063" s="73">
        <f t="shared" si="327"/>
        <v>1.9159722222248092</v>
      </c>
      <c r="Z1063" s="74">
        <f>Table2[[#This Row],[ETA A TIMESLOT]]*24</f>
        <v>45.983333333395422</v>
      </c>
      <c r="AA1063" s="73">
        <f t="shared" si="328"/>
        <v>0</v>
      </c>
      <c r="AB1063" s="73" t="str">
        <f t="shared" si="329"/>
        <v>SI</v>
      </c>
      <c r="AC1063" s="74">
        <f>Table2[[#This Row],[PUNTUALIDAD (H)]]*24</f>
        <v>0</v>
      </c>
      <c r="AD1063" s="73">
        <f t="shared" si="330"/>
        <v>1.9263888888890506</v>
      </c>
      <c r="AE1063" s="74">
        <f>Table2[[#This Row],[ATA TO UNLOADING]]*24</f>
        <v>46.233333333337214</v>
      </c>
      <c r="AF1063" s="74" t="str">
        <f>IF(Table2[[#This Row],[ATA TO UNLOADING 2]]&lt;=48,"YES","NO")</f>
        <v>YES</v>
      </c>
      <c r="AG1063" s="75">
        <f t="shared" si="331"/>
        <v>0.20833333333575865</v>
      </c>
      <c r="AH1063" s="2" t="s">
        <v>42</v>
      </c>
      <c r="AI1063" s="2" t="str">
        <f t="shared" si="332"/>
        <v>MRKU8713399</v>
      </c>
      <c r="AJ1063" s="76" t="str">
        <f t="shared" si="333"/>
        <v>MSI</v>
      </c>
      <c r="AK1063" s="77">
        <f>IF($M1063="TRUCK",VLOOKUP($AQ1063,Invoicing!$A$17:$B$49,MATCH($AK$1,Invoicing!$A$17:$B$17,0),FALSE),VLOOKUP($AQ1063,Invoicing!$N$17:$O$21,MATCH($AK$1,Invoicing!$N$17:$O$17,0),FALSE))</f>
        <v>480</v>
      </c>
      <c r="AL1063" s="78" t="e">
        <f>VLOOKUP($E1063,Invoicing!$A$1:$H$8,MATCH(TRACKER!$N1063,Invoicing!$A$1:$H$1,0),FALSE)</f>
        <v>#N/A</v>
      </c>
      <c r="AM1063" s="78">
        <f>VLOOKUP($E1063,Invoicing!$A$1:$H$8,MATCH(TRACKER!$O$1,Invoicing!$A$1:$H$1,0),FALSE)</f>
        <v>50</v>
      </c>
      <c r="AN1063" s="78">
        <f t="shared" si="334"/>
        <v>0</v>
      </c>
      <c r="AO1063" s="2">
        <f t="shared" si="335"/>
        <v>5</v>
      </c>
      <c r="AP1063" s="2" t="str">
        <f t="shared" si="336"/>
        <v>WEEK</v>
      </c>
      <c r="AQ1063" s="2" t="str">
        <f t="shared" si="337"/>
        <v>MSIWEEK</v>
      </c>
      <c r="AR1063" s="71">
        <f t="shared" si="338"/>
        <v>480</v>
      </c>
      <c r="AS1063" s="71">
        <f>VLOOKUP(AJ1063,Invoicing!A:K,10,FALSE)</f>
        <v>25</v>
      </c>
      <c r="AT1063" s="71">
        <f t="shared" si="339"/>
        <v>505</v>
      </c>
    </row>
    <row r="1064" spans="1:47">
      <c r="A1064" s="37" t="s">
        <v>729</v>
      </c>
      <c r="B1064" s="3" t="s">
        <v>38</v>
      </c>
      <c r="C1064" s="11">
        <v>45511.292361111111</v>
      </c>
      <c r="D1064" s="11">
        <v>45511.3125</v>
      </c>
      <c r="E1064" s="11" t="s">
        <v>45</v>
      </c>
      <c r="F1064" s="11" t="s">
        <v>40</v>
      </c>
      <c r="G1064" s="3" t="s">
        <v>1237</v>
      </c>
      <c r="H1064" s="3" t="s">
        <v>41</v>
      </c>
      <c r="I1064" s="11">
        <v>45512.375</v>
      </c>
      <c r="J1064" s="12">
        <v>45512.665277777778</v>
      </c>
      <c r="K1064" s="12">
        <v>45512.65625</v>
      </c>
      <c r="L1064" s="12">
        <v>45512.670138888891</v>
      </c>
      <c r="M1064" s="12" t="s">
        <v>115</v>
      </c>
      <c r="N1064" s="3" t="s">
        <v>42</v>
      </c>
      <c r="O1064" s="3">
        <v>0</v>
      </c>
      <c r="P1064" s="1">
        <f t="shared" si="320"/>
        <v>32</v>
      </c>
      <c r="Q1064" s="1">
        <f t="shared" si="321"/>
        <v>8</v>
      </c>
      <c r="R1064" s="72">
        <f t="shared" si="322"/>
        <v>45512.665277777778</v>
      </c>
      <c r="S1064" s="73">
        <f t="shared" si="323"/>
        <v>1.0826388888890506</v>
      </c>
      <c r="T1064" s="74">
        <f>Table2[[#This Row],[ETA A OFRECIMIENTO]]*24</f>
        <v>25.983333333337214</v>
      </c>
      <c r="U1064" s="1" t="str">
        <f t="shared" si="324"/>
        <v>YES</v>
      </c>
      <c r="V1064" s="73">
        <f t="shared" si="325"/>
        <v>0.28125</v>
      </c>
      <c r="W1064" s="74">
        <f>Table2[[#This Row],[DEL. AVAILABLE A SLOT]]*24</f>
        <v>6.75</v>
      </c>
      <c r="X1064" s="1" t="str">
        <f t="shared" si="326"/>
        <v>SI</v>
      </c>
      <c r="Y1064" s="73">
        <f t="shared" si="327"/>
        <v>1.3638888888890506</v>
      </c>
      <c r="Z1064" s="74">
        <f>Table2[[#This Row],[ETA A TIMESLOT]]*24</f>
        <v>32.733333333337214</v>
      </c>
      <c r="AA1064" s="73">
        <f t="shared" si="328"/>
        <v>9.0277777781011537E-3</v>
      </c>
      <c r="AB1064" s="73" t="str">
        <f t="shared" si="329"/>
        <v>SI</v>
      </c>
      <c r="AC1064" s="74">
        <f>Table2[[#This Row],[PUNTUALIDAD (H)]]*24</f>
        <v>0.21666666667442769</v>
      </c>
      <c r="AD1064" s="73">
        <f t="shared" si="330"/>
        <v>1.3777777777795563</v>
      </c>
      <c r="AE1064" s="74">
        <f>Table2[[#This Row],[ATA TO UNLOADING]]*24</f>
        <v>33.066666666709352</v>
      </c>
      <c r="AF1064" s="74" t="str">
        <f>IF(Table2[[#This Row],[ATA TO UNLOADING 2]]&lt;=48,"YES","NO")</f>
        <v>YES</v>
      </c>
      <c r="AG1064" s="75">
        <f t="shared" si="331"/>
        <v>0.65625</v>
      </c>
      <c r="AH1064" s="2" t="s">
        <v>42</v>
      </c>
      <c r="AI1064" s="2" t="str">
        <f t="shared" si="332"/>
        <v>MRSU4957255</v>
      </c>
      <c r="AJ1064" s="76" t="str">
        <f t="shared" si="333"/>
        <v>OM TRANSPORT</v>
      </c>
      <c r="AK1064" s="77">
        <f>IF($M1064="TRUCK",VLOOKUP($AQ1064,Invoicing!$A$17:$B$49,MATCH($AK$1,Invoicing!$A$17:$B$17,0),FALSE),VLOOKUP($AQ1064,Invoicing!$N$17:$O$21,MATCH($AK$1,Invoicing!$N$17:$O$17,0),FALSE))</f>
        <v>475</v>
      </c>
      <c r="AL1064" s="78" t="e">
        <f>VLOOKUP($E1064,Invoicing!$A$1:$H$8,MATCH(TRACKER!$N1064,Invoicing!$A$1:$H$1,0),FALSE)</f>
        <v>#N/A</v>
      </c>
      <c r="AM1064" s="78">
        <f>VLOOKUP($E1064,Invoicing!$A$1:$H$8,MATCH(TRACKER!$O$1,Invoicing!$A$1:$H$1,0),FALSE)</f>
        <v>50</v>
      </c>
      <c r="AN1064" s="78">
        <f t="shared" si="334"/>
        <v>0</v>
      </c>
      <c r="AO1064" s="2">
        <f t="shared" si="335"/>
        <v>4</v>
      </c>
      <c r="AP1064" s="2" t="str">
        <f t="shared" si="336"/>
        <v>WEEK</v>
      </c>
      <c r="AQ1064" s="2" t="str">
        <f t="shared" si="337"/>
        <v>OM TRANSPORTWEEK</v>
      </c>
      <c r="AR1064" s="71">
        <f t="shared" si="338"/>
        <v>475</v>
      </c>
      <c r="AS1064" s="71">
        <f>VLOOKUP(AJ1064,Invoicing!A:K,10,FALSE)</f>
        <v>25</v>
      </c>
      <c r="AT1064" s="71">
        <f t="shared" si="339"/>
        <v>550</v>
      </c>
      <c r="AU1064" s="55">
        <v>50</v>
      </c>
    </row>
    <row r="1065" spans="1:47">
      <c r="A1065" s="58" t="s">
        <v>729</v>
      </c>
      <c r="B1065" s="59" t="s">
        <v>38</v>
      </c>
      <c r="C1065" s="60">
        <v>45511.292361111111</v>
      </c>
      <c r="D1065" s="60">
        <v>45511.3125</v>
      </c>
      <c r="E1065" s="60" t="s">
        <v>44</v>
      </c>
      <c r="F1065" s="60" t="s">
        <v>40</v>
      </c>
      <c r="G1065" s="59" t="s">
        <v>1238</v>
      </c>
      <c r="H1065" s="3" t="s">
        <v>2821</v>
      </c>
      <c r="I1065" s="60">
        <v>45512.375</v>
      </c>
      <c r="J1065" s="61">
        <v>45513.033333333333</v>
      </c>
      <c r="K1065" s="61">
        <v>45513.041666666664</v>
      </c>
      <c r="L1065" s="61">
        <v>45513.052083333336</v>
      </c>
      <c r="M1065" s="12" t="s">
        <v>115</v>
      </c>
      <c r="N1065" s="3" t="s">
        <v>42</v>
      </c>
      <c r="O1065" s="3">
        <v>0</v>
      </c>
      <c r="P1065" s="1">
        <f t="shared" si="320"/>
        <v>32</v>
      </c>
      <c r="Q1065" s="1">
        <f t="shared" si="321"/>
        <v>8</v>
      </c>
      <c r="R1065" s="72">
        <f t="shared" si="322"/>
        <v>45513.033333333333</v>
      </c>
      <c r="S1065" s="73">
        <f t="shared" si="323"/>
        <v>1.0826388888890506</v>
      </c>
      <c r="T1065" s="74">
        <f>Table2[[#This Row],[ETA A OFRECIMIENTO]]*24</f>
        <v>25.983333333337214</v>
      </c>
      <c r="U1065" s="1" t="str">
        <f t="shared" si="324"/>
        <v>YES</v>
      </c>
      <c r="V1065" s="73">
        <f t="shared" si="325"/>
        <v>0.66666666666424135</v>
      </c>
      <c r="W1065" s="74">
        <f>Table2[[#This Row],[DEL. AVAILABLE A SLOT]]*24</f>
        <v>15.999999999941792</v>
      </c>
      <c r="X1065" s="1" t="str">
        <f t="shared" si="326"/>
        <v>SI</v>
      </c>
      <c r="Y1065" s="73">
        <f t="shared" si="327"/>
        <v>1.7493055555532919</v>
      </c>
      <c r="Z1065" s="74">
        <f>Table2[[#This Row],[ETA A TIMESLOT]]*24</f>
        <v>41.983333333279006</v>
      </c>
      <c r="AA1065" s="73">
        <f t="shared" si="328"/>
        <v>0</v>
      </c>
      <c r="AB1065" s="73" t="str">
        <f t="shared" si="329"/>
        <v>SI</v>
      </c>
      <c r="AC1065" s="74">
        <f>Table2[[#This Row],[PUNTUALIDAD (H)]]*24</f>
        <v>0</v>
      </c>
      <c r="AD1065" s="73">
        <f t="shared" si="330"/>
        <v>1.7597222222248092</v>
      </c>
      <c r="AE1065" s="74">
        <f>Table2[[#This Row],[ATA TO UNLOADING]]*24</f>
        <v>42.233333333395422</v>
      </c>
      <c r="AF1065" s="74" t="str">
        <f>IF(Table2[[#This Row],[ATA TO UNLOADING 2]]&lt;=48,"YES","NO")</f>
        <v>YES</v>
      </c>
      <c r="AG1065" s="75">
        <f t="shared" si="331"/>
        <v>4.1666666664241347E-2</v>
      </c>
      <c r="AH1065" s="2" t="s">
        <v>24</v>
      </c>
      <c r="AI1065" s="2" t="str">
        <f t="shared" si="332"/>
        <v>MSKU1060735</v>
      </c>
      <c r="AJ1065" s="76" t="str">
        <f t="shared" si="333"/>
        <v>MSI</v>
      </c>
      <c r="AK1065" s="77">
        <f>IF($M1065="TRUCK",VLOOKUP($AQ1065,Invoicing!$A$17:$B$49,MATCH($AK$1,Invoicing!$A$17:$B$17,0),FALSE),VLOOKUP($AQ1065,Invoicing!$N$17:$O$21,MATCH($AK$1,Invoicing!$N$17:$O$17,0),FALSE))</f>
        <v>530</v>
      </c>
      <c r="AL1065" s="78" t="e">
        <f>VLOOKUP($E1065,Invoicing!$A$1:$H$8,MATCH(TRACKER!$N1065,Invoicing!$A$1:$H$1,0),FALSE)</f>
        <v>#N/A</v>
      </c>
      <c r="AM1065" s="78">
        <f>VLOOKUP($E1065,Invoicing!$A$1:$H$8,MATCH(TRACKER!$O$1,Invoicing!$A$1:$H$1,0),FALSE)</f>
        <v>50</v>
      </c>
      <c r="AN1065" s="78">
        <f t="shared" si="334"/>
        <v>0</v>
      </c>
      <c r="AO1065" s="2">
        <f t="shared" si="335"/>
        <v>5</v>
      </c>
      <c r="AP1065" s="2" t="str">
        <f t="shared" si="336"/>
        <v>NIGHT</v>
      </c>
      <c r="AQ1065" s="2" t="str">
        <f t="shared" si="337"/>
        <v>MSINIGHT</v>
      </c>
      <c r="AR1065" s="71">
        <f t="shared" si="338"/>
        <v>530</v>
      </c>
      <c r="AS1065" s="71">
        <f>VLOOKUP(AJ1065,Invoicing!A:K,10,FALSE)</f>
        <v>25</v>
      </c>
      <c r="AT1065" s="71">
        <f t="shared" si="339"/>
        <v>555</v>
      </c>
    </row>
    <row r="1066" spans="1:47">
      <c r="A1066" s="37" t="s">
        <v>729</v>
      </c>
      <c r="B1066" s="3" t="s">
        <v>38</v>
      </c>
      <c r="C1066" s="11">
        <v>45511.292361111111</v>
      </c>
      <c r="D1066" s="11">
        <v>45511.3125</v>
      </c>
      <c r="E1066" s="11" t="s">
        <v>45</v>
      </c>
      <c r="F1066" s="11" t="s">
        <v>40</v>
      </c>
      <c r="G1066" s="3" t="s">
        <v>1239</v>
      </c>
      <c r="H1066" s="3" t="s">
        <v>41</v>
      </c>
      <c r="I1066" s="11">
        <v>45512.291666666664</v>
      </c>
      <c r="J1066" s="12">
        <v>45512.28125</v>
      </c>
      <c r="K1066" s="12">
        <v>45512.291666666664</v>
      </c>
      <c r="L1066" s="12">
        <v>45512.28125</v>
      </c>
      <c r="M1066" s="12" t="s">
        <v>115</v>
      </c>
      <c r="N1066" s="3" t="s">
        <v>42</v>
      </c>
      <c r="O1066" s="3">
        <v>2</v>
      </c>
      <c r="P1066" s="1">
        <f t="shared" si="320"/>
        <v>32</v>
      </c>
      <c r="Q1066" s="1">
        <f t="shared" si="321"/>
        <v>8</v>
      </c>
      <c r="R1066" s="72">
        <f t="shared" si="322"/>
        <v>45512.28125</v>
      </c>
      <c r="S1066" s="73">
        <f t="shared" si="323"/>
        <v>0.99930555555329192</v>
      </c>
      <c r="T1066" s="74">
        <f>Table2[[#This Row],[ETA A OFRECIMIENTO]]*24</f>
        <v>23.983333333279006</v>
      </c>
      <c r="U1066" s="1" t="str">
        <f t="shared" si="324"/>
        <v>YES</v>
      </c>
      <c r="V1066" s="73">
        <f t="shared" si="325"/>
        <v>0</v>
      </c>
      <c r="W1066" s="74">
        <f>Table2[[#This Row],[DEL. AVAILABLE A SLOT]]*24</f>
        <v>0</v>
      </c>
      <c r="X1066" s="1" t="str">
        <f t="shared" si="326"/>
        <v>SI</v>
      </c>
      <c r="Y1066" s="73">
        <f t="shared" si="327"/>
        <v>0.99930555555329192</v>
      </c>
      <c r="Z1066" s="74">
        <f>Table2[[#This Row],[ETA A TIMESLOT]]*24</f>
        <v>23.983333333279006</v>
      </c>
      <c r="AA1066" s="73">
        <f t="shared" si="328"/>
        <v>0</v>
      </c>
      <c r="AB1066" s="73" t="str">
        <f t="shared" si="329"/>
        <v>SI</v>
      </c>
      <c r="AC1066" s="74">
        <f>Table2[[#This Row],[PUNTUALIDAD (H)]]*24</f>
        <v>0</v>
      </c>
      <c r="AD1066" s="73">
        <f t="shared" si="330"/>
        <v>0.98888888888905058</v>
      </c>
      <c r="AE1066" s="74">
        <f>Table2[[#This Row],[ATA TO UNLOADING]]*24</f>
        <v>23.733333333337214</v>
      </c>
      <c r="AF1066" s="74" t="str">
        <f>IF(Table2[[#This Row],[ATA TO UNLOADING 2]]&lt;=48,"YES","NO")</f>
        <v>YES</v>
      </c>
      <c r="AG1066" s="75">
        <f t="shared" si="331"/>
        <v>0.29166666666424135</v>
      </c>
      <c r="AH1066" s="2" t="s">
        <v>42</v>
      </c>
      <c r="AI1066" s="2" t="str">
        <f t="shared" si="332"/>
        <v>MSKU4637008</v>
      </c>
      <c r="AJ1066" s="76" t="str">
        <f t="shared" si="333"/>
        <v>OM TRANSPORT</v>
      </c>
      <c r="AK1066" s="77">
        <f>IF($M1066="TRUCK",VLOOKUP($AQ1066,Invoicing!$A$17:$B$49,MATCH($AK$1,Invoicing!$A$17:$B$17,0),FALSE),VLOOKUP($AQ1066,Invoicing!$N$17:$O$21,MATCH($AK$1,Invoicing!$N$17:$O$17,0),FALSE))</f>
        <v>475</v>
      </c>
      <c r="AL1066" s="78" t="e">
        <f>VLOOKUP($E1066,Invoicing!$A$1:$H$8,MATCH(TRACKER!$N1066,Invoicing!$A$1:$H$1,0),FALSE)</f>
        <v>#N/A</v>
      </c>
      <c r="AM1066" s="78">
        <f>VLOOKUP($E1066,Invoicing!$A$1:$H$8,MATCH(TRACKER!$O$1,Invoicing!$A$1:$H$1,0),FALSE)</f>
        <v>50</v>
      </c>
      <c r="AN1066" s="78">
        <f t="shared" si="334"/>
        <v>100</v>
      </c>
      <c r="AO1066" s="2">
        <f t="shared" si="335"/>
        <v>4</v>
      </c>
      <c r="AP1066" s="2" t="str">
        <f t="shared" si="336"/>
        <v>WEEK</v>
      </c>
      <c r="AQ1066" s="2" t="str">
        <f t="shared" si="337"/>
        <v>OM TRANSPORTWEEK</v>
      </c>
      <c r="AR1066" s="71">
        <f t="shared" si="338"/>
        <v>575</v>
      </c>
      <c r="AS1066" s="71">
        <f>VLOOKUP(AJ1066,Invoicing!A:K,10,FALSE)</f>
        <v>25</v>
      </c>
      <c r="AT1066" s="71">
        <f t="shared" si="339"/>
        <v>600</v>
      </c>
    </row>
    <row r="1067" spans="1:47">
      <c r="A1067" s="37" t="s">
        <v>729</v>
      </c>
      <c r="B1067" s="3" t="s">
        <v>38</v>
      </c>
      <c r="C1067" s="11">
        <v>45511.292361111111</v>
      </c>
      <c r="D1067" s="11">
        <v>45511.3125</v>
      </c>
      <c r="E1067" s="11" t="s">
        <v>49</v>
      </c>
      <c r="F1067" s="11" t="s">
        <v>40</v>
      </c>
      <c r="G1067" s="3" t="s">
        <v>1240</v>
      </c>
      <c r="H1067" s="3" t="s">
        <v>41</v>
      </c>
      <c r="I1067" s="11">
        <v>45512.375</v>
      </c>
      <c r="J1067" s="12">
        <v>45513.444444444445</v>
      </c>
      <c r="K1067" s="12">
        <v>45513.458333333336</v>
      </c>
      <c r="L1067" s="12">
        <v>45513.454861111109</v>
      </c>
      <c r="M1067" s="12" t="s">
        <v>115</v>
      </c>
      <c r="N1067" s="3" t="s">
        <v>42</v>
      </c>
      <c r="O1067" s="3">
        <v>0</v>
      </c>
      <c r="P1067" s="1">
        <f t="shared" si="320"/>
        <v>32</v>
      </c>
      <c r="Q1067" s="1">
        <f t="shared" si="321"/>
        <v>8</v>
      </c>
      <c r="R1067" s="72">
        <f t="shared" si="322"/>
        <v>45513.444444444445</v>
      </c>
      <c r="S1067" s="73">
        <f t="shared" si="323"/>
        <v>1.0826388888890506</v>
      </c>
      <c r="T1067" s="74">
        <f>Table2[[#This Row],[ETA A OFRECIMIENTO]]*24</f>
        <v>25.983333333337214</v>
      </c>
      <c r="U1067" s="1" t="str">
        <f t="shared" si="324"/>
        <v>YES</v>
      </c>
      <c r="V1067" s="73">
        <f t="shared" si="325"/>
        <v>1.0833333333357587</v>
      </c>
      <c r="W1067" s="74">
        <f>Table2[[#This Row],[DEL. AVAILABLE A SLOT]]*24</f>
        <v>26.000000000058208</v>
      </c>
      <c r="X1067" s="1" t="str">
        <f t="shared" si="326"/>
        <v>NO</v>
      </c>
      <c r="Y1067" s="73">
        <f t="shared" si="327"/>
        <v>2.1659722222248092</v>
      </c>
      <c r="Z1067" s="74">
        <f>Table2[[#This Row],[ETA A TIMESLOT]]*24</f>
        <v>51.983333333395422</v>
      </c>
      <c r="AA1067" s="73">
        <f t="shared" si="328"/>
        <v>0</v>
      </c>
      <c r="AB1067" s="73" t="str">
        <f t="shared" si="329"/>
        <v>SI</v>
      </c>
      <c r="AC1067" s="74">
        <f>Table2[[#This Row],[PUNTUALIDAD (H)]]*24</f>
        <v>0</v>
      </c>
      <c r="AD1067" s="73">
        <f t="shared" si="330"/>
        <v>2.1624999999985448</v>
      </c>
      <c r="AE1067" s="74">
        <f>Table2[[#This Row],[ATA TO UNLOADING]]*24</f>
        <v>51.899999999965075</v>
      </c>
      <c r="AF1067" s="74" t="str">
        <f>IF(Table2[[#This Row],[ATA TO UNLOADING 2]]&lt;=48,"YES","NO")</f>
        <v>NO</v>
      </c>
      <c r="AG1067" s="75">
        <f t="shared" si="331"/>
        <v>0.45833333333575865</v>
      </c>
      <c r="AH1067" s="2" t="s">
        <v>42</v>
      </c>
      <c r="AI1067" s="2" t="str">
        <f t="shared" si="332"/>
        <v>MSKU4699587</v>
      </c>
      <c r="AJ1067" s="76" t="str">
        <f t="shared" si="333"/>
        <v>CTU FLEVOKUST BV</v>
      </c>
      <c r="AK1067" s="77">
        <f>IF($M1067="TRUCK",VLOOKUP($AQ1067,Invoicing!$A$17:$B$49,MATCH($AK$1,Invoicing!$A$17:$B$17,0),FALSE),VLOOKUP($AQ1067,Invoicing!$N$17:$O$21,MATCH($AK$1,Invoicing!$N$17:$O$17,0),FALSE))</f>
        <v>520</v>
      </c>
      <c r="AL1067" s="78" t="e">
        <f>VLOOKUP($E1067,Invoicing!$A$1:$H$8,MATCH(TRACKER!$N1067,Invoicing!$A$1:$H$1,0),FALSE)</f>
        <v>#N/A</v>
      </c>
      <c r="AM1067" s="78">
        <v>35</v>
      </c>
      <c r="AN1067" s="78">
        <f t="shared" si="334"/>
        <v>0</v>
      </c>
      <c r="AO1067" s="2">
        <f t="shared" si="335"/>
        <v>5</v>
      </c>
      <c r="AP1067" s="2" t="str">
        <f t="shared" si="336"/>
        <v>WEEK</v>
      </c>
      <c r="AQ1067" s="2" t="str">
        <f t="shared" si="337"/>
        <v>CTU FLEVOKUST BVWEEK</v>
      </c>
      <c r="AR1067" s="71">
        <f t="shared" si="338"/>
        <v>520</v>
      </c>
      <c r="AS1067" s="71">
        <f>VLOOKUP(AJ1067,Invoicing!A:K,10,FALSE)</f>
        <v>0</v>
      </c>
      <c r="AT1067" s="71">
        <f t="shared" si="339"/>
        <v>520</v>
      </c>
    </row>
    <row r="1068" spans="1:47">
      <c r="A1068" s="37" t="s">
        <v>729</v>
      </c>
      <c r="B1068" s="3" t="s">
        <v>38</v>
      </c>
      <c r="C1068" s="11">
        <v>45511.292361111111</v>
      </c>
      <c r="D1068" s="11">
        <v>45511.3125</v>
      </c>
      <c r="E1068" s="11" t="s">
        <v>44</v>
      </c>
      <c r="F1068" s="11" t="s">
        <v>40</v>
      </c>
      <c r="G1068" s="3" t="s">
        <v>1241</v>
      </c>
      <c r="H1068" s="3" t="s">
        <v>2821</v>
      </c>
      <c r="I1068" s="11">
        <v>45512.375</v>
      </c>
      <c r="J1068" s="12">
        <v>45512.724305555559</v>
      </c>
      <c r="K1068" s="12">
        <v>45512.791666666664</v>
      </c>
      <c r="L1068" s="12">
        <v>45512.743055555555</v>
      </c>
      <c r="M1068" s="12" t="s">
        <v>115</v>
      </c>
      <c r="N1068" s="3" t="s">
        <v>42</v>
      </c>
      <c r="O1068" s="3">
        <v>0</v>
      </c>
      <c r="P1068" s="1">
        <f t="shared" si="320"/>
        <v>32</v>
      </c>
      <c r="Q1068" s="1">
        <f t="shared" si="321"/>
        <v>8</v>
      </c>
      <c r="R1068" s="72">
        <f t="shared" si="322"/>
        <v>45512.724305555559</v>
      </c>
      <c r="S1068" s="73">
        <f t="shared" si="323"/>
        <v>1.0826388888890506</v>
      </c>
      <c r="T1068" s="74">
        <f>Table2[[#This Row],[ETA A OFRECIMIENTO]]*24</f>
        <v>25.983333333337214</v>
      </c>
      <c r="U1068" s="1" t="str">
        <f t="shared" si="324"/>
        <v>YES</v>
      </c>
      <c r="V1068" s="73">
        <f t="shared" si="325"/>
        <v>0.41666666666424135</v>
      </c>
      <c r="W1068" s="74">
        <f>Table2[[#This Row],[DEL. AVAILABLE A SLOT]]*24</f>
        <v>9.9999999999417923</v>
      </c>
      <c r="X1068" s="1" t="str">
        <f t="shared" si="326"/>
        <v>SI</v>
      </c>
      <c r="Y1068" s="73">
        <f t="shared" si="327"/>
        <v>1.4993055555532919</v>
      </c>
      <c r="Z1068" s="74">
        <f>Table2[[#This Row],[ETA A TIMESLOT]]*24</f>
        <v>35.983333333279006</v>
      </c>
      <c r="AA1068" s="73">
        <f t="shared" si="328"/>
        <v>0</v>
      </c>
      <c r="AB1068" s="73" t="str">
        <f t="shared" si="329"/>
        <v>SI</v>
      </c>
      <c r="AC1068" s="74">
        <f>Table2[[#This Row],[PUNTUALIDAD (H)]]*24</f>
        <v>0</v>
      </c>
      <c r="AD1068" s="73">
        <f t="shared" si="330"/>
        <v>1.4506944444437977</v>
      </c>
      <c r="AE1068" s="74">
        <f>Table2[[#This Row],[ATA TO UNLOADING]]*24</f>
        <v>34.816666666651145</v>
      </c>
      <c r="AF1068" s="74" t="str">
        <f>IF(Table2[[#This Row],[ATA TO UNLOADING 2]]&lt;=48,"YES","NO")</f>
        <v>YES</v>
      </c>
      <c r="AG1068" s="75">
        <f t="shared" si="331"/>
        <v>0.79166666666424135</v>
      </c>
      <c r="AH1068" s="2" t="s">
        <v>42</v>
      </c>
      <c r="AI1068" s="2" t="str">
        <f t="shared" si="332"/>
        <v>MSKU8384865</v>
      </c>
      <c r="AJ1068" s="76" t="str">
        <f t="shared" si="333"/>
        <v>MSI</v>
      </c>
      <c r="AK1068" s="77">
        <f>IF($M1068="TRUCK",VLOOKUP($AQ1068,Invoicing!$A$17:$B$49,MATCH($AK$1,Invoicing!$A$17:$B$17,0),FALSE),VLOOKUP($AQ1068,Invoicing!$N$17:$O$21,MATCH($AK$1,Invoicing!$N$17:$O$17,0),FALSE))</f>
        <v>480</v>
      </c>
      <c r="AL1068" s="78" t="e">
        <f>VLOOKUP($E1068,Invoicing!$A$1:$H$8,MATCH(TRACKER!$N1068,Invoicing!$A$1:$H$1,0),FALSE)</f>
        <v>#N/A</v>
      </c>
      <c r="AM1068" s="78">
        <f>VLOOKUP($E1068,Invoicing!$A$1:$H$8,MATCH(TRACKER!$O$1,Invoicing!$A$1:$H$1,0),FALSE)</f>
        <v>50</v>
      </c>
      <c r="AN1068" s="78">
        <f t="shared" si="334"/>
        <v>0</v>
      </c>
      <c r="AO1068" s="2">
        <f t="shared" si="335"/>
        <v>4</v>
      </c>
      <c r="AP1068" s="2" t="str">
        <f t="shared" si="336"/>
        <v>WEEK</v>
      </c>
      <c r="AQ1068" s="2" t="str">
        <f t="shared" si="337"/>
        <v>MSIWEEK</v>
      </c>
      <c r="AR1068" s="71">
        <f t="shared" si="338"/>
        <v>480</v>
      </c>
      <c r="AS1068" s="71">
        <f>VLOOKUP(AJ1068,Invoicing!A:K,10,FALSE)</f>
        <v>25</v>
      </c>
      <c r="AT1068" s="71">
        <f t="shared" si="339"/>
        <v>505</v>
      </c>
    </row>
    <row r="1069" spans="1:47">
      <c r="A1069" s="37" t="s">
        <v>729</v>
      </c>
      <c r="B1069" s="3" t="s">
        <v>38</v>
      </c>
      <c r="C1069" s="11">
        <v>45511.292361111111</v>
      </c>
      <c r="D1069" s="11">
        <v>45511.3125</v>
      </c>
      <c r="E1069" s="11" t="s">
        <v>45</v>
      </c>
      <c r="F1069" s="11" t="s">
        <v>40</v>
      </c>
      <c r="G1069" s="3" t="s">
        <v>1242</v>
      </c>
      <c r="H1069" s="3" t="s">
        <v>2821</v>
      </c>
      <c r="I1069" s="11">
        <v>45512.375</v>
      </c>
      <c r="J1069" s="12">
        <v>45513.425694444442</v>
      </c>
      <c r="K1069" s="12">
        <v>45513.416666666664</v>
      </c>
      <c r="L1069" s="12">
        <v>45513.440972222219</v>
      </c>
      <c r="M1069" s="12" t="s">
        <v>115</v>
      </c>
      <c r="N1069" s="3" t="s">
        <v>42</v>
      </c>
      <c r="O1069" s="3">
        <v>0</v>
      </c>
      <c r="P1069" s="1">
        <f t="shared" si="320"/>
        <v>32</v>
      </c>
      <c r="Q1069" s="1">
        <f t="shared" si="321"/>
        <v>8</v>
      </c>
      <c r="R1069" s="72">
        <f t="shared" si="322"/>
        <v>45513.425694444442</v>
      </c>
      <c r="S1069" s="73">
        <f t="shared" si="323"/>
        <v>1.0826388888890506</v>
      </c>
      <c r="T1069" s="74">
        <f>Table2[[#This Row],[ETA A OFRECIMIENTO]]*24</f>
        <v>25.983333333337214</v>
      </c>
      <c r="U1069" s="1" t="str">
        <f t="shared" si="324"/>
        <v>YES</v>
      </c>
      <c r="V1069" s="73">
        <f t="shared" si="325"/>
        <v>1.0416666666642413</v>
      </c>
      <c r="W1069" s="74">
        <f>Table2[[#This Row],[DEL. AVAILABLE A SLOT]]*24</f>
        <v>24.999999999941792</v>
      </c>
      <c r="X1069" s="1" t="str">
        <f t="shared" si="326"/>
        <v>NO</v>
      </c>
      <c r="Y1069" s="73">
        <f t="shared" si="327"/>
        <v>2.1243055555532919</v>
      </c>
      <c r="Z1069" s="74">
        <f>Table2[[#This Row],[ETA A TIMESLOT]]*24</f>
        <v>50.983333333279006</v>
      </c>
      <c r="AA1069" s="73">
        <f t="shared" si="328"/>
        <v>9.0277777781011537E-3</v>
      </c>
      <c r="AB1069" s="73" t="str">
        <f t="shared" si="329"/>
        <v>SI</v>
      </c>
      <c r="AC1069" s="74">
        <f>Table2[[#This Row],[PUNTUALIDAD (H)]]*24</f>
        <v>0.21666666667442769</v>
      </c>
      <c r="AD1069" s="73">
        <f t="shared" si="330"/>
        <v>2.148611111108039</v>
      </c>
      <c r="AE1069" s="74">
        <f>Table2[[#This Row],[ATA TO UNLOADING]]*24</f>
        <v>51.566666666592937</v>
      </c>
      <c r="AF1069" s="74" t="str">
        <f>IF(Table2[[#This Row],[ATA TO UNLOADING 2]]&lt;=48,"YES","NO")</f>
        <v>NO</v>
      </c>
      <c r="AG1069" s="75">
        <f t="shared" si="331"/>
        <v>0.41666666666424135</v>
      </c>
      <c r="AH1069" s="2" t="s">
        <v>42</v>
      </c>
      <c r="AI1069" s="2" t="str">
        <f t="shared" si="332"/>
        <v>MSKU9370510</v>
      </c>
      <c r="AJ1069" s="76" t="str">
        <f t="shared" si="333"/>
        <v>OM TRANSPORT</v>
      </c>
      <c r="AK1069" s="77">
        <f>IF($M1069="TRUCK",VLOOKUP($AQ1069,Invoicing!$A$17:$B$49,MATCH($AK$1,Invoicing!$A$17:$B$17,0),FALSE),VLOOKUP($AQ1069,Invoicing!$N$17:$O$21,MATCH($AK$1,Invoicing!$N$17:$O$17,0),FALSE))</f>
        <v>475</v>
      </c>
      <c r="AL1069" s="78" t="e">
        <f>VLOOKUP($E1069,Invoicing!$A$1:$H$8,MATCH(TRACKER!$N1069,Invoicing!$A$1:$H$1,0),FALSE)</f>
        <v>#N/A</v>
      </c>
      <c r="AM1069" s="78">
        <f>VLOOKUP($E1069,Invoicing!$A$1:$H$8,MATCH(TRACKER!$O$1,Invoicing!$A$1:$H$1,0),FALSE)</f>
        <v>50</v>
      </c>
      <c r="AN1069" s="78">
        <f t="shared" si="334"/>
        <v>0</v>
      </c>
      <c r="AO1069" s="2">
        <f t="shared" si="335"/>
        <v>5</v>
      </c>
      <c r="AP1069" s="2" t="str">
        <f t="shared" si="336"/>
        <v>WEEK</v>
      </c>
      <c r="AQ1069" s="2" t="str">
        <f t="shared" si="337"/>
        <v>OM TRANSPORTWEEK</v>
      </c>
      <c r="AR1069" s="71">
        <f t="shared" si="338"/>
        <v>475</v>
      </c>
      <c r="AS1069" s="71">
        <f>VLOOKUP(AJ1069,Invoicing!A:K,10,FALSE)</f>
        <v>25</v>
      </c>
      <c r="AT1069" s="71">
        <f t="shared" si="339"/>
        <v>500</v>
      </c>
    </row>
    <row r="1070" spans="1:47">
      <c r="A1070" s="37" t="s">
        <v>729</v>
      </c>
      <c r="B1070" s="3" t="s">
        <v>38</v>
      </c>
      <c r="C1070" s="11">
        <v>45511.292361111111</v>
      </c>
      <c r="D1070" s="11">
        <v>45511.3125</v>
      </c>
      <c r="E1070" s="11" t="s">
        <v>45</v>
      </c>
      <c r="F1070" s="11" t="s">
        <v>40</v>
      </c>
      <c r="G1070" s="3" t="s">
        <v>1243</v>
      </c>
      <c r="H1070" s="3" t="s">
        <v>2821</v>
      </c>
      <c r="I1070" s="11">
        <v>45512.375</v>
      </c>
      <c r="J1070" s="12">
        <v>45512.945833333331</v>
      </c>
      <c r="K1070" s="12">
        <v>45513.041666666664</v>
      </c>
      <c r="L1070" s="12">
        <v>45512.954861111109</v>
      </c>
      <c r="M1070" s="12" t="s">
        <v>115</v>
      </c>
      <c r="N1070" s="3" t="s">
        <v>42</v>
      </c>
      <c r="O1070" s="3">
        <v>0</v>
      </c>
      <c r="P1070" s="1">
        <f t="shared" si="320"/>
        <v>32</v>
      </c>
      <c r="Q1070" s="1">
        <f t="shared" si="321"/>
        <v>8</v>
      </c>
      <c r="R1070" s="72">
        <f t="shared" si="322"/>
        <v>45512.945833333331</v>
      </c>
      <c r="S1070" s="73">
        <f t="shared" si="323"/>
        <v>1.0826388888890506</v>
      </c>
      <c r="T1070" s="74">
        <f>Table2[[#This Row],[ETA A OFRECIMIENTO]]*24</f>
        <v>25.983333333337214</v>
      </c>
      <c r="U1070" s="1" t="str">
        <f t="shared" si="324"/>
        <v>YES</v>
      </c>
      <c r="V1070" s="73">
        <f t="shared" si="325"/>
        <v>0.66666666666424135</v>
      </c>
      <c r="W1070" s="74">
        <f>Table2[[#This Row],[DEL. AVAILABLE A SLOT]]*24</f>
        <v>15.999999999941792</v>
      </c>
      <c r="X1070" s="1" t="str">
        <f t="shared" si="326"/>
        <v>SI</v>
      </c>
      <c r="Y1070" s="73">
        <f t="shared" si="327"/>
        <v>1.7493055555532919</v>
      </c>
      <c r="Z1070" s="74">
        <f>Table2[[#This Row],[ETA A TIMESLOT]]*24</f>
        <v>41.983333333279006</v>
      </c>
      <c r="AA1070" s="73">
        <f t="shared" si="328"/>
        <v>0</v>
      </c>
      <c r="AB1070" s="73" t="str">
        <f t="shared" si="329"/>
        <v>SI</v>
      </c>
      <c r="AC1070" s="74">
        <f>Table2[[#This Row],[PUNTUALIDAD (H)]]*24</f>
        <v>0</v>
      </c>
      <c r="AD1070" s="73">
        <f t="shared" si="330"/>
        <v>1.6624999999985448</v>
      </c>
      <c r="AE1070" s="74">
        <f>Table2[[#This Row],[ATA TO UNLOADING]]*24</f>
        <v>39.899999999965075</v>
      </c>
      <c r="AF1070" s="74" t="str">
        <f>IF(Table2[[#This Row],[ATA TO UNLOADING 2]]&lt;=48,"YES","NO")</f>
        <v>YES</v>
      </c>
      <c r="AG1070" s="75">
        <f t="shared" si="331"/>
        <v>4.1666666664241347E-2</v>
      </c>
      <c r="AH1070" s="2" t="s">
        <v>24</v>
      </c>
      <c r="AI1070" s="2" t="str">
        <f t="shared" si="332"/>
        <v>MSKU9514259</v>
      </c>
      <c r="AJ1070" s="76" t="str">
        <f t="shared" si="333"/>
        <v>OM TRANSPORT</v>
      </c>
      <c r="AK1070" s="77">
        <f>IF($M1070="TRUCK",VLOOKUP($AQ1070,Invoicing!$A$17:$B$49,MATCH($AK$1,Invoicing!$A$17:$B$17,0),FALSE),VLOOKUP($AQ1070,Invoicing!$N$17:$O$21,MATCH($AK$1,Invoicing!$N$17:$O$17,0),FALSE))</f>
        <v>475</v>
      </c>
      <c r="AL1070" s="78" t="e">
        <f>VLOOKUP($E1070,Invoicing!$A$1:$H$8,MATCH(TRACKER!$N1070,Invoicing!$A$1:$H$1,0),FALSE)</f>
        <v>#N/A</v>
      </c>
      <c r="AM1070" s="78">
        <f>VLOOKUP($E1070,Invoicing!$A$1:$H$8,MATCH(TRACKER!$O$1,Invoicing!$A$1:$H$1,0),FALSE)</f>
        <v>50</v>
      </c>
      <c r="AN1070" s="78">
        <f t="shared" si="334"/>
        <v>0</v>
      </c>
      <c r="AO1070" s="2">
        <f t="shared" si="335"/>
        <v>5</v>
      </c>
      <c r="AP1070" s="2" t="str">
        <f t="shared" si="336"/>
        <v>NIGHT</v>
      </c>
      <c r="AQ1070" s="2" t="str">
        <f t="shared" si="337"/>
        <v>OM TRANSPORTNIGHT</v>
      </c>
      <c r="AR1070" s="71">
        <f t="shared" si="338"/>
        <v>475</v>
      </c>
      <c r="AS1070" s="71">
        <f>VLOOKUP(AJ1070,Invoicing!A:K,10,FALSE)</f>
        <v>25</v>
      </c>
      <c r="AT1070" s="71">
        <f t="shared" si="339"/>
        <v>500</v>
      </c>
    </row>
    <row r="1071" spans="1:47">
      <c r="A1071" s="58" t="s">
        <v>729</v>
      </c>
      <c r="B1071" s="59" t="s">
        <v>38</v>
      </c>
      <c r="C1071" s="60">
        <v>45511.292361111111</v>
      </c>
      <c r="D1071" s="60">
        <v>45511.3125</v>
      </c>
      <c r="E1071" s="60" t="s">
        <v>45</v>
      </c>
      <c r="F1071" s="60" t="s">
        <v>40</v>
      </c>
      <c r="G1071" s="59" t="s">
        <v>1244</v>
      </c>
      <c r="H1071" s="3" t="s">
        <v>41</v>
      </c>
      <c r="I1071" s="60">
        <v>45512.375</v>
      </c>
      <c r="J1071" s="61">
        <v>45513.645833333336</v>
      </c>
      <c r="K1071" s="61">
        <v>45513.708333333336</v>
      </c>
      <c r="L1071" s="61">
        <v>45513.704861111109</v>
      </c>
      <c r="M1071" s="12" t="s">
        <v>115</v>
      </c>
      <c r="N1071" s="3" t="s">
        <v>42</v>
      </c>
      <c r="O1071" s="3">
        <v>1</v>
      </c>
      <c r="P1071" s="1">
        <f t="shared" si="320"/>
        <v>32</v>
      </c>
      <c r="Q1071" s="1">
        <f t="shared" si="321"/>
        <v>8</v>
      </c>
      <c r="R1071" s="72">
        <f t="shared" si="322"/>
        <v>45513.645833333336</v>
      </c>
      <c r="S1071" s="73">
        <f t="shared" si="323"/>
        <v>1.0826388888890506</v>
      </c>
      <c r="T1071" s="74">
        <f>Table2[[#This Row],[ETA A OFRECIMIENTO]]*24</f>
        <v>25.983333333337214</v>
      </c>
      <c r="U1071" s="1" t="str">
        <f t="shared" si="324"/>
        <v>YES</v>
      </c>
      <c r="V1071" s="73">
        <f t="shared" si="325"/>
        <v>1.3333333333357587</v>
      </c>
      <c r="W1071" s="74">
        <f>Table2[[#This Row],[DEL. AVAILABLE A SLOT]]*24</f>
        <v>32.000000000058208</v>
      </c>
      <c r="X1071" s="1" t="str">
        <f t="shared" si="326"/>
        <v>NO</v>
      </c>
      <c r="Y1071" s="73">
        <f t="shared" si="327"/>
        <v>2.4159722222248092</v>
      </c>
      <c r="Z1071" s="74">
        <f>Table2[[#This Row],[ETA A TIMESLOT]]*24</f>
        <v>57.983333333395422</v>
      </c>
      <c r="AA1071" s="73">
        <f t="shared" si="328"/>
        <v>0</v>
      </c>
      <c r="AB1071" s="73" t="str">
        <f t="shared" si="329"/>
        <v>SI</v>
      </c>
      <c r="AC1071" s="74">
        <f>Table2[[#This Row],[PUNTUALIDAD (H)]]*24</f>
        <v>0</v>
      </c>
      <c r="AD1071" s="73">
        <f t="shared" si="330"/>
        <v>2.4124999999985448</v>
      </c>
      <c r="AE1071" s="74">
        <f>Table2[[#This Row],[ATA TO UNLOADING]]*24</f>
        <v>57.899999999965075</v>
      </c>
      <c r="AF1071" s="74" t="str">
        <f>IF(Table2[[#This Row],[ATA TO UNLOADING 2]]&lt;=48,"YES","NO")</f>
        <v>NO</v>
      </c>
      <c r="AG1071" s="75">
        <f t="shared" si="331"/>
        <v>0.70833333333575865</v>
      </c>
      <c r="AH1071" s="2" t="s">
        <v>42</v>
      </c>
      <c r="AI1071" s="2" t="str">
        <f t="shared" si="332"/>
        <v>MSKU9853099</v>
      </c>
      <c r="AJ1071" s="76" t="str">
        <f t="shared" si="333"/>
        <v>OM TRANSPORT</v>
      </c>
      <c r="AK1071" s="77">
        <f>IF($M1071="TRUCK",VLOOKUP($AQ1071,Invoicing!$A$17:$B$49,MATCH($AK$1,Invoicing!$A$17:$B$17,0),FALSE),VLOOKUP($AQ1071,Invoicing!$N$17:$O$21,MATCH($AK$1,Invoicing!$N$17:$O$17,0),FALSE))</f>
        <v>475</v>
      </c>
      <c r="AL1071" s="78" t="e">
        <f>VLOOKUP($E1071,Invoicing!$A$1:$H$8,MATCH(TRACKER!$N1071,Invoicing!$A$1:$H$1,0),FALSE)</f>
        <v>#N/A</v>
      </c>
      <c r="AM1071" s="78">
        <f>VLOOKUP($E1071,Invoicing!$A$1:$H$8,MATCH(TRACKER!$O$1,Invoicing!$A$1:$H$1,0),FALSE)</f>
        <v>50</v>
      </c>
      <c r="AN1071" s="78">
        <f t="shared" si="334"/>
        <v>50</v>
      </c>
      <c r="AO1071" s="2">
        <f t="shared" si="335"/>
        <v>5</v>
      </c>
      <c r="AP1071" s="2" t="str">
        <f t="shared" si="336"/>
        <v>WEEK</v>
      </c>
      <c r="AQ1071" s="2" t="str">
        <f t="shared" si="337"/>
        <v>OM TRANSPORTWEEK</v>
      </c>
      <c r="AR1071" s="71">
        <f t="shared" si="338"/>
        <v>525</v>
      </c>
      <c r="AS1071" s="71">
        <f>VLOOKUP(AJ1071,Invoicing!A:K,10,FALSE)</f>
        <v>25</v>
      </c>
      <c r="AT1071" s="71">
        <f t="shared" si="339"/>
        <v>550</v>
      </c>
    </row>
    <row r="1072" spans="1:47">
      <c r="A1072" s="58" t="s">
        <v>729</v>
      </c>
      <c r="B1072" s="59" t="s">
        <v>38</v>
      </c>
      <c r="C1072" s="60">
        <v>45511.292361111111</v>
      </c>
      <c r="D1072" s="60">
        <v>45511.3125</v>
      </c>
      <c r="E1072" s="60" t="s">
        <v>49</v>
      </c>
      <c r="F1072" s="60" t="s">
        <v>40</v>
      </c>
      <c r="G1072" s="59" t="s">
        <v>1245</v>
      </c>
      <c r="H1072" s="3" t="s">
        <v>2821</v>
      </c>
      <c r="I1072" s="60">
        <v>45512.375</v>
      </c>
      <c r="J1072" s="61">
        <v>45512.34097222222</v>
      </c>
      <c r="K1072" s="61">
        <v>45512.375</v>
      </c>
      <c r="L1072" s="61">
        <v>45512.416666666664</v>
      </c>
      <c r="M1072" s="12" t="s">
        <v>115</v>
      </c>
      <c r="N1072" s="3" t="s">
        <v>13</v>
      </c>
      <c r="O1072" s="3">
        <v>0</v>
      </c>
      <c r="P1072" s="1">
        <f t="shared" si="320"/>
        <v>32</v>
      </c>
      <c r="Q1072" s="1">
        <f t="shared" si="321"/>
        <v>8</v>
      </c>
      <c r="R1072" s="72">
        <f t="shared" si="322"/>
        <v>45512.34097222222</v>
      </c>
      <c r="S1072" s="73">
        <f t="shared" si="323"/>
        <v>1.0826388888890506</v>
      </c>
      <c r="T1072" s="74">
        <f>Table2[[#This Row],[ETA A OFRECIMIENTO]]*24</f>
        <v>25.983333333337214</v>
      </c>
      <c r="U1072" s="1" t="str">
        <f t="shared" si="324"/>
        <v>YES</v>
      </c>
      <c r="V1072" s="73">
        <f t="shared" si="325"/>
        <v>0</v>
      </c>
      <c r="W1072" s="74">
        <f>Table2[[#This Row],[DEL. AVAILABLE A SLOT]]*24</f>
        <v>0</v>
      </c>
      <c r="X1072" s="1" t="str">
        <f t="shared" si="326"/>
        <v>SI</v>
      </c>
      <c r="Y1072" s="73">
        <f t="shared" si="327"/>
        <v>1.0826388888890506</v>
      </c>
      <c r="Z1072" s="74">
        <f>Table2[[#This Row],[ETA A TIMESLOT]]*24</f>
        <v>25.983333333337214</v>
      </c>
      <c r="AA1072" s="73">
        <f t="shared" si="328"/>
        <v>0</v>
      </c>
      <c r="AB1072" s="73" t="str">
        <f t="shared" si="329"/>
        <v>SI</v>
      </c>
      <c r="AC1072" s="74">
        <f>Table2[[#This Row],[PUNTUALIDAD (H)]]*24</f>
        <v>0</v>
      </c>
      <c r="AD1072" s="73">
        <f t="shared" si="330"/>
        <v>1.1243055555532919</v>
      </c>
      <c r="AE1072" s="74">
        <f>Table2[[#This Row],[ATA TO UNLOADING]]*24</f>
        <v>26.983333333279006</v>
      </c>
      <c r="AF1072" s="74" t="str">
        <f>IF(Table2[[#This Row],[ATA TO UNLOADING 2]]&lt;=48,"YES","NO")</f>
        <v>YES</v>
      </c>
      <c r="AG1072" s="75">
        <f t="shared" si="331"/>
        <v>0.375</v>
      </c>
      <c r="AH1072" s="2" t="s">
        <v>42</v>
      </c>
      <c r="AI1072" s="2" t="str">
        <f t="shared" si="332"/>
        <v>TCKU6923428</v>
      </c>
      <c r="AJ1072" s="76" t="str">
        <f t="shared" si="333"/>
        <v>CTU FLEVOKUST BV</v>
      </c>
      <c r="AK1072" s="77">
        <f>IF($M1072="TRUCK",VLOOKUP($AQ1072,Invoicing!$A$17:$B$49,MATCH($AK$1,Invoicing!$A$17:$B$17,0),FALSE),VLOOKUP($AQ1072,Invoicing!$N$17:$O$21,MATCH($AK$1,Invoicing!$N$17:$O$17,0),FALSE))</f>
        <v>520</v>
      </c>
      <c r="AL1072" s="78">
        <v>100</v>
      </c>
      <c r="AM1072" s="78">
        <v>35</v>
      </c>
      <c r="AN1072" s="78">
        <f t="shared" si="334"/>
        <v>0</v>
      </c>
      <c r="AO1072" s="2">
        <f t="shared" si="335"/>
        <v>4</v>
      </c>
      <c r="AP1072" s="2" t="str">
        <f t="shared" si="336"/>
        <v>WEEK</v>
      </c>
      <c r="AQ1072" s="2" t="str">
        <f t="shared" si="337"/>
        <v>CTU FLEVOKUST BVWEEK</v>
      </c>
      <c r="AR1072" s="71">
        <f t="shared" si="338"/>
        <v>620</v>
      </c>
      <c r="AS1072" s="71">
        <f>VLOOKUP(AJ1072,Invoicing!A:K,10,FALSE)</f>
        <v>0</v>
      </c>
      <c r="AT1072" s="71">
        <f t="shared" si="339"/>
        <v>620</v>
      </c>
    </row>
    <row r="1073" spans="1:46">
      <c r="A1073" s="37" t="s">
        <v>729</v>
      </c>
      <c r="B1073" s="3" t="s">
        <v>38</v>
      </c>
      <c r="C1073" s="11">
        <v>45511.292361111111</v>
      </c>
      <c r="D1073" s="11">
        <v>45511.3125</v>
      </c>
      <c r="E1073" s="11" t="s">
        <v>45</v>
      </c>
      <c r="F1073" s="11" t="s">
        <v>40</v>
      </c>
      <c r="G1073" s="3" t="s">
        <v>1246</v>
      </c>
      <c r="H1073" s="3" t="s">
        <v>41</v>
      </c>
      <c r="I1073" s="11">
        <v>45512.375</v>
      </c>
      <c r="J1073" s="12">
        <v>45512.752083333333</v>
      </c>
      <c r="K1073" s="12">
        <v>45512.75</v>
      </c>
      <c r="L1073" s="12">
        <v>45512.759027777778</v>
      </c>
      <c r="M1073" s="12" t="s">
        <v>115</v>
      </c>
      <c r="N1073" s="3" t="s">
        <v>42</v>
      </c>
      <c r="O1073" s="3">
        <v>0</v>
      </c>
      <c r="P1073" s="1">
        <f t="shared" si="320"/>
        <v>32</v>
      </c>
      <c r="Q1073" s="1">
        <f t="shared" si="321"/>
        <v>8</v>
      </c>
      <c r="R1073" s="72">
        <f t="shared" si="322"/>
        <v>45512.752083333333</v>
      </c>
      <c r="S1073" s="73">
        <f t="shared" si="323"/>
        <v>1.0826388888890506</v>
      </c>
      <c r="T1073" s="74">
        <f>Table2[[#This Row],[ETA A OFRECIMIENTO]]*24</f>
        <v>25.983333333337214</v>
      </c>
      <c r="U1073" s="1" t="str">
        <f t="shared" si="324"/>
        <v>YES</v>
      </c>
      <c r="V1073" s="73">
        <f t="shared" si="325"/>
        <v>0.375</v>
      </c>
      <c r="W1073" s="74">
        <f>Table2[[#This Row],[DEL. AVAILABLE A SLOT]]*24</f>
        <v>9</v>
      </c>
      <c r="X1073" s="1" t="str">
        <f t="shared" si="326"/>
        <v>SI</v>
      </c>
      <c r="Y1073" s="73">
        <f t="shared" si="327"/>
        <v>1.4576388888890506</v>
      </c>
      <c r="Z1073" s="74">
        <f>Table2[[#This Row],[ETA A TIMESLOT]]*24</f>
        <v>34.983333333337214</v>
      </c>
      <c r="AA1073" s="73">
        <f t="shared" si="328"/>
        <v>2.0833333328482695E-3</v>
      </c>
      <c r="AB1073" s="73" t="str">
        <f t="shared" si="329"/>
        <v>SI</v>
      </c>
      <c r="AC1073" s="74">
        <f>Table2[[#This Row],[PUNTUALIDAD (H)]]*24</f>
        <v>4.9999999988358468E-2</v>
      </c>
      <c r="AD1073" s="73">
        <f t="shared" si="330"/>
        <v>1.4666666666671517</v>
      </c>
      <c r="AE1073" s="74">
        <f>Table2[[#This Row],[ATA TO UNLOADING]]*24</f>
        <v>35.200000000011642</v>
      </c>
      <c r="AF1073" s="74" t="str">
        <f>IF(Table2[[#This Row],[ATA TO UNLOADING 2]]&lt;=48,"YES","NO")</f>
        <v>YES</v>
      </c>
      <c r="AG1073" s="75">
        <f t="shared" si="331"/>
        <v>0.75</v>
      </c>
      <c r="AH1073" s="2" t="s">
        <v>42</v>
      </c>
      <c r="AI1073" s="2" t="str">
        <f t="shared" si="332"/>
        <v>TCNU2622204</v>
      </c>
      <c r="AJ1073" s="76" t="str">
        <f t="shared" si="333"/>
        <v>OM TRANSPORT</v>
      </c>
      <c r="AK1073" s="77">
        <f>IF($M1073="TRUCK",VLOOKUP($AQ1073,Invoicing!$A$17:$B$49,MATCH($AK$1,Invoicing!$A$17:$B$17,0),FALSE),VLOOKUP($AQ1073,Invoicing!$N$17:$O$21,MATCH($AK$1,Invoicing!$N$17:$O$17,0),FALSE))</f>
        <v>475</v>
      </c>
      <c r="AL1073" s="78" t="e">
        <f>VLOOKUP($E1073,Invoicing!$A$1:$H$8,MATCH(TRACKER!$N1073,Invoicing!$A$1:$H$1,0),FALSE)</f>
        <v>#N/A</v>
      </c>
      <c r="AM1073" s="78">
        <f>VLOOKUP($E1073,Invoicing!$A$1:$H$8,MATCH(TRACKER!$O$1,Invoicing!$A$1:$H$1,0),FALSE)</f>
        <v>50</v>
      </c>
      <c r="AN1073" s="78">
        <f t="shared" si="334"/>
        <v>0</v>
      </c>
      <c r="AO1073" s="2">
        <f t="shared" si="335"/>
        <v>4</v>
      </c>
      <c r="AP1073" s="2" t="str">
        <f t="shared" si="336"/>
        <v>WEEK</v>
      </c>
      <c r="AQ1073" s="2" t="str">
        <f t="shared" si="337"/>
        <v>OM TRANSPORTWEEK</v>
      </c>
      <c r="AR1073" s="71">
        <f t="shared" si="338"/>
        <v>475</v>
      </c>
      <c r="AS1073" s="71">
        <f>VLOOKUP(AJ1073,Invoicing!A:K,10,FALSE)</f>
        <v>25</v>
      </c>
      <c r="AT1073" s="71">
        <f t="shared" si="339"/>
        <v>500</v>
      </c>
    </row>
    <row r="1074" spans="1:46">
      <c r="A1074" s="37" t="s">
        <v>729</v>
      </c>
      <c r="B1074" s="3" t="s">
        <v>38</v>
      </c>
      <c r="C1074" s="11">
        <v>45511.292361111111</v>
      </c>
      <c r="D1074" s="11">
        <v>45511.3125</v>
      </c>
      <c r="E1074" s="11" t="s">
        <v>45</v>
      </c>
      <c r="F1074" s="11" t="s">
        <v>40</v>
      </c>
      <c r="G1074" s="3" t="s">
        <v>1247</v>
      </c>
      <c r="H1074" s="3" t="s">
        <v>2821</v>
      </c>
      <c r="I1074" s="11">
        <v>45512.375</v>
      </c>
      <c r="J1074" s="12">
        <v>45513.581944444442</v>
      </c>
      <c r="K1074" s="12">
        <v>45513.583333333336</v>
      </c>
      <c r="L1074" s="12">
        <v>45513.59375</v>
      </c>
      <c r="M1074" s="12" t="s">
        <v>115</v>
      </c>
      <c r="N1074" s="3" t="s">
        <v>42</v>
      </c>
      <c r="O1074" s="3">
        <v>0</v>
      </c>
      <c r="P1074" s="1">
        <f t="shared" si="320"/>
        <v>32</v>
      </c>
      <c r="Q1074" s="1">
        <f t="shared" si="321"/>
        <v>8</v>
      </c>
      <c r="R1074" s="72">
        <f t="shared" si="322"/>
        <v>45513.581944444442</v>
      </c>
      <c r="S1074" s="73">
        <f t="shared" si="323"/>
        <v>1.0826388888890506</v>
      </c>
      <c r="T1074" s="74">
        <f>Table2[[#This Row],[ETA A OFRECIMIENTO]]*24</f>
        <v>25.983333333337214</v>
      </c>
      <c r="U1074" s="1" t="str">
        <f t="shared" si="324"/>
        <v>YES</v>
      </c>
      <c r="V1074" s="73">
        <f t="shared" si="325"/>
        <v>1.2083333333357587</v>
      </c>
      <c r="W1074" s="74">
        <f>Table2[[#This Row],[DEL. AVAILABLE A SLOT]]*24</f>
        <v>29.000000000058208</v>
      </c>
      <c r="X1074" s="1" t="str">
        <f t="shared" si="326"/>
        <v>NO</v>
      </c>
      <c r="Y1074" s="73">
        <f t="shared" si="327"/>
        <v>2.2909722222248092</v>
      </c>
      <c r="Z1074" s="74">
        <f>Table2[[#This Row],[ETA A TIMESLOT]]*24</f>
        <v>54.983333333395422</v>
      </c>
      <c r="AA1074" s="73">
        <f t="shared" si="328"/>
        <v>0</v>
      </c>
      <c r="AB1074" s="73" t="str">
        <f t="shared" si="329"/>
        <v>SI</v>
      </c>
      <c r="AC1074" s="74">
        <f>Table2[[#This Row],[PUNTUALIDAD (H)]]*24</f>
        <v>0</v>
      </c>
      <c r="AD1074" s="73">
        <f t="shared" si="330"/>
        <v>2.3013888888890506</v>
      </c>
      <c r="AE1074" s="74">
        <f>Table2[[#This Row],[ATA TO UNLOADING]]*24</f>
        <v>55.233333333337214</v>
      </c>
      <c r="AF1074" s="74" t="str">
        <f>IF(Table2[[#This Row],[ATA TO UNLOADING 2]]&lt;=48,"YES","NO")</f>
        <v>NO</v>
      </c>
      <c r="AG1074" s="75">
        <f t="shared" si="331"/>
        <v>0.58333333333575865</v>
      </c>
      <c r="AH1074" s="2" t="s">
        <v>42</v>
      </c>
      <c r="AI1074" s="2" t="str">
        <f t="shared" si="332"/>
        <v>TCNU9758635</v>
      </c>
      <c r="AJ1074" s="76" t="str">
        <f t="shared" si="333"/>
        <v>OM TRANSPORT</v>
      </c>
      <c r="AK1074" s="77">
        <f>IF($M1074="TRUCK",VLOOKUP($AQ1074,Invoicing!$A$17:$B$49,MATCH($AK$1,Invoicing!$A$17:$B$17,0),FALSE),VLOOKUP($AQ1074,Invoicing!$N$17:$O$21,MATCH($AK$1,Invoicing!$N$17:$O$17,0),FALSE))</f>
        <v>475</v>
      </c>
      <c r="AL1074" s="78" t="e">
        <f>VLOOKUP($E1074,Invoicing!$A$1:$H$8,MATCH(TRACKER!$N1074,Invoicing!$A$1:$H$1,0),FALSE)</f>
        <v>#N/A</v>
      </c>
      <c r="AM1074" s="78">
        <f>VLOOKUP($E1074,Invoicing!$A$1:$H$8,MATCH(TRACKER!$O$1,Invoicing!$A$1:$H$1,0),FALSE)</f>
        <v>50</v>
      </c>
      <c r="AN1074" s="78">
        <f t="shared" si="334"/>
        <v>0</v>
      </c>
      <c r="AO1074" s="2">
        <f t="shared" si="335"/>
        <v>5</v>
      </c>
      <c r="AP1074" s="2" t="str">
        <f t="shared" si="336"/>
        <v>WEEK</v>
      </c>
      <c r="AQ1074" s="2" t="str">
        <f t="shared" si="337"/>
        <v>OM TRANSPORTWEEK</v>
      </c>
      <c r="AR1074" s="71">
        <f t="shared" si="338"/>
        <v>475</v>
      </c>
      <c r="AS1074" s="71">
        <f>VLOOKUP(AJ1074,Invoicing!A:K,10,FALSE)</f>
        <v>25</v>
      </c>
      <c r="AT1074" s="71">
        <f t="shared" si="339"/>
        <v>500</v>
      </c>
    </row>
    <row r="1075" spans="1:46">
      <c r="A1075" s="37" t="s">
        <v>729</v>
      </c>
      <c r="B1075" s="3" t="s">
        <v>38</v>
      </c>
      <c r="C1075" s="11">
        <v>45511.292361111111</v>
      </c>
      <c r="D1075" s="11">
        <v>45511.3125</v>
      </c>
      <c r="E1075" s="11" t="s">
        <v>44</v>
      </c>
      <c r="F1075" s="11" t="s">
        <v>40</v>
      </c>
      <c r="G1075" s="3" t="s">
        <v>1248</v>
      </c>
      <c r="H1075" s="3" t="s">
        <v>41</v>
      </c>
      <c r="I1075" s="11">
        <v>45512.375</v>
      </c>
      <c r="J1075" s="12">
        <v>45512.506944444445</v>
      </c>
      <c r="K1075" s="12">
        <v>45512.5</v>
      </c>
      <c r="L1075" s="12">
        <v>45512.520833333336</v>
      </c>
      <c r="M1075" s="12" t="s">
        <v>115</v>
      </c>
      <c r="N1075" s="3" t="s">
        <v>42</v>
      </c>
      <c r="O1075" s="3">
        <v>1</v>
      </c>
      <c r="P1075" s="1">
        <f t="shared" si="320"/>
        <v>32</v>
      </c>
      <c r="Q1075" s="1">
        <f t="shared" si="321"/>
        <v>8</v>
      </c>
      <c r="R1075" s="72">
        <f t="shared" si="322"/>
        <v>45512.506944444445</v>
      </c>
      <c r="S1075" s="73">
        <f t="shared" si="323"/>
        <v>1.0826388888890506</v>
      </c>
      <c r="T1075" s="74">
        <f>Table2[[#This Row],[ETA A OFRECIMIENTO]]*24</f>
        <v>25.983333333337214</v>
      </c>
      <c r="U1075" s="1" t="str">
        <f t="shared" si="324"/>
        <v>YES</v>
      </c>
      <c r="V1075" s="73">
        <f t="shared" si="325"/>
        <v>0.125</v>
      </c>
      <c r="W1075" s="74">
        <f>Table2[[#This Row],[DEL. AVAILABLE A SLOT]]*24</f>
        <v>3</v>
      </c>
      <c r="X1075" s="1" t="str">
        <f t="shared" si="326"/>
        <v>SI</v>
      </c>
      <c r="Y1075" s="73">
        <f t="shared" si="327"/>
        <v>1.2076388888890506</v>
      </c>
      <c r="Z1075" s="74">
        <f>Table2[[#This Row],[ETA A TIMESLOT]]*24</f>
        <v>28.983333333337214</v>
      </c>
      <c r="AA1075" s="73">
        <f t="shared" si="328"/>
        <v>6.9444444452528842E-3</v>
      </c>
      <c r="AB1075" s="73" t="str">
        <f t="shared" si="329"/>
        <v>SI</v>
      </c>
      <c r="AC1075" s="74">
        <f>Table2[[#This Row],[PUNTUALIDAD (H)]]*24</f>
        <v>0.16666666668606922</v>
      </c>
      <c r="AD1075" s="73">
        <f t="shared" si="330"/>
        <v>1.2284722222248092</v>
      </c>
      <c r="AE1075" s="74">
        <f>Table2[[#This Row],[ATA TO UNLOADING]]*24</f>
        <v>29.483333333395422</v>
      </c>
      <c r="AF1075" s="74" t="str">
        <f>IF(Table2[[#This Row],[ATA TO UNLOADING 2]]&lt;=48,"YES","NO")</f>
        <v>YES</v>
      </c>
      <c r="AG1075" s="75">
        <f t="shared" si="331"/>
        <v>0.5</v>
      </c>
      <c r="AH1075" s="2" t="s">
        <v>42</v>
      </c>
      <c r="AI1075" s="2" t="str">
        <f t="shared" si="332"/>
        <v>TGHU9883921</v>
      </c>
      <c r="AJ1075" s="76" t="str">
        <f t="shared" si="333"/>
        <v>MSI</v>
      </c>
      <c r="AK1075" s="77">
        <f>IF($M1075="TRUCK",VLOOKUP($AQ1075,Invoicing!$A$17:$B$49,MATCH($AK$1,Invoicing!$A$17:$B$17,0),FALSE),VLOOKUP($AQ1075,Invoicing!$N$17:$O$21,MATCH($AK$1,Invoicing!$N$17:$O$17,0),FALSE))</f>
        <v>480</v>
      </c>
      <c r="AL1075" s="78" t="e">
        <f>VLOOKUP($E1075,Invoicing!$A$1:$H$8,MATCH(TRACKER!$N1075,Invoicing!$A$1:$H$1,0),FALSE)</f>
        <v>#N/A</v>
      </c>
      <c r="AM1075" s="78">
        <f>VLOOKUP($E1075,Invoicing!$A$1:$H$8,MATCH(TRACKER!$O$1,Invoicing!$A$1:$H$1,0),FALSE)</f>
        <v>50</v>
      </c>
      <c r="AN1075" s="78">
        <f t="shared" si="334"/>
        <v>50</v>
      </c>
      <c r="AO1075" s="2">
        <f t="shared" si="335"/>
        <v>4</v>
      </c>
      <c r="AP1075" s="2" t="str">
        <f t="shared" si="336"/>
        <v>WEEK</v>
      </c>
      <c r="AQ1075" s="2" t="str">
        <f t="shared" si="337"/>
        <v>MSIWEEK</v>
      </c>
      <c r="AR1075" s="71">
        <f t="shared" si="338"/>
        <v>530</v>
      </c>
      <c r="AS1075" s="71">
        <f>VLOOKUP(AJ1075,Invoicing!A:K,10,FALSE)</f>
        <v>25</v>
      </c>
      <c r="AT1075" s="71">
        <f t="shared" si="339"/>
        <v>555</v>
      </c>
    </row>
    <row r="1076" spans="1:46">
      <c r="A1076" s="37" t="s">
        <v>57</v>
      </c>
      <c r="B1076" s="3" t="s">
        <v>38</v>
      </c>
      <c r="C1076" s="11">
        <v>45518.464583333334</v>
      </c>
      <c r="D1076" s="11">
        <v>45518.479166666664</v>
      </c>
      <c r="E1076" s="11" t="s">
        <v>45</v>
      </c>
      <c r="F1076" s="11" t="s">
        <v>40</v>
      </c>
      <c r="G1076" s="3" t="s">
        <v>1249</v>
      </c>
      <c r="H1076" s="3" t="s">
        <v>2821</v>
      </c>
      <c r="I1076" s="11">
        <v>45519.541666666664</v>
      </c>
      <c r="J1076" s="12">
        <v>45519.517361111109</v>
      </c>
      <c r="K1076" s="12">
        <v>45519.541666666664</v>
      </c>
      <c r="L1076" s="12">
        <v>45519.541666666664</v>
      </c>
      <c r="M1076" s="12" t="s">
        <v>115</v>
      </c>
      <c r="N1076" s="3" t="s">
        <v>42</v>
      </c>
      <c r="O1076" s="3">
        <v>0</v>
      </c>
      <c r="P1076" s="1">
        <f t="shared" si="320"/>
        <v>33</v>
      </c>
      <c r="Q1076" s="1">
        <f t="shared" si="321"/>
        <v>8</v>
      </c>
      <c r="R1076" s="72">
        <f t="shared" si="322"/>
        <v>45519.517361111109</v>
      </c>
      <c r="S1076" s="73">
        <f t="shared" si="323"/>
        <v>1.0770833333299379</v>
      </c>
      <c r="T1076" s="74">
        <f>Table2[[#This Row],[ETA A OFRECIMIENTO]]*24</f>
        <v>25.849999999918509</v>
      </c>
      <c r="U1076" s="1" t="str">
        <f t="shared" si="324"/>
        <v>YES</v>
      </c>
      <c r="V1076" s="73">
        <f t="shared" si="325"/>
        <v>0</v>
      </c>
      <c r="W1076" s="74">
        <f>Table2[[#This Row],[DEL. AVAILABLE A SLOT]]*24</f>
        <v>0</v>
      </c>
      <c r="X1076" s="1" t="str">
        <f t="shared" si="326"/>
        <v>SI</v>
      </c>
      <c r="Y1076" s="73">
        <f t="shared" si="327"/>
        <v>1.0770833333299379</v>
      </c>
      <c r="Z1076" s="74">
        <f>Table2[[#This Row],[ETA A TIMESLOT]]*24</f>
        <v>25.849999999918509</v>
      </c>
      <c r="AA1076" s="73">
        <f t="shared" si="328"/>
        <v>0</v>
      </c>
      <c r="AB1076" s="73" t="str">
        <f t="shared" si="329"/>
        <v>SI</v>
      </c>
      <c r="AC1076" s="74">
        <f>Table2[[#This Row],[PUNTUALIDAD (H)]]*24</f>
        <v>0</v>
      </c>
      <c r="AD1076" s="73">
        <f t="shared" si="330"/>
        <v>1.0770833333299379</v>
      </c>
      <c r="AE1076" s="74">
        <f>Table2[[#This Row],[ATA TO UNLOADING]]*24</f>
        <v>25.849999999918509</v>
      </c>
      <c r="AF1076" s="74" t="str">
        <f>IF(Table2[[#This Row],[ATA TO UNLOADING 2]]&lt;=48,"YES","NO")</f>
        <v>YES</v>
      </c>
      <c r="AG1076" s="75">
        <f t="shared" si="331"/>
        <v>0.54166666666424135</v>
      </c>
      <c r="AH1076" s="2" t="s">
        <v>42</v>
      </c>
      <c r="AI1076" s="2" t="str">
        <f t="shared" si="332"/>
        <v>CIPU5224166</v>
      </c>
      <c r="AJ1076" s="76" t="str">
        <f t="shared" si="333"/>
        <v>OM TRANSPORT</v>
      </c>
      <c r="AK1076" s="77">
        <f>IF($M1076="TRUCK",VLOOKUP($AQ1076,Invoicing!$A$17:$B$49,MATCH($AK$1,Invoicing!$A$17:$B$17,0),FALSE),VLOOKUP($AQ1076,Invoicing!$N$17:$O$21,MATCH($AK$1,Invoicing!$N$17:$O$17,0),FALSE))</f>
        <v>475</v>
      </c>
      <c r="AL1076" s="78" t="e">
        <f>VLOOKUP($E1076,Invoicing!$A$1:$H$8,MATCH(TRACKER!$N1076,Invoicing!$A$1:$H$1,0),FALSE)</f>
        <v>#N/A</v>
      </c>
      <c r="AM1076" s="78">
        <f>VLOOKUP($E1076,Invoicing!$A$1:$H$8,MATCH(TRACKER!$O$1,Invoicing!$A$1:$H$1,0),FALSE)</f>
        <v>50</v>
      </c>
      <c r="AN1076" s="78">
        <f t="shared" si="334"/>
        <v>0</v>
      </c>
      <c r="AO1076" s="2">
        <f t="shared" si="335"/>
        <v>4</v>
      </c>
      <c r="AP1076" s="2" t="str">
        <f t="shared" si="336"/>
        <v>WEEK</v>
      </c>
      <c r="AQ1076" s="2" t="str">
        <f t="shared" si="337"/>
        <v>OM TRANSPORTWEEK</v>
      </c>
      <c r="AR1076" s="71">
        <f t="shared" si="338"/>
        <v>475</v>
      </c>
      <c r="AS1076" s="71">
        <f>VLOOKUP(AJ1076,Invoicing!A:K,10,FALSE)</f>
        <v>25</v>
      </c>
      <c r="AT1076" s="71">
        <f t="shared" si="339"/>
        <v>500</v>
      </c>
    </row>
    <row r="1077" spans="1:46">
      <c r="A1077" s="37" t="s">
        <v>57</v>
      </c>
      <c r="B1077" s="3" t="s">
        <v>38</v>
      </c>
      <c r="C1077" s="11">
        <v>45518.464583333334</v>
      </c>
      <c r="D1077" s="11">
        <v>45518.479166666664</v>
      </c>
      <c r="E1077" s="11" t="s">
        <v>43</v>
      </c>
      <c r="F1077" s="11" t="s">
        <v>40</v>
      </c>
      <c r="G1077" s="3" t="s">
        <v>1250</v>
      </c>
      <c r="H1077" s="3" t="s">
        <v>46</v>
      </c>
      <c r="I1077" s="11">
        <v>45519.541666666664</v>
      </c>
      <c r="J1077" s="12">
        <v>45519.572222222225</v>
      </c>
      <c r="K1077" s="12">
        <v>45519.625</v>
      </c>
      <c r="L1077" s="12">
        <v>45519.586805555555</v>
      </c>
      <c r="M1077" s="12" t="s">
        <v>115</v>
      </c>
      <c r="N1077" s="3" t="s">
        <v>42</v>
      </c>
      <c r="O1077" s="3">
        <v>1</v>
      </c>
      <c r="P1077" s="1">
        <f t="shared" si="320"/>
        <v>33</v>
      </c>
      <c r="Q1077" s="1">
        <f t="shared" si="321"/>
        <v>8</v>
      </c>
      <c r="R1077" s="72">
        <f t="shared" si="322"/>
        <v>45519.572222222225</v>
      </c>
      <c r="S1077" s="73">
        <f t="shared" si="323"/>
        <v>1.0770833333299379</v>
      </c>
      <c r="T1077" s="74">
        <f>Table2[[#This Row],[ETA A OFRECIMIENTO]]*24</f>
        <v>25.849999999918509</v>
      </c>
      <c r="U1077" s="1" t="str">
        <f t="shared" si="324"/>
        <v>YES</v>
      </c>
      <c r="V1077" s="73">
        <f t="shared" si="325"/>
        <v>8.3333333335758653E-2</v>
      </c>
      <c r="W1077" s="74">
        <f>Table2[[#This Row],[DEL. AVAILABLE A SLOT]]*24</f>
        <v>2.0000000000582077</v>
      </c>
      <c r="X1077" s="1" t="str">
        <f t="shared" si="326"/>
        <v>SI</v>
      </c>
      <c r="Y1077" s="73">
        <f t="shared" si="327"/>
        <v>1.1604166666656965</v>
      </c>
      <c r="Z1077" s="74">
        <f>Table2[[#This Row],[ETA A TIMESLOT]]*24</f>
        <v>27.849999999976717</v>
      </c>
      <c r="AA1077" s="73">
        <f t="shared" si="328"/>
        <v>0</v>
      </c>
      <c r="AB1077" s="73" t="str">
        <f t="shared" si="329"/>
        <v>SI</v>
      </c>
      <c r="AC1077" s="74">
        <f>Table2[[#This Row],[PUNTUALIDAD (H)]]*24</f>
        <v>0</v>
      </c>
      <c r="AD1077" s="73">
        <f t="shared" si="330"/>
        <v>1.1222222222204437</v>
      </c>
      <c r="AE1077" s="74">
        <f>Table2[[#This Row],[ATA TO UNLOADING]]*24</f>
        <v>26.933333333290648</v>
      </c>
      <c r="AF1077" s="74" t="str">
        <f>IF(Table2[[#This Row],[ATA TO UNLOADING 2]]&lt;=48,"YES","NO")</f>
        <v>YES</v>
      </c>
      <c r="AG1077" s="75">
        <f t="shared" si="331"/>
        <v>0.625</v>
      </c>
      <c r="AH1077" s="2" t="s">
        <v>42</v>
      </c>
      <c r="AI1077" s="2" t="str">
        <f t="shared" si="332"/>
        <v>HASU4327111</v>
      </c>
      <c r="AJ1077" s="76" t="str">
        <f t="shared" si="333"/>
        <v>LOGIX</v>
      </c>
      <c r="AK1077" s="77">
        <f>IF($M1077="TRUCK",VLOOKUP($AQ1077,Invoicing!$A$17:$B$49,MATCH($AK$1,Invoicing!$A$17:$B$17,0),FALSE),VLOOKUP($AQ1077,Invoicing!$N$17:$O$21,MATCH($AK$1,Invoicing!$N$17:$O$17,0),FALSE))</f>
        <v>530</v>
      </c>
      <c r="AL1077" s="78" t="e">
        <f>VLOOKUP($E1077,Invoicing!$A$1:$H$8,MATCH(TRACKER!$N1077,Invoicing!$A$1:$H$1,0),FALSE)</f>
        <v>#N/A</v>
      </c>
      <c r="AM1077" s="78">
        <f>VLOOKUP($E1077,Invoicing!$A$1:$H$8,MATCH(TRACKER!$O$1,Invoicing!$A$1:$H$1,0),FALSE)</f>
        <v>50</v>
      </c>
      <c r="AN1077" s="78">
        <f t="shared" si="334"/>
        <v>50</v>
      </c>
      <c r="AO1077" s="2">
        <f t="shared" si="335"/>
        <v>4</v>
      </c>
      <c r="AP1077" s="2" t="str">
        <f t="shared" si="336"/>
        <v>WEEK</v>
      </c>
      <c r="AQ1077" s="2" t="str">
        <f t="shared" si="337"/>
        <v>LOGIXWEEK</v>
      </c>
      <c r="AR1077" s="71">
        <f t="shared" si="338"/>
        <v>580</v>
      </c>
      <c r="AS1077" s="71">
        <f>VLOOKUP(AJ1077,Invoicing!A:K,10,FALSE)</f>
        <v>25</v>
      </c>
      <c r="AT1077" s="71">
        <f t="shared" si="339"/>
        <v>605</v>
      </c>
    </row>
    <row r="1078" spans="1:46">
      <c r="A1078" s="37" t="s">
        <v>57</v>
      </c>
      <c r="B1078" s="3" t="s">
        <v>38</v>
      </c>
      <c r="C1078" s="11">
        <v>45518.464583333334</v>
      </c>
      <c r="D1078" s="11">
        <v>45518.479166666664</v>
      </c>
      <c r="E1078" s="11" t="s">
        <v>49</v>
      </c>
      <c r="F1078" s="11" t="s">
        <v>40</v>
      </c>
      <c r="G1078" s="3" t="s">
        <v>1251</v>
      </c>
      <c r="H1078" s="3" t="s">
        <v>2821</v>
      </c>
      <c r="I1078" s="11">
        <v>45519.541666666664</v>
      </c>
      <c r="J1078" s="12">
        <v>45519.8125</v>
      </c>
      <c r="K1078" s="12">
        <v>45519.833333333336</v>
      </c>
      <c r="L1078" s="12">
        <v>45519.90347222222</v>
      </c>
      <c r="M1078" s="12" t="s">
        <v>115</v>
      </c>
      <c r="N1078" s="3" t="s">
        <v>42</v>
      </c>
      <c r="O1078" s="3">
        <v>0</v>
      </c>
      <c r="P1078" s="1">
        <f t="shared" si="320"/>
        <v>33</v>
      </c>
      <c r="Q1078" s="1">
        <f t="shared" si="321"/>
        <v>8</v>
      </c>
      <c r="R1078" s="72">
        <f t="shared" si="322"/>
        <v>45519.8125</v>
      </c>
      <c r="S1078" s="73">
        <f t="shared" si="323"/>
        <v>1.0770833333299379</v>
      </c>
      <c r="T1078" s="74">
        <f>Table2[[#This Row],[ETA A OFRECIMIENTO]]*24</f>
        <v>25.849999999918509</v>
      </c>
      <c r="U1078" s="1" t="str">
        <f t="shared" si="324"/>
        <v>YES</v>
      </c>
      <c r="V1078" s="73">
        <f t="shared" si="325"/>
        <v>0.29166666667151731</v>
      </c>
      <c r="W1078" s="74">
        <f>Table2[[#This Row],[DEL. AVAILABLE A SLOT]]*24</f>
        <v>7.0000000001164153</v>
      </c>
      <c r="X1078" s="1" t="str">
        <f t="shared" si="326"/>
        <v>SI</v>
      </c>
      <c r="Y1078" s="73">
        <f t="shared" si="327"/>
        <v>1.3687500000014552</v>
      </c>
      <c r="Z1078" s="74">
        <f>Table2[[#This Row],[ETA A TIMESLOT]]*24</f>
        <v>32.850000000034925</v>
      </c>
      <c r="AA1078" s="73">
        <f t="shared" si="328"/>
        <v>0</v>
      </c>
      <c r="AB1078" s="73" t="str">
        <f t="shared" si="329"/>
        <v>SI</v>
      </c>
      <c r="AC1078" s="74">
        <f>Table2[[#This Row],[PUNTUALIDAD (H)]]*24</f>
        <v>0</v>
      </c>
      <c r="AD1078" s="73">
        <f t="shared" si="330"/>
        <v>1.4388888888861402</v>
      </c>
      <c r="AE1078" s="74">
        <f>Table2[[#This Row],[ATA TO UNLOADING]]*24</f>
        <v>34.533333333267365</v>
      </c>
      <c r="AF1078" s="74" t="str">
        <f>IF(Table2[[#This Row],[ATA TO UNLOADING 2]]&lt;=48,"YES","NO")</f>
        <v>YES</v>
      </c>
      <c r="AG1078" s="75">
        <f t="shared" si="331"/>
        <v>0.83333333333575865</v>
      </c>
      <c r="AH1078" s="2" t="s">
        <v>24</v>
      </c>
      <c r="AI1078" s="2" t="str">
        <f t="shared" si="332"/>
        <v>HASU4441309</v>
      </c>
      <c r="AJ1078" s="76" t="str">
        <f t="shared" si="333"/>
        <v>CTU FLEVOKUST BV</v>
      </c>
      <c r="AK1078" s="77">
        <f>IF($M1078="TRUCK",VLOOKUP($AQ1078,Invoicing!$A$17:$B$49,MATCH($AK$1,Invoicing!$A$17:$B$17,0),FALSE),VLOOKUP($AQ1078,Invoicing!$N$17:$O$21,MATCH($AK$1,Invoicing!$N$17:$O$17,0),FALSE))</f>
        <v>530</v>
      </c>
      <c r="AL1078" s="78" t="e">
        <f>VLOOKUP($E1078,Invoicing!$A$1:$H$8,MATCH(TRACKER!$N1078,Invoicing!$A$1:$H$1,0),FALSE)</f>
        <v>#N/A</v>
      </c>
      <c r="AM1078" s="78">
        <v>35</v>
      </c>
      <c r="AN1078" s="78">
        <f t="shared" si="334"/>
        <v>0</v>
      </c>
      <c r="AO1078" s="2">
        <f t="shared" si="335"/>
        <v>4</v>
      </c>
      <c r="AP1078" s="2" t="str">
        <f t="shared" si="336"/>
        <v>NIGHT</v>
      </c>
      <c r="AQ1078" s="2" t="str">
        <f t="shared" si="337"/>
        <v>CTU FLEVOKUST BVNIGHT</v>
      </c>
      <c r="AR1078" s="71">
        <f t="shared" si="338"/>
        <v>530</v>
      </c>
      <c r="AS1078" s="71">
        <f>VLOOKUP(AJ1078,Invoicing!A:K,10,FALSE)</f>
        <v>0</v>
      </c>
      <c r="AT1078" s="71">
        <f t="shared" si="339"/>
        <v>530</v>
      </c>
    </row>
    <row r="1079" spans="1:46">
      <c r="A1079" s="37" t="s">
        <v>57</v>
      </c>
      <c r="B1079" s="3" t="s">
        <v>38</v>
      </c>
      <c r="C1079" s="11">
        <v>45518.464583333334</v>
      </c>
      <c r="D1079" s="11">
        <v>45518.479166666664</v>
      </c>
      <c r="E1079" s="11" t="s">
        <v>44</v>
      </c>
      <c r="F1079" s="11" t="s">
        <v>40</v>
      </c>
      <c r="G1079" s="3" t="s">
        <v>1252</v>
      </c>
      <c r="H1079" s="3" t="s">
        <v>2821</v>
      </c>
      <c r="I1079" s="11">
        <v>45519.541666666664</v>
      </c>
      <c r="J1079" s="12">
        <v>45519.650694444441</v>
      </c>
      <c r="K1079" s="12">
        <v>45519.625</v>
      </c>
      <c r="L1079" s="12">
        <v>45519.666666666664</v>
      </c>
      <c r="M1079" s="12" t="s">
        <v>115</v>
      </c>
      <c r="N1079" s="3" t="s">
        <v>42</v>
      </c>
      <c r="O1079" s="3">
        <v>0</v>
      </c>
      <c r="P1079" s="1">
        <f t="shared" si="320"/>
        <v>33</v>
      </c>
      <c r="Q1079" s="1">
        <f t="shared" si="321"/>
        <v>8</v>
      </c>
      <c r="R1079" s="72">
        <f t="shared" si="322"/>
        <v>45519.650694444441</v>
      </c>
      <c r="S1079" s="73">
        <f t="shared" si="323"/>
        <v>1.0770833333299379</v>
      </c>
      <c r="T1079" s="74">
        <f>Table2[[#This Row],[ETA A OFRECIMIENTO]]*24</f>
        <v>25.849999999918509</v>
      </c>
      <c r="U1079" s="1" t="str">
        <f t="shared" si="324"/>
        <v>YES</v>
      </c>
      <c r="V1079" s="73">
        <f t="shared" si="325"/>
        <v>8.3333333335758653E-2</v>
      </c>
      <c r="W1079" s="74">
        <f>Table2[[#This Row],[DEL. AVAILABLE A SLOT]]*24</f>
        <v>2.0000000000582077</v>
      </c>
      <c r="X1079" s="1" t="str">
        <f t="shared" si="326"/>
        <v>SI</v>
      </c>
      <c r="Y1079" s="73">
        <f t="shared" si="327"/>
        <v>1.1604166666656965</v>
      </c>
      <c r="Z1079" s="74">
        <f>Table2[[#This Row],[ETA A TIMESLOT]]*24</f>
        <v>27.849999999976717</v>
      </c>
      <c r="AA1079" s="73">
        <f t="shared" si="328"/>
        <v>2.569444444088731E-2</v>
      </c>
      <c r="AB1079" s="73" t="str">
        <f t="shared" si="329"/>
        <v>SI</v>
      </c>
      <c r="AC1079" s="74">
        <f>Table2[[#This Row],[PUNTUALIDAD (H)]]*24</f>
        <v>0.61666666658129543</v>
      </c>
      <c r="AD1079" s="73">
        <f t="shared" si="330"/>
        <v>1.2020833333299379</v>
      </c>
      <c r="AE1079" s="74">
        <f>Table2[[#This Row],[ATA TO UNLOADING]]*24</f>
        <v>28.849999999918509</v>
      </c>
      <c r="AF1079" s="74" t="str">
        <f>IF(Table2[[#This Row],[ATA TO UNLOADING 2]]&lt;=48,"YES","NO")</f>
        <v>YES</v>
      </c>
      <c r="AG1079" s="75">
        <f t="shared" si="331"/>
        <v>0.625</v>
      </c>
      <c r="AH1079" s="2" t="s">
        <v>42</v>
      </c>
      <c r="AI1079" s="2" t="str">
        <f t="shared" si="332"/>
        <v>HASU4629507</v>
      </c>
      <c r="AJ1079" s="76" t="str">
        <f t="shared" si="333"/>
        <v>MSI</v>
      </c>
      <c r="AK1079" s="77">
        <f>IF($M1079="TRUCK",VLOOKUP($AQ1079,Invoicing!$A$17:$B$49,MATCH($AK$1,Invoicing!$A$17:$B$17,0),FALSE),VLOOKUP($AQ1079,Invoicing!$N$17:$O$21,MATCH($AK$1,Invoicing!$N$17:$O$17,0),FALSE))</f>
        <v>480</v>
      </c>
      <c r="AL1079" s="78" t="e">
        <f>VLOOKUP($E1079,Invoicing!$A$1:$H$8,MATCH(TRACKER!$N1079,Invoicing!$A$1:$H$1,0),FALSE)</f>
        <v>#N/A</v>
      </c>
      <c r="AM1079" s="78">
        <f>VLOOKUP($E1079,Invoicing!$A$1:$H$8,MATCH(TRACKER!$O$1,Invoicing!$A$1:$H$1,0),FALSE)</f>
        <v>50</v>
      </c>
      <c r="AN1079" s="78">
        <f t="shared" si="334"/>
        <v>0</v>
      </c>
      <c r="AO1079" s="2">
        <f t="shared" si="335"/>
        <v>4</v>
      </c>
      <c r="AP1079" s="2" t="str">
        <f t="shared" si="336"/>
        <v>WEEK</v>
      </c>
      <c r="AQ1079" s="2" t="str">
        <f t="shared" si="337"/>
        <v>MSIWEEK</v>
      </c>
      <c r="AR1079" s="71">
        <f t="shared" si="338"/>
        <v>480</v>
      </c>
      <c r="AS1079" s="71">
        <f>VLOOKUP(AJ1079,Invoicing!A:K,10,FALSE)</f>
        <v>25</v>
      </c>
      <c r="AT1079" s="71">
        <f t="shared" si="339"/>
        <v>505</v>
      </c>
    </row>
    <row r="1080" spans="1:46">
      <c r="A1080" s="58" t="s">
        <v>57</v>
      </c>
      <c r="B1080" s="59" t="s">
        <v>38</v>
      </c>
      <c r="C1080" s="60">
        <v>45518.464583333334</v>
      </c>
      <c r="D1080" s="60">
        <v>45518.479166666664</v>
      </c>
      <c r="E1080" s="60" t="s">
        <v>45</v>
      </c>
      <c r="F1080" s="60" t="s">
        <v>40</v>
      </c>
      <c r="G1080" s="59" t="s">
        <v>1253</v>
      </c>
      <c r="H1080" s="3" t="s">
        <v>2821</v>
      </c>
      <c r="I1080" s="60">
        <v>45519.541666666664</v>
      </c>
      <c r="J1080" s="61">
        <v>45519.8125</v>
      </c>
      <c r="K1080" s="61">
        <v>45519.833333333336</v>
      </c>
      <c r="L1080" s="61">
        <v>45519.840277777781</v>
      </c>
      <c r="M1080" s="12" t="s">
        <v>115</v>
      </c>
      <c r="N1080" s="3" t="s">
        <v>42</v>
      </c>
      <c r="O1080" s="3">
        <v>0</v>
      </c>
      <c r="P1080" s="1">
        <f t="shared" si="320"/>
        <v>33</v>
      </c>
      <c r="Q1080" s="1">
        <f t="shared" si="321"/>
        <v>8</v>
      </c>
      <c r="R1080" s="72">
        <f t="shared" si="322"/>
        <v>45519.8125</v>
      </c>
      <c r="S1080" s="73">
        <f t="shared" si="323"/>
        <v>1.0770833333299379</v>
      </c>
      <c r="T1080" s="74">
        <f>Table2[[#This Row],[ETA A OFRECIMIENTO]]*24</f>
        <v>25.849999999918509</v>
      </c>
      <c r="U1080" s="1" t="str">
        <f t="shared" si="324"/>
        <v>YES</v>
      </c>
      <c r="V1080" s="73">
        <f t="shared" si="325"/>
        <v>0.29166666667151731</v>
      </c>
      <c r="W1080" s="74">
        <f>Table2[[#This Row],[DEL. AVAILABLE A SLOT]]*24</f>
        <v>7.0000000001164153</v>
      </c>
      <c r="X1080" s="1" t="str">
        <f t="shared" si="326"/>
        <v>SI</v>
      </c>
      <c r="Y1080" s="73">
        <f t="shared" si="327"/>
        <v>1.3687500000014552</v>
      </c>
      <c r="Z1080" s="74">
        <f>Table2[[#This Row],[ETA A TIMESLOT]]*24</f>
        <v>32.850000000034925</v>
      </c>
      <c r="AA1080" s="73">
        <f t="shared" si="328"/>
        <v>0</v>
      </c>
      <c r="AB1080" s="73" t="str">
        <f t="shared" si="329"/>
        <v>SI</v>
      </c>
      <c r="AC1080" s="74">
        <f>Table2[[#This Row],[PUNTUALIDAD (H)]]*24</f>
        <v>0</v>
      </c>
      <c r="AD1080" s="73">
        <f t="shared" si="330"/>
        <v>1.3756944444467081</v>
      </c>
      <c r="AE1080" s="74">
        <f>Table2[[#This Row],[ATA TO UNLOADING]]*24</f>
        <v>33.016666666720994</v>
      </c>
      <c r="AF1080" s="74" t="str">
        <f>IF(Table2[[#This Row],[ATA TO UNLOADING 2]]&lt;=48,"YES","NO")</f>
        <v>YES</v>
      </c>
      <c r="AG1080" s="75">
        <f t="shared" si="331"/>
        <v>0.83333333333575865</v>
      </c>
      <c r="AH1080" s="2" t="s">
        <v>24</v>
      </c>
      <c r="AI1080" s="2" t="str">
        <f t="shared" si="332"/>
        <v>MSKU7216147</v>
      </c>
      <c r="AJ1080" s="76" t="str">
        <f t="shared" si="333"/>
        <v>OM TRANSPORT</v>
      </c>
      <c r="AK1080" s="77">
        <f>IF($M1080="TRUCK",VLOOKUP($AQ1080,Invoicing!$A$17:$B$49,MATCH($AK$1,Invoicing!$A$17:$B$17,0),FALSE),VLOOKUP($AQ1080,Invoicing!$N$17:$O$21,MATCH($AK$1,Invoicing!$N$17:$O$17,0),FALSE))</f>
        <v>475</v>
      </c>
      <c r="AL1080" s="78" t="e">
        <f>VLOOKUP($E1080,Invoicing!$A$1:$H$8,MATCH(TRACKER!$N1080,Invoicing!$A$1:$H$1,0),FALSE)</f>
        <v>#N/A</v>
      </c>
      <c r="AM1080" s="78">
        <f>VLOOKUP($E1080,Invoicing!$A$1:$H$8,MATCH(TRACKER!$O$1,Invoicing!$A$1:$H$1,0),FALSE)</f>
        <v>50</v>
      </c>
      <c r="AN1080" s="78">
        <f t="shared" si="334"/>
        <v>0</v>
      </c>
      <c r="AO1080" s="2">
        <f t="shared" si="335"/>
        <v>4</v>
      </c>
      <c r="AP1080" s="2" t="str">
        <f t="shared" si="336"/>
        <v>NIGHT</v>
      </c>
      <c r="AQ1080" s="2" t="str">
        <f t="shared" si="337"/>
        <v>OM TRANSPORTNIGHT</v>
      </c>
      <c r="AR1080" s="71">
        <f t="shared" si="338"/>
        <v>475</v>
      </c>
      <c r="AS1080" s="71">
        <f>VLOOKUP(AJ1080,Invoicing!A:K,10,FALSE)</f>
        <v>25</v>
      </c>
      <c r="AT1080" s="71">
        <f t="shared" si="339"/>
        <v>500</v>
      </c>
    </row>
    <row r="1081" spans="1:46">
      <c r="A1081" s="58" t="s">
        <v>57</v>
      </c>
      <c r="B1081" s="59" t="s">
        <v>38</v>
      </c>
      <c r="C1081" s="60">
        <v>45518.464583333334</v>
      </c>
      <c r="D1081" s="60">
        <v>45518.479166666664</v>
      </c>
      <c r="E1081" s="60" t="s">
        <v>49</v>
      </c>
      <c r="F1081" s="60" t="s">
        <v>40</v>
      </c>
      <c r="G1081" s="59" t="s">
        <v>1254</v>
      </c>
      <c r="H1081" s="3" t="s">
        <v>2821</v>
      </c>
      <c r="I1081" s="60">
        <v>45519.541666666664</v>
      </c>
      <c r="J1081" s="61">
        <v>45519.756944444445</v>
      </c>
      <c r="K1081" s="61">
        <v>45519.708333333336</v>
      </c>
      <c r="L1081" s="61">
        <v>45519.770833333336</v>
      </c>
      <c r="M1081" s="12" t="s">
        <v>115</v>
      </c>
      <c r="N1081" s="3" t="s">
        <v>42</v>
      </c>
      <c r="O1081" s="3">
        <v>0</v>
      </c>
      <c r="P1081" s="1">
        <f t="shared" si="320"/>
        <v>33</v>
      </c>
      <c r="Q1081" s="1">
        <f t="shared" si="321"/>
        <v>8</v>
      </c>
      <c r="R1081" s="72">
        <f t="shared" si="322"/>
        <v>45519.756944444445</v>
      </c>
      <c r="S1081" s="73">
        <f t="shared" si="323"/>
        <v>1.0770833333299379</v>
      </c>
      <c r="T1081" s="74">
        <f>Table2[[#This Row],[ETA A OFRECIMIENTO]]*24</f>
        <v>25.849999999918509</v>
      </c>
      <c r="U1081" s="1" t="str">
        <f t="shared" si="324"/>
        <v>YES</v>
      </c>
      <c r="V1081" s="73">
        <f t="shared" si="325"/>
        <v>0.16666666667151731</v>
      </c>
      <c r="W1081" s="74">
        <f>Table2[[#This Row],[DEL. AVAILABLE A SLOT]]*24</f>
        <v>4.0000000001164153</v>
      </c>
      <c r="X1081" s="1" t="str">
        <f t="shared" si="326"/>
        <v>SI</v>
      </c>
      <c r="Y1081" s="73">
        <f t="shared" si="327"/>
        <v>1.2437500000014552</v>
      </c>
      <c r="Z1081" s="74">
        <f>Table2[[#This Row],[ETA A TIMESLOT]]*24</f>
        <v>29.850000000034925</v>
      </c>
      <c r="AA1081" s="73">
        <f t="shared" si="328"/>
        <v>4.8611111109494232E-2</v>
      </c>
      <c r="AB1081" s="73" t="str">
        <f t="shared" si="329"/>
        <v>NO</v>
      </c>
      <c r="AC1081" s="74">
        <f>Table2[[#This Row],[PUNTUALIDAD (H)]]*24</f>
        <v>1.1666666666278616</v>
      </c>
      <c r="AD1081" s="73">
        <f t="shared" si="330"/>
        <v>1.3062500000014552</v>
      </c>
      <c r="AE1081" s="74">
        <f>Table2[[#This Row],[ATA TO UNLOADING]]*24</f>
        <v>31.350000000034925</v>
      </c>
      <c r="AF1081" s="74" t="str">
        <f>IF(Table2[[#This Row],[ATA TO UNLOADING 2]]&lt;=48,"YES","NO")</f>
        <v>YES</v>
      </c>
      <c r="AG1081" s="75">
        <f t="shared" si="331"/>
        <v>0.70833333333575865</v>
      </c>
      <c r="AH1081" s="2" t="s">
        <v>42</v>
      </c>
      <c r="AI1081" s="2" t="str">
        <f t="shared" si="332"/>
        <v>TEMU6323140</v>
      </c>
      <c r="AJ1081" s="76" t="str">
        <f t="shared" si="333"/>
        <v>CTU FLEVOKUST BV</v>
      </c>
      <c r="AK1081" s="77">
        <f>IF($M1081="TRUCK",VLOOKUP($AQ1081,Invoicing!$A$17:$B$49,MATCH($AK$1,Invoicing!$A$17:$B$17,0),FALSE),VLOOKUP($AQ1081,Invoicing!$N$17:$O$21,MATCH($AK$1,Invoicing!$N$17:$O$17,0),FALSE))</f>
        <v>520</v>
      </c>
      <c r="AL1081" s="78" t="e">
        <f>VLOOKUP($E1081,Invoicing!$A$1:$H$8,MATCH(TRACKER!$N1081,Invoicing!$A$1:$H$1,0),FALSE)</f>
        <v>#N/A</v>
      </c>
      <c r="AM1081" s="78">
        <v>35</v>
      </c>
      <c r="AN1081" s="78">
        <f t="shared" si="334"/>
        <v>0</v>
      </c>
      <c r="AO1081" s="2">
        <f t="shared" si="335"/>
        <v>4</v>
      </c>
      <c r="AP1081" s="2" t="str">
        <f t="shared" si="336"/>
        <v>WEEK</v>
      </c>
      <c r="AQ1081" s="2" t="str">
        <f t="shared" si="337"/>
        <v>CTU FLEVOKUST BVWEEK</v>
      </c>
      <c r="AR1081" s="71">
        <f t="shared" si="338"/>
        <v>520</v>
      </c>
      <c r="AS1081" s="71">
        <f>VLOOKUP(AJ1081,Invoicing!A:K,10,FALSE)</f>
        <v>0</v>
      </c>
      <c r="AT1081" s="71">
        <f t="shared" si="339"/>
        <v>520</v>
      </c>
    </row>
    <row r="1082" spans="1:46">
      <c r="A1082" s="37" t="s">
        <v>141</v>
      </c>
      <c r="B1082" s="3" t="s">
        <v>38</v>
      </c>
      <c r="C1082" s="11">
        <v>45518.842361111114</v>
      </c>
      <c r="D1082" s="11">
        <v>45518.75</v>
      </c>
      <c r="E1082" s="11" t="s">
        <v>45</v>
      </c>
      <c r="F1082" s="11" t="s">
        <v>40</v>
      </c>
      <c r="G1082" s="3" t="s">
        <v>1255</v>
      </c>
      <c r="H1082" s="3" t="s">
        <v>41</v>
      </c>
      <c r="I1082" s="11">
        <v>45519.916666666664</v>
      </c>
      <c r="J1082" s="12">
        <v>45520.597222222219</v>
      </c>
      <c r="K1082" s="12">
        <v>45520.625</v>
      </c>
      <c r="L1082" s="12">
        <v>45520.597222222219</v>
      </c>
      <c r="M1082" s="12" t="s">
        <v>115</v>
      </c>
      <c r="N1082" s="3" t="s">
        <v>42</v>
      </c>
      <c r="O1082" s="3">
        <v>0</v>
      </c>
      <c r="P1082" s="1">
        <f t="shared" si="320"/>
        <v>33</v>
      </c>
      <c r="Q1082" s="1">
        <f t="shared" si="321"/>
        <v>8</v>
      </c>
      <c r="R1082" s="72">
        <f t="shared" si="322"/>
        <v>45520.597222222219</v>
      </c>
      <c r="S1082" s="73">
        <f t="shared" si="323"/>
        <v>1.0743055555503815</v>
      </c>
      <c r="T1082" s="74">
        <f>Table2[[#This Row],[ETA A OFRECIMIENTO]]*24</f>
        <v>25.783333333209157</v>
      </c>
      <c r="U1082" s="1" t="str">
        <f t="shared" si="324"/>
        <v>YES</v>
      </c>
      <c r="V1082" s="73">
        <f t="shared" si="325"/>
        <v>0.70833333333575865</v>
      </c>
      <c r="W1082" s="74">
        <f>Table2[[#This Row],[DEL. AVAILABLE A SLOT]]*24</f>
        <v>17.000000000058208</v>
      </c>
      <c r="X1082" s="1" t="str">
        <f t="shared" si="326"/>
        <v>SI</v>
      </c>
      <c r="Y1082" s="73">
        <f t="shared" si="327"/>
        <v>1.7826388888861402</v>
      </c>
      <c r="Z1082" s="74">
        <f>Table2[[#This Row],[ETA A TIMESLOT]]*24</f>
        <v>42.783333333267365</v>
      </c>
      <c r="AA1082" s="73">
        <f t="shared" si="328"/>
        <v>0</v>
      </c>
      <c r="AB1082" s="73" t="str">
        <f t="shared" si="329"/>
        <v>SI</v>
      </c>
      <c r="AC1082" s="74">
        <f>Table2[[#This Row],[PUNTUALIDAD (H)]]*24</f>
        <v>0</v>
      </c>
      <c r="AD1082" s="73">
        <f t="shared" si="330"/>
        <v>1.7548611111051287</v>
      </c>
      <c r="AE1082" s="74">
        <f>Table2[[#This Row],[ATA TO UNLOADING]]*24</f>
        <v>42.116666666523088</v>
      </c>
      <c r="AF1082" s="74" t="str">
        <f>IF(Table2[[#This Row],[ATA TO UNLOADING 2]]&lt;=48,"YES","NO")</f>
        <v>YES</v>
      </c>
      <c r="AG1082" s="75">
        <f t="shared" si="331"/>
        <v>0.625</v>
      </c>
      <c r="AH1082" s="2" t="s">
        <v>42</v>
      </c>
      <c r="AI1082" s="2" t="str">
        <f t="shared" si="332"/>
        <v>GAOU7207921</v>
      </c>
      <c r="AJ1082" s="76" t="str">
        <f t="shared" si="333"/>
        <v>OM TRANSPORT</v>
      </c>
      <c r="AK1082" s="77">
        <f>IF($M1082="TRUCK",VLOOKUP($AQ1082,Invoicing!$A$17:$B$49,MATCH($AK$1,Invoicing!$A$17:$B$17,0),FALSE),VLOOKUP($AQ1082,Invoicing!$N$17:$O$21,MATCH($AK$1,Invoicing!$N$17:$O$17,0),FALSE))</f>
        <v>475</v>
      </c>
      <c r="AL1082" s="78" t="e">
        <f>VLOOKUP($E1082,Invoicing!$A$1:$H$8,MATCH(TRACKER!$N1082,Invoicing!$A$1:$H$1,0),FALSE)</f>
        <v>#N/A</v>
      </c>
      <c r="AM1082" s="78">
        <f>VLOOKUP($E1082,Invoicing!$A$1:$H$8,MATCH(TRACKER!$O$1,Invoicing!$A$1:$H$1,0),FALSE)</f>
        <v>50</v>
      </c>
      <c r="AN1082" s="78">
        <f t="shared" si="334"/>
        <v>0</v>
      </c>
      <c r="AO1082" s="2">
        <f t="shared" si="335"/>
        <v>5</v>
      </c>
      <c r="AP1082" s="2" t="str">
        <f t="shared" si="336"/>
        <v>WEEK</v>
      </c>
      <c r="AQ1082" s="2" t="str">
        <f t="shared" si="337"/>
        <v>OM TRANSPORTWEEK</v>
      </c>
      <c r="AR1082" s="71">
        <f t="shared" si="338"/>
        <v>475</v>
      </c>
      <c r="AS1082" s="71">
        <f>VLOOKUP(AJ1082,Invoicing!A:K,10,FALSE)</f>
        <v>25</v>
      </c>
      <c r="AT1082" s="71">
        <f t="shared" si="339"/>
        <v>500</v>
      </c>
    </row>
    <row r="1083" spans="1:46">
      <c r="A1083" s="37" t="s">
        <v>141</v>
      </c>
      <c r="B1083" s="3" t="s">
        <v>38</v>
      </c>
      <c r="C1083" s="11">
        <v>45518.842361111114</v>
      </c>
      <c r="D1083" s="11">
        <v>45518.75</v>
      </c>
      <c r="E1083" s="11" t="s">
        <v>45</v>
      </c>
      <c r="F1083" s="11" t="s">
        <v>40</v>
      </c>
      <c r="G1083" s="3" t="s">
        <v>1256</v>
      </c>
      <c r="H1083" s="3" t="s">
        <v>2821</v>
      </c>
      <c r="I1083" s="11">
        <v>45519.916666666664</v>
      </c>
      <c r="J1083" s="12">
        <v>45520.120833333334</v>
      </c>
      <c r="K1083" s="12">
        <v>45520.083333333336</v>
      </c>
      <c r="L1083" s="12">
        <v>45520.25</v>
      </c>
      <c r="M1083" s="12" t="s">
        <v>115</v>
      </c>
      <c r="N1083" s="3" t="s">
        <v>42</v>
      </c>
      <c r="O1083" s="3">
        <v>0</v>
      </c>
      <c r="P1083" s="1">
        <f t="shared" si="320"/>
        <v>33</v>
      </c>
      <c r="Q1083" s="1">
        <f t="shared" si="321"/>
        <v>8</v>
      </c>
      <c r="R1083" s="72">
        <f t="shared" si="322"/>
        <v>45520.120833333334</v>
      </c>
      <c r="S1083" s="73">
        <f t="shared" si="323"/>
        <v>1.0743055555503815</v>
      </c>
      <c r="T1083" s="74">
        <f>Table2[[#This Row],[ETA A OFRECIMIENTO]]*24</f>
        <v>25.783333333209157</v>
      </c>
      <c r="U1083" s="1" t="str">
        <f t="shared" si="324"/>
        <v>YES</v>
      </c>
      <c r="V1083" s="73">
        <f t="shared" si="325"/>
        <v>0.16666666667151731</v>
      </c>
      <c r="W1083" s="74">
        <f>Table2[[#This Row],[DEL. AVAILABLE A SLOT]]*24</f>
        <v>4.0000000001164153</v>
      </c>
      <c r="X1083" s="1" t="str">
        <f t="shared" si="326"/>
        <v>SI</v>
      </c>
      <c r="Y1083" s="73">
        <f t="shared" si="327"/>
        <v>1.2409722222218988</v>
      </c>
      <c r="Z1083" s="74">
        <f>Table2[[#This Row],[ETA A TIMESLOT]]*24</f>
        <v>29.783333333325572</v>
      </c>
      <c r="AA1083" s="73">
        <f t="shared" si="328"/>
        <v>3.7499999998544808E-2</v>
      </c>
      <c r="AB1083" s="73" t="str">
        <f t="shared" si="329"/>
        <v>NO</v>
      </c>
      <c r="AC1083" s="74">
        <f>Table2[[#This Row],[PUNTUALIDAD (H)]]*24</f>
        <v>0.8999999999650754</v>
      </c>
      <c r="AD1083" s="73">
        <f t="shared" si="330"/>
        <v>1.4076388888861402</v>
      </c>
      <c r="AE1083" s="74">
        <f>Table2[[#This Row],[ATA TO UNLOADING]]*24</f>
        <v>33.783333333267365</v>
      </c>
      <c r="AF1083" s="74" t="str">
        <f>IF(Table2[[#This Row],[ATA TO UNLOADING 2]]&lt;=48,"YES","NO")</f>
        <v>YES</v>
      </c>
      <c r="AG1083" s="75">
        <f t="shared" si="331"/>
        <v>8.3333333335758653E-2</v>
      </c>
      <c r="AH1083" s="2" t="s">
        <v>24</v>
      </c>
      <c r="AI1083" s="2" t="str">
        <f t="shared" si="332"/>
        <v>MAEU9194856</v>
      </c>
      <c r="AJ1083" s="76" t="str">
        <f t="shared" si="333"/>
        <v>OM TRANSPORT</v>
      </c>
      <c r="AK1083" s="77">
        <f>IF($M1083="TRUCK",VLOOKUP($AQ1083,Invoicing!$A$17:$B$49,MATCH($AK$1,Invoicing!$A$17:$B$17,0),FALSE),VLOOKUP($AQ1083,Invoicing!$N$17:$O$21,MATCH($AK$1,Invoicing!$N$17:$O$17,0),FALSE))</f>
        <v>475</v>
      </c>
      <c r="AL1083" s="78" t="e">
        <f>VLOOKUP($E1083,Invoicing!$A$1:$H$8,MATCH(TRACKER!$N1083,Invoicing!$A$1:$H$1,0),FALSE)</f>
        <v>#N/A</v>
      </c>
      <c r="AM1083" s="78">
        <f>VLOOKUP($E1083,Invoicing!$A$1:$H$8,MATCH(TRACKER!$O$1,Invoicing!$A$1:$H$1,0),FALSE)</f>
        <v>50</v>
      </c>
      <c r="AN1083" s="78">
        <f t="shared" si="334"/>
        <v>0</v>
      </c>
      <c r="AO1083" s="2">
        <f t="shared" si="335"/>
        <v>5</v>
      </c>
      <c r="AP1083" s="2" t="str">
        <f t="shared" si="336"/>
        <v>NIGHT</v>
      </c>
      <c r="AQ1083" s="2" t="str">
        <f t="shared" si="337"/>
        <v>OM TRANSPORTNIGHT</v>
      </c>
      <c r="AR1083" s="71">
        <f t="shared" si="338"/>
        <v>475</v>
      </c>
      <c r="AS1083" s="71">
        <f>VLOOKUP(AJ1083,Invoicing!A:K,10,FALSE)</f>
        <v>25</v>
      </c>
      <c r="AT1083" s="71">
        <f t="shared" si="339"/>
        <v>500</v>
      </c>
    </row>
    <row r="1084" spans="1:46">
      <c r="A1084" s="37" t="s">
        <v>141</v>
      </c>
      <c r="B1084" s="3" t="s">
        <v>38</v>
      </c>
      <c r="C1084" s="11">
        <v>45518.842361111114</v>
      </c>
      <c r="D1084" s="11">
        <v>45518.75</v>
      </c>
      <c r="E1084" s="11" t="s">
        <v>44</v>
      </c>
      <c r="F1084" s="11" t="s">
        <v>40</v>
      </c>
      <c r="G1084" s="3" t="s">
        <v>1257</v>
      </c>
      <c r="H1084" s="3" t="s">
        <v>41</v>
      </c>
      <c r="I1084" s="11">
        <v>45519.916666666664</v>
      </c>
      <c r="J1084" s="12">
        <v>45522.520833333336</v>
      </c>
      <c r="K1084" s="12">
        <v>45522.520833333336</v>
      </c>
      <c r="L1084" s="12">
        <v>45522.524305555555</v>
      </c>
      <c r="M1084" s="12" t="s">
        <v>115</v>
      </c>
      <c r="N1084" s="3" t="s">
        <v>42</v>
      </c>
      <c r="O1084" s="3">
        <v>0</v>
      </c>
      <c r="P1084" s="1">
        <f t="shared" si="320"/>
        <v>33</v>
      </c>
      <c r="Q1084" s="1">
        <f t="shared" si="321"/>
        <v>8</v>
      </c>
      <c r="R1084" s="72">
        <f t="shared" si="322"/>
        <v>45522.520833333336</v>
      </c>
      <c r="S1084" s="73">
        <f t="shared" si="323"/>
        <v>1.0743055555503815</v>
      </c>
      <c r="T1084" s="74">
        <f>Table2[[#This Row],[ETA A OFRECIMIENTO]]*24</f>
        <v>25.783333333209157</v>
      </c>
      <c r="U1084" s="1" t="str">
        <f t="shared" si="324"/>
        <v>YES</v>
      </c>
      <c r="V1084" s="73">
        <f t="shared" si="325"/>
        <v>2.6041666666715173</v>
      </c>
      <c r="W1084" s="74">
        <f>Table2[[#This Row],[DEL. AVAILABLE A SLOT]]*24</f>
        <v>62.500000000116415</v>
      </c>
      <c r="X1084" s="1" t="str">
        <f t="shared" si="326"/>
        <v>NO</v>
      </c>
      <c r="Y1084" s="73">
        <f t="shared" si="327"/>
        <v>3.6784722222218988</v>
      </c>
      <c r="Z1084" s="74">
        <f>Table2[[#This Row],[ETA A TIMESLOT]]*24</f>
        <v>88.283333333325572</v>
      </c>
      <c r="AA1084" s="73">
        <f t="shared" si="328"/>
        <v>0</v>
      </c>
      <c r="AB1084" s="73" t="str">
        <f t="shared" si="329"/>
        <v>SI</v>
      </c>
      <c r="AC1084" s="74">
        <f>Table2[[#This Row],[PUNTUALIDAD (H)]]*24</f>
        <v>0</v>
      </c>
      <c r="AD1084" s="73">
        <f t="shared" si="330"/>
        <v>3.6819444444408873</v>
      </c>
      <c r="AE1084" s="74">
        <f>Table2[[#This Row],[ATA TO UNLOADING]]*24</f>
        <v>88.366666666581295</v>
      </c>
      <c r="AF1084" s="74" t="str">
        <f>IF(Table2[[#This Row],[ATA TO UNLOADING 2]]&lt;=48,"YES","NO")</f>
        <v>NO</v>
      </c>
      <c r="AG1084" s="75">
        <f t="shared" si="331"/>
        <v>0.52083333333575865</v>
      </c>
      <c r="AH1084" s="2" t="s">
        <v>42</v>
      </c>
      <c r="AI1084" s="2" t="str">
        <f t="shared" si="332"/>
        <v>MAEU9212184</v>
      </c>
      <c r="AJ1084" s="76" t="str">
        <f t="shared" si="333"/>
        <v>MSI</v>
      </c>
      <c r="AK1084" s="77">
        <f>IF($M1084="TRUCK",VLOOKUP($AQ1084,Invoicing!$A$17:$B$49,MATCH($AK$1,Invoicing!$A$17:$B$17,0),FALSE),VLOOKUP($AQ1084,Invoicing!$N$17:$O$21,MATCH($AK$1,Invoicing!$N$17:$O$17,0),FALSE))</f>
        <v>500</v>
      </c>
      <c r="AL1084" s="78" t="e">
        <f>VLOOKUP($E1084,Invoicing!$A$1:$H$8,MATCH(TRACKER!$N1084,Invoicing!$A$1:$H$1,0),FALSE)</f>
        <v>#N/A</v>
      </c>
      <c r="AM1084" s="78">
        <f>VLOOKUP($E1084,Invoicing!$A$1:$H$8,MATCH(TRACKER!$O$1,Invoicing!$A$1:$H$1,0),FALSE)</f>
        <v>50</v>
      </c>
      <c r="AN1084" s="78">
        <f t="shared" si="334"/>
        <v>0</v>
      </c>
      <c r="AO1084" s="2">
        <f t="shared" si="335"/>
        <v>7</v>
      </c>
      <c r="AP1084" s="2" t="str">
        <f t="shared" si="336"/>
        <v>SUNDAY</v>
      </c>
      <c r="AQ1084" s="2" t="str">
        <f t="shared" si="337"/>
        <v>MSISUNDAY</v>
      </c>
      <c r="AR1084" s="71">
        <f t="shared" si="338"/>
        <v>500</v>
      </c>
      <c r="AS1084" s="71">
        <f>VLOOKUP(AJ1084,Invoicing!A:K,10,FALSE)</f>
        <v>25</v>
      </c>
      <c r="AT1084" s="71">
        <f t="shared" si="339"/>
        <v>525</v>
      </c>
    </row>
    <row r="1085" spans="1:46">
      <c r="A1085" s="58" t="s">
        <v>141</v>
      </c>
      <c r="B1085" s="59" t="s">
        <v>38</v>
      </c>
      <c r="C1085" s="60">
        <v>45518.842361111114</v>
      </c>
      <c r="D1085" s="60">
        <v>45518.75</v>
      </c>
      <c r="E1085" s="60" t="s">
        <v>44</v>
      </c>
      <c r="F1085" s="60" t="s">
        <v>40</v>
      </c>
      <c r="G1085" s="59" t="s">
        <v>1258</v>
      </c>
      <c r="H1085" s="3" t="s">
        <v>41</v>
      </c>
      <c r="I1085" s="60">
        <v>45519.916666666664</v>
      </c>
      <c r="J1085" s="61">
        <v>45520.774305555555</v>
      </c>
      <c r="K1085" s="61">
        <v>45520.75</v>
      </c>
      <c r="L1085" s="61">
        <v>45520.774305555555</v>
      </c>
      <c r="M1085" s="12" t="s">
        <v>115</v>
      </c>
      <c r="N1085" s="3" t="s">
        <v>42</v>
      </c>
      <c r="O1085" s="3">
        <v>1</v>
      </c>
      <c r="P1085" s="1">
        <f t="shared" si="320"/>
        <v>33</v>
      </c>
      <c r="Q1085" s="1">
        <f t="shared" si="321"/>
        <v>8</v>
      </c>
      <c r="R1085" s="72">
        <f t="shared" si="322"/>
        <v>45520.774305555555</v>
      </c>
      <c r="S1085" s="73">
        <f t="shared" si="323"/>
        <v>1.0743055555503815</v>
      </c>
      <c r="T1085" s="74">
        <f>Table2[[#This Row],[ETA A OFRECIMIENTO]]*24</f>
        <v>25.783333333209157</v>
      </c>
      <c r="U1085" s="1" t="str">
        <f t="shared" si="324"/>
        <v>YES</v>
      </c>
      <c r="V1085" s="73">
        <f t="shared" si="325"/>
        <v>0.83333333333575865</v>
      </c>
      <c r="W1085" s="74">
        <f>Table2[[#This Row],[DEL. AVAILABLE A SLOT]]*24</f>
        <v>20.000000000058208</v>
      </c>
      <c r="X1085" s="1" t="str">
        <f t="shared" si="326"/>
        <v>SI</v>
      </c>
      <c r="Y1085" s="73">
        <f t="shared" si="327"/>
        <v>1.9076388888861402</v>
      </c>
      <c r="Z1085" s="74">
        <f>Table2[[#This Row],[ETA A TIMESLOT]]*24</f>
        <v>45.783333333267365</v>
      </c>
      <c r="AA1085" s="73">
        <f t="shared" si="328"/>
        <v>2.4305555554747116E-2</v>
      </c>
      <c r="AB1085" s="73" t="str">
        <f t="shared" si="329"/>
        <v>SI</v>
      </c>
      <c r="AC1085" s="74">
        <f>Table2[[#This Row],[PUNTUALIDAD (H)]]*24</f>
        <v>0.58333333331393078</v>
      </c>
      <c r="AD1085" s="73">
        <f t="shared" si="330"/>
        <v>1.9319444444408873</v>
      </c>
      <c r="AE1085" s="74">
        <f>Table2[[#This Row],[ATA TO UNLOADING]]*24</f>
        <v>46.366666666581295</v>
      </c>
      <c r="AF1085" s="74" t="str">
        <f>IF(Table2[[#This Row],[ATA TO UNLOADING 2]]&lt;=48,"YES","NO")</f>
        <v>YES</v>
      </c>
      <c r="AG1085" s="75">
        <f t="shared" si="331"/>
        <v>0.75</v>
      </c>
      <c r="AH1085" s="2" t="s">
        <v>42</v>
      </c>
      <c r="AI1085" s="2" t="str">
        <f t="shared" si="332"/>
        <v>MAEU9232597</v>
      </c>
      <c r="AJ1085" s="76" t="str">
        <f t="shared" si="333"/>
        <v>MSI</v>
      </c>
      <c r="AK1085" s="77">
        <f>IF($M1085="TRUCK",VLOOKUP($AQ1085,Invoicing!$A$17:$B$49,MATCH($AK$1,Invoicing!$A$17:$B$17,0),FALSE),VLOOKUP($AQ1085,Invoicing!$N$17:$O$21,MATCH($AK$1,Invoicing!$N$17:$O$17,0),FALSE))</f>
        <v>480</v>
      </c>
      <c r="AL1085" s="78" t="e">
        <f>VLOOKUP($E1085,Invoicing!$A$1:$H$8,MATCH(TRACKER!$N1085,Invoicing!$A$1:$H$1,0),FALSE)</f>
        <v>#N/A</v>
      </c>
      <c r="AM1085" s="78">
        <f>VLOOKUP($E1085,Invoicing!$A$1:$H$8,MATCH(TRACKER!$O$1,Invoicing!$A$1:$H$1,0),FALSE)</f>
        <v>50</v>
      </c>
      <c r="AN1085" s="78">
        <f t="shared" si="334"/>
        <v>50</v>
      </c>
      <c r="AO1085" s="2">
        <f t="shared" si="335"/>
        <v>5</v>
      </c>
      <c r="AP1085" s="2" t="str">
        <f t="shared" si="336"/>
        <v>WEEK</v>
      </c>
      <c r="AQ1085" s="2" t="str">
        <f t="shared" si="337"/>
        <v>MSIWEEK</v>
      </c>
      <c r="AR1085" s="71">
        <f t="shared" si="338"/>
        <v>530</v>
      </c>
      <c r="AS1085" s="71">
        <f>VLOOKUP(AJ1085,Invoicing!A:K,10,FALSE)</f>
        <v>25</v>
      </c>
      <c r="AT1085" s="71">
        <f t="shared" si="339"/>
        <v>555</v>
      </c>
    </row>
    <row r="1086" spans="1:46">
      <c r="A1086" s="58" t="s">
        <v>141</v>
      </c>
      <c r="B1086" s="59" t="s">
        <v>38</v>
      </c>
      <c r="C1086" s="60">
        <v>45518.842361111114</v>
      </c>
      <c r="D1086" s="60">
        <v>45518.75</v>
      </c>
      <c r="E1086" s="60" t="s">
        <v>44</v>
      </c>
      <c r="F1086" s="60" t="s">
        <v>40</v>
      </c>
      <c r="G1086" s="59" t="s">
        <v>1259</v>
      </c>
      <c r="H1086" s="3" t="s">
        <v>41</v>
      </c>
      <c r="I1086" s="60">
        <v>45519.916666666664</v>
      </c>
      <c r="J1086" s="61">
        <v>45522.34097222222</v>
      </c>
      <c r="K1086" s="61">
        <v>45522.333333333336</v>
      </c>
      <c r="L1086" s="61">
        <v>45522.354166666664</v>
      </c>
      <c r="M1086" s="12" t="s">
        <v>115</v>
      </c>
      <c r="N1086" s="3" t="s">
        <v>42</v>
      </c>
      <c r="O1086" s="3">
        <v>0</v>
      </c>
      <c r="P1086" s="1">
        <f t="shared" si="320"/>
        <v>33</v>
      </c>
      <c r="Q1086" s="1">
        <f t="shared" si="321"/>
        <v>8</v>
      </c>
      <c r="R1086" s="72">
        <f t="shared" si="322"/>
        <v>45522.34097222222</v>
      </c>
      <c r="S1086" s="73">
        <f t="shared" si="323"/>
        <v>1.0743055555503815</v>
      </c>
      <c r="T1086" s="74">
        <f>Table2[[#This Row],[ETA A OFRECIMIENTO]]*24</f>
        <v>25.783333333209157</v>
      </c>
      <c r="U1086" s="1" t="str">
        <f t="shared" si="324"/>
        <v>YES</v>
      </c>
      <c r="V1086" s="73">
        <f t="shared" si="325"/>
        <v>2.4166666666715173</v>
      </c>
      <c r="W1086" s="74">
        <f>Table2[[#This Row],[DEL. AVAILABLE A SLOT]]*24</f>
        <v>58.000000000116415</v>
      </c>
      <c r="X1086" s="1" t="str">
        <f t="shared" si="326"/>
        <v>NO</v>
      </c>
      <c r="Y1086" s="73">
        <f t="shared" si="327"/>
        <v>3.4909722222218988</v>
      </c>
      <c r="Z1086" s="74">
        <f>Table2[[#This Row],[ETA A TIMESLOT]]*24</f>
        <v>83.783333333325572</v>
      </c>
      <c r="AA1086" s="73">
        <f t="shared" si="328"/>
        <v>7.6388888846850023E-3</v>
      </c>
      <c r="AB1086" s="73" t="str">
        <f t="shared" si="329"/>
        <v>SI</v>
      </c>
      <c r="AC1086" s="74">
        <f>Table2[[#This Row],[PUNTUALIDAD (H)]]*24</f>
        <v>0.18333333323244005</v>
      </c>
      <c r="AD1086" s="73">
        <f t="shared" si="330"/>
        <v>3.5118055555503815</v>
      </c>
      <c r="AE1086" s="74">
        <f>Table2[[#This Row],[ATA TO UNLOADING]]*24</f>
        <v>84.283333333209157</v>
      </c>
      <c r="AF1086" s="74" t="str">
        <f>IF(Table2[[#This Row],[ATA TO UNLOADING 2]]&lt;=48,"YES","NO")</f>
        <v>NO</v>
      </c>
      <c r="AG1086" s="75">
        <f t="shared" si="331"/>
        <v>0.33333333333575865</v>
      </c>
      <c r="AH1086" s="2" t="s">
        <v>42</v>
      </c>
      <c r="AI1086" s="2" t="str">
        <f t="shared" si="332"/>
        <v>MAEU9263710</v>
      </c>
      <c r="AJ1086" s="76" t="str">
        <f t="shared" si="333"/>
        <v>MSI</v>
      </c>
      <c r="AK1086" s="77">
        <f>IF($M1086="TRUCK",VLOOKUP($AQ1086,Invoicing!$A$17:$B$49,MATCH($AK$1,Invoicing!$A$17:$B$17,0),FALSE),VLOOKUP($AQ1086,Invoicing!$N$17:$O$21,MATCH($AK$1,Invoicing!$N$17:$O$17,0),FALSE))</f>
        <v>500</v>
      </c>
      <c r="AL1086" s="78" t="e">
        <f>VLOOKUP($E1086,Invoicing!$A$1:$H$8,MATCH(TRACKER!$N1086,Invoicing!$A$1:$H$1,0),FALSE)</f>
        <v>#N/A</v>
      </c>
      <c r="AM1086" s="78">
        <f>VLOOKUP($E1086,Invoicing!$A$1:$H$8,MATCH(TRACKER!$O$1,Invoicing!$A$1:$H$1,0),FALSE)</f>
        <v>50</v>
      </c>
      <c r="AN1086" s="78">
        <f t="shared" si="334"/>
        <v>0</v>
      </c>
      <c r="AO1086" s="2">
        <f t="shared" si="335"/>
        <v>7</v>
      </c>
      <c r="AP1086" s="2" t="str">
        <f t="shared" si="336"/>
        <v>SUNDAY</v>
      </c>
      <c r="AQ1086" s="2" t="str">
        <f t="shared" si="337"/>
        <v>MSISUNDAY</v>
      </c>
      <c r="AR1086" s="71">
        <f t="shared" si="338"/>
        <v>500</v>
      </c>
      <c r="AS1086" s="71">
        <f>VLOOKUP(AJ1086,Invoicing!A:K,10,FALSE)</f>
        <v>25</v>
      </c>
      <c r="AT1086" s="71">
        <f t="shared" si="339"/>
        <v>525</v>
      </c>
    </row>
    <row r="1087" spans="1:46">
      <c r="A1087" s="37" t="s">
        <v>141</v>
      </c>
      <c r="B1087" s="3" t="s">
        <v>38</v>
      </c>
      <c r="C1087" s="11">
        <v>45518.842361111114</v>
      </c>
      <c r="D1087" s="11">
        <v>45518.75</v>
      </c>
      <c r="E1087" s="11" t="s">
        <v>49</v>
      </c>
      <c r="F1087" s="11" t="s">
        <v>40</v>
      </c>
      <c r="G1087" s="3" t="s">
        <v>1260</v>
      </c>
      <c r="H1087" s="3" t="s">
        <v>41</v>
      </c>
      <c r="I1087" s="11">
        <v>45519.916666666664</v>
      </c>
      <c r="J1087" s="12">
        <v>45520.527777777781</v>
      </c>
      <c r="K1087" s="12">
        <v>45520.5</v>
      </c>
      <c r="L1087" s="12">
        <v>45520.541666666664</v>
      </c>
      <c r="M1087" s="12" t="s">
        <v>115</v>
      </c>
      <c r="N1087" s="3" t="s">
        <v>42</v>
      </c>
      <c r="O1087" s="3">
        <v>1</v>
      </c>
      <c r="P1087" s="1">
        <f t="shared" si="320"/>
        <v>33</v>
      </c>
      <c r="Q1087" s="1">
        <f t="shared" si="321"/>
        <v>8</v>
      </c>
      <c r="R1087" s="72">
        <f t="shared" si="322"/>
        <v>45520.527777777781</v>
      </c>
      <c r="S1087" s="73">
        <f t="shared" si="323"/>
        <v>1.0743055555503815</v>
      </c>
      <c r="T1087" s="74">
        <f>Table2[[#This Row],[ETA A OFRECIMIENTO]]*24</f>
        <v>25.783333333209157</v>
      </c>
      <c r="U1087" s="1" t="str">
        <f t="shared" si="324"/>
        <v>YES</v>
      </c>
      <c r="V1087" s="73">
        <f t="shared" si="325"/>
        <v>0.58333333333575865</v>
      </c>
      <c r="W1087" s="74">
        <f>Table2[[#This Row],[DEL. AVAILABLE A SLOT]]*24</f>
        <v>14.000000000058208</v>
      </c>
      <c r="X1087" s="1" t="str">
        <f t="shared" si="326"/>
        <v>SI</v>
      </c>
      <c r="Y1087" s="73">
        <f t="shared" si="327"/>
        <v>1.6576388888861402</v>
      </c>
      <c r="Z1087" s="74">
        <f>Table2[[#This Row],[ETA A TIMESLOT]]*24</f>
        <v>39.783333333267365</v>
      </c>
      <c r="AA1087" s="73">
        <f t="shared" si="328"/>
        <v>2.7777777781011537E-2</v>
      </c>
      <c r="AB1087" s="73" t="str">
        <f t="shared" si="329"/>
        <v>SI</v>
      </c>
      <c r="AC1087" s="74">
        <f>Table2[[#This Row],[PUNTUALIDAD (H)]]*24</f>
        <v>0.66666666674427688</v>
      </c>
      <c r="AD1087" s="73">
        <f t="shared" si="330"/>
        <v>1.6993055555503815</v>
      </c>
      <c r="AE1087" s="74">
        <f>Table2[[#This Row],[ATA TO UNLOADING]]*24</f>
        <v>40.783333333209157</v>
      </c>
      <c r="AF1087" s="74" t="str">
        <f>IF(Table2[[#This Row],[ATA TO UNLOADING 2]]&lt;=48,"YES","NO")</f>
        <v>YES</v>
      </c>
      <c r="AG1087" s="75">
        <f t="shared" si="331"/>
        <v>0.5</v>
      </c>
      <c r="AH1087" s="2" t="s">
        <v>42</v>
      </c>
      <c r="AI1087" s="2" t="str">
        <f t="shared" si="332"/>
        <v>MRKU2300870</v>
      </c>
      <c r="AJ1087" s="76" t="str">
        <f t="shared" si="333"/>
        <v>CTU FLEVOKUST BV</v>
      </c>
      <c r="AK1087" s="77">
        <f>IF($M1087="TRUCK",VLOOKUP($AQ1087,Invoicing!$A$17:$B$49,MATCH($AK$1,Invoicing!$A$17:$B$17,0),FALSE),VLOOKUP($AQ1087,Invoicing!$N$17:$O$21,MATCH($AK$1,Invoicing!$N$17:$O$17,0),FALSE))</f>
        <v>520</v>
      </c>
      <c r="AL1087" s="78" t="e">
        <f>VLOOKUP($E1087,Invoicing!$A$1:$H$8,MATCH(TRACKER!$N1087,Invoicing!$A$1:$H$1,0),FALSE)</f>
        <v>#N/A</v>
      </c>
      <c r="AM1087" s="78">
        <v>35</v>
      </c>
      <c r="AN1087" s="78">
        <f t="shared" si="334"/>
        <v>35</v>
      </c>
      <c r="AO1087" s="2">
        <f t="shared" si="335"/>
        <v>5</v>
      </c>
      <c r="AP1087" s="2" t="str">
        <f t="shared" si="336"/>
        <v>WEEK</v>
      </c>
      <c r="AQ1087" s="2" t="str">
        <f t="shared" si="337"/>
        <v>CTU FLEVOKUST BVWEEK</v>
      </c>
      <c r="AR1087" s="71">
        <f t="shared" si="338"/>
        <v>555</v>
      </c>
      <c r="AS1087" s="71">
        <f>VLOOKUP(AJ1087,Invoicing!A:K,10,FALSE)</f>
        <v>0</v>
      </c>
      <c r="AT1087" s="71">
        <f t="shared" si="339"/>
        <v>555</v>
      </c>
    </row>
    <row r="1088" spans="1:46">
      <c r="A1088" s="37" t="s">
        <v>141</v>
      </c>
      <c r="B1088" s="3" t="s">
        <v>38</v>
      </c>
      <c r="C1088" s="11">
        <v>45518.842361111114</v>
      </c>
      <c r="D1088" s="11">
        <v>45518.75</v>
      </c>
      <c r="E1088" s="11" t="s">
        <v>49</v>
      </c>
      <c r="F1088" s="11" t="s">
        <v>40</v>
      </c>
      <c r="G1088" s="3" t="s">
        <v>1261</v>
      </c>
      <c r="H1088" s="3" t="s">
        <v>41</v>
      </c>
      <c r="I1088" s="11">
        <v>45519.916666666664</v>
      </c>
      <c r="J1088" s="12">
        <v>45523.393750000003</v>
      </c>
      <c r="K1088" s="12">
        <v>45523.416666666664</v>
      </c>
      <c r="L1088" s="12">
        <v>45523.40625</v>
      </c>
      <c r="M1088" s="61" t="s">
        <v>12</v>
      </c>
      <c r="N1088" s="3" t="s">
        <v>42</v>
      </c>
      <c r="O1088" s="3">
        <v>0</v>
      </c>
      <c r="P1088" s="1">
        <f t="shared" si="320"/>
        <v>34</v>
      </c>
      <c r="Q1088" s="1">
        <f t="shared" si="321"/>
        <v>8</v>
      </c>
      <c r="R1088" s="72">
        <f t="shared" si="322"/>
        <v>45523.393750000003</v>
      </c>
      <c r="S1088" s="73">
        <f t="shared" si="323"/>
        <v>1.0743055555503815</v>
      </c>
      <c r="T1088" s="74">
        <f>Table2[[#This Row],[ETA A OFRECIMIENTO]]*24</f>
        <v>25.783333333209157</v>
      </c>
      <c r="U1088" s="1" t="str">
        <f t="shared" si="324"/>
        <v>YES</v>
      </c>
      <c r="V1088" s="73">
        <f t="shared" si="325"/>
        <v>3.5</v>
      </c>
      <c r="W1088" s="74">
        <f>Table2[[#This Row],[DEL. AVAILABLE A SLOT]]*24</f>
        <v>84</v>
      </c>
      <c r="X1088" s="1" t="str">
        <f t="shared" si="326"/>
        <v>NO</v>
      </c>
      <c r="Y1088" s="73">
        <f t="shared" si="327"/>
        <v>4.5743055555503815</v>
      </c>
      <c r="Z1088" s="74">
        <f>Table2[[#This Row],[ETA A TIMESLOT]]*24</f>
        <v>109.78333333320916</v>
      </c>
      <c r="AA1088" s="73">
        <f t="shared" si="328"/>
        <v>0</v>
      </c>
      <c r="AB1088" s="73" t="str">
        <f t="shared" si="329"/>
        <v>SI</v>
      </c>
      <c r="AC1088" s="74">
        <f>Table2[[#This Row],[PUNTUALIDAD (H)]]*24</f>
        <v>0</v>
      </c>
      <c r="AD1088" s="73">
        <f t="shared" si="330"/>
        <v>4.5638888888861402</v>
      </c>
      <c r="AE1088" s="74">
        <f>Table2[[#This Row],[ATA TO UNLOADING]]*24</f>
        <v>109.53333333326736</v>
      </c>
      <c r="AF1088" s="74" t="str">
        <f>IF(Table2[[#This Row],[ATA TO UNLOADING 2]]&lt;=48,"YES","NO")</f>
        <v>NO</v>
      </c>
      <c r="AG1088" s="75">
        <f t="shared" si="331"/>
        <v>0.41666666666424135</v>
      </c>
      <c r="AH1088" s="2" t="s">
        <v>42</v>
      </c>
      <c r="AI1088" s="2" t="str">
        <f t="shared" si="332"/>
        <v>MRKU2333051</v>
      </c>
      <c r="AJ1088" s="76" t="str">
        <f t="shared" si="333"/>
        <v>CTU FLEVOKUST BV</v>
      </c>
      <c r="AK1088" s="77">
        <f>IF($M1088="TRUCK",VLOOKUP($AQ1088,Invoicing!$A$17:$B$49,MATCH($AK$1,Invoicing!$A$17:$B$17,0),FALSE),VLOOKUP($AQ1088,Invoicing!$N$17:$O$21,MATCH($AK$1,Invoicing!$N$17:$O$17,0),FALSE))</f>
        <v>380</v>
      </c>
      <c r="AL1088" s="78" t="e">
        <f>VLOOKUP($E1088,Invoicing!$A$1:$H$8,MATCH(TRACKER!$N1088,Invoicing!$A$1:$H$1,0),FALSE)</f>
        <v>#N/A</v>
      </c>
      <c r="AM1088" s="78">
        <v>35</v>
      </c>
      <c r="AN1088" s="78">
        <f t="shared" si="334"/>
        <v>0</v>
      </c>
      <c r="AO1088" s="2">
        <f t="shared" si="335"/>
        <v>1</v>
      </c>
      <c r="AP1088" s="2" t="str">
        <f t="shared" si="336"/>
        <v>WEEK</v>
      </c>
      <c r="AQ1088" s="2" t="str">
        <f t="shared" si="337"/>
        <v>CTU FLEVOKUST BVWEEK</v>
      </c>
      <c r="AR1088" s="71">
        <f t="shared" si="338"/>
        <v>380</v>
      </c>
      <c r="AS1088" s="71">
        <f>VLOOKUP(AJ1088,Invoicing!A:K,10,FALSE)</f>
        <v>0</v>
      </c>
      <c r="AT1088" s="71">
        <f t="shared" si="339"/>
        <v>380</v>
      </c>
    </row>
    <row r="1089" spans="1:47">
      <c r="A1089" s="37" t="s">
        <v>141</v>
      </c>
      <c r="B1089" s="3" t="s">
        <v>38</v>
      </c>
      <c r="C1089" s="11">
        <v>45518.842361111114</v>
      </c>
      <c r="D1089" s="11">
        <v>45518.75</v>
      </c>
      <c r="E1089" s="11" t="s">
        <v>49</v>
      </c>
      <c r="F1089" s="11" t="s">
        <v>40</v>
      </c>
      <c r="G1089" s="3" t="s">
        <v>1262</v>
      </c>
      <c r="H1089" s="3" t="s">
        <v>41</v>
      </c>
      <c r="I1089" s="11">
        <v>45519.916666666664</v>
      </c>
      <c r="J1089" s="12">
        <v>45523.327777777777</v>
      </c>
      <c r="K1089" s="12">
        <v>45523.333333333336</v>
      </c>
      <c r="L1089" s="12">
        <v>45523.336805555555</v>
      </c>
      <c r="M1089" s="61" t="s">
        <v>12</v>
      </c>
      <c r="N1089" s="3" t="s">
        <v>42</v>
      </c>
      <c r="O1089" s="3">
        <v>0</v>
      </c>
      <c r="P1089" s="1">
        <f t="shared" si="320"/>
        <v>34</v>
      </c>
      <c r="Q1089" s="1">
        <f t="shared" si="321"/>
        <v>8</v>
      </c>
      <c r="R1089" s="72">
        <f t="shared" si="322"/>
        <v>45523.327777777777</v>
      </c>
      <c r="S1089" s="73">
        <f t="shared" si="323"/>
        <v>1.0743055555503815</v>
      </c>
      <c r="T1089" s="74">
        <f>Table2[[#This Row],[ETA A OFRECIMIENTO]]*24</f>
        <v>25.783333333209157</v>
      </c>
      <c r="U1089" s="1" t="str">
        <f t="shared" si="324"/>
        <v>YES</v>
      </c>
      <c r="V1089" s="73">
        <f t="shared" si="325"/>
        <v>3.4166666666715173</v>
      </c>
      <c r="W1089" s="74">
        <f>Table2[[#This Row],[DEL. AVAILABLE A SLOT]]*24</f>
        <v>82.000000000116415</v>
      </c>
      <c r="X1089" s="1" t="str">
        <f t="shared" si="326"/>
        <v>NO</v>
      </c>
      <c r="Y1089" s="73">
        <f t="shared" si="327"/>
        <v>4.4909722222218988</v>
      </c>
      <c r="Z1089" s="74">
        <f>Table2[[#This Row],[ETA A TIMESLOT]]*24</f>
        <v>107.78333333332557</v>
      </c>
      <c r="AA1089" s="73">
        <f t="shared" si="328"/>
        <v>0</v>
      </c>
      <c r="AB1089" s="73" t="str">
        <f t="shared" si="329"/>
        <v>SI</v>
      </c>
      <c r="AC1089" s="74">
        <f>Table2[[#This Row],[PUNTUALIDAD (H)]]*24</f>
        <v>0</v>
      </c>
      <c r="AD1089" s="73">
        <f t="shared" si="330"/>
        <v>4.4944444444408873</v>
      </c>
      <c r="AE1089" s="74">
        <f>Table2[[#This Row],[ATA TO UNLOADING]]*24</f>
        <v>107.8666666665813</v>
      </c>
      <c r="AF1089" s="74" t="str">
        <f>IF(Table2[[#This Row],[ATA TO UNLOADING 2]]&lt;=48,"YES","NO")</f>
        <v>NO</v>
      </c>
      <c r="AG1089" s="75">
        <f t="shared" si="331"/>
        <v>0.33333333333575865</v>
      </c>
      <c r="AH1089" s="2" t="s">
        <v>42</v>
      </c>
      <c r="AI1089" s="2" t="str">
        <f t="shared" si="332"/>
        <v>MRKU2511702</v>
      </c>
      <c r="AJ1089" s="76" t="str">
        <f t="shared" si="333"/>
        <v>CTU FLEVOKUST BV</v>
      </c>
      <c r="AK1089" s="77">
        <f>IF($M1089="TRUCK",VLOOKUP($AQ1089,Invoicing!$A$17:$B$49,MATCH($AK$1,Invoicing!$A$17:$B$17,0),FALSE),VLOOKUP($AQ1089,Invoicing!$N$17:$O$21,MATCH($AK$1,Invoicing!$N$17:$O$17,0),FALSE))</f>
        <v>380</v>
      </c>
      <c r="AL1089" s="78" t="e">
        <f>VLOOKUP($E1089,Invoicing!$A$1:$H$8,MATCH(TRACKER!$N1089,Invoicing!$A$1:$H$1,0),FALSE)</f>
        <v>#N/A</v>
      </c>
      <c r="AM1089" s="78">
        <v>35</v>
      </c>
      <c r="AN1089" s="78">
        <f t="shared" si="334"/>
        <v>0</v>
      </c>
      <c r="AO1089" s="2">
        <f t="shared" si="335"/>
        <v>1</v>
      </c>
      <c r="AP1089" s="2" t="str">
        <f t="shared" si="336"/>
        <v>WEEK</v>
      </c>
      <c r="AQ1089" s="2" t="str">
        <f t="shared" si="337"/>
        <v>CTU FLEVOKUST BVWEEK</v>
      </c>
      <c r="AR1089" s="71">
        <f t="shared" si="338"/>
        <v>380</v>
      </c>
      <c r="AS1089" s="71">
        <f>VLOOKUP(AJ1089,Invoicing!A:K,10,FALSE)</f>
        <v>0</v>
      </c>
      <c r="AT1089" s="71">
        <f t="shared" si="339"/>
        <v>380</v>
      </c>
    </row>
    <row r="1090" spans="1:47">
      <c r="A1090" s="37" t="s">
        <v>141</v>
      </c>
      <c r="B1090" s="3" t="s">
        <v>38</v>
      </c>
      <c r="C1090" s="11">
        <v>45518.842361111114</v>
      </c>
      <c r="D1090" s="11">
        <v>45518.75</v>
      </c>
      <c r="E1090" s="11" t="s">
        <v>44</v>
      </c>
      <c r="F1090" s="11" t="s">
        <v>40</v>
      </c>
      <c r="G1090" s="3" t="s">
        <v>1263</v>
      </c>
      <c r="H1090" s="3" t="s">
        <v>41</v>
      </c>
      <c r="I1090" s="11">
        <v>45519.916666666664</v>
      </c>
      <c r="J1090" s="12">
        <v>45520.739583333336</v>
      </c>
      <c r="K1090" s="12">
        <v>45520.625</v>
      </c>
      <c r="L1090" s="12">
        <v>45520.743055555555</v>
      </c>
      <c r="M1090" s="12" t="s">
        <v>115</v>
      </c>
      <c r="N1090" s="3" t="s">
        <v>42</v>
      </c>
      <c r="O1090" s="3">
        <v>1</v>
      </c>
      <c r="P1090" s="1">
        <f t="shared" ref="P1090:P1153" si="340">IF(K1090="","",WEEKNUM(R1090,2))</f>
        <v>33</v>
      </c>
      <c r="Q1090" s="1">
        <f t="shared" ref="Q1090:Q1153" si="341">IF(K1090="","",MONTH(R1090))</f>
        <v>8</v>
      </c>
      <c r="R1090" s="72">
        <f t="shared" ref="R1090:R1153" si="342">IF(ISBLANK(J1090),IF(ISBLANK(L1090),"00:00",L1090),J1090)</f>
        <v>45520.739583333336</v>
      </c>
      <c r="S1090" s="73">
        <f t="shared" ref="S1090:S1153" si="343">(I1090-C1090)</f>
        <v>1.0743055555503815</v>
      </c>
      <c r="T1090" s="74">
        <f>Table2[[#This Row],[ETA A OFRECIMIENTO]]*24</f>
        <v>25.783333333209157</v>
      </c>
      <c r="U1090" s="1" t="str">
        <f t="shared" ref="U1090:U1153" si="344">IF(S1090="","",IF(S1090&lt;=2,"YES","NO"))</f>
        <v>YES</v>
      </c>
      <c r="V1090" s="73">
        <f t="shared" ref="V1090:V1153" si="345">(K1090-I1090)</f>
        <v>0.70833333333575865</v>
      </c>
      <c r="W1090" s="74">
        <f>Table2[[#This Row],[DEL. AVAILABLE A SLOT]]*24</f>
        <v>17.000000000058208</v>
      </c>
      <c r="X1090" s="1" t="str">
        <f t="shared" ref="X1090:X1153" si="346">IF(V1090="","",IF(V1090&lt;=1,"SI","NO"))</f>
        <v>SI</v>
      </c>
      <c r="Y1090" s="73">
        <f t="shared" ref="Y1090:Y1153" si="347">(K1090-C1090)</f>
        <v>1.7826388888861402</v>
      </c>
      <c r="Z1090" s="74">
        <f>Table2[[#This Row],[ETA A TIMESLOT]]*24</f>
        <v>42.783333333267365</v>
      </c>
      <c r="AA1090" s="73">
        <f t="shared" ref="AA1090:AA1153" si="348">IF(R1090&lt; K1090, TIME(0,0,0), R1090-K1090)</f>
        <v>0.11458333333575865</v>
      </c>
      <c r="AB1090" s="73" t="str">
        <f t="shared" ref="AB1090:AB1153" si="349">IF(AA1090&gt;TIME(0,45,0),"NO","SI")</f>
        <v>NO</v>
      </c>
      <c r="AC1090" s="74">
        <f>Table2[[#This Row],[PUNTUALIDAD (H)]]*24</f>
        <v>2.7500000000582077</v>
      </c>
      <c r="AD1090" s="73">
        <f t="shared" ref="AD1090:AD1153" si="350">(L1090-C1090)</f>
        <v>1.9006944444408873</v>
      </c>
      <c r="AE1090" s="74">
        <f>Table2[[#This Row],[ATA TO UNLOADING]]*24</f>
        <v>45.616666666581295</v>
      </c>
      <c r="AF1090" s="74" t="str">
        <f>IF(Table2[[#This Row],[ATA TO UNLOADING 2]]&lt;=48,"YES","NO")</f>
        <v>YES</v>
      </c>
      <c r="AG1090" s="75">
        <f t="shared" ref="AG1090:AG1153" si="351">MOD(K1090,1)</f>
        <v>0.625</v>
      </c>
      <c r="AH1090" s="2" t="s">
        <v>42</v>
      </c>
      <c r="AI1090" s="2" t="str">
        <f t="shared" ref="AI1090:AI1153" si="352">G1090</f>
        <v>MRKU4380427</v>
      </c>
      <c r="AJ1090" s="76" t="str">
        <f t="shared" ref="AJ1090:AJ1153" si="353">E1090</f>
        <v>MSI</v>
      </c>
      <c r="AK1090" s="77">
        <f>IF($M1090="TRUCK",VLOOKUP($AQ1090,Invoicing!$A$17:$B$49,MATCH($AK$1,Invoicing!$A$17:$B$17,0),FALSE),VLOOKUP($AQ1090,Invoicing!$N$17:$O$21,MATCH($AK$1,Invoicing!$N$17:$O$17,0),FALSE))</f>
        <v>480</v>
      </c>
      <c r="AL1090" s="78" t="e">
        <f>VLOOKUP($E1090,Invoicing!$A$1:$H$8,MATCH(TRACKER!$N1090,Invoicing!$A$1:$H$1,0),FALSE)</f>
        <v>#N/A</v>
      </c>
      <c r="AM1090" s="78">
        <f>VLOOKUP($E1090,Invoicing!$A$1:$H$8,MATCH(TRACKER!$O$1,Invoicing!$A$1:$H$1,0),FALSE)</f>
        <v>50</v>
      </c>
      <c r="AN1090" s="78">
        <f t="shared" ref="AN1090:AN1153" si="354">IF($O1090&lt;&gt;0,$O1090*$AM1090,0)</f>
        <v>50</v>
      </c>
      <c r="AO1090" s="2">
        <f t="shared" ref="AO1090:AO1153" si="355">WEEKDAY(K1090,2)</f>
        <v>5</v>
      </c>
      <c r="AP1090" s="2" t="str">
        <f t="shared" ref="AP1090:AP1153" si="356">IF(AH1090="NIGHT","NIGHT",IF(AO1090&lt;=5,"WEEK",IF(AO1090=7,"SUNDAY",IF(AO1090=6,"SATURDAY","SUNDAY"))))</f>
        <v>WEEK</v>
      </c>
      <c r="AQ1090" s="2" t="str">
        <f t="shared" ref="AQ1090:AQ1153" si="357">AJ1090&amp;AP1090</f>
        <v>MSIWEEK</v>
      </c>
      <c r="AR1090" s="71">
        <f t="shared" ref="AR1090:AR1153" si="358">IF(ISNA(AL1090),AK1090+AN1090,SUM($AK1090,$AN1090,IFERROR($AL1090,"0")))</f>
        <v>530</v>
      </c>
      <c r="AS1090" s="71">
        <f>VLOOKUP(AJ1090,Invoicing!A:K,10,FALSE)</f>
        <v>25</v>
      </c>
      <c r="AT1090" s="71">
        <f t="shared" ref="AT1090:AT1153" si="359">AR1090+AS1090+AU1090</f>
        <v>555</v>
      </c>
    </row>
    <row r="1091" spans="1:47">
      <c r="A1091" s="37" t="s">
        <v>141</v>
      </c>
      <c r="B1091" s="3" t="s">
        <v>38</v>
      </c>
      <c r="C1091" s="11">
        <v>45518.842361111114</v>
      </c>
      <c r="D1091" s="11">
        <v>45518.75</v>
      </c>
      <c r="E1091" s="11" t="s">
        <v>49</v>
      </c>
      <c r="F1091" s="11" t="s">
        <v>40</v>
      </c>
      <c r="G1091" s="3" t="s">
        <v>1264</v>
      </c>
      <c r="H1091" s="3" t="s">
        <v>2821</v>
      </c>
      <c r="I1091" s="11">
        <v>45519.916666666664</v>
      </c>
      <c r="J1091" s="12">
        <v>45519.902777777781</v>
      </c>
      <c r="K1091" s="12">
        <v>45519.916666666664</v>
      </c>
      <c r="L1091" s="12">
        <v>45519.930555555555</v>
      </c>
      <c r="M1091" s="12" t="s">
        <v>115</v>
      </c>
      <c r="N1091" s="3" t="s">
        <v>42</v>
      </c>
      <c r="O1091" s="3">
        <v>0</v>
      </c>
      <c r="P1091" s="1">
        <f t="shared" si="340"/>
        <v>33</v>
      </c>
      <c r="Q1091" s="1">
        <f t="shared" si="341"/>
        <v>8</v>
      </c>
      <c r="R1091" s="72">
        <f t="shared" si="342"/>
        <v>45519.902777777781</v>
      </c>
      <c r="S1091" s="73">
        <f t="shared" si="343"/>
        <v>1.0743055555503815</v>
      </c>
      <c r="T1091" s="74">
        <f>Table2[[#This Row],[ETA A OFRECIMIENTO]]*24</f>
        <v>25.783333333209157</v>
      </c>
      <c r="U1091" s="1" t="str">
        <f t="shared" si="344"/>
        <v>YES</v>
      </c>
      <c r="V1091" s="73">
        <f t="shared" si="345"/>
        <v>0</v>
      </c>
      <c r="W1091" s="74">
        <f>Table2[[#This Row],[DEL. AVAILABLE A SLOT]]*24</f>
        <v>0</v>
      </c>
      <c r="X1091" s="1" t="str">
        <f t="shared" si="346"/>
        <v>SI</v>
      </c>
      <c r="Y1091" s="73">
        <f t="shared" si="347"/>
        <v>1.0743055555503815</v>
      </c>
      <c r="Z1091" s="74">
        <f>Table2[[#This Row],[ETA A TIMESLOT]]*24</f>
        <v>25.783333333209157</v>
      </c>
      <c r="AA1091" s="73">
        <f t="shared" si="348"/>
        <v>0</v>
      </c>
      <c r="AB1091" s="73" t="str">
        <f t="shared" si="349"/>
        <v>SI</v>
      </c>
      <c r="AC1091" s="74">
        <f>Table2[[#This Row],[PUNTUALIDAD (H)]]*24</f>
        <v>0</v>
      </c>
      <c r="AD1091" s="73">
        <f t="shared" si="350"/>
        <v>1.0881944444408873</v>
      </c>
      <c r="AE1091" s="74">
        <f>Table2[[#This Row],[ATA TO UNLOADING]]*24</f>
        <v>26.116666666581295</v>
      </c>
      <c r="AF1091" s="74" t="str">
        <f>IF(Table2[[#This Row],[ATA TO UNLOADING 2]]&lt;=48,"YES","NO")</f>
        <v>YES</v>
      </c>
      <c r="AG1091" s="75">
        <f t="shared" si="351"/>
        <v>0.91666666666424135</v>
      </c>
      <c r="AH1091" s="2" t="s">
        <v>24</v>
      </c>
      <c r="AI1091" s="2" t="str">
        <f t="shared" si="352"/>
        <v>MRKU4460688</v>
      </c>
      <c r="AJ1091" s="76" t="str">
        <f t="shared" si="353"/>
        <v>CTU FLEVOKUST BV</v>
      </c>
      <c r="AK1091" s="77">
        <f>IF($M1091="TRUCK",VLOOKUP($AQ1091,Invoicing!$A$17:$B$49,MATCH($AK$1,Invoicing!$A$17:$B$17,0),FALSE),VLOOKUP($AQ1091,Invoicing!$N$17:$O$21,MATCH($AK$1,Invoicing!$N$17:$O$17,0),FALSE))</f>
        <v>530</v>
      </c>
      <c r="AL1091" s="78" t="e">
        <f>VLOOKUP($E1091,Invoicing!$A$1:$H$8,MATCH(TRACKER!$N1091,Invoicing!$A$1:$H$1,0),FALSE)</f>
        <v>#N/A</v>
      </c>
      <c r="AM1091" s="78">
        <v>35</v>
      </c>
      <c r="AN1091" s="78">
        <f t="shared" si="354"/>
        <v>0</v>
      </c>
      <c r="AO1091" s="2">
        <f t="shared" si="355"/>
        <v>4</v>
      </c>
      <c r="AP1091" s="2" t="str">
        <f t="shared" si="356"/>
        <v>NIGHT</v>
      </c>
      <c r="AQ1091" s="2" t="str">
        <f t="shared" si="357"/>
        <v>CTU FLEVOKUST BVNIGHT</v>
      </c>
      <c r="AR1091" s="71">
        <f t="shared" si="358"/>
        <v>530</v>
      </c>
      <c r="AS1091" s="71">
        <f>VLOOKUP(AJ1091,Invoicing!A:K,10,FALSE)</f>
        <v>0</v>
      </c>
      <c r="AT1091" s="71">
        <f t="shared" si="359"/>
        <v>530</v>
      </c>
    </row>
    <row r="1092" spans="1:47">
      <c r="A1092" s="37" t="s">
        <v>141</v>
      </c>
      <c r="B1092" s="3" t="s">
        <v>38</v>
      </c>
      <c r="C1092" s="11">
        <v>45518.842361111114</v>
      </c>
      <c r="D1092" s="11">
        <v>45518.75</v>
      </c>
      <c r="E1092" s="11" t="s">
        <v>44</v>
      </c>
      <c r="F1092" s="11" t="s">
        <v>40</v>
      </c>
      <c r="G1092" s="3" t="s">
        <v>1265</v>
      </c>
      <c r="H1092" s="3" t="s">
        <v>2821</v>
      </c>
      <c r="I1092" s="11">
        <v>45519.916666666664</v>
      </c>
      <c r="J1092" s="12">
        <v>45519.87777777778</v>
      </c>
      <c r="K1092" s="12">
        <v>45519.916666666664</v>
      </c>
      <c r="L1092" s="12">
        <v>45519.90625</v>
      </c>
      <c r="M1092" s="12" t="s">
        <v>115</v>
      </c>
      <c r="N1092" s="3" t="s">
        <v>13</v>
      </c>
      <c r="O1092" s="3">
        <v>0</v>
      </c>
      <c r="P1092" s="1">
        <f t="shared" si="340"/>
        <v>33</v>
      </c>
      <c r="Q1092" s="1">
        <f t="shared" si="341"/>
        <v>8</v>
      </c>
      <c r="R1092" s="72">
        <f t="shared" si="342"/>
        <v>45519.87777777778</v>
      </c>
      <c r="S1092" s="73">
        <f t="shared" si="343"/>
        <v>1.0743055555503815</v>
      </c>
      <c r="T1092" s="74">
        <f>Table2[[#This Row],[ETA A OFRECIMIENTO]]*24</f>
        <v>25.783333333209157</v>
      </c>
      <c r="U1092" s="1" t="str">
        <f t="shared" si="344"/>
        <v>YES</v>
      </c>
      <c r="V1092" s="73">
        <f t="shared" si="345"/>
        <v>0</v>
      </c>
      <c r="W1092" s="74">
        <f>Table2[[#This Row],[DEL. AVAILABLE A SLOT]]*24</f>
        <v>0</v>
      </c>
      <c r="X1092" s="1" t="str">
        <f t="shared" si="346"/>
        <v>SI</v>
      </c>
      <c r="Y1092" s="73">
        <f t="shared" si="347"/>
        <v>1.0743055555503815</v>
      </c>
      <c r="Z1092" s="74">
        <f>Table2[[#This Row],[ETA A TIMESLOT]]*24</f>
        <v>25.783333333209157</v>
      </c>
      <c r="AA1092" s="73">
        <f t="shared" si="348"/>
        <v>0</v>
      </c>
      <c r="AB1092" s="73" t="str">
        <f t="shared" si="349"/>
        <v>SI</v>
      </c>
      <c r="AC1092" s="74">
        <f>Table2[[#This Row],[PUNTUALIDAD (H)]]*24</f>
        <v>0</v>
      </c>
      <c r="AD1092" s="73">
        <f t="shared" si="350"/>
        <v>1.0638888888861402</v>
      </c>
      <c r="AE1092" s="74">
        <f>Table2[[#This Row],[ATA TO UNLOADING]]*24</f>
        <v>25.533333333267365</v>
      </c>
      <c r="AF1092" s="74" t="str">
        <f>IF(Table2[[#This Row],[ATA TO UNLOADING 2]]&lt;=48,"YES","NO")</f>
        <v>YES</v>
      </c>
      <c r="AG1092" s="75">
        <f t="shared" si="351"/>
        <v>0.91666666666424135</v>
      </c>
      <c r="AH1092" s="2" t="s">
        <v>24</v>
      </c>
      <c r="AI1092" s="2" t="str">
        <f t="shared" si="352"/>
        <v>MRKU4868509</v>
      </c>
      <c r="AJ1092" s="76" t="str">
        <f t="shared" si="353"/>
        <v>MSI</v>
      </c>
      <c r="AK1092" s="77">
        <f>IF($M1092="TRUCK",VLOOKUP($AQ1092,Invoicing!$A$17:$B$49,MATCH($AK$1,Invoicing!$A$17:$B$17,0),FALSE),VLOOKUP($AQ1092,Invoicing!$N$17:$O$21,MATCH($AK$1,Invoicing!$N$17:$O$17,0),FALSE))</f>
        <v>530</v>
      </c>
      <c r="AL1092" s="78">
        <f>VLOOKUP($E1092,Invoicing!$A$1:$H$8,MATCH(TRACKER!$N1092,Invoicing!$A$1:$H$1,0),FALSE)</f>
        <v>120</v>
      </c>
      <c r="AM1092" s="78">
        <f>VLOOKUP($E1092,Invoicing!$A$1:$H$8,MATCH(TRACKER!$O$1,Invoicing!$A$1:$H$1,0),FALSE)</f>
        <v>50</v>
      </c>
      <c r="AN1092" s="78">
        <f t="shared" si="354"/>
        <v>0</v>
      </c>
      <c r="AO1092" s="2">
        <f t="shared" si="355"/>
        <v>4</v>
      </c>
      <c r="AP1092" s="2" t="str">
        <f t="shared" si="356"/>
        <v>NIGHT</v>
      </c>
      <c r="AQ1092" s="2" t="str">
        <f t="shared" si="357"/>
        <v>MSINIGHT</v>
      </c>
      <c r="AR1092" s="71">
        <f t="shared" si="358"/>
        <v>650</v>
      </c>
      <c r="AS1092" s="71">
        <f>VLOOKUP(AJ1092,Invoicing!A:K,10,FALSE)</f>
        <v>25</v>
      </c>
      <c r="AT1092" s="71">
        <f t="shared" si="359"/>
        <v>675</v>
      </c>
    </row>
    <row r="1093" spans="1:47">
      <c r="A1093" s="37" t="s">
        <v>141</v>
      </c>
      <c r="B1093" s="3" t="s">
        <v>38</v>
      </c>
      <c r="C1093" s="11">
        <v>45518.842361111114</v>
      </c>
      <c r="D1093" s="11">
        <v>45518.75</v>
      </c>
      <c r="E1093" s="11" t="s">
        <v>49</v>
      </c>
      <c r="F1093" s="11" t="s">
        <v>40</v>
      </c>
      <c r="G1093" s="3" t="s">
        <v>1266</v>
      </c>
      <c r="H1093" s="3" t="s">
        <v>41</v>
      </c>
      <c r="I1093" s="11">
        <v>45519.916666666664</v>
      </c>
      <c r="J1093" s="12">
        <v>45523.489583333336</v>
      </c>
      <c r="K1093" s="12">
        <v>45523.5</v>
      </c>
      <c r="L1093" s="12">
        <v>45523.496527777781</v>
      </c>
      <c r="M1093" s="61" t="s">
        <v>12</v>
      </c>
      <c r="N1093" s="3" t="s">
        <v>42</v>
      </c>
      <c r="O1093" s="3">
        <v>0</v>
      </c>
      <c r="P1093" s="1">
        <f t="shared" si="340"/>
        <v>34</v>
      </c>
      <c r="Q1093" s="1">
        <f t="shared" si="341"/>
        <v>8</v>
      </c>
      <c r="R1093" s="72">
        <f t="shared" si="342"/>
        <v>45523.489583333336</v>
      </c>
      <c r="S1093" s="73">
        <f t="shared" si="343"/>
        <v>1.0743055555503815</v>
      </c>
      <c r="T1093" s="74">
        <f>Table2[[#This Row],[ETA A OFRECIMIENTO]]*24</f>
        <v>25.783333333209157</v>
      </c>
      <c r="U1093" s="1" t="str">
        <f t="shared" si="344"/>
        <v>YES</v>
      </c>
      <c r="V1093" s="73">
        <f t="shared" si="345"/>
        <v>3.5833333333357587</v>
      </c>
      <c r="W1093" s="74">
        <f>Table2[[#This Row],[DEL. AVAILABLE A SLOT]]*24</f>
        <v>86.000000000058208</v>
      </c>
      <c r="X1093" s="1" t="str">
        <f t="shared" si="346"/>
        <v>NO</v>
      </c>
      <c r="Y1093" s="73">
        <f t="shared" si="347"/>
        <v>4.6576388888861402</v>
      </c>
      <c r="Z1093" s="74">
        <f>Table2[[#This Row],[ETA A TIMESLOT]]*24</f>
        <v>111.78333333326736</v>
      </c>
      <c r="AA1093" s="73">
        <f t="shared" si="348"/>
        <v>0</v>
      </c>
      <c r="AB1093" s="73" t="str">
        <f t="shared" si="349"/>
        <v>SI</v>
      </c>
      <c r="AC1093" s="74">
        <f>Table2[[#This Row],[PUNTUALIDAD (H)]]*24</f>
        <v>0</v>
      </c>
      <c r="AD1093" s="73">
        <f t="shared" si="350"/>
        <v>4.6541666666671517</v>
      </c>
      <c r="AE1093" s="74">
        <f>Table2[[#This Row],[ATA TO UNLOADING]]*24</f>
        <v>111.70000000001164</v>
      </c>
      <c r="AF1093" s="74" t="str">
        <f>IF(Table2[[#This Row],[ATA TO UNLOADING 2]]&lt;=48,"YES","NO")</f>
        <v>NO</v>
      </c>
      <c r="AG1093" s="75">
        <f t="shared" si="351"/>
        <v>0.5</v>
      </c>
      <c r="AH1093" s="2" t="s">
        <v>42</v>
      </c>
      <c r="AI1093" s="2" t="str">
        <f t="shared" si="352"/>
        <v>MRKU6007623</v>
      </c>
      <c r="AJ1093" s="76" t="str">
        <f t="shared" si="353"/>
        <v>CTU FLEVOKUST BV</v>
      </c>
      <c r="AK1093" s="77">
        <f>IF($M1093="TRUCK",VLOOKUP($AQ1093,Invoicing!$A$17:$B$49,MATCH($AK$1,Invoicing!$A$17:$B$17,0),FALSE),VLOOKUP($AQ1093,Invoicing!$N$17:$O$21,MATCH($AK$1,Invoicing!$N$17:$O$17,0),FALSE))</f>
        <v>380</v>
      </c>
      <c r="AL1093" s="78" t="e">
        <f>VLOOKUP($E1093,Invoicing!$A$1:$H$8,MATCH(TRACKER!$N1093,Invoicing!$A$1:$H$1,0),FALSE)</f>
        <v>#N/A</v>
      </c>
      <c r="AM1093" s="78">
        <v>35</v>
      </c>
      <c r="AN1093" s="78">
        <f t="shared" si="354"/>
        <v>0</v>
      </c>
      <c r="AO1093" s="2">
        <f t="shared" si="355"/>
        <v>1</v>
      </c>
      <c r="AP1093" s="2" t="str">
        <f t="shared" si="356"/>
        <v>WEEK</v>
      </c>
      <c r="AQ1093" s="2" t="str">
        <f t="shared" si="357"/>
        <v>CTU FLEVOKUST BVWEEK</v>
      </c>
      <c r="AR1093" s="71">
        <f t="shared" si="358"/>
        <v>380</v>
      </c>
      <c r="AS1093" s="71">
        <f>VLOOKUP(AJ1093,Invoicing!A:K,10,FALSE)</f>
        <v>0</v>
      </c>
      <c r="AT1093" s="71">
        <f t="shared" si="359"/>
        <v>380</v>
      </c>
    </row>
    <row r="1094" spans="1:47">
      <c r="A1094" s="37" t="s">
        <v>141</v>
      </c>
      <c r="B1094" s="3" t="s">
        <v>38</v>
      </c>
      <c r="C1094" s="11">
        <v>45518.842361111114</v>
      </c>
      <c r="D1094" s="11">
        <v>45518.75</v>
      </c>
      <c r="E1094" s="11" t="s">
        <v>45</v>
      </c>
      <c r="F1094" s="11" t="s">
        <v>40</v>
      </c>
      <c r="G1094" s="3" t="s">
        <v>1267</v>
      </c>
      <c r="H1094" s="3" t="s">
        <v>2821</v>
      </c>
      <c r="I1094" s="11">
        <v>45519.916666666664</v>
      </c>
      <c r="J1094" s="12">
        <v>45519.964583333334</v>
      </c>
      <c r="K1094" s="12">
        <v>45519.958333333336</v>
      </c>
      <c r="L1094" s="12">
        <v>45519.990277777775</v>
      </c>
      <c r="M1094" s="12" t="s">
        <v>115</v>
      </c>
      <c r="N1094" s="3" t="s">
        <v>13</v>
      </c>
      <c r="O1094" s="3">
        <v>0</v>
      </c>
      <c r="P1094" s="1">
        <f t="shared" si="340"/>
        <v>33</v>
      </c>
      <c r="Q1094" s="1">
        <f t="shared" si="341"/>
        <v>8</v>
      </c>
      <c r="R1094" s="72">
        <f t="shared" si="342"/>
        <v>45519.964583333334</v>
      </c>
      <c r="S1094" s="73">
        <f t="shared" si="343"/>
        <v>1.0743055555503815</v>
      </c>
      <c r="T1094" s="74">
        <f>Table2[[#This Row],[ETA A OFRECIMIENTO]]*24</f>
        <v>25.783333333209157</v>
      </c>
      <c r="U1094" s="1" t="str">
        <f t="shared" si="344"/>
        <v>YES</v>
      </c>
      <c r="V1094" s="73">
        <f t="shared" si="345"/>
        <v>4.1666666671517305E-2</v>
      </c>
      <c r="W1094" s="74">
        <f>Table2[[#This Row],[DEL. AVAILABLE A SLOT]]*24</f>
        <v>1.0000000001164153</v>
      </c>
      <c r="X1094" s="1" t="str">
        <f t="shared" si="346"/>
        <v>SI</v>
      </c>
      <c r="Y1094" s="73">
        <f t="shared" si="347"/>
        <v>1.1159722222218988</v>
      </c>
      <c r="Z1094" s="74">
        <f>Table2[[#This Row],[ETA A TIMESLOT]]*24</f>
        <v>26.783333333325572</v>
      </c>
      <c r="AA1094" s="73">
        <f t="shared" si="348"/>
        <v>6.2499999985448085E-3</v>
      </c>
      <c r="AB1094" s="73" t="str">
        <f t="shared" si="349"/>
        <v>SI</v>
      </c>
      <c r="AC1094" s="74">
        <f>Table2[[#This Row],[PUNTUALIDAD (H)]]*24</f>
        <v>0.1499999999650754</v>
      </c>
      <c r="AD1094" s="73">
        <f t="shared" si="350"/>
        <v>1.147916666661331</v>
      </c>
      <c r="AE1094" s="74">
        <f>Table2[[#This Row],[ATA TO UNLOADING]]*24</f>
        <v>27.549999999871943</v>
      </c>
      <c r="AF1094" s="74" t="str">
        <f>IF(Table2[[#This Row],[ATA TO UNLOADING 2]]&lt;=48,"YES","NO")</f>
        <v>YES</v>
      </c>
      <c r="AG1094" s="75">
        <f t="shared" si="351"/>
        <v>0.95833333333575865</v>
      </c>
      <c r="AH1094" s="2" t="s">
        <v>24</v>
      </c>
      <c r="AI1094" s="2" t="str">
        <f t="shared" si="352"/>
        <v>MRKU7328401</v>
      </c>
      <c r="AJ1094" s="76" t="str">
        <f t="shared" si="353"/>
        <v>OM TRANSPORT</v>
      </c>
      <c r="AK1094" s="77">
        <f>IF($M1094="TRUCK",VLOOKUP($AQ1094,Invoicing!$A$17:$B$49,MATCH($AK$1,Invoicing!$A$17:$B$17,0),FALSE),VLOOKUP($AQ1094,Invoicing!$N$17:$O$21,MATCH($AK$1,Invoicing!$N$17:$O$17,0),FALSE))</f>
        <v>475</v>
      </c>
      <c r="AL1094" s="78">
        <f>VLOOKUP($E1094,Invoicing!$A$1:$H$8,MATCH(TRACKER!$N1094,Invoicing!$A$1:$H$1,0),FALSE)</f>
        <v>110</v>
      </c>
      <c r="AM1094" s="78">
        <f>VLOOKUP($E1094,Invoicing!$A$1:$H$8,MATCH(TRACKER!$O$1,Invoicing!$A$1:$H$1,0),FALSE)</f>
        <v>50</v>
      </c>
      <c r="AN1094" s="78">
        <f t="shared" si="354"/>
        <v>0</v>
      </c>
      <c r="AO1094" s="2">
        <f t="shared" si="355"/>
        <v>4</v>
      </c>
      <c r="AP1094" s="2" t="str">
        <f t="shared" si="356"/>
        <v>NIGHT</v>
      </c>
      <c r="AQ1094" s="2" t="str">
        <f t="shared" si="357"/>
        <v>OM TRANSPORTNIGHT</v>
      </c>
      <c r="AR1094" s="71">
        <f t="shared" si="358"/>
        <v>585</v>
      </c>
      <c r="AS1094" s="71">
        <f>VLOOKUP(AJ1094,Invoicing!A:K,10,FALSE)</f>
        <v>25</v>
      </c>
      <c r="AT1094" s="71">
        <f t="shared" si="359"/>
        <v>610</v>
      </c>
    </row>
    <row r="1095" spans="1:47">
      <c r="A1095" s="37" t="s">
        <v>141</v>
      </c>
      <c r="B1095" s="3" t="s">
        <v>38</v>
      </c>
      <c r="C1095" s="11">
        <v>45518.842361111114</v>
      </c>
      <c r="D1095" s="11">
        <v>45518.75</v>
      </c>
      <c r="E1095" s="11" t="s">
        <v>45</v>
      </c>
      <c r="F1095" s="11" t="s">
        <v>40</v>
      </c>
      <c r="G1095" s="3" t="s">
        <v>1268</v>
      </c>
      <c r="H1095" s="3" t="s">
        <v>41</v>
      </c>
      <c r="I1095" s="11">
        <v>45519.916666666664</v>
      </c>
      <c r="J1095" s="12">
        <v>45522.385416666664</v>
      </c>
      <c r="K1095" s="12">
        <v>45522.395833333336</v>
      </c>
      <c r="L1095" s="12">
        <v>45522.388888888891</v>
      </c>
      <c r="M1095" s="12" t="s">
        <v>115</v>
      </c>
      <c r="N1095" s="3" t="s">
        <v>42</v>
      </c>
      <c r="O1095" s="3">
        <v>0</v>
      </c>
      <c r="P1095" s="1">
        <f t="shared" si="340"/>
        <v>33</v>
      </c>
      <c r="Q1095" s="1">
        <f t="shared" si="341"/>
        <v>8</v>
      </c>
      <c r="R1095" s="72">
        <f t="shared" si="342"/>
        <v>45522.385416666664</v>
      </c>
      <c r="S1095" s="73">
        <f t="shared" si="343"/>
        <v>1.0743055555503815</v>
      </c>
      <c r="T1095" s="74">
        <f>Table2[[#This Row],[ETA A OFRECIMIENTO]]*24</f>
        <v>25.783333333209157</v>
      </c>
      <c r="U1095" s="1" t="str">
        <f t="shared" si="344"/>
        <v>YES</v>
      </c>
      <c r="V1095" s="73">
        <f t="shared" si="345"/>
        <v>2.4791666666715173</v>
      </c>
      <c r="W1095" s="74">
        <f>Table2[[#This Row],[DEL. AVAILABLE A SLOT]]*24</f>
        <v>59.500000000116415</v>
      </c>
      <c r="X1095" s="1" t="str">
        <f t="shared" si="346"/>
        <v>NO</v>
      </c>
      <c r="Y1095" s="73">
        <f t="shared" si="347"/>
        <v>3.5534722222218988</v>
      </c>
      <c r="Z1095" s="74">
        <f>Table2[[#This Row],[ETA A TIMESLOT]]*24</f>
        <v>85.283333333325572</v>
      </c>
      <c r="AA1095" s="73">
        <f t="shared" si="348"/>
        <v>0</v>
      </c>
      <c r="AB1095" s="73" t="str">
        <f t="shared" si="349"/>
        <v>SI</v>
      </c>
      <c r="AC1095" s="74">
        <f>Table2[[#This Row],[PUNTUALIDAD (H)]]*24</f>
        <v>0</v>
      </c>
      <c r="AD1095" s="73">
        <f t="shared" si="350"/>
        <v>3.546527777776646</v>
      </c>
      <c r="AE1095" s="74">
        <f>Table2[[#This Row],[ATA TO UNLOADING]]*24</f>
        <v>85.116666666639503</v>
      </c>
      <c r="AF1095" s="74" t="str">
        <f>IF(Table2[[#This Row],[ATA TO UNLOADING 2]]&lt;=48,"YES","NO")</f>
        <v>NO</v>
      </c>
      <c r="AG1095" s="75">
        <f t="shared" si="351"/>
        <v>0.39583333333575865</v>
      </c>
      <c r="AH1095" s="2" t="s">
        <v>42</v>
      </c>
      <c r="AI1095" s="2" t="str">
        <f t="shared" si="352"/>
        <v>MRSU5630837</v>
      </c>
      <c r="AJ1095" s="76" t="str">
        <f t="shared" si="353"/>
        <v>OM TRANSPORT</v>
      </c>
      <c r="AK1095" s="77">
        <f>IF($M1095="TRUCK",VLOOKUP($AQ1095,Invoicing!$A$17:$B$49,MATCH($AK$1,Invoicing!$A$17:$B$17,0),FALSE),VLOOKUP($AQ1095,Invoicing!$N$17:$O$21,MATCH($AK$1,Invoicing!$N$17:$O$17,0),FALSE))</f>
        <v>550</v>
      </c>
      <c r="AL1095" s="78" t="e">
        <f>VLOOKUP($E1095,Invoicing!$A$1:$H$8,MATCH(TRACKER!$N1095,Invoicing!$A$1:$H$1,0),FALSE)</f>
        <v>#N/A</v>
      </c>
      <c r="AM1095" s="78">
        <f>VLOOKUP($E1095,Invoicing!$A$1:$H$8,MATCH(TRACKER!$O$1,Invoicing!$A$1:$H$1,0),FALSE)</f>
        <v>50</v>
      </c>
      <c r="AN1095" s="78">
        <f t="shared" si="354"/>
        <v>0</v>
      </c>
      <c r="AO1095" s="2">
        <f t="shared" si="355"/>
        <v>7</v>
      </c>
      <c r="AP1095" s="2" t="str">
        <f t="shared" si="356"/>
        <v>SUNDAY</v>
      </c>
      <c r="AQ1095" s="2" t="str">
        <f t="shared" si="357"/>
        <v>OM TRANSPORTSUNDAY</v>
      </c>
      <c r="AR1095" s="71">
        <f t="shared" si="358"/>
        <v>550</v>
      </c>
      <c r="AS1095" s="71">
        <f>VLOOKUP(AJ1095,Invoicing!A:K,10,FALSE)</f>
        <v>25</v>
      </c>
      <c r="AT1095" s="71">
        <f t="shared" si="359"/>
        <v>575</v>
      </c>
    </row>
    <row r="1096" spans="1:47">
      <c r="A1096" s="58" t="s">
        <v>141</v>
      </c>
      <c r="B1096" s="59" t="s">
        <v>38</v>
      </c>
      <c r="C1096" s="60">
        <v>45518.842361111114</v>
      </c>
      <c r="D1096" s="60">
        <v>45518.75</v>
      </c>
      <c r="E1096" s="60" t="s">
        <v>45</v>
      </c>
      <c r="F1096" s="60" t="s">
        <v>40</v>
      </c>
      <c r="G1096" s="59" t="s">
        <v>1269</v>
      </c>
      <c r="H1096" s="3" t="s">
        <v>41</v>
      </c>
      <c r="I1096" s="60">
        <v>45519.916666666664</v>
      </c>
      <c r="J1096" s="61">
        <v>45520.833333333336</v>
      </c>
      <c r="K1096" s="61">
        <v>45520.833333333336</v>
      </c>
      <c r="L1096" s="61">
        <v>45520.833333333336</v>
      </c>
      <c r="M1096" s="12" t="s">
        <v>115</v>
      </c>
      <c r="N1096" s="3" t="s">
        <v>42</v>
      </c>
      <c r="O1096" s="3">
        <v>0</v>
      </c>
      <c r="P1096" s="1">
        <f t="shared" si="340"/>
        <v>33</v>
      </c>
      <c r="Q1096" s="1">
        <f t="shared" si="341"/>
        <v>8</v>
      </c>
      <c r="R1096" s="72">
        <f t="shared" si="342"/>
        <v>45520.833333333336</v>
      </c>
      <c r="S1096" s="73">
        <f t="shared" si="343"/>
        <v>1.0743055555503815</v>
      </c>
      <c r="T1096" s="74">
        <f>Table2[[#This Row],[ETA A OFRECIMIENTO]]*24</f>
        <v>25.783333333209157</v>
      </c>
      <c r="U1096" s="1" t="str">
        <f t="shared" si="344"/>
        <v>YES</v>
      </c>
      <c r="V1096" s="73">
        <f t="shared" si="345"/>
        <v>0.91666666667151731</v>
      </c>
      <c r="W1096" s="74">
        <f>Table2[[#This Row],[DEL. AVAILABLE A SLOT]]*24</f>
        <v>22.000000000116415</v>
      </c>
      <c r="X1096" s="1" t="str">
        <f t="shared" si="346"/>
        <v>SI</v>
      </c>
      <c r="Y1096" s="73">
        <f t="shared" si="347"/>
        <v>1.9909722222218988</v>
      </c>
      <c r="Z1096" s="74">
        <f>Table2[[#This Row],[ETA A TIMESLOT]]*24</f>
        <v>47.783333333325572</v>
      </c>
      <c r="AA1096" s="73">
        <f t="shared" si="348"/>
        <v>0</v>
      </c>
      <c r="AB1096" s="73" t="str">
        <f t="shared" si="349"/>
        <v>SI</v>
      </c>
      <c r="AC1096" s="74">
        <f>Table2[[#This Row],[PUNTUALIDAD (H)]]*24</f>
        <v>0</v>
      </c>
      <c r="AD1096" s="73">
        <f t="shared" si="350"/>
        <v>1.9909722222218988</v>
      </c>
      <c r="AE1096" s="74">
        <f>Table2[[#This Row],[ATA TO UNLOADING]]*24</f>
        <v>47.783333333325572</v>
      </c>
      <c r="AF1096" s="74" t="str">
        <f>IF(Table2[[#This Row],[ATA TO UNLOADING 2]]&lt;=48,"YES","NO")</f>
        <v>YES</v>
      </c>
      <c r="AG1096" s="75">
        <f t="shared" si="351"/>
        <v>0.83333333333575865</v>
      </c>
      <c r="AH1096" s="2" t="s">
        <v>24</v>
      </c>
      <c r="AI1096" s="2" t="str">
        <f t="shared" si="352"/>
        <v>MRSU6368341</v>
      </c>
      <c r="AJ1096" s="76" t="str">
        <f t="shared" si="353"/>
        <v>OM TRANSPORT</v>
      </c>
      <c r="AK1096" s="77">
        <f>IF($M1096="TRUCK",VLOOKUP($AQ1096,Invoicing!$A$17:$B$49,MATCH($AK$1,Invoicing!$A$17:$B$17,0),FALSE),VLOOKUP($AQ1096,Invoicing!$N$17:$O$21,MATCH($AK$1,Invoicing!$N$17:$O$17,0),FALSE))</f>
        <v>475</v>
      </c>
      <c r="AL1096" s="78" t="e">
        <f>VLOOKUP($E1096,Invoicing!$A$1:$H$8,MATCH(TRACKER!$N1096,Invoicing!$A$1:$H$1,0),FALSE)</f>
        <v>#N/A</v>
      </c>
      <c r="AM1096" s="78">
        <f>VLOOKUP($E1096,Invoicing!$A$1:$H$8,MATCH(TRACKER!$O$1,Invoicing!$A$1:$H$1,0),FALSE)</f>
        <v>50</v>
      </c>
      <c r="AN1096" s="78">
        <f t="shared" si="354"/>
        <v>0</v>
      </c>
      <c r="AO1096" s="2">
        <f t="shared" si="355"/>
        <v>5</v>
      </c>
      <c r="AP1096" s="2" t="str">
        <f t="shared" si="356"/>
        <v>NIGHT</v>
      </c>
      <c r="AQ1096" s="2" t="str">
        <f t="shared" si="357"/>
        <v>OM TRANSPORTNIGHT</v>
      </c>
      <c r="AR1096" s="71">
        <f t="shared" si="358"/>
        <v>475</v>
      </c>
      <c r="AS1096" s="71">
        <f>VLOOKUP(AJ1096,Invoicing!A:K,10,FALSE)</f>
        <v>25</v>
      </c>
      <c r="AT1096" s="71">
        <f t="shared" si="359"/>
        <v>500</v>
      </c>
    </row>
    <row r="1097" spans="1:47">
      <c r="A1097" s="37" t="s">
        <v>141</v>
      </c>
      <c r="B1097" s="3" t="s">
        <v>38</v>
      </c>
      <c r="C1097" s="11">
        <v>45518.842361111114</v>
      </c>
      <c r="D1097" s="11">
        <v>45518.75</v>
      </c>
      <c r="E1097" s="11" t="s">
        <v>43</v>
      </c>
      <c r="F1097" s="11" t="s">
        <v>40</v>
      </c>
      <c r="G1097" s="3" t="s">
        <v>1270</v>
      </c>
      <c r="H1097" s="3" t="s">
        <v>41</v>
      </c>
      <c r="I1097" s="11">
        <v>45519.916666666664</v>
      </c>
      <c r="J1097" s="12">
        <v>45520.445138888892</v>
      </c>
      <c r="K1097" s="12">
        <v>45520.4375</v>
      </c>
      <c r="L1097" s="12">
        <v>45520.458333333336</v>
      </c>
      <c r="M1097" s="12" t="s">
        <v>115</v>
      </c>
      <c r="N1097" s="3" t="s">
        <v>42</v>
      </c>
      <c r="O1097" s="3">
        <v>0</v>
      </c>
      <c r="P1097" s="1">
        <f t="shared" si="340"/>
        <v>33</v>
      </c>
      <c r="Q1097" s="1">
        <f t="shared" si="341"/>
        <v>8</v>
      </c>
      <c r="R1097" s="72">
        <f t="shared" si="342"/>
        <v>45520.445138888892</v>
      </c>
      <c r="S1097" s="73">
        <f t="shared" si="343"/>
        <v>1.0743055555503815</v>
      </c>
      <c r="T1097" s="74">
        <f>Table2[[#This Row],[ETA A OFRECIMIENTO]]*24</f>
        <v>25.783333333209157</v>
      </c>
      <c r="U1097" s="1" t="str">
        <f t="shared" si="344"/>
        <v>YES</v>
      </c>
      <c r="V1097" s="73">
        <f t="shared" si="345"/>
        <v>0.52083333333575865</v>
      </c>
      <c r="W1097" s="74">
        <f>Table2[[#This Row],[DEL. AVAILABLE A SLOT]]*24</f>
        <v>12.500000000058208</v>
      </c>
      <c r="X1097" s="1" t="str">
        <f t="shared" si="346"/>
        <v>SI</v>
      </c>
      <c r="Y1097" s="73">
        <f t="shared" si="347"/>
        <v>1.5951388888861402</v>
      </c>
      <c r="Z1097" s="74">
        <f>Table2[[#This Row],[ETA A TIMESLOT]]*24</f>
        <v>38.283333333267365</v>
      </c>
      <c r="AA1097" s="73">
        <f t="shared" si="348"/>
        <v>7.6388888919609599E-3</v>
      </c>
      <c r="AB1097" s="73" t="str">
        <f t="shared" si="349"/>
        <v>SI</v>
      </c>
      <c r="AC1097" s="74">
        <f>Table2[[#This Row],[PUNTUALIDAD (H)]]*24</f>
        <v>0.18333333340706304</v>
      </c>
      <c r="AD1097" s="73">
        <f t="shared" si="350"/>
        <v>1.6159722222218988</v>
      </c>
      <c r="AE1097" s="74">
        <f>Table2[[#This Row],[ATA TO UNLOADING]]*24</f>
        <v>38.783333333325572</v>
      </c>
      <c r="AF1097" s="74" t="str">
        <f>IF(Table2[[#This Row],[ATA TO UNLOADING 2]]&lt;=48,"YES","NO")</f>
        <v>YES</v>
      </c>
      <c r="AG1097" s="75">
        <f t="shared" si="351"/>
        <v>0.4375</v>
      </c>
      <c r="AH1097" s="2" t="s">
        <v>42</v>
      </c>
      <c r="AI1097" s="2" t="str">
        <f t="shared" si="352"/>
        <v>MSKU0337023</v>
      </c>
      <c r="AJ1097" s="76" t="str">
        <f t="shared" si="353"/>
        <v>LOGIX</v>
      </c>
      <c r="AK1097" s="77">
        <f>IF($M1097="TRUCK",VLOOKUP($AQ1097,Invoicing!$A$17:$B$49,MATCH($AK$1,Invoicing!$A$17:$B$17,0),FALSE),VLOOKUP($AQ1097,Invoicing!$N$17:$O$21,MATCH($AK$1,Invoicing!$N$17:$O$17,0),FALSE))</f>
        <v>530</v>
      </c>
      <c r="AL1097" s="78" t="e">
        <f>VLOOKUP($E1097,Invoicing!$A$1:$H$8,MATCH(TRACKER!$N1097,Invoicing!$A$1:$H$1,0),FALSE)</f>
        <v>#N/A</v>
      </c>
      <c r="AM1097" s="78">
        <f>VLOOKUP($E1097,Invoicing!$A$1:$H$8,MATCH(TRACKER!$O$1,Invoicing!$A$1:$H$1,0),FALSE)</f>
        <v>50</v>
      </c>
      <c r="AN1097" s="78">
        <f t="shared" si="354"/>
        <v>0</v>
      </c>
      <c r="AO1097" s="2">
        <f t="shared" si="355"/>
        <v>5</v>
      </c>
      <c r="AP1097" s="2" t="str">
        <f t="shared" si="356"/>
        <v>WEEK</v>
      </c>
      <c r="AQ1097" s="2" t="str">
        <f t="shared" si="357"/>
        <v>LOGIXWEEK</v>
      </c>
      <c r="AR1097" s="71">
        <f t="shared" si="358"/>
        <v>530</v>
      </c>
      <c r="AS1097" s="71">
        <f>VLOOKUP(AJ1097,Invoicing!A:K,10,FALSE)</f>
        <v>25</v>
      </c>
      <c r="AT1097" s="71">
        <f t="shared" si="359"/>
        <v>555</v>
      </c>
    </row>
    <row r="1098" spans="1:47">
      <c r="A1098" s="58" t="s">
        <v>141</v>
      </c>
      <c r="B1098" s="59" t="s">
        <v>38</v>
      </c>
      <c r="C1098" s="60">
        <v>45518.842361111114</v>
      </c>
      <c r="D1098" s="60">
        <v>45518.75</v>
      </c>
      <c r="E1098" s="60" t="s">
        <v>45</v>
      </c>
      <c r="F1098" s="60" t="s">
        <v>40</v>
      </c>
      <c r="G1098" s="59" t="s">
        <v>1271</v>
      </c>
      <c r="H1098" s="3" t="s">
        <v>2821</v>
      </c>
      <c r="I1098" s="60">
        <v>45519.916666666664</v>
      </c>
      <c r="J1098" s="61">
        <v>45519.99722222222</v>
      </c>
      <c r="K1098" s="61">
        <v>45520</v>
      </c>
      <c r="L1098" s="61">
        <v>45520.004861111112</v>
      </c>
      <c r="M1098" s="12" t="s">
        <v>115</v>
      </c>
      <c r="N1098" s="3" t="s">
        <v>42</v>
      </c>
      <c r="O1098" s="3">
        <v>0</v>
      </c>
      <c r="P1098" s="1">
        <f t="shared" si="340"/>
        <v>33</v>
      </c>
      <c r="Q1098" s="1">
        <f t="shared" si="341"/>
        <v>8</v>
      </c>
      <c r="R1098" s="72">
        <f t="shared" si="342"/>
        <v>45519.99722222222</v>
      </c>
      <c r="S1098" s="73">
        <f t="shared" si="343"/>
        <v>1.0743055555503815</v>
      </c>
      <c r="T1098" s="74">
        <f>Table2[[#This Row],[ETA A OFRECIMIENTO]]*24</f>
        <v>25.783333333209157</v>
      </c>
      <c r="U1098" s="1" t="str">
        <f t="shared" si="344"/>
        <v>YES</v>
      </c>
      <c r="V1098" s="73">
        <f t="shared" si="345"/>
        <v>8.3333333335758653E-2</v>
      </c>
      <c r="W1098" s="74">
        <f>Table2[[#This Row],[DEL. AVAILABLE A SLOT]]*24</f>
        <v>2.0000000000582077</v>
      </c>
      <c r="X1098" s="1" t="str">
        <f t="shared" si="346"/>
        <v>SI</v>
      </c>
      <c r="Y1098" s="73">
        <f t="shared" si="347"/>
        <v>1.1576388888861402</v>
      </c>
      <c r="Z1098" s="74">
        <f>Table2[[#This Row],[ETA A TIMESLOT]]*24</f>
        <v>27.783333333267365</v>
      </c>
      <c r="AA1098" s="73">
        <f t="shared" si="348"/>
        <v>0</v>
      </c>
      <c r="AB1098" s="73" t="str">
        <f t="shared" si="349"/>
        <v>SI</v>
      </c>
      <c r="AC1098" s="74">
        <f>Table2[[#This Row],[PUNTUALIDAD (H)]]*24</f>
        <v>0</v>
      </c>
      <c r="AD1098" s="73">
        <f t="shared" si="350"/>
        <v>1.1624999999985448</v>
      </c>
      <c r="AE1098" s="74">
        <f>Table2[[#This Row],[ATA TO UNLOADING]]*24</f>
        <v>27.899999999965075</v>
      </c>
      <c r="AF1098" s="74" t="str">
        <f>IF(Table2[[#This Row],[ATA TO UNLOADING 2]]&lt;=48,"YES","NO")</f>
        <v>YES</v>
      </c>
      <c r="AG1098" s="75">
        <f t="shared" si="351"/>
        <v>0</v>
      </c>
      <c r="AH1098" s="2" t="s">
        <v>24</v>
      </c>
      <c r="AI1098" s="2" t="str">
        <f t="shared" si="352"/>
        <v>MSKU0709820</v>
      </c>
      <c r="AJ1098" s="76" t="str">
        <f t="shared" si="353"/>
        <v>OM TRANSPORT</v>
      </c>
      <c r="AK1098" s="77">
        <f>IF($M1098="TRUCK",VLOOKUP($AQ1098,Invoicing!$A$17:$B$49,MATCH($AK$1,Invoicing!$A$17:$B$17,0),FALSE),VLOOKUP($AQ1098,Invoicing!$N$17:$O$21,MATCH($AK$1,Invoicing!$N$17:$O$17,0),FALSE))</f>
        <v>475</v>
      </c>
      <c r="AL1098" s="78" t="e">
        <f>VLOOKUP($E1098,Invoicing!$A$1:$H$8,MATCH(TRACKER!$N1098,Invoicing!$A$1:$H$1,0),FALSE)</f>
        <v>#N/A</v>
      </c>
      <c r="AM1098" s="78">
        <f>VLOOKUP($E1098,Invoicing!$A$1:$H$8,MATCH(TRACKER!$O$1,Invoicing!$A$1:$H$1,0),FALSE)</f>
        <v>50</v>
      </c>
      <c r="AN1098" s="78">
        <f t="shared" si="354"/>
        <v>0</v>
      </c>
      <c r="AO1098" s="2">
        <f t="shared" si="355"/>
        <v>5</v>
      </c>
      <c r="AP1098" s="2" t="str">
        <f t="shared" si="356"/>
        <v>NIGHT</v>
      </c>
      <c r="AQ1098" s="2" t="str">
        <f t="shared" si="357"/>
        <v>OM TRANSPORTNIGHT</v>
      </c>
      <c r="AR1098" s="71">
        <f t="shared" si="358"/>
        <v>475</v>
      </c>
      <c r="AS1098" s="71">
        <f>VLOOKUP(AJ1098,Invoicing!A:K,10,FALSE)</f>
        <v>25</v>
      </c>
      <c r="AT1098" s="71">
        <f t="shared" si="359"/>
        <v>500</v>
      </c>
    </row>
    <row r="1099" spans="1:47">
      <c r="A1099" s="37" t="s">
        <v>141</v>
      </c>
      <c r="B1099" s="3" t="s">
        <v>38</v>
      </c>
      <c r="C1099" s="11">
        <v>45518.842361111114</v>
      </c>
      <c r="D1099" s="11">
        <v>45518.75</v>
      </c>
      <c r="E1099" s="11" t="s">
        <v>43</v>
      </c>
      <c r="F1099" s="11" t="s">
        <v>40</v>
      </c>
      <c r="G1099" s="3" t="s">
        <v>1272</v>
      </c>
      <c r="H1099" s="3" t="s">
        <v>46</v>
      </c>
      <c r="I1099" s="11">
        <v>45519.916666666664</v>
      </c>
      <c r="J1099" s="12">
        <v>45520.75277777778</v>
      </c>
      <c r="K1099" s="12">
        <v>45520.75</v>
      </c>
      <c r="L1099" s="12">
        <v>45520.774305555555</v>
      </c>
      <c r="M1099" s="12" t="s">
        <v>115</v>
      </c>
      <c r="N1099" s="3" t="s">
        <v>42</v>
      </c>
      <c r="O1099" s="3">
        <v>0</v>
      </c>
      <c r="P1099" s="1">
        <f t="shared" si="340"/>
        <v>33</v>
      </c>
      <c r="Q1099" s="1">
        <f t="shared" si="341"/>
        <v>8</v>
      </c>
      <c r="R1099" s="72">
        <f t="shared" si="342"/>
        <v>45520.75277777778</v>
      </c>
      <c r="S1099" s="73">
        <f t="shared" si="343"/>
        <v>1.0743055555503815</v>
      </c>
      <c r="T1099" s="74">
        <f>Table2[[#This Row],[ETA A OFRECIMIENTO]]*24</f>
        <v>25.783333333209157</v>
      </c>
      <c r="U1099" s="1" t="str">
        <f t="shared" si="344"/>
        <v>YES</v>
      </c>
      <c r="V1099" s="73">
        <f t="shared" si="345"/>
        <v>0.83333333333575865</v>
      </c>
      <c r="W1099" s="74">
        <f>Table2[[#This Row],[DEL. AVAILABLE A SLOT]]*24</f>
        <v>20.000000000058208</v>
      </c>
      <c r="X1099" s="1" t="str">
        <f t="shared" si="346"/>
        <v>SI</v>
      </c>
      <c r="Y1099" s="73">
        <f t="shared" si="347"/>
        <v>1.9076388888861402</v>
      </c>
      <c r="Z1099" s="74">
        <f>Table2[[#This Row],[ETA A TIMESLOT]]*24</f>
        <v>45.783333333267365</v>
      </c>
      <c r="AA1099" s="73">
        <f t="shared" si="348"/>
        <v>2.7777777795563452E-3</v>
      </c>
      <c r="AB1099" s="73" t="str">
        <f t="shared" si="349"/>
        <v>SI</v>
      </c>
      <c r="AC1099" s="74">
        <f>Table2[[#This Row],[PUNTUALIDAD (H)]]*24</f>
        <v>6.6666666709352285E-2</v>
      </c>
      <c r="AD1099" s="73">
        <f t="shared" si="350"/>
        <v>1.9319444444408873</v>
      </c>
      <c r="AE1099" s="74">
        <f>Table2[[#This Row],[ATA TO UNLOADING]]*24</f>
        <v>46.366666666581295</v>
      </c>
      <c r="AF1099" s="74" t="str">
        <f>IF(Table2[[#This Row],[ATA TO UNLOADING 2]]&lt;=48,"YES","NO")</f>
        <v>YES</v>
      </c>
      <c r="AG1099" s="75">
        <f t="shared" si="351"/>
        <v>0.75</v>
      </c>
      <c r="AH1099" s="2" t="s">
        <v>42</v>
      </c>
      <c r="AI1099" s="2" t="str">
        <f t="shared" si="352"/>
        <v>MSKU1687495</v>
      </c>
      <c r="AJ1099" s="76" t="str">
        <f t="shared" si="353"/>
        <v>LOGIX</v>
      </c>
      <c r="AK1099" s="77">
        <f>IF($M1099="TRUCK",VLOOKUP($AQ1099,Invoicing!$A$17:$B$49,MATCH($AK$1,Invoicing!$A$17:$B$17,0),FALSE),VLOOKUP($AQ1099,Invoicing!$N$17:$O$21,MATCH($AK$1,Invoicing!$N$17:$O$17,0),FALSE))</f>
        <v>530</v>
      </c>
      <c r="AL1099" s="78" t="e">
        <f>VLOOKUP($E1099,Invoicing!$A$1:$H$8,MATCH(TRACKER!$N1099,Invoicing!$A$1:$H$1,0),FALSE)</f>
        <v>#N/A</v>
      </c>
      <c r="AM1099" s="78">
        <f>VLOOKUP($E1099,Invoicing!$A$1:$H$8,MATCH(TRACKER!$O$1,Invoicing!$A$1:$H$1,0),FALSE)</f>
        <v>50</v>
      </c>
      <c r="AN1099" s="78">
        <f t="shared" si="354"/>
        <v>0</v>
      </c>
      <c r="AO1099" s="2">
        <f t="shared" si="355"/>
        <v>5</v>
      </c>
      <c r="AP1099" s="2" t="str">
        <f t="shared" si="356"/>
        <v>WEEK</v>
      </c>
      <c r="AQ1099" s="2" t="str">
        <f t="shared" si="357"/>
        <v>LOGIXWEEK</v>
      </c>
      <c r="AR1099" s="71">
        <f t="shared" si="358"/>
        <v>530</v>
      </c>
      <c r="AS1099" s="71">
        <f>VLOOKUP(AJ1099,Invoicing!A:K,10,FALSE)</f>
        <v>25</v>
      </c>
      <c r="AT1099" s="71">
        <f t="shared" si="359"/>
        <v>655</v>
      </c>
      <c r="AU1099" s="55">
        <v>100</v>
      </c>
    </row>
    <row r="1100" spans="1:47">
      <c r="A1100" s="37" t="s">
        <v>141</v>
      </c>
      <c r="B1100" s="3" t="s">
        <v>38</v>
      </c>
      <c r="C1100" s="11">
        <v>45518.842361111114</v>
      </c>
      <c r="D1100" s="11">
        <v>45518.75</v>
      </c>
      <c r="E1100" s="11" t="s">
        <v>44</v>
      </c>
      <c r="F1100" s="11" t="s">
        <v>40</v>
      </c>
      <c r="G1100" s="3" t="s">
        <v>1273</v>
      </c>
      <c r="H1100" s="3" t="s">
        <v>41</v>
      </c>
      <c r="I1100" s="11">
        <v>45519.916666666664</v>
      </c>
      <c r="J1100" s="12">
        <v>45520.309027777781</v>
      </c>
      <c r="K1100" s="12">
        <v>45520.3125</v>
      </c>
      <c r="L1100" s="12">
        <v>45520.315972222219</v>
      </c>
      <c r="M1100" s="12" t="s">
        <v>115</v>
      </c>
      <c r="N1100" s="3" t="s">
        <v>42</v>
      </c>
      <c r="O1100" s="3">
        <v>0</v>
      </c>
      <c r="P1100" s="1">
        <f t="shared" si="340"/>
        <v>33</v>
      </c>
      <c r="Q1100" s="1">
        <f t="shared" si="341"/>
        <v>8</v>
      </c>
      <c r="R1100" s="72">
        <f t="shared" si="342"/>
        <v>45520.309027777781</v>
      </c>
      <c r="S1100" s="73">
        <f t="shared" si="343"/>
        <v>1.0743055555503815</v>
      </c>
      <c r="T1100" s="74">
        <f>Table2[[#This Row],[ETA A OFRECIMIENTO]]*24</f>
        <v>25.783333333209157</v>
      </c>
      <c r="U1100" s="1" t="str">
        <f t="shared" si="344"/>
        <v>YES</v>
      </c>
      <c r="V1100" s="73">
        <f t="shared" si="345"/>
        <v>0.39583333333575865</v>
      </c>
      <c r="W1100" s="74">
        <f>Table2[[#This Row],[DEL. AVAILABLE A SLOT]]*24</f>
        <v>9.5000000000582077</v>
      </c>
      <c r="X1100" s="1" t="str">
        <f t="shared" si="346"/>
        <v>SI</v>
      </c>
      <c r="Y1100" s="73">
        <f t="shared" si="347"/>
        <v>1.4701388888861402</v>
      </c>
      <c r="Z1100" s="74">
        <f>Table2[[#This Row],[ETA A TIMESLOT]]*24</f>
        <v>35.283333333267365</v>
      </c>
      <c r="AA1100" s="73">
        <f t="shared" si="348"/>
        <v>0</v>
      </c>
      <c r="AB1100" s="73" t="str">
        <f t="shared" si="349"/>
        <v>SI</v>
      </c>
      <c r="AC1100" s="74">
        <f>Table2[[#This Row],[PUNTUALIDAD (H)]]*24</f>
        <v>0</v>
      </c>
      <c r="AD1100" s="73">
        <f t="shared" si="350"/>
        <v>1.4736111111051287</v>
      </c>
      <c r="AE1100" s="74">
        <f>Table2[[#This Row],[ATA TO UNLOADING]]*24</f>
        <v>35.366666666523088</v>
      </c>
      <c r="AF1100" s="74" t="str">
        <f>IF(Table2[[#This Row],[ATA TO UNLOADING 2]]&lt;=48,"YES","NO")</f>
        <v>YES</v>
      </c>
      <c r="AG1100" s="75">
        <f t="shared" si="351"/>
        <v>0.3125</v>
      </c>
      <c r="AH1100" s="2" t="s">
        <v>42</v>
      </c>
      <c r="AI1100" s="2" t="str">
        <f t="shared" si="352"/>
        <v>MSKU4732730</v>
      </c>
      <c r="AJ1100" s="76" t="str">
        <f t="shared" si="353"/>
        <v>MSI</v>
      </c>
      <c r="AK1100" s="77">
        <f>IF($M1100="TRUCK",VLOOKUP($AQ1100,Invoicing!$A$17:$B$49,MATCH($AK$1,Invoicing!$A$17:$B$17,0),FALSE),VLOOKUP($AQ1100,Invoicing!$N$17:$O$21,MATCH($AK$1,Invoicing!$N$17:$O$17,0),FALSE))</f>
        <v>480</v>
      </c>
      <c r="AL1100" s="78" t="e">
        <f>VLOOKUP($E1100,Invoicing!$A$1:$H$8,MATCH(TRACKER!$N1100,Invoicing!$A$1:$H$1,0),FALSE)</f>
        <v>#N/A</v>
      </c>
      <c r="AM1100" s="78">
        <f>VLOOKUP($E1100,Invoicing!$A$1:$H$8,MATCH(TRACKER!$O$1,Invoicing!$A$1:$H$1,0),FALSE)</f>
        <v>50</v>
      </c>
      <c r="AN1100" s="78">
        <f t="shared" si="354"/>
        <v>0</v>
      </c>
      <c r="AO1100" s="2">
        <f t="shared" si="355"/>
        <v>5</v>
      </c>
      <c r="AP1100" s="2" t="str">
        <f t="shared" si="356"/>
        <v>WEEK</v>
      </c>
      <c r="AQ1100" s="2" t="str">
        <f t="shared" si="357"/>
        <v>MSIWEEK</v>
      </c>
      <c r="AR1100" s="71">
        <f t="shared" si="358"/>
        <v>480</v>
      </c>
      <c r="AS1100" s="71">
        <f>VLOOKUP(AJ1100,Invoicing!A:K,10,FALSE)</f>
        <v>25</v>
      </c>
      <c r="AT1100" s="71">
        <f t="shared" si="359"/>
        <v>505</v>
      </c>
    </row>
    <row r="1101" spans="1:47">
      <c r="A1101" s="37" t="s">
        <v>141</v>
      </c>
      <c r="B1101" s="3" t="s">
        <v>38</v>
      </c>
      <c r="C1101" s="11">
        <v>45518.842361111114</v>
      </c>
      <c r="D1101" s="11">
        <v>45518.75</v>
      </c>
      <c r="E1101" s="11" t="s">
        <v>44</v>
      </c>
      <c r="F1101" s="11" t="s">
        <v>40</v>
      </c>
      <c r="G1101" s="3" t="s">
        <v>1274</v>
      </c>
      <c r="H1101" s="3" t="s">
        <v>41</v>
      </c>
      <c r="I1101" s="11">
        <v>45519.916666666664</v>
      </c>
      <c r="J1101" s="12">
        <v>45520.791666666664</v>
      </c>
      <c r="K1101" s="12">
        <v>45520.833333333336</v>
      </c>
      <c r="L1101" s="12">
        <v>45520.791666666664</v>
      </c>
      <c r="M1101" s="12" t="s">
        <v>115</v>
      </c>
      <c r="N1101" s="3" t="s">
        <v>42</v>
      </c>
      <c r="O1101" s="3">
        <v>0</v>
      </c>
      <c r="P1101" s="1">
        <f t="shared" si="340"/>
        <v>33</v>
      </c>
      <c r="Q1101" s="1">
        <f t="shared" si="341"/>
        <v>8</v>
      </c>
      <c r="R1101" s="72">
        <f t="shared" si="342"/>
        <v>45520.791666666664</v>
      </c>
      <c r="S1101" s="73">
        <f t="shared" si="343"/>
        <v>1.0743055555503815</v>
      </c>
      <c r="T1101" s="74">
        <f>Table2[[#This Row],[ETA A OFRECIMIENTO]]*24</f>
        <v>25.783333333209157</v>
      </c>
      <c r="U1101" s="1" t="str">
        <f t="shared" si="344"/>
        <v>YES</v>
      </c>
      <c r="V1101" s="73">
        <f t="shared" si="345"/>
        <v>0.91666666667151731</v>
      </c>
      <c r="W1101" s="74">
        <f>Table2[[#This Row],[DEL. AVAILABLE A SLOT]]*24</f>
        <v>22.000000000116415</v>
      </c>
      <c r="X1101" s="1" t="str">
        <f t="shared" si="346"/>
        <v>SI</v>
      </c>
      <c r="Y1101" s="73">
        <f t="shared" si="347"/>
        <v>1.9909722222218988</v>
      </c>
      <c r="Z1101" s="74">
        <f>Table2[[#This Row],[ETA A TIMESLOT]]*24</f>
        <v>47.783333333325572</v>
      </c>
      <c r="AA1101" s="73">
        <f t="shared" si="348"/>
        <v>0</v>
      </c>
      <c r="AB1101" s="73" t="str">
        <f t="shared" si="349"/>
        <v>SI</v>
      </c>
      <c r="AC1101" s="74">
        <f>Table2[[#This Row],[PUNTUALIDAD (H)]]*24</f>
        <v>0</v>
      </c>
      <c r="AD1101" s="73">
        <f t="shared" si="350"/>
        <v>1.9493055555503815</v>
      </c>
      <c r="AE1101" s="74">
        <f>Table2[[#This Row],[ATA TO UNLOADING]]*24</f>
        <v>46.783333333209157</v>
      </c>
      <c r="AF1101" s="74" t="str">
        <f>IF(Table2[[#This Row],[ATA TO UNLOADING 2]]&lt;=48,"YES","NO")</f>
        <v>YES</v>
      </c>
      <c r="AG1101" s="75">
        <f t="shared" si="351"/>
        <v>0.83333333333575865</v>
      </c>
      <c r="AH1101" s="2" t="s">
        <v>24</v>
      </c>
      <c r="AI1101" s="2" t="str">
        <f t="shared" si="352"/>
        <v>MSKU4744670</v>
      </c>
      <c r="AJ1101" s="76" t="str">
        <f t="shared" si="353"/>
        <v>MSI</v>
      </c>
      <c r="AK1101" s="77">
        <f>IF($M1101="TRUCK",VLOOKUP($AQ1101,Invoicing!$A$17:$B$49,MATCH($AK$1,Invoicing!$A$17:$B$17,0),FALSE),VLOOKUP($AQ1101,Invoicing!$N$17:$O$21,MATCH($AK$1,Invoicing!$N$17:$O$17,0),FALSE))</f>
        <v>530</v>
      </c>
      <c r="AL1101" s="78" t="e">
        <f>VLOOKUP($E1101,Invoicing!$A$1:$H$8,MATCH(TRACKER!$N1101,Invoicing!$A$1:$H$1,0),FALSE)</f>
        <v>#N/A</v>
      </c>
      <c r="AM1101" s="78">
        <f>VLOOKUP($E1101,Invoicing!$A$1:$H$8,MATCH(TRACKER!$O$1,Invoicing!$A$1:$H$1,0),FALSE)</f>
        <v>50</v>
      </c>
      <c r="AN1101" s="78">
        <f t="shared" si="354"/>
        <v>0</v>
      </c>
      <c r="AO1101" s="2">
        <f t="shared" si="355"/>
        <v>5</v>
      </c>
      <c r="AP1101" s="2" t="str">
        <f t="shared" si="356"/>
        <v>NIGHT</v>
      </c>
      <c r="AQ1101" s="2" t="str">
        <f t="shared" si="357"/>
        <v>MSINIGHT</v>
      </c>
      <c r="AR1101" s="71">
        <f t="shared" si="358"/>
        <v>530</v>
      </c>
      <c r="AS1101" s="71">
        <f>VLOOKUP(AJ1101,Invoicing!A:K,10,FALSE)</f>
        <v>25</v>
      </c>
      <c r="AT1101" s="71">
        <f t="shared" si="359"/>
        <v>555</v>
      </c>
    </row>
    <row r="1102" spans="1:47">
      <c r="A1102" s="37" t="s">
        <v>141</v>
      </c>
      <c r="B1102" s="3" t="s">
        <v>38</v>
      </c>
      <c r="C1102" s="11">
        <v>45518.842361111114</v>
      </c>
      <c r="D1102" s="11">
        <v>45518.75</v>
      </c>
      <c r="E1102" s="11" t="s">
        <v>45</v>
      </c>
      <c r="F1102" s="11" t="s">
        <v>40</v>
      </c>
      <c r="G1102" s="3" t="s">
        <v>1275</v>
      </c>
      <c r="H1102" s="3" t="s">
        <v>2821</v>
      </c>
      <c r="I1102" s="11">
        <v>45519.916666666664</v>
      </c>
      <c r="J1102" s="12">
        <v>45519.861111111109</v>
      </c>
      <c r="K1102" s="12">
        <v>45520.166666666664</v>
      </c>
      <c r="L1102" s="12">
        <v>45519.861111111109</v>
      </c>
      <c r="M1102" s="12" t="s">
        <v>115</v>
      </c>
      <c r="N1102" s="3" t="s">
        <v>42</v>
      </c>
      <c r="O1102" s="3">
        <v>0</v>
      </c>
      <c r="P1102" s="1">
        <f t="shared" si="340"/>
        <v>33</v>
      </c>
      <c r="Q1102" s="1">
        <f t="shared" si="341"/>
        <v>8</v>
      </c>
      <c r="R1102" s="72">
        <f t="shared" si="342"/>
        <v>45519.861111111109</v>
      </c>
      <c r="S1102" s="73">
        <f t="shared" si="343"/>
        <v>1.0743055555503815</v>
      </c>
      <c r="T1102" s="74">
        <f>Table2[[#This Row],[ETA A OFRECIMIENTO]]*24</f>
        <v>25.783333333209157</v>
      </c>
      <c r="U1102" s="1" t="str">
        <f t="shared" si="344"/>
        <v>YES</v>
      </c>
      <c r="V1102" s="73">
        <f t="shared" si="345"/>
        <v>0.25</v>
      </c>
      <c r="W1102" s="74">
        <f>Table2[[#This Row],[DEL. AVAILABLE A SLOT]]*24</f>
        <v>6</v>
      </c>
      <c r="X1102" s="1" t="str">
        <f t="shared" si="346"/>
        <v>SI</v>
      </c>
      <c r="Y1102" s="73">
        <f t="shared" si="347"/>
        <v>1.3243055555503815</v>
      </c>
      <c r="Z1102" s="74">
        <f>Table2[[#This Row],[ETA A TIMESLOT]]*24</f>
        <v>31.783333333209157</v>
      </c>
      <c r="AA1102" s="73">
        <f t="shared" si="348"/>
        <v>0</v>
      </c>
      <c r="AB1102" s="73" t="str">
        <f t="shared" si="349"/>
        <v>SI</v>
      </c>
      <c r="AC1102" s="74">
        <f>Table2[[#This Row],[PUNTUALIDAD (H)]]*24</f>
        <v>0</v>
      </c>
      <c r="AD1102" s="73">
        <f t="shared" si="350"/>
        <v>1.0187499999956344</v>
      </c>
      <c r="AE1102" s="74">
        <f>Table2[[#This Row],[ATA TO UNLOADING]]*24</f>
        <v>24.449999999895226</v>
      </c>
      <c r="AF1102" s="74" t="str">
        <f>IF(Table2[[#This Row],[ATA TO UNLOADING 2]]&lt;=48,"YES","NO")</f>
        <v>YES</v>
      </c>
      <c r="AG1102" s="75">
        <f t="shared" si="351"/>
        <v>0.16666666666424135</v>
      </c>
      <c r="AH1102" s="2" t="s">
        <v>24</v>
      </c>
      <c r="AI1102" s="2" t="str">
        <f t="shared" si="352"/>
        <v>MSKU4761240</v>
      </c>
      <c r="AJ1102" s="76" t="str">
        <f t="shared" si="353"/>
        <v>OM TRANSPORT</v>
      </c>
      <c r="AK1102" s="77">
        <f>IF($M1102="TRUCK",VLOOKUP($AQ1102,Invoicing!$A$17:$B$49,MATCH($AK$1,Invoicing!$A$17:$B$17,0),FALSE),VLOOKUP($AQ1102,Invoicing!$N$17:$O$21,MATCH($AK$1,Invoicing!$N$17:$O$17,0),FALSE))</f>
        <v>475</v>
      </c>
      <c r="AL1102" s="78" t="e">
        <f>VLOOKUP($E1102,Invoicing!$A$1:$H$8,MATCH(TRACKER!$N1102,Invoicing!$A$1:$H$1,0),FALSE)</f>
        <v>#N/A</v>
      </c>
      <c r="AM1102" s="78">
        <f>VLOOKUP($E1102,Invoicing!$A$1:$H$8,MATCH(TRACKER!$O$1,Invoicing!$A$1:$H$1,0),FALSE)</f>
        <v>50</v>
      </c>
      <c r="AN1102" s="78">
        <f t="shared" si="354"/>
        <v>0</v>
      </c>
      <c r="AO1102" s="2">
        <f t="shared" si="355"/>
        <v>5</v>
      </c>
      <c r="AP1102" s="2" t="str">
        <f t="shared" si="356"/>
        <v>NIGHT</v>
      </c>
      <c r="AQ1102" s="2" t="str">
        <f t="shared" si="357"/>
        <v>OM TRANSPORTNIGHT</v>
      </c>
      <c r="AR1102" s="71">
        <f t="shared" si="358"/>
        <v>475</v>
      </c>
      <c r="AS1102" s="71">
        <f>VLOOKUP(AJ1102,Invoicing!A:K,10,FALSE)</f>
        <v>25</v>
      </c>
      <c r="AT1102" s="71">
        <f t="shared" si="359"/>
        <v>500</v>
      </c>
    </row>
    <row r="1103" spans="1:47">
      <c r="A1103" s="37" t="s">
        <v>141</v>
      </c>
      <c r="B1103" s="3" t="s">
        <v>38</v>
      </c>
      <c r="C1103" s="11">
        <v>45518.842361111114</v>
      </c>
      <c r="D1103" s="11">
        <v>45518.75</v>
      </c>
      <c r="E1103" s="11" t="s">
        <v>43</v>
      </c>
      <c r="F1103" s="11" t="s">
        <v>40</v>
      </c>
      <c r="G1103" s="3" t="s">
        <v>1276</v>
      </c>
      <c r="H1103" s="3" t="s">
        <v>41</v>
      </c>
      <c r="I1103" s="11">
        <v>45519.916666666664</v>
      </c>
      <c r="J1103" s="12">
        <v>45522.444444444445</v>
      </c>
      <c r="K1103" s="12">
        <v>45522.458333333336</v>
      </c>
      <c r="L1103" s="12">
        <v>45522.461805555555</v>
      </c>
      <c r="M1103" s="12" t="s">
        <v>115</v>
      </c>
      <c r="N1103" s="3" t="s">
        <v>42</v>
      </c>
      <c r="O1103" s="3">
        <v>0</v>
      </c>
      <c r="P1103" s="1">
        <f t="shared" si="340"/>
        <v>33</v>
      </c>
      <c r="Q1103" s="1">
        <f t="shared" si="341"/>
        <v>8</v>
      </c>
      <c r="R1103" s="72">
        <f t="shared" si="342"/>
        <v>45522.444444444445</v>
      </c>
      <c r="S1103" s="73">
        <f t="shared" si="343"/>
        <v>1.0743055555503815</v>
      </c>
      <c r="T1103" s="74">
        <f>Table2[[#This Row],[ETA A OFRECIMIENTO]]*24</f>
        <v>25.783333333209157</v>
      </c>
      <c r="U1103" s="1" t="str">
        <f t="shared" si="344"/>
        <v>YES</v>
      </c>
      <c r="V1103" s="73">
        <f t="shared" si="345"/>
        <v>2.5416666666715173</v>
      </c>
      <c r="W1103" s="74">
        <f>Table2[[#This Row],[DEL. AVAILABLE A SLOT]]*24</f>
        <v>61.000000000116415</v>
      </c>
      <c r="X1103" s="1" t="str">
        <f t="shared" si="346"/>
        <v>NO</v>
      </c>
      <c r="Y1103" s="73">
        <f t="shared" si="347"/>
        <v>3.6159722222218988</v>
      </c>
      <c r="Z1103" s="74">
        <f>Table2[[#This Row],[ETA A TIMESLOT]]*24</f>
        <v>86.783333333325572</v>
      </c>
      <c r="AA1103" s="73">
        <f t="shared" si="348"/>
        <v>0</v>
      </c>
      <c r="AB1103" s="73" t="str">
        <f t="shared" si="349"/>
        <v>SI</v>
      </c>
      <c r="AC1103" s="74">
        <f>Table2[[#This Row],[PUNTUALIDAD (H)]]*24</f>
        <v>0</v>
      </c>
      <c r="AD1103" s="73">
        <f t="shared" si="350"/>
        <v>3.6194444444408873</v>
      </c>
      <c r="AE1103" s="74">
        <f>Table2[[#This Row],[ATA TO UNLOADING]]*24</f>
        <v>86.866666666581295</v>
      </c>
      <c r="AF1103" s="74" t="str">
        <f>IF(Table2[[#This Row],[ATA TO UNLOADING 2]]&lt;=48,"YES","NO")</f>
        <v>NO</v>
      </c>
      <c r="AG1103" s="75">
        <f t="shared" si="351"/>
        <v>0.45833333333575865</v>
      </c>
      <c r="AH1103" s="2" t="s">
        <v>42</v>
      </c>
      <c r="AI1103" s="2" t="str">
        <f t="shared" si="352"/>
        <v>MSKU8918261</v>
      </c>
      <c r="AJ1103" s="76" t="str">
        <f t="shared" si="353"/>
        <v>LOGIX</v>
      </c>
      <c r="AK1103" s="77">
        <f>IF($M1103="TRUCK",VLOOKUP($AQ1103,Invoicing!$A$17:$B$49,MATCH($AK$1,Invoicing!$A$17:$B$17,0),FALSE),VLOOKUP($AQ1103,Invoicing!$N$17:$O$21,MATCH($AK$1,Invoicing!$N$17:$O$17,0),FALSE))</f>
        <v>530</v>
      </c>
      <c r="AL1103" s="78" t="e">
        <f>VLOOKUP($E1103,Invoicing!$A$1:$H$8,MATCH(TRACKER!$N1103,Invoicing!$A$1:$H$1,0),FALSE)</f>
        <v>#N/A</v>
      </c>
      <c r="AM1103" s="78">
        <f>VLOOKUP($E1103,Invoicing!$A$1:$H$8,MATCH(TRACKER!$O$1,Invoicing!$A$1:$H$1,0),FALSE)</f>
        <v>50</v>
      </c>
      <c r="AN1103" s="78">
        <f t="shared" si="354"/>
        <v>0</v>
      </c>
      <c r="AO1103" s="2">
        <f t="shared" si="355"/>
        <v>7</v>
      </c>
      <c r="AP1103" s="2" t="str">
        <f t="shared" si="356"/>
        <v>SUNDAY</v>
      </c>
      <c r="AQ1103" s="2" t="str">
        <f t="shared" si="357"/>
        <v>LOGIXSUNDAY</v>
      </c>
      <c r="AR1103" s="71">
        <f t="shared" si="358"/>
        <v>530</v>
      </c>
      <c r="AS1103" s="71">
        <f>VLOOKUP(AJ1103,Invoicing!A:K,10,FALSE)</f>
        <v>25</v>
      </c>
      <c r="AT1103" s="71">
        <f t="shared" si="359"/>
        <v>555</v>
      </c>
    </row>
    <row r="1104" spans="1:47">
      <c r="A1104" s="37" t="s">
        <v>141</v>
      </c>
      <c r="B1104" s="3" t="s">
        <v>38</v>
      </c>
      <c r="C1104" s="11">
        <v>45518.842361111114</v>
      </c>
      <c r="D1104" s="11">
        <v>45518.75</v>
      </c>
      <c r="E1104" s="11" t="s">
        <v>44</v>
      </c>
      <c r="F1104" s="11" t="s">
        <v>40</v>
      </c>
      <c r="G1104" s="3" t="s">
        <v>1277</v>
      </c>
      <c r="H1104" s="3" t="s">
        <v>41</v>
      </c>
      <c r="I1104" s="11">
        <v>45519.916666666664</v>
      </c>
      <c r="J1104" s="12">
        <v>45520.381944444445</v>
      </c>
      <c r="K1104" s="12">
        <v>45520.375</v>
      </c>
      <c r="L1104" s="12">
        <v>45520.388888888891</v>
      </c>
      <c r="M1104" s="12" t="s">
        <v>115</v>
      </c>
      <c r="N1104" s="3" t="s">
        <v>42</v>
      </c>
      <c r="O1104" s="3">
        <v>0</v>
      </c>
      <c r="P1104" s="1">
        <f t="shared" si="340"/>
        <v>33</v>
      </c>
      <c r="Q1104" s="1">
        <f t="shared" si="341"/>
        <v>8</v>
      </c>
      <c r="R1104" s="72">
        <f t="shared" si="342"/>
        <v>45520.381944444445</v>
      </c>
      <c r="S1104" s="73">
        <f t="shared" si="343"/>
        <v>1.0743055555503815</v>
      </c>
      <c r="T1104" s="74">
        <f>Table2[[#This Row],[ETA A OFRECIMIENTO]]*24</f>
        <v>25.783333333209157</v>
      </c>
      <c r="U1104" s="1" t="str">
        <f t="shared" si="344"/>
        <v>YES</v>
      </c>
      <c r="V1104" s="73">
        <f t="shared" si="345"/>
        <v>0.45833333333575865</v>
      </c>
      <c r="W1104" s="74">
        <f>Table2[[#This Row],[DEL. AVAILABLE A SLOT]]*24</f>
        <v>11.000000000058208</v>
      </c>
      <c r="X1104" s="1" t="str">
        <f t="shared" si="346"/>
        <v>SI</v>
      </c>
      <c r="Y1104" s="73">
        <f t="shared" si="347"/>
        <v>1.5326388888861402</v>
      </c>
      <c r="Z1104" s="74">
        <f>Table2[[#This Row],[ETA A TIMESLOT]]*24</f>
        <v>36.783333333267365</v>
      </c>
      <c r="AA1104" s="73">
        <f t="shared" si="348"/>
        <v>6.9444444452528842E-3</v>
      </c>
      <c r="AB1104" s="73" t="str">
        <f t="shared" si="349"/>
        <v>SI</v>
      </c>
      <c r="AC1104" s="74">
        <f>Table2[[#This Row],[PUNTUALIDAD (H)]]*24</f>
        <v>0.16666666668606922</v>
      </c>
      <c r="AD1104" s="73">
        <f t="shared" si="350"/>
        <v>1.546527777776646</v>
      </c>
      <c r="AE1104" s="74">
        <f>Table2[[#This Row],[ATA TO UNLOADING]]*24</f>
        <v>37.116666666639503</v>
      </c>
      <c r="AF1104" s="74" t="str">
        <f>IF(Table2[[#This Row],[ATA TO UNLOADING 2]]&lt;=48,"YES","NO")</f>
        <v>YES</v>
      </c>
      <c r="AG1104" s="75">
        <f t="shared" si="351"/>
        <v>0.375</v>
      </c>
      <c r="AH1104" s="2" t="s">
        <v>42</v>
      </c>
      <c r="AI1104" s="2" t="str">
        <f t="shared" si="352"/>
        <v>MSKU9471007</v>
      </c>
      <c r="AJ1104" s="76" t="str">
        <f t="shared" si="353"/>
        <v>MSI</v>
      </c>
      <c r="AK1104" s="77">
        <f>IF($M1104="TRUCK",VLOOKUP($AQ1104,Invoicing!$A$17:$B$49,MATCH($AK$1,Invoicing!$A$17:$B$17,0),FALSE),VLOOKUP($AQ1104,Invoicing!$N$17:$O$21,MATCH($AK$1,Invoicing!$N$17:$O$17,0),FALSE))</f>
        <v>480</v>
      </c>
      <c r="AL1104" s="78" t="e">
        <f>VLOOKUP($E1104,Invoicing!$A$1:$H$8,MATCH(TRACKER!$N1104,Invoicing!$A$1:$H$1,0),FALSE)</f>
        <v>#N/A</v>
      </c>
      <c r="AM1104" s="78">
        <f>VLOOKUP($E1104,Invoicing!$A$1:$H$8,MATCH(TRACKER!$O$1,Invoicing!$A$1:$H$1,0),FALSE)</f>
        <v>50</v>
      </c>
      <c r="AN1104" s="78">
        <f t="shared" si="354"/>
        <v>0</v>
      </c>
      <c r="AO1104" s="2">
        <f t="shared" si="355"/>
        <v>5</v>
      </c>
      <c r="AP1104" s="2" t="str">
        <f t="shared" si="356"/>
        <v>WEEK</v>
      </c>
      <c r="AQ1104" s="2" t="str">
        <f t="shared" si="357"/>
        <v>MSIWEEK</v>
      </c>
      <c r="AR1104" s="71">
        <f t="shared" si="358"/>
        <v>480</v>
      </c>
      <c r="AS1104" s="71">
        <f>VLOOKUP(AJ1104,Invoicing!A:K,10,FALSE)</f>
        <v>25</v>
      </c>
      <c r="AT1104" s="71">
        <f t="shared" si="359"/>
        <v>505</v>
      </c>
    </row>
    <row r="1105" spans="1:47">
      <c r="A1105" s="37" t="s">
        <v>141</v>
      </c>
      <c r="B1105" s="3" t="s">
        <v>38</v>
      </c>
      <c r="C1105" s="11">
        <v>45518.842361111114</v>
      </c>
      <c r="D1105" s="11">
        <v>45518.75</v>
      </c>
      <c r="E1105" s="11" t="s">
        <v>49</v>
      </c>
      <c r="F1105" s="11" t="s">
        <v>40</v>
      </c>
      <c r="G1105" s="3" t="s">
        <v>1278</v>
      </c>
      <c r="H1105" s="3" t="s">
        <v>41</v>
      </c>
      <c r="I1105" s="11">
        <v>45519.916666666664</v>
      </c>
      <c r="J1105" s="12">
        <v>45523.288888888892</v>
      </c>
      <c r="K1105" s="12">
        <v>45523.25</v>
      </c>
      <c r="L1105" s="12">
        <v>45523.302777777775</v>
      </c>
      <c r="M1105" s="61" t="s">
        <v>12</v>
      </c>
      <c r="N1105" s="3" t="s">
        <v>42</v>
      </c>
      <c r="O1105" s="3">
        <v>1</v>
      </c>
      <c r="P1105" s="1">
        <f t="shared" si="340"/>
        <v>34</v>
      </c>
      <c r="Q1105" s="1">
        <f t="shared" si="341"/>
        <v>8</v>
      </c>
      <c r="R1105" s="72">
        <f t="shared" si="342"/>
        <v>45523.288888888892</v>
      </c>
      <c r="S1105" s="73">
        <f t="shared" si="343"/>
        <v>1.0743055555503815</v>
      </c>
      <c r="T1105" s="74">
        <f>Table2[[#This Row],[ETA A OFRECIMIENTO]]*24</f>
        <v>25.783333333209157</v>
      </c>
      <c r="U1105" s="1" t="str">
        <f t="shared" si="344"/>
        <v>YES</v>
      </c>
      <c r="V1105" s="73">
        <f t="shared" si="345"/>
        <v>3.3333333333357587</v>
      </c>
      <c r="W1105" s="74">
        <f>Table2[[#This Row],[DEL. AVAILABLE A SLOT]]*24</f>
        <v>80.000000000058208</v>
      </c>
      <c r="X1105" s="1" t="str">
        <f t="shared" si="346"/>
        <v>NO</v>
      </c>
      <c r="Y1105" s="73">
        <f t="shared" si="347"/>
        <v>4.4076388888861402</v>
      </c>
      <c r="Z1105" s="74">
        <f>Table2[[#This Row],[ETA A TIMESLOT]]*24</f>
        <v>105.78333333326736</v>
      </c>
      <c r="AA1105" s="73">
        <f t="shared" si="348"/>
        <v>3.888888889196096E-2</v>
      </c>
      <c r="AB1105" s="73" t="str">
        <f t="shared" si="349"/>
        <v>NO</v>
      </c>
      <c r="AC1105" s="74">
        <f>Table2[[#This Row],[PUNTUALIDAD (H)]]*24</f>
        <v>0.93333333340706304</v>
      </c>
      <c r="AD1105" s="73">
        <f t="shared" si="350"/>
        <v>4.460416666661331</v>
      </c>
      <c r="AE1105" s="74">
        <f>Table2[[#This Row],[ATA TO UNLOADING]]*24</f>
        <v>107.04999999987194</v>
      </c>
      <c r="AF1105" s="74" t="str">
        <f>IF(Table2[[#This Row],[ATA TO UNLOADING 2]]&lt;=48,"YES","NO")</f>
        <v>NO</v>
      </c>
      <c r="AG1105" s="75">
        <f t="shared" si="351"/>
        <v>0.25</v>
      </c>
      <c r="AH1105" s="2" t="s">
        <v>42</v>
      </c>
      <c r="AI1105" s="2" t="str">
        <f t="shared" si="352"/>
        <v>MSKU9532252</v>
      </c>
      <c r="AJ1105" s="76" t="str">
        <f t="shared" si="353"/>
        <v>CTU FLEVOKUST BV</v>
      </c>
      <c r="AK1105" s="77">
        <f>IF($M1105="TRUCK",VLOOKUP($AQ1105,Invoicing!$A$17:$B$49,MATCH($AK$1,Invoicing!$A$17:$B$17,0),FALSE),VLOOKUP($AQ1105,Invoicing!$N$17:$O$21,MATCH($AK$1,Invoicing!$N$17:$O$17,0),FALSE))</f>
        <v>380</v>
      </c>
      <c r="AL1105" s="78" t="e">
        <f>VLOOKUP($E1105,Invoicing!$A$1:$H$8,MATCH(TRACKER!$N1105,Invoicing!$A$1:$H$1,0),FALSE)</f>
        <v>#N/A</v>
      </c>
      <c r="AM1105" s="78">
        <v>35</v>
      </c>
      <c r="AN1105" s="78">
        <f t="shared" si="354"/>
        <v>35</v>
      </c>
      <c r="AO1105" s="2">
        <f t="shared" si="355"/>
        <v>1</v>
      </c>
      <c r="AP1105" s="2" t="str">
        <f t="shared" si="356"/>
        <v>WEEK</v>
      </c>
      <c r="AQ1105" s="2" t="str">
        <f t="shared" si="357"/>
        <v>CTU FLEVOKUST BVWEEK</v>
      </c>
      <c r="AR1105" s="71">
        <f t="shared" si="358"/>
        <v>415</v>
      </c>
      <c r="AS1105" s="71">
        <f>VLOOKUP(AJ1105,Invoicing!A:K,10,FALSE)</f>
        <v>0</v>
      </c>
      <c r="AT1105" s="71">
        <f t="shared" si="359"/>
        <v>415</v>
      </c>
    </row>
    <row r="1106" spans="1:47">
      <c r="A1106" s="37" t="s">
        <v>141</v>
      </c>
      <c r="B1106" s="3" t="s">
        <v>38</v>
      </c>
      <c r="C1106" s="11">
        <v>45518.842361111114</v>
      </c>
      <c r="D1106" s="11">
        <v>45518.75</v>
      </c>
      <c r="E1106" s="11" t="s">
        <v>45</v>
      </c>
      <c r="F1106" s="11" t="s">
        <v>40</v>
      </c>
      <c r="G1106" s="3" t="s">
        <v>1279</v>
      </c>
      <c r="H1106" s="3" t="s">
        <v>41</v>
      </c>
      <c r="I1106" s="11">
        <v>45519.916666666664</v>
      </c>
      <c r="J1106" s="12">
        <v>45520.25</v>
      </c>
      <c r="K1106" s="12">
        <v>45520.25</v>
      </c>
      <c r="L1106" s="12">
        <v>45520.256944444445</v>
      </c>
      <c r="M1106" s="12" t="s">
        <v>115</v>
      </c>
      <c r="N1106" s="3" t="s">
        <v>42</v>
      </c>
      <c r="O1106" s="3">
        <v>1</v>
      </c>
      <c r="P1106" s="1">
        <f t="shared" si="340"/>
        <v>33</v>
      </c>
      <c r="Q1106" s="1">
        <f t="shared" si="341"/>
        <v>8</v>
      </c>
      <c r="R1106" s="72">
        <f t="shared" si="342"/>
        <v>45520.25</v>
      </c>
      <c r="S1106" s="73">
        <f t="shared" si="343"/>
        <v>1.0743055555503815</v>
      </c>
      <c r="T1106" s="74">
        <f>Table2[[#This Row],[ETA A OFRECIMIENTO]]*24</f>
        <v>25.783333333209157</v>
      </c>
      <c r="U1106" s="1" t="str">
        <f t="shared" si="344"/>
        <v>YES</v>
      </c>
      <c r="V1106" s="73">
        <f t="shared" si="345"/>
        <v>0.33333333333575865</v>
      </c>
      <c r="W1106" s="74">
        <f>Table2[[#This Row],[DEL. AVAILABLE A SLOT]]*24</f>
        <v>8.0000000000582077</v>
      </c>
      <c r="X1106" s="1" t="str">
        <f t="shared" si="346"/>
        <v>SI</v>
      </c>
      <c r="Y1106" s="73">
        <f t="shared" si="347"/>
        <v>1.4076388888861402</v>
      </c>
      <c r="Z1106" s="74">
        <f>Table2[[#This Row],[ETA A TIMESLOT]]*24</f>
        <v>33.783333333267365</v>
      </c>
      <c r="AA1106" s="73">
        <f t="shared" si="348"/>
        <v>0</v>
      </c>
      <c r="AB1106" s="73" t="str">
        <f t="shared" si="349"/>
        <v>SI</v>
      </c>
      <c r="AC1106" s="74">
        <f>Table2[[#This Row],[PUNTUALIDAD (H)]]*24</f>
        <v>0</v>
      </c>
      <c r="AD1106" s="73">
        <f t="shared" si="350"/>
        <v>1.4145833333313931</v>
      </c>
      <c r="AE1106" s="74">
        <f>Table2[[#This Row],[ATA TO UNLOADING]]*24</f>
        <v>33.949999999953434</v>
      </c>
      <c r="AF1106" s="74" t="str">
        <f>IF(Table2[[#This Row],[ATA TO UNLOADING 2]]&lt;=48,"YES","NO")</f>
        <v>YES</v>
      </c>
      <c r="AG1106" s="75">
        <f t="shared" si="351"/>
        <v>0.25</v>
      </c>
      <c r="AH1106" s="2" t="s">
        <v>42</v>
      </c>
      <c r="AI1106" s="2" t="str">
        <f t="shared" si="352"/>
        <v>SUDU8658677</v>
      </c>
      <c r="AJ1106" s="76" t="str">
        <f t="shared" si="353"/>
        <v>OM TRANSPORT</v>
      </c>
      <c r="AK1106" s="77">
        <f>IF($M1106="TRUCK",VLOOKUP($AQ1106,Invoicing!$A$17:$B$49,MATCH($AK$1,Invoicing!$A$17:$B$17,0),FALSE),VLOOKUP($AQ1106,Invoicing!$N$17:$O$21,MATCH($AK$1,Invoicing!$N$17:$O$17,0),FALSE))</f>
        <v>475</v>
      </c>
      <c r="AL1106" s="78" t="e">
        <f>VLOOKUP($E1106,Invoicing!$A$1:$H$8,MATCH(TRACKER!$N1106,Invoicing!$A$1:$H$1,0),FALSE)</f>
        <v>#N/A</v>
      </c>
      <c r="AM1106" s="78">
        <f>VLOOKUP($E1106,Invoicing!$A$1:$H$8,MATCH(TRACKER!$O$1,Invoicing!$A$1:$H$1,0),FALSE)</f>
        <v>50</v>
      </c>
      <c r="AN1106" s="78">
        <f t="shared" si="354"/>
        <v>50</v>
      </c>
      <c r="AO1106" s="2">
        <f t="shared" si="355"/>
        <v>5</v>
      </c>
      <c r="AP1106" s="2" t="str">
        <f t="shared" si="356"/>
        <v>WEEK</v>
      </c>
      <c r="AQ1106" s="2" t="str">
        <f t="shared" si="357"/>
        <v>OM TRANSPORTWEEK</v>
      </c>
      <c r="AR1106" s="71">
        <f t="shared" si="358"/>
        <v>525</v>
      </c>
      <c r="AS1106" s="71">
        <f>VLOOKUP(AJ1106,Invoicing!A:K,10,FALSE)</f>
        <v>25</v>
      </c>
      <c r="AT1106" s="71">
        <f t="shared" si="359"/>
        <v>550</v>
      </c>
    </row>
    <row r="1107" spans="1:47">
      <c r="A1107" s="37" t="s">
        <v>141</v>
      </c>
      <c r="B1107" s="3" t="s">
        <v>38</v>
      </c>
      <c r="C1107" s="11">
        <v>45518.842361111114</v>
      </c>
      <c r="D1107" s="11">
        <v>45518.75</v>
      </c>
      <c r="E1107" s="11" t="s">
        <v>45</v>
      </c>
      <c r="F1107" s="11" t="s">
        <v>40</v>
      </c>
      <c r="G1107" s="3" t="s">
        <v>1280</v>
      </c>
      <c r="H1107" s="3" t="s">
        <v>41</v>
      </c>
      <c r="I1107" s="11">
        <v>45519.916666666664</v>
      </c>
      <c r="J1107" s="12">
        <v>45520.760416666664</v>
      </c>
      <c r="K1107" s="12">
        <v>45520.6875</v>
      </c>
      <c r="L1107" s="12">
        <v>45520.760416666664</v>
      </c>
      <c r="M1107" s="12" t="s">
        <v>115</v>
      </c>
      <c r="N1107" s="3" t="s">
        <v>42</v>
      </c>
      <c r="O1107" s="3">
        <v>0</v>
      </c>
      <c r="P1107" s="1">
        <f t="shared" si="340"/>
        <v>33</v>
      </c>
      <c r="Q1107" s="1">
        <f t="shared" si="341"/>
        <v>8</v>
      </c>
      <c r="R1107" s="72">
        <f t="shared" si="342"/>
        <v>45520.760416666664</v>
      </c>
      <c r="S1107" s="73">
        <f t="shared" si="343"/>
        <v>1.0743055555503815</v>
      </c>
      <c r="T1107" s="74">
        <f>Table2[[#This Row],[ETA A OFRECIMIENTO]]*24</f>
        <v>25.783333333209157</v>
      </c>
      <c r="U1107" s="1" t="str">
        <f t="shared" si="344"/>
        <v>YES</v>
      </c>
      <c r="V1107" s="73">
        <f t="shared" si="345"/>
        <v>0.77083333333575865</v>
      </c>
      <c r="W1107" s="74">
        <f>Table2[[#This Row],[DEL. AVAILABLE A SLOT]]*24</f>
        <v>18.500000000058208</v>
      </c>
      <c r="X1107" s="1" t="str">
        <f t="shared" si="346"/>
        <v>SI</v>
      </c>
      <c r="Y1107" s="73">
        <f t="shared" si="347"/>
        <v>1.8451388888861402</v>
      </c>
      <c r="Z1107" s="74">
        <f>Table2[[#This Row],[ETA A TIMESLOT]]*24</f>
        <v>44.283333333267365</v>
      </c>
      <c r="AA1107" s="73">
        <f t="shared" si="348"/>
        <v>7.2916666664241347E-2</v>
      </c>
      <c r="AB1107" s="73" t="str">
        <f t="shared" si="349"/>
        <v>NO</v>
      </c>
      <c r="AC1107" s="74">
        <f>Table2[[#This Row],[PUNTUALIDAD (H)]]*24</f>
        <v>1.7499999999417923</v>
      </c>
      <c r="AD1107" s="73">
        <f t="shared" si="350"/>
        <v>1.9180555555503815</v>
      </c>
      <c r="AE1107" s="74">
        <f>Table2[[#This Row],[ATA TO UNLOADING]]*24</f>
        <v>46.033333333209157</v>
      </c>
      <c r="AF1107" s="74" t="str">
        <f>IF(Table2[[#This Row],[ATA TO UNLOADING 2]]&lt;=48,"YES","NO")</f>
        <v>YES</v>
      </c>
      <c r="AG1107" s="75">
        <f t="shared" si="351"/>
        <v>0.6875</v>
      </c>
      <c r="AH1107" s="2" t="s">
        <v>42</v>
      </c>
      <c r="AI1107" s="2" t="str">
        <f t="shared" si="352"/>
        <v>TCKU7002855</v>
      </c>
      <c r="AJ1107" s="76" t="str">
        <f t="shared" si="353"/>
        <v>OM TRANSPORT</v>
      </c>
      <c r="AK1107" s="77">
        <f>IF($M1107="TRUCK",VLOOKUP($AQ1107,Invoicing!$A$17:$B$49,MATCH($AK$1,Invoicing!$A$17:$B$17,0),FALSE),VLOOKUP($AQ1107,Invoicing!$N$17:$O$21,MATCH($AK$1,Invoicing!$N$17:$O$17,0),FALSE))</f>
        <v>475</v>
      </c>
      <c r="AL1107" s="78" t="e">
        <f>VLOOKUP($E1107,Invoicing!$A$1:$H$8,MATCH(TRACKER!$N1107,Invoicing!$A$1:$H$1,0),FALSE)</f>
        <v>#N/A</v>
      </c>
      <c r="AM1107" s="78">
        <f>VLOOKUP($E1107,Invoicing!$A$1:$H$8,MATCH(TRACKER!$O$1,Invoicing!$A$1:$H$1,0),FALSE)</f>
        <v>50</v>
      </c>
      <c r="AN1107" s="78">
        <f t="shared" si="354"/>
        <v>0</v>
      </c>
      <c r="AO1107" s="2">
        <f t="shared" si="355"/>
        <v>5</v>
      </c>
      <c r="AP1107" s="2" t="str">
        <f t="shared" si="356"/>
        <v>WEEK</v>
      </c>
      <c r="AQ1107" s="2" t="str">
        <f t="shared" si="357"/>
        <v>OM TRANSPORTWEEK</v>
      </c>
      <c r="AR1107" s="71">
        <f t="shared" si="358"/>
        <v>475</v>
      </c>
      <c r="AS1107" s="71">
        <f>VLOOKUP(AJ1107,Invoicing!A:K,10,FALSE)</f>
        <v>25</v>
      </c>
      <c r="AT1107" s="71">
        <f t="shared" si="359"/>
        <v>500</v>
      </c>
    </row>
    <row r="1108" spans="1:47">
      <c r="A1108" s="58" t="s">
        <v>141</v>
      </c>
      <c r="B1108" s="59" t="s">
        <v>38</v>
      </c>
      <c r="C1108" s="60">
        <v>45518.842361111114</v>
      </c>
      <c r="D1108" s="60">
        <v>45518.75</v>
      </c>
      <c r="E1108" s="60" t="s">
        <v>49</v>
      </c>
      <c r="F1108" s="60" t="s">
        <v>40</v>
      </c>
      <c r="G1108" s="59" t="s">
        <v>1281</v>
      </c>
      <c r="H1108" s="3" t="s">
        <v>41</v>
      </c>
      <c r="I1108" s="60">
        <v>45519.916666666664</v>
      </c>
      <c r="J1108" s="61">
        <v>45520.413194444445</v>
      </c>
      <c r="K1108" s="61">
        <v>45520.4375</v>
      </c>
      <c r="L1108" s="61">
        <v>45520.420138888891</v>
      </c>
      <c r="M1108" s="12" t="s">
        <v>115</v>
      </c>
      <c r="N1108" s="3" t="s">
        <v>42</v>
      </c>
      <c r="O1108" s="3">
        <v>1</v>
      </c>
      <c r="P1108" s="1">
        <f t="shared" si="340"/>
        <v>33</v>
      </c>
      <c r="Q1108" s="1">
        <f t="shared" si="341"/>
        <v>8</v>
      </c>
      <c r="R1108" s="72">
        <f t="shared" si="342"/>
        <v>45520.413194444445</v>
      </c>
      <c r="S1108" s="73">
        <f t="shared" si="343"/>
        <v>1.0743055555503815</v>
      </c>
      <c r="T1108" s="74">
        <f>Table2[[#This Row],[ETA A OFRECIMIENTO]]*24</f>
        <v>25.783333333209157</v>
      </c>
      <c r="U1108" s="1" t="str">
        <f t="shared" si="344"/>
        <v>YES</v>
      </c>
      <c r="V1108" s="73">
        <f t="shared" si="345"/>
        <v>0.52083333333575865</v>
      </c>
      <c r="W1108" s="74">
        <f>Table2[[#This Row],[DEL. AVAILABLE A SLOT]]*24</f>
        <v>12.500000000058208</v>
      </c>
      <c r="X1108" s="1" t="str">
        <f t="shared" si="346"/>
        <v>SI</v>
      </c>
      <c r="Y1108" s="73">
        <f t="shared" si="347"/>
        <v>1.5951388888861402</v>
      </c>
      <c r="Z1108" s="74">
        <f>Table2[[#This Row],[ETA A TIMESLOT]]*24</f>
        <v>38.283333333267365</v>
      </c>
      <c r="AA1108" s="73">
        <f t="shared" si="348"/>
        <v>0</v>
      </c>
      <c r="AB1108" s="73" t="str">
        <f t="shared" si="349"/>
        <v>SI</v>
      </c>
      <c r="AC1108" s="74">
        <f>Table2[[#This Row],[PUNTUALIDAD (H)]]*24</f>
        <v>0</v>
      </c>
      <c r="AD1108" s="73">
        <f t="shared" si="350"/>
        <v>1.577777777776646</v>
      </c>
      <c r="AE1108" s="74">
        <f>Table2[[#This Row],[ATA TO UNLOADING]]*24</f>
        <v>37.866666666639503</v>
      </c>
      <c r="AF1108" s="74" t="str">
        <f>IF(Table2[[#This Row],[ATA TO UNLOADING 2]]&lt;=48,"YES","NO")</f>
        <v>YES</v>
      </c>
      <c r="AG1108" s="75">
        <f t="shared" si="351"/>
        <v>0.4375</v>
      </c>
      <c r="AH1108" s="2" t="s">
        <v>42</v>
      </c>
      <c r="AI1108" s="2" t="str">
        <f t="shared" si="352"/>
        <v>TCNU1726204</v>
      </c>
      <c r="AJ1108" s="76" t="str">
        <f t="shared" si="353"/>
        <v>CTU FLEVOKUST BV</v>
      </c>
      <c r="AK1108" s="77">
        <f>IF($M1108="TRUCK",VLOOKUP($AQ1108,Invoicing!$A$17:$B$49,MATCH($AK$1,Invoicing!$A$17:$B$17,0),FALSE),VLOOKUP($AQ1108,Invoicing!$N$17:$O$21,MATCH($AK$1,Invoicing!$N$17:$O$17,0),FALSE))</f>
        <v>520</v>
      </c>
      <c r="AL1108" s="78" t="e">
        <f>VLOOKUP($E1108,Invoicing!$A$1:$H$8,MATCH(TRACKER!$N1108,Invoicing!$A$1:$H$1,0),FALSE)</f>
        <v>#N/A</v>
      </c>
      <c r="AM1108" s="78">
        <v>35</v>
      </c>
      <c r="AN1108" s="78">
        <f t="shared" si="354"/>
        <v>35</v>
      </c>
      <c r="AO1108" s="2">
        <f t="shared" si="355"/>
        <v>5</v>
      </c>
      <c r="AP1108" s="2" t="str">
        <f t="shared" si="356"/>
        <v>WEEK</v>
      </c>
      <c r="AQ1108" s="2" t="str">
        <f t="shared" si="357"/>
        <v>CTU FLEVOKUST BVWEEK</v>
      </c>
      <c r="AR1108" s="71">
        <f t="shared" si="358"/>
        <v>555</v>
      </c>
      <c r="AS1108" s="71">
        <f>VLOOKUP(AJ1108,Invoicing!A:K,10,FALSE)</f>
        <v>0</v>
      </c>
      <c r="AT1108" s="71">
        <f t="shared" si="359"/>
        <v>555</v>
      </c>
    </row>
    <row r="1109" spans="1:47">
      <c r="A1109" s="37" t="s">
        <v>141</v>
      </c>
      <c r="B1109" s="3" t="s">
        <v>38</v>
      </c>
      <c r="C1109" s="11">
        <v>45518.842361111114</v>
      </c>
      <c r="D1109" s="11">
        <v>45518.75</v>
      </c>
      <c r="E1109" s="11" t="s">
        <v>45</v>
      </c>
      <c r="F1109" s="11" t="s">
        <v>40</v>
      </c>
      <c r="G1109" s="3" t="s">
        <v>1282</v>
      </c>
      <c r="H1109" s="3" t="s">
        <v>2821</v>
      </c>
      <c r="I1109" s="11">
        <v>45519.916666666664</v>
      </c>
      <c r="J1109" s="12">
        <v>45520.040277777778</v>
      </c>
      <c r="K1109" s="12">
        <v>45520</v>
      </c>
      <c r="L1109" s="12">
        <v>45520.104166666664</v>
      </c>
      <c r="M1109" s="12" t="s">
        <v>115</v>
      </c>
      <c r="N1109" s="3" t="s">
        <v>42</v>
      </c>
      <c r="O1109" s="3">
        <v>0</v>
      </c>
      <c r="P1109" s="1">
        <f t="shared" si="340"/>
        <v>33</v>
      </c>
      <c r="Q1109" s="1">
        <f t="shared" si="341"/>
        <v>8</v>
      </c>
      <c r="R1109" s="72">
        <f t="shared" si="342"/>
        <v>45520.040277777778</v>
      </c>
      <c r="S1109" s="73">
        <f t="shared" si="343"/>
        <v>1.0743055555503815</v>
      </c>
      <c r="T1109" s="74">
        <f>Table2[[#This Row],[ETA A OFRECIMIENTO]]*24</f>
        <v>25.783333333209157</v>
      </c>
      <c r="U1109" s="1" t="str">
        <f t="shared" si="344"/>
        <v>YES</v>
      </c>
      <c r="V1109" s="73">
        <f t="shared" si="345"/>
        <v>8.3333333335758653E-2</v>
      </c>
      <c r="W1109" s="74">
        <f>Table2[[#This Row],[DEL. AVAILABLE A SLOT]]*24</f>
        <v>2.0000000000582077</v>
      </c>
      <c r="X1109" s="1" t="str">
        <f t="shared" si="346"/>
        <v>SI</v>
      </c>
      <c r="Y1109" s="73">
        <f t="shared" si="347"/>
        <v>1.1576388888861402</v>
      </c>
      <c r="Z1109" s="74">
        <f>Table2[[#This Row],[ETA A TIMESLOT]]*24</f>
        <v>27.783333333267365</v>
      </c>
      <c r="AA1109" s="73">
        <f t="shared" si="348"/>
        <v>4.0277777778101154E-2</v>
      </c>
      <c r="AB1109" s="73" t="str">
        <f t="shared" si="349"/>
        <v>NO</v>
      </c>
      <c r="AC1109" s="74">
        <f>Table2[[#This Row],[PUNTUALIDAD (H)]]*24</f>
        <v>0.96666666667442769</v>
      </c>
      <c r="AD1109" s="73">
        <f t="shared" si="350"/>
        <v>1.2618055555503815</v>
      </c>
      <c r="AE1109" s="74">
        <f>Table2[[#This Row],[ATA TO UNLOADING]]*24</f>
        <v>30.283333333209157</v>
      </c>
      <c r="AF1109" s="74" t="str">
        <f>IF(Table2[[#This Row],[ATA TO UNLOADING 2]]&lt;=48,"YES","NO")</f>
        <v>YES</v>
      </c>
      <c r="AG1109" s="75">
        <f t="shared" si="351"/>
        <v>0</v>
      </c>
      <c r="AH1109" s="2" t="s">
        <v>24</v>
      </c>
      <c r="AI1109" s="2" t="str">
        <f t="shared" si="352"/>
        <v>TRHU5899623</v>
      </c>
      <c r="AJ1109" s="76" t="str">
        <f t="shared" si="353"/>
        <v>OM TRANSPORT</v>
      </c>
      <c r="AK1109" s="77">
        <f>IF($M1109="TRUCK",VLOOKUP($AQ1109,Invoicing!$A$17:$B$49,MATCH($AK$1,Invoicing!$A$17:$B$17,0),FALSE),VLOOKUP($AQ1109,Invoicing!$N$17:$O$21,MATCH($AK$1,Invoicing!$N$17:$O$17,0),FALSE))</f>
        <v>475</v>
      </c>
      <c r="AL1109" s="78" t="e">
        <f>VLOOKUP($E1109,Invoicing!$A$1:$H$8,MATCH(TRACKER!$N1109,Invoicing!$A$1:$H$1,0),FALSE)</f>
        <v>#N/A</v>
      </c>
      <c r="AM1109" s="78">
        <f>VLOOKUP($E1109,Invoicing!$A$1:$H$8,MATCH(TRACKER!$O$1,Invoicing!$A$1:$H$1,0),FALSE)</f>
        <v>50</v>
      </c>
      <c r="AN1109" s="78">
        <f t="shared" si="354"/>
        <v>0</v>
      </c>
      <c r="AO1109" s="2">
        <f t="shared" si="355"/>
        <v>5</v>
      </c>
      <c r="AP1109" s="2" t="str">
        <f t="shared" si="356"/>
        <v>NIGHT</v>
      </c>
      <c r="AQ1109" s="2" t="str">
        <f t="shared" si="357"/>
        <v>OM TRANSPORTNIGHT</v>
      </c>
      <c r="AR1109" s="71">
        <f t="shared" si="358"/>
        <v>475</v>
      </c>
      <c r="AS1109" s="71">
        <f>VLOOKUP(AJ1109,Invoicing!A:K,10,FALSE)</f>
        <v>25</v>
      </c>
      <c r="AT1109" s="71">
        <f t="shared" si="359"/>
        <v>500</v>
      </c>
    </row>
    <row r="1110" spans="1:47">
      <c r="A1110" s="58" t="s">
        <v>141</v>
      </c>
      <c r="B1110" s="59" t="s">
        <v>38</v>
      </c>
      <c r="C1110" s="60">
        <v>45518.842361111114</v>
      </c>
      <c r="D1110" s="60">
        <v>45518.75</v>
      </c>
      <c r="E1110" s="60" t="s">
        <v>44</v>
      </c>
      <c r="F1110" s="60" t="s">
        <v>40</v>
      </c>
      <c r="G1110" s="59" t="s">
        <v>1283</v>
      </c>
      <c r="H1110" s="3" t="s">
        <v>41</v>
      </c>
      <c r="I1110" s="60">
        <v>45519.916666666664</v>
      </c>
      <c r="J1110" s="61">
        <v>45520.479166666664</v>
      </c>
      <c r="K1110" s="61">
        <v>45520.5</v>
      </c>
      <c r="L1110" s="61">
        <v>45520.486111111109</v>
      </c>
      <c r="M1110" s="12" t="s">
        <v>115</v>
      </c>
      <c r="N1110" s="3" t="s">
        <v>42</v>
      </c>
      <c r="O1110" s="3">
        <v>1</v>
      </c>
      <c r="P1110" s="1">
        <f t="shared" si="340"/>
        <v>33</v>
      </c>
      <c r="Q1110" s="1">
        <f t="shared" si="341"/>
        <v>8</v>
      </c>
      <c r="R1110" s="72">
        <f t="shared" si="342"/>
        <v>45520.479166666664</v>
      </c>
      <c r="S1110" s="73">
        <f t="shared" si="343"/>
        <v>1.0743055555503815</v>
      </c>
      <c r="T1110" s="74">
        <f>Table2[[#This Row],[ETA A OFRECIMIENTO]]*24</f>
        <v>25.783333333209157</v>
      </c>
      <c r="U1110" s="1" t="str">
        <f t="shared" si="344"/>
        <v>YES</v>
      </c>
      <c r="V1110" s="73">
        <f t="shared" si="345"/>
        <v>0.58333333333575865</v>
      </c>
      <c r="W1110" s="74">
        <f>Table2[[#This Row],[DEL. AVAILABLE A SLOT]]*24</f>
        <v>14.000000000058208</v>
      </c>
      <c r="X1110" s="1" t="str">
        <f t="shared" si="346"/>
        <v>SI</v>
      </c>
      <c r="Y1110" s="73">
        <f t="shared" si="347"/>
        <v>1.6576388888861402</v>
      </c>
      <c r="Z1110" s="74">
        <f>Table2[[#This Row],[ETA A TIMESLOT]]*24</f>
        <v>39.783333333267365</v>
      </c>
      <c r="AA1110" s="73">
        <f t="shared" si="348"/>
        <v>0</v>
      </c>
      <c r="AB1110" s="73" t="str">
        <f t="shared" si="349"/>
        <v>SI</v>
      </c>
      <c r="AC1110" s="74">
        <f>Table2[[#This Row],[PUNTUALIDAD (H)]]*24</f>
        <v>0</v>
      </c>
      <c r="AD1110" s="73">
        <f t="shared" si="350"/>
        <v>1.6437499999956344</v>
      </c>
      <c r="AE1110" s="74">
        <f>Table2[[#This Row],[ATA TO UNLOADING]]*24</f>
        <v>39.449999999895226</v>
      </c>
      <c r="AF1110" s="74" t="str">
        <f>IF(Table2[[#This Row],[ATA TO UNLOADING 2]]&lt;=48,"YES","NO")</f>
        <v>YES</v>
      </c>
      <c r="AG1110" s="75">
        <f t="shared" si="351"/>
        <v>0.5</v>
      </c>
      <c r="AH1110" s="2" t="s">
        <v>42</v>
      </c>
      <c r="AI1110" s="2" t="str">
        <f t="shared" si="352"/>
        <v>TRHU8052735</v>
      </c>
      <c r="AJ1110" s="76" t="str">
        <f t="shared" si="353"/>
        <v>MSI</v>
      </c>
      <c r="AK1110" s="77">
        <f>IF($M1110="TRUCK",VLOOKUP($AQ1110,Invoicing!$A$17:$B$49,MATCH($AK$1,Invoicing!$A$17:$B$17,0),FALSE),VLOOKUP($AQ1110,Invoicing!$N$17:$O$21,MATCH($AK$1,Invoicing!$N$17:$O$17,0),FALSE))</f>
        <v>480</v>
      </c>
      <c r="AL1110" s="78" t="e">
        <f>VLOOKUP($E1110,Invoicing!$A$1:$H$8,MATCH(TRACKER!$N1110,Invoicing!$A$1:$H$1,0),FALSE)</f>
        <v>#N/A</v>
      </c>
      <c r="AM1110" s="78">
        <f>VLOOKUP($E1110,Invoicing!$A$1:$H$8,MATCH(TRACKER!$O$1,Invoicing!$A$1:$H$1,0),FALSE)</f>
        <v>50</v>
      </c>
      <c r="AN1110" s="78">
        <f t="shared" si="354"/>
        <v>50</v>
      </c>
      <c r="AO1110" s="2">
        <f t="shared" si="355"/>
        <v>5</v>
      </c>
      <c r="AP1110" s="2" t="str">
        <f t="shared" si="356"/>
        <v>WEEK</v>
      </c>
      <c r="AQ1110" s="2" t="str">
        <f t="shared" si="357"/>
        <v>MSIWEEK</v>
      </c>
      <c r="AR1110" s="71">
        <f t="shared" si="358"/>
        <v>530</v>
      </c>
      <c r="AS1110" s="71">
        <f>VLOOKUP(AJ1110,Invoicing!A:K,10,FALSE)</f>
        <v>25</v>
      </c>
      <c r="AT1110" s="71">
        <f t="shared" si="359"/>
        <v>555</v>
      </c>
    </row>
    <row r="1111" spans="1:47">
      <c r="A1111" s="37" t="s">
        <v>1284</v>
      </c>
      <c r="B1111" s="3" t="s">
        <v>38</v>
      </c>
      <c r="C1111" s="11">
        <v>45521.416666666664</v>
      </c>
      <c r="D1111" s="11">
        <v>45521</v>
      </c>
      <c r="E1111" s="11" t="s">
        <v>45</v>
      </c>
      <c r="F1111" s="11" t="s">
        <v>143</v>
      </c>
      <c r="G1111" s="3" t="s">
        <v>1285</v>
      </c>
      <c r="H1111" s="3" t="s">
        <v>2821</v>
      </c>
      <c r="I1111" s="11">
        <v>45526.625</v>
      </c>
      <c r="J1111" s="12">
        <v>45527.177777777775</v>
      </c>
      <c r="K1111" s="12">
        <v>45527.166666666664</v>
      </c>
      <c r="L1111" s="12">
        <v>45527.194444444445</v>
      </c>
      <c r="M1111" s="12" t="s">
        <v>115</v>
      </c>
      <c r="N1111" s="6" t="s">
        <v>42</v>
      </c>
      <c r="O1111" s="3">
        <v>0</v>
      </c>
      <c r="P1111" s="1">
        <f t="shared" si="340"/>
        <v>34</v>
      </c>
      <c r="Q1111" s="1">
        <f t="shared" si="341"/>
        <v>8</v>
      </c>
      <c r="R1111" s="72">
        <f t="shared" si="342"/>
        <v>45527.177777777775</v>
      </c>
      <c r="S1111" s="73">
        <f t="shared" si="343"/>
        <v>5.2083333333357587</v>
      </c>
      <c r="T1111" s="74">
        <f>Table2[[#This Row],[ETA A OFRECIMIENTO]]*24</f>
        <v>125.00000000005821</v>
      </c>
      <c r="U1111" s="1" t="str">
        <f t="shared" si="344"/>
        <v>NO</v>
      </c>
      <c r="V1111" s="73">
        <f t="shared" si="345"/>
        <v>0.54166666666424135</v>
      </c>
      <c r="W1111" s="74">
        <f>Table2[[#This Row],[DEL. AVAILABLE A SLOT]]*24</f>
        <v>12.999999999941792</v>
      </c>
      <c r="X1111" s="1" t="str">
        <f t="shared" si="346"/>
        <v>SI</v>
      </c>
      <c r="Y1111" s="73">
        <f t="shared" si="347"/>
        <v>5.75</v>
      </c>
      <c r="Z1111" s="74">
        <f>Table2[[#This Row],[ETA A TIMESLOT]]*24</f>
        <v>138</v>
      </c>
      <c r="AA1111" s="73">
        <f t="shared" si="348"/>
        <v>1.1111111110949423E-2</v>
      </c>
      <c r="AB1111" s="73" t="str">
        <f t="shared" si="349"/>
        <v>SI</v>
      </c>
      <c r="AC1111" s="74">
        <f>Table2[[#This Row],[PUNTUALIDAD (H)]]*24</f>
        <v>0.26666666666278616</v>
      </c>
      <c r="AD1111" s="73">
        <f t="shared" si="350"/>
        <v>5.7777777777810115</v>
      </c>
      <c r="AE1111" s="74">
        <f>Table2[[#This Row],[ATA TO UNLOADING]]*24</f>
        <v>138.66666666674428</v>
      </c>
      <c r="AF1111" s="74" t="str">
        <f>IF(Table2[[#This Row],[ATA TO UNLOADING 2]]&lt;=48,"YES","NO")</f>
        <v>NO</v>
      </c>
      <c r="AG1111" s="75">
        <f t="shared" si="351"/>
        <v>0.16666666666424135</v>
      </c>
      <c r="AH1111" s="2" t="s">
        <v>24</v>
      </c>
      <c r="AI1111" s="2" t="str">
        <f t="shared" si="352"/>
        <v>MEDU7047229</v>
      </c>
      <c r="AJ1111" s="76" t="str">
        <f t="shared" si="353"/>
        <v>OM TRANSPORT</v>
      </c>
      <c r="AK1111" s="77">
        <f>IF($M1111="TRUCK",VLOOKUP($AQ1111,Invoicing!$A$17:$B$49,MATCH($AK$1,Invoicing!$A$17:$B$17,0),FALSE),VLOOKUP($AQ1111,Invoicing!$N$17:$O$21,MATCH($AK$1,Invoicing!$N$17:$O$17,0),FALSE))</f>
        <v>475</v>
      </c>
      <c r="AL1111" s="78" t="e">
        <f>VLOOKUP($E1111,Invoicing!$A$1:$H$8,MATCH(TRACKER!$N1111,Invoicing!$A$1:$H$1,0),FALSE)</f>
        <v>#N/A</v>
      </c>
      <c r="AM1111" s="78">
        <f>VLOOKUP($E1111,Invoicing!$A$1:$H$8,MATCH(TRACKER!$O$1,Invoicing!$A$1:$H$1,0),FALSE)</f>
        <v>50</v>
      </c>
      <c r="AN1111" s="78">
        <f t="shared" si="354"/>
        <v>0</v>
      </c>
      <c r="AO1111" s="2">
        <f t="shared" si="355"/>
        <v>5</v>
      </c>
      <c r="AP1111" s="2" t="str">
        <f t="shared" si="356"/>
        <v>NIGHT</v>
      </c>
      <c r="AQ1111" s="2" t="str">
        <f t="shared" si="357"/>
        <v>OM TRANSPORTNIGHT</v>
      </c>
      <c r="AR1111" s="71">
        <f t="shared" si="358"/>
        <v>475</v>
      </c>
      <c r="AS1111" s="71">
        <f>VLOOKUP(AJ1111,Invoicing!A:K,10,FALSE)</f>
        <v>25</v>
      </c>
      <c r="AT1111" s="71">
        <f t="shared" si="359"/>
        <v>500</v>
      </c>
    </row>
    <row r="1112" spans="1:47">
      <c r="A1112" s="37" t="s">
        <v>1284</v>
      </c>
      <c r="B1112" s="3" t="s">
        <v>38</v>
      </c>
      <c r="C1112" s="11">
        <v>45521.416666666664</v>
      </c>
      <c r="D1112" s="11">
        <v>45521</v>
      </c>
      <c r="E1112" s="11" t="s">
        <v>44</v>
      </c>
      <c r="F1112" s="11" t="s">
        <v>143</v>
      </c>
      <c r="G1112" s="3" t="s">
        <v>1286</v>
      </c>
      <c r="H1112" s="3" t="s">
        <v>2821</v>
      </c>
      <c r="I1112" s="11">
        <v>45526.625</v>
      </c>
      <c r="J1112" s="12">
        <v>45528.320138888892</v>
      </c>
      <c r="K1112" s="12">
        <v>45528.333333333336</v>
      </c>
      <c r="L1112" s="12">
        <v>45528.333333333336</v>
      </c>
      <c r="M1112" s="12" t="s">
        <v>115</v>
      </c>
      <c r="N1112" s="6" t="s">
        <v>42</v>
      </c>
      <c r="O1112" s="3">
        <v>0</v>
      </c>
      <c r="P1112" s="1">
        <f t="shared" si="340"/>
        <v>34</v>
      </c>
      <c r="Q1112" s="1">
        <f t="shared" si="341"/>
        <v>8</v>
      </c>
      <c r="R1112" s="72">
        <f t="shared" si="342"/>
        <v>45528.320138888892</v>
      </c>
      <c r="S1112" s="73">
        <f t="shared" si="343"/>
        <v>5.2083333333357587</v>
      </c>
      <c r="T1112" s="74">
        <f>Table2[[#This Row],[ETA A OFRECIMIENTO]]*24</f>
        <v>125.00000000005821</v>
      </c>
      <c r="U1112" s="1" t="str">
        <f t="shared" si="344"/>
        <v>NO</v>
      </c>
      <c r="V1112" s="73">
        <f t="shared" si="345"/>
        <v>1.7083333333357587</v>
      </c>
      <c r="W1112" s="74">
        <f>Table2[[#This Row],[DEL. AVAILABLE A SLOT]]*24</f>
        <v>41.000000000058208</v>
      </c>
      <c r="X1112" s="1" t="str">
        <f t="shared" si="346"/>
        <v>NO</v>
      </c>
      <c r="Y1112" s="73">
        <f t="shared" si="347"/>
        <v>6.9166666666715173</v>
      </c>
      <c r="Z1112" s="74">
        <f>Table2[[#This Row],[ETA A TIMESLOT]]*24</f>
        <v>166.00000000011642</v>
      </c>
      <c r="AA1112" s="73">
        <f t="shared" si="348"/>
        <v>0</v>
      </c>
      <c r="AB1112" s="73" t="str">
        <f t="shared" si="349"/>
        <v>SI</v>
      </c>
      <c r="AC1112" s="74">
        <f>Table2[[#This Row],[PUNTUALIDAD (H)]]*24</f>
        <v>0</v>
      </c>
      <c r="AD1112" s="73">
        <f t="shared" si="350"/>
        <v>6.9166666666715173</v>
      </c>
      <c r="AE1112" s="74">
        <f>Table2[[#This Row],[ATA TO UNLOADING]]*24</f>
        <v>166.00000000011642</v>
      </c>
      <c r="AF1112" s="74" t="str">
        <f>IF(Table2[[#This Row],[ATA TO UNLOADING 2]]&lt;=48,"YES","NO")</f>
        <v>NO</v>
      </c>
      <c r="AG1112" s="75">
        <f t="shared" si="351"/>
        <v>0.33333333333575865</v>
      </c>
      <c r="AH1112" s="2" t="s">
        <v>42</v>
      </c>
      <c r="AI1112" s="2" t="str">
        <f t="shared" si="352"/>
        <v>MEDU9465167</v>
      </c>
      <c r="AJ1112" s="76" t="str">
        <f t="shared" si="353"/>
        <v>MSI</v>
      </c>
      <c r="AK1112" s="77">
        <f>IF($M1112="TRUCK",VLOOKUP($AQ1112,Invoicing!$A$17:$B$49,MATCH($AK$1,Invoicing!$A$17:$B$17,0),FALSE),VLOOKUP($AQ1112,Invoicing!$N$17:$O$21,MATCH($AK$1,Invoicing!$N$17:$O$17,0),FALSE))</f>
        <v>500</v>
      </c>
      <c r="AL1112" s="78" t="e">
        <f>VLOOKUP($E1112,Invoicing!$A$1:$H$8,MATCH(TRACKER!$N1112,Invoicing!$A$1:$H$1,0),FALSE)</f>
        <v>#N/A</v>
      </c>
      <c r="AM1112" s="78">
        <f>VLOOKUP($E1112,Invoicing!$A$1:$H$8,MATCH(TRACKER!$O$1,Invoicing!$A$1:$H$1,0),FALSE)</f>
        <v>50</v>
      </c>
      <c r="AN1112" s="78">
        <f t="shared" si="354"/>
        <v>0</v>
      </c>
      <c r="AO1112" s="2">
        <f t="shared" si="355"/>
        <v>6</v>
      </c>
      <c r="AP1112" s="2" t="str">
        <f t="shared" si="356"/>
        <v>SATURDAY</v>
      </c>
      <c r="AQ1112" s="2" t="str">
        <f t="shared" si="357"/>
        <v>MSISATURDAY</v>
      </c>
      <c r="AR1112" s="71">
        <f t="shared" si="358"/>
        <v>500</v>
      </c>
      <c r="AS1112" s="71">
        <f>VLOOKUP(AJ1112,Invoicing!A:K,10,FALSE)</f>
        <v>25</v>
      </c>
      <c r="AT1112" s="71">
        <f t="shared" si="359"/>
        <v>525</v>
      </c>
    </row>
    <row r="1113" spans="1:47">
      <c r="A1113" s="37" t="s">
        <v>1284</v>
      </c>
      <c r="B1113" s="3" t="s">
        <v>38</v>
      </c>
      <c r="C1113" s="11">
        <v>45521.416666666664</v>
      </c>
      <c r="D1113" s="11">
        <v>45521</v>
      </c>
      <c r="E1113" s="11" t="s">
        <v>45</v>
      </c>
      <c r="F1113" s="11" t="s">
        <v>143</v>
      </c>
      <c r="G1113" s="3" t="s">
        <v>1287</v>
      </c>
      <c r="H1113" s="3" t="s">
        <v>2821</v>
      </c>
      <c r="I1113" s="11">
        <v>45526.625</v>
      </c>
      <c r="J1113" s="12">
        <v>45526.840277777781</v>
      </c>
      <c r="K1113" s="12">
        <v>45526.791666666664</v>
      </c>
      <c r="L1113" s="12">
        <v>45526.854166666664</v>
      </c>
      <c r="M1113" s="12" t="s">
        <v>115</v>
      </c>
      <c r="N1113" s="6" t="s">
        <v>42</v>
      </c>
      <c r="O1113" s="3">
        <v>0</v>
      </c>
      <c r="P1113" s="1">
        <f t="shared" si="340"/>
        <v>34</v>
      </c>
      <c r="Q1113" s="1">
        <f t="shared" si="341"/>
        <v>8</v>
      </c>
      <c r="R1113" s="72">
        <f t="shared" si="342"/>
        <v>45526.840277777781</v>
      </c>
      <c r="S1113" s="73">
        <f t="shared" si="343"/>
        <v>5.2083333333357587</v>
      </c>
      <c r="T1113" s="74">
        <f>Table2[[#This Row],[ETA A OFRECIMIENTO]]*24</f>
        <v>125.00000000005821</v>
      </c>
      <c r="U1113" s="1" t="str">
        <f t="shared" si="344"/>
        <v>NO</v>
      </c>
      <c r="V1113" s="73">
        <f t="shared" si="345"/>
        <v>0.16666666666424135</v>
      </c>
      <c r="W1113" s="74">
        <f>Table2[[#This Row],[DEL. AVAILABLE A SLOT]]*24</f>
        <v>3.9999999999417923</v>
      </c>
      <c r="X1113" s="1" t="str">
        <f t="shared" si="346"/>
        <v>SI</v>
      </c>
      <c r="Y1113" s="73">
        <f t="shared" si="347"/>
        <v>5.375</v>
      </c>
      <c r="Z1113" s="74">
        <f>Table2[[#This Row],[ETA A TIMESLOT]]*24</f>
        <v>129</v>
      </c>
      <c r="AA1113" s="73">
        <f t="shared" si="348"/>
        <v>4.8611111116770189E-2</v>
      </c>
      <c r="AB1113" s="73" t="str">
        <f t="shared" si="349"/>
        <v>NO</v>
      </c>
      <c r="AC1113" s="74">
        <f>Table2[[#This Row],[PUNTUALIDAD (H)]]*24</f>
        <v>1.1666666668024845</v>
      </c>
      <c r="AD1113" s="73">
        <f t="shared" si="350"/>
        <v>5.4375</v>
      </c>
      <c r="AE1113" s="74">
        <f>Table2[[#This Row],[ATA TO UNLOADING]]*24</f>
        <v>130.5</v>
      </c>
      <c r="AF1113" s="74" t="str">
        <f>IF(Table2[[#This Row],[ATA TO UNLOADING 2]]&lt;=48,"YES","NO")</f>
        <v>NO</v>
      </c>
      <c r="AG1113" s="75">
        <f t="shared" si="351"/>
        <v>0.79166666666424135</v>
      </c>
      <c r="AH1113" s="2" t="s">
        <v>42</v>
      </c>
      <c r="AI1113" s="2" t="str">
        <f t="shared" si="352"/>
        <v>MSMU5681813</v>
      </c>
      <c r="AJ1113" s="76" t="str">
        <f t="shared" si="353"/>
        <v>OM TRANSPORT</v>
      </c>
      <c r="AK1113" s="77">
        <f>IF($M1113="TRUCK",VLOOKUP($AQ1113,Invoicing!$A$17:$B$49,MATCH($AK$1,Invoicing!$A$17:$B$17,0),FALSE),VLOOKUP($AQ1113,Invoicing!$N$17:$O$21,MATCH($AK$1,Invoicing!$N$17:$O$17,0),FALSE))</f>
        <v>475</v>
      </c>
      <c r="AL1113" s="78" t="e">
        <f>VLOOKUP($E1113,Invoicing!$A$1:$H$8,MATCH(TRACKER!$N1113,Invoicing!$A$1:$H$1,0),FALSE)</f>
        <v>#N/A</v>
      </c>
      <c r="AM1113" s="78">
        <f>VLOOKUP($E1113,Invoicing!$A$1:$H$8,MATCH(TRACKER!$O$1,Invoicing!$A$1:$H$1,0),FALSE)</f>
        <v>50</v>
      </c>
      <c r="AN1113" s="78">
        <f t="shared" si="354"/>
        <v>0</v>
      </c>
      <c r="AO1113" s="2">
        <f t="shared" si="355"/>
        <v>4</v>
      </c>
      <c r="AP1113" s="2" t="str">
        <f t="shared" si="356"/>
        <v>WEEK</v>
      </c>
      <c r="AQ1113" s="2" t="str">
        <f t="shared" si="357"/>
        <v>OM TRANSPORTWEEK</v>
      </c>
      <c r="AR1113" s="71">
        <f t="shared" si="358"/>
        <v>475</v>
      </c>
      <c r="AS1113" s="71">
        <f>VLOOKUP(AJ1113,Invoicing!A:K,10,FALSE)</f>
        <v>25</v>
      </c>
      <c r="AT1113" s="71">
        <f t="shared" si="359"/>
        <v>500</v>
      </c>
    </row>
    <row r="1114" spans="1:47">
      <c r="A1114" s="37" t="s">
        <v>1284</v>
      </c>
      <c r="B1114" s="3" t="s">
        <v>38</v>
      </c>
      <c r="C1114" s="11">
        <v>45521.416666666664</v>
      </c>
      <c r="D1114" s="11">
        <v>45521</v>
      </c>
      <c r="E1114" s="11" t="s">
        <v>45</v>
      </c>
      <c r="F1114" s="11" t="s">
        <v>143</v>
      </c>
      <c r="G1114" s="3" t="s">
        <v>1288</v>
      </c>
      <c r="H1114" s="3" t="s">
        <v>2821</v>
      </c>
      <c r="I1114" s="11">
        <v>45526.625</v>
      </c>
      <c r="J1114" s="12">
        <v>45527.120833333334</v>
      </c>
      <c r="K1114" s="12">
        <v>45527.083333333336</v>
      </c>
      <c r="L1114" s="12">
        <v>45527.138888888891</v>
      </c>
      <c r="M1114" s="12" t="s">
        <v>115</v>
      </c>
      <c r="N1114" s="6" t="s">
        <v>42</v>
      </c>
      <c r="O1114" s="3">
        <v>0</v>
      </c>
      <c r="P1114" s="1">
        <f t="shared" si="340"/>
        <v>34</v>
      </c>
      <c r="Q1114" s="1">
        <f t="shared" si="341"/>
        <v>8</v>
      </c>
      <c r="R1114" s="72">
        <f t="shared" si="342"/>
        <v>45527.120833333334</v>
      </c>
      <c r="S1114" s="73">
        <f t="shared" si="343"/>
        <v>5.2083333333357587</v>
      </c>
      <c r="T1114" s="74">
        <f>Table2[[#This Row],[ETA A OFRECIMIENTO]]*24</f>
        <v>125.00000000005821</v>
      </c>
      <c r="U1114" s="1" t="str">
        <f t="shared" si="344"/>
        <v>NO</v>
      </c>
      <c r="V1114" s="73">
        <f t="shared" si="345"/>
        <v>0.45833333333575865</v>
      </c>
      <c r="W1114" s="74">
        <f>Table2[[#This Row],[DEL. AVAILABLE A SLOT]]*24</f>
        <v>11.000000000058208</v>
      </c>
      <c r="X1114" s="1" t="str">
        <f t="shared" si="346"/>
        <v>SI</v>
      </c>
      <c r="Y1114" s="73">
        <f t="shared" si="347"/>
        <v>5.6666666666715173</v>
      </c>
      <c r="Z1114" s="74">
        <f>Table2[[#This Row],[ETA A TIMESLOT]]*24</f>
        <v>136.00000000011642</v>
      </c>
      <c r="AA1114" s="73">
        <f t="shared" si="348"/>
        <v>3.7499999998544808E-2</v>
      </c>
      <c r="AB1114" s="73" t="str">
        <f t="shared" si="349"/>
        <v>NO</v>
      </c>
      <c r="AC1114" s="74">
        <f>Table2[[#This Row],[PUNTUALIDAD (H)]]*24</f>
        <v>0.8999999999650754</v>
      </c>
      <c r="AD1114" s="73">
        <f t="shared" si="350"/>
        <v>5.7222222222262644</v>
      </c>
      <c r="AE1114" s="74">
        <f>Table2[[#This Row],[ATA TO UNLOADING]]*24</f>
        <v>137.33333333343035</v>
      </c>
      <c r="AF1114" s="74" t="str">
        <f>IF(Table2[[#This Row],[ATA TO UNLOADING 2]]&lt;=48,"YES","NO")</f>
        <v>NO</v>
      </c>
      <c r="AG1114" s="75">
        <f t="shared" si="351"/>
        <v>8.3333333335758653E-2</v>
      </c>
      <c r="AH1114" s="2" t="s">
        <v>24</v>
      </c>
      <c r="AI1114" s="2" t="str">
        <f t="shared" si="352"/>
        <v>MSMU6128274</v>
      </c>
      <c r="AJ1114" s="76" t="str">
        <f t="shared" si="353"/>
        <v>OM TRANSPORT</v>
      </c>
      <c r="AK1114" s="77">
        <f>IF($M1114="TRUCK",VLOOKUP($AQ1114,Invoicing!$A$17:$B$49,MATCH($AK$1,Invoicing!$A$17:$B$17,0),FALSE),VLOOKUP($AQ1114,Invoicing!$N$17:$O$21,MATCH($AK$1,Invoicing!$N$17:$O$17,0),FALSE))</f>
        <v>475</v>
      </c>
      <c r="AL1114" s="78" t="e">
        <f>VLOOKUP($E1114,Invoicing!$A$1:$H$8,MATCH(TRACKER!$N1114,Invoicing!$A$1:$H$1,0),FALSE)</f>
        <v>#N/A</v>
      </c>
      <c r="AM1114" s="78">
        <f>VLOOKUP($E1114,Invoicing!$A$1:$H$8,MATCH(TRACKER!$O$1,Invoicing!$A$1:$H$1,0),FALSE)</f>
        <v>50</v>
      </c>
      <c r="AN1114" s="78">
        <f t="shared" si="354"/>
        <v>0</v>
      </c>
      <c r="AO1114" s="2">
        <f t="shared" si="355"/>
        <v>5</v>
      </c>
      <c r="AP1114" s="2" t="str">
        <f t="shared" si="356"/>
        <v>NIGHT</v>
      </c>
      <c r="AQ1114" s="2" t="str">
        <f t="shared" si="357"/>
        <v>OM TRANSPORTNIGHT</v>
      </c>
      <c r="AR1114" s="71">
        <f t="shared" si="358"/>
        <v>475</v>
      </c>
      <c r="AS1114" s="71">
        <f>VLOOKUP(AJ1114,Invoicing!A:K,10,FALSE)</f>
        <v>25</v>
      </c>
      <c r="AT1114" s="71">
        <f t="shared" si="359"/>
        <v>500</v>
      </c>
    </row>
    <row r="1115" spans="1:47">
      <c r="A1115" s="37" t="s">
        <v>1284</v>
      </c>
      <c r="B1115" s="3" t="s">
        <v>38</v>
      </c>
      <c r="C1115" s="11">
        <v>45521.416666666664</v>
      </c>
      <c r="D1115" s="11">
        <v>45521</v>
      </c>
      <c r="E1115" s="11" t="s">
        <v>44</v>
      </c>
      <c r="F1115" s="11" t="s">
        <v>143</v>
      </c>
      <c r="G1115" s="3" t="s">
        <v>1289</v>
      </c>
      <c r="H1115" s="3" t="s">
        <v>2821</v>
      </c>
      <c r="I1115" s="11">
        <v>45526.625</v>
      </c>
      <c r="J1115" s="12">
        <v>45528.122916666667</v>
      </c>
      <c r="K1115" s="12">
        <v>45528.125</v>
      </c>
      <c r="L1115" s="12">
        <v>45528.138888888891</v>
      </c>
      <c r="M1115" s="12" t="s">
        <v>115</v>
      </c>
      <c r="N1115" s="6" t="s">
        <v>42</v>
      </c>
      <c r="O1115" s="3">
        <v>0</v>
      </c>
      <c r="P1115" s="1">
        <f t="shared" si="340"/>
        <v>34</v>
      </c>
      <c r="Q1115" s="1">
        <f t="shared" si="341"/>
        <v>8</v>
      </c>
      <c r="R1115" s="72">
        <f t="shared" si="342"/>
        <v>45528.122916666667</v>
      </c>
      <c r="S1115" s="73">
        <f t="shared" si="343"/>
        <v>5.2083333333357587</v>
      </c>
      <c r="T1115" s="74">
        <f>Table2[[#This Row],[ETA A OFRECIMIENTO]]*24</f>
        <v>125.00000000005821</v>
      </c>
      <c r="U1115" s="1" t="str">
        <f t="shared" si="344"/>
        <v>NO</v>
      </c>
      <c r="V1115" s="73">
        <f t="shared" si="345"/>
        <v>1.5</v>
      </c>
      <c r="W1115" s="74">
        <f>Table2[[#This Row],[DEL. AVAILABLE A SLOT]]*24</f>
        <v>36</v>
      </c>
      <c r="X1115" s="1" t="str">
        <f t="shared" si="346"/>
        <v>NO</v>
      </c>
      <c r="Y1115" s="73">
        <f t="shared" si="347"/>
        <v>6.7083333333357587</v>
      </c>
      <c r="Z1115" s="74">
        <f>Table2[[#This Row],[ETA A TIMESLOT]]*24</f>
        <v>161.00000000005821</v>
      </c>
      <c r="AA1115" s="73">
        <f t="shared" si="348"/>
        <v>0</v>
      </c>
      <c r="AB1115" s="73" t="str">
        <f t="shared" si="349"/>
        <v>SI</v>
      </c>
      <c r="AC1115" s="74">
        <f>Table2[[#This Row],[PUNTUALIDAD (H)]]*24</f>
        <v>0</v>
      </c>
      <c r="AD1115" s="73">
        <f t="shared" si="350"/>
        <v>6.7222222222262644</v>
      </c>
      <c r="AE1115" s="74">
        <f>Table2[[#This Row],[ATA TO UNLOADING]]*24</f>
        <v>161.33333333343035</v>
      </c>
      <c r="AF1115" s="74" t="str">
        <f>IF(Table2[[#This Row],[ATA TO UNLOADING 2]]&lt;=48,"YES","NO")</f>
        <v>NO</v>
      </c>
      <c r="AG1115" s="75">
        <f t="shared" si="351"/>
        <v>0.125</v>
      </c>
      <c r="AH1115" s="2" t="s">
        <v>24</v>
      </c>
      <c r="AI1115" s="2" t="str">
        <f t="shared" si="352"/>
        <v>MSMU7514100</v>
      </c>
      <c r="AJ1115" s="76" t="str">
        <f t="shared" si="353"/>
        <v>MSI</v>
      </c>
      <c r="AK1115" s="77">
        <f>IF($M1115="TRUCK",VLOOKUP($AQ1115,Invoicing!$A$17:$B$49,MATCH($AK$1,Invoicing!$A$17:$B$17,0),FALSE),VLOOKUP($AQ1115,Invoicing!$N$17:$O$21,MATCH($AK$1,Invoicing!$N$17:$O$17,0),FALSE))</f>
        <v>530</v>
      </c>
      <c r="AL1115" s="78" t="e">
        <f>VLOOKUP($E1115,Invoicing!$A$1:$H$8,MATCH(TRACKER!$N1115,Invoicing!$A$1:$H$1,0),FALSE)</f>
        <v>#N/A</v>
      </c>
      <c r="AM1115" s="78">
        <f>VLOOKUP($E1115,Invoicing!$A$1:$H$8,MATCH(TRACKER!$O$1,Invoicing!$A$1:$H$1,0),FALSE)</f>
        <v>50</v>
      </c>
      <c r="AN1115" s="78">
        <f t="shared" si="354"/>
        <v>0</v>
      </c>
      <c r="AO1115" s="2">
        <f t="shared" si="355"/>
        <v>6</v>
      </c>
      <c r="AP1115" s="2" t="str">
        <f t="shared" si="356"/>
        <v>NIGHT</v>
      </c>
      <c r="AQ1115" s="2" t="str">
        <f t="shared" si="357"/>
        <v>MSINIGHT</v>
      </c>
      <c r="AR1115" s="71">
        <f t="shared" si="358"/>
        <v>530</v>
      </c>
      <c r="AS1115" s="71">
        <f>VLOOKUP(AJ1115,Invoicing!A:K,10,FALSE)</f>
        <v>25</v>
      </c>
      <c r="AT1115" s="71">
        <f t="shared" si="359"/>
        <v>555</v>
      </c>
    </row>
    <row r="1116" spans="1:47">
      <c r="A1116" s="37" t="s">
        <v>1284</v>
      </c>
      <c r="B1116" s="3" t="s">
        <v>38</v>
      </c>
      <c r="C1116" s="11">
        <v>45521.416666666664</v>
      </c>
      <c r="D1116" s="11">
        <v>45521</v>
      </c>
      <c r="E1116" s="11" t="s">
        <v>44</v>
      </c>
      <c r="F1116" s="11" t="s">
        <v>143</v>
      </c>
      <c r="G1116" s="3" t="s">
        <v>1290</v>
      </c>
      <c r="H1116" s="3" t="s">
        <v>2821</v>
      </c>
      <c r="I1116" s="11">
        <v>45526.625</v>
      </c>
      <c r="J1116" s="12">
        <v>45528.440972222219</v>
      </c>
      <c r="K1116" s="12">
        <v>45528.458333333336</v>
      </c>
      <c r="L1116" s="12">
        <v>45528.461805555555</v>
      </c>
      <c r="M1116" s="12" t="s">
        <v>115</v>
      </c>
      <c r="N1116" s="6" t="s">
        <v>42</v>
      </c>
      <c r="O1116" s="3">
        <v>0</v>
      </c>
      <c r="P1116" s="1">
        <f t="shared" si="340"/>
        <v>34</v>
      </c>
      <c r="Q1116" s="1">
        <f t="shared" si="341"/>
        <v>8</v>
      </c>
      <c r="R1116" s="72">
        <f t="shared" si="342"/>
        <v>45528.440972222219</v>
      </c>
      <c r="S1116" s="73">
        <f t="shared" si="343"/>
        <v>5.2083333333357587</v>
      </c>
      <c r="T1116" s="74">
        <f>Table2[[#This Row],[ETA A OFRECIMIENTO]]*24</f>
        <v>125.00000000005821</v>
      </c>
      <c r="U1116" s="1" t="str">
        <f t="shared" si="344"/>
        <v>NO</v>
      </c>
      <c r="V1116" s="73">
        <f t="shared" si="345"/>
        <v>1.8333333333357587</v>
      </c>
      <c r="W1116" s="74">
        <f>Table2[[#This Row],[DEL. AVAILABLE A SLOT]]*24</f>
        <v>44.000000000058208</v>
      </c>
      <c r="X1116" s="1" t="str">
        <f t="shared" si="346"/>
        <v>NO</v>
      </c>
      <c r="Y1116" s="73">
        <f t="shared" si="347"/>
        <v>7.0416666666715173</v>
      </c>
      <c r="Z1116" s="74">
        <f>Table2[[#This Row],[ETA A TIMESLOT]]*24</f>
        <v>169.00000000011642</v>
      </c>
      <c r="AA1116" s="73">
        <f t="shared" si="348"/>
        <v>0</v>
      </c>
      <c r="AB1116" s="73" t="str">
        <f t="shared" si="349"/>
        <v>SI</v>
      </c>
      <c r="AC1116" s="74">
        <f>Table2[[#This Row],[PUNTUALIDAD (H)]]*24</f>
        <v>0</v>
      </c>
      <c r="AD1116" s="73">
        <f t="shared" si="350"/>
        <v>7.0451388888905058</v>
      </c>
      <c r="AE1116" s="74">
        <f>Table2[[#This Row],[ATA TO UNLOADING]]*24</f>
        <v>169.08333333337214</v>
      </c>
      <c r="AF1116" s="74" t="str">
        <f>IF(Table2[[#This Row],[ATA TO UNLOADING 2]]&lt;=48,"YES","NO")</f>
        <v>NO</v>
      </c>
      <c r="AG1116" s="75">
        <f t="shared" si="351"/>
        <v>0.45833333333575865</v>
      </c>
      <c r="AH1116" s="2" t="s">
        <v>42</v>
      </c>
      <c r="AI1116" s="2" t="str">
        <f t="shared" si="352"/>
        <v>TEMU8312551</v>
      </c>
      <c r="AJ1116" s="76" t="str">
        <f t="shared" si="353"/>
        <v>MSI</v>
      </c>
      <c r="AK1116" s="77">
        <f>IF($M1116="TRUCK",VLOOKUP($AQ1116,Invoicing!$A$17:$B$49,MATCH($AK$1,Invoicing!$A$17:$B$17,0),FALSE),VLOOKUP($AQ1116,Invoicing!$N$17:$O$21,MATCH($AK$1,Invoicing!$N$17:$O$17,0),FALSE))</f>
        <v>500</v>
      </c>
      <c r="AL1116" s="78" t="e">
        <f>VLOOKUP($E1116,Invoicing!$A$1:$H$8,MATCH(TRACKER!$N1116,Invoicing!$A$1:$H$1,0),FALSE)</f>
        <v>#N/A</v>
      </c>
      <c r="AM1116" s="78">
        <f>VLOOKUP($E1116,Invoicing!$A$1:$H$8,MATCH(TRACKER!$O$1,Invoicing!$A$1:$H$1,0),FALSE)</f>
        <v>50</v>
      </c>
      <c r="AN1116" s="78">
        <f t="shared" si="354"/>
        <v>0</v>
      </c>
      <c r="AO1116" s="2">
        <f t="shared" si="355"/>
        <v>6</v>
      </c>
      <c r="AP1116" s="2" t="str">
        <f t="shared" si="356"/>
        <v>SATURDAY</v>
      </c>
      <c r="AQ1116" s="2" t="str">
        <f t="shared" si="357"/>
        <v>MSISATURDAY</v>
      </c>
      <c r="AR1116" s="71">
        <f t="shared" si="358"/>
        <v>500</v>
      </c>
      <c r="AS1116" s="71">
        <f>VLOOKUP(AJ1116,Invoicing!A:K,10,FALSE)</f>
        <v>25</v>
      </c>
      <c r="AT1116" s="71">
        <f t="shared" si="359"/>
        <v>525</v>
      </c>
    </row>
    <row r="1117" spans="1:47">
      <c r="A1117" s="37" t="s">
        <v>1291</v>
      </c>
      <c r="B1117" s="3" t="s">
        <v>38</v>
      </c>
      <c r="C1117" s="11">
        <v>45522.395833333336</v>
      </c>
      <c r="D1117" s="11">
        <v>45522</v>
      </c>
      <c r="E1117" s="11" t="s">
        <v>44</v>
      </c>
      <c r="F1117" s="11" t="s">
        <v>1292</v>
      </c>
      <c r="G1117" s="3" t="s">
        <v>1293</v>
      </c>
      <c r="H1117" s="3" t="s">
        <v>2821</v>
      </c>
      <c r="I1117" s="11">
        <v>45526.625</v>
      </c>
      <c r="J1117" s="12">
        <v>45528.23333333333</v>
      </c>
      <c r="K1117" s="12">
        <v>45528.208333333336</v>
      </c>
      <c r="L1117" s="12">
        <v>45528.260416666664</v>
      </c>
      <c r="M1117" s="12" t="s">
        <v>115</v>
      </c>
      <c r="N1117" s="6" t="s">
        <v>42</v>
      </c>
      <c r="O1117" s="3">
        <v>0</v>
      </c>
      <c r="P1117" s="1">
        <f t="shared" si="340"/>
        <v>34</v>
      </c>
      <c r="Q1117" s="1">
        <f t="shared" si="341"/>
        <v>8</v>
      </c>
      <c r="R1117" s="72">
        <f t="shared" si="342"/>
        <v>45528.23333333333</v>
      </c>
      <c r="S1117" s="73">
        <f t="shared" si="343"/>
        <v>4.2291666666642413</v>
      </c>
      <c r="T1117" s="74">
        <f>Table2[[#This Row],[ETA A OFRECIMIENTO]]*24</f>
        <v>101.49999999994179</v>
      </c>
      <c r="U1117" s="1" t="str">
        <f t="shared" si="344"/>
        <v>NO</v>
      </c>
      <c r="V1117" s="73">
        <f t="shared" si="345"/>
        <v>1.5833333333357587</v>
      </c>
      <c r="W1117" s="74">
        <f>Table2[[#This Row],[DEL. AVAILABLE A SLOT]]*24</f>
        <v>38.000000000058208</v>
      </c>
      <c r="X1117" s="1" t="str">
        <f t="shared" si="346"/>
        <v>NO</v>
      </c>
      <c r="Y1117" s="73">
        <f t="shared" si="347"/>
        <v>5.8125</v>
      </c>
      <c r="Z1117" s="74">
        <f>Table2[[#This Row],[ETA A TIMESLOT]]*24</f>
        <v>139.5</v>
      </c>
      <c r="AA1117" s="73">
        <f t="shared" si="348"/>
        <v>2.4999999994179234E-2</v>
      </c>
      <c r="AB1117" s="73" t="str">
        <f t="shared" si="349"/>
        <v>SI</v>
      </c>
      <c r="AC1117" s="74">
        <f>Table2[[#This Row],[PUNTUALIDAD (H)]]*24</f>
        <v>0.59999999986030161</v>
      </c>
      <c r="AD1117" s="73">
        <f t="shared" si="350"/>
        <v>5.8645833333284827</v>
      </c>
      <c r="AE1117" s="74">
        <f>Table2[[#This Row],[ATA TO UNLOADING]]*24</f>
        <v>140.74999999988358</v>
      </c>
      <c r="AF1117" s="74" t="str">
        <f>IF(Table2[[#This Row],[ATA TO UNLOADING 2]]&lt;=48,"YES","NO")</f>
        <v>NO</v>
      </c>
      <c r="AG1117" s="75">
        <f t="shared" si="351"/>
        <v>0.20833333333575865</v>
      </c>
      <c r="AH1117" s="2" t="s">
        <v>42</v>
      </c>
      <c r="AI1117" s="2" t="str">
        <f t="shared" si="352"/>
        <v>APHU7366889</v>
      </c>
      <c r="AJ1117" s="76" t="str">
        <f t="shared" si="353"/>
        <v>MSI</v>
      </c>
      <c r="AK1117" s="77">
        <f>IF($M1117="TRUCK",VLOOKUP($AQ1117,Invoicing!$A$17:$B$49,MATCH($AK$1,Invoicing!$A$17:$B$17,0),FALSE),VLOOKUP($AQ1117,Invoicing!$N$17:$O$21,MATCH($AK$1,Invoicing!$N$17:$O$17,0),FALSE))</f>
        <v>500</v>
      </c>
      <c r="AL1117" s="78" t="e">
        <f>VLOOKUP($E1117,Invoicing!$A$1:$H$8,MATCH(TRACKER!$N1117,Invoicing!$A$1:$H$1,0),FALSE)</f>
        <v>#N/A</v>
      </c>
      <c r="AM1117" s="78">
        <f>VLOOKUP($E1117,Invoicing!$A$1:$H$8,MATCH(TRACKER!$O$1,Invoicing!$A$1:$H$1,0),FALSE)</f>
        <v>50</v>
      </c>
      <c r="AN1117" s="78">
        <f t="shared" si="354"/>
        <v>0</v>
      </c>
      <c r="AO1117" s="2">
        <f t="shared" si="355"/>
        <v>6</v>
      </c>
      <c r="AP1117" s="2" t="str">
        <f t="shared" si="356"/>
        <v>SATURDAY</v>
      </c>
      <c r="AQ1117" s="2" t="str">
        <f t="shared" si="357"/>
        <v>MSISATURDAY</v>
      </c>
      <c r="AR1117" s="71">
        <f t="shared" si="358"/>
        <v>500</v>
      </c>
      <c r="AS1117" s="71">
        <f>VLOOKUP(AJ1117,Invoicing!A:K,10,FALSE)</f>
        <v>25</v>
      </c>
      <c r="AT1117" s="71">
        <f t="shared" si="359"/>
        <v>675</v>
      </c>
      <c r="AU1117" s="55">
        <v>150</v>
      </c>
    </row>
    <row r="1118" spans="1:47">
      <c r="A1118" s="37" t="s">
        <v>1291</v>
      </c>
      <c r="B1118" s="3" t="s">
        <v>38</v>
      </c>
      <c r="C1118" s="11">
        <v>45522.395833333336</v>
      </c>
      <c r="D1118" s="11">
        <v>45522</v>
      </c>
      <c r="E1118" s="11" t="s">
        <v>44</v>
      </c>
      <c r="F1118" s="11" t="s">
        <v>1292</v>
      </c>
      <c r="G1118" s="3" t="s">
        <v>1294</v>
      </c>
      <c r="H1118" s="3" t="s">
        <v>2821</v>
      </c>
      <c r="I1118" s="11">
        <v>45526.625</v>
      </c>
      <c r="J1118" s="12">
        <v>45528.604166666664</v>
      </c>
      <c r="K1118" s="12">
        <v>45528.625</v>
      </c>
      <c r="L1118" s="12">
        <v>45528.604166666664</v>
      </c>
      <c r="M1118" s="12" t="s">
        <v>115</v>
      </c>
      <c r="N1118" s="6" t="s">
        <v>42</v>
      </c>
      <c r="O1118" s="3">
        <v>0</v>
      </c>
      <c r="P1118" s="1">
        <f t="shared" si="340"/>
        <v>34</v>
      </c>
      <c r="Q1118" s="1">
        <f t="shared" si="341"/>
        <v>8</v>
      </c>
      <c r="R1118" s="72">
        <f t="shared" si="342"/>
        <v>45528.604166666664</v>
      </c>
      <c r="S1118" s="73">
        <f t="shared" si="343"/>
        <v>4.2291666666642413</v>
      </c>
      <c r="T1118" s="74">
        <f>Table2[[#This Row],[ETA A OFRECIMIENTO]]*24</f>
        <v>101.49999999994179</v>
      </c>
      <c r="U1118" s="1" t="str">
        <f t="shared" si="344"/>
        <v>NO</v>
      </c>
      <c r="V1118" s="73">
        <f t="shared" si="345"/>
        <v>2</v>
      </c>
      <c r="W1118" s="74">
        <f>Table2[[#This Row],[DEL. AVAILABLE A SLOT]]*24</f>
        <v>48</v>
      </c>
      <c r="X1118" s="1" t="str">
        <f t="shared" si="346"/>
        <v>NO</v>
      </c>
      <c r="Y1118" s="73">
        <f t="shared" si="347"/>
        <v>6.2291666666642413</v>
      </c>
      <c r="Z1118" s="74">
        <f>Table2[[#This Row],[ETA A TIMESLOT]]*24</f>
        <v>149.49999999994179</v>
      </c>
      <c r="AA1118" s="73">
        <f t="shared" si="348"/>
        <v>0</v>
      </c>
      <c r="AB1118" s="73" t="str">
        <f t="shared" si="349"/>
        <v>SI</v>
      </c>
      <c r="AC1118" s="74">
        <f>Table2[[#This Row],[PUNTUALIDAD (H)]]*24</f>
        <v>0</v>
      </c>
      <c r="AD1118" s="73">
        <f t="shared" si="350"/>
        <v>6.2083333333284827</v>
      </c>
      <c r="AE1118" s="74">
        <f>Table2[[#This Row],[ATA TO UNLOADING]]*24</f>
        <v>148.99999999988358</v>
      </c>
      <c r="AF1118" s="74" t="str">
        <f>IF(Table2[[#This Row],[ATA TO UNLOADING 2]]&lt;=48,"YES","NO")</f>
        <v>NO</v>
      </c>
      <c r="AG1118" s="75">
        <f t="shared" si="351"/>
        <v>0.625</v>
      </c>
      <c r="AH1118" s="2" t="s">
        <v>42</v>
      </c>
      <c r="AI1118" s="2" t="str">
        <f t="shared" si="352"/>
        <v>TCLU9605428</v>
      </c>
      <c r="AJ1118" s="76" t="str">
        <f t="shared" si="353"/>
        <v>MSI</v>
      </c>
      <c r="AK1118" s="77">
        <f>IF($M1118="TRUCK",VLOOKUP($AQ1118,Invoicing!$A$17:$B$49,MATCH($AK$1,Invoicing!$A$17:$B$17,0),FALSE),VLOOKUP($AQ1118,Invoicing!$N$17:$O$21,MATCH($AK$1,Invoicing!$N$17:$O$17,0),FALSE))</f>
        <v>500</v>
      </c>
      <c r="AL1118" s="78" t="e">
        <f>VLOOKUP($E1118,Invoicing!$A$1:$H$8,MATCH(TRACKER!$N1118,Invoicing!$A$1:$H$1,0),FALSE)</f>
        <v>#N/A</v>
      </c>
      <c r="AM1118" s="78">
        <f>VLOOKUP($E1118,Invoicing!$A$1:$H$8,MATCH(TRACKER!$O$1,Invoicing!$A$1:$H$1,0),FALSE)</f>
        <v>50</v>
      </c>
      <c r="AN1118" s="78">
        <f t="shared" si="354"/>
        <v>0</v>
      </c>
      <c r="AO1118" s="2">
        <f t="shared" si="355"/>
        <v>6</v>
      </c>
      <c r="AP1118" s="2" t="str">
        <f t="shared" si="356"/>
        <v>SATURDAY</v>
      </c>
      <c r="AQ1118" s="2" t="str">
        <f t="shared" si="357"/>
        <v>MSISATURDAY</v>
      </c>
      <c r="AR1118" s="71">
        <f t="shared" si="358"/>
        <v>500</v>
      </c>
      <c r="AS1118" s="71">
        <f>VLOOKUP(AJ1118,Invoicing!A:K,10,FALSE)</f>
        <v>25</v>
      </c>
      <c r="AT1118" s="71">
        <f t="shared" si="359"/>
        <v>525</v>
      </c>
    </row>
    <row r="1119" spans="1:47">
      <c r="A1119" s="37" t="s">
        <v>59</v>
      </c>
      <c r="B1119" s="3" t="s">
        <v>38</v>
      </c>
      <c r="C1119" s="11">
        <v>45524.12222222222</v>
      </c>
      <c r="D1119" s="11">
        <v>45524.145833333336</v>
      </c>
      <c r="E1119" s="11" t="s">
        <v>44</v>
      </c>
      <c r="F1119" s="11" t="s">
        <v>40</v>
      </c>
      <c r="G1119" s="3" t="s">
        <v>1295</v>
      </c>
      <c r="H1119" s="3" t="s">
        <v>46</v>
      </c>
      <c r="I1119" s="11">
        <v>45525.375</v>
      </c>
      <c r="J1119" s="12">
        <v>45525.375</v>
      </c>
      <c r="K1119" s="12">
        <v>45525.375</v>
      </c>
      <c r="L1119" s="12">
        <v>45525.378472222219</v>
      </c>
      <c r="M1119" s="12" t="s">
        <v>115</v>
      </c>
      <c r="N1119" s="3" t="s">
        <v>42</v>
      </c>
      <c r="O1119" s="3">
        <v>1</v>
      </c>
      <c r="P1119" s="1">
        <f t="shared" si="340"/>
        <v>34</v>
      </c>
      <c r="Q1119" s="1">
        <f t="shared" si="341"/>
        <v>8</v>
      </c>
      <c r="R1119" s="72">
        <f t="shared" si="342"/>
        <v>45525.375</v>
      </c>
      <c r="S1119" s="73">
        <f t="shared" si="343"/>
        <v>1.2527777777795563</v>
      </c>
      <c r="T1119" s="74">
        <f>Table2[[#This Row],[ETA A OFRECIMIENTO]]*24</f>
        <v>30.066666666709352</v>
      </c>
      <c r="U1119" s="1" t="str">
        <f t="shared" si="344"/>
        <v>YES</v>
      </c>
      <c r="V1119" s="73">
        <f t="shared" si="345"/>
        <v>0</v>
      </c>
      <c r="W1119" s="74">
        <f>Table2[[#This Row],[DEL. AVAILABLE A SLOT]]*24</f>
        <v>0</v>
      </c>
      <c r="X1119" s="1" t="str">
        <f t="shared" si="346"/>
        <v>SI</v>
      </c>
      <c r="Y1119" s="73">
        <f t="shared" si="347"/>
        <v>1.2527777777795563</v>
      </c>
      <c r="Z1119" s="74">
        <f>Table2[[#This Row],[ETA A TIMESLOT]]*24</f>
        <v>30.066666666709352</v>
      </c>
      <c r="AA1119" s="73">
        <f t="shared" si="348"/>
        <v>0</v>
      </c>
      <c r="AB1119" s="73" t="str">
        <f t="shared" si="349"/>
        <v>SI</v>
      </c>
      <c r="AC1119" s="74">
        <f>Table2[[#This Row],[PUNTUALIDAD (H)]]*24</f>
        <v>0</v>
      </c>
      <c r="AD1119" s="73">
        <f t="shared" si="350"/>
        <v>1.2562499999985448</v>
      </c>
      <c r="AE1119" s="74">
        <f>Table2[[#This Row],[ATA TO UNLOADING]]*24</f>
        <v>30.149999999965075</v>
      </c>
      <c r="AF1119" s="74" t="str">
        <f>IF(Table2[[#This Row],[ATA TO UNLOADING 2]]&lt;=48,"YES","NO")</f>
        <v>YES</v>
      </c>
      <c r="AG1119" s="75">
        <f t="shared" si="351"/>
        <v>0.375</v>
      </c>
      <c r="AH1119" s="2" t="s">
        <v>42</v>
      </c>
      <c r="AI1119" s="2" t="str">
        <f t="shared" si="352"/>
        <v>MRKU4683850</v>
      </c>
      <c r="AJ1119" s="76" t="str">
        <f t="shared" si="353"/>
        <v>MSI</v>
      </c>
      <c r="AK1119" s="77">
        <f>IF($M1119="TRUCK",VLOOKUP($AQ1119,Invoicing!$A$17:$B$49,MATCH($AK$1,Invoicing!$A$17:$B$17,0),FALSE),VLOOKUP($AQ1119,Invoicing!$N$17:$O$21,MATCH($AK$1,Invoicing!$N$17:$O$17,0),FALSE))</f>
        <v>480</v>
      </c>
      <c r="AL1119" s="78" t="e">
        <f>VLOOKUP($E1119,Invoicing!$A$1:$H$8,MATCH(TRACKER!$N1119,Invoicing!$A$1:$H$1,0),FALSE)</f>
        <v>#N/A</v>
      </c>
      <c r="AM1119" s="78">
        <f>VLOOKUP($E1119,Invoicing!$A$1:$H$8,MATCH(TRACKER!$O$1,Invoicing!$A$1:$H$1,0),FALSE)</f>
        <v>50</v>
      </c>
      <c r="AN1119" s="78">
        <f t="shared" si="354"/>
        <v>50</v>
      </c>
      <c r="AO1119" s="2">
        <f t="shared" si="355"/>
        <v>3</v>
      </c>
      <c r="AP1119" s="2" t="str">
        <f t="shared" si="356"/>
        <v>WEEK</v>
      </c>
      <c r="AQ1119" s="2" t="str">
        <f t="shared" si="357"/>
        <v>MSIWEEK</v>
      </c>
      <c r="AR1119" s="71">
        <f t="shared" si="358"/>
        <v>530</v>
      </c>
      <c r="AS1119" s="71">
        <f>VLOOKUP(AJ1119,Invoicing!A:K,10,FALSE)</f>
        <v>25</v>
      </c>
      <c r="AT1119" s="71">
        <f t="shared" si="359"/>
        <v>555</v>
      </c>
    </row>
    <row r="1120" spans="1:47">
      <c r="A1120" s="37" t="s">
        <v>59</v>
      </c>
      <c r="B1120" s="3" t="s">
        <v>38</v>
      </c>
      <c r="C1120" s="11">
        <v>45524.12222222222</v>
      </c>
      <c r="D1120" s="11">
        <v>45524.145833333336</v>
      </c>
      <c r="E1120" s="11" t="s">
        <v>44</v>
      </c>
      <c r="F1120" s="11" t="s">
        <v>40</v>
      </c>
      <c r="G1120" s="3" t="s">
        <v>1296</v>
      </c>
      <c r="H1120" s="3" t="s">
        <v>2821</v>
      </c>
      <c r="I1120" s="11">
        <v>45525.375</v>
      </c>
      <c r="J1120" s="12">
        <v>45525.819444444445</v>
      </c>
      <c r="K1120" s="12">
        <v>45525.75</v>
      </c>
      <c r="L1120" s="12">
        <v>45525.833333333336</v>
      </c>
      <c r="M1120" s="12" t="s">
        <v>115</v>
      </c>
      <c r="N1120" s="3" t="s">
        <v>42</v>
      </c>
      <c r="O1120" s="3">
        <v>0</v>
      </c>
      <c r="P1120" s="1">
        <f t="shared" si="340"/>
        <v>34</v>
      </c>
      <c r="Q1120" s="1">
        <f t="shared" si="341"/>
        <v>8</v>
      </c>
      <c r="R1120" s="72">
        <f t="shared" si="342"/>
        <v>45525.819444444445</v>
      </c>
      <c r="S1120" s="73">
        <f t="shared" si="343"/>
        <v>1.2527777777795563</v>
      </c>
      <c r="T1120" s="74">
        <f>Table2[[#This Row],[ETA A OFRECIMIENTO]]*24</f>
        <v>30.066666666709352</v>
      </c>
      <c r="U1120" s="1" t="str">
        <f t="shared" si="344"/>
        <v>YES</v>
      </c>
      <c r="V1120" s="73">
        <f t="shared" si="345"/>
        <v>0.375</v>
      </c>
      <c r="W1120" s="74">
        <f>Table2[[#This Row],[DEL. AVAILABLE A SLOT]]*24</f>
        <v>9</v>
      </c>
      <c r="X1120" s="1" t="str">
        <f t="shared" si="346"/>
        <v>SI</v>
      </c>
      <c r="Y1120" s="73">
        <f t="shared" si="347"/>
        <v>1.6277777777795563</v>
      </c>
      <c r="Z1120" s="74">
        <f>Table2[[#This Row],[ETA A TIMESLOT]]*24</f>
        <v>39.066666666709352</v>
      </c>
      <c r="AA1120" s="73">
        <f t="shared" si="348"/>
        <v>6.9444444445252884E-2</v>
      </c>
      <c r="AB1120" s="73" t="str">
        <f t="shared" si="349"/>
        <v>NO</v>
      </c>
      <c r="AC1120" s="74">
        <f>Table2[[#This Row],[PUNTUALIDAD (H)]]*24</f>
        <v>1.6666666666860692</v>
      </c>
      <c r="AD1120" s="73">
        <f t="shared" si="350"/>
        <v>1.711111111115315</v>
      </c>
      <c r="AE1120" s="74">
        <f>Table2[[#This Row],[ATA TO UNLOADING]]*24</f>
        <v>41.06666666676756</v>
      </c>
      <c r="AF1120" s="74" t="str">
        <f>IF(Table2[[#This Row],[ATA TO UNLOADING 2]]&lt;=48,"YES","NO")</f>
        <v>YES</v>
      </c>
      <c r="AG1120" s="75">
        <f t="shared" si="351"/>
        <v>0.75</v>
      </c>
      <c r="AH1120" s="2" t="s">
        <v>42</v>
      </c>
      <c r="AI1120" s="2" t="str">
        <f t="shared" si="352"/>
        <v>MRSU5515453</v>
      </c>
      <c r="AJ1120" s="76" t="str">
        <f t="shared" si="353"/>
        <v>MSI</v>
      </c>
      <c r="AK1120" s="77">
        <f>IF($M1120="TRUCK",VLOOKUP($AQ1120,Invoicing!$A$17:$B$49,MATCH($AK$1,Invoicing!$A$17:$B$17,0),FALSE),VLOOKUP($AQ1120,Invoicing!$N$17:$O$21,MATCH($AK$1,Invoicing!$N$17:$O$17,0),FALSE))</f>
        <v>480</v>
      </c>
      <c r="AL1120" s="78" t="e">
        <f>VLOOKUP($E1120,Invoicing!$A$1:$H$8,MATCH(TRACKER!$N1120,Invoicing!$A$1:$H$1,0),FALSE)</f>
        <v>#N/A</v>
      </c>
      <c r="AM1120" s="78">
        <f>VLOOKUP($E1120,Invoicing!$A$1:$H$8,MATCH(TRACKER!$O$1,Invoicing!$A$1:$H$1,0),FALSE)</f>
        <v>50</v>
      </c>
      <c r="AN1120" s="78">
        <f t="shared" si="354"/>
        <v>0</v>
      </c>
      <c r="AO1120" s="2">
        <f t="shared" si="355"/>
        <v>3</v>
      </c>
      <c r="AP1120" s="2" t="str">
        <f t="shared" si="356"/>
        <v>WEEK</v>
      </c>
      <c r="AQ1120" s="2" t="str">
        <f t="shared" si="357"/>
        <v>MSIWEEK</v>
      </c>
      <c r="AR1120" s="71">
        <f t="shared" si="358"/>
        <v>480</v>
      </c>
      <c r="AS1120" s="71">
        <f>VLOOKUP(AJ1120,Invoicing!A:K,10,FALSE)</f>
        <v>25</v>
      </c>
      <c r="AT1120" s="71">
        <f t="shared" si="359"/>
        <v>505</v>
      </c>
    </row>
    <row r="1121" spans="1:47">
      <c r="A1121" s="37" t="s">
        <v>59</v>
      </c>
      <c r="B1121" s="3" t="s">
        <v>38</v>
      </c>
      <c r="C1121" s="11">
        <v>45524.12222222222</v>
      </c>
      <c r="D1121" s="11">
        <v>45524.145833333336</v>
      </c>
      <c r="E1121" s="11" t="s">
        <v>43</v>
      </c>
      <c r="F1121" s="11" t="s">
        <v>40</v>
      </c>
      <c r="G1121" s="3" t="s">
        <v>1297</v>
      </c>
      <c r="H1121" s="3" t="s">
        <v>2821</v>
      </c>
      <c r="I1121" s="11">
        <v>45525.375</v>
      </c>
      <c r="J1121" s="12">
        <v>45525.761111111111</v>
      </c>
      <c r="K1121" s="12">
        <v>45525.666666666664</v>
      </c>
      <c r="L1121" s="12">
        <v>45525.768055555556</v>
      </c>
      <c r="M1121" s="12" t="s">
        <v>115</v>
      </c>
      <c r="N1121" s="3" t="s">
        <v>42</v>
      </c>
      <c r="O1121" s="3">
        <v>0</v>
      </c>
      <c r="P1121" s="1">
        <f t="shared" si="340"/>
        <v>34</v>
      </c>
      <c r="Q1121" s="1">
        <f t="shared" si="341"/>
        <v>8</v>
      </c>
      <c r="R1121" s="72">
        <f t="shared" si="342"/>
        <v>45525.761111111111</v>
      </c>
      <c r="S1121" s="73">
        <f t="shared" si="343"/>
        <v>1.2527777777795563</v>
      </c>
      <c r="T1121" s="74">
        <f>Table2[[#This Row],[ETA A OFRECIMIENTO]]*24</f>
        <v>30.066666666709352</v>
      </c>
      <c r="U1121" s="1" t="str">
        <f t="shared" si="344"/>
        <v>YES</v>
      </c>
      <c r="V1121" s="73">
        <f t="shared" si="345"/>
        <v>0.29166666666424135</v>
      </c>
      <c r="W1121" s="74">
        <f>Table2[[#This Row],[DEL. AVAILABLE A SLOT]]*24</f>
        <v>6.9999999999417923</v>
      </c>
      <c r="X1121" s="1" t="str">
        <f t="shared" si="346"/>
        <v>SI</v>
      </c>
      <c r="Y1121" s="73">
        <f t="shared" si="347"/>
        <v>1.5444444444437977</v>
      </c>
      <c r="Z1121" s="74">
        <f>Table2[[#This Row],[ETA A TIMESLOT]]*24</f>
        <v>37.066666666651145</v>
      </c>
      <c r="AA1121" s="73">
        <f t="shared" si="348"/>
        <v>9.4444444446708076E-2</v>
      </c>
      <c r="AB1121" s="73" t="str">
        <f t="shared" si="349"/>
        <v>NO</v>
      </c>
      <c r="AC1121" s="74">
        <f>Table2[[#This Row],[PUNTUALIDAD (H)]]*24</f>
        <v>2.2666666667209938</v>
      </c>
      <c r="AD1121" s="73">
        <f t="shared" si="350"/>
        <v>1.6458333333357587</v>
      </c>
      <c r="AE1121" s="74">
        <f>Table2[[#This Row],[ATA TO UNLOADING]]*24</f>
        <v>39.500000000058208</v>
      </c>
      <c r="AF1121" s="74" t="str">
        <f>IF(Table2[[#This Row],[ATA TO UNLOADING 2]]&lt;=48,"YES","NO")</f>
        <v>YES</v>
      </c>
      <c r="AG1121" s="75">
        <f t="shared" si="351"/>
        <v>0.66666666666424135</v>
      </c>
      <c r="AH1121" s="2" t="s">
        <v>42</v>
      </c>
      <c r="AI1121" s="2" t="str">
        <f t="shared" si="352"/>
        <v>MSKU3571971</v>
      </c>
      <c r="AJ1121" s="76" t="str">
        <f t="shared" si="353"/>
        <v>LOGIX</v>
      </c>
      <c r="AK1121" s="77">
        <f>IF($M1121="TRUCK",VLOOKUP($AQ1121,Invoicing!$A$17:$B$49,MATCH($AK$1,Invoicing!$A$17:$B$17,0),FALSE),VLOOKUP($AQ1121,Invoicing!$N$17:$O$21,MATCH($AK$1,Invoicing!$N$17:$O$17,0),FALSE))</f>
        <v>530</v>
      </c>
      <c r="AL1121" s="78" t="e">
        <f>VLOOKUP($E1121,Invoicing!$A$1:$H$8,MATCH(TRACKER!$N1121,Invoicing!$A$1:$H$1,0),FALSE)</f>
        <v>#N/A</v>
      </c>
      <c r="AM1121" s="78">
        <f>VLOOKUP($E1121,Invoicing!$A$1:$H$8,MATCH(TRACKER!$O$1,Invoicing!$A$1:$H$1,0),FALSE)</f>
        <v>50</v>
      </c>
      <c r="AN1121" s="78">
        <f t="shared" si="354"/>
        <v>0</v>
      </c>
      <c r="AO1121" s="2">
        <f t="shared" si="355"/>
        <v>3</v>
      </c>
      <c r="AP1121" s="2" t="str">
        <f t="shared" si="356"/>
        <v>WEEK</v>
      </c>
      <c r="AQ1121" s="2" t="str">
        <f t="shared" si="357"/>
        <v>LOGIXWEEK</v>
      </c>
      <c r="AR1121" s="71">
        <f t="shared" si="358"/>
        <v>530</v>
      </c>
      <c r="AS1121" s="71">
        <f>VLOOKUP(AJ1121,Invoicing!A:K,10,FALSE)</f>
        <v>25</v>
      </c>
      <c r="AT1121" s="71">
        <f t="shared" si="359"/>
        <v>555</v>
      </c>
    </row>
    <row r="1122" spans="1:47">
      <c r="A1122" s="37" t="s">
        <v>59</v>
      </c>
      <c r="B1122" s="3" t="s">
        <v>38</v>
      </c>
      <c r="C1122" s="11">
        <v>45524.12222222222</v>
      </c>
      <c r="D1122" s="11">
        <v>45524.145833333336</v>
      </c>
      <c r="E1122" s="11" t="s">
        <v>45</v>
      </c>
      <c r="F1122" s="11" t="s">
        <v>40</v>
      </c>
      <c r="G1122" s="3" t="s">
        <v>1298</v>
      </c>
      <c r="H1122" s="3" t="s">
        <v>2821</v>
      </c>
      <c r="I1122" s="11">
        <v>45525.375</v>
      </c>
      <c r="J1122" s="12">
        <v>45525.474305555559</v>
      </c>
      <c r="K1122" s="12">
        <v>45525.5</v>
      </c>
      <c r="L1122" s="12">
        <v>45525.496527777781</v>
      </c>
      <c r="M1122" s="12" t="s">
        <v>115</v>
      </c>
      <c r="N1122" s="3" t="s">
        <v>42</v>
      </c>
      <c r="O1122" s="3">
        <v>0</v>
      </c>
      <c r="P1122" s="1">
        <f t="shared" si="340"/>
        <v>34</v>
      </c>
      <c r="Q1122" s="1">
        <f t="shared" si="341"/>
        <v>8</v>
      </c>
      <c r="R1122" s="72">
        <f t="shared" si="342"/>
        <v>45525.474305555559</v>
      </c>
      <c r="S1122" s="73">
        <f t="shared" si="343"/>
        <v>1.2527777777795563</v>
      </c>
      <c r="T1122" s="74">
        <f>Table2[[#This Row],[ETA A OFRECIMIENTO]]*24</f>
        <v>30.066666666709352</v>
      </c>
      <c r="U1122" s="1" t="str">
        <f t="shared" si="344"/>
        <v>YES</v>
      </c>
      <c r="V1122" s="73">
        <f t="shared" si="345"/>
        <v>0.125</v>
      </c>
      <c r="W1122" s="74">
        <f>Table2[[#This Row],[DEL. AVAILABLE A SLOT]]*24</f>
        <v>3</v>
      </c>
      <c r="X1122" s="1" t="str">
        <f t="shared" si="346"/>
        <v>SI</v>
      </c>
      <c r="Y1122" s="73">
        <f t="shared" si="347"/>
        <v>1.3777777777795563</v>
      </c>
      <c r="Z1122" s="74">
        <f>Table2[[#This Row],[ETA A TIMESLOT]]*24</f>
        <v>33.066666666709352</v>
      </c>
      <c r="AA1122" s="73">
        <f t="shared" si="348"/>
        <v>0</v>
      </c>
      <c r="AB1122" s="73" t="str">
        <f t="shared" si="349"/>
        <v>SI</v>
      </c>
      <c r="AC1122" s="74">
        <f>Table2[[#This Row],[PUNTUALIDAD (H)]]*24</f>
        <v>0</v>
      </c>
      <c r="AD1122" s="73">
        <f t="shared" si="350"/>
        <v>1.3743055555605679</v>
      </c>
      <c r="AE1122" s="74">
        <f>Table2[[#This Row],[ATA TO UNLOADING]]*24</f>
        <v>32.983333333453629</v>
      </c>
      <c r="AF1122" s="74" t="str">
        <f>IF(Table2[[#This Row],[ATA TO UNLOADING 2]]&lt;=48,"YES","NO")</f>
        <v>YES</v>
      </c>
      <c r="AG1122" s="75">
        <f t="shared" si="351"/>
        <v>0.5</v>
      </c>
      <c r="AH1122" s="2" t="s">
        <v>42</v>
      </c>
      <c r="AI1122" s="2" t="str">
        <f t="shared" si="352"/>
        <v>MSKU8976308</v>
      </c>
      <c r="AJ1122" s="76" t="str">
        <f t="shared" si="353"/>
        <v>OM TRANSPORT</v>
      </c>
      <c r="AK1122" s="77">
        <f>IF($M1122="TRUCK",VLOOKUP($AQ1122,Invoicing!$A$17:$B$49,MATCH($AK$1,Invoicing!$A$17:$B$17,0),FALSE),VLOOKUP($AQ1122,Invoicing!$N$17:$O$21,MATCH($AK$1,Invoicing!$N$17:$O$17,0),FALSE))</f>
        <v>475</v>
      </c>
      <c r="AL1122" s="78" t="e">
        <f>VLOOKUP($E1122,Invoicing!$A$1:$H$8,MATCH(TRACKER!$N1122,Invoicing!$A$1:$H$1,0),FALSE)</f>
        <v>#N/A</v>
      </c>
      <c r="AM1122" s="78">
        <f>VLOOKUP($E1122,Invoicing!$A$1:$H$8,MATCH(TRACKER!$O$1,Invoicing!$A$1:$H$1,0),FALSE)</f>
        <v>50</v>
      </c>
      <c r="AN1122" s="78">
        <f t="shared" si="354"/>
        <v>0</v>
      </c>
      <c r="AO1122" s="2">
        <f t="shared" si="355"/>
        <v>3</v>
      </c>
      <c r="AP1122" s="2" t="str">
        <f t="shared" si="356"/>
        <v>WEEK</v>
      </c>
      <c r="AQ1122" s="2" t="str">
        <f t="shared" si="357"/>
        <v>OM TRANSPORTWEEK</v>
      </c>
      <c r="AR1122" s="71">
        <f t="shared" si="358"/>
        <v>475</v>
      </c>
      <c r="AS1122" s="71">
        <f>VLOOKUP(AJ1122,Invoicing!A:K,10,FALSE)</f>
        <v>25</v>
      </c>
      <c r="AT1122" s="71">
        <f t="shared" si="359"/>
        <v>500</v>
      </c>
    </row>
    <row r="1123" spans="1:47">
      <c r="A1123" s="37" t="s">
        <v>59</v>
      </c>
      <c r="B1123" s="3" t="s">
        <v>38</v>
      </c>
      <c r="C1123" s="11">
        <v>45524.12222222222</v>
      </c>
      <c r="D1123" s="11">
        <v>45524.145833333336</v>
      </c>
      <c r="E1123" s="11" t="s">
        <v>43</v>
      </c>
      <c r="F1123" s="11" t="s">
        <v>40</v>
      </c>
      <c r="G1123" s="3" t="s">
        <v>1299</v>
      </c>
      <c r="H1123" s="3" t="s">
        <v>2821</v>
      </c>
      <c r="I1123" s="11">
        <v>45525.375</v>
      </c>
      <c r="J1123" s="12">
        <v>45525.572222222225</v>
      </c>
      <c r="K1123" s="12">
        <v>45525.5625</v>
      </c>
      <c r="L1123" s="12">
        <v>45525.584722222222</v>
      </c>
      <c r="M1123" s="12" t="s">
        <v>115</v>
      </c>
      <c r="N1123" s="3" t="s">
        <v>42</v>
      </c>
      <c r="O1123" s="3">
        <v>0</v>
      </c>
      <c r="P1123" s="1">
        <f t="shared" si="340"/>
        <v>34</v>
      </c>
      <c r="Q1123" s="1">
        <f t="shared" si="341"/>
        <v>8</v>
      </c>
      <c r="R1123" s="72">
        <f t="shared" si="342"/>
        <v>45525.572222222225</v>
      </c>
      <c r="S1123" s="73">
        <f t="shared" si="343"/>
        <v>1.2527777777795563</v>
      </c>
      <c r="T1123" s="74">
        <f>Table2[[#This Row],[ETA A OFRECIMIENTO]]*24</f>
        <v>30.066666666709352</v>
      </c>
      <c r="U1123" s="1" t="str">
        <f t="shared" si="344"/>
        <v>YES</v>
      </c>
      <c r="V1123" s="73">
        <f t="shared" si="345"/>
        <v>0.1875</v>
      </c>
      <c r="W1123" s="74">
        <f>Table2[[#This Row],[DEL. AVAILABLE A SLOT]]*24</f>
        <v>4.5</v>
      </c>
      <c r="X1123" s="1" t="str">
        <f t="shared" si="346"/>
        <v>SI</v>
      </c>
      <c r="Y1123" s="73">
        <f t="shared" si="347"/>
        <v>1.4402777777795563</v>
      </c>
      <c r="Z1123" s="74">
        <f>Table2[[#This Row],[ETA A TIMESLOT]]*24</f>
        <v>34.566666666709352</v>
      </c>
      <c r="AA1123" s="73">
        <f t="shared" si="348"/>
        <v>9.7222222248092294E-3</v>
      </c>
      <c r="AB1123" s="73" t="str">
        <f t="shared" si="349"/>
        <v>SI</v>
      </c>
      <c r="AC1123" s="74">
        <f>Table2[[#This Row],[PUNTUALIDAD (H)]]*24</f>
        <v>0.2333333333954215</v>
      </c>
      <c r="AD1123" s="73">
        <f t="shared" si="350"/>
        <v>1.4625000000014552</v>
      </c>
      <c r="AE1123" s="74">
        <f>Table2[[#This Row],[ATA TO UNLOADING]]*24</f>
        <v>35.100000000034925</v>
      </c>
      <c r="AF1123" s="74" t="str">
        <f>IF(Table2[[#This Row],[ATA TO UNLOADING 2]]&lt;=48,"YES","NO")</f>
        <v>YES</v>
      </c>
      <c r="AG1123" s="75">
        <f t="shared" si="351"/>
        <v>0.5625</v>
      </c>
      <c r="AH1123" s="2" t="s">
        <v>42</v>
      </c>
      <c r="AI1123" s="2" t="str">
        <f t="shared" si="352"/>
        <v>MSKU9142399</v>
      </c>
      <c r="AJ1123" s="76" t="str">
        <f t="shared" si="353"/>
        <v>LOGIX</v>
      </c>
      <c r="AK1123" s="77">
        <f>IF($M1123="TRUCK",VLOOKUP($AQ1123,Invoicing!$A$17:$B$49,MATCH($AK$1,Invoicing!$A$17:$B$17,0),FALSE),VLOOKUP($AQ1123,Invoicing!$N$17:$O$21,MATCH($AK$1,Invoicing!$N$17:$O$17,0),FALSE))</f>
        <v>530</v>
      </c>
      <c r="AL1123" s="78" t="e">
        <f>VLOOKUP($E1123,Invoicing!$A$1:$H$8,MATCH(TRACKER!$N1123,Invoicing!$A$1:$H$1,0),FALSE)</f>
        <v>#N/A</v>
      </c>
      <c r="AM1123" s="78">
        <f>VLOOKUP($E1123,Invoicing!$A$1:$H$8,MATCH(TRACKER!$O$1,Invoicing!$A$1:$H$1,0),FALSE)</f>
        <v>50</v>
      </c>
      <c r="AN1123" s="78">
        <f t="shared" si="354"/>
        <v>0</v>
      </c>
      <c r="AO1123" s="2">
        <f t="shared" si="355"/>
        <v>3</v>
      </c>
      <c r="AP1123" s="2" t="str">
        <f t="shared" si="356"/>
        <v>WEEK</v>
      </c>
      <c r="AQ1123" s="2" t="str">
        <f t="shared" si="357"/>
        <v>LOGIXWEEK</v>
      </c>
      <c r="AR1123" s="71">
        <f t="shared" si="358"/>
        <v>530</v>
      </c>
      <c r="AS1123" s="71">
        <f>VLOOKUP(AJ1123,Invoicing!A:K,10,FALSE)</f>
        <v>25</v>
      </c>
      <c r="AT1123" s="71">
        <f t="shared" si="359"/>
        <v>555</v>
      </c>
    </row>
    <row r="1124" spans="1:47">
      <c r="A1124" s="37" t="s">
        <v>59</v>
      </c>
      <c r="B1124" s="3" t="s">
        <v>38</v>
      </c>
      <c r="C1124" s="11">
        <v>45524.12222222222</v>
      </c>
      <c r="D1124" s="11">
        <v>45524.145833333336</v>
      </c>
      <c r="E1124" s="11" t="s">
        <v>44</v>
      </c>
      <c r="F1124" s="11" t="s">
        <v>40</v>
      </c>
      <c r="G1124" s="3" t="s">
        <v>1300</v>
      </c>
      <c r="H1124" s="3" t="s">
        <v>2821</v>
      </c>
      <c r="I1124" s="11">
        <v>45525.375</v>
      </c>
      <c r="J1124" s="12">
        <v>45525.590277777781</v>
      </c>
      <c r="K1124" s="12">
        <v>45525.583333333336</v>
      </c>
      <c r="L1124" s="12">
        <v>45525.604166666664</v>
      </c>
      <c r="M1124" s="12" t="s">
        <v>115</v>
      </c>
      <c r="N1124" s="3" t="s">
        <v>42</v>
      </c>
      <c r="O1124" s="3">
        <v>0</v>
      </c>
      <c r="P1124" s="1">
        <f t="shared" si="340"/>
        <v>34</v>
      </c>
      <c r="Q1124" s="1">
        <f t="shared" si="341"/>
        <v>8</v>
      </c>
      <c r="R1124" s="72">
        <f t="shared" si="342"/>
        <v>45525.590277777781</v>
      </c>
      <c r="S1124" s="73">
        <f t="shared" si="343"/>
        <v>1.2527777777795563</v>
      </c>
      <c r="T1124" s="74">
        <f>Table2[[#This Row],[ETA A OFRECIMIENTO]]*24</f>
        <v>30.066666666709352</v>
      </c>
      <c r="U1124" s="1" t="str">
        <f t="shared" si="344"/>
        <v>YES</v>
      </c>
      <c r="V1124" s="73">
        <f t="shared" si="345"/>
        <v>0.20833333333575865</v>
      </c>
      <c r="W1124" s="74">
        <f>Table2[[#This Row],[DEL. AVAILABLE A SLOT]]*24</f>
        <v>5.0000000000582077</v>
      </c>
      <c r="X1124" s="1" t="str">
        <f t="shared" si="346"/>
        <v>SI</v>
      </c>
      <c r="Y1124" s="73">
        <f t="shared" si="347"/>
        <v>1.461111111115315</v>
      </c>
      <c r="Z1124" s="74">
        <f>Table2[[#This Row],[ETA A TIMESLOT]]*24</f>
        <v>35.06666666676756</v>
      </c>
      <c r="AA1124" s="73">
        <f t="shared" si="348"/>
        <v>6.9444444452528842E-3</v>
      </c>
      <c r="AB1124" s="73" t="str">
        <f t="shared" si="349"/>
        <v>SI</v>
      </c>
      <c r="AC1124" s="74">
        <f>Table2[[#This Row],[PUNTUALIDAD (H)]]*24</f>
        <v>0.16666666668606922</v>
      </c>
      <c r="AD1124" s="73">
        <f t="shared" si="350"/>
        <v>1.4819444444437977</v>
      </c>
      <c r="AE1124" s="74">
        <f>Table2[[#This Row],[ATA TO UNLOADING]]*24</f>
        <v>35.566666666651145</v>
      </c>
      <c r="AF1124" s="74" t="str">
        <f>IF(Table2[[#This Row],[ATA TO UNLOADING 2]]&lt;=48,"YES","NO")</f>
        <v>YES</v>
      </c>
      <c r="AG1124" s="75">
        <f t="shared" si="351"/>
        <v>0.58333333333575865</v>
      </c>
      <c r="AH1124" s="2" t="s">
        <v>42</v>
      </c>
      <c r="AI1124" s="2" t="str">
        <f t="shared" si="352"/>
        <v>TCLU1812429</v>
      </c>
      <c r="AJ1124" s="76" t="str">
        <f t="shared" si="353"/>
        <v>MSI</v>
      </c>
      <c r="AK1124" s="77">
        <f>IF($M1124="TRUCK",VLOOKUP($AQ1124,Invoicing!$A$17:$B$49,MATCH($AK$1,Invoicing!$A$17:$B$17,0),FALSE),VLOOKUP($AQ1124,Invoicing!$N$17:$O$21,MATCH($AK$1,Invoicing!$N$17:$O$17,0),FALSE))</f>
        <v>480</v>
      </c>
      <c r="AL1124" s="78" t="e">
        <f>VLOOKUP($E1124,Invoicing!$A$1:$H$8,MATCH(TRACKER!$N1124,Invoicing!$A$1:$H$1,0),FALSE)</f>
        <v>#N/A</v>
      </c>
      <c r="AM1124" s="78">
        <f>VLOOKUP($E1124,Invoicing!$A$1:$H$8,MATCH(TRACKER!$O$1,Invoicing!$A$1:$H$1,0),FALSE)</f>
        <v>50</v>
      </c>
      <c r="AN1124" s="78">
        <f t="shared" si="354"/>
        <v>0</v>
      </c>
      <c r="AO1124" s="2">
        <f t="shared" si="355"/>
        <v>3</v>
      </c>
      <c r="AP1124" s="2" t="str">
        <f t="shared" si="356"/>
        <v>WEEK</v>
      </c>
      <c r="AQ1124" s="2" t="str">
        <f t="shared" si="357"/>
        <v>MSIWEEK</v>
      </c>
      <c r="AR1124" s="71">
        <f t="shared" si="358"/>
        <v>480</v>
      </c>
      <c r="AS1124" s="71">
        <f>VLOOKUP(AJ1124,Invoicing!A:K,10,FALSE)</f>
        <v>25</v>
      </c>
      <c r="AT1124" s="71">
        <f t="shared" si="359"/>
        <v>505</v>
      </c>
    </row>
    <row r="1125" spans="1:47">
      <c r="A1125" s="37" t="s">
        <v>232</v>
      </c>
      <c r="B1125" s="3" t="s">
        <v>38</v>
      </c>
      <c r="C1125" s="11">
        <v>45525.148611111108</v>
      </c>
      <c r="D1125" s="11">
        <v>45524.625</v>
      </c>
      <c r="E1125" s="11" t="s">
        <v>49</v>
      </c>
      <c r="F1125" s="11" t="s">
        <v>40</v>
      </c>
      <c r="G1125" s="3" t="s">
        <v>1301</v>
      </c>
      <c r="H1125" s="3" t="s">
        <v>2821</v>
      </c>
      <c r="I1125" s="11">
        <v>45525.958333333336</v>
      </c>
      <c r="J1125" s="12">
        <v>45526.400694444441</v>
      </c>
      <c r="K1125" s="12">
        <v>45526.458333333336</v>
      </c>
      <c r="L1125" s="12">
        <v>45526.416666666664</v>
      </c>
      <c r="M1125" s="12" t="s">
        <v>115</v>
      </c>
      <c r="N1125" s="3" t="s">
        <v>42</v>
      </c>
      <c r="O1125" s="3">
        <v>0</v>
      </c>
      <c r="P1125" s="1">
        <f t="shared" si="340"/>
        <v>34</v>
      </c>
      <c r="Q1125" s="1">
        <f t="shared" si="341"/>
        <v>8</v>
      </c>
      <c r="R1125" s="72">
        <f t="shared" si="342"/>
        <v>45526.400694444441</v>
      </c>
      <c r="S1125" s="73">
        <f t="shared" si="343"/>
        <v>0.80972222222771961</v>
      </c>
      <c r="T1125" s="74">
        <f>Table2[[#This Row],[ETA A OFRECIMIENTO]]*24</f>
        <v>19.433333333465271</v>
      </c>
      <c r="U1125" s="1" t="str">
        <f t="shared" si="344"/>
        <v>YES</v>
      </c>
      <c r="V1125" s="73">
        <f t="shared" si="345"/>
        <v>0.5</v>
      </c>
      <c r="W1125" s="74">
        <f>Table2[[#This Row],[DEL. AVAILABLE A SLOT]]*24</f>
        <v>12</v>
      </c>
      <c r="X1125" s="1" t="str">
        <f t="shared" si="346"/>
        <v>SI</v>
      </c>
      <c r="Y1125" s="73">
        <f t="shared" si="347"/>
        <v>1.3097222222277196</v>
      </c>
      <c r="Z1125" s="74">
        <f>Table2[[#This Row],[ETA A TIMESLOT]]*24</f>
        <v>31.433333333465271</v>
      </c>
      <c r="AA1125" s="73">
        <f t="shared" si="348"/>
        <v>0</v>
      </c>
      <c r="AB1125" s="73" t="str">
        <f t="shared" si="349"/>
        <v>SI</v>
      </c>
      <c r="AC1125" s="74">
        <f>Table2[[#This Row],[PUNTUALIDAD (H)]]*24</f>
        <v>0</v>
      </c>
      <c r="AD1125" s="73">
        <f t="shared" si="350"/>
        <v>1.2680555555562023</v>
      </c>
      <c r="AE1125" s="74">
        <f>Table2[[#This Row],[ATA TO UNLOADING]]*24</f>
        <v>30.433333333348855</v>
      </c>
      <c r="AF1125" s="74" t="str">
        <f>IF(Table2[[#This Row],[ATA TO UNLOADING 2]]&lt;=48,"YES","NO")</f>
        <v>YES</v>
      </c>
      <c r="AG1125" s="75">
        <f t="shared" si="351"/>
        <v>0.45833333333575865</v>
      </c>
      <c r="AH1125" s="2" t="s">
        <v>42</v>
      </c>
      <c r="AI1125" s="2" t="str">
        <f t="shared" si="352"/>
        <v>BSIU9240268</v>
      </c>
      <c r="AJ1125" s="76" t="str">
        <f t="shared" si="353"/>
        <v>CTU FLEVOKUST BV</v>
      </c>
      <c r="AK1125" s="77">
        <f>IF($M1125="TRUCK",VLOOKUP($AQ1125,Invoicing!$A$17:$B$49,MATCH($AK$1,Invoicing!$A$17:$B$17,0),FALSE),VLOOKUP($AQ1125,Invoicing!$N$17:$O$21,MATCH($AK$1,Invoicing!$N$17:$O$17,0),FALSE))</f>
        <v>520</v>
      </c>
      <c r="AL1125" s="78" t="e">
        <f>VLOOKUP($E1125,Invoicing!$A$1:$H$8,MATCH(TRACKER!$N1125,Invoicing!$A$1:$H$1,0),FALSE)</f>
        <v>#N/A</v>
      </c>
      <c r="AM1125" s="78">
        <v>35</v>
      </c>
      <c r="AN1125" s="78">
        <f t="shared" si="354"/>
        <v>0</v>
      </c>
      <c r="AO1125" s="2">
        <f t="shared" si="355"/>
        <v>4</v>
      </c>
      <c r="AP1125" s="2" t="str">
        <f t="shared" si="356"/>
        <v>WEEK</v>
      </c>
      <c r="AQ1125" s="2" t="str">
        <f t="shared" si="357"/>
        <v>CTU FLEVOKUST BVWEEK</v>
      </c>
      <c r="AR1125" s="71">
        <f t="shared" si="358"/>
        <v>520</v>
      </c>
      <c r="AS1125" s="71">
        <f>VLOOKUP(AJ1125,Invoicing!A:K,10,FALSE)</f>
        <v>0</v>
      </c>
      <c r="AT1125" s="71">
        <f t="shared" si="359"/>
        <v>670</v>
      </c>
      <c r="AU1125" s="55">
        <v>150</v>
      </c>
    </row>
    <row r="1126" spans="1:47">
      <c r="A1126" s="37" t="s">
        <v>232</v>
      </c>
      <c r="B1126" s="3" t="s">
        <v>38</v>
      </c>
      <c r="C1126" s="11">
        <v>45525.148611111108</v>
      </c>
      <c r="D1126" s="11">
        <v>45524.625</v>
      </c>
      <c r="E1126" s="11" t="s">
        <v>49</v>
      </c>
      <c r="F1126" s="11" t="s">
        <v>40</v>
      </c>
      <c r="G1126" s="3" t="s">
        <v>1302</v>
      </c>
      <c r="H1126" s="3" t="s">
        <v>41</v>
      </c>
      <c r="I1126" s="11">
        <v>45527.291666666664</v>
      </c>
      <c r="J1126" s="12">
        <v>45527.547222222223</v>
      </c>
      <c r="K1126" s="12">
        <v>45527.583333333336</v>
      </c>
      <c r="L1126" s="12">
        <v>45527.552083333336</v>
      </c>
      <c r="M1126" s="61" t="s">
        <v>12</v>
      </c>
      <c r="N1126" s="3" t="s">
        <v>42</v>
      </c>
      <c r="O1126" s="3">
        <v>0</v>
      </c>
      <c r="P1126" s="1">
        <f t="shared" si="340"/>
        <v>34</v>
      </c>
      <c r="Q1126" s="1">
        <f t="shared" si="341"/>
        <v>8</v>
      </c>
      <c r="R1126" s="72">
        <f t="shared" si="342"/>
        <v>45527.547222222223</v>
      </c>
      <c r="S1126" s="73">
        <f t="shared" si="343"/>
        <v>2.1430555555562023</v>
      </c>
      <c r="T1126" s="74">
        <f>Table2[[#This Row],[ETA A OFRECIMIENTO]]*24</f>
        <v>51.433333333348855</v>
      </c>
      <c r="U1126" s="1" t="str">
        <f t="shared" si="344"/>
        <v>NO</v>
      </c>
      <c r="V1126" s="73">
        <f t="shared" si="345"/>
        <v>0.29166666667151731</v>
      </c>
      <c r="W1126" s="74">
        <f>Table2[[#This Row],[DEL. AVAILABLE A SLOT]]*24</f>
        <v>7.0000000001164153</v>
      </c>
      <c r="X1126" s="1" t="str">
        <f t="shared" si="346"/>
        <v>SI</v>
      </c>
      <c r="Y1126" s="73">
        <f t="shared" si="347"/>
        <v>2.4347222222277196</v>
      </c>
      <c r="Z1126" s="74">
        <f>Table2[[#This Row],[ETA A TIMESLOT]]*24</f>
        <v>58.433333333465271</v>
      </c>
      <c r="AA1126" s="73">
        <f t="shared" si="348"/>
        <v>0</v>
      </c>
      <c r="AB1126" s="73" t="str">
        <f t="shared" si="349"/>
        <v>SI</v>
      </c>
      <c r="AC1126" s="74">
        <f>Table2[[#This Row],[PUNTUALIDAD (H)]]*24</f>
        <v>0</v>
      </c>
      <c r="AD1126" s="73">
        <f t="shared" si="350"/>
        <v>2.4034722222277196</v>
      </c>
      <c r="AE1126" s="74">
        <f>Table2[[#This Row],[ATA TO UNLOADING]]*24</f>
        <v>57.683333333465271</v>
      </c>
      <c r="AF1126" s="74" t="str">
        <f>IF(Table2[[#This Row],[ATA TO UNLOADING 2]]&lt;=48,"YES","NO")</f>
        <v>NO</v>
      </c>
      <c r="AG1126" s="75">
        <f t="shared" si="351"/>
        <v>0.58333333333575865</v>
      </c>
      <c r="AH1126" s="2" t="s">
        <v>42</v>
      </c>
      <c r="AI1126" s="2" t="str">
        <f t="shared" si="352"/>
        <v>BSIU9844083</v>
      </c>
      <c r="AJ1126" s="76" t="str">
        <f t="shared" si="353"/>
        <v>CTU FLEVOKUST BV</v>
      </c>
      <c r="AK1126" s="77">
        <f>IF($M1126="TRUCK",VLOOKUP($AQ1126,Invoicing!$A$17:$B$49,MATCH($AK$1,Invoicing!$A$17:$B$17,0),FALSE),VLOOKUP($AQ1126,Invoicing!$N$17:$O$21,MATCH($AK$1,Invoicing!$N$17:$O$17,0),FALSE))</f>
        <v>380</v>
      </c>
      <c r="AL1126" s="78" t="e">
        <f>VLOOKUP($E1126,Invoicing!$A$1:$H$8,MATCH(TRACKER!$N1126,Invoicing!$A$1:$H$1,0),FALSE)</f>
        <v>#N/A</v>
      </c>
      <c r="AM1126" s="78">
        <v>35</v>
      </c>
      <c r="AN1126" s="78">
        <f t="shared" si="354"/>
        <v>0</v>
      </c>
      <c r="AO1126" s="2">
        <f t="shared" si="355"/>
        <v>5</v>
      </c>
      <c r="AP1126" s="2" t="str">
        <f t="shared" si="356"/>
        <v>WEEK</v>
      </c>
      <c r="AQ1126" s="2" t="str">
        <f t="shared" si="357"/>
        <v>CTU FLEVOKUST BVWEEK</v>
      </c>
      <c r="AR1126" s="71">
        <f t="shared" si="358"/>
        <v>380</v>
      </c>
      <c r="AS1126" s="71">
        <f>VLOOKUP(AJ1126,Invoicing!A:K,10,FALSE)</f>
        <v>0</v>
      </c>
      <c r="AT1126" s="71">
        <f t="shared" si="359"/>
        <v>380</v>
      </c>
    </row>
    <row r="1127" spans="1:47">
      <c r="A1127" s="37" t="s">
        <v>232</v>
      </c>
      <c r="B1127" s="3" t="s">
        <v>38</v>
      </c>
      <c r="C1127" s="11">
        <v>45525.148611111108</v>
      </c>
      <c r="D1127" s="11">
        <v>45524.625</v>
      </c>
      <c r="E1127" s="11" t="s">
        <v>44</v>
      </c>
      <c r="F1127" s="11" t="s">
        <v>40</v>
      </c>
      <c r="G1127" s="3" t="s">
        <v>1303</v>
      </c>
      <c r="H1127" s="3" t="s">
        <v>41</v>
      </c>
      <c r="I1127" s="11">
        <v>45525.958333333336</v>
      </c>
      <c r="J1127" s="12">
        <v>45526.840277777781</v>
      </c>
      <c r="K1127" s="12">
        <v>45526.854166666664</v>
      </c>
      <c r="L1127" s="12">
        <v>45526.840277777781</v>
      </c>
      <c r="M1127" s="12" t="s">
        <v>115</v>
      </c>
      <c r="N1127" s="3" t="s">
        <v>42</v>
      </c>
      <c r="O1127" s="3">
        <v>2</v>
      </c>
      <c r="P1127" s="1">
        <f t="shared" si="340"/>
        <v>34</v>
      </c>
      <c r="Q1127" s="1">
        <f t="shared" si="341"/>
        <v>8</v>
      </c>
      <c r="R1127" s="72">
        <f t="shared" si="342"/>
        <v>45526.840277777781</v>
      </c>
      <c r="S1127" s="73">
        <f t="shared" si="343"/>
        <v>0.80972222222771961</v>
      </c>
      <c r="T1127" s="74">
        <f>Table2[[#This Row],[ETA A OFRECIMIENTO]]*24</f>
        <v>19.433333333465271</v>
      </c>
      <c r="U1127" s="1" t="str">
        <f t="shared" si="344"/>
        <v>YES</v>
      </c>
      <c r="V1127" s="73">
        <f t="shared" si="345"/>
        <v>0.89583333332848269</v>
      </c>
      <c r="W1127" s="74">
        <f>Table2[[#This Row],[DEL. AVAILABLE A SLOT]]*24</f>
        <v>21.499999999883585</v>
      </c>
      <c r="X1127" s="1" t="str">
        <f t="shared" si="346"/>
        <v>SI</v>
      </c>
      <c r="Y1127" s="73">
        <f t="shared" si="347"/>
        <v>1.7055555555562023</v>
      </c>
      <c r="Z1127" s="74">
        <f>Table2[[#This Row],[ETA A TIMESLOT]]*24</f>
        <v>40.933333333348855</v>
      </c>
      <c r="AA1127" s="73">
        <f t="shared" si="348"/>
        <v>0</v>
      </c>
      <c r="AB1127" s="73" t="str">
        <f t="shared" si="349"/>
        <v>SI</v>
      </c>
      <c r="AC1127" s="74">
        <f>Table2[[#This Row],[PUNTUALIDAD (H)]]*24</f>
        <v>0</v>
      </c>
      <c r="AD1127" s="73">
        <f t="shared" si="350"/>
        <v>1.6916666666729725</v>
      </c>
      <c r="AE1127" s="74">
        <f>Table2[[#This Row],[ATA TO UNLOADING]]*24</f>
        <v>40.60000000015134</v>
      </c>
      <c r="AF1127" s="74" t="str">
        <f>IF(Table2[[#This Row],[ATA TO UNLOADING 2]]&lt;=48,"YES","NO")</f>
        <v>YES</v>
      </c>
      <c r="AG1127" s="75">
        <f t="shared" si="351"/>
        <v>0.85416666666424135</v>
      </c>
      <c r="AH1127" s="2" t="s">
        <v>24</v>
      </c>
      <c r="AI1127" s="2" t="str">
        <f t="shared" si="352"/>
        <v>CAAU6271903</v>
      </c>
      <c r="AJ1127" s="76" t="str">
        <f t="shared" si="353"/>
        <v>MSI</v>
      </c>
      <c r="AK1127" s="77">
        <f>IF($M1127="TRUCK",VLOOKUP($AQ1127,Invoicing!$A$17:$B$49,MATCH($AK$1,Invoicing!$A$17:$B$17,0),FALSE),VLOOKUP($AQ1127,Invoicing!$N$17:$O$21,MATCH($AK$1,Invoicing!$N$17:$O$17,0),FALSE))</f>
        <v>530</v>
      </c>
      <c r="AL1127" s="78" t="e">
        <f>VLOOKUP($E1127,Invoicing!$A$1:$H$8,MATCH(TRACKER!$N1127,Invoicing!$A$1:$H$1,0),FALSE)</f>
        <v>#N/A</v>
      </c>
      <c r="AM1127" s="78">
        <f>VLOOKUP($E1127,Invoicing!$A$1:$H$8,MATCH(TRACKER!$O$1,Invoicing!$A$1:$H$1,0),FALSE)</f>
        <v>50</v>
      </c>
      <c r="AN1127" s="78">
        <f t="shared" si="354"/>
        <v>100</v>
      </c>
      <c r="AO1127" s="2">
        <f t="shared" si="355"/>
        <v>4</v>
      </c>
      <c r="AP1127" s="2" t="str">
        <f t="shared" si="356"/>
        <v>NIGHT</v>
      </c>
      <c r="AQ1127" s="2" t="str">
        <f t="shared" si="357"/>
        <v>MSINIGHT</v>
      </c>
      <c r="AR1127" s="71">
        <f t="shared" si="358"/>
        <v>630</v>
      </c>
      <c r="AS1127" s="71">
        <f>VLOOKUP(AJ1127,Invoicing!A:K,10,FALSE)</f>
        <v>25</v>
      </c>
      <c r="AT1127" s="71">
        <f t="shared" si="359"/>
        <v>805</v>
      </c>
      <c r="AU1127" s="55">
        <v>150</v>
      </c>
    </row>
    <row r="1128" spans="1:47">
      <c r="A1128" s="37" t="s">
        <v>232</v>
      </c>
      <c r="B1128" s="3" t="s">
        <v>38</v>
      </c>
      <c r="C1128" s="11">
        <v>45525.148611111108</v>
      </c>
      <c r="D1128" s="11">
        <v>45524.625</v>
      </c>
      <c r="E1128" s="11" t="s">
        <v>45</v>
      </c>
      <c r="F1128" s="11" t="s">
        <v>40</v>
      </c>
      <c r="G1128" s="3" t="s">
        <v>1304</v>
      </c>
      <c r="H1128" s="3" t="s">
        <v>2821</v>
      </c>
      <c r="I1128" s="11">
        <v>45525.958333333336</v>
      </c>
      <c r="J1128" s="12">
        <v>45527.020833333336</v>
      </c>
      <c r="K1128" s="12">
        <v>45526.958333333336</v>
      </c>
      <c r="L1128" s="12">
        <v>45527.034722222219</v>
      </c>
      <c r="M1128" s="12" t="s">
        <v>115</v>
      </c>
      <c r="N1128" s="3" t="s">
        <v>42</v>
      </c>
      <c r="O1128" s="3">
        <v>0</v>
      </c>
      <c r="P1128" s="1">
        <f t="shared" si="340"/>
        <v>34</v>
      </c>
      <c r="Q1128" s="1">
        <f t="shared" si="341"/>
        <v>8</v>
      </c>
      <c r="R1128" s="72">
        <f t="shared" si="342"/>
        <v>45527.020833333336</v>
      </c>
      <c r="S1128" s="73">
        <f t="shared" si="343"/>
        <v>0.80972222222771961</v>
      </c>
      <c r="T1128" s="74">
        <f>Table2[[#This Row],[ETA A OFRECIMIENTO]]*24</f>
        <v>19.433333333465271</v>
      </c>
      <c r="U1128" s="1" t="str">
        <f t="shared" si="344"/>
        <v>YES</v>
      </c>
      <c r="V1128" s="73">
        <f t="shared" si="345"/>
        <v>1</v>
      </c>
      <c r="W1128" s="74">
        <f>Table2[[#This Row],[DEL. AVAILABLE A SLOT]]*24</f>
        <v>24</v>
      </c>
      <c r="X1128" s="1" t="str">
        <f t="shared" si="346"/>
        <v>SI</v>
      </c>
      <c r="Y1128" s="73">
        <f t="shared" si="347"/>
        <v>1.8097222222277196</v>
      </c>
      <c r="Z1128" s="74">
        <f>Table2[[#This Row],[ETA A TIMESLOT]]*24</f>
        <v>43.433333333465271</v>
      </c>
      <c r="AA1128" s="73">
        <f t="shared" si="348"/>
        <v>6.25E-2</v>
      </c>
      <c r="AB1128" s="73" t="str">
        <f t="shared" si="349"/>
        <v>NO</v>
      </c>
      <c r="AC1128" s="74">
        <f>Table2[[#This Row],[PUNTUALIDAD (H)]]*24</f>
        <v>1.5</v>
      </c>
      <c r="AD1128" s="73">
        <f t="shared" si="350"/>
        <v>1.8861111111109494</v>
      </c>
      <c r="AE1128" s="74">
        <f>Table2[[#This Row],[ATA TO UNLOADING]]*24</f>
        <v>45.266666666662786</v>
      </c>
      <c r="AF1128" s="74" t="str">
        <f>IF(Table2[[#This Row],[ATA TO UNLOADING 2]]&lt;=48,"YES","NO")</f>
        <v>YES</v>
      </c>
      <c r="AG1128" s="75">
        <f t="shared" si="351"/>
        <v>0.95833333333575865</v>
      </c>
      <c r="AH1128" s="2" t="s">
        <v>24</v>
      </c>
      <c r="AI1128" s="2" t="str">
        <f t="shared" si="352"/>
        <v>CAAU6426651</v>
      </c>
      <c r="AJ1128" s="76" t="str">
        <f t="shared" si="353"/>
        <v>OM TRANSPORT</v>
      </c>
      <c r="AK1128" s="77">
        <f>IF($M1128="TRUCK",VLOOKUP($AQ1128,Invoicing!$A$17:$B$49,MATCH($AK$1,Invoicing!$A$17:$B$17,0),FALSE),VLOOKUP($AQ1128,Invoicing!$N$17:$O$21,MATCH($AK$1,Invoicing!$N$17:$O$17,0),FALSE))</f>
        <v>475</v>
      </c>
      <c r="AL1128" s="78" t="e">
        <f>VLOOKUP($E1128,Invoicing!$A$1:$H$8,MATCH(TRACKER!$N1128,Invoicing!$A$1:$H$1,0),FALSE)</f>
        <v>#N/A</v>
      </c>
      <c r="AM1128" s="78">
        <f>VLOOKUP($E1128,Invoicing!$A$1:$H$8,MATCH(TRACKER!$O$1,Invoicing!$A$1:$H$1,0),FALSE)</f>
        <v>50</v>
      </c>
      <c r="AN1128" s="78">
        <f t="shared" si="354"/>
        <v>0</v>
      </c>
      <c r="AO1128" s="2">
        <f t="shared" si="355"/>
        <v>4</v>
      </c>
      <c r="AP1128" s="2" t="str">
        <f t="shared" si="356"/>
        <v>NIGHT</v>
      </c>
      <c r="AQ1128" s="2" t="str">
        <f t="shared" si="357"/>
        <v>OM TRANSPORTNIGHT</v>
      </c>
      <c r="AR1128" s="71">
        <f t="shared" si="358"/>
        <v>475</v>
      </c>
      <c r="AS1128" s="71">
        <f>VLOOKUP(AJ1128,Invoicing!A:K,10,FALSE)</f>
        <v>25</v>
      </c>
      <c r="AT1128" s="71">
        <f t="shared" si="359"/>
        <v>500</v>
      </c>
    </row>
    <row r="1129" spans="1:47">
      <c r="A1129" s="37" t="s">
        <v>232</v>
      </c>
      <c r="B1129" s="3" t="s">
        <v>38</v>
      </c>
      <c r="C1129" s="11">
        <v>45525.148611111108</v>
      </c>
      <c r="D1129" s="11">
        <v>45524.625</v>
      </c>
      <c r="E1129" s="11" t="s">
        <v>45</v>
      </c>
      <c r="F1129" s="11" t="s">
        <v>40</v>
      </c>
      <c r="G1129" s="3" t="s">
        <v>1305</v>
      </c>
      <c r="H1129" s="3" t="s">
        <v>2821</v>
      </c>
      <c r="I1129" s="11">
        <v>45525.958333333336</v>
      </c>
      <c r="J1129" s="12">
        <v>45526.230555555558</v>
      </c>
      <c r="K1129" s="12">
        <v>45526.25</v>
      </c>
      <c r="L1129" s="12">
        <v>45526.25</v>
      </c>
      <c r="M1129" s="12" t="s">
        <v>115</v>
      </c>
      <c r="N1129" s="3" t="s">
        <v>42</v>
      </c>
      <c r="O1129" s="3">
        <v>0</v>
      </c>
      <c r="P1129" s="1">
        <f t="shared" si="340"/>
        <v>34</v>
      </c>
      <c r="Q1129" s="1">
        <f t="shared" si="341"/>
        <v>8</v>
      </c>
      <c r="R1129" s="72">
        <f t="shared" si="342"/>
        <v>45526.230555555558</v>
      </c>
      <c r="S1129" s="73">
        <f t="shared" si="343"/>
        <v>0.80972222222771961</v>
      </c>
      <c r="T1129" s="74">
        <f>Table2[[#This Row],[ETA A OFRECIMIENTO]]*24</f>
        <v>19.433333333465271</v>
      </c>
      <c r="U1129" s="1" t="str">
        <f t="shared" si="344"/>
        <v>YES</v>
      </c>
      <c r="V1129" s="73">
        <f t="shared" si="345"/>
        <v>0.29166666666424135</v>
      </c>
      <c r="W1129" s="74">
        <f>Table2[[#This Row],[DEL. AVAILABLE A SLOT]]*24</f>
        <v>6.9999999999417923</v>
      </c>
      <c r="X1129" s="1" t="str">
        <f t="shared" si="346"/>
        <v>SI</v>
      </c>
      <c r="Y1129" s="73">
        <f t="shared" si="347"/>
        <v>1.101388888891961</v>
      </c>
      <c r="Z1129" s="74">
        <f>Table2[[#This Row],[ETA A TIMESLOT]]*24</f>
        <v>26.433333333407063</v>
      </c>
      <c r="AA1129" s="73">
        <f t="shared" si="348"/>
        <v>0</v>
      </c>
      <c r="AB1129" s="73" t="str">
        <f t="shared" si="349"/>
        <v>SI</v>
      </c>
      <c r="AC1129" s="74">
        <f>Table2[[#This Row],[PUNTUALIDAD (H)]]*24</f>
        <v>0</v>
      </c>
      <c r="AD1129" s="73">
        <f t="shared" si="350"/>
        <v>1.101388888891961</v>
      </c>
      <c r="AE1129" s="74">
        <f>Table2[[#This Row],[ATA TO UNLOADING]]*24</f>
        <v>26.433333333407063</v>
      </c>
      <c r="AF1129" s="74" t="str">
        <f>IF(Table2[[#This Row],[ATA TO UNLOADING 2]]&lt;=48,"YES","NO")</f>
        <v>YES</v>
      </c>
      <c r="AG1129" s="75">
        <f t="shared" si="351"/>
        <v>0.25</v>
      </c>
      <c r="AH1129" s="2" t="s">
        <v>42</v>
      </c>
      <c r="AI1129" s="2" t="str">
        <f t="shared" si="352"/>
        <v>CAAU6485715</v>
      </c>
      <c r="AJ1129" s="76" t="str">
        <f t="shared" si="353"/>
        <v>OM TRANSPORT</v>
      </c>
      <c r="AK1129" s="77">
        <f>IF($M1129="TRUCK",VLOOKUP($AQ1129,Invoicing!$A$17:$B$49,MATCH($AK$1,Invoicing!$A$17:$B$17,0),FALSE),VLOOKUP($AQ1129,Invoicing!$N$17:$O$21,MATCH($AK$1,Invoicing!$N$17:$O$17,0),FALSE))</f>
        <v>475</v>
      </c>
      <c r="AL1129" s="78" t="e">
        <f>VLOOKUP($E1129,Invoicing!$A$1:$H$8,MATCH(TRACKER!$N1129,Invoicing!$A$1:$H$1,0),FALSE)</f>
        <v>#N/A</v>
      </c>
      <c r="AM1129" s="78">
        <f>VLOOKUP($E1129,Invoicing!$A$1:$H$8,MATCH(TRACKER!$O$1,Invoicing!$A$1:$H$1,0),FALSE)</f>
        <v>50</v>
      </c>
      <c r="AN1129" s="78">
        <f t="shared" si="354"/>
        <v>0</v>
      </c>
      <c r="AO1129" s="2">
        <f t="shared" si="355"/>
        <v>4</v>
      </c>
      <c r="AP1129" s="2" t="str">
        <f t="shared" si="356"/>
        <v>WEEK</v>
      </c>
      <c r="AQ1129" s="2" t="str">
        <f t="shared" si="357"/>
        <v>OM TRANSPORTWEEK</v>
      </c>
      <c r="AR1129" s="71">
        <f t="shared" si="358"/>
        <v>475</v>
      </c>
      <c r="AS1129" s="71">
        <f>VLOOKUP(AJ1129,Invoicing!A:K,10,FALSE)</f>
        <v>25</v>
      </c>
      <c r="AT1129" s="71">
        <f t="shared" si="359"/>
        <v>500</v>
      </c>
    </row>
    <row r="1130" spans="1:47">
      <c r="A1130" s="37" t="s">
        <v>232</v>
      </c>
      <c r="B1130" s="3" t="s">
        <v>38</v>
      </c>
      <c r="C1130" s="11">
        <v>45525.148611111108</v>
      </c>
      <c r="D1130" s="11">
        <v>45524.625</v>
      </c>
      <c r="E1130" s="11" t="s">
        <v>44</v>
      </c>
      <c r="F1130" s="11" t="s">
        <v>40</v>
      </c>
      <c r="G1130" s="3" t="s">
        <v>1306</v>
      </c>
      <c r="H1130" s="3" t="s">
        <v>41</v>
      </c>
      <c r="I1130" s="11">
        <v>45525.958333333336</v>
      </c>
      <c r="J1130" s="12">
        <v>45526.791666666664</v>
      </c>
      <c r="K1130" s="12">
        <v>45526.791666666664</v>
      </c>
      <c r="L1130" s="12">
        <v>45526.791666666664</v>
      </c>
      <c r="M1130" s="12" t="s">
        <v>115</v>
      </c>
      <c r="N1130" s="3" t="s">
        <v>42</v>
      </c>
      <c r="O1130" s="3">
        <v>1</v>
      </c>
      <c r="P1130" s="1">
        <f t="shared" si="340"/>
        <v>34</v>
      </c>
      <c r="Q1130" s="1">
        <f t="shared" si="341"/>
        <v>8</v>
      </c>
      <c r="R1130" s="72">
        <f t="shared" si="342"/>
        <v>45526.791666666664</v>
      </c>
      <c r="S1130" s="73">
        <f t="shared" si="343"/>
        <v>0.80972222222771961</v>
      </c>
      <c r="T1130" s="74">
        <f>Table2[[#This Row],[ETA A OFRECIMIENTO]]*24</f>
        <v>19.433333333465271</v>
      </c>
      <c r="U1130" s="1" t="str">
        <f t="shared" si="344"/>
        <v>YES</v>
      </c>
      <c r="V1130" s="73">
        <f t="shared" si="345"/>
        <v>0.83333333332848269</v>
      </c>
      <c r="W1130" s="74">
        <f>Table2[[#This Row],[DEL. AVAILABLE A SLOT]]*24</f>
        <v>19.999999999883585</v>
      </c>
      <c r="X1130" s="1" t="str">
        <f t="shared" si="346"/>
        <v>SI</v>
      </c>
      <c r="Y1130" s="73">
        <f t="shared" si="347"/>
        <v>1.6430555555562023</v>
      </c>
      <c r="Z1130" s="74">
        <f>Table2[[#This Row],[ETA A TIMESLOT]]*24</f>
        <v>39.433333333348855</v>
      </c>
      <c r="AA1130" s="73">
        <f t="shared" si="348"/>
        <v>0</v>
      </c>
      <c r="AB1130" s="73" t="str">
        <f t="shared" si="349"/>
        <v>SI</v>
      </c>
      <c r="AC1130" s="74">
        <f>Table2[[#This Row],[PUNTUALIDAD (H)]]*24</f>
        <v>0</v>
      </c>
      <c r="AD1130" s="73">
        <f t="shared" si="350"/>
        <v>1.6430555555562023</v>
      </c>
      <c r="AE1130" s="74">
        <f>Table2[[#This Row],[ATA TO UNLOADING]]*24</f>
        <v>39.433333333348855</v>
      </c>
      <c r="AF1130" s="74" t="str">
        <f>IF(Table2[[#This Row],[ATA TO UNLOADING 2]]&lt;=48,"YES","NO")</f>
        <v>YES</v>
      </c>
      <c r="AG1130" s="75">
        <f t="shared" si="351"/>
        <v>0.79166666666424135</v>
      </c>
      <c r="AH1130" s="2" t="s">
        <v>42</v>
      </c>
      <c r="AI1130" s="2" t="str">
        <f t="shared" si="352"/>
        <v>CAIU8428091</v>
      </c>
      <c r="AJ1130" s="76" t="str">
        <f t="shared" si="353"/>
        <v>MSI</v>
      </c>
      <c r="AK1130" s="77">
        <f>IF($M1130="TRUCK",VLOOKUP($AQ1130,Invoicing!$A$17:$B$49,MATCH($AK$1,Invoicing!$A$17:$B$17,0),FALSE),VLOOKUP($AQ1130,Invoicing!$N$17:$O$21,MATCH($AK$1,Invoicing!$N$17:$O$17,0),FALSE))</f>
        <v>480</v>
      </c>
      <c r="AL1130" s="78" t="e">
        <f>VLOOKUP($E1130,Invoicing!$A$1:$H$8,MATCH(TRACKER!$N1130,Invoicing!$A$1:$H$1,0),FALSE)</f>
        <v>#N/A</v>
      </c>
      <c r="AM1130" s="78">
        <f>VLOOKUP($E1130,Invoicing!$A$1:$H$8,MATCH(TRACKER!$O$1,Invoicing!$A$1:$H$1,0),FALSE)</f>
        <v>50</v>
      </c>
      <c r="AN1130" s="78">
        <f t="shared" si="354"/>
        <v>50</v>
      </c>
      <c r="AO1130" s="2">
        <f t="shared" si="355"/>
        <v>4</v>
      </c>
      <c r="AP1130" s="2" t="str">
        <f t="shared" si="356"/>
        <v>WEEK</v>
      </c>
      <c r="AQ1130" s="2" t="str">
        <f t="shared" si="357"/>
        <v>MSIWEEK</v>
      </c>
      <c r="AR1130" s="71">
        <f t="shared" si="358"/>
        <v>530</v>
      </c>
      <c r="AS1130" s="71">
        <f>VLOOKUP(AJ1130,Invoicing!A:K,10,FALSE)</f>
        <v>25</v>
      </c>
      <c r="AT1130" s="71">
        <f t="shared" si="359"/>
        <v>555</v>
      </c>
    </row>
    <row r="1131" spans="1:47">
      <c r="A1131" s="37" t="s">
        <v>232</v>
      </c>
      <c r="B1131" s="3" t="s">
        <v>38</v>
      </c>
      <c r="C1131" s="11">
        <v>45525.148611111108</v>
      </c>
      <c r="D1131" s="11">
        <v>45524.625</v>
      </c>
      <c r="E1131" s="11" t="s">
        <v>49</v>
      </c>
      <c r="F1131" s="11" t="s">
        <v>40</v>
      </c>
      <c r="G1131" s="3" t="s">
        <v>1307</v>
      </c>
      <c r="H1131" s="3" t="s">
        <v>41</v>
      </c>
      <c r="I1131" s="11">
        <v>45527.291666666664</v>
      </c>
      <c r="J1131" s="12">
        <v>45527.487500000003</v>
      </c>
      <c r="K1131" s="12">
        <v>45527.5</v>
      </c>
      <c r="L1131" s="12">
        <v>45527.5</v>
      </c>
      <c r="M1131" s="61" t="s">
        <v>12</v>
      </c>
      <c r="N1131" s="3" t="s">
        <v>42</v>
      </c>
      <c r="O1131" s="3">
        <v>0</v>
      </c>
      <c r="P1131" s="1">
        <f t="shared" si="340"/>
        <v>34</v>
      </c>
      <c r="Q1131" s="1">
        <f t="shared" si="341"/>
        <v>8</v>
      </c>
      <c r="R1131" s="72">
        <f t="shared" si="342"/>
        <v>45527.487500000003</v>
      </c>
      <c r="S1131" s="73">
        <f t="shared" si="343"/>
        <v>2.1430555555562023</v>
      </c>
      <c r="T1131" s="74">
        <f>Table2[[#This Row],[ETA A OFRECIMIENTO]]*24</f>
        <v>51.433333333348855</v>
      </c>
      <c r="U1131" s="1" t="str">
        <f t="shared" si="344"/>
        <v>NO</v>
      </c>
      <c r="V1131" s="73">
        <f t="shared" si="345"/>
        <v>0.20833333333575865</v>
      </c>
      <c r="W1131" s="74">
        <f>Table2[[#This Row],[DEL. AVAILABLE A SLOT]]*24</f>
        <v>5.0000000000582077</v>
      </c>
      <c r="X1131" s="1" t="str">
        <f t="shared" si="346"/>
        <v>SI</v>
      </c>
      <c r="Y1131" s="73">
        <f t="shared" si="347"/>
        <v>2.351388888891961</v>
      </c>
      <c r="Z1131" s="74">
        <f>Table2[[#This Row],[ETA A TIMESLOT]]*24</f>
        <v>56.433333333407063</v>
      </c>
      <c r="AA1131" s="73">
        <f t="shared" si="348"/>
        <v>0</v>
      </c>
      <c r="AB1131" s="73" t="str">
        <f t="shared" si="349"/>
        <v>SI</v>
      </c>
      <c r="AC1131" s="74">
        <f>Table2[[#This Row],[PUNTUALIDAD (H)]]*24</f>
        <v>0</v>
      </c>
      <c r="AD1131" s="73">
        <f t="shared" si="350"/>
        <v>2.351388888891961</v>
      </c>
      <c r="AE1131" s="74">
        <f>Table2[[#This Row],[ATA TO UNLOADING]]*24</f>
        <v>56.433333333407063</v>
      </c>
      <c r="AF1131" s="74" t="str">
        <f>IF(Table2[[#This Row],[ATA TO UNLOADING 2]]&lt;=48,"YES","NO")</f>
        <v>NO</v>
      </c>
      <c r="AG1131" s="75">
        <f t="shared" si="351"/>
        <v>0.5</v>
      </c>
      <c r="AH1131" s="2" t="s">
        <v>42</v>
      </c>
      <c r="AI1131" s="2" t="str">
        <f t="shared" si="352"/>
        <v>GAOU6861162</v>
      </c>
      <c r="AJ1131" s="76" t="str">
        <f t="shared" si="353"/>
        <v>CTU FLEVOKUST BV</v>
      </c>
      <c r="AK1131" s="77">
        <f>IF($M1131="TRUCK",VLOOKUP($AQ1131,Invoicing!$A$17:$B$49,MATCH($AK$1,Invoicing!$A$17:$B$17,0),FALSE),VLOOKUP($AQ1131,Invoicing!$N$17:$O$21,MATCH($AK$1,Invoicing!$N$17:$O$17,0),FALSE))</f>
        <v>380</v>
      </c>
      <c r="AL1131" s="78" t="e">
        <f>VLOOKUP($E1131,Invoicing!$A$1:$H$8,MATCH(TRACKER!$N1131,Invoicing!$A$1:$H$1,0),FALSE)</f>
        <v>#N/A</v>
      </c>
      <c r="AM1131" s="78">
        <v>35</v>
      </c>
      <c r="AN1131" s="78">
        <f t="shared" si="354"/>
        <v>0</v>
      </c>
      <c r="AO1131" s="2">
        <f t="shared" si="355"/>
        <v>5</v>
      </c>
      <c r="AP1131" s="2" t="str">
        <f t="shared" si="356"/>
        <v>WEEK</v>
      </c>
      <c r="AQ1131" s="2" t="str">
        <f t="shared" si="357"/>
        <v>CTU FLEVOKUST BVWEEK</v>
      </c>
      <c r="AR1131" s="71">
        <f t="shared" si="358"/>
        <v>380</v>
      </c>
      <c r="AS1131" s="71">
        <f>VLOOKUP(AJ1131,Invoicing!A:K,10,FALSE)</f>
        <v>0</v>
      </c>
      <c r="AT1131" s="71">
        <f t="shared" si="359"/>
        <v>380</v>
      </c>
    </row>
    <row r="1132" spans="1:47">
      <c r="A1132" s="37" t="s">
        <v>232</v>
      </c>
      <c r="B1132" s="3" t="s">
        <v>38</v>
      </c>
      <c r="C1132" s="11">
        <v>45525.148611111108</v>
      </c>
      <c r="D1132" s="11">
        <v>45524.625</v>
      </c>
      <c r="E1132" s="11" t="s">
        <v>49</v>
      </c>
      <c r="F1132" s="11" t="s">
        <v>40</v>
      </c>
      <c r="G1132" s="3" t="s">
        <v>1308</v>
      </c>
      <c r="H1132" s="3" t="s">
        <v>41</v>
      </c>
      <c r="I1132" s="11">
        <v>45527.291666666664</v>
      </c>
      <c r="J1132" s="12">
        <v>45529.388888888891</v>
      </c>
      <c r="K1132" s="12">
        <v>45529.416666666664</v>
      </c>
      <c r="L1132" s="12">
        <v>45529.395833333336</v>
      </c>
      <c r="M1132" s="61" t="s">
        <v>12</v>
      </c>
      <c r="N1132" s="3" t="s">
        <v>42</v>
      </c>
      <c r="O1132" s="3">
        <v>0</v>
      </c>
      <c r="P1132" s="1">
        <f t="shared" si="340"/>
        <v>34</v>
      </c>
      <c r="Q1132" s="1">
        <f t="shared" si="341"/>
        <v>8</v>
      </c>
      <c r="R1132" s="72">
        <f t="shared" si="342"/>
        <v>45529.388888888891</v>
      </c>
      <c r="S1132" s="73">
        <f t="shared" si="343"/>
        <v>2.1430555555562023</v>
      </c>
      <c r="T1132" s="74">
        <f>Table2[[#This Row],[ETA A OFRECIMIENTO]]*24</f>
        <v>51.433333333348855</v>
      </c>
      <c r="U1132" s="1" t="str">
        <f t="shared" si="344"/>
        <v>NO</v>
      </c>
      <c r="V1132" s="73">
        <f t="shared" si="345"/>
        <v>2.125</v>
      </c>
      <c r="W1132" s="74">
        <f>Table2[[#This Row],[DEL. AVAILABLE A SLOT]]*24</f>
        <v>51</v>
      </c>
      <c r="X1132" s="1" t="str">
        <f t="shared" si="346"/>
        <v>NO</v>
      </c>
      <c r="Y1132" s="73">
        <f t="shared" si="347"/>
        <v>4.2680555555562023</v>
      </c>
      <c r="Z1132" s="74">
        <f>Table2[[#This Row],[ETA A TIMESLOT]]*24</f>
        <v>102.43333333334886</v>
      </c>
      <c r="AA1132" s="73">
        <f t="shared" si="348"/>
        <v>0</v>
      </c>
      <c r="AB1132" s="73" t="str">
        <f t="shared" si="349"/>
        <v>SI</v>
      </c>
      <c r="AC1132" s="74">
        <f>Table2[[#This Row],[PUNTUALIDAD (H)]]*24</f>
        <v>0</v>
      </c>
      <c r="AD1132" s="73">
        <f t="shared" si="350"/>
        <v>4.2472222222277196</v>
      </c>
      <c r="AE1132" s="74">
        <f>Table2[[#This Row],[ATA TO UNLOADING]]*24</f>
        <v>101.93333333346527</v>
      </c>
      <c r="AF1132" s="74" t="str">
        <f>IF(Table2[[#This Row],[ATA TO UNLOADING 2]]&lt;=48,"YES","NO")</f>
        <v>NO</v>
      </c>
      <c r="AG1132" s="75">
        <f t="shared" si="351"/>
        <v>0.41666666666424135</v>
      </c>
      <c r="AH1132" s="2" t="s">
        <v>42</v>
      </c>
      <c r="AI1132" s="2" t="str">
        <f t="shared" si="352"/>
        <v>GCXU5577641</v>
      </c>
      <c r="AJ1132" s="76" t="str">
        <f t="shared" si="353"/>
        <v>CTU FLEVOKUST BV</v>
      </c>
      <c r="AK1132" s="77">
        <f>IF($M1132="TRUCK",VLOOKUP($AQ1132,Invoicing!$A$17:$B$49,MATCH($AK$1,Invoicing!$A$17:$B$17,0),FALSE),VLOOKUP($AQ1132,Invoicing!$N$17:$O$21,MATCH($AK$1,Invoicing!$N$17:$O$17,0),FALSE))</f>
        <v>500</v>
      </c>
      <c r="AL1132" s="78" t="e">
        <f>VLOOKUP($E1132,Invoicing!$A$1:$H$8,MATCH(TRACKER!$N1132,Invoicing!$A$1:$H$1,0),FALSE)</f>
        <v>#N/A</v>
      </c>
      <c r="AM1132" s="78">
        <v>35</v>
      </c>
      <c r="AN1132" s="78">
        <f t="shared" si="354"/>
        <v>0</v>
      </c>
      <c r="AO1132" s="2">
        <f t="shared" si="355"/>
        <v>7</v>
      </c>
      <c r="AP1132" s="2" t="str">
        <f t="shared" si="356"/>
        <v>SUNDAY</v>
      </c>
      <c r="AQ1132" s="2" t="str">
        <f t="shared" si="357"/>
        <v>CTU FLEVOKUST BVSUNDAY</v>
      </c>
      <c r="AR1132" s="71">
        <f t="shared" si="358"/>
        <v>500</v>
      </c>
      <c r="AS1132" s="71">
        <f>VLOOKUP(AJ1132,Invoicing!A:K,10,FALSE)</f>
        <v>0</v>
      </c>
      <c r="AT1132" s="71">
        <f t="shared" si="359"/>
        <v>500</v>
      </c>
    </row>
    <row r="1133" spans="1:47">
      <c r="A1133" s="37" t="s">
        <v>232</v>
      </c>
      <c r="B1133" s="3" t="s">
        <v>38</v>
      </c>
      <c r="C1133" s="11">
        <v>45525.148611111108</v>
      </c>
      <c r="D1133" s="11">
        <v>45524.625</v>
      </c>
      <c r="E1133" s="11" t="s">
        <v>49</v>
      </c>
      <c r="F1133" s="11" t="s">
        <v>40</v>
      </c>
      <c r="G1133" s="3" t="s">
        <v>1309</v>
      </c>
      <c r="H1133" s="3" t="s">
        <v>2821</v>
      </c>
      <c r="I1133" s="11">
        <v>45525.958333333336</v>
      </c>
      <c r="J1133" s="12">
        <v>45526.601388888892</v>
      </c>
      <c r="K1133" s="12">
        <v>45526.625</v>
      </c>
      <c r="L1133" s="12">
        <v>45526.612500000003</v>
      </c>
      <c r="M1133" s="12" t="s">
        <v>115</v>
      </c>
      <c r="N1133" s="3" t="s">
        <v>42</v>
      </c>
      <c r="O1133" s="3">
        <v>0</v>
      </c>
      <c r="P1133" s="1">
        <f t="shared" si="340"/>
        <v>34</v>
      </c>
      <c r="Q1133" s="1">
        <f t="shared" si="341"/>
        <v>8</v>
      </c>
      <c r="R1133" s="72">
        <f t="shared" si="342"/>
        <v>45526.601388888892</v>
      </c>
      <c r="S1133" s="73">
        <f t="shared" si="343"/>
        <v>0.80972222222771961</v>
      </c>
      <c r="T1133" s="74">
        <f>Table2[[#This Row],[ETA A OFRECIMIENTO]]*24</f>
        <v>19.433333333465271</v>
      </c>
      <c r="U1133" s="1" t="str">
        <f t="shared" si="344"/>
        <v>YES</v>
      </c>
      <c r="V1133" s="73">
        <f t="shared" si="345"/>
        <v>0.66666666666424135</v>
      </c>
      <c r="W1133" s="74">
        <f>Table2[[#This Row],[DEL. AVAILABLE A SLOT]]*24</f>
        <v>15.999999999941792</v>
      </c>
      <c r="X1133" s="1" t="str">
        <f t="shared" si="346"/>
        <v>SI</v>
      </c>
      <c r="Y1133" s="73">
        <f t="shared" si="347"/>
        <v>1.476388888891961</v>
      </c>
      <c r="Z1133" s="74">
        <f>Table2[[#This Row],[ETA A TIMESLOT]]*24</f>
        <v>35.433333333407063</v>
      </c>
      <c r="AA1133" s="73">
        <f t="shared" si="348"/>
        <v>0</v>
      </c>
      <c r="AB1133" s="73" t="str">
        <f t="shared" si="349"/>
        <v>SI</v>
      </c>
      <c r="AC1133" s="74">
        <f>Table2[[#This Row],[PUNTUALIDAD (H)]]*24</f>
        <v>0</v>
      </c>
      <c r="AD1133" s="73">
        <f t="shared" si="350"/>
        <v>1.4638888888948713</v>
      </c>
      <c r="AE1133" s="74">
        <f>Table2[[#This Row],[ATA TO UNLOADING]]*24</f>
        <v>35.133333333476912</v>
      </c>
      <c r="AF1133" s="74" t="str">
        <f>IF(Table2[[#This Row],[ATA TO UNLOADING 2]]&lt;=48,"YES","NO")</f>
        <v>YES</v>
      </c>
      <c r="AG1133" s="75">
        <f t="shared" si="351"/>
        <v>0.625</v>
      </c>
      <c r="AH1133" s="2" t="s">
        <v>42</v>
      </c>
      <c r="AI1133" s="2" t="str">
        <f t="shared" si="352"/>
        <v>GCXU6256796</v>
      </c>
      <c r="AJ1133" s="76" t="str">
        <f t="shared" si="353"/>
        <v>CTU FLEVOKUST BV</v>
      </c>
      <c r="AK1133" s="77">
        <f>IF($M1133="TRUCK",VLOOKUP($AQ1133,Invoicing!$A$17:$B$49,MATCH($AK$1,Invoicing!$A$17:$B$17,0),FALSE),VLOOKUP($AQ1133,Invoicing!$N$17:$O$21,MATCH($AK$1,Invoicing!$N$17:$O$17,0),FALSE))</f>
        <v>520</v>
      </c>
      <c r="AL1133" s="78" t="e">
        <f>VLOOKUP($E1133,Invoicing!$A$1:$H$8,MATCH(TRACKER!$N1133,Invoicing!$A$1:$H$1,0),FALSE)</f>
        <v>#N/A</v>
      </c>
      <c r="AM1133" s="78">
        <v>35</v>
      </c>
      <c r="AN1133" s="78">
        <f t="shared" si="354"/>
        <v>0</v>
      </c>
      <c r="AO1133" s="2">
        <f t="shared" si="355"/>
        <v>4</v>
      </c>
      <c r="AP1133" s="2" t="str">
        <f t="shared" si="356"/>
        <v>WEEK</v>
      </c>
      <c r="AQ1133" s="2" t="str">
        <f t="shared" si="357"/>
        <v>CTU FLEVOKUST BVWEEK</v>
      </c>
      <c r="AR1133" s="71">
        <f t="shared" si="358"/>
        <v>520</v>
      </c>
      <c r="AS1133" s="71">
        <f>VLOOKUP(AJ1133,Invoicing!A:K,10,FALSE)</f>
        <v>0</v>
      </c>
      <c r="AT1133" s="71">
        <f t="shared" si="359"/>
        <v>520</v>
      </c>
    </row>
    <row r="1134" spans="1:47">
      <c r="A1134" s="37" t="s">
        <v>232</v>
      </c>
      <c r="B1134" s="3" t="s">
        <v>38</v>
      </c>
      <c r="C1134" s="11">
        <v>45525.148611111108</v>
      </c>
      <c r="D1134" s="11">
        <v>45524.625</v>
      </c>
      <c r="E1134" s="11" t="s">
        <v>45</v>
      </c>
      <c r="F1134" s="11" t="s">
        <v>40</v>
      </c>
      <c r="G1134" s="3" t="s">
        <v>1310</v>
      </c>
      <c r="H1134" s="3" t="s">
        <v>41</v>
      </c>
      <c r="I1134" s="11">
        <v>45525.958333333336</v>
      </c>
      <c r="J1134" s="12">
        <v>45526.645833333336</v>
      </c>
      <c r="K1134" s="12">
        <v>45526.666666666664</v>
      </c>
      <c r="L1134" s="12">
        <v>45526.645833333336</v>
      </c>
      <c r="M1134" s="12" t="s">
        <v>115</v>
      </c>
      <c r="N1134" s="3" t="s">
        <v>42</v>
      </c>
      <c r="O1134" s="3">
        <v>1</v>
      </c>
      <c r="P1134" s="1">
        <f t="shared" si="340"/>
        <v>34</v>
      </c>
      <c r="Q1134" s="1">
        <f t="shared" si="341"/>
        <v>8</v>
      </c>
      <c r="R1134" s="72">
        <f t="shared" si="342"/>
        <v>45526.645833333336</v>
      </c>
      <c r="S1134" s="73">
        <f t="shared" si="343"/>
        <v>0.80972222222771961</v>
      </c>
      <c r="T1134" s="74">
        <f>Table2[[#This Row],[ETA A OFRECIMIENTO]]*24</f>
        <v>19.433333333465271</v>
      </c>
      <c r="U1134" s="1" t="str">
        <f t="shared" si="344"/>
        <v>YES</v>
      </c>
      <c r="V1134" s="73">
        <f t="shared" si="345"/>
        <v>0.70833333332848269</v>
      </c>
      <c r="W1134" s="74">
        <f>Table2[[#This Row],[DEL. AVAILABLE A SLOT]]*24</f>
        <v>16.999999999883585</v>
      </c>
      <c r="X1134" s="1" t="str">
        <f t="shared" si="346"/>
        <v>SI</v>
      </c>
      <c r="Y1134" s="73">
        <f t="shared" si="347"/>
        <v>1.5180555555562023</v>
      </c>
      <c r="Z1134" s="74">
        <f>Table2[[#This Row],[ETA A TIMESLOT]]*24</f>
        <v>36.433333333348855</v>
      </c>
      <c r="AA1134" s="73">
        <f t="shared" si="348"/>
        <v>0</v>
      </c>
      <c r="AB1134" s="73" t="str">
        <f t="shared" si="349"/>
        <v>SI</v>
      </c>
      <c r="AC1134" s="74">
        <f>Table2[[#This Row],[PUNTUALIDAD (H)]]*24</f>
        <v>0</v>
      </c>
      <c r="AD1134" s="73">
        <f t="shared" si="350"/>
        <v>1.4972222222277196</v>
      </c>
      <c r="AE1134" s="74">
        <f>Table2[[#This Row],[ATA TO UNLOADING]]*24</f>
        <v>35.933333333465271</v>
      </c>
      <c r="AF1134" s="74" t="str">
        <f>IF(Table2[[#This Row],[ATA TO UNLOADING 2]]&lt;=48,"YES","NO")</f>
        <v>YES</v>
      </c>
      <c r="AG1134" s="75">
        <f t="shared" si="351"/>
        <v>0.66666666666424135</v>
      </c>
      <c r="AH1134" s="2" t="s">
        <v>42</v>
      </c>
      <c r="AI1134" s="2" t="str">
        <f t="shared" si="352"/>
        <v>HASU4152501</v>
      </c>
      <c r="AJ1134" s="76" t="str">
        <f t="shared" si="353"/>
        <v>OM TRANSPORT</v>
      </c>
      <c r="AK1134" s="77">
        <f>IF($M1134="TRUCK",VLOOKUP($AQ1134,Invoicing!$A$17:$B$49,MATCH($AK$1,Invoicing!$A$17:$B$17,0),FALSE),VLOOKUP($AQ1134,Invoicing!$N$17:$O$21,MATCH($AK$1,Invoicing!$N$17:$O$17,0),FALSE))</f>
        <v>475</v>
      </c>
      <c r="AL1134" s="78" t="e">
        <f>VLOOKUP($E1134,Invoicing!$A$1:$H$8,MATCH(TRACKER!$N1134,Invoicing!$A$1:$H$1,0),FALSE)</f>
        <v>#N/A</v>
      </c>
      <c r="AM1134" s="78">
        <f>VLOOKUP($E1134,Invoicing!$A$1:$H$8,MATCH(TRACKER!$O$1,Invoicing!$A$1:$H$1,0),FALSE)</f>
        <v>50</v>
      </c>
      <c r="AN1134" s="78">
        <f t="shared" si="354"/>
        <v>50</v>
      </c>
      <c r="AO1134" s="2">
        <f t="shared" si="355"/>
        <v>4</v>
      </c>
      <c r="AP1134" s="2" t="str">
        <f t="shared" si="356"/>
        <v>WEEK</v>
      </c>
      <c r="AQ1134" s="2" t="str">
        <f t="shared" si="357"/>
        <v>OM TRANSPORTWEEK</v>
      </c>
      <c r="AR1134" s="71">
        <f t="shared" si="358"/>
        <v>525</v>
      </c>
      <c r="AS1134" s="71">
        <f>VLOOKUP(AJ1134,Invoicing!A:K,10,FALSE)</f>
        <v>25</v>
      </c>
      <c r="AT1134" s="71">
        <f t="shared" si="359"/>
        <v>550</v>
      </c>
    </row>
    <row r="1135" spans="1:47">
      <c r="A1135" s="37" t="s">
        <v>232</v>
      </c>
      <c r="B1135" s="3" t="s">
        <v>38</v>
      </c>
      <c r="C1135" s="11">
        <v>45525.148611111108</v>
      </c>
      <c r="D1135" s="11">
        <v>45524.625</v>
      </c>
      <c r="E1135" s="11" t="s">
        <v>45</v>
      </c>
      <c r="F1135" s="11" t="s">
        <v>40</v>
      </c>
      <c r="G1135" s="3" t="s">
        <v>1311</v>
      </c>
      <c r="H1135" s="3" t="s">
        <v>2821</v>
      </c>
      <c r="I1135" s="11">
        <v>45525.958333333336</v>
      </c>
      <c r="J1135" s="12">
        <v>45525.927777777775</v>
      </c>
      <c r="K1135" s="12">
        <v>45525.958333333336</v>
      </c>
      <c r="L1135" s="12">
        <v>45525.9375</v>
      </c>
      <c r="M1135" s="12" t="s">
        <v>115</v>
      </c>
      <c r="N1135" s="3" t="s">
        <v>42</v>
      </c>
      <c r="O1135" s="3">
        <v>0</v>
      </c>
      <c r="P1135" s="1">
        <f t="shared" si="340"/>
        <v>34</v>
      </c>
      <c r="Q1135" s="1">
        <f t="shared" si="341"/>
        <v>8</v>
      </c>
      <c r="R1135" s="72">
        <f t="shared" si="342"/>
        <v>45525.927777777775</v>
      </c>
      <c r="S1135" s="73">
        <f t="shared" si="343"/>
        <v>0.80972222222771961</v>
      </c>
      <c r="T1135" s="74">
        <f>Table2[[#This Row],[ETA A OFRECIMIENTO]]*24</f>
        <v>19.433333333465271</v>
      </c>
      <c r="U1135" s="1" t="str">
        <f t="shared" si="344"/>
        <v>YES</v>
      </c>
      <c r="V1135" s="73">
        <f t="shared" si="345"/>
        <v>0</v>
      </c>
      <c r="W1135" s="74">
        <f>Table2[[#This Row],[DEL. AVAILABLE A SLOT]]*24</f>
        <v>0</v>
      </c>
      <c r="X1135" s="1" t="str">
        <f t="shared" si="346"/>
        <v>SI</v>
      </c>
      <c r="Y1135" s="73">
        <f t="shared" si="347"/>
        <v>0.80972222222771961</v>
      </c>
      <c r="Z1135" s="74">
        <f>Table2[[#This Row],[ETA A TIMESLOT]]*24</f>
        <v>19.433333333465271</v>
      </c>
      <c r="AA1135" s="73">
        <f t="shared" si="348"/>
        <v>0</v>
      </c>
      <c r="AB1135" s="73" t="str">
        <f t="shared" si="349"/>
        <v>SI</v>
      </c>
      <c r="AC1135" s="74">
        <f>Table2[[#This Row],[PUNTUALIDAD (H)]]*24</f>
        <v>0</v>
      </c>
      <c r="AD1135" s="73">
        <f t="shared" si="350"/>
        <v>0.78888888889196096</v>
      </c>
      <c r="AE1135" s="74">
        <f>Table2[[#This Row],[ATA TO UNLOADING]]*24</f>
        <v>18.933333333407063</v>
      </c>
      <c r="AF1135" s="74" t="str">
        <f>IF(Table2[[#This Row],[ATA TO UNLOADING 2]]&lt;=48,"YES","NO")</f>
        <v>YES</v>
      </c>
      <c r="AG1135" s="75">
        <f t="shared" si="351"/>
        <v>0.95833333333575865</v>
      </c>
      <c r="AH1135" s="2" t="s">
        <v>24</v>
      </c>
      <c r="AI1135" s="2" t="str">
        <f t="shared" si="352"/>
        <v>HASU4209401</v>
      </c>
      <c r="AJ1135" s="76" t="str">
        <f t="shared" si="353"/>
        <v>OM TRANSPORT</v>
      </c>
      <c r="AK1135" s="77">
        <f>IF($M1135="TRUCK",VLOOKUP($AQ1135,Invoicing!$A$17:$B$49,MATCH($AK$1,Invoicing!$A$17:$B$17,0),FALSE),VLOOKUP($AQ1135,Invoicing!$N$17:$O$21,MATCH($AK$1,Invoicing!$N$17:$O$17,0),FALSE))</f>
        <v>475</v>
      </c>
      <c r="AL1135" s="78" t="e">
        <f>VLOOKUP($E1135,Invoicing!$A$1:$H$8,MATCH(TRACKER!$N1135,Invoicing!$A$1:$H$1,0),FALSE)</f>
        <v>#N/A</v>
      </c>
      <c r="AM1135" s="78">
        <f>VLOOKUP($E1135,Invoicing!$A$1:$H$8,MATCH(TRACKER!$O$1,Invoicing!$A$1:$H$1,0),FALSE)</f>
        <v>50</v>
      </c>
      <c r="AN1135" s="78">
        <f t="shared" si="354"/>
        <v>0</v>
      </c>
      <c r="AO1135" s="2">
        <f t="shared" si="355"/>
        <v>3</v>
      </c>
      <c r="AP1135" s="2" t="str">
        <f t="shared" si="356"/>
        <v>NIGHT</v>
      </c>
      <c r="AQ1135" s="2" t="str">
        <f t="shared" si="357"/>
        <v>OM TRANSPORTNIGHT</v>
      </c>
      <c r="AR1135" s="71">
        <f t="shared" si="358"/>
        <v>475</v>
      </c>
      <c r="AS1135" s="71">
        <f>VLOOKUP(AJ1135,Invoicing!A:K,10,FALSE)</f>
        <v>25</v>
      </c>
      <c r="AT1135" s="71">
        <f t="shared" si="359"/>
        <v>500</v>
      </c>
    </row>
    <row r="1136" spans="1:47">
      <c r="A1136" s="37" t="s">
        <v>232</v>
      </c>
      <c r="B1136" s="3" t="s">
        <v>38</v>
      </c>
      <c r="C1136" s="11">
        <v>45525.148611111108</v>
      </c>
      <c r="D1136" s="11">
        <v>45524.625</v>
      </c>
      <c r="E1136" s="11" t="s">
        <v>49</v>
      </c>
      <c r="F1136" s="11" t="s">
        <v>40</v>
      </c>
      <c r="G1136" s="3" t="s">
        <v>1312</v>
      </c>
      <c r="H1136" s="3" t="s">
        <v>41</v>
      </c>
      <c r="I1136" s="11">
        <v>45527.291666666664</v>
      </c>
      <c r="J1136" s="12">
        <v>45527.822916666664</v>
      </c>
      <c r="K1136" s="12">
        <v>45527.833333333336</v>
      </c>
      <c r="L1136" s="12">
        <v>45527.822916666664</v>
      </c>
      <c r="M1136" s="61" t="s">
        <v>12</v>
      </c>
      <c r="N1136" s="3" t="s">
        <v>42</v>
      </c>
      <c r="O1136" s="3">
        <v>0</v>
      </c>
      <c r="P1136" s="1">
        <f t="shared" si="340"/>
        <v>34</v>
      </c>
      <c r="Q1136" s="1">
        <f t="shared" si="341"/>
        <v>8</v>
      </c>
      <c r="R1136" s="72">
        <f t="shared" si="342"/>
        <v>45527.822916666664</v>
      </c>
      <c r="S1136" s="73">
        <f t="shared" si="343"/>
        <v>2.1430555555562023</v>
      </c>
      <c r="T1136" s="74">
        <f>Table2[[#This Row],[ETA A OFRECIMIENTO]]*24</f>
        <v>51.433333333348855</v>
      </c>
      <c r="U1136" s="1" t="str">
        <f t="shared" si="344"/>
        <v>NO</v>
      </c>
      <c r="V1136" s="73">
        <f t="shared" si="345"/>
        <v>0.54166666667151731</v>
      </c>
      <c r="W1136" s="74">
        <f>Table2[[#This Row],[DEL. AVAILABLE A SLOT]]*24</f>
        <v>13.000000000116415</v>
      </c>
      <c r="X1136" s="1" t="str">
        <f t="shared" si="346"/>
        <v>SI</v>
      </c>
      <c r="Y1136" s="73">
        <f t="shared" si="347"/>
        <v>2.6847222222277196</v>
      </c>
      <c r="Z1136" s="74">
        <f>Table2[[#This Row],[ETA A TIMESLOT]]*24</f>
        <v>64.433333333465271</v>
      </c>
      <c r="AA1136" s="73">
        <f t="shared" si="348"/>
        <v>0</v>
      </c>
      <c r="AB1136" s="73" t="str">
        <f t="shared" si="349"/>
        <v>SI</v>
      </c>
      <c r="AC1136" s="74">
        <f>Table2[[#This Row],[PUNTUALIDAD (H)]]*24</f>
        <v>0</v>
      </c>
      <c r="AD1136" s="73">
        <f t="shared" si="350"/>
        <v>2.6743055555562023</v>
      </c>
      <c r="AE1136" s="74">
        <f>Table2[[#This Row],[ATA TO UNLOADING]]*24</f>
        <v>64.183333333348855</v>
      </c>
      <c r="AF1136" s="74" t="str">
        <f>IF(Table2[[#This Row],[ATA TO UNLOADING 2]]&lt;=48,"YES","NO")</f>
        <v>NO</v>
      </c>
      <c r="AG1136" s="75">
        <f t="shared" si="351"/>
        <v>0.83333333333575865</v>
      </c>
      <c r="AH1136" s="2" t="s">
        <v>24</v>
      </c>
      <c r="AI1136" s="2" t="str">
        <f t="shared" si="352"/>
        <v>HASU4570604</v>
      </c>
      <c r="AJ1136" s="76" t="str">
        <f t="shared" si="353"/>
        <v>CTU FLEVOKUST BV</v>
      </c>
      <c r="AK1136" s="77">
        <f>IF($M1136="TRUCK",VLOOKUP($AQ1136,Invoicing!$A$17:$B$49,MATCH($AK$1,Invoicing!$A$17:$B$17,0),FALSE),VLOOKUP($AQ1136,Invoicing!$N$17:$O$21,MATCH($AK$1,Invoicing!$N$17:$O$17,0),FALSE))</f>
        <v>380</v>
      </c>
      <c r="AL1136" s="78" t="e">
        <f>VLOOKUP($E1136,Invoicing!$A$1:$H$8,MATCH(TRACKER!$N1136,Invoicing!$A$1:$H$1,0),FALSE)</f>
        <v>#N/A</v>
      </c>
      <c r="AM1136" s="78">
        <v>35</v>
      </c>
      <c r="AN1136" s="78">
        <f t="shared" si="354"/>
        <v>0</v>
      </c>
      <c r="AO1136" s="2">
        <f t="shared" si="355"/>
        <v>5</v>
      </c>
      <c r="AP1136" s="2" t="str">
        <f t="shared" si="356"/>
        <v>NIGHT</v>
      </c>
      <c r="AQ1136" s="2" t="str">
        <f t="shared" si="357"/>
        <v>CTU FLEVOKUST BVNIGHT</v>
      </c>
      <c r="AR1136" s="71">
        <f t="shared" si="358"/>
        <v>380</v>
      </c>
      <c r="AS1136" s="71">
        <f>VLOOKUP(AJ1136,Invoicing!A:K,10,FALSE)</f>
        <v>0</v>
      </c>
      <c r="AT1136" s="71">
        <f t="shared" si="359"/>
        <v>380</v>
      </c>
    </row>
    <row r="1137" spans="1:46">
      <c r="A1137" s="37" t="s">
        <v>232</v>
      </c>
      <c r="B1137" s="3" t="s">
        <v>38</v>
      </c>
      <c r="C1137" s="11">
        <v>45525.148611111108</v>
      </c>
      <c r="D1137" s="11">
        <v>45524.625</v>
      </c>
      <c r="E1137" s="11" t="s">
        <v>49</v>
      </c>
      <c r="F1137" s="11" t="s">
        <v>40</v>
      </c>
      <c r="G1137" s="3" t="s">
        <v>1313</v>
      </c>
      <c r="H1137" s="3" t="s">
        <v>2821</v>
      </c>
      <c r="I1137" s="11">
        <v>45527.291666666664</v>
      </c>
      <c r="J1137" s="12">
        <v>45527.647222222222</v>
      </c>
      <c r="K1137" s="12">
        <v>45527.75</v>
      </c>
      <c r="L1137" s="12">
        <v>45528.295138888891</v>
      </c>
      <c r="M1137" s="61" t="s">
        <v>12</v>
      </c>
      <c r="N1137" s="3" t="s">
        <v>42</v>
      </c>
      <c r="O1137" s="3">
        <v>0</v>
      </c>
      <c r="P1137" s="1">
        <f t="shared" si="340"/>
        <v>34</v>
      </c>
      <c r="Q1137" s="1">
        <f t="shared" si="341"/>
        <v>8</v>
      </c>
      <c r="R1137" s="72">
        <f t="shared" si="342"/>
        <v>45527.647222222222</v>
      </c>
      <c r="S1137" s="73">
        <f t="shared" si="343"/>
        <v>2.1430555555562023</v>
      </c>
      <c r="T1137" s="74">
        <f>Table2[[#This Row],[ETA A OFRECIMIENTO]]*24</f>
        <v>51.433333333348855</v>
      </c>
      <c r="U1137" s="1" t="str">
        <f t="shared" si="344"/>
        <v>NO</v>
      </c>
      <c r="V1137" s="73">
        <f t="shared" si="345"/>
        <v>0.45833333333575865</v>
      </c>
      <c r="W1137" s="74">
        <f>Table2[[#This Row],[DEL. AVAILABLE A SLOT]]*24</f>
        <v>11.000000000058208</v>
      </c>
      <c r="X1137" s="1" t="str">
        <f t="shared" si="346"/>
        <v>SI</v>
      </c>
      <c r="Y1137" s="73">
        <f t="shared" si="347"/>
        <v>2.601388888891961</v>
      </c>
      <c r="Z1137" s="74">
        <f>Table2[[#This Row],[ETA A TIMESLOT]]*24</f>
        <v>62.433333333407063</v>
      </c>
      <c r="AA1137" s="73">
        <f t="shared" si="348"/>
        <v>0</v>
      </c>
      <c r="AB1137" s="73" t="str">
        <f t="shared" si="349"/>
        <v>SI</v>
      </c>
      <c r="AC1137" s="74">
        <f>Table2[[#This Row],[PUNTUALIDAD (H)]]*24</f>
        <v>0</v>
      </c>
      <c r="AD1137" s="73">
        <f t="shared" si="350"/>
        <v>3.1465277777824667</v>
      </c>
      <c r="AE1137" s="74">
        <f>Table2[[#This Row],[ATA TO UNLOADING]]*24</f>
        <v>75.516666666779201</v>
      </c>
      <c r="AF1137" s="74" t="str">
        <f>IF(Table2[[#This Row],[ATA TO UNLOADING 2]]&lt;=48,"YES","NO")</f>
        <v>NO</v>
      </c>
      <c r="AG1137" s="75">
        <f t="shared" si="351"/>
        <v>0.75</v>
      </c>
      <c r="AH1137" s="2" t="s">
        <v>42</v>
      </c>
      <c r="AI1137" s="2" t="str">
        <f t="shared" si="352"/>
        <v>HASU4696090</v>
      </c>
      <c r="AJ1137" s="76" t="str">
        <f t="shared" si="353"/>
        <v>CTU FLEVOKUST BV</v>
      </c>
      <c r="AK1137" s="77">
        <f>IF($M1137="TRUCK",VLOOKUP($AQ1137,Invoicing!$A$17:$B$49,MATCH($AK$1,Invoicing!$A$17:$B$17,0),FALSE),VLOOKUP($AQ1137,Invoicing!$N$17:$O$21,MATCH($AK$1,Invoicing!$N$17:$O$17,0),FALSE))</f>
        <v>380</v>
      </c>
      <c r="AL1137" s="78" t="e">
        <f>VLOOKUP($E1137,Invoicing!$A$1:$H$8,MATCH(TRACKER!$N1137,Invoicing!$A$1:$H$1,0),FALSE)</f>
        <v>#N/A</v>
      </c>
      <c r="AM1137" s="78">
        <v>35</v>
      </c>
      <c r="AN1137" s="78">
        <f t="shared" si="354"/>
        <v>0</v>
      </c>
      <c r="AO1137" s="2">
        <f t="shared" si="355"/>
        <v>5</v>
      </c>
      <c r="AP1137" s="2" t="str">
        <f t="shared" si="356"/>
        <v>WEEK</v>
      </c>
      <c r="AQ1137" s="2" t="str">
        <f t="shared" si="357"/>
        <v>CTU FLEVOKUST BVWEEK</v>
      </c>
      <c r="AR1137" s="71">
        <f t="shared" si="358"/>
        <v>380</v>
      </c>
      <c r="AS1137" s="71">
        <f>VLOOKUP(AJ1137,Invoicing!A:K,10,FALSE)</f>
        <v>0</v>
      </c>
      <c r="AT1137" s="71">
        <f t="shared" si="359"/>
        <v>380</v>
      </c>
    </row>
    <row r="1138" spans="1:46">
      <c r="A1138" s="37" t="s">
        <v>232</v>
      </c>
      <c r="B1138" s="3" t="s">
        <v>38</v>
      </c>
      <c r="C1138" s="11">
        <v>45525.148611111108</v>
      </c>
      <c r="D1138" s="11">
        <v>45524.625</v>
      </c>
      <c r="E1138" s="11" t="s">
        <v>49</v>
      </c>
      <c r="F1138" s="11" t="s">
        <v>40</v>
      </c>
      <c r="G1138" s="3" t="s">
        <v>1314</v>
      </c>
      <c r="H1138" s="3" t="s">
        <v>41</v>
      </c>
      <c r="I1138" s="11">
        <v>45527.291666666664</v>
      </c>
      <c r="J1138" s="12">
        <v>45527.743750000001</v>
      </c>
      <c r="K1138" s="12">
        <v>45527.75</v>
      </c>
      <c r="L1138" s="12">
        <v>45527.746527777781</v>
      </c>
      <c r="M1138" s="61" t="s">
        <v>12</v>
      </c>
      <c r="N1138" s="3" t="s">
        <v>42</v>
      </c>
      <c r="O1138" s="3">
        <v>0</v>
      </c>
      <c r="P1138" s="1">
        <f t="shared" si="340"/>
        <v>34</v>
      </c>
      <c r="Q1138" s="1">
        <f t="shared" si="341"/>
        <v>8</v>
      </c>
      <c r="R1138" s="72">
        <f t="shared" si="342"/>
        <v>45527.743750000001</v>
      </c>
      <c r="S1138" s="73">
        <f t="shared" si="343"/>
        <v>2.1430555555562023</v>
      </c>
      <c r="T1138" s="74">
        <f>Table2[[#This Row],[ETA A OFRECIMIENTO]]*24</f>
        <v>51.433333333348855</v>
      </c>
      <c r="U1138" s="1" t="str">
        <f t="shared" si="344"/>
        <v>NO</v>
      </c>
      <c r="V1138" s="73">
        <f t="shared" si="345"/>
        <v>0.45833333333575865</v>
      </c>
      <c r="W1138" s="74">
        <f>Table2[[#This Row],[DEL. AVAILABLE A SLOT]]*24</f>
        <v>11.000000000058208</v>
      </c>
      <c r="X1138" s="1" t="str">
        <f t="shared" si="346"/>
        <v>SI</v>
      </c>
      <c r="Y1138" s="73">
        <f t="shared" si="347"/>
        <v>2.601388888891961</v>
      </c>
      <c r="Z1138" s="74">
        <f>Table2[[#This Row],[ETA A TIMESLOT]]*24</f>
        <v>62.433333333407063</v>
      </c>
      <c r="AA1138" s="73">
        <f t="shared" si="348"/>
        <v>0</v>
      </c>
      <c r="AB1138" s="73" t="str">
        <f t="shared" si="349"/>
        <v>SI</v>
      </c>
      <c r="AC1138" s="74">
        <f>Table2[[#This Row],[PUNTUALIDAD (H)]]*24</f>
        <v>0</v>
      </c>
      <c r="AD1138" s="73">
        <f t="shared" si="350"/>
        <v>2.5979166666729725</v>
      </c>
      <c r="AE1138" s="74">
        <f>Table2[[#This Row],[ATA TO UNLOADING]]*24</f>
        <v>62.35000000015134</v>
      </c>
      <c r="AF1138" s="74" t="str">
        <f>IF(Table2[[#This Row],[ATA TO UNLOADING 2]]&lt;=48,"YES","NO")</f>
        <v>NO</v>
      </c>
      <c r="AG1138" s="75">
        <f t="shared" si="351"/>
        <v>0.75</v>
      </c>
      <c r="AH1138" s="2" t="s">
        <v>42</v>
      </c>
      <c r="AI1138" s="2" t="str">
        <f t="shared" si="352"/>
        <v>HASU5120670</v>
      </c>
      <c r="AJ1138" s="76" t="str">
        <f t="shared" si="353"/>
        <v>CTU FLEVOKUST BV</v>
      </c>
      <c r="AK1138" s="77">
        <f>IF($M1138="TRUCK",VLOOKUP($AQ1138,Invoicing!$A$17:$B$49,MATCH($AK$1,Invoicing!$A$17:$B$17,0),FALSE),VLOOKUP($AQ1138,Invoicing!$N$17:$O$21,MATCH($AK$1,Invoicing!$N$17:$O$17,0),FALSE))</f>
        <v>380</v>
      </c>
      <c r="AL1138" s="78" t="e">
        <f>VLOOKUP($E1138,Invoicing!$A$1:$H$8,MATCH(TRACKER!$N1138,Invoicing!$A$1:$H$1,0),FALSE)</f>
        <v>#N/A</v>
      </c>
      <c r="AM1138" s="78">
        <v>35</v>
      </c>
      <c r="AN1138" s="78">
        <f t="shared" si="354"/>
        <v>0</v>
      </c>
      <c r="AO1138" s="2">
        <f t="shared" si="355"/>
        <v>5</v>
      </c>
      <c r="AP1138" s="2" t="str">
        <f t="shared" si="356"/>
        <v>WEEK</v>
      </c>
      <c r="AQ1138" s="2" t="str">
        <f t="shared" si="357"/>
        <v>CTU FLEVOKUST BVWEEK</v>
      </c>
      <c r="AR1138" s="71">
        <f t="shared" si="358"/>
        <v>380</v>
      </c>
      <c r="AS1138" s="71">
        <f>VLOOKUP(AJ1138,Invoicing!A:K,10,FALSE)</f>
        <v>0</v>
      </c>
      <c r="AT1138" s="71">
        <f t="shared" si="359"/>
        <v>380</v>
      </c>
    </row>
    <row r="1139" spans="1:46">
      <c r="A1139" s="37" t="s">
        <v>232</v>
      </c>
      <c r="B1139" s="3" t="s">
        <v>38</v>
      </c>
      <c r="C1139" s="11">
        <v>45525.148611111108</v>
      </c>
      <c r="D1139" s="11">
        <v>45524.625</v>
      </c>
      <c r="E1139" s="11" t="s">
        <v>49</v>
      </c>
      <c r="F1139" s="11" t="s">
        <v>40</v>
      </c>
      <c r="G1139" s="3" t="s">
        <v>1315</v>
      </c>
      <c r="H1139" s="3" t="s">
        <v>41</v>
      </c>
      <c r="I1139" s="11">
        <v>45525.958333333336</v>
      </c>
      <c r="J1139" s="12">
        <v>45526.497916666667</v>
      </c>
      <c r="K1139" s="12">
        <v>45526.5</v>
      </c>
      <c r="L1139" s="12">
        <v>45526.503472222219</v>
      </c>
      <c r="M1139" s="12" t="s">
        <v>115</v>
      </c>
      <c r="N1139" s="3" t="s">
        <v>42</v>
      </c>
      <c r="O1139" s="3">
        <v>0</v>
      </c>
      <c r="P1139" s="1">
        <f t="shared" si="340"/>
        <v>34</v>
      </c>
      <c r="Q1139" s="1">
        <f t="shared" si="341"/>
        <v>8</v>
      </c>
      <c r="R1139" s="72">
        <f t="shared" si="342"/>
        <v>45526.497916666667</v>
      </c>
      <c r="S1139" s="73">
        <f t="shared" si="343"/>
        <v>0.80972222222771961</v>
      </c>
      <c r="T1139" s="74">
        <f>Table2[[#This Row],[ETA A OFRECIMIENTO]]*24</f>
        <v>19.433333333465271</v>
      </c>
      <c r="U1139" s="1" t="str">
        <f t="shared" si="344"/>
        <v>YES</v>
      </c>
      <c r="V1139" s="73">
        <f t="shared" si="345"/>
        <v>0.54166666666424135</v>
      </c>
      <c r="W1139" s="74">
        <f>Table2[[#This Row],[DEL. AVAILABLE A SLOT]]*24</f>
        <v>12.999999999941792</v>
      </c>
      <c r="X1139" s="1" t="str">
        <f t="shared" si="346"/>
        <v>SI</v>
      </c>
      <c r="Y1139" s="73">
        <f t="shared" si="347"/>
        <v>1.351388888891961</v>
      </c>
      <c r="Z1139" s="74">
        <f>Table2[[#This Row],[ETA A TIMESLOT]]*24</f>
        <v>32.433333333407063</v>
      </c>
      <c r="AA1139" s="73">
        <f t="shared" si="348"/>
        <v>0</v>
      </c>
      <c r="AB1139" s="73" t="str">
        <f t="shared" si="349"/>
        <v>SI</v>
      </c>
      <c r="AC1139" s="74">
        <f>Table2[[#This Row],[PUNTUALIDAD (H)]]*24</f>
        <v>0</v>
      </c>
      <c r="AD1139" s="73">
        <f t="shared" si="350"/>
        <v>1.3548611111109494</v>
      </c>
      <c r="AE1139" s="74">
        <f>Table2[[#This Row],[ATA TO UNLOADING]]*24</f>
        <v>32.516666666662786</v>
      </c>
      <c r="AF1139" s="74" t="str">
        <f>IF(Table2[[#This Row],[ATA TO UNLOADING 2]]&lt;=48,"YES","NO")</f>
        <v>YES</v>
      </c>
      <c r="AG1139" s="75">
        <f t="shared" si="351"/>
        <v>0.5</v>
      </c>
      <c r="AH1139" s="2" t="s">
        <v>42</v>
      </c>
      <c r="AI1139" s="2" t="str">
        <f t="shared" si="352"/>
        <v>MAEU9198511</v>
      </c>
      <c r="AJ1139" s="76" t="str">
        <f t="shared" si="353"/>
        <v>CTU FLEVOKUST BV</v>
      </c>
      <c r="AK1139" s="77">
        <f>IF($M1139="TRUCK",VLOOKUP($AQ1139,Invoicing!$A$17:$B$49,MATCH($AK$1,Invoicing!$A$17:$B$17,0),FALSE),VLOOKUP($AQ1139,Invoicing!$N$17:$O$21,MATCH($AK$1,Invoicing!$N$17:$O$17,0),FALSE))</f>
        <v>520</v>
      </c>
      <c r="AL1139" s="78" t="e">
        <f>VLOOKUP($E1139,Invoicing!$A$1:$H$8,MATCH(TRACKER!$N1139,Invoicing!$A$1:$H$1,0),FALSE)</f>
        <v>#N/A</v>
      </c>
      <c r="AM1139" s="78">
        <v>35</v>
      </c>
      <c r="AN1139" s="78">
        <f t="shared" si="354"/>
        <v>0</v>
      </c>
      <c r="AO1139" s="2">
        <f t="shared" si="355"/>
        <v>4</v>
      </c>
      <c r="AP1139" s="2" t="str">
        <f t="shared" si="356"/>
        <v>WEEK</v>
      </c>
      <c r="AQ1139" s="2" t="str">
        <f t="shared" si="357"/>
        <v>CTU FLEVOKUST BVWEEK</v>
      </c>
      <c r="AR1139" s="71">
        <f t="shared" si="358"/>
        <v>520</v>
      </c>
      <c r="AS1139" s="71">
        <f>VLOOKUP(AJ1139,Invoicing!A:K,10,FALSE)</f>
        <v>0</v>
      </c>
      <c r="AT1139" s="71">
        <f t="shared" si="359"/>
        <v>520</v>
      </c>
    </row>
    <row r="1140" spans="1:46">
      <c r="A1140" s="37" t="s">
        <v>232</v>
      </c>
      <c r="B1140" s="3" t="s">
        <v>38</v>
      </c>
      <c r="C1140" s="11">
        <v>45525.148611111108</v>
      </c>
      <c r="D1140" s="11">
        <v>45524.625</v>
      </c>
      <c r="E1140" s="11" t="s">
        <v>45</v>
      </c>
      <c r="F1140" s="11" t="s">
        <v>40</v>
      </c>
      <c r="G1140" s="3" t="s">
        <v>1316</v>
      </c>
      <c r="H1140" s="3" t="s">
        <v>41</v>
      </c>
      <c r="I1140" s="11">
        <v>45525.958333333336</v>
      </c>
      <c r="J1140" s="12">
        <v>45526.357638888891</v>
      </c>
      <c r="K1140" s="12">
        <v>45526.375</v>
      </c>
      <c r="L1140" s="12">
        <v>45526.357638888891</v>
      </c>
      <c r="M1140" s="12" t="s">
        <v>115</v>
      </c>
      <c r="N1140" s="3" t="s">
        <v>42</v>
      </c>
      <c r="O1140" s="3">
        <v>1</v>
      </c>
      <c r="P1140" s="1">
        <f t="shared" si="340"/>
        <v>34</v>
      </c>
      <c r="Q1140" s="1">
        <f t="shared" si="341"/>
        <v>8</v>
      </c>
      <c r="R1140" s="72">
        <f t="shared" si="342"/>
        <v>45526.357638888891</v>
      </c>
      <c r="S1140" s="73">
        <f t="shared" si="343"/>
        <v>0.80972222222771961</v>
      </c>
      <c r="T1140" s="74">
        <f>Table2[[#This Row],[ETA A OFRECIMIENTO]]*24</f>
        <v>19.433333333465271</v>
      </c>
      <c r="U1140" s="1" t="str">
        <f t="shared" si="344"/>
        <v>YES</v>
      </c>
      <c r="V1140" s="73">
        <f t="shared" si="345"/>
        <v>0.41666666666424135</v>
      </c>
      <c r="W1140" s="74">
        <f>Table2[[#This Row],[DEL. AVAILABLE A SLOT]]*24</f>
        <v>9.9999999999417923</v>
      </c>
      <c r="X1140" s="1" t="str">
        <f t="shared" si="346"/>
        <v>SI</v>
      </c>
      <c r="Y1140" s="73">
        <f t="shared" si="347"/>
        <v>1.226388888891961</v>
      </c>
      <c r="Z1140" s="74">
        <f>Table2[[#This Row],[ETA A TIMESLOT]]*24</f>
        <v>29.433333333407063</v>
      </c>
      <c r="AA1140" s="73">
        <f t="shared" si="348"/>
        <v>0</v>
      </c>
      <c r="AB1140" s="73" t="str">
        <f t="shared" si="349"/>
        <v>SI</v>
      </c>
      <c r="AC1140" s="74">
        <f>Table2[[#This Row],[PUNTUALIDAD (H)]]*24</f>
        <v>0</v>
      </c>
      <c r="AD1140" s="73">
        <f t="shared" si="350"/>
        <v>1.2090277777824667</v>
      </c>
      <c r="AE1140" s="74">
        <f>Table2[[#This Row],[ATA TO UNLOADING]]*24</f>
        <v>29.016666666779201</v>
      </c>
      <c r="AF1140" s="74" t="str">
        <f>IF(Table2[[#This Row],[ATA TO UNLOADING 2]]&lt;=48,"YES","NO")</f>
        <v>YES</v>
      </c>
      <c r="AG1140" s="75">
        <f t="shared" si="351"/>
        <v>0.375</v>
      </c>
      <c r="AH1140" s="2" t="s">
        <v>42</v>
      </c>
      <c r="AI1140" s="2" t="str">
        <f t="shared" si="352"/>
        <v>MAEU9214401</v>
      </c>
      <c r="AJ1140" s="76" t="str">
        <f t="shared" si="353"/>
        <v>OM TRANSPORT</v>
      </c>
      <c r="AK1140" s="77">
        <f>IF($M1140="TRUCK",VLOOKUP($AQ1140,Invoicing!$A$17:$B$49,MATCH($AK$1,Invoicing!$A$17:$B$17,0),FALSE),VLOOKUP($AQ1140,Invoicing!$N$17:$O$21,MATCH($AK$1,Invoicing!$N$17:$O$17,0),FALSE))</f>
        <v>475</v>
      </c>
      <c r="AL1140" s="78" t="e">
        <f>VLOOKUP($E1140,Invoicing!$A$1:$H$8,MATCH(TRACKER!$N1140,Invoicing!$A$1:$H$1,0),FALSE)</f>
        <v>#N/A</v>
      </c>
      <c r="AM1140" s="78">
        <f>VLOOKUP($E1140,Invoicing!$A$1:$H$8,MATCH(TRACKER!$O$1,Invoicing!$A$1:$H$1,0),FALSE)</f>
        <v>50</v>
      </c>
      <c r="AN1140" s="78">
        <f t="shared" si="354"/>
        <v>50</v>
      </c>
      <c r="AO1140" s="2">
        <f t="shared" si="355"/>
        <v>4</v>
      </c>
      <c r="AP1140" s="2" t="str">
        <f t="shared" si="356"/>
        <v>WEEK</v>
      </c>
      <c r="AQ1140" s="2" t="str">
        <f t="shared" si="357"/>
        <v>OM TRANSPORTWEEK</v>
      </c>
      <c r="AR1140" s="71">
        <f t="shared" si="358"/>
        <v>525</v>
      </c>
      <c r="AS1140" s="71">
        <f>VLOOKUP(AJ1140,Invoicing!A:K,10,FALSE)</f>
        <v>25</v>
      </c>
      <c r="AT1140" s="71">
        <f t="shared" si="359"/>
        <v>550</v>
      </c>
    </row>
    <row r="1141" spans="1:46">
      <c r="A1141" s="37" t="s">
        <v>232</v>
      </c>
      <c r="B1141" s="3" t="s">
        <v>38</v>
      </c>
      <c r="C1141" s="11">
        <v>45525.148611111108</v>
      </c>
      <c r="D1141" s="11">
        <v>45524.625</v>
      </c>
      <c r="E1141" s="11" t="s">
        <v>44</v>
      </c>
      <c r="F1141" s="11" t="s">
        <v>40</v>
      </c>
      <c r="G1141" s="3" t="s">
        <v>1317</v>
      </c>
      <c r="H1141" s="3" t="s">
        <v>41</v>
      </c>
      <c r="I1141" s="11">
        <v>45525.958333333336</v>
      </c>
      <c r="J1141" s="12">
        <v>45527.275000000001</v>
      </c>
      <c r="K1141" s="12">
        <v>45527.25</v>
      </c>
      <c r="L1141" s="12">
        <v>45527.288888888892</v>
      </c>
      <c r="M1141" s="12" t="s">
        <v>115</v>
      </c>
      <c r="N1141" s="3" t="s">
        <v>42</v>
      </c>
      <c r="O1141" s="3">
        <v>2</v>
      </c>
      <c r="P1141" s="1">
        <f t="shared" si="340"/>
        <v>34</v>
      </c>
      <c r="Q1141" s="1">
        <f t="shared" si="341"/>
        <v>8</v>
      </c>
      <c r="R1141" s="72">
        <f t="shared" si="342"/>
        <v>45527.275000000001</v>
      </c>
      <c r="S1141" s="73">
        <f t="shared" si="343"/>
        <v>0.80972222222771961</v>
      </c>
      <c r="T1141" s="74">
        <f>Table2[[#This Row],[ETA A OFRECIMIENTO]]*24</f>
        <v>19.433333333465271</v>
      </c>
      <c r="U1141" s="1" t="str">
        <f t="shared" si="344"/>
        <v>YES</v>
      </c>
      <c r="V1141" s="73">
        <f t="shared" si="345"/>
        <v>1.2916666666642413</v>
      </c>
      <c r="W1141" s="74">
        <f>Table2[[#This Row],[DEL. AVAILABLE A SLOT]]*24</f>
        <v>30.999999999941792</v>
      </c>
      <c r="X1141" s="1" t="str">
        <f t="shared" si="346"/>
        <v>NO</v>
      </c>
      <c r="Y1141" s="73">
        <f t="shared" si="347"/>
        <v>2.101388888891961</v>
      </c>
      <c r="Z1141" s="74">
        <f>Table2[[#This Row],[ETA A TIMESLOT]]*24</f>
        <v>50.433333333407063</v>
      </c>
      <c r="AA1141" s="73">
        <f t="shared" si="348"/>
        <v>2.5000000001455192E-2</v>
      </c>
      <c r="AB1141" s="73" t="str">
        <f t="shared" si="349"/>
        <v>SI</v>
      </c>
      <c r="AC1141" s="74">
        <f>Table2[[#This Row],[PUNTUALIDAD (H)]]*24</f>
        <v>0.6000000000349246</v>
      </c>
      <c r="AD1141" s="73">
        <f t="shared" si="350"/>
        <v>2.1402777777839219</v>
      </c>
      <c r="AE1141" s="74">
        <f>Table2[[#This Row],[ATA TO UNLOADING]]*24</f>
        <v>51.366666666814126</v>
      </c>
      <c r="AF1141" s="74" t="str">
        <f>IF(Table2[[#This Row],[ATA TO UNLOADING 2]]&lt;=48,"YES","NO")</f>
        <v>NO</v>
      </c>
      <c r="AG1141" s="75">
        <f t="shared" si="351"/>
        <v>0.25</v>
      </c>
      <c r="AH1141" s="2" t="s">
        <v>42</v>
      </c>
      <c r="AI1141" s="2" t="str">
        <f t="shared" si="352"/>
        <v>MAEU9236838</v>
      </c>
      <c r="AJ1141" s="76" t="str">
        <f t="shared" si="353"/>
        <v>MSI</v>
      </c>
      <c r="AK1141" s="77">
        <f>IF($M1141="TRUCK",VLOOKUP($AQ1141,Invoicing!$A$17:$B$49,MATCH($AK$1,Invoicing!$A$17:$B$17,0),FALSE),VLOOKUP($AQ1141,Invoicing!$N$17:$O$21,MATCH($AK$1,Invoicing!$N$17:$O$17,0),FALSE))</f>
        <v>480</v>
      </c>
      <c r="AL1141" s="78" t="e">
        <f>VLOOKUP($E1141,Invoicing!$A$1:$H$8,MATCH(TRACKER!$N1141,Invoicing!$A$1:$H$1,0),FALSE)</f>
        <v>#N/A</v>
      </c>
      <c r="AM1141" s="78">
        <f>VLOOKUP($E1141,Invoicing!$A$1:$H$8,MATCH(TRACKER!$O$1,Invoicing!$A$1:$H$1,0),FALSE)</f>
        <v>50</v>
      </c>
      <c r="AN1141" s="78">
        <f t="shared" si="354"/>
        <v>100</v>
      </c>
      <c r="AO1141" s="2">
        <f t="shared" si="355"/>
        <v>5</v>
      </c>
      <c r="AP1141" s="2" t="str">
        <f t="shared" si="356"/>
        <v>WEEK</v>
      </c>
      <c r="AQ1141" s="2" t="str">
        <f t="shared" si="357"/>
        <v>MSIWEEK</v>
      </c>
      <c r="AR1141" s="71">
        <f t="shared" si="358"/>
        <v>580</v>
      </c>
      <c r="AS1141" s="71">
        <f>VLOOKUP(AJ1141,Invoicing!A:K,10,FALSE)</f>
        <v>25</v>
      </c>
      <c r="AT1141" s="71">
        <f t="shared" si="359"/>
        <v>605</v>
      </c>
    </row>
    <row r="1142" spans="1:46">
      <c r="A1142" s="37" t="s">
        <v>232</v>
      </c>
      <c r="B1142" s="3" t="s">
        <v>38</v>
      </c>
      <c r="C1142" s="11">
        <v>45525.148611111108</v>
      </c>
      <c r="D1142" s="11">
        <v>45524.625</v>
      </c>
      <c r="E1142" s="11" t="s">
        <v>49</v>
      </c>
      <c r="F1142" s="11" t="s">
        <v>40</v>
      </c>
      <c r="G1142" s="3" t="s">
        <v>1318</v>
      </c>
      <c r="H1142" s="3" t="s">
        <v>2821</v>
      </c>
      <c r="I1142" s="11">
        <v>45527.291666666664</v>
      </c>
      <c r="J1142" s="12">
        <v>45527.370833333334</v>
      </c>
      <c r="K1142" s="12">
        <v>45527.458333333336</v>
      </c>
      <c r="L1142" s="12">
        <v>45527.392361111109</v>
      </c>
      <c r="M1142" s="61" t="s">
        <v>12</v>
      </c>
      <c r="N1142" s="3" t="s">
        <v>13</v>
      </c>
      <c r="O1142" s="3">
        <v>0</v>
      </c>
      <c r="P1142" s="1">
        <f t="shared" si="340"/>
        <v>34</v>
      </c>
      <c r="Q1142" s="1">
        <f t="shared" si="341"/>
        <v>8</v>
      </c>
      <c r="R1142" s="72">
        <f t="shared" si="342"/>
        <v>45527.370833333334</v>
      </c>
      <c r="S1142" s="73">
        <f t="shared" si="343"/>
        <v>2.1430555555562023</v>
      </c>
      <c r="T1142" s="74">
        <f>Table2[[#This Row],[ETA A OFRECIMIENTO]]*24</f>
        <v>51.433333333348855</v>
      </c>
      <c r="U1142" s="1" t="str">
        <f t="shared" si="344"/>
        <v>NO</v>
      </c>
      <c r="V1142" s="73">
        <f t="shared" si="345"/>
        <v>0.16666666667151731</v>
      </c>
      <c r="W1142" s="74">
        <f>Table2[[#This Row],[DEL. AVAILABLE A SLOT]]*24</f>
        <v>4.0000000001164153</v>
      </c>
      <c r="X1142" s="1" t="str">
        <f t="shared" si="346"/>
        <v>SI</v>
      </c>
      <c r="Y1142" s="73">
        <f t="shared" si="347"/>
        <v>2.3097222222277196</v>
      </c>
      <c r="Z1142" s="74">
        <f>Table2[[#This Row],[ETA A TIMESLOT]]*24</f>
        <v>55.433333333465271</v>
      </c>
      <c r="AA1142" s="73">
        <f t="shared" si="348"/>
        <v>0</v>
      </c>
      <c r="AB1142" s="73" t="str">
        <f t="shared" si="349"/>
        <v>SI</v>
      </c>
      <c r="AC1142" s="74">
        <f>Table2[[#This Row],[PUNTUALIDAD (H)]]*24</f>
        <v>0</v>
      </c>
      <c r="AD1142" s="73">
        <f t="shared" si="350"/>
        <v>2.2437500000014552</v>
      </c>
      <c r="AE1142" s="74">
        <f>Table2[[#This Row],[ATA TO UNLOADING]]*24</f>
        <v>53.850000000034925</v>
      </c>
      <c r="AF1142" s="74" t="str">
        <f>IF(Table2[[#This Row],[ATA TO UNLOADING 2]]&lt;=48,"YES","NO")</f>
        <v>NO</v>
      </c>
      <c r="AG1142" s="75">
        <f t="shared" si="351"/>
        <v>0.45833333333575865</v>
      </c>
      <c r="AH1142" s="2" t="s">
        <v>42</v>
      </c>
      <c r="AI1142" s="2" t="str">
        <f t="shared" si="352"/>
        <v>MRKU2277868</v>
      </c>
      <c r="AJ1142" s="76" t="str">
        <f t="shared" si="353"/>
        <v>CTU FLEVOKUST BV</v>
      </c>
      <c r="AK1142" s="77">
        <f>IF($M1142="TRUCK",VLOOKUP($AQ1142,Invoicing!$A$17:$B$49,MATCH($AK$1,Invoicing!$A$17:$B$17,0),FALSE),VLOOKUP($AQ1142,Invoicing!$N$17:$O$21,MATCH($AK$1,Invoicing!$N$17:$O$17,0),FALSE))</f>
        <v>380</v>
      </c>
      <c r="AL1142" s="78">
        <v>100</v>
      </c>
      <c r="AM1142" s="78">
        <v>35</v>
      </c>
      <c r="AN1142" s="78">
        <f t="shared" si="354"/>
        <v>0</v>
      </c>
      <c r="AO1142" s="2">
        <f t="shared" si="355"/>
        <v>5</v>
      </c>
      <c r="AP1142" s="2" t="str">
        <f t="shared" si="356"/>
        <v>WEEK</v>
      </c>
      <c r="AQ1142" s="2" t="str">
        <f t="shared" si="357"/>
        <v>CTU FLEVOKUST BVWEEK</v>
      </c>
      <c r="AR1142" s="71">
        <f t="shared" si="358"/>
        <v>480</v>
      </c>
      <c r="AS1142" s="71">
        <f>VLOOKUP(AJ1142,Invoicing!A:K,10,FALSE)</f>
        <v>0</v>
      </c>
      <c r="AT1142" s="71">
        <f t="shared" si="359"/>
        <v>480</v>
      </c>
    </row>
    <row r="1143" spans="1:46">
      <c r="A1143" s="37" t="s">
        <v>232</v>
      </c>
      <c r="B1143" s="3" t="s">
        <v>38</v>
      </c>
      <c r="C1143" s="11">
        <v>45525.148611111108</v>
      </c>
      <c r="D1143" s="11">
        <v>45524.625</v>
      </c>
      <c r="E1143" s="11" t="s">
        <v>49</v>
      </c>
      <c r="F1143" s="11" t="s">
        <v>40</v>
      </c>
      <c r="G1143" s="3" t="s">
        <v>1319</v>
      </c>
      <c r="H1143" s="3" t="s">
        <v>2821</v>
      </c>
      <c r="I1143" s="11">
        <v>45527.291666666664</v>
      </c>
      <c r="J1143" s="12">
        <v>45527.429166666669</v>
      </c>
      <c r="K1143" s="12">
        <v>45527.458333333336</v>
      </c>
      <c r="L1143" s="12">
        <v>45527.509027777778</v>
      </c>
      <c r="M1143" s="61" t="s">
        <v>12</v>
      </c>
      <c r="N1143" s="3" t="s">
        <v>13</v>
      </c>
      <c r="O1143" s="3">
        <v>0</v>
      </c>
      <c r="P1143" s="1">
        <f t="shared" si="340"/>
        <v>34</v>
      </c>
      <c r="Q1143" s="1">
        <f t="shared" si="341"/>
        <v>8</v>
      </c>
      <c r="R1143" s="72">
        <f t="shared" si="342"/>
        <v>45527.429166666669</v>
      </c>
      <c r="S1143" s="73">
        <f t="shared" si="343"/>
        <v>2.1430555555562023</v>
      </c>
      <c r="T1143" s="74">
        <f>Table2[[#This Row],[ETA A OFRECIMIENTO]]*24</f>
        <v>51.433333333348855</v>
      </c>
      <c r="U1143" s="1" t="str">
        <f t="shared" si="344"/>
        <v>NO</v>
      </c>
      <c r="V1143" s="73">
        <f t="shared" si="345"/>
        <v>0.16666666667151731</v>
      </c>
      <c r="W1143" s="74">
        <f>Table2[[#This Row],[DEL. AVAILABLE A SLOT]]*24</f>
        <v>4.0000000001164153</v>
      </c>
      <c r="X1143" s="1" t="str">
        <f t="shared" si="346"/>
        <v>SI</v>
      </c>
      <c r="Y1143" s="73">
        <f t="shared" si="347"/>
        <v>2.3097222222277196</v>
      </c>
      <c r="Z1143" s="74">
        <f>Table2[[#This Row],[ETA A TIMESLOT]]*24</f>
        <v>55.433333333465271</v>
      </c>
      <c r="AA1143" s="73">
        <f t="shared" si="348"/>
        <v>0</v>
      </c>
      <c r="AB1143" s="73" t="str">
        <f t="shared" si="349"/>
        <v>SI</v>
      </c>
      <c r="AC1143" s="74">
        <f>Table2[[#This Row],[PUNTUALIDAD (H)]]*24</f>
        <v>0</v>
      </c>
      <c r="AD1143" s="73">
        <f t="shared" si="350"/>
        <v>2.3604166666700621</v>
      </c>
      <c r="AE1143" s="74">
        <f>Table2[[#This Row],[ATA TO UNLOADING]]*24</f>
        <v>56.650000000081491</v>
      </c>
      <c r="AF1143" s="74" t="str">
        <f>IF(Table2[[#This Row],[ATA TO UNLOADING 2]]&lt;=48,"YES","NO")</f>
        <v>NO</v>
      </c>
      <c r="AG1143" s="75">
        <f t="shared" si="351"/>
        <v>0.45833333333575865</v>
      </c>
      <c r="AH1143" s="2" t="s">
        <v>42</v>
      </c>
      <c r="AI1143" s="2" t="str">
        <f t="shared" si="352"/>
        <v>MRKU2425970</v>
      </c>
      <c r="AJ1143" s="76" t="str">
        <f t="shared" si="353"/>
        <v>CTU FLEVOKUST BV</v>
      </c>
      <c r="AK1143" s="77">
        <f>IF($M1143="TRUCK",VLOOKUP($AQ1143,Invoicing!$A$17:$B$49,MATCH($AK$1,Invoicing!$A$17:$B$17,0),FALSE),VLOOKUP($AQ1143,Invoicing!$N$17:$O$21,MATCH($AK$1,Invoicing!$N$17:$O$17,0),FALSE))</f>
        <v>380</v>
      </c>
      <c r="AL1143" s="78">
        <v>100</v>
      </c>
      <c r="AM1143" s="78">
        <v>35</v>
      </c>
      <c r="AN1143" s="78">
        <f t="shared" si="354"/>
        <v>0</v>
      </c>
      <c r="AO1143" s="2">
        <f t="shared" si="355"/>
        <v>5</v>
      </c>
      <c r="AP1143" s="2" t="str">
        <f t="shared" si="356"/>
        <v>WEEK</v>
      </c>
      <c r="AQ1143" s="2" t="str">
        <f t="shared" si="357"/>
        <v>CTU FLEVOKUST BVWEEK</v>
      </c>
      <c r="AR1143" s="71">
        <f t="shared" si="358"/>
        <v>480</v>
      </c>
      <c r="AS1143" s="71">
        <f>VLOOKUP(AJ1143,Invoicing!A:K,10,FALSE)</f>
        <v>0</v>
      </c>
      <c r="AT1143" s="71">
        <f t="shared" si="359"/>
        <v>480</v>
      </c>
    </row>
    <row r="1144" spans="1:46">
      <c r="A1144" s="37" t="s">
        <v>232</v>
      </c>
      <c r="B1144" s="3" t="s">
        <v>38</v>
      </c>
      <c r="C1144" s="11">
        <v>45525.148611111108</v>
      </c>
      <c r="D1144" s="11">
        <v>45524.625</v>
      </c>
      <c r="E1144" s="11" t="s">
        <v>43</v>
      </c>
      <c r="F1144" s="11" t="s">
        <v>40</v>
      </c>
      <c r="G1144" s="3" t="s">
        <v>1320</v>
      </c>
      <c r="H1144" s="3" t="s">
        <v>41</v>
      </c>
      <c r="I1144" s="11">
        <v>45525.958333333336</v>
      </c>
      <c r="J1144" s="12">
        <v>45526.729166666664</v>
      </c>
      <c r="K1144" s="12">
        <v>45526.666666666664</v>
      </c>
      <c r="L1144" s="12">
        <v>45526.729166666664</v>
      </c>
      <c r="M1144" s="12" t="s">
        <v>115</v>
      </c>
      <c r="N1144" s="3" t="s">
        <v>42</v>
      </c>
      <c r="O1144" s="3">
        <v>0</v>
      </c>
      <c r="P1144" s="1">
        <f t="shared" si="340"/>
        <v>34</v>
      </c>
      <c r="Q1144" s="1">
        <f t="shared" si="341"/>
        <v>8</v>
      </c>
      <c r="R1144" s="72">
        <f t="shared" si="342"/>
        <v>45526.729166666664</v>
      </c>
      <c r="S1144" s="73">
        <f t="shared" si="343"/>
        <v>0.80972222222771961</v>
      </c>
      <c r="T1144" s="74">
        <f>Table2[[#This Row],[ETA A OFRECIMIENTO]]*24</f>
        <v>19.433333333465271</v>
      </c>
      <c r="U1144" s="1" t="str">
        <f t="shared" si="344"/>
        <v>YES</v>
      </c>
      <c r="V1144" s="73">
        <f t="shared" si="345"/>
        <v>0.70833333332848269</v>
      </c>
      <c r="W1144" s="74">
        <f>Table2[[#This Row],[DEL. AVAILABLE A SLOT]]*24</f>
        <v>16.999999999883585</v>
      </c>
      <c r="X1144" s="1" t="str">
        <f t="shared" si="346"/>
        <v>SI</v>
      </c>
      <c r="Y1144" s="73">
        <f t="shared" si="347"/>
        <v>1.5180555555562023</v>
      </c>
      <c r="Z1144" s="74">
        <f>Table2[[#This Row],[ETA A TIMESLOT]]*24</f>
        <v>36.433333333348855</v>
      </c>
      <c r="AA1144" s="73">
        <f t="shared" si="348"/>
        <v>6.25E-2</v>
      </c>
      <c r="AB1144" s="73" t="str">
        <f t="shared" si="349"/>
        <v>NO</v>
      </c>
      <c r="AC1144" s="74">
        <f>Table2[[#This Row],[PUNTUALIDAD (H)]]*24</f>
        <v>1.5</v>
      </c>
      <c r="AD1144" s="73">
        <f t="shared" si="350"/>
        <v>1.5805555555562023</v>
      </c>
      <c r="AE1144" s="74">
        <f>Table2[[#This Row],[ATA TO UNLOADING]]*24</f>
        <v>37.933333333348855</v>
      </c>
      <c r="AF1144" s="74" t="str">
        <f>IF(Table2[[#This Row],[ATA TO UNLOADING 2]]&lt;=48,"YES","NO")</f>
        <v>YES</v>
      </c>
      <c r="AG1144" s="75">
        <f t="shared" si="351"/>
        <v>0.66666666666424135</v>
      </c>
      <c r="AH1144" s="2" t="s">
        <v>42</v>
      </c>
      <c r="AI1144" s="2" t="str">
        <f t="shared" si="352"/>
        <v>MRKU2513393</v>
      </c>
      <c r="AJ1144" s="76" t="str">
        <f t="shared" si="353"/>
        <v>LOGIX</v>
      </c>
      <c r="AK1144" s="77">
        <f>IF($M1144="TRUCK",VLOOKUP($AQ1144,Invoicing!$A$17:$B$49,MATCH($AK$1,Invoicing!$A$17:$B$17,0),FALSE),VLOOKUP($AQ1144,Invoicing!$N$17:$O$21,MATCH($AK$1,Invoicing!$N$17:$O$17,0),FALSE))</f>
        <v>530</v>
      </c>
      <c r="AL1144" s="78" t="e">
        <f>VLOOKUP($E1144,Invoicing!$A$1:$H$8,MATCH(TRACKER!$N1144,Invoicing!$A$1:$H$1,0),FALSE)</f>
        <v>#N/A</v>
      </c>
      <c r="AM1144" s="78">
        <f>VLOOKUP($E1144,Invoicing!$A$1:$H$8,MATCH(TRACKER!$O$1,Invoicing!$A$1:$H$1,0),FALSE)</f>
        <v>50</v>
      </c>
      <c r="AN1144" s="78">
        <f t="shared" si="354"/>
        <v>0</v>
      </c>
      <c r="AO1144" s="2">
        <f t="shared" si="355"/>
        <v>4</v>
      </c>
      <c r="AP1144" s="2" t="str">
        <f t="shared" si="356"/>
        <v>WEEK</v>
      </c>
      <c r="AQ1144" s="2" t="str">
        <f t="shared" si="357"/>
        <v>LOGIXWEEK</v>
      </c>
      <c r="AR1144" s="71">
        <f t="shared" si="358"/>
        <v>530</v>
      </c>
      <c r="AS1144" s="71">
        <f>VLOOKUP(AJ1144,Invoicing!A:K,10,FALSE)</f>
        <v>25</v>
      </c>
      <c r="AT1144" s="71">
        <f t="shared" si="359"/>
        <v>555</v>
      </c>
    </row>
    <row r="1145" spans="1:46">
      <c r="A1145" s="37" t="s">
        <v>232</v>
      </c>
      <c r="B1145" s="3" t="s">
        <v>38</v>
      </c>
      <c r="C1145" s="11">
        <v>45525.148611111108</v>
      </c>
      <c r="D1145" s="11">
        <v>45524.625</v>
      </c>
      <c r="E1145" s="11" t="s">
        <v>45</v>
      </c>
      <c r="F1145" s="11" t="s">
        <v>40</v>
      </c>
      <c r="G1145" s="3" t="s">
        <v>1321</v>
      </c>
      <c r="H1145" s="3" t="s">
        <v>2821</v>
      </c>
      <c r="I1145" s="11">
        <v>45525.958333333336</v>
      </c>
      <c r="J1145" s="12">
        <v>45527.020833333336</v>
      </c>
      <c r="K1145" s="12">
        <v>45526.916666666664</v>
      </c>
      <c r="L1145" s="12">
        <v>45527.034722222219</v>
      </c>
      <c r="M1145" s="12" t="s">
        <v>115</v>
      </c>
      <c r="N1145" s="3" t="s">
        <v>42</v>
      </c>
      <c r="O1145" s="3">
        <v>0</v>
      </c>
      <c r="P1145" s="1">
        <f t="shared" si="340"/>
        <v>34</v>
      </c>
      <c r="Q1145" s="1">
        <f t="shared" si="341"/>
        <v>8</v>
      </c>
      <c r="R1145" s="72">
        <f t="shared" si="342"/>
        <v>45527.020833333336</v>
      </c>
      <c r="S1145" s="73">
        <f t="shared" si="343"/>
        <v>0.80972222222771961</v>
      </c>
      <c r="T1145" s="74">
        <f>Table2[[#This Row],[ETA A OFRECIMIENTO]]*24</f>
        <v>19.433333333465271</v>
      </c>
      <c r="U1145" s="1" t="str">
        <f t="shared" si="344"/>
        <v>YES</v>
      </c>
      <c r="V1145" s="73">
        <f t="shared" si="345"/>
        <v>0.95833333332848269</v>
      </c>
      <c r="W1145" s="74">
        <f>Table2[[#This Row],[DEL. AVAILABLE A SLOT]]*24</f>
        <v>22.999999999883585</v>
      </c>
      <c r="X1145" s="1" t="str">
        <f t="shared" si="346"/>
        <v>SI</v>
      </c>
      <c r="Y1145" s="73">
        <f t="shared" si="347"/>
        <v>1.7680555555562023</v>
      </c>
      <c r="Z1145" s="74">
        <f>Table2[[#This Row],[ETA A TIMESLOT]]*24</f>
        <v>42.433333333348855</v>
      </c>
      <c r="AA1145" s="73">
        <f t="shared" si="348"/>
        <v>0.10416666667151731</v>
      </c>
      <c r="AB1145" s="73" t="str">
        <f t="shared" si="349"/>
        <v>NO</v>
      </c>
      <c r="AC1145" s="74">
        <f>Table2[[#This Row],[PUNTUALIDAD (H)]]*24</f>
        <v>2.5000000001164153</v>
      </c>
      <c r="AD1145" s="73">
        <f t="shared" si="350"/>
        <v>1.8861111111109494</v>
      </c>
      <c r="AE1145" s="74">
        <f>Table2[[#This Row],[ATA TO UNLOADING]]*24</f>
        <v>45.266666666662786</v>
      </c>
      <c r="AF1145" s="74" t="str">
        <f>IF(Table2[[#This Row],[ATA TO UNLOADING 2]]&lt;=48,"YES","NO")</f>
        <v>YES</v>
      </c>
      <c r="AG1145" s="75">
        <f t="shared" si="351"/>
        <v>0.91666666666424135</v>
      </c>
      <c r="AH1145" s="2" t="s">
        <v>24</v>
      </c>
      <c r="AI1145" s="2" t="str">
        <f t="shared" si="352"/>
        <v>MRKU3897420</v>
      </c>
      <c r="AJ1145" s="76" t="str">
        <f t="shared" si="353"/>
        <v>OM TRANSPORT</v>
      </c>
      <c r="AK1145" s="77">
        <f>IF($M1145="TRUCK",VLOOKUP($AQ1145,Invoicing!$A$17:$B$49,MATCH($AK$1,Invoicing!$A$17:$B$17,0),FALSE),VLOOKUP($AQ1145,Invoicing!$N$17:$O$21,MATCH($AK$1,Invoicing!$N$17:$O$17,0),FALSE))</f>
        <v>475</v>
      </c>
      <c r="AL1145" s="78" t="e">
        <f>VLOOKUP($E1145,Invoicing!$A$1:$H$8,MATCH(TRACKER!$N1145,Invoicing!$A$1:$H$1,0),FALSE)</f>
        <v>#N/A</v>
      </c>
      <c r="AM1145" s="78">
        <f>VLOOKUP($E1145,Invoicing!$A$1:$H$8,MATCH(TRACKER!$O$1,Invoicing!$A$1:$H$1,0),FALSE)</f>
        <v>50</v>
      </c>
      <c r="AN1145" s="78">
        <f t="shared" si="354"/>
        <v>0</v>
      </c>
      <c r="AO1145" s="2">
        <f t="shared" si="355"/>
        <v>4</v>
      </c>
      <c r="AP1145" s="2" t="str">
        <f t="shared" si="356"/>
        <v>NIGHT</v>
      </c>
      <c r="AQ1145" s="2" t="str">
        <f t="shared" si="357"/>
        <v>OM TRANSPORTNIGHT</v>
      </c>
      <c r="AR1145" s="71">
        <f t="shared" si="358"/>
        <v>475</v>
      </c>
      <c r="AS1145" s="71">
        <f>VLOOKUP(AJ1145,Invoicing!A:K,10,FALSE)</f>
        <v>25</v>
      </c>
      <c r="AT1145" s="71">
        <f t="shared" si="359"/>
        <v>500</v>
      </c>
    </row>
    <row r="1146" spans="1:46">
      <c r="A1146" s="37" t="s">
        <v>232</v>
      </c>
      <c r="B1146" s="3" t="s">
        <v>38</v>
      </c>
      <c r="C1146" s="11">
        <v>45525.148611111108</v>
      </c>
      <c r="D1146" s="11">
        <v>45524.625</v>
      </c>
      <c r="E1146" s="11" t="s">
        <v>44</v>
      </c>
      <c r="F1146" s="11" t="s">
        <v>40</v>
      </c>
      <c r="G1146" s="3" t="s">
        <v>1322</v>
      </c>
      <c r="H1146" s="3" t="s">
        <v>2821</v>
      </c>
      <c r="I1146" s="11">
        <v>45525.958333333336</v>
      </c>
      <c r="J1146" s="12">
        <v>45526.118055555555</v>
      </c>
      <c r="K1146" s="12">
        <v>45526.125</v>
      </c>
      <c r="L1146" s="12">
        <v>45526.145833333336</v>
      </c>
      <c r="M1146" s="12" t="s">
        <v>115</v>
      </c>
      <c r="N1146" s="3" t="s">
        <v>42</v>
      </c>
      <c r="O1146" s="3">
        <v>0</v>
      </c>
      <c r="P1146" s="1">
        <f t="shared" si="340"/>
        <v>34</v>
      </c>
      <c r="Q1146" s="1">
        <f t="shared" si="341"/>
        <v>8</v>
      </c>
      <c r="R1146" s="72">
        <f t="shared" si="342"/>
        <v>45526.118055555555</v>
      </c>
      <c r="S1146" s="73">
        <f t="shared" si="343"/>
        <v>0.80972222222771961</v>
      </c>
      <c r="T1146" s="74">
        <f>Table2[[#This Row],[ETA A OFRECIMIENTO]]*24</f>
        <v>19.433333333465271</v>
      </c>
      <c r="U1146" s="1" t="str">
        <f t="shared" si="344"/>
        <v>YES</v>
      </c>
      <c r="V1146" s="73">
        <f t="shared" si="345"/>
        <v>0.16666666666424135</v>
      </c>
      <c r="W1146" s="74">
        <f>Table2[[#This Row],[DEL. AVAILABLE A SLOT]]*24</f>
        <v>3.9999999999417923</v>
      </c>
      <c r="X1146" s="1" t="str">
        <f t="shared" si="346"/>
        <v>SI</v>
      </c>
      <c r="Y1146" s="73">
        <f t="shared" si="347"/>
        <v>0.97638888889196096</v>
      </c>
      <c r="Z1146" s="74">
        <f>Table2[[#This Row],[ETA A TIMESLOT]]*24</f>
        <v>23.433333333407063</v>
      </c>
      <c r="AA1146" s="73">
        <f t="shared" si="348"/>
        <v>0</v>
      </c>
      <c r="AB1146" s="73" t="str">
        <f t="shared" si="349"/>
        <v>SI</v>
      </c>
      <c r="AC1146" s="74">
        <f>Table2[[#This Row],[PUNTUALIDAD (H)]]*24</f>
        <v>0</v>
      </c>
      <c r="AD1146" s="73">
        <f t="shared" si="350"/>
        <v>0.99722222222771961</v>
      </c>
      <c r="AE1146" s="74">
        <f>Table2[[#This Row],[ATA TO UNLOADING]]*24</f>
        <v>23.933333333465271</v>
      </c>
      <c r="AF1146" s="74" t="str">
        <f>IF(Table2[[#This Row],[ATA TO UNLOADING 2]]&lt;=48,"YES","NO")</f>
        <v>YES</v>
      </c>
      <c r="AG1146" s="75">
        <f t="shared" si="351"/>
        <v>0.125</v>
      </c>
      <c r="AH1146" s="2" t="s">
        <v>24</v>
      </c>
      <c r="AI1146" s="2" t="str">
        <f t="shared" si="352"/>
        <v>MRKU4004923</v>
      </c>
      <c r="AJ1146" s="76" t="str">
        <f t="shared" si="353"/>
        <v>MSI</v>
      </c>
      <c r="AK1146" s="77">
        <f>IF($M1146="TRUCK",VLOOKUP($AQ1146,Invoicing!$A$17:$B$49,MATCH($AK$1,Invoicing!$A$17:$B$17,0),FALSE),VLOOKUP($AQ1146,Invoicing!$N$17:$O$21,MATCH($AK$1,Invoicing!$N$17:$O$17,0),FALSE))</f>
        <v>530</v>
      </c>
      <c r="AL1146" s="78" t="e">
        <f>VLOOKUP($E1146,Invoicing!$A$1:$H$8,MATCH(TRACKER!$N1146,Invoicing!$A$1:$H$1,0),FALSE)</f>
        <v>#N/A</v>
      </c>
      <c r="AM1146" s="78">
        <f>VLOOKUP($E1146,Invoicing!$A$1:$H$8,MATCH(TRACKER!$O$1,Invoicing!$A$1:$H$1,0),FALSE)</f>
        <v>50</v>
      </c>
      <c r="AN1146" s="78">
        <f t="shared" si="354"/>
        <v>0</v>
      </c>
      <c r="AO1146" s="2">
        <f t="shared" si="355"/>
        <v>4</v>
      </c>
      <c r="AP1146" s="2" t="str">
        <f t="shared" si="356"/>
        <v>NIGHT</v>
      </c>
      <c r="AQ1146" s="2" t="str">
        <f t="shared" si="357"/>
        <v>MSINIGHT</v>
      </c>
      <c r="AR1146" s="71">
        <f t="shared" si="358"/>
        <v>530</v>
      </c>
      <c r="AS1146" s="71">
        <f>VLOOKUP(AJ1146,Invoicing!A:K,10,FALSE)</f>
        <v>25</v>
      </c>
      <c r="AT1146" s="71">
        <f t="shared" si="359"/>
        <v>555</v>
      </c>
    </row>
    <row r="1147" spans="1:46">
      <c r="A1147" s="37" t="s">
        <v>232</v>
      </c>
      <c r="B1147" s="3" t="s">
        <v>38</v>
      </c>
      <c r="C1147" s="11">
        <v>45525.148611111108</v>
      </c>
      <c r="D1147" s="11">
        <v>45524.625</v>
      </c>
      <c r="E1147" s="11" t="s">
        <v>45</v>
      </c>
      <c r="F1147" s="11" t="s">
        <v>40</v>
      </c>
      <c r="G1147" s="3" t="s">
        <v>1323</v>
      </c>
      <c r="H1147" s="3" t="s">
        <v>2821</v>
      </c>
      <c r="I1147" s="11">
        <v>45525.958333333336</v>
      </c>
      <c r="J1147" s="12">
        <v>45526.048611111109</v>
      </c>
      <c r="K1147" s="12">
        <v>45526.041666666664</v>
      </c>
      <c r="L1147" s="12">
        <v>45526.0625</v>
      </c>
      <c r="M1147" s="12" t="s">
        <v>115</v>
      </c>
      <c r="N1147" s="3" t="s">
        <v>13</v>
      </c>
      <c r="O1147" s="3">
        <v>0</v>
      </c>
      <c r="P1147" s="1">
        <f t="shared" si="340"/>
        <v>34</v>
      </c>
      <c r="Q1147" s="1">
        <f t="shared" si="341"/>
        <v>8</v>
      </c>
      <c r="R1147" s="72">
        <f t="shared" si="342"/>
        <v>45526.048611111109</v>
      </c>
      <c r="S1147" s="73">
        <f t="shared" si="343"/>
        <v>0.80972222222771961</v>
      </c>
      <c r="T1147" s="74">
        <f>Table2[[#This Row],[ETA A OFRECIMIENTO]]*24</f>
        <v>19.433333333465271</v>
      </c>
      <c r="U1147" s="1" t="str">
        <f t="shared" si="344"/>
        <v>YES</v>
      </c>
      <c r="V1147" s="73">
        <f t="shared" si="345"/>
        <v>8.3333333328482695E-2</v>
      </c>
      <c r="W1147" s="74">
        <f>Table2[[#This Row],[DEL. AVAILABLE A SLOT]]*24</f>
        <v>1.9999999998835847</v>
      </c>
      <c r="X1147" s="1" t="str">
        <f t="shared" si="346"/>
        <v>SI</v>
      </c>
      <c r="Y1147" s="73">
        <f t="shared" si="347"/>
        <v>0.89305555555620231</v>
      </c>
      <c r="Z1147" s="74">
        <f>Table2[[#This Row],[ETA A TIMESLOT]]*24</f>
        <v>21.433333333348855</v>
      </c>
      <c r="AA1147" s="73">
        <f t="shared" si="348"/>
        <v>6.9444444452528842E-3</v>
      </c>
      <c r="AB1147" s="73" t="str">
        <f t="shared" si="349"/>
        <v>SI</v>
      </c>
      <c r="AC1147" s="74">
        <f>Table2[[#This Row],[PUNTUALIDAD (H)]]*24</f>
        <v>0.16666666668606922</v>
      </c>
      <c r="AD1147" s="73">
        <f t="shared" si="350"/>
        <v>0.91388888889196096</v>
      </c>
      <c r="AE1147" s="74">
        <f>Table2[[#This Row],[ATA TO UNLOADING]]*24</f>
        <v>21.933333333407063</v>
      </c>
      <c r="AF1147" s="74" t="str">
        <f>IF(Table2[[#This Row],[ATA TO UNLOADING 2]]&lt;=48,"YES","NO")</f>
        <v>YES</v>
      </c>
      <c r="AG1147" s="75">
        <f t="shared" si="351"/>
        <v>4.1666666664241347E-2</v>
      </c>
      <c r="AH1147" s="2" t="s">
        <v>24</v>
      </c>
      <c r="AI1147" s="2" t="str">
        <f t="shared" si="352"/>
        <v>MRKU4076538</v>
      </c>
      <c r="AJ1147" s="76" t="str">
        <f t="shared" si="353"/>
        <v>OM TRANSPORT</v>
      </c>
      <c r="AK1147" s="77">
        <f>IF($M1147="TRUCK",VLOOKUP($AQ1147,Invoicing!$A$17:$B$49,MATCH($AK$1,Invoicing!$A$17:$B$17,0),FALSE),VLOOKUP($AQ1147,Invoicing!$N$17:$O$21,MATCH($AK$1,Invoicing!$N$17:$O$17,0),FALSE))</f>
        <v>475</v>
      </c>
      <c r="AL1147" s="78">
        <f>VLOOKUP($E1147,Invoicing!$A$1:$H$8,MATCH(TRACKER!$N1147,Invoicing!$A$1:$H$1,0),FALSE)</f>
        <v>110</v>
      </c>
      <c r="AM1147" s="78">
        <f>VLOOKUP($E1147,Invoicing!$A$1:$H$8,MATCH(TRACKER!$O$1,Invoicing!$A$1:$H$1,0),FALSE)</f>
        <v>50</v>
      </c>
      <c r="AN1147" s="78">
        <f t="shared" si="354"/>
        <v>0</v>
      </c>
      <c r="AO1147" s="2">
        <f t="shared" si="355"/>
        <v>4</v>
      </c>
      <c r="AP1147" s="2" t="str">
        <f t="shared" si="356"/>
        <v>NIGHT</v>
      </c>
      <c r="AQ1147" s="2" t="str">
        <f t="shared" si="357"/>
        <v>OM TRANSPORTNIGHT</v>
      </c>
      <c r="AR1147" s="71">
        <f t="shared" si="358"/>
        <v>585</v>
      </c>
      <c r="AS1147" s="71">
        <f>VLOOKUP(AJ1147,Invoicing!A:K,10,FALSE)</f>
        <v>25</v>
      </c>
      <c r="AT1147" s="71">
        <f t="shared" si="359"/>
        <v>610</v>
      </c>
    </row>
    <row r="1148" spans="1:46">
      <c r="A1148" s="37" t="s">
        <v>232</v>
      </c>
      <c r="B1148" s="3" t="s">
        <v>38</v>
      </c>
      <c r="C1148" s="11">
        <v>45525.148611111108</v>
      </c>
      <c r="D1148" s="11">
        <v>45524.625</v>
      </c>
      <c r="E1148" s="11" t="s">
        <v>45</v>
      </c>
      <c r="F1148" s="11" t="s">
        <v>40</v>
      </c>
      <c r="G1148" s="3" t="s">
        <v>1324</v>
      </c>
      <c r="H1148" s="3" t="s">
        <v>41</v>
      </c>
      <c r="I1148" s="11">
        <v>45525.958333333336</v>
      </c>
      <c r="J1148" s="12">
        <v>45526.254861111112</v>
      </c>
      <c r="K1148" s="12">
        <v>45526.25</v>
      </c>
      <c r="L1148" s="12">
        <v>45526.259722222225</v>
      </c>
      <c r="M1148" s="12" t="s">
        <v>115</v>
      </c>
      <c r="N1148" s="3" t="s">
        <v>42</v>
      </c>
      <c r="O1148" s="3">
        <v>0</v>
      </c>
      <c r="P1148" s="1">
        <f t="shared" si="340"/>
        <v>34</v>
      </c>
      <c r="Q1148" s="1">
        <f t="shared" si="341"/>
        <v>8</v>
      </c>
      <c r="R1148" s="72">
        <f t="shared" si="342"/>
        <v>45526.254861111112</v>
      </c>
      <c r="S1148" s="73">
        <f t="shared" si="343"/>
        <v>0.80972222222771961</v>
      </c>
      <c r="T1148" s="74">
        <f>Table2[[#This Row],[ETA A OFRECIMIENTO]]*24</f>
        <v>19.433333333465271</v>
      </c>
      <c r="U1148" s="1" t="str">
        <f t="shared" si="344"/>
        <v>YES</v>
      </c>
      <c r="V1148" s="73">
        <f t="shared" si="345"/>
        <v>0.29166666666424135</v>
      </c>
      <c r="W1148" s="74">
        <f>Table2[[#This Row],[DEL. AVAILABLE A SLOT]]*24</f>
        <v>6.9999999999417923</v>
      </c>
      <c r="X1148" s="1" t="str">
        <f t="shared" si="346"/>
        <v>SI</v>
      </c>
      <c r="Y1148" s="73">
        <f t="shared" si="347"/>
        <v>1.101388888891961</v>
      </c>
      <c r="Z1148" s="74">
        <f>Table2[[#This Row],[ETA A TIMESLOT]]*24</f>
        <v>26.433333333407063</v>
      </c>
      <c r="AA1148" s="73">
        <f t="shared" si="348"/>
        <v>4.8611111124046147E-3</v>
      </c>
      <c r="AB1148" s="73" t="str">
        <f t="shared" si="349"/>
        <v>SI</v>
      </c>
      <c r="AC1148" s="74">
        <f>Table2[[#This Row],[PUNTUALIDAD (H)]]*24</f>
        <v>0.11666666669771075</v>
      </c>
      <c r="AD1148" s="73">
        <f t="shared" si="350"/>
        <v>1.1111111111167702</v>
      </c>
      <c r="AE1148" s="74">
        <f>Table2[[#This Row],[ATA TO UNLOADING]]*24</f>
        <v>26.666666666802485</v>
      </c>
      <c r="AF1148" s="74" t="str">
        <f>IF(Table2[[#This Row],[ATA TO UNLOADING 2]]&lt;=48,"YES","NO")</f>
        <v>YES</v>
      </c>
      <c r="AG1148" s="75">
        <f t="shared" si="351"/>
        <v>0.25</v>
      </c>
      <c r="AH1148" s="2" t="s">
        <v>42</v>
      </c>
      <c r="AI1148" s="2" t="str">
        <f t="shared" si="352"/>
        <v>MRKU5405751</v>
      </c>
      <c r="AJ1148" s="76" t="str">
        <f t="shared" si="353"/>
        <v>OM TRANSPORT</v>
      </c>
      <c r="AK1148" s="77">
        <f>IF($M1148="TRUCK",VLOOKUP($AQ1148,Invoicing!$A$17:$B$49,MATCH($AK$1,Invoicing!$A$17:$B$17,0),FALSE),VLOOKUP($AQ1148,Invoicing!$N$17:$O$21,MATCH($AK$1,Invoicing!$N$17:$O$17,0),FALSE))</f>
        <v>475</v>
      </c>
      <c r="AL1148" s="78" t="e">
        <f>VLOOKUP($E1148,Invoicing!$A$1:$H$8,MATCH(TRACKER!$N1148,Invoicing!$A$1:$H$1,0),FALSE)</f>
        <v>#N/A</v>
      </c>
      <c r="AM1148" s="78">
        <f>VLOOKUP($E1148,Invoicing!$A$1:$H$8,MATCH(TRACKER!$O$1,Invoicing!$A$1:$H$1,0),FALSE)</f>
        <v>50</v>
      </c>
      <c r="AN1148" s="78">
        <f t="shared" si="354"/>
        <v>0</v>
      </c>
      <c r="AO1148" s="2">
        <f t="shared" si="355"/>
        <v>4</v>
      </c>
      <c r="AP1148" s="2" t="str">
        <f t="shared" si="356"/>
        <v>WEEK</v>
      </c>
      <c r="AQ1148" s="2" t="str">
        <f t="shared" si="357"/>
        <v>OM TRANSPORTWEEK</v>
      </c>
      <c r="AR1148" s="71">
        <f t="shared" si="358"/>
        <v>475</v>
      </c>
      <c r="AS1148" s="71">
        <f>VLOOKUP(AJ1148,Invoicing!A:K,10,FALSE)</f>
        <v>25</v>
      </c>
      <c r="AT1148" s="71">
        <f t="shared" si="359"/>
        <v>500</v>
      </c>
    </row>
    <row r="1149" spans="1:46">
      <c r="A1149" s="37" t="s">
        <v>232</v>
      </c>
      <c r="B1149" s="3" t="s">
        <v>38</v>
      </c>
      <c r="C1149" s="11">
        <v>45525.148611111108</v>
      </c>
      <c r="D1149" s="11">
        <v>45524.625</v>
      </c>
      <c r="E1149" s="11" t="s">
        <v>49</v>
      </c>
      <c r="F1149" s="11" t="s">
        <v>40</v>
      </c>
      <c r="G1149" s="3" t="s">
        <v>1325</v>
      </c>
      <c r="H1149" s="3" t="s">
        <v>41</v>
      </c>
      <c r="I1149" s="11">
        <v>45527.291666666664</v>
      </c>
      <c r="J1149" s="12">
        <v>45527.270833333336</v>
      </c>
      <c r="K1149" s="12">
        <v>45527.291666666664</v>
      </c>
      <c r="L1149" s="12">
        <v>45527.279166666667</v>
      </c>
      <c r="M1149" s="61" t="s">
        <v>12</v>
      </c>
      <c r="N1149" s="3" t="s">
        <v>42</v>
      </c>
      <c r="O1149" s="3">
        <v>0</v>
      </c>
      <c r="P1149" s="1">
        <f t="shared" si="340"/>
        <v>34</v>
      </c>
      <c r="Q1149" s="1">
        <f t="shared" si="341"/>
        <v>8</v>
      </c>
      <c r="R1149" s="72">
        <f t="shared" si="342"/>
        <v>45527.270833333336</v>
      </c>
      <c r="S1149" s="73">
        <f t="shared" si="343"/>
        <v>2.1430555555562023</v>
      </c>
      <c r="T1149" s="74">
        <f>Table2[[#This Row],[ETA A OFRECIMIENTO]]*24</f>
        <v>51.433333333348855</v>
      </c>
      <c r="U1149" s="1" t="str">
        <f t="shared" si="344"/>
        <v>NO</v>
      </c>
      <c r="V1149" s="73">
        <f t="shared" si="345"/>
        <v>0</v>
      </c>
      <c r="W1149" s="74">
        <f>Table2[[#This Row],[DEL. AVAILABLE A SLOT]]*24</f>
        <v>0</v>
      </c>
      <c r="X1149" s="1" t="str">
        <f t="shared" si="346"/>
        <v>SI</v>
      </c>
      <c r="Y1149" s="73">
        <f t="shared" si="347"/>
        <v>2.1430555555562023</v>
      </c>
      <c r="Z1149" s="74">
        <f>Table2[[#This Row],[ETA A TIMESLOT]]*24</f>
        <v>51.433333333348855</v>
      </c>
      <c r="AA1149" s="73">
        <f t="shared" si="348"/>
        <v>0</v>
      </c>
      <c r="AB1149" s="73" t="str">
        <f t="shared" si="349"/>
        <v>SI</v>
      </c>
      <c r="AC1149" s="74">
        <f>Table2[[#This Row],[PUNTUALIDAD (H)]]*24</f>
        <v>0</v>
      </c>
      <c r="AD1149" s="73">
        <f t="shared" si="350"/>
        <v>2.1305555555591127</v>
      </c>
      <c r="AE1149" s="74">
        <f>Table2[[#This Row],[ATA TO UNLOADING]]*24</f>
        <v>51.133333333418705</v>
      </c>
      <c r="AF1149" s="74" t="str">
        <f>IF(Table2[[#This Row],[ATA TO UNLOADING 2]]&lt;=48,"YES","NO")</f>
        <v>NO</v>
      </c>
      <c r="AG1149" s="75">
        <f t="shared" si="351"/>
        <v>0.29166666666424135</v>
      </c>
      <c r="AH1149" s="2" t="s">
        <v>42</v>
      </c>
      <c r="AI1149" s="2" t="str">
        <f t="shared" si="352"/>
        <v>MRKU5611979</v>
      </c>
      <c r="AJ1149" s="76" t="str">
        <f t="shared" si="353"/>
        <v>CTU FLEVOKUST BV</v>
      </c>
      <c r="AK1149" s="77">
        <f>IF($M1149="TRUCK",VLOOKUP($AQ1149,Invoicing!$A$17:$B$49,MATCH($AK$1,Invoicing!$A$17:$B$17,0),FALSE),VLOOKUP($AQ1149,Invoicing!$N$17:$O$21,MATCH($AK$1,Invoicing!$N$17:$O$17,0),FALSE))</f>
        <v>380</v>
      </c>
      <c r="AL1149" s="78" t="e">
        <f>VLOOKUP($E1149,Invoicing!$A$1:$H$8,MATCH(TRACKER!$N1149,Invoicing!$A$1:$H$1,0),FALSE)</f>
        <v>#N/A</v>
      </c>
      <c r="AM1149" s="78">
        <v>35</v>
      </c>
      <c r="AN1149" s="78">
        <f t="shared" si="354"/>
        <v>0</v>
      </c>
      <c r="AO1149" s="2">
        <f t="shared" si="355"/>
        <v>5</v>
      </c>
      <c r="AP1149" s="2" t="str">
        <f t="shared" si="356"/>
        <v>WEEK</v>
      </c>
      <c r="AQ1149" s="2" t="str">
        <f t="shared" si="357"/>
        <v>CTU FLEVOKUST BVWEEK</v>
      </c>
      <c r="AR1149" s="71">
        <f t="shared" si="358"/>
        <v>380</v>
      </c>
      <c r="AS1149" s="71">
        <f>VLOOKUP(AJ1149,Invoicing!A:K,10,FALSE)</f>
        <v>0</v>
      </c>
      <c r="AT1149" s="71">
        <f t="shared" si="359"/>
        <v>380</v>
      </c>
    </row>
    <row r="1150" spans="1:46">
      <c r="A1150" s="37" t="s">
        <v>232</v>
      </c>
      <c r="B1150" s="3" t="s">
        <v>38</v>
      </c>
      <c r="C1150" s="11">
        <v>45525.148611111108</v>
      </c>
      <c r="D1150" s="11">
        <v>45524.625</v>
      </c>
      <c r="E1150" s="11" t="s">
        <v>39</v>
      </c>
      <c r="F1150" s="11" t="s">
        <v>40</v>
      </c>
      <c r="G1150" s="3" t="s">
        <v>1326</v>
      </c>
      <c r="H1150" s="3" t="s">
        <v>2821</v>
      </c>
      <c r="I1150" s="11">
        <v>45525.958333333336</v>
      </c>
      <c r="J1150" s="12">
        <v>45526.236111111109</v>
      </c>
      <c r="K1150" s="12">
        <v>45526.208333333336</v>
      </c>
      <c r="L1150" s="12">
        <v>45526.239583333336</v>
      </c>
      <c r="M1150" s="12" t="s">
        <v>115</v>
      </c>
      <c r="N1150" s="3" t="s">
        <v>42</v>
      </c>
      <c r="O1150" s="3">
        <v>0</v>
      </c>
      <c r="P1150" s="1">
        <f t="shared" si="340"/>
        <v>34</v>
      </c>
      <c r="Q1150" s="1">
        <f t="shared" si="341"/>
        <v>8</v>
      </c>
      <c r="R1150" s="72">
        <f t="shared" si="342"/>
        <v>45526.236111111109</v>
      </c>
      <c r="S1150" s="73">
        <f t="shared" si="343"/>
        <v>0.80972222222771961</v>
      </c>
      <c r="T1150" s="74">
        <f>Table2[[#This Row],[ETA A OFRECIMIENTO]]*24</f>
        <v>19.433333333465271</v>
      </c>
      <c r="U1150" s="1" t="str">
        <f t="shared" si="344"/>
        <v>YES</v>
      </c>
      <c r="V1150" s="73">
        <f t="shared" si="345"/>
        <v>0.25</v>
      </c>
      <c r="W1150" s="74">
        <f>Table2[[#This Row],[DEL. AVAILABLE A SLOT]]*24</f>
        <v>6</v>
      </c>
      <c r="X1150" s="1" t="str">
        <f t="shared" si="346"/>
        <v>SI</v>
      </c>
      <c r="Y1150" s="73">
        <f t="shared" si="347"/>
        <v>1.0597222222277196</v>
      </c>
      <c r="Z1150" s="74">
        <f>Table2[[#This Row],[ETA A TIMESLOT]]*24</f>
        <v>25.433333333465271</v>
      </c>
      <c r="AA1150" s="73">
        <f t="shared" si="348"/>
        <v>2.7777777773735579E-2</v>
      </c>
      <c r="AB1150" s="73" t="str">
        <f t="shared" si="349"/>
        <v>SI</v>
      </c>
      <c r="AC1150" s="74">
        <f>Table2[[#This Row],[PUNTUALIDAD (H)]]*24</f>
        <v>0.6666666665696539</v>
      </c>
      <c r="AD1150" s="73">
        <f t="shared" si="350"/>
        <v>1.0909722222277196</v>
      </c>
      <c r="AE1150" s="74">
        <f>Table2[[#This Row],[ATA TO UNLOADING]]*24</f>
        <v>26.183333333465271</v>
      </c>
      <c r="AF1150" s="74" t="str">
        <f>IF(Table2[[#This Row],[ATA TO UNLOADING 2]]&lt;=48,"YES","NO")</f>
        <v>YES</v>
      </c>
      <c r="AG1150" s="75">
        <f t="shared" si="351"/>
        <v>0.20833333333575865</v>
      </c>
      <c r="AH1150" s="2" t="s">
        <v>42</v>
      </c>
      <c r="AI1150" s="2" t="str">
        <f t="shared" si="352"/>
        <v>MRKU6129093</v>
      </c>
      <c r="AJ1150" s="76" t="str">
        <f t="shared" si="353"/>
        <v>AZOIA LOGISTICS</v>
      </c>
      <c r="AK1150" s="77">
        <f>IF($M1150="TRUCK",VLOOKUP($AQ1150,Invoicing!$A$17:$B$49,MATCH($AK$1,Invoicing!$A$17:$B$17,0),FALSE),VLOOKUP($AQ1150,Invoicing!$N$17:$O$21,MATCH($AK$1,Invoicing!$N$17:$O$17,0),FALSE))</f>
        <v>550</v>
      </c>
      <c r="AL1150" s="78" t="e">
        <f>VLOOKUP($E1150,Invoicing!$A$1:$H$8,MATCH(TRACKER!$N1150,Invoicing!$A$1:$H$1,0),FALSE)</f>
        <v>#N/A</v>
      </c>
      <c r="AM1150" s="78">
        <f>VLOOKUP($E1150,Invoicing!$A$1:$H$8,MATCH(TRACKER!$O$1,Invoicing!$A$1:$H$1,0),FALSE)</f>
        <v>45</v>
      </c>
      <c r="AN1150" s="78">
        <f t="shared" si="354"/>
        <v>0</v>
      </c>
      <c r="AO1150" s="2">
        <f t="shared" si="355"/>
        <v>4</v>
      </c>
      <c r="AP1150" s="2" t="str">
        <f t="shared" si="356"/>
        <v>WEEK</v>
      </c>
      <c r="AQ1150" s="2" t="str">
        <f t="shared" si="357"/>
        <v>AZOIA LOGISTICSWEEK</v>
      </c>
      <c r="AR1150" s="71">
        <f t="shared" si="358"/>
        <v>550</v>
      </c>
      <c r="AS1150" s="71">
        <f>VLOOKUP(AJ1150,Invoicing!A:K,10,FALSE)</f>
        <v>25</v>
      </c>
      <c r="AT1150" s="71">
        <f t="shared" si="359"/>
        <v>575</v>
      </c>
    </row>
    <row r="1151" spans="1:46">
      <c r="A1151" s="37" t="s">
        <v>232</v>
      </c>
      <c r="B1151" s="3" t="s">
        <v>38</v>
      </c>
      <c r="C1151" s="11">
        <v>45525.148611111108</v>
      </c>
      <c r="D1151" s="11">
        <v>45524.625</v>
      </c>
      <c r="E1151" s="11" t="s">
        <v>49</v>
      </c>
      <c r="F1151" s="11" t="s">
        <v>40</v>
      </c>
      <c r="G1151" s="3" t="s">
        <v>1327</v>
      </c>
      <c r="H1151" s="3" t="s">
        <v>41</v>
      </c>
      <c r="I1151" s="11">
        <v>45527.291666666664</v>
      </c>
      <c r="J1151" s="12">
        <v>45529.465277777781</v>
      </c>
      <c r="K1151" s="12">
        <v>45529.5</v>
      </c>
      <c r="L1151" s="12">
        <v>45529.472222222219</v>
      </c>
      <c r="M1151" s="61" t="s">
        <v>12</v>
      </c>
      <c r="N1151" s="3" t="s">
        <v>42</v>
      </c>
      <c r="O1151" s="3">
        <v>0</v>
      </c>
      <c r="P1151" s="1">
        <f t="shared" si="340"/>
        <v>34</v>
      </c>
      <c r="Q1151" s="1">
        <f t="shared" si="341"/>
        <v>8</v>
      </c>
      <c r="R1151" s="72">
        <f t="shared" si="342"/>
        <v>45529.465277777781</v>
      </c>
      <c r="S1151" s="73">
        <f t="shared" si="343"/>
        <v>2.1430555555562023</v>
      </c>
      <c r="T1151" s="74">
        <f>Table2[[#This Row],[ETA A OFRECIMIENTO]]*24</f>
        <v>51.433333333348855</v>
      </c>
      <c r="U1151" s="1" t="str">
        <f t="shared" si="344"/>
        <v>NO</v>
      </c>
      <c r="V1151" s="73">
        <f t="shared" si="345"/>
        <v>2.2083333333357587</v>
      </c>
      <c r="W1151" s="74">
        <f>Table2[[#This Row],[DEL. AVAILABLE A SLOT]]*24</f>
        <v>53.000000000058208</v>
      </c>
      <c r="X1151" s="1" t="str">
        <f t="shared" si="346"/>
        <v>NO</v>
      </c>
      <c r="Y1151" s="73">
        <f t="shared" si="347"/>
        <v>4.351388888891961</v>
      </c>
      <c r="Z1151" s="74">
        <f>Table2[[#This Row],[ETA A TIMESLOT]]*24</f>
        <v>104.43333333340706</v>
      </c>
      <c r="AA1151" s="73">
        <f t="shared" si="348"/>
        <v>0</v>
      </c>
      <c r="AB1151" s="73" t="str">
        <f t="shared" si="349"/>
        <v>SI</v>
      </c>
      <c r="AC1151" s="74">
        <f>Table2[[#This Row],[PUNTUALIDAD (H)]]*24</f>
        <v>0</v>
      </c>
      <c r="AD1151" s="73">
        <f t="shared" si="350"/>
        <v>4.3236111111109494</v>
      </c>
      <c r="AE1151" s="74">
        <f>Table2[[#This Row],[ATA TO UNLOADING]]*24</f>
        <v>103.76666666666279</v>
      </c>
      <c r="AF1151" s="74" t="str">
        <f>IF(Table2[[#This Row],[ATA TO UNLOADING 2]]&lt;=48,"YES","NO")</f>
        <v>NO</v>
      </c>
      <c r="AG1151" s="75">
        <f t="shared" si="351"/>
        <v>0.5</v>
      </c>
      <c r="AH1151" s="2" t="s">
        <v>42</v>
      </c>
      <c r="AI1151" s="2" t="str">
        <f t="shared" si="352"/>
        <v>MRSU0146938</v>
      </c>
      <c r="AJ1151" s="76" t="str">
        <f t="shared" si="353"/>
        <v>CTU FLEVOKUST BV</v>
      </c>
      <c r="AK1151" s="77">
        <f>IF($M1151="TRUCK",VLOOKUP($AQ1151,Invoicing!$A$17:$B$49,MATCH($AK$1,Invoicing!$A$17:$B$17,0),FALSE),VLOOKUP($AQ1151,Invoicing!$N$17:$O$21,MATCH($AK$1,Invoicing!$N$17:$O$17,0),FALSE))</f>
        <v>500</v>
      </c>
      <c r="AL1151" s="78" t="e">
        <f>VLOOKUP($E1151,Invoicing!$A$1:$H$8,MATCH(TRACKER!$N1151,Invoicing!$A$1:$H$1,0),FALSE)</f>
        <v>#N/A</v>
      </c>
      <c r="AM1151" s="78">
        <v>35</v>
      </c>
      <c r="AN1151" s="78">
        <f t="shared" si="354"/>
        <v>0</v>
      </c>
      <c r="AO1151" s="2">
        <f t="shared" si="355"/>
        <v>7</v>
      </c>
      <c r="AP1151" s="2" t="str">
        <f t="shared" si="356"/>
        <v>SUNDAY</v>
      </c>
      <c r="AQ1151" s="2" t="str">
        <f t="shared" si="357"/>
        <v>CTU FLEVOKUST BVSUNDAY</v>
      </c>
      <c r="AR1151" s="71">
        <f t="shared" si="358"/>
        <v>500</v>
      </c>
      <c r="AS1151" s="71">
        <f>VLOOKUP(AJ1151,Invoicing!A:K,10,FALSE)</f>
        <v>0</v>
      </c>
      <c r="AT1151" s="71">
        <f t="shared" si="359"/>
        <v>500</v>
      </c>
    </row>
    <row r="1152" spans="1:46">
      <c r="A1152" s="37" t="s">
        <v>232</v>
      </c>
      <c r="B1152" s="3" t="s">
        <v>38</v>
      </c>
      <c r="C1152" s="11">
        <v>45525.148611111108</v>
      </c>
      <c r="D1152" s="11">
        <v>45524.625</v>
      </c>
      <c r="E1152" s="11" t="s">
        <v>49</v>
      </c>
      <c r="F1152" s="11" t="s">
        <v>40</v>
      </c>
      <c r="G1152" s="3" t="s">
        <v>1328</v>
      </c>
      <c r="H1152" s="3" t="s">
        <v>41</v>
      </c>
      <c r="I1152" s="11">
        <v>45527.291666666664</v>
      </c>
      <c r="J1152" s="12">
        <v>45527.416666666664</v>
      </c>
      <c r="K1152" s="12">
        <v>45527.416666666664</v>
      </c>
      <c r="L1152" s="12">
        <v>45527.431944444441</v>
      </c>
      <c r="M1152" s="61" t="s">
        <v>12</v>
      </c>
      <c r="N1152" s="3" t="s">
        <v>42</v>
      </c>
      <c r="O1152" s="3">
        <v>1</v>
      </c>
      <c r="P1152" s="1">
        <f t="shared" si="340"/>
        <v>34</v>
      </c>
      <c r="Q1152" s="1">
        <f t="shared" si="341"/>
        <v>8</v>
      </c>
      <c r="R1152" s="72">
        <f t="shared" si="342"/>
        <v>45527.416666666664</v>
      </c>
      <c r="S1152" s="73">
        <f t="shared" si="343"/>
        <v>2.1430555555562023</v>
      </c>
      <c r="T1152" s="74">
        <f>Table2[[#This Row],[ETA A OFRECIMIENTO]]*24</f>
        <v>51.433333333348855</v>
      </c>
      <c r="U1152" s="1" t="str">
        <f t="shared" si="344"/>
        <v>NO</v>
      </c>
      <c r="V1152" s="73">
        <f t="shared" si="345"/>
        <v>0.125</v>
      </c>
      <c r="W1152" s="74">
        <f>Table2[[#This Row],[DEL. AVAILABLE A SLOT]]*24</f>
        <v>3</v>
      </c>
      <c r="X1152" s="1" t="str">
        <f t="shared" si="346"/>
        <v>SI</v>
      </c>
      <c r="Y1152" s="73">
        <f t="shared" si="347"/>
        <v>2.2680555555562023</v>
      </c>
      <c r="Z1152" s="74">
        <f>Table2[[#This Row],[ETA A TIMESLOT]]*24</f>
        <v>54.433333333348855</v>
      </c>
      <c r="AA1152" s="73">
        <f t="shared" si="348"/>
        <v>0</v>
      </c>
      <c r="AB1152" s="73" t="str">
        <f t="shared" si="349"/>
        <v>SI</v>
      </c>
      <c r="AC1152" s="74">
        <f>Table2[[#This Row],[PUNTUALIDAD (H)]]*24</f>
        <v>0</v>
      </c>
      <c r="AD1152" s="73">
        <f t="shared" si="350"/>
        <v>2.2833333333328483</v>
      </c>
      <c r="AE1152" s="74">
        <f>Table2[[#This Row],[ATA TO UNLOADING]]*24</f>
        <v>54.799999999988358</v>
      </c>
      <c r="AF1152" s="74" t="str">
        <f>IF(Table2[[#This Row],[ATA TO UNLOADING 2]]&lt;=48,"YES","NO")</f>
        <v>NO</v>
      </c>
      <c r="AG1152" s="75">
        <f t="shared" si="351"/>
        <v>0.41666666666424135</v>
      </c>
      <c r="AH1152" s="2" t="s">
        <v>42</v>
      </c>
      <c r="AI1152" s="2" t="str">
        <f t="shared" si="352"/>
        <v>MRSU3942245</v>
      </c>
      <c r="AJ1152" s="76" t="str">
        <f t="shared" si="353"/>
        <v>CTU FLEVOKUST BV</v>
      </c>
      <c r="AK1152" s="77">
        <f>IF($M1152="TRUCK",VLOOKUP($AQ1152,Invoicing!$A$17:$B$49,MATCH($AK$1,Invoicing!$A$17:$B$17,0),FALSE),VLOOKUP($AQ1152,Invoicing!$N$17:$O$21,MATCH($AK$1,Invoicing!$N$17:$O$17,0),FALSE))</f>
        <v>380</v>
      </c>
      <c r="AL1152" s="78" t="e">
        <f>VLOOKUP($E1152,Invoicing!$A$1:$H$8,MATCH(TRACKER!$N1152,Invoicing!$A$1:$H$1,0),FALSE)</f>
        <v>#N/A</v>
      </c>
      <c r="AM1152" s="78">
        <v>35</v>
      </c>
      <c r="AN1152" s="78">
        <f t="shared" si="354"/>
        <v>35</v>
      </c>
      <c r="AO1152" s="2">
        <f t="shared" si="355"/>
        <v>5</v>
      </c>
      <c r="AP1152" s="2" t="str">
        <f t="shared" si="356"/>
        <v>WEEK</v>
      </c>
      <c r="AQ1152" s="2" t="str">
        <f t="shared" si="357"/>
        <v>CTU FLEVOKUST BVWEEK</v>
      </c>
      <c r="AR1152" s="71">
        <f t="shared" si="358"/>
        <v>415</v>
      </c>
      <c r="AS1152" s="71">
        <f>VLOOKUP(AJ1152,Invoicing!A:K,10,FALSE)</f>
        <v>0</v>
      </c>
      <c r="AT1152" s="71">
        <f t="shared" si="359"/>
        <v>415</v>
      </c>
    </row>
    <row r="1153" spans="1:47">
      <c r="A1153" s="37" t="s">
        <v>232</v>
      </c>
      <c r="B1153" s="3" t="s">
        <v>38</v>
      </c>
      <c r="C1153" s="11">
        <v>45525.148611111108</v>
      </c>
      <c r="D1153" s="11">
        <v>45524.625</v>
      </c>
      <c r="E1153" s="11" t="s">
        <v>49</v>
      </c>
      <c r="F1153" s="11" t="s">
        <v>40</v>
      </c>
      <c r="G1153" s="3" t="s">
        <v>1329</v>
      </c>
      <c r="H1153" s="3" t="s">
        <v>41</v>
      </c>
      <c r="I1153" s="11">
        <v>45527.291666666664</v>
      </c>
      <c r="J1153" s="12">
        <v>45527.325694444444</v>
      </c>
      <c r="K1153" s="12">
        <v>45527.333333333336</v>
      </c>
      <c r="L1153" s="12">
        <v>45527.347222222219</v>
      </c>
      <c r="M1153" s="61" t="s">
        <v>12</v>
      </c>
      <c r="N1153" s="3" t="s">
        <v>42</v>
      </c>
      <c r="O1153" s="3">
        <v>0</v>
      </c>
      <c r="P1153" s="1">
        <f t="shared" si="340"/>
        <v>34</v>
      </c>
      <c r="Q1153" s="1">
        <f t="shared" si="341"/>
        <v>8</v>
      </c>
      <c r="R1153" s="72">
        <f t="shared" si="342"/>
        <v>45527.325694444444</v>
      </c>
      <c r="S1153" s="73">
        <f t="shared" si="343"/>
        <v>2.1430555555562023</v>
      </c>
      <c r="T1153" s="74">
        <f>Table2[[#This Row],[ETA A OFRECIMIENTO]]*24</f>
        <v>51.433333333348855</v>
      </c>
      <c r="U1153" s="1" t="str">
        <f t="shared" si="344"/>
        <v>NO</v>
      </c>
      <c r="V1153" s="73">
        <f t="shared" si="345"/>
        <v>4.1666666671517305E-2</v>
      </c>
      <c r="W1153" s="74">
        <f>Table2[[#This Row],[DEL. AVAILABLE A SLOT]]*24</f>
        <v>1.0000000001164153</v>
      </c>
      <c r="X1153" s="1" t="str">
        <f t="shared" si="346"/>
        <v>SI</v>
      </c>
      <c r="Y1153" s="73">
        <f t="shared" si="347"/>
        <v>2.1847222222277196</v>
      </c>
      <c r="Z1153" s="74">
        <f>Table2[[#This Row],[ETA A TIMESLOT]]*24</f>
        <v>52.433333333465271</v>
      </c>
      <c r="AA1153" s="73">
        <f t="shared" si="348"/>
        <v>0</v>
      </c>
      <c r="AB1153" s="73" t="str">
        <f t="shared" si="349"/>
        <v>SI</v>
      </c>
      <c r="AC1153" s="74">
        <f>Table2[[#This Row],[PUNTUALIDAD (H)]]*24</f>
        <v>0</v>
      </c>
      <c r="AD1153" s="73">
        <f t="shared" si="350"/>
        <v>2.1986111111109494</v>
      </c>
      <c r="AE1153" s="74">
        <f>Table2[[#This Row],[ATA TO UNLOADING]]*24</f>
        <v>52.766666666662786</v>
      </c>
      <c r="AF1153" s="74" t="str">
        <f>IF(Table2[[#This Row],[ATA TO UNLOADING 2]]&lt;=48,"YES","NO")</f>
        <v>NO</v>
      </c>
      <c r="AG1153" s="75">
        <f t="shared" si="351"/>
        <v>0.33333333333575865</v>
      </c>
      <c r="AH1153" s="2" t="s">
        <v>42</v>
      </c>
      <c r="AI1153" s="2" t="str">
        <f t="shared" si="352"/>
        <v>MRSU4813983</v>
      </c>
      <c r="AJ1153" s="76" t="str">
        <f t="shared" si="353"/>
        <v>CTU FLEVOKUST BV</v>
      </c>
      <c r="AK1153" s="77">
        <f>IF($M1153="TRUCK",VLOOKUP($AQ1153,Invoicing!$A$17:$B$49,MATCH($AK$1,Invoicing!$A$17:$B$17,0),FALSE),VLOOKUP($AQ1153,Invoicing!$N$17:$O$21,MATCH($AK$1,Invoicing!$N$17:$O$17,0),FALSE))</f>
        <v>380</v>
      </c>
      <c r="AL1153" s="78" t="e">
        <f>VLOOKUP($E1153,Invoicing!$A$1:$H$8,MATCH(TRACKER!$N1153,Invoicing!$A$1:$H$1,0),FALSE)</f>
        <v>#N/A</v>
      </c>
      <c r="AM1153" s="78">
        <v>35</v>
      </c>
      <c r="AN1153" s="78">
        <f t="shared" si="354"/>
        <v>0</v>
      </c>
      <c r="AO1153" s="2">
        <f t="shared" si="355"/>
        <v>5</v>
      </c>
      <c r="AP1153" s="2" t="str">
        <f t="shared" si="356"/>
        <v>WEEK</v>
      </c>
      <c r="AQ1153" s="2" t="str">
        <f t="shared" si="357"/>
        <v>CTU FLEVOKUST BVWEEK</v>
      </c>
      <c r="AR1153" s="71">
        <f t="shared" si="358"/>
        <v>380</v>
      </c>
      <c r="AS1153" s="71">
        <f>VLOOKUP(AJ1153,Invoicing!A:K,10,FALSE)</f>
        <v>0</v>
      </c>
      <c r="AT1153" s="71">
        <f t="shared" si="359"/>
        <v>380</v>
      </c>
    </row>
    <row r="1154" spans="1:47">
      <c r="A1154" s="37" t="s">
        <v>232</v>
      </c>
      <c r="B1154" s="3" t="s">
        <v>38</v>
      </c>
      <c r="C1154" s="11">
        <v>45525.148611111108</v>
      </c>
      <c r="D1154" s="11">
        <v>45524.625</v>
      </c>
      <c r="E1154" s="11" t="s">
        <v>44</v>
      </c>
      <c r="F1154" s="11" t="s">
        <v>40</v>
      </c>
      <c r="G1154" s="3" t="s">
        <v>1330</v>
      </c>
      <c r="H1154" s="3" t="s">
        <v>41</v>
      </c>
      <c r="I1154" s="11">
        <v>45525.958333333336</v>
      </c>
      <c r="J1154" s="12">
        <v>45526.722222222219</v>
      </c>
      <c r="K1154" s="12">
        <v>45526.75</v>
      </c>
      <c r="L1154" s="12">
        <v>45526.722222222219</v>
      </c>
      <c r="M1154" s="12" t="s">
        <v>115</v>
      </c>
      <c r="N1154" s="3" t="s">
        <v>42</v>
      </c>
      <c r="O1154" s="3">
        <v>0</v>
      </c>
      <c r="P1154" s="1">
        <f t="shared" ref="P1154:P1217" si="360">IF(K1154="","",WEEKNUM(R1154,2))</f>
        <v>34</v>
      </c>
      <c r="Q1154" s="1">
        <f t="shared" ref="Q1154:Q1217" si="361">IF(K1154="","",MONTH(R1154))</f>
        <v>8</v>
      </c>
      <c r="R1154" s="72">
        <f t="shared" ref="R1154:R1217" si="362">IF(ISBLANK(J1154),IF(ISBLANK(L1154),"00:00",L1154),J1154)</f>
        <v>45526.722222222219</v>
      </c>
      <c r="S1154" s="73">
        <f t="shared" ref="S1154:S1217" si="363">(I1154-C1154)</f>
        <v>0.80972222222771961</v>
      </c>
      <c r="T1154" s="74">
        <f>Table2[[#This Row],[ETA A OFRECIMIENTO]]*24</f>
        <v>19.433333333465271</v>
      </c>
      <c r="U1154" s="1" t="str">
        <f t="shared" ref="U1154:U1217" si="364">IF(S1154="","",IF(S1154&lt;=2,"YES","NO"))</f>
        <v>YES</v>
      </c>
      <c r="V1154" s="73">
        <f t="shared" ref="V1154:V1217" si="365">(K1154-I1154)</f>
        <v>0.79166666666424135</v>
      </c>
      <c r="W1154" s="74">
        <f>Table2[[#This Row],[DEL. AVAILABLE A SLOT]]*24</f>
        <v>18.999999999941792</v>
      </c>
      <c r="X1154" s="1" t="str">
        <f t="shared" ref="X1154:X1217" si="366">IF(V1154="","",IF(V1154&lt;=1,"SI","NO"))</f>
        <v>SI</v>
      </c>
      <c r="Y1154" s="73">
        <f t="shared" ref="Y1154:Y1217" si="367">(K1154-C1154)</f>
        <v>1.601388888891961</v>
      </c>
      <c r="Z1154" s="74">
        <f>Table2[[#This Row],[ETA A TIMESLOT]]*24</f>
        <v>38.433333333407063</v>
      </c>
      <c r="AA1154" s="73">
        <f t="shared" ref="AA1154:AA1217" si="368">IF(R1154&lt; K1154, TIME(0,0,0), R1154-K1154)</f>
        <v>0</v>
      </c>
      <c r="AB1154" s="73" t="str">
        <f t="shared" ref="AB1154:AB1217" si="369">IF(AA1154&gt;TIME(0,45,0),"NO","SI")</f>
        <v>SI</v>
      </c>
      <c r="AC1154" s="74">
        <f>Table2[[#This Row],[PUNTUALIDAD (H)]]*24</f>
        <v>0</v>
      </c>
      <c r="AD1154" s="73">
        <f t="shared" ref="AD1154:AD1217" si="370">(L1154-C1154)</f>
        <v>1.5736111111109494</v>
      </c>
      <c r="AE1154" s="74">
        <f>Table2[[#This Row],[ATA TO UNLOADING]]*24</f>
        <v>37.766666666662786</v>
      </c>
      <c r="AF1154" s="74" t="str">
        <f>IF(Table2[[#This Row],[ATA TO UNLOADING 2]]&lt;=48,"YES","NO")</f>
        <v>YES</v>
      </c>
      <c r="AG1154" s="75">
        <f t="shared" ref="AG1154:AG1217" si="371">MOD(K1154,1)</f>
        <v>0.75</v>
      </c>
      <c r="AH1154" s="2" t="s">
        <v>42</v>
      </c>
      <c r="AI1154" s="2" t="str">
        <f t="shared" ref="AI1154:AI1217" si="372">G1154</f>
        <v>MRSU5940149</v>
      </c>
      <c r="AJ1154" s="76" t="str">
        <f t="shared" ref="AJ1154:AJ1217" si="373">E1154</f>
        <v>MSI</v>
      </c>
      <c r="AK1154" s="77">
        <f>IF($M1154="TRUCK",VLOOKUP($AQ1154,Invoicing!$A$17:$B$49,MATCH($AK$1,Invoicing!$A$17:$B$17,0),FALSE),VLOOKUP($AQ1154,Invoicing!$N$17:$O$21,MATCH($AK$1,Invoicing!$N$17:$O$17,0),FALSE))</f>
        <v>480</v>
      </c>
      <c r="AL1154" s="78" t="e">
        <f>VLOOKUP($E1154,Invoicing!$A$1:$H$8,MATCH(TRACKER!$N1154,Invoicing!$A$1:$H$1,0),FALSE)</f>
        <v>#N/A</v>
      </c>
      <c r="AM1154" s="78">
        <f>VLOOKUP($E1154,Invoicing!$A$1:$H$8,MATCH(TRACKER!$O$1,Invoicing!$A$1:$H$1,0),FALSE)</f>
        <v>50</v>
      </c>
      <c r="AN1154" s="78">
        <f t="shared" ref="AN1154:AN1217" si="374">IF($O1154&lt;&gt;0,$O1154*$AM1154,0)</f>
        <v>0</v>
      </c>
      <c r="AO1154" s="2">
        <f t="shared" ref="AO1154:AO1217" si="375">WEEKDAY(K1154,2)</f>
        <v>4</v>
      </c>
      <c r="AP1154" s="2" t="str">
        <f t="shared" ref="AP1154:AP1217" si="376">IF(AH1154="NIGHT","NIGHT",IF(AO1154&lt;=5,"WEEK",IF(AO1154=7,"SUNDAY",IF(AO1154=6,"SATURDAY","SUNDAY"))))</f>
        <v>WEEK</v>
      </c>
      <c r="AQ1154" s="2" t="str">
        <f t="shared" ref="AQ1154:AQ1217" si="377">AJ1154&amp;AP1154</f>
        <v>MSIWEEK</v>
      </c>
      <c r="AR1154" s="71">
        <f t="shared" ref="AR1154:AR1217" si="378">IF(ISNA(AL1154),AK1154+AN1154,SUM($AK1154,$AN1154,IFERROR($AL1154,"0")))</f>
        <v>480</v>
      </c>
      <c r="AS1154" s="71">
        <f>VLOOKUP(AJ1154,Invoicing!A:K,10,FALSE)</f>
        <v>25</v>
      </c>
      <c r="AT1154" s="71">
        <f t="shared" ref="AT1154:AT1217" si="379">AR1154+AS1154+AU1154</f>
        <v>505</v>
      </c>
    </row>
    <row r="1155" spans="1:47">
      <c r="A1155" s="37" t="s">
        <v>232</v>
      </c>
      <c r="B1155" s="3" t="s">
        <v>38</v>
      </c>
      <c r="C1155" s="11">
        <v>45525.148611111108</v>
      </c>
      <c r="D1155" s="11">
        <v>45524.625</v>
      </c>
      <c r="E1155" s="11" t="s">
        <v>49</v>
      </c>
      <c r="F1155" s="11" t="s">
        <v>40</v>
      </c>
      <c r="G1155" s="3" t="s">
        <v>1331</v>
      </c>
      <c r="H1155" s="3" t="s">
        <v>2821</v>
      </c>
      <c r="I1155" s="11">
        <v>45527.291666666664</v>
      </c>
      <c r="J1155" s="12">
        <v>45527.895138888889</v>
      </c>
      <c r="K1155" s="12">
        <v>45527.875</v>
      </c>
      <c r="L1155" s="12">
        <v>45527.916666666664</v>
      </c>
      <c r="M1155" s="61" t="s">
        <v>12</v>
      </c>
      <c r="N1155" s="3" t="s">
        <v>42</v>
      </c>
      <c r="O1155" s="3">
        <v>0</v>
      </c>
      <c r="P1155" s="1">
        <f t="shared" si="360"/>
        <v>34</v>
      </c>
      <c r="Q1155" s="1">
        <f t="shared" si="361"/>
        <v>8</v>
      </c>
      <c r="R1155" s="72">
        <f t="shared" si="362"/>
        <v>45527.895138888889</v>
      </c>
      <c r="S1155" s="73">
        <f t="shared" si="363"/>
        <v>2.1430555555562023</v>
      </c>
      <c r="T1155" s="74">
        <f>Table2[[#This Row],[ETA A OFRECIMIENTO]]*24</f>
        <v>51.433333333348855</v>
      </c>
      <c r="U1155" s="1" t="str">
        <f t="shared" si="364"/>
        <v>NO</v>
      </c>
      <c r="V1155" s="73">
        <f t="shared" si="365"/>
        <v>0.58333333333575865</v>
      </c>
      <c r="W1155" s="74">
        <f>Table2[[#This Row],[DEL. AVAILABLE A SLOT]]*24</f>
        <v>14.000000000058208</v>
      </c>
      <c r="X1155" s="1" t="str">
        <f t="shared" si="366"/>
        <v>SI</v>
      </c>
      <c r="Y1155" s="73">
        <f t="shared" si="367"/>
        <v>2.726388888891961</v>
      </c>
      <c r="Z1155" s="74">
        <f>Table2[[#This Row],[ETA A TIMESLOT]]*24</f>
        <v>65.433333333407063</v>
      </c>
      <c r="AA1155" s="73">
        <f t="shared" si="368"/>
        <v>2.0138888889050577E-2</v>
      </c>
      <c r="AB1155" s="73" t="str">
        <f t="shared" si="369"/>
        <v>SI</v>
      </c>
      <c r="AC1155" s="74">
        <f>Table2[[#This Row],[PUNTUALIDAD (H)]]*24</f>
        <v>0.48333333333721384</v>
      </c>
      <c r="AD1155" s="73">
        <f t="shared" si="370"/>
        <v>2.7680555555562023</v>
      </c>
      <c r="AE1155" s="74">
        <f>Table2[[#This Row],[ATA TO UNLOADING]]*24</f>
        <v>66.433333333348855</v>
      </c>
      <c r="AF1155" s="74" t="str">
        <f>IF(Table2[[#This Row],[ATA TO UNLOADING 2]]&lt;=48,"YES","NO")</f>
        <v>NO</v>
      </c>
      <c r="AG1155" s="75">
        <f t="shared" si="371"/>
        <v>0.875</v>
      </c>
      <c r="AH1155" s="2" t="s">
        <v>24</v>
      </c>
      <c r="AI1155" s="2" t="str">
        <f t="shared" si="372"/>
        <v>MRSU6390730</v>
      </c>
      <c r="AJ1155" s="76" t="str">
        <f t="shared" si="373"/>
        <v>CTU FLEVOKUST BV</v>
      </c>
      <c r="AK1155" s="77">
        <f>IF($M1155="TRUCK",VLOOKUP($AQ1155,Invoicing!$A$17:$B$49,MATCH($AK$1,Invoicing!$A$17:$B$17,0),FALSE),VLOOKUP($AQ1155,Invoicing!$N$17:$O$21,MATCH($AK$1,Invoicing!$N$17:$O$17,0),FALSE))</f>
        <v>380</v>
      </c>
      <c r="AL1155" s="78" t="e">
        <f>VLOOKUP($E1155,Invoicing!$A$1:$H$8,MATCH(TRACKER!$N1155,Invoicing!$A$1:$H$1,0),FALSE)</f>
        <v>#N/A</v>
      </c>
      <c r="AM1155" s="78">
        <v>35</v>
      </c>
      <c r="AN1155" s="78">
        <f t="shared" si="374"/>
        <v>0</v>
      </c>
      <c r="AO1155" s="2">
        <f t="shared" si="375"/>
        <v>5</v>
      </c>
      <c r="AP1155" s="2" t="str">
        <f t="shared" si="376"/>
        <v>NIGHT</v>
      </c>
      <c r="AQ1155" s="2" t="str">
        <f t="shared" si="377"/>
        <v>CTU FLEVOKUST BVNIGHT</v>
      </c>
      <c r="AR1155" s="71">
        <f t="shared" si="378"/>
        <v>380</v>
      </c>
      <c r="AS1155" s="71">
        <f>VLOOKUP(AJ1155,Invoicing!A:K,10,FALSE)</f>
        <v>0</v>
      </c>
      <c r="AT1155" s="71">
        <f t="shared" si="379"/>
        <v>380</v>
      </c>
    </row>
    <row r="1156" spans="1:47">
      <c r="A1156" s="37" t="s">
        <v>232</v>
      </c>
      <c r="B1156" s="3" t="s">
        <v>38</v>
      </c>
      <c r="C1156" s="11">
        <v>45525.148611111108</v>
      </c>
      <c r="D1156" s="11">
        <v>45524.625</v>
      </c>
      <c r="E1156" s="11" t="s">
        <v>49</v>
      </c>
      <c r="F1156" s="11" t="s">
        <v>40</v>
      </c>
      <c r="G1156" s="3" t="s">
        <v>1332</v>
      </c>
      <c r="H1156" s="3" t="s">
        <v>41</v>
      </c>
      <c r="I1156" s="11">
        <v>45525.958333333336</v>
      </c>
      <c r="J1156" s="12">
        <v>45526.541666666664</v>
      </c>
      <c r="K1156" s="12">
        <v>45526.541666666664</v>
      </c>
      <c r="L1156" s="12">
        <v>45526.557638888888</v>
      </c>
      <c r="M1156" s="12" t="s">
        <v>115</v>
      </c>
      <c r="N1156" s="3" t="s">
        <v>42</v>
      </c>
      <c r="O1156" s="3">
        <v>1</v>
      </c>
      <c r="P1156" s="1">
        <f t="shared" si="360"/>
        <v>34</v>
      </c>
      <c r="Q1156" s="1">
        <f t="shared" si="361"/>
        <v>8</v>
      </c>
      <c r="R1156" s="72">
        <f t="shared" si="362"/>
        <v>45526.541666666664</v>
      </c>
      <c r="S1156" s="73">
        <f t="shared" si="363"/>
        <v>0.80972222222771961</v>
      </c>
      <c r="T1156" s="74">
        <f>Table2[[#This Row],[ETA A OFRECIMIENTO]]*24</f>
        <v>19.433333333465271</v>
      </c>
      <c r="U1156" s="1" t="str">
        <f t="shared" si="364"/>
        <v>YES</v>
      </c>
      <c r="V1156" s="73">
        <f t="shared" si="365"/>
        <v>0.58333333332848269</v>
      </c>
      <c r="W1156" s="74">
        <f>Table2[[#This Row],[DEL. AVAILABLE A SLOT]]*24</f>
        <v>13.999999999883585</v>
      </c>
      <c r="X1156" s="1" t="str">
        <f t="shared" si="366"/>
        <v>SI</v>
      </c>
      <c r="Y1156" s="73">
        <f t="shared" si="367"/>
        <v>1.3930555555562023</v>
      </c>
      <c r="Z1156" s="74">
        <f>Table2[[#This Row],[ETA A TIMESLOT]]*24</f>
        <v>33.433333333348855</v>
      </c>
      <c r="AA1156" s="73">
        <f t="shared" si="368"/>
        <v>0</v>
      </c>
      <c r="AB1156" s="73" t="str">
        <f t="shared" si="369"/>
        <v>SI</v>
      </c>
      <c r="AC1156" s="74">
        <f>Table2[[#This Row],[PUNTUALIDAD (H)]]*24</f>
        <v>0</v>
      </c>
      <c r="AD1156" s="73">
        <f t="shared" si="370"/>
        <v>1.4090277777795563</v>
      </c>
      <c r="AE1156" s="74">
        <f>Table2[[#This Row],[ATA TO UNLOADING]]*24</f>
        <v>33.816666666709352</v>
      </c>
      <c r="AF1156" s="74" t="str">
        <f>IF(Table2[[#This Row],[ATA TO UNLOADING 2]]&lt;=48,"YES","NO")</f>
        <v>YES</v>
      </c>
      <c r="AG1156" s="75">
        <f t="shared" si="371"/>
        <v>0.54166666666424135</v>
      </c>
      <c r="AH1156" s="2" t="s">
        <v>42</v>
      </c>
      <c r="AI1156" s="2" t="str">
        <f t="shared" si="372"/>
        <v>MSKU0604330</v>
      </c>
      <c r="AJ1156" s="76" t="str">
        <f t="shared" si="373"/>
        <v>CTU FLEVOKUST BV</v>
      </c>
      <c r="AK1156" s="77">
        <f>IF($M1156="TRUCK",VLOOKUP($AQ1156,Invoicing!$A$17:$B$49,MATCH($AK$1,Invoicing!$A$17:$B$17,0),FALSE),VLOOKUP($AQ1156,Invoicing!$N$17:$O$21,MATCH($AK$1,Invoicing!$N$17:$O$17,0),FALSE))</f>
        <v>520</v>
      </c>
      <c r="AL1156" s="78" t="e">
        <f>VLOOKUP($E1156,Invoicing!$A$1:$H$8,MATCH(TRACKER!$N1156,Invoicing!$A$1:$H$1,0),FALSE)</f>
        <v>#N/A</v>
      </c>
      <c r="AM1156" s="78">
        <v>35</v>
      </c>
      <c r="AN1156" s="78">
        <f t="shared" si="374"/>
        <v>35</v>
      </c>
      <c r="AO1156" s="2">
        <f t="shared" si="375"/>
        <v>4</v>
      </c>
      <c r="AP1156" s="2" t="str">
        <f t="shared" si="376"/>
        <v>WEEK</v>
      </c>
      <c r="AQ1156" s="2" t="str">
        <f t="shared" si="377"/>
        <v>CTU FLEVOKUST BVWEEK</v>
      </c>
      <c r="AR1156" s="71">
        <f t="shared" si="378"/>
        <v>555</v>
      </c>
      <c r="AS1156" s="71">
        <f>VLOOKUP(AJ1156,Invoicing!A:K,10,FALSE)</f>
        <v>0</v>
      </c>
      <c r="AT1156" s="71">
        <f t="shared" si="379"/>
        <v>555</v>
      </c>
    </row>
    <row r="1157" spans="1:47">
      <c r="A1157" s="37" t="s">
        <v>232</v>
      </c>
      <c r="B1157" s="3" t="s">
        <v>38</v>
      </c>
      <c r="C1157" s="11">
        <v>45525.148611111108</v>
      </c>
      <c r="D1157" s="11">
        <v>45524.625</v>
      </c>
      <c r="E1157" s="11" t="s">
        <v>45</v>
      </c>
      <c r="F1157" s="11" t="s">
        <v>40</v>
      </c>
      <c r="G1157" s="3" t="s">
        <v>1333</v>
      </c>
      <c r="H1157" s="3" t="s">
        <v>2821</v>
      </c>
      <c r="I1157" s="11">
        <v>45525.958333333336</v>
      </c>
      <c r="J1157" s="12">
        <v>45525.958333333336</v>
      </c>
      <c r="K1157" s="12">
        <v>45525.958333333336</v>
      </c>
      <c r="L1157" s="12">
        <v>45525.979166666664</v>
      </c>
      <c r="M1157" s="12" t="s">
        <v>115</v>
      </c>
      <c r="N1157" s="3" t="s">
        <v>13</v>
      </c>
      <c r="O1157" s="3">
        <v>0</v>
      </c>
      <c r="P1157" s="1">
        <f t="shared" si="360"/>
        <v>34</v>
      </c>
      <c r="Q1157" s="1">
        <f t="shared" si="361"/>
        <v>8</v>
      </c>
      <c r="R1157" s="72">
        <f t="shared" si="362"/>
        <v>45525.958333333336</v>
      </c>
      <c r="S1157" s="73">
        <f t="shared" si="363"/>
        <v>0.80972222222771961</v>
      </c>
      <c r="T1157" s="74">
        <f>Table2[[#This Row],[ETA A OFRECIMIENTO]]*24</f>
        <v>19.433333333465271</v>
      </c>
      <c r="U1157" s="1" t="str">
        <f t="shared" si="364"/>
        <v>YES</v>
      </c>
      <c r="V1157" s="73">
        <f t="shared" si="365"/>
        <v>0</v>
      </c>
      <c r="W1157" s="74">
        <f>Table2[[#This Row],[DEL. AVAILABLE A SLOT]]*24</f>
        <v>0</v>
      </c>
      <c r="X1157" s="1" t="str">
        <f t="shared" si="366"/>
        <v>SI</v>
      </c>
      <c r="Y1157" s="73">
        <f t="shared" si="367"/>
        <v>0.80972222222771961</v>
      </c>
      <c r="Z1157" s="74">
        <f>Table2[[#This Row],[ETA A TIMESLOT]]*24</f>
        <v>19.433333333465271</v>
      </c>
      <c r="AA1157" s="73">
        <f t="shared" si="368"/>
        <v>0</v>
      </c>
      <c r="AB1157" s="73" t="str">
        <f t="shared" si="369"/>
        <v>SI</v>
      </c>
      <c r="AC1157" s="74">
        <f>Table2[[#This Row],[PUNTUALIDAD (H)]]*24</f>
        <v>0</v>
      </c>
      <c r="AD1157" s="73">
        <f t="shared" si="370"/>
        <v>0.83055555555620231</v>
      </c>
      <c r="AE1157" s="74">
        <f>Table2[[#This Row],[ATA TO UNLOADING]]*24</f>
        <v>19.933333333348855</v>
      </c>
      <c r="AF1157" s="74" t="str">
        <f>IF(Table2[[#This Row],[ATA TO UNLOADING 2]]&lt;=48,"YES","NO")</f>
        <v>YES</v>
      </c>
      <c r="AG1157" s="75">
        <f t="shared" si="371"/>
        <v>0.95833333333575865</v>
      </c>
      <c r="AH1157" s="2" t="s">
        <v>24</v>
      </c>
      <c r="AI1157" s="2" t="str">
        <f t="shared" si="372"/>
        <v>MSKU1124212</v>
      </c>
      <c r="AJ1157" s="76" t="str">
        <f t="shared" si="373"/>
        <v>OM TRANSPORT</v>
      </c>
      <c r="AK1157" s="77">
        <f>IF($M1157="TRUCK",VLOOKUP($AQ1157,Invoicing!$A$17:$B$49,MATCH($AK$1,Invoicing!$A$17:$B$17,0),FALSE),VLOOKUP($AQ1157,Invoicing!$N$17:$O$21,MATCH($AK$1,Invoicing!$N$17:$O$17,0),FALSE))</f>
        <v>475</v>
      </c>
      <c r="AL1157" s="78">
        <f>VLOOKUP($E1157,Invoicing!$A$1:$H$8,MATCH(TRACKER!$N1157,Invoicing!$A$1:$H$1,0),FALSE)</f>
        <v>110</v>
      </c>
      <c r="AM1157" s="78">
        <f>VLOOKUP($E1157,Invoicing!$A$1:$H$8,MATCH(TRACKER!$O$1,Invoicing!$A$1:$H$1,0),FALSE)</f>
        <v>50</v>
      </c>
      <c r="AN1157" s="78">
        <f t="shared" si="374"/>
        <v>0</v>
      </c>
      <c r="AO1157" s="2">
        <f t="shared" si="375"/>
        <v>3</v>
      </c>
      <c r="AP1157" s="2" t="str">
        <f t="shared" si="376"/>
        <v>NIGHT</v>
      </c>
      <c r="AQ1157" s="2" t="str">
        <f t="shared" si="377"/>
        <v>OM TRANSPORTNIGHT</v>
      </c>
      <c r="AR1157" s="71">
        <f t="shared" si="378"/>
        <v>585</v>
      </c>
      <c r="AS1157" s="71">
        <f>VLOOKUP(AJ1157,Invoicing!A:K,10,FALSE)</f>
        <v>25</v>
      </c>
      <c r="AT1157" s="71">
        <f t="shared" si="379"/>
        <v>610</v>
      </c>
    </row>
    <row r="1158" spans="1:47">
      <c r="A1158" s="37" t="s">
        <v>232</v>
      </c>
      <c r="B1158" s="3" t="s">
        <v>38</v>
      </c>
      <c r="C1158" s="11">
        <v>45525.148611111108</v>
      </c>
      <c r="D1158" s="11">
        <v>45524.625</v>
      </c>
      <c r="E1158" s="11" t="s">
        <v>45</v>
      </c>
      <c r="F1158" s="11" t="s">
        <v>40</v>
      </c>
      <c r="G1158" s="3" t="s">
        <v>1334</v>
      </c>
      <c r="H1158" s="3" t="s">
        <v>2821</v>
      </c>
      <c r="I1158" s="11">
        <v>45525.958333333336</v>
      </c>
      <c r="J1158" s="12">
        <v>45526.1</v>
      </c>
      <c r="K1158" s="12">
        <v>45526.125</v>
      </c>
      <c r="L1158" s="12">
        <v>45526.145833333336</v>
      </c>
      <c r="M1158" s="12" t="s">
        <v>115</v>
      </c>
      <c r="N1158" s="3" t="s">
        <v>42</v>
      </c>
      <c r="O1158" s="3">
        <v>0</v>
      </c>
      <c r="P1158" s="1">
        <f t="shared" si="360"/>
        <v>34</v>
      </c>
      <c r="Q1158" s="1">
        <f t="shared" si="361"/>
        <v>8</v>
      </c>
      <c r="R1158" s="72">
        <f t="shared" si="362"/>
        <v>45526.1</v>
      </c>
      <c r="S1158" s="73">
        <f t="shared" si="363"/>
        <v>0.80972222222771961</v>
      </c>
      <c r="T1158" s="74">
        <f>Table2[[#This Row],[ETA A OFRECIMIENTO]]*24</f>
        <v>19.433333333465271</v>
      </c>
      <c r="U1158" s="1" t="str">
        <f t="shared" si="364"/>
        <v>YES</v>
      </c>
      <c r="V1158" s="73">
        <f t="shared" si="365"/>
        <v>0.16666666666424135</v>
      </c>
      <c r="W1158" s="74">
        <f>Table2[[#This Row],[DEL. AVAILABLE A SLOT]]*24</f>
        <v>3.9999999999417923</v>
      </c>
      <c r="X1158" s="1" t="str">
        <f t="shared" si="366"/>
        <v>SI</v>
      </c>
      <c r="Y1158" s="73">
        <f t="shared" si="367"/>
        <v>0.97638888889196096</v>
      </c>
      <c r="Z1158" s="74">
        <f>Table2[[#This Row],[ETA A TIMESLOT]]*24</f>
        <v>23.433333333407063</v>
      </c>
      <c r="AA1158" s="73">
        <f t="shared" si="368"/>
        <v>0</v>
      </c>
      <c r="AB1158" s="73" t="str">
        <f t="shared" si="369"/>
        <v>SI</v>
      </c>
      <c r="AC1158" s="74">
        <f>Table2[[#This Row],[PUNTUALIDAD (H)]]*24</f>
        <v>0</v>
      </c>
      <c r="AD1158" s="73">
        <f t="shared" si="370"/>
        <v>0.99722222222771961</v>
      </c>
      <c r="AE1158" s="74">
        <f>Table2[[#This Row],[ATA TO UNLOADING]]*24</f>
        <v>23.933333333465271</v>
      </c>
      <c r="AF1158" s="74" t="str">
        <f>IF(Table2[[#This Row],[ATA TO UNLOADING 2]]&lt;=48,"YES","NO")</f>
        <v>YES</v>
      </c>
      <c r="AG1158" s="75">
        <f t="shared" si="371"/>
        <v>0.125</v>
      </c>
      <c r="AH1158" s="2" t="s">
        <v>24</v>
      </c>
      <c r="AI1158" s="2" t="str">
        <f t="shared" si="372"/>
        <v>MSKU1139573</v>
      </c>
      <c r="AJ1158" s="76" t="str">
        <f t="shared" si="373"/>
        <v>OM TRANSPORT</v>
      </c>
      <c r="AK1158" s="77">
        <f>IF($M1158="TRUCK",VLOOKUP($AQ1158,Invoicing!$A$17:$B$49,MATCH($AK$1,Invoicing!$A$17:$B$17,0),FALSE),VLOOKUP($AQ1158,Invoicing!$N$17:$O$21,MATCH($AK$1,Invoicing!$N$17:$O$17,0),FALSE))</f>
        <v>475</v>
      </c>
      <c r="AL1158" s="78" t="e">
        <f>VLOOKUP($E1158,Invoicing!$A$1:$H$8,MATCH(TRACKER!$N1158,Invoicing!$A$1:$H$1,0),FALSE)</f>
        <v>#N/A</v>
      </c>
      <c r="AM1158" s="78">
        <f>VLOOKUP($E1158,Invoicing!$A$1:$H$8,MATCH(TRACKER!$O$1,Invoicing!$A$1:$H$1,0),FALSE)</f>
        <v>50</v>
      </c>
      <c r="AN1158" s="78">
        <f t="shared" si="374"/>
        <v>0</v>
      </c>
      <c r="AO1158" s="2">
        <f t="shared" si="375"/>
        <v>4</v>
      </c>
      <c r="AP1158" s="2" t="str">
        <f t="shared" si="376"/>
        <v>NIGHT</v>
      </c>
      <c r="AQ1158" s="2" t="str">
        <f t="shared" si="377"/>
        <v>OM TRANSPORTNIGHT</v>
      </c>
      <c r="AR1158" s="71">
        <f t="shared" si="378"/>
        <v>475</v>
      </c>
      <c r="AS1158" s="71">
        <f>VLOOKUP(AJ1158,Invoicing!A:K,10,FALSE)</f>
        <v>25</v>
      </c>
      <c r="AT1158" s="71">
        <f t="shared" si="379"/>
        <v>500</v>
      </c>
    </row>
    <row r="1159" spans="1:47">
      <c r="A1159" s="37" t="s">
        <v>232</v>
      </c>
      <c r="B1159" s="3" t="s">
        <v>38</v>
      </c>
      <c r="C1159" s="11">
        <v>45525.148611111108</v>
      </c>
      <c r="D1159" s="11">
        <v>45524.625</v>
      </c>
      <c r="E1159" s="11" t="s">
        <v>45</v>
      </c>
      <c r="F1159" s="11" t="s">
        <v>40</v>
      </c>
      <c r="G1159" s="3" t="s">
        <v>1335</v>
      </c>
      <c r="H1159" s="3" t="s">
        <v>41</v>
      </c>
      <c r="I1159" s="11">
        <v>45525.958333333336</v>
      </c>
      <c r="J1159" s="12">
        <v>45526.431944444441</v>
      </c>
      <c r="K1159" s="12">
        <v>45526.416666666664</v>
      </c>
      <c r="L1159" s="12">
        <v>45526.445833333331</v>
      </c>
      <c r="M1159" s="12" t="s">
        <v>115</v>
      </c>
      <c r="N1159" s="3" t="s">
        <v>42</v>
      </c>
      <c r="O1159" s="3">
        <v>2</v>
      </c>
      <c r="P1159" s="1">
        <f t="shared" si="360"/>
        <v>34</v>
      </c>
      <c r="Q1159" s="1">
        <f t="shared" si="361"/>
        <v>8</v>
      </c>
      <c r="R1159" s="72">
        <f t="shared" si="362"/>
        <v>45526.431944444441</v>
      </c>
      <c r="S1159" s="73">
        <f t="shared" si="363"/>
        <v>0.80972222222771961</v>
      </c>
      <c r="T1159" s="74">
        <f>Table2[[#This Row],[ETA A OFRECIMIENTO]]*24</f>
        <v>19.433333333465271</v>
      </c>
      <c r="U1159" s="1" t="str">
        <f t="shared" si="364"/>
        <v>YES</v>
      </c>
      <c r="V1159" s="73">
        <f t="shared" si="365"/>
        <v>0.45833333332848269</v>
      </c>
      <c r="W1159" s="74">
        <f>Table2[[#This Row],[DEL. AVAILABLE A SLOT]]*24</f>
        <v>10.999999999883585</v>
      </c>
      <c r="X1159" s="1" t="str">
        <f t="shared" si="366"/>
        <v>SI</v>
      </c>
      <c r="Y1159" s="73">
        <f t="shared" si="367"/>
        <v>1.2680555555562023</v>
      </c>
      <c r="Z1159" s="74">
        <f>Table2[[#This Row],[ETA A TIMESLOT]]*24</f>
        <v>30.433333333348855</v>
      </c>
      <c r="AA1159" s="73">
        <f t="shared" si="368"/>
        <v>1.5277777776645962E-2</v>
      </c>
      <c r="AB1159" s="73" t="str">
        <f t="shared" si="369"/>
        <v>SI</v>
      </c>
      <c r="AC1159" s="74">
        <f>Table2[[#This Row],[PUNTUALIDAD (H)]]*24</f>
        <v>0.36666666663950309</v>
      </c>
      <c r="AD1159" s="73">
        <f t="shared" si="370"/>
        <v>1.297222222223354</v>
      </c>
      <c r="AE1159" s="74">
        <f>Table2[[#This Row],[ATA TO UNLOADING]]*24</f>
        <v>31.133333333360497</v>
      </c>
      <c r="AF1159" s="74" t="str">
        <f>IF(Table2[[#This Row],[ATA TO UNLOADING 2]]&lt;=48,"YES","NO")</f>
        <v>YES</v>
      </c>
      <c r="AG1159" s="75">
        <f t="shared" si="371"/>
        <v>0.41666666666424135</v>
      </c>
      <c r="AH1159" s="2" t="s">
        <v>42</v>
      </c>
      <c r="AI1159" s="2" t="str">
        <f t="shared" si="372"/>
        <v>MSKU4595176</v>
      </c>
      <c r="AJ1159" s="76" t="str">
        <f t="shared" si="373"/>
        <v>OM TRANSPORT</v>
      </c>
      <c r="AK1159" s="77">
        <f>IF($M1159="TRUCK",VLOOKUP($AQ1159,Invoicing!$A$17:$B$49,MATCH($AK$1,Invoicing!$A$17:$B$17,0),FALSE),VLOOKUP($AQ1159,Invoicing!$N$17:$O$21,MATCH($AK$1,Invoicing!$N$17:$O$17,0),FALSE))</f>
        <v>475</v>
      </c>
      <c r="AL1159" s="78" t="e">
        <f>VLOOKUP($E1159,Invoicing!$A$1:$H$8,MATCH(TRACKER!$N1159,Invoicing!$A$1:$H$1,0),FALSE)</f>
        <v>#N/A</v>
      </c>
      <c r="AM1159" s="78">
        <f>VLOOKUP($E1159,Invoicing!$A$1:$H$8,MATCH(TRACKER!$O$1,Invoicing!$A$1:$H$1,0),FALSE)</f>
        <v>50</v>
      </c>
      <c r="AN1159" s="78">
        <f t="shared" si="374"/>
        <v>100</v>
      </c>
      <c r="AO1159" s="2">
        <f t="shared" si="375"/>
        <v>4</v>
      </c>
      <c r="AP1159" s="2" t="str">
        <f t="shared" si="376"/>
        <v>WEEK</v>
      </c>
      <c r="AQ1159" s="2" t="str">
        <f t="shared" si="377"/>
        <v>OM TRANSPORTWEEK</v>
      </c>
      <c r="AR1159" s="71">
        <f t="shared" si="378"/>
        <v>575</v>
      </c>
      <c r="AS1159" s="71">
        <f>VLOOKUP(AJ1159,Invoicing!A:K,10,FALSE)</f>
        <v>25</v>
      </c>
      <c r="AT1159" s="71">
        <f t="shared" si="379"/>
        <v>600</v>
      </c>
    </row>
    <row r="1160" spans="1:47">
      <c r="A1160" s="37" t="s">
        <v>232</v>
      </c>
      <c r="B1160" s="3" t="s">
        <v>38</v>
      </c>
      <c r="C1160" s="11">
        <v>45525.148611111108</v>
      </c>
      <c r="D1160" s="11">
        <v>45524.625</v>
      </c>
      <c r="E1160" s="11" t="s">
        <v>45</v>
      </c>
      <c r="F1160" s="11" t="s">
        <v>40</v>
      </c>
      <c r="G1160" s="3" t="s">
        <v>1336</v>
      </c>
      <c r="H1160" s="3" t="s">
        <v>41</v>
      </c>
      <c r="I1160" s="11">
        <v>45525.958333333336</v>
      </c>
      <c r="J1160" s="12">
        <v>45526.777777777781</v>
      </c>
      <c r="K1160" s="12">
        <v>45526.75</v>
      </c>
      <c r="L1160" s="12">
        <v>45526.791666666664</v>
      </c>
      <c r="M1160" s="12" t="s">
        <v>115</v>
      </c>
      <c r="N1160" s="3" t="s">
        <v>42</v>
      </c>
      <c r="O1160" s="3">
        <v>1</v>
      </c>
      <c r="P1160" s="1">
        <f t="shared" si="360"/>
        <v>34</v>
      </c>
      <c r="Q1160" s="1">
        <f t="shared" si="361"/>
        <v>8</v>
      </c>
      <c r="R1160" s="72">
        <f t="shared" si="362"/>
        <v>45526.777777777781</v>
      </c>
      <c r="S1160" s="73">
        <f t="shared" si="363"/>
        <v>0.80972222222771961</v>
      </c>
      <c r="T1160" s="74">
        <f>Table2[[#This Row],[ETA A OFRECIMIENTO]]*24</f>
        <v>19.433333333465271</v>
      </c>
      <c r="U1160" s="1" t="str">
        <f t="shared" si="364"/>
        <v>YES</v>
      </c>
      <c r="V1160" s="73">
        <f t="shared" si="365"/>
        <v>0.79166666666424135</v>
      </c>
      <c r="W1160" s="74">
        <f>Table2[[#This Row],[DEL. AVAILABLE A SLOT]]*24</f>
        <v>18.999999999941792</v>
      </c>
      <c r="X1160" s="1" t="str">
        <f t="shared" si="366"/>
        <v>SI</v>
      </c>
      <c r="Y1160" s="73">
        <f t="shared" si="367"/>
        <v>1.601388888891961</v>
      </c>
      <c r="Z1160" s="74">
        <f>Table2[[#This Row],[ETA A TIMESLOT]]*24</f>
        <v>38.433333333407063</v>
      </c>
      <c r="AA1160" s="73">
        <f t="shared" si="368"/>
        <v>2.7777777781011537E-2</v>
      </c>
      <c r="AB1160" s="73" t="str">
        <f t="shared" si="369"/>
        <v>SI</v>
      </c>
      <c r="AC1160" s="74">
        <f>Table2[[#This Row],[PUNTUALIDAD (H)]]*24</f>
        <v>0.66666666674427688</v>
      </c>
      <c r="AD1160" s="73">
        <f t="shared" si="370"/>
        <v>1.6430555555562023</v>
      </c>
      <c r="AE1160" s="74">
        <f>Table2[[#This Row],[ATA TO UNLOADING]]*24</f>
        <v>39.433333333348855</v>
      </c>
      <c r="AF1160" s="74" t="str">
        <f>IF(Table2[[#This Row],[ATA TO UNLOADING 2]]&lt;=48,"YES","NO")</f>
        <v>YES</v>
      </c>
      <c r="AG1160" s="75">
        <f t="shared" si="371"/>
        <v>0.75</v>
      </c>
      <c r="AH1160" s="2" t="s">
        <v>42</v>
      </c>
      <c r="AI1160" s="2" t="str">
        <f t="shared" si="372"/>
        <v>MSKU4623771</v>
      </c>
      <c r="AJ1160" s="76" t="str">
        <f t="shared" si="373"/>
        <v>OM TRANSPORT</v>
      </c>
      <c r="AK1160" s="77">
        <f>IF($M1160="TRUCK",VLOOKUP($AQ1160,Invoicing!$A$17:$B$49,MATCH($AK$1,Invoicing!$A$17:$B$17,0),FALSE),VLOOKUP($AQ1160,Invoicing!$N$17:$O$21,MATCH($AK$1,Invoicing!$N$17:$O$17,0),FALSE))</f>
        <v>475</v>
      </c>
      <c r="AL1160" s="78" t="e">
        <f>VLOOKUP($E1160,Invoicing!$A$1:$H$8,MATCH(TRACKER!$N1160,Invoicing!$A$1:$H$1,0),FALSE)</f>
        <v>#N/A</v>
      </c>
      <c r="AM1160" s="78">
        <f>VLOOKUP($E1160,Invoicing!$A$1:$H$8,MATCH(TRACKER!$O$1,Invoicing!$A$1:$H$1,0),FALSE)</f>
        <v>50</v>
      </c>
      <c r="AN1160" s="78">
        <f t="shared" si="374"/>
        <v>50</v>
      </c>
      <c r="AO1160" s="2">
        <f t="shared" si="375"/>
        <v>4</v>
      </c>
      <c r="AP1160" s="2" t="str">
        <f t="shared" si="376"/>
        <v>WEEK</v>
      </c>
      <c r="AQ1160" s="2" t="str">
        <f t="shared" si="377"/>
        <v>OM TRANSPORTWEEK</v>
      </c>
      <c r="AR1160" s="71">
        <f t="shared" si="378"/>
        <v>525</v>
      </c>
      <c r="AS1160" s="71">
        <f>VLOOKUP(AJ1160,Invoicing!A:K,10,FALSE)</f>
        <v>25</v>
      </c>
      <c r="AT1160" s="71">
        <f t="shared" si="379"/>
        <v>550</v>
      </c>
    </row>
    <row r="1161" spans="1:47">
      <c r="A1161" s="37" t="s">
        <v>232</v>
      </c>
      <c r="B1161" s="3" t="s">
        <v>38</v>
      </c>
      <c r="C1161" s="11">
        <v>45525.148611111108</v>
      </c>
      <c r="D1161" s="11">
        <v>45524.625</v>
      </c>
      <c r="E1161" s="11" t="s">
        <v>43</v>
      </c>
      <c r="F1161" s="11" t="s">
        <v>40</v>
      </c>
      <c r="G1161" s="3" t="s">
        <v>1337</v>
      </c>
      <c r="H1161" s="3" t="s">
        <v>41</v>
      </c>
      <c r="I1161" s="11">
        <v>45525.958333333336</v>
      </c>
      <c r="J1161" s="12">
        <v>45526.308333333334</v>
      </c>
      <c r="K1161" s="12">
        <v>45526.291666666664</v>
      </c>
      <c r="L1161" s="12">
        <v>45526.313194444447</v>
      </c>
      <c r="M1161" s="12" t="s">
        <v>115</v>
      </c>
      <c r="N1161" s="3" t="s">
        <v>42</v>
      </c>
      <c r="O1161" s="3">
        <v>0</v>
      </c>
      <c r="P1161" s="1">
        <f t="shared" si="360"/>
        <v>34</v>
      </c>
      <c r="Q1161" s="1">
        <f t="shared" si="361"/>
        <v>8</v>
      </c>
      <c r="R1161" s="72">
        <f t="shared" si="362"/>
        <v>45526.308333333334</v>
      </c>
      <c r="S1161" s="73">
        <f t="shared" si="363"/>
        <v>0.80972222222771961</v>
      </c>
      <c r="T1161" s="74">
        <f>Table2[[#This Row],[ETA A OFRECIMIENTO]]*24</f>
        <v>19.433333333465271</v>
      </c>
      <c r="U1161" s="1" t="str">
        <f t="shared" si="364"/>
        <v>YES</v>
      </c>
      <c r="V1161" s="73">
        <f t="shared" si="365"/>
        <v>0.33333333332848269</v>
      </c>
      <c r="W1161" s="74">
        <f>Table2[[#This Row],[DEL. AVAILABLE A SLOT]]*24</f>
        <v>7.9999999998835847</v>
      </c>
      <c r="X1161" s="1" t="str">
        <f t="shared" si="366"/>
        <v>SI</v>
      </c>
      <c r="Y1161" s="73">
        <f t="shared" si="367"/>
        <v>1.1430555555562023</v>
      </c>
      <c r="Z1161" s="74">
        <f>Table2[[#This Row],[ETA A TIMESLOT]]*24</f>
        <v>27.433333333348855</v>
      </c>
      <c r="AA1161" s="73">
        <f t="shared" si="368"/>
        <v>1.6666666670062114E-2</v>
      </c>
      <c r="AB1161" s="73" t="str">
        <f t="shared" si="369"/>
        <v>SI</v>
      </c>
      <c r="AC1161" s="74">
        <f>Table2[[#This Row],[PUNTUALIDAD (H)]]*24</f>
        <v>0.40000000008149073</v>
      </c>
      <c r="AD1161" s="73">
        <f t="shared" si="370"/>
        <v>1.164583333338669</v>
      </c>
      <c r="AE1161" s="74">
        <f>Table2[[#This Row],[ATA TO UNLOADING]]*24</f>
        <v>27.950000000128057</v>
      </c>
      <c r="AF1161" s="74" t="str">
        <f>IF(Table2[[#This Row],[ATA TO UNLOADING 2]]&lt;=48,"YES","NO")</f>
        <v>YES</v>
      </c>
      <c r="AG1161" s="75">
        <f t="shared" si="371"/>
        <v>0.29166666666424135</v>
      </c>
      <c r="AH1161" s="2" t="s">
        <v>42</v>
      </c>
      <c r="AI1161" s="2" t="str">
        <f t="shared" si="372"/>
        <v>MSKU4785582</v>
      </c>
      <c r="AJ1161" s="76" t="str">
        <f t="shared" si="373"/>
        <v>LOGIX</v>
      </c>
      <c r="AK1161" s="77">
        <f>IF($M1161="TRUCK",VLOOKUP($AQ1161,Invoicing!$A$17:$B$49,MATCH($AK$1,Invoicing!$A$17:$B$17,0),FALSE),VLOOKUP($AQ1161,Invoicing!$N$17:$O$21,MATCH($AK$1,Invoicing!$N$17:$O$17,0),FALSE))</f>
        <v>530</v>
      </c>
      <c r="AL1161" s="78" t="e">
        <f>VLOOKUP($E1161,Invoicing!$A$1:$H$8,MATCH(TRACKER!$N1161,Invoicing!$A$1:$H$1,0),FALSE)</f>
        <v>#N/A</v>
      </c>
      <c r="AM1161" s="78">
        <f>VLOOKUP($E1161,Invoicing!$A$1:$H$8,MATCH(TRACKER!$O$1,Invoicing!$A$1:$H$1,0),FALSE)</f>
        <v>50</v>
      </c>
      <c r="AN1161" s="78">
        <f t="shared" si="374"/>
        <v>0</v>
      </c>
      <c r="AO1161" s="2">
        <f t="shared" si="375"/>
        <v>4</v>
      </c>
      <c r="AP1161" s="2" t="str">
        <f t="shared" si="376"/>
        <v>WEEK</v>
      </c>
      <c r="AQ1161" s="2" t="str">
        <f t="shared" si="377"/>
        <v>LOGIXWEEK</v>
      </c>
      <c r="AR1161" s="71">
        <f t="shared" si="378"/>
        <v>530</v>
      </c>
      <c r="AS1161" s="71">
        <f>VLOOKUP(AJ1161,Invoicing!A:K,10,FALSE)</f>
        <v>25</v>
      </c>
      <c r="AT1161" s="71">
        <f t="shared" si="379"/>
        <v>555</v>
      </c>
    </row>
    <row r="1162" spans="1:47">
      <c r="A1162" s="37" t="s">
        <v>232</v>
      </c>
      <c r="B1162" s="3" t="s">
        <v>38</v>
      </c>
      <c r="C1162" s="11">
        <v>45525.148611111108</v>
      </c>
      <c r="D1162" s="11">
        <v>45524.625</v>
      </c>
      <c r="E1162" s="11" t="s">
        <v>49</v>
      </c>
      <c r="F1162" s="11" t="s">
        <v>40</v>
      </c>
      <c r="G1162" s="3" t="s">
        <v>1338</v>
      </c>
      <c r="H1162" s="3" t="s">
        <v>2821</v>
      </c>
      <c r="I1162" s="11">
        <v>45527.291666666664</v>
      </c>
      <c r="J1162" s="12">
        <v>45527.268055555556</v>
      </c>
      <c r="K1162" s="12">
        <v>45527.291666666664</v>
      </c>
      <c r="L1162" s="12">
        <v>45527.291666666664</v>
      </c>
      <c r="M1162" s="61" t="s">
        <v>12</v>
      </c>
      <c r="N1162" s="3" t="s">
        <v>42</v>
      </c>
      <c r="O1162" s="3">
        <v>0</v>
      </c>
      <c r="P1162" s="1">
        <f t="shared" si="360"/>
        <v>34</v>
      </c>
      <c r="Q1162" s="1">
        <f t="shared" si="361"/>
        <v>8</v>
      </c>
      <c r="R1162" s="72">
        <f t="shared" si="362"/>
        <v>45527.268055555556</v>
      </c>
      <c r="S1162" s="73">
        <f t="shared" si="363"/>
        <v>2.1430555555562023</v>
      </c>
      <c r="T1162" s="74">
        <f>Table2[[#This Row],[ETA A OFRECIMIENTO]]*24</f>
        <v>51.433333333348855</v>
      </c>
      <c r="U1162" s="1" t="str">
        <f t="shared" si="364"/>
        <v>NO</v>
      </c>
      <c r="V1162" s="73">
        <f t="shared" si="365"/>
        <v>0</v>
      </c>
      <c r="W1162" s="74">
        <f>Table2[[#This Row],[DEL. AVAILABLE A SLOT]]*24</f>
        <v>0</v>
      </c>
      <c r="X1162" s="1" t="str">
        <f t="shared" si="366"/>
        <v>SI</v>
      </c>
      <c r="Y1162" s="73">
        <f t="shared" si="367"/>
        <v>2.1430555555562023</v>
      </c>
      <c r="Z1162" s="74">
        <f>Table2[[#This Row],[ETA A TIMESLOT]]*24</f>
        <v>51.433333333348855</v>
      </c>
      <c r="AA1162" s="73">
        <f t="shared" si="368"/>
        <v>0</v>
      </c>
      <c r="AB1162" s="73" t="str">
        <f t="shared" si="369"/>
        <v>SI</v>
      </c>
      <c r="AC1162" s="74">
        <f>Table2[[#This Row],[PUNTUALIDAD (H)]]*24</f>
        <v>0</v>
      </c>
      <c r="AD1162" s="73">
        <f t="shared" si="370"/>
        <v>2.1430555555562023</v>
      </c>
      <c r="AE1162" s="74">
        <f>Table2[[#This Row],[ATA TO UNLOADING]]*24</f>
        <v>51.433333333348855</v>
      </c>
      <c r="AF1162" s="74" t="str">
        <f>IF(Table2[[#This Row],[ATA TO UNLOADING 2]]&lt;=48,"YES","NO")</f>
        <v>NO</v>
      </c>
      <c r="AG1162" s="75">
        <f t="shared" si="371"/>
        <v>0.29166666666424135</v>
      </c>
      <c r="AH1162" s="2" t="s">
        <v>42</v>
      </c>
      <c r="AI1162" s="2" t="str">
        <f t="shared" si="372"/>
        <v>MSKU5597240</v>
      </c>
      <c r="AJ1162" s="76" t="str">
        <f t="shared" si="373"/>
        <v>CTU FLEVOKUST BV</v>
      </c>
      <c r="AK1162" s="77">
        <f>IF($M1162="TRUCK",VLOOKUP($AQ1162,Invoicing!$A$17:$B$49,MATCH($AK$1,Invoicing!$A$17:$B$17,0),FALSE),VLOOKUP($AQ1162,Invoicing!$N$17:$O$21,MATCH($AK$1,Invoicing!$N$17:$O$17,0),FALSE))</f>
        <v>380</v>
      </c>
      <c r="AL1162" s="78" t="e">
        <f>VLOOKUP($E1162,Invoicing!$A$1:$H$8,MATCH(TRACKER!$N1162,Invoicing!$A$1:$H$1,0),FALSE)</f>
        <v>#N/A</v>
      </c>
      <c r="AM1162" s="78">
        <v>35</v>
      </c>
      <c r="AN1162" s="78">
        <f t="shared" si="374"/>
        <v>0</v>
      </c>
      <c r="AO1162" s="2">
        <f t="shared" si="375"/>
        <v>5</v>
      </c>
      <c r="AP1162" s="2" t="str">
        <f t="shared" si="376"/>
        <v>WEEK</v>
      </c>
      <c r="AQ1162" s="2" t="str">
        <f t="shared" si="377"/>
        <v>CTU FLEVOKUST BVWEEK</v>
      </c>
      <c r="AR1162" s="71">
        <f t="shared" si="378"/>
        <v>380</v>
      </c>
      <c r="AS1162" s="71">
        <f>VLOOKUP(AJ1162,Invoicing!A:K,10,FALSE)</f>
        <v>0</v>
      </c>
      <c r="AT1162" s="71">
        <f t="shared" si="379"/>
        <v>380</v>
      </c>
    </row>
    <row r="1163" spans="1:47">
      <c r="A1163" s="37" t="s">
        <v>232</v>
      </c>
      <c r="B1163" s="3" t="s">
        <v>38</v>
      </c>
      <c r="C1163" s="11">
        <v>45525.148611111108</v>
      </c>
      <c r="D1163" s="11">
        <v>45524.625</v>
      </c>
      <c r="E1163" s="11" t="s">
        <v>49</v>
      </c>
      <c r="F1163" s="11" t="s">
        <v>40</v>
      </c>
      <c r="G1163" s="3" t="s">
        <v>1339</v>
      </c>
      <c r="H1163" s="3" t="s">
        <v>2821</v>
      </c>
      <c r="I1163" s="11">
        <v>45527.291666666664</v>
      </c>
      <c r="J1163" s="12">
        <v>45527.274305555555</v>
      </c>
      <c r="K1163" s="12">
        <v>45527.291666666664</v>
      </c>
      <c r="L1163" s="12">
        <v>45527.305555555555</v>
      </c>
      <c r="M1163" s="61" t="s">
        <v>12</v>
      </c>
      <c r="N1163" s="3" t="s">
        <v>13</v>
      </c>
      <c r="O1163" s="3">
        <v>0</v>
      </c>
      <c r="P1163" s="1">
        <f t="shared" si="360"/>
        <v>34</v>
      </c>
      <c r="Q1163" s="1">
        <f t="shared" si="361"/>
        <v>8</v>
      </c>
      <c r="R1163" s="72">
        <f t="shared" si="362"/>
        <v>45527.274305555555</v>
      </c>
      <c r="S1163" s="73">
        <f t="shared" si="363"/>
        <v>2.1430555555562023</v>
      </c>
      <c r="T1163" s="74">
        <f>Table2[[#This Row],[ETA A OFRECIMIENTO]]*24</f>
        <v>51.433333333348855</v>
      </c>
      <c r="U1163" s="1" t="str">
        <f t="shared" si="364"/>
        <v>NO</v>
      </c>
      <c r="V1163" s="73">
        <f t="shared" si="365"/>
        <v>0</v>
      </c>
      <c r="W1163" s="74">
        <f>Table2[[#This Row],[DEL. AVAILABLE A SLOT]]*24</f>
        <v>0</v>
      </c>
      <c r="X1163" s="1" t="str">
        <f t="shared" si="366"/>
        <v>SI</v>
      </c>
      <c r="Y1163" s="73">
        <f t="shared" si="367"/>
        <v>2.1430555555562023</v>
      </c>
      <c r="Z1163" s="74">
        <f>Table2[[#This Row],[ETA A TIMESLOT]]*24</f>
        <v>51.433333333348855</v>
      </c>
      <c r="AA1163" s="73">
        <f t="shared" si="368"/>
        <v>0</v>
      </c>
      <c r="AB1163" s="73" t="str">
        <f t="shared" si="369"/>
        <v>SI</v>
      </c>
      <c r="AC1163" s="74">
        <f>Table2[[#This Row],[PUNTUALIDAD (H)]]*24</f>
        <v>0</v>
      </c>
      <c r="AD1163" s="73">
        <f t="shared" si="370"/>
        <v>2.1569444444467081</v>
      </c>
      <c r="AE1163" s="74">
        <f>Table2[[#This Row],[ATA TO UNLOADING]]*24</f>
        <v>51.766666666720994</v>
      </c>
      <c r="AF1163" s="74" t="str">
        <f>IF(Table2[[#This Row],[ATA TO UNLOADING 2]]&lt;=48,"YES","NO")</f>
        <v>NO</v>
      </c>
      <c r="AG1163" s="75">
        <f t="shared" si="371"/>
        <v>0.29166666666424135</v>
      </c>
      <c r="AH1163" s="2" t="s">
        <v>42</v>
      </c>
      <c r="AI1163" s="2" t="str">
        <f t="shared" si="372"/>
        <v>MSKU8937024</v>
      </c>
      <c r="AJ1163" s="76" t="str">
        <f t="shared" si="373"/>
        <v>CTU FLEVOKUST BV</v>
      </c>
      <c r="AK1163" s="77">
        <f>IF($M1163="TRUCK",VLOOKUP($AQ1163,Invoicing!$A$17:$B$49,MATCH($AK$1,Invoicing!$A$17:$B$17,0),FALSE),VLOOKUP($AQ1163,Invoicing!$N$17:$O$21,MATCH($AK$1,Invoicing!$N$17:$O$17,0),FALSE))</f>
        <v>380</v>
      </c>
      <c r="AL1163" s="78">
        <v>100</v>
      </c>
      <c r="AM1163" s="78">
        <v>35</v>
      </c>
      <c r="AN1163" s="78">
        <f t="shared" si="374"/>
        <v>0</v>
      </c>
      <c r="AO1163" s="2">
        <f t="shared" si="375"/>
        <v>5</v>
      </c>
      <c r="AP1163" s="2" t="str">
        <f t="shared" si="376"/>
        <v>WEEK</v>
      </c>
      <c r="AQ1163" s="2" t="str">
        <f t="shared" si="377"/>
        <v>CTU FLEVOKUST BVWEEK</v>
      </c>
      <c r="AR1163" s="71">
        <f t="shared" si="378"/>
        <v>480</v>
      </c>
      <c r="AS1163" s="71">
        <f>VLOOKUP(AJ1163,Invoicing!A:K,10,FALSE)</f>
        <v>0</v>
      </c>
      <c r="AT1163" s="71">
        <f t="shared" si="379"/>
        <v>480</v>
      </c>
    </row>
    <row r="1164" spans="1:47">
      <c r="A1164" s="37" t="s">
        <v>232</v>
      </c>
      <c r="B1164" s="3" t="s">
        <v>38</v>
      </c>
      <c r="C1164" s="11">
        <v>45525.148611111108</v>
      </c>
      <c r="D1164" s="11">
        <v>45524.625</v>
      </c>
      <c r="E1164" s="11" t="s">
        <v>49</v>
      </c>
      <c r="F1164" s="11" t="s">
        <v>40</v>
      </c>
      <c r="G1164" s="3" t="s">
        <v>1340</v>
      </c>
      <c r="H1164" s="3" t="s">
        <v>41</v>
      </c>
      <c r="I1164" s="11">
        <v>45527.291666666664</v>
      </c>
      <c r="J1164" s="12">
        <v>45529.246527777781</v>
      </c>
      <c r="K1164" s="12">
        <v>45529.25</v>
      </c>
      <c r="L1164" s="12">
        <v>45529.253472222219</v>
      </c>
      <c r="M1164" s="61" t="s">
        <v>12</v>
      </c>
      <c r="N1164" s="3" t="s">
        <v>42</v>
      </c>
      <c r="O1164" s="3">
        <v>0</v>
      </c>
      <c r="P1164" s="1">
        <f t="shared" si="360"/>
        <v>34</v>
      </c>
      <c r="Q1164" s="1">
        <f t="shared" si="361"/>
        <v>8</v>
      </c>
      <c r="R1164" s="72">
        <f t="shared" si="362"/>
        <v>45529.246527777781</v>
      </c>
      <c r="S1164" s="73">
        <f t="shared" si="363"/>
        <v>2.1430555555562023</v>
      </c>
      <c r="T1164" s="74">
        <f>Table2[[#This Row],[ETA A OFRECIMIENTO]]*24</f>
        <v>51.433333333348855</v>
      </c>
      <c r="U1164" s="1" t="str">
        <f t="shared" si="364"/>
        <v>NO</v>
      </c>
      <c r="V1164" s="73">
        <f t="shared" si="365"/>
        <v>1.9583333333357587</v>
      </c>
      <c r="W1164" s="74">
        <f>Table2[[#This Row],[DEL. AVAILABLE A SLOT]]*24</f>
        <v>47.000000000058208</v>
      </c>
      <c r="X1164" s="1" t="str">
        <f t="shared" si="366"/>
        <v>NO</v>
      </c>
      <c r="Y1164" s="73">
        <f t="shared" si="367"/>
        <v>4.101388888891961</v>
      </c>
      <c r="Z1164" s="74">
        <f>Table2[[#This Row],[ETA A TIMESLOT]]*24</f>
        <v>98.433333333407063</v>
      </c>
      <c r="AA1164" s="73">
        <f t="shared" si="368"/>
        <v>0</v>
      </c>
      <c r="AB1164" s="73" t="str">
        <f t="shared" si="369"/>
        <v>SI</v>
      </c>
      <c r="AC1164" s="74">
        <f>Table2[[#This Row],[PUNTUALIDAD (H)]]*24</f>
        <v>0</v>
      </c>
      <c r="AD1164" s="73">
        <f t="shared" si="370"/>
        <v>4.1048611111109494</v>
      </c>
      <c r="AE1164" s="74">
        <f>Table2[[#This Row],[ATA TO UNLOADING]]*24</f>
        <v>98.516666666662786</v>
      </c>
      <c r="AF1164" s="74" t="str">
        <f>IF(Table2[[#This Row],[ATA TO UNLOADING 2]]&lt;=48,"YES","NO")</f>
        <v>NO</v>
      </c>
      <c r="AG1164" s="75">
        <f t="shared" si="371"/>
        <v>0.25</v>
      </c>
      <c r="AH1164" s="2" t="s">
        <v>42</v>
      </c>
      <c r="AI1164" s="2" t="str">
        <f t="shared" si="372"/>
        <v>MSKU9091835</v>
      </c>
      <c r="AJ1164" s="76" t="str">
        <f t="shared" si="373"/>
        <v>CTU FLEVOKUST BV</v>
      </c>
      <c r="AK1164" s="77">
        <f>IF($M1164="TRUCK",VLOOKUP($AQ1164,Invoicing!$A$17:$B$49,MATCH($AK$1,Invoicing!$A$17:$B$17,0),FALSE),VLOOKUP($AQ1164,Invoicing!$N$17:$O$21,MATCH($AK$1,Invoicing!$N$17:$O$17,0),FALSE))</f>
        <v>500</v>
      </c>
      <c r="AL1164" s="78" t="e">
        <f>VLOOKUP($E1164,Invoicing!$A$1:$H$8,MATCH(TRACKER!$N1164,Invoicing!$A$1:$H$1,0),FALSE)</f>
        <v>#N/A</v>
      </c>
      <c r="AM1164" s="78">
        <v>35</v>
      </c>
      <c r="AN1164" s="78">
        <f t="shared" si="374"/>
        <v>0</v>
      </c>
      <c r="AO1164" s="2">
        <f t="shared" si="375"/>
        <v>7</v>
      </c>
      <c r="AP1164" s="2" t="str">
        <f t="shared" si="376"/>
        <v>SUNDAY</v>
      </c>
      <c r="AQ1164" s="2" t="str">
        <f t="shared" si="377"/>
        <v>CTU FLEVOKUST BVSUNDAY</v>
      </c>
      <c r="AR1164" s="71">
        <f t="shared" si="378"/>
        <v>500</v>
      </c>
      <c r="AS1164" s="71">
        <f>VLOOKUP(AJ1164,Invoicing!A:K,10,FALSE)</f>
        <v>0</v>
      </c>
      <c r="AT1164" s="71">
        <f t="shared" si="379"/>
        <v>500</v>
      </c>
    </row>
    <row r="1165" spans="1:47">
      <c r="A1165" s="37" t="s">
        <v>232</v>
      </c>
      <c r="B1165" s="3" t="s">
        <v>38</v>
      </c>
      <c r="C1165" s="11">
        <v>45525.148611111108</v>
      </c>
      <c r="D1165" s="11">
        <v>45524.625</v>
      </c>
      <c r="E1165" s="11" t="s">
        <v>49</v>
      </c>
      <c r="F1165" s="11" t="s">
        <v>40</v>
      </c>
      <c r="G1165" s="3" t="s">
        <v>1341</v>
      </c>
      <c r="H1165" s="3" t="s">
        <v>41</v>
      </c>
      <c r="I1165" s="11">
        <v>45527.291666666664</v>
      </c>
      <c r="J1165" s="12">
        <v>45527.661111111112</v>
      </c>
      <c r="K1165" s="12">
        <v>45527.666666666664</v>
      </c>
      <c r="L1165" s="12">
        <v>45527.666666666664</v>
      </c>
      <c r="M1165" s="61" t="s">
        <v>12</v>
      </c>
      <c r="N1165" s="3" t="s">
        <v>42</v>
      </c>
      <c r="O1165" s="3">
        <v>0</v>
      </c>
      <c r="P1165" s="1">
        <f t="shared" si="360"/>
        <v>34</v>
      </c>
      <c r="Q1165" s="1">
        <f t="shared" si="361"/>
        <v>8</v>
      </c>
      <c r="R1165" s="72">
        <f t="shared" si="362"/>
        <v>45527.661111111112</v>
      </c>
      <c r="S1165" s="73">
        <f t="shared" si="363"/>
        <v>2.1430555555562023</v>
      </c>
      <c r="T1165" s="74">
        <f>Table2[[#This Row],[ETA A OFRECIMIENTO]]*24</f>
        <v>51.433333333348855</v>
      </c>
      <c r="U1165" s="1" t="str">
        <f t="shared" si="364"/>
        <v>NO</v>
      </c>
      <c r="V1165" s="73">
        <f t="shared" si="365"/>
        <v>0.375</v>
      </c>
      <c r="W1165" s="74">
        <f>Table2[[#This Row],[DEL. AVAILABLE A SLOT]]*24</f>
        <v>9</v>
      </c>
      <c r="X1165" s="1" t="str">
        <f t="shared" si="366"/>
        <v>SI</v>
      </c>
      <c r="Y1165" s="73">
        <f t="shared" si="367"/>
        <v>2.5180555555562023</v>
      </c>
      <c r="Z1165" s="74">
        <f>Table2[[#This Row],[ETA A TIMESLOT]]*24</f>
        <v>60.433333333348855</v>
      </c>
      <c r="AA1165" s="73">
        <f t="shared" si="368"/>
        <v>0</v>
      </c>
      <c r="AB1165" s="73" t="str">
        <f t="shared" si="369"/>
        <v>SI</v>
      </c>
      <c r="AC1165" s="74">
        <f>Table2[[#This Row],[PUNTUALIDAD (H)]]*24</f>
        <v>0</v>
      </c>
      <c r="AD1165" s="73">
        <f t="shared" si="370"/>
        <v>2.5180555555562023</v>
      </c>
      <c r="AE1165" s="74">
        <f>Table2[[#This Row],[ATA TO UNLOADING]]*24</f>
        <v>60.433333333348855</v>
      </c>
      <c r="AF1165" s="74" t="str">
        <f>IF(Table2[[#This Row],[ATA TO UNLOADING 2]]&lt;=48,"YES","NO")</f>
        <v>NO</v>
      </c>
      <c r="AG1165" s="75">
        <f t="shared" si="371"/>
        <v>0.66666666666424135</v>
      </c>
      <c r="AH1165" s="2" t="s">
        <v>42</v>
      </c>
      <c r="AI1165" s="2" t="str">
        <f t="shared" si="372"/>
        <v>MSKU9249936</v>
      </c>
      <c r="AJ1165" s="76" t="str">
        <f t="shared" si="373"/>
        <v>CTU FLEVOKUST BV</v>
      </c>
      <c r="AK1165" s="77">
        <f>IF($M1165="TRUCK",VLOOKUP($AQ1165,Invoicing!$A$17:$B$49,MATCH($AK$1,Invoicing!$A$17:$B$17,0),FALSE),VLOOKUP($AQ1165,Invoicing!$N$17:$O$21,MATCH($AK$1,Invoicing!$N$17:$O$17,0),FALSE))</f>
        <v>380</v>
      </c>
      <c r="AL1165" s="78" t="e">
        <f>VLOOKUP($E1165,Invoicing!$A$1:$H$8,MATCH(TRACKER!$N1165,Invoicing!$A$1:$H$1,0),FALSE)</f>
        <v>#N/A</v>
      </c>
      <c r="AM1165" s="78">
        <v>35</v>
      </c>
      <c r="AN1165" s="78">
        <f t="shared" si="374"/>
        <v>0</v>
      </c>
      <c r="AO1165" s="2">
        <f t="shared" si="375"/>
        <v>5</v>
      </c>
      <c r="AP1165" s="2" t="str">
        <f t="shared" si="376"/>
        <v>WEEK</v>
      </c>
      <c r="AQ1165" s="2" t="str">
        <f t="shared" si="377"/>
        <v>CTU FLEVOKUST BVWEEK</v>
      </c>
      <c r="AR1165" s="71">
        <f t="shared" si="378"/>
        <v>380</v>
      </c>
      <c r="AS1165" s="71">
        <f>VLOOKUP(AJ1165,Invoicing!A:K,10,FALSE)</f>
        <v>0</v>
      </c>
      <c r="AT1165" s="71">
        <f t="shared" si="379"/>
        <v>380</v>
      </c>
    </row>
    <row r="1166" spans="1:47">
      <c r="A1166" s="37" t="s">
        <v>232</v>
      </c>
      <c r="B1166" s="3" t="s">
        <v>38</v>
      </c>
      <c r="C1166" s="11">
        <v>45525.148611111108</v>
      </c>
      <c r="D1166" s="11">
        <v>45524.625</v>
      </c>
      <c r="E1166" s="11" t="s">
        <v>49</v>
      </c>
      <c r="F1166" s="11" t="s">
        <v>40</v>
      </c>
      <c r="G1166" s="3" t="s">
        <v>1342</v>
      </c>
      <c r="H1166" s="3" t="s">
        <v>2821</v>
      </c>
      <c r="I1166" s="11">
        <v>45527.291666666664</v>
      </c>
      <c r="J1166" s="12">
        <v>45527.273611111108</v>
      </c>
      <c r="K1166" s="12">
        <v>45527.291666666664</v>
      </c>
      <c r="L1166" s="12">
        <v>45527.302083333336</v>
      </c>
      <c r="M1166" s="61" t="s">
        <v>12</v>
      </c>
      <c r="N1166" s="3" t="s">
        <v>13</v>
      </c>
      <c r="O1166" s="3">
        <v>0</v>
      </c>
      <c r="P1166" s="1">
        <f t="shared" si="360"/>
        <v>34</v>
      </c>
      <c r="Q1166" s="1">
        <f t="shared" si="361"/>
        <v>8</v>
      </c>
      <c r="R1166" s="72">
        <f t="shared" si="362"/>
        <v>45527.273611111108</v>
      </c>
      <c r="S1166" s="73">
        <f t="shared" si="363"/>
        <v>2.1430555555562023</v>
      </c>
      <c r="T1166" s="74">
        <f>Table2[[#This Row],[ETA A OFRECIMIENTO]]*24</f>
        <v>51.433333333348855</v>
      </c>
      <c r="U1166" s="1" t="str">
        <f t="shared" si="364"/>
        <v>NO</v>
      </c>
      <c r="V1166" s="73">
        <f t="shared" si="365"/>
        <v>0</v>
      </c>
      <c r="W1166" s="74">
        <f>Table2[[#This Row],[DEL. AVAILABLE A SLOT]]*24</f>
        <v>0</v>
      </c>
      <c r="X1166" s="1" t="str">
        <f t="shared" si="366"/>
        <v>SI</v>
      </c>
      <c r="Y1166" s="73">
        <f t="shared" si="367"/>
        <v>2.1430555555562023</v>
      </c>
      <c r="Z1166" s="74">
        <f>Table2[[#This Row],[ETA A TIMESLOT]]*24</f>
        <v>51.433333333348855</v>
      </c>
      <c r="AA1166" s="73">
        <f t="shared" si="368"/>
        <v>0</v>
      </c>
      <c r="AB1166" s="73" t="str">
        <f t="shared" si="369"/>
        <v>SI</v>
      </c>
      <c r="AC1166" s="74">
        <f>Table2[[#This Row],[PUNTUALIDAD (H)]]*24</f>
        <v>0</v>
      </c>
      <c r="AD1166" s="73">
        <f t="shared" si="370"/>
        <v>2.1534722222277196</v>
      </c>
      <c r="AE1166" s="74">
        <f>Table2[[#This Row],[ATA TO UNLOADING]]*24</f>
        <v>51.683333333465271</v>
      </c>
      <c r="AF1166" s="74" t="str">
        <f>IF(Table2[[#This Row],[ATA TO UNLOADING 2]]&lt;=48,"YES","NO")</f>
        <v>NO</v>
      </c>
      <c r="AG1166" s="75">
        <f t="shared" si="371"/>
        <v>0.29166666666424135</v>
      </c>
      <c r="AH1166" s="2" t="s">
        <v>42</v>
      </c>
      <c r="AI1166" s="2" t="str">
        <f t="shared" si="372"/>
        <v>MSKU9951069</v>
      </c>
      <c r="AJ1166" s="76" t="str">
        <f t="shared" si="373"/>
        <v>CTU FLEVOKUST BV</v>
      </c>
      <c r="AK1166" s="77">
        <f>IF($M1166="TRUCK",VLOOKUP($AQ1166,Invoicing!$A$17:$B$49,MATCH($AK$1,Invoicing!$A$17:$B$17,0),FALSE),VLOOKUP($AQ1166,Invoicing!$N$17:$O$21,MATCH($AK$1,Invoicing!$N$17:$O$17,0),FALSE))</f>
        <v>380</v>
      </c>
      <c r="AL1166" s="78">
        <v>100</v>
      </c>
      <c r="AM1166" s="78">
        <v>35</v>
      </c>
      <c r="AN1166" s="78">
        <f t="shared" si="374"/>
        <v>0</v>
      </c>
      <c r="AO1166" s="2">
        <f t="shared" si="375"/>
        <v>5</v>
      </c>
      <c r="AP1166" s="2" t="str">
        <f t="shared" si="376"/>
        <v>WEEK</v>
      </c>
      <c r="AQ1166" s="2" t="str">
        <f t="shared" si="377"/>
        <v>CTU FLEVOKUST BVWEEK</v>
      </c>
      <c r="AR1166" s="71">
        <f t="shared" si="378"/>
        <v>480</v>
      </c>
      <c r="AS1166" s="71">
        <f>VLOOKUP(AJ1166,Invoicing!A:K,10,FALSE)</f>
        <v>0</v>
      </c>
      <c r="AT1166" s="71">
        <f t="shared" si="379"/>
        <v>480</v>
      </c>
    </row>
    <row r="1167" spans="1:47">
      <c r="A1167" s="37" t="s">
        <v>232</v>
      </c>
      <c r="B1167" s="3" t="s">
        <v>38</v>
      </c>
      <c r="C1167" s="11">
        <v>45525.148611111108</v>
      </c>
      <c r="D1167" s="11">
        <v>45524.625</v>
      </c>
      <c r="E1167" s="11" t="s">
        <v>43</v>
      </c>
      <c r="F1167" s="11" t="s">
        <v>40</v>
      </c>
      <c r="G1167" s="3" t="s">
        <v>1343</v>
      </c>
      <c r="H1167" s="3" t="s">
        <v>41</v>
      </c>
      <c r="I1167" s="11">
        <v>45525.958333333336</v>
      </c>
      <c r="J1167" s="12">
        <v>45526.611111111109</v>
      </c>
      <c r="K1167" s="12">
        <v>45526.625</v>
      </c>
      <c r="L1167" s="12">
        <v>45526.611111111109</v>
      </c>
      <c r="M1167" s="12" t="s">
        <v>115</v>
      </c>
      <c r="N1167" s="3" t="s">
        <v>42</v>
      </c>
      <c r="O1167" s="3">
        <v>0</v>
      </c>
      <c r="P1167" s="1">
        <f t="shared" si="360"/>
        <v>34</v>
      </c>
      <c r="Q1167" s="1">
        <f t="shared" si="361"/>
        <v>8</v>
      </c>
      <c r="R1167" s="72">
        <f t="shared" si="362"/>
        <v>45526.611111111109</v>
      </c>
      <c r="S1167" s="73">
        <f t="shared" si="363"/>
        <v>0.80972222222771961</v>
      </c>
      <c r="T1167" s="74">
        <f>Table2[[#This Row],[ETA A OFRECIMIENTO]]*24</f>
        <v>19.433333333465271</v>
      </c>
      <c r="U1167" s="1" t="str">
        <f t="shared" si="364"/>
        <v>YES</v>
      </c>
      <c r="V1167" s="73">
        <f t="shared" si="365"/>
        <v>0.66666666666424135</v>
      </c>
      <c r="W1167" s="74">
        <f>Table2[[#This Row],[DEL. AVAILABLE A SLOT]]*24</f>
        <v>15.999999999941792</v>
      </c>
      <c r="X1167" s="1" t="str">
        <f t="shared" si="366"/>
        <v>SI</v>
      </c>
      <c r="Y1167" s="73">
        <f t="shared" si="367"/>
        <v>1.476388888891961</v>
      </c>
      <c r="Z1167" s="74">
        <f>Table2[[#This Row],[ETA A TIMESLOT]]*24</f>
        <v>35.433333333407063</v>
      </c>
      <c r="AA1167" s="73">
        <f t="shared" si="368"/>
        <v>0</v>
      </c>
      <c r="AB1167" s="73" t="str">
        <f t="shared" si="369"/>
        <v>SI</v>
      </c>
      <c r="AC1167" s="74">
        <f>Table2[[#This Row],[PUNTUALIDAD (H)]]*24</f>
        <v>0</v>
      </c>
      <c r="AD1167" s="73">
        <f t="shared" si="370"/>
        <v>1.4625000000014552</v>
      </c>
      <c r="AE1167" s="74">
        <f>Table2[[#This Row],[ATA TO UNLOADING]]*24</f>
        <v>35.100000000034925</v>
      </c>
      <c r="AF1167" s="74" t="str">
        <f>IF(Table2[[#This Row],[ATA TO UNLOADING 2]]&lt;=48,"YES","NO")</f>
        <v>YES</v>
      </c>
      <c r="AG1167" s="75">
        <f t="shared" si="371"/>
        <v>0.625</v>
      </c>
      <c r="AH1167" s="2" t="s">
        <v>42</v>
      </c>
      <c r="AI1167" s="2" t="str">
        <f t="shared" si="372"/>
        <v>SUDU5964117</v>
      </c>
      <c r="AJ1167" s="76" t="str">
        <f t="shared" si="373"/>
        <v>LOGIX</v>
      </c>
      <c r="AK1167" s="77">
        <f>IF($M1167="TRUCK",VLOOKUP($AQ1167,Invoicing!$A$17:$B$49,MATCH($AK$1,Invoicing!$A$17:$B$17,0),FALSE),VLOOKUP($AQ1167,Invoicing!$N$17:$O$21,MATCH($AK$1,Invoicing!$N$17:$O$17,0),FALSE))</f>
        <v>530</v>
      </c>
      <c r="AL1167" s="78" t="e">
        <f>VLOOKUP($E1167,Invoicing!$A$1:$H$8,MATCH(TRACKER!$N1167,Invoicing!$A$1:$H$1,0),FALSE)</f>
        <v>#N/A</v>
      </c>
      <c r="AM1167" s="78">
        <f>VLOOKUP($E1167,Invoicing!$A$1:$H$8,MATCH(TRACKER!$O$1,Invoicing!$A$1:$H$1,0),FALSE)</f>
        <v>50</v>
      </c>
      <c r="AN1167" s="78">
        <f t="shared" si="374"/>
        <v>0</v>
      </c>
      <c r="AO1167" s="2">
        <f t="shared" si="375"/>
        <v>4</v>
      </c>
      <c r="AP1167" s="2" t="str">
        <f t="shared" si="376"/>
        <v>WEEK</v>
      </c>
      <c r="AQ1167" s="2" t="str">
        <f t="shared" si="377"/>
        <v>LOGIXWEEK</v>
      </c>
      <c r="AR1167" s="71">
        <f t="shared" si="378"/>
        <v>530</v>
      </c>
      <c r="AS1167" s="71">
        <f>VLOOKUP(AJ1167,Invoicing!A:K,10,FALSE)</f>
        <v>25</v>
      </c>
      <c r="AT1167" s="71">
        <f t="shared" si="379"/>
        <v>555</v>
      </c>
    </row>
    <row r="1168" spans="1:47">
      <c r="A1168" s="37" t="s">
        <v>232</v>
      </c>
      <c r="B1168" s="3" t="s">
        <v>38</v>
      </c>
      <c r="C1168" s="11">
        <v>45525.148611111108</v>
      </c>
      <c r="D1168" s="11">
        <v>45524.625</v>
      </c>
      <c r="E1168" s="11" t="s">
        <v>49</v>
      </c>
      <c r="F1168" s="11" t="s">
        <v>40</v>
      </c>
      <c r="G1168" s="3" t="s">
        <v>1344</v>
      </c>
      <c r="H1168" s="3" t="s">
        <v>2821</v>
      </c>
      <c r="I1168" s="11">
        <v>45527.291666666664</v>
      </c>
      <c r="J1168" s="12">
        <v>45527.743055555555</v>
      </c>
      <c r="K1168" s="12">
        <v>45527.708333333336</v>
      </c>
      <c r="L1168" s="12">
        <v>45527.759722222225</v>
      </c>
      <c r="M1168" s="61" t="s">
        <v>12</v>
      </c>
      <c r="N1168" s="3" t="s">
        <v>42</v>
      </c>
      <c r="O1168" s="3">
        <v>0</v>
      </c>
      <c r="P1168" s="1">
        <f t="shared" si="360"/>
        <v>34</v>
      </c>
      <c r="Q1168" s="1">
        <f t="shared" si="361"/>
        <v>8</v>
      </c>
      <c r="R1168" s="72">
        <f t="shared" si="362"/>
        <v>45527.743055555555</v>
      </c>
      <c r="S1168" s="73">
        <f t="shared" si="363"/>
        <v>2.1430555555562023</v>
      </c>
      <c r="T1168" s="74">
        <f>Table2[[#This Row],[ETA A OFRECIMIENTO]]*24</f>
        <v>51.433333333348855</v>
      </c>
      <c r="U1168" s="1" t="str">
        <f t="shared" si="364"/>
        <v>NO</v>
      </c>
      <c r="V1168" s="73">
        <f t="shared" si="365"/>
        <v>0.41666666667151731</v>
      </c>
      <c r="W1168" s="74">
        <f>Table2[[#This Row],[DEL. AVAILABLE A SLOT]]*24</f>
        <v>10.000000000116415</v>
      </c>
      <c r="X1168" s="1" t="str">
        <f t="shared" si="366"/>
        <v>SI</v>
      </c>
      <c r="Y1168" s="73">
        <f t="shared" si="367"/>
        <v>2.5597222222277196</v>
      </c>
      <c r="Z1168" s="74">
        <f>Table2[[#This Row],[ETA A TIMESLOT]]*24</f>
        <v>61.433333333465271</v>
      </c>
      <c r="AA1168" s="73">
        <f t="shared" si="368"/>
        <v>3.4722222218988463E-2</v>
      </c>
      <c r="AB1168" s="73" t="str">
        <f t="shared" si="369"/>
        <v>NO</v>
      </c>
      <c r="AC1168" s="74">
        <f>Table2[[#This Row],[PUNTUALIDAD (H)]]*24</f>
        <v>0.83333333325572312</v>
      </c>
      <c r="AD1168" s="73">
        <f t="shared" si="370"/>
        <v>2.6111111111167702</v>
      </c>
      <c r="AE1168" s="74">
        <f>Table2[[#This Row],[ATA TO UNLOADING]]*24</f>
        <v>62.666666666802485</v>
      </c>
      <c r="AF1168" s="74" t="str">
        <f>IF(Table2[[#This Row],[ATA TO UNLOADING 2]]&lt;=48,"YES","NO")</f>
        <v>NO</v>
      </c>
      <c r="AG1168" s="75">
        <f t="shared" si="371"/>
        <v>0.70833333333575865</v>
      </c>
      <c r="AH1168" s="2" t="s">
        <v>42</v>
      </c>
      <c r="AI1168" s="2" t="str">
        <f t="shared" si="372"/>
        <v>SUDU6937610</v>
      </c>
      <c r="AJ1168" s="76" t="str">
        <f t="shared" si="373"/>
        <v>CTU FLEVOKUST BV</v>
      </c>
      <c r="AK1168" s="77">
        <f>IF($M1168="TRUCK",VLOOKUP($AQ1168,Invoicing!$A$17:$B$49,MATCH($AK$1,Invoicing!$A$17:$B$17,0),FALSE),VLOOKUP($AQ1168,Invoicing!$N$17:$O$21,MATCH($AK$1,Invoicing!$N$17:$O$17,0),FALSE))</f>
        <v>380</v>
      </c>
      <c r="AL1168" s="78" t="e">
        <f>VLOOKUP($E1168,Invoicing!$A$1:$H$8,MATCH(TRACKER!$N1168,Invoicing!$A$1:$H$1,0),FALSE)</f>
        <v>#N/A</v>
      </c>
      <c r="AM1168" s="78">
        <v>35</v>
      </c>
      <c r="AN1168" s="78">
        <f t="shared" si="374"/>
        <v>0</v>
      </c>
      <c r="AO1168" s="2">
        <f t="shared" si="375"/>
        <v>5</v>
      </c>
      <c r="AP1168" s="2" t="str">
        <f t="shared" si="376"/>
        <v>WEEK</v>
      </c>
      <c r="AQ1168" s="2" t="str">
        <f t="shared" si="377"/>
        <v>CTU FLEVOKUST BVWEEK</v>
      </c>
      <c r="AR1168" s="71">
        <f t="shared" si="378"/>
        <v>380</v>
      </c>
      <c r="AS1168" s="71">
        <f>VLOOKUP(AJ1168,Invoicing!A:K,10,FALSE)</f>
        <v>0</v>
      </c>
      <c r="AT1168" s="71">
        <f t="shared" si="379"/>
        <v>580</v>
      </c>
      <c r="AU1168" s="55">
        <v>200</v>
      </c>
    </row>
    <row r="1169" spans="1:46">
      <c r="A1169" s="37" t="s">
        <v>232</v>
      </c>
      <c r="B1169" s="3" t="s">
        <v>38</v>
      </c>
      <c r="C1169" s="11">
        <v>45525.148611111108</v>
      </c>
      <c r="D1169" s="11">
        <v>45524.625</v>
      </c>
      <c r="E1169" s="11" t="s">
        <v>49</v>
      </c>
      <c r="F1169" s="11" t="s">
        <v>40</v>
      </c>
      <c r="G1169" s="3" t="s">
        <v>1345</v>
      </c>
      <c r="H1169" s="3" t="s">
        <v>2821</v>
      </c>
      <c r="I1169" s="11">
        <v>45527.291666666664</v>
      </c>
      <c r="J1169" s="12">
        <v>45527.329861111109</v>
      </c>
      <c r="K1169" s="12">
        <v>45527.333333333336</v>
      </c>
      <c r="L1169" s="12">
        <v>45527.329861111109</v>
      </c>
      <c r="M1169" s="61" t="s">
        <v>12</v>
      </c>
      <c r="N1169" s="3" t="s">
        <v>42</v>
      </c>
      <c r="O1169" s="3">
        <v>0</v>
      </c>
      <c r="P1169" s="1">
        <f t="shared" si="360"/>
        <v>34</v>
      </c>
      <c r="Q1169" s="1">
        <f t="shared" si="361"/>
        <v>8</v>
      </c>
      <c r="R1169" s="72">
        <f t="shared" si="362"/>
        <v>45527.329861111109</v>
      </c>
      <c r="S1169" s="73">
        <f t="shared" si="363"/>
        <v>2.1430555555562023</v>
      </c>
      <c r="T1169" s="74">
        <f>Table2[[#This Row],[ETA A OFRECIMIENTO]]*24</f>
        <v>51.433333333348855</v>
      </c>
      <c r="U1169" s="1" t="str">
        <f t="shared" si="364"/>
        <v>NO</v>
      </c>
      <c r="V1169" s="73">
        <f t="shared" si="365"/>
        <v>4.1666666671517305E-2</v>
      </c>
      <c r="W1169" s="74">
        <f>Table2[[#This Row],[DEL. AVAILABLE A SLOT]]*24</f>
        <v>1.0000000001164153</v>
      </c>
      <c r="X1169" s="1" t="str">
        <f t="shared" si="366"/>
        <v>SI</v>
      </c>
      <c r="Y1169" s="73">
        <f t="shared" si="367"/>
        <v>2.1847222222277196</v>
      </c>
      <c r="Z1169" s="74">
        <f>Table2[[#This Row],[ETA A TIMESLOT]]*24</f>
        <v>52.433333333465271</v>
      </c>
      <c r="AA1169" s="73">
        <f t="shared" si="368"/>
        <v>0</v>
      </c>
      <c r="AB1169" s="73" t="str">
        <f t="shared" si="369"/>
        <v>SI</v>
      </c>
      <c r="AC1169" s="74">
        <f>Table2[[#This Row],[PUNTUALIDAD (H)]]*24</f>
        <v>0</v>
      </c>
      <c r="AD1169" s="73">
        <f t="shared" si="370"/>
        <v>2.1812500000014552</v>
      </c>
      <c r="AE1169" s="74">
        <f>Table2[[#This Row],[ATA TO UNLOADING]]*24</f>
        <v>52.350000000034925</v>
      </c>
      <c r="AF1169" s="74" t="str">
        <f>IF(Table2[[#This Row],[ATA TO UNLOADING 2]]&lt;=48,"YES","NO")</f>
        <v>NO</v>
      </c>
      <c r="AG1169" s="75">
        <f t="shared" si="371"/>
        <v>0.33333333333575865</v>
      </c>
      <c r="AH1169" s="2" t="s">
        <v>42</v>
      </c>
      <c r="AI1169" s="2" t="str">
        <f t="shared" si="372"/>
        <v>SUDU7657608</v>
      </c>
      <c r="AJ1169" s="76" t="str">
        <f t="shared" si="373"/>
        <v>CTU FLEVOKUST BV</v>
      </c>
      <c r="AK1169" s="77">
        <f>IF($M1169="TRUCK",VLOOKUP($AQ1169,Invoicing!$A$17:$B$49,MATCH($AK$1,Invoicing!$A$17:$B$17,0),FALSE),VLOOKUP($AQ1169,Invoicing!$N$17:$O$21,MATCH($AK$1,Invoicing!$N$17:$O$17,0),FALSE))</f>
        <v>380</v>
      </c>
      <c r="AL1169" s="78" t="e">
        <f>VLOOKUP($E1169,Invoicing!$A$1:$H$8,MATCH(TRACKER!$N1169,Invoicing!$A$1:$H$1,0),FALSE)</f>
        <v>#N/A</v>
      </c>
      <c r="AM1169" s="78">
        <v>35</v>
      </c>
      <c r="AN1169" s="78">
        <f t="shared" si="374"/>
        <v>0</v>
      </c>
      <c r="AO1169" s="2">
        <f t="shared" si="375"/>
        <v>5</v>
      </c>
      <c r="AP1169" s="2" t="str">
        <f t="shared" si="376"/>
        <v>WEEK</v>
      </c>
      <c r="AQ1169" s="2" t="str">
        <f t="shared" si="377"/>
        <v>CTU FLEVOKUST BVWEEK</v>
      </c>
      <c r="AR1169" s="71">
        <f t="shared" si="378"/>
        <v>380</v>
      </c>
      <c r="AS1169" s="71">
        <f>VLOOKUP(AJ1169,Invoicing!A:K,10,FALSE)</f>
        <v>0</v>
      </c>
      <c r="AT1169" s="71">
        <f t="shared" si="379"/>
        <v>380</v>
      </c>
    </row>
    <row r="1170" spans="1:46">
      <c r="A1170" s="37" t="s">
        <v>232</v>
      </c>
      <c r="B1170" s="3" t="s">
        <v>38</v>
      </c>
      <c r="C1170" s="11">
        <v>45525.148611111108</v>
      </c>
      <c r="D1170" s="11">
        <v>45524.625</v>
      </c>
      <c r="E1170" s="11" t="s">
        <v>49</v>
      </c>
      <c r="F1170" s="11" t="s">
        <v>40</v>
      </c>
      <c r="G1170" s="3" t="s">
        <v>1346</v>
      </c>
      <c r="H1170" s="3" t="s">
        <v>2821</v>
      </c>
      <c r="I1170" s="11">
        <v>45527.291666666664</v>
      </c>
      <c r="J1170" s="12">
        <v>45527.34375</v>
      </c>
      <c r="K1170" s="12">
        <v>45527.375</v>
      </c>
      <c r="L1170" s="12">
        <v>45527.34375</v>
      </c>
      <c r="M1170" s="61" t="s">
        <v>12</v>
      </c>
      <c r="N1170" s="3" t="s">
        <v>42</v>
      </c>
      <c r="O1170" s="3">
        <v>0</v>
      </c>
      <c r="P1170" s="1">
        <f t="shared" si="360"/>
        <v>34</v>
      </c>
      <c r="Q1170" s="1">
        <f t="shared" si="361"/>
        <v>8</v>
      </c>
      <c r="R1170" s="72">
        <f t="shared" si="362"/>
        <v>45527.34375</v>
      </c>
      <c r="S1170" s="73">
        <f t="shared" si="363"/>
        <v>2.1430555555562023</v>
      </c>
      <c r="T1170" s="74">
        <f>Table2[[#This Row],[ETA A OFRECIMIENTO]]*24</f>
        <v>51.433333333348855</v>
      </c>
      <c r="U1170" s="1" t="str">
        <f t="shared" si="364"/>
        <v>NO</v>
      </c>
      <c r="V1170" s="73">
        <f t="shared" si="365"/>
        <v>8.3333333335758653E-2</v>
      </c>
      <c r="W1170" s="74">
        <f>Table2[[#This Row],[DEL. AVAILABLE A SLOT]]*24</f>
        <v>2.0000000000582077</v>
      </c>
      <c r="X1170" s="1" t="str">
        <f t="shared" si="366"/>
        <v>SI</v>
      </c>
      <c r="Y1170" s="73">
        <f t="shared" si="367"/>
        <v>2.226388888891961</v>
      </c>
      <c r="Z1170" s="74">
        <f>Table2[[#This Row],[ETA A TIMESLOT]]*24</f>
        <v>53.433333333407063</v>
      </c>
      <c r="AA1170" s="73">
        <f t="shared" si="368"/>
        <v>0</v>
      </c>
      <c r="AB1170" s="73" t="str">
        <f t="shared" si="369"/>
        <v>SI</v>
      </c>
      <c r="AC1170" s="74">
        <f>Table2[[#This Row],[PUNTUALIDAD (H)]]*24</f>
        <v>0</v>
      </c>
      <c r="AD1170" s="73">
        <f t="shared" si="370"/>
        <v>2.195138888891961</v>
      </c>
      <c r="AE1170" s="74">
        <f>Table2[[#This Row],[ATA TO UNLOADING]]*24</f>
        <v>52.683333333407063</v>
      </c>
      <c r="AF1170" s="74" t="str">
        <f>IF(Table2[[#This Row],[ATA TO UNLOADING 2]]&lt;=48,"YES","NO")</f>
        <v>NO</v>
      </c>
      <c r="AG1170" s="75">
        <f t="shared" si="371"/>
        <v>0.375</v>
      </c>
      <c r="AH1170" s="2" t="s">
        <v>42</v>
      </c>
      <c r="AI1170" s="2" t="str">
        <f t="shared" si="372"/>
        <v>SUDU8521431</v>
      </c>
      <c r="AJ1170" s="76" t="str">
        <f t="shared" si="373"/>
        <v>CTU FLEVOKUST BV</v>
      </c>
      <c r="AK1170" s="77">
        <f>IF($M1170="TRUCK",VLOOKUP($AQ1170,Invoicing!$A$17:$B$49,MATCH($AK$1,Invoicing!$A$17:$B$17,0),FALSE),VLOOKUP($AQ1170,Invoicing!$N$17:$O$21,MATCH($AK$1,Invoicing!$N$17:$O$17,0),FALSE))</f>
        <v>380</v>
      </c>
      <c r="AL1170" s="78" t="e">
        <f>VLOOKUP($E1170,Invoicing!$A$1:$H$8,MATCH(TRACKER!$N1170,Invoicing!$A$1:$H$1,0),FALSE)</f>
        <v>#N/A</v>
      </c>
      <c r="AM1170" s="78">
        <v>35</v>
      </c>
      <c r="AN1170" s="78">
        <f t="shared" si="374"/>
        <v>0</v>
      </c>
      <c r="AO1170" s="2">
        <f t="shared" si="375"/>
        <v>5</v>
      </c>
      <c r="AP1170" s="2" t="str">
        <f t="shared" si="376"/>
        <v>WEEK</v>
      </c>
      <c r="AQ1170" s="2" t="str">
        <f t="shared" si="377"/>
        <v>CTU FLEVOKUST BVWEEK</v>
      </c>
      <c r="AR1170" s="71">
        <f t="shared" si="378"/>
        <v>380</v>
      </c>
      <c r="AS1170" s="71">
        <f>VLOOKUP(AJ1170,Invoicing!A:K,10,FALSE)</f>
        <v>0</v>
      </c>
      <c r="AT1170" s="71">
        <f t="shared" si="379"/>
        <v>380</v>
      </c>
    </row>
    <row r="1171" spans="1:46">
      <c r="A1171" s="37" t="s">
        <v>232</v>
      </c>
      <c r="B1171" s="3" t="s">
        <v>38</v>
      </c>
      <c r="C1171" s="11">
        <v>45525.148611111108</v>
      </c>
      <c r="D1171" s="11">
        <v>45524.625</v>
      </c>
      <c r="E1171" s="11" t="s">
        <v>44</v>
      </c>
      <c r="F1171" s="11" t="s">
        <v>40</v>
      </c>
      <c r="G1171" s="3" t="s">
        <v>1347</v>
      </c>
      <c r="H1171" s="3" t="s">
        <v>41</v>
      </c>
      <c r="I1171" s="11">
        <v>45525.958333333336</v>
      </c>
      <c r="J1171" s="12">
        <v>45526.583333333336</v>
      </c>
      <c r="K1171" s="12">
        <v>45526.541666666664</v>
      </c>
      <c r="L1171" s="12">
        <v>45526.597222222219</v>
      </c>
      <c r="M1171" s="12" t="s">
        <v>115</v>
      </c>
      <c r="N1171" s="3" t="s">
        <v>42</v>
      </c>
      <c r="O1171" s="3">
        <v>1</v>
      </c>
      <c r="P1171" s="1">
        <f t="shared" si="360"/>
        <v>34</v>
      </c>
      <c r="Q1171" s="1">
        <f t="shared" si="361"/>
        <v>8</v>
      </c>
      <c r="R1171" s="72">
        <f t="shared" si="362"/>
        <v>45526.583333333336</v>
      </c>
      <c r="S1171" s="73">
        <f t="shared" si="363"/>
        <v>0.80972222222771961</v>
      </c>
      <c r="T1171" s="74">
        <f>Table2[[#This Row],[ETA A OFRECIMIENTO]]*24</f>
        <v>19.433333333465271</v>
      </c>
      <c r="U1171" s="1" t="str">
        <f t="shared" si="364"/>
        <v>YES</v>
      </c>
      <c r="V1171" s="73">
        <f t="shared" si="365"/>
        <v>0.58333333332848269</v>
      </c>
      <c r="W1171" s="74">
        <f>Table2[[#This Row],[DEL. AVAILABLE A SLOT]]*24</f>
        <v>13.999999999883585</v>
      </c>
      <c r="X1171" s="1" t="str">
        <f t="shared" si="366"/>
        <v>SI</v>
      </c>
      <c r="Y1171" s="73">
        <f t="shared" si="367"/>
        <v>1.3930555555562023</v>
      </c>
      <c r="Z1171" s="74">
        <f>Table2[[#This Row],[ETA A TIMESLOT]]*24</f>
        <v>33.433333333348855</v>
      </c>
      <c r="AA1171" s="73">
        <f t="shared" si="368"/>
        <v>4.1666666671517305E-2</v>
      </c>
      <c r="AB1171" s="73" t="str">
        <f t="shared" si="369"/>
        <v>NO</v>
      </c>
      <c r="AC1171" s="74">
        <f>Table2[[#This Row],[PUNTUALIDAD (H)]]*24</f>
        <v>1.0000000001164153</v>
      </c>
      <c r="AD1171" s="73">
        <f t="shared" si="370"/>
        <v>1.4486111111109494</v>
      </c>
      <c r="AE1171" s="74">
        <f>Table2[[#This Row],[ATA TO UNLOADING]]*24</f>
        <v>34.766666666662786</v>
      </c>
      <c r="AF1171" s="74" t="str">
        <f>IF(Table2[[#This Row],[ATA TO UNLOADING 2]]&lt;=48,"YES","NO")</f>
        <v>YES</v>
      </c>
      <c r="AG1171" s="75">
        <f t="shared" si="371"/>
        <v>0.54166666666424135</v>
      </c>
      <c r="AH1171" s="2" t="s">
        <v>42</v>
      </c>
      <c r="AI1171" s="2" t="str">
        <f t="shared" si="372"/>
        <v>SUDU8611999</v>
      </c>
      <c r="AJ1171" s="76" t="str">
        <f t="shared" si="373"/>
        <v>MSI</v>
      </c>
      <c r="AK1171" s="77">
        <f>IF($M1171="TRUCK",VLOOKUP($AQ1171,Invoicing!$A$17:$B$49,MATCH($AK$1,Invoicing!$A$17:$B$17,0),FALSE),VLOOKUP($AQ1171,Invoicing!$N$17:$O$21,MATCH($AK$1,Invoicing!$N$17:$O$17,0),FALSE))</f>
        <v>480</v>
      </c>
      <c r="AL1171" s="78" t="e">
        <f>VLOOKUP($E1171,Invoicing!$A$1:$H$8,MATCH(TRACKER!$N1171,Invoicing!$A$1:$H$1,0),FALSE)</f>
        <v>#N/A</v>
      </c>
      <c r="AM1171" s="78">
        <f>VLOOKUP($E1171,Invoicing!$A$1:$H$8,MATCH(TRACKER!$O$1,Invoicing!$A$1:$H$1,0),FALSE)</f>
        <v>50</v>
      </c>
      <c r="AN1171" s="78">
        <f t="shared" si="374"/>
        <v>50</v>
      </c>
      <c r="AO1171" s="2">
        <f t="shared" si="375"/>
        <v>4</v>
      </c>
      <c r="AP1171" s="2" t="str">
        <f t="shared" si="376"/>
        <v>WEEK</v>
      </c>
      <c r="AQ1171" s="2" t="str">
        <f t="shared" si="377"/>
        <v>MSIWEEK</v>
      </c>
      <c r="AR1171" s="71">
        <f t="shared" si="378"/>
        <v>530</v>
      </c>
      <c r="AS1171" s="71">
        <f>VLOOKUP(AJ1171,Invoicing!A:K,10,FALSE)</f>
        <v>25</v>
      </c>
      <c r="AT1171" s="71">
        <f t="shared" si="379"/>
        <v>555</v>
      </c>
    </row>
    <row r="1172" spans="1:46">
      <c r="A1172" s="37" t="s">
        <v>232</v>
      </c>
      <c r="B1172" s="3" t="s">
        <v>38</v>
      </c>
      <c r="C1172" s="11">
        <v>45525.148611111108</v>
      </c>
      <c r="D1172" s="11">
        <v>45524.625</v>
      </c>
      <c r="E1172" s="11" t="s">
        <v>44</v>
      </c>
      <c r="F1172" s="11" t="s">
        <v>40</v>
      </c>
      <c r="G1172" s="3" t="s">
        <v>1348</v>
      </c>
      <c r="H1172" s="3" t="s">
        <v>41</v>
      </c>
      <c r="I1172" s="11">
        <v>45525.958333333336</v>
      </c>
      <c r="J1172" s="12">
        <v>45526.444444444445</v>
      </c>
      <c r="K1172" s="12">
        <v>45526.438194444447</v>
      </c>
      <c r="L1172" s="12">
        <v>45526.454861111109</v>
      </c>
      <c r="M1172" s="12" t="s">
        <v>115</v>
      </c>
      <c r="N1172" s="3" t="s">
        <v>42</v>
      </c>
      <c r="O1172" s="3">
        <v>1</v>
      </c>
      <c r="P1172" s="1">
        <f t="shared" si="360"/>
        <v>34</v>
      </c>
      <c r="Q1172" s="1">
        <f t="shared" si="361"/>
        <v>8</v>
      </c>
      <c r="R1172" s="72">
        <f t="shared" si="362"/>
        <v>45526.444444444445</v>
      </c>
      <c r="S1172" s="73">
        <f t="shared" si="363"/>
        <v>0.80972222222771961</v>
      </c>
      <c r="T1172" s="74">
        <f>Table2[[#This Row],[ETA A OFRECIMIENTO]]*24</f>
        <v>19.433333333465271</v>
      </c>
      <c r="U1172" s="1" t="str">
        <f t="shared" si="364"/>
        <v>YES</v>
      </c>
      <c r="V1172" s="73">
        <f t="shared" si="365"/>
        <v>0.47986111111094942</v>
      </c>
      <c r="W1172" s="74">
        <f>Table2[[#This Row],[DEL. AVAILABLE A SLOT]]*24</f>
        <v>11.516666666662786</v>
      </c>
      <c r="X1172" s="1" t="str">
        <f t="shared" si="366"/>
        <v>SI</v>
      </c>
      <c r="Y1172" s="73">
        <f t="shared" si="367"/>
        <v>1.289583333338669</v>
      </c>
      <c r="Z1172" s="74">
        <f>Table2[[#This Row],[ETA A TIMESLOT]]*24</f>
        <v>30.950000000128057</v>
      </c>
      <c r="AA1172" s="73">
        <f t="shared" si="368"/>
        <v>6.2499999985448085E-3</v>
      </c>
      <c r="AB1172" s="73" t="str">
        <f t="shared" si="369"/>
        <v>SI</v>
      </c>
      <c r="AC1172" s="74">
        <f>Table2[[#This Row],[PUNTUALIDAD (H)]]*24</f>
        <v>0.1499999999650754</v>
      </c>
      <c r="AD1172" s="73">
        <f t="shared" si="370"/>
        <v>1.3062500000014552</v>
      </c>
      <c r="AE1172" s="74">
        <f>Table2[[#This Row],[ATA TO UNLOADING]]*24</f>
        <v>31.350000000034925</v>
      </c>
      <c r="AF1172" s="74" t="str">
        <f>IF(Table2[[#This Row],[ATA TO UNLOADING 2]]&lt;=48,"YES","NO")</f>
        <v>YES</v>
      </c>
      <c r="AG1172" s="75">
        <f t="shared" si="371"/>
        <v>0.43819444444670808</v>
      </c>
      <c r="AH1172" s="2" t="s">
        <v>42</v>
      </c>
      <c r="AI1172" s="2" t="str">
        <f t="shared" si="372"/>
        <v>TCKU6790705</v>
      </c>
      <c r="AJ1172" s="76" t="str">
        <f t="shared" si="373"/>
        <v>MSI</v>
      </c>
      <c r="AK1172" s="77">
        <f>IF($M1172="TRUCK",VLOOKUP($AQ1172,Invoicing!$A$17:$B$49,MATCH($AK$1,Invoicing!$A$17:$B$17,0),FALSE),VLOOKUP($AQ1172,Invoicing!$N$17:$O$21,MATCH($AK$1,Invoicing!$N$17:$O$17,0),FALSE))</f>
        <v>480</v>
      </c>
      <c r="AL1172" s="78" t="e">
        <f>VLOOKUP($E1172,Invoicing!$A$1:$H$8,MATCH(TRACKER!$N1172,Invoicing!$A$1:$H$1,0),FALSE)</f>
        <v>#N/A</v>
      </c>
      <c r="AM1172" s="78">
        <f>VLOOKUP($E1172,Invoicing!$A$1:$H$8,MATCH(TRACKER!$O$1,Invoicing!$A$1:$H$1,0),FALSE)</f>
        <v>50</v>
      </c>
      <c r="AN1172" s="78">
        <f t="shared" si="374"/>
        <v>50</v>
      </c>
      <c r="AO1172" s="2">
        <f t="shared" si="375"/>
        <v>4</v>
      </c>
      <c r="AP1172" s="2" t="str">
        <f t="shared" si="376"/>
        <v>WEEK</v>
      </c>
      <c r="AQ1172" s="2" t="str">
        <f t="shared" si="377"/>
        <v>MSIWEEK</v>
      </c>
      <c r="AR1172" s="71">
        <f t="shared" si="378"/>
        <v>530</v>
      </c>
      <c r="AS1172" s="71">
        <f>VLOOKUP(AJ1172,Invoicing!A:K,10,FALSE)</f>
        <v>25</v>
      </c>
      <c r="AT1172" s="71">
        <f t="shared" si="379"/>
        <v>555</v>
      </c>
    </row>
    <row r="1173" spans="1:46">
      <c r="A1173" s="37" t="s">
        <v>232</v>
      </c>
      <c r="B1173" s="3" t="s">
        <v>38</v>
      </c>
      <c r="C1173" s="11">
        <v>45525.148611111108</v>
      </c>
      <c r="D1173" s="11">
        <v>45524.625</v>
      </c>
      <c r="E1173" s="11" t="s">
        <v>45</v>
      </c>
      <c r="F1173" s="11" t="s">
        <v>40</v>
      </c>
      <c r="G1173" s="3" t="s">
        <v>1349</v>
      </c>
      <c r="H1173" s="3" t="s">
        <v>46</v>
      </c>
      <c r="I1173" s="11">
        <v>45525.958333333336</v>
      </c>
      <c r="J1173" s="12">
        <v>45527.375</v>
      </c>
      <c r="K1173" s="12">
        <v>45527.375</v>
      </c>
      <c r="L1173" s="12">
        <v>45527.375</v>
      </c>
      <c r="M1173" s="12" t="s">
        <v>115</v>
      </c>
      <c r="N1173" s="3" t="s">
        <v>42</v>
      </c>
      <c r="O1173" s="3">
        <v>0</v>
      </c>
      <c r="P1173" s="1">
        <f t="shared" si="360"/>
        <v>34</v>
      </c>
      <c r="Q1173" s="1">
        <f t="shared" si="361"/>
        <v>8</v>
      </c>
      <c r="R1173" s="72">
        <f t="shared" si="362"/>
        <v>45527.375</v>
      </c>
      <c r="S1173" s="73">
        <f t="shared" si="363"/>
        <v>0.80972222222771961</v>
      </c>
      <c r="T1173" s="74">
        <f>Table2[[#This Row],[ETA A OFRECIMIENTO]]*24</f>
        <v>19.433333333465271</v>
      </c>
      <c r="U1173" s="1" t="str">
        <f t="shared" si="364"/>
        <v>YES</v>
      </c>
      <c r="V1173" s="73">
        <f t="shared" si="365"/>
        <v>1.4166666666642413</v>
      </c>
      <c r="W1173" s="74">
        <f>Table2[[#This Row],[DEL. AVAILABLE A SLOT]]*24</f>
        <v>33.999999999941792</v>
      </c>
      <c r="X1173" s="1" t="str">
        <f t="shared" si="366"/>
        <v>NO</v>
      </c>
      <c r="Y1173" s="73">
        <f t="shared" si="367"/>
        <v>2.226388888891961</v>
      </c>
      <c r="Z1173" s="74">
        <f>Table2[[#This Row],[ETA A TIMESLOT]]*24</f>
        <v>53.433333333407063</v>
      </c>
      <c r="AA1173" s="73">
        <f t="shared" si="368"/>
        <v>0</v>
      </c>
      <c r="AB1173" s="73" t="str">
        <f t="shared" si="369"/>
        <v>SI</v>
      </c>
      <c r="AC1173" s="74">
        <f>Table2[[#This Row],[PUNTUALIDAD (H)]]*24</f>
        <v>0</v>
      </c>
      <c r="AD1173" s="73">
        <f t="shared" si="370"/>
        <v>2.226388888891961</v>
      </c>
      <c r="AE1173" s="74">
        <f>Table2[[#This Row],[ATA TO UNLOADING]]*24</f>
        <v>53.433333333407063</v>
      </c>
      <c r="AF1173" s="74" t="str">
        <f>IF(Table2[[#This Row],[ATA TO UNLOADING 2]]&lt;=48,"YES","NO")</f>
        <v>NO</v>
      </c>
      <c r="AG1173" s="75">
        <f t="shared" si="371"/>
        <v>0.375</v>
      </c>
      <c r="AH1173" s="2" t="s">
        <v>42</v>
      </c>
      <c r="AI1173" s="2" t="str">
        <f t="shared" si="372"/>
        <v>TCKU7511338</v>
      </c>
      <c r="AJ1173" s="76" t="str">
        <f t="shared" si="373"/>
        <v>OM TRANSPORT</v>
      </c>
      <c r="AK1173" s="77">
        <f>IF($M1173="TRUCK",VLOOKUP($AQ1173,Invoicing!$A$17:$B$49,MATCH($AK$1,Invoicing!$A$17:$B$17,0),FALSE),VLOOKUP($AQ1173,Invoicing!$N$17:$O$21,MATCH($AK$1,Invoicing!$N$17:$O$17,0),FALSE))</f>
        <v>475</v>
      </c>
      <c r="AL1173" s="78" t="e">
        <f>VLOOKUP($E1173,Invoicing!$A$1:$H$8,MATCH(TRACKER!$N1173,Invoicing!$A$1:$H$1,0),FALSE)</f>
        <v>#N/A</v>
      </c>
      <c r="AM1173" s="78">
        <f>VLOOKUP($E1173,Invoicing!$A$1:$H$8,MATCH(TRACKER!$O$1,Invoicing!$A$1:$H$1,0),FALSE)</f>
        <v>50</v>
      </c>
      <c r="AN1173" s="78">
        <f t="shared" si="374"/>
        <v>0</v>
      </c>
      <c r="AO1173" s="2">
        <f t="shared" si="375"/>
        <v>5</v>
      </c>
      <c r="AP1173" s="2" t="str">
        <f t="shared" si="376"/>
        <v>WEEK</v>
      </c>
      <c r="AQ1173" s="2" t="str">
        <f t="shared" si="377"/>
        <v>OM TRANSPORTWEEK</v>
      </c>
      <c r="AR1173" s="71">
        <f t="shared" si="378"/>
        <v>475</v>
      </c>
      <c r="AS1173" s="71">
        <f>VLOOKUP(AJ1173,Invoicing!A:K,10,FALSE)</f>
        <v>25</v>
      </c>
      <c r="AT1173" s="71">
        <f t="shared" si="379"/>
        <v>500</v>
      </c>
    </row>
    <row r="1174" spans="1:46">
      <c r="A1174" s="37" t="s">
        <v>232</v>
      </c>
      <c r="B1174" s="3" t="s">
        <v>38</v>
      </c>
      <c r="C1174" s="11">
        <v>45525.148611111108</v>
      </c>
      <c r="D1174" s="11">
        <v>45524.625</v>
      </c>
      <c r="E1174" s="11" t="s">
        <v>49</v>
      </c>
      <c r="F1174" s="11" t="s">
        <v>40</v>
      </c>
      <c r="G1174" s="3" t="s">
        <v>1350</v>
      </c>
      <c r="H1174" s="3" t="s">
        <v>41</v>
      </c>
      <c r="I1174" s="11">
        <v>45527.291666666664</v>
      </c>
      <c r="J1174" s="12">
        <v>45529.322916666664</v>
      </c>
      <c r="K1174" s="12">
        <v>45529.333333333336</v>
      </c>
      <c r="L1174" s="12">
        <v>45529.329861111109</v>
      </c>
      <c r="M1174" s="61" t="s">
        <v>12</v>
      </c>
      <c r="N1174" s="3" t="s">
        <v>42</v>
      </c>
      <c r="O1174" s="3">
        <v>0</v>
      </c>
      <c r="P1174" s="1">
        <f t="shared" si="360"/>
        <v>34</v>
      </c>
      <c r="Q1174" s="1">
        <f t="shared" si="361"/>
        <v>8</v>
      </c>
      <c r="R1174" s="72">
        <f t="shared" si="362"/>
        <v>45529.322916666664</v>
      </c>
      <c r="S1174" s="73">
        <f t="shared" si="363"/>
        <v>2.1430555555562023</v>
      </c>
      <c r="T1174" s="74">
        <f>Table2[[#This Row],[ETA A OFRECIMIENTO]]*24</f>
        <v>51.433333333348855</v>
      </c>
      <c r="U1174" s="1" t="str">
        <f t="shared" si="364"/>
        <v>NO</v>
      </c>
      <c r="V1174" s="73">
        <f t="shared" si="365"/>
        <v>2.0416666666715173</v>
      </c>
      <c r="W1174" s="74">
        <f>Table2[[#This Row],[DEL. AVAILABLE A SLOT]]*24</f>
        <v>49.000000000116415</v>
      </c>
      <c r="X1174" s="1" t="str">
        <f t="shared" si="366"/>
        <v>NO</v>
      </c>
      <c r="Y1174" s="73">
        <f t="shared" si="367"/>
        <v>4.1847222222277196</v>
      </c>
      <c r="Z1174" s="74">
        <f>Table2[[#This Row],[ETA A TIMESLOT]]*24</f>
        <v>100.43333333346527</v>
      </c>
      <c r="AA1174" s="73">
        <f t="shared" si="368"/>
        <v>0</v>
      </c>
      <c r="AB1174" s="73" t="str">
        <f t="shared" si="369"/>
        <v>SI</v>
      </c>
      <c r="AC1174" s="74">
        <f>Table2[[#This Row],[PUNTUALIDAD (H)]]*24</f>
        <v>0</v>
      </c>
      <c r="AD1174" s="73">
        <f t="shared" si="370"/>
        <v>4.1812500000014552</v>
      </c>
      <c r="AE1174" s="74">
        <f>Table2[[#This Row],[ATA TO UNLOADING]]*24</f>
        <v>100.35000000003492</v>
      </c>
      <c r="AF1174" s="74" t="str">
        <f>IF(Table2[[#This Row],[ATA TO UNLOADING 2]]&lt;=48,"YES","NO")</f>
        <v>NO</v>
      </c>
      <c r="AG1174" s="75">
        <f t="shared" si="371"/>
        <v>0.33333333333575865</v>
      </c>
      <c r="AH1174" s="2" t="s">
        <v>42</v>
      </c>
      <c r="AI1174" s="2" t="str">
        <f t="shared" si="372"/>
        <v>TCLU2393538</v>
      </c>
      <c r="AJ1174" s="76" t="str">
        <f t="shared" si="373"/>
        <v>CTU FLEVOKUST BV</v>
      </c>
      <c r="AK1174" s="77">
        <f>IF($M1174="TRUCK",VLOOKUP($AQ1174,Invoicing!$A$17:$B$49,MATCH($AK$1,Invoicing!$A$17:$B$17,0),FALSE),VLOOKUP($AQ1174,Invoicing!$N$17:$O$21,MATCH($AK$1,Invoicing!$N$17:$O$17,0),FALSE))</f>
        <v>500</v>
      </c>
      <c r="AL1174" s="78" t="e">
        <f>VLOOKUP($E1174,Invoicing!$A$1:$H$8,MATCH(TRACKER!$N1174,Invoicing!$A$1:$H$1,0),FALSE)</f>
        <v>#N/A</v>
      </c>
      <c r="AM1174" s="78">
        <v>35</v>
      </c>
      <c r="AN1174" s="78">
        <f t="shared" si="374"/>
        <v>0</v>
      </c>
      <c r="AO1174" s="2">
        <f t="shared" si="375"/>
        <v>7</v>
      </c>
      <c r="AP1174" s="2" t="str">
        <f t="shared" si="376"/>
        <v>SUNDAY</v>
      </c>
      <c r="AQ1174" s="2" t="str">
        <f t="shared" si="377"/>
        <v>CTU FLEVOKUST BVSUNDAY</v>
      </c>
      <c r="AR1174" s="71">
        <f t="shared" si="378"/>
        <v>500</v>
      </c>
      <c r="AS1174" s="71">
        <f>VLOOKUP(AJ1174,Invoicing!A:K,10,FALSE)</f>
        <v>0</v>
      </c>
      <c r="AT1174" s="71">
        <f t="shared" si="379"/>
        <v>500</v>
      </c>
    </row>
    <row r="1175" spans="1:46">
      <c r="A1175" s="37" t="s">
        <v>232</v>
      </c>
      <c r="B1175" s="3" t="s">
        <v>38</v>
      </c>
      <c r="C1175" s="11">
        <v>45525.148611111108</v>
      </c>
      <c r="D1175" s="11">
        <v>45524.625</v>
      </c>
      <c r="E1175" s="11" t="s">
        <v>39</v>
      </c>
      <c r="F1175" s="11" t="s">
        <v>40</v>
      </c>
      <c r="G1175" s="3" t="s">
        <v>1351</v>
      </c>
      <c r="H1175" s="3" t="s">
        <v>2821</v>
      </c>
      <c r="I1175" s="11">
        <v>45525.958333333336</v>
      </c>
      <c r="J1175" s="12">
        <v>45525.958333333336</v>
      </c>
      <c r="K1175" s="12">
        <v>45525.958333333336</v>
      </c>
      <c r="L1175" s="12">
        <v>45525.96875</v>
      </c>
      <c r="M1175" s="12" t="s">
        <v>115</v>
      </c>
      <c r="N1175" s="3" t="s">
        <v>42</v>
      </c>
      <c r="O1175" s="3">
        <v>0</v>
      </c>
      <c r="P1175" s="1">
        <f t="shared" si="360"/>
        <v>34</v>
      </c>
      <c r="Q1175" s="1">
        <f t="shared" si="361"/>
        <v>8</v>
      </c>
      <c r="R1175" s="72">
        <f t="shared" si="362"/>
        <v>45525.958333333336</v>
      </c>
      <c r="S1175" s="73">
        <f t="shared" si="363"/>
        <v>0.80972222222771961</v>
      </c>
      <c r="T1175" s="74">
        <f>Table2[[#This Row],[ETA A OFRECIMIENTO]]*24</f>
        <v>19.433333333465271</v>
      </c>
      <c r="U1175" s="1" t="str">
        <f t="shared" si="364"/>
        <v>YES</v>
      </c>
      <c r="V1175" s="73">
        <f t="shared" si="365"/>
        <v>0</v>
      </c>
      <c r="W1175" s="74">
        <f>Table2[[#This Row],[DEL. AVAILABLE A SLOT]]*24</f>
        <v>0</v>
      </c>
      <c r="X1175" s="1" t="str">
        <f t="shared" si="366"/>
        <v>SI</v>
      </c>
      <c r="Y1175" s="73">
        <f t="shared" si="367"/>
        <v>0.80972222222771961</v>
      </c>
      <c r="Z1175" s="74">
        <f>Table2[[#This Row],[ETA A TIMESLOT]]*24</f>
        <v>19.433333333465271</v>
      </c>
      <c r="AA1175" s="73">
        <f t="shared" si="368"/>
        <v>0</v>
      </c>
      <c r="AB1175" s="73" t="str">
        <f t="shared" si="369"/>
        <v>SI</v>
      </c>
      <c r="AC1175" s="74">
        <f>Table2[[#This Row],[PUNTUALIDAD (H)]]*24</f>
        <v>0</v>
      </c>
      <c r="AD1175" s="73">
        <f t="shared" si="370"/>
        <v>0.82013888889196096</v>
      </c>
      <c r="AE1175" s="74">
        <f>Table2[[#This Row],[ATA TO UNLOADING]]*24</f>
        <v>19.683333333407063</v>
      </c>
      <c r="AF1175" s="74" t="str">
        <f>IF(Table2[[#This Row],[ATA TO UNLOADING 2]]&lt;=48,"YES","NO")</f>
        <v>YES</v>
      </c>
      <c r="AG1175" s="75">
        <f t="shared" si="371"/>
        <v>0.95833333333575865</v>
      </c>
      <c r="AH1175" s="2" t="s">
        <v>24</v>
      </c>
      <c r="AI1175" s="2" t="str">
        <f t="shared" si="372"/>
        <v>TCLU5704952</v>
      </c>
      <c r="AJ1175" s="76" t="str">
        <f t="shared" si="373"/>
        <v>AZOIA LOGISTICS</v>
      </c>
      <c r="AK1175" s="77">
        <f>IF($M1175="TRUCK",VLOOKUP($AQ1175,Invoicing!$A$17:$B$49,MATCH($AK$1,Invoicing!$A$17:$B$17,0),FALSE),VLOOKUP($AQ1175,Invoicing!$N$17:$O$21,MATCH($AK$1,Invoicing!$N$17:$O$17,0),FALSE))</f>
        <v>550</v>
      </c>
      <c r="AL1175" s="78" t="e">
        <f>VLOOKUP($E1175,Invoicing!$A$1:$H$8,MATCH(TRACKER!$N1175,Invoicing!$A$1:$H$1,0),FALSE)</f>
        <v>#N/A</v>
      </c>
      <c r="AM1175" s="78">
        <f>VLOOKUP($E1175,Invoicing!$A$1:$H$8,MATCH(TRACKER!$O$1,Invoicing!$A$1:$H$1,0),FALSE)</f>
        <v>45</v>
      </c>
      <c r="AN1175" s="78">
        <f t="shared" si="374"/>
        <v>0</v>
      </c>
      <c r="AO1175" s="2">
        <f t="shared" si="375"/>
        <v>3</v>
      </c>
      <c r="AP1175" s="2" t="str">
        <f t="shared" si="376"/>
        <v>NIGHT</v>
      </c>
      <c r="AQ1175" s="2" t="str">
        <f t="shared" si="377"/>
        <v>AZOIA LOGISTICSNIGHT</v>
      </c>
      <c r="AR1175" s="71">
        <f t="shared" si="378"/>
        <v>550</v>
      </c>
      <c r="AS1175" s="71">
        <f>VLOOKUP(AJ1175,Invoicing!A:K,10,FALSE)</f>
        <v>25</v>
      </c>
      <c r="AT1175" s="71">
        <f t="shared" si="379"/>
        <v>575</v>
      </c>
    </row>
    <row r="1176" spans="1:46">
      <c r="A1176" s="37" t="s">
        <v>232</v>
      </c>
      <c r="B1176" s="3" t="s">
        <v>38</v>
      </c>
      <c r="C1176" s="11">
        <v>45525.148611111108</v>
      </c>
      <c r="D1176" s="11">
        <v>45524.625</v>
      </c>
      <c r="E1176" s="11" t="s">
        <v>44</v>
      </c>
      <c r="F1176" s="11" t="s">
        <v>40</v>
      </c>
      <c r="G1176" s="3" t="s">
        <v>1352</v>
      </c>
      <c r="H1176" s="3" t="s">
        <v>41</v>
      </c>
      <c r="I1176" s="11">
        <v>45525.958333333336</v>
      </c>
      <c r="J1176" s="12">
        <v>45526.625</v>
      </c>
      <c r="K1176" s="12">
        <v>45526.625</v>
      </c>
      <c r="L1176" s="12">
        <v>45526.625</v>
      </c>
      <c r="M1176" s="12" t="s">
        <v>115</v>
      </c>
      <c r="N1176" s="3" t="s">
        <v>42</v>
      </c>
      <c r="O1176" s="3">
        <v>1</v>
      </c>
      <c r="P1176" s="1">
        <f t="shared" si="360"/>
        <v>34</v>
      </c>
      <c r="Q1176" s="1">
        <f t="shared" si="361"/>
        <v>8</v>
      </c>
      <c r="R1176" s="72">
        <f t="shared" si="362"/>
        <v>45526.625</v>
      </c>
      <c r="S1176" s="73">
        <f t="shared" si="363"/>
        <v>0.80972222222771961</v>
      </c>
      <c r="T1176" s="74">
        <f>Table2[[#This Row],[ETA A OFRECIMIENTO]]*24</f>
        <v>19.433333333465271</v>
      </c>
      <c r="U1176" s="1" t="str">
        <f t="shared" si="364"/>
        <v>YES</v>
      </c>
      <c r="V1176" s="73">
        <f t="shared" si="365"/>
        <v>0.66666666666424135</v>
      </c>
      <c r="W1176" s="74">
        <f>Table2[[#This Row],[DEL. AVAILABLE A SLOT]]*24</f>
        <v>15.999999999941792</v>
      </c>
      <c r="X1176" s="1" t="str">
        <f t="shared" si="366"/>
        <v>SI</v>
      </c>
      <c r="Y1176" s="73">
        <f t="shared" si="367"/>
        <v>1.476388888891961</v>
      </c>
      <c r="Z1176" s="74">
        <f>Table2[[#This Row],[ETA A TIMESLOT]]*24</f>
        <v>35.433333333407063</v>
      </c>
      <c r="AA1176" s="73">
        <f t="shared" si="368"/>
        <v>0</v>
      </c>
      <c r="AB1176" s="73" t="str">
        <f t="shared" si="369"/>
        <v>SI</v>
      </c>
      <c r="AC1176" s="74">
        <f>Table2[[#This Row],[PUNTUALIDAD (H)]]*24</f>
        <v>0</v>
      </c>
      <c r="AD1176" s="73">
        <f t="shared" si="370"/>
        <v>1.476388888891961</v>
      </c>
      <c r="AE1176" s="74">
        <f>Table2[[#This Row],[ATA TO UNLOADING]]*24</f>
        <v>35.433333333407063</v>
      </c>
      <c r="AF1176" s="74" t="str">
        <f>IF(Table2[[#This Row],[ATA TO UNLOADING 2]]&lt;=48,"YES","NO")</f>
        <v>YES</v>
      </c>
      <c r="AG1176" s="75">
        <f t="shared" si="371"/>
        <v>0.625</v>
      </c>
      <c r="AH1176" s="2" t="s">
        <v>42</v>
      </c>
      <c r="AI1176" s="2" t="str">
        <f t="shared" si="372"/>
        <v>TCNU1735124</v>
      </c>
      <c r="AJ1176" s="76" t="str">
        <f t="shared" si="373"/>
        <v>MSI</v>
      </c>
      <c r="AK1176" s="77">
        <f>IF($M1176="TRUCK",VLOOKUP($AQ1176,Invoicing!$A$17:$B$49,MATCH($AK$1,Invoicing!$A$17:$B$17,0),FALSE),VLOOKUP($AQ1176,Invoicing!$N$17:$O$21,MATCH($AK$1,Invoicing!$N$17:$O$17,0),FALSE))</f>
        <v>480</v>
      </c>
      <c r="AL1176" s="78" t="e">
        <f>VLOOKUP($E1176,Invoicing!$A$1:$H$8,MATCH(TRACKER!$N1176,Invoicing!$A$1:$H$1,0),FALSE)</f>
        <v>#N/A</v>
      </c>
      <c r="AM1176" s="78">
        <f>VLOOKUP($E1176,Invoicing!$A$1:$H$8,MATCH(TRACKER!$O$1,Invoicing!$A$1:$H$1,0),FALSE)</f>
        <v>50</v>
      </c>
      <c r="AN1176" s="78">
        <f t="shared" si="374"/>
        <v>50</v>
      </c>
      <c r="AO1176" s="2">
        <f t="shared" si="375"/>
        <v>4</v>
      </c>
      <c r="AP1176" s="2" t="str">
        <f t="shared" si="376"/>
        <v>WEEK</v>
      </c>
      <c r="AQ1176" s="2" t="str">
        <f t="shared" si="377"/>
        <v>MSIWEEK</v>
      </c>
      <c r="AR1176" s="71">
        <f t="shared" si="378"/>
        <v>530</v>
      </c>
      <c r="AS1176" s="71">
        <f>VLOOKUP(AJ1176,Invoicing!A:K,10,FALSE)</f>
        <v>25</v>
      </c>
      <c r="AT1176" s="71">
        <f t="shared" si="379"/>
        <v>555</v>
      </c>
    </row>
    <row r="1177" spans="1:46">
      <c r="A1177" s="37" t="s">
        <v>232</v>
      </c>
      <c r="B1177" s="3" t="s">
        <v>38</v>
      </c>
      <c r="C1177" s="11">
        <v>45525.148611111108</v>
      </c>
      <c r="D1177" s="11">
        <v>45524.625</v>
      </c>
      <c r="E1177" s="11" t="s">
        <v>44</v>
      </c>
      <c r="F1177" s="11" t="s">
        <v>40</v>
      </c>
      <c r="G1177" s="3" t="s">
        <v>1353</v>
      </c>
      <c r="H1177" s="3" t="s">
        <v>41</v>
      </c>
      <c r="I1177" s="11">
        <v>45525.958333333336</v>
      </c>
      <c r="J1177" s="12">
        <v>45526.488888888889</v>
      </c>
      <c r="K1177" s="12">
        <v>45526.5</v>
      </c>
      <c r="L1177" s="12">
        <v>45526.503472222219</v>
      </c>
      <c r="M1177" s="12" t="s">
        <v>115</v>
      </c>
      <c r="N1177" s="3" t="s">
        <v>42</v>
      </c>
      <c r="O1177" s="3">
        <v>1</v>
      </c>
      <c r="P1177" s="1">
        <f t="shared" si="360"/>
        <v>34</v>
      </c>
      <c r="Q1177" s="1">
        <f t="shared" si="361"/>
        <v>8</v>
      </c>
      <c r="R1177" s="72">
        <f t="shared" si="362"/>
        <v>45526.488888888889</v>
      </c>
      <c r="S1177" s="73">
        <f t="shared" si="363"/>
        <v>0.80972222222771961</v>
      </c>
      <c r="T1177" s="74">
        <f>Table2[[#This Row],[ETA A OFRECIMIENTO]]*24</f>
        <v>19.433333333465271</v>
      </c>
      <c r="U1177" s="1" t="str">
        <f t="shared" si="364"/>
        <v>YES</v>
      </c>
      <c r="V1177" s="73">
        <f t="shared" si="365"/>
        <v>0.54166666666424135</v>
      </c>
      <c r="W1177" s="74">
        <f>Table2[[#This Row],[DEL. AVAILABLE A SLOT]]*24</f>
        <v>12.999999999941792</v>
      </c>
      <c r="X1177" s="1" t="str">
        <f t="shared" si="366"/>
        <v>SI</v>
      </c>
      <c r="Y1177" s="73">
        <f t="shared" si="367"/>
        <v>1.351388888891961</v>
      </c>
      <c r="Z1177" s="74">
        <f>Table2[[#This Row],[ETA A TIMESLOT]]*24</f>
        <v>32.433333333407063</v>
      </c>
      <c r="AA1177" s="73">
        <f t="shared" si="368"/>
        <v>0</v>
      </c>
      <c r="AB1177" s="73" t="str">
        <f t="shared" si="369"/>
        <v>SI</v>
      </c>
      <c r="AC1177" s="74">
        <f>Table2[[#This Row],[PUNTUALIDAD (H)]]*24</f>
        <v>0</v>
      </c>
      <c r="AD1177" s="73">
        <f t="shared" si="370"/>
        <v>1.3548611111109494</v>
      </c>
      <c r="AE1177" s="74">
        <f>Table2[[#This Row],[ATA TO UNLOADING]]*24</f>
        <v>32.516666666662786</v>
      </c>
      <c r="AF1177" s="74" t="str">
        <f>IF(Table2[[#This Row],[ATA TO UNLOADING 2]]&lt;=48,"YES","NO")</f>
        <v>YES</v>
      </c>
      <c r="AG1177" s="75">
        <f t="shared" si="371"/>
        <v>0.5</v>
      </c>
      <c r="AH1177" s="2" t="s">
        <v>42</v>
      </c>
      <c r="AI1177" s="2" t="str">
        <f t="shared" si="372"/>
        <v>TGHU8348089</v>
      </c>
      <c r="AJ1177" s="76" t="str">
        <f t="shared" si="373"/>
        <v>MSI</v>
      </c>
      <c r="AK1177" s="77">
        <f>IF($M1177="TRUCK",VLOOKUP($AQ1177,Invoicing!$A$17:$B$49,MATCH($AK$1,Invoicing!$A$17:$B$17,0),FALSE),VLOOKUP($AQ1177,Invoicing!$N$17:$O$21,MATCH($AK$1,Invoicing!$N$17:$O$17,0),FALSE))</f>
        <v>480</v>
      </c>
      <c r="AL1177" s="78" t="e">
        <f>VLOOKUP($E1177,Invoicing!$A$1:$H$8,MATCH(TRACKER!$N1177,Invoicing!$A$1:$H$1,0),FALSE)</f>
        <v>#N/A</v>
      </c>
      <c r="AM1177" s="78">
        <f>VLOOKUP($E1177,Invoicing!$A$1:$H$8,MATCH(TRACKER!$O$1,Invoicing!$A$1:$H$1,0),FALSE)</f>
        <v>50</v>
      </c>
      <c r="AN1177" s="78">
        <f t="shared" si="374"/>
        <v>50</v>
      </c>
      <c r="AO1177" s="2">
        <f t="shared" si="375"/>
        <v>4</v>
      </c>
      <c r="AP1177" s="2" t="str">
        <f t="shared" si="376"/>
        <v>WEEK</v>
      </c>
      <c r="AQ1177" s="2" t="str">
        <f t="shared" si="377"/>
        <v>MSIWEEK</v>
      </c>
      <c r="AR1177" s="71">
        <f t="shared" si="378"/>
        <v>530</v>
      </c>
      <c r="AS1177" s="71">
        <f>VLOOKUP(AJ1177,Invoicing!A:K,10,FALSE)</f>
        <v>25</v>
      </c>
      <c r="AT1177" s="71">
        <f t="shared" si="379"/>
        <v>555</v>
      </c>
    </row>
    <row r="1178" spans="1:46">
      <c r="A1178" s="37" t="s">
        <v>232</v>
      </c>
      <c r="B1178" s="3" t="s">
        <v>38</v>
      </c>
      <c r="C1178" s="11">
        <v>45525.148611111108</v>
      </c>
      <c r="D1178" s="11">
        <v>45524.625</v>
      </c>
      <c r="E1178" s="11" t="s">
        <v>49</v>
      </c>
      <c r="F1178" s="11" t="s">
        <v>40</v>
      </c>
      <c r="G1178" s="3" t="s">
        <v>1354</v>
      </c>
      <c r="H1178" s="3" t="s">
        <v>2821</v>
      </c>
      <c r="I1178" s="11">
        <v>45527.291666666664</v>
      </c>
      <c r="J1178" s="12">
        <v>45527.965277777781</v>
      </c>
      <c r="K1178" s="12">
        <v>45527.958333333336</v>
      </c>
      <c r="L1178" s="12">
        <v>45527.986111111109</v>
      </c>
      <c r="M1178" s="61" t="s">
        <v>12</v>
      </c>
      <c r="N1178" s="3" t="s">
        <v>42</v>
      </c>
      <c r="O1178" s="3">
        <v>0</v>
      </c>
      <c r="P1178" s="1">
        <f t="shared" si="360"/>
        <v>34</v>
      </c>
      <c r="Q1178" s="1">
        <f t="shared" si="361"/>
        <v>8</v>
      </c>
      <c r="R1178" s="72">
        <f t="shared" si="362"/>
        <v>45527.965277777781</v>
      </c>
      <c r="S1178" s="73">
        <f t="shared" si="363"/>
        <v>2.1430555555562023</v>
      </c>
      <c r="T1178" s="74">
        <f>Table2[[#This Row],[ETA A OFRECIMIENTO]]*24</f>
        <v>51.433333333348855</v>
      </c>
      <c r="U1178" s="1" t="str">
        <f t="shared" si="364"/>
        <v>NO</v>
      </c>
      <c r="V1178" s="73">
        <f t="shared" si="365"/>
        <v>0.66666666667151731</v>
      </c>
      <c r="W1178" s="74">
        <f>Table2[[#This Row],[DEL. AVAILABLE A SLOT]]*24</f>
        <v>16.000000000116415</v>
      </c>
      <c r="X1178" s="1" t="str">
        <f t="shared" si="366"/>
        <v>SI</v>
      </c>
      <c r="Y1178" s="73">
        <f t="shared" si="367"/>
        <v>2.8097222222277196</v>
      </c>
      <c r="Z1178" s="74">
        <f>Table2[[#This Row],[ETA A TIMESLOT]]*24</f>
        <v>67.433333333465271</v>
      </c>
      <c r="AA1178" s="73">
        <f t="shared" si="368"/>
        <v>6.9444444452528842E-3</v>
      </c>
      <c r="AB1178" s="73" t="str">
        <f t="shared" si="369"/>
        <v>SI</v>
      </c>
      <c r="AC1178" s="74">
        <f>Table2[[#This Row],[PUNTUALIDAD (H)]]*24</f>
        <v>0.16666666668606922</v>
      </c>
      <c r="AD1178" s="73">
        <f t="shared" si="370"/>
        <v>2.8375000000014552</v>
      </c>
      <c r="AE1178" s="74">
        <f>Table2[[#This Row],[ATA TO UNLOADING]]*24</f>
        <v>68.100000000034925</v>
      </c>
      <c r="AF1178" s="74" t="str">
        <f>IF(Table2[[#This Row],[ATA TO UNLOADING 2]]&lt;=48,"YES","NO")</f>
        <v>NO</v>
      </c>
      <c r="AG1178" s="75">
        <f t="shared" si="371"/>
        <v>0.95833333333575865</v>
      </c>
      <c r="AH1178" s="2" t="s">
        <v>24</v>
      </c>
      <c r="AI1178" s="2" t="str">
        <f t="shared" si="372"/>
        <v>TLLU4375758</v>
      </c>
      <c r="AJ1178" s="76" t="str">
        <f t="shared" si="373"/>
        <v>CTU FLEVOKUST BV</v>
      </c>
      <c r="AK1178" s="77">
        <f>IF($M1178="TRUCK",VLOOKUP($AQ1178,Invoicing!$A$17:$B$49,MATCH($AK$1,Invoicing!$A$17:$B$17,0),FALSE),VLOOKUP($AQ1178,Invoicing!$N$17:$O$21,MATCH($AK$1,Invoicing!$N$17:$O$17,0),FALSE))</f>
        <v>380</v>
      </c>
      <c r="AL1178" s="78" t="e">
        <f>VLOOKUP($E1178,Invoicing!$A$1:$H$8,MATCH(TRACKER!$N1178,Invoicing!$A$1:$H$1,0),FALSE)</f>
        <v>#N/A</v>
      </c>
      <c r="AM1178" s="78">
        <v>35</v>
      </c>
      <c r="AN1178" s="78">
        <f t="shared" si="374"/>
        <v>0</v>
      </c>
      <c r="AO1178" s="2">
        <f t="shared" si="375"/>
        <v>5</v>
      </c>
      <c r="AP1178" s="2" t="str">
        <f t="shared" si="376"/>
        <v>NIGHT</v>
      </c>
      <c r="AQ1178" s="2" t="str">
        <f t="shared" si="377"/>
        <v>CTU FLEVOKUST BVNIGHT</v>
      </c>
      <c r="AR1178" s="71">
        <f t="shared" si="378"/>
        <v>380</v>
      </c>
      <c r="AS1178" s="71">
        <f>VLOOKUP(AJ1178,Invoicing!A:K,10,FALSE)</f>
        <v>0</v>
      </c>
      <c r="AT1178" s="71">
        <f t="shared" si="379"/>
        <v>380</v>
      </c>
    </row>
    <row r="1179" spans="1:46">
      <c r="A1179" s="37" t="s">
        <v>232</v>
      </c>
      <c r="B1179" s="3" t="s">
        <v>38</v>
      </c>
      <c r="C1179" s="11">
        <v>45525.148611111108</v>
      </c>
      <c r="D1179" s="11">
        <v>45524.625</v>
      </c>
      <c r="E1179" s="11" t="s">
        <v>49</v>
      </c>
      <c r="F1179" s="11" t="s">
        <v>40</v>
      </c>
      <c r="G1179" s="3" t="s">
        <v>1355</v>
      </c>
      <c r="H1179" s="3" t="s">
        <v>2821</v>
      </c>
      <c r="I1179" s="11">
        <v>45527.291666666664</v>
      </c>
      <c r="J1179" s="12">
        <v>45527.522916666669</v>
      </c>
      <c r="K1179" s="12">
        <v>45527.625</v>
      </c>
      <c r="L1179" s="12">
        <v>45527.53125</v>
      </c>
      <c r="M1179" s="61" t="s">
        <v>12</v>
      </c>
      <c r="N1179" s="3" t="s">
        <v>42</v>
      </c>
      <c r="O1179" s="3">
        <v>0</v>
      </c>
      <c r="P1179" s="1">
        <f t="shared" si="360"/>
        <v>34</v>
      </c>
      <c r="Q1179" s="1">
        <f t="shared" si="361"/>
        <v>8</v>
      </c>
      <c r="R1179" s="72">
        <f t="shared" si="362"/>
        <v>45527.522916666669</v>
      </c>
      <c r="S1179" s="73">
        <f t="shared" si="363"/>
        <v>2.1430555555562023</v>
      </c>
      <c r="T1179" s="74">
        <f>Table2[[#This Row],[ETA A OFRECIMIENTO]]*24</f>
        <v>51.433333333348855</v>
      </c>
      <c r="U1179" s="1" t="str">
        <f t="shared" si="364"/>
        <v>NO</v>
      </c>
      <c r="V1179" s="73">
        <f t="shared" si="365"/>
        <v>0.33333333333575865</v>
      </c>
      <c r="W1179" s="74">
        <f>Table2[[#This Row],[DEL. AVAILABLE A SLOT]]*24</f>
        <v>8.0000000000582077</v>
      </c>
      <c r="X1179" s="1" t="str">
        <f t="shared" si="366"/>
        <v>SI</v>
      </c>
      <c r="Y1179" s="73">
        <f t="shared" si="367"/>
        <v>2.476388888891961</v>
      </c>
      <c r="Z1179" s="74">
        <f>Table2[[#This Row],[ETA A TIMESLOT]]*24</f>
        <v>59.433333333407063</v>
      </c>
      <c r="AA1179" s="73">
        <f t="shared" si="368"/>
        <v>0</v>
      </c>
      <c r="AB1179" s="73" t="str">
        <f t="shared" si="369"/>
        <v>SI</v>
      </c>
      <c r="AC1179" s="74">
        <f>Table2[[#This Row],[PUNTUALIDAD (H)]]*24</f>
        <v>0</v>
      </c>
      <c r="AD1179" s="73">
        <f t="shared" si="370"/>
        <v>2.382638888891961</v>
      </c>
      <c r="AE1179" s="74">
        <f>Table2[[#This Row],[ATA TO UNLOADING]]*24</f>
        <v>57.183333333407063</v>
      </c>
      <c r="AF1179" s="74" t="str">
        <f>IF(Table2[[#This Row],[ATA TO UNLOADING 2]]&lt;=48,"YES","NO")</f>
        <v>NO</v>
      </c>
      <c r="AG1179" s="75">
        <f t="shared" si="371"/>
        <v>0.625</v>
      </c>
      <c r="AH1179" s="2" t="s">
        <v>42</v>
      </c>
      <c r="AI1179" s="2" t="str">
        <f t="shared" si="372"/>
        <v>TLLU4894814</v>
      </c>
      <c r="AJ1179" s="76" t="str">
        <f t="shared" si="373"/>
        <v>CTU FLEVOKUST BV</v>
      </c>
      <c r="AK1179" s="77">
        <f>IF($M1179="TRUCK",VLOOKUP($AQ1179,Invoicing!$A$17:$B$49,MATCH($AK$1,Invoicing!$A$17:$B$17,0),FALSE),VLOOKUP($AQ1179,Invoicing!$N$17:$O$21,MATCH($AK$1,Invoicing!$N$17:$O$17,0),FALSE))</f>
        <v>380</v>
      </c>
      <c r="AL1179" s="78" t="e">
        <f>VLOOKUP($E1179,Invoicing!$A$1:$H$8,MATCH(TRACKER!$N1179,Invoicing!$A$1:$H$1,0),FALSE)</f>
        <v>#N/A</v>
      </c>
      <c r="AM1179" s="78">
        <v>35</v>
      </c>
      <c r="AN1179" s="78">
        <f t="shared" si="374"/>
        <v>0</v>
      </c>
      <c r="AO1179" s="2">
        <f t="shared" si="375"/>
        <v>5</v>
      </c>
      <c r="AP1179" s="2" t="str">
        <f t="shared" si="376"/>
        <v>WEEK</v>
      </c>
      <c r="AQ1179" s="2" t="str">
        <f t="shared" si="377"/>
        <v>CTU FLEVOKUST BVWEEK</v>
      </c>
      <c r="AR1179" s="71">
        <f t="shared" si="378"/>
        <v>380</v>
      </c>
      <c r="AS1179" s="71">
        <f>VLOOKUP(AJ1179,Invoicing!A:K,10,FALSE)</f>
        <v>0</v>
      </c>
      <c r="AT1179" s="71">
        <f t="shared" si="379"/>
        <v>380</v>
      </c>
    </row>
    <row r="1180" spans="1:46">
      <c r="A1180" s="37" t="s">
        <v>232</v>
      </c>
      <c r="B1180" s="3" t="s">
        <v>38</v>
      </c>
      <c r="C1180" s="11">
        <v>45525.148611111108</v>
      </c>
      <c r="D1180" s="11">
        <v>45524.625</v>
      </c>
      <c r="E1180" s="11" t="s">
        <v>44</v>
      </c>
      <c r="F1180" s="11" t="s">
        <v>40</v>
      </c>
      <c r="G1180" s="3" t="s">
        <v>1356</v>
      </c>
      <c r="H1180" s="3" t="s">
        <v>2821</v>
      </c>
      <c r="I1180" s="11">
        <v>45525.958333333336</v>
      </c>
      <c r="J1180" s="12">
        <v>45526.026388888888</v>
      </c>
      <c r="K1180" s="12">
        <v>45526.041666666664</v>
      </c>
      <c r="L1180" s="12">
        <v>45526.0625</v>
      </c>
      <c r="M1180" s="12" t="s">
        <v>115</v>
      </c>
      <c r="N1180" s="3" t="s">
        <v>42</v>
      </c>
      <c r="O1180" s="3">
        <v>0</v>
      </c>
      <c r="P1180" s="1">
        <f t="shared" si="360"/>
        <v>34</v>
      </c>
      <c r="Q1180" s="1">
        <f t="shared" si="361"/>
        <v>8</v>
      </c>
      <c r="R1180" s="72">
        <f t="shared" si="362"/>
        <v>45526.026388888888</v>
      </c>
      <c r="S1180" s="73">
        <f t="shared" si="363"/>
        <v>0.80972222222771961</v>
      </c>
      <c r="T1180" s="74">
        <f>Table2[[#This Row],[ETA A OFRECIMIENTO]]*24</f>
        <v>19.433333333465271</v>
      </c>
      <c r="U1180" s="1" t="str">
        <f t="shared" si="364"/>
        <v>YES</v>
      </c>
      <c r="V1180" s="73">
        <f t="shared" si="365"/>
        <v>8.3333333328482695E-2</v>
      </c>
      <c r="W1180" s="74">
        <f>Table2[[#This Row],[DEL. AVAILABLE A SLOT]]*24</f>
        <v>1.9999999998835847</v>
      </c>
      <c r="X1180" s="1" t="str">
        <f t="shared" si="366"/>
        <v>SI</v>
      </c>
      <c r="Y1180" s="73">
        <f t="shared" si="367"/>
        <v>0.89305555555620231</v>
      </c>
      <c r="Z1180" s="74">
        <f>Table2[[#This Row],[ETA A TIMESLOT]]*24</f>
        <v>21.433333333348855</v>
      </c>
      <c r="AA1180" s="73">
        <f t="shared" si="368"/>
        <v>0</v>
      </c>
      <c r="AB1180" s="73" t="str">
        <f t="shared" si="369"/>
        <v>SI</v>
      </c>
      <c r="AC1180" s="74">
        <f>Table2[[#This Row],[PUNTUALIDAD (H)]]*24</f>
        <v>0</v>
      </c>
      <c r="AD1180" s="73">
        <f t="shared" si="370"/>
        <v>0.91388888889196096</v>
      </c>
      <c r="AE1180" s="74">
        <f>Table2[[#This Row],[ATA TO UNLOADING]]*24</f>
        <v>21.933333333407063</v>
      </c>
      <c r="AF1180" s="74" t="str">
        <f>IF(Table2[[#This Row],[ATA TO UNLOADING 2]]&lt;=48,"YES","NO")</f>
        <v>YES</v>
      </c>
      <c r="AG1180" s="75">
        <f t="shared" si="371"/>
        <v>4.1666666664241347E-2</v>
      </c>
      <c r="AH1180" s="2" t="s">
        <v>24</v>
      </c>
      <c r="AI1180" s="2" t="str">
        <f t="shared" si="372"/>
        <v>TRHU6310208</v>
      </c>
      <c r="AJ1180" s="76" t="str">
        <f t="shared" si="373"/>
        <v>MSI</v>
      </c>
      <c r="AK1180" s="77">
        <f>IF($M1180="TRUCK",VLOOKUP($AQ1180,Invoicing!$A$17:$B$49,MATCH($AK$1,Invoicing!$A$17:$B$17,0),FALSE),VLOOKUP($AQ1180,Invoicing!$N$17:$O$21,MATCH($AK$1,Invoicing!$N$17:$O$17,0),FALSE))</f>
        <v>530</v>
      </c>
      <c r="AL1180" s="78" t="e">
        <f>VLOOKUP($E1180,Invoicing!$A$1:$H$8,MATCH(TRACKER!$N1180,Invoicing!$A$1:$H$1,0),FALSE)</f>
        <v>#N/A</v>
      </c>
      <c r="AM1180" s="78">
        <f>VLOOKUP($E1180,Invoicing!$A$1:$H$8,MATCH(TRACKER!$O$1,Invoicing!$A$1:$H$1,0),FALSE)</f>
        <v>50</v>
      </c>
      <c r="AN1180" s="78">
        <f t="shared" si="374"/>
        <v>0</v>
      </c>
      <c r="AO1180" s="2">
        <f t="shared" si="375"/>
        <v>4</v>
      </c>
      <c r="AP1180" s="2" t="str">
        <f t="shared" si="376"/>
        <v>NIGHT</v>
      </c>
      <c r="AQ1180" s="2" t="str">
        <f t="shared" si="377"/>
        <v>MSINIGHT</v>
      </c>
      <c r="AR1180" s="71">
        <f t="shared" si="378"/>
        <v>530</v>
      </c>
      <c r="AS1180" s="71">
        <f>VLOOKUP(AJ1180,Invoicing!A:K,10,FALSE)</f>
        <v>25</v>
      </c>
      <c r="AT1180" s="71">
        <f t="shared" si="379"/>
        <v>555</v>
      </c>
    </row>
    <row r="1181" spans="1:46">
      <c r="A1181" s="37" t="s">
        <v>232</v>
      </c>
      <c r="B1181" s="3" t="s">
        <v>38</v>
      </c>
      <c r="C1181" s="11">
        <v>45525.148611111108</v>
      </c>
      <c r="D1181" s="11">
        <v>45524.625</v>
      </c>
      <c r="E1181" s="11" t="s">
        <v>43</v>
      </c>
      <c r="F1181" s="11" t="s">
        <v>40</v>
      </c>
      <c r="G1181" s="3" t="s">
        <v>1357</v>
      </c>
      <c r="H1181" s="3" t="s">
        <v>41</v>
      </c>
      <c r="I1181" s="11">
        <v>45525.958333333336</v>
      </c>
      <c r="J1181" s="12">
        <v>45526.468055555553</v>
      </c>
      <c r="K1181" s="12">
        <v>45526.416666666664</v>
      </c>
      <c r="L1181" s="12">
        <v>45526.472222222219</v>
      </c>
      <c r="M1181" s="12" t="s">
        <v>115</v>
      </c>
      <c r="N1181" s="3" t="s">
        <v>42</v>
      </c>
      <c r="O1181" s="3">
        <v>0</v>
      </c>
      <c r="P1181" s="1">
        <f t="shared" si="360"/>
        <v>34</v>
      </c>
      <c r="Q1181" s="1">
        <f t="shared" si="361"/>
        <v>8</v>
      </c>
      <c r="R1181" s="72">
        <f t="shared" si="362"/>
        <v>45526.468055555553</v>
      </c>
      <c r="S1181" s="73">
        <f t="shared" si="363"/>
        <v>0.80972222222771961</v>
      </c>
      <c r="T1181" s="74">
        <f>Table2[[#This Row],[ETA A OFRECIMIENTO]]*24</f>
        <v>19.433333333465271</v>
      </c>
      <c r="U1181" s="1" t="str">
        <f t="shared" si="364"/>
        <v>YES</v>
      </c>
      <c r="V1181" s="73">
        <f t="shared" si="365"/>
        <v>0.45833333332848269</v>
      </c>
      <c r="W1181" s="74">
        <f>Table2[[#This Row],[DEL. AVAILABLE A SLOT]]*24</f>
        <v>10.999999999883585</v>
      </c>
      <c r="X1181" s="1" t="str">
        <f t="shared" si="366"/>
        <v>SI</v>
      </c>
      <c r="Y1181" s="73">
        <f t="shared" si="367"/>
        <v>1.2680555555562023</v>
      </c>
      <c r="Z1181" s="74">
        <f>Table2[[#This Row],[ETA A TIMESLOT]]*24</f>
        <v>30.433333333348855</v>
      </c>
      <c r="AA1181" s="73">
        <f t="shared" si="368"/>
        <v>5.1388888889050577E-2</v>
      </c>
      <c r="AB1181" s="73" t="str">
        <f t="shared" si="369"/>
        <v>NO</v>
      </c>
      <c r="AC1181" s="74">
        <f>Table2[[#This Row],[PUNTUALIDAD (H)]]*24</f>
        <v>1.2333333333372138</v>
      </c>
      <c r="AD1181" s="73">
        <f t="shared" si="370"/>
        <v>1.3236111111109494</v>
      </c>
      <c r="AE1181" s="74">
        <f>Table2[[#This Row],[ATA TO UNLOADING]]*24</f>
        <v>31.766666666662786</v>
      </c>
      <c r="AF1181" s="74" t="str">
        <f>IF(Table2[[#This Row],[ATA TO UNLOADING 2]]&lt;=48,"YES","NO")</f>
        <v>YES</v>
      </c>
      <c r="AG1181" s="75">
        <f t="shared" si="371"/>
        <v>0.41666666666424135</v>
      </c>
      <c r="AH1181" s="2" t="s">
        <v>42</v>
      </c>
      <c r="AI1181" s="2" t="str">
        <f t="shared" si="372"/>
        <v>TRHU7670343</v>
      </c>
      <c r="AJ1181" s="76" t="str">
        <f t="shared" si="373"/>
        <v>LOGIX</v>
      </c>
      <c r="AK1181" s="77">
        <f>IF($M1181="TRUCK",VLOOKUP($AQ1181,Invoicing!$A$17:$B$49,MATCH($AK$1,Invoicing!$A$17:$B$17,0),FALSE),VLOOKUP($AQ1181,Invoicing!$N$17:$O$21,MATCH($AK$1,Invoicing!$N$17:$O$17,0),FALSE))</f>
        <v>530</v>
      </c>
      <c r="AL1181" s="78" t="e">
        <f>VLOOKUP($E1181,Invoicing!$A$1:$H$8,MATCH(TRACKER!$N1181,Invoicing!$A$1:$H$1,0),FALSE)</f>
        <v>#N/A</v>
      </c>
      <c r="AM1181" s="78">
        <f>VLOOKUP($E1181,Invoicing!$A$1:$H$8,MATCH(TRACKER!$O$1,Invoicing!$A$1:$H$1,0),FALSE)</f>
        <v>50</v>
      </c>
      <c r="AN1181" s="78">
        <f t="shared" si="374"/>
        <v>0</v>
      </c>
      <c r="AO1181" s="2">
        <f t="shared" si="375"/>
        <v>4</v>
      </c>
      <c r="AP1181" s="2" t="str">
        <f t="shared" si="376"/>
        <v>WEEK</v>
      </c>
      <c r="AQ1181" s="2" t="str">
        <f t="shared" si="377"/>
        <v>LOGIXWEEK</v>
      </c>
      <c r="AR1181" s="71">
        <f t="shared" si="378"/>
        <v>530</v>
      </c>
      <c r="AS1181" s="71">
        <f>VLOOKUP(AJ1181,Invoicing!A:K,10,FALSE)</f>
        <v>25</v>
      </c>
      <c r="AT1181" s="71">
        <f t="shared" si="379"/>
        <v>555</v>
      </c>
    </row>
    <row r="1182" spans="1:46">
      <c r="A1182" s="37" t="s">
        <v>1126</v>
      </c>
      <c r="B1182" s="3" t="s">
        <v>38</v>
      </c>
      <c r="C1182" s="11">
        <v>45528.53402777778</v>
      </c>
      <c r="D1182" s="11">
        <v>45528.541666666664</v>
      </c>
      <c r="E1182" s="11" t="s">
        <v>45</v>
      </c>
      <c r="F1182" s="11" t="s">
        <v>40</v>
      </c>
      <c r="G1182" s="3" t="s">
        <v>1358</v>
      </c>
      <c r="H1182" s="3" t="s">
        <v>2821</v>
      </c>
      <c r="I1182" s="11">
        <v>45529.541666666664</v>
      </c>
      <c r="J1182" s="12">
        <v>45529.74722222222</v>
      </c>
      <c r="K1182" s="12">
        <v>45529.791666666664</v>
      </c>
      <c r="L1182" s="12">
        <v>45529.753472222219</v>
      </c>
      <c r="M1182" s="12" t="s">
        <v>115</v>
      </c>
      <c r="N1182" s="3" t="s">
        <v>42</v>
      </c>
      <c r="O1182" s="3">
        <v>0</v>
      </c>
      <c r="P1182" s="1">
        <f t="shared" si="360"/>
        <v>34</v>
      </c>
      <c r="Q1182" s="1">
        <f t="shared" si="361"/>
        <v>8</v>
      </c>
      <c r="R1182" s="72">
        <f t="shared" si="362"/>
        <v>45529.74722222222</v>
      </c>
      <c r="S1182" s="73">
        <f t="shared" si="363"/>
        <v>1.007638888884685</v>
      </c>
      <c r="T1182" s="74">
        <f>Table2[[#This Row],[ETA A OFRECIMIENTO]]*24</f>
        <v>24.18333333323244</v>
      </c>
      <c r="U1182" s="1" t="str">
        <f t="shared" si="364"/>
        <v>YES</v>
      </c>
      <c r="V1182" s="73">
        <f t="shared" si="365"/>
        <v>0.25</v>
      </c>
      <c r="W1182" s="74">
        <f>Table2[[#This Row],[DEL. AVAILABLE A SLOT]]*24</f>
        <v>6</v>
      </c>
      <c r="X1182" s="1" t="str">
        <f t="shared" si="366"/>
        <v>SI</v>
      </c>
      <c r="Y1182" s="73">
        <f t="shared" si="367"/>
        <v>1.257638888884685</v>
      </c>
      <c r="Z1182" s="74">
        <f>Table2[[#This Row],[ETA A TIMESLOT]]*24</f>
        <v>30.18333333323244</v>
      </c>
      <c r="AA1182" s="73">
        <f t="shared" si="368"/>
        <v>0</v>
      </c>
      <c r="AB1182" s="73" t="str">
        <f t="shared" si="369"/>
        <v>SI</v>
      </c>
      <c r="AC1182" s="74">
        <f>Table2[[#This Row],[PUNTUALIDAD (H)]]*24</f>
        <v>0</v>
      </c>
      <c r="AD1182" s="73">
        <f t="shared" si="370"/>
        <v>1.2194444444394321</v>
      </c>
      <c r="AE1182" s="74">
        <f>Table2[[#This Row],[ATA TO UNLOADING]]*24</f>
        <v>29.266666666546371</v>
      </c>
      <c r="AF1182" s="74" t="str">
        <f>IF(Table2[[#This Row],[ATA TO UNLOADING 2]]&lt;=48,"YES","NO")</f>
        <v>YES</v>
      </c>
      <c r="AG1182" s="75">
        <f t="shared" si="371"/>
        <v>0.79166666666424135</v>
      </c>
      <c r="AH1182" s="2" t="s">
        <v>42</v>
      </c>
      <c r="AI1182" s="2" t="str">
        <f t="shared" si="372"/>
        <v>GCXU5812490</v>
      </c>
      <c r="AJ1182" s="76" t="str">
        <f t="shared" si="373"/>
        <v>OM TRANSPORT</v>
      </c>
      <c r="AK1182" s="77">
        <f>IF($M1182="TRUCK",VLOOKUP($AQ1182,Invoicing!$A$17:$B$49,MATCH($AK$1,Invoicing!$A$17:$B$17,0),FALSE),VLOOKUP($AQ1182,Invoicing!$N$17:$O$21,MATCH($AK$1,Invoicing!$N$17:$O$17,0),FALSE))</f>
        <v>550</v>
      </c>
      <c r="AL1182" s="78" t="e">
        <f>VLOOKUP($E1182,Invoicing!$A$1:$H$8,MATCH(TRACKER!$N1182,Invoicing!$A$1:$H$1,0),FALSE)</f>
        <v>#N/A</v>
      </c>
      <c r="AM1182" s="78">
        <f>VLOOKUP($E1182,Invoicing!$A$1:$H$8,MATCH(TRACKER!$O$1,Invoicing!$A$1:$H$1,0),FALSE)</f>
        <v>50</v>
      </c>
      <c r="AN1182" s="78">
        <f t="shared" si="374"/>
        <v>0</v>
      </c>
      <c r="AO1182" s="2">
        <f t="shared" si="375"/>
        <v>7</v>
      </c>
      <c r="AP1182" s="2" t="str">
        <f t="shared" si="376"/>
        <v>SUNDAY</v>
      </c>
      <c r="AQ1182" s="2" t="str">
        <f t="shared" si="377"/>
        <v>OM TRANSPORTSUNDAY</v>
      </c>
      <c r="AR1182" s="71">
        <f t="shared" si="378"/>
        <v>550</v>
      </c>
      <c r="AS1182" s="71">
        <f>VLOOKUP(AJ1182,Invoicing!A:K,10,FALSE)</f>
        <v>25</v>
      </c>
      <c r="AT1182" s="71">
        <f t="shared" si="379"/>
        <v>575</v>
      </c>
    </row>
    <row r="1183" spans="1:46">
      <c r="A1183" s="37" t="s">
        <v>1126</v>
      </c>
      <c r="B1183" s="3" t="s">
        <v>38</v>
      </c>
      <c r="C1183" s="11">
        <v>45528.53402777778</v>
      </c>
      <c r="D1183" s="11">
        <v>45528.541666666664</v>
      </c>
      <c r="E1183" s="11" t="s">
        <v>45</v>
      </c>
      <c r="F1183" s="11" t="s">
        <v>40</v>
      </c>
      <c r="G1183" s="3" t="s">
        <v>1359</v>
      </c>
      <c r="H1183" s="3" t="s">
        <v>2821</v>
      </c>
      <c r="I1183" s="11">
        <v>45529.541666666664</v>
      </c>
      <c r="J1183" s="12">
        <v>45529.697916666664</v>
      </c>
      <c r="K1183" s="12">
        <v>45529.708333333336</v>
      </c>
      <c r="L1183" s="12">
        <v>45529.715277777781</v>
      </c>
      <c r="M1183" s="12" t="s">
        <v>115</v>
      </c>
      <c r="N1183" s="3" t="s">
        <v>42</v>
      </c>
      <c r="O1183" s="3">
        <v>0</v>
      </c>
      <c r="P1183" s="1">
        <f t="shared" si="360"/>
        <v>34</v>
      </c>
      <c r="Q1183" s="1">
        <f t="shared" si="361"/>
        <v>8</v>
      </c>
      <c r="R1183" s="72">
        <f t="shared" si="362"/>
        <v>45529.697916666664</v>
      </c>
      <c r="S1183" s="73">
        <f t="shared" si="363"/>
        <v>1.007638888884685</v>
      </c>
      <c r="T1183" s="74">
        <f>Table2[[#This Row],[ETA A OFRECIMIENTO]]*24</f>
        <v>24.18333333323244</v>
      </c>
      <c r="U1183" s="1" t="str">
        <f t="shared" si="364"/>
        <v>YES</v>
      </c>
      <c r="V1183" s="73">
        <f t="shared" si="365"/>
        <v>0.16666666667151731</v>
      </c>
      <c r="W1183" s="74">
        <f>Table2[[#This Row],[DEL. AVAILABLE A SLOT]]*24</f>
        <v>4.0000000001164153</v>
      </c>
      <c r="X1183" s="1" t="str">
        <f t="shared" si="366"/>
        <v>SI</v>
      </c>
      <c r="Y1183" s="73">
        <f t="shared" si="367"/>
        <v>1.1743055555562023</v>
      </c>
      <c r="Z1183" s="74">
        <f>Table2[[#This Row],[ETA A TIMESLOT]]*24</f>
        <v>28.183333333348855</v>
      </c>
      <c r="AA1183" s="73">
        <f t="shared" si="368"/>
        <v>0</v>
      </c>
      <c r="AB1183" s="73" t="str">
        <f t="shared" si="369"/>
        <v>SI</v>
      </c>
      <c r="AC1183" s="74">
        <f>Table2[[#This Row],[PUNTUALIDAD (H)]]*24</f>
        <v>0</v>
      </c>
      <c r="AD1183" s="73">
        <f t="shared" si="370"/>
        <v>1.1812500000014552</v>
      </c>
      <c r="AE1183" s="74">
        <f>Table2[[#This Row],[ATA TO UNLOADING]]*24</f>
        <v>28.350000000034925</v>
      </c>
      <c r="AF1183" s="74" t="str">
        <f>IF(Table2[[#This Row],[ATA TO UNLOADING 2]]&lt;=48,"YES","NO")</f>
        <v>YES</v>
      </c>
      <c r="AG1183" s="75">
        <f t="shared" si="371"/>
        <v>0.70833333333575865</v>
      </c>
      <c r="AH1183" s="2" t="s">
        <v>42</v>
      </c>
      <c r="AI1183" s="2" t="str">
        <f t="shared" si="372"/>
        <v>MRKU5480919</v>
      </c>
      <c r="AJ1183" s="76" t="str">
        <f t="shared" si="373"/>
        <v>OM TRANSPORT</v>
      </c>
      <c r="AK1183" s="77">
        <f>IF($M1183="TRUCK",VLOOKUP($AQ1183,Invoicing!$A$17:$B$49,MATCH($AK$1,Invoicing!$A$17:$B$17,0),FALSE),VLOOKUP($AQ1183,Invoicing!$N$17:$O$21,MATCH($AK$1,Invoicing!$N$17:$O$17,0),FALSE))</f>
        <v>550</v>
      </c>
      <c r="AL1183" s="78" t="e">
        <f>VLOOKUP($E1183,Invoicing!$A$1:$H$8,MATCH(TRACKER!$N1183,Invoicing!$A$1:$H$1,0),FALSE)</f>
        <v>#N/A</v>
      </c>
      <c r="AM1183" s="78">
        <f>VLOOKUP($E1183,Invoicing!$A$1:$H$8,MATCH(TRACKER!$O$1,Invoicing!$A$1:$H$1,0),FALSE)</f>
        <v>50</v>
      </c>
      <c r="AN1183" s="78">
        <f t="shared" si="374"/>
        <v>0</v>
      </c>
      <c r="AO1183" s="2">
        <f t="shared" si="375"/>
        <v>7</v>
      </c>
      <c r="AP1183" s="2" t="str">
        <f t="shared" si="376"/>
        <v>SUNDAY</v>
      </c>
      <c r="AQ1183" s="2" t="str">
        <f t="shared" si="377"/>
        <v>OM TRANSPORTSUNDAY</v>
      </c>
      <c r="AR1183" s="71">
        <f t="shared" si="378"/>
        <v>550</v>
      </c>
      <c r="AS1183" s="71">
        <f>VLOOKUP(AJ1183,Invoicing!A:K,10,FALSE)</f>
        <v>25</v>
      </c>
      <c r="AT1183" s="71">
        <f t="shared" si="379"/>
        <v>575</v>
      </c>
    </row>
    <row r="1184" spans="1:46">
      <c r="A1184" s="37" t="s">
        <v>1126</v>
      </c>
      <c r="B1184" s="3" t="s">
        <v>38</v>
      </c>
      <c r="C1184" s="11">
        <v>45528.53402777778</v>
      </c>
      <c r="D1184" s="11">
        <v>45528.541666666664</v>
      </c>
      <c r="E1184" s="11" t="s">
        <v>44</v>
      </c>
      <c r="F1184" s="11" t="s">
        <v>40</v>
      </c>
      <c r="G1184" s="3" t="s">
        <v>1360</v>
      </c>
      <c r="H1184" s="3" t="s">
        <v>2821</v>
      </c>
      <c r="I1184" s="11">
        <v>45529.541666666664</v>
      </c>
      <c r="J1184" s="12">
        <v>45529.73541666667</v>
      </c>
      <c r="K1184" s="12">
        <v>45529.708333333336</v>
      </c>
      <c r="L1184" s="12">
        <v>45529.753472222219</v>
      </c>
      <c r="M1184" s="12" t="s">
        <v>115</v>
      </c>
      <c r="N1184" s="3" t="s">
        <v>42</v>
      </c>
      <c r="O1184" s="3">
        <v>0</v>
      </c>
      <c r="P1184" s="1">
        <f t="shared" si="360"/>
        <v>34</v>
      </c>
      <c r="Q1184" s="1">
        <f t="shared" si="361"/>
        <v>8</v>
      </c>
      <c r="R1184" s="72">
        <f t="shared" si="362"/>
        <v>45529.73541666667</v>
      </c>
      <c r="S1184" s="73">
        <f t="shared" si="363"/>
        <v>1.007638888884685</v>
      </c>
      <c r="T1184" s="74">
        <f>Table2[[#This Row],[ETA A OFRECIMIENTO]]*24</f>
        <v>24.18333333323244</v>
      </c>
      <c r="U1184" s="1" t="str">
        <f t="shared" si="364"/>
        <v>YES</v>
      </c>
      <c r="V1184" s="73">
        <f t="shared" si="365"/>
        <v>0.16666666667151731</v>
      </c>
      <c r="W1184" s="74">
        <f>Table2[[#This Row],[DEL. AVAILABLE A SLOT]]*24</f>
        <v>4.0000000001164153</v>
      </c>
      <c r="X1184" s="1" t="str">
        <f t="shared" si="366"/>
        <v>SI</v>
      </c>
      <c r="Y1184" s="73">
        <f t="shared" si="367"/>
        <v>1.1743055555562023</v>
      </c>
      <c r="Z1184" s="74">
        <f>Table2[[#This Row],[ETA A TIMESLOT]]*24</f>
        <v>28.183333333348855</v>
      </c>
      <c r="AA1184" s="73">
        <f t="shared" si="368"/>
        <v>2.7083333334303461E-2</v>
      </c>
      <c r="AB1184" s="73" t="str">
        <f t="shared" si="369"/>
        <v>SI</v>
      </c>
      <c r="AC1184" s="74">
        <f>Table2[[#This Row],[PUNTUALIDAD (H)]]*24</f>
        <v>0.65000000002328306</v>
      </c>
      <c r="AD1184" s="73">
        <f t="shared" si="370"/>
        <v>1.2194444444394321</v>
      </c>
      <c r="AE1184" s="74">
        <f>Table2[[#This Row],[ATA TO UNLOADING]]*24</f>
        <v>29.266666666546371</v>
      </c>
      <c r="AF1184" s="74" t="str">
        <f>IF(Table2[[#This Row],[ATA TO UNLOADING 2]]&lt;=48,"YES","NO")</f>
        <v>YES</v>
      </c>
      <c r="AG1184" s="75">
        <f t="shared" si="371"/>
        <v>0.70833333333575865</v>
      </c>
      <c r="AH1184" s="2" t="s">
        <v>42</v>
      </c>
      <c r="AI1184" s="2" t="str">
        <f t="shared" si="372"/>
        <v>MRSU4103596</v>
      </c>
      <c r="AJ1184" s="76" t="str">
        <f t="shared" si="373"/>
        <v>MSI</v>
      </c>
      <c r="AK1184" s="77">
        <f>IF($M1184="TRUCK",VLOOKUP($AQ1184,Invoicing!$A$17:$B$49,MATCH($AK$1,Invoicing!$A$17:$B$17,0),FALSE),VLOOKUP($AQ1184,Invoicing!$N$17:$O$21,MATCH($AK$1,Invoicing!$N$17:$O$17,0),FALSE))</f>
        <v>500</v>
      </c>
      <c r="AL1184" s="78" t="e">
        <f>VLOOKUP($E1184,Invoicing!$A$1:$H$8,MATCH(TRACKER!$N1184,Invoicing!$A$1:$H$1,0),FALSE)</f>
        <v>#N/A</v>
      </c>
      <c r="AM1184" s="78">
        <f>VLOOKUP($E1184,Invoicing!$A$1:$H$8,MATCH(TRACKER!$O$1,Invoicing!$A$1:$H$1,0),FALSE)</f>
        <v>50</v>
      </c>
      <c r="AN1184" s="78">
        <f t="shared" si="374"/>
        <v>0</v>
      </c>
      <c r="AO1184" s="2">
        <f t="shared" si="375"/>
        <v>7</v>
      </c>
      <c r="AP1184" s="2" t="str">
        <f t="shared" si="376"/>
        <v>SUNDAY</v>
      </c>
      <c r="AQ1184" s="2" t="str">
        <f t="shared" si="377"/>
        <v>MSISUNDAY</v>
      </c>
      <c r="AR1184" s="71">
        <f t="shared" si="378"/>
        <v>500</v>
      </c>
      <c r="AS1184" s="71">
        <f>VLOOKUP(AJ1184,Invoicing!A:K,10,FALSE)</f>
        <v>25</v>
      </c>
      <c r="AT1184" s="71">
        <f t="shared" si="379"/>
        <v>525</v>
      </c>
    </row>
    <row r="1185" spans="1:47">
      <c r="A1185" s="37" t="s">
        <v>1126</v>
      </c>
      <c r="B1185" s="3" t="s">
        <v>38</v>
      </c>
      <c r="C1185" s="11">
        <v>45528.53402777778</v>
      </c>
      <c r="D1185" s="11">
        <v>45528.541666666664</v>
      </c>
      <c r="E1185" s="11" t="s">
        <v>45</v>
      </c>
      <c r="F1185" s="11" t="s">
        <v>40</v>
      </c>
      <c r="G1185" s="3" t="s">
        <v>1361</v>
      </c>
      <c r="H1185" s="3" t="s">
        <v>2821</v>
      </c>
      <c r="I1185" s="11">
        <v>45529.541666666664</v>
      </c>
      <c r="J1185" s="12">
        <v>45529.540277777778</v>
      </c>
      <c r="K1185" s="12">
        <v>45529.541666666664</v>
      </c>
      <c r="L1185" s="12">
        <v>45529.555555555555</v>
      </c>
      <c r="M1185" s="12" t="s">
        <v>115</v>
      </c>
      <c r="N1185" s="3" t="s">
        <v>42</v>
      </c>
      <c r="O1185" s="3">
        <v>0</v>
      </c>
      <c r="P1185" s="1">
        <f t="shared" si="360"/>
        <v>34</v>
      </c>
      <c r="Q1185" s="1">
        <f t="shared" si="361"/>
        <v>8</v>
      </c>
      <c r="R1185" s="72">
        <f t="shared" si="362"/>
        <v>45529.540277777778</v>
      </c>
      <c r="S1185" s="73">
        <f t="shared" si="363"/>
        <v>1.007638888884685</v>
      </c>
      <c r="T1185" s="74">
        <f>Table2[[#This Row],[ETA A OFRECIMIENTO]]*24</f>
        <v>24.18333333323244</v>
      </c>
      <c r="U1185" s="1" t="str">
        <f t="shared" si="364"/>
        <v>YES</v>
      </c>
      <c r="V1185" s="73">
        <f t="shared" si="365"/>
        <v>0</v>
      </c>
      <c r="W1185" s="74">
        <f>Table2[[#This Row],[DEL. AVAILABLE A SLOT]]*24</f>
        <v>0</v>
      </c>
      <c r="X1185" s="1" t="str">
        <f t="shared" si="366"/>
        <v>SI</v>
      </c>
      <c r="Y1185" s="73">
        <f t="shared" si="367"/>
        <v>1.007638888884685</v>
      </c>
      <c r="Z1185" s="74">
        <f>Table2[[#This Row],[ETA A TIMESLOT]]*24</f>
        <v>24.18333333323244</v>
      </c>
      <c r="AA1185" s="73">
        <f t="shared" si="368"/>
        <v>0</v>
      </c>
      <c r="AB1185" s="73" t="str">
        <f t="shared" si="369"/>
        <v>SI</v>
      </c>
      <c r="AC1185" s="74">
        <f>Table2[[#This Row],[PUNTUALIDAD (H)]]*24</f>
        <v>0</v>
      </c>
      <c r="AD1185" s="73">
        <f t="shared" si="370"/>
        <v>1.0215277777751908</v>
      </c>
      <c r="AE1185" s="74">
        <f>Table2[[#This Row],[ATA TO UNLOADING]]*24</f>
        <v>24.516666666604578</v>
      </c>
      <c r="AF1185" s="74" t="str">
        <f>IF(Table2[[#This Row],[ATA TO UNLOADING 2]]&lt;=48,"YES","NO")</f>
        <v>YES</v>
      </c>
      <c r="AG1185" s="75">
        <f t="shared" si="371"/>
        <v>0.54166666666424135</v>
      </c>
      <c r="AH1185" s="2" t="s">
        <v>42</v>
      </c>
      <c r="AI1185" s="2" t="str">
        <f t="shared" si="372"/>
        <v>MSKU0553336</v>
      </c>
      <c r="AJ1185" s="76" t="str">
        <f t="shared" si="373"/>
        <v>OM TRANSPORT</v>
      </c>
      <c r="AK1185" s="77">
        <f>IF($M1185="TRUCK",VLOOKUP($AQ1185,Invoicing!$A$17:$B$49,MATCH($AK$1,Invoicing!$A$17:$B$17,0),FALSE),VLOOKUP($AQ1185,Invoicing!$N$17:$O$21,MATCH($AK$1,Invoicing!$N$17:$O$17,0),FALSE))</f>
        <v>550</v>
      </c>
      <c r="AL1185" s="78" t="e">
        <f>VLOOKUP($E1185,Invoicing!$A$1:$H$8,MATCH(TRACKER!$N1185,Invoicing!$A$1:$H$1,0),FALSE)</f>
        <v>#N/A</v>
      </c>
      <c r="AM1185" s="78">
        <f>VLOOKUP($E1185,Invoicing!$A$1:$H$8,MATCH(TRACKER!$O$1,Invoicing!$A$1:$H$1,0),FALSE)</f>
        <v>50</v>
      </c>
      <c r="AN1185" s="78">
        <f t="shared" si="374"/>
        <v>0</v>
      </c>
      <c r="AO1185" s="2">
        <f t="shared" si="375"/>
        <v>7</v>
      </c>
      <c r="AP1185" s="2" t="str">
        <f t="shared" si="376"/>
        <v>SUNDAY</v>
      </c>
      <c r="AQ1185" s="2" t="str">
        <f t="shared" si="377"/>
        <v>OM TRANSPORTSUNDAY</v>
      </c>
      <c r="AR1185" s="71">
        <f t="shared" si="378"/>
        <v>550</v>
      </c>
      <c r="AS1185" s="71">
        <f>VLOOKUP(AJ1185,Invoicing!A:K,10,FALSE)</f>
        <v>25</v>
      </c>
      <c r="AT1185" s="71">
        <f t="shared" si="379"/>
        <v>575</v>
      </c>
    </row>
    <row r="1186" spans="1:47">
      <c r="A1186" s="37" t="s">
        <v>1126</v>
      </c>
      <c r="B1186" s="3" t="s">
        <v>38</v>
      </c>
      <c r="C1186" s="11">
        <v>45528.53402777778</v>
      </c>
      <c r="D1186" s="11">
        <v>45528.541666666664</v>
      </c>
      <c r="E1186" s="11" t="s">
        <v>44</v>
      </c>
      <c r="F1186" s="11" t="s">
        <v>40</v>
      </c>
      <c r="G1186" s="3" t="s">
        <v>1362</v>
      </c>
      <c r="H1186" s="3" t="s">
        <v>2821</v>
      </c>
      <c r="I1186" s="11">
        <v>45529.541666666664</v>
      </c>
      <c r="J1186" s="12">
        <v>45529.624305555553</v>
      </c>
      <c r="K1186" s="12">
        <v>45529.625</v>
      </c>
      <c r="L1186" s="12">
        <v>45529.666666666664</v>
      </c>
      <c r="M1186" s="12" t="s">
        <v>115</v>
      </c>
      <c r="N1186" s="3" t="s">
        <v>42</v>
      </c>
      <c r="O1186" s="3">
        <v>0</v>
      </c>
      <c r="P1186" s="1">
        <f t="shared" si="360"/>
        <v>34</v>
      </c>
      <c r="Q1186" s="1">
        <f t="shared" si="361"/>
        <v>8</v>
      </c>
      <c r="R1186" s="72">
        <f t="shared" si="362"/>
        <v>45529.624305555553</v>
      </c>
      <c r="S1186" s="73">
        <f t="shared" si="363"/>
        <v>1.007638888884685</v>
      </c>
      <c r="T1186" s="74">
        <f>Table2[[#This Row],[ETA A OFRECIMIENTO]]*24</f>
        <v>24.18333333323244</v>
      </c>
      <c r="U1186" s="1" t="str">
        <f t="shared" si="364"/>
        <v>YES</v>
      </c>
      <c r="V1186" s="73">
        <f t="shared" si="365"/>
        <v>8.3333333335758653E-2</v>
      </c>
      <c r="W1186" s="74">
        <f>Table2[[#This Row],[DEL. AVAILABLE A SLOT]]*24</f>
        <v>2.0000000000582077</v>
      </c>
      <c r="X1186" s="1" t="str">
        <f t="shared" si="366"/>
        <v>SI</v>
      </c>
      <c r="Y1186" s="73">
        <f t="shared" si="367"/>
        <v>1.0909722222204437</v>
      </c>
      <c r="Z1186" s="74">
        <f>Table2[[#This Row],[ETA A TIMESLOT]]*24</f>
        <v>26.183333333290648</v>
      </c>
      <c r="AA1186" s="73">
        <f t="shared" si="368"/>
        <v>0</v>
      </c>
      <c r="AB1186" s="73" t="str">
        <f t="shared" si="369"/>
        <v>SI</v>
      </c>
      <c r="AC1186" s="74">
        <f>Table2[[#This Row],[PUNTUALIDAD (H)]]*24</f>
        <v>0</v>
      </c>
      <c r="AD1186" s="73">
        <f t="shared" si="370"/>
        <v>1.132638888884685</v>
      </c>
      <c r="AE1186" s="74">
        <f>Table2[[#This Row],[ATA TO UNLOADING]]*24</f>
        <v>27.18333333323244</v>
      </c>
      <c r="AF1186" s="74" t="str">
        <f>IF(Table2[[#This Row],[ATA TO UNLOADING 2]]&lt;=48,"YES","NO")</f>
        <v>YES</v>
      </c>
      <c r="AG1186" s="75">
        <f t="shared" si="371"/>
        <v>0.625</v>
      </c>
      <c r="AH1186" s="2" t="s">
        <v>42</v>
      </c>
      <c r="AI1186" s="2" t="str">
        <f t="shared" si="372"/>
        <v>MSKU1189255</v>
      </c>
      <c r="AJ1186" s="76" t="str">
        <f t="shared" si="373"/>
        <v>MSI</v>
      </c>
      <c r="AK1186" s="77">
        <f>IF($M1186="TRUCK",VLOOKUP($AQ1186,Invoicing!$A$17:$B$49,MATCH($AK$1,Invoicing!$A$17:$B$17,0),FALSE),VLOOKUP($AQ1186,Invoicing!$N$17:$O$21,MATCH($AK$1,Invoicing!$N$17:$O$17,0),FALSE))</f>
        <v>500</v>
      </c>
      <c r="AL1186" s="78" t="e">
        <f>VLOOKUP($E1186,Invoicing!$A$1:$H$8,MATCH(TRACKER!$N1186,Invoicing!$A$1:$H$1,0),FALSE)</f>
        <v>#N/A</v>
      </c>
      <c r="AM1186" s="78">
        <f>VLOOKUP($E1186,Invoicing!$A$1:$H$8,MATCH(TRACKER!$O$1,Invoicing!$A$1:$H$1,0),FALSE)</f>
        <v>50</v>
      </c>
      <c r="AN1186" s="78">
        <f t="shared" si="374"/>
        <v>0</v>
      </c>
      <c r="AO1186" s="2">
        <f t="shared" si="375"/>
        <v>7</v>
      </c>
      <c r="AP1186" s="2" t="str">
        <f t="shared" si="376"/>
        <v>SUNDAY</v>
      </c>
      <c r="AQ1186" s="2" t="str">
        <f t="shared" si="377"/>
        <v>MSISUNDAY</v>
      </c>
      <c r="AR1186" s="71">
        <f t="shared" si="378"/>
        <v>500</v>
      </c>
      <c r="AS1186" s="71">
        <f>VLOOKUP(AJ1186,Invoicing!A:K,10,FALSE)</f>
        <v>25</v>
      </c>
      <c r="AT1186" s="71">
        <f t="shared" si="379"/>
        <v>525</v>
      </c>
    </row>
    <row r="1187" spans="1:47">
      <c r="A1187" s="37" t="s">
        <v>255</v>
      </c>
      <c r="B1187" s="3" t="s">
        <v>38</v>
      </c>
      <c r="C1187" s="11">
        <v>45530.652777777781</v>
      </c>
      <c r="D1187" s="11">
        <v>45530.666666666664</v>
      </c>
      <c r="E1187" s="11" t="s">
        <v>49</v>
      </c>
      <c r="F1187" s="11" t="s">
        <v>40</v>
      </c>
      <c r="G1187" s="3" t="s">
        <v>1363</v>
      </c>
      <c r="H1187" s="3" t="s">
        <v>41</v>
      </c>
      <c r="I1187" s="11">
        <v>45533.291666666664</v>
      </c>
      <c r="J1187" s="12">
        <v>45534.413888888892</v>
      </c>
      <c r="K1187" s="12">
        <v>45534.416666666664</v>
      </c>
      <c r="L1187" s="12">
        <v>45534.416666666664</v>
      </c>
      <c r="M1187" s="61" t="s">
        <v>12</v>
      </c>
      <c r="N1187" s="3" t="s">
        <v>42</v>
      </c>
      <c r="O1187" s="3">
        <v>0</v>
      </c>
      <c r="P1187" s="1">
        <f t="shared" si="360"/>
        <v>35</v>
      </c>
      <c r="Q1187" s="1">
        <f t="shared" si="361"/>
        <v>8</v>
      </c>
      <c r="R1187" s="72">
        <f t="shared" si="362"/>
        <v>45534.413888888892</v>
      </c>
      <c r="S1187" s="73">
        <f t="shared" si="363"/>
        <v>2.6388888888832298</v>
      </c>
      <c r="T1187" s="74">
        <f>Table2[[#This Row],[ETA A OFRECIMIENTO]]*24</f>
        <v>63.333333333197515</v>
      </c>
      <c r="U1187" s="1" t="str">
        <f t="shared" si="364"/>
        <v>NO</v>
      </c>
      <c r="V1187" s="73">
        <f t="shared" si="365"/>
        <v>1.125</v>
      </c>
      <c r="W1187" s="74">
        <f>Table2[[#This Row],[DEL. AVAILABLE A SLOT]]*24</f>
        <v>27</v>
      </c>
      <c r="X1187" s="1" t="str">
        <f t="shared" si="366"/>
        <v>NO</v>
      </c>
      <c r="Y1187" s="73">
        <f t="shared" si="367"/>
        <v>3.7638888888832298</v>
      </c>
      <c r="Z1187" s="74">
        <f>Table2[[#This Row],[ETA A TIMESLOT]]*24</f>
        <v>90.333333333197515</v>
      </c>
      <c r="AA1187" s="73">
        <f t="shared" si="368"/>
        <v>0</v>
      </c>
      <c r="AB1187" s="73" t="str">
        <f t="shared" si="369"/>
        <v>SI</v>
      </c>
      <c r="AC1187" s="74">
        <f>Table2[[#This Row],[PUNTUALIDAD (H)]]*24</f>
        <v>0</v>
      </c>
      <c r="AD1187" s="73">
        <f t="shared" si="370"/>
        <v>3.7638888888832298</v>
      </c>
      <c r="AE1187" s="74">
        <f>Table2[[#This Row],[ATA TO UNLOADING]]*24</f>
        <v>90.333333333197515</v>
      </c>
      <c r="AF1187" s="74" t="str">
        <f>IF(Table2[[#This Row],[ATA TO UNLOADING 2]]&lt;=48,"YES","NO")</f>
        <v>NO</v>
      </c>
      <c r="AG1187" s="75">
        <f t="shared" si="371"/>
        <v>0.41666666666424135</v>
      </c>
      <c r="AH1187" s="2" t="s">
        <v>42</v>
      </c>
      <c r="AI1187" s="2" t="str">
        <f t="shared" si="372"/>
        <v>BEAU5730499</v>
      </c>
      <c r="AJ1187" s="76" t="str">
        <f t="shared" si="373"/>
        <v>CTU FLEVOKUST BV</v>
      </c>
      <c r="AK1187" s="77">
        <f>IF($M1187="TRUCK",VLOOKUP($AQ1187,Invoicing!$A$17:$B$49,MATCH($AK$1,Invoicing!$A$17:$B$17,0),FALSE),VLOOKUP($AQ1187,Invoicing!$N$17:$O$21,MATCH($AK$1,Invoicing!$N$17:$O$17,0),FALSE))</f>
        <v>380</v>
      </c>
      <c r="AL1187" s="78" t="e">
        <f>VLOOKUP($E1187,Invoicing!$A$1:$H$8,MATCH(TRACKER!$N1187,Invoicing!$A$1:$H$1,0),FALSE)</f>
        <v>#N/A</v>
      </c>
      <c r="AM1187" s="78">
        <v>35</v>
      </c>
      <c r="AN1187" s="78">
        <f t="shared" si="374"/>
        <v>0</v>
      </c>
      <c r="AO1187" s="2">
        <f t="shared" si="375"/>
        <v>5</v>
      </c>
      <c r="AP1187" s="2" t="str">
        <f t="shared" si="376"/>
        <v>WEEK</v>
      </c>
      <c r="AQ1187" s="2" t="str">
        <f t="shared" si="377"/>
        <v>CTU FLEVOKUST BVWEEK</v>
      </c>
      <c r="AR1187" s="71">
        <f t="shared" si="378"/>
        <v>380</v>
      </c>
      <c r="AS1187" s="71">
        <f>VLOOKUP(AJ1187,Invoicing!A:K,10,FALSE)</f>
        <v>0</v>
      </c>
      <c r="AT1187" s="71">
        <f t="shared" si="379"/>
        <v>380</v>
      </c>
    </row>
    <row r="1188" spans="1:47">
      <c r="A1188" s="37" t="s">
        <v>255</v>
      </c>
      <c r="B1188" s="3" t="s">
        <v>38</v>
      </c>
      <c r="C1188" s="11">
        <v>45530.652777777781</v>
      </c>
      <c r="D1188" s="11">
        <v>45530.666666666664</v>
      </c>
      <c r="E1188" s="11" t="s">
        <v>43</v>
      </c>
      <c r="F1188" s="11" t="s">
        <v>40</v>
      </c>
      <c r="G1188" s="3" t="s">
        <v>1364</v>
      </c>
      <c r="H1188" s="3" t="s">
        <v>46</v>
      </c>
      <c r="I1188" s="11">
        <v>45531.583333333336</v>
      </c>
      <c r="J1188" s="12">
        <v>45532.3125</v>
      </c>
      <c r="K1188" s="12">
        <v>45532.333333333336</v>
      </c>
      <c r="L1188" s="12">
        <v>45532.3125</v>
      </c>
      <c r="M1188" s="12" t="s">
        <v>115</v>
      </c>
      <c r="N1188" s="3" t="s">
        <v>42</v>
      </c>
      <c r="O1188" s="3">
        <v>1</v>
      </c>
      <c r="P1188" s="1">
        <f t="shared" si="360"/>
        <v>35</v>
      </c>
      <c r="Q1188" s="1">
        <f t="shared" si="361"/>
        <v>8</v>
      </c>
      <c r="R1188" s="72">
        <f t="shared" si="362"/>
        <v>45532.3125</v>
      </c>
      <c r="S1188" s="73">
        <f t="shared" si="363"/>
        <v>0.93055555555474712</v>
      </c>
      <c r="T1188" s="74">
        <f>Table2[[#This Row],[ETA A OFRECIMIENTO]]*24</f>
        <v>22.333333333313931</v>
      </c>
      <c r="U1188" s="1" t="str">
        <f t="shared" si="364"/>
        <v>YES</v>
      </c>
      <c r="V1188" s="73">
        <f t="shared" si="365"/>
        <v>0.75</v>
      </c>
      <c r="W1188" s="74">
        <f>Table2[[#This Row],[DEL. AVAILABLE A SLOT]]*24</f>
        <v>18</v>
      </c>
      <c r="X1188" s="1" t="str">
        <f t="shared" si="366"/>
        <v>SI</v>
      </c>
      <c r="Y1188" s="73">
        <f t="shared" si="367"/>
        <v>1.6805555555547471</v>
      </c>
      <c r="Z1188" s="74">
        <f>Table2[[#This Row],[ETA A TIMESLOT]]*24</f>
        <v>40.333333333313931</v>
      </c>
      <c r="AA1188" s="73">
        <f t="shared" si="368"/>
        <v>0</v>
      </c>
      <c r="AB1188" s="73" t="str">
        <f t="shared" si="369"/>
        <v>SI</v>
      </c>
      <c r="AC1188" s="74">
        <f>Table2[[#This Row],[PUNTUALIDAD (H)]]*24</f>
        <v>0</v>
      </c>
      <c r="AD1188" s="73">
        <f t="shared" si="370"/>
        <v>1.6597222222189885</v>
      </c>
      <c r="AE1188" s="74">
        <f>Table2[[#This Row],[ATA TO UNLOADING]]*24</f>
        <v>39.833333333255723</v>
      </c>
      <c r="AF1188" s="74" t="str">
        <f>IF(Table2[[#This Row],[ATA TO UNLOADING 2]]&lt;=48,"YES","NO")</f>
        <v>YES</v>
      </c>
      <c r="AG1188" s="75">
        <f t="shared" si="371"/>
        <v>0.33333333333575865</v>
      </c>
      <c r="AH1188" s="2" t="s">
        <v>42</v>
      </c>
      <c r="AI1188" s="2" t="str">
        <f t="shared" si="372"/>
        <v>CAAU5260925</v>
      </c>
      <c r="AJ1188" s="76" t="str">
        <f t="shared" si="373"/>
        <v>LOGIX</v>
      </c>
      <c r="AK1188" s="77">
        <f>IF($M1188="TRUCK",VLOOKUP($AQ1188,Invoicing!$A$17:$B$49,MATCH($AK$1,Invoicing!$A$17:$B$17,0),FALSE),VLOOKUP($AQ1188,Invoicing!$N$17:$O$21,MATCH($AK$1,Invoicing!$N$17:$O$17,0),FALSE))</f>
        <v>530</v>
      </c>
      <c r="AL1188" s="78" t="e">
        <f>VLOOKUP($E1188,Invoicing!$A$1:$H$8,MATCH(TRACKER!$N1188,Invoicing!$A$1:$H$1,0),FALSE)</f>
        <v>#N/A</v>
      </c>
      <c r="AM1188" s="78">
        <f>VLOOKUP($E1188,Invoicing!$A$1:$H$8,MATCH(TRACKER!$O$1,Invoicing!$A$1:$H$1,0),FALSE)</f>
        <v>50</v>
      </c>
      <c r="AN1188" s="78">
        <f t="shared" si="374"/>
        <v>50</v>
      </c>
      <c r="AO1188" s="2">
        <f t="shared" si="375"/>
        <v>3</v>
      </c>
      <c r="AP1188" s="2" t="str">
        <f t="shared" si="376"/>
        <v>WEEK</v>
      </c>
      <c r="AQ1188" s="2" t="str">
        <f t="shared" si="377"/>
        <v>LOGIXWEEK</v>
      </c>
      <c r="AR1188" s="71">
        <f t="shared" si="378"/>
        <v>580</v>
      </c>
      <c r="AS1188" s="71">
        <f>VLOOKUP(AJ1188,Invoicing!A:K,10,FALSE)</f>
        <v>25</v>
      </c>
      <c r="AT1188" s="71">
        <f t="shared" si="379"/>
        <v>755</v>
      </c>
      <c r="AU1188" s="55">
        <v>150</v>
      </c>
    </row>
    <row r="1189" spans="1:47">
      <c r="A1189" s="37" t="s">
        <v>255</v>
      </c>
      <c r="B1189" s="3" t="s">
        <v>38</v>
      </c>
      <c r="C1189" s="11">
        <v>45530.652777777781</v>
      </c>
      <c r="D1189" s="11">
        <v>45530.666666666664</v>
      </c>
      <c r="E1189" s="11" t="s">
        <v>45</v>
      </c>
      <c r="F1189" s="11" t="s">
        <v>40</v>
      </c>
      <c r="G1189" s="3" t="s">
        <v>1365</v>
      </c>
      <c r="H1189" s="3" t="s">
        <v>41</v>
      </c>
      <c r="I1189" s="11">
        <v>45531.583333333336</v>
      </c>
      <c r="J1189" s="12">
        <v>45532.052083333336</v>
      </c>
      <c r="K1189" s="12">
        <v>45532.104166666664</v>
      </c>
      <c r="L1189" s="12">
        <v>45532.052083333336</v>
      </c>
      <c r="M1189" s="12" t="s">
        <v>115</v>
      </c>
      <c r="N1189" s="3" t="s">
        <v>42</v>
      </c>
      <c r="O1189" s="3">
        <v>0</v>
      </c>
      <c r="P1189" s="1">
        <f t="shared" si="360"/>
        <v>35</v>
      </c>
      <c r="Q1189" s="1">
        <f t="shared" si="361"/>
        <v>8</v>
      </c>
      <c r="R1189" s="72">
        <f t="shared" si="362"/>
        <v>45532.052083333336</v>
      </c>
      <c r="S1189" s="73">
        <f t="shared" si="363"/>
        <v>0.93055555555474712</v>
      </c>
      <c r="T1189" s="74">
        <f>Table2[[#This Row],[ETA A OFRECIMIENTO]]*24</f>
        <v>22.333333333313931</v>
      </c>
      <c r="U1189" s="1" t="str">
        <f t="shared" si="364"/>
        <v>YES</v>
      </c>
      <c r="V1189" s="73">
        <f t="shared" si="365"/>
        <v>0.52083333332848269</v>
      </c>
      <c r="W1189" s="74">
        <f>Table2[[#This Row],[DEL. AVAILABLE A SLOT]]*24</f>
        <v>12.499999999883585</v>
      </c>
      <c r="X1189" s="1" t="str">
        <f t="shared" si="366"/>
        <v>SI</v>
      </c>
      <c r="Y1189" s="73">
        <f t="shared" si="367"/>
        <v>1.4513888888832298</v>
      </c>
      <c r="Z1189" s="74">
        <f>Table2[[#This Row],[ETA A TIMESLOT]]*24</f>
        <v>34.833333333197515</v>
      </c>
      <c r="AA1189" s="73">
        <f t="shared" si="368"/>
        <v>0</v>
      </c>
      <c r="AB1189" s="73" t="str">
        <f t="shared" si="369"/>
        <v>SI</v>
      </c>
      <c r="AC1189" s="74">
        <f>Table2[[#This Row],[PUNTUALIDAD (H)]]*24</f>
        <v>0</v>
      </c>
      <c r="AD1189" s="73">
        <f t="shared" si="370"/>
        <v>1.3993055555547471</v>
      </c>
      <c r="AE1189" s="74">
        <f>Table2[[#This Row],[ATA TO UNLOADING]]*24</f>
        <v>33.583333333313931</v>
      </c>
      <c r="AF1189" s="74" t="str">
        <f>IF(Table2[[#This Row],[ATA TO UNLOADING 2]]&lt;=48,"YES","NO")</f>
        <v>YES</v>
      </c>
      <c r="AG1189" s="75">
        <f t="shared" si="371"/>
        <v>0.10416666666424135</v>
      </c>
      <c r="AH1189" s="2" t="s">
        <v>24</v>
      </c>
      <c r="AI1189" s="2" t="str">
        <f t="shared" si="372"/>
        <v>CAAU6746280</v>
      </c>
      <c r="AJ1189" s="76" t="str">
        <f t="shared" si="373"/>
        <v>OM TRANSPORT</v>
      </c>
      <c r="AK1189" s="77">
        <f>IF($M1189="TRUCK",VLOOKUP($AQ1189,Invoicing!$A$17:$B$49,MATCH($AK$1,Invoicing!$A$17:$B$17,0),FALSE),VLOOKUP($AQ1189,Invoicing!$N$17:$O$21,MATCH($AK$1,Invoicing!$N$17:$O$17,0),FALSE))</f>
        <v>475</v>
      </c>
      <c r="AL1189" s="78" t="e">
        <f>VLOOKUP($E1189,Invoicing!$A$1:$H$8,MATCH(TRACKER!$N1189,Invoicing!$A$1:$H$1,0),FALSE)</f>
        <v>#N/A</v>
      </c>
      <c r="AM1189" s="78">
        <f>VLOOKUP($E1189,Invoicing!$A$1:$H$8,MATCH(TRACKER!$O$1,Invoicing!$A$1:$H$1,0),FALSE)</f>
        <v>50</v>
      </c>
      <c r="AN1189" s="78">
        <f t="shared" si="374"/>
        <v>0</v>
      </c>
      <c r="AO1189" s="2">
        <f t="shared" si="375"/>
        <v>3</v>
      </c>
      <c r="AP1189" s="2" t="str">
        <f t="shared" si="376"/>
        <v>NIGHT</v>
      </c>
      <c r="AQ1189" s="2" t="str">
        <f t="shared" si="377"/>
        <v>OM TRANSPORTNIGHT</v>
      </c>
      <c r="AR1189" s="71">
        <f t="shared" si="378"/>
        <v>475</v>
      </c>
      <c r="AS1189" s="71">
        <f>VLOOKUP(AJ1189,Invoicing!A:K,10,FALSE)</f>
        <v>25</v>
      </c>
      <c r="AT1189" s="71">
        <f t="shared" si="379"/>
        <v>500</v>
      </c>
    </row>
    <row r="1190" spans="1:47">
      <c r="A1190" s="37" t="s">
        <v>255</v>
      </c>
      <c r="B1190" s="3" t="s">
        <v>38</v>
      </c>
      <c r="C1190" s="11">
        <v>45530.652777777781</v>
      </c>
      <c r="D1190" s="11">
        <v>45530.666666666664</v>
      </c>
      <c r="E1190" s="11" t="s">
        <v>45</v>
      </c>
      <c r="F1190" s="11" t="s">
        <v>40</v>
      </c>
      <c r="G1190" s="3" t="s">
        <v>1366</v>
      </c>
      <c r="H1190" s="3" t="s">
        <v>41</v>
      </c>
      <c r="I1190" s="11">
        <v>45531.583333333336</v>
      </c>
      <c r="J1190" s="12">
        <v>45532.132638888892</v>
      </c>
      <c r="K1190" s="12">
        <v>45532.166666666664</v>
      </c>
      <c r="L1190" s="12">
        <v>45532.132638888892</v>
      </c>
      <c r="M1190" s="12" t="s">
        <v>115</v>
      </c>
      <c r="N1190" s="3" t="s">
        <v>42</v>
      </c>
      <c r="O1190" s="3">
        <v>1</v>
      </c>
      <c r="P1190" s="1">
        <f t="shared" si="360"/>
        <v>35</v>
      </c>
      <c r="Q1190" s="1">
        <f t="shared" si="361"/>
        <v>8</v>
      </c>
      <c r="R1190" s="72">
        <f t="shared" si="362"/>
        <v>45532.132638888892</v>
      </c>
      <c r="S1190" s="73">
        <f t="shared" si="363"/>
        <v>0.93055555555474712</v>
      </c>
      <c r="T1190" s="74">
        <f>Table2[[#This Row],[ETA A OFRECIMIENTO]]*24</f>
        <v>22.333333333313931</v>
      </c>
      <c r="U1190" s="1" t="str">
        <f t="shared" si="364"/>
        <v>YES</v>
      </c>
      <c r="V1190" s="73">
        <f t="shared" si="365"/>
        <v>0.58333333332848269</v>
      </c>
      <c r="W1190" s="74">
        <f>Table2[[#This Row],[DEL. AVAILABLE A SLOT]]*24</f>
        <v>13.999999999883585</v>
      </c>
      <c r="X1190" s="1" t="str">
        <f t="shared" si="366"/>
        <v>SI</v>
      </c>
      <c r="Y1190" s="73">
        <f t="shared" si="367"/>
        <v>1.5138888888832298</v>
      </c>
      <c r="Z1190" s="74">
        <f>Table2[[#This Row],[ETA A TIMESLOT]]*24</f>
        <v>36.333333333197515</v>
      </c>
      <c r="AA1190" s="73">
        <f t="shared" si="368"/>
        <v>0</v>
      </c>
      <c r="AB1190" s="73" t="str">
        <f t="shared" si="369"/>
        <v>SI</v>
      </c>
      <c r="AC1190" s="74">
        <f>Table2[[#This Row],[PUNTUALIDAD (H)]]*24</f>
        <v>0</v>
      </c>
      <c r="AD1190" s="73">
        <f t="shared" si="370"/>
        <v>1.4798611111109494</v>
      </c>
      <c r="AE1190" s="74">
        <f>Table2[[#This Row],[ATA TO UNLOADING]]*24</f>
        <v>35.516666666662786</v>
      </c>
      <c r="AF1190" s="74" t="str">
        <f>IF(Table2[[#This Row],[ATA TO UNLOADING 2]]&lt;=48,"YES","NO")</f>
        <v>YES</v>
      </c>
      <c r="AG1190" s="75">
        <f t="shared" si="371"/>
        <v>0.16666666666424135</v>
      </c>
      <c r="AH1190" s="2" t="s">
        <v>24</v>
      </c>
      <c r="AI1190" s="2" t="str">
        <f t="shared" si="372"/>
        <v>CAIU4926795</v>
      </c>
      <c r="AJ1190" s="76" t="str">
        <f t="shared" si="373"/>
        <v>OM TRANSPORT</v>
      </c>
      <c r="AK1190" s="77">
        <f>IF($M1190="TRUCK",VLOOKUP($AQ1190,Invoicing!$A$17:$B$49,MATCH($AK$1,Invoicing!$A$17:$B$17,0),FALSE),VLOOKUP($AQ1190,Invoicing!$N$17:$O$21,MATCH($AK$1,Invoicing!$N$17:$O$17,0),FALSE))</f>
        <v>475</v>
      </c>
      <c r="AL1190" s="78" t="e">
        <f>VLOOKUP($E1190,Invoicing!$A$1:$H$8,MATCH(TRACKER!$N1190,Invoicing!$A$1:$H$1,0),FALSE)</f>
        <v>#N/A</v>
      </c>
      <c r="AM1190" s="78">
        <f>VLOOKUP($E1190,Invoicing!$A$1:$H$8,MATCH(TRACKER!$O$1,Invoicing!$A$1:$H$1,0),FALSE)</f>
        <v>50</v>
      </c>
      <c r="AN1190" s="78">
        <f t="shared" si="374"/>
        <v>50</v>
      </c>
      <c r="AO1190" s="2">
        <f t="shared" si="375"/>
        <v>3</v>
      </c>
      <c r="AP1190" s="2" t="str">
        <f t="shared" si="376"/>
        <v>NIGHT</v>
      </c>
      <c r="AQ1190" s="2" t="str">
        <f t="shared" si="377"/>
        <v>OM TRANSPORTNIGHT</v>
      </c>
      <c r="AR1190" s="71">
        <f t="shared" si="378"/>
        <v>525</v>
      </c>
      <c r="AS1190" s="71">
        <f>VLOOKUP(AJ1190,Invoicing!A:K,10,FALSE)</f>
        <v>25</v>
      </c>
      <c r="AT1190" s="71">
        <f t="shared" si="379"/>
        <v>550</v>
      </c>
    </row>
    <row r="1191" spans="1:47">
      <c r="A1191" s="37" t="s">
        <v>255</v>
      </c>
      <c r="B1191" s="3" t="s">
        <v>38</v>
      </c>
      <c r="C1191" s="11">
        <v>45530.652777777781</v>
      </c>
      <c r="D1191" s="11">
        <v>45530.666666666664</v>
      </c>
      <c r="E1191" s="11" t="s">
        <v>44</v>
      </c>
      <c r="F1191" s="11" t="s">
        <v>40</v>
      </c>
      <c r="G1191" s="3" t="s">
        <v>1367</v>
      </c>
      <c r="H1191" s="3" t="s">
        <v>2821</v>
      </c>
      <c r="I1191" s="11">
        <v>45531.583333333336</v>
      </c>
      <c r="J1191" s="12">
        <v>45531.870138888888</v>
      </c>
      <c r="K1191" s="12">
        <v>45531.958333333336</v>
      </c>
      <c r="L1191" s="12">
        <v>45531.916666666664</v>
      </c>
      <c r="M1191" s="12" t="s">
        <v>115</v>
      </c>
      <c r="N1191" s="3" t="s">
        <v>42</v>
      </c>
      <c r="O1191" s="3">
        <v>0</v>
      </c>
      <c r="P1191" s="1">
        <f t="shared" si="360"/>
        <v>35</v>
      </c>
      <c r="Q1191" s="1">
        <f t="shared" si="361"/>
        <v>8</v>
      </c>
      <c r="R1191" s="72">
        <f t="shared" si="362"/>
        <v>45531.870138888888</v>
      </c>
      <c r="S1191" s="73">
        <f t="shared" si="363"/>
        <v>0.93055555555474712</v>
      </c>
      <c r="T1191" s="74">
        <f>Table2[[#This Row],[ETA A OFRECIMIENTO]]*24</f>
        <v>22.333333333313931</v>
      </c>
      <c r="U1191" s="1" t="str">
        <f t="shared" si="364"/>
        <v>YES</v>
      </c>
      <c r="V1191" s="73">
        <f t="shared" si="365"/>
        <v>0.375</v>
      </c>
      <c r="W1191" s="74">
        <f>Table2[[#This Row],[DEL. AVAILABLE A SLOT]]*24</f>
        <v>9</v>
      </c>
      <c r="X1191" s="1" t="str">
        <f t="shared" si="366"/>
        <v>SI</v>
      </c>
      <c r="Y1191" s="73">
        <f t="shared" si="367"/>
        <v>1.3055555555547471</v>
      </c>
      <c r="Z1191" s="74">
        <f>Table2[[#This Row],[ETA A TIMESLOT]]*24</f>
        <v>31.333333333313931</v>
      </c>
      <c r="AA1191" s="73">
        <f t="shared" si="368"/>
        <v>0</v>
      </c>
      <c r="AB1191" s="73" t="str">
        <f t="shared" si="369"/>
        <v>SI</v>
      </c>
      <c r="AC1191" s="74">
        <f>Table2[[#This Row],[PUNTUALIDAD (H)]]*24</f>
        <v>0</v>
      </c>
      <c r="AD1191" s="73">
        <f t="shared" si="370"/>
        <v>1.2638888888832298</v>
      </c>
      <c r="AE1191" s="74">
        <f>Table2[[#This Row],[ATA TO UNLOADING]]*24</f>
        <v>30.333333333197515</v>
      </c>
      <c r="AF1191" s="74" t="str">
        <f>IF(Table2[[#This Row],[ATA TO UNLOADING 2]]&lt;=48,"YES","NO")</f>
        <v>YES</v>
      </c>
      <c r="AG1191" s="75">
        <f t="shared" si="371"/>
        <v>0.95833333333575865</v>
      </c>
      <c r="AH1191" s="2" t="s">
        <v>24</v>
      </c>
      <c r="AI1191" s="2" t="str">
        <f t="shared" si="372"/>
        <v>GCXU5787761</v>
      </c>
      <c r="AJ1191" s="76" t="str">
        <f t="shared" si="373"/>
        <v>MSI</v>
      </c>
      <c r="AK1191" s="77">
        <f>IF($M1191="TRUCK",VLOOKUP($AQ1191,Invoicing!$A$17:$B$49,MATCH($AK$1,Invoicing!$A$17:$B$17,0),FALSE),VLOOKUP($AQ1191,Invoicing!$N$17:$O$21,MATCH($AK$1,Invoicing!$N$17:$O$17,0),FALSE))</f>
        <v>530</v>
      </c>
      <c r="AL1191" s="78" t="e">
        <f>VLOOKUP($E1191,Invoicing!$A$1:$H$8,MATCH(TRACKER!$N1191,Invoicing!$A$1:$H$1,0),FALSE)</f>
        <v>#N/A</v>
      </c>
      <c r="AM1191" s="78">
        <f>VLOOKUP($E1191,Invoicing!$A$1:$H$8,MATCH(TRACKER!$O$1,Invoicing!$A$1:$H$1,0),FALSE)</f>
        <v>50</v>
      </c>
      <c r="AN1191" s="78">
        <f t="shared" si="374"/>
        <v>0</v>
      </c>
      <c r="AO1191" s="2">
        <f t="shared" si="375"/>
        <v>2</v>
      </c>
      <c r="AP1191" s="2" t="str">
        <f t="shared" si="376"/>
        <v>NIGHT</v>
      </c>
      <c r="AQ1191" s="2" t="str">
        <f t="shared" si="377"/>
        <v>MSINIGHT</v>
      </c>
      <c r="AR1191" s="71">
        <f t="shared" si="378"/>
        <v>530</v>
      </c>
      <c r="AS1191" s="71">
        <f>VLOOKUP(AJ1191,Invoicing!A:K,10,FALSE)</f>
        <v>25</v>
      </c>
      <c r="AT1191" s="71">
        <f t="shared" si="379"/>
        <v>555</v>
      </c>
    </row>
    <row r="1192" spans="1:47">
      <c r="A1192" s="37" t="s">
        <v>255</v>
      </c>
      <c r="B1192" s="3" t="s">
        <v>38</v>
      </c>
      <c r="C1192" s="11">
        <v>45530.652777777781</v>
      </c>
      <c r="D1192" s="11">
        <v>45530.666666666664</v>
      </c>
      <c r="E1192" s="11" t="s">
        <v>49</v>
      </c>
      <c r="F1192" s="11" t="s">
        <v>40</v>
      </c>
      <c r="G1192" s="3" t="s">
        <v>1368</v>
      </c>
      <c r="H1192" s="3" t="s">
        <v>2821</v>
      </c>
      <c r="I1192" s="11">
        <v>45533.291666666664</v>
      </c>
      <c r="J1192" s="12">
        <v>45533.359027777777</v>
      </c>
      <c r="K1192" s="12">
        <v>45533.375</v>
      </c>
      <c r="L1192" s="12">
        <v>45533.378472222219</v>
      </c>
      <c r="M1192" s="61" t="s">
        <v>12</v>
      </c>
      <c r="N1192" s="3" t="s">
        <v>13</v>
      </c>
      <c r="O1192" s="3">
        <v>0</v>
      </c>
      <c r="P1192" s="1">
        <f t="shared" si="360"/>
        <v>35</v>
      </c>
      <c r="Q1192" s="1">
        <f t="shared" si="361"/>
        <v>8</v>
      </c>
      <c r="R1192" s="72">
        <f t="shared" si="362"/>
        <v>45533.359027777777</v>
      </c>
      <c r="S1192" s="73">
        <f t="shared" si="363"/>
        <v>2.6388888888832298</v>
      </c>
      <c r="T1192" s="74">
        <f>Table2[[#This Row],[ETA A OFRECIMIENTO]]*24</f>
        <v>63.333333333197515</v>
      </c>
      <c r="U1192" s="1" t="str">
        <f t="shared" si="364"/>
        <v>NO</v>
      </c>
      <c r="V1192" s="73">
        <f t="shared" si="365"/>
        <v>8.3333333335758653E-2</v>
      </c>
      <c r="W1192" s="74">
        <f>Table2[[#This Row],[DEL. AVAILABLE A SLOT]]*24</f>
        <v>2.0000000000582077</v>
      </c>
      <c r="X1192" s="1" t="str">
        <f t="shared" si="366"/>
        <v>SI</v>
      </c>
      <c r="Y1192" s="73">
        <f t="shared" si="367"/>
        <v>2.7222222222189885</v>
      </c>
      <c r="Z1192" s="74">
        <f>Table2[[#This Row],[ETA A TIMESLOT]]*24</f>
        <v>65.333333333255723</v>
      </c>
      <c r="AA1192" s="73">
        <f t="shared" si="368"/>
        <v>0</v>
      </c>
      <c r="AB1192" s="73" t="str">
        <f t="shared" si="369"/>
        <v>SI</v>
      </c>
      <c r="AC1192" s="74">
        <f>Table2[[#This Row],[PUNTUALIDAD (H)]]*24</f>
        <v>0</v>
      </c>
      <c r="AD1192" s="73">
        <f t="shared" si="370"/>
        <v>2.7256944444379769</v>
      </c>
      <c r="AE1192" s="74">
        <f>Table2[[#This Row],[ATA TO UNLOADING]]*24</f>
        <v>65.416666666511446</v>
      </c>
      <c r="AF1192" s="74" t="str">
        <f>IF(Table2[[#This Row],[ATA TO UNLOADING 2]]&lt;=48,"YES","NO")</f>
        <v>NO</v>
      </c>
      <c r="AG1192" s="75">
        <f t="shared" si="371"/>
        <v>0.375</v>
      </c>
      <c r="AH1192" s="2" t="s">
        <v>42</v>
      </c>
      <c r="AI1192" s="2" t="str">
        <f t="shared" si="372"/>
        <v>GESU6488582</v>
      </c>
      <c r="AJ1192" s="76" t="str">
        <f t="shared" si="373"/>
        <v>CTU FLEVOKUST BV</v>
      </c>
      <c r="AK1192" s="77">
        <f>IF($M1192="TRUCK",VLOOKUP($AQ1192,Invoicing!$A$17:$B$49,MATCH($AK$1,Invoicing!$A$17:$B$17,0),FALSE),VLOOKUP($AQ1192,Invoicing!$N$17:$O$21,MATCH($AK$1,Invoicing!$N$17:$O$17,0),FALSE))</f>
        <v>380</v>
      </c>
      <c r="AL1192" s="78">
        <v>100</v>
      </c>
      <c r="AM1192" s="78">
        <v>35</v>
      </c>
      <c r="AN1192" s="78">
        <f t="shared" si="374"/>
        <v>0</v>
      </c>
      <c r="AO1192" s="2">
        <f t="shared" si="375"/>
        <v>4</v>
      </c>
      <c r="AP1192" s="2" t="str">
        <f t="shared" si="376"/>
        <v>WEEK</v>
      </c>
      <c r="AQ1192" s="2" t="str">
        <f t="shared" si="377"/>
        <v>CTU FLEVOKUST BVWEEK</v>
      </c>
      <c r="AR1192" s="71">
        <f t="shared" si="378"/>
        <v>480</v>
      </c>
      <c r="AS1192" s="71">
        <f>VLOOKUP(AJ1192,Invoicing!A:K,10,FALSE)</f>
        <v>0</v>
      </c>
      <c r="AT1192" s="71">
        <f t="shared" si="379"/>
        <v>480</v>
      </c>
    </row>
    <row r="1193" spans="1:47">
      <c r="A1193" s="37" t="s">
        <v>255</v>
      </c>
      <c r="B1193" s="3" t="s">
        <v>38</v>
      </c>
      <c r="C1193" s="11">
        <v>45530.652777777781</v>
      </c>
      <c r="D1193" s="11">
        <v>45530.666666666664</v>
      </c>
      <c r="E1193" s="11" t="s">
        <v>49</v>
      </c>
      <c r="F1193" s="11" t="s">
        <v>40</v>
      </c>
      <c r="G1193" s="3" t="s">
        <v>1369</v>
      </c>
      <c r="H1193" s="3" t="s">
        <v>2821</v>
      </c>
      <c r="I1193" s="11">
        <v>45533.291666666664</v>
      </c>
      <c r="J1193" s="12">
        <v>45533.583333333336</v>
      </c>
      <c r="K1193" s="12">
        <v>45533.625</v>
      </c>
      <c r="L1193" s="12">
        <v>45533.583333333336</v>
      </c>
      <c r="M1193" s="61" t="s">
        <v>12</v>
      </c>
      <c r="N1193" s="3" t="s">
        <v>42</v>
      </c>
      <c r="O1193" s="3">
        <v>0</v>
      </c>
      <c r="P1193" s="1">
        <f t="shared" si="360"/>
        <v>35</v>
      </c>
      <c r="Q1193" s="1">
        <f t="shared" si="361"/>
        <v>8</v>
      </c>
      <c r="R1193" s="72">
        <f t="shared" si="362"/>
        <v>45533.583333333336</v>
      </c>
      <c r="S1193" s="73">
        <f t="shared" si="363"/>
        <v>2.6388888888832298</v>
      </c>
      <c r="T1193" s="74">
        <f>Table2[[#This Row],[ETA A OFRECIMIENTO]]*24</f>
        <v>63.333333333197515</v>
      </c>
      <c r="U1193" s="1" t="str">
        <f t="shared" si="364"/>
        <v>NO</v>
      </c>
      <c r="V1193" s="73">
        <f t="shared" si="365"/>
        <v>0.33333333333575865</v>
      </c>
      <c r="W1193" s="74">
        <f>Table2[[#This Row],[DEL. AVAILABLE A SLOT]]*24</f>
        <v>8.0000000000582077</v>
      </c>
      <c r="X1193" s="1" t="str">
        <f t="shared" si="366"/>
        <v>SI</v>
      </c>
      <c r="Y1193" s="73">
        <f t="shared" si="367"/>
        <v>2.9722222222189885</v>
      </c>
      <c r="Z1193" s="74">
        <f>Table2[[#This Row],[ETA A TIMESLOT]]*24</f>
        <v>71.333333333255723</v>
      </c>
      <c r="AA1193" s="73">
        <f t="shared" si="368"/>
        <v>0</v>
      </c>
      <c r="AB1193" s="73" t="str">
        <f t="shared" si="369"/>
        <v>SI</v>
      </c>
      <c r="AC1193" s="74">
        <f>Table2[[#This Row],[PUNTUALIDAD (H)]]*24</f>
        <v>0</v>
      </c>
      <c r="AD1193" s="73">
        <f t="shared" si="370"/>
        <v>2.9305555555547471</v>
      </c>
      <c r="AE1193" s="74">
        <f>Table2[[#This Row],[ATA TO UNLOADING]]*24</f>
        <v>70.333333333313931</v>
      </c>
      <c r="AF1193" s="74" t="str">
        <f>IF(Table2[[#This Row],[ATA TO UNLOADING 2]]&lt;=48,"YES","NO")</f>
        <v>NO</v>
      </c>
      <c r="AG1193" s="75">
        <f t="shared" si="371"/>
        <v>0.625</v>
      </c>
      <c r="AH1193" s="2" t="s">
        <v>42</v>
      </c>
      <c r="AI1193" s="2" t="str">
        <f t="shared" si="372"/>
        <v>HASU4026843</v>
      </c>
      <c r="AJ1193" s="76" t="str">
        <f t="shared" si="373"/>
        <v>CTU FLEVOKUST BV</v>
      </c>
      <c r="AK1193" s="77">
        <f>IF($M1193="TRUCK",VLOOKUP($AQ1193,Invoicing!$A$17:$B$49,MATCH($AK$1,Invoicing!$A$17:$B$17,0),FALSE),VLOOKUP($AQ1193,Invoicing!$N$17:$O$21,MATCH($AK$1,Invoicing!$N$17:$O$17,0),FALSE))</f>
        <v>380</v>
      </c>
      <c r="AL1193" s="78" t="e">
        <f>VLOOKUP($E1193,Invoicing!$A$1:$H$8,MATCH(TRACKER!$N1193,Invoicing!$A$1:$H$1,0),FALSE)</f>
        <v>#N/A</v>
      </c>
      <c r="AM1193" s="78">
        <v>35</v>
      </c>
      <c r="AN1193" s="78">
        <f t="shared" si="374"/>
        <v>0</v>
      </c>
      <c r="AO1193" s="2">
        <f t="shared" si="375"/>
        <v>4</v>
      </c>
      <c r="AP1193" s="2" t="str">
        <f t="shared" si="376"/>
        <v>WEEK</v>
      </c>
      <c r="AQ1193" s="2" t="str">
        <f t="shared" si="377"/>
        <v>CTU FLEVOKUST BVWEEK</v>
      </c>
      <c r="AR1193" s="71">
        <f t="shared" si="378"/>
        <v>380</v>
      </c>
      <c r="AS1193" s="71">
        <f>VLOOKUP(AJ1193,Invoicing!A:K,10,FALSE)</f>
        <v>0</v>
      </c>
      <c r="AT1193" s="71">
        <f t="shared" si="379"/>
        <v>380</v>
      </c>
    </row>
    <row r="1194" spans="1:47">
      <c r="A1194" s="37" t="s">
        <v>255</v>
      </c>
      <c r="B1194" s="3" t="s">
        <v>38</v>
      </c>
      <c r="C1194" s="11">
        <v>45530.652777777781</v>
      </c>
      <c r="D1194" s="11">
        <v>45530.666666666664</v>
      </c>
      <c r="E1194" s="11" t="s">
        <v>49</v>
      </c>
      <c r="F1194" s="11" t="s">
        <v>40</v>
      </c>
      <c r="G1194" s="3" t="s">
        <v>1370</v>
      </c>
      <c r="H1194" s="3" t="s">
        <v>2821</v>
      </c>
      <c r="I1194" s="11">
        <v>45533.291666666664</v>
      </c>
      <c r="J1194" s="12">
        <v>45533.946527777778</v>
      </c>
      <c r="K1194" s="12">
        <v>45533.75</v>
      </c>
      <c r="L1194" s="12">
        <v>45533.958333333336</v>
      </c>
      <c r="M1194" s="61" t="s">
        <v>12</v>
      </c>
      <c r="N1194" s="3" t="s">
        <v>13</v>
      </c>
      <c r="O1194" s="3">
        <v>0</v>
      </c>
      <c r="P1194" s="1">
        <f t="shared" si="360"/>
        <v>35</v>
      </c>
      <c r="Q1194" s="1">
        <f t="shared" si="361"/>
        <v>8</v>
      </c>
      <c r="R1194" s="72">
        <f t="shared" si="362"/>
        <v>45533.946527777778</v>
      </c>
      <c r="S1194" s="73">
        <f t="shared" si="363"/>
        <v>2.6388888888832298</v>
      </c>
      <c r="T1194" s="74">
        <f>Table2[[#This Row],[ETA A OFRECIMIENTO]]*24</f>
        <v>63.333333333197515</v>
      </c>
      <c r="U1194" s="1" t="str">
        <f t="shared" si="364"/>
        <v>NO</v>
      </c>
      <c r="V1194" s="73">
        <f t="shared" si="365"/>
        <v>0.45833333333575865</v>
      </c>
      <c r="W1194" s="74">
        <f>Table2[[#This Row],[DEL. AVAILABLE A SLOT]]*24</f>
        <v>11.000000000058208</v>
      </c>
      <c r="X1194" s="1" t="str">
        <f t="shared" si="366"/>
        <v>SI</v>
      </c>
      <c r="Y1194" s="73">
        <f t="shared" si="367"/>
        <v>3.0972222222189885</v>
      </c>
      <c r="Z1194" s="74">
        <f>Table2[[#This Row],[ETA A TIMESLOT]]*24</f>
        <v>74.333333333255723</v>
      </c>
      <c r="AA1194" s="73">
        <f t="shared" si="368"/>
        <v>0.19652777777810115</v>
      </c>
      <c r="AB1194" s="73" t="str">
        <f t="shared" si="369"/>
        <v>NO</v>
      </c>
      <c r="AC1194" s="74">
        <f>Table2[[#This Row],[PUNTUALIDAD (H)]]*24</f>
        <v>4.7166666666744277</v>
      </c>
      <c r="AD1194" s="73">
        <f t="shared" si="370"/>
        <v>3.3055555555547471</v>
      </c>
      <c r="AE1194" s="74">
        <f>Table2[[#This Row],[ATA TO UNLOADING]]*24</f>
        <v>79.333333333313931</v>
      </c>
      <c r="AF1194" s="74" t="str">
        <f>IF(Table2[[#This Row],[ATA TO UNLOADING 2]]&lt;=48,"YES","NO")</f>
        <v>NO</v>
      </c>
      <c r="AG1194" s="75">
        <f t="shared" si="371"/>
        <v>0.75</v>
      </c>
      <c r="AH1194" s="2" t="s">
        <v>42</v>
      </c>
      <c r="AI1194" s="2" t="str">
        <f t="shared" si="372"/>
        <v>HASU4692027</v>
      </c>
      <c r="AJ1194" s="76" t="str">
        <f t="shared" si="373"/>
        <v>CTU FLEVOKUST BV</v>
      </c>
      <c r="AK1194" s="77">
        <f>IF($M1194="TRUCK",VLOOKUP($AQ1194,Invoicing!$A$17:$B$49,MATCH($AK$1,Invoicing!$A$17:$B$17,0),FALSE),VLOOKUP($AQ1194,Invoicing!$N$17:$O$21,MATCH($AK$1,Invoicing!$N$17:$O$17,0),FALSE))</f>
        <v>380</v>
      </c>
      <c r="AL1194" s="78">
        <v>100</v>
      </c>
      <c r="AM1194" s="78">
        <v>35</v>
      </c>
      <c r="AN1194" s="78">
        <f t="shared" si="374"/>
        <v>0</v>
      </c>
      <c r="AO1194" s="2">
        <f t="shared" si="375"/>
        <v>4</v>
      </c>
      <c r="AP1194" s="2" t="str">
        <f t="shared" si="376"/>
        <v>WEEK</v>
      </c>
      <c r="AQ1194" s="2" t="str">
        <f t="shared" si="377"/>
        <v>CTU FLEVOKUST BVWEEK</v>
      </c>
      <c r="AR1194" s="71">
        <f t="shared" si="378"/>
        <v>480</v>
      </c>
      <c r="AS1194" s="71">
        <f>VLOOKUP(AJ1194,Invoicing!A:K,10,FALSE)</f>
        <v>0</v>
      </c>
      <c r="AT1194" s="71">
        <f t="shared" si="379"/>
        <v>480</v>
      </c>
    </row>
    <row r="1195" spans="1:47">
      <c r="A1195" s="37" t="s">
        <v>255</v>
      </c>
      <c r="B1195" s="3" t="s">
        <v>38</v>
      </c>
      <c r="C1195" s="11">
        <v>45530.652777777781</v>
      </c>
      <c r="D1195" s="11">
        <v>45530.666666666664</v>
      </c>
      <c r="E1195" s="11" t="s">
        <v>49</v>
      </c>
      <c r="F1195" s="11" t="s">
        <v>40</v>
      </c>
      <c r="G1195" s="3" t="s">
        <v>1371</v>
      </c>
      <c r="H1195" s="3" t="s">
        <v>41</v>
      </c>
      <c r="I1195" s="11">
        <v>45531.583333333336</v>
      </c>
      <c r="J1195" s="12">
        <v>45532.51458333333</v>
      </c>
      <c r="K1195" s="12">
        <v>45532.541666666664</v>
      </c>
      <c r="L1195" s="12">
        <v>45532.520833333336</v>
      </c>
      <c r="M1195" s="12" t="s">
        <v>115</v>
      </c>
      <c r="N1195" s="3" t="s">
        <v>42</v>
      </c>
      <c r="O1195" s="3">
        <v>0</v>
      </c>
      <c r="P1195" s="1">
        <f t="shared" si="360"/>
        <v>35</v>
      </c>
      <c r="Q1195" s="1">
        <f t="shared" si="361"/>
        <v>8</v>
      </c>
      <c r="R1195" s="72">
        <f t="shared" si="362"/>
        <v>45532.51458333333</v>
      </c>
      <c r="S1195" s="73">
        <f t="shared" si="363"/>
        <v>0.93055555555474712</v>
      </c>
      <c r="T1195" s="74">
        <f>Table2[[#This Row],[ETA A OFRECIMIENTO]]*24</f>
        <v>22.333333333313931</v>
      </c>
      <c r="U1195" s="1" t="str">
        <f t="shared" si="364"/>
        <v>YES</v>
      </c>
      <c r="V1195" s="73">
        <f t="shared" si="365"/>
        <v>0.95833333332848269</v>
      </c>
      <c r="W1195" s="74">
        <f>Table2[[#This Row],[DEL. AVAILABLE A SLOT]]*24</f>
        <v>22.999999999883585</v>
      </c>
      <c r="X1195" s="1" t="str">
        <f t="shared" si="366"/>
        <v>SI</v>
      </c>
      <c r="Y1195" s="73">
        <f t="shared" si="367"/>
        <v>1.8888888888832298</v>
      </c>
      <c r="Z1195" s="74">
        <f>Table2[[#This Row],[ETA A TIMESLOT]]*24</f>
        <v>45.333333333197515</v>
      </c>
      <c r="AA1195" s="73">
        <f t="shared" si="368"/>
        <v>0</v>
      </c>
      <c r="AB1195" s="73" t="str">
        <f t="shared" si="369"/>
        <v>SI</v>
      </c>
      <c r="AC1195" s="74">
        <f>Table2[[#This Row],[PUNTUALIDAD (H)]]*24</f>
        <v>0</v>
      </c>
      <c r="AD1195" s="73">
        <f t="shared" si="370"/>
        <v>1.8680555555547471</v>
      </c>
      <c r="AE1195" s="74">
        <f>Table2[[#This Row],[ATA TO UNLOADING]]*24</f>
        <v>44.833333333313931</v>
      </c>
      <c r="AF1195" s="74" t="str">
        <f>IF(Table2[[#This Row],[ATA TO UNLOADING 2]]&lt;=48,"YES","NO")</f>
        <v>YES</v>
      </c>
      <c r="AG1195" s="75">
        <f t="shared" si="371"/>
        <v>0.54166666666424135</v>
      </c>
      <c r="AH1195" s="2" t="s">
        <v>42</v>
      </c>
      <c r="AI1195" s="2" t="str">
        <f t="shared" si="372"/>
        <v>HASU4835283</v>
      </c>
      <c r="AJ1195" s="76" t="str">
        <f t="shared" si="373"/>
        <v>CTU FLEVOKUST BV</v>
      </c>
      <c r="AK1195" s="77">
        <f>IF($M1195="TRUCK",VLOOKUP($AQ1195,Invoicing!$A$17:$B$49,MATCH($AK$1,Invoicing!$A$17:$B$17,0),FALSE),VLOOKUP($AQ1195,Invoicing!$N$17:$O$21,MATCH($AK$1,Invoicing!$N$17:$O$17,0),FALSE))</f>
        <v>520</v>
      </c>
      <c r="AL1195" s="78" t="e">
        <f>VLOOKUP($E1195,Invoicing!$A$1:$H$8,MATCH(TRACKER!$N1195,Invoicing!$A$1:$H$1,0),FALSE)</f>
        <v>#N/A</v>
      </c>
      <c r="AM1195" s="78">
        <v>35</v>
      </c>
      <c r="AN1195" s="78">
        <f t="shared" si="374"/>
        <v>0</v>
      </c>
      <c r="AO1195" s="2">
        <f t="shared" si="375"/>
        <v>3</v>
      </c>
      <c r="AP1195" s="2" t="str">
        <f t="shared" si="376"/>
        <v>WEEK</v>
      </c>
      <c r="AQ1195" s="2" t="str">
        <f t="shared" si="377"/>
        <v>CTU FLEVOKUST BVWEEK</v>
      </c>
      <c r="AR1195" s="71">
        <f t="shared" si="378"/>
        <v>520</v>
      </c>
      <c r="AS1195" s="71">
        <f>VLOOKUP(AJ1195,Invoicing!A:K,10,FALSE)</f>
        <v>0</v>
      </c>
      <c r="AT1195" s="71">
        <f t="shared" si="379"/>
        <v>520</v>
      </c>
    </row>
    <row r="1196" spans="1:47">
      <c r="A1196" s="37" t="s">
        <v>255</v>
      </c>
      <c r="B1196" s="3" t="s">
        <v>38</v>
      </c>
      <c r="C1196" s="11">
        <v>45530.652777777781</v>
      </c>
      <c r="D1196" s="11">
        <v>45530.666666666664</v>
      </c>
      <c r="E1196" s="11" t="s">
        <v>44</v>
      </c>
      <c r="F1196" s="11" t="s">
        <v>40</v>
      </c>
      <c r="G1196" s="3" t="s">
        <v>1372</v>
      </c>
      <c r="H1196" s="3" t="s">
        <v>41</v>
      </c>
      <c r="I1196" s="11">
        <v>45531.583333333336</v>
      </c>
      <c r="J1196" s="12">
        <v>45531.694444444445</v>
      </c>
      <c r="K1196" s="12">
        <v>45531.708333333336</v>
      </c>
      <c r="L1196" s="12">
        <v>45531.694444444445</v>
      </c>
      <c r="M1196" s="12" t="s">
        <v>115</v>
      </c>
      <c r="N1196" s="3" t="s">
        <v>42</v>
      </c>
      <c r="O1196" s="3">
        <v>2</v>
      </c>
      <c r="P1196" s="1">
        <f t="shared" si="360"/>
        <v>35</v>
      </c>
      <c r="Q1196" s="1">
        <f t="shared" si="361"/>
        <v>8</v>
      </c>
      <c r="R1196" s="72">
        <f t="shared" si="362"/>
        <v>45531.694444444445</v>
      </c>
      <c r="S1196" s="73">
        <f t="shared" si="363"/>
        <v>0.93055555555474712</v>
      </c>
      <c r="T1196" s="74">
        <f>Table2[[#This Row],[ETA A OFRECIMIENTO]]*24</f>
        <v>22.333333333313931</v>
      </c>
      <c r="U1196" s="1" t="str">
        <f t="shared" si="364"/>
        <v>YES</v>
      </c>
      <c r="V1196" s="73">
        <f t="shared" si="365"/>
        <v>0.125</v>
      </c>
      <c r="W1196" s="74">
        <f>Table2[[#This Row],[DEL. AVAILABLE A SLOT]]*24</f>
        <v>3</v>
      </c>
      <c r="X1196" s="1" t="str">
        <f t="shared" si="366"/>
        <v>SI</v>
      </c>
      <c r="Y1196" s="73">
        <f t="shared" si="367"/>
        <v>1.0555555555547471</v>
      </c>
      <c r="Z1196" s="74">
        <f>Table2[[#This Row],[ETA A TIMESLOT]]*24</f>
        <v>25.333333333313931</v>
      </c>
      <c r="AA1196" s="73">
        <f t="shared" si="368"/>
        <v>0</v>
      </c>
      <c r="AB1196" s="73" t="str">
        <f t="shared" si="369"/>
        <v>SI</v>
      </c>
      <c r="AC1196" s="74">
        <f>Table2[[#This Row],[PUNTUALIDAD (H)]]*24</f>
        <v>0</v>
      </c>
      <c r="AD1196" s="73">
        <f t="shared" si="370"/>
        <v>1.0416666666642413</v>
      </c>
      <c r="AE1196" s="74">
        <f>Table2[[#This Row],[ATA TO UNLOADING]]*24</f>
        <v>24.999999999941792</v>
      </c>
      <c r="AF1196" s="74" t="str">
        <f>IF(Table2[[#This Row],[ATA TO UNLOADING 2]]&lt;=48,"YES","NO")</f>
        <v>YES</v>
      </c>
      <c r="AG1196" s="75">
        <f t="shared" si="371"/>
        <v>0.70833333333575865</v>
      </c>
      <c r="AH1196" s="2" t="s">
        <v>42</v>
      </c>
      <c r="AI1196" s="2" t="str">
        <f t="shared" si="372"/>
        <v>HASU5070389</v>
      </c>
      <c r="AJ1196" s="76" t="str">
        <f t="shared" si="373"/>
        <v>MSI</v>
      </c>
      <c r="AK1196" s="77">
        <f>IF($M1196="TRUCK",VLOOKUP($AQ1196,Invoicing!$A$17:$B$49,MATCH($AK$1,Invoicing!$A$17:$B$17,0),FALSE),VLOOKUP($AQ1196,Invoicing!$N$17:$O$21,MATCH($AK$1,Invoicing!$N$17:$O$17,0),FALSE))</f>
        <v>480</v>
      </c>
      <c r="AL1196" s="78" t="e">
        <f>VLOOKUP($E1196,Invoicing!$A$1:$H$8,MATCH(TRACKER!$N1196,Invoicing!$A$1:$H$1,0),FALSE)</f>
        <v>#N/A</v>
      </c>
      <c r="AM1196" s="78">
        <f>VLOOKUP($E1196,Invoicing!$A$1:$H$8,MATCH(TRACKER!$O$1,Invoicing!$A$1:$H$1,0),FALSE)</f>
        <v>50</v>
      </c>
      <c r="AN1196" s="78">
        <f t="shared" si="374"/>
        <v>100</v>
      </c>
      <c r="AO1196" s="2">
        <f t="shared" si="375"/>
        <v>2</v>
      </c>
      <c r="AP1196" s="2" t="str">
        <f t="shared" si="376"/>
        <v>WEEK</v>
      </c>
      <c r="AQ1196" s="2" t="str">
        <f t="shared" si="377"/>
        <v>MSIWEEK</v>
      </c>
      <c r="AR1196" s="71">
        <f t="shared" si="378"/>
        <v>580</v>
      </c>
      <c r="AS1196" s="71">
        <f>VLOOKUP(AJ1196,Invoicing!A:K,10,FALSE)</f>
        <v>25</v>
      </c>
      <c r="AT1196" s="71">
        <f t="shared" si="379"/>
        <v>605</v>
      </c>
    </row>
    <row r="1197" spans="1:47">
      <c r="A1197" s="37" t="s">
        <v>255</v>
      </c>
      <c r="B1197" s="3" t="s">
        <v>38</v>
      </c>
      <c r="C1197" s="11">
        <v>45530.652777777781</v>
      </c>
      <c r="D1197" s="11">
        <v>45530.666666666664</v>
      </c>
      <c r="E1197" s="11" t="s">
        <v>49</v>
      </c>
      <c r="F1197" s="11" t="s">
        <v>40</v>
      </c>
      <c r="G1197" s="3" t="s">
        <v>1373</v>
      </c>
      <c r="H1197" s="3" t="s">
        <v>41</v>
      </c>
      <c r="I1197" s="11">
        <v>45533.291666666664</v>
      </c>
      <c r="J1197" s="12">
        <v>45534.520833333336</v>
      </c>
      <c r="K1197" s="12">
        <v>45534.541666666664</v>
      </c>
      <c r="L1197" s="12">
        <v>45534.520833333336</v>
      </c>
      <c r="M1197" s="61" t="s">
        <v>12</v>
      </c>
      <c r="N1197" s="3" t="s">
        <v>42</v>
      </c>
      <c r="O1197" s="3">
        <v>0</v>
      </c>
      <c r="P1197" s="1">
        <f t="shared" si="360"/>
        <v>35</v>
      </c>
      <c r="Q1197" s="1">
        <f t="shared" si="361"/>
        <v>8</v>
      </c>
      <c r="R1197" s="72">
        <f t="shared" si="362"/>
        <v>45534.520833333336</v>
      </c>
      <c r="S1197" s="73">
        <f t="shared" si="363"/>
        <v>2.6388888888832298</v>
      </c>
      <c r="T1197" s="74">
        <f>Table2[[#This Row],[ETA A OFRECIMIENTO]]*24</f>
        <v>63.333333333197515</v>
      </c>
      <c r="U1197" s="1" t="str">
        <f t="shared" si="364"/>
        <v>NO</v>
      </c>
      <c r="V1197" s="73">
        <f t="shared" si="365"/>
        <v>1.25</v>
      </c>
      <c r="W1197" s="74">
        <f>Table2[[#This Row],[DEL. AVAILABLE A SLOT]]*24</f>
        <v>30</v>
      </c>
      <c r="X1197" s="1" t="str">
        <f t="shared" si="366"/>
        <v>NO</v>
      </c>
      <c r="Y1197" s="73">
        <f t="shared" si="367"/>
        <v>3.8888888888832298</v>
      </c>
      <c r="Z1197" s="74">
        <f>Table2[[#This Row],[ETA A TIMESLOT]]*24</f>
        <v>93.333333333197515</v>
      </c>
      <c r="AA1197" s="73">
        <f t="shared" si="368"/>
        <v>0</v>
      </c>
      <c r="AB1197" s="73" t="str">
        <f t="shared" si="369"/>
        <v>SI</v>
      </c>
      <c r="AC1197" s="74">
        <f>Table2[[#This Row],[PUNTUALIDAD (H)]]*24</f>
        <v>0</v>
      </c>
      <c r="AD1197" s="73">
        <f t="shared" si="370"/>
        <v>3.8680555555547471</v>
      </c>
      <c r="AE1197" s="74">
        <f>Table2[[#This Row],[ATA TO UNLOADING]]*24</f>
        <v>92.833333333313931</v>
      </c>
      <c r="AF1197" s="74" t="str">
        <f>IF(Table2[[#This Row],[ATA TO UNLOADING 2]]&lt;=48,"YES","NO")</f>
        <v>NO</v>
      </c>
      <c r="AG1197" s="75">
        <f t="shared" si="371"/>
        <v>0.54166666666424135</v>
      </c>
      <c r="AH1197" s="2" t="s">
        <v>42</v>
      </c>
      <c r="AI1197" s="2" t="str">
        <f t="shared" si="372"/>
        <v>MAEU9171362</v>
      </c>
      <c r="AJ1197" s="76" t="str">
        <f t="shared" si="373"/>
        <v>CTU FLEVOKUST BV</v>
      </c>
      <c r="AK1197" s="77">
        <f>IF($M1197="TRUCK",VLOOKUP($AQ1197,Invoicing!$A$17:$B$49,MATCH($AK$1,Invoicing!$A$17:$B$17,0),FALSE),VLOOKUP($AQ1197,Invoicing!$N$17:$O$21,MATCH($AK$1,Invoicing!$N$17:$O$17,0),FALSE))</f>
        <v>380</v>
      </c>
      <c r="AL1197" s="78" t="e">
        <f>VLOOKUP($E1197,Invoicing!$A$1:$H$8,MATCH(TRACKER!$N1197,Invoicing!$A$1:$H$1,0),FALSE)</f>
        <v>#N/A</v>
      </c>
      <c r="AM1197" s="78">
        <v>35</v>
      </c>
      <c r="AN1197" s="78">
        <f t="shared" si="374"/>
        <v>0</v>
      </c>
      <c r="AO1197" s="2">
        <f t="shared" si="375"/>
        <v>5</v>
      </c>
      <c r="AP1197" s="2" t="str">
        <f t="shared" si="376"/>
        <v>WEEK</v>
      </c>
      <c r="AQ1197" s="2" t="str">
        <f t="shared" si="377"/>
        <v>CTU FLEVOKUST BVWEEK</v>
      </c>
      <c r="AR1197" s="71">
        <f t="shared" si="378"/>
        <v>380</v>
      </c>
      <c r="AS1197" s="71">
        <f>VLOOKUP(AJ1197,Invoicing!A:K,10,FALSE)</f>
        <v>0</v>
      </c>
      <c r="AT1197" s="71">
        <f t="shared" si="379"/>
        <v>380</v>
      </c>
    </row>
    <row r="1198" spans="1:47">
      <c r="A1198" s="37" t="s">
        <v>255</v>
      </c>
      <c r="B1198" s="3" t="s">
        <v>38</v>
      </c>
      <c r="C1198" s="11">
        <v>45530.652777777781</v>
      </c>
      <c r="D1198" s="11">
        <v>45530.666666666664</v>
      </c>
      <c r="E1198" s="11" t="s">
        <v>49</v>
      </c>
      <c r="F1198" s="11" t="s">
        <v>40</v>
      </c>
      <c r="G1198" s="3" t="s">
        <v>1374</v>
      </c>
      <c r="H1198" s="3" t="s">
        <v>41</v>
      </c>
      <c r="I1198" s="11">
        <v>45533.291666666664</v>
      </c>
      <c r="J1198" s="12">
        <v>45534.011111111111</v>
      </c>
      <c r="K1198" s="12">
        <v>45534.041666666664</v>
      </c>
      <c r="L1198" s="12">
        <v>45534.034722222219</v>
      </c>
      <c r="M1198" s="61" t="s">
        <v>12</v>
      </c>
      <c r="N1198" s="3" t="s">
        <v>42</v>
      </c>
      <c r="O1198" s="3">
        <v>0</v>
      </c>
      <c r="P1198" s="1">
        <f t="shared" si="360"/>
        <v>35</v>
      </c>
      <c r="Q1198" s="1">
        <f t="shared" si="361"/>
        <v>8</v>
      </c>
      <c r="R1198" s="72">
        <f t="shared" si="362"/>
        <v>45534.011111111111</v>
      </c>
      <c r="S1198" s="73">
        <f t="shared" si="363"/>
        <v>2.6388888888832298</v>
      </c>
      <c r="T1198" s="74">
        <f>Table2[[#This Row],[ETA A OFRECIMIENTO]]*24</f>
        <v>63.333333333197515</v>
      </c>
      <c r="U1198" s="1" t="str">
        <f t="shared" si="364"/>
        <v>NO</v>
      </c>
      <c r="V1198" s="73">
        <f t="shared" si="365"/>
        <v>0.75</v>
      </c>
      <c r="W1198" s="74">
        <f>Table2[[#This Row],[DEL. AVAILABLE A SLOT]]*24</f>
        <v>18</v>
      </c>
      <c r="X1198" s="1" t="str">
        <f t="shared" si="366"/>
        <v>SI</v>
      </c>
      <c r="Y1198" s="73">
        <f t="shared" si="367"/>
        <v>3.3888888888832298</v>
      </c>
      <c r="Z1198" s="74">
        <f>Table2[[#This Row],[ETA A TIMESLOT]]*24</f>
        <v>81.333333333197515</v>
      </c>
      <c r="AA1198" s="73">
        <f t="shared" si="368"/>
        <v>0</v>
      </c>
      <c r="AB1198" s="73" t="str">
        <f t="shared" si="369"/>
        <v>SI</v>
      </c>
      <c r="AC1198" s="74">
        <f>Table2[[#This Row],[PUNTUALIDAD (H)]]*24</f>
        <v>0</v>
      </c>
      <c r="AD1198" s="73">
        <f t="shared" si="370"/>
        <v>3.3819444444379769</v>
      </c>
      <c r="AE1198" s="74">
        <f>Table2[[#This Row],[ATA TO UNLOADING]]*24</f>
        <v>81.166666666511446</v>
      </c>
      <c r="AF1198" s="74" t="str">
        <f>IF(Table2[[#This Row],[ATA TO UNLOADING 2]]&lt;=48,"YES","NO")</f>
        <v>NO</v>
      </c>
      <c r="AG1198" s="75">
        <f t="shared" si="371"/>
        <v>4.1666666664241347E-2</v>
      </c>
      <c r="AH1198" s="2" t="s">
        <v>24</v>
      </c>
      <c r="AI1198" s="2" t="str">
        <f t="shared" si="372"/>
        <v>MAEU9221231</v>
      </c>
      <c r="AJ1198" s="76" t="str">
        <f t="shared" si="373"/>
        <v>CTU FLEVOKUST BV</v>
      </c>
      <c r="AK1198" s="77">
        <f>IF($M1198="TRUCK",VLOOKUP($AQ1198,Invoicing!$A$17:$B$49,MATCH($AK$1,Invoicing!$A$17:$B$17,0),FALSE),VLOOKUP($AQ1198,Invoicing!$N$17:$O$21,MATCH($AK$1,Invoicing!$N$17:$O$17,0),FALSE))</f>
        <v>380</v>
      </c>
      <c r="AL1198" s="78" t="e">
        <f>VLOOKUP($E1198,Invoicing!$A$1:$H$8,MATCH(TRACKER!$N1198,Invoicing!$A$1:$H$1,0),FALSE)</f>
        <v>#N/A</v>
      </c>
      <c r="AM1198" s="78">
        <v>35</v>
      </c>
      <c r="AN1198" s="78">
        <f t="shared" si="374"/>
        <v>0</v>
      </c>
      <c r="AO1198" s="2">
        <f t="shared" si="375"/>
        <v>5</v>
      </c>
      <c r="AP1198" s="2" t="str">
        <f t="shared" si="376"/>
        <v>NIGHT</v>
      </c>
      <c r="AQ1198" s="2" t="str">
        <f t="shared" si="377"/>
        <v>CTU FLEVOKUST BVNIGHT</v>
      </c>
      <c r="AR1198" s="71">
        <f t="shared" si="378"/>
        <v>380</v>
      </c>
      <c r="AS1198" s="71">
        <f>VLOOKUP(AJ1198,Invoicing!A:K,10,FALSE)</f>
        <v>0</v>
      </c>
      <c r="AT1198" s="71">
        <f t="shared" si="379"/>
        <v>380</v>
      </c>
    </row>
    <row r="1199" spans="1:47">
      <c r="A1199" s="37" t="s">
        <v>255</v>
      </c>
      <c r="B1199" s="3" t="s">
        <v>38</v>
      </c>
      <c r="C1199" s="11">
        <v>45530.652777777781</v>
      </c>
      <c r="D1199" s="11">
        <v>45530.666666666664</v>
      </c>
      <c r="E1199" s="11" t="s">
        <v>44</v>
      </c>
      <c r="F1199" s="11" t="s">
        <v>40</v>
      </c>
      <c r="G1199" s="3" t="s">
        <v>1375</v>
      </c>
      <c r="H1199" s="3" t="s">
        <v>41</v>
      </c>
      <c r="I1199" s="11">
        <v>45531.583333333336</v>
      </c>
      <c r="J1199" s="12">
        <v>45532.295138888891</v>
      </c>
      <c r="K1199" s="12">
        <v>45532.3125</v>
      </c>
      <c r="L1199" s="12">
        <v>45532.295138888891</v>
      </c>
      <c r="M1199" s="12" t="s">
        <v>115</v>
      </c>
      <c r="N1199" s="3" t="s">
        <v>42</v>
      </c>
      <c r="O1199" s="3">
        <v>0</v>
      </c>
      <c r="P1199" s="1">
        <f t="shared" si="360"/>
        <v>35</v>
      </c>
      <c r="Q1199" s="1">
        <f t="shared" si="361"/>
        <v>8</v>
      </c>
      <c r="R1199" s="72">
        <f t="shared" si="362"/>
        <v>45532.295138888891</v>
      </c>
      <c r="S1199" s="73">
        <f t="shared" si="363"/>
        <v>0.93055555555474712</v>
      </c>
      <c r="T1199" s="74">
        <f>Table2[[#This Row],[ETA A OFRECIMIENTO]]*24</f>
        <v>22.333333333313931</v>
      </c>
      <c r="U1199" s="1" t="str">
        <f t="shared" si="364"/>
        <v>YES</v>
      </c>
      <c r="V1199" s="73">
        <f t="shared" si="365"/>
        <v>0.72916666666424135</v>
      </c>
      <c r="W1199" s="74">
        <f>Table2[[#This Row],[DEL. AVAILABLE A SLOT]]*24</f>
        <v>17.499999999941792</v>
      </c>
      <c r="X1199" s="1" t="str">
        <f t="shared" si="366"/>
        <v>SI</v>
      </c>
      <c r="Y1199" s="73">
        <f t="shared" si="367"/>
        <v>1.6597222222189885</v>
      </c>
      <c r="Z1199" s="74">
        <f>Table2[[#This Row],[ETA A TIMESLOT]]*24</f>
        <v>39.833333333255723</v>
      </c>
      <c r="AA1199" s="73">
        <f t="shared" si="368"/>
        <v>0</v>
      </c>
      <c r="AB1199" s="73" t="str">
        <f t="shared" si="369"/>
        <v>SI</v>
      </c>
      <c r="AC1199" s="74">
        <f>Table2[[#This Row],[PUNTUALIDAD (H)]]*24</f>
        <v>0</v>
      </c>
      <c r="AD1199" s="73">
        <f t="shared" si="370"/>
        <v>1.6423611111094942</v>
      </c>
      <c r="AE1199" s="74">
        <f>Table2[[#This Row],[ATA TO UNLOADING]]*24</f>
        <v>39.416666666627862</v>
      </c>
      <c r="AF1199" s="74" t="str">
        <f>IF(Table2[[#This Row],[ATA TO UNLOADING 2]]&lt;=48,"YES","NO")</f>
        <v>YES</v>
      </c>
      <c r="AG1199" s="75">
        <f t="shared" si="371"/>
        <v>0.3125</v>
      </c>
      <c r="AH1199" s="2" t="s">
        <v>42</v>
      </c>
      <c r="AI1199" s="2" t="str">
        <f t="shared" si="372"/>
        <v>MAEU9226819</v>
      </c>
      <c r="AJ1199" s="76" t="str">
        <f t="shared" si="373"/>
        <v>MSI</v>
      </c>
      <c r="AK1199" s="77">
        <f>IF($M1199="TRUCK",VLOOKUP($AQ1199,Invoicing!$A$17:$B$49,MATCH($AK$1,Invoicing!$A$17:$B$17,0),FALSE),VLOOKUP($AQ1199,Invoicing!$N$17:$O$21,MATCH($AK$1,Invoicing!$N$17:$O$17,0),FALSE))</f>
        <v>480</v>
      </c>
      <c r="AL1199" s="78" t="e">
        <f>VLOOKUP($E1199,Invoicing!$A$1:$H$8,MATCH(TRACKER!$N1199,Invoicing!$A$1:$H$1,0),FALSE)</f>
        <v>#N/A</v>
      </c>
      <c r="AM1199" s="78">
        <f>VLOOKUP($E1199,Invoicing!$A$1:$H$8,MATCH(TRACKER!$O$1,Invoicing!$A$1:$H$1,0),FALSE)</f>
        <v>50</v>
      </c>
      <c r="AN1199" s="78">
        <f t="shared" si="374"/>
        <v>0</v>
      </c>
      <c r="AO1199" s="2">
        <f t="shared" si="375"/>
        <v>3</v>
      </c>
      <c r="AP1199" s="2" t="str">
        <f t="shared" si="376"/>
        <v>WEEK</v>
      </c>
      <c r="AQ1199" s="2" t="str">
        <f t="shared" si="377"/>
        <v>MSIWEEK</v>
      </c>
      <c r="AR1199" s="71">
        <f t="shared" si="378"/>
        <v>480</v>
      </c>
      <c r="AS1199" s="71">
        <f>VLOOKUP(AJ1199,Invoicing!A:K,10,FALSE)</f>
        <v>25</v>
      </c>
      <c r="AT1199" s="71">
        <f t="shared" si="379"/>
        <v>505</v>
      </c>
    </row>
    <row r="1200" spans="1:47">
      <c r="A1200" s="37" t="s">
        <v>255</v>
      </c>
      <c r="B1200" s="3" t="s">
        <v>38</v>
      </c>
      <c r="C1200" s="11">
        <v>45530.652777777781</v>
      </c>
      <c r="D1200" s="11">
        <v>45530.666666666664</v>
      </c>
      <c r="E1200" s="11" t="s">
        <v>49</v>
      </c>
      <c r="F1200" s="11" t="s">
        <v>40</v>
      </c>
      <c r="G1200" s="3" t="s">
        <v>1376</v>
      </c>
      <c r="H1200" s="3" t="s">
        <v>41</v>
      </c>
      <c r="I1200" s="11">
        <v>45533.291666666664</v>
      </c>
      <c r="J1200" s="12">
        <v>45533.51458333333</v>
      </c>
      <c r="K1200" s="12">
        <v>45533.541666666664</v>
      </c>
      <c r="L1200" s="12">
        <v>45533.524305555555</v>
      </c>
      <c r="M1200" s="61" t="s">
        <v>12</v>
      </c>
      <c r="N1200" s="3" t="s">
        <v>42</v>
      </c>
      <c r="O1200" s="3">
        <v>0</v>
      </c>
      <c r="P1200" s="1">
        <f t="shared" si="360"/>
        <v>35</v>
      </c>
      <c r="Q1200" s="1">
        <f t="shared" si="361"/>
        <v>8</v>
      </c>
      <c r="R1200" s="72">
        <f t="shared" si="362"/>
        <v>45533.51458333333</v>
      </c>
      <c r="S1200" s="73">
        <f t="shared" si="363"/>
        <v>2.6388888888832298</v>
      </c>
      <c r="T1200" s="74">
        <f>Table2[[#This Row],[ETA A OFRECIMIENTO]]*24</f>
        <v>63.333333333197515</v>
      </c>
      <c r="U1200" s="1" t="str">
        <f t="shared" si="364"/>
        <v>NO</v>
      </c>
      <c r="V1200" s="73">
        <f t="shared" si="365"/>
        <v>0.25</v>
      </c>
      <c r="W1200" s="74">
        <f>Table2[[#This Row],[DEL. AVAILABLE A SLOT]]*24</f>
        <v>6</v>
      </c>
      <c r="X1200" s="1" t="str">
        <f t="shared" si="366"/>
        <v>SI</v>
      </c>
      <c r="Y1200" s="73">
        <f t="shared" si="367"/>
        <v>2.8888888888832298</v>
      </c>
      <c r="Z1200" s="74">
        <f>Table2[[#This Row],[ETA A TIMESLOT]]*24</f>
        <v>69.333333333197515</v>
      </c>
      <c r="AA1200" s="73">
        <f t="shared" si="368"/>
        <v>0</v>
      </c>
      <c r="AB1200" s="73" t="str">
        <f t="shared" si="369"/>
        <v>SI</v>
      </c>
      <c r="AC1200" s="74">
        <f>Table2[[#This Row],[PUNTUALIDAD (H)]]*24</f>
        <v>0</v>
      </c>
      <c r="AD1200" s="73">
        <f t="shared" si="370"/>
        <v>2.8715277777737356</v>
      </c>
      <c r="AE1200" s="74">
        <f>Table2[[#This Row],[ATA TO UNLOADING]]*24</f>
        <v>68.916666666569654</v>
      </c>
      <c r="AF1200" s="74" t="str">
        <f>IF(Table2[[#This Row],[ATA TO UNLOADING 2]]&lt;=48,"YES","NO")</f>
        <v>NO</v>
      </c>
      <c r="AG1200" s="75">
        <f t="shared" si="371"/>
        <v>0.54166666666424135</v>
      </c>
      <c r="AH1200" s="2" t="s">
        <v>42</v>
      </c>
      <c r="AI1200" s="2" t="str">
        <f t="shared" si="372"/>
        <v>MAEU9270874</v>
      </c>
      <c r="AJ1200" s="76" t="str">
        <f t="shared" si="373"/>
        <v>CTU FLEVOKUST BV</v>
      </c>
      <c r="AK1200" s="77">
        <f>IF($M1200="TRUCK",VLOOKUP($AQ1200,Invoicing!$A$17:$B$49,MATCH($AK$1,Invoicing!$A$17:$B$17,0),FALSE),VLOOKUP($AQ1200,Invoicing!$N$17:$O$21,MATCH($AK$1,Invoicing!$N$17:$O$17,0),FALSE))</f>
        <v>380</v>
      </c>
      <c r="AL1200" s="78" t="e">
        <f>VLOOKUP($E1200,Invoicing!$A$1:$H$8,MATCH(TRACKER!$N1200,Invoicing!$A$1:$H$1,0),FALSE)</f>
        <v>#N/A</v>
      </c>
      <c r="AM1200" s="78">
        <v>35</v>
      </c>
      <c r="AN1200" s="78">
        <f t="shared" si="374"/>
        <v>0</v>
      </c>
      <c r="AO1200" s="2">
        <f t="shared" si="375"/>
        <v>4</v>
      </c>
      <c r="AP1200" s="2" t="str">
        <f t="shared" si="376"/>
        <v>WEEK</v>
      </c>
      <c r="AQ1200" s="2" t="str">
        <f t="shared" si="377"/>
        <v>CTU FLEVOKUST BVWEEK</v>
      </c>
      <c r="AR1200" s="71">
        <f t="shared" si="378"/>
        <v>380</v>
      </c>
      <c r="AS1200" s="71">
        <f>VLOOKUP(AJ1200,Invoicing!A:K,10,FALSE)</f>
        <v>0</v>
      </c>
      <c r="AT1200" s="71">
        <f t="shared" si="379"/>
        <v>380</v>
      </c>
    </row>
    <row r="1201" spans="1:46">
      <c r="A1201" s="37" t="s">
        <v>255</v>
      </c>
      <c r="B1201" s="3" t="s">
        <v>38</v>
      </c>
      <c r="C1201" s="11">
        <v>45530.652777777781</v>
      </c>
      <c r="D1201" s="11">
        <v>45530.666666666664</v>
      </c>
      <c r="E1201" s="11" t="s">
        <v>44</v>
      </c>
      <c r="F1201" s="11" t="s">
        <v>40</v>
      </c>
      <c r="G1201" s="3" t="s">
        <v>1377</v>
      </c>
      <c r="H1201" s="3" t="s">
        <v>41</v>
      </c>
      <c r="I1201" s="11">
        <v>45531.583333333336</v>
      </c>
      <c r="J1201" s="12">
        <v>45532.25</v>
      </c>
      <c r="K1201" s="12">
        <v>45532.25</v>
      </c>
      <c r="L1201" s="12">
        <v>45532.25</v>
      </c>
      <c r="M1201" s="12" t="s">
        <v>115</v>
      </c>
      <c r="N1201" s="3" t="s">
        <v>42</v>
      </c>
      <c r="O1201" s="3">
        <v>0</v>
      </c>
      <c r="P1201" s="1">
        <f t="shared" si="360"/>
        <v>35</v>
      </c>
      <c r="Q1201" s="1">
        <f t="shared" si="361"/>
        <v>8</v>
      </c>
      <c r="R1201" s="72">
        <f t="shared" si="362"/>
        <v>45532.25</v>
      </c>
      <c r="S1201" s="73">
        <f t="shared" si="363"/>
        <v>0.93055555555474712</v>
      </c>
      <c r="T1201" s="74">
        <f>Table2[[#This Row],[ETA A OFRECIMIENTO]]*24</f>
        <v>22.333333333313931</v>
      </c>
      <c r="U1201" s="1" t="str">
        <f t="shared" si="364"/>
        <v>YES</v>
      </c>
      <c r="V1201" s="73">
        <f t="shared" si="365"/>
        <v>0.66666666666424135</v>
      </c>
      <c r="W1201" s="74">
        <f>Table2[[#This Row],[DEL. AVAILABLE A SLOT]]*24</f>
        <v>15.999999999941792</v>
      </c>
      <c r="X1201" s="1" t="str">
        <f t="shared" si="366"/>
        <v>SI</v>
      </c>
      <c r="Y1201" s="73">
        <f t="shared" si="367"/>
        <v>1.5972222222189885</v>
      </c>
      <c r="Z1201" s="74">
        <f>Table2[[#This Row],[ETA A TIMESLOT]]*24</f>
        <v>38.333333333255723</v>
      </c>
      <c r="AA1201" s="73">
        <f t="shared" si="368"/>
        <v>0</v>
      </c>
      <c r="AB1201" s="73" t="str">
        <f t="shared" si="369"/>
        <v>SI</v>
      </c>
      <c r="AC1201" s="74">
        <f>Table2[[#This Row],[PUNTUALIDAD (H)]]*24</f>
        <v>0</v>
      </c>
      <c r="AD1201" s="73">
        <f t="shared" si="370"/>
        <v>1.5972222222189885</v>
      </c>
      <c r="AE1201" s="74">
        <f>Table2[[#This Row],[ATA TO UNLOADING]]*24</f>
        <v>38.333333333255723</v>
      </c>
      <c r="AF1201" s="74" t="str">
        <f>IF(Table2[[#This Row],[ATA TO UNLOADING 2]]&lt;=48,"YES","NO")</f>
        <v>YES</v>
      </c>
      <c r="AG1201" s="75">
        <f t="shared" si="371"/>
        <v>0.25</v>
      </c>
      <c r="AH1201" s="2" t="s">
        <v>42</v>
      </c>
      <c r="AI1201" s="2" t="str">
        <f t="shared" si="372"/>
        <v>MRKU0273478</v>
      </c>
      <c r="AJ1201" s="76" t="str">
        <f t="shared" si="373"/>
        <v>MSI</v>
      </c>
      <c r="AK1201" s="77">
        <f>IF($M1201="TRUCK",VLOOKUP($AQ1201,Invoicing!$A$17:$B$49,MATCH($AK$1,Invoicing!$A$17:$B$17,0),FALSE),VLOOKUP($AQ1201,Invoicing!$N$17:$O$21,MATCH($AK$1,Invoicing!$N$17:$O$17,0),FALSE))</f>
        <v>480</v>
      </c>
      <c r="AL1201" s="78" t="e">
        <f>VLOOKUP($E1201,Invoicing!$A$1:$H$8,MATCH(TRACKER!$N1201,Invoicing!$A$1:$H$1,0),FALSE)</f>
        <v>#N/A</v>
      </c>
      <c r="AM1201" s="78">
        <f>VLOOKUP($E1201,Invoicing!$A$1:$H$8,MATCH(TRACKER!$O$1,Invoicing!$A$1:$H$1,0),FALSE)</f>
        <v>50</v>
      </c>
      <c r="AN1201" s="78">
        <f t="shared" si="374"/>
        <v>0</v>
      </c>
      <c r="AO1201" s="2">
        <f t="shared" si="375"/>
        <v>3</v>
      </c>
      <c r="AP1201" s="2" t="str">
        <f t="shared" si="376"/>
        <v>WEEK</v>
      </c>
      <c r="AQ1201" s="2" t="str">
        <f t="shared" si="377"/>
        <v>MSIWEEK</v>
      </c>
      <c r="AR1201" s="71">
        <f t="shared" si="378"/>
        <v>480</v>
      </c>
      <c r="AS1201" s="71">
        <f>VLOOKUP(AJ1201,Invoicing!A:K,10,FALSE)</f>
        <v>25</v>
      </c>
      <c r="AT1201" s="71">
        <f t="shared" si="379"/>
        <v>505</v>
      </c>
    </row>
    <row r="1202" spans="1:46">
      <c r="A1202" s="37" t="s">
        <v>255</v>
      </c>
      <c r="B1202" s="3" t="s">
        <v>38</v>
      </c>
      <c r="C1202" s="11">
        <v>45530.652777777781</v>
      </c>
      <c r="D1202" s="11">
        <v>45530.666666666664</v>
      </c>
      <c r="E1202" s="11" t="s">
        <v>39</v>
      </c>
      <c r="F1202" s="11" t="s">
        <v>40</v>
      </c>
      <c r="G1202" s="3" t="s">
        <v>1378</v>
      </c>
      <c r="H1202" s="3" t="s">
        <v>41</v>
      </c>
      <c r="I1202" s="11">
        <v>45531.583333333336</v>
      </c>
      <c r="J1202" s="12">
        <v>45531.600694444445</v>
      </c>
      <c r="K1202" s="12">
        <v>45531.583333333336</v>
      </c>
      <c r="L1202" s="12">
        <v>45531.604166666664</v>
      </c>
      <c r="M1202" s="12" t="s">
        <v>115</v>
      </c>
      <c r="N1202" s="3" t="s">
        <v>42</v>
      </c>
      <c r="O1202" s="3">
        <v>0</v>
      </c>
      <c r="P1202" s="1">
        <f t="shared" si="360"/>
        <v>35</v>
      </c>
      <c r="Q1202" s="1">
        <f t="shared" si="361"/>
        <v>8</v>
      </c>
      <c r="R1202" s="72">
        <f t="shared" si="362"/>
        <v>45531.600694444445</v>
      </c>
      <c r="S1202" s="73">
        <f t="shared" si="363"/>
        <v>0.93055555555474712</v>
      </c>
      <c r="T1202" s="74">
        <f>Table2[[#This Row],[ETA A OFRECIMIENTO]]*24</f>
        <v>22.333333333313931</v>
      </c>
      <c r="U1202" s="1" t="str">
        <f t="shared" si="364"/>
        <v>YES</v>
      </c>
      <c r="V1202" s="73">
        <f t="shared" si="365"/>
        <v>0</v>
      </c>
      <c r="W1202" s="74">
        <f>Table2[[#This Row],[DEL. AVAILABLE A SLOT]]*24</f>
        <v>0</v>
      </c>
      <c r="X1202" s="1" t="str">
        <f t="shared" si="366"/>
        <v>SI</v>
      </c>
      <c r="Y1202" s="73">
        <f t="shared" si="367"/>
        <v>0.93055555555474712</v>
      </c>
      <c r="Z1202" s="74">
        <f>Table2[[#This Row],[ETA A TIMESLOT]]*24</f>
        <v>22.333333333313931</v>
      </c>
      <c r="AA1202" s="73">
        <f t="shared" si="368"/>
        <v>1.7361111109494232E-2</v>
      </c>
      <c r="AB1202" s="73" t="str">
        <f t="shared" si="369"/>
        <v>SI</v>
      </c>
      <c r="AC1202" s="74">
        <f>Table2[[#This Row],[PUNTUALIDAD (H)]]*24</f>
        <v>0.41666666662786156</v>
      </c>
      <c r="AD1202" s="73">
        <f t="shared" si="370"/>
        <v>0.95138888888322981</v>
      </c>
      <c r="AE1202" s="74">
        <f>Table2[[#This Row],[ATA TO UNLOADING]]*24</f>
        <v>22.833333333197515</v>
      </c>
      <c r="AF1202" s="74" t="str">
        <f>IF(Table2[[#This Row],[ATA TO UNLOADING 2]]&lt;=48,"YES","NO")</f>
        <v>YES</v>
      </c>
      <c r="AG1202" s="75">
        <f t="shared" si="371"/>
        <v>0.58333333333575865</v>
      </c>
      <c r="AH1202" s="2" t="s">
        <v>42</v>
      </c>
      <c r="AI1202" s="2" t="str">
        <f t="shared" si="372"/>
        <v>MRKU2344610</v>
      </c>
      <c r="AJ1202" s="76" t="str">
        <f t="shared" si="373"/>
        <v>AZOIA LOGISTICS</v>
      </c>
      <c r="AK1202" s="77">
        <f>IF($M1202="TRUCK",VLOOKUP($AQ1202,Invoicing!$A$17:$B$49,MATCH($AK$1,Invoicing!$A$17:$B$17,0),FALSE),VLOOKUP($AQ1202,Invoicing!$N$17:$O$21,MATCH($AK$1,Invoicing!$N$17:$O$17,0),FALSE))</f>
        <v>550</v>
      </c>
      <c r="AL1202" s="78" t="e">
        <f>VLOOKUP($E1202,Invoicing!$A$1:$H$8,MATCH(TRACKER!$N1202,Invoicing!$A$1:$H$1,0),FALSE)</f>
        <v>#N/A</v>
      </c>
      <c r="AM1202" s="78">
        <f>VLOOKUP($E1202,Invoicing!$A$1:$H$8,MATCH(TRACKER!$O$1,Invoicing!$A$1:$H$1,0),FALSE)</f>
        <v>45</v>
      </c>
      <c r="AN1202" s="78">
        <f t="shared" si="374"/>
        <v>0</v>
      </c>
      <c r="AO1202" s="2">
        <f t="shared" si="375"/>
        <v>2</v>
      </c>
      <c r="AP1202" s="2" t="str">
        <f t="shared" si="376"/>
        <v>WEEK</v>
      </c>
      <c r="AQ1202" s="2" t="str">
        <f t="shared" si="377"/>
        <v>AZOIA LOGISTICSWEEK</v>
      </c>
      <c r="AR1202" s="71">
        <f t="shared" si="378"/>
        <v>550</v>
      </c>
      <c r="AS1202" s="71">
        <f>VLOOKUP(AJ1202,Invoicing!A:K,10,FALSE)</f>
        <v>25</v>
      </c>
      <c r="AT1202" s="71">
        <f t="shared" si="379"/>
        <v>575</v>
      </c>
    </row>
    <row r="1203" spans="1:46">
      <c r="A1203" s="58" t="s">
        <v>255</v>
      </c>
      <c r="B1203" s="59" t="s">
        <v>38</v>
      </c>
      <c r="C1203" s="60">
        <v>45530.652777777781</v>
      </c>
      <c r="D1203" s="60">
        <v>45530.666666666664</v>
      </c>
      <c r="E1203" s="60" t="s">
        <v>39</v>
      </c>
      <c r="F1203" s="60" t="s">
        <v>40</v>
      </c>
      <c r="G1203" s="59" t="s">
        <v>1379</v>
      </c>
      <c r="H1203" s="3" t="s">
        <v>2821</v>
      </c>
      <c r="I1203" s="60">
        <v>45531.583333333336</v>
      </c>
      <c r="J1203" s="61">
        <v>45531.643750000003</v>
      </c>
      <c r="K1203" s="61">
        <v>45531.583333333336</v>
      </c>
      <c r="L1203" s="61">
        <v>45531.690972222219</v>
      </c>
      <c r="M1203" s="12" t="s">
        <v>115</v>
      </c>
      <c r="N1203" s="3" t="s">
        <v>42</v>
      </c>
      <c r="O1203" s="3">
        <v>0</v>
      </c>
      <c r="P1203" s="1">
        <f t="shared" si="360"/>
        <v>35</v>
      </c>
      <c r="Q1203" s="1">
        <f t="shared" si="361"/>
        <v>8</v>
      </c>
      <c r="R1203" s="72">
        <f t="shared" si="362"/>
        <v>45531.643750000003</v>
      </c>
      <c r="S1203" s="73">
        <f t="shared" si="363"/>
        <v>0.93055555555474712</v>
      </c>
      <c r="T1203" s="74">
        <f>Table2[[#This Row],[ETA A OFRECIMIENTO]]*24</f>
        <v>22.333333333313931</v>
      </c>
      <c r="U1203" s="1" t="str">
        <f t="shared" si="364"/>
        <v>YES</v>
      </c>
      <c r="V1203" s="73">
        <f t="shared" si="365"/>
        <v>0</v>
      </c>
      <c r="W1203" s="74">
        <f>Table2[[#This Row],[DEL. AVAILABLE A SLOT]]*24</f>
        <v>0</v>
      </c>
      <c r="X1203" s="1" t="str">
        <f t="shared" si="366"/>
        <v>SI</v>
      </c>
      <c r="Y1203" s="73">
        <f t="shared" si="367"/>
        <v>0.93055555555474712</v>
      </c>
      <c r="Z1203" s="74">
        <f>Table2[[#This Row],[ETA A TIMESLOT]]*24</f>
        <v>22.333333333313931</v>
      </c>
      <c r="AA1203" s="73">
        <f t="shared" si="368"/>
        <v>6.0416666667151731E-2</v>
      </c>
      <c r="AB1203" s="73" t="str">
        <f t="shared" si="369"/>
        <v>NO</v>
      </c>
      <c r="AC1203" s="74">
        <f>Table2[[#This Row],[PUNTUALIDAD (H)]]*24</f>
        <v>1.4500000000116415</v>
      </c>
      <c r="AD1203" s="73">
        <f t="shared" si="370"/>
        <v>1.0381944444379769</v>
      </c>
      <c r="AE1203" s="74">
        <f>Table2[[#This Row],[ATA TO UNLOADING]]*24</f>
        <v>24.916666666511446</v>
      </c>
      <c r="AF1203" s="74" t="str">
        <f>IF(Table2[[#This Row],[ATA TO UNLOADING 2]]&lt;=48,"YES","NO")</f>
        <v>YES</v>
      </c>
      <c r="AG1203" s="75">
        <f t="shared" si="371"/>
        <v>0.58333333333575865</v>
      </c>
      <c r="AH1203" s="2" t="s">
        <v>42</v>
      </c>
      <c r="AI1203" s="2" t="str">
        <f t="shared" si="372"/>
        <v>MRKU2481866</v>
      </c>
      <c r="AJ1203" s="76" t="str">
        <f t="shared" si="373"/>
        <v>AZOIA LOGISTICS</v>
      </c>
      <c r="AK1203" s="77">
        <f>IF($M1203="TRUCK",VLOOKUP($AQ1203,Invoicing!$A$17:$B$49,MATCH($AK$1,Invoicing!$A$17:$B$17,0),FALSE),VLOOKUP($AQ1203,Invoicing!$N$17:$O$21,MATCH($AK$1,Invoicing!$N$17:$O$17,0),FALSE))</f>
        <v>550</v>
      </c>
      <c r="AL1203" s="78" t="e">
        <f>VLOOKUP($E1203,Invoicing!$A$1:$H$8,MATCH(TRACKER!$N1203,Invoicing!$A$1:$H$1,0),FALSE)</f>
        <v>#N/A</v>
      </c>
      <c r="AM1203" s="78">
        <f>VLOOKUP($E1203,Invoicing!$A$1:$H$8,MATCH(TRACKER!$O$1,Invoicing!$A$1:$H$1,0),FALSE)</f>
        <v>45</v>
      </c>
      <c r="AN1203" s="78">
        <f t="shared" si="374"/>
        <v>0</v>
      </c>
      <c r="AO1203" s="2">
        <f t="shared" si="375"/>
        <v>2</v>
      </c>
      <c r="AP1203" s="2" t="str">
        <f t="shared" si="376"/>
        <v>WEEK</v>
      </c>
      <c r="AQ1203" s="2" t="str">
        <f t="shared" si="377"/>
        <v>AZOIA LOGISTICSWEEK</v>
      </c>
      <c r="AR1203" s="71">
        <f t="shared" si="378"/>
        <v>550</v>
      </c>
      <c r="AS1203" s="71">
        <f>VLOOKUP(AJ1203,Invoicing!A:K,10,FALSE)</f>
        <v>25</v>
      </c>
      <c r="AT1203" s="71">
        <f t="shared" si="379"/>
        <v>575</v>
      </c>
    </row>
    <row r="1204" spans="1:46">
      <c r="A1204" s="37" t="s">
        <v>255</v>
      </c>
      <c r="B1204" s="3" t="s">
        <v>38</v>
      </c>
      <c r="C1204" s="11">
        <v>45530.652777777781</v>
      </c>
      <c r="D1204" s="11">
        <v>45530.666666666664</v>
      </c>
      <c r="E1204" s="11" t="s">
        <v>49</v>
      </c>
      <c r="F1204" s="11" t="s">
        <v>40</v>
      </c>
      <c r="G1204" s="3" t="s">
        <v>1380</v>
      </c>
      <c r="H1204" s="3" t="s">
        <v>2821</v>
      </c>
      <c r="I1204" s="11">
        <v>45533.291666666664</v>
      </c>
      <c r="J1204" s="12">
        <v>45533.561111111114</v>
      </c>
      <c r="K1204" s="12">
        <v>45533.625</v>
      </c>
      <c r="L1204" s="12">
        <v>45533.561111111114</v>
      </c>
      <c r="M1204" s="61" t="s">
        <v>12</v>
      </c>
      <c r="N1204" s="3" t="s">
        <v>13</v>
      </c>
      <c r="O1204" s="3">
        <v>0</v>
      </c>
      <c r="P1204" s="1">
        <f t="shared" si="360"/>
        <v>35</v>
      </c>
      <c r="Q1204" s="1">
        <f t="shared" si="361"/>
        <v>8</v>
      </c>
      <c r="R1204" s="72">
        <f t="shared" si="362"/>
        <v>45533.561111111114</v>
      </c>
      <c r="S1204" s="73">
        <f t="shared" si="363"/>
        <v>2.6388888888832298</v>
      </c>
      <c r="T1204" s="74">
        <f>Table2[[#This Row],[ETA A OFRECIMIENTO]]*24</f>
        <v>63.333333333197515</v>
      </c>
      <c r="U1204" s="1" t="str">
        <f t="shared" si="364"/>
        <v>NO</v>
      </c>
      <c r="V1204" s="73">
        <f t="shared" si="365"/>
        <v>0.33333333333575865</v>
      </c>
      <c r="W1204" s="74">
        <f>Table2[[#This Row],[DEL. AVAILABLE A SLOT]]*24</f>
        <v>8.0000000000582077</v>
      </c>
      <c r="X1204" s="1" t="str">
        <f t="shared" si="366"/>
        <v>SI</v>
      </c>
      <c r="Y1204" s="73">
        <f t="shared" si="367"/>
        <v>2.9722222222189885</v>
      </c>
      <c r="Z1204" s="74">
        <f>Table2[[#This Row],[ETA A TIMESLOT]]*24</f>
        <v>71.333333333255723</v>
      </c>
      <c r="AA1204" s="73">
        <f t="shared" si="368"/>
        <v>0</v>
      </c>
      <c r="AB1204" s="73" t="str">
        <f t="shared" si="369"/>
        <v>SI</v>
      </c>
      <c r="AC1204" s="74">
        <f>Table2[[#This Row],[PUNTUALIDAD (H)]]*24</f>
        <v>0</v>
      </c>
      <c r="AD1204" s="73">
        <f t="shared" si="370"/>
        <v>2.9083333333328483</v>
      </c>
      <c r="AE1204" s="74">
        <f>Table2[[#This Row],[ATA TO UNLOADING]]*24</f>
        <v>69.799999999988358</v>
      </c>
      <c r="AF1204" s="74" t="str">
        <f>IF(Table2[[#This Row],[ATA TO UNLOADING 2]]&lt;=48,"YES","NO")</f>
        <v>NO</v>
      </c>
      <c r="AG1204" s="75">
        <f t="shared" si="371"/>
        <v>0.625</v>
      </c>
      <c r="AH1204" s="2" t="s">
        <v>42</v>
      </c>
      <c r="AI1204" s="2" t="str">
        <f t="shared" si="372"/>
        <v>MRKU3607990</v>
      </c>
      <c r="AJ1204" s="76" t="str">
        <f t="shared" si="373"/>
        <v>CTU FLEVOKUST BV</v>
      </c>
      <c r="AK1204" s="77">
        <f>IF($M1204="TRUCK",VLOOKUP($AQ1204,Invoicing!$A$17:$B$49,MATCH($AK$1,Invoicing!$A$17:$B$17,0),FALSE),VLOOKUP($AQ1204,Invoicing!$N$17:$O$21,MATCH($AK$1,Invoicing!$N$17:$O$17,0),FALSE))</f>
        <v>380</v>
      </c>
      <c r="AL1204" s="78">
        <v>100</v>
      </c>
      <c r="AM1204" s="78">
        <v>35</v>
      </c>
      <c r="AN1204" s="78">
        <f t="shared" si="374"/>
        <v>0</v>
      </c>
      <c r="AO1204" s="2">
        <f t="shared" si="375"/>
        <v>4</v>
      </c>
      <c r="AP1204" s="2" t="str">
        <f t="shared" si="376"/>
        <v>WEEK</v>
      </c>
      <c r="AQ1204" s="2" t="str">
        <f t="shared" si="377"/>
        <v>CTU FLEVOKUST BVWEEK</v>
      </c>
      <c r="AR1204" s="71">
        <f t="shared" si="378"/>
        <v>480</v>
      </c>
      <c r="AS1204" s="71">
        <f>VLOOKUP(AJ1204,Invoicing!A:K,10,FALSE)</f>
        <v>0</v>
      </c>
      <c r="AT1204" s="71">
        <f t="shared" si="379"/>
        <v>480</v>
      </c>
    </row>
    <row r="1205" spans="1:46">
      <c r="A1205" s="37" t="s">
        <v>255</v>
      </c>
      <c r="B1205" s="3" t="s">
        <v>38</v>
      </c>
      <c r="C1205" s="11">
        <v>45530.652777777781</v>
      </c>
      <c r="D1205" s="11">
        <v>45530.666666666664</v>
      </c>
      <c r="E1205" s="11" t="s">
        <v>39</v>
      </c>
      <c r="F1205" s="11" t="s">
        <v>40</v>
      </c>
      <c r="G1205" s="3" t="s">
        <v>1381</v>
      </c>
      <c r="H1205" s="3" t="s">
        <v>41</v>
      </c>
      <c r="I1205" s="11">
        <v>45531.583333333336</v>
      </c>
      <c r="J1205" s="12">
        <v>45532.291666666664</v>
      </c>
      <c r="K1205" s="12">
        <v>45532.375</v>
      </c>
      <c r="L1205" s="12">
        <v>45532.291666666664</v>
      </c>
      <c r="M1205" s="12" t="s">
        <v>115</v>
      </c>
      <c r="N1205" s="3" t="s">
        <v>42</v>
      </c>
      <c r="O1205" s="3">
        <v>1</v>
      </c>
      <c r="P1205" s="1">
        <f t="shared" si="360"/>
        <v>35</v>
      </c>
      <c r="Q1205" s="1">
        <f t="shared" si="361"/>
        <v>8</v>
      </c>
      <c r="R1205" s="72">
        <f t="shared" si="362"/>
        <v>45532.291666666664</v>
      </c>
      <c r="S1205" s="73">
        <f t="shared" si="363"/>
        <v>0.93055555555474712</v>
      </c>
      <c r="T1205" s="74">
        <f>Table2[[#This Row],[ETA A OFRECIMIENTO]]*24</f>
        <v>22.333333333313931</v>
      </c>
      <c r="U1205" s="1" t="str">
        <f t="shared" si="364"/>
        <v>YES</v>
      </c>
      <c r="V1205" s="73">
        <f t="shared" si="365"/>
        <v>0.79166666666424135</v>
      </c>
      <c r="W1205" s="74">
        <f>Table2[[#This Row],[DEL. AVAILABLE A SLOT]]*24</f>
        <v>18.999999999941792</v>
      </c>
      <c r="X1205" s="1" t="str">
        <f t="shared" si="366"/>
        <v>SI</v>
      </c>
      <c r="Y1205" s="73">
        <f t="shared" si="367"/>
        <v>1.7222222222189885</v>
      </c>
      <c r="Z1205" s="74">
        <f>Table2[[#This Row],[ETA A TIMESLOT]]*24</f>
        <v>41.333333333255723</v>
      </c>
      <c r="AA1205" s="73">
        <f t="shared" si="368"/>
        <v>0</v>
      </c>
      <c r="AB1205" s="73" t="str">
        <f t="shared" si="369"/>
        <v>SI</v>
      </c>
      <c r="AC1205" s="74">
        <f>Table2[[#This Row],[PUNTUALIDAD (H)]]*24</f>
        <v>0</v>
      </c>
      <c r="AD1205" s="73">
        <f t="shared" si="370"/>
        <v>1.6388888888832298</v>
      </c>
      <c r="AE1205" s="74">
        <f>Table2[[#This Row],[ATA TO UNLOADING]]*24</f>
        <v>39.333333333197515</v>
      </c>
      <c r="AF1205" s="74" t="str">
        <f>IF(Table2[[#This Row],[ATA TO UNLOADING 2]]&lt;=48,"YES","NO")</f>
        <v>YES</v>
      </c>
      <c r="AG1205" s="75">
        <f t="shared" si="371"/>
        <v>0.375</v>
      </c>
      <c r="AH1205" s="2" t="s">
        <v>42</v>
      </c>
      <c r="AI1205" s="2" t="str">
        <f t="shared" si="372"/>
        <v>MRKU5224352</v>
      </c>
      <c r="AJ1205" s="76" t="str">
        <f t="shared" si="373"/>
        <v>AZOIA LOGISTICS</v>
      </c>
      <c r="AK1205" s="77">
        <f>IF($M1205="TRUCK",VLOOKUP($AQ1205,Invoicing!$A$17:$B$49,MATCH($AK$1,Invoicing!$A$17:$B$17,0),FALSE),VLOOKUP($AQ1205,Invoicing!$N$17:$O$21,MATCH($AK$1,Invoicing!$N$17:$O$17,0),FALSE))</f>
        <v>550</v>
      </c>
      <c r="AL1205" s="78" t="e">
        <f>VLOOKUP($E1205,Invoicing!$A$1:$H$8,MATCH(TRACKER!$N1205,Invoicing!$A$1:$H$1,0),FALSE)</f>
        <v>#N/A</v>
      </c>
      <c r="AM1205" s="78">
        <f>VLOOKUP($E1205,Invoicing!$A$1:$H$8,MATCH(TRACKER!$O$1,Invoicing!$A$1:$H$1,0),FALSE)</f>
        <v>45</v>
      </c>
      <c r="AN1205" s="78">
        <f t="shared" si="374"/>
        <v>45</v>
      </c>
      <c r="AO1205" s="2">
        <f t="shared" si="375"/>
        <v>3</v>
      </c>
      <c r="AP1205" s="2" t="str">
        <f t="shared" si="376"/>
        <v>WEEK</v>
      </c>
      <c r="AQ1205" s="2" t="str">
        <f t="shared" si="377"/>
        <v>AZOIA LOGISTICSWEEK</v>
      </c>
      <c r="AR1205" s="71">
        <f t="shared" si="378"/>
        <v>595</v>
      </c>
      <c r="AS1205" s="71">
        <f>VLOOKUP(AJ1205,Invoicing!A:K,10,FALSE)</f>
        <v>25</v>
      </c>
      <c r="AT1205" s="71">
        <f t="shared" si="379"/>
        <v>620</v>
      </c>
    </row>
    <row r="1206" spans="1:46">
      <c r="A1206" s="58" t="s">
        <v>255</v>
      </c>
      <c r="B1206" s="59" t="s">
        <v>38</v>
      </c>
      <c r="C1206" s="60">
        <v>45530.652777777781</v>
      </c>
      <c r="D1206" s="60">
        <v>45530.666666666664</v>
      </c>
      <c r="E1206" s="60" t="s">
        <v>44</v>
      </c>
      <c r="F1206" s="60" t="s">
        <v>40</v>
      </c>
      <c r="G1206" s="59" t="s">
        <v>1382</v>
      </c>
      <c r="H1206" s="3" t="s">
        <v>41</v>
      </c>
      <c r="I1206" s="60">
        <v>45531.583333333336</v>
      </c>
      <c r="J1206" s="61">
        <v>45531.791666666664</v>
      </c>
      <c r="K1206" s="61">
        <v>45531.833333333336</v>
      </c>
      <c r="L1206" s="61">
        <v>45531.819444444445</v>
      </c>
      <c r="M1206" s="12" t="s">
        <v>115</v>
      </c>
      <c r="N1206" s="3" t="s">
        <v>42</v>
      </c>
      <c r="O1206" s="3">
        <v>0</v>
      </c>
      <c r="P1206" s="1">
        <f t="shared" si="360"/>
        <v>35</v>
      </c>
      <c r="Q1206" s="1">
        <f t="shared" si="361"/>
        <v>8</v>
      </c>
      <c r="R1206" s="72">
        <f t="shared" si="362"/>
        <v>45531.791666666664</v>
      </c>
      <c r="S1206" s="73">
        <f t="shared" si="363"/>
        <v>0.93055555555474712</v>
      </c>
      <c r="T1206" s="74">
        <f>Table2[[#This Row],[ETA A OFRECIMIENTO]]*24</f>
        <v>22.333333333313931</v>
      </c>
      <c r="U1206" s="1" t="str">
        <f t="shared" si="364"/>
        <v>YES</v>
      </c>
      <c r="V1206" s="73">
        <f t="shared" si="365"/>
        <v>0.25</v>
      </c>
      <c r="W1206" s="74">
        <f>Table2[[#This Row],[DEL. AVAILABLE A SLOT]]*24</f>
        <v>6</v>
      </c>
      <c r="X1206" s="1" t="str">
        <f t="shared" si="366"/>
        <v>SI</v>
      </c>
      <c r="Y1206" s="73">
        <f t="shared" si="367"/>
        <v>1.1805555555547471</v>
      </c>
      <c r="Z1206" s="74">
        <f>Table2[[#This Row],[ETA A TIMESLOT]]*24</f>
        <v>28.333333333313931</v>
      </c>
      <c r="AA1206" s="73">
        <f t="shared" si="368"/>
        <v>0</v>
      </c>
      <c r="AB1206" s="73" t="str">
        <f t="shared" si="369"/>
        <v>SI</v>
      </c>
      <c r="AC1206" s="74">
        <f>Table2[[#This Row],[PUNTUALIDAD (H)]]*24</f>
        <v>0</v>
      </c>
      <c r="AD1206" s="73">
        <f t="shared" si="370"/>
        <v>1.1666666666642413</v>
      </c>
      <c r="AE1206" s="74">
        <f>Table2[[#This Row],[ATA TO UNLOADING]]*24</f>
        <v>27.999999999941792</v>
      </c>
      <c r="AF1206" s="74" t="str">
        <f>IF(Table2[[#This Row],[ATA TO UNLOADING 2]]&lt;=48,"YES","NO")</f>
        <v>YES</v>
      </c>
      <c r="AG1206" s="75">
        <f t="shared" si="371"/>
        <v>0.83333333333575865</v>
      </c>
      <c r="AH1206" s="2" t="s">
        <v>24</v>
      </c>
      <c r="AI1206" s="2" t="str">
        <f t="shared" si="372"/>
        <v>MRKU5363379</v>
      </c>
      <c r="AJ1206" s="76" t="str">
        <f t="shared" si="373"/>
        <v>MSI</v>
      </c>
      <c r="AK1206" s="77">
        <f>IF($M1206="TRUCK",VLOOKUP($AQ1206,Invoicing!$A$17:$B$49,MATCH($AK$1,Invoicing!$A$17:$B$17,0),FALSE),VLOOKUP($AQ1206,Invoicing!$N$17:$O$21,MATCH($AK$1,Invoicing!$N$17:$O$17,0),FALSE))</f>
        <v>530</v>
      </c>
      <c r="AL1206" s="78" t="e">
        <f>VLOOKUP($E1206,Invoicing!$A$1:$H$8,MATCH(TRACKER!$N1206,Invoicing!$A$1:$H$1,0),FALSE)</f>
        <v>#N/A</v>
      </c>
      <c r="AM1206" s="78">
        <f>VLOOKUP($E1206,Invoicing!$A$1:$H$8,MATCH(TRACKER!$O$1,Invoicing!$A$1:$H$1,0),FALSE)</f>
        <v>50</v>
      </c>
      <c r="AN1206" s="78">
        <f t="shared" si="374"/>
        <v>0</v>
      </c>
      <c r="AO1206" s="2">
        <f t="shared" si="375"/>
        <v>2</v>
      </c>
      <c r="AP1206" s="2" t="str">
        <f t="shared" si="376"/>
        <v>NIGHT</v>
      </c>
      <c r="AQ1206" s="2" t="str">
        <f t="shared" si="377"/>
        <v>MSINIGHT</v>
      </c>
      <c r="AR1206" s="71">
        <f t="shared" si="378"/>
        <v>530</v>
      </c>
      <c r="AS1206" s="71">
        <f>VLOOKUP(AJ1206,Invoicing!A:K,10,FALSE)</f>
        <v>25</v>
      </c>
      <c r="AT1206" s="71">
        <f t="shared" si="379"/>
        <v>555</v>
      </c>
    </row>
    <row r="1207" spans="1:46">
      <c r="A1207" s="37" t="s">
        <v>255</v>
      </c>
      <c r="B1207" s="3" t="s">
        <v>38</v>
      </c>
      <c r="C1207" s="11">
        <v>45530.652777777781</v>
      </c>
      <c r="D1207" s="11">
        <v>45530.666666666664</v>
      </c>
      <c r="E1207" s="11" t="s">
        <v>45</v>
      </c>
      <c r="F1207" s="11" t="s">
        <v>40</v>
      </c>
      <c r="G1207" s="3" t="s">
        <v>1383</v>
      </c>
      <c r="H1207" s="3" t="s">
        <v>41</v>
      </c>
      <c r="I1207" s="11">
        <v>45531.583333333336</v>
      </c>
      <c r="J1207" s="12">
        <v>45532.388888888891</v>
      </c>
      <c r="K1207" s="12">
        <v>45532.375</v>
      </c>
      <c r="L1207" s="12">
        <v>45532.388888888891</v>
      </c>
      <c r="M1207" s="12" t="s">
        <v>115</v>
      </c>
      <c r="N1207" s="3" t="s">
        <v>42</v>
      </c>
      <c r="O1207" s="3">
        <v>0</v>
      </c>
      <c r="P1207" s="1">
        <f t="shared" si="360"/>
        <v>35</v>
      </c>
      <c r="Q1207" s="1">
        <f t="shared" si="361"/>
        <v>8</v>
      </c>
      <c r="R1207" s="72">
        <f t="shared" si="362"/>
        <v>45532.388888888891</v>
      </c>
      <c r="S1207" s="73">
        <f t="shared" si="363"/>
        <v>0.93055555555474712</v>
      </c>
      <c r="T1207" s="74">
        <f>Table2[[#This Row],[ETA A OFRECIMIENTO]]*24</f>
        <v>22.333333333313931</v>
      </c>
      <c r="U1207" s="1" t="str">
        <f t="shared" si="364"/>
        <v>YES</v>
      </c>
      <c r="V1207" s="73">
        <f t="shared" si="365"/>
        <v>0.79166666666424135</v>
      </c>
      <c r="W1207" s="74">
        <f>Table2[[#This Row],[DEL. AVAILABLE A SLOT]]*24</f>
        <v>18.999999999941792</v>
      </c>
      <c r="X1207" s="1" t="str">
        <f t="shared" si="366"/>
        <v>SI</v>
      </c>
      <c r="Y1207" s="73">
        <f t="shared" si="367"/>
        <v>1.7222222222189885</v>
      </c>
      <c r="Z1207" s="74">
        <f>Table2[[#This Row],[ETA A TIMESLOT]]*24</f>
        <v>41.333333333255723</v>
      </c>
      <c r="AA1207" s="73">
        <f t="shared" si="368"/>
        <v>1.3888888890505768E-2</v>
      </c>
      <c r="AB1207" s="73" t="str">
        <f t="shared" si="369"/>
        <v>SI</v>
      </c>
      <c r="AC1207" s="74">
        <f>Table2[[#This Row],[PUNTUALIDAD (H)]]*24</f>
        <v>0.33333333337213844</v>
      </c>
      <c r="AD1207" s="73">
        <f t="shared" si="370"/>
        <v>1.7361111111094942</v>
      </c>
      <c r="AE1207" s="74">
        <f>Table2[[#This Row],[ATA TO UNLOADING]]*24</f>
        <v>41.666666666627862</v>
      </c>
      <c r="AF1207" s="74" t="str">
        <f>IF(Table2[[#This Row],[ATA TO UNLOADING 2]]&lt;=48,"YES","NO")</f>
        <v>YES</v>
      </c>
      <c r="AG1207" s="75">
        <f t="shared" si="371"/>
        <v>0.375</v>
      </c>
      <c r="AH1207" s="2" t="s">
        <v>42</v>
      </c>
      <c r="AI1207" s="2" t="str">
        <f t="shared" si="372"/>
        <v>MRKU5561883</v>
      </c>
      <c r="AJ1207" s="76" t="str">
        <f t="shared" si="373"/>
        <v>OM TRANSPORT</v>
      </c>
      <c r="AK1207" s="77">
        <f>IF($M1207="TRUCK",VLOOKUP($AQ1207,Invoicing!$A$17:$B$49,MATCH($AK$1,Invoicing!$A$17:$B$17,0),FALSE),VLOOKUP($AQ1207,Invoicing!$N$17:$O$21,MATCH($AK$1,Invoicing!$N$17:$O$17,0),FALSE))</f>
        <v>475</v>
      </c>
      <c r="AL1207" s="78" t="e">
        <f>VLOOKUP($E1207,Invoicing!$A$1:$H$8,MATCH(TRACKER!$N1207,Invoicing!$A$1:$H$1,0),FALSE)</f>
        <v>#N/A</v>
      </c>
      <c r="AM1207" s="78">
        <f>VLOOKUP($E1207,Invoicing!$A$1:$H$8,MATCH(TRACKER!$O$1,Invoicing!$A$1:$H$1,0),FALSE)</f>
        <v>50</v>
      </c>
      <c r="AN1207" s="78">
        <f t="shared" si="374"/>
        <v>0</v>
      </c>
      <c r="AO1207" s="2">
        <f t="shared" si="375"/>
        <v>3</v>
      </c>
      <c r="AP1207" s="2" t="str">
        <f t="shared" si="376"/>
        <v>WEEK</v>
      </c>
      <c r="AQ1207" s="2" t="str">
        <f t="shared" si="377"/>
        <v>OM TRANSPORTWEEK</v>
      </c>
      <c r="AR1207" s="71">
        <f t="shared" si="378"/>
        <v>475</v>
      </c>
      <c r="AS1207" s="71">
        <f>VLOOKUP(AJ1207,Invoicing!A:K,10,FALSE)</f>
        <v>25</v>
      </c>
      <c r="AT1207" s="71">
        <f t="shared" si="379"/>
        <v>500</v>
      </c>
    </row>
    <row r="1208" spans="1:46">
      <c r="A1208" s="37" t="s">
        <v>255</v>
      </c>
      <c r="B1208" s="3" t="s">
        <v>38</v>
      </c>
      <c r="C1208" s="11">
        <v>45530.652777777781</v>
      </c>
      <c r="D1208" s="11">
        <v>45530.666666666664</v>
      </c>
      <c r="E1208" s="11" t="s">
        <v>43</v>
      </c>
      <c r="F1208" s="11" t="s">
        <v>40</v>
      </c>
      <c r="G1208" s="3" t="s">
        <v>1384</v>
      </c>
      <c r="H1208" s="3" t="s">
        <v>41</v>
      </c>
      <c r="I1208" s="11">
        <v>45531.583333333336</v>
      </c>
      <c r="J1208" s="12">
        <v>45531.753472222219</v>
      </c>
      <c r="K1208" s="12">
        <v>45531.770833333336</v>
      </c>
      <c r="L1208" s="12">
        <v>45531.753472222219</v>
      </c>
      <c r="M1208" s="12" t="s">
        <v>115</v>
      </c>
      <c r="N1208" s="3" t="s">
        <v>42</v>
      </c>
      <c r="O1208" s="3">
        <v>0</v>
      </c>
      <c r="P1208" s="1">
        <f t="shared" si="360"/>
        <v>35</v>
      </c>
      <c r="Q1208" s="1">
        <f t="shared" si="361"/>
        <v>8</v>
      </c>
      <c r="R1208" s="72">
        <f t="shared" si="362"/>
        <v>45531.753472222219</v>
      </c>
      <c r="S1208" s="73">
        <f t="shared" si="363"/>
        <v>0.93055555555474712</v>
      </c>
      <c r="T1208" s="74">
        <f>Table2[[#This Row],[ETA A OFRECIMIENTO]]*24</f>
        <v>22.333333333313931</v>
      </c>
      <c r="U1208" s="1" t="str">
        <f t="shared" si="364"/>
        <v>YES</v>
      </c>
      <c r="V1208" s="73">
        <f t="shared" si="365"/>
        <v>0.1875</v>
      </c>
      <c r="W1208" s="74">
        <f>Table2[[#This Row],[DEL. AVAILABLE A SLOT]]*24</f>
        <v>4.5</v>
      </c>
      <c r="X1208" s="1" t="str">
        <f t="shared" si="366"/>
        <v>SI</v>
      </c>
      <c r="Y1208" s="73">
        <f t="shared" si="367"/>
        <v>1.1180555555547471</v>
      </c>
      <c r="Z1208" s="74">
        <f>Table2[[#This Row],[ETA A TIMESLOT]]*24</f>
        <v>26.833333333313931</v>
      </c>
      <c r="AA1208" s="73">
        <f t="shared" si="368"/>
        <v>0</v>
      </c>
      <c r="AB1208" s="73" t="str">
        <f t="shared" si="369"/>
        <v>SI</v>
      </c>
      <c r="AC1208" s="74">
        <f>Table2[[#This Row],[PUNTUALIDAD (H)]]*24</f>
        <v>0</v>
      </c>
      <c r="AD1208" s="73">
        <f t="shared" si="370"/>
        <v>1.1006944444379769</v>
      </c>
      <c r="AE1208" s="74">
        <f>Table2[[#This Row],[ATA TO UNLOADING]]*24</f>
        <v>26.416666666511446</v>
      </c>
      <c r="AF1208" s="74" t="str">
        <f>IF(Table2[[#This Row],[ATA TO UNLOADING 2]]&lt;=48,"YES","NO")</f>
        <v>YES</v>
      </c>
      <c r="AG1208" s="75">
        <f t="shared" si="371"/>
        <v>0.77083333333575865</v>
      </c>
      <c r="AH1208" s="2" t="s">
        <v>42</v>
      </c>
      <c r="AI1208" s="2" t="str">
        <f t="shared" si="372"/>
        <v>MRKU5638619</v>
      </c>
      <c r="AJ1208" s="76" t="str">
        <f t="shared" si="373"/>
        <v>LOGIX</v>
      </c>
      <c r="AK1208" s="77">
        <f>IF($M1208="TRUCK",VLOOKUP($AQ1208,Invoicing!$A$17:$B$49,MATCH($AK$1,Invoicing!$A$17:$B$17,0),FALSE),VLOOKUP($AQ1208,Invoicing!$N$17:$O$21,MATCH($AK$1,Invoicing!$N$17:$O$17,0),FALSE))</f>
        <v>530</v>
      </c>
      <c r="AL1208" s="78" t="e">
        <f>VLOOKUP($E1208,Invoicing!$A$1:$H$8,MATCH(TRACKER!$N1208,Invoicing!$A$1:$H$1,0),FALSE)</f>
        <v>#N/A</v>
      </c>
      <c r="AM1208" s="78">
        <f>VLOOKUP($E1208,Invoicing!$A$1:$H$8,MATCH(TRACKER!$O$1,Invoicing!$A$1:$H$1,0),FALSE)</f>
        <v>50</v>
      </c>
      <c r="AN1208" s="78">
        <f t="shared" si="374"/>
        <v>0</v>
      </c>
      <c r="AO1208" s="2">
        <f t="shared" si="375"/>
        <v>2</v>
      </c>
      <c r="AP1208" s="2" t="str">
        <f t="shared" si="376"/>
        <v>WEEK</v>
      </c>
      <c r="AQ1208" s="2" t="str">
        <f t="shared" si="377"/>
        <v>LOGIXWEEK</v>
      </c>
      <c r="AR1208" s="71">
        <f t="shared" si="378"/>
        <v>530</v>
      </c>
      <c r="AS1208" s="71">
        <f>VLOOKUP(AJ1208,Invoicing!A:K,10,FALSE)</f>
        <v>25</v>
      </c>
      <c r="AT1208" s="71">
        <f t="shared" si="379"/>
        <v>555</v>
      </c>
    </row>
    <row r="1209" spans="1:46">
      <c r="A1209" s="37" t="s">
        <v>255</v>
      </c>
      <c r="B1209" s="3" t="s">
        <v>38</v>
      </c>
      <c r="C1209" s="11">
        <v>45530.652777777781</v>
      </c>
      <c r="D1209" s="11">
        <v>45530.666666666664</v>
      </c>
      <c r="E1209" s="11" t="s">
        <v>49</v>
      </c>
      <c r="F1209" s="11" t="s">
        <v>40</v>
      </c>
      <c r="G1209" s="3" t="s">
        <v>1385</v>
      </c>
      <c r="H1209" s="3" t="s">
        <v>41</v>
      </c>
      <c r="I1209" s="11">
        <v>45533.291666666664</v>
      </c>
      <c r="J1209" s="12">
        <v>45533.791666666664</v>
      </c>
      <c r="K1209" s="12">
        <v>45533.791666666664</v>
      </c>
      <c r="L1209" s="12">
        <v>45533.795138888891</v>
      </c>
      <c r="M1209" s="61" t="s">
        <v>12</v>
      </c>
      <c r="N1209" s="3" t="s">
        <v>42</v>
      </c>
      <c r="O1209" s="3">
        <v>1</v>
      </c>
      <c r="P1209" s="1">
        <f t="shared" si="360"/>
        <v>35</v>
      </c>
      <c r="Q1209" s="1">
        <f t="shared" si="361"/>
        <v>8</v>
      </c>
      <c r="R1209" s="72">
        <f t="shared" si="362"/>
        <v>45533.791666666664</v>
      </c>
      <c r="S1209" s="73">
        <f t="shared" si="363"/>
        <v>2.6388888888832298</v>
      </c>
      <c r="T1209" s="74">
        <f>Table2[[#This Row],[ETA A OFRECIMIENTO]]*24</f>
        <v>63.333333333197515</v>
      </c>
      <c r="U1209" s="1" t="str">
        <f t="shared" si="364"/>
        <v>NO</v>
      </c>
      <c r="V1209" s="73">
        <f t="shared" si="365"/>
        <v>0.5</v>
      </c>
      <c r="W1209" s="74">
        <f>Table2[[#This Row],[DEL. AVAILABLE A SLOT]]*24</f>
        <v>12</v>
      </c>
      <c r="X1209" s="1" t="str">
        <f t="shared" si="366"/>
        <v>SI</v>
      </c>
      <c r="Y1209" s="73">
        <f t="shared" si="367"/>
        <v>3.1388888888832298</v>
      </c>
      <c r="Z1209" s="74">
        <f>Table2[[#This Row],[ETA A TIMESLOT]]*24</f>
        <v>75.333333333197515</v>
      </c>
      <c r="AA1209" s="73">
        <f t="shared" si="368"/>
        <v>0</v>
      </c>
      <c r="AB1209" s="73" t="str">
        <f t="shared" si="369"/>
        <v>SI</v>
      </c>
      <c r="AC1209" s="74">
        <f>Table2[[#This Row],[PUNTUALIDAD (H)]]*24</f>
        <v>0</v>
      </c>
      <c r="AD1209" s="73">
        <f t="shared" si="370"/>
        <v>3.1423611111094942</v>
      </c>
      <c r="AE1209" s="74">
        <f>Table2[[#This Row],[ATA TO UNLOADING]]*24</f>
        <v>75.416666666627862</v>
      </c>
      <c r="AF1209" s="74" t="str">
        <f>IF(Table2[[#This Row],[ATA TO UNLOADING 2]]&lt;=48,"YES","NO")</f>
        <v>NO</v>
      </c>
      <c r="AG1209" s="75">
        <f t="shared" si="371"/>
        <v>0.79166666666424135</v>
      </c>
      <c r="AH1209" s="2" t="s">
        <v>42</v>
      </c>
      <c r="AI1209" s="2" t="str">
        <f t="shared" si="372"/>
        <v>MRKU5911174</v>
      </c>
      <c r="AJ1209" s="76" t="str">
        <f t="shared" si="373"/>
        <v>CTU FLEVOKUST BV</v>
      </c>
      <c r="AK1209" s="77">
        <f>IF($M1209="TRUCK",VLOOKUP($AQ1209,Invoicing!$A$17:$B$49,MATCH($AK$1,Invoicing!$A$17:$B$17,0),FALSE),VLOOKUP($AQ1209,Invoicing!$N$17:$O$21,MATCH($AK$1,Invoicing!$N$17:$O$17,0),FALSE))</f>
        <v>380</v>
      </c>
      <c r="AL1209" s="78" t="e">
        <f>VLOOKUP($E1209,Invoicing!$A$1:$H$8,MATCH(TRACKER!$N1209,Invoicing!$A$1:$H$1,0),FALSE)</f>
        <v>#N/A</v>
      </c>
      <c r="AM1209" s="78">
        <v>35</v>
      </c>
      <c r="AN1209" s="78">
        <f t="shared" si="374"/>
        <v>35</v>
      </c>
      <c r="AO1209" s="2">
        <f t="shared" si="375"/>
        <v>4</v>
      </c>
      <c r="AP1209" s="2" t="str">
        <f t="shared" si="376"/>
        <v>WEEK</v>
      </c>
      <c r="AQ1209" s="2" t="str">
        <f t="shared" si="377"/>
        <v>CTU FLEVOKUST BVWEEK</v>
      </c>
      <c r="AR1209" s="71">
        <f t="shared" si="378"/>
        <v>415</v>
      </c>
      <c r="AS1209" s="71">
        <f>VLOOKUP(AJ1209,Invoicing!A:K,10,FALSE)</f>
        <v>0</v>
      </c>
      <c r="AT1209" s="71">
        <f t="shared" si="379"/>
        <v>415</v>
      </c>
    </row>
    <row r="1210" spans="1:46">
      <c r="A1210" s="37" t="s">
        <v>255</v>
      </c>
      <c r="B1210" s="3" t="s">
        <v>38</v>
      </c>
      <c r="C1210" s="11">
        <v>45530.652777777781</v>
      </c>
      <c r="D1210" s="11">
        <v>45530.666666666664</v>
      </c>
      <c r="E1210" s="11" t="s">
        <v>45</v>
      </c>
      <c r="F1210" s="11" t="s">
        <v>40</v>
      </c>
      <c r="G1210" s="3" t="s">
        <v>1386</v>
      </c>
      <c r="H1210" s="3" t="s">
        <v>41</v>
      </c>
      <c r="I1210" s="11">
        <v>45531.583333333336</v>
      </c>
      <c r="J1210" s="12">
        <v>45531.956250000003</v>
      </c>
      <c r="K1210" s="12">
        <v>45531.979166666664</v>
      </c>
      <c r="L1210" s="12">
        <v>45531.961111111108</v>
      </c>
      <c r="M1210" s="12" t="s">
        <v>115</v>
      </c>
      <c r="N1210" s="3" t="s">
        <v>42</v>
      </c>
      <c r="O1210" s="3">
        <v>0</v>
      </c>
      <c r="P1210" s="1">
        <f t="shared" si="360"/>
        <v>35</v>
      </c>
      <c r="Q1210" s="1">
        <f t="shared" si="361"/>
        <v>8</v>
      </c>
      <c r="R1210" s="72">
        <f t="shared" si="362"/>
        <v>45531.956250000003</v>
      </c>
      <c r="S1210" s="73">
        <f t="shared" si="363"/>
        <v>0.93055555555474712</v>
      </c>
      <c r="T1210" s="74">
        <f>Table2[[#This Row],[ETA A OFRECIMIENTO]]*24</f>
        <v>22.333333333313931</v>
      </c>
      <c r="U1210" s="1" t="str">
        <f t="shared" si="364"/>
        <v>YES</v>
      </c>
      <c r="V1210" s="73">
        <f t="shared" si="365"/>
        <v>0.39583333332848269</v>
      </c>
      <c r="W1210" s="74">
        <f>Table2[[#This Row],[DEL. AVAILABLE A SLOT]]*24</f>
        <v>9.4999999998835847</v>
      </c>
      <c r="X1210" s="1" t="str">
        <f t="shared" si="366"/>
        <v>SI</v>
      </c>
      <c r="Y1210" s="73">
        <f t="shared" si="367"/>
        <v>1.3263888888832298</v>
      </c>
      <c r="Z1210" s="74">
        <f>Table2[[#This Row],[ETA A TIMESLOT]]*24</f>
        <v>31.833333333197515</v>
      </c>
      <c r="AA1210" s="73">
        <f t="shared" si="368"/>
        <v>0</v>
      </c>
      <c r="AB1210" s="73" t="str">
        <f t="shared" si="369"/>
        <v>SI</v>
      </c>
      <c r="AC1210" s="74">
        <f>Table2[[#This Row],[PUNTUALIDAD (H)]]*24</f>
        <v>0</v>
      </c>
      <c r="AD1210" s="73">
        <f t="shared" si="370"/>
        <v>1.3083333333270275</v>
      </c>
      <c r="AE1210" s="74">
        <f>Table2[[#This Row],[ATA TO UNLOADING]]*24</f>
        <v>31.39999999984866</v>
      </c>
      <c r="AF1210" s="74" t="str">
        <f>IF(Table2[[#This Row],[ATA TO UNLOADING 2]]&lt;=48,"YES","NO")</f>
        <v>YES</v>
      </c>
      <c r="AG1210" s="75">
        <f t="shared" si="371"/>
        <v>0.97916666666424135</v>
      </c>
      <c r="AH1210" s="2" t="s">
        <v>24</v>
      </c>
      <c r="AI1210" s="2" t="str">
        <f t="shared" si="372"/>
        <v>MRKU6108629</v>
      </c>
      <c r="AJ1210" s="76" t="str">
        <f t="shared" si="373"/>
        <v>OM TRANSPORT</v>
      </c>
      <c r="AK1210" s="77">
        <f>IF($M1210="TRUCK",VLOOKUP($AQ1210,Invoicing!$A$17:$B$49,MATCH($AK$1,Invoicing!$A$17:$B$17,0),FALSE),VLOOKUP($AQ1210,Invoicing!$N$17:$O$21,MATCH($AK$1,Invoicing!$N$17:$O$17,0),FALSE))</f>
        <v>475</v>
      </c>
      <c r="AL1210" s="78" t="e">
        <f>VLOOKUP($E1210,Invoicing!$A$1:$H$8,MATCH(TRACKER!$N1210,Invoicing!$A$1:$H$1,0),FALSE)</f>
        <v>#N/A</v>
      </c>
      <c r="AM1210" s="78">
        <f>VLOOKUP($E1210,Invoicing!$A$1:$H$8,MATCH(TRACKER!$O$1,Invoicing!$A$1:$H$1,0),FALSE)</f>
        <v>50</v>
      </c>
      <c r="AN1210" s="78">
        <f t="shared" si="374"/>
        <v>0</v>
      </c>
      <c r="AO1210" s="2">
        <f t="shared" si="375"/>
        <v>2</v>
      </c>
      <c r="AP1210" s="2" t="str">
        <f t="shared" si="376"/>
        <v>NIGHT</v>
      </c>
      <c r="AQ1210" s="2" t="str">
        <f t="shared" si="377"/>
        <v>OM TRANSPORTNIGHT</v>
      </c>
      <c r="AR1210" s="71">
        <f t="shared" si="378"/>
        <v>475</v>
      </c>
      <c r="AS1210" s="71">
        <f>VLOOKUP(AJ1210,Invoicing!A:K,10,FALSE)</f>
        <v>25</v>
      </c>
      <c r="AT1210" s="71">
        <f t="shared" si="379"/>
        <v>500</v>
      </c>
    </row>
    <row r="1211" spans="1:46">
      <c r="A1211" s="37" t="s">
        <v>255</v>
      </c>
      <c r="B1211" s="3" t="s">
        <v>38</v>
      </c>
      <c r="C1211" s="11">
        <v>45530.652777777781</v>
      </c>
      <c r="D1211" s="11">
        <v>45530.666666666664</v>
      </c>
      <c r="E1211" s="11" t="s">
        <v>49</v>
      </c>
      <c r="F1211" s="11" t="s">
        <v>40</v>
      </c>
      <c r="G1211" s="3" t="s">
        <v>1387</v>
      </c>
      <c r="H1211" s="3" t="s">
        <v>2821</v>
      </c>
      <c r="I1211" s="11">
        <v>45533.291666666664</v>
      </c>
      <c r="J1211" s="12">
        <v>45533.296527777777</v>
      </c>
      <c r="K1211" s="12">
        <v>45533.291666666664</v>
      </c>
      <c r="L1211" s="12">
        <v>45533.32708333333</v>
      </c>
      <c r="M1211" s="61" t="s">
        <v>12</v>
      </c>
      <c r="N1211" s="3" t="s">
        <v>13</v>
      </c>
      <c r="O1211" s="3">
        <v>0</v>
      </c>
      <c r="P1211" s="1">
        <f t="shared" si="360"/>
        <v>35</v>
      </c>
      <c r="Q1211" s="1">
        <f t="shared" si="361"/>
        <v>8</v>
      </c>
      <c r="R1211" s="72">
        <f t="shared" si="362"/>
        <v>45533.296527777777</v>
      </c>
      <c r="S1211" s="73">
        <f t="shared" si="363"/>
        <v>2.6388888888832298</v>
      </c>
      <c r="T1211" s="74">
        <f>Table2[[#This Row],[ETA A OFRECIMIENTO]]*24</f>
        <v>63.333333333197515</v>
      </c>
      <c r="U1211" s="1" t="str">
        <f t="shared" si="364"/>
        <v>NO</v>
      </c>
      <c r="V1211" s="73">
        <f t="shared" si="365"/>
        <v>0</v>
      </c>
      <c r="W1211" s="74">
        <f>Table2[[#This Row],[DEL. AVAILABLE A SLOT]]*24</f>
        <v>0</v>
      </c>
      <c r="X1211" s="1" t="str">
        <f t="shared" si="366"/>
        <v>SI</v>
      </c>
      <c r="Y1211" s="73">
        <f t="shared" si="367"/>
        <v>2.6388888888832298</v>
      </c>
      <c r="Z1211" s="74">
        <f>Table2[[#This Row],[ETA A TIMESLOT]]*24</f>
        <v>63.333333333197515</v>
      </c>
      <c r="AA1211" s="73">
        <f t="shared" si="368"/>
        <v>4.8611111124046147E-3</v>
      </c>
      <c r="AB1211" s="73" t="str">
        <f t="shared" si="369"/>
        <v>SI</v>
      </c>
      <c r="AC1211" s="74">
        <f>Table2[[#This Row],[PUNTUALIDAD (H)]]*24</f>
        <v>0.11666666669771075</v>
      </c>
      <c r="AD1211" s="73">
        <f t="shared" si="370"/>
        <v>2.6743055555489263</v>
      </c>
      <c r="AE1211" s="74">
        <f>Table2[[#This Row],[ATA TO UNLOADING]]*24</f>
        <v>64.183333333174232</v>
      </c>
      <c r="AF1211" s="74" t="str">
        <f>IF(Table2[[#This Row],[ATA TO UNLOADING 2]]&lt;=48,"YES","NO")</f>
        <v>NO</v>
      </c>
      <c r="AG1211" s="75">
        <f t="shared" si="371"/>
        <v>0.29166666666424135</v>
      </c>
      <c r="AH1211" s="2" t="s">
        <v>42</v>
      </c>
      <c r="AI1211" s="2" t="str">
        <f t="shared" si="372"/>
        <v>MRKU9275213</v>
      </c>
      <c r="AJ1211" s="76" t="str">
        <f t="shared" si="373"/>
        <v>CTU FLEVOKUST BV</v>
      </c>
      <c r="AK1211" s="77">
        <f>IF($M1211="TRUCK",VLOOKUP($AQ1211,Invoicing!$A$17:$B$49,MATCH($AK$1,Invoicing!$A$17:$B$17,0),FALSE),VLOOKUP($AQ1211,Invoicing!$N$17:$O$21,MATCH($AK$1,Invoicing!$N$17:$O$17,0),FALSE))</f>
        <v>380</v>
      </c>
      <c r="AL1211" s="78">
        <v>100</v>
      </c>
      <c r="AM1211" s="78">
        <v>35</v>
      </c>
      <c r="AN1211" s="78">
        <f t="shared" si="374"/>
        <v>0</v>
      </c>
      <c r="AO1211" s="2">
        <f t="shared" si="375"/>
        <v>4</v>
      </c>
      <c r="AP1211" s="2" t="str">
        <f t="shared" si="376"/>
        <v>WEEK</v>
      </c>
      <c r="AQ1211" s="2" t="str">
        <f t="shared" si="377"/>
        <v>CTU FLEVOKUST BVWEEK</v>
      </c>
      <c r="AR1211" s="71">
        <f t="shared" si="378"/>
        <v>480</v>
      </c>
      <c r="AS1211" s="71">
        <f>VLOOKUP(AJ1211,Invoicing!A:K,10,FALSE)</f>
        <v>0</v>
      </c>
      <c r="AT1211" s="71">
        <f t="shared" si="379"/>
        <v>480</v>
      </c>
    </row>
    <row r="1212" spans="1:46">
      <c r="A1212" s="37" t="s">
        <v>255</v>
      </c>
      <c r="B1212" s="3" t="s">
        <v>38</v>
      </c>
      <c r="C1212" s="11">
        <v>45530.652777777781</v>
      </c>
      <c r="D1212" s="11">
        <v>45530.666666666664</v>
      </c>
      <c r="E1212" s="11" t="s">
        <v>49</v>
      </c>
      <c r="F1212" s="11" t="s">
        <v>40</v>
      </c>
      <c r="G1212" s="3" t="s">
        <v>1388</v>
      </c>
      <c r="H1212" s="3" t="s">
        <v>41</v>
      </c>
      <c r="I1212" s="11">
        <v>45531.583333333336</v>
      </c>
      <c r="J1212" s="12">
        <v>45532.319444444445</v>
      </c>
      <c r="K1212" s="12">
        <v>45532.3125</v>
      </c>
      <c r="L1212" s="12">
        <v>45532.319444444445</v>
      </c>
      <c r="M1212" s="12" t="s">
        <v>115</v>
      </c>
      <c r="N1212" s="3" t="s">
        <v>42</v>
      </c>
      <c r="O1212" s="3">
        <v>0</v>
      </c>
      <c r="P1212" s="1">
        <f t="shared" si="360"/>
        <v>35</v>
      </c>
      <c r="Q1212" s="1">
        <f t="shared" si="361"/>
        <v>8</v>
      </c>
      <c r="R1212" s="72">
        <f t="shared" si="362"/>
        <v>45532.319444444445</v>
      </c>
      <c r="S1212" s="73">
        <f t="shared" si="363"/>
        <v>0.93055555555474712</v>
      </c>
      <c r="T1212" s="74">
        <f>Table2[[#This Row],[ETA A OFRECIMIENTO]]*24</f>
        <v>22.333333333313931</v>
      </c>
      <c r="U1212" s="1" t="str">
        <f t="shared" si="364"/>
        <v>YES</v>
      </c>
      <c r="V1212" s="73">
        <f t="shared" si="365"/>
        <v>0.72916666666424135</v>
      </c>
      <c r="W1212" s="74">
        <f>Table2[[#This Row],[DEL. AVAILABLE A SLOT]]*24</f>
        <v>17.499999999941792</v>
      </c>
      <c r="X1212" s="1" t="str">
        <f t="shared" si="366"/>
        <v>SI</v>
      </c>
      <c r="Y1212" s="73">
        <f t="shared" si="367"/>
        <v>1.6597222222189885</v>
      </c>
      <c r="Z1212" s="74">
        <f>Table2[[#This Row],[ETA A TIMESLOT]]*24</f>
        <v>39.833333333255723</v>
      </c>
      <c r="AA1212" s="73">
        <f t="shared" si="368"/>
        <v>6.9444444452528842E-3</v>
      </c>
      <c r="AB1212" s="73" t="str">
        <f t="shared" si="369"/>
        <v>SI</v>
      </c>
      <c r="AC1212" s="74">
        <f>Table2[[#This Row],[PUNTUALIDAD (H)]]*24</f>
        <v>0.16666666668606922</v>
      </c>
      <c r="AD1212" s="73">
        <f t="shared" si="370"/>
        <v>1.6666666666642413</v>
      </c>
      <c r="AE1212" s="74">
        <f>Table2[[#This Row],[ATA TO UNLOADING]]*24</f>
        <v>39.999999999941792</v>
      </c>
      <c r="AF1212" s="74" t="str">
        <f>IF(Table2[[#This Row],[ATA TO UNLOADING 2]]&lt;=48,"YES","NO")</f>
        <v>YES</v>
      </c>
      <c r="AG1212" s="75">
        <f t="shared" si="371"/>
        <v>0.3125</v>
      </c>
      <c r="AH1212" s="2" t="s">
        <v>42</v>
      </c>
      <c r="AI1212" s="2" t="str">
        <f t="shared" si="372"/>
        <v>MRSU0237283</v>
      </c>
      <c r="AJ1212" s="76" t="str">
        <f t="shared" si="373"/>
        <v>CTU FLEVOKUST BV</v>
      </c>
      <c r="AK1212" s="77">
        <f>IF($M1212="TRUCK",VLOOKUP($AQ1212,Invoicing!$A$17:$B$49,MATCH($AK$1,Invoicing!$A$17:$B$17,0),FALSE),VLOOKUP($AQ1212,Invoicing!$N$17:$O$21,MATCH($AK$1,Invoicing!$N$17:$O$17,0),FALSE))</f>
        <v>520</v>
      </c>
      <c r="AL1212" s="78" t="e">
        <f>VLOOKUP($E1212,Invoicing!$A$1:$H$8,MATCH(TRACKER!$N1212,Invoicing!$A$1:$H$1,0),FALSE)</f>
        <v>#N/A</v>
      </c>
      <c r="AM1212" s="78">
        <v>35</v>
      </c>
      <c r="AN1212" s="78">
        <f t="shared" si="374"/>
        <v>0</v>
      </c>
      <c r="AO1212" s="2">
        <f t="shared" si="375"/>
        <v>3</v>
      </c>
      <c r="AP1212" s="2" t="str">
        <f t="shared" si="376"/>
        <v>WEEK</v>
      </c>
      <c r="AQ1212" s="2" t="str">
        <f t="shared" si="377"/>
        <v>CTU FLEVOKUST BVWEEK</v>
      </c>
      <c r="AR1212" s="71">
        <f t="shared" si="378"/>
        <v>520</v>
      </c>
      <c r="AS1212" s="71">
        <f>VLOOKUP(AJ1212,Invoicing!A:K,10,FALSE)</f>
        <v>0</v>
      </c>
      <c r="AT1212" s="71">
        <f t="shared" si="379"/>
        <v>520</v>
      </c>
    </row>
    <row r="1213" spans="1:46">
      <c r="A1213" s="37" t="s">
        <v>255</v>
      </c>
      <c r="B1213" s="3" t="s">
        <v>38</v>
      </c>
      <c r="C1213" s="11">
        <v>45530.652777777781</v>
      </c>
      <c r="D1213" s="11">
        <v>45530.666666666664</v>
      </c>
      <c r="E1213" s="11" t="s">
        <v>49</v>
      </c>
      <c r="F1213" s="11" t="s">
        <v>40</v>
      </c>
      <c r="G1213" s="3" t="s">
        <v>1389</v>
      </c>
      <c r="H1213" s="3" t="s">
        <v>41</v>
      </c>
      <c r="I1213" s="11">
        <v>45533.291666666664</v>
      </c>
      <c r="J1213" s="12">
        <v>45534.284722222219</v>
      </c>
      <c r="K1213" s="12">
        <v>45534.291666666664</v>
      </c>
      <c r="L1213" s="12">
        <v>45534.284722222219</v>
      </c>
      <c r="M1213" s="61" t="s">
        <v>12</v>
      </c>
      <c r="N1213" s="3" t="s">
        <v>42</v>
      </c>
      <c r="O1213" s="3">
        <v>0</v>
      </c>
      <c r="P1213" s="1">
        <f t="shared" si="360"/>
        <v>35</v>
      </c>
      <c r="Q1213" s="1">
        <f t="shared" si="361"/>
        <v>8</v>
      </c>
      <c r="R1213" s="72">
        <f t="shared" si="362"/>
        <v>45534.284722222219</v>
      </c>
      <c r="S1213" s="73">
        <f t="shared" si="363"/>
        <v>2.6388888888832298</v>
      </c>
      <c r="T1213" s="74">
        <f>Table2[[#This Row],[ETA A OFRECIMIENTO]]*24</f>
        <v>63.333333333197515</v>
      </c>
      <c r="U1213" s="1" t="str">
        <f t="shared" si="364"/>
        <v>NO</v>
      </c>
      <c r="V1213" s="73">
        <f t="shared" si="365"/>
        <v>1</v>
      </c>
      <c r="W1213" s="74">
        <f>Table2[[#This Row],[DEL. AVAILABLE A SLOT]]*24</f>
        <v>24</v>
      </c>
      <c r="X1213" s="1" t="str">
        <f t="shared" si="366"/>
        <v>SI</v>
      </c>
      <c r="Y1213" s="73">
        <f t="shared" si="367"/>
        <v>3.6388888888832298</v>
      </c>
      <c r="Z1213" s="74">
        <f>Table2[[#This Row],[ETA A TIMESLOT]]*24</f>
        <v>87.333333333197515</v>
      </c>
      <c r="AA1213" s="73">
        <f t="shared" si="368"/>
        <v>0</v>
      </c>
      <c r="AB1213" s="73" t="str">
        <f t="shared" si="369"/>
        <v>SI</v>
      </c>
      <c r="AC1213" s="74">
        <f>Table2[[#This Row],[PUNTUALIDAD (H)]]*24</f>
        <v>0</v>
      </c>
      <c r="AD1213" s="73">
        <f t="shared" si="370"/>
        <v>3.6319444444379769</v>
      </c>
      <c r="AE1213" s="74">
        <f>Table2[[#This Row],[ATA TO UNLOADING]]*24</f>
        <v>87.166666666511446</v>
      </c>
      <c r="AF1213" s="74" t="str">
        <f>IF(Table2[[#This Row],[ATA TO UNLOADING 2]]&lt;=48,"YES","NO")</f>
        <v>NO</v>
      </c>
      <c r="AG1213" s="75">
        <f t="shared" si="371"/>
        <v>0.29166666666424135</v>
      </c>
      <c r="AH1213" s="2" t="s">
        <v>42</v>
      </c>
      <c r="AI1213" s="2" t="str">
        <f t="shared" si="372"/>
        <v>MRSU4220946</v>
      </c>
      <c r="AJ1213" s="76" t="str">
        <f t="shared" si="373"/>
        <v>CTU FLEVOKUST BV</v>
      </c>
      <c r="AK1213" s="77">
        <f>IF($M1213="TRUCK",VLOOKUP($AQ1213,Invoicing!$A$17:$B$49,MATCH($AK$1,Invoicing!$A$17:$B$17,0),FALSE),VLOOKUP($AQ1213,Invoicing!$N$17:$O$21,MATCH($AK$1,Invoicing!$N$17:$O$17,0),FALSE))</f>
        <v>380</v>
      </c>
      <c r="AL1213" s="78" t="e">
        <f>VLOOKUP($E1213,Invoicing!$A$1:$H$8,MATCH(TRACKER!$N1213,Invoicing!$A$1:$H$1,0),FALSE)</f>
        <v>#N/A</v>
      </c>
      <c r="AM1213" s="78">
        <v>35</v>
      </c>
      <c r="AN1213" s="78">
        <f t="shared" si="374"/>
        <v>0</v>
      </c>
      <c r="AO1213" s="2">
        <f t="shared" si="375"/>
        <v>5</v>
      </c>
      <c r="AP1213" s="2" t="str">
        <f t="shared" si="376"/>
        <v>WEEK</v>
      </c>
      <c r="AQ1213" s="2" t="str">
        <f t="shared" si="377"/>
        <v>CTU FLEVOKUST BVWEEK</v>
      </c>
      <c r="AR1213" s="71">
        <f t="shared" si="378"/>
        <v>380</v>
      </c>
      <c r="AS1213" s="71">
        <f>VLOOKUP(AJ1213,Invoicing!A:K,10,FALSE)</f>
        <v>0</v>
      </c>
      <c r="AT1213" s="71">
        <f t="shared" si="379"/>
        <v>380</v>
      </c>
    </row>
    <row r="1214" spans="1:46">
      <c r="A1214" s="37" t="s">
        <v>255</v>
      </c>
      <c r="B1214" s="3" t="s">
        <v>38</v>
      </c>
      <c r="C1214" s="11">
        <v>45530.652777777781</v>
      </c>
      <c r="D1214" s="11">
        <v>45530.666666666664</v>
      </c>
      <c r="E1214" s="11" t="s">
        <v>49</v>
      </c>
      <c r="F1214" s="11" t="s">
        <v>40</v>
      </c>
      <c r="G1214" s="3" t="s">
        <v>1390</v>
      </c>
      <c r="H1214" s="3" t="s">
        <v>2821</v>
      </c>
      <c r="I1214" s="11">
        <v>45531.583333333336</v>
      </c>
      <c r="J1214" s="12">
        <v>45531.582638888889</v>
      </c>
      <c r="K1214" s="12">
        <v>45531.583333333336</v>
      </c>
      <c r="L1214" s="12">
        <v>45531.625</v>
      </c>
      <c r="M1214" s="12" t="s">
        <v>115</v>
      </c>
      <c r="N1214" s="3" t="s">
        <v>42</v>
      </c>
      <c r="O1214" s="3">
        <v>0</v>
      </c>
      <c r="P1214" s="1">
        <f t="shared" si="360"/>
        <v>35</v>
      </c>
      <c r="Q1214" s="1">
        <f t="shared" si="361"/>
        <v>8</v>
      </c>
      <c r="R1214" s="72">
        <f t="shared" si="362"/>
        <v>45531.582638888889</v>
      </c>
      <c r="S1214" s="73">
        <f t="shared" si="363"/>
        <v>0.93055555555474712</v>
      </c>
      <c r="T1214" s="74">
        <f>Table2[[#This Row],[ETA A OFRECIMIENTO]]*24</f>
        <v>22.333333333313931</v>
      </c>
      <c r="U1214" s="1" t="str">
        <f t="shared" si="364"/>
        <v>YES</v>
      </c>
      <c r="V1214" s="73">
        <f t="shared" si="365"/>
        <v>0</v>
      </c>
      <c r="W1214" s="74">
        <f>Table2[[#This Row],[DEL. AVAILABLE A SLOT]]*24</f>
        <v>0</v>
      </c>
      <c r="X1214" s="1" t="str">
        <f t="shared" si="366"/>
        <v>SI</v>
      </c>
      <c r="Y1214" s="73">
        <f t="shared" si="367"/>
        <v>0.93055555555474712</v>
      </c>
      <c r="Z1214" s="74">
        <f>Table2[[#This Row],[ETA A TIMESLOT]]*24</f>
        <v>22.333333333313931</v>
      </c>
      <c r="AA1214" s="73">
        <f t="shared" si="368"/>
        <v>0</v>
      </c>
      <c r="AB1214" s="73" t="str">
        <f t="shared" si="369"/>
        <v>SI</v>
      </c>
      <c r="AC1214" s="74">
        <f>Table2[[#This Row],[PUNTUALIDAD (H)]]*24</f>
        <v>0</v>
      </c>
      <c r="AD1214" s="73">
        <f t="shared" si="370"/>
        <v>0.97222222221898846</v>
      </c>
      <c r="AE1214" s="74">
        <f>Table2[[#This Row],[ATA TO UNLOADING]]*24</f>
        <v>23.333333333255723</v>
      </c>
      <c r="AF1214" s="74" t="str">
        <f>IF(Table2[[#This Row],[ATA TO UNLOADING 2]]&lt;=48,"YES","NO")</f>
        <v>YES</v>
      </c>
      <c r="AG1214" s="75">
        <f t="shared" si="371"/>
        <v>0.58333333333575865</v>
      </c>
      <c r="AH1214" s="2" t="s">
        <v>42</v>
      </c>
      <c r="AI1214" s="2" t="str">
        <f t="shared" si="372"/>
        <v>MRSU5131822</v>
      </c>
      <c r="AJ1214" s="76" t="str">
        <f t="shared" si="373"/>
        <v>CTU FLEVOKUST BV</v>
      </c>
      <c r="AK1214" s="77">
        <f>IF($M1214="TRUCK",VLOOKUP($AQ1214,Invoicing!$A$17:$B$49,MATCH($AK$1,Invoicing!$A$17:$B$17,0),FALSE),VLOOKUP($AQ1214,Invoicing!$N$17:$O$21,MATCH($AK$1,Invoicing!$N$17:$O$17,0),FALSE))</f>
        <v>520</v>
      </c>
      <c r="AL1214" s="78" t="e">
        <f>VLOOKUP($E1214,Invoicing!$A$1:$H$8,MATCH(TRACKER!$N1214,Invoicing!$A$1:$H$1,0),FALSE)</f>
        <v>#N/A</v>
      </c>
      <c r="AM1214" s="78">
        <v>35</v>
      </c>
      <c r="AN1214" s="78">
        <f t="shared" si="374"/>
        <v>0</v>
      </c>
      <c r="AO1214" s="2">
        <f t="shared" si="375"/>
        <v>2</v>
      </c>
      <c r="AP1214" s="2" t="str">
        <f t="shared" si="376"/>
        <v>WEEK</v>
      </c>
      <c r="AQ1214" s="2" t="str">
        <f t="shared" si="377"/>
        <v>CTU FLEVOKUST BVWEEK</v>
      </c>
      <c r="AR1214" s="71">
        <f t="shared" si="378"/>
        <v>520</v>
      </c>
      <c r="AS1214" s="71">
        <f>VLOOKUP(AJ1214,Invoicing!A:K,10,FALSE)</f>
        <v>0</v>
      </c>
      <c r="AT1214" s="71">
        <f t="shared" si="379"/>
        <v>520</v>
      </c>
    </row>
    <row r="1215" spans="1:46">
      <c r="A1215" s="37" t="s">
        <v>255</v>
      </c>
      <c r="B1215" s="3" t="s">
        <v>38</v>
      </c>
      <c r="C1215" s="11">
        <v>45530.652777777781</v>
      </c>
      <c r="D1215" s="11">
        <v>45530.666666666664</v>
      </c>
      <c r="E1215" s="11" t="s">
        <v>49</v>
      </c>
      <c r="F1215" s="11" t="s">
        <v>40</v>
      </c>
      <c r="G1215" s="3" t="s">
        <v>1391</v>
      </c>
      <c r="H1215" s="3" t="s">
        <v>41</v>
      </c>
      <c r="I1215" s="11">
        <v>45533.291666666664</v>
      </c>
      <c r="J1215" s="12">
        <v>45534.663194444445</v>
      </c>
      <c r="K1215" s="12">
        <v>45534.666666666664</v>
      </c>
      <c r="L1215" s="12">
        <v>45534.670138888891</v>
      </c>
      <c r="M1215" s="61" t="s">
        <v>12</v>
      </c>
      <c r="N1215" s="3" t="s">
        <v>42</v>
      </c>
      <c r="O1215" s="3">
        <v>0</v>
      </c>
      <c r="P1215" s="1">
        <f t="shared" si="360"/>
        <v>35</v>
      </c>
      <c r="Q1215" s="1">
        <f t="shared" si="361"/>
        <v>8</v>
      </c>
      <c r="R1215" s="72">
        <f t="shared" si="362"/>
        <v>45534.663194444445</v>
      </c>
      <c r="S1215" s="73">
        <f t="shared" si="363"/>
        <v>2.6388888888832298</v>
      </c>
      <c r="T1215" s="74">
        <f>Table2[[#This Row],[ETA A OFRECIMIENTO]]*24</f>
        <v>63.333333333197515</v>
      </c>
      <c r="U1215" s="1" t="str">
        <f t="shared" si="364"/>
        <v>NO</v>
      </c>
      <c r="V1215" s="73">
        <f t="shared" si="365"/>
        <v>1.375</v>
      </c>
      <c r="W1215" s="74">
        <f>Table2[[#This Row],[DEL. AVAILABLE A SLOT]]*24</f>
        <v>33</v>
      </c>
      <c r="X1215" s="1" t="str">
        <f t="shared" si="366"/>
        <v>NO</v>
      </c>
      <c r="Y1215" s="73">
        <f t="shared" si="367"/>
        <v>4.0138888888832298</v>
      </c>
      <c r="Z1215" s="74">
        <f>Table2[[#This Row],[ETA A TIMESLOT]]*24</f>
        <v>96.333333333197515</v>
      </c>
      <c r="AA1215" s="73">
        <f t="shared" si="368"/>
        <v>0</v>
      </c>
      <c r="AB1215" s="73" t="str">
        <f t="shared" si="369"/>
        <v>SI</v>
      </c>
      <c r="AC1215" s="74">
        <f>Table2[[#This Row],[PUNTUALIDAD (H)]]*24</f>
        <v>0</v>
      </c>
      <c r="AD1215" s="73">
        <f t="shared" si="370"/>
        <v>4.0173611111094942</v>
      </c>
      <c r="AE1215" s="74">
        <f>Table2[[#This Row],[ATA TO UNLOADING]]*24</f>
        <v>96.416666666627862</v>
      </c>
      <c r="AF1215" s="74" t="str">
        <f>IF(Table2[[#This Row],[ATA TO UNLOADING 2]]&lt;=48,"YES","NO")</f>
        <v>NO</v>
      </c>
      <c r="AG1215" s="75">
        <f t="shared" si="371"/>
        <v>0.66666666666424135</v>
      </c>
      <c r="AH1215" s="2" t="s">
        <v>42</v>
      </c>
      <c r="AI1215" s="2" t="str">
        <f t="shared" si="372"/>
        <v>MRSU5139783</v>
      </c>
      <c r="AJ1215" s="76" t="str">
        <f t="shared" si="373"/>
        <v>CTU FLEVOKUST BV</v>
      </c>
      <c r="AK1215" s="77">
        <f>IF($M1215="TRUCK",VLOOKUP($AQ1215,Invoicing!$A$17:$B$49,MATCH($AK$1,Invoicing!$A$17:$B$17,0),FALSE),VLOOKUP($AQ1215,Invoicing!$N$17:$O$21,MATCH($AK$1,Invoicing!$N$17:$O$17,0),FALSE))</f>
        <v>380</v>
      </c>
      <c r="AL1215" s="78" t="e">
        <f>VLOOKUP($E1215,Invoicing!$A$1:$H$8,MATCH(TRACKER!$N1215,Invoicing!$A$1:$H$1,0),FALSE)</f>
        <v>#N/A</v>
      </c>
      <c r="AM1215" s="78">
        <v>35</v>
      </c>
      <c r="AN1215" s="78">
        <f t="shared" si="374"/>
        <v>0</v>
      </c>
      <c r="AO1215" s="2">
        <f t="shared" si="375"/>
        <v>5</v>
      </c>
      <c r="AP1215" s="2" t="str">
        <f t="shared" si="376"/>
        <v>WEEK</v>
      </c>
      <c r="AQ1215" s="2" t="str">
        <f t="shared" si="377"/>
        <v>CTU FLEVOKUST BVWEEK</v>
      </c>
      <c r="AR1215" s="71">
        <f t="shared" si="378"/>
        <v>380</v>
      </c>
      <c r="AS1215" s="71">
        <f>VLOOKUP(AJ1215,Invoicing!A:K,10,FALSE)</f>
        <v>0</v>
      </c>
      <c r="AT1215" s="71">
        <f t="shared" si="379"/>
        <v>380</v>
      </c>
    </row>
    <row r="1216" spans="1:46">
      <c r="A1216" s="37" t="s">
        <v>255</v>
      </c>
      <c r="B1216" s="3" t="s">
        <v>38</v>
      </c>
      <c r="C1216" s="11">
        <v>45530.652777777781</v>
      </c>
      <c r="D1216" s="11">
        <v>45530.666666666664</v>
      </c>
      <c r="E1216" s="11" t="s">
        <v>49</v>
      </c>
      <c r="F1216" s="11" t="s">
        <v>40</v>
      </c>
      <c r="G1216" s="3" t="s">
        <v>1392</v>
      </c>
      <c r="H1216" s="3" t="s">
        <v>41</v>
      </c>
      <c r="I1216" s="11">
        <v>45532.625</v>
      </c>
      <c r="J1216" s="12">
        <v>45532.635416666664</v>
      </c>
      <c r="K1216" s="12">
        <v>45532.625</v>
      </c>
      <c r="L1216" s="12">
        <v>45532.649305555555</v>
      </c>
      <c r="M1216" s="61" t="s">
        <v>12</v>
      </c>
      <c r="N1216" s="3" t="s">
        <v>42</v>
      </c>
      <c r="O1216" s="3">
        <v>1</v>
      </c>
      <c r="P1216" s="1">
        <f t="shared" si="360"/>
        <v>35</v>
      </c>
      <c r="Q1216" s="1">
        <f t="shared" si="361"/>
        <v>8</v>
      </c>
      <c r="R1216" s="72">
        <f t="shared" si="362"/>
        <v>45532.635416666664</v>
      </c>
      <c r="S1216" s="73">
        <f t="shared" si="363"/>
        <v>1.9722222222189885</v>
      </c>
      <c r="T1216" s="74">
        <f>Table2[[#This Row],[ETA A OFRECIMIENTO]]*24</f>
        <v>47.333333333255723</v>
      </c>
      <c r="U1216" s="1" t="str">
        <f t="shared" si="364"/>
        <v>YES</v>
      </c>
      <c r="V1216" s="73">
        <f t="shared" si="365"/>
        <v>0</v>
      </c>
      <c r="W1216" s="74">
        <f>Table2[[#This Row],[DEL. AVAILABLE A SLOT]]*24</f>
        <v>0</v>
      </c>
      <c r="X1216" s="1" t="str">
        <f t="shared" si="366"/>
        <v>SI</v>
      </c>
      <c r="Y1216" s="73">
        <f t="shared" si="367"/>
        <v>1.9722222222189885</v>
      </c>
      <c r="Z1216" s="74">
        <f>Table2[[#This Row],[ETA A TIMESLOT]]*24</f>
        <v>47.333333333255723</v>
      </c>
      <c r="AA1216" s="73">
        <f t="shared" si="368"/>
        <v>1.0416666664241347E-2</v>
      </c>
      <c r="AB1216" s="73" t="str">
        <f t="shared" si="369"/>
        <v>SI</v>
      </c>
      <c r="AC1216" s="74">
        <f>Table2[[#This Row],[PUNTUALIDAD (H)]]*24</f>
        <v>0.24999999994179234</v>
      </c>
      <c r="AD1216" s="73">
        <f t="shared" si="370"/>
        <v>1.9965277777737356</v>
      </c>
      <c r="AE1216" s="74">
        <f>Table2[[#This Row],[ATA TO UNLOADING]]*24</f>
        <v>47.916666666569654</v>
      </c>
      <c r="AF1216" s="74" t="str">
        <f>IF(Table2[[#This Row],[ATA TO UNLOADING 2]]&lt;=48,"YES","NO")</f>
        <v>YES</v>
      </c>
      <c r="AG1216" s="75">
        <f t="shared" si="371"/>
        <v>0.625</v>
      </c>
      <c r="AH1216" s="2" t="s">
        <v>42</v>
      </c>
      <c r="AI1216" s="2" t="str">
        <f t="shared" si="372"/>
        <v>MRSU5797887</v>
      </c>
      <c r="AJ1216" s="76" t="str">
        <f t="shared" si="373"/>
        <v>CTU FLEVOKUST BV</v>
      </c>
      <c r="AK1216" s="77">
        <f>IF($M1216="TRUCK",VLOOKUP($AQ1216,Invoicing!$A$17:$B$49,MATCH($AK$1,Invoicing!$A$17:$B$17,0),FALSE),VLOOKUP($AQ1216,Invoicing!$N$17:$O$21,MATCH($AK$1,Invoicing!$N$17:$O$17,0),FALSE))</f>
        <v>380</v>
      </c>
      <c r="AL1216" s="78" t="e">
        <f>VLOOKUP($E1216,Invoicing!$A$1:$H$8,MATCH(TRACKER!$N1216,Invoicing!$A$1:$H$1,0),FALSE)</f>
        <v>#N/A</v>
      </c>
      <c r="AM1216" s="78">
        <v>35</v>
      </c>
      <c r="AN1216" s="78">
        <f t="shared" si="374"/>
        <v>35</v>
      </c>
      <c r="AO1216" s="2">
        <f t="shared" si="375"/>
        <v>3</v>
      </c>
      <c r="AP1216" s="2" t="str">
        <f t="shared" si="376"/>
        <v>WEEK</v>
      </c>
      <c r="AQ1216" s="2" t="str">
        <f t="shared" si="377"/>
        <v>CTU FLEVOKUST BVWEEK</v>
      </c>
      <c r="AR1216" s="71">
        <f t="shared" si="378"/>
        <v>415</v>
      </c>
      <c r="AS1216" s="71">
        <f>VLOOKUP(AJ1216,Invoicing!A:K,10,FALSE)</f>
        <v>0</v>
      </c>
      <c r="AT1216" s="71">
        <f t="shared" si="379"/>
        <v>415</v>
      </c>
    </row>
    <row r="1217" spans="1:47">
      <c r="A1217" s="37" t="s">
        <v>255</v>
      </c>
      <c r="B1217" s="3" t="s">
        <v>38</v>
      </c>
      <c r="C1217" s="11">
        <v>45530.652777777781</v>
      </c>
      <c r="D1217" s="11">
        <v>45530.666666666664</v>
      </c>
      <c r="E1217" s="11" t="s">
        <v>49</v>
      </c>
      <c r="F1217" s="11" t="s">
        <v>40</v>
      </c>
      <c r="G1217" s="3" t="s">
        <v>1393</v>
      </c>
      <c r="H1217" s="3" t="s">
        <v>2821</v>
      </c>
      <c r="I1217" s="11">
        <v>45531.583333333336</v>
      </c>
      <c r="J1217" s="12">
        <v>45531.624305555553</v>
      </c>
      <c r="K1217" s="12">
        <v>45531.75</v>
      </c>
      <c r="L1217" s="12">
        <v>45531.664583333331</v>
      </c>
      <c r="M1217" s="12" t="s">
        <v>115</v>
      </c>
      <c r="N1217" s="3" t="s">
        <v>42</v>
      </c>
      <c r="O1217" s="3">
        <v>0</v>
      </c>
      <c r="P1217" s="1">
        <f t="shared" si="360"/>
        <v>35</v>
      </c>
      <c r="Q1217" s="1">
        <f t="shared" si="361"/>
        <v>8</v>
      </c>
      <c r="R1217" s="72">
        <f t="shared" si="362"/>
        <v>45531.624305555553</v>
      </c>
      <c r="S1217" s="73">
        <f t="shared" si="363"/>
        <v>0.93055555555474712</v>
      </c>
      <c r="T1217" s="74">
        <f>Table2[[#This Row],[ETA A OFRECIMIENTO]]*24</f>
        <v>22.333333333313931</v>
      </c>
      <c r="U1217" s="1" t="str">
        <f t="shared" si="364"/>
        <v>YES</v>
      </c>
      <c r="V1217" s="73">
        <f t="shared" si="365"/>
        <v>0.16666666666424135</v>
      </c>
      <c r="W1217" s="74">
        <f>Table2[[#This Row],[DEL. AVAILABLE A SLOT]]*24</f>
        <v>3.9999999999417923</v>
      </c>
      <c r="X1217" s="1" t="str">
        <f t="shared" si="366"/>
        <v>SI</v>
      </c>
      <c r="Y1217" s="73">
        <f t="shared" si="367"/>
        <v>1.0972222222189885</v>
      </c>
      <c r="Z1217" s="74">
        <f>Table2[[#This Row],[ETA A TIMESLOT]]*24</f>
        <v>26.333333333255723</v>
      </c>
      <c r="AA1217" s="73">
        <f t="shared" si="368"/>
        <v>0</v>
      </c>
      <c r="AB1217" s="73" t="str">
        <f t="shared" si="369"/>
        <v>SI</v>
      </c>
      <c r="AC1217" s="74">
        <f>Table2[[#This Row],[PUNTUALIDAD (H)]]*24</f>
        <v>0</v>
      </c>
      <c r="AD1217" s="73">
        <f t="shared" si="370"/>
        <v>1.0118055555503815</v>
      </c>
      <c r="AE1217" s="74">
        <f>Table2[[#This Row],[ATA TO UNLOADING]]*24</f>
        <v>24.283333333209157</v>
      </c>
      <c r="AF1217" s="74" t="str">
        <f>IF(Table2[[#This Row],[ATA TO UNLOADING 2]]&lt;=48,"YES","NO")</f>
        <v>YES</v>
      </c>
      <c r="AG1217" s="75">
        <f t="shared" si="371"/>
        <v>0.75</v>
      </c>
      <c r="AH1217" s="2" t="s">
        <v>42</v>
      </c>
      <c r="AI1217" s="2" t="str">
        <f t="shared" si="372"/>
        <v>MRSU6213627</v>
      </c>
      <c r="AJ1217" s="76" t="str">
        <f t="shared" si="373"/>
        <v>CTU FLEVOKUST BV</v>
      </c>
      <c r="AK1217" s="77">
        <f>IF($M1217="TRUCK",VLOOKUP($AQ1217,Invoicing!$A$17:$B$49,MATCH($AK$1,Invoicing!$A$17:$B$17,0),FALSE),VLOOKUP($AQ1217,Invoicing!$N$17:$O$21,MATCH($AK$1,Invoicing!$N$17:$O$17,0),FALSE))</f>
        <v>520</v>
      </c>
      <c r="AL1217" s="78" t="e">
        <f>VLOOKUP($E1217,Invoicing!$A$1:$H$8,MATCH(TRACKER!$N1217,Invoicing!$A$1:$H$1,0),FALSE)</f>
        <v>#N/A</v>
      </c>
      <c r="AM1217" s="78">
        <v>35</v>
      </c>
      <c r="AN1217" s="78">
        <f t="shared" si="374"/>
        <v>0</v>
      </c>
      <c r="AO1217" s="2">
        <f t="shared" si="375"/>
        <v>2</v>
      </c>
      <c r="AP1217" s="2" t="str">
        <f t="shared" si="376"/>
        <v>WEEK</v>
      </c>
      <c r="AQ1217" s="2" t="str">
        <f t="shared" si="377"/>
        <v>CTU FLEVOKUST BVWEEK</v>
      </c>
      <c r="AR1217" s="71">
        <f t="shared" si="378"/>
        <v>520</v>
      </c>
      <c r="AS1217" s="71">
        <f>VLOOKUP(AJ1217,Invoicing!A:K,10,FALSE)</f>
        <v>0</v>
      </c>
      <c r="AT1217" s="71">
        <f t="shared" si="379"/>
        <v>520</v>
      </c>
    </row>
    <row r="1218" spans="1:47">
      <c r="A1218" s="37" t="s">
        <v>255</v>
      </c>
      <c r="B1218" s="3" t="s">
        <v>38</v>
      </c>
      <c r="C1218" s="11">
        <v>45530.652777777781</v>
      </c>
      <c r="D1218" s="11">
        <v>45530.666666666664</v>
      </c>
      <c r="E1218" s="11" t="s">
        <v>45</v>
      </c>
      <c r="F1218" s="11" t="s">
        <v>40</v>
      </c>
      <c r="G1218" s="3" t="s">
        <v>1394</v>
      </c>
      <c r="H1218" s="3" t="s">
        <v>2821</v>
      </c>
      <c r="I1218" s="11">
        <v>45531.583333333336</v>
      </c>
      <c r="J1218" s="12">
        <v>45532.017361111109</v>
      </c>
      <c r="K1218" s="12">
        <v>45532.041666666664</v>
      </c>
      <c r="L1218" s="12">
        <v>45532.017361111109</v>
      </c>
      <c r="M1218" s="12" t="s">
        <v>115</v>
      </c>
      <c r="N1218" s="3" t="s">
        <v>42</v>
      </c>
      <c r="O1218" s="3">
        <v>0</v>
      </c>
      <c r="P1218" s="1">
        <f t="shared" ref="P1218:P1281" si="380">IF(K1218="","",WEEKNUM(R1218,2))</f>
        <v>35</v>
      </c>
      <c r="Q1218" s="1">
        <f t="shared" ref="Q1218:Q1281" si="381">IF(K1218="","",MONTH(R1218))</f>
        <v>8</v>
      </c>
      <c r="R1218" s="72">
        <f t="shared" ref="R1218:R1281" si="382">IF(ISBLANK(J1218),IF(ISBLANK(L1218),"00:00",L1218),J1218)</f>
        <v>45532.017361111109</v>
      </c>
      <c r="S1218" s="73">
        <f t="shared" ref="S1218:S1281" si="383">(I1218-C1218)</f>
        <v>0.93055555555474712</v>
      </c>
      <c r="T1218" s="74">
        <f>Table2[[#This Row],[ETA A OFRECIMIENTO]]*24</f>
        <v>22.333333333313931</v>
      </c>
      <c r="U1218" s="1" t="str">
        <f t="shared" ref="U1218:U1281" si="384">IF(S1218="","",IF(S1218&lt;=2,"YES","NO"))</f>
        <v>YES</v>
      </c>
      <c r="V1218" s="73">
        <f t="shared" ref="V1218:V1281" si="385">(K1218-I1218)</f>
        <v>0.45833333332848269</v>
      </c>
      <c r="W1218" s="74">
        <f>Table2[[#This Row],[DEL. AVAILABLE A SLOT]]*24</f>
        <v>10.999999999883585</v>
      </c>
      <c r="X1218" s="1" t="str">
        <f t="shared" ref="X1218:X1281" si="386">IF(V1218="","",IF(V1218&lt;=1,"SI","NO"))</f>
        <v>SI</v>
      </c>
      <c r="Y1218" s="73">
        <f t="shared" ref="Y1218:Y1281" si="387">(K1218-C1218)</f>
        <v>1.3888888888832298</v>
      </c>
      <c r="Z1218" s="74">
        <f>Table2[[#This Row],[ETA A TIMESLOT]]*24</f>
        <v>33.333333333197515</v>
      </c>
      <c r="AA1218" s="73">
        <f t="shared" ref="AA1218:AA1281" si="388">IF(R1218&lt; K1218, TIME(0,0,0), R1218-K1218)</f>
        <v>0</v>
      </c>
      <c r="AB1218" s="73" t="str">
        <f t="shared" ref="AB1218:AB1281" si="389">IF(AA1218&gt;TIME(0,45,0),"NO","SI")</f>
        <v>SI</v>
      </c>
      <c r="AC1218" s="74">
        <f>Table2[[#This Row],[PUNTUALIDAD (H)]]*24</f>
        <v>0</v>
      </c>
      <c r="AD1218" s="73">
        <f t="shared" ref="AD1218:AD1281" si="390">(L1218-C1218)</f>
        <v>1.3645833333284827</v>
      </c>
      <c r="AE1218" s="74">
        <f>Table2[[#This Row],[ATA TO UNLOADING]]*24</f>
        <v>32.749999999883585</v>
      </c>
      <c r="AF1218" s="74" t="str">
        <f>IF(Table2[[#This Row],[ATA TO UNLOADING 2]]&lt;=48,"YES","NO")</f>
        <v>YES</v>
      </c>
      <c r="AG1218" s="75">
        <f t="shared" ref="AG1218:AG1281" si="391">MOD(K1218,1)</f>
        <v>4.1666666664241347E-2</v>
      </c>
      <c r="AH1218" s="2" t="s">
        <v>24</v>
      </c>
      <c r="AI1218" s="2" t="str">
        <f t="shared" ref="AI1218:AI1281" si="392">G1218</f>
        <v>MRSU6494653</v>
      </c>
      <c r="AJ1218" s="76" t="str">
        <f t="shared" ref="AJ1218:AJ1281" si="393">E1218</f>
        <v>OM TRANSPORT</v>
      </c>
      <c r="AK1218" s="77">
        <f>IF($M1218="TRUCK",VLOOKUP($AQ1218,Invoicing!$A$17:$B$49,MATCH($AK$1,Invoicing!$A$17:$B$17,0),FALSE),VLOOKUP($AQ1218,Invoicing!$N$17:$O$21,MATCH($AK$1,Invoicing!$N$17:$O$17,0),FALSE))</f>
        <v>475</v>
      </c>
      <c r="AL1218" s="78" t="e">
        <f>VLOOKUP($E1218,Invoicing!$A$1:$H$8,MATCH(TRACKER!$N1218,Invoicing!$A$1:$H$1,0),FALSE)</f>
        <v>#N/A</v>
      </c>
      <c r="AM1218" s="78">
        <f>VLOOKUP($E1218,Invoicing!$A$1:$H$8,MATCH(TRACKER!$O$1,Invoicing!$A$1:$H$1,0),FALSE)</f>
        <v>50</v>
      </c>
      <c r="AN1218" s="78">
        <f t="shared" ref="AN1218:AN1281" si="394">IF($O1218&lt;&gt;0,$O1218*$AM1218,0)</f>
        <v>0</v>
      </c>
      <c r="AO1218" s="2">
        <f t="shared" ref="AO1218:AO1281" si="395">WEEKDAY(K1218,2)</f>
        <v>3</v>
      </c>
      <c r="AP1218" s="2" t="str">
        <f t="shared" ref="AP1218:AP1281" si="396">IF(AH1218="NIGHT","NIGHT",IF(AO1218&lt;=5,"WEEK",IF(AO1218=7,"SUNDAY",IF(AO1218=6,"SATURDAY","SUNDAY"))))</f>
        <v>NIGHT</v>
      </c>
      <c r="AQ1218" s="2" t="str">
        <f t="shared" ref="AQ1218:AQ1281" si="397">AJ1218&amp;AP1218</f>
        <v>OM TRANSPORTNIGHT</v>
      </c>
      <c r="AR1218" s="71">
        <f t="shared" ref="AR1218:AR1281" si="398">IF(ISNA(AL1218),AK1218+AN1218,SUM($AK1218,$AN1218,IFERROR($AL1218,"0")))</f>
        <v>475</v>
      </c>
      <c r="AS1218" s="71">
        <f>VLOOKUP(AJ1218,Invoicing!A:K,10,FALSE)</f>
        <v>25</v>
      </c>
      <c r="AT1218" s="71">
        <f t="shared" ref="AT1218:AT1281" si="399">AR1218+AS1218+AU1218</f>
        <v>500</v>
      </c>
    </row>
    <row r="1219" spans="1:47">
      <c r="A1219" s="37" t="s">
        <v>255</v>
      </c>
      <c r="B1219" s="3" t="s">
        <v>38</v>
      </c>
      <c r="C1219" s="11">
        <v>45530.652777777781</v>
      </c>
      <c r="D1219" s="11">
        <v>45530.666666666664</v>
      </c>
      <c r="E1219" s="11" t="s">
        <v>44</v>
      </c>
      <c r="F1219" s="11" t="s">
        <v>40</v>
      </c>
      <c r="G1219" s="3" t="s">
        <v>1395</v>
      </c>
      <c r="H1219" s="3" t="s">
        <v>41</v>
      </c>
      <c r="I1219" s="11">
        <v>45531.583333333336</v>
      </c>
      <c r="J1219" s="12">
        <v>45531.591666666667</v>
      </c>
      <c r="K1219" s="12">
        <v>45531.645833333336</v>
      </c>
      <c r="L1219" s="12">
        <v>45531.591666666667</v>
      </c>
      <c r="M1219" s="12" t="s">
        <v>115</v>
      </c>
      <c r="N1219" s="3" t="s">
        <v>42</v>
      </c>
      <c r="O1219" s="3">
        <v>1</v>
      </c>
      <c r="P1219" s="1">
        <f t="shared" si="380"/>
        <v>35</v>
      </c>
      <c r="Q1219" s="1">
        <f t="shared" si="381"/>
        <v>8</v>
      </c>
      <c r="R1219" s="72">
        <f t="shared" si="382"/>
        <v>45531.591666666667</v>
      </c>
      <c r="S1219" s="73">
        <f t="shared" si="383"/>
        <v>0.93055555555474712</v>
      </c>
      <c r="T1219" s="74">
        <f>Table2[[#This Row],[ETA A OFRECIMIENTO]]*24</f>
        <v>22.333333333313931</v>
      </c>
      <c r="U1219" s="1" t="str">
        <f t="shared" si="384"/>
        <v>YES</v>
      </c>
      <c r="V1219" s="73">
        <f t="shared" si="385"/>
        <v>6.25E-2</v>
      </c>
      <c r="W1219" s="74">
        <f>Table2[[#This Row],[DEL. AVAILABLE A SLOT]]*24</f>
        <v>1.5</v>
      </c>
      <c r="X1219" s="1" t="str">
        <f t="shared" si="386"/>
        <v>SI</v>
      </c>
      <c r="Y1219" s="73">
        <f t="shared" si="387"/>
        <v>0.99305555555474712</v>
      </c>
      <c r="Z1219" s="74">
        <f>Table2[[#This Row],[ETA A TIMESLOT]]*24</f>
        <v>23.833333333313931</v>
      </c>
      <c r="AA1219" s="73">
        <f t="shared" si="388"/>
        <v>0</v>
      </c>
      <c r="AB1219" s="73" t="str">
        <f t="shared" si="389"/>
        <v>SI</v>
      </c>
      <c r="AC1219" s="74">
        <f>Table2[[#This Row],[PUNTUALIDAD (H)]]*24</f>
        <v>0</v>
      </c>
      <c r="AD1219" s="73">
        <f t="shared" si="390"/>
        <v>0.93888888888614019</v>
      </c>
      <c r="AE1219" s="74">
        <f>Table2[[#This Row],[ATA TO UNLOADING]]*24</f>
        <v>22.533333333267365</v>
      </c>
      <c r="AF1219" s="74" t="str">
        <f>IF(Table2[[#This Row],[ATA TO UNLOADING 2]]&lt;=48,"YES","NO")</f>
        <v>YES</v>
      </c>
      <c r="AG1219" s="75">
        <f t="shared" si="391"/>
        <v>0.64583333333575865</v>
      </c>
      <c r="AH1219" s="2" t="s">
        <v>42</v>
      </c>
      <c r="AI1219" s="2" t="str">
        <f t="shared" si="392"/>
        <v>MSKU0273546</v>
      </c>
      <c r="AJ1219" s="76" t="str">
        <f t="shared" si="393"/>
        <v>MSI</v>
      </c>
      <c r="AK1219" s="77">
        <f>IF($M1219="TRUCK",VLOOKUP($AQ1219,Invoicing!$A$17:$B$49,MATCH($AK$1,Invoicing!$A$17:$B$17,0),FALSE),VLOOKUP($AQ1219,Invoicing!$N$17:$O$21,MATCH($AK$1,Invoicing!$N$17:$O$17,0),FALSE))</f>
        <v>480</v>
      </c>
      <c r="AL1219" s="78" t="e">
        <f>VLOOKUP($E1219,Invoicing!$A$1:$H$8,MATCH(TRACKER!$N1219,Invoicing!$A$1:$H$1,0),FALSE)</f>
        <v>#N/A</v>
      </c>
      <c r="AM1219" s="78">
        <f>VLOOKUP($E1219,Invoicing!$A$1:$H$8,MATCH(TRACKER!$O$1,Invoicing!$A$1:$H$1,0),FALSE)</f>
        <v>50</v>
      </c>
      <c r="AN1219" s="78">
        <f t="shared" si="394"/>
        <v>50</v>
      </c>
      <c r="AO1219" s="2">
        <f t="shared" si="395"/>
        <v>2</v>
      </c>
      <c r="AP1219" s="2" t="str">
        <f t="shared" si="396"/>
        <v>WEEK</v>
      </c>
      <c r="AQ1219" s="2" t="str">
        <f t="shared" si="397"/>
        <v>MSIWEEK</v>
      </c>
      <c r="AR1219" s="71">
        <f t="shared" si="398"/>
        <v>530</v>
      </c>
      <c r="AS1219" s="71">
        <f>VLOOKUP(AJ1219,Invoicing!A:K,10,FALSE)</f>
        <v>25</v>
      </c>
      <c r="AT1219" s="71">
        <f t="shared" si="399"/>
        <v>555</v>
      </c>
    </row>
    <row r="1220" spans="1:47">
      <c r="A1220" s="37" t="s">
        <v>255</v>
      </c>
      <c r="B1220" s="3" t="s">
        <v>38</v>
      </c>
      <c r="C1220" s="11">
        <v>45530.652777777781</v>
      </c>
      <c r="D1220" s="11">
        <v>45530.666666666664</v>
      </c>
      <c r="E1220" s="11" t="s">
        <v>39</v>
      </c>
      <c r="F1220" s="11" t="s">
        <v>40</v>
      </c>
      <c r="G1220" s="3" t="s">
        <v>1396</v>
      </c>
      <c r="H1220" s="3" t="s">
        <v>41</v>
      </c>
      <c r="I1220" s="11">
        <v>45531.583333333336</v>
      </c>
      <c r="J1220" s="12">
        <v>45531.840277777781</v>
      </c>
      <c r="K1220" s="12">
        <v>45531.708333333336</v>
      </c>
      <c r="L1220" s="12">
        <v>45531.854166666664</v>
      </c>
      <c r="M1220" s="12" t="s">
        <v>115</v>
      </c>
      <c r="N1220" s="3" t="s">
        <v>42</v>
      </c>
      <c r="O1220" s="3">
        <v>1</v>
      </c>
      <c r="P1220" s="1">
        <f t="shared" si="380"/>
        <v>35</v>
      </c>
      <c r="Q1220" s="1">
        <f t="shared" si="381"/>
        <v>8</v>
      </c>
      <c r="R1220" s="72">
        <f t="shared" si="382"/>
        <v>45531.840277777781</v>
      </c>
      <c r="S1220" s="73">
        <f t="shared" si="383"/>
        <v>0.93055555555474712</v>
      </c>
      <c r="T1220" s="74">
        <f>Table2[[#This Row],[ETA A OFRECIMIENTO]]*24</f>
        <v>22.333333333313931</v>
      </c>
      <c r="U1220" s="1" t="str">
        <f t="shared" si="384"/>
        <v>YES</v>
      </c>
      <c r="V1220" s="73">
        <f t="shared" si="385"/>
        <v>0.125</v>
      </c>
      <c r="W1220" s="74">
        <f>Table2[[#This Row],[DEL. AVAILABLE A SLOT]]*24</f>
        <v>3</v>
      </c>
      <c r="X1220" s="1" t="str">
        <f t="shared" si="386"/>
        <v>SI</v>
      </c>
      <c r="Y1220" s="73">
        <f t="shared" si="387"/>
        <v>1.0555555555547471</v>
      </c>
      <c r="Z1220" s="74">
        <f>Table2[[#This Row],[ETA A TIMESLOT]]*24</f>
        <v>25.333333333313931</v>
      </c>
      <c r="AA1220" s="73">
        <f t="shared" si="388"/>
        <v>0.13194444444525288</v>
      </c>
      <c r="AB1220" s="73" t="str">
        <f t="shared" si="389"/>
        <v>NO</v>
      </c>
      <c r="AC1220" s="74">
        <f>Table2[[#This Row],[PUNTUALIDAD (H)]]*24</f>
        <v>3.1666666666860692</v>
      </c>
      <c r="AD1220" s="73">
        <f t="shared" si="390"/>
        <v>1.2013888888832298</v>
      </c>
      <c r="AE1220" s="74">
        <f>Table2[[#This Row],[ATA TO UNLOADING]]*24</f>
        <v>28.833333333197515</v>
      </c>
      <c r="AF1220" s="74" t="str">
        <f>IF(Table2[[#This Row],[ATA TO UNLOADING 2]]&lt;=48,"YES","NO")</f>
        <v>YES</v>
      </c>
      <c r="AG1220" s="75">
        <f t="shared" si="391"/>
        <v>0.70833333333575865</v>
      </c>
      <c r="AH1220" s="2" t="s">
        <v>42</v>
      </c>
      <c r="AI1220" s="2" t="str">
        <f t="shared" si="392"/>
        <v>MSKU0409714</v>
      </c>
      <c r="AJ1220" s="76" t="str">
        <f t="shared" si="393"/>
        <v>AZOIA LOGISTICS</v>
      </c>
      <c r="AK1220" s="77">
        <f>IF($M1220="TRUCK",VLOOKUP($AQ1220,Invoicing!$A$17:$B$49,MATCH($AK$1,Invoicing!$A$17:$B$17,0),FALSE),VLOOKUP($AQ1220,Invoicing!$N$17:$O$21,MATCH($AK$1,Invoicing!$N$17:$O$17,0),FALSE))</f>
        <v>550</v>
      </c>
      <c r="AL1220" s="78" t="e">
        <f>VLOOKUP($E1220,Invoicing!$A$1:$H$8,MATCH(TRACKER!$N1220,Invoicing!$A$1:$H$1,0),FALSE)</f>
        <v>#N/A</v>
      </c>
      <c r="AM1220" s="78">
        <f>VLOOKUP($E1220,Invoicing!$A$1:$H$8,MATCH(TRACKER!$O$1,Invoicing!$A$1:$H$1,0),FALSE)</f>
        <v>45</v>
      </c>
      <c r="AN1220" s="78">
        <f t="shared" si="394"/>
        <v>45</v>
      </c>
      <c r="AO1220" s="2">
        <f t="shared" si="395"/>
        <v>2</v>
      </c>
      <c r="AP1220" s="2" t="str">
        <f t="shared" si="396"/>
        <v>WEEK</v>
      </c>
      <c r="AQ1220" s="2" t="str">
        <f t="shared" si="397"/>
        <v>AZOIA LOGISTICSWEEK</v>
      </c>
      <c r="AR1220" s="71">
        <f t="shared" si="398"/>
        <v>595</v>
      </c>
      <c r="AS1220" s="71">
        <f>VLOOKUP(AJ1220,Invoicing!A:K,10,FALSE)</f>
        <v>25</v>
      </c>
      <c r="AT1220" s="71">
        <f t="shared" si="399"/>
        <v>620</v>
      </c>
    </row>
    <row r="1221" spans="1:47">
      <c r="A1221" s="37" t="s">
        <v>255</v>
      </c>
      <c r="B1221" s="3" t="s">
        <v>38</v>
      </c>
      <c r="C1221" s="11">
        <v>45530.652777777781</v>
      </c>
      <c r="D1221" s="11">
        <v>45530.666666666664</v>
      </c>
      <c r="E1221" s="11" t="s">
        <v>44</v>
      </c>
      <c r="F1221" s="11" t="s">
        <v>40</v>
      </c>
      <c r="G1221" s="3" t="s">
        <v>1397</v>
      </c>
      <c r="H1221" s="3" t="s">
        <v>41</v>
      </c>
      <c r="I1221" s="11">
        <v>45531.583333333336</v>
      </c>
      <c r="J1221" s="12">
        <v>45531.729166666664</v>
      </c>
      <c r="K1221" s="12">
        <v>45531.770833333336</v>
      </c>
      <c r="L1221" s="12">
        <v>45531.729166666664</v>
      </c>
      <c r="M1221" s="12" t="s">
        <v>115</v>
      </c>
      <c r="N1221" s="3" t="s">
        <v>42</v>
      </c>
      <c r="O1221" s="3">
        <v>1</v>
      </c>
      <c r="P1221" s="1">
        <f t="shared" si="380"/>
        <v>35</v>
      </c>
      <c r="Q1221" s="1">
        <f t="shared" si="381"/>
        <v>8</v>
      </c>
      <c r="R1221" s="72">
        <f t="shared" si="382"/>
        <v>45531.729166666664</v>
      </c>
      <c r="S1221" s="73">
        <f t="shared" si="383"/>
        <v>0.93055555555474712</v>
      </c>
      <c r="T1221" s="74">
        <f>Table2[[#This Row],[ETA A OFRECIMIENTO]]*24</f>
        <v>22.333333333313931</v>
      </c>
      <c r="U1221" s="1" t="str">
        <f t="shared" si="384"/>
        <v>YES</v>
      </c>
      <c r="V1221" s="73">
        <f t="shared" si="385"/>
        <v>0.1875</v>
      </c>
      <c r="W1221" s="74">
        <f>Table2[[#This Row],[DEL. AVAILABLE A SLOT]]*24</f>
        <v>4.5</v>
      </c>
      <c r="X1221" s="1" t="str">
        <f t="shared" si="386"/>
        <v>SI</v>
      </c>
      <c r="Y1221" s="73">
        <f t="shared" si="387"/>
        <v>1.1180555555547471</v>
      </c>
      <c r="Z1221" s="74">
        <f>Table2[[#This Row],[ETA A TIMESLOT]]*24</f>
        <v>26.833333333313931</v>
      </c>
      <c r="AA1221" s="73">
        <f t="shared" si="388"/>
        <v>0</v>
      </c>
      <c r="AB1221" s="73" t="str">
        <f t="shared" si="389"/>
        <v>SI</v>
      </c>
      <c r="AC1221" s="74">
        <f>Table2[[#This Row],[PUNTUALIDAD (H)]]*24</f>
        <v>0</v>
      </c>
      <c r="AD1221" s="73">
        <f t="shared" si="390"/>
        <v>1.0763888888832298</v>
      </c>
      <c r="AE1221" s="74">
        <f>Table2[[#This Row],[ATA TO UNLOADING]]*24</f>
        <v>25.833333333197515</v>
      </c>
      <c r="AF1221" s="74" t="str">
        <f>IF(Table2[[#This Row],[ATA TO UNLOADING 2]]&lt;=48,"YES","NO")</f>
        <v>YES</v>
      </c>
      <c r="AG1221" s="75">
        <f t="shared" si="391"/>
        <v>0.77083333333575865</v>
      </c>
      <c r="AH1221" s="2" t="s">
        <v>42</v>
      </c>
      <c r="AI1221" s="2" t="str">
        <f t="shared" si="392"/>
        <v>MSKU1500259</v>
      </c>
      <c r="AJ1221" s="76" t="str">
        <f t="shared" si="393"/>
        <v>MSI</v>
      </c>
      <c r="AK1221" s="77">
        <f>IF($M1221="TRUCK",VLOOKUP($AQ1221,Invoicing!$A$17:$B$49,MATCH($AK$1,Invoicing!$A$17:$B$17,0),FALSE),VLOOKUP($AQ1221,Invoicing!$N$17:$O$21,MATCH($AK$1,Invoicing!$N$17:$O$17,0),FALSE))</f>
        <v>480</v>
      </c>
      <c r="AL1221" s="78" t="e">
        <f>VLOOKUP($E1221,Invoicing!$A$1:$H$8,MATCH(TRACKER!$N1221,Invoicing!$A$1:$H$1,0),FALSE)</f>
        <v>#N/A</v>
      </c>
      <c r="AM1221" s="78">
        <f>VLOOKUP($E1221,Invoicing!$A$1:$H$8,MATCH(TRACKER!$O$1,Invoicing!$A$1:$H$1,0),FALSE)</f>
        <v>50</v>
      </c>
      <c r="AN1221" s="78">
        <f t="shared" si="394"/>
        <v>50</v>
      </c>
      <c r="AO1221" s="2">
        <f t="shared" si="395"/>
        <v>2</v>
      </c>
      <c r="AP1221" s="2" t="str">
        <f t="shared" si="396"/>
        <v>WEEK</v>
      </c>
      <c r="AQ1221" s="2" t="str">
        <f t="shared" si="397"/>
        <v>MSIWEEK</v>
      </c>
      <c r="AR1221" s="71">
        <f t="shared" si="398"/>
        <v>530</v>
      </c>
      <c r="AS1221" s="71">
        <f>VLOOKUP(AJ1221,Invoicing!A:K,10,FALSE)</f>
        <v>25</v>
      </c>
      <c r="AT1221" s="71">
        <f t="shared" si="399"/>
        <v>655</v>
      </c>
      <c r="AU1221" s="55">
        <v>100</v>
      </c>
    </row>
    <row r="1222" spans="1:47">
      <c r="A1222" s="37" t="s">
        <v>255</v>
      </c>
      <c r="B1222" s="3" t="s">
        <v>38</v>
      </c>
      <c r="C1222" s="11">
        <v>45530.652777777781</v>
      </c>
      <c r="D1222" s="11">
        <v>45530.666666666664</v>
      </c>
      <c r="E1222" s="11" t="s">
        <v>49</v>
      </c>
      <c r="F1222" s="11" t="s">
        <v>40</v>
      </c>
      <c r="G1222" s="3" t="s">
        <v>1398</v>
      </c>
      <c r="H1222" s="3" t="s">
        <v>46</v>
      </c>
      <c r="I1222" s="11">
        <v>45533.291666666664</v>
      </c>
      <c r="J1222" s="12">
        <v>45533.28125</v>
      </c>
      <c r="K1222" s="12">
        <v>45533.291666666664</v>
      </c>
      <c r="L1222" s="12">
        <v>45533.298611111109</v>
      </c>
      <c r="M1222" s="61" t="s">
        <v>12</v>
      </c>
      <c r="N1222" s="3" t="s">
        <v>42</v>
      </c>
      <c r="O1222" s="3">
        <v>0</v>
      </c>
      <c r="P1222" s="1">
        <f t="shared" si="380"/>
        <v>35</v>
      </c>
      <c r="Q1222" s="1">
        <f t="shared" si="381"/>
        <v>8</v>
      </c>
      <c r="R1222" s="72">
        <f t="shared" si="382"/>
        <v>45533.28125</v>
      </c>
      <c r="S1222" s="73">
        <f t="shared" si="383"/>
        <v>2.6388888888832298</v>
      </c>
      <c r="T1222" s="74">
        <f>Table2[[#This Row],[ETA A OFRECIMIENTO]]*24</f>
        <v>63.333333333197515</v>
      </c>
      <c r="U1222" s="1" t="str">
        <f t="shared" si="384"/>
        <v>NO</v>
      </c>
      <c r="V1222" s="73">
        <f t="shared" si="385"/>
        <v>0</v>
      </c>
      <c r="W1222" s="74">
        <f>Table2[[#This Row],[DEL. AVAILABLE A SLOT]]*24</f>
        <v>0</v>
      </c>
      <c r="X1222" s="1" t="str">
        <f t="shared" si="386"/>
        <v>SI</v>
      </c>
      <c r="Y1222" s="73">
        <f t="shared" si="387"/>
        <v>2.6388888888832298</v>
      </c>
      <c r="Z1222" s="74">
        <f>Table2[[#This Row],[ETA A TIMESLOT]]*24</f>
        <v>63.333333333197515</v>
      </c>
      <c r="AA1222" s="73">
        <f t="shared" si="388"/>
        <v>0</v>
      </c>
      <c r="AB1222" s="73" t="str">
        <f t="shared" si="389"/>
        <v>SI</v>
      </c>
      <c r="AC1222" s="74">
        <f>Table2[[#This Row],[PUNTUALIDAD (H)]]*24</f>
        <v>0</v>
      </c>
      <c r="AD1222" s="73">
        <f t="shared" si="390"/>
        <v>2.6458333333284827</v>
      </c>
      <c r="AE1222" s="74">
        <f>Table2[[#This Row],[ATA TO UNLOADING]]*24</f>
        <v>63.499999999883585</v>
      </c>
      <c r="AF1222" s="74" t="str">
        <f>IF(Table2[[#This Row],[ATA TO UNLOADING 2]]&lt;=48,"YES","NO")</f>
        <v>NO</v>
      </c>
      <c r="AG1222" s="75">
        <f t="shared" si="391"/>
        <v>0.29166666666424135</v>
      </c>
      <c r="AH1222" s="2" t="s">
        <v>42</v>
      </c>
      <c r="AI1222" s="2" t="str">
        <f t="shared" si="392"/>
        <v>MSKU4596742</v>
      </c>
      <c r="AJ1222" s="76" t="str">
        <f t="shared" si="393"/>
        <v>CTU FLEVOKUST BV</v>
      </c>
      <c r="AK1222" s="77">
        <f>IF($M1222="TRUCK",VLOOKUP($AQ1222,Invoicing!$A$17:$B$49,MATCH($AK$1,Invoicing!$A$17:$B$17,0),FALSE),VLOOKUP($AQ1222,Invoicing!$N$17:$O$21,MATCH($AK$1,Invoicing!$N$17:$O$17,0),FALSE))</f>
        <v>380</v>
      </c>
      <c r="AL1222" s="78" t="e">
        <f>VLOOKUP($E1222,Invoicing!$A$1:$H$8,MATCH(TRACKER!$N1222,Invoicing!$A$1:$H$1,0),FALSE)</f>
        <v>#N/A</v>
      </c>
      <c r="AM1222" s="78">
        <v>35</v>
      </c>
      <c r="AN1222" s="78">
        <f t="shared" si="394"/>
        <v>0</v>
      </c>
      <c r="AO1222" s="2">
        <f t="shared" si="395"/>
        <v>4</v>
      </c>
      <c r="AP1222" s="2" t="str">
        <f t="shared" si="396"/>
        <v>WEEK</v>
      </c>
      <c r="AQ1222" s="2" t="str">
        <f t="shared" si="397"/>
        <v>CTU FLEVOKUST BVWEEK</v>
      </c>
      <c r="AR1222" s="71">
        <f t="shared" si="398"/>
        <v>380</v>
      </c>
      <c r="AS1222" s="71">
        <f>VLOOKUP(AJ1222,Invoicing!A:K,10,FALSE)</f>
        <v>0</v>
      </c>
      <c r="AT1222" s="71">
        <f t="shared" si="399"/>
        <v>380</v>
      </c>
    </row>
    <row r="1223" spans="1:47">
      <c r="A1223" s="37" t="s">
        <v>255</v>
      </c>
      <c r="B1223" s="3" t="s">
        <v>38</v>
      </c>
      <c r="C1223" s="11">
        <v>45530.652777777781</v>
      </c>
      <c r="D1223" s="11">
        <v>45530.666666666664</v>
      </c>
      <c r="E1223" s="11" t="s">
        <v>49</v>
      </c>
      <c r="F1223" s="11" t="s">
        <v>40</v>
      </c>
      <c r="G1223" s="3" t="s">
        <v>1399</v>
      </c>
      <c r="H1223" s="3" t="s">
        <v>41</v>
      </c>
      <c r="I1223" s="11">
        <v>45533.291666666664</v>
      </c>
      <c r="J1223" s="12">
        <v>45533.619444444441</v>
      </c>
      <c r="K1223" s="12">
        <v>45533.666666666664</v>
      </c>
      <c r="L1223" s="12">
        <v>45533.628472222219</v>
      </c>
      <c r="M1223" s="61" t="s">
        <v>12</v>
      </c>
      <c r="N1223" s="3" t="s">
        <v>42</v>
      </c>
      <c r="O1223" s="3">
        <v>0</v>
      </c>
      <c r="P1223" s="1">
        <f t="shared" si="380"/>
        <v>35</v>
      </c>
      <c r="Q1223" s="1">
        <f t="shared" si="381"/>
        <v>8</v>
      </c>
      <c r="R1223" s="72">
        <f t="shared" si="382"/>
        <v>45533.619444444441</v>
      </c>
      <c r="S1223" s="73">
        <f t="shared" si="383"/>
        <v>2.6388888888832298</v>
      </c>
      <c r="T1223" s="74">
        <f>Table2[[#This Row],[ETA A OFRECIMIENTO]]*24</f>
        <v>63.333333333197515</v>
      </c>
      <c r="U1223" s="1" t="str">
        <f t="shared" si="384"/>
        <v>NO</v>
      </c>
      <c r="V1223" s="73">
        <f t="shared" si="385"/>
        <v>0.375</v>
      </c>
      <c r="W1223" s="74">
        <f>Table2[[#This Row],[DEL. AVAILABLE A SLOT]]*24</f>
        <v>9</v>
      </c>
      <c r="X1223" s="1" t="str">
        <f t="shared" si="386"/>
        <v>SI</v>
      </c>
      <c r="Y1223" s="73">
        <f t="shared" si="387"/>
        <v>3.0138888888832298</v>
      </c>
      <c r="Z1223" s="74">
        <f>Table2[[#This Row],[ETA A TIMESLOT]]*24</f>
        <v>72.333333333197515</v>
      </c>
      <c r="AA1223" s="73">
        <f t="shared" si="388"/>
        <v>0</v>
      </c>
      <c r="AB1223" s="73" t="str">
        <f t="shared" si="389"/>
        <v>SI</v>
      </c>
      <c r="AC1223" s="74">
        <f>Table2[[#This Row],[PUNTUALIDAD (H)]]*24</f>
        <v>0</v>
      </c>
      <c r="AD1223" s="73">
        <f t="shared" si="390"/>
        <v>2.9756944444379769</v>
      </c>
      <c r="AE1223" s="74">
        <f>Table2[[#This Row],[ATA TO UNLOADING]]*24</f>
        <v>71.416666666511446</v>
      </c>
      <c r="AF1223" s="74" t="str">
        <f>IF(Table2[[#This Row],[ATA TO UNLOADING 2]]&lt;=48,"YES","NO")</f>
        <v>NO</v>
      </c>
      <c r="AG1223" s="75">
        <f t="shared" si="391"/>
        <v>0.66666666666424135</v>
      </c>
      <c r="AH1223" s="2" t="s">
        <v>42</v>
      </c>
      <c r="AI1223" s="2" t="str">
        <f t="shared" si="392"/>
        <v>MSKU4610157</v>
      </c>
      <c r="AJ1223" s="76" t="str">
        <f t="shared" si="393"/>
        <v>CTU FLEVOKUST BV</v>
      </c>
      <c r="AK1223" s="77">
        <f>IF($M1223="TRUCK",VLOOKUP($AQ1223,Invoicing!$A$17:$B$49,MATCH($AK$1,Invoicing!$A$17:$B$17,0),FALSE),VLOOKUP($AQ1223,Invoicing!$N$17:$O$21,MATCH($AK$1,Invoicing!$N$17:$O$17,0),FALSE))</f>
        <v>380</v>
      </c>
      <c r="AL1223" s="78" t="e">
        <f>VLOOKUP($E1223,Invoicing!$A$1:$H$8,MATCH(TRACKER!$N1223,Invoicing!$A$1:$H$1,0),FALSE)</f>
        <v>#N/A</v>
      </c>
      <c r="AM1223" s="78">
        <v>35</v>
      </c>
      <c r="AN1223" s="78">
        <f t="shared" si="394"/>
        <v>0</v>
      </c>
      <c r="AO1223" s="2">
        <f t="shared" si="395"/>
        <v>4</v>
      </c>
      <c r="AP1223" s="2" t="str">
        <f t="shared" si="396"/>
        <v>WEEK</v>
      </c>
      <c r="AQ1223" s="2" t="str">
        <f t="shared" si="397"/>
        <v>CTU FLEVOKUST BVWEEK</v>
      </c>
      <c r="AR1223" s="71">
        <f t="shared" si="398"/>
        <v>380</v>
      </c>
      <c r="AS1223" s="71">
        <f>VLOOKUP(AJ1223,Invoicing!A:K,10,FALSE)</f>
        <v>0</v>
      </c>
      <c r="AT1223" s="71">
        <f t="shared" si="399"/>
        <v>380</v>
      </c>
    </row>
    <row r="1224" spans="1:47">
      <c r="A1224" s="58" t="s">
        <v>255</v>
      </c>
      <c r="B1224" s="59" t="s">
        <v>38</v>
      </c>
      <c r="C1224" s="60">
        <v>45530.652777777781</v>
      </c>
      <c r="D1224" s="60">
        <v>45530.666666666664</v>
      </c>
      <c r="E1224" s="60" t="s">
        <v>45</v>
      </c>
      <c r="F1224" s="60" t="s">
        <v>40</v>
      </c>
      <c r="G1224" s="59" t="s">
        <v>1400</v>
      </c>
      <c r="H1224" s="3" t="s">
        <v>41</v>
      </c>
      <c r="I1224" s="60">
        <v>45531.583333333336</v>
      </c>
      <c r="J1224" s="61">
        <v>45531.829861111109</v>
      </c>
      <c r="K1224" s="61">
        <v>45531.833333333336</v>
      </c>
      <c r="L1224" s="61">
        <v>45531.836805555555</v>
      </c>
      <c r="M1224" s="12" t="s">
        <v>115</v>
      </c>
      <c r="N1224" s="3" t="s">
        <v>42</v>
      </c>
      <c r="O1224" s="3">
        <v>0</v>
      </c>
      <c r="P1224" s="1">
        <f t="shared" si="380"/>
        <v>35</v>
      </c>
      <c r="Q1224" s="1">
        <f t="shared" si="381"/>
        <v>8</v>
      </c>
      <c r="R1224" s="72">
        <f t="shared" si="382"/>
        <v>45531.829861111109</v>
      </c>
      <c r="S1224" s="73">
        <f t="shared" si="383"/>
        <v>0.93055555555474712</v>
      </c>
      <c r="T1224" s="74">
        <f>Table2[[#This Row],[ETA A OFRECIMIENTO]]*24</f>
        <v>22.333333333313931</v>
      </c>
      <c r="U1224" s="1" t="str">
        <f t="shared" si="384"/>
        <v>YES</v>
      </c>
      <c r="V1224" s="73">
        <f t="shared" si="385"/>
        <v>0.25</v>
      </c>
      <c r="W1224" s="74">
        <f>Table2[[#This Row],[DEL. AVAILABLE A SLOT]]*24</f>
        <v>6</v>
      </c>
      <c r="X1224" s="1" t="str">
        <f t="shared" si="386"/>
        <v>SI</v>
      </c>
      <c r="Y1224" s="73">
        <f t="shared" si="387"/>
        <v>1.1805555555547471</v>
      </c>
      <c r="Z1224" s="74">
        <f>Table2[[#This Row],[ETA A TIMESLOT]]*24</f>
        <v>28.333333333313931</v>
      </c>
      <c r="AA1224" s="73">
        <f t="shared" si="388"/>
        <v>0</v>
      </c>
      <c r="AB1224" s="73" t="str">
        <f t="shared" si="389"/>
        <v>SI</v>
      </c>
      <c r="AC1224" s="74">
        <f>Table2[[#This Row],[PUNTUALIDAD (H)]]*24</f>
        <v>0</v>
      </c>
      <c r="AD1224" s="73">
        <f t="shared" si="390"/>
        <v>1.1840277777737356</v>
      </c>
      <c r="AE1224" s="74">
        <f>Table2[[#This Row],[ATA TO UNLOADING]]*24</f>
        <v>28.416666666569654</v>
      </c>
      <c r="AF1224" s="74" t="str">
        <f>IF(Table2[[#This Row],[ATA TO UNLOADING 2]]&lt;=48,"YES","NO")</f>
        <v>YES</v>
      </c>
      <c r="AG1224" s="75">
        <f t="shared" si="391"/>
        <v>0.83333333333575865</v>
      </c>
      <c r="AH1224" s="2" t="s">
        <v>24</v>
      </c>
      <c r="AI1224" s="2" t="str">
        <f t="shared" si="392"/>
        <v>MSKU4643989</v>
      </c>
      <c r="AJ1224" s="76" t="str">
        <f t="shared" si="393"/>
        <v>OM TRANSPORT</v>
      </c>
      <c r="AK1224" s="77">
        <f>IF($M1224="TRUCK",VLOOKUP($AQ1224,Invoicing!$A$17:$B$49,MATCH($AK$1,Invoicing!$A$17:$B$17,0),FALSE),VLOOKUP($AQ1224,Invoicing!$N$17:$O$21,MATCH($AK$1,Invoicing!$N$17:$O$17,0),FALSE))</f>
        <v>475</v>
      </c>
      <c r="AL1224" s="78" t="e">
        <f>VLOOKUP($E1224,Invoicing!$A$1:$H$8,MATCH(TRACKER!$N1224,Invoicing!$A$1:$H$1,0),FALSE)</f>
        <v>#N/A</v>
      </c>
      <c r="AM1224" s="78">
        <f>VLOOKUP($E1224,Invoicing!$A$1:$H$8,MATCH(TRACKER!$O$1,Invoicing!$A$1:$H$1,0),FALSE)</f>
        <v>50</v>
      </c>
      <c r="AN1224" s="78">
        <f t="shared" si="394"/>
        <v>0</v>
      </c>
      <c r="AO1224" s="2">
        <f t="shared" si="395"/>
        <v>2</v>
      </c>
      <c r="AP1224" s="2" t="str">
        <f t="shared" si="396"/>
        <v>NIGHT</v>
      </c>
      <c r="AQ1224" s="2" t="str">
        <f t="shared" si="397"/>
        <v>OM TRANSPORTNIGHT</v>
      </c>
      <c r="AR1224" s="71">
        <f t="shared" si="398"/>
        <v>475</v>
      </c>
      <c r="AS1224" s="71">
        <f>VLOOKUP(AJ1224,Invoicing!A:K,10,FALSE)</f>
        <v>25</v>
      </c>
      <c r="AT1224" s="71">
        <f t="shared" si="399"/>
        <v>500</v>
      </c>
    </row>
    <row r="1225" spans="1:47">
      <c r="A1225" s="58" t="s">
        <v>255</v>
      </c>
      <c r="B1225" s="59" t="s">
        <v>38</v>
      </c>
      <c r="C1225" s="60">
        <v>45530.652777777781</v>
      </c>
      <c r="D1225" s="60">
        <v>45530.666666666664</v>
      </c>
      <c r="E1225" s="60" t="s">
        <v>49</v>
      </c>
      <c r="F1225" s="60" t="s">
        <v>40</v>
      </c>
      <c r="G1225" s="59" t="s">
        <v>1401</v>
      </c>
      <c r="H1225" s="3" t="s">
        <v>41</v>
      </c>
      <c r="I1225" s="60">
        <v>45533.291666666664</v>
      </c>
      <c r="J1225" s="61">
        <v>45534.775000000001</v>
      </c>
      <c r="K1225" s="61">
        <v>45534.791666666664</v>
      </c>
      <c r="L1225" s="61">
        <v>45534.784722222219</v>
      </c>
      <c r="M1225" s="61" t="s">
        <v>12</v>
      </c>
      <c r="N1225" s="3" t="s">
        <v>42</v>
      </c>
      <c r="O1225" s="3">
        <v>0</v>
      </c>
      <c r="P1225" s="1">
        <f t="shared" si="380"/>
        <v>35</v>
      </c>
      <c r="Q1225" s="1">
        <f t="shared" si="381"/>
        <v>8</v>
      </c>
      <c r="R1225" s="72">
        <f t="shared" si="382"/>
        <v>45534.775000000001</v>
      </c>
      <c r="S1225" s="73">
        <f t="shared" si="383"/>
        <v>2.6388888888832298</v>
      </c>
      <c r="T1225" s="74">
        <f>Table2[[#This Row],[ETA A OFRECIMIENTO]]*24</f>
        <v>63.333333333197515</v>
      </c>
      <c r="U1225" s="1" t="str">
        <f t="shared" si="384"/>
        <v>NO</v>
      </c>
      <c r="V1225" s="73">
        <f t="shared" si="385"/>
        <v>1.5</v>
      </c>
      <c r="W1225" s="74">
        <f>Table2[[#This Row],[DEL. AVAILABLE A SLOT]]*24</f>
        <v>36</v>
      </c>
      <c r="X1225" s="1" t="str">
        <f t="shared" si="386"/>
        <v>NO</v>
      </c>
      <c r="Y1225" s="73">
        <f t="shared" si="387"/>
        <v>4.1388888888832298</v>
      </c>
      <c r="Z1225" s="74">
        <f>Table2[[#This Row],[ETA A TIMESLOT]]*24</f>
        <v>99.333333333197515</v>
      </c>
      <c r="AA1225" s="73">
        <f t="shared" si="388"/>
        <v>0</v>
      </c>
      <c r="AB1225" s="73" t="str">
        <f t="shared" si="389"/>
        <v>SI</v>
      </c>
      <c r="AC1225" s="74">
        <f>Table2[[#This Row],[PUNTUALIDAD (H)]]*24</f>
        <v>0</v>
      </c>
      <c r="AD1225" s="73">
        <f t="shared" si="390"/>
        <v>4.1319444444379769</v>
      </c>
      <c r="AE1225" s="74">
        <f>Table2[[#This Row],[ATA TO UNLOADING]]*24</f>
        <v>99.166666666511446</v>
      </c>
      <c r="AF1225" s="74" t="str">
        <f>IF(Table2[[#This Row],[ATA TO UNLOADING 2]]&lt;=48,"YES","NO")</f>
        <v>NO</v>
      </c>
      <c r="AG1225" s="75">
        <f t="shared" si="391"/>
        <v>0.79166666666424135</v>
      </c>
      <c r="AH1225" s="2" t="s">
        <v>42</v>
      </c>
      <c r="AI1225" s="2" t="str">
        <f t="shared" si="392"/>
        <v>MSKU4671996</v>
      </c>
      <c r="AJ1225" s="76" t="str">
        <f t="shared" si="393"/>
        <v>CTU FLEVOKUST BV</v>
      </c>
      <c r="AK1225" s="77">
        <f>IF($M1225="TRUCK",VLOOKUP($AQ1225,Invoicing!$A$17:$B$49,MATCH($AK$1,Invoicing!$A$17:$B$17,0),FALSE),VLOOKUP($AQ1225,Invoicing!$N$17:$O$21,MATCH($AK$1,Invoicing!$N$17:$O$17,0),FALSE))</f>
        <v>380</v>
      </c>
      <c r="AL1225" s="78" t="e">
        <f>VLOOKUP($E1225,Invoicing!$A$1:$H$8,MATCH(TRACKER!$N1225,Invoicing!$A$1:$H$1,0),FALSE)</f>
        <v>#N/A</v>
      </c>
      <c r="AM1225" s="78">
        <v>35</v>
      </c>
      <c r="AN1225" s="78">
        <f t="shared" si="394"/>
        <v>0</v>
      </c>
      <c r="AO1225" s="2">
        <f t="shared" si="395"/>
        <v>5</v>
      </c>
      <c r="AP1225" s="2" t="str">
        <f t="shared" si="396"/>
        <v>WEEK</v>
      </c>
      <c r="AQ1225" s="2" t="str">
        <f t="shared" si="397"/>
        <v>CTU FLEVOKUST BVWEEK</v>
      </c>
      <c r="AR1225" s="71">
        <f t="shared" si="398"/>
        <v>380</v>
      </c>
      <c r="AS1225" s="71">
        <f>VLOOKUP(AJ1225,Invoicing!A:K,10,FALSE)</f>
        <v>0</v>
      </c>
      <c r="AT1225" s="71">
        <f t="shared" si="399"/>
        <v>380</v>
      </c>
    </row>
    <row r="1226" spans="1:47">
      <c r="A1226" s="37" t="s">
        <v>255</v>
      </c>
      <c r="B1226" s="3" t="s">
        <v>38</v>
      </c>
      <c r="C1226" s="11">
        <v>45530.652777777781</v>
      </c>
      <c r="D1226" s="11">
        <v>45530.666666666664</v>
      </c>
      <c r="E1226" s="11" t="s">
        <v>45</v>
      </c>
      <c r="F1226" s="11" t="s">
        <v>40</v>
      </c>
      <c r="G1226" s="3" t="s">
        <v>1402</v>
      </c>
      <c r="H1226" s="3" t="s">
        <v>41</v>
      </c>
      <c r="I1226" s="11">
        <v>45531.583333333336</v>
      </c>
      <c r="J1226" s="12">
        <v>45531.635416666664</v>
      </c>
      <c r="K1226" s="12">
        <v>45531.645833333336</v>
      </c>
      <c r="L1226" s="12">
        <v>45531.642361111109</v>
      </c>
      <c r="M1226" s="12" t="s">
        <v>115</v>
      </c>
      <c r="N1226" s="3" t="s">
        <v>42</v>
      </c>
      <c r="O1226" s="3">
        <v>1</v>
      </c>
      <c r="P1226" s="1">
        <f t="shared" si="380"/>
        <v>35</v>
      </c>
      <c r="Q1226" s="1">
        <f t="shared" si="381"/>
        <v>8</v>
      </c>
      <c r="R1226" s="72">
        <f t="shared" si="382"/>
        <v>45531.635416666664</v>
      </c>
      <c r="S1226" s="73">
        <f t="shared" si="383"/>
        <v>0.93055555555474712</v>
      </c>
      <c r="T1226" s="74">
        <f>Table2[[#This Row],[ETA A OFRECIMIENTO]]*24</f>
        <v>22.333333333313931</v>
      </c>
      <c r="U1226" s="1" t="str">
        <f t="shared" si="384"/>
        <v>YES</v>
      </c>
      <c r="V1226" s="73">
        <f t="shared" si="385"/>
        <v>6.25E-2</v>
      </c>
      <c r="W1226" s="74">
        <f>Table2[[#This Row],[DEL. AVAILABLE A SLOT]]*24</f>
        <v>1.5</v>
      </c>
      <c r="X1226" s="1" t="str">
        <f t="shared" si="386"/>
        <v>SI</v>
      </c>
      <c r="Y1226" s="73">
        <f t="shared" si="387"/>
        <v>0.99305555555474712</v>
      </c>
      <c r="Z1226" s="74">
        <f>Table2[[#This Row],[ETA A TIMESLOT]]*24</f>
        <v>23.833333333313931</v>
      </c>
      <c r="AA1226" s="73">
        <f t="shared" si="388"/>
        <v>0</v>
      </c>
      <c r="AB1226" s="73" t="str">
        <f t="shared" si="389"/>
        <v>SI</v>
      </c>
      <c r="AC1226" s="74">
        <f>Table2[[#This Row],[PUNTUALIDAD (H)]]*24</f>
        <v>0</v>
      </c>
      <c r="AD1226" s="73">
        <f t="shared" si="390"/>
        <v>0.98958333332848269</v>
      </c>
      <c r="AE1226" s="74">
        <f>Table2[[#This Row],[ATA TO UNLOADING]]*24</f>
        <v>23.749999999883585</v>
      </c>
      <c r="AF1226" s="74" t="str">
        <f>IF(Table2[[#This Row],[ATA TO UNLOADING 2]]&lt;=48,"YES","NO")</f>
        <v>YES</v>
      </c>
      <c r="AG1226" s="75">
        <f t="shared" si="391"/>
        <v>0.64583333333575865</v>
      </c>
      <c r="AH1226" s="2" t="s">
        <v>42</v>
      </c>
      <c r="AI1226" s="2" t="str">
        <f t="shared" si="392"/>
        <v>MSKU4738195</v>
      </c>
      <c r="AJ1226" s="76" t="str">
        <f t="shared" si="393"/>
        <v>OM TRANSPORT</v>
      </c>
      <c r="AK1226" s="77">
        <f>IF($M1226="TRUCK",VLOOKUP($AQ1226,Invoicing!$A$17:$B$49,MATCH($AK$1,Invoicing!$A$17:$B$17,0),FALSE),VLOOKUP($AQ1226,Invoicing!$N$17:$O$21,MATCH($AK$1,Invoicing!$N$17:$O$17,0),FALSE))</f>
        <v>475</v>
      </c>
      <c r="AL1226" s="78" t="e">
        <f>VLOOKUP($E1226,Invoicing!$A$1:$H$8,MATCH(TRACKER!$N1226,Invoicing!$A$1:$H$1,0),FALSE)</f>
        <v>#N/A</v>
      </c>
      <c r="AM1226" s="78">
        <f>VLOOKUP($E1226,Invoicing!$A$1:$H$8,MATCH(TRACKER!$O$1,Invoicing!$A$1:$H$1,0),FALSE)</f>
        <v>50</v>
      </c>
      <c r="AN1226" s="78">
        <f t="shared" si="394"/>
        <v>50</v>
      </c>
      <c r="AO1226" s="2">
        <f t="shared" si="395"/>
        <v>2</v>
      </c>
      <c r="AP1226" s="2" t="str">
        <f t="shared" si="396"/>
        <v>WEEK</v>
      </c>
      <c r="AQ1226" s="2" t="str">
        <f t="shared" si="397"/>
        <v>OM TRANSPORTWEEK</v>
      </c>
      <c r="AR1226" s="71">
        <f t="shared" si="398"/>
        <v>525</v>
      </c>
      <c r="AS1226" s="71">
        <f>VLOOKUP(AJ1226,Invoicing!A:K,10,FALSE)</f>
        <v>25</v>
      </c>
      <c r="AT1226" s="71">
        <f t="shared" si="399"/>
        <v>550</v>
      </c>
    </row>
    <row r="1227" spans="1:47">
      <c r="A1227" s="37" t="s">
        <v>255</v>
      </c>
      <c r="B1227" s="3" t="s">
        <v>38</v>
      </c>
      <c r="C1227" s="11">
        <v>45530.652777777781</v>
      </c>
      <c r="D1227" s="11">
        <v>45530.666666666664</v>
      </c>
      <c r="E1227" s="11" t="s">
        <v>39</v>
      </c>
      <c r="F1227" s="11" t="s">
        <v>40</v>
      </c>
      <c r="G1227" s="3" t="s">
        <v>1403</v>
      </c>
      <c r="H1227" s="3" t="s">
        <v>41</v>
      </c>
      <c r="I1227" s="11">
        <v>45531.583333333336</v>
      </c>
      <c r="J1227" s="12">
        <v>45531.652777777781</v>
      </c>
      <c r="K1227" s="12">
        <v>45531.583333333336</v>
      </c>
      <c r="L1227" s="12">
        <v>45531.666666666664</v>
      </c>
      <c r="M1227" s="12" t="s">
        <v>115</v>
      </c>
      <c r="N1227" s="3" t="s">
        <v>42</v>
      </c>
      <c r="O1227" s="3">
        <v>2</v>
      </c>
      <c r="P1227" s="1">
        <f t="shared" si="380"/>
        <v>35</v>
      </c>
      <c r="Q1227" s="1">
        <f t="shared" si="381"/>
        <v>8</v>
      </c>
      <c r="R1227" s="72">
        <f t="shared" si="382"/>
        <v>45531.652777777781</v>
      </c>
      <c r="S1227" s="73">
        <f t="shared" si="383"/>
        <v>0.93055555555474712</v>
      </c>
      <c r="T1227" s="74">
        <f>Table2[[#This Row],[ETA A OFRECIMIENTO]]*24</f>
        <v>22.333333333313931</v>
      </c>
      <c r="U1227" s="1" t="str">
        <f t="shared" si="384"/>
        <v>YES</v>
      </c>
      <c r="V1227" s="73">
        <f t="shared" si="385"/>
        <v>0</v>
      </c>
      <c r="W1227" s="74">
        <f>Table2[[#This Row],[DEL. AVAILABLE A SLOT]]*24</f>
        <v>0</v>
      </c>
      <c r="X1227" s="1" t="str">
        <f t="shared" si="386"/>
        <v>SI</v>
      </c>
      <c r="Y1227" s="73">
        <f t="shared" si="387"/>
        <v>0.93055555555474712</v>
      </c>
      <c r="Z1227" s="74">
        <f>Table2[[#This Row],[ETA A TIMESLOT]]*24</f>
        <v>22.333333333313931</v>
      </c>
      <c r="AA1227" s="73">
        <f t="shared" si="388"/>
        <v>6.9444444445252884E-2</v>
      </c>
      <c r="AB1227" s="73" t="str">
        <f t="shared" si="389"/>
        <v>NO</v>
      </c>
      <c r="AC1227" s="74">
        <f>Table2[[#This Row],[PUNTUALIDAD (H)]]*24</f>
        <v>1.6666666666860692</v>
      </c>
      <c r="AD1227" s="73">
        <f t="shared" si="390"/>
        <v>1.0138888888832298</v>
      </c>
      <c r="AE1227" s="74">
        <f>Table2[[#This Row],[ATA TO UNLOADING]]*24</f>
        <v>24.333333333197515</v>
      </c>
      <c r="AF1227" s="74" t="str">
        <f>IF(Table2[[#This Row],[ATA TO UNLOADING 2]]&lt;=48,"YES","NO")</f>
        <v>YES</v>
      </c>
      <c r="AG1227" s="75">
        <f t="shared" si="391"/>
        <v>0.58333333333575865</v>
      </c>
      <c r="AH1227" s="2" t="s">
        <v>42</v>
      </c>
      <c r="AI1227" s="2" t="str">
        <f t="shared" si="392"/>
        <v>MSKU4753348</v>
      </c>
      <c r="AJ1227" s="76" t="str">
        <f t="shared" si="393"/>
        <v>AZOIA LOGISTICS</v>
      </c>
      <c r="AK1227" s="77">
        <f>IF($M1227="TRUCK",VLOOKUP($AQ1227,Invoicing!$A$17:$B$49,MATCH($AK$1,Invoicing!$A$17:$B$17,0),FALSE),VLOOKUP($AQ1227,Invoicing!$N$17:$O$21,MATCH($AK$1,Invoicing!$N$17:$O$17,0),FALSE))</f>
        <v>550</v>
      </c>
      <c r="AL1227" s="78" t="e">
        <f>VLOOKUP($E1227,Invoicing!$A$1:$H$8,MATCH(TRACKER!$N1227,Invoicing!$A$1:$H$1,0),FALSE)</f>
        <v>#N/A</v>
      </c>
      <c r="AM1227" s="78">
        <f>VLOOKUP($E1227,Invoicing!$A$1:$H$8,MATCH(TRACKER!$O$1,Invoicing!$A$1:$H$1,0),FALSE)</f>
        <v>45</v>
      </c>
      <c r="AN1227" s="78">
        <f t="shared" si="394"/>
        <v>90</v>
      </c>
      <c r="AO1227" s="2">
        <f t="shared" si="395"/>
        <v>2</v>
      </c>
      <c r="AP1227" s="2" t="str">
        <f t="shared" si="396"/>
        <v>WEEK</v>
      </c>
      <c r="AQ1227" s="2" t="str">
        <f t="shared" si="397"/>
        <v>AZOIA LOGISTICSWEEK</v>
      </c>
      <c r="AR1227" s="71">
        <f t="shared" si="398"/>
        <v>640</v>
      </c>
      <c r="AS1227" s="71">
        <f>VLOOKUP(AJ1227,Invoicing!A:K,10,FALSE)</f>
        <v>25</v>
      </c>
      <c r="AT1227" s="71">
        <f t="shared" si="399"/>
        <v>665</v>
      </c>
    </row>
    <row r="1228" spans="1:47">
      <c r="A1228" s="37" t="s">
        <v>255</v>
      </c>
      <c r="B1228" s="3" t="s">
        <v>38</v>
      </c>
      <c r="C1228" s="11">
        <v>45530.652777777781</v>
      </c>
      <c r="D1228" s="11">
        <v>45530.666666666664</v>
      </c>
      <c r="E1228" s="11" t="s">
        <v>45</v>
      </c>
      <c r="F1228" s="11" t="s">
        <v>40</v>
      </c>
      <c r="G1228" s="3" t="s">
        <v>1404</v>
      </c>
      <c r="H1228" s="3" t="s">
        <v>41</v>
      </c>
      <c r="I1228" s="11">
        <v>45531.583333333336</v>
      </c>
      <c r="J1228" s="12">
        <v>45531.892361111109</v>
      </c>
      <c r="K1228" s="12">
        <v>45531.916666666664</v>
      </c>
      <c r="L1228" s="12">
        <v>45531.899305555555</v>
      </c>
      <c r="M1228" s="12" t="s">
        <v>115</v>
      </c>
      <c r="N1228" s="3" t="s">
        <v>42</v>
      </c>
      <c r="O1228" s="3">
        <v>0</v>
      </c>
      <c r="P1228" s="1">
        <f t="shared" si="380"/>
        <v>35</v>
      </c>
      <c r="Q1228" s="1">
        <f t="shared" si="381"/>
        <v>8</v>
      </c>
      <c r="R1228" s="72">
        <f t="shared" si="382"/>
        <v>45531.892361111109</v>
      </c>
      <c r="S1228" s="73">
        <f t="shared" si="383"/>
        <v>0.93055555555474712</v>
      </c>
      <c r="T1228" s="74">
        <f>Table2[[#This Row],[ETA A OFRECIMIENTO]]*24</f>
        <v>22.333333333313931</v>
      </c>
      <c r="U1228" s="1" t="str">
        <f t="shared" si="384"/>
        <v>YES</v>
      </c>
      <c r="V1228" s="73">
        <f t="shared" si="385"/>
        <v>0.33333333332848269</v>
      </c>
      <c r="W1228" s="74">
        <f>Table2[[#This Row],[DEL. AVAILABLE A SLOT]]*24</f>
        <v>7.9999999998835847</v>
      </c>
      <c r="X1228" s="1" t="str">
        <f t="shared" si="386"/>
        <v>SI</v>
      </c>
      <c r="Y1228" s="73">
        <f t="shared" si="387"/>
        <v>1.2638888888832298</v>
      </c>
      <c r="Z1228" s="74">
        <f>Table2[[#This Row],[ETA A TIMESLOT]]*24</f>
        <v>30.333333333197515</v>
      </c>
      <c r="AA1228" s="73">
        <f t="shared" si="388"/>
        <v>0</v>
      </c>
      <c r="AB1228" s="73" t="str">
        <f t="shared" si="389"/>
        <v>SI</v>
      </c>
      <c r="AC1228" s="74">
        <f>Table2[[#This Row],[PUNTUALIDAD (H)]]*24</f>
        <v>0</v>
      </c>
      <c r="AD1228" s="73">
        <f t="shared" si="390"/>
        <v>1.2465277777737356</v>
      </c>
      <c r="AE1228" s="74">
        <f>Table2[[#This Row],[ATA TO UNLOADING]]*24</f>
        <v>29.916666666569654</v>
      </c>
      <c r="AF1228" s="74" t="str">
        <f>IF(Table2[[#This Row],[ATA TO UNLOADING 2]]&lt;=48,"YES","NO")</f>
        <v>YES</v>
      </c>
      <c r="AG1228" s="75">
        <f t="shared" si="391"/>
        <v>0.91666666666424135</v>
      </c>
      <c r="AH1228" s="2" t="s">
        <v>24</v>
      </c>
      <c r="AI1228" s="2" t="str">
        <f t="shared" si="392"/>
        <v>MSKU4811932</v>
      </c>
      <c r="AJ1228" s="76" t="str">
        <f t="shared" si="393"/>
        <v>OM TRANSPORT</v>
      </c>
      <c r="AK1228" s="77">
        <f>IF($M1228="TRUCK",VLOOKUP($AQ1228,Invoicing!$A$17:$B$49,MATCH($AK$1,Invoicing!$A$17:$B$17,0),FALSE),VLOOKUP($AQ1228,Invoicing!$N$17:$O$21,MATCH($AK$1,Invoicing!$N$17:$O$17,0),FALSE))</f>
        <v>475</v>
      </c>
      <c r="AL1228" s="78" t="e">
        <f>VLOOKUP($E1228,Invoicing!$A$1:$H$8,MATCH(TRACKER!$N1228,Invoicing!$A$1:$H$1,0),FALSE)</f>
        <v>#N/A</v>
      </c>
      <c r="AM1228" s="78">
        <f>VLOOKUP($E1228,Invoicing!$A$1:$H$8,MATCH(TRACKER!$O$1,Invoicing!$A$1:$H$1,0),FALSE)</f>
        <v>50</v>
      </c>
      <c r="AN1228" s="78">
        <f t="shared" si="394"/>
        <v>0</v>
      </c>
      <c r="AO1228" s="2">
        <f t="shared" si="395"/>
        <v>2</v>
      </c>
      <c r="AP1228" s="2" t="str">
        <f t="shared" si="396"/>
        <v>NIGHT</v>
      </c>
      <c r="AQ1228" s="2" t="str">
        <f t="shared" si="397"/>
        <v>OM TRANSPORTNIGHT</v>
      </c>
      <c r="AR1228" s="71">
        <f t="shared" si="398"/>
        <v>475</v>
      </c>
      <c r="AS1228" s="71">
        <f>VLOOKUP(AJ1228,Invoicing!A:K,10,FALSE)</f>
        <v>25</v>
      </c>
      <c r="AT1228" s="71">
        <f t="shared" si="399"/>
        <v>500</v>
      </c>
    </row>
    <row r="1229" spans="1:47">
      <c r="A1229" s="37" t="s">
        <v>255</v>
      </c>
      <c r="B1229" s="3" t="s">
        <v>38</v>
      </c>
      <c r="C1229" s="11">
        <v>45530.652777777781</v>
      </c>
      <c r="D1229" s="11">
        <v>45530.666666666664</v>
      </c>
      <c r="E1229" s="11" t="s">
        <v>39</v>
      </c>
      <c r="F1229" s="11" t="s">
        <v>40</v>
      </c>
      <c r="G1229" s="3" t="s">
        <v>1405</v>
      </c>
      <c r="H1229" s="3" t="s">
        <v>41</v>
      </c>
      <c r="I1229" s="11">
        <v>45531.583333333336</v>
      </c>
      <c r="J1229" s="12">
        <v>45532.454861111109</v>
      </c>
      <c r="K1229" s="12">
        <v>45532.5</v>
      </c>
      <c r="L1229" s="12">
        <v>45532.454861111109</v>
      </c>
      <c r="M1229" s="12" t="s">
        <v>115</v>
      </c>
      <c r="N1229" s="3" t="s">
        <v>42</v>
      </c>
      <c r="O1229" s="3">
        <v>0</v>
      </c>
      <c r="P1229" s="1">
        <f t="shared" si="380"/>
        <v>35</v>
      </c>
      <c r="Q1229" s="1">
        <f t="shared" si="381"/>
        <v>8</v>
      </c>
      <c r="R1229" s="72">
        <f t="shared" si="382"/>
        <v>45532.454861111109</v>
      </c>
      <c r="S1229" s="73">
        <f t="shared" si="383"/>
        <v>0.93055555555474712</v>
      </c>
      <c r="T1229" s="74">
        <f>Table2[[#This Row],[ETA A OFRECIMIENTO]]*24</f>
        <v>22.333333333313931</v>
      </c>
      <c r="U1229" s="1" t="str">
        <f t="shared" si="384"/>
        <v>YES</v>
      </c>
      <c r="V1229" s="73">
        <f t="shared" si="385"/>
        <v>0.91666666666424135</v>
      </c>
      <c r="W1229" s="74">
        <f>Table2[[#This Row],[DEL. AVAILABLE A SLOT]]*24</f>
        <v>21.999999999941792</v>
      </c>
      <c r="X1229" s="1" t="str">
        <f t="shared" si="386"/>
        <v>SI</v>
      </c>
      <c r="Y1229" s="73">
        <f t="shared" si="387"/>
        <v>1.8472222222189885</v>
      </c>
      <c r="Z1229" s="74">
        <f>Table2[[#This Row],[ETA A TIMESLOT]]*24</f>
        <v>44.333333333255723</v>
      </c>
      <c r="AA1229" s="73">
        <f t="shared" si="388"/>
        <v>0</v>
      </c>
      <c r="AB1229" s="73" t="str">
        <f t="shared" si="389"/>
        <v>SI</v>
      </c>
      <c r="AC1229" s="74">
        <f>Table2[[#This Row],[PUNTUALIDAD (H)]]*24</f>
        <v>0</v>
      </c>
      <c r="AD1229" s="73">
        <f t="shared" si="390"/>
        <v>1.8020833333284827</v>
      </c>
      <c r="AE1229" s="74">
        <f>Table2[[#This Row],[ATA TO UNLOADING]]*24</f>
        <v>43.249999999883585</v>
      </c>
      <c r="AF1229" s="74" t="str">
        <f>IF(Table2[[#This Row],[ATA TO UNLOADING 2]]&lt;=48,"YES","NO")</f>
        <v>YES</v>
      </c>
      <c r="AG1229" s="75">
        <f t="shared" si="391"/>
        <v>0.5</v>
      </c>
      <c r="AH1229" s="2" t="s">
        <v>42</v>
      </c>
      <c r="AI1229" s="2" t="str">
        <f t="shared" si="392"/>
        <v>MSKU9267420</v>
      </c>
      <c r="AJ1229" s="76" t="str">
        <f t="shared" si="393"/>
        <v>AZOIA LOGISTICS</v>
      </c>
      <c r="AK1229" s="77">
        <f>IF($M1229="TRUCK",VLOOKUP($AQ1229,Invoicing!$A$17:$B$49,MATCH($AK$1,Invoicing!$A$17:$B$17,0),FALSE),VLOOKUP($AQ1229,Invoicing!$N$17:$O$21,MATCH($AK$1,Invoicing!$N$17:$O$17,0),FALSE))</f>
        <v>550</v>
      </c>
      <c r="AL1229" s="78" t="e">
        <f>VLOOKUP($E1229,Invoicing!$A$1:$H$8,MATCH(TRACKER!$N1229,Invoicing!$A$1:$H$1,0),FALSE)</f>
        <v>#N/A</v>
      </c>
      <c r="AM1229" s="78">
        <f>VLOOKUP($E1229,Invoicing!$A$1:$H$8,MATCH(TRACKER!$O$1,Invoicing!$A$1:$H$1,0),FALSE)</f>
        <v>45</v>
      </c>
      <c r="AN1229" s="78">
        <f t="shared" si="394"/>
        <v>0</v>
      </c>
      <c r="AO1229" s="2">
        <f t="shared" si="395"/>
        <v>3</v>
      </c>
      <c r="AP1229" s="2" t="str">
        <f t="shared" si="396"/>
        <v>WEEK</v>
      </c>
      <c r="AQ1229" s="2" t="str">
        <f t="shared" si="397"/>
        <v>AZOIA LOGISTICSWEEK</v>
      </c>
      <c r="AR1229" s="71">
        <f t="shared" si="398"/>
        <v>550</v>
      </c>
      <c r="AS1229" s="71">
        <f>VLOOKUP(AJ1229,Invoicing!A:K,10,FALSE)</f>
        <v>25</v>
      </c>
      <c r="AT1229" s="71">
        <f t="shared" si="399"/>
        <v>575</v>
      </c>
    </row>
    <row r="1230" spans="1:47">
      <c r="A1230" s="37" t="s">
        <v>255</v>
      </c>
      <c r="B1230" s="3" t="s">
        <v>38</v>
      </c>
      <c r="C1230" s="11">
        <v>45530.652777777781</v>
      </c>
      <c r="D1230" s="11">
        <v>45530.666666666664</v>
      </c>
      <c r="E1230" s="11" t="s">
        <v>49</v>
      </c>
      <c r="F1230" s="11" t="s">
        <v>40</v>
      </c>
      <c r="G1230" s="3" t="s">
        <v>1406</v>
      </c>
      <c r="H1230" s="3" t="s">
        <v>41</v>
      </c>
      <c r="I1230" s="11">
        <v>45533.291666666664</v>
      </c>
      <c r="J1230" s="12">
        <v>45533.42291666667</v>
      </c>
      <c r="K1230" s="12">
        <v>45533.416666666664</v>
      </c>
      <c r="L1230" s="12">
        <v>45533.423611111109</v>
      </c>
      <c r="M1230" s="61" t="s">
        <v>12</v>
      </c>
      <c r="N1230" s="3" t="s">
        <v>42</v>
      </c>
      <c r="O1230" s="3">
        <v>0</v>
      </c>
      <c r="P1230" s="1">
        <f t="shared" si="380"/>
        <v>35</v>
      </c>
      <c r="Q1230" s="1">
        <f t="shared" si="381"/>
        <v>8</v>
      </c>
      <c r="R1230" s="72">
        <f t="shared" si="382"/>
        <v>45533.42291666667</v>
      </c>
      <c r="S1230" s="73">
        <f t="shared" si="383"/>
        <v>2.6388888888832298</v>
      </c>
      <c r="T1230" s="74">
        <f>Table2[[#This Row],[ETA A OFRECIMIENTO]]*24</f>
        <v>63.333333333197515</v>
      </c>
      <c r="U1230" s="1" t="str">
        <f t="shared" si="384"/>
        <v>NO</v>
      </c>
      <c r="V1230" s="73">
        <f t="shared" si="385"/>
        <v>0.125</v>
      </c>
      <c r="W1230" s="74">
        <f>Table2[[#This Row],[DEL. AVAILABLE A SLOT]]*24</f>
        <v>3</v>
      </c>
      <c r="X1230" s="1" t="str">
        <f t="shared" si="386"/>
        <v>SI</v>
      </c>
      <c r="Y1230" s="73">
        <f t="shared" si="387"/>
        <v>2.7638888888832298</v>
      </c>
      <c r="Z1230" s="74">
        <f>Table2[[#This Row],[ETA A TIMESLOT]]*24</f>
        <v>66.333333333197515</v>
      </c>
      <c r="AA1230" s="73">
        <f t="shared" si="388"/>
        <v>6.2500000058207661E-3</v>
      </c>
      <c r="AB1230" s="73" t="str">
        <f t="shared" si="389"/>
        <v>SI</v>
      </c>
      <c r="AC1230" s="74">
        <f>Table2[[#This Row],[PUNTUALIDAD (H)]]*24</f>
        <v>0.15000000013969839</v>
      </c>
      <c r="AD1230" s="73">
        <f t="shared" si="390"/>
        <v>2.7708333333284827</v>
      </c>
      <c r="AE1230" s="74">
        <f>Table2[[#This Row],[ATA TO UNLOADING]]*24</f>
        <v>66.499999999883585</v>
      </c>
      <c r="AF1230" s="74" t="str">
        <f>IF(Table2[[#This Row],[ATA TO UNLOADING 2]]&lt;=48,"YES","NO")</f>
        <v>NO</v>
      </c>
      <c r="AG1230" s="75">
        <f t="shared" si="391"/>
        <v>0.41666666666424135</v>
      </c>
      <c r="AH1230" s="2" t="s">
        <v>42</v>
      </c>
      <c r="AI1230" s="2" t="str">
        <f t="shared" si="392"/>
        <v>PONU1880360</v>
      </c>
      <c r="AJ1230" s="76" t="str">
        <f t="shared" si="393"/>
        <v>CTU FLEVOKUST BV</v>
      </c>
      <c r="AK1230" s="77">
        <f>IF($M1230="TRUCK",VLOOKUP($AQ1230,Invoicing!$A$17:$B$49,MATCH($AK$1,Invoicing!$A$17:$B$17,0),FALSE),VLOOKUP($AQ1230,Invoicing!$N$17:$O$21,MATCH($AK$1,Invoicing!$N$17:$O$17,0),FALSE))</f>
        <v>380</v>
      </c>
      <c r="AL1230" s="78" t="e">
        <f>VLOOKUP($E1230,Invoicing!$A$1:$H$8,MATCH(TRACKER!$N1230,Invoicing!$A$1:$H$1,0),FALSE)</f>
        <v>#N/A</v>
      </c>
      <c r="AM1230" s="78">
        <v>35</v>
      </c>
      <c r="AN1230" s="78">
        <f t="shared" si="394"/>
        <v>0</v>
      </c>
      <c r="AO1230" s="2">
        <f t="shared" si="395"/>
        <v>4</v>
      </c>
      <c r="AP1230" s="2" t="str">
        <f t="shared" si="396"/>
        <v>WEEK</v>
      </c>
      <c r="AQ1230" s="2" t="str">
        <f t="shared" si="397"/>
        <v>CTU FLEVOKUST BVWEEK</v>
      </c>
      <c r="AR1230" s="71">
        <f t="shared" si="398"/>
        <v>380</v>
      </c>
      <c r="AS1230" s="71">
        <f>VLOOKUP(AJ1230,Invoicing!A:K,10,FALSE)</f>
        <v>0</v>
      </c>
      <c r="AT1230" s="71">
        <f t="shared" si="399"/>
        <v>380</v>
      </c>
    </row>
    <row r="1231" spans="1:47">
      <c r="A1231" s="37" t="s">
        <v>255</v>
      </c>
      <c r="B1231" s="3" t="s">
        <v>38</v>
      </c>
      <c r="C1231" s="11">
        <v>45530.652777777781</v>
      </c>
      <c r="D1231" s="11">
        <v>45530.666666666664</v>
      </c>
      <c r="E1231" s="11" t="s">
        <v>49</v>
      </c>
      <c r="F1231" s="11" t="s">
        <v>40</v>
      </c>
      <c r="G1231" s="3" t="s">
        <v>1407</v>
      </c>
      <c r="H1231" s="3" t="s">
        <v>2821</v>
      </c>
      <c r="I1231" s="11">
        <v>45533.291666666664</v>
      </c>
      <c r="J1231" s="12">
        <v>45533.439583333333</v>
      </c>
      <c r="K1231" s="12">
        <v>45533.458333333336</v>
      </c>
      <c r="L1231" s="12">
        <v>45533.489583333336</v>
      </c>
      <c r="M1231" s="61" t="s">
        <v>12</v>
      </c>
      <c r="N1231" s="3" t="s">
        <v>42</v>
      </c>
      <c r="O1231" s="3">
        <v>0</v>
      </c>
      <c r="P1231" s="1">
        <f t="shared" si="380"/>
        <v>35</v>
      </c>
      <c r="Q1231" s="1">
        <f t="shared" si="381"/>
        <v>8</v>
      </c>
      <c r="R1231" s="72">
        <f t="shared" si="382"/>
        <v>45533.439583333333</v>
      </c>
      <c r="S1231" s="73">
        <f t="shared" si="383"/>
        <v>2.6388888888832298</v>
      </c>
      <c r="T1231" s="74">
        <f>Table2[[#This Row],[ETA A OFRECIMIENTO]]*24</f>
        <v>63.333333333197515</v>
      </c>
      <c r="U1231" s="1" t="str">
        <f t="shared" si="384"/>
        <v>NO</v>
      </c>
      <c r="V1231" s="73">
        <f t="shared" si="385"/>
        <v>0.16666666667151731</v>
      </c>
      <c r="W1231" s="74">
        <f>Table2[[#This Row],[DEL. AVAILABLE A SLOT]]*24</f>
        <v>4.0000000001164153</v>
      </c>
      <c r="X1231" s="1" t="str">
        <f t="shared" si="386"/>
        <v>SI</v>
      </c>
      <c r="Y1231" s="73">
        <f t="shared" si="387"/>
        <v>2.8055555555547471</v>
      </c>
      <c r="Z1231" s="74">
        <f>Table2[[#This Row],[ETA A TIMESLOT]]*24</f>
        <v>67.333333333313931</v>
      </c>
      <c r="AA1231" s="73">
        <f t="shared" si="388"/>
        <v>0</v>
      </c>
      <c r="AB1231" s="73" t="str">
        <f t="shared" si="389"/>
        <v>SI</v>
      </c>
      <c r="AC1231" s="74">
        <f>Table2[[#This Row],[PUNTUALIDAD (H)]]*24</f>
        <v>0</v>
      </c>
      <c r="AD1231" s="73">
        <f t="shared" si="390"/>
        <v>2.8368055555547471</v>
      </c>
      <c r="AE1231" s="74">
        <f>Table2[[#This Row],[ATA TO UNLOADING]]*24</f>
        <v>68.083333333313931</v>
      </c>
      <c r="AF1231" s="74" t="str">
        <f>IF(Table2[[#This Row],[ATA TO UNLOADING 2]]&lt;=48,"YES","NO")</f>
        <v>NO</v>
      </c>
      <c r="AG1231" s="75">
        <f t="shared" si="391"/>
        <v>0.45833333333575865</v>
      </c>
      <c r="AH1231" s="2" t="s">
        <v>42</v>
      </c>
      <c r="AI1231" s="2" t="str">
        <f t="shared" si="392"/>
        <v>PONU8106571</v>
      </c>
      <c r="AJ1231" s="76" t="str">
        <f t="shared" si="393"/>
        <v>CTU FLEVOKUST BV</v>
      </c>
      <c r="AK1231" s="77">
        <f>IF($M1231="TRUCK",VLOOKUP($AQ1231,Invoicing!$A$17:$B$49,MATCH($AK$1,Invoicing!$A$17:$B$17,0),FALSE),VLOOKUP($AQ1231,Invoicing!$N$17:$O$21,MATCH($AK$1,Invoicing!$N$17:$O$17,0),FALSE))</f>
        <v>380</v>
      </c>
      <c r="AL1231" s="78" t="e">
        <f>VLOOKUP($E1231,Invoicing!$A$1:$H$8,MATCH(TRACKER!$N1231,Invoicing!$A$1:$H$1,0),FALSE)</f>
        <v>#N/A</v>
      </c>
      <c r="AM1231" s="78">
        <v>35</v>
      </c>
      <c r="AN1231" s="78">
        <f t="shared" si="394"/>
        <v>0</v>
      </c>
      <c r="AO1231" s="2">
        <f t="shared" si="395"/>
        <v>4</v>
      </c>
      <c r="AP1231" s="2" t="str">
        <f t="shared" si="396"/>
        <v>WEEK</v>
      </c>
      <c r="AQ1231" s="2" t="str">
        <f t="shared" si="397"/>
        <v>CTU FLEVOKUST BVWEEK</v>
      </c>
      <c r="AR1231" s="71">
        <f t="shared" si="398"/>
        <v>380</v>
      </c>
      <c r="AS1231" s="71">
        <f>VLOOKUP(AJ1231,Invoicing!A:K,10,FALSE)</f>
        <v>0</v>
      </c>
      <c r="AT1231" s="71">
        <f t="shared" si="399"/>
        <v>380</v>
      </c>
    </row>
    <row r="1232" spans="1:47">
      <c r="A1232" s="37" t="s">
        <v>255</v>
      </c>
      <c r="B1232" s="3" t="s">
        <v>38</v>
      </c>
      <c r="C1232" s="11">
        <v>45530.652777777781</v>
      </c>
      <c r="D1232" s="11">
        <v>45530.666666666664</v>
      </c>
      <c r="E1232" s="11" t="s">
        <v>44</v>
      </c>
      <c r="F1232" s="11" t="s">
        <v>40</v>
      </c>
      <c r="G1232" s="3" t="s">
        <v>1408</v>
      </c>
      <c r="H1232" s="3" t="s">
        <v>41</v>
      </c>
      <c r="I1232" s="11">
        <v>45531.583333333336</v>
      </c>
      <c r="J1232" s="12">
        <v>45532.5</v>
      </c>
      <c r="K1232" s="12">
        <v>45532.5</v>
      </c>
      <c r="L1232" s="12">
        <v>45532.503472222219</v>
      </c>
      <c r="M1232" s="12" t="s">
        <v>115</v>
      </c>
      <c r="N1232" s="3" t="s">
        <v>42</v>
      </c>
      <c r="O1232" s="3">
        <v>1</v>
      </c>
      <c r="P1232" s="1">
        <f t="shared" si="380"/>
        <v>35</v>
      </c>
      <c r="Q1232" s="1">
        <f t="shared" si="381"/>
        <v>8</v>
      </c>
      <c r="R1232" s="72">
        <f t="shared" si="382"/>
        <v>45532.5</v>
      </c>
      <c r="S1232" s="73">
        <f t="shared" si="383"/>
        <v>0.93055555555474712</v>
      </c>
      <c r="T1232" s="74">
        <f>Table2[[#This Row],[ETA A OFRECIMIENTO]]*24</f>
        <v>22.333333333313931</v>
      </c>
      <c r="U1232" s="1" t="str">
        <f t="shared" si="384"/>
        <v>YES</v>
      </c>
      <c r="V1232" s="73">
        <f t="shared" si="385"/>
        <v>0.91666666666424135</v>
      </c>
      <c r="W1232" s="74">
        <f>Table2[[#This Row],[DEL. AVAILABLE A SLOT]]*24</f>
        <v>21.999999999941792</v>
      </c>
      <c r="X1232" s="1" t="str">
        <f t="shared" si="386"/>
        <v>SI</v>
      </c>
      <c r="Y1232" s="73">
        <f t="shared" si="387"/>
        <v>1.8472222222189885</v>
      </c>
      <c r="Z1232" s="74">
        <f>Table2[[#This Row],[ETA A TIMESLOT]]*24</f>
        <v>44.333333333255723</v>
      </c>
      <c r="AA1232" s="73">
        <f t="shared" si="388"/>
        <v>0</v>
      </c>
      <c r="AB1232" s="73" t="str">
        <f t="shared" si="389"/>
        <v>SI</v>
      </c>
      <c r="AC1232" s="74">
        <f>Table2[[#This Row],[PUNTUALIDAD (H)]]*24</f>
        <v>0</v>
      </c>
      <c r="AD1232" s="73">
        <f t="shared" si="390"/>
        <v>1.8506944444379769</v>
      </c>
      <c r="AE1232" s="74">
        <f>Table2[[#This Row],[ATA TO UNLOADING]]*24</f>
        <v>44.416666666511446</v>
      </c>
      <c r="AF1232" s="74" t="str">
        <f>IF(Table2[[#This Row],[ATA TO UNLOADING 2]]&lt;=48,"YES","NO")</f>
        <v>YES</v>
      </c>
      <c r="AG1232" s="75">
        <f t="shared" si="391"/>
        <v>0.5</v>
      </c>
      <c r="AH1232" s="2" t="s">
        <v>42</v>
      </c>
      <c r="AI1232" s="2" t="str">
        <f t="shared" si="392"/>
        <v>SEKU6987913</v>
      </c>
      <c r="AJ1232" s="76" t="str">
        <f t="shared" si="393"/>
        <v>MSI</v>
      </c>
      <c r="AK1232" s="77">
        <f>IF($M1232="TRUCK",VLOOKUP($AQ1232,Invoicing!$A$17:$B$49,MATCH($AK$1,Invoicing!$A$17:$B$17,0),FALSE),VLOOKUP($AQ1232,Invoicing!$N$17:$O$21,MATCH($AK$1,Invoicing!$N$17:$O$17,0),FALSE))</f>
        <v>480</v>
      </c>
      <c r="AL1232" s="78" t="e">
        <f>VLOOKUP($E1232,Invoicing!$A$1:$H$8,MATCH(TRACKER!$N1232,Invoicing!$A$1:$H$1,0),FALSE)</f>
        <v>#N/A</v>
      </c>
      <c r="AM1232" s="78">
        <f>VLOOKUP($E1232,Invoicing!$A$1:$H$8,MATCH(TRACKER!$O$1,Invoicing!$A$1:$H$1,0),FALSE)</f>
        <v>50</v>
      </c>
      <c r="AN1232" s="78">
        <f t="shared" si="394"/>
        <v>50</v>
      </c>
      <c r="AO1232" s="2">
        <f t="shared" si="395"/>
        <v>3</v>
      </c>
      <c r="AP1232" s="2" t="str">
        <f t="shared" si="396"/>
        <v>WEEK</v>
      </c>
      <c r="AQ1232" s="2" t="str">
        <f t="shared" si="397"/>
        <v>MSIWEEK</v>
      </c>
      <c r="AR1232" s="71">
        <f t="shared" si="398"/>
        <v>530</v>
      </c>
      <c r="AS1232" s="71">
        <f>VLOOKUP(AJ1232,Invoicing!A:K,10,FALSE)</f>
        <v>25</v>
      </c>
      <c r="AT1232" s="71">
        <f t="shared" si="399"/>
        <v>555</v>
      </c>
    </row>
    <row r="1233" spans="1:47">
      <c r="A1233" s="37" t="s">
        <v>255</v>
      </c>
      <c r="B1233" s="3" t="s">
        <v>38</v>
      </c>
      <c r="C1233" s="11">
        <v>45530.652777777781</v>
      </c>
      <c r="D1233" s="11">
        <v>45530.666666666664</v>
      </c>
      <c r="E1233" s="11" t="s">
        <v>49</v>
      </c>
      <c r="F1233" s="11" t="s">
        <v>40</v>
      </c>
      <c r="G1233" s="3" t="s">
        <v>1409</v>
      </c>
      <c r="H1233" s="3" t="s">
        <v>2821</v>
      </c>
      <c r="I1233" s="11">
        <v>45533.291666666664</v>
      </c>
      <c r="J1233" s="12">
        <v>45534.622916666667</v>
      </c>
      <c r="K1233" s="12">
        <v>45534.666666666664</v>
      </c>
      <c r="L1233" s="12">
        <v>45534.680555555555</v>
      </c>
      <c r="M1233" s="61" t="s">
        <v>12</v>
      </c>
      <c r="N1233" s="3" t="s">
        <v>13</v>
      </c>
      <c r="O1233" s="3">
        <v>0</v>
      </c>
      <c r="P1233" s="1">
        <f t="shared" si="380"/>
        <v>35</v>
      </c>
      <c r="Q1233" s="1">
        <f t="shared" si="381"/>
        <v>8</v>
      </c>
      <c r="R1233" s="72">
        <f t="shared" si="382"/>
        <v>45534.622916666667</v>
      </c>
      <c r="S1233" s="73">
        <f t="shared" si="383"/>
        <v>2.6388888888832298</v>
      </c>
      <c r="T1233" s="74">
        <f>Table2[[#This Row],[ETA A OFRECIMIENTO]]*24</f>
        <v>63.333333333197515</v>
      </c>
      <c r="U1233" s="1" t="str">
        <f t="shared" si="384"/>
        <v>NO</v>
      </c>
      <c r="V1233" s="73">
        <f t="shared" si="385"/>
        <v>1.375</v>
      </c>
      <c r="W1233" s="74">
        <f>Table2[[#This Row],[DEL. AVAILABLE A SLOT]]*24</f>
        <v>33</v>
      </c>
      <c r="X1233" s="1" t="str">
        <f t="shared" si="386"/>
        <v>NO</v>
      </c>
      <c r="Y1233" s="73">
        <f t="shared" si="387"/>
        <v>4.0138888888832298</v>
      </c>
      <c r="Z1233" s="74">
        <f>Table2[[#This Row],[ETA A TIMESLOT]]*24</f>
        <v>96.333333333197515</v>
      </c>
      <c r="AA1233" s="73">
        <f t="shared" si="388"/>
        <v>0</v>
      </c>
      <c r="AB1233" s="73" t="str">
        <f t="shared" si="389"/>
        <v>SI</v>
      </c>
      <c r="AC1233" s="74">
        <f>Table2[[#This Row],[PUNTUALIDAD (H)]]*24</f>
        <v>0</v>
      </c>
      <c r="AD1233" s="73">
        <f t="shared" si="390"/>
        <v>4.0277777777737356</v>
      </c>
      <c r="AE1233" s="74">
        <f>Table2[[#This Row],[ATA TO UNLOADING]]*24</f>
        <v>96.666666666569654</v>
      </c>
      <c r="AF1233" s="74" t="str">
        <f>IF(Table2[[#This Row],[ATA TO UNLOADING 2]]&lt;=48,"YES","NO")</f>
        <v>NO</v>
      </c>
      <c r="AG1233" s="75">
        <f t="shared" si="391"/>
        <v>0.66666666666424135</v>
      </c>
      <c r="AH1233" s="2" t="s">
        <v>42</v>
      </c>
      <c r="AI1233" s="2" t="str">
        <f t="shared" si="392"/>
        <v>SUDU6726160</v>
      </c>
      <c r="AJ1233" s="76" t="str">
        <f t="shared" si="393"/>
        <v>CTU FLEVOKUST BV</v>
      </c>
      <c r="AK1233" s="77">
        <f>IF($M1233="TRUCK",VLOOKUP($AQ1233,Invoicing!$A$17:$B$49,MATCH($AK$1,Invoicing!$A$17:$B$17,0),FALSE),VLOOKUP($AQ1233,Invoicing!$N$17:$O$21,MATCH($AK$1,Invoicing!$N$17:$O$17,0),FALSE))</f>
        <v>380</v>
      </c>
      <c r="AL1233" s="78">
        <v>100</v>
      </c>
      <c r="AM1233" s="78">
        <v>35</v>
      </c>
      <c r="AN1233" s="78">
        <f t="shared" si="394"/>
        <v>0</v>
      </c>
      <c r="AO1233" s="2">
        <f t="shared" si="395"/>
        <v>5</v>
      </c>
      <c r="AP1233" s="2" t="str">
        <f t="shared" si="396"/>
        <v>WEEK</v>
      </c>
      <c r="AQ1233" s="2" t="str">
        <f t="shared" si="397"/>
        <v>CTU FLEVOKUST BVWEEK</v>
      </c>
      <c r="AR1233" s="71">
        <f t="shared" si="398"/>
        <v>480</v>
      </c>
      <c r="AS1233" s="71">
        <f>VLOOKUP(AJ1233,Invoicing!A:K,10,FALSE)</f>
        <v>0</v>
      </c>
      <c r="AT1233" s="71">
        <f t="shared" si="399"/>
        <v>530</v>
      </c>
      <c r="AU1233" s="55">
        <v>50</v>
      </c>
    </row>
    <row r="1234" spans="1:47">
      <c r="A1234" s="37" t="s">
        <v>255</v>
      </c>
      <c r="B1234" s="3" t="s">
        <v>38</v>
      </c>
      <c r="C1234" s="11">
        <v>45530.652777777781</v>
      </c>
      <c r="D1234" s="11">
        <v>45530.666666666664</v>
      </c>
      <c r="E1234" s="11" t="s">
        <v>49</v>
      </c>
      <c r="F1234" s="11" t="s">
        <v>40</v>
      </c>
      <c r="G1234" s="3" t="s">
        <v>1410</v>
      </c>
      <c r="H1234" s="3" t="s">
        <v>41</v>
      </c>
      <c r="I1234" s="11">
        <v>45533.291666666664</v>
      </c>
      <c r="J1234" s="12">
        <v>45533.914583333331</v>
      </c>
      <c r="K1234" s="12">
        <v>45533.916666666664</v>
      </c>
      <c r="L1234" s="12">
        <v>45533.920138888891</v>
      </c>
      <c r="M1234" s="61" t="s">
        <v>12</v>
      </c>
      <c r="N1234" s="3" t="s">
        <v>42</v>
      </c>
      <c r="O1234" s="3">
        <v>0</v>
      </c>
      <c r="P1234" s="1">
        <f t="shared" si="380"/>
        <v>35</v>
      </c>
      <c r="Q1234" s="1">
        <f t="shared" si="381"/>
        <v>8</v>
      </c>
      <c r="R1234" s="72">
        <f t="shared" si="382"/>
        <v>45533.914583333331</v>
      </c>
      <c r="S1234" s="73">
        <f t="shared" si="383"/>
        <v>2.6388888888832298</v>
      </c>
      <c r="T1234" s="74">
        <f>Table2[[#This Row],[ETA A OFRECIMIENTO]]*24</f>
        <v>63.333333333197515</v>
      </c>
      <c r="U1234" s="1" t="str">
        <f t="shared" si="384"/>
        <v>NO</v>
      </c>
      <c r="V1234" s="73">
        <f t="shared" si="385"/>
        <v>0.625</v>
      </c>
      <c r="W1234" s="74">
        <f>Table2[[#This Row],[DEL. AVAILABLE A SLOT]]*24</f>
        <v>15</v>
      </c>
      <c r="X1234" s="1" t="str">
        <f t="shared" si="386"/>
        <v>SI</v>
      </c>
      <c r="Y1234" s="73">
        <f t="shared" si="387"/>
        <v>3.2638888888832298</v>
      </c>
      <c r="Z1234" s="74">
        <f>Table2[[#This Row],[ETA A TIMESLOT]]*24</f>
        <v>78.333333333197515</v>
      </c>
      <c r="AA1234" s="73">
        <f t="shared" si="388"/>
        <v>0</v>
      </c>
      <c r="AB1234" s="73" t="str">
        <f t="shared" si="389"/>
        <v>SI</v>
      </c>
      <c r="AC1234" s="74">
        <f>Table2[[#This Row],[PUNTUALIDAD (H)]]*24</f>
        <v>0</v>
      </c>
      <c r="AD1234" s="73">
        <f t="shared" si="390"/>
        <v>3.2673611111094942</v>
      </c>
      <c r="AE1234" s="74">
        <f>Table2[[#This Row],[ATA TO UNLOADING]]*24</f>
        <v>78.416666666627862</v>
      </c>
      <c r="AF1234" s="74" t="str">
        <f>IF(Table2[[#This Row],[ATA TO UNLOADING 2]]&lt;=48,"YES","NO")</f>
        <v>NO</v>
      </c>
      <c r="AG1234" s="75">
        <f t="shared" si="391"/>
        <v>0.91666666666424135</v>
      </c>
      <c r="AH1234" s="2" t="s">
        <v>24</v>
      </c>
      <c r="AI1234" s="2" t="str">
        <f t="shared" si="392"/>
        <v>TCKU6785606</v>
      </c>
      <c r="AJ1234" s="76" t="str">
        <f t="shared" si="393"/>
        <v>CTU FLEVOKUST BV</v>
      </c>
      <c r="AK1234" s="77">
        <f>IF($M1234="TRUCK",VLOOKUP($AQ1234,Invoicing!$A$17:$B$49,MATCH($AK$1,Invoicing!$A$17:$B$17,0),FALSE),VLOOKUP($AQ1234,Invoicing!$N$17:$O$21,MATCH($AK$1,Invoicing!$N$17:$O$17,0),FALSE))</f>
        <v>380</v>
      </c>
      <c r="AL1234" s="78" t="e">
        <f>VLOOKUP($E1234,Invoicing!$A$1:$H$8,MATCH(TRACKER!$N1234,Invoicing!$A$1:$H$1,0),FALSE)</f>
        <v>#N/A</v>
      </c>
      <c r="AM1234" s="78">
        <v>35</v>
      </c>
      <c r="AN1234" s="78">
        <f t="shared" si="394"/>
        <v>0</v>
      </c>
      <c r="AO1234" s="2">
        <f t="shared" si="395"/>
        <v>4</v>
      </c>
      <c r="AP1234" s="2" t="str">
        <f t="shared" si="396"/>
        <v>NIGHT</v>
      </c>
      <c r="AQ1234" s="2" t="str">
        <f t="shared" si="397"/>
        <v>CTU FLEVOKUST BVNIGHT</v>
      </c>
      <c r="AR1234" s="71">
        <f t="shared" si="398"/>
        <v>380</v>
      </c>
      <c r="AS1234" s="71">
        <f>VLOOKUP(AJ1234,Invoicing!A:K,10,FALSE)</f>
        <v>0</v>
      </c>
      <c r="AT1234" s="71">
        <f t="shared" si="399"/>
        <v>380</v>
      </c>
    </row>
    <row r="1235" spans="1:47">
      <c r="A1235" s="37" t="s">
        <v>255</v>
      </c>
      <c r="B1235" s="3" t="s">
        <v>38</v>
      </c>
      <c r="C1235" s="11">
        <v>45530.652777777781</v>
      </c>
      <c r="D1235" s="11">
        <v>45530.666666666664</v>
      </c>
      <c r="E1235" s="11" t="s">
        <v>49</v>
      </c>
      <c r="F1235" s="11" t="s">
        <v>40</v>
      </c>
      <c r="G1235" s="3" t="s">
        <v>1411</v>
      </c>
      <c r="H1235" s="3" t="s">
        <v>41</v>
      </c>
      <c r="I1235" s="11">
        <v>45531.583333333336</v>
      </c>
      <c r="J1235" s="12">
        <v>45532.251388888886</v>
      </c>
      <c r="K1235" s="12">
        <v>45532.25</v>
      </c>
      <c r="L1235" s="12">
        <v>45532.260416666664</v>
      </c>
      <c r="M1235" s="12" t="s">
        <v>115</v>
      </c>
      <c r="N1235" s="3" t="s">
        <v>42</v>
      </c>
      <c r="O1235" s="3">
        <v>1</v>
      </c>
      <c r="P1235" s="1">
        <f t="shared" si="380"/>
        <v>35</v>
      </c>
      <c r="Q1235" s="1">
        <f t="shared" si="381"/>
        <v>8</v>
      </c>
      <c r="R1235" s="72">
        <f t="shared" si="382"/>
        <v>45532.251388888886</v>
      </c>
      <c r="S1235" s="73">
        <f t="shared" si="383"/>
        <v>0.93055555555474712</v>
      </c>
      <c r="T1235" s="74">
        <f>Table2[[#This Row],[ETA A OFRECIMIENTO]]*24</f>
        <v>22.333333333313931</v>
      </c>
      <c r="U1235" s="1" t="str">
        <f t="shared" si="384"/>
        <v>YES</v>
      </c>
      <c r="V1235" s="73">
        <f t="shared" si="385"/>
        <v>0.66666666666424135</v>
      </c>
      <c r="W1235" s="74">
        <f>Table2[[#This Row],[DEL. AVAILABLE A SLOT]]*24</f>
        <v>15.999999999941792</v>
      </c>
      <c r="X1235" s="1" t="str">
        <f t="shared" si="386"/>
        <v>SI</v>
      </c>
      <c r="Y1235" s="73">
        <f t="shared" si="387"/>
        <v>1.5972222222189885</v>
      </c>
      <c r="Z1235" s="74">
        <f>Table2[[#This Row],[ETA A TIMESLOT]]*24</f>
        <v>38.333333333255723</v>
      </c>
      <c r="AA1235" s="73">
        <f t="shared" si="388"/>
        <v>1.3888888861401938E-3</v>
      </c>
      <c r="AB1235" s="73" t="str">
        <f t="shared" si="389"/>
        <v>SI</v>
      </c>
      <c r="AC1235" s="74">
        <f>Table2[[#This Row],[PUNTUALIDAD (H)]]*24</f>
        <v>3.3333333267364651E-2</v>
      </c>
      <c r="AD1235" s="73">
        <f t="shared" si="390"/>
        <v>1.6076388888832298</v>
      </c>
      <c r="AE1235" s="74">
        <f>Table2[[#This Row],[ATA TO UNLOADING]]*24</f>
        <v>38.583333333197515</v>
      </c>
      <c r="AF1235" s="74" t="str">
        <f>IF(Table2[[#This Row],[ATA TO UNLOADING 2]]&lt;=48,"YES","NO")</f>
        <v>YES</v>
      </c>
      <c r="AG1235" s="75">
        <f t="shared" si="391"/>
        <v>0.25</v>
      </c>
      <c r="AH1235" s="2" t="s">
        <v>42</v>
      </c>
      <c r="AI1235" s="2" t="str">
        <f t="shared" si="392"/>
        <v>TCLU7830219</v>
      </c>
      <c r="AJ1235" s="76" t="str">
        <f t="shared" si="393"/>
        <v>CTU FLEVOKUST BV</v>
      </c>
      <c r="AK1235" s="77">
        <f>IF($M1235="TRUCK",VLOOKUP($AQ1235,Invoicing!$A$17:$B$49,MATCH($AK$1,Invoicing!$A$17:$B$17,0),FALSE),VLOOKUP($AQ1235,Invoicing!$N$17:$O$21,MATCH($AK$1,Invoicing!$N$17:$O$17,0),FALSE))</f>
        <v>520</v>
      </c>
      <c r="AL1235" s="78" t="e">
        <f>VLOOKUP($E1235,Invoicing!$A$1:$H$8,MATCH(TRACKER!$N1235,Invoicing!$A$1:$H$1,0),FALSE)</f>
        <v>#N/A</v>
      </c>
      <c r="AM1235" s="78">
        <v>35</v>
      </c>
      <c r="AN1235" s="78">
        <f t="shared" si="394"/>
        <v>35</v>
      </c>
      <c r="AO1235" s="2">
        <f t="shared" si="395"/>
        <v>3</v>
      </c>
      <c r="AP1235" s="2" t="str">
        <f t="shared" si="396"/>
        <v>WEEK</v>
      </c>
      <c r="AQ1235" s="2" t="str">
        <f t="shared" si="397"/>
        <v>CTU FLEVOKUST BVWEEK</v>
      </c>
      <c r="AR1235" s="71">
        <f t="shared" si="398"/>
        <v>555</v>
      </c>
      <c r="AS1235" s="71">
        <f>VLOOKUP(AJ1235,Invoicing!A:K,10,FALSE)</f>
        <v>0</v>
      </c>
      <c r="AT1235" s="71">
        <f t="shared" si="399"/>
        <v>555</v>
      </c>
    </row>
    <row r="1236" spans="1:47">
      <c r="A1236" s="37" t="s">
        <v>255</v>
      </c>
      <c r="B1236" s="3" t="s">
        <v>38</v>
      </c>
      <c r="C1236" s="11">
        <v>45530.652777777781</v>
      </c>
      <c r="D1236" s="11">
        <v>45530.666666666664</v>
      </c>
      <c r="E1236" s="11" t="s">
        <v>49</v>
      </c>
      <c r="F1236" s="11" t="s">
        <v>40</v>
      </c>
      <c r="G1236" s="3" t="s">
        <v>1412</v>
      </c>
      <c r="H1236" s="3" t="s">
        <v>2821</v>
      </c>
      <c r="I1236" s="11">
        <v>45531.583333333336</v>
      </c>
      <c r="J1236" s="12">
        <v>45531.569444444445</v>
      </c>
      <c r="K1236" s="12">
        <v>45531.583333333336</v>
      </c>
      <c r="L1236" s="12">
        <v>45531.569444444445</v>
      </c>
      <c r="M1236" s="12" t="s">
        <v>115</v>
      </c>
      <c r="N1236" s="3" t="s">
        <v>42</v>
      </c>
      <c r="O1236" s="3">
        <v>0</v>
      </c>
      <c r="P1236" s="1">
        <f t="shared" si="380"/>
        <v>35</v>
      </c>
      <c r="Q1236" s="1">
        <f t="shared" si="381"/>
        <v>8</v>
      </c>
      <c r="R1236" s="72">
        <f t="shared" si="382"/>
        <v>45531.569444444445</v>
      </c>
      <c r="S1236" s="73">
        <f t="shared" si="383"/>
        <v>0.93055555555474712</v>
      </c>
      <c r="T1236" s="74">
        <f>Table2[[#This Row],[ETA A OFRECIMIENTO]]*24</f>
        <v>22.333333333313931</v>
      </c>
      <c r="U1236" s="1" t="str">
        <f t="shared" si="384"/>
        <v>YES</v>
      </c>
      <c r="V1236" s="73">
        <f t="shared" si="385"/>
        <v>0</v>
      </c>
      <c r="W1236" s="74">
        <f>Table2[[#This Row],[DEL. AVAILABLE A SLOT]]*24</f>
        <v>0</v>
      </c>
      <c r="X1236" s="1" t="str">
        <f t="shared" si="386"/>
        <v>SI</v>
      </c>
      <c r="Y1236" s="73">
        <f t="shared" si="387"/>
        <v>0.93055555555474712</v>
      </c>
      <c r="Z1236" s="74">
        <f>Table2[[#This Row],[ETA A TIMESLOT]]*24</f>
        <v>22.333333333313931</v>
      </c>
      <c r="AA1236" s="73">
        <f t="shared" si="388"/>
        <v>0</v>
      </c>
      <c r="AB1236" s="73" t="str">
        <f t="shared" si="389"/>
        <v>SI</v>
      </c>
      <c r="AC1236" s="74">
        <f>Table2[[#This Row],[PUNTUALIDAD (H)]]*24</f>
        <v>0</v>
      </c>
      <c r="AD1236" s="73">
        <f t="shared" si="390"/>
        <v>0.91666666666424135</v>
      </c>
      <c r="AE1236" s="74">
        <f>Table2[[#This Row],[ATA TO UNLOADING]]*24</f>
        <v>21.999999999941792</v>
      </c>
      <c r="AF1236" s="74" t="str">
        <f>IF(Table2[[#This Row],[ATA TO UNLOADING 2]]&lt;=48,"YES","NO")</f>
        <v>YES</v>
      </c>
      <c r="AG1236" s="75">
        <f t="shared" si="391"/>
        <v>0.58333333333575865</v>
      </c>
      <c r="AH1236" s="2" t="s">
        <v>42</v>
      </c>
      <c r="AI1236" s="2" t="str">
        <f t="shared" si="392"/>
        <v>TCNU5933880</v>
      </c>
      <c r="AJ1236" s="76" t="str">
        <f t="shared" si="393"/>
        <v>CTU FLEVOKUST BV</v>
      </c>
      <c r="AK1236" s="77">
        <f>IF($M1236="TRUCK",VLOOKUP($AQ1236,Invoicing!$A$17:$B$49,MATCH($AK$1,Invoicing!$A$17:$B$17,0),FALSE),VLOOKUP($AQ1236,Invoicing!$N$17:$O$21,MATCH($AK$1,Invoicing!$N$17:$O$17,0),FALSE))</f>
        <v>520</v>
      </c>
      <c r="AL1236" s="78" t="e">
        <f>VLOOKUP($E1236,Invoicing!$A$1:$H$8,MATCH(TRACKER!$N1236,Invoicing!$A$1:$H$1,0),FALSE)</f>
        <v>#N/A</v>
      </c>
      <c r="AM1236" s="78">
        <v>35</v>
      </c>
      <c r="AN1236" s="78">
        <f t="shared" si="394"/>
        <v>0</v>
      </c>
      <c r="AO1236" s="2">
        <f t="shared" si="395"/>
        <v>2</v>
      </c>
      <c r="AP1236" s="2" t="str">
        <f t="shared" si="396"/>
        <v>WEEK</v>
      </c>
      <c r="AQ1236" s="2" t="str">
        <f t="shared" si="397"/>
        <v>CTU FLEVOKUST BVWEEK</v>
      </c>
      <c r="AR1236" s="71">
        <f t="shared" si="398"/>
        <v>520</v>
      </c>
      <c r="AS1236" s="71">
        <f>VLOOKUP(AJ1236,Invoicing!A:K,10,FALSE)</f>
        <v>0</v>
      </c>
      <c r="AT1236" s="71">
        <f t="shared" si="399"/>
        <v>520</v>
      </c>
    </row>
    <row r="1237" spans="1:47">
      <c r="A1237" s="37" t="s">
        <v>255</v>
      </c>
      <c r="B1237" s="3" t="s">
        <v>38</v>
      </c>
      <c r="C1237" s="11">
        <v>45530.652777777781</v>
      </c>
      <c r="D1237" s="11">
        <v>45530.666666666664</v>
      </c>
      <c r="E1237" s="11" t="s">
        <v>45</v>
      </c>
      <c r="F1237" s="11" t="s">
        <v>40</v>
      </c>
      <c r="G1237" s="3" t="s">
        <v>1413</v>
      </c>
      <c r="H1237" s="3" t="s">
        <v>2821</v>
      </c>
      <c r="I1237" s="11">
        <v>45531.583333333336</v>
      </c>
      <c r="J1237" s="12">
        <v>45531.884027777778</v>
      </c>
      <c r="K1237" s="12">
        <v>45531.875</v>
      </c>
      <c r="L1237" s="12">
        <v>45531.916666666664</v>
      </c>
      <c r="M1237" s="12" t="s">
        <v>115</v>
      </c>
      <c r="N1237" s="3" t="s">
        <v>42</v>
      </c>
      <c r="O1237" s="3">
        <v>0</v>
      </c>
      <c r="P1237" s="1">
        <f t="shared" si="380"/>
        <v>35</v>
      </c>
      <c r="Q1237" s="1">
        <f t="shared" si="381"/>
        <v>8</v>
      </c>
      <c r="R1237" s="72">
        <f t="shared" si="382"/>
        <v>45531.884027777778</v>
      </c>
      <c r="S1237" s="73">
        <f t="shared" si="383"/>
        <v>0.93055555555474712</v>
      </c>
      <c r="T1237" s="74">
        <f>Table2[[#This Row],[ETA A OFRECIMIENTO]]*24</f>
        <v>22.333333333313931</v>
      </c>
      <c r="U1237" s="1" t="str">
        <f t="shared" si="384"/>
        <v>YES</v>
      </c>
      <c r="V1237" s="73">
        <f t="shared" si="385"/>
        <v>0.29166666666424135</v>
      </c>
      <c r="W1237" s="74">
        <f>Table2[[#This Row],[DEL. AVAILABLE A SLOT]]*24</f>
        <v>6.9999999999417923</v>
      </c>
      <c r="X1237" s="1" t="str">
        <f t="shared" si="386"/>
        <v>SI</v>
      </c>
      <c r="Y1237" s="73">
        <f t="shared" si="387"/>
        <v>1.2222222222189885</v>
      </c>
      <c r="Z1237" s="74">
        <f>Table2[[#This Row],[ETA A TIMESLOT]]*24</f>
        <v>29.333333333255723</v>
      </c>
      <c r="AA1237" s="73">
        <f t="shared" si="388"/>
        <v>9.0277777781011537E-3</v>
      </c>
      <c r="AB1237" s="73" t="str">
        <f t="shared" si="389"/>
        <v>SI</v>
      </c>
      <c r="AC1237" s="74">
        <f>Table2[[#This Row],[PUNTUALIDAD (H)]]*24</f>
        <v>0.21666666667442769</v>
      </c>
      <c r="AD1237" s="73">
        <f t="shared" si="390"/>
        <v>1.2638888888832298</v>
      </c>
      <c r="AE1237" s="74">
        <f>Table2[[#This Row],[ATA TO UNLOADING]]*24</f>
        <v>30.333333333197515</v>
      </c>
      <c r="AF1237" s="74" t="str">
        <f>IF(Table2[[#This Row],[ATA TO UNLOADING 2]]&lt;=48,"YES","NO")</f>
        <v>YES</v>
      </c>
      <c r="AG1237" s="75">
        <f t="shared" si="391"/>
        <v>0.875</v>
      </c>
      <c r="AH1237" s="2" t="s">
        <v>24</v>
      </c>
      <c r="AI1237" s="2" t="str">
        <f t="shared" si="392"/>
        <v>TIIU2122928</v>
      </c>
      <c r="AJ1237" s="76" t="str">
        <f t="shared" si="393"/>
        <v>OM TRANSPORT</v>
      </c>
      <c r="AK1237" s="77">
        <f>IF($M1237="TRUCK",VLOOKUP($AQ1237,Invoicing!$A$17:$B$49,MATCH($AK$1,Invoicing!$A$17:$B$17,0),FALSE),VLOOKUP($AQ1237,Invoicing!$N$17:$O$21,MATCH($AK$1,Invoicing!$N$17:$O$17,0),FALSE))</f>
        <v>475</v>
      </c>
      <c r="AL1237" s="78" t="e">
        <f>VLOOKUP($E1237,Invoicing!$A$1:$H$8,MATCH(TRACKER!$N1237,Invoicing!$A$1:$H$1,0),FALSE)</f>
        <v>#N/A</v>
      </c>
      <c r="AM1237" s="78">
        <f>VLOOKUP($E1237,Invoicing!$A$1:$H$8,MATCH(TRACKER!$O$1,Invoicing!$A$1:$H$1,0),FALSE)</f>
        <v>50</v>
      </c>
      <c r="AN1237" s="78">
        <f t="shared" si="394"/>
        <v>0</v>
      </c>
      <c r="AO1237" s="2">
        <f t="shared" si="395"/>
        <v>2</v>
      </c>
      <c r="AP1237" s="2" t="str">
        <f t="shared" si="396"/>
        <v>NIGHT</v>
      </c>
      <c r="AQ1237" s="2" t="str">
        <f t="shared" si="397"/>
        <v>OM TRANSPORTNIGHT</v>
      </c>
      <c r="AR1237" s="71">
        <f t="shared" si="398"/>
        <v>475</v>
      </c>
      <c r="AS1237" s="71">
        <f>VLOOKUP(AJ1237,Invoicing!A:K,10,FALSE)</f>
        <v>25</v>
      </c>
      <c r="AT1237" s="71">
        <f t="shared" si="399"/>
        <v>500</v>
      </c>
    </row>
    <row r="1238" spans="1:47">
      <c r="A1238" s="37" t="s">
        <v>255</v>
      </c>
      <c r="B1238" s="3" t="s">
        <v>38</v>
      </c>
      <c r="C1238" s="11">
        <v>45530.652777777781</v>
      </c>
      <c r="D1238" s="11">
        <v>45530.666666666664</v>
      </c>
      <c r="E1238" s="11" t="s">
        <v>49</v>
      </c>
      <c r="F1238" s="11" t="s">
        <v>40</v>
      </c>
      <c r="G1238" s="3" t="s">
        <v>1414</v>
      </c>
      <c r="H1238" s="3" t="s">
        <v>41</v>
      </c>
      <c r="I1238" s="11">
        <v>45533.291666666664</v>
      </c>
      <c r="J1238" s="12">
        <v>45534.111805555556</v>
      </c>
      <c r="K1238" s="12">
        <v>45534.166666666664</v>
      </c>
      <c r="L1238" s="12">
        <v>45534.124305555553</v>
      </c>
      <c r="M1238" s="61" t="s">
        <v>12</v>
      </c>
      <c r="N1238" s="3" t="s">
        <v>42</v>
      </c>
      <c r="O1238" s="3">
        <v>0</v>
      </c>
      <c r="P1238" s="1">
        <f t="shared" si="380"/>
        <v>35</v>
      </c>
      <c r="Q1238" s="1">
        <f t="shared" si="381"/>
        <v>8</v>
      </c>
      <c r="R1238" s="72">
        <f t="shared" si="382"/>
        <v>45534.111805555556</v>
      </c>
      <c r="S1238" s="73">
        <f t="shared" si="383"/>
        <v>2.6388888888832298</v>
      </c>
      <c r="T1238" s="74">
        <f>Table2[[#This Row],[ETA A OFRECIMIENTO]]*24</f>
        <v>63.333333333197515</v>
      </c>
      <c r="U1238" s="1" t="str">
        <f t="shared" si="384"/>
        <v>NO</v>
      </c>
      <c r="V1238" s="73">
        <f t="shared" si="385"/>
        <v>0.875</v>
      </c>
      <c r="W1238" s="74">
        <f>Table2[[#This Row],[DEL. AVAILABLE A SLOT]]*24</f>
        <v>21</v>
      </c>
      <c r="X1238" s="1" t="str">
        <f t="shared" si="386"/>
        <v>SI</v>
      </c>
      <c r="Y1238" s="73">
        <f t="shared" si="387"/>
        <v>3.5138888888832298</v>
      </c>
      <c r="Z1238" s="74">
        <f>Table2[[#This Row],[ETA A TIMESLOT]]*24</f>
        <v>84.333333333197515</v>
      </c>
      <c r="AA1238" s="73">
        <f t="shared" si="388"/>
        <v>0</v>
      </c>
      <c r="AB1238" s="73" t="str">
        <f t="shared" si="389"/>
        <v>SI</v>
      </c>
      <c r="AC1238" s="74">
        <f>Table2[[#This Row],[PUNTUALIDAD (H)]]*24</f>
        <v>0</v>
      </c>
      <c r="AD1238" s="73">
        <f t="shared" si="390"/>
        <v>3.4715277777722804</v>
      </c>
      <c r="AE1238" s="74">
        <f>Table2[[#This Row],[ATA TO UNLOADING]]*24</f>
        <v>83.316666666534729</v>
      </c>
      <c r="AF1238" s="74" t="str">
        <f>IF(Table2[[#This Row],[ATA TO UNLOADING 2]]&lt;=48,"YES","NO")</f>
        <v>NO</v>
      </c>
      <c r="AG1238" s="75">
        <f t="shared" si="391"/>
        <v>0.16666666666424135</v>
      </c>
      <c r="AH1238" s="2" t="s">
        <v>24</v>
      </c>
      <c r="AI1238" s="2" t="str">
        <f t="shared" si="392"/>
        <v>TRHU4516777</v>
      </c>
      <c r="AJ1238" s="76" t="str">
        <f t="shared" si="393"/>
        <v>CTU FLEVOKUST BV</v>
      </c>
      <c r="AK1238" s="77">
        <f>IF($M1238="TRUCK",VLOOKUP($AQ1238,Invoicing!$A$17:$B$49,MATCH($AK$1,Invoicing!$A$17:$B$17,0),FALSE),VLOOKUP($AQ1238,Invoicing!$N$17:$O$21,MATCH($AK$1,Invoicing!$N$17:$O$17,0),FALSE))</f>
        <v>380</v>
      </c>
      <c r="AL1238" s="78" t="e">
        <f>VLOOKUP($E1238,Invoicing!$A$1:$H$8,MATCH(TRACKER!$N1238,Invoicing!$A$1:$H$1,0),FALSE)</f>
        <v>#N/A</v>
      </c>
      <c r="AM1238" s="78">
        <v>35</v>
      </c>
      <c r="AN1238" s="78">
        <f t="shared" si="394"/>
        <v>0</v>
      </c>
      <c r="AO1238" s="2">
        <f t="shared" si="395"/>
        <v>5</v>
      </c>
      <c r="AP1238" s="2" t="str">
        <f t="shared" si="396"/>
        <v>NIGHT</v>
      </c>
      <c r="AQ1238" s="2" t="str">
        <f t="shared" si="397"/>
        <v>CTU FLEVOKUST BVNIGHT</v>
      </c>
      <c r="AR1238" s="71">
        <f t="shared" si="398"/>
        <v>380</v>
      </c>
      <c r="AS1238" s="71">
        <f>VLOOKUP(AJ1238,Invoicing!A:K,10,FALSE)</f>
        <v>0</v>
      </c>
      <c r="AT1238" s="71">
        <f t="shared" si="399"/>
        <v>380</v>
      </c>
    </row>
    <row r="1239" spans="1:47">
      <c r="A1239" s="37" t="s">
        <v>255</v>
      </c>
      <c r="B1239" s="3" t="s">
        <v>38</v>
      </c>
      <c r="C1239" s="11">
        <v>45530.652777777781</v>
      </c>
      <c r="D1239" s="11">
        <v>45530.666666666664</v>
      </c>
      <c r="E1239" s="11" t="s">
        <v>49</v>
      </c>
      <c r="F1239" s="11" t="s">
        <v>40</v>
      </c>
      <c r="G1239" s="3" t="s">
        <v>1415</v>
      </c>
      <c r="H1239" s="3" t="s">
        <v>2821</v>
      </c>
      <c r="I1239" s="11">
        <v>45533.291666666664</v>
      </c>
      <c r="J1239" s="12">
        <v>45533.665972222225</v>
      </c>
      <c r="K1239" s="12">
        <v>45533.75</v>
      </c>
      <c r="L1239" s="12">
        <v>45533.670138888891</v>
      </c>
      <c r="M1239" s="61" t="s">
        <v>12</v>
      </c>
      <c r="N1239" s="3" t="s">
        <v>42</v>
      </c>
      <c r="O1239" s="3">
        <v>0</v>
      </c>
      <c r="P1239" s="1">
        <f t="shared" si="380"/>
        <v>35</v>
      </c>
      <c r="Q1239" s="1">
        <f t="shared" si="381"/>
        <v>8</v>
      </c>
      <c r="R1239" s="72">
        <f t="shared" si="382"/>
        <v>45533.665972222225</v>
      </c>
      <c r="S1239" s="73">
        <f t="shared" si="383"/>
        <v>2.6388888888832298</v>
      </c>
      <c r="T1239" s="74">
        <f>Table2[[#This Row],[ETA A OFRECIMIENTO]]*24</f>
        <v>63.333333333197515</v>
      </c>
      <c r="U1239" s="1" t="str">
        <f t="shared" si="384"/>
        <v>NO</v>
      </c>
      <c r="V1239" s="73">
        <f t="shared" si="385"/>
        <v>0.45833333333575865</v>
      </c>
      <c r="W1239" s="74">
        <f>Table2[[#This Row],[DEL. AVAILABLE A SLOT]]*24</f>
        <v>11.000000000058208</v>
      </c>
      <c r="X1239" s="1" t="str">
        <f t="shared" si="386"/>
        <v>SI</v>
      </c>
      <c r="Y1239" s="73">
        <f t="shared" si="387"/>
        <v>3.0972222222189885</v>
      </c>
      <c r="Z1239" s="74">
        <f>Table2[[#This Row],[ETA A TIMESLOT]]*24</f>
        <v>74.333333333255723</v>
      </c>
      <c r="AA1239" s="73">
        <f t="shared" si="388"/>
        <v>0</v>
      </c>
      <c r="AB1239" s="73" t="str">
        <f t="shared" si="389"/>
        <v>SI</v>
      </c>
      <c r="AC1239" s="74">
        <f>Table2[[#This Row],[PUNTUALIDAD (H)]]*24</f>
        <v>0</v>
      </c>
      <c r="AD1239" s="73">
        <f t="shared" si="390"/>
        <v>3.0173611111094942</v>
      </c>
      <c r="AE1239" s="74">
        <f>Table2[[#This Row],[ATA TO UNLOADING]]*24</f>
        <v>72.416666666627862</v>
      </c>
      <c r="AF1239" s="74" t="str">
        <f>IF(Table2[[#This Row],[ATA TO UNLOADING 2]]&lt;=48,"YES","NO")</f>
        <v>NO</v>
      </c>
      <c r="AG1239" s="75">
        <f t="shared" si="391"/>
        <v>0.75</v>
      </c>
      <c r="AH1239" s="2" t="s">
        <v>42</v>
      </c>
      <c r="AI1239" s="2" t="str">
        <f t="shared" si="392"/>
        <v>UETU5695514</v>
      </c>
      <c r="AJ1239" s="76" t="str">
        <f t="shared" si="393"/>
        <v>CTU FLEVOKUST BV</v>
      </c>
      <c r="AK1239" s="77">
        <f>IF($M1239="TRUCK",VLOOKUP($AQ1239,Invoicing!$A$17:$B$49,MATCH($AK$1,Invoicing!$A$17:$B$17,0),FALSE),VLOOKUP($AQ1239,Invoicing!$N$17:$O$21,MATCH($AK$1,Invoicing!$N$17:$O$17,0),FALSE))</f>
        <v>380</v>
      </c>
      <c r="AL1239" s="78" t="e">
        <f>VLOOKUP($E1239,Invoicing!$A$1:$H$8,MATCH(TRACKER!$N1239,Invoicing!$A$1:$H$1,0),FALSE)</f>
        <v>#N/A</v>
      </c>
      <c r="AM1239" s="78">
        <v>35</v>
      </c>
      <c r="AN1239" s="78">
        <f t="shared" si="394"/>
        <v>0</v>
      </c>
      <c r="AO1239" s="2">
        <f t="shared" si="395"/>
        <v>4</v>
      </c>
      <c r="AP1239" s="2" t="str">
        <f t="shared" si="396"/>
        <v>WEEK</v>
      </c>
      <c r="AQ1239" s="2" t="str">
        <f t="shared" si="397"/>
        <v>CTU FLEVOKUST BVWEEK</v>
      </c>
      <c r="AR1239" s="71">
        <f t="shared" si="398"/>
        <v>380</v>
      </c>
      <c r="AS1239" s="71">
        <f>VLOOKUP(AJ1239,Invoicing!A:K,10,FALSE)</f>
        <v>0</v>
      </c>
      <c r="AT1239" s="71">
        <f t="shared" si="399"/>
        <v>380</v>
      </c>
    </row>
    <row r="1240" spans="1:47">
      <c r="A1240" s="37" t="s">
        <v>270</v>
      </c>
      <c r="B1240" s="3" t="s">
        <v>38</v>
      </c>
      <c r="C1240" s="11">
        <v>45536.145833333336</v>
      </c>
      <c r="D1240" s="11">
        <v>45536.166666666664</v>
      </c>
      <c r="E1240" s="11" t="s">
        <v>49</v>
      </c>
      <c r="F1240" s="11" t="s">
        <v>40</v>
      </c>
      <c r="G1240" s="3" t="s">
        <v>1416</v>
      </c>
      <c r="H1240" s="3" t="s">
        <v>41</v>
      </c>
      <c r="I1240" s="11">
        <v>45538.625</v>
      </c>
      <c r="J1240" s="12">
        <v>45540.246527777781</v>
      </c>
      <c r="K1240" s="12">
        <v>45540.25</v>
      </c>
      <c r="L1240" s="12">
        <v>45540.256944444445</v>
      </c>
      <c r="M1240" s="12" t="s">
        <v>115</v>
      </c>
      <c r="N1240" s="3" t="s">
        <v>42</v>
      </c>
      <c r="O1240" s="3">
        <v>0</v>
      </c>
      <c r="P1240" s="1">
        <f t="shared" si="380"/>
        <v>36</v>
      </c>
      <c r="Q1240" s="1">
        <f t="shared" si="381"/>
        <v>9</v>
      </c>
      <c r="R1240" s="72">
        <f t="shared" si="382"/>
        <v>45540.246527777781</v>
      </c>
      <c r="S1240" s="73">
        <f t="shared" si="383"/>
        <v>2.4791666666642413</v>
      </c>
      <c r="T1240" s="74">
        <f>Table2[[#This Row],[ETA A OFRECIMIENTO]]*24</f>
        <v>59.499999999941792</v>
      </c>
      <c r="U1240" s="1" t="str">
        <f t="shared" si="384"/>
        <v>NO</v>
      </c>
      <c r="V1240" s="73">
        <f t="shared" si="385"/>
        <v>1.625</v>
      </c>
      <c r="W1240" s="74">
        <f>Table2[[#This Row],[DEL. AVAILABLE A SLOT]]*24</f>
        <v>39</v>
      </c>
      <c r="X1240" s="1" t="str">
        <f t="shared" si="386"/>
        <v>NO</v>
      </c>
      <c r="Y1240" s="73">
        <f t="shared" si="387"/>
        <v>4.1041666666642413</v>
      </c>
      <c r="Z1240" s="74">
        <f>Table2[[#This Row],[ETA A TIMESLOT]]*24</f>
        <v>98.499999999941792</v>
      </c>
      <c r="AA1240" s="73">
        <f t="shared" si="388"/>
        <v>0</v>
      </c>
      <c r="AB1240" s="73" t="str">
        <f t="shared" si="389"/>
        <v>SI</v>
      </c>
      <c r="AC1240" s="74">
        <f>Table2[[#This Row],[PUNTUALIDAD (H)]]*24</f>
        <v>0</v>
      </c>
      <c r="AD1240" s="73">
        <f t="shared" si="390"/>
        <v>4.1111111111094942</v>
      </c>
      <c r="AE1240" s="74">
        <f>Table2[[#This Row],[ATA TO UNLOADING]]*24</f>
        <v>98.666666666627862</v>
      </c>
      <c r="AF1240" s="74" t="str">
        <f>IF(Table2[[#This Row],[ATA TO UNLOADING 2]]&lt;=48,"YES","NO")</f>
        <v>NO</v>
      </c>
      <c r="AG1240" s="75">
        <f t="shared" si="391"/>
        <v>0.25</v>
      </c>
      <c r="AH1240" s="2" t="s">
        <v>42</v>
      </c>
      <c r="AI1240" s="2" t="str">
        <f t="shared" si="392"/>
        <v>MAEU9249429</v>
      </c>
      <c r="AJ1240" s="76" t="str">
        <f t="shared" si="393"/>
        <v>CTU FLEVOKUST BV</v>
      </c>
      <c r="AK1240" s="77">
        <f>IF($M1240="TRUCK",VLOOKUP($AQ1240,Invoicing!$A$17:$B$49,MATCH($AK$1,Invoicing!$A$17:$B$17,0),FALSE),VLOOKUP($AQ1240,Invoicing!$N$17:$O$21,MATCH($AK$1,Invoicing!$N$17:$O$17,0),FALSE))</f>
        <v>520</v>
      </c>
      <c r="AL1240" s="78" t="e">
        <f>VLOOKUP($E1240,Invoicing!$A$1:$H$8,MATCH(TRACKER!$N1240,Invoicing!$A$1:$H$1,0),FALSE)</f>
        <v>#N/A</v>
      </c>
      <c r="AM1240" s="78">
        <v>35</v>
      </c>
      <c r="AN1240" s="78">
        <f t="shared" si="394"/>
        <v>0</v>
      </c>
      <c r="AO1240" s="2">
        <f t="shared" si="395"/>
        <v>4</v>
      </c>
      <c r="AP1240" s="2" t="str">
        <f t="shared" si="396"/>
        <v>WEEK</v>
      </c>
      <c r="AQ1240" s="2" t="str">
        <f t="shared" si="397"/>
        <v>CTU FLEVOKUST BVWEEK</v>
      </c>
      <c r="AR1240" s="71">
        <f t="shared" si="398"/>
        <v>520</v>
      </c>
      <c r="AS1240" s="71">
        <f>VLOOKUP(AJ1240,Invoicing!A:K,10,FALSE)</f>
        <v>0</v>
      </c>
      <c r="AT1240" s="71">
        <f t="shared" si="399"/>
        <v>520</v>
      </c>
    </row>
    <row r="1241" spans="1:47">
      <c r="A1241" s="37" t="s">
        <v>270</v>
      </c>
      <c r="B1241" s="3" t="s">
        <v>38</v>
      </c>
      <c r="C1241" s="11">
        <v>45536.145833333336</v>
      </c>
      <c r="D1241" s="11">
        <v>45536.166666666664</v>
      </c>
      <c r="E1241" s="11" t="s">
        <v>45</v>
      </c>
      <c r="F1241" s="11" t="s">
        <v>40</v>
      </c>
      <c r="G1241" s="3" t="s">
        <v>1417</v>
      </c>
      <c r="H1241" s="3" t="s">
        <v>41</v>
      </c>
      <c r="I1241" s="11">
        <v>45538.625</v>
      </c>
      <c r="J1241" s="12">
        <v>45539.936111111114</v>
      </c>
      <c r="K1241" s="12">
        <v>45540</v>
      </c>
      <c r="L1241" s="12">
        <v>45539.95208333333</v>
      </c>
      <c r="M1241" s="12" t="s">
        <v>115</v>
      </c>
      <c r="N1241" s="3" t="s">
        <v>42</v>
      </c>
      <c r="O1241" s="3">
        <v>0</v>
      </c>
      <c r="P1241" s="1">
        <f t="shared" si="380"/>
        <v>36</v>
      </c>
      <c r="Q1241" s="1">
        <f t="shared" si="381"/>
        <v>9</v>
      </c>
      <c r="R1241" s="72">
        <f t="shared" si="382"/>
        <v>45539.936111111114</v>
      </c>
      <c r="S1241" s="73">
        <f t="shared" si="383"/>
        <v>2.4791666666642413</v>
      </c>
      <c r="T1241" s="74">
        <f>Table2[[#This Row],[ETA A OFRECIMIENTO]]*24</f>
        <v>59.499999999941792</v>
      </c>
      <c r="U1241" s="1" t="str">
        <f t="shared" si="384"/>
        <v>NO</v>
      </c>
      <c r="V1241" s="73">
        <f t="shared" si="385"/>
        <v>1.375</v>
      </c>
      <c r="W1241" s="74">
        <f>Table2[[#This Row],[DEL. AVAILABLE A SLOT]]*24</f>
        <v>33</v>
      </c>
      <c r="X1241" s="1" t="str">
        <f t="shared" si="386"/>
        <v>NO</v>
      </c>
      <c r="Y1241" s="73">
        <f t="shared" si="387"/>
        <v>3.8541666666642413</v>
      </c>
      <c r="Z1241" s="74">
        <f>Table2[[#This Row],[ETA A TIMESLOT]]*24</f>
        <v>92.499999999941792</v>
      </c>
      <c r="AA1241" s="73">
        <f t="shared" si="388"/>
        <v>0</v>
      </c>
      <c r="AB1241" s="73" t="str">
        <f t="shared" si="389"/>
        <v>SI</v>
      </c>
      <c r="AC1241" s="74">
        <f>Table2[[#This Row],[PUNTUALIDAD (H)]]*24</f>
        <v>0</v>
      </c>
      <c r="AD1241" s="73">
        <f t="shared" si="390"/>
        <v>3.8062499999941792</v>
      </c>
      <c r="AE1241" s="74">
        <f>Table2[[#This Row],[ATA TO UNLOADING]]*24</f>
        <v>91.349999999860302</v>
      </c>
      <c r="AF1241" s="74" t="str">
        <f>IF(Table2[[#This Row],[ATA TO UNLOADING 2]]&lt;=48,"YES","NO")</f>
        <v>NO</v>
      </c>
      <c r="AG1241" s="75">
        <f t="shared" si="391"/>
        <v>0</v>
      </c>
      <c r="AH1241" s="2" t="s">
        <v>24</v>
      </c>
      <c r="AI1241" s="2" t="str">
        <f t="shared" si="392"/>
        <v>ARDU2355875</v>
      </c>
      <c r="AJ1241" s="76" t="str">
        <f t="shared" si="393"/>
        <v>OM TRANSPORT</v>
      </c>
      <c r="AK1241" s="77">
        <f>IF($M1241="TRUCK",VLOOKUP($AQ1241,Invoicing!$A$17:$B$49,MATCH($AK$1,Invoicing!$A$17:$B$17,0),FALSE),VLOOKUP($AQ1241,Invoicing!$N$17:$O$21,MATCH($AK$1,Invoicing!$N$17:$O$17,0),FALSE))</f>
        <v>475</v>
      </c>
      <c r="AL1241" s="78" t="e">
        <f>VLOOKUP($E1241,Invoicing!$A$1:$H$8,MATCH(TRACKER!$N1241,Invoicing!$A$1:$H$1,0),FALSE)</f>
        <v>#N/A</v>
      </c>
      <c r="AM1241" s="78">
        <f>VLOOKUP($E1241,Invoicing!$A$1:$H$8,MATCH(TRACKER!$O$1,Invoicing!$A$1:$H$1,0),FALSE)</f>
        <v>50</v>
      </c>
      <c r="AN1241" s="78">
        <f t="shared" si="394"/>
        <v>0</v>
      </c>
      <c r="AO1241" s="2">
        <f t="shared" si="395"/>
        <v>4</v>
      </c>
      <c r="AP1241" s="2" t="str">
        <f t="shared" si="396"/>
        <v>NIGHT</v>
      </c>
      <c r="AQ1241" s="2" t="str">
        <f t="shared" si="397"/>
        <v>OM TRANSPORTNIGHT</v>
      </c>
      <c r="AR1241" s="71">
        <f t="shared" si="398"/>
        <v>475</v>
      </c>
      <c r="AS1241" s="71">
        <f>VLOOKUP(AJ1241,Invoicing!A:K,10,FALSE)</f>
        <v>25</v>
      </c>
      <c r="AT1241" s="71">
        <f t="shared" si="399"/>
        <v>700</v>
      </c>
      <c r="AU1241" s="55">
        <v>200</v>
      </c>
    </row>
    <row r="1242" spans="1:47">
      <c r="A1242" s="37" t="s">
        <v>270</v>
      </c>
      <c r="B1242" s="3" t="s">
        <v>38</v>
      </c>
      <c r="C1242" s="11">
        <v>45536.145833333336</v>
      </c>
      <c r="D1242" s="11">
        <v>45536.166666666664</v>
      </c>
      <c r="E1242" s="11" t="s">
        <v>45</v>
      </c>
      <c r="F1242" s="11" t="s">
        <v>40</v>
      </c>
      <c r="G1242" s="3" t="s">
        <v>1418</v>
      </c>
      <c r="H1242" s="3" t="s">
        <v>41</v>
      </c>
      <c r="I1242" s="11">
        <v>45537.25</v>
      </c>
      <c r="J1242" s="12">
        <v>45537.423611111109</v>
      </c>
      <c r="K1242" s="12">
        <v>45537.5</v>
      </c>
      <c r="L1242" s="12">
        <v>45537.430555555555</v>
      </c>
      <c r="M1242" s="12" t="s">
        <v>115</v>
      </c>
      <c r="N1242" s="3" t="s">
        <v>42</v>
      </c>
      <c r="O1242" s="3">
        <v>0</v>
      </c>
      <c r="P1242" s="1">
        <f t="shared" si="380"/>
        <v>36</v>
      </c>
      <c r="Q1242" s="1">
        <f t="shared" si="381"/>
        <v>9</v>
      </c>
      <c r="R1242" s="72">
        <f t="shared" si="382"/>
        <v>45537.423611111109</v>
      </c>
      <c r="S1242" s="73">
        <f t="shared" si="383"/>
        <v>1.1041666666642413</v>
      </c>
      <c r="T1242" s="74">
        <f>Table2[[#This Row],[ETA A OFRECIMIENTO]]*24</f>
        <v>26.499999999941792</v>
      </c>
      <c r="U1242" s="1" t="str">
        <f t="shared" si="384"/>
        <v>YES</v>
      </c>
      <c r="V1242" s="73">
        <f t="shared" si="385"/>
        <v>0.25</v>
      </c>
      <c r="W1242" s="74">
        <f>Table2[[#This Row],[DEL. AVAILABLE A SLOT]]*24</f>
        <v>6</v>
      </c>
      <c r="X1242" s="1" t="str">
        <f t="shared" si="386"/>
        <v>SI</v>
      </c>
      <c r="Y1242" s="73">
        <f t="shared" si="387"/>
        <v>1.3541666666642413</v>
      </c>
      <c r="Z1242" s="74">
        <f>Table2[[#This Row],[ETA A TIMESLOT]]*24</f>
        <v>32.499999999941792</v>
      </c>
      <c r="AA1242" s="73">
        <f t="shared" si="388"/>
        <v>0</v>
      </c>
      <c r="AB1242" s="73" t="str">
        <f t="shared" si="389"/>
        <v>SI</v>
      </c>
      <c r="AC1242" s="74">
        <f>Table2[[#This Row],[PUNTUALIDAD (H)]]*24</f>
        <v>0</v>
      </c>
      <c r="AD1242" s="73">
        <f t="shared" si="390"/>
        <v>1.2847222222189885</v>
      </c>
      <c r="AE1242" s="74">
        <f>Table2[[#This Row],[ATA TO UNLOADING]]*24</f>
        <v>30.833333333255723</v>
      </c>
      <c r="AF1242" s="74" t="str">
        <f>IF(Table2[[#This Row],[ATA TO UNLOADING 2]]&lt;=48,"YES","NO")</f>
        <v>YES</v>
      </c>
      <c r="AG1242" s="75">
        <f t="shared" si="391"/>
        <v>0.5</v>
      </c>
      <c r="AH1242" s="2" t="s">
        <v>42</v>
      </c>
      <c r="AI1242" s="2" t="str">
        <f t="shared" si="392"/>
        <v>CIPU5008790</v>
      </c>
      <c r="AJ1242" s="76" t="str">
        <f t="shared" si="393"/>
        <v>OM TRANSPORT</v>
      </c>
      <c r="AK1242" s="77">
        <f>IF($M1242="TRUCK",VLOOKUP($AQ1242,Invoicing!$A$17:$B$49,MATCH($AK$1,Invoicing!$A$17:$B$17,0),FALSE),VLOOKUP($AQ1242,Invoicing!$N$17:$O$21,MATCH($AK$1,Invoicing!$N$17:$O$17,0),FALSE))</f>
        <v>475</v>
      </c>
      <c r="AL1242" s="78" t="e">
        <f>VLOOKUP($E1242,Invoicing!$A$1:$H$8,MATCH(TRACKER!$N1242,Invoicing!$A$1:$H$1,0),FALSE)</f>
        <v>#N/A</v>
      </c>
      <c r="AM1242" s="78">
        <f>VLOOKUP($E1242,Invoicing!$A$1:$H$8,MATCH(TRACKER!$O$1,Invoicing!$A$1:$H$1,0),FALSE)</f>
        <v>50</v>
      </c>
      <c r="AN1242" s="78">
        <f t="shared" si="394"/>
        <v>0</v>
      </c>
      <c r="AO1242" s="2">
        <f t="shared" si="395"/>
        <v>1</v>
      </c>
      <c r="AP1242" s="2" t="str">
        <f t="shared" si="396"/>
        <v>WEEK</v>
      </c>
      <c r="AQ1242" s="2" t="str">
        <f t="shared" si="397"/>
        <v>OM TRANSPORTWEEK</v>
      </c>
      <c r="AR1242" s="71">
        <f t="shared" si="398"/>
        <v>475</v>
      </c>
      <c r="AS1242" s="71">
        <f>VLOOKUP(AJ1242,Invoicing!A:K,10,FALSE)</f>
        <v>25</v>
      </c>
      <c r="AT1242" s="71">
        <f t="shared" si="399"/>
        <v>500</v>
      </c>
    </row>
    <row r="1243" spans="1:47">
      <c r="A1243" s="37" t="s">
        <v>270</v>
      </c>
      <c r="B1243" s="3" t="s">
        <v>38</v>
      </c>
      <c r="C1243" s="11">
        <v>45536.145833333336</v>
      </c>
      <c r="D1243" s="11">
        <v>45536.166666666664</v>
      </c>
      <c r="E1243" s="11" t="s">
        <v>44</v>
      </c>
      <c r="F1243" s="11" t="s">
        <v>40</v>
      </c>
      <c r="G1243" s="3" t="s">
        <v>1419</v>
      </c>
      <c r="H1243" s="3" t="s">
        <v>41</v>
      </c>
      <c r="I1243" s="11">
        <v>45538.625</v>
      </c>
      <c r="J1243" s="12">
        <v>45539.854166666664</v>
      </c>
      <c r="K1243" s="12">
        <v>45539.875</v>
      </c>
      <c r="L1243" s="12">
        <v>45539.854166666664</v>
      </c>
      <c r="M1243" s="12" t="s">
        <v>115</v>
      </c>
      <c r="N1243" s="3" t="s">
        <v>42</v>
      </c>
      <c r="O1243" s="3">
        <v>0</v>
      </c>
      <c r="P1243" s="1">
        <f t="shared" si="380"/>
        <v>36</v>
      </c>
      <c r="Q1243" s="1">
        <f t="shared" si="381"/>
        <v>9</v>
      </c>
      <c r="R1243" s="72">
        <f t="shared" si="382"/>
        <v>45539.854166666664</v>
      </c>
      <c r="S1243" s="73">
        <f t="shared" si="383"/>
        <v>2.4791666666642413</v>
      </c>
      <c r="T1243" s="74">
        <f>Table2[[#This Row],[ETA A OFRECIMIENTO]]*24</f>
        <v>59.499999999941792</v>
      </c>
      <c r="U1243" s="1" t="str">
        <f t="shared" si="384"/>
        <v>NO</v>
      </c>
      <c r="V1243" s="73">
        <f t="shared" si="385"/>
        <v>1.25</v>
      </c>
      <c r="W1243" s="74">
        <f>Table2[[#This Row],[DEL. AVAILABLE A SLOT]]*24</f>
        <v>30</v>
      </c>
      <c r="X1243" s="1" t="str">
        <f t="shared" si="386"/>
        <v>NO</v>
      </c>
      <c r="Y1243" s="73">
        <f t="shared" si="387"/>
        <v>3.7291666666642413</v>
      </c>
      <c r="Z1243" s="74">
        <f>Table2[[#This Row],[ETA A TIMESLOT]]*24</f>
        <v>89.499999999941792</v>
      </c>
      <c r="AA1243" s="73">
        <f t="shared" si="388"/>
        <v>0</v>
      </c>
      <c r="AB1243" s="73" t="str">
        <f t="shared" si="389"/>
        <v>SI</v>
      </c>
      <c r="AC1243" s="74">
        <f>Table2[[#This Row],[PUNTUALIDAD (H)]]*24</f>
        <v>0</v>
      </c>
      <c r="AD1243" s="73">
        <f t="shared" si="390"/>
        <v>3.7083333333284827</v>
      </c>
      <c r="AE1243" s="74">
        <f>Table2[[#This Row],[ATA TO UNLOADING]]*24</f>
        <v>88.999999999883585</v>
      </c>
      <c r="AF1243" s="74" t="str">
        <f>IF(Table2[[#This Row],[ATA TO UNLOADING 2]]&lt;=48,"YES","NO")</f>
        <v>NO</v>
      </c>
      <c r="AG1243" s="75">
        <f t="shared" si="391"/>
        <v>0.875</v>
      </c>
      <c r="AH1243" s="2" t="s">
        <v>24</v>
      </c>
      <c r="AI1243" s="2" t="str">
        <f t="shared" si="392"/>
        <v>FFAU5157762</v>
      </c>
      <c r="AJ1243" s="76" t="str">
        <f t="shared" si="393"/>
        <v>MSI</v>
      </c>
      <c r="AK1243" s="77">
        <f>IF($M1243="TRUCK",VLOOKUP($AQ1243,Invoicing!$A$17:$B$49,MATCH($AK$1,Invoicing!$A$17:$B$17,0),FALSE),VLOOKUP($AQ1243,Invoicing!$N$17:$O$21,MATCH($AK$1,Invoicing!$N$17:$O$17,0),FALSE))</f>
        <v>530</v>
      </c>
      <c r="AL1243" s="78" t="e">
        <f>VLOOKUP($E1243,Invoicing!$A$1:$H$8,MATCH(TRACKER!$N1243,Invoicing!$A$1:$H$1,0),FALSE)</f>
        <v>#N/A</v>
      </c>
      <c r="AM1243" s="78">
        <f>VLOOKUP($E1243,Invoicing!$A$1:$H$8,MATCH(TRACKER!$O$1,Invoicing!$A$1:$H$1,0),FALSE)</f>
        <v>50</v>
      </c>
      <c r="AN1243" s="78">
        <f t="shared" si="394"/>
        <v>0</v>
      </c>
      <c r="AO1243" s="2">
        <f t="shared" si="395"/>
        <v>3</v>
      </c>
      <c r="AP1243" s="2" t="str">
        <f t="shared" si="396"/>
        <v>NIGHT</v>
      </c>
      <c r="AQ1243" s="2" t="str">
        <f t="shared" si="397"/>
        <v>MSINIGHT</v>
      </c>
      <c r="AR1243" s="71">
        <f t="shared" si="398"/>
        <v>530</v>
      </c>
      <c r="AS1243" s="71">
        <f>VLOOKUP(AJ1243,Invoicing!A:K,10,FALSE)</f>
        <v>25</v>
      </c>
      <c r="AT1243" s="71">
        <f t="shared" si="399"/>
        <v>555</v>
      </c>
    </row>
    <row r="1244" spans="1:47">
      <c r="A1244" s="37" t="s">
        <v>270</v>
      </c>
      <c r="B1244" s="3" t="s">
        <v>38</v>
      </c>
      <c r="C1244" s="11">
        <v>45536.145833333336</v>
      </c>
      <c r="D1244" s="11">
        <v>45536.166666666664</v>
      </c>
      <c r="E1244" s="11" t="s">
        <v>49</v>
      </c>
      <c r="F1244" s="11" t="s">
        <v>40</v>
      </c>
      <c r="G1244" s="3" t="s">
        <v>1420</v>
      </c>
      <c r="H1244" s="3" t="s">
        <v>41</v>
      </c>
      <c r="I1244" s="11">
        <v>45538.625</v>
      </c>
      <c r="J1244" s="12">
        <v>45539.799305555556</v>
      </c>
      <c r="K1244" s="12">
        <v>45539.75</v>
      </c>
      <c r="L1244" s="12">
        <v>45539.819444444445</v>
      </c>
      <c r="M1244" s="12" t="s">
        <v>115</v>
      </c>
      <c r="N1244" s="3" t="s">
        <v>42</v>
      </c>
      <c r="O1244" s="3">
        <v>0</v>
      </c>
      <c r="P1244" s="1">
        <f t="shared" si="380"/>
        <v>36</v>
      </c>
      <c r="Q1244" s="1">
        <f t="shared" si="381"/>
        <v>9</v>
      </c>
      <c r="R1244" s="72">
        <f t="shared" si="382"/>
        <v>45539.799305555556</v>
      </c>
      <c r="S1244" s="73">
        <f t="shared" si="383"/>
        <v>2.4791666666642413</v>
      </c>
      <c r="T1244" s="74">
        <f>Table2[[#This Row],[ETA A OFRECIMIENTO]]*24</f>
        <v>59.499999999941792</v>
      </c>
      <c r="U1244" s="1" t="str">
        <f t="shared" si="384"/>
        <v>NO</v>
      </c>
      <c r="V1244" s="73">
        <f t="shared" si="385"/>
        <v>1.125</v>
      </c>
      <c r="W1244" s="74">
        <f>Table2[[#This Row],[DEL. AVAILABLE A SLOT]]*24</f>
        <v>27</v>
      </c>
      <c r="X1244" s="1" t="str">
        <f t="shared" si="386"/>
        <v>NO</v>
      </c>
      <c r="Y1244" s="73">
        <f t="shared" si="387"/>
        <v>3.6041666666642413</v>
      </c>
      <c r="Z1244" s="74">
        <f>Table2[[#This Row],[ETA A TIMESLOT]]*24</f>
        <v>86.499999999941792</v>
      </c>
      <c r="AA1244" s="73">
        <f t="shared" si="388"/>
        <v>4.9305555556202307E-2</v>
      </c>
      <c r="AB1244" s="73" t="str">
        <f t="shared" si="389"/>
        <v>NO</v>
      </c>
      <c r="AC1244" s="74">
        <f>Table2[[#This Row],[PUNTUALIDAD (H)]]*24</f>
        <v>1.1833333333488554</v>
      </c>
      <c r="AD1244" s="73">
        <f t="shared" si="390"/>
        <v>3.6736111111094942</v>
      </c>
      <c r="AE1244" s="74">
        <f>Table2[[#This Row],[ATA TO UNLOADING]]*24</f>
        <v>88.166666666627862</v>
      </c>
      <c r="AF1244" s="74" t="str">
        <f>IF(Table2[[#This Row],[ATA TO UNLOADING 2]]&lt;=48,"YES","NO")</f>
        <v>NO</v>
      </c>
      <c r="AG1244" s="75">
        <f t="shared" si="391"/>
        <v>0.75</v>
      </c>
      <c r="AH1244" s="2" t="s">
        <v>42</v>
      </c>
      <c r="AI1244" s="2" t="str">
        <f t="shared" si="392"/>
        <v>MRKU6497449</v>
      </c>
      <c r="AJ1244" s="76" t="str">
        <f t="shared" si="393"/>
        <v>CTU FLEVOKUST BV</v>
      </c>
      <c r="AK1244" s="77">
        <f>IF($M1244="TRUCK",VLOOKUP($AQ1244,Invoicing!$A$17:$B$49,MATCH($AK$1,Invoicing!$A$17:$B$17,0),FALSE),VLOOKUP($AQ1244,Invoicing!$N$17:$O$21,MATCH($AK$1,Invoicing!$N$17:$O$17,0),FALSE))</f>
        <v>520</v>
      </c>
      <c r="AL1244" s="78" t="e">
        <f>VLOOKUP($E1244,Invoicing!$A$1:$H$8,MATCH(TRACKER!$N1244,Invoicing!$A$1:$H$1,0),FALSE)</f>
        <v>#N/A</v>
      </c>
      <c r="AM1244" s="78">
        <v>35</v>
      </c>
      <c r="AN1244" s="78">
        <f t="shared" si="394"/>
        <v>0</v>
      </c>
      <c r="AO1244" s="2">
        <f t="shared" si="395"/>
        <v>3</v>
      </c>
      <c r="AP1244" s="2" t="str">
        <f t="shared" si="396"/>
        <v>WEEK</v>
      </c>
      <c r="AQ1244" s="2" t="str">
        <f t="shared" si="397"/>
        <v>CTU FLEVOKUST BVWEEK</v>
      </c>
      <c r="AR1244" s="71">
        <f t="shared" si="398"/>
        <v>520</v>
      </c>
      <c r="AS1244" s="71">
        <f>VLOOKUP(AJ1244,Invoicing!A:K,10,FALSE)</f>
        <v>0</v>
      </c>
      <c r="AT1244" s="71">
        <f t="shared" si="399"/>
        <v>520</v>
      </c>
    </row>
    <row r="1245" spans="1:47">
      <c r="A1245" s="37" t="s">
        <v>270</v>
      </c>
      <c r="B1245" s="3" t="s">
        <v>38</v>
      </c>
      <c r="C1245" s="11">
        <v>45536.145833333336</v>
      </c>
      <c r="D1245" s="11">
        <v>45536.166666666664</v>
      </c>
      <c r="E1245" s="11" t="s">
        <v>49</v>
      </c>
      <c r="F1245" s="11" t="s">
        <v>40</v>
      </c>
      <c r="G1245" s="3" t="s">
        <v>1421</v>
      </c>
      <c r="H1245" s="3" t="s">
        <v>41</v>
      </c>
      <c r="I1245" s="11">
        <v>45538.625</v>
      </c>
      <c r="J1245" s="12">
        <v>45539.624305555553</v>
      </c>
      <c r="K1245" s="12">
        <v>45539.625</v>
      </c>
      <c r="L1245" s="12">
        <v>45539.628472222219</v>
      </c>
      <c r="M1245" s="12" t="s">
        <v>115</v>
      </c>
      <c r="N1245" s="3" t="s">
        <v>42</v>
      </c>
      <c r="O1245" s="3">
        <v>0</v>
      </c>
      <c r="P1245" s="1">
        <f t="shared" si="380"/>
        <v>36</v>
      </c>
      <c r="Q1245" s="1">
        <f t="shared" si="381"/>
        <v>9</v>
      </c>
      <c r="R1245" s="72">
        <f t="shared" si="382"/>
        <v>45539.624305555553</v>
      </c>
      <c r="S1245" s="73">
        <f t="shared" si="383"/>
        <v>2.4791666666642413</v>
      </c>
      <c r="T1245" s="74">
        <f>Table2[[#This Row],[ETA A OFRECIMIENTO]]*24</f>
        <v>59.499999999941792</v>
      </c>
      <c r="U1245" s="1" t="str">
        <f t="shared" si="384"/>
        <v>NO</v>
      </c>
      <c r="V1245" s="73">
        <f t="shared" si="385"/>
        <v>1</v>
      </c>
      <c r="W1245" s="74">
        <f>Table2[[#This Row],[DEL. AVAILABLE A SLOT]]*24</f>
        <v>24</v>
      </c>
      <c r="X1245" s="1" t="str">
        <f t="shared" si="386"/>
        <v>SI</v>
      </c>
      <c r="Y1245" s="73">
        <f t="shared" si="387"/>
        <v>3.4791666666642413</v>
      </c>
      <c r="Z1245" s="74">
        <f>Table2[[#This Row],[ETA A TIMESLOT]]*24</f>
        <v>83.499999999941792</v>
      </c>
      <c r="AA1245" s="73">
        <f t="shared" si="388"/>
        <v>0</v>
      </c>
      <c r="AB1245" s="73" t="str">
        <f t="shared" si="389"/>
        <v>SI</v>
      </c>
      <c r="AC1245" s="74">
        <f>Table2[[#This Row],[PUNTUALIDAD (H)]]*24</f>
        <v>0</v>
      </c>
      <c r="AD1245" s="73">
        <f t="shared" si="390"/>
        <v>3.4826388888832298</v>
      </c>
      <c r="AE1245" s="74">
        <f>Table2[[#This Row],[ATA TO UNLOADING]]*24</f>
        <v>83.583333333197515</v>
      </c>
      <c r="AF1245" s="74" t="str">
        <f>IF(Table2[[#This Row],[ATA TO UNLOADING 2]]&lt;=48,"YES","NO")</f>
        <v>NO</v>
      </c>
      <c r="AG1245" s="75">
        <f t="shared" si="391"/>
        <v>0.625</v>
      </c>
      <c r="AH1245" s="2" t="s">
        <v>42</v>
      </c>
      <c r="AI1245" s="2" t="str">
        <f t="shared" si="392"/>
        <v>TRHU8488101</v>
      </c>
      <c r="AJ1245" s="76" t="str">
        <f t="shared" si="393"/>
        <v>CTU FLEVOKUST BV</v>
      </c>
      <c r="AK1245" s="77">
        <f>IF($M1245="TRUCK",VLOOKUP($AQ1245,Invoicing!$A$17:$B$49,MATCH($AK$1,Invoicing!$A$17:$B$17,0),FALSE),VLOOKUP($AQ1245,Invoicing!$N$17:$O$21,MATCH($AK$1,Invoicing!$N$17:$O$17,0),FALSE))</f>
        <v>520</v>
      </c>
      <c r="AL1245" s="78" t="e">
        <f>VLOOKUP($E1245,Invoicing!$A$1:$H$8,MATCH(TRACKER!$N1245,Invoicing!$A$1:$H$1,0),FALSE)</f>
        <v>#N/A</v>
      </c>
      <c r="AM1245" s="78">
        <v>35</v>
      </c>
      <c r="AN1245" s="78">
        <f t="shared" si="394"/>
        <v>0</v>
      </c>
      <c r="AO1245" s="2">
        <f t="shared" si="395"/>
        <v>3</v>
      </c>
      <c r="AP1245" s="2" t="str">
        <f t="shared" si="396"/>
        <v>WEEK</v>
      </c>
      <c r="AQ1245" s="2" t="str">
        <f t="shared" si="397"/>
        <v>CTU FLEVOKUST BVWEEK</v>
      </c>
      <c r="AR1245" s="71">
        <f t="shared" si="398"/>
        <v>520</v>
      </c>
      <c r="AS1245" s="71">
        <f>VLOOKUP(AJ1245,Invoicing!A:K,10,FALSE)</f>
        <v>0</v>
      </c>
      <c r="AT1245" s="71">
        <f t="shared" si="399"/>
        <v>520</v>
      </c>
    </row>
    <row r="1246" spans="1:47">
      <c r="A1246" s="37" t="s">
        <v>270</v>
      </c>
      <c r="B1246" s="3" t="s">
        <v>38</v>
      </c>
      <c r="C1246" s="11">
        <v>45536.145833333336</v>
      </c>
      <c r="D1246" s="11">
        <v>45536.166666666664</v>
      </c>
      <c r="E1246" s="11" t="s">
        <v>49</v>
      </c>
      <c r="F1246" s="11" t="s">
        <v>40</v>
      </c>
      <c r="G1246" s="3" t="s">
        <v>1422</v>
      </c>
      <c r="H1246" s="3" t="s">
        <v>41</v>
      </c>
      <c r="I1246" s="11">
        <v>45538.625</v>
      </c>
      <c r="J1246" s="12">
        <v>45539.465277777781</v>
      </c>
      <c r="K1246" s="12">
        <v>45539.5</v>
      </c>
      <c r="L1246" s="12">
        <v>45539.472222222219</v>
      </c>
      <c r="M1246" s="12" t="s">
        <v>115</v>
      </c>
      <c r="N1246" s="3" t="s">
        <v>42</v>
      </c>
      <c r="O1246" s="3">
        <v>0</v>
      </c>
      <c r="P1246" s="1">
        <f t="shared" si="380"/>
        <v>36</v>
      </c>
      <c r="Q1246" s="1">
        <f t="shared" si="381"/>
        <v>9</v>
      </c>
      <c r="R1246" s="72">
        <f t="shared" si="382"/>
        <v>45539.465277777781</v>
      </c>
      <c r="S1246" s="73">
        <f t="shared" si="383"/>
        <v>2.4791666666642413</v>
      </c>
      <c r="T1246" s="74">
        <f>Table2[[#This Row],[ETA A OFRECIMIENTO]]*24</f>
        <v>59.499999999941792</v>
      </c>
      <c r="U1246" s="1" t="str">
        <f t="shared" si="384"/>
        <v>NO</v>
      </c>
      <c r="V1246" s="73">
        <f t="shared" si="385"/>
        <v>0.875</v>
      </c>
      <c r="W1246" s="74">
        <f>Table2[[#This Row],[DEL. AVAILABLE A SLOT]]*24</f>
        <v>21</v>
      </c>
      <c r="X1246" s="1" t="str">
        <f t="shared" si="386"/>
        <v>SI</v>
      </c>
      <c r="Y1246" s="73">
        <f t="shared" si="387"/>
        <v>3.3541666666642413</v>
      </c>
      <c r="Z1246" s="74">
        <f>Table2[[#This Row],[ETA A TIMESLOT]]*24</f>
        <v>80.499999999941792</v>
      </c>
      <c r="AA1246" s="73">
        <f t="shared" si="388"/>
        <v>0</v>
      </c>
      <c r="AB1246" s="73" t="str">
        <f t="shared" si="389"/>
        <v>SI</v>
      </c>
      <c r="AC1246" s="74">
        <f>Table2[[#This Row],[PUNTUALIDAD (H)]]*24</f>
        <v>0</v>
      </c>
      <c r="AD1246" s="73">
        <f t="shared" si="390"/>
        <v>3.3263888888832298</v>
      </c>
      <c r="AE1246" s="74">
        <f>Table2[[#This Row],[ATA TO UNLOADING]]*24</f>
        <v>79.833333333197515</v>
      </c>
      <c r="AF1246" s="74" t="str">
        <f>IF(Table2[[#This Row],[ATA TO UNLOADING 2]]&lt;=48,"YES","NO")</f>
        <v>NO</v>
      </c>
      <c r="AG1246" s="75">
        <f t="shared" si="391"/>
        <v>0.5</v>
      </c>
      <c r="AH1246" s="2" t="s">
        <v>42</v>
      </c>
      <c r="AI1246" s="2" t="str">
        <f t="shared" si="392"/>
        <v>GCXU5791946</v>
      </c>
      <c r="AJ1246" s="76" t="str">
        <f t="shared" si="393"/>
        <v>CTU FLEVOKUST BV</v>
      </c>
      <c r="AK1246" s="77">
        <f>IF($M1246="TRUCK",VLOOKUP($AQ1246,Invoicing!$A$17:$B$49,MATCH($AK$1,Invoicing!$A$17:$B$17,0),FALSE),VLOOKUP($AQ1246,Invoicing!$N$17:$O$21,MATCH($AK$1,Invoicing!$N$17:$O$17,0),FALSE))</f>
        <v>520</v>
      </c>
      <c r="AL1246" s="78" t="e">
        <f>VLOOKUP($E1246,Invoicing!$A$1:$H$8,MATCH(TRACKER!$N1246,Invoicing!$A$1:$H$1,0),FALSE)</f>
        <v>#N/A</v>
      </c>
      <c r="AM1246" s="78">
        <v>35</v>
      </c>
      <c r="AN1246" s="78">
        <f t="shared" si="394"/>
        <v>0</v>
      </c>
      <c r="AO1246" s="2">
        <f t="shared" si="395"/>
        <v>3</v>
      </c>
      <c r="AP1246" s="2" t="str">
        <f t="shared" si="396"/>
        <v>WEEK</v>
      </c>
      <c r="AQ1246" s="2" t="str">
        <f t="shared" si="397"/>
        <v>CTU FLEVOKUST BVWEEK</v>
      </c>
      <c r="AR1246" s="71">
        <f t="shared" si="398"/>
        <v>520</v>
      </c>
      <c r="AS1246" s="71">
        <f>VLOOKUP(AJ1246,Invoicing!A:K,10,FALSE)</f>
        <v>0</v>
      </c>
      <c r="AT1246" s="71">
        <f t="shared" si="399"/>
        <v>520</v>
      </c>
    </row>
    <row r="1247" spans="1:47">
      <c r="A1247" s="37" t="s">
        <v>270</v>
      </c>
      <c r="B1247" s="3" t="s">
        <v>38</v>
      </c>
      <c r="C1247" s="11">
        <v>45536.145833333336</v>
      </c>
      <c r="D1247" s="11">
        <v>45536.166666666664</v>
      </c>
      <c r="E1247" s="11" t="s">
        <v>49</v>
      </c>
      <c r="F1247" s="11" t="s">
        <v>40</v>
      </c>
      <c r="G1247" s="3" t="s">
        <v>1423</v>
      </c>
      <c r="H1247" s="3" t="s">
        <v>41</v>
      </c>
      <c r="I1247" s="11">
        <v>45538.625</v>
      </c>
      <c r="J1247" s="12">
        <v>45539.34375</v>
      </c>
      <c r="K1247" s="12">
        <v>45539.375</v>
      </c>
      <c r="L1247" s="12">
        <v>45539.350694444445</v>
      </c>
      <c r="M1247" s="12" t="s">
        <v>115</v>
      </c>
      <c r="N1247" s="3" t="s">
        <v>42</v>
      </c>
      <c r="O1247" s="3">
        <v>0</v>
      </c>
      <c r="P1247" s="1">
        <f t="shared" si="380"/>
        <v>36</v>
      </c>
      <c r="Q1247" s="1">
        <f t="shared" si="381"/>
        <v>9</v>
      </c>
      <c r="R1247" s="72">
        <f t="shared" si="382"/>
        <v>45539.34375</v>
      </c>
      <c r="S1247" s="73">
        <f t="shared" si="383"/>
        <v>2.4791666666642413</v>
      </c>
      <c r="T1247" s="74">
        <f>Table2[[#This Row],[ETA A OFRECIMIENTO]]*24</f>
        <v>59.499999999941792</v>
      </c>
      <c r="U1247" s="1" t="str">
        <f t="shared" si="384"/>
        <v>NO</v>
      </c>
      <c r="V1247" s="73">
        <f t="shared" si="385"/>
        <v>0.75</v>
      </c>
      <c r="W1247" s="74">
        <f>Table2[[#This Row],[DEL. AVAILABLE A SLOT]]*24</f>
        <v>18</v>
      </c>
      <c r="X1247" s="1" t="str">
        <f t="shared" si="386"/>
        <v>SI</v>
      </c>
      <c r="Y1247" s="73">
        <f t="shared" si="387"/>
        <v>3.2291666666642413</v>
      </c>
      <c r="Z1247" s="74">
        <f>Table2[[#This Row],[ETA A TIMESLOT]]*24</f>
        <v>77.499999999941792</v>
      </c>
      <c r="AA1247" s="73">
        <f t="shared" si="388"/>
        <v>0</v>
      </c>
      <c r="AB1247" s="73" t="str">
        <f t="shared" si="389"/>
        <v>SI</v>
      </c>
      <c r="AC1247" s="74">
        <f>Table2[[#This Row],[PUNTUALIDAD (H)]]*24</f>
        <v>0</v>
      </c>
      <c r="AD1247" s="73">
        <f t="shared" si="390"/>
        <v>3.2048611111094942</v>
      </c>
      <c r="AE1247" s="74">
        <f>Table2[[#This Row],[ATA TO UNLOADING]]*24</f>
        <v>76.916666666627862</v>
      </c>
      <c r="AF1247" s="74" t="str">
        <f>IF(Table2[[#This Row],[ATA TO UNLOADING 2]]&lt;=48,"YES","NO")</f>
        <v>NO</v>
      </c>
      <c r="AG1247" s="75">
        <f t="shared" si="391"/>
        <v>0.375</v>
      </c>
      <c r="AH1247" s="2" t="s">
        <v>42</v>
      </c>
      <c r="AI1247" s="2" t="str">
        <f t="shared" si="392"/>
        <v>TGHU9657647</v>
      </c>
      <c r="AJ1247" s="76" t="str">
        <f t="shared" si="393"/>
        <v>CTU FLEVOKUST BV</v>
      </c>
      <c r="AK1247" s="77">
        <f>IF($M1247="TRUCK",VLOOKUP($AQ1247,Invoicing!$A$17:$B$49,MATCH($AK$1,Invoicing!$A$17:$B$17,0),FALSE),VLOOKUP($AQ1247,Invoicing!$N$17:$O$21,MATCH($AK$1,Invoicing!$N$17:$O$17,0),FALSE))</f>
        <v>520</v>
      </c>
      <c r="AL1247" s="78" t="e">
        <f>VLOOKUP($E1247,Invoicing!$A$1:$H$8,MATCH(TRACKER!$N1247,Invoicing!$A$1:$H$1,0),FALSE)</f>
        <v>#N/A</v>
      </c>
      <c r="AM1247" s="78">
        <v>35</v>
      </c>
      <c r="AN1247" s="78">
        <f t="shared" si="394"/>
        <v>0</v>
      </c>
      <c r="AO1247" s="2">
        <f t="shared" si="395"/>
        <v>3</v>
      </c>
      <c r="AP1247" s="2" t="str">
        <f t="shared" si="396"/>
        <v>WEEK</v>
      </c>
      <c r="AQ1247" s="2" t="str">
        <f t="shared" si="397"/>
        <v>CTU FLEVOKUST BVWEEK</v>
      </c>
      <c r="AR1247" s="71">
        <f t="shared" si="398"/>
        <v>520</v>
      </c>
      <c r="AS1247" s="71">
        <f>VLOOKUP(AJ1247,Invoicing!A:K,10,FALSE)</f>
        <v>0</v>
      </c>
      <c r="AT1247" s="71">
        <f t="shared" si="399"/>
        <v>520</v>
      </c>
    </row>
    <row r="1248" spans="1:47">
      <c r="A1248" s="37" t="s">
        <v>270</v>
      </c>
      <c r="B1248" s="3" t="s">
        <v>38</v>
      </c>
      <c r="C1248" s="11">
        <v>45536.145833333336</v>
      </c>
      <c r="D1248" s="11">
        <v>45536.166666666664</v>
      </c>
      <c r="E1248" s="11" t="s">
        <v>49</v>
      </c>
      <c r="F1248" s="11" t="s">
        <v>40</v>
      </c>
      <c r="G1248" s="3" t="s">
        <v>1424</v>
      </c>
      <c r="H1248" s="3" t="s">
        <v>41</v>
      </c>
      <c r="I1248" s="11">
        <v>45538.625</v>
      </c>
      <c r="J1248" s="12">
        <v>45539.25</v>
      </c>
      <c r="K1248" s="12">
        <v>45539.25</v>
      </c>
      <c r="L1248" s="12">
        <v>45539.256944444445</v>
      </c>
      <c r="M1248" s="12" t="s">
        <v>115</v>
      </c>
      <c r="N1248" s="3" t="s">
        <v>42</v>
      </c>
      <c r="O1248" s="3">
        <v>0</v>
      </c>
      <c r="P1248" s="1">
        <f t="shared" si="380"/>
        <v>36</v>
      </c>
      <c r="Q1248" s="1">
        <f t="shared" si="381"/>
        <v>9</v>
      </c>
      <c r="R1248" s="72">
        <f t="shared" si="382"/>
        <v>45539.25</v>
      </c>
      <c r="S1248" s="73">
        <f t="shared" si="383"/>
        <v>2.4791666666642413</v>
      </c>
      <c r="T1248" s="74">
        <f>Table2[[#This Row],[ETA A OFRECIMIENTO]]*24</f>
        <v>59.499999999941792</v>
      </c>
      <c r="U1248" s="1" t="str">
        <f t="shared" si="384"/>
        <v>NO</v>
      </c>
      <c r="V1248" s="73">
        <f t="shared" si="385"/>
        <v>0.625</v>
      </c>
      <c r="W1248" s="74">
        <f>Table2[[#This Row],[DEL. AVAILABLE A SLOT]]*24</f>
        <v>15</v>
      </c>
      <c r="X1248" s="1" t="str">
        <f t="shared" si="386"/>
        <v>SI</v>
      </c>
      <c r="Y1248" s="73">
        <f t="shared" si="387"/>
        <v>3.1041666666642413</v>
      </c>
      <c r="Z1248" s="74">
        <f>Table2[[#This Row],[ETA A TIMESLOT]]*24</f>
        <v>74.499999999941792</v>
      </c>
      <c r="AA1248" s="73">
        <f t="shared" si="388"/>
        <v>0</v>
      </c>
      <c r="AB1248" s="73" t="str">
        <f t="shared" si="389"/>
        <v>SI</v>
      </c>
      <c r="AC1248" s="74">
        <f>Table2[[#This Row],[PUNTUALIDAD (H)]]*24</f>
        <v>0</v>
      </c>
      <c r="AD1248" s="73">
        <f t="shared" si="390"/>
        <v>3.1111111111094942</v>
      </c>
      <c r="AE1248" s="74">
        <f>Table2[[#This Row],[ATA TO UNLOADING]]*24</f>
        <v>74.666666666627862</v>
      </c>
      <c r="AF1248" s="74" t="str">
        <f>IF(Table2[[#This Row],[ATA TO UNLOADING 2]]&lt;=48,"YES","NO")</f>
        <v>NO</v>
      </c>
      <c r="AG1248" s="75">
        <f t="shared" si="391"/>
        <v>0.25</v>
      </c>
      <c r="AH1248" s="2" t="s">
        <v>42</v>
      </c>
      <c r="AI1248" s="2" t="str">
        <f t="shared" si="392"/>
        <v>HASU4896993</v>
      </c>
      <c r="AJ1248" s="76" t="str">
        <f t="shared" si="393"/>
        <v>CTU FLEVOKUST BV</v>
      </c>
      <c r="AK1248" s="77">
        <f>IF($M1248="TRUCK",VLOOKUP($AQ1248,Invoicing!$A$17:$B$49,MATCH($AK$1,Invoicing!$A$17:$B$17,0),FALSE),VLOOKUP($AQ1248,Invoicing!$N$17:$O$21,MATCH($AK$1,Invoicing!$N$17:$O$17,0),FALSE))</f>
        <v>520</v>
      </c>
      <c r="AL1248" s="78" t="e">
        <f>VLOOKUP($E1248,Invoicing!$A$1:$H$8,MATCH(TRACKER!$N1248,Invoicing!$A$1:$H$1,0),FALSE)</f>
        <v>#N/A</v>
      </c>
      <c r="AM1248" s="78">
        <v>35</v>
      </c>
      <c r="AN1248" s="78">
        <f t="shared" si="394"/>
        <v>0</v>
      </c>
      <c r="AO1248" s="2">
        <f t="shared" si="395"/>
        <v>3</v>
      </c>
      <c r="AP1248" s="2" t="str">
        <f t="shared" si="396"/>
        <v>WEEK</v>
      </c>
      <c r="AQ1248" s="2" t="str">
        <f t="shared" si="397"/>
        <v>CTU FLEVOKUST BVWEEK</v>
      </c>
      <c r="AR1248" s="71">
        <f t="shared" si="398"/>
        <v>520</v>
      </c>
      <c r="AS1248" s="71">
        <f>VLOOKUP(AJ1248,Invoicing!A:K,10,FALSE)</f>
        <v>0</v>
      </c>
      <c r="AT1248" s="71">
        <f t="shared" si="399"/>
        <v>520</v>
      </c>
    </row>
    <row r="1249" spans="1:46">
      <c r="A1249" s="37" t="s">
        <v>270</v>
      </c>
      <c r="B1249" s="3" t="s">
        <v>38</v>
      </c>
      <c r="C1249" s="11">
        <v>45536.145833333336</v>
      </c>
      <c r="D1249" s="11">
        <v>45536.166666666664</v>
      </c>
      <c r="E1249" s="11" t="s">
        <v>45</v>
      </c>
      <c r="F1249" s="11" t="s">
        <v>40</v>
      </c>
      <c r="G1249" s="3" t="s">
        <v>1425</v>
      </c>
      <c r="H1249" s="3" t="s">
        <v>41</v>
      </c>
      <c r="I1249" s="11">
        <v>45537.25</v>
      </c>
      <c r="J1249" s="12">
        <v>45537.828472222223</v>
      </c>
      <c r="K1249" s="12">
        <v>45537.8125</v>
      </c>
      <c r="L1249" s="12">
        <v>45537.842361111114</v>
      </c>
      <c r="M1249" s="12" t="s">
        <v>115</v>
      </c>
      <c r="N1249" s="3" t="s">
        <v>42</v>
      </c>
      <c r="O1249" s="3">
        <v>1</v>
      </c>
      <c r="P1249" s="1">
        <f t="shared" si="380"/>
        <v>36</v>
      </c>
      <c r="Q1249" s="1">
        <f t="shared" si="381"/>
        <v>9</v>
      </c>
      <c r="R1249" s="72">
        <f t="shared" si="382"/>
        <v>45537.828472222223</v>
      </c>
      <c r="S1249" s="73">
        <f t="shared" si="383"/>
        <v>1.1041666666642413</v>
      </c>
      <c r="T1249" s="74">
        <f>Table2[[#This Row],[ETA A OFRECIMIENTO]]*24</f>
        <v>26.499999999941792</v>
      </c>
      <c r="U1249" s="1" t="str">
        <f t="shared" si="384"/>
        <v>YES</v>
      </c>
      <c r="V1249" s="73">
        <f t="shared" si="385"/>
        <v>0.5625</v>
      </c>
      <c r="W1249" s="74">
        <f>Table2[[#This Row],[DEL. AVAILABLE A SLOT]]*24</f>
        <v>13.5</v>
      </c>
      <c r="X1249" s="1" t="str">
        <f t="shared" si="386"/>
        <v>SI</v>
      </c>
      <c r="Y1249" s="73">
        <f t="shared" si="387"/>
        <v>1.6666666666642413</v>
      </c>
      <c r="Z1249" s="74">
        <f>Table2[[#This Row],[ETA A TIMESLOT]]*24</f>
        <v>39.999999999941792</v>
      </c>
      <c r="AA1249" s="73">
        <f t="shared" si="388"/>
        <v>1.5972222223354038E-2</v>
      </c>
      <c r="AB1249" s="73" t="str">
        <f t="shared" si="389"/>
        <v>SI</v>
      </c>
      <c r="AC1249" s="74">
        <f>Table2[[#This Row],[PUNTUALIDAD (H)]]*24</f>
        <v>0.38333333336049691</v>
      </c>
      <c r="AD1249" s="73">
        <f t="shared" si="390"/>
        <v>1.6965277777781012</v>
      </c>
      <c r="AE1249" s="74">
        <f>Table2[[#This Row],[ATA TO UNLOADING]]*24</f>
        <v>40.716666666674428</v>
      </c>
      <c r="AF1249" s="74" t="str">
        <f>IF(Table2[[#This Row],[ATA TO UNLOADING 2]]&lt;=48,"YES","NO")</f>
        <v>YES</v>
      </c>
      <c r="AG1249" s="75">
        <f t="shared" si="391"/>
        <v>0.8125</v>
      </c>
      <c r="AH1249" s="2" t="s">
        <v>42</v>
      </c>
      <c r="AI1249" s="2" t="str">
        <f t="shared" si="392"/>
        <v>GCXU6254535</v>
      </c>
      <c r="AJ1249" s="76" t="str">
        <f t="shared" si="393"/>
        <v>OM TRANSPORT</v>
      </c>
      <c r="AK1249" s="77">
        <f>IF($M1249="TRUCK",VLOOKUP($AQ1249,Invoicing!$A$17:$B$49,MATCH($AK$1,Invoicing!$A$17:$B$17,0),FALSE),VLOOKUP($AQ1249,Invoicing!$N$17:$O$21,MATCH($AK$1,Invoicing!$N$17:$O$17,0),FALSE))</f>
        <v>475</v>
      </c>
      <c r="AL1249" s="78" t="e">
        <f>VLOOKUP($E1249,Invoicing!$A$1:$H$8,MATCH(TRACKER!$N1249,Invoicing!$A$1:$H$1,0),FALSE)</f>
        <v>#N/A</v>
      </c>
      <c r="AM1249" s="78">
        <f>VLOOKUP($E1249,Invoicing!$A$1:$H$8,MATCH(TRACKER!$O$1,Invoicing!$A$1:$H$1,0),FALSE)</f>
        <v>50</v>
      </c>
      <c r="AN1249" s="78">
        <f t="shared" si="394"/>
        <v>50</v>
      </c>
      <c r="AO1249" s="2">
        <f t="shared" si="395"/>
        <v>1</v>
      </c>
      <c r="AP1249" s="2" t="str">
        <f t="shared" si="396"/>
        <v>WEEK</v>
      </c>
      <c r="AQ1249" s="2" t="str">
        <f t="shared" si="397"/>
        <v>OM TRANSPORTWEEK</v>
      </c>
      <c r="AR1249" s="71">
        <f t="shared" si="398"/>
        <v>525</v>
      </c>
      <c r="AS1249" s="71">
        <f>VLOOKUP(AJ1249,Invoicing!A:K,10,FALSE)</f>
        <v>25</v>
      </c>
      <c r="AT1249" s="71">
        <f t="shared" si="399"/>
        <v>550</v>
      </c>
    </row>
    <row r="1250" spans="1:46">
      <c r="A1250" s="37" t="s">
        <v>270</v>
      </c>
      <c r="B1250" s="3" t="s">
        <v>38</v>
      </c>
      <c r="C1250" s="11">
        <v>45536.145833333336</v>
      </c>
      <c r="D1250" s="11">
        <v>45536.166666666664</v>
      </c>
      <c r="E1250" s="11" t="s">
        <v>45</v>
      </c>
      <c r="F1250" s="11" t="s">
        <v>40</v>
      </c>
      <c r="G1250" s="3" t="s">
        <v>1426</v>
      </c>
      <c r="H1250" s="3" t="s">
        <v>41</v>
      </c>
      <c r="I1250" s="11">
        <v>45537.25</v>
      </c>
      <c r="J1250" s="12">
        <v>45537.62222222222</v>
      </c>
      <c r="K1250" s="12">
        <v>45537.6875</v>
      </c>
      <c r="L1250" s="12">
        <v>45537.628472222219</v>
      </c>
      <c r="M1250" s="12" t="s">
        <v>115</v>
      </c>
      <c r="N1250" s="3" t="s">
        <v>42</v>
      </c>
      <c r="O1250" s="3">
        <v>1</v>
      </c>
      <c r="P1250" s="1">
        <f t="shared" si="380"/>
        <v>36</v>
      </c>
      <c r="Q1250" s="1">
        <f t="shared" si="381"/>
        <v>9</v>
      </c>
      <c r="R1250" s="72">
        <f t="shared" si="382"/>
        <v>45537.62222222222</v>
      </c>
      <c r="S1250" s="73">
        <f t="shared" si="383"/>
        <v>1.1041666666642413</v>
      </c>
      <c r="T1250" s="74">
        <f>Table2[[#This Row],[ETA A OFRECIMIENTO]]*24</f>
        <v>26.499999999941792</v>
      </c>
      <c r="U1250" s="1" t="str">
        <f t="shared" si="384"/>
        <v>YES</v>
      </c>
      <c r="V1250" s="73">
        <f t="shared" si="385"/>
        <v>0.4375</v>
      </c>
      <c r="W1250" s="74">
        <f>Table2[[#This Row],[DEL. AVAILABLE A SLOT]]*24</f>
        <v>10.5</v>
      </c>
      <c r="X1250" s="1" t="str">
        <f t="shared" si="386"/>
        <v>SI</v>
      </c>
      <c r="Y1250" s="73">
        <f t="shared" si="387"/>
        <v>1.5416666666642413</v>
      </c>
      <c r="Z1250" s="74">
        <f>Table2[[#This Row],[ETA A TIMESLOT]]*24</f>
        <v>36.999999999941792</v>
      </c>
      <c r="AA1250" s="73">
        <f t="shared" si="388"/>
        <v>0</v>
      </c>
      <c r="AB1250" s="73" t="str">
        <f t="shared" si="389"/>
        <v>SI</v>
      </c>
      <c r="AC1250" s="74">
        <f>Table2[[#This Row],[PUNTUALIDAD (H)]]*24</f>
        <v>0</v>
      </c>
      <c r="AD1250" s="73">
        <f t="shared" si="390"/>
        <v>1.4826388888832298</v>
      </c>
      <c r="AE1250" s="74">
        <f>Table2[[#This Row],[ATA TO UNLOADING]]*24</f>
        <v>35.583333333197515</v>
      </c>
      <c r="AF1250" s="74" t="str">
        <f>IF(Table2[[#This Row],[ATA TO UNLOADING 2]]&lt;=48,"YES","NO")</f>
        <v>YES</v>
      </c>
      <c r="AG1250" s="75">
        <f t="shared" si="391"/>
        <v>0.6875</v>
      </c>
      <c r="AH1250" s="2" t="s">
        <v>42</v>
      </c>
      <c r="AI1250" s="2" t="str">
        <f t="shared" si="392"/>
        <v>HASU4684612</v>
      </c>
      <c r="AJ1250" s="76" t="str">
        <f t="shared" si="393"/>
        <v>OM TRANSPORT</v>
      </c>
      <c r="AK1250" s="77">
        <f>IF($M1250="TRUCK",VLOOKUP($AQ1250,Invoicing!$A$17:$B$49,MATCH($AK$1,Invoicing!$A$17:$B$17,0),FALSE),VLOOKUP($AQ1250,Invoicing!$N$17:$O$21,MATCH($AK$1,Invoicing!$N$17:$O$17,0),FALSE))</f>
        <v>475</v>
      </c>
      <c r="AL1250" s="78" t="e">
        <f>VLOOKUP($E1250,Invoicing!$A$1:$H$8,MATCH(TRACKER!$N1250,Invoicing!$A$1:$H$1,0),FALSE)</f>
        <v>#N/A</v>
      </c>
      <c r="AM1250" s="78">
        <f>VLOOKUP($E1250,Invoicing!$A$1:$H$8,MATCH(TRACKER!$O$1,Invoicing!$A$1:$H$1,0),FALSE)</f>
        <v>50</v>
      </c>
      <c r="AN1250" s="78">
        <f t="shared" si="394"/>
        <v>50</v>
      </c>
      <c r="AO1250" s="2">
        <f t="shared" si="395"/>
        <v>1</v>
      </c>
      <c r="AP1250" s="2" t="str">
        <f t="shared" si="396"/>
        <v>WEEK</v>
      </c>
      <c r="AQ1250" s="2" t="str">
        <f t="shared" si="397"/>
        <v>OM TRANSPORTWEEK</v>
      </c>
      <c r="AR1250" s="71">
        <f t="shared" si="398"/>
        <v>525</v>
      </c>
      <c r="AS1250" s="71">
        <f>VLOOKUP(AJ1250,Invoicing!A:K,10,FALSE)</f>
        <v>25</v>
      </c>
      <c r="AT1250" s="71">
        <f t="shared" si="399"/>
        <v>550</v>
      </c>
    </row>
    <row r="1251" spans="1:46">
      <c r="A1251" s="37" t="s">
        <v>270</v>
      </c>
      <c r="B1251" s="3" t="s">
        <v>38</v>
      </c>
      <c r="C1251" s="11">
        <v>45536.145833333336</v>
      </c>
      <c r="D1251" s="11">
        <v>45536.166666666664</v>
      </c>
      <c r="E1251" s="11" t="s">
        <v>49</v>
      </c>
      <c r="F1251" s="11" t="s">
        <v>40</v>
      </c>
      <c r="G1251" s="3" t="s">
        <v>1427</v>
      </c>
      <c r="H1251" s="3" t="s">
        <v>41</v>
      </c>
      <c r="I1251" s="11">
        <v>45538.625</v>
      </c>
      <c r="J1251" s="12">
        <v>45538.666666666664</v>
      </c>
      <c r="K1251" s="12">
        <v>45538.75</v>
      </c>
      <c r="L1251" s="12">
        <v>45538.677083333336</v>
      </c>
      <c r="M1251" s="12" t="s">
        <v>115</v>
      </c>
      <c r="N1251" s="3" t="s">
        <v>42</v>
      </c>
      <c r="O1251" s="3">
        <v>1</v>
      </c>
      <c r="P1251" s="1">
        <f t="shared" si="380"/>
        <v>36</v>
      </c>
      <c r="Q1251" s="1">
        <f t="shared" si="381"/>
        <v>9</v>
      </c>
      <c r="R1251" s="72">
        <f t="shared" si="382"/>
        <v>45538.666666666664</v>
      </c>
      <c r="S1251" s="73">
        <f t="shared" si="383"/>
        <v>2.4791666666642413</v>
      </c>
      <c r="T1251" s="74">
        <f>Table2[[#This Row],[ETA A OFRECIMIENTO]]*24</f>
        <v>59.499999999941792</v>
      </c>
      <c r="U1251" s="1" t="str">
        <f t="shared" si="384"/>
        <v>NO</v>
      </c>
      <c r="V1251" s="73">
        <f t="shared" si="385"/>
        <v>0.125</v>
      </c>
      <c r="W1251" s="74">
        <f>Table2[[#This Row],[DEL. AVAILABLE A SLOT]]*24</f>
        <v>3</v>
      </c>
      <c r="X1251" s="1" t="str">
        <f t="shared" si="386"/>
        <v>SI</v>
      </c>
      <c r="Y1251" s="73">
        <f t="shared" si="387"/>
        <v>2.6041666666642413</v>
      </c>
      <c r="Z1251" s="74">
        <f>Table2[[#This Row],[ETA A TIMESLOT]]*24</f>
        <v>62.499999999941792</v>
      </c>
      <c r="AA1251" s="73">
        <f t="shared" si="388"/>
        <v>0</v>
      </c>
      <c r="AB1251" s="73" t="str">
        <f t="shared" si="389"/>
        <v>SI</v>
      </c>
      <c r="AC1251" s="74">
        <f>Table2[[#This Row],[PUNTUALIDAD (H)]]*24</f>
        <v>0</v>
      </c>
      <c r="AD1251" s="73">
        <f t="shared" si="390"/>
        <v>2.53125</v>
      </c>
      <c r="AE1251" s="74">
        <f>Table2[[#This Row],[ATA TO UNLOADING]]*24</f>
        <v>60.75</v>
      </c>
      <c r="AF1251" s="74" t="str">
        <f>IF(Table2[[#This Row],[ATA TO UNLOADING 2]]&lt;=48,"YES","NO")</f>
        <v>NO</v>
      </c>
      <c r="AG1251" s="75">
        <f t="shared" si="391"/>
        <v>0.75</v>
      </c>
      <c r="AH1251" s="2" t="s">
        <v>42</v>
      </c>
      <c r="AI1251" s="2" t="str">
        <f t="shared" si="392"/>
        <v>MAEU9287922</v>
      </c>
      <c r="AJ1251" s="76" t="str">
        <f t="shared" si="393"/>
        <v>CTU FLEVOKUST BV</v>
      </c>
      <c r="AK1251" s="77">
        <f>IF($M1251="TRUCK",VLOOKUP($AQ1251,Invoicing!$A$17:$B$49,MATCH($AK$1,Invoicing!$A$17:$B$17,0),FALSE),VLOOKUP($AQ1251,Invoicing!$N$17:$O$21,MATCH($AK$1,Invoicing!$N$17:$O$17,0),FALSE))</f>
        <v>520</v>
      </c>
      <c r="AL1251" s="78" t="e">
        <f>VLOOKUP($E1251,Invoicing!$A$1:$H$8,MATCH(TRACKER!$N1251,Invoicing!$A$1:$H$1,0),FALSE)</f>
        <v>#N/A</v>
      </c>
      <c r="AM1251" s="78">
        <v>35</v>
      </c>
      <c r="AN1251" s="78">
        <f t="shared" si="394"/>
        <v>35</v>
      </c>
      <c r="AO1251" s="2">
        <f t="shared" si="395"/>
        <v>2</v>
      </c>
      <c r="AP1251" s="2" t="str">
        <f t="shared" si="396"/>
        <v>WEEK</v>
      </c>
      <c r="AQ1251" s="2" t="str">
        <f t="shared" si="397"/>
        <v>CTU FLEVOKUST BVWEEK</v>
      </c>
      <c r="AR1251" s="71">
        <f t="shared" si="398"/>
        <v>555</v>
      </c>
      <c r="AS1251" s="71">
        <f>VLOOKUP(AJ1251,Invoicing!A:K,10,FALSE)</f>
        <v>0</v>
      </c>
      <c r="AT1251" s="71">
        <f t="shared" si="399"/>
        <v>555</v>
      </c>
    </row>
    <row r="1252" spans="1:46">
      <c r="A1252" s="37" t="s">
        <v>270</v>
      </c>
      <c r="B1252" s="3" t="s">
        <v>38</v>
      </c>
      <c r="C1252" s="11">
        <v>45536.145833333336</v>
      </c>
      <c r="D1252" s="11">
        <v>45536.166666666664</v>
      </c>
      <c r="E1252" s="11" t="s">
        <v>49</v>
      </c>
      <c r="F1252" s="11" t="s">
        <v>40</v>
      </c>
      <c r="G1252" s="3" t="s">
        <v>1428</v>
      </c>
      <c r="H1252" s="3" t="s">
        <v>2821</v>
      </c>
      <c r="I1252" s="11">
        <v>45538.625</v>
      </c>
      <c r="J1252" s="12">
        <v>45538.670138888891</v>
      </c>
      <c r="K1252" s="12">
        <v>45538.708333333336</v>
      </c>
      <c r="L1252" s="12">
        <v>45538.677083333336</v>
      </c>
      <c r="M1252" s="12" t="s">
        <v>115</v>
      </c>
      <c r="N1252" s="3" t="s">
        <v>42</v>
      </c>
      <c r="O1252" s="3">
        <v>0</v>
      </c>
      <c r="P1252" s="1">
        <f t="shared" si="380"/>
        <v>36</v>
      </c>
      <c r="Q1252" s="1">
        <f t="shared" si="381"/>
        <v>9</v>
      </c>
      <c r="R1252" s="72">
        <f t="shared" si="382"/>
        <v>45538.670138888891</v>
      </c>
      <c r="S1252" s="73">
        <f t="shared" si="383"/>
        <v>2.4791666666642413</v>
      </c>
      <c r="T1252" s="74">
        <f>Table2[[#This Row],[ETA A OFRECIMIENTO]]*24</f>
        <v>59.499999999941792</v>
      </c>
      <c r="U1252" s="1" t="str">
        <f t="shared" si="384"/>
        <v>NO</v>
      </c>
      <c r="V1252" s="73">
        <f t="shared" si="385"/>
        <v>8.3333333335758653E-2</v>
      </c>
      <c r="W1252" s="74">
        <f>Table2[[#This Row],[DEL. AVAILABLE A SLOT]]*24</f>
        <v>2.0000000000582077</v>
      </c>
      <c r="X1252" s="1" t="str">
        <f t="shared" si="386"/>
        <v>SI</v>
      </c>
      <c r="Y1252" s="73">
        <f t="shared" si="387"/>
        <v>2.5625</v>
      </c>
      <c r="Z1252" s="74">
        <f>Table2[[#This Row],[ETA A TIMESLOT]]*24</f>
        <v>61.5</v>
      </c>
      <c r="AA1252" s="73">
        <f t="shared" si="388"/>
        <v>0</v>
      </c>
      <c r="AB1252" s="73" t="str">
        <f t="shared" si="389"/>
        <v>SI</v>
      </c>
      <c r="AC1252" s="74">
        <f>Table2[[#This Row],[PUNTUALIDAD (H)]]*24</f>
        <v>0</v>
      </c>
      <c r="AD1252" s="73">
        <f t="shared" si="390"/>
        <v>2.53125</v>
      </c>
      <c r="AE1252" s="74">
        <f>Table2[[#This Row],[ATA TO UNLOADING]]*24</f>
        <v>60.75</v>
      </c>
      <c r="AF1252" s="74" t="str">
        <f>IF(Table2[[#This Row],[ATA TO UNLOADING 2]]&lt;=48,"YES","NO")</f>
        <v>NO</v>
      </c>
      <c r="AG1252" s="75">
        <f t="shared" si="391"/>
        <v>0.70833333333575865</v>
      </c>
      <c r="AH1252" s="2" t="s">
        <v>42</v>
      </c>
      <c r="AI1252" s="2" t="str">
        <f t="shared" si="392"/>
        <v>GAOU7326772</v>
      </c>
      <c r="AJ1252" s="76" t="str">
        <f t="shared" si="393"/>
        <v>CTU FLEVOKUST BV</v>
      </c>
      <c r="AK1252" s="77">
        <f>IF($M1252="TRUCK",VLOOKUP($AQ1252,Invoicing!$A$17:$B$49,MATCH($AK$1,Invoicing!$A$17:$B$17,0),FALSE),VLOOKUP($AQ1252,Invoicing!$N$17:$O$21,MATCH($AK$1,Invoicing!$N$17:$O$17,0),FALSE))</f>
        <v>520</v>
      </c>
      <c r="AL1252" s="78" t="e">
        <f>VLOOKUP($E1252,Invoicing!$A$1:$H$8,MATCH(TRACKER!$N1252,Invoicing!$A$1:$H$1,0),FALSE)</f>
        <v>#N/A</v>
      </c>
      <c r="AM1252" s="78">
        <v>35</v>
      </c>
      <c r="AN1252" s="78">
        <f t="shared" si="394"/>
        <v>0</v>
      </c>
      <c r="AO1252" s="2">
        <f t="shared" si="395"/>
        <v>2</v>
      </c>
      <c r="AP1252" s="2" t="str">
        <f t="shared" si="396"/>
        <v>WEEK</v>
      </c>
      <c r="AQ1252" s="2" t="str">
        <f t="shared" si="397"/>
        <v>CTU FLEVOKUST BVWEEK</v>
      </c>
      <c r="AR1252" s="71">
        <f t="shared" si="398"/>
        <v>520</v>
      </c>
      <c r="AS1252" s="71">
        <f>VLOOKUP(AJ1252,Invoicing!A:K,10,FALSE)</f>
        <v>0</v>
      </c>
      <c r="AT1252" s="71">
        <f t="shared" si="399"/>
        <v>520</v>
      </c>
    </row>
    <row r="1253" spans="1:46">
      <c r="A1253" s="37" t="s">
        <v>270</v>
      </c>
      <c r="B1253" s="3" t="s">
        <v>38</v>
      </c>
      <c r="C1253" s="11">
        <v>45536.145833333336</v>
      </c>
      <c r="D1253" s="11">
        <v>45536.166666666664</v>
      </c>
      <c r="E1253" s="11" t="s">
        <v>49</v>
      </c>
      <c r="F1253" s="11" t="s">
        <v>40</v>
      </c>
      <c r="G1253" s="3" t="s">
        <v>1429</v>
      </c>
      <c r="H1253" s="3" t="s">
        <v>41</v>
      </c>
      <c r="I1253" s="11">
        <v>45538.625</v>
      </c>
      <c r="J1253" s="12">
        <v>45538.607638888891</v>
      </c>
      <c r="K1253" s="12">
        <v>45538.625</v>
      </c>
      <c r="L1253" s="12">
        <v>45538.612500000003</v>
      </c>
      <c r="M1253" s="12" t="s">
        <v>115</v>
      </c>
      <c r="N1253" s="3" t="s">
        <v>42</v>
      </c>
      <c r="O1253" s="3">
        <v>1</v>
      </c>
      <c r="P1253" s="1">
        <f t="shared" si="380"/>
        <v>36</v>
      </c>
      <c r="Q1253" s="1">
        <f t="shared" si="381"/>
        <v>9</v>
      </c>
      <c r="R1253" s="72">
        <f t="shared" si="382"/>
        <v>45538.607638888891</v>
      </c>
      <c r="S1253" s="73">
        <f t="shared" si="383"/>
        <v>2.4791666666642413</v>
      </c>
      <c r="T1253" s="74">
        <f>Table2[[#This Row],[ETA A OFRECIMIENTO]]*24</f>
        <v>59.499999999941792</v>
      </c>
      <c r="U1253" s="1" t="str">
        <f t="shared" si="384"/>
        <v>NO</v>
      </c>
      <c r="V1253" s="73">
        <f t="shared" si="385"/>
        <v>0</v>
      </c>
      <c r="W1253" s="74">
        <f>Table2[[#This Row],[DEL. AVAILABLE A SLOT]]*24</f>
        <v>0</v>
      </c>
      <c r="X1253" s="1" t="str">
        <f t="shared" si="386"/>
        <v>SI</v>
      </c>
      <c r="Y1253" s="73">
        <f t="shared" si="387"/>
        <v>2.4791666666642413</v>
      </c>
      <c r="Z1253" s="74">
        <f>Table2[[#This Row],[ETA A TIMESLOT]]*24</f>
        <v>59.499999999941792</v>
      </c>
      <c r="AA1253" s="73">
        <f t="shared" si="388"/>
        <v>0</v>
      </c>
      <c r="AB1253" s="73" t="str">
        <f t="shared" si="389"/>
        <v>SI</v>
      </c>
      <c r="AC1253" s="74">
        <f>Table2[[#This Row],[PUNTUALIDAD (H)]]*24</f>
        <v>0</v>
      </c>
      <c r="AD1253" s="73">
        <f t="shared" si="390"/>
        <v>2.4666666666671517</v>
      </c>
      <c r="AE1253" s="74">
        <f>Table2[[#This Row],[ATA TO UNLOADING]]*24</f>
        <v>59.200000000011642</v>
      </c>
      <c r="AF1253" s="74" t="str">
        <f>IF(Table2[[#This Row],[ATA TO UNLOADING 2]]&lt;=48,"YES","NO")</f>
        <v>NO</v>
      </c>
      <c r="AG1253" s="75">
        <f t="shared" si="391"/>
        <v>0.625</v>
      </c>
      <c r="AH1253" s="2" t="s">
        <v>42</v>
      </c>
      <c r="AI1253" s="2" t="str">
        <f t="shared" si="392"/>
        <v>MRKU4111285</v>
      </c>
      <c r="AJ1253" s="76" t="str">
        <f t="shared" si="393"/>
        <v>CTU FLEVOKUST BV</v>
      </c>
      <c r="AK1253" s="77">
        <f>IF($M1253="TRUCK",VLOOKUP($AQ1253,Invoicing!$A$17:$B$49,MATCH($AK$1,Invoicing!$A$17:$B$17,0),FALSE),VLOOKUP($AQ1253,Invoicing!$N$17:$O$21,MATCH($AK$1,Invoicing!$N$17:$O$17,0),FALSE))</f>
        <v>520</v>
      </c>
      <c r="AL1253" s="78" t="e">
        <f>VLOOKUP($E1253,Invoicing!$A$1:$H$8,MATCH(TRACKER!$N1253,Invoicing!$A$1:$H$1,0),FALSE)</f>
        <v>#N/A</v>
      </c>
      <c r="AM1253" s="78">
        <v>35</v>
      </c>
      <c r="AN1253" s="78">
        <f t="shared" si="394"/>
        <v>35</v>
      </c>
      <c r="AO1253" s="2">
        <f t="shared" si="395"/>
        <v>2</v>
      </c>
      <c r="AP1253" s="2" t="str">
        <f t="shared" si="396"/>
        <v>WEEK</v>
      </c>
      <c r="AQ1253" s="2" t="str">
        <f t="shared" si="397"/>
        <v>CTU FLEVOKUST BVWEEK</v>
      </c>
      <c r="AR1253" s="71">
        <f t="shared" si="398"/>
        <v>555</v>
      </c>
      <c r="AS1253" s="71">
        <f>VLOOKUP(AJ1253,Invoicing!A:K,10,FALSE)</f>
        <v>0</v>
      </c>
      <c r="AT1253" s="71">
        <f t="shared" si="399"/>
        <v>555</v>
      </c>
    </row>
    <row r="1254" spans="1:46">
      <c r="A1254" s="37" t="s">
        <v>270</v>
      </c>
      <c r="B1254" s="3" t="s">
        <v>38</v>
      </c>
      <c r="C1254" s="11">
        <v>45536.145833333336</v>
      </c>
      <c r="D1254" s="11">
        <v>45536.166666666664</v>
      </c>
      <c r="E1254" s="11" t="s">
        <v>49</v>
      </c>
      <c r="F1254" s="11" t="s">
        <v>40</v>
      </c>
      <c r="G1254" s="3" t="s">
        <v>1430</v>
      </c>
      <c r="H1254" s="3" t="s">
        <v>2821</v>
      </c>
      <c r="I1254" s="11">
        <v>45538.625</v>
      </c>
      <c r="J1254" s="12">
        <v>45538.616666666669</v>
      </c>
      <c r="K1254" s="12">
        <v>45538.625</v>
      </c>
      <c r="L1254" s="12">
        <v>45538.666666666664</v>
      </c>
      <c r="M1254" s="12" t="s">
        <v>115</v>
      </c>
      <c r="N1254" s="3" t="s">
        <v>42</v>
      </c>
      <c r="O1254" s="3">
        <v>0</v>
      </c>
      <c r="P1254" s="1">
        <f t="shared" si="380"/>
        <v>36</v>
      </c>
      <c r="Q1254" s="1">
        <f t="shared" si="381"/>
        <v>9</v>
      </c>
      <c r="R1254" s="72">
        <f t="shared" si="382"/>
        <v>45538.616666666669</v>
      </c>
      <c r="S1254" s="73">
        <f t="shared" si="383"/>
        <v>2.4791666666642413</v>
      </c>
      <c r="T1254" s="74">
        <f>Table2[[#This Row],[ETA A OFRECIMIENTO]]*24</f>
        <v>59.499999999941792</v>
      </c>
      <c r="U1254" s="1" t="str">
        <f t="shared" si="384"/>
        <v>NO</v>
      </c>
      <c r="V1254" s="73">
        <f t="shared" si="385"/>
        <v>0</v>
      </c>
      <c r="W1254" s="74">
        <f>Table2[[#This Row],[DEL. AVAILABLE A SLOT]]*24</f>
        <v>0</v>
      </c>
      <c r="X1254" s="1" t="str">
        <f t="shared" si="386"/>
        <v>SI</v>
      </c>
      <c r="Y1254" s="73">
        <f t="shared" si="387"/>
        <v>2.4791666666642413</v>
      </c>
      <c r="Z1254" s="74">
        <f>Table2[[#This Row],[ETA A TIMESLOT]]*24</f>
        <v>59.499999999941792</v>
      </c>
      <c r="AA1254" s="73">
        <f t="shared" si="388"/>
        <v>0</v>
      </c>
      <c r="AB1254" s="73" t="str">
        <f t="shared" si="389"/>
        <v>SI</v>
      </c>
      <c r="AC1254" s="74">
        <f>Table2[[#This Row],[PUNTUALIDAD (H)]]*24</f>
        <v>0</v>
      </c>
      <c r="AD1254" s="73">
        <f t="shared" si="390"/>
        <v>2.5208333333284827</v>
      </c>
      <c r="AE1254" s="74">
        <f>Table2[[#This Row],[ATA TO UNLOADING]]*24</f>
        <v>60.499999999883585</v>
      </c>
      <c r="AF1254" s="74" t="str">
        <f>IF(Table2[[#This Row],[ATA TO UNLOADING 2]]&lt;=48,"YES","NO")</f>
        <v>NO</v>
      </c>
      <c r="AG1254" s="75">
        <f t="shared" si="391"/>
        <v>0.625</v>
      </c>
      <c r="AH1254" s="2" t="s">
        <v>42</v>
      </c>
      <c r="AI1254" s="2" t="str">
        <f t="shared" si="392"/>
        <v>PONU7857285</v>
      </c>
      <c r="AJ1254" s="76" t="str">
        <f t="shared" si="393"/>
        <v>CTU FLEVOKUST BV</v>
      </c>
      <c r="AK1254" s="77">
        <f>IF($M1254="TRUCK",VLOOKUP($AQ1254,Invoicing!$A$17:$B$49,MATCH($AK$1,Invoicing!$A$17:$B$17,0),FALSE),VLOOKUP($AQ1254,Invoicing!$N$17:$O$21,MATCH($AK$1,Invoicing!$N$17:$O$17,0),FALSE))</f>
        <v>520</v>
      </c>
      <c r="AL1254" s="78" t="e">
        <f>VLOOKUP($E1254,Invoicing!$A$1:$H$8,MATCH(TRACKER!$N1254,Invoicing!$A$1:$H$1,0),FALSE)</f>
        <v>#N/A</v>
      </c>
      <c r="AM1254" s="78">
        <v>35</v>
      </c>
      <c r="AN1254" s="78">
        <f t="shared" si="394"/>
        <v>0</v>
      </c>
      <c r="AO1254" s="2">
        <f t="shared" si="395"/>
        <v>2</v>
      </c>
      <c r="AP1254" s="2" t="str">
        <f t="shared" si="396"/>
        <v>WEEK</v>
      </c>
      <c r="AQ1254" s="2" t="str">
        <f t="shared" si="397"/>
        <v>CTU FLEVOKUST BVWEEK</v>
      </c>
      <c r="AR1254" s="71">
        <f t="shared" si="398"/>
        <v>520</v>
      </c>
      <c r="AS1254" s="71">
        <f>VLOOKUP(AJ1254,Invoicing!A:K,10,FALSE)</f>
        <v>0</v>
      </c>
      <c r="AT1254" s="71">
        <f t="shared" si="399"/>
        <v>520</v>
      </c>
    </row>
    <row r="1255" spans="1:46">
      <c r="A1255" s="37" t="s">
        <v>270</v>
      </c>
      <c r="B1255" s="3" t="s">
        <v>38</v>
      </c>
      <c r="C1255" s="11">
        <v>45536.145833333336</v>
      </c>
      <c r="D1255" s="11">
        <v>45536.166666666664</v>
      </c>
      <c r="E1255" s="11" t="s">
        <v>49</v>
      </c>
      <c r="F1255" s="11" t="s">
        <v>40</v>
      </c>
      <c r="G1255" s="3" t="s">
        <v>1431</v>
      </c>
      <c r="H1255" s="3" t="s">
        <v>46</v>
      </c>
      <c r="I1255" s="11">
        <v>45538.625</v>
      </c>
      <c r="J1255" s="12">
        <v>45538.627083333333</v>
      </c>
      <c r="K1255" s="12">
        <v>45538.625</v>
      </c>
      <c r="L1255" s="12">
        <v>45538.638888888891</v>
      </c>
      <c r="M1255" s="12" t="s">
        <v>115</v>
      </c>
      <c r="N1255" s="3" t="s">
        <v>42</v>
      </c>
      <c r="O1255" s="3">
        <v>0</v>
      </c>
      <c r="P1255" s="1">
        <f t="shared" si="380"/>
        <v>36</v>
      </c>
      <c r="Q1255" s="1">
        <f t="shared" si="381"/>
        <v>9</v>
      </c>
      <c r="R1255" s="72">
        <f t="shared" si="382"/>
        <v>45538.627083333333</v>
      </c>
      <c r="S1255" s="73">
        <f t="shared" si="383"/>
        <v>2.4791666666642413</v>
      </c>
      <c r="T1255" s="74">
        <f>Table2[[#This Row],[ETA A OFRECIMIENTO]]*24</f>
        <v>59.499999999941792</v>
      </c>
      <c r="U1255" s="1" t="str">
        <f t="shared" si="384"/>
        <v>NO</v>
      </c>
      <c r="V1255" s="73">
        <f t="shared" si="385"/>
        <v>0</v>
      </c>
      <c r="W1255" s="74">
        <f>Table2[[#This Row],[DEL. AVAILABLE A SLOT]]*24</f>
        <v>0</v>
      </c>
      <c r="X1255" s="1" t="str">
        <f t="shared" si="386"/>
        <v>SI</v>
      </c>
      <c r="Y1255" s="73">
        <f t="shared" si="387"/>
        <v>2.4791666666642413</v>
      </c>
      <c r="Z1255" s="74">
        <f>Table2[[#This Row],[ETA A TIMESLOT]]*24</f>
        <v>59.499999999941792</v>
      </c>
      <c r="AA1255" s="73">
        <f t="shared" si="388"/>
        <v>2.0833333328482695E-3</v>
      </c>
      <c r="AB1255" s="73" t="str">
        <f t="shared" si="389"/>
        <v>SI</v>
      </c>
      <c r="AC1255" s="74">
        <f>Table2[[#This Row],[PUNTUALIDAD (H)]]*24</f>
        <v>4.9999999988358468E-2</v>
      </c>
      <c r="AD1255" s="73">
        <f t="shared" si="390"/>
        <v>2.4930555555547471</v>
      </c>
      <c r="AE1255" s="74">
        <f>Table2[[#This Row],[ATA TO UNLOADING]]*24</f>
        <v>59.833333333313931</v>
      </c>
      <c r="AF1255" s="74" t="str">
        <f>IF(Table2[[#This Row],[ATA TO UNLOADING 2]]&lt;=48,"YES","NO")</f>
        <v>NO</v>
      </c>
      <c r="AG1255" s="75">
        <f t="shared" si="391"/>
        <v>0.625</v>
      </c>
      <c r="AH1255" s="2" t="s">
        <v>42</v>
      </c>
      <c r="AI1255" s="2" t="str">
        <f t="shared" si="392"/>
        <v>SEKU6881650</v>
      </c>
      <c r="AJ1255" s="76" t="str">
        <f t="shared" si="393"/>
        <v>CTU FLEVOKUST BV</v>
      </c>
      <c r="AK1255" s="77">
        <f>IF($M1255="TRUCK",VLOOKUP($AQ1255,Invoicing!$A$17:$B$49,MATCH($AK$1,Invoicing!$A$17:$B$17,0),FALSE),VLOOKUP($AQ1255,Invoicing!$N$17:$O$21,MATCH($AK$1,Invoicing!$N$17:$O$17,0),FALSE))</f>
        <v>520</v>
      </c>
      <c r="AL1255" s="78" t="e">
        <f>VLOOKUP($E1255,Invoicing!$A$1:$H$8,MATCH(TRACKER!$N1255,Invoicing!$A$1:$H$1,0),FALSE)</f>
        <v>#N/A</v>
      </c>
      <c r="AM1255" s="78">
        <v>35</v>
      </c>
      <c r="AN1255" s="78">
        <f t="shared" si="394"/>
        <v>0</v>
      </c>
      <c r="AO1255" s="2">
        <f t="shared" si="395"/>
        <v>2</v>
      </c>
      <c r="AP1255" s="2" t="str">
        <f t="shared" si="396"/>
        <v>WEEK</v>
      </c>
      <c r="AQ1255" s="2" t="str">
        <f t="shared" si="397"/>
        <v>CTU FLEVOKUST BVWEEK</v>
      </c>
      <c r="AR1255" s="71">
        <f t="shared" si="398"/>
        <v>520</v>
      </c>
      <c r="AS1255" s="71">
        <f>VLOOKUP(AJ1255,Invoicing!A:K,10,FALSE)</f>
        <v>0</v>
      </c>
      <c r="AT1255" s="71">
        <f t="shared" si="399"/>
        <v>520</v>
      </c>
    </row>
    <row r="1256" spans="1:46">
      <c r="A1256" s="37" t="s">
        <v>270</v>
      </c>
      <c r="B1256" s="3" t="s">
        <v>38</v>
      </c>
      <c r="C1256" s="11">
        <v>45536.145833333336</v>
      </c>
      <c r="D1256" s="11">
        <v>45536.166666666664</v>
      </c>
      <c r="E1256" s="11" t="s">
        <v>44</v>
      </c>
      <c r="F1256" s="11" t="s">
        <v>40</v>
      </c>
      <c r="G1256" s="3" t="s">
        <v>1432</v>
      </c>
      <c r="H1256" s="3" t="s">
        <v>41</v>
      </c>
      <c r="I1256" s="11">
        <v>45538.625</v>
      </c>
      <c r="J1256" s="12">
        <v>45540.12777777778</v>
      </c>
      <c r="K1256" s="12">
        <v>45540.125</v>
      </c>
      <c r="L1256" s="12">
        <v>45540.131944444445</v>
      </c>
      <c r="M1256" s="12" t="s">
        <v>115</v>
      </c>
      <c r="N1256" s="3" t="s">
        <v>42</v>
      </c>
      <c r="O1256" s="3">
        <v>0</v>
      </c>
      <c r="P1256" s="1">
        <f t="shared" si="380"/>
        <v>36</v>
      </c>
      <c r="Q1256" s="1">
        <f t="shared" si="381"/>
        <v>9</v>
      </c>
      <c r="R1256" s="72">
        <f t="shared" si="382"/>
        <v>45540.12777777778</v>
      </c>
      <c r="S1256" s="73">
        <f t="shared" si="383"/>
        <v>2.4791666666642413</v>
      </c>
      <c r="T1256" s="74">
        <f>Table2[[#This Row],[ETA A OFRECIMIENTO]]*24</f>
        <v>59.499999999941792</v>
      </c>
      <c r="U1256" s="1" t="str">
        <f t="shared" si="384"/>
        <v>NO</v>
      </c>
      <c r="V1256" s="73">
        <f t="shared" si="385"/>
        <v>1.5</v>
      </c>
      <c r="W1256" s="74">
        <f>Table2[[#This Row],[DEL. AVAILABLE A SLOT]]*24</f>
        <v>36</v>
      </c>
      <c r="X1256" s="1" t="str">
        <f t="shared" si="386"/>
        <v>NO</v>
      </c>
      <c r="Y1256" s="73">
        <f t="shared" si="387"/>
        <v>3.9791666666642413</v>
      </c>
      <c r="Z1256" s="74">
        <f>Table2[[#This Row],[ETA A TIMESLOT]]*24</f>
        <v>95.499999999941792</v>
      </c>
      <c r="AA1256" s="73">
        <f t="shared" si="388"/>
        <v>2.7777777795563452E-3</v>
      </c>
      <c r="AB1256" s="73" t="str">
        <f t="shared" si="389"/>
        <v>SI</v>
      </c>
      <c r="AC1256" s="74">
        <f>Table2[[#This Row],[PUNTUALIDAD (H)]]*24</f>
        <v>6.6666666709352285E-2</v>
      </c>
      <c r="AD1256" s="73">
        <f t="shared" si="390"/>
        <v>3.9861111111094942</v>
      </c>
      <c r="AE1256" s="74">
        <f>Table2[[#This Row],[ATA TO UNLOADING]]*24</f>
        <v>95.666666666627862</v>
      </c>
      <c r="AF1256" s="74" t="str">
        <f>IF(Table2[[#This Row],[ATA TO UNLOADING 2]]&lt;=48,"YES","NO")</f>
        <v>NO</v>
      </c>
      <c r="AG1256" s="75">
        <f t="shared" si="391"/>
        <v>0.125</v>
      </c>
      <c r="AH1256" s="2" t="s">
        <v>24</v>
      </c>
      <c r="AI1256" s="2" t="str">
        <f t="shared" si="392"/>
        <v>HASU5123318</v>
      </c>
      <c r="AJ1256" s="76" t="str">
        <f t="shared" si="393"/>
        <v>MSI</v>
      </c>
      <c r="AK1256" s="77">
        <f>IF($M1256="TRUCK",VLOOKUP($AQ1256,Invoicing!$A$17:$B$49,MATCH($AK$1,Invoicing!$A$17:$B$17,0),FALSE),VLOOKUP($AQ1256,Invoicing!$N$17:$O$21,MATCH($AK$1,Invoicing!$N$17:$O$17,0),FALSE))</f>
        <v>530</v>
      </c>
      <c r="AL1256" s="78" t="e">
        <f>VLOOKUP($E1256,Invoicing!$A$1:$H$8,MATCH(TRACKER!$N1256,Invoicing!$A$1:$H$1,0),FALSE)</f>
        <v>#N/A</v>
      </c>
      <c r="AM1256" s="78">
        <f>VLOOKUP($E1256,Invoicing!$A$1:$H$8,MATCH(TRACKER!$O$1,Invoicing!$A$1:$H$1,0),FALSE)</f>
        <v>50</v>
      </c>
      <c r="AN1256" s="78">
        <f t="shared" si="394"/>
        <v>0</v>
      </c>
      <c r="AO1256" s="2">
        <f t="shared" si="395"/>
        <v>4</v>
      </c>
      <c r="AP1256" s="2" t="str">
        <f t="shared" si="396"/>
        <v>NIGHT</v>
      </c>
      <c r="AQ1256" s="2" t="str">
        <f t="shared" si="397"/>
        <v>MSINIGHT</v>
      </c>
      <c r="AR1256" s="71">
        <f t="shared" si="398"/>
        <v>530</v>
      </c>
      <c r="AS1256" s="71">
        <f>VLOOKUP(AJ1256,Invoicing!A:K,10,FALSE)</f>
        <v>25</v>
      </c>
      <c r="AT1256" s="71">
        <f t="shared" si="399"/>
        <v>555</v>
      </c>
    </row>
    <row r="1257" spans="1:46">
      <c r="A1257" s="37" t="s">
        <v>270</v>
      </c>
      <c r="B1257" s="3" t="s">
        <v>38</v>
      </c>
      <c r="C1257" s="11">
        <v>45536.145833333336</v>
      </c>
      <c r="D1257" s="11">
        <v>45536.166666666664</v>
      </c>
      <c r="E1257" s="11" t="s">
        <v>45</v>
      </c>
      <c r="F1257" s="11" t="s">
        <v>40</v>
      </c>
      <c r="G1257" s="3" t="s">
        <v>1433</v>
      </c>
      <c r="H1257" s="3" t="s">
        <v>41</v>
      </c>
      <c r="I1257" s="11">
        <v>45537.25</v>
      </c>
      <c r="J1257" s="12">
        <v>45537.875</v>
      </c>
      <c r="K1257" s="12">
        <v>45537.875</v>
      </c>
      <c r="L1257" s="12">
        <v>45537.881944444445</v>
      </c>
      <c r="M1257" s="12" t="s">
        <v>115</v>
      </c>
      <c r="N1257" s="3" t="s">
        <v>42</v>
      </c>
      <c r="O1257" s="3">
        <v>0</v>
      </c>
      <c r="P1257" s="1">
        <f t="shared" si="380"/>
        <v>36</v>
      </c>
      <c r="Q1257" s="1">
        <f t="shared" si="381"/>
        <v>9</v>
      </c>
      <c r="R1257" s="72">
        <f t="shared" si="382"/>
        <v>45537.875</v>
      </c>
      <c r="S1257" s="73">
        <f t="shared" si="383"/>
        <v>1.1041666666642413</v>
      </c>
      <c r="T1257" s="74">
        <f>Table2[[#This Row],[ETA A OFRECIMIENTO]]*24</f>
        <v>26.499999999941792</v>
      </c>
      <c r="U1257" s="1" t="str">
        <f t="shared" si="384"/>
        <v>YES</v>
      </c>
      <c r="V1257" s="73">
        <f t="shared" si="385"/>
        <v>0.625</v>
      </c>
      <c r="W1257" s="74">
        <f>Table2[[#This Row],[DEL. AVAILABLE A SLOT]]*24</f>
        <v>15</v>
      </c>
      <c r="X1257" s="1" t="str">
        <f t="shared" si="386"/>
        <v>SI</v>
      </c>
      <c r="Y1257" s="73">
        <f t="shared" si="387"/>
        <v>1.7291666666642413</v>
      </c>
      <c r="Z1257" s="74">
        <f>Table2[[#This Row],[ETA A TIMESLOT]]*24</f>
        <v>41.499999999941792</v>
      </c>
      <c r="AA1257" s="73">
        <f t="shared" si="388"/>
        <v>0</v>
      </c>
      <c r="AB1257" s="73" t="str">
        <f t="shared" si="389"/>
        <v>SI</v>
      </c>
      <c r="AC1257" s="74">
        <f>Table2[[#This Row],[PUNTUALIDAD (H)]]*24</f>
        <v>0</v>
      </c>
      <c r="AD1257" s="73">
        <f t="shared" si="390"/>
        <v>1.7361111111094942</v>
      </c>
      <c r="AE1257" s="74">
        <f>Table2[[#This Row],[ATA TO UNLOADING]]*24</f>
        <v>41.666666666627862</v>
      </c>
      <c r="AF1257" s="74" t="str">
        <f>IF(Table2[[#This Row],[ATA TO UNLOADING 2]]&lt;=48,"YES","NO")</f>
        <v>YES</v>
      </c>
      <c r="AG1257" s="75">
        <f t="shared" si="391"/>
        <v>0.875</v>
      </c>
      <c r="AH1257" s="2" t="s">
        <v>24</v>
      </c>
      <c r="AI1257" s="2" t="str">
        <f t="shared" si="392"/>
        <v>MAEU9170427</v>
      </c>
      <c r="AJ1257" s="76" t="str">
        <f t="shared" si="393"/>
        <v>OM TRANSPORT</v>
      </c>
      <c r="AK1257" s="77">
        <f>IF($M1257="TRUCK",VLOOKUP($AQ1257,Invoicing!$A$17:$B$49,MATCH($AK$1,Invoicing!$A$17:$B$17,0),FALSE),VLOOKUP($AQ1257,Invoicing!$N$17:$O$21,MATCH($AK$1,Invoicing!$N$17:$O$17,0),FALSE))</f>
        <v>475</v>
      </c>
      <c r="AL1257" s="78" t="e">
        <f>VLOOKUP($E1257,Invoicing!$A$1:$H$8,MATCH(TRACKER!$N1257,Invoicing!$A$1:$H$1,0),FALSE)</f>
        <v>#N/A</v>
      </c>
      <c r="AM1257" s="78">
        <f>VLOOKUP($E1257,Invoicing!$A$1:$H$8,MATCH(TRACKER!$O$1,Invoicing!$A$1:$H$1,0),FALSE)</f>
        <v>50</v>
      </c>
      <c r="AN1257" s="78">
        <f t="shared" si="394"/>
        <v>0</v>
      </c>
      <c r="AO1257" s="2">
        <f t="shared" si="395"/>
        <v>1</v>
      </c>
      <c r="AP1257" s="2" t="str">
        <f t="shared" si="396"/>
        <v>NIGHT</v>
      </c>
      <c r="AQ1257" s="2" t="str">
        <f t="shared" si="397"/>
        <v>OM TRANSPORTNIGHT</v>
      </c>
      <c r="AR1257" s="71">
        <f t="shared" si="398"/>
        <v>475</v>
      </c>
      <c r="AS1257" s="71">
        <f>VLOOKUP(AJ1257,Invoicing!A:K,10,FALSE)</f>
        <v>25</v>
      </c>
      <c r="AT1257" s="71">
        <f t="shared" si="399"/>
        <v>500</v>
      </c>
    </row>
    <row r="1258" spans="1:46">
      <c r="A1258" s="37" t="s">
        <v>270</v>
      </c>
      <c r="B1258" s="3" t="s">
        <v>38</v>
      </c>
      <c r="C1258" s="11">
        <v>45536.145833333336</v>
      </c>
      <c r="D1258" s="11">
        <v>45536.166666666664</v>
      </c>
      <c r="E1258" s="11" t="s">
        <v>44</v>
      </c>
      <c r="F1258" s="11" t="s">
        <v>40</v>
      </c>
      <c r="G1258" s="3" t="s">
        <v>1434</v>
      </c>
      <c r="H1258" s="3" t="s">
        <v>41</v>
      </c>
      <c r="I1258" s="11">
        <v>45537.25</v>
      </c>
      <c r="J1258" s="12">
        <v>45537.25</v>
      </c>
      <c r="K1258" s="12">
        <v>45537.25</v>
      </c>
      <c r="L1258" s="12">
        <v>45537.256944444445</v>
      </c>
      <c r="M1258" s="12" t="s">
        <v>115</v>
      </c>
      <c r="N1258" s="3" t="s">
        <v>42</v>
      </c>
      <c r="O1258" s="3">
        <v>0</v>
      </c>
      <c r="P1258" s="1">
        <f t="shared" si="380"/>
        <v>36</v>
      </c>
      <c r="Q1258" s="1">
        <f t="shared" si="381"/>
        <v>9</v>
      </c>
      <c r="R1258" s="72">
        <f t="shared" si="382"/>
        <v>45537.25</v>
      </c>
      <c r="S1258" s="73">
        <f t="shared" si="383"/>
        <v>1.1041666666642413</v>
      </c>
      <c r="T1258" s="74">
        <f>Table2[[#This Row],[ETA A OFRECIMIENTO]]*24</f>
        <v>26.499999999941792</v>
      </c>
      <c r="U1258" s="1" t="str">
        <f t="shared" si="384"/>
        <v>YES</v>
      </c>
      <c r="V1258" s="73">
        <f t="shared" si="385"/>
        <v>0</v>
      </c>
      <c r="W1258" s="74">
        <f>Table2[[#This Row],[DEL. AVAILABLE A SLOT]]*24</f>
        <v>0</v>
      </c>
      <c r="X1258" s="1" t="str">
        <f t="shared" si="386"/>
        <v>SI</v>
      </c>
      <c r="Y1258" s="73">
        <f t="shared" si="387"/>
        <v>1.1041666666642413</v>
      </c>
      <c r="Z1258" s="74">
        <f>Table2[[#This Row],[ETA A TIMESLOT]]*24</f>
        <v>26.499999999941792</v>
      </c>
      <c r="AA1258" s="73">
        <f t="shared" si="388"/>
        <v>0</v>
      </c>
      <c r="AB1258" s="73" t="str">
        <f t="shared" si="389"/>
        <v>SI</v>
      </c>
      <c r="AC1258" s="74">
        <f>Table2[[#This Row],[PUNTUALIDAD (H)]]*24</f>
        <v>0</v>
      </c>
      <c r="AD1258" s="73">
        <f t="shared" si="390"/>
        <v>1.1111111111094942</v>
      </c>
      <c r="AE1258" s="74">
        <f>Table2[[#This Row],[ATA TO UNLOADING]]*24</f>
        <v>26.666666666627862</v>
      </c>
      <c r="AF1258" s="74" t="str">
        <f>IF(Table2[[#This Row],[ATA TO UNLOADING 2]]&lt;=48,"YES","NO")</f>
        <v>YES</v>
      </c>
      <c r="AG1258" s="75">
        <f t="shared" si="391"/>
        <v>0.25</v>
      </c>
      <c r="AH1258" s="2" t="s">
        <v>42</v>
      </c>
      <c r="AI1258" s="2" t="str">
        <f t="shared" si="392"/>
        <v>MAEU9187902</v>
      </c>
      <c r="AJ1258" s="76" t="str">
        <f t="shared" si="393"/>
        <v>MSI</v>
      </c>
      <c r="AK1258" s="77">
        <f>IF($M1258="TRUCK",VLOOKUP($AQ1258,Invoicing!$A$17:$B$49,MATCH($AK$1,Invoicing!$A$17:$B$17,0),FALSE),VLOOKUP($AQ1258,Invoicing!$N$17:$O$21,MATCH($AK$1,Invoicing!$N$17:$O$17,0),FALSE))</f>
        <v>480</v>
      </c>
      <c r="AL1258" s="78" t="e">
        <f>VLOOKUP($E1258,Invoicing!$A$1:$H$8,MATCH(TRACKER!$N1258,Invoicing!$A$1:$H$1,0),FALSE)</f>
        <v>#N/A</v>
      </c>
      <c r="AM1258" s="78">
        <f>VLOOKUP($E1258,Invoicing!$A$1:$H$8,MATCH(TRACKER!$O$1,Invoicing!$A$1:$H$1,0),FALSE)</f>
        <v>50</v>
      </c>
      <c r="AN1258" s="78">
        <f t="shared" si="394"/>
        <v>0</v>
      </c>
      <c r="AO1258" s="2">
        <f t="shared" si="395"/>
        <v>1</v>
      </c>
      <c r="AP1258" s="2" t="str">
        <f t="shared" si="396"/>
        <v>WEEK</v>
      </c>
      <c r="AQ1258" s="2" t="str">
        <f t="shared" si="397"/>
        <v>MSIWEEK</v>
      </c>
      <c r="AR1258" s="71">
        <f t="shared" si="398"/>
        <v>480</v>
      </c>
      <c r="AS1258" s="71">
        <f>VLOOKUP(AJ1258,Invoicing!A:K,10,FALSE)</f>
        <v>25</v>
      </c>
      <c r="AT1258" s="71">
        <f t="shared" si="399"/>
        <v>505</v>
      </c>
    </row>
    <row r="1259" spans="1:46">
      <c r="A1259" s="37" t="s">
        <v>270</v>
      </c>
      <c r="B1259" s="3" t="s">
        <v>38</v>
      </c>
      <c r="C1259" s="11">
        <v>45536.145833333336</v>
      </c>
      <c r="D1259" s="11">
        <v>45536.166666666664</v>
      </c>
      <c r="E1259" s="11" t="s">
        <v>44</v>
      </c>
      <c r="F1259" s="11" t="s">
        <v>40</v>
      </c>
      <c r="G1259" s="3" t="s">
        <v>1435</v>
      </c>
      <c r="H1259" s="3" t="s">
        <v>2821</v>
      </c>
      <c r="I1259" s="11">
        <v>45537.25</v>
      </c>
      <c r="J1259" s="12">
        <v>45537.638888888891</v>
      </c>
      <c r="K1259" s="12">
        <v>45537.541666666664</v>
      </c>
      <c r="L1259" s="12">
        <v>45537.652777777781</v>
      </c>
      <c r="M1259" s="12" t="s">
        <v>115</v>
      </c>
      <c r="N1259" s="3" t="s">
        <v>42</v>
      </c>
      <c r="O1259" s="3">
        <v>1</v>
      </c>
      <c r="P1259" s="1">
        <f t="shared" si="380"/>
        <v>36</v>
      </c>
      <c r="Q1259" s="1">
        <f t="shared" si="381"/>
        <v>9</v>
      </c>
      <c r="R1259" s="72">
        <f t="shared" si="382"/>
        <v>45537.638888888891</v>
      </c>
      <c r="S1259" s="73">
        <f t="shared" si="383"/>
        <v>1.1041666666642413</v>
      </c>
      <c r="T1259" s="74">
        <f>Table2[[#This Row],[ETA A OFRECIMIENTO]]*24</f>
        <v>26.499999999941792</v>
      </c>
      <c r="U1259" s="1" t="str">
        <f t="shared" si="384"/>
        <v>YES</v>
      </c>
      <c r="V1259" s="73">
        <f t="shared" si="385"/>
        <v>0.29166666666424135</v>
      </c>
      <c r="W1259" s="74">
        <f>Table2[[#This Row],[DEL. AVAILABLE A SLOT]]*24</f>
        <v>6.9999999999417923</v>
      </c>
      <c r="X1259" s="1" t="str">
        <f t="shared" si="386"/>
        <v>SI</v>
      </c>
      <c r="Y1259" s="73">
        <f t="shared" si="387"/>
        <v>1.3958333333284827</v>
      </c>
      <c r="Z1259" s="74">
        <f>Table2[[#This Row],[ETA A TIMESLOT]]*24</f>
        <v>33.499999999883585</v>
      </c>
      <c r="AA1259" s="73">
        <f t="shared" si="388"/>
        <v>9.7222222226264421E-2</v>
      </c>
      <c r="AB1259" s="73" t="str">
        <f t="shared" si="389"/>
        <v>NO</v>
      </c>
      <c r="AC1259" s="74">
        <f>Table2[[#This Row],[PUNTUALIDAD (H)]]*24</f>
        <v>2.3333333334303461</v>
      </c>
      <c r="AD1259" s="73">
        <f t="shared" si="390"/>
        <v>1.5069444444452529</v>
      </c>
      <c r="AE1259" s="74">
        <f>Table2[[#This Row],[ATA TO UNLOADING]]*24</f>
        <v>36.166666666686069</v>
      </c>
      <c r="AF1259" s="74" t="str">
        <f>IF(Table2[[#This Row],[ATA TO UNLOADING 2]]&lt;=48,"YES","NO")</f>
        <v>YES</v>
      </c>
      <c r="AG1259" s="75">
        <f t="shared" si="391"/>
        <v>0.54166666666424135</v>
      </c>
      <c r="AH1259" s="2" t="s">
        <v>42</v>
      </c>
      <c r="AI1259" s="2" t="str">
        <f t="shared" si="392"/>
        <v>MAEU9246306</v>
      </c>
      <c r="AJ1259" s="76" t="str">
        <f t="shared" si="393"/>
        <v>MSI</v>
      </c>
      <c r="AK1259" s="77">
        <f>IF($M1259="TRUCK",VLOOKUP($AQ1259,Invoicing!$A$17:$B$49,MATCH($AK$1,Invoicing!$A$17:$B$17,0),FALSE),VLOOKUP($AQ1259,Invoicing!$N$17:$O$21,MATCH($AK$1,Invoicing!$N$17:$O$17,0),FALSE))</f>
        <v>480</v>
      </c>
      <c r="AL1259" s="78" t="e">
        <f>VLOOKUP($E1259,Invoicing!$A$1:$H$8,MATCH(TRACKER!$N1259,Invoicing!$A$1:$H$1,0),FALSE)</f>
        <v>#N/A</v>
      </c>
      <c r="AM1259" s="78">
        <f>VLOOKUP($E1259,Invoicing!$A$1:$H$8,MATCH(TRACKER!$O$1,Invoicing!$A$1:$H$1,0),FALSE)</f>
        <v>50</v>
      </c>
      <c r="AN1259" s="78">
        <f t="shared" si="394"/>
        <v>50</v>
      </c>
      <c r="AO1259" s="2">
        <f t="shared" si="395"/>
        <v>1</v>
      </c>
      <c r="AP1259" s="2" t="str">
        <f t="shared" si="396"/>
        <v>WEEK</v>
      </c>
      <c r="AQ1259" s="2" t="str">
        <f t="shared" si="397"/>
        <v>MSIWEEK</v>
      </c>
      <c r="AR1259" s="71">
        <f t="shared" si="398"/>
        <v>530</v>
      </c>
      <c r="AS1259" s="71">
        <f>VLOOKUP(AJ1259,Invoicing!A:K,10,FALSE)</f>
        <v>25</v>
      </c>
      <c r="AT1259" s="71">
        <f t="shared" si="399"/>
        <v>555</v>
      </c>
    </row>
    <row r="1260" spans="1:46">
      <c r="A1260" s="37" t="s">
        <v>270</v>
      </c>
      <c r="B1260" s="3" t="s">
        <v>38</v>
      </c>
      <c r="C1260" s="11">
        <v>45536.145833333336</v>
      </c>
      <c r="D1260" s="11">
        <v>45536.166666666664</v>
      </c>
      <c r="E1260" s="11" t="s">
        <v>44</v>
      </c>
      <c r="F1260" s="11" t="s">
        <v>40</v>
      </c>
      <c r="G1260" s="3" t="s">
        <v>1436</v>
      </c>
      <c r="H1260" s="3" t="s">
        <v>41</v>
      </c>
      <c r="I1260" s="11">
        <v>45537.25</v>
      </c>
      <c r="J1260" s="12">
        <v>45537.888888888891</v>
      </c>
      <c r="K1260" s="12">
        <v>45537.916666666664</v>
      </c>
      <c r="L1260" s="12">
        <v>45537.892361111109</v>
      </c>
      <c r="M1260" s="12" t="s">
        <v>115</v>
      </c>
      <c r="N1260" s="3" t="s">
        <v>42</v>
      </c>
      <c r="O1260" s="3">
        <v>0</v>
      </c>
      <c r="P1260" s="1">
        <f t="shared" si="380"/>
        <v>36</v>
      </c>
      <c r="Q1260" s="1">
        <f t="shared" si="381"/>
        <v>9</v>
      </c>
      <c r="R1260" s="72">
        <f t="shared" si="382"/>
        <v>45537.888888888891</v>
      </c>
      <c r="S1260" s="73">
        <f t="shared" si="383"/>
        <v>1.1041666666642413</v>
      </c>
      <c r="T1260" s="74">
        <f>Table2[[#This Row],[ETA A OFRECIMIENTO]]*24</f>
        <v>26.499999999941792</v>
      </c>
      <c r="U1260" s="1" t="str">
        <f t="shared" si="384"/>
        <v>YES</v>
      </c>
      <c r="V1260" s="73">
        <f t="shared" si="385"/>
        <v>0.66666666666424135</v>
      </c>
      <c r="W1260" s="74">
        <f>Table2[[#This Row],[DEL. AVAILABLE A SLOT]]*24</f>
        <v>15.999999999941792</v>
      </c>
      <c r="X1260" s="1" t="str">
        <f t="shared" si="386"/>
        <v>SI</v>
      </c>
      <c r="Y1260" s="73">
        <f t="shared" si="387"/>
        <v>1.7708333333284827</v>
      </c>
      <c r="Z1260" s="74">
        <f>Table2[[#This Row],[ETA A TIMESLOT]]*24</f>
        <v>42.499999999883585</v>
      </c>
      <c r="AA1260" s="73">
        <f t="shared" si="388"/>
        <v>0</v>
      </c>
      <c r="AB1260" s="73" t="str">
        <f t="shared" si="389"/>
        <v>SI</v>
      </c>
      <c r="AC1260" s="74">
        <f>Table2[[#This Row],[PUNTUALIDAD (H)]]*24</f>
        <v>0</v>
      </c>
      <c r="AD1260" s="73">
        <f t="shared" si="390"/>
        <v>1.7465277777737356</v>
      </c>
      <c r="AE1260" s="74">
        <f>Table2[[#This Row],[ATA TO UNLOADING]]*24</f>
        <v>41.916666666569654</v>
      </c>
      <c r="AF1260" s="74" t="str">
        <f>IF(Table2[[#This Row],[ATA TO UNLOADING 2]]&lt;=48,"YES","NO")</f>
        <v>YES</v>
      </c>
      <c r="AG1260" s="75">
        <f t="shared" si="391"/>
        <v>0.91666666666424135</v>
      </c>
      <c r="AH1260" s="2" t="s">
        <v>24</v>
      </c>
      <c r="AI1260" s="2" t="str">
        <f t="shared" si="392"/>
        <v>MAEU9254596</v>
      </c>
      <c r="AJ1260" s="76" t="str">
        <f t="shared" si="393"/>
        <v>MSI</v>
      </c>
      <c r="AK1260" s="77">
        <f>IF($M1260="TRUCK",VLOOKUP($AQ1260,Invoicing!$A$17:$B$49,MATCH($AK$1,Invoicing!$A$17:$B$17,0),FALSE),VLOOKUP($AQ1260,Invoicing!$N$17:$O$21,MATCH($AK$1,Invoicing!$N$17:$O$17,0),FALSE))</f>
        <v>530</v>
      </c>
      <c r="AL1260" s="78" t="e">
        <f>VLOOKUP($E1260,Invoicing!$A$1:$H$8,MATCH(TRACKER!$N1260,Invoicing!$A$1:$H$1,0),FALSE)</f>
        <v>#N/A</v>
      </c>
      <c r="AM1260" s="78">
        <f>VLOOKUP($E1260,Invoicing!$A$1:$H$8,MATCH(TRACKER!$O$1,Invoicing!$A$1:$H$1,0),FALSE)</f>
        <v>50</v>
      </c>
      <c r="AN1260" s="78">
        <f t="shared" si="394"/>
        <v>0</v>
      </c>
      <c r="AO1260" s="2">
        <f t="shared" si="395"/>
        <v>1</v>
      </c>
      <c r="AP1260" s="2" t="str">
        <f t="shared" si="396"/>
        <v>NIGHT</v>
      </c>
      <c r="AQ1260" s="2" t="str">
        <f t="shared" si="397"/>
        <v>MSINIGHT</v>
      </c>
      <c r="AR1260" s="71">
        <f t="shared" si="398"/>
        <v>530</v>
      </c>
      <c r="AS1260" s="71">
        <f>VLOOKUP(AJ1260,Invoicing!A:K,10,FALSE)</f>
        <v>25</v>
      </c>
      <c r="AT1260" s="71">
        <f t="shared" si="399"/>
        <v>555</v>
      </c>
    </row>
    <row r="1261" spans="1:46">
      <c r="A1261" s="37" t="s">
        <v>270</v>
      </c>
      <c r="B1261" s="3" t="s">
        <v>38</v>
      </c>
      <c r="C1261" s="11">
        <v>45536.145833333336</v>
      </c>
      <c r="D1261" s="11">
        <v>45536.166666666664</v>
      </c>
      <c r="E1261" s="11" t="s">
        <v>44</v>
      </c>
      <c r="F1261" s="11" t="s">
        <v>40</v>
      </c>
      <c r="G1261" s="3" t="s">
        <v>1437</v>
      </c>
      <c r="H1261" s="3" t="s">
        <v>41</v>
      </c>
      <c r="I1261" s="11">
        <v>45537.25</v>
      </c>
      <c r="J1261" s="12">
        <v>45537.3125</v>
      </c>
      <c r="K1261" s="12">
        <v>45537.3125</v>
      </c>
      <c r="L1261" s="12">
        <v>45537.315972222219</v>
      </c>
      <c r="M1261" s="12" t="s">
        <v>115</v>
      </c>
      <c r="N1261" s="3" t="s">
        <v>42</v>
      </c>
      <c r="O1261" s="3">
        <v>2</v>
      </c>
      <c r="P1261" s="1">
        <f t="shared" si="380"/>
        <v>36</v>
      </c>
      <c r="Q1261" s="1">
        <f t="shared" si="381"/>
        <v>9</v>
      </c>
      <c r="R1261" s="72">
        <f t="shared" si="382"/>
        <v>45537.3125</v>
      </c>
      <c r="S1261" s="73">
        <f t="shared" si="383"/>
        <v>1.1041666666642413</v>
      </c>
      <c r="T1261" s="74">
        <f>Table2[[#This Row],[ETA A OFRECIMIENTO]]*24</f>
        <v>26.499999999941792</v>
      </c>
      <c r="U1261" s="1" t="str">
        <f t="shared" si="384"/>
        <v>YES</v>
      </c>
      <c r="V1261" s="73">
        <f t="shared" si="385"/>
        <v>6.25E-2</v>
      </c>
      <c r="W1261" s="74">
        <f>Table2[[#This Row],[DEL. AVAILABLE A SLOT]]*24</f>
        <v>1.5</v>
      </c>
      <c r="X1261" s="1" t="str">
        <f t="shared" si="386"/>
        <v>SI</v>
      </c>
      <c r="Y1261" s="73">
        <f t="shared" si="387"/>
        <v>1.1666666666642413</v>
      </c>
      <c r="Z1261" s="74">
        <f>Table2[[#This Row],[ETA A TIMESLOT]]*24</f>
        <v>27.999999999941792</v>
      </c>
      <c r="AA1261" s="73">
        <f t="shared" si="388"/>
        <v>0</v>
      </c>
      <c r="AB1261" s="73" t="str">
        <f t="shared" si="389"/>
        <v>SI</v>
      </c>
      <c r="AC1261" s="74">
        <f>Table2[[#This Row],[PUNTUALIDAD (H)]]*24</f>
        <v>0</v>
      </c>
      <c r="AD1261" s="73">
        <f t="shared" si="390"/>
        <v>1.1701388888832298</v>
      </c>
      <c r="AE1261" s="74">
        <f>Table2[[#This Row],[ATA TO UNLOADING]]*24</f>
        <v>28.083333333197515</v>
      </c>
      <c r="AF1261" s="74" t="str">
        <f>IF(Table2[[#This Row],[ATA TO UNLOADING 2]]&lt;=48,"YES","NO")</f>
        <v>YES</v>
      </c>
      <c r="AG1261" s="75">
        <f t="shared" si="391"/>
        <v>0.3125</v>
      </c>
      <c r="AH1261" s="2" t="s">
        <v>42</v>
      </c>
      <c r="AI1261" s="2" t="str">
        <f t="shared" si="392"/>
        <v>MAEU9287455</v>
      </c>
      <c r="AJ1261" s="76" t="str">
        <f t="shared" si="393"/>
        <v>MSI</v>
      </c>
      <c r="AK1261" s="77">
        <f>IF($M1261="TRUCK",VLOOKUP($AQ1261,Invoicing!$A$17:$B$49,MATCH($AK$1,Invoicing!$A$17:$B$17,0),FALSE),VLOOKUP($AQ1261,Invoicing!$N$17:$O$21,MATCH($AK$1,Invoicing!$N$17:$O$17,0),FALSE))</f>
        <v>480</v>
      </c>
      <c r="AL1261" s="78" t="e">
        <f>VLOOKUP($E1261,Invoicing!$A$1:$H$8,MATCH(TRACKER!$N1261,Invoicing!$A$1:$H$1,0),FALSE)</f>
        <v>#N/A</v>
      </c>
      <c r="AM1261" s="78">
        <f>VLOOKUP($E1261,Invoicing!$A$1:$H$8,MATCH(TRACKER!$O$1,Invoicing!$A$1:$H$1,0),FALSE)</f>
        <v>50</v>
      </c>
      <c r="AN1261" s="78">
        <f t="shared" si="394"/>
        <v>100</v>
      </c>
      <c r="AO1261" s="2">
        <f t="shared" si="395"/>
        <v>1</v>
      </c>
      <c r="AP1261" s="2" t="str">
        <f t="shared" si="396"/>
        <v>WEEK</v>
      </c>
      <c r="AQ1261" s="2" t="str">
        <f t="shared" si="397"/>
        <v>MSIWEEK</v>
      </c>
      <c r="AR1261" s="71">
        <f t="shared" si="398"/>
        <v>580</v>
      </c>
      <c r="AS1261" s="71">
        <f>VLOOKUP(AJ1261,Invoicing!A:K,10,FALSE)</f>
        <v>25</v>
      </c>
      <c r="AT1261" s="71">
        <f t="shared" si="399"/>
        <v>605</v>
      </c>
    </row>
    <row r="1262" spans="1:46">
      <c r="A1262" s="37" t="s">
        <v>270</v>
      </c>
      <c r="B1262" s="3" t="s">
        <v>38</v>
      </c>
      <c r="C1262" s="11">
        <v>45536.145833333336</v>
      </c>
      <c r="D1262" s="11">
        <v>45536.166666666664</v>
      </c>
      <c r="E1262" s="11" t="s">
        <v>49</v>
      </c>
      <c r="F1262" s="11" t="s">
        <v>40</v>
      </c>
      <c r="G1262" s="3" t="s">
        <v>1438</v>
      </c>
      <c r="H1262" s="3" t="s">
        <v>41</v>
      </c>
      <c r="I1262" s="11">
        <v>45537.25</v>
      </c>
      <c r="J1262" s="12">
        <v>45537.729166666664</v>
      </c>
      <c r="K1262" s="12">
        <v>45537.75</v>
      </c>
      <c r="L1262" s="12">
        <v>45537.729166666664</v>
      </c>
      <c r="M1262" s="12" t="s">
        <v>115</v>
      </c>
      <c r="N1262" s="3" t="s">
        <v>42</v>
      </c>
      <c r="O1262" s="3">
        <v>1</v>
      </c>
      <c r="P1262" s="1">
        <f t="shared" si="380"/>
        <v>36</v>
      </c>
      <c r="Q1262" s="1">
        <f t="shared" si="381"/>
        <v>9</v>
      </c>
      <c r="R1262" s="72">
        <f t="shared" si="382"/>
        <v>45537.729166666664</v>
      </c>
      <c r="S1262" s="73">
        <f t="shared" si="383"/>
        <v>1.1041666666642413</v>
      </c>
      <c r="T1262" s="74">
        <f>Table2[[#This Row],[ETA A OFRECIMIENTO]]*24</f>
        <v>26.499999999941792</v>
      </c>
      <c r="U1262" s="1" t="str">
        <f t="shared" si="384"/>
        <v>YES</v>
      </c>
      <c r="V1262" s="73">
        <f t="shared" si="385"/>
        <v>0.5</v>
      </c>
      <c r="W1262" s="74">
        <f>Table2[[#This Row],[DEL. AVAILABLE A SLOT]]*24</f>
        <v>12</v>
      </c>
      <c r="X1262" s="1" t="str">
        <f t="shared" si="386"/>
        <v>SI</v>
      </c>
      <c r="Y1262" s="73">
        <f t="shared" si="387"/>
        <v>1.6041666666642413</v>
      </c>
      <c r="Z1262" s="74">
        <f>Table2[[#This Row],[ETA A TIMESLOT]]*24</f>
        <v>38.499999999941792</v>
      </c>
      <c r="AA1262" s="73">
        <f t="shared" si="388"/>
        <v>0</v>
      </c>
      <c r="AB1262" s="73" t="str">
        <f t="shared" si="389"/>
        <v>SI</v>
      </c>
      <c r="AC1262" s="74">
        <f>Table2[[#This Row],[PUNTUALIDAD (H)]]*24</f>
        <v>0</v>
      </c>
      <c r="AD1262" s="73">
        <f t="shared" si="390"/>
        <v>1.5833333333284827</v>
      </c>
      <c r="AE1262" s="74">
        <f>Table2[[#This Row],[ATA TO UNLOADING]]*24</f>
        <v>37.999999999883585</v>
      </c>
      <c r="AF1262" s="74" t="str">
        <f>IF(Table2[[#This Row],[ATA TO UNLOADING 2]]&lt;=48,"YES","NO")</f>
        <v>YES</v>
      </c>
      <c r="AG1262" s="75">
        <f t="shared" si="391"/>
        <v>0.75</v>
      </c>
      <c r="AH1262" s="2" t="s">
        <v>42</v>
      </c>
      <c r="AI1262" s="2" t="str">
        <f t="shared" si="392"/>
        <v>MSKU0290395</v>
      </c>
      <c r="AJ1262" s="76" t="str">
        <f t="shared" si="393"/>
        <v>CTU FLEVOKUST BV</v>
      </c>
      <c r="AK1262" s="77">
        <f>IF($M1262="TRUCK",VLOOKUP($AQ1262,Invoicing!$A$17:$B$49,MATCH($AK$1,Invoicing!$A$17:$B$17,0),FALSE),VLOOKUP($AQ1262,Invoicing!$N$17:$O$21,MATCH($AK$1,Invoicing!$N$17:$O$17,0),FALSE))</f>
        <v>520</v>
      </c>
      <c r="AL1262" s="78" t="e">
        <f>VLOOKUP($E1262,Invoicing!$A$1:$H$8,MATCH(TRACKER!$N1262,Invoicing!$A$1:$H$1,0),FALSE)</f>
        <v>#N/A</v>
      </c>
      <c r="AM1262" s="78">
        <v>35</v>
      </c>
      <c r="AN1262" s="78">
        <f t="shared" si="394"/>
        <v>35</v>
      </c>
      <c r="AO1262" s="2">
        <f t="shared" si="395"/>
        <v>1</v>
      </c>
      <c r="AP1262" s="2" t="str">
        <f t="shared" si="396"/>
        <v>WEEK</v>
      </c>
      <c r="AQ1262" s="2" t="str">
        <f t="shared" si="397"/>
        <v>CTU FLEVOKUST BVWEEK</v>
      </c>
      <c r="AR1262" s="71">
        <f t="shared" si="398"/>
        <v>555</v>
      </c>
      <c r="AS1262" s="71">
        <f>VLOOKUP(AJ1262,Invoicing!A:K,10,FALSE)</f>
        <v>0</v>
      </c>
      <c r="AT1262" s="71">
        <f t="shared" si="399"/>
        <v>555</v>
      </c>
    </row>
    <row r="1263" spans="1:46">
      <c r="A1263" s="37" t="s">
        <v>270</v>
      </c>
      <c r="B1263" s="3" t="s">
        <v>38</v>
      </c>
      <c r="C1263" s="11">
        <v>45536.145833333336</v>
      </c>
      <c r="D1263" s="11">
        <v>45536.166666666664</v>
      </c>
      <c r="E1263" s="11" t="s">
        <v>44</v>
      </c>
      <c r="F1263" s="11" t="s">
        <v>40</v>
      </c>
      <c r="G1263" s="3" t="s">
        <v>1439</v>
      </c>
      <c r="H1263" s="3" t="s">
        <v>41</v>
      </c>
      <c r="I1263" s="11">
        <v>45537.25</v>
      </c>
      <c r="J1263" s="12">
        <v>45537.638888888891</v>
      </c>
      <c r="K1263" s="12">
        <v>45537.6875</v>
      </c>
      <c r="L1263" s="12">
        <v>45537.638888888891</v>
      </c>
      <c r="M1263" s="12" t="s">
        <v>115</v>
      </c>
      <c r="N1263" s="3" t="s">
        <v>42</v>
      </c>
      <c r="O1263" s="3">
        <v>1</v>
      </c>
      <c r="P1263" s="1">
        <f t="shared" si="380"/>
        <v>36</v>
      </c>
      <c r="Q1263" s="1">
        <f t="shared" si="381"/>
        <v>9</v>
      </c>
      <c r="R1263" s="72">
        <f t="shared" si="382"/>
        <v>45537.638888888891</v>
      </c>
      <c r="S1263" s="73">
        <f t="shared" si="383"/>
        <v>1.1041666666642413</v>
      </c>
      <c r="T1263" s="74">
        <f>Table2[[#This Row],[ETA A OFRECIMIENTO]]*24</f>
        <v>26.499999999941792</v>
      </c>
      <c r="U1263" s="1" t="str">
        <f t="shared" si="384"/>
        <v>YES</v>
      </c>
      <c r="V1263" s="73">
        <f t="shared" si="385"/>
        <v>0.4375</v>
      </c>
      <c r="W1263" s="74">
        <f>Table2[[#This Row],[DEL. AVAILABLE A SLOT]]*24</f>
        <v>10.5</v>
      </c>
      <c r="X1263" s="1" t="str">
        <f t="shared" si="386"/>
        <v>SI</v>
      </c>
      <c r="Y1263" s="73">
        <f t="shared" si="387"/>
        <v>1.5416666666642413</v>
      </c>
      <c r="Z1263" s="74">
        <f>Table2[[#This Row],[ETA A TIMESLOT]]*24</f>
        <v>36.999999999941792</v>
      </c>
      <c r="AA1263" s="73">
        <f t="shared" si="388"/>
        <v>0</v>
      </c>
      <c r="AB1263" s="73" t="str">
        <f t="shared" si="389"/>
        <v>SI</v>
      </c>
      <c r="AC1263" s="74">
        <f>Table2[[#This Row],[PUNTUALIDAD (H)]]*24</f>
        <v>0</v>
      </c>
      <c r="AD1263" s="73">
        <f t="shared" si="390"/>
        <v>1.4930555555547471</v>
      </c>
      <c r="AE1263" s="74">
        <f>Table2[[#This Row],[ATA TO UNLOADING]]*24</f>
        <v>35.833333333313931</v>
      </c>
      <c r="AF1263" s="74" t="str">
        <f>IF(Table2[[#This Row],[ATA TO UNLOADING 2]]&lt;=48,"YES","NO")</f>
        <v>YES</v>
      </c>
      <c r="AG1263" s="75">
        <f t="shared" si="391"/>
        <v>0.6875</v>
      </c>
      <c r="AH1263" s="2" t="s">
        <v>42</v>
      </c>
      <c r="AI1263" s="2" t="str">
        <f t="shared" si="392"/>
        <v>MRKU0155639</v>
      </c>
      <c r="AJ1263" s="76" t="str">
        <f t="shared" si="393"/>
        <v>MSI</v>
      </c>
      <c r="AK1263" s="77">
        <f>IF($M1263="TRUCK",VLOOKUP($AQ1263,Invoicing!$A$17:$B$49,MATCH($AK$1,Invoicing!$A$17:$B$17,0),FALSE),VLOOKUP($AQ1263,Invoicing!$N$17:$O$21,MATCH($AK$1,Invoicing!$N$17:$O$17,0),FALSE))</f>
        <v>480</v>
      </c>
      <c r="AL1263" s="78" t="e">
        <f>VLOOKUP($E1263,Invoicing!$A$1:$H$8,MATCH(TRACKER!$N1263,Invoicing!$A$1:$H$1,0),FALSE)</f>
        <v>#N/A</v>
      </c>
      <c r="AM1263" s="78">
        <f>VLOOKUP($E1263,Invoicing!$A$1:$H$8,MATCH(TRACKER!$O$1,Invoicing!$A$1:$H$1,0),FALSE)</f>
        <v>50</v>
      </c>
      <c r="AN1263" s="78">
        <f t="shared" si="394"/>
        <v>50</v>
      </c>
      <c r="AO1263" s="2">
        <f t="shared" si="395"/>
        <v>1</v>
      </c>
      <c r="AP1263" s="2" t="str">
        <f t="shared" si="396"/>
        <v>WEEK</v>
      </c>
      <c r="AQ1263" s="2" t="str">
        <f t="shared" si="397"/>
        <v>MSIWEEK</v>
      </c>
      <c r="AR1263" s="71">
        <f t="shared" si="398"/>
        <v>530</v>
      </c>
      <c r="AS1263" s="71">
        <f>VLOOKUP(AJ1263,Invoicing!A:K,10,FALSE)</f>
        <v>25</v>
      </c>
      <c r="AT1263" s="71">
        <f t="shared" si="399"/>
        <v>555</v>
      </c>
    </row>
    <row r="1264" spans="1:46">
      <c r="A1264" s="37" t="s">
        <v>270</v>
      </c>
      <c r="B1264" s="3" t="s">
        <v>38</v>
      </c>
      <c r="C1264" s="11">
        <v>45536.145833333336</v>
      </c>
      <c r="D1264" s="11">
        <v>45536.166666666664</v>
      </c>
      <c r="E1264" s="11" t="s">
        <v>45</v>
      </c>
      <c r="F1264" s="11" t="s">
        <v>40</v>
      </c>
      <c r="G1264" s="3" t="s">
        <v>1440</v>
      </c>
      <c r="H1264" s="3" t="s">
        <v>41</v>
      </c>
      <c r="I1264" s="11">
        <v>45537.25</v>
      </c>
      <c r="J1264" s="12">
        <v>45537.940972222219</v>
      </c>
      <c r="K1264" s="12">
        <v>45537.9375</v>
      </c>
      <c r="L1264" s="12">
        <v>45537.940972222219</v>
      </c>
      <c r="M1264" s="12" t="s">
        <v>115</v>
      </c>
      <c r="N1264" s="3" t="s">
        <v>42</v>
      </c>
      <c r="O1264" s="3">
        <v>0</v>
      </c>
      <c r="P1264" s="1">
        <f t="shared" si="380"/>
        <v>36</v>
      </c>
      <c r="Q1264" s="1">
        <f t="shared" si="381"/>
        <v>9</v>
      </c>
      <c r="R1264" s="72">
        <f t="shared" si="382"/>
        <v>45537.940972222219</v>
      </c>
      <c r="S1264" s="73">
        <f t="shared" si="383"/>
        <v>1.1041666666642413</v>
      </c>
      <c r="T1264" s="74">
        <f>Table2[[#This Row],[ETA A OFRECIMIENTO]]*24</f>
        <v>26.499999999941792</v>
      </c>
      <c r="U1264" s="1" t="str">
        <f t="shared" si="384"/>
        <v>YES</v>
      </c>
      <c r="V1264" s="73">
        <f t="shared" si="385"/>
        <v>0.6875</v>
      </c>
      <c r="W1264" s="74">
        <f>Table2[[#This Row],[DEL. AVAILABLE A SLOT]]*24</f>
        <v>16.5</v>
      </c>
      <c r="X1264" s="1" t="str">
        <f t="shared" si="386"/>
        <v>SI</v>
      </c>
      <c r="Y1264" s="73">
        <f t="shared" si="387"/>
        <v>1.7916666666642413</v>
      </c>
      <c r="Z1264" s="74">
        <f>Table2[[#This Row],[ETA A TIMESLOT]]*24</f>
        <v>42.999999999941792</v>
      </c>
      <c r="AA1264" s="73">
        <f t="shared" si="388"/>
        <v>3.4722222189884633E-3</v>
      </c>
      <c r="AB1264" s="73" t="str">
        <f t="shared" si="389"/>
        <v>SI</v>
      </c>
      <c r="AC1264" s="74">
        <f>Table2[[#This Row],[PUNTUALIDAD (H)]]*24</f>
        <v>8.3333333255723119E-2</v>
      </c>
      <c r="AD1264" s="73">
        <f t="shared" si="390"/>
        <v>1.7951388888832298</v>
      </c>
      <c r="AE1264" s="74">
        <f>Table2[[#This Row],[ATA TO UNLOADING]]*24</f>
        <v>43.083333333197515</v>
      </c>
      <c r="AF1264" s="74" t="str">
        <f>IF(Table2[[#This Row],[ATA TO UNLOADING 2]]&lt;=48,"YES","NO")</f>
        <v>YES</v>
      </c>
      <c r="AG1264" s="75">
        <f t="shared" si="391"/>
        <v>0.9375</v>
      </c>
      <c r="AH1264" s="2" t="s">
        <v>24</v>
      </c>
      <c r="AI1264" s="2" t="str">
        <f t="shared" si="392"/>
        <v>MRKU2003002</v>
      </c>
      <c r="AJ1264" s="76" t="str">
        <f t="shared" si="393"/>
        <v>OM TRANSPORT</v>
      </c>
      <c r="AK1264" s="77">
        <f>IF($M1264="TRUCK",VLOOKUP($AQ1264,Invoicing!$A$17:$B$49,MATCH($AK$1,Invoicing!$A$17:$B$17,0),FALSE),VLOOKUP($AQ1264,Invoicing!$N$17:$O$21,MATCH($AK$1,Invoicing!$N$17:$O$17,0),FALSE))</f>
        <v>475</v>
      </c>
      <c r="AL1264" s="78" t="e">
        <f>VLOOKUP($E1264,Invoicing!$A$1:$H$8,MATCH(TRACKER!$N1264,Invoicing!$A$1:$H$1,0),FALSE)</f>
        <v>#N/A</v>
      </c>
      <c r="AM1264" s="78">
        <f>VLOOKUP($E1264,Invoicing!$A$1:$H$8,MATCH(TRACKER!$O$1,Invoicing!$A$1:$H$1,0),FALSE)</f>
        <v>50</v>
      </c>
      <c r="AN1264" s="78">
        <f t="shared" si="394"/>
        <v>0</v>
      </c>
      <c r="AO1264" s="2">
        <f t="shared" si="395"/>
        <v>1</v>
      </c>
      <c r="AP1264" s="2" t="str">
        <f t="shared" si="396"/>
        <v>NIGHT</v>
      </c>
      <c r="AQ1264" s="2" t="str">
        <f t="shared" si="397"/>
        <v>OM TRANSPORTNIGHT</v>
      </c>
      <c r="AR1264" s="71">
        <f t="shared" si="398"/>
        <v>475</v>
      </c>
      <c r="AS1264" s="71">
        <f>VLOOKUP(AJ1264,Invoicing!A:K,10,FALSE)</f>
        <v>25</v>
      </c>
      <c r="AT1264" s="71">
        <f t="shared" si="399"/>
        <v>500</v>
      </c>
    </row>
    <row r="1265" spans="1:47">
      <c r="A1265" s="37" t="s">
        <v>270</v>
      </c>
      <c r="B1265" s="3" t="s">
        <v>38</v>
      </c>
      <c r="C1265" s="11">
        <v>45536.145833333336</v>
      </c>
      <c r="D1265" s="11">
        <v>45536.166666666664</v>
      </c>
      <c r="E1265" s="11" t="s">
        <v>45</v>
      </c>
      <c r="F1265" s="11" t="s">
        <v>40</v>
      </c>
      <c r="G1265" s="3" t="s">
        <v>1441</v>
      </c>
      <c r="H1265" s="3" t="s">
        <v>41</v>
      </c>
      <c r="I1265" s="11">
        <v>45538.625</v>
      </c>
      <c r="J1265" s="12">
        <v>45538.960416666669</v>
      </c>
      <c r="K1265" s="12">
        <v>45539.125</v>
      </c>
      <c r="L1265" s="12">
        <v>45538.961805555555</v>
      </c>
      <c r="M1265" s="12" t="s">
        <v>115</v>
      </c>
      <c r="N1265" s="3" t="s">
        <v>42</v>
      </c>
      <c r="O1265" s="3">
        <v>0</v>
      </c>
      <c r="P1265" s="1">
        <f t="shared" si="380"/>
        <v>36</v>
      </c>
      <c r="Q1265" s="1">
        <f t="shared" si="381"/>
        <v>9</v>
      </c>
      <c r="R1265" s="72">
        <f t="shared" si="382"/>
        <v>45538.960416666669</v>
      </c>
      <c r="S1265" s="73">
        <f t="shared" si="383"/>
        <v>2.4791666666642413</v>
      </c>
      <c r="T1265" s="74">
        <f>Table2[[#This Row],[ETA A OFRECIMIENTO]]*24</f>
        <v>59.499999999941792</v>
      </c>
      <c r="U1265" s="1" t="str">
        <f t="shared" si="384"/>
        <v>NO</v>
      </c>
      <c r="V1265" s="73">
        <f t="shared" si="385"/>
        <v>0.5</v>
      </c>
      <c r="W1265" s="74">
        <f>Table2[[#This Row],[DEL. AVAILABLE A SLOT]]*24</f>
        <v>12</v>
      </c>
      <c r="X1265" s="1" t="str">
        <f t="shared" si="386"/>
        <v>SI</v>
      </c>
      <c r="Y1265" s="73">
        <f t="shared" si="387"/>
        <v>2.9791666666642413</v>
      </c>
      <c r="Z1265" s="74">
        <f>Table2[[#This Row],[ETA A TIMESLOT]]*24</f>
        <v>71.499999999941792</v>
      </c>
      <c r="AA1265" s="73">
        <f t="shared" si="388"/>
        <v>0</v>
      </c>
      <c r="AB1265" s="73" t="str">
        <f t="shared" si="389"/>
        <v>SI</v>
      </c>
      <c r="AC1265" s="74">
        <f>Table2[[#This Row],[PUNTUALIDAD (H)]]*24</f>
        <v>0</v>
      </c>
      <c r="AD1265" s="73">
        <f t="shared" si="390"/>
        <v>2.8159722222189885</v>
      </c>
      <c r="AE1265" s="74">
        <f>Table2[[#This Row],[ATA TO UNLOADING]]*24</f>
        <v>67.583333333255723</v>
      </c>
      <c r="AF1265" s="74" t="str">
        <f>IF(Table2[[#This Row],[ATA TO UNLOADING 2]]&lt;=48,"YES","NO")</f>
        <v>NO</v>
      </c>
      <c r="AG1265" s="75">
        <f t="shared" si="391"/>
        <v>0.125</v>
      </c>
      <c r="AH1265" s="2" t="s">
        <v>24</v>
      </c>
      <c r="AI1265" s="2" t="str">
        <f t="shared" si="392"/>
        <v>MRKU5159128</v>
      </c>
      <c r="AJ1265" s="76" t="str">
        <f t="shared" si="393"/>
        <v>OM TRANSPORT</v>
      </c>
      <c r="AK1265" s="77">
        <f>IF($M1265="TRUCK",VLOOKUP($AQ1265,Invoicing!$A$17:$B$49,MATCH($AK$1,Invoicing!$A$17:$B$17,0),FALSE),VLOOKUP($AQ1265,Invoicing!$N$17:$O$21,MATCH($AK$1,Invoicing!$N$17:$O$17,0),FALSE))</f>
        <v>475</v>
      </c>
      <c r="AL1265" s="78" t="e">
        <f>VLOOKUP($E1265,Invoicing!$A$1:$H$8,MATCH(TRACKER!$N1265,Invoicing!$A$1:$H$1,0),FALSE)</f>
        <v>#N/A</v>
      </c>
      <c r="AM1265" s="78">
        <f>VLOOKUP($E1265,Invoicing!$A$1:$H$8,MATCH(TRACKER!$O$1,Invoicing!$A$1:$H$1,0),FALSE)</f>
        <v>50</v>
      </c>
      <c r="AN1265" s="78">
        <f t="shared" si="394"/>
        <v>0</v>
      </c>
      <c r="AO1265" s="2">
        <f t="shared" si="395"/>
        <v>3</v>
      </c>
      <c r="AP1265" s="2" t="str">
        <f t="shared" si="396"/>
        <v>NIGHT</v>
      </c>
      <c r="AQ1265" s="2" t="str">
        <f t="shared" si="397"/>
        <v>OM TRANSPORTNIGHT</v>
      </c>
      <c r="AR1265" s="71">
        <f t="shared" si="398"/>
        <v>475</v>
      </c>
      <c r="AS1265" s="71">
        <f>VLOOKUP(AJ1265,Invoicing!A:K,10,FALSE)</f>
        <v>25</v>
      </c>
      <c r="AT1265" s="71">
        <f t="shared" si="399"/>
        <v>500</v>
      </c>
    </row>
    <row r="1266" spans="1:47">
      <c r="A1266" s="37" t="s">
        <v>270</v>
      </c>
      <c r="B1266" s="3" t="s">
        <v>38</v>
      </c>
      <c r="C1266" s="11">
        <v>45536.145833333336</v>
      </c>
      <c r="D1266" s="11">
        <v>45536.166666666664</v>
      </c>
      <c r="E1266" s="11" t="s">
        <v>45</v>
      </c>
      <c r="F1266" s="11" t="s">
        <v>40</v>
      </c>
      <c r="G1266" s="3" t="s">
        <v>1442</v>
      </c>
      <c r="H1266" s="3" t="s">
        <v>41</v>
      </c>
      <c r="I1266" s="11">
        <v>45537.25</v>
      </c>
      <c r="J1266" s="12">
        <v>45537.361111111109</v>
      </c>
      <c r="K1266" s="12">
        <v>45537.375</v>
      </c>
      <c r="L1266" s="12">
        <v>45537.361111111109</v>
      </c>
      <c r="M1266" s="12" t="s">
        <v>115</v>
      </c>
      <c r="N1266" s="3" t="s">
        <v>42</v>
      </c>
      <c r="O1266" s="3">
        <v>1</v>
      </c>
      <c r="P1266" s="1">
        <f t="shared" si="380"/>
        <v>36</v>
      </c>
      <c r="Q1266" s="1">
        <f t="shared" si="381"/>
        <v>9</v>
      </c>
      <c r="R1266" s="72">
        <f t="shared" si="382"/>
        <v>45537.361111111109</v>
      </c>
      <c r="S1266" s="73">
        <f t="shared" si="383"/>
        <v>1.1041666666642413</v>
      </c>
      <c r="T1266" s="74">
        <f>Table2[[#This Row],[ETA A OFRECIMIENTO]]*24</f>
        <v>26.499999999941792</v>
      </c>
      <c r="U1266" s="1" t="str">
        <f t="shared" si="384"/>
        <v>YES</v>
      </c>
      <c r="V1266" s="73">
        <f t="shared" si="385"/>
        <v>0.125</v>
      </c>
      <c r="W1266" s="74">
        <f>Table2[[#This Row],[DEL. AVAILABLE A SLOT]]*24</f>
        <v>3</v>
      </c>
      <c r="X1266" s="1" t="str">
        <f t="shared" si="386"/>
        <v>SI</v>
      </c>
      <c r="Y1266" s="73">
        <f t="shared" si="387"/>
        <v>1.2291666666642413</v>
      </c>
      <c r="Z1266" s="74">
        <f>Table2[[#This Row],[ETA A TIMESLOT]]*24</f>
        <v>29.499999999941792</v>
      </c>
      <c r="AA1266" s="73">
        <f t="shared" si="388"/>
        <v>0</v>
      </c>
      <c r="AB1266" s="73" t="str">
        <f t="shared" si="389"/>
        <v>SI</v>
      </c>
      <c r="AC1266" s="74">
        <f>Table2[[#This Row],[PUNTUALIDAD (H)]]*24</f>
        <v>0</v>
      </c>
      <c r="AD1266" s="73">
        <f t="shared" si="390"/>
        <v>1.2152777777737356</v>
      </c>
      <c r="AE1266" s="74">
        <f>Table2[[#This Row],[ATA TO UNLOADING]]*24</f>
        <v>29.166666666569654</v>
      </c>
      <c r="AF1266" s="74" t="str">
        <f>IF(Table2[[#This Row],[ATA TO UNLOADING 2]]&lt;=48,"YES","NO")</f>
        <v>YES</v>
      </c>
      <c r="AG1266" s="75">
        <f t="shared" si="391"/>
        <v>0.375</v>
      </c>
      <c r="AH1266" s="2" t="s">
        <v>42</v>
      </c>
      <c r="AI1266" s="2" t="str">
        <f t="shared" si="392"/>
        <v>MRKU5171566</v>
      </c>
      <c r="AJ1266" s="76" t="str">
        <f t="shared" si="393"/>
        <v>OM TRANSPORT</v>
      </c>
      <c r="AK1266" s="77">
        <f>IF($M1266="TRUCK",VLOOKUP($AQ1266,Invoicing!$A$17:$B$49,MATCH($AK$1,Invoicing!$A$17:$B$17,0),FALSE),VLOOKUP($AQ1266,Invoicing!$N$17:$O$21,MATCH($AK$1,Invoicing!$N$17:$O$17,0),FALSE))</f>
        <v>475</v>
      </c>
      <c r="AL1266" s="78" t="e">
        <f>VLOOKUP($E1266,Invoicing!$A$1:$H$8,MATCH(TRACKER!$N1266,Invoicing!$A$1:$H$1,0),FALSE)</f>
        <v>#N/A</v>
      </c>
      <c r="AM1266" s="78">
        <f>VLOOKUP($E1266,Invoicing!$A$1:$H$8,MATCH(TRACKER!$O$1,Invoicing!$A$1:$H$1,0),FALSE)</f>
        <v>50</v>
      </c>
      <c r="AN1266" s="78">
        <f t="shared" si="394"/>
        <v>50</v>
      </c>
      <c r="AO1266" s="2">
        <f t="shared" si="395"/>
        <v>1</v>
      </c>
      <c r="AP1266" s="2" t="str">
        <f t="shared" si="396"/>
        <v>WEEK</v>
      </c>
      <c r="AQ1266" s="2" t="str">
        <f t="shared" si="397"/>
        <v>OM TRANSPORTWEEK</v>
      </c>
      <c r="AR1266" s="71">
        <f t="shared" si="398"/>
        <v>525</v>
      </c>
      <c r="AS1266" s="71">
        <f>VLOOKUP(AJ1266,Invoicing!A:K,10,FALSE)</f>
        <v>25</v>
      </c>
      <c r="AT1266" s="71">
        <f t="shared" si="399"/>
        <v>550</v>
      </c>
    </row>
    <row r="1267" spans="1:47">
      <c r="A1267" s="37" t="s">
        <v>270</v>
      </c>
      <c r="B1267" s="3" t="s">
        <v>38</v>
      </c>
      <c r="C1267" s="11">
        <v>45536.145833333336</v>
      </c>
      <c r="D1267" s="11">
        <v>45536.166666666664</v>
      </c>
      <c r="E1267" s="11" t="s">
        <v>45</v>
      </c>
      <c r="F1267" s="11" t="s">
        <v>40</v>
      </c>
      <c r="G1267" s="3" t="s">
        <v>1443</v>
      </c>
      <c r="H1267" s="3" t="s">
        <v>41</v>
      </c>
      <c r="I1267" s="11">
        <v>45538.625</v>
      </c>
      <c r="J1267" s="12">
        <v>45538.817361111112</v>
      </c>
      <c r="K1267" s="12">
        <v>45538.875</v>
      </c>
      <c r="L1267" s="12">
        <v>45538.836805555555</v>
      </c>
      <c r="M1267" s="12" t="s">
        <v>115</v>
      </c>
      <c r="N1267" s="3" t="s">
        <v>42</v>
      </c>
      <c r="O1267" s="3">
        <v>0</v>
      </c>
      <c r="P1267" s="1">
        <f t="shared" si="380"/>
        <v>36</v>
      </c>
      <c r="Q1267" s="1">
        <f t="shared" si="381"/>
        <v>9</v>
      </c>
      <c r="R1267" s="72">
        <f t="shared" si="382"/>
        <v>45538.817361111112</v>
      </c>
      <c r="S1267" s="73">
        <f t="shared" si="383"/>
        <v>2.4791666666642413</v>
      </c>
      <c r="T1267" s="74">
        <f>Table2[[#This Row],[ETA A OFRECIMIENTO]]*24</f>
        <v>59.499999999941792</v>
      </c>
      <c r="U1267" s="1" t="str">
        <f t="shared" si="384"/>
        <v>NO</v>
      </c>
      <c r="V1267" s="73">
        <f t="shared" si="385"/>
        <v>0.25</v>
      </c>
      <c r="W1267" s="74">
        <f>Table2[[#This Row],[DEL. AVAILABLE A SLOT]]*24</f>
        <v>6</v>
      </c>
      <c r="X1267" s="1" t="str">
        <f t="shared" si="386"/>
        <v>SI</v>
      </c>
      <c r="Y1267" s="73">
        <f t="shared" si="387"/>
        <v>2.7291666666642413</v>
      </c>
      <c r="Z1267" s="74">
        <f>Table2[[#This Row],[ETA A TIMESLOT]]*24</f>
        <v>65.499999999941792</v>
      </c>
      <c r="AA1267" s="73">
        <f t="shared" si="388"/>
        <v>0</v>
      </c>
      <c r="AB1267" s="73" t="str">
        <f t="shared" si="389"/>
        <v>SI</v>
      </c>
      <c r="AC1267" s="74">
        <f>Table2[[#This Row],[PUNTUALIDAD (H)]]*24</f>
        <v>0</v>
      </c>
      <c r="AD1267" s="73">
        <f t="shared" si="390"/>
        <v>2.6909722222189885</v>
      </c>
      <c r="AE1267" s="74">
        <f>Table2[[#This Row],[ATA TO UNLOADING]]*24</f>
        <v>64.583333333255723</v>
      </c>
      <c r="AF1267" s="74" t="str">
        <f>IF(Table2[[#This Row],[ATA TO UNLOADING 2]]&lt;=48,"YES","NO")</f>
        <v>NO</v>
      </c>
      <c r="AG1267" s="75">
        <f t="shared" si="391"/>
        <v>0.875</v>
      </c>
      <c r="AH1267" s="2" t="s">
        <v>24</v>
      </c>
      <c r="AI1267" s="2" t="str">
        <f t="shared" si="392"/>
        <v>MRKU5468662</v>
      </c>
      <c r="AJ1267" s="76" t="str">
        <f t="shared" si="393"/>
        <v>OM TRANSPORT</v>
      </c>
      <c r="AK1267" s="77">
        <f>IF($M1267="TRUCK",VLOOKUP($AQ1267,Invoicing!$A$17:$B$49,MATCH($AK$1,Invoicing!$A$17:$B$17,0),FALSE),VLOOKUP($AQ1267,Invoicing!$N$17:$O$21,MATCH($AK$1,Invoicing!$N$17:$O$17,0),FALSE))</f>
        <v>475</v>
      </c>
      <c r="AL1267" s="78" t="e">
        <f>VLOOKUP($E1267,Invoicing!$A$1:$H$8,MATCH(TRACKER!$N1267,Invoicing!$A$1:$H$1,0),FALSE)</f>
        <v>#N/A</v>
      </c>
      <c r="AM1267" s="78">
        <f>VLOOKUP($E1267,Invoicing!$A$1:$H$8,MATCH(TRACKER!$O$1,Invoicing!$A$1:$H$1,0),FALSE)</f>
        <v>50</v>
      </c>
      <c r="AN1267" s="78">
        <f t="shared" si="394"/>
        <v>0</v>
      </c>
      <c r="AO1267" s="2">
        <f t="shared" si="395"/>
        <v>2</v>
      </c>
      <c r="AP1267" s="2" t="str">
        <f t="shared" si="396"/>
        <v>NIGHT</v>
      </c>
      <c r="AQ1267" s="2" t="str">
        <f t="shared" si="397"/>
        <v>OM TRANSPORTNIGHT</v>
      </c>
      <c r="AR1267" s="71">
        <f t="shared" si="398"/>
        <v>475</v>
      </c>
      <c r="AS1267" s="71">
        <f>VLOOKUP(AJ1267,Invoicing!A:K,10,FALSE)</f>
        <v>25</v>
      </c>
      <c r="AT1267" s="71">
        <f t="shared" si="399"/>
        <v>500</v>
      </c>
    </row>
    <row r="1268" spans="1:47">
      <c r="A1268" s="37" t="s">
        <v>270</v>
      </c>
      <c r="B1268" s="3" t="s">
        <v>38</v>
      </c>
      <c r="C1268" s="11">
        <v>45536.145833333336</v>
      </c>
      <c r="D1268" s="11">
        <v>45536.166666666664</v>
      </c>
      <c r="E1268" s="11" t="s">
        <v>45</v>
      </c>
      <c r="F1268" s="11" t="s">
        <v>40</v>
      </c>
      <c r="G1268" s="3" t="s">
        <v>1444</v>
      </c>
      <c r="H1268" s="3" t="s">
        <v>41</v>
      </c>
      <c r="I1268" s="11">
        <v>45537.25</v>
      </c>
      <c r="J1268" s="12">
        <v>45537.805555555555</v>
      </c>
      <c r="K1268" s="12">
        <v>45537.625</v>
      </c>
      <c r="L1268" s="12">
        <v>45537.805555555555</v>
      </c>
      <c r="M1268" s="12" t="s">
        <v>115</v>
      </c>
      <c r="N1268" s="3" t="s">
        <v>42</v>
      </c>
      <c r="O1268" s="3">
        <v>1</v>
      </c>
      <c r="P1268" s="1">
        <f t="shared" si="380"/>
        <v>36</v>
      </c>
      <c r="Q1268" s="1">
        <f t="shared" si="381"/>
        <v>9</v>
      </c>
      <c r="R1268" s="72">
        <f t="shared" si="382"/>
        <v>45537.805555555555</v>
      </c>
      <c r="S1268" s="73">
        <f t="shared" si="383"/>
        <v>1.1041666666642413</v>
      </c>
      <c r="T1268" s="74">
        <f>Table2[[#This Row],[ETA A OFRECIMIENTO]]*24</f>
        <v>26.499999999941792</v>
      </c>
      <c r="U1268" s="1" t="str">
        <f t="shared" si="384"/>
        <v>YES</v>
      </c>
      <c r="V1268" s="73">
        <f t="shared" si="385"/>
        <v>0.375</v>
      </c>
      <c r="W1268" s="74">
        <f>Table2[[#This Row],[DEL. AVAILABLE A SLOT]]*24</f>
        <v>9</v>
      </c>
      <c r="X1268" s="1" t="str">
        <f t="shared" si="386"/>
        <v>SI</v>
      </c>
      <c r="Y1268" s="73">
        <f t="shared" si="387"/>
        <v>1.4791666666642413</v>
      </c>
      <c r="Z1268" s="74">
        <f>Table2[[#This Row],[ETA A TIMESLOT]]*24</f>
        <v>35.499999999941792</v>
      </c>
      <c r="AA1268" s="73">
        <f t="shared" si="388"/>
        <v>0.18055555555474712</v>
      </c>
      <c r="AB1268" s="73" t="str">
        <f t="shared" si="389"/>
        <v>NO</v>
      </c>
      <c r="AC1268" s="74">
        <f>Table2[[#This Row],[PUNTUALIDAD (H)]]*24</f>
        <v>4.3333333333139308</v>
      </c>
      <c r="AD1268" s="73">
        <f t="shared" si="390"/>
        <v>1.6597222222189885</v>
      </c>
      <c r="AE1268" s="74">
        <f>Table2[[#This Row],[ATA TO UNLOADING]]*24</f>
        <v>39.833333333255723</v>
      </c>
      <c r="AF1268" s="74" t="str">
        <f>IF(Table2[[#This Row],[ATA TO UNLOADING 2]]&lt;=48,"YES","NO")</f>
        <v>YES</v>
      </c>
      <c r="AG1268" s="75">
        <f t="shared" si="391"/>
        <v>0.625</v>
      </c>
      <c r="AH1268" s="2" t="s">
        <v>42</v>
      </c>
      <c r="AI1268" s="2" t="str">
        <f t="shared" si="392"/>
        <v>MRKU5575790</v>
      </c>
      <c r="AJ1268" s="76" t="str">
        <f t="shared" si="393"/>
        <v>OM TRANSPORT</v>
      </c>
      <c r="AK1268" s="77">
        <f>IF($M1268="TRUCK",VLOOKUP($AQ1268,Invoicing!$A$17:$B$49,MATCH($AK$1,Invoicing!$A$17:$B$17,0),FALSE),VLOOKUP($AQ1268,Invoicing!$N$17:$O$21,MATCH($AK$1,Invoicing!$N$17:$O$17,0),FALSE))</f>
        <v>475</v>
      </c>
      <c r="AL1268" s="78" t="e">
        <f>VLOOKUP($E1268,Invoicing!$A$1:$H$8,MATCH(TRACKER!$N1268,Invoicing!$A$1:$H$1,0),FALSE)</f>
        <v>#N/A</v>
      </c>
      <c r="AM1268" s="78">
        <f>VLOOKUP($E1268,Invoicing!$A$1:$H$8,MATCH(TRACKER!$O$1,Invoicing!$A$1:$H$1,0),FALSE)</f>
        <v>50</v>
      </c>
      <c r="AN1268" s="78">
        <f t="shared" si="394"/>
        <v>50</v>
      </c>
      <c r="AO1268" s="2">
        <f t="shared" si="395"/>
        <v>1</v>
      </c>
      <c r="AP1268" s="2" t="str">
        <f t="shared" si="396"/>
        <v>WEEK</v>
      </c>
      <c r="AQ1268" s="2" t="str">
        <f t="shared" si="397"/>
        <v>OM TRANSPORTWEEK</v>
      </c>
      <c r="AR1268" s="71">
        <f t="shared" si="398"/>
        <v>525</v>
      </c>
      <c r="AS1268" s="71">
        <f>VLOOKUP(AJ1268,Invoicing!A:K,10,FALSE)</f>
        <v>25</v>
      </c>
      <c r="AT1268" s="71">
        <f t="shared" si="399"/>
        <v>550</v>
      </c>
    </row>
    <row r="1269" spans="1:47">
      <c r="A1269" s="37" t="s">
        <v>270</v>
      </c>
      <c r="B1269" s="3" t="s">
        <v>38</v>
      </c>
      <c r="C1269" s="11">
        <v>45536.145833333336</v>
      </c>
      <c r="D1269" s="11">
        <v>45536.166666666664</v>
      </c>
      <c r="E1269" s="11" t="s">
        <v>45</v>
      </c>
      <c r="F1269" s="11" t="s">
        <v>40</v>
      </c>
      <c r="G1269" s="3" t="s">
        <v>1445</v>
      </c>
      <c r="H1269" s="3" t="s">
        <v>41</v>
      </c>
      <c r="I1269" s="11">
        <v>45537.25</v>
      </c>
      <c r="J1269" s="12">
        <v>45537.923611111109</v>
      </c>
      <c r="K1269" s="12">
        <v>45537.875</v>
      </c>
      <c r="L1269" s="12">
        <v>45537.927083333336</v>
      </c>
      <c r="M1269" s="12" t="s">
        <v>115</v>
      </c>
      <c r="N1269" s="3" t="s">
        <v>42</v>
      </c>
      <c r="O1269" s="3">
        <v>0</v>
      </c>
      <c r="P1269" s="1">
        <f t="shared" si="380"/>
        <v>36</v>
      </c>
      <c r="Q1269" s="1">
        <f t="shared" si="381"/>
        <v>9</v>
      </c>
      <c r="R1269" s="72">
        <f t="shared" si="382"/>
        <v>45537.923611111109</v>
      </c>
      <c r="S1269" s="73">
        <f t="shared" si="383"/>
        <v>1.1041666666642413</v>
      </c>
      <c r="T1269" s="74">
        <f>Table2[[#This Row],[ETA A OFRECIMIENTO]]*24</f>
        <v>26.499999999941792</v>
      </c>
      <c r="U1269" s="1" t="str">
        <f t="shared" si="384"/>
        <v>YES</v>
      </c>
      <c r="V1269" s="73">
        <f t="shared" si="385"/>
        <v>0.625</v>
      </c>
      <c r="W1269" s="74">
        <f>Table2[[#This Row],[DEL. AVAILABLE A SLOT]]*24</f>
        <v>15</v>
      </c>
      <c r="X1269" s="1" t="str">
        <f t="shared" si="386"/>
        <v>SI</v>
      </c>
      <c r="Y1269" s="73">
        <f t="shared" si="387"/>
        <v>1.7291666666642413</v>
      </c>
      <c r="Z1269" s="74">
        <f>Table2[[#This Row],[ETA A TIMESLOT]]*24</f>
        <v>41.499999999941792</v>
      </c>
      <c r="AA1269" s="73">
        <f t="shared" si="388"/>
        <v>4.8611111109494232E-2</v>
      </c>
      <c r="AB1269" s="73" t="str">
        <f t="shared" si="389"/>
        <v>NO</v>
      </c>
      <c r="AC1269" s="74">
        <f>Table2[[#This Row],[PUNTUALIDAD (H)]]*24</f>
        <v>1.1666666666278616</v>
      </c>
      <c r="AD1269" s="73">
        <f t="shared" si="390"/>
        <v>1.78125</v>
      </c>
      <c r="AE1269" s="74">
        <f>Table2[[#This Row],[ATA TO UNLOADING]]*24</f>
        <v>42.75</v>
      </c>
      <c r="AF1269" s="74" t="str">
        <f>IF(Table2[[#This Row],[ATA TO UNLOADING 2]]&lt;=48,"YES","NO")</f>
        <v>YES</v>
      </c>
      <c r="AG1269" s="75">
        <f t="shared" si="391"/>
        <v>0.875</v>
      </c>
      <c r="AH1269" s="2" t="s">
        <v>24</v>
      </c>
      <c r="AI1269" s="2" t="str">
        <f t="shared" si="392"/>
        <v>MRKU6417654</v>
      </c>
      <c r="AJ1269" s="76" t="str">
        <f t="shared" si="393"/>
        <v>OM TRANSPORT</v>
      </c>
      <c r="AK1269" s="77">
        <f>IF($M1269="TRUCK",VLOOKUP($AQ1269,Invoicing!$A$17:$B$49,MATCH($AK$1,Invoicing!$A$17:$B$17,0),FALSE),VLOOKUP($AQ1269,Invoicing!$N$17:$O$21,MATCH($AK$1,Invoicing!$N$17:$O$17,0),FALSE))</f>
        <v>475</v>
      </c>
      <c r="AL1269" s="78" t="e">
        <f>VLOOKUP($E1269,Invoicing!$A$1:$H$8,MATCH(TRACKER!$N1269,Invoicing!$A$1:$H$1,0),FALSE)</f>
        <v>#N/A</v>
      </c>
      <c r="AM1269" s="78">
        <f>VLOOKUP($E1269,Invoicing!$A$1:$H$8,MATCH(TRACKER!$O$1,Invoicing!$A$1:$H$1,0),FALSE)</f>
        <v>50</v>
      </c>
      <c r="AN1269" s="78">
        <f t="shared" si="394"/>
        <v>0</v>
      </c>
      <c r="AO1269" s="2">
        <f t="shared" si="395"/>
        <v>1</v>
      </c>
      <c r="AP1269" s="2" t="str">
        <f t="shared" si="396"/>
        <v>NIGHT</v>
      </c>
      <c r="AQ1269" s="2" t="str">
        <f t="shared" si="397"/>
        <v>OM TRANSPORTNIGHT</v>
      </c>
      <c r="AR1269" s="71">
        <f t="shared" si="398"/>
        <v>475</v>
      </c>
      <c r="AS1269" s="71">
        <f>VLOOKUP(AJ1269,Invoicing!A:K,10,FALSE)</f>
        <v>25</v>
      </c>
      <c r="AT1269" s="71">
        <f t="shared" si="399"/>
        <v>500</v>
      </c>
    </row>
    <row r="1270" spans="1:47">
      <c r="A1270" s="37" t="s">
        <v>270</v>
      </c>
      <c r="B1270" s="3" t="s">
        <v>38</v>
      </c>
      <c r="C1270" s="11">
        <v>45536.145833333336</v>
      </c>
      <c r="D1270" s="11">
        <v>45536.166666666664</v>
      </c>
      <c r="E1270" s="11" t="s">
        <v>49</v>
      </c>
      <c r="F1270" s="11" t="s">
        <v>40</v>
      </c>
      <c r="G1270" s="3" t="s">
        <v>1446</v>
      </c>
      <c r="H1270" s="3" t="s">
        <v>41</v>
      </c>
      <c r="I1270" s="11">
        <v>45537.25</v>
      </c>
      <c r="J1270" s="12">
        <v>45537.572916666664</v>
      </c>
      <c r="K1270" s="12">
        <v>45537.5625</v>
      </c>
      <c r="L1270" s="12">
        <v>45537.586805555555</v>
      </c>
      <c r="M1270" s="12" t="s">
        <v>115</v>
      </c>
      <c r="N1270" s="3" t="s">
        <v>42</v>
      </c>
      <c r="O1270" s="3">
        <v>1</v>
      </c>
      <c r="P1270" s="1">
        <f t="shared" si="380"/>
        <v>36</v>
      </c>
      <c r="Q1270" s="1">
        <f t="shared" si="381"/>
        <v>9</v>
      </c>
      <c r="R1270" s="72">
        <f t="shared" si="382"/>
        <v>45537.572916666664</v>
      </c>
      <c r="S1270" s="73">
        <f t="shared" si="383"/>
        <v>1.1041666666642413</v>
      </c>
      <c r="T1270" s="74">
        <f>Table2[[#This Row],[ETA A OFRECIMIENTO]]*24</f>
        <v>26.499999999941792</v>
      </c>
      <c r="U1270" s="1" t="str">
        <f t="shared" si="384"/>
        <v>YES</v>
      </c>
      <c r="V1270" s="73">
        <f t="shared" si="385"/>
        <v>0.3125</v>
      </c>
      <c r="W1270" s="74">
        <f>Table2[[#This Row],[DEL. AVAILABLE A SLOT]]*24</f>
        <v>7.5</v>
      </c>
      <c r="X1270" s="1" t="str">
        <f t="shared" si="386"/>
        <v>SI</v>
      </c>
      <c r="Y1270" s="73">
        <f t="shared" si="387"/>
        <v>1.4166666666642413</v>
      </c>
      <c r="Z1270" s="74">
        <f>Table2[[#This Row],[ETA A TIMESLOT]]*24</f>
        <v>33.999999999941792</v>
      </c>
      <c r="AA1270" s="73">
        <f t="shared" si="388"/>
        <v>1.0416666664241347E-2</v>
      </c>
      <c r="AB1270" s="73" t="str">
        <f t="shared" si="389"/>
        <v>SI</v>
      </c>
      <c r="AC1270" s="74">
        <f>Table2[[#This Row],[PUNTUALIDAD (H)]]*24</f>
        <v>0.24999999994179234</v>
      </c>
      <c r="AD1270" s="73">
        <f t="shared" si="390"/>
        <v>1.4409722222189885</v>
      </c>
      <c r="AE1270" s="74">
        <f>Table2[[#This Row],[ATA TO UNLOADING]]*24</f>
        <v>34.583333333255723</v>
      </c>
      <c r="AF1270" s="74" t="str">
        <f>IF(Table2[[#This Row],[ATA TO UNLOADING 2]]&lt;=48,"YES","NO")</f>
        <v>YES</v>
      </c>
      <c r="AG1270" s="75">
        <f t="shared" si="391"/>
        <v>0.5625</v>
      </c>
      <c r="AH1270" s="2" t="s">
        <v>42</v>
      </c>
      <c r="AI1270" s="2" t="str">
        <f t="shared" si="392"/>
        <v>TCNU8312633</v>
      </c>
      <c r="AJ1270" s="76" t="str">
        <f t="shared" si="393"/>
        <v>CTU FLEVOKUST BV</v>
      </c>
      <c r="AK1270" s="77">
        <f>IF($M1270="TRUCK",VLOOKUP($AQ1270,Invoicing!$A$17:$B$49,MATCH($AK$1,Invoicing!$A$17:$B$17,0),FALSE),VLOOKUP($AQ1270,Invoicing!$N$17:$O$21,MATCH($AK$1,Invoicing!$N$17:$O$17,0),FALSE))</f>
        <v>520</v>
      </c>
      <c r="AL1270" s="78" t="e">
        <f>VLOOKUP($E1270,Invoicing!$A$1:$H$8,MATCH(TRACKER!$N1270,Invoicing!$A$1:$H$1,0),FALSE)</f>
        <v>#N/A</v>
      </c>
      <c r="AM1270" s="78">
        <v>35</v>
      </c>
      <c r="AN1270" s="78">
        <f t="shared" si="394"/>
        <v>35</v>
      </c>
      <c r="AO1270" s="2">
        <f t="shared" si="395"/>
        <v>1</v>
      </c>
      <c r="AP1270" s="2" t="str">
        <f t="shared" si="396"/>
        <v>WEEK</v>
      </c>
      <c r="AQ1270" s="2" t="str">
        <f t="shared" si="397"/>
        <v>CTU FLEVOKUST BVWEEK</v>
      </c>
      <c r="AR1270" s="71">
        <f t="shared" si="398"/>
        <v>555</v>
      </c>
      <c r="AS1270" s="71">
        <f>VLOOKUP(AJ1270,Invoicing!A:K,10,FALSE)</f>
        <v>0</v>
      </c>
      <c r="AT1270" s="71">
        <f t="shared" si="399"/>
        <v>555</v>
      </c>
    </row>
    <row r="1271" spans="1:47">
      <c r="A1271" s="37" t="s">
        <v>270</v>
      </c>
      <c r="B1271" s="3" t="s">
        <v>38</v>
      </c>
      <c r="C1271" s="11">
        <v>45536.145833333336</v>
      </c>
      <c r="D1271" s="11">
        <v>45536.166666666664</v>
      </c>
      <c r="E1271" s="11" t="s">
        <v>49</v>
      </c>
      <c r="F1271" s="11" t="s">
        <v>40</v>
      </c>
      <c r="G1271" s="3" t="s">
        <v>1447</v>
      </c>
      <c r="H1271" s="3" t="s">
        <v>46</v>
      </c>
      <c r="I1271" s="11">
        <v>45537.25</v>
      </c>
      <c r="J1271" s="12">
        <v>45537.513888888891</v>
      </c>
      <c r="K1271" s="12">
        <v>45537.5</v>
      </c>
      <c r="L1271" s="12">
        <v>45537.527777777781</v>
      </c>
      <c r="M1271" s="12" t="s">
        <v>115</v>
      </c>
      <c r="N1271" s="3" t="s">
        <v>42</v>
      </c>
      <c r="O1271" s="3">
        <v>1</v>
      </c>
      <c r="P1271" s="1">
        <f t="shared" si="380"/>
        <v>36</v>
      </c>
      <c r="Q1271" s="1">
        <f t="shared" si="381"/>
        <v>9</v>
      </c>
      <c r="R1271" s="72">
        <f t="shared" si="382"/>
        <v>45537.513888888891</v>
      </c>
      <c r="S1271" s="73">
        <f t="shared" si="383"/>
        <v>1.1041666666642413</v>
      </c>
      <c r="T1271" s="74">
        <f>Table2[[#This Row],[ETA A OFRECIMIENTO]]*24</f>
        <v>26.499999999941792</v>
      </c>
      <c r="U1271" s="1" t="str">
        <f t="shared" si="384"/>
        <v>YES</v>
      </c>
      <c r="V1271" s="73">
        <f t="shared" si="385"/>
        <v>0.25</v>
      </c>
      <c r="W1271" s="74">
        <f>Table2[[#This Row],[DEL. AVAILABLE A SLOT]]*24</f>
        <v>6</v>
      </c>
      <c r="X1271" s="1" t="str">
        <f t="shared" si="386"/>
        <v>SI</v>
      </c>
      <c r="Y1271" s="73">
        <f t="shared" si="387"/>
        <v>1.3541666666642413</v>
      </c>
      <c r="Z1271" s="74">
        <f>Table2[[#This Row],[ETA A TIMESLOT]]*24</f>
        <v>32.499999999941792</v>
      </c>
      <c r="AA1271" s="73">
        <f t="shared" si="388"/>
        <v>1.3888888890505768E-2</v>
      </c>
      <c r="AB1271" s="73" t="str">
        <f t="shared" si="389"/>
        <v>SI</v>
      </c>
      <c r="AC1271" s="74">
        <f>Table2[[#This Row],[PUNTUALIDAD (H)]]*24</f>
        <v>0.33333333337213844</v>
      </c>
      <c r="AD1271" s="73">
        <f t="shared" si="390"/>
        <v>1.3819444444452529</v>
      </c>
      <c r="AE1271" s="74">
        <f>Table2[[#This Row],[ATA TO UNLOADING]]*24</f>
        <v>33.166666666686069</v>
      </c>
      <c r="AF1271" s="74" t="str">
        <f>IF(Table2[[#This Row],[ATA TO UNLOADING 2]]&lt;=48,"YES","NO")</f>
        <v>YES</v>
      </c>
      <c r="AG1271" s="75">
        <f t="shared" si="391"/>
        <v>0.5</v>
      </c>
      <c r="AH1271" s="2" t="s">
        <v>42</v>
      </c>
      <c r="AI1271" s="2" t="str">
        <f t="shared" si="392"/>
        <v>TCNU6869640</v>
      </c>
      <c r="AJ1271" s="76" t="str">
        <f t="shared" si="393"/>
        <v>CTU FLEVOKUST BV</v>
      </c>
      <c r="AK1271" s="77">
        <f>IF($M1271="TRUCK",VLOOKUP($AQ1271,Invoicing!$A$17:$B$49,MATCH($AK$1,Invoicing!$A$17:$B$17,0),FALSE),VLOOKUP($AQ1271,Invoicing!$N$17:$O$21,MATCH($AK$1,Invoicing!$N$17:$O$17,0),FALSE))</f>
        <v>520</v>
      </c>
      <c r="AL1271" s="78" t="e">
        <f>VLOOKUP($E1271,Invoicing!$A$1:$H$8,MATCH(TRACKER!$N1271,Invoicing!$A$1:$H$1,0),FALSE)</f>
        <v>#N/A</v>
      </c>
      <c r="AM1271" s="78">
        <v>35</v>
      </c>
      <c r="AN1271" s="78">
        <f t="shared" si="394"/>
        <v>35</v>
      </c>
      <c r="AO1271" s="2">
        <f t="shared" si="395"/>
        <v>1</v>
      </c>
      <c r="AP1271" s="2" t="str">
        <f t="shared" si="396"/>
        <v>WEEK</v>
      </c>
      <c r="AQ1271" s="2" t="str">
        <f t="shared" si="397"/>
        <v>CTU FLEVOKUST BVWEEK</v>
      </c>
      <c r="AR1271" s="71">
        <f t="shared" si="398"/>
        <v>555</v>
      </c>
      <c r="AS1271" s="71">
        <f>VLOOKUP(AJ1271,Invoicing!A:K,10,FALSE)</f>
        <v>0</v>
      </c>
      <c r="AT1271" s="71">
        <f t="shared" si="399"/>
        <v>555</v>
      </c>
    </row>
    <row r="1272" spans="1:47">
      <c r="A1272" s="37" t="s">
        <v>270</v>
      </c>
      <c r="B1272" s="3" t="s">
        <v>38</v>
      </c>
      <c r="C1272" s="11">
        <v>45536.145833333336</v>
      </c>
      <c r="D1272" s="11">
        <v>45536.166666666664</v>
      </c>
      <c r="E1272" s="11" t="s">
        <v>45</v>
      </c>
      <c r="F1272" s="11" t="s">
        <v>40</v>
      </c>
      <c r="G1272" s="3" t="s">
        <v>1448</v>
      </c>
      <c r="H1272" s="3" t="s">
        <v>2821</v>
      </c>
      <c r="I1272" s="11">
        <v>45537.25</v>
      </c>
      <c r="J1272" s="12">
        <v>45537.970138888886</v>
      </c>
      <c r="K1272" s="12">
        <v>45538</v>
      </c>
      <c r="L1272" s="12">
        <v>45537.989583333336</v>
      </c>
      <c r="M1272" s="12" t="s">
        <v>115</v>
      </c>
      <c r="N1272" s="3" t="s">
        <v>42</v>
      </c>
      <c r="O1272" s="3">
        <v>0</v>
      </c>
      <c r="P1272" s="1">
        <f t="shared" si="380"/>
        <v>36</v>
      </c>
      <c r="Q1272" s="1">
        <f t="shared" si="381"/>
        <v>9</v>
      </c>
      <c r="R1272" s="72">
        <f t="shared" si="382"/>
        <v>45537.970138888886</v>
      </c>
      <c r="S1272" s="73">
        <f t="shared" si="383"/>
        <v>1.1041666666642413</v>
      </c>
      <c r="T1272" s="74">
        <f>Table2[[#This Row],[ETA A OFRECIMIENTO]]*24</f>
        <v>26.499999999941792</v>
      </c>
      <c r="U1272" s="1" t="str">
        <f t="shared" si="384"/>
        <v>YES</v>
      </c>
      <c r="V1272" s="73">
        <f t="shared" si="385"/>
        <v>0.75</v>
      </c>
      <c r="W1272" s="74">
        <f>Table2[[#This Row],[DEL. AVAILABLE A SLOT]]*24</f>
        <v>18</v>
      </c>
      <c r="X1272" s="1" t="str">
        <f t="shared" si="386"/>
        <v>SI</v>
      </c>
      <c r="Y1272" s="73">
        <f t="shared" si="387"/>
        <v>1.8541666666642413</v>
      </c>
      <c r="Z1272" s="74">
        <f>Table2[[#This Row],[ETA A TIMESLOT]]*24</f>
        <v>44.499999999941792</v>
      </c>
      <c r="AA1272" s="73">
        <f t="shared" si="388"/>
        <v>0</v>
      </c>
      <c r="AB1272" s="73" t="str">
        <f t="shared" si="389"/>
        <v>SI</v>
      </c>
      <c r="AC1272" s="74">
        <f>Table2[[#This Row],[PUNTUALIDAD (H)]]*24</f>
        <v>0</v>
      </c>
      <c r="AD1272" s="73">
        <f t="shared" si="390"/>
        <v>1.84375</v>
      </c>
      <c r="AE1272" s="74">
        <f>Table2[[#This Row],[ATA TO UNLOADING]]*24</f>
        <v>44.25</v>
      </c>
      <c r="AF1272" s="74" t="str">
        <f>IF(Table2[[#This Row],[ATA TO UNLOADING 2]]&lt;=48,"YES","NO")</f>
        <v>YES</v>
      </c>
      <c r="AG1272" s="75">
        <f t="shared" si="391"/>
        <v>0</v>
      </c>
      <c r="AH1272" s="2" t="s">
        <v>24</v>
      </c>
      <c r="AI1272" s="2" t="str">
        <f t="shared" si="392"/>
        <v>MSKU0135022</v>
      </c>
      <c r="AJ1272" s="76" t="str">
        <f t="shared" si="393"/>
        <v>OM TRANSPORT</v>
      </c>
      <c r="AK1272" s="77">
        <f>IF($M1272="TRUCK",VLOOKUP($AQ1272,Invoicing!$A$17:$B$49,MATCH($AK$1,Invoicing!$A$17:$B$17,0),FALSE),VLOOKUP($AQ1272,Invoicing!$N$17:$O$21,MATCH($AK$1,Invoicing!$N$17:$O$17,0),FALSE))</f>
        <v>475</v>
      </c>
      <c r="AL1272" s="78" t="e">
        <f>VLOOKUP($E1272,Invoicing!$A$1:$H$8,MATCH(TRACKER!$N1272,Invoicing!$A$1:$H$1,0),FALSE)</f>
        <v>#N/A</v>
      </c>
      <c r="AM1272" s="78">
        <f>VLOOKUP($E1272,Invoicing!$A$1:$H$8,MATCH(TRACKER!$O$1,Invoicing!$A$1:$H$1,0),FALSE)</f>
        <v>50</v>
      </c>
      <c r="AN1272" s="78">
        <f t="shared" si="394"/>
        <v>0</v>
      </c>
      <c r="AO1272" s="2">
        <f t="shared" si="395"/>
        <v>2</v>
      </c>
      <c r="AP1272" s="2" t="str">
        <f t="shared" si="396"/>
        <v>NIGHT</v>
      </c>
      <c r="AQ1272" s="2" t="str">
        <f t="shared" si="397"/>
        <v>OM TRANSPORTNIGHT</v>
      </c>
      <c r="AR1272" s="71">
        <f t="shared" si="398"/>
        <v>475</v>
      </c>
      <c r="AS1272" s="71">
        <f>VLOOKUP(AJ1272,Invoicing!A:K,10,FALSE)</f>
        <v>25</v>
      </c>
      <c r="AT1272" s="71">
        <f t="shared" si="399"/>
        <v>500</v>
      </c>
    </row>
    <row r="1273" spans="1:47">
      <c r="A1273" s="37" t="s">
        <v>270</v>
      </c>
      <c r="B1273" s="3" t="s">
        <v>38</v>
      </c>
      <c r="C1273" s="11">
        <v>45536.145833333336</v>
      </c>
      <c r="D1273" s="11">
        <v>45536.166666666664</v>
      </c>
      <c r="E1273" s="11" t="s">
        <v>44</v>
      </c>
      <c r="F1273" s="11" t="s">
        <v>40</v>
      </c>
      <c r="G1273" s="3" t="s">
        <v>1449</v>
      </c>
      <c r="H1273" s="3" t="s">
        <v>41</v>
      </c>
      <c r="I1273" s="11">
        <v>45537.25</v>
      </c>
      <c r="J1273" s="12">
        <v>45537.559027777781</v>
      </c>
      <c r="K1273" s="12">
        <v>45537.625</v>
      </c>
      <c r="L1273" s="12">
        <v>45537.559027777781</v>
      </c>
      <c r="M1273" s="12" t="s">
        <v>115</v>
      </c>
      <c r="N1273" s="3" t="s">
        <v>42</v>
      </c>
      <c r="O1273" s="3">
        <v>1</v>
      </c>
      <c r="P1273" s="1">
        <f t="shared" si="380"/>
        <v>36</v>
      </c>
      <c r="Q1273" s="1">
        <f t="shared" si="381"/>
        <v>9</v>
      </c>
      <c r="R1273" s="72">
        <f t="shared" si="382"/>
        <v>45537.559027777781</v>
      </c>
      <c r="S1273" s="73">
        <f t="shared" si="383"/>
        <v>1.1041666666642413</v>
      </c>
      <c r="T1273" s="74">
        <f>Table2[[#This Row],[ETA A OFRECIMIENTO]]*24</f>
        <v>26.499999999941792</v>
      </c>
      <c r="U1273" s="1" t="str">
        <f t="shared" si="384"/>
        <v>YES</v>
      </c>
      <c r="V1273" s="73">
        <f t="shared" si="385"/>
        <v>0.375</v>
      </c>
      <c r="W1273" s="74">
        <f>Table2[[#This Row],[DEL. AVAILABLE A SLOT]]*24</f>
        <v>9</v>
      </c>
      <c r="X1273" s="1" t="str">
        <f t="shared" si="386"/>
        <v>SI</v>
      </c>
      <c r="Y1273" s="73">
        <f t="shared" si="387"/>
        <v>1.4791666666642413</v>
      </c>
      <c r="Z1273" s="74">
        <f>Table2[[#This Row],[ETA A TIMESLOT]]*24</f>
        <v>35.499999999941792</v>
      </c>
      <c r="AA1273" s="73">
        <f t="shared" si="388"/>
        <v>0</v>
      </c>
      <c r="AB1273" s="73" t="str">
        <f t="shared" si="389"/>
        <v>SI</v>
      </c>
      <c r="AC1273" s="74">
        <f>Table2[[#This Row],[PUNTUALIDAD (H)]]*24</f>
        <v>0</v>
      </c>
      <c r="AD1273" s="73">
        <f t="shared" si="390"/>
        <v>1.4131944444452529</v>
      </c>
      <c r="AE1273" s="74">
        <f>Table2[[#This Row],[ATA TO UNLOADING]]*24</f>
        <v>33.916666666686069</v>
      </c>
      <c r="AF1273" s="74" t="str">
        <f>IF(Table2[[#This Row],[ATA TO UNLOADING 2]]&lt;=48,"YES","NO")</f>
        <v>YES</v>
      </c>
      <c r="AG1273" s="75">
        <f t="shared" si="391"/>
        <v>0.625</v>
      </c>
      <c r="AH1273" s="2" t="s">
        <v>42</v>
      </c>
      <c r="AI1273" s="2" t="str">
        <f t="shared" si="392"/>
        <v>MSKU0611936</v>
      </c>
      <c r="AJ1273" s="76" t="str">
        <f t="shared" si="393"/>
        <v>MSI</v>
      </c>
      <c r="AK1273" s="77">
        <f>IF($M1273="TRUCK",VLOOKUP($AQ1273,Invoicing!$A$17:$B$49,MATCH($AK$1,Invoicing!$A$17:$B$17,0),FALSE),VLOOKUP($AQ1273,Invoicing!$N$17:$O$21,MATCH($AK$1,Invoicing!$N$17:$O$17,0),FALSE))</f>
        <v>480</v>
      </c>
      <c r="AL1273" s="78" t="e">
        <f>VLOOKUP($E1273,Invoicing!$A$1:$H$8,MATCH(TRACKER!$N1273,Invoicing!$A$1:$H$1,0),FALSE)</f>
        <v>#N/A</v>
      </c>
      <c r="AM1273" s="78">
        <f>VLOOKUP($E1273,Invoicing!$A$1:$H$8,MATCH(TRACKER!$O$1,Invoicing!$A$1:$H$1,0),FALSE)</f>
        <v>50</v>
      </c>
      <c r="AN1273" s="78">
        <f t="shared" si="394"/>
        <v>50</v>
      </c>
      <c r="AO1273" s="2">
        <f t="shared" si="395"/>
        <v>1</v>
      </c>
      <c r="AP1273" s="2" t="str">
        <f t="shared" si="396"/>
        <v>WEEK</v>
      </c>
      <c r="AQ1273" s="2" t="str">
        <f t="shared" si="397"/>
        <v>MSIWEEK</v>
      </c>
      <c r="AR1273" s="71">
        <f t="shared" si="398"/>
        <v>530</v>
      </c>
      <c r="AS1273" s="71">
        <f>VLOOKUP(AJ1273,Invoicing!A:K,10,FALSE)</f>
        <v>25</v>
      </c>
      <c r="AT1273" s="71">
        <f t="shared" si="399"/>
        <v>555</v>
      </c>
    </row>
    <row r="1274" spans="1:47">
      <c r="A1274" s="37" t="s">
        <v>270</v>
      </c>
      <c r="B1274" s="3" t="s">
        <v>38</v>
      </c>
      <c r="C1274" s="11">
        <v>45536.145833333336</v>
      </c>
      <c r="D1274" s="11">
        <v>45536.166666666664</v>
      </c>
      <c r="E1274" s="11" t="s">
        <v>49</v>
      </c>
      <c r="F1274" s="11" t="s">
        <v>40</v>
      </c>
      <c r="G1274" s="3" t="s">
        <v>1450</v>
      </c>
      <c r="H1274" s="3" t="s">
        <v>41</v>
      </c>
      <c r="I1274" s="11">
        <v>45537.25</v>
      </c>
      <c r="J1274" s="12">
        <v>45537.465277777781</v>
      </c>
      <c r="K1274" s="12">
        <v>45537.4375</v>
      </c>
      <c r="L1274" s="12">
        <v>45537.479166666664</v>
      </c>
      <c r="M1274" s="12" t="s">
        <v>115</v>
      </c>
      <c r="N1274" s="3" t="s">
        <v>42</v>
      </c>
      <c r="O1274" s="3">
        <v>1</v>
      </c>
      <c r="P1274" s="1">
        <f t="shared" si="380"/>
        <v>36</v>
      </c>
      <c r="Q1274" s="1">
        <f t="shared" si="381"/>
        <v>9</v>
      </c>
      <c r="R1274" s="72">
        <f t="shared" si="382"/>
        <v>45537.465277777781</v>
      </c>
      <c r="S1274" s="73">
        <f t="shared" si="383"/>
        <v>1.1041666666642413</v>
      </c>
      <c r="T1274" s="74">
        <f>Table2[[#This Row],[ETA A OFRECIMIENTO]]*24</f>
        <v>26.499999999941792</v>
      </c>
      <c r="U1274" s="1" t="str">
        <f t="shared" si="384"/>
        <v>YES</v>
      </c>
      <c r="V1274" s="73">
        <f t="shared" si="385"/>
        <v>0.1875</v>
      </c>
      <c r="W1274" s="74">
        <f>Table2[[#This Row],[DEL. AVAILABLE A SLOT]]*24</f>
        <v>4.5</v>
      </c>
      <c r="X1274" s="1" t="str">
        <f t="shared" si="386"/>
        <v>SI</v>
      </c>
      <c r="Y1274" s="73">
        <f t="shared" si="387"/>
        <v>1.2916666666642413</v>
      </c>
      <c r="Z1274" s="74">
        <f>Table2[[#This Row],[ETA A TIMESLOT]]*24</f>
        <v>30.999999999941792</v>
      </c>
      <c r="AA1274" s="73">
        <f t="shared" si="388"/>
        <v>2.7777777781011537E-2</v>
      </c>
      <c r="AB1274" s="73" t="str">
        <f t="shared" si="389"/>
        <v>SI</v>
      </c>
      <c r="AC1274" s="74">
        <f>Table2[[#This Row],[PUNTUALIDAD (H)]]*24</f>
        <v>0.66666666674427688</v>
      </c>
      <c r="AD1274" s="73">
        <f t="shared" si="390"/>
        <v>1.3333333333284827</v>
      </c>
      <c r="AE1274" s="74">
        <f>Table2[[#This Row],[ATA TO UNLOADING]]*24</f>
        <v>31.999999999883585</v>
      </c>
      <c r="AF1274" s="74" t="str">
        <f>IF(Table2[[#This Row],[ATA TO UNLOADING 2]]&lt;=48,"YES","NO")</f>
        <v>YES</v>
      </c>
      <c r="AG1274" s="75">
        <f t="shared" si="391"/>
        <v>0.4375</v>
      </c>
      <c r="AH1274" s="2" t="s">
        <v>42</v>
      </c>
      <c r="AI1274" s="2" t="str">
        <f t="shared" si="392"/>
        <v>MSKU4502738</v>
      </c>
      <c r="AJ1274" s="76" t="str">
        <f t="shared" si="393"/>
        <v>CTU FLEVOKUST BV</v>
      </c>
      <c r="AK1274" s="77">
        <f>IF($M1274="TRUCK",VLOOKUP($AQ1274,Invoicing!$A$17:$B$49,MATCH($AK$1,Invoicing!$A$17:$B$17,0),FALSE),VLOOKUP($AQ1274,Invoicing!$N$17:$O$21,MATCH($AK$1,Invoicing!$N$17:$O$17,0),FALSE))</f>
        <v>520</v>
      </c>
      <c r="AL1274" s="78" t="e">
        <f>VLOOKUP($E1274,Invoicing!$A$1:$H$8,MATCH(TRACKER!$N1274,Invoicing!$A$1:$H$1,0),FALSE)</f>
        <v>#N/A</v>
      </c>
      <c r="AM1274" s="78">
        <v>35</v>
      </c>
      <c r="AN1274" s="78">
        <f t="shared" si="394"/>
        <v>35</v>
      </c>
      <c r="AO1274" s="2">
        <f t="shared" si="395"/>
        <v>1</v>
      </c>
      <c r="AP1274" s="2" t="str">
        <f t="shared" si="396"/>
        <v>WEEK</v>
      </c>
      <c r="AQ1274" s="2" t="str">
        <f t="shared" si="397"/>
        <v>CTU FLEVOKUST BVWEEK</v>
      </c>
      <c r="AR1274" s="71">
        <f t="shared" si="398"/>
        <v>555</v>
      </c>
      <c r="AS1274" s="71">
        <f>VLOOKUP(AJ1274,Invoicing!A:K,10,FALSE)</f>
        <v>0</v>
      </c>
      <c r="AT1274" s="71">
        <f t="shared" si="399"/>
        <v>555</v>
      </c>
    </row>
    <row r="1275" spans="1:47">
      <c r="A1275" s="37" t="s">
        <v>270</v>
      </c>
      <c r="B1275" s="3" t="s">
        <v>38</v>
      </c>
      <c r="C1275" s="11">
        <v>45536.145833333336</v>
      </c>
      <c r="D1275" s="11">
        <v>45536.166666666664</v>
      </c>
      <c r="E1275" s="11" t="s">
        <v>45</v>
      </c>
      <c r="F1275" s="11" t="s">
        <v>40</v>
      </c>
      <c r="G1275" s="3" t="s">
        <v>1451</v>
      </c>
      <c r="H1275" s="3" t="s">
        <v>41</v>
      </c>
      <c r="I1275" s="11">
        <v>45537.25</v>
      </c>
      <c r="J1275" s="12">
        <v>45537.25</v>
      </c>
      <c r="K1275" s="12">
        <v>45537.25</v>
      </c>
      <c r="L1275" s="12">
        <v>45537.256944444445</v>
      </c>
      <c r="M1275" s="12" t="s">
        <v>115</v>
      </c>
      <c r="N1275" s="3" t="s">
        <v>42</v>
      </c>
      <c r="O1275" s="3">
        <v>2</v>
      </c>
      <c r="P1275" s="1">
        <f t="shared" si="380"/>
        <v>36</v>
      </c>
      <c r="Q1275" s="1">
        <f t="shared" si="381"/>
        <v>9</v>
      </c>
      <c r="R1275" s="72">
        <f t="shared" si="382"/>
        <v>45537.25</v>
      </c>
      <c r="S1275" s="73">
        <f t="shared" si="383"/>
        <v>1.1041666666642413</v>
      </c>
      <c r="T1275" s="74">
        <f>Table2[[#This Row],[ETA A OFRECIMIENTO]]*24</f>
        <v>26.499999999941792</v>
      </c>
      <c r="U1275" s="1" t="str">
        <f t="shared" si="384"/>
        <v>YES</v>
      </c>
      <c r="V1275" s="73">
        <f t="shared" si="385"/>
        <v>0</v>
      </c>
      <c r="W1275" s="74">
        <f>Table2[[#This Row],[DEL. AVAILABLE A SLOT]]*24</f>
        <v>0</v>
      </c>
      <c r="X1275" s="1" t="str">
        <f t="shared" si="386"/>
        <v>SI</v>
      </c>
      <c r="Y1275" s="73">
        <f t="shared" si="387"/>
        <v>1.1041666666642413</v>
      </c>
      <c r="Z1275" s="74">
        <f>Table2[[#This Row],[ETA A TIMESLOT]]*24</f>
        <v>26.499999999941792</v>
      </c>
      <c r="AA1275" s="73">
        <f t="shared" si="388"/>
        <v>0</v>
      </c>
      <c r="AB1275" s="73" t="str">
        <f t="shared" si="389"/>
        <v>SI</v>
      </c>
      <c r="AC1275" s="74">
        <f>Table2[[#This Row],[PUNTUALIDAD (H)]]*24</f>
        <v>0</v>
      </c>
      <c r="AD1275" s="73">
        <f t="shared" si="390"/>
        <v>1.1111111111094942</v>
      </c>
      <c r="AE1275" s="74">
        <f>Table2[[#This Row],[ATA TO UNLOADING]]*24</f>
        <v>26.666666666627862</v>
      </c>
      <c r="AF1275" s="74" t="str">
        <f>IF(Table2[[#This Row],[ATA TO UNLOADING 2]]&lt;=48,"YES","NO")</f>
        <v>YES</v>
      </c>
      <c r="AG1275" s="75">
        <f t="shared" si="391"/>
        <v>0.25</v>
      </c>
      <c r="AH1275" s="2" t="s">
        <v>42</v>
      </c>
      <c r="AI1275" s="2" t="str">
        <f t="shared" si="392"/>
        <v>MSKU4594328</v>
      </c>
      <c r="AJ1275" s="76" t="str">
        <f t="shared" si="393"/>
        <v>OM TRANSPORT</v>
      </c>
      <c r="AK1275" s="77">
        <f>IF($M1275="TRUCK",VLOOKUP($AQ1275,Invoicing!$A$17:$B$49,MATCH($AK$1,Invoicing!$A$17:$B$17,0),FALSE),VLOOKUP($AQ1275,Invoicing!$N$17:$O$21,MATCH($AK$1,Invoicing!$N$17:$O$17,0),FALSE))</f>
        <v>475</v>
      </c>
      <c r="AL1275" s="78" t="e">
        <f>VLOOKUP($E1275,Invoicing!$A$1:$H$8,MATCH(TRACKER!$N1275,Invoicing!$A$1:$H$1,0),FALSE)</f>
        <v>#N/A</v>
      </c>
      <c r="AM1275" s="78">
        <f>VLOOKUP($E1275,Invoicing!$A$1:$H$8,MATCH(TRACKER!$O$1,Invoicing!$A$1:$H$1,0),FALSE)</f>
        <v>50</v>
      </c>
      <c r="AN1275" s="78">
        <f t="shared" si="394"/>
        <v>100</v>
      </c>
      <c r="AO1275" s="2">
        <f t="shared" si="395"/>
        <v>1</v>
      </c>
      <c r="AP1275" s="2" t="str">
        <f t="shared" si="396"/>
        <v>WEEK</v>
      </c>
      <c r="AQ1275" s="2" t="str">
        <f t="shared" si="397"/>
        <v>OM TRANSPORTWEEK</v>
      </c>
      <c r="AR1275" s="71">
        <f t="shared" si="398"/>
        <v>575</v>
      </c>
      <c r="AS1275" s="71">
        <f>VLOOKUP(AJ1275,Invoicing!A:K,10,FALSE)</f>
        <v>25</v>
      </c>
      <c r="AT1275" s="71">
        <f t="shared" si="399"/>
        <v>600</v>
      </c>
    </row>
    <row r="1276" spans="1:47">
      <c r="A1276" s="37" t="s">
        <v>270</v>
      </c>
      <c r="B1276" s="3" t="s">
        <v>38</v>
      </c>
      <c r="C1276" s="11">
        <v>45536.145833333336</v>
      </c>
      <c r="D1276" s="11">
        <v>45536.166666666664</v>
      </c>
      <c r="E1276" s="11" t="s">
        <v>45</v>
      </c>
      <c r="F1276" s="11" t="s">
        <v>40</v>
      </c>
      <c r="G1276" s="3" t="s">
        <v>1452</v>
      </c>
      <c r="H1276" s="3" t="s">
        <v>2821</v>
      </c>
      <c r="I1276" s="11">
        <v>45537.25</v>
      </c>
      <c r="J1276" s="12">
        <v>45538.041666666664</v>
      </c>
      <c r="K1276" s="12">
        <v>45538.083333333336</v>
      </c>
      <c r="L1276" s="12">
        <v>45538.041666666664</v>
      </c>
      <c r="M1276" s="12" t="s">
        <v>115</v>
      </c>
      <c r="N1276" s="3" t="s">
        <v>42</v>
      </c>
      <c r="O1276" s="3">
        <v>0</v>
      </c>
      <c r="P1276" s="1">
        <f t="shared" si="380"/>
        <v>36</v>
      </c>
      <c r="Q1276" s="1">
        <f t="shared" si="381"/>
        <v>9</v>
      </c>
      <c r="R1276" s="72">
        <f t="shared" si="382"/>
        <v>45538.041666666664</v>
      </c>
      <c r="S1276" s="73">
        <f t="shared" si="383"/>
        <v>1.1041666666642413</v>
      </c>
      <c r="T1276" s="74">
        <f>Table2[[#This Row],[ETA A OFRECIMIENTO]]*24</f>
        <v>26.499999999941792</v>
      </c>
      <c r="U1276" s="1" t="str">
        <f t="shared" si="384"/>
        <v>YES</v>
      </c>
      <c r="V1276" s="73">
        <f t="shared" si="385"/>
        <v>0.83333333333575865</v>
      </c>
      <c r="W1276" s="74">
        <f>Table2[[#This Row],[DEL. AVAILABLE A SLOT]]*24</f>
        <v>20.000000000058208</v>
      </c>
      <c r="X1276" s="1" t="str">
        <f t="shared" si="386"/>
        <v>SI</v>
      </c>
      <c r="Y1276" s="73">
        <f t="shared" si="387"/>
        <v>1.9375</v>
      </c>
      <c r="Z1276" s="74">
        <f>Table2[[#This Row],[ETA A TIMESLOT]]*24</f>
        <v>46.5</v>
      </c>
      <c r="AA1276" s="73">
        <f t="shared" si="388"/>
        <v>0</v>
      </c>
      <c r="AB1276" s="73" t="str">
        <f t="shared" si="389"/>
        <v>SI</v>
      </c>
      <c r="AC1276" s="74">
        <f>Table2[[#This Row],[PUNTUALIDAD (H)]]*24</f>
        <v>0</v>
      </c>
      <c r="AD1276" s="73">
        <f t="shared" si="390"/>
        <v>1.8958333333284827</v>
      </c>
      <c r="AE1276" s="74">
        <f>Table2[[#This Row],[ATA TO UNLOADING]]*24</f>
        <v>45.499999999883585</v>
      </c>
      <c r="AF1276" s="74" t="str">
        <f>IF(Table2[[#This Row],[ATA TO UNLOADING 2]]&lt;=48,"YES","NO")</f>
        <v>YES</v>
      </c>
      <c r="AG1276" s="75">
        <f t="shared" si="391"/>
        <v>8.3333333335758653E-2</v>
      </c>
      <c r="AH1276" s="2" t="s">
        <v>24</v>
      </c>
      <c r="AI1276" s="2" t="str">
        <f t="shared" si="392"/>
        <v>MSKU4669387</v>
      </c>
      <c r="AJ1276" s="76" t="str">
        <f t="shared" si="393"/>
        <v>OM TRANSPORT</v>
      </c>
      <c r="AK1276" s="77">
        <f>IF($M1276="TRUCK",VLOOKUP($AQ1276,Invoicing!$A$17:$B$49,MATCH($AK$1,Invoicing!$A$17:$B$17,0),FALSE),VLOOKUP($AQ1276,Invoicing!$N$17:$O$21,MATCH($AK$1,Invoicing!$N$17:$O$17,0),FALSE))</f>
        <v>475</v>
      </c>
      <c r="AL1276" s="78" t="e">
        <f>VLOOKUP($E1276,Invoicing!$A$1:$H$8,MATCH(TRACKER!$N1276,Invoicing!$A$1:$H$1,0),FALSE)</f>
        <v>#N/A</v>
      </c>
      <c r="AM1276" s="78">
        <f>VLOOKUP($E1276,Invoicing!$A$1:$H$8,MATCH(TRACKER!$O$1,Invoicing!$A$1:$H$1,0),FALSE)</f>
        <v>50</v>
      </c>
      <c r="AN1276" s="78">
        <f t="shared" si="394"/>
        <v>0</v>
      </c>
      <c r="AO1276" s="2">
        <f t="shared" si="395"/>
        <v>2</v>
      </c>
      <c r="AP1276" s="2" t="str">
        <f t="shared" si="396"/>
        <v>NIGHT</v>
      </c>
      <c r="AQ1276" s="2" t="str">
        <f t="shared" si="397"/>
        <v>OM TRANSPORTNIGHT</v>
      </c>
      <c r="AR1276" s="71">
        <f t="shared" si="398"/>
        <v>475</v>
      </c>
      <c r="AS1276" s="71">
        <f>VLOOKUP(AJ1276,Invoicing!A:K,10,FALSE)</f>
        <v>25</v>
      </c>
      <c r="AT1276" s="71">
        <f t="shared" si="399"/>
        <v>500</v>
      </c>
    </row>
    <row r="1277" spans="1:47">
      <c r="A1277" s="37" t="s">
        <v>270</v>
      </c>
      <c r="B1277" s="3" t="s">
        <v>38</v>
      </c>
      <c r="C1277" s="11">
        <v>45536.145833333336</v>
      </c>
      <c r="D1277" s="11">
        <v>45536.166666666664</v>
      </c>
      <c r="E1277" s="11" t="s">
        <v>43</v>
      </c>
      <c r="F1277" s="11" t="s">
        <v>40</v>
      </c>
      <c r="G1277" s="3" t="s">
        <v>1453</v>
      </c>
      <c r="H1277" s="3" t="s">
        <v>46</v>
      </c>
      <c r="I1277" s="11">
        <v>45537.25</v>
      </c>
      <c r="J1277" s="12">
        <v>45537.798611111109</v>
      </c>
      <c r="K1277" s="12">
        <v>45537.625</v>
      </c>
      <c r="L1277" s="12">
        <v>45537.798611111109</v>
      </c>
      <c r="M1277" s="12" t="s">
        <v>115</v>
      </c>
      <c r="N1277" s="3" t="s">
        <v>42</v>
      </c>
      <c r="O1277" s="3">
        <v>0</v>
      </c>
      <c r="P1277" s="1">
        <f t="shared" si="380"/>
        <v>36</v>
      </c>
      <c r="Q1277" s="1">
        <f t="shared" si="381"/>
        <v>9</v>
      </c>
      <c r="R1277" s="72">
        <f t="shared" si="382"/>
        <v>45537.798611111109</v>
      </c>
      <c r="S1277" s="73">
        <f t="shared" si="383"/>
        <v>1.1041666666642413</v>
      </c>
      <c r="T1277" s="74">
        <f>Table2[[#This Row],[ETA A OFRECIMIENTO]]*24</f>
        <v>26.499999999941792</v>
      </c>
      <c r="U1277" s="1" t="str">
        <f t="shared" si="384"/>
        <v>YES</v>
      </c>
      <c r="V1277" s="73">
        <f t="shared" si="385"/>
        <v>0.375</v>
      </c>
      <c r="W1277" s="74">
        <f>Table2[[#This Row],[DEL. AVAILABLE A SLOT]]*24</f>
        <v>9</v>
      </c>
      <c r="X1277" s="1" t="str">
        <f t="shared" si="386"/>
        <v>SI</v>
      </c>
      <c r="Y1277" s="73">
        <f t="shared" si="387"/>
        <v>1.4791666666642413</v>
      </c>
      <c r="Z1277" s="74">
        <f>Table2[[#This Row],[ETA A TIMESLOT]]*24</f>
        <v>35.499999999941792</v>
      </c>
      <c r="AA1277" s="73">
        <f t="shared" si="388"/>
        <v>0.17361111110949423</v>
      </c>
      <c r="AB1277" s="73" t="str">
        <f t="shared" si="389"/>
        <v>NO</v>
      </c>
      <c r="AC1277" s="74">
        <f>Table2[[#This Row],[PUNTUALIDAD (H)]]*24</f>
        <v>4.1666666666278616</v>
      </c>
      <c r="AD1277" s="73">
        <f t="shared" si="390"/>
        <v>1.6527777777737356</v>
      </c>
      <c r="AE1277" s="74">
        <f>Table2[[#This Row],[ATA TO UNLOADING]]*24</f>
        <v>39.666666666569654</v>
      </c>
      <c r="AF1277" s="74" t="str">
        <f>IF(Table2[[#This Row],[ATA TO UNLOADING 2]]&lt;=48,"YES","NO")</f>
        <v>YES</v>
      </c>
      <c r="AG1277" s="75">
        <f t="shared" si="391"/>
        <v>0.625</v>
      </c>
      <c r="AH1277" s="2" t="s">
        <v>42</v>
      </c>
      <c r="AI1277" s="2" t="str">
        <f t="shared" si="392"/>
        <v>MSKU4709052</v>
      </c>
      <c r="AJ1277" s="76" t="str">
        <f t="shared" si="393"/>
        <v>LOGIX</v>
      </c>
      <c r="AK1277" s="77">
        <f>IF($M1277="TRUCK",VLOOKUP($AQ1277,Invoicing!$A$17:$B$49,MATCH($AK$1,Invoicing!$A$17:$B$17,0),FALSE),VLOOKUP($AQ1277,Invoicing!$N$17:$O$21,MATCH($AK$1,Invoicing!$N$17:$O$17,0),FALSE))</f>
        <v>530</v>
      </c>
      <c r="AL1277" s="78" t="e">
        <f>VLOOKUP($E1277,Invoicing!$A$1:$H$8,MATCH(TRACKER!$N1277,Invoicing!$A$1:$H$1,0),FALSE)</f>
        <v>#N/A</v>
      </c>
      <c r="AM1277" s="78">
        <f>VLOOKUP($E1277,Invoicing!$A$1:$H$8,MATCH(TRACKER!$O$1,Invoicing!$A$1:$H$1,0),FALSE)</f>
        <v>50</v>
      </c>
      <c r="AN1277" s="78">
        <f t="shared" si="394"/>
        <v>0</v>
      </c>
      <c r="AO1277" s="2">
        <f t="shared" si="395"/>
        <v>1</v>
      </c>
      <c r="AP1277" s="2" t="str">
        <f t="shared" si="396"/>
        <v>WEEK</v>
      </c>
      <c r="AQ1277" s="2" t="str">
        <f t="shared" si="397"/>
        <v>LOGIXWEEK</v>
      </c>
      <c r="AR1277" s="71">
        <f t="shared" si="398"/>
        <v>530</v>
      </c>
      <c r="AS1277" s="71">
        <f>VLOOKUP(AJ1277,Invoicing!A:K,10,FALSE)</f>
        <v>25</v>
      </c>
      <c r="AT1277" s="71">
        <f t="shared" si="399"/>
        <v>555</v>
      </c>
    </row>
    <row r="1278" spans="1:47">
      <c r="A1278" s="37" t="s">
        <v>270</v>
      </c>
      <c r="B1278" s="3" t="s">
        <v>38</v>
      </c>
      <c r="C1278" s="11">
        <v>45536.145833333336</v>
      </c>
      <c r="D1278" s="11">
        <v>45536.166666666664</v>
      </c>
      <c r="E1278" s="11" t="s">
        <v>44</v>
      </c>
      <c r="F1278" s="11" t="s">
        <v>40</v>
      </c>
      <c r="G1278" s="3" t="s">
        <v>1454</v>
      </c>
      <c r="H1278" s="3" t="s">
        <v>41</v>
      </c>
      <c r="I1278" s="11">
        <v>45537.25</v>
      </c>
      <c r="J1278" s="12">
        <v>45537.375</v>
      </c>
      <c r="K1278" s="12">
        <v>45537.375</v>
      </c>
      <c r="L1278" s="12">
        <v>45537.385416666664</v>
      </c>
      <c r="M1278" s="12" t="s">
        <v>115</v>
      </c>
      <c r="N1278" s="3" t="s">
        <v>42</v>
      </c>
      <c r="O1278" s="3">
        <v>2</v>
      </c>
      <c r="P1278" s="1">
        <f t="shared" si="380"/>
        <v>36</v>
      </c>
      <c r="Q1278" s="1">
        <f t="shared" si="381"/>
        <v>9</v>
      </c>
      <c r="R1278" s="72">
        <f t="shared" si="382"/>
        <v>45537.375</v>
      </c>
      <c r="S1278" s="73">
        <f t="shared" si="383"/>
        <v>1.1041666666642413</v>
      </c>
      <c r="T1278" s="74">
        <f>Table2[[#This Row],[ETA A OFRECIMIENTO]]*24</f>
        <v>26.499999999941792</v>
      </c>
      <c r="U1278" s="1" t="str">
        <f t="shared" si="384"/>
        <v>YES</v>
      </c>
      <c r="V1278" s="73">
        <f t="shared" si="385"/>
        <v>0.125</v>
      </c>
      <c r="W1278" s="74">
        <f>Table2[[#This Row],[DEL. AVAILABLE A SLOT]]*24</f>
        <v>3</v>
      </c>
      <c r="X1278" s="1" t="str">
        <f t="shared" si="386"/>
        <v>SI</v>
      </c>
      <c r="Y1278" s="73">
        <f t="shared" si="387"/>
        <v>1.2291666666642413</v>
      </c>
      <c r="Z1278" s="74">
        <f>Table2[[#This Row],[ETA A TIMESLOT]]*24</f>
        <v>29.499999999941792</v>
      </c>
      <c r="AA1278" s="73">
        <f t="shared" si="388"/>
        <v>0</v>
      </c>
      <c r="AB1278" s="73" t="str">
        <f t="shared" si="389"/>
        <v>SI</v>
      </c>
      <c r="AC1278" s="74">
        <f>Table2[[#This Row],[PUNTUALIDAD (H)]]*24</f>
        <v>0</v>
      </c>
      <c r="AD1278" s="73">
        <f t="shared" si="390"/>
        <v>1.2395833333284827</v>
      </c>
      <c r="AE1278" s="74">
        <f>Table2[[#This Row],[ATA TO UNLOADING]]*24</f>
        <v>29.749999999883585</v>
      </c>
      <c r="AF1278" s="74" t="str">
        <f>IF(Table2[[#This Row],[ATA TO UNLOADING 2]]&lt;=48,"YES","NO")</f>
        <v>YES</v>
      </c>
      <c r="AG1278" s="75">
        <f t="shared" si="391"/>
        <v>0.375</v>
      </c>
      <c r="AH1278" s="2" t="s">
        <v>42</v>
      </c>
      <c r="AI1278" s="2" t="str">
        <f t="shared" si="392"/>
        <v>MSKU4807001</v>
      </c>
      <c r="AJ1278" s="76" t="str">
        <f t="shared" si="393"/>
        <v>MSI</v>
      </c>
      <c r="AK1278" s="77">
        <f>IF($M1278="TRUCK",VLOOKUP($AQ1278,Invoicing!$A$17:$B$49,MATCH($AK$1,Invoicing!$A$17:$B$17,0),FALSE),VLOOKUP($AQ1278,Invoicing!$N$17:$O$21,MATCH($AK$1,Invoicing!$N$17:$O$17,0),FALSE))</f>
        <v>480</v>
      </c>
      <c r="AL1278" s="78" t="e">
        <f>VLOOKUP($E1278,Invoicing!$A$1:$H$8,MATCH(TRACKER!$N1278,Invoicing!$A$1:$H$1,0),FALSE)</f>
        <v>#N/A</v>
      </c>
      <c r="AM1278" s="78">
        <f>VLOOKUP($E1278,Invoicing!$A$1:$H$8,MATCH(TRACKER!$O$1,Invoicing!$A$1:$H$1,0),FALSE)</f>
        <v>50</v>
      </c>
      <c r="AN1278" s="78">
        <f t="shared" si="394"/>
        <v>100</v>
      </c>
      <c r="AO1278" s="2">
        <f t="shared" si="395"/>
        <v>1</v>
      </c>
      <c r="AP1278" s="2" t="str">
        <f t="shared" si="396"/>
        <v>WEEK</v>
      </c>
      <c r="AQ1278" s="2" t="str">
        <f t="shared" si="397"/>
        <v>MSIWEEK</v>
      </c>
      <c r="AR1278" s="71">
        <f t="shared" si="398"/>
        <v>580</v>
      </c>
      <c r="AS1278" s="71">
        <f>VLOOKUP(AJ1278,Invoicing!A:K,10,FALSE)</f>
        <v>25</v>
      </c>
      <c r="AT1278" s="71">
        <f t="shared" si="399"/>
        <v>605</v>
      </c>
    </row>
    <row r="1279" spans="1:47">
      <c r="A1279" s="37" t="s">
        <v>270</v>
      </c>
      <c r="B1279" s="3" t="s">
        <v>38</v>
      </c>
      <c r="C1279" s="11">
        <v>45536.145833333336</v>
      </c>
      <c r="D1279" s="11">
        <v>45536.166666666664</v>
      </c>
      <c r="E1279" s="11" t="s">
        <v>45</v>
      </c>
      <c r="F1279" s="11" t="s">
        <v>40</v>
      </c>
      <c r="G1279" s="3" t="s">
        <v>1455</v>
      </c>
      <c r="H1279" s="3" t="s">
        <v>41</v>
      </c>
      <c r="I1279" s="11">
        <v>45537.25</v>
      </c>
      <c r="J1279" s="12">
        <v>45537.290277777778</v>
      </c>
      <c r="K1279" s="12">
        <v>45537.3125</v>
      </c>
      <c r="L1279" s="12">
        <v>45537.302083333336</v>
      </c>
      <c r="M1279" s="12" t="s">
        <v>115</v>
      </c>
      <c r="N1279" s="3" t="s">
        <v>42</v>
      </c>
      <c r="O1279" s="3">
        <v>0</v>
      </c>
      <c r="P1279" s="1">
        <f t="shared" si="380"/>
        <v>36</v>
      </c>
      <c r="Q1279" s="1">
        <f t="shared" si="381"/>
        <v>9</v>
      </c>
      <c r="R1279" s="72">
        <f t="shared" si="382"/>
        <v>45537.290277777778</v>
      </c>
      <c r="S1279" s="73">
        <f t="shared" si="383"/>
        <v>1.1041666666642413</v>
      </c>
      <c r="T1279" s="74">
        <f>Table2[[#This Row],[ETA A OFRECIMIENTO]]*24</f>
        <v>26.499999999941792</v>
      </c>
      <c r="U1279" s="1" t="str">
        <f t="shared" si="384"/>
        <v>YES</v>
      </c>
      <c r="V1279" s="73">
        <f t="shared" si="385"/>
        <v>6.25E-2</v>
      </c>
      <c r="W1279" s="74">
        <f>Table2[[#This Row],[DEL. AVAILABLE A SLOT]]*24</f>
        <v>1.5</v>
      </c>
      <c r="X1279" s="1" t="str">
        <f t="shared" si="386"/>
        <v>SI</v>
      </c>
      <c r="Y1279" s="73">
        <f t="shared" si="387"/>
        <v>1.1666666666642413</v>
      </c>
      <c r="Z1279" s="74">
        <f>Table2[[#This Row],[ETA A TIMESLOT]]*24</f>
        <v>27.999999999941792</v>
      </c>
      <c r="AA1279" s="73">
        <f t="shared" si="388"/>
        <v>0</v>
      </c>
      <c r="AB1279" s="73" t="str">
        <f t="shared" si="389"/>
        <v>SI</v>
      </c>
      <c r="AC1279" s="74">
        <f>Table2[[#This Row],[PUNTUALIDAD (H)]]*24</f>
        <v>0</v>
      </c>
      <c r="AD1279" s="73">
        <f t="shared" si="390"/>
        <v>1.15625</v>
      </c>
      <c r="AE1279" s="74">
        <f>Table2[[#This Row],[ATA TO UNLOADING]]*24</f>
        <v>27.75</v>
      </c>
      <c r="AF1279" s="74" t="str">
        <f>IF(Table2[[#This Row],[ATA TO UNLOADING 2]]&lt;=48,"YES","NO")</f>
        <v>YES</v>
      </c>
      <c r="AG1279" s="75">
        <f t="shared" si="391"/>
        <v>0.3125</v>
      </c>
      <c r="AH1279" s="2" t="s">
        <v>42</v>
      </c>
      <c r="AI1279" s="2" t="str">
        <f t="shared" si="392"/>
        <v>MSKU4820322</v>
      </c>
      <c r="AJ1279" s="76" t="str">
        <f t="shared" si="393"/>
        <v>OM TRANSPORT</v>
      </c>
      <c r="AK1279" s="77">
        <f>IF($M1279="TRUCK",VLOOKUP($AQ1279,Invoicing!$A$17:$B$49,MATCH($AK$1,Invoicing!$A$17:$B$17,0),FALSE),VLOOKUP($AQ1279,Invoicing!$N$17:$O$21,MATCH($AK$1,Invoicing!$N$17:$O$17,0),FALSE))</f>
        <v>475</v>
      </c>
      <c r="AL1279" s="78" t="e">
        <f>VLOOKUP($E1279,Invoicing!$A$1:$H$8,MATCH(TRACKER!$N1279,Invoicing!$A$1:$H$1,0),FALSE)</f>
        <v>#N/A</v>
      </c>
      <c r="AM1279" s="78">
        <f>VLOOKUP($E1279,Invoicing!$A$1:$H$8,MATCH(TRACKER!$O$1,Invoicing!$A$1:$H$1,0),FALSE)</f>
        <v>50</v>
      </c>
      <c r="AN1279" s="78">
        <f t="shared" si="394"/>
        <v>0</v>
      </c>
      <c r="AO1279" s="2">
        <f t="shared" si="395"/>
        <v>1</v>
      </c>
      <c r="AP1279" s="2" t="str">
        <f t="shared" si="396"/>
        <v>WEEK</v>
      </c>
      <c r="AQ1279" s="2" t="str">
        <f t="shared" si="397"/>
        <v>OM TRANSPORTWEEK</v>
      </c>
      <c r="AR1279" s="71">
        <f t="shared" si="398"/>
        <v>475</v>
      </c>
      <c r="AS1279" s="71">
        <f>VLOOKUP(AJ1279,Invoicing!A:K,10,FALSE)</f>
        <v>25</v>
      </c>
      <c r="AT1279" s="71">
        <f t="shared" si="399"/>
        <v>500</v>
      </c>
    </row>
    <row r="1280" spans="1:47">
      <c r="A1280" s="37" t="s">
        <v>270</v>
      </c>
      <c r="B1280" s="3" t="s">
        <v>38</v>
      </c>
      <c r="C1280" s="11">
        <v>45536.145833333336</v>
      </c>
      <c r="D1280" s="11">
        <v>45536.166666666664</v>
      </c>
      <c r="E1280" s="11" t="s">
        <v>44</v>
      </c>
      <c r="F1280" s="11" t="s">
        <v>40</v>
      </c>
      <c r="G1280" s="3" t="s">
        <v>1456</v>
      </c>
      <c r="H1280" s="3" t="s">
        <v>41</v>
      </c>
      <c r="I1280" s="11">
        <v>45537.25</v>
      </c>
      <c r="J1280" s="12">
        <v>45537.510416666664</v>
      </c>
      <c r="K1280" s="12">
        <v>45537.5625</v>
      </c>
      <c r="L1280" s="12">
        <v>45537.517361111109</v>
      </c>
      <c r="M1280" s="12" t="s">
        <v>115</v>
      </c>
      <c r="N1280" s="3" t="s">
        <v>42</v>
      </c>
      <c r="O1280" s="3">
        <v>0</v>
      </c>
      <c r="P1280" s="1">
        <f t="shared" si="380"/>
        <v>36</v>
      </c>
      <c r="Q1280" s="1">
        <f t="shared" si="381"/>
        <v>9</v>
      </c>
      <c r="R1280" s="72">
        <f t="shared" si="382"/>
        <v>45537.510416666664</v>
      </c>
      <c r="S1280" s="73">
        <f t="shared" si="383"/>
        <v>1.1041666666642413</v>
      </c>
      <c r="T1280" s="74">
        <f>Table2[[#This Row],[ETA A OFRECIMIENTO]]*24</f>
        <v>26.499999999941792</v>
      </c>
      <c r="U1280" s="1" t="str">
        <f t="shared" si="384"/>
        <v>YES</v>
      </c>
      <c r="V1280" s="73">
        <f t="shared" si="385"/>
        <v>0.3125</v>
      </c>
      <c r="W1280" s="74">
        <f>Table2[[#This Row],[DEL. AVAILABLE A SLOT]]*24</f>
        <v>7.5</v>
      </c>
      <c r="X1280" s="1" t="str">
        <f t="shared" si="386"/>
        <v>SI</v>
      </c>
      <c r="Y1280" s="73">
        <f t="shared" si="387"/>
        <v>1.4166666666642413</v>
      </c>
      <c r="Z1280" s="74">
        <f>Table2[[#This Row],[ETA A TIMESLOT]]*24</f>
        <v>33.999999999941792</v>
      </c>
      <c r="AA1280" s="73">
        <f t="shared" si="388"/>
        <v>0</v>
      </c>
      <c r="AB1280" s="73" t="str">
        <f t="shared" si="389"/>
        <v>SI</v>
      </c>
      <c r="AC1280" s="74">
        <f>Table2[[#This Row],[PUNTUALIDAD (H)]]*24</f>
        <v>0</v>
      </c>
      <c r="AD1280" s="73">
        <f t="shared" si="390"/>
        <v>1.3715277777737356</v>
      </c>
      <c r="AE1280" s="74">
        <f>Table2[[#This Row],[ATA TO UNLOADING]]*24</f>
        <v>32.916666666569654</v>
      </c>
      <c r="AF1280" s="74" t="str">
        <f>IF(Table2[[#This Row],[ATA TO UNLOADING 2]]&lt;=48,"YES","NO")</f>
        <v>YES</v>
      </c>
      <c r="AG1280" s="75">
        <f t="shared" si="391"/>
        <v>0.5625</v>
      </c>
      <c r="AH1280" s="2" t="s">
        <v>42</v>
      </c>
      <c r="AI1280" s="2" t="str">
        <f t="shared" si="392"/>
        <v>SUDU6806965</v>
      </c>
      <c r="AJ1280" s="76" t="str">
        <f t="shared" si="393"/>
        <v>MSI</v>
      </c>
      <c r="AK1280" s="77">
        <f>IF($M1280="TRUCK",VLOOKUP($AQ1280,Invoicing!$A$17:$B$49,MATCH($AK$1,Invoicing!$A$17:$B$17,0),FALSE),VLOOKUP($AQ1280,Invoicing!$N$17:$O$21,MATCH($AK$1,Invoicing!$N$17:$O$17,0),FALSE))</f>
        <v>480</v>
      </c>
      <c r="AL1280" s="78" t="e">
        <f>VLOOKUP($E1280,Invoicing!$A$1:$H$8,MATCH(TRACKER!$N1280,Invoicing!$A$1:$H$1,0),FALSE)</f>
        <v>#N/A</v>
      </c>
      <c r="AM1280" s="78">
        <f>VLOOKUP($E1280,Invoicing!$A$1:$H$8,MATCH(TRACKER!$O$1,Invoicing!$A$1:$H$1,0),FALSE)</f>
        <v>50</v>
      </c>
      <c r="AN1280" s="78">
        <f t="shared" si="394"/>
        <v>0</v>
      </c>
      <c r="AO1280" s="2">
        <f t="shared" si="395"/>
        <v>1</v>
      </c>
      <c r="AP1280" s="2" t="str">
        <f t="shared" si="396"/>
        <v>WEEK</v>
      </c>
      <c r="AQ1280" s="2" t="str">
        <f t="shared" si="397"/>
        <v>MSIWEEK</v>
      </c>
      <c r="AR1280" s="71">
        <f t="shared" si="398"/>
        <v>480</v>
      </c>
      <c r="AS1280" s="71">
        <f>VLOOKUP(AJ1280,Invoicing!A:K,10,FALSE)</f>
        <v>25</v>
      </c>
      <c r="AT1280" s="71">
        <f t="shared" si="399"/>
        <v>555</v>
      </c>
      <c r="AU1280" s="55">
        <v>50</v>
      </c>
    </row>
    <row r="1281" spans="1:46">
      <c r="A1281" s="37" t="s">
        <v>270</v>
      </c>
      <c r="B1281" s="3" t="s">
        <v>38</v>
      </c>
      <c r="C1281" s="11">
        <v>45536.145833333336</v>
      </c>
      <c r="D1281" s="11">
        <v>45536.166666666664</v>
      </c>
      <c r="E1281" s="11" t="s">
        <v>44</v>
      </c>
      <c r="F1281" s="11" t="s">
        <v>40</v>
      </c>
      <c r="G1281" s="3" t="s">
        <v>1457</v>
      </c>
      <c r="H1281" s="3" t="s">
        <v>41</v>
      </c>
      <c r="I1281" s="11">
        <v>45537.25</v>
      </c>
      <c r="J1281" s="12">
        <v>45537.665972222225</v>
      </c>
      <c r="K1281" s="12">
        <v>45537.75</v>
      </c>
      <c r="L1281" s="12">
        <v>45537.670138888891</v>
      </c>
      <c r="M1281" s="12" t="s">
        <v>115</v>
      </c>
      <c r="N1281" s="3" t="s">
        <v>42</v>
      </c>
      <c r="O1281" s="3">
        <v>0</v>
      </c>
      <c r="P1281" s="1">
        <f t="shared" si="380"/>
        <v>36</v>
      </c>
      <c r="Q1281" s="1">
        <f t="shared" si="381"/>
        <v>9</v>
      </c>
      <c r="R1281" s="72">
        <f t="shared" si="382"/>
        <v>45537.665972222225</v>
      </c>
      <c r="S1281" s="73">
        <f t="shared" si="383"/>
        <v>1.1041666666642413</v>
      </c>
      <c r="T1281" s="74">
        <f>Table2[[#This Row],[ETA A OFRECIMIENTO]]*24</f>
        <v>26.499999999941792</v>
      </c>
      <c r="U1281" s="1" t="str">
        <f t="shared" si="384"/>
        <v>YES</v>
      </c>
      <c r="V1281" s="73">
        <f t="shared" si="385"/>
        <v>0.5</v>
      </c>
      <c r="W1281" s="74">
        <f>Table2[[#This Row],[DEL. AVAILABLE A SLOT]]*24</f>
        <v>12</v>
      </c>
      <c r="X1281" s="1" t="str">
        <f t="shared" si="386"/>
        <v>SI</v>
      </c>
      <c r="Y1281" s="73">
        <f t="shared" si="387"/>
        <v>1.6041666666642413</v>
      </c>
      <c r="Z1281" s="74">
        <f>Table2[[#This Row],[ETA A TIMESLOT]]*24</f>
        <v>38.499999999941792</v>
      </c>
      <c r="AA1281" s="73">
        <f t="shared" si="388"/>
        <v>0</v>
      </c>
      <c r="AB1281" s="73" t="str">
        <f t="shared" si="389"/>
        <v>SI</v>
      </c>
      <c r="AC1281" s="74">
        <f>Table2[[#This Row],[PUNTUALIDAD (H)]]*24</f>
        <v>0</v>
      </c>
      <c r="AD1281" s="73">
        <f t="shared" si="390"/>
        <v>1.5243055555547471</v>
      </c>
      <c r="AE1281" s="74">
        <f>Table2[[#This Row],[ATA TO UNLOADING]]*24</f>
        <v>36.583333333313931</v>
      </c>
      <c r="AF1281" s="74" t="str">
        <f>IF(Table2[[#This Row],[ATA TO UNLOADING 2]]&lt;=48,"YES","NO")</f>
        <v>YES</v>
      </c>
      <c r="AG1281" s="75">
        <f t="shared" si="391"/>
        <v>0.75</v>
      </c>
      <c r="AH1281" s="2" t="s">
        <v>42</v>
      </c>
      <c r="AI1281" s="2" t="str">
        <f t="shared" si="392"/>
        <v>TCKU7009443</v>
      </c>
      <c r="AJ1281" s="76" t="str">
        <f t="shared" si="393"/>
        <v>MSI</v>
      </c>
      <c r="AK1281" s="77">
        <f>IF($M1281="TRUCK",VLOOKUP($AQ1281,Invoicing!$A$17:$B$49,MATCH($AK$1,Invoicing!$A$17:$B$17,0),FALSE),VLOOKUP($AQ1281,Invoicing!$N$17:$O$21,MATCH($AK$1,Invoicing!$N$17:$O$17,0),FALSE))</f>
        <v>480</v>
      </c>
      <c r="AL1281" s="78" t="e">
        <f>VLOOKUP($E1281,Invoicing!$A$1:$H$8,MATCH(TRACKER!$N1281,Invoicing!$A$1:$H$1,0),FALSE)</f>
        <v>#N/A</v>
      </c>
      <c r="AM1281" s="78">
        <f>VLOOKUP($E1281,Invoicing!$A$1:$H$8,MATCH(TRACKER!$O$1,Invoicing!$A$1:$H$1,0),FALSE)</f>
        <v>50</v>
      </c>
      <c r="AN1281" s="78">
        <f t="shared" si="394"/>
        <v>0</v>
      </c>
      <c r="AO1281" s="2">
        <f t="shared" si="395"/>
        <v>1</v>
      </c>
      <c r="AP1281" s="2" t="str">
        <f t="shared" si="396"/>
        <v>WEEK</v>
      </c>
      <c r="AQ1281" s="2" t="str">
        <f t="shared" si="397"/>
        <v>MSIWEEK</v>
      </c>
      <c r="AR1281" s="71">
        <f t="shared" si="398"/>
        <v>480</v>
      </c>
      <c r="AS1281" s="71">
        <f>VLOOKUP(AJ1281,Invoicing!A:K,10,FALSE)</f>
        <v>25</v>
      </c>
      <c r="AT1281" s="71">
        <f t="shared" si="399"/>
        <v>505</v>
      </c>
    </row>
    <row r="1282" spans="1:46">
      <c r="A1282" s="37" t="s">
        <v>270</v>
      </c>
      <c r="B1282" s="3" t="s">
        <v>38</v>
      </c>
      <c r="C1282" s="11">
        <v>45536.145833333336</v>
      </c>
      <c r="D1282" s="11">
        <v>45536.166666666664</v>
      </c>
      <c r="E1282" s="11" t="s">
        <v>44</v>
      </c>
      <c r="F1282" s="11" t="s">
        <v>40</v>
      </c>
      <c r="G1282" s="3" t="s">
        <v>1458</v>
      </c>
      <c r="H1282" s="3" t="s">
        <v>41</v>
      </c>
      <c r="I1282" s="11">
        <v>45538.625</v>
      </c>
      <c r="J1282" s="12">
        <v>45538.922222222223</v>
      </c>
      <c r="K1282" s="12">
        <v>45539</v>
      </c>
      <c r="L1282" s="12">
        <v>45538.923611111109</v>
      </c>
      <c r="M1282" s="12" t="s">
        <v>115</v>
      </c>
      <c r="N1282" s="3" t="s">
        <v>42</v>
      </c>
      <c r="O1282" s="3">
        <v>0</v>
      </c>
      <c r="P1282" s="1">
        <f t="shared" ref="P1282:P1345" si="400">IF(K1282="","",WEEKNUM(R1282,2))</f>
        <v>36</v>
      </c>
      <c r="Q1282" s="1">
        <f t="shared" ref="Q1282:Q1345" si="401">IF(K1282="","",MONTH(R1282))</f>
        <v>9</v>
      </c>
      <c r="R1282" s="72">
        <f t="shared" ref="R1282:R1345" si="402">IF(ISBLANK(J1282),IF(ISBLANK(L1282),"00:00",L1282),J1282)</f>
        <v>45538.922222222223</v>
      </c>
      <c r="S1282" s="73">
        <f t="shared" ref="S1282:S1345" si="403">(I1282-C1282)</f>
        <v>2.4791666666642413</v>
      </c>
      <c r="T1282" s="74">
        <f>Table2[[#This Row],[ETA A OFRECIMIENTO]]*24</f>
        <v>59.499999999941792</v>
      </c>
      <c r="U1282" s="1" t="str">
        <f t="shared" ref="U1282:U1345" si="404">IF(S1282="","",IF(S1282&lt;=2,"YES","NO"))</f>
        <v>NO</v>
      </c>
      <c r="V1282" s="73">
        <f t="shared" ref="V1282:V1345" si="405">(K1282-I1282)</f>
        <v>0.375</v>
      </c>
      <c r="W1282" s="74">
        <f>Table2[[#This Row],[DEL. AVAILABLE A SLOT]]*24</f>
        <v>9</v>
      </c>
      <c r="X1282" s="1" t="str">
        <f t="shared" ref="X1282:X1345" si="406">IF(V1282="","",IF(V1282&lt;=1,"SI","NO"))</f>
        <v>SI</v>
      </c>
      <c r="Y1282" s="73">
        <f t="shared" ref="Y1282:Y1345" si="407">(K1282-C1282)</f>
        <v>2.8541666666642413</v>
      </c>
      <c r="Z1282" s="74">
        <f>Table2[[#This Row],[ETA A TIMESLOT]]*24</f>
        <v>68.499999999941792</v>
      </c>
      <c r="AA1282" s="73">
        <f t="shared" ref="AA1282:AA1345" si="408">IF(R1282&lt; K1282, TIME(0,0,0), R1282-K1282)</f>
        <v>0</v>
      </c>
      <c r="AB1282" s="73" t="str">
        <f t="shared" ref="AB1282:AB1345" si="409">IF(AA1282&gt;TIME(0,45,0),"NO","SI")</f>
        <v>SI</v>
      </c>
      <c r="AC1282" s="74">
        <f>Table2[[#This Row],[PUNTUALIDAD (H)]]*24</f>
        <v>0</v>
      </c>
      <c r="AD1282" s="73">
        <f t="shared" ref="AD1282:AD1345" si="410">(L1282-C1282)</f>
        <v>2.7777777777737356</v>
      </c>
      <c r="AE1282" s="74">
        <f>Table2[[#This Row],[ATA TO UNLOADING]]*24</f>
        <v>66.666666666569654</v>
      </c>
      <c r="AF1282" s="74" t="str">
        <f>IF(Table2[[#This Row],[ATA TO UNLOADING 2]]&lt;=48,"YES","NO")</f>
        <v>NO</v>
      </c>
      <c r="AG1282" s="75">
        <f t="shared" ref="AG1282:AG1345" si="411">MOD(K1282,1)</f>
        <v>0</v>
      </c>
      <c r="AH1282" s="2" t="s">
        <v>24</v>
      </c>
      <c r="AI1282" s="2" t="str">
        <f t="shared" ref="AI1282:AI1345" si="412">G1282</f>
        <v>TCNU2621569</v>
      </c>
      <c r="AJ1282" s="76" t="str">
        <f t="shared" ref="AJ1282:AJ1345" si="413">E1282</f>
        <v>MSI</v>
      </c>
      <c r="AK1282" s="77">
        <f>IF($M1282="TRUCK",VLOOKUP($AQ1282,Invoicing!$A$17:$B$49,MATCH($AK$1,Invoicing!$A$17:$B$17,0),FALSE),VLOOKUP($AQ1282,Invoicing!$N$17:$O$21,MATCH($AK$1,Invoicing!$N$17:$O$17,0),FALSE))</f>
        <v>530</v>
      </c>
      <c r="AL1282" s="78" t="e">
        <f>VLOOKUP($E1282,Invoicing!$A$1:$H$8,MATCH(TRACKER!$N1282,Invoicing!$A$1:$H$1,0),FALSE)</f>
        <v>#N/A</v>
      </c>
      <c r="AM1282" s="78">
        <f>VLOOKUP($E1282,Invoicing!$A$1:$H$8,MATCH(TRACKER!$O$1,Invoicing!$A$1:$H$1,0),FALSE)</f>
        <v>50</v>
      </c>
      <c r="AN1282" s="78">
        <f t="shared" ref="AN1282:AN1345" si="414">IF($O1282&lt;&gt;0,$O1282*$AM1282,0)</f>
        <v>0</v>
      </c>
      <c r="AO1282" s="2">
        <f t="shared" ref="AO1282:AO1345" si="415">WEEKDAY(K1282,2)</f>
        <v>3</v>
      </c>
      <c r="AP1282" s="2" t="str">
        <f t="shared" ref="AP1282:AP1345" si="416">IF(AH1282="NIGHT","NIGHT",IF(AO1282&lt;=5,"WEEK",IF(AO1282=7,"SUNDAY",IF(AO1282=6,"SATURDAY","SUNDAY"))))</f>
        <v>NIGHT</v>
      </c>
      <c r="AQ1282" s="2" t="str">
        <f t="shared" ref="AQ1282:AQ1345" si="417">AJ1282&amp;AP1282</f>
        <v>MSINIGHT</v>
      </c>
      <c r="AR1282" s="71">
        <f t="shared" ref="AR1282:AR1345" si="418">IF(ISNA(AL1282),AK1282+AN1282,SUM($AK1282,$AN1282,IFERROR($AL1282,"0")))</f>
        <v>530</v>
      </c>
      <c r="AS1282" s="71">
        <f>VLOOKUP(AJ1282,Invoicing!A:K,10,FALSE)</f>
        <v>25</v>
      </c>
      <c r="AT1282" s="71">
        <f t="shared" ref="AT1282:AT1345" si="419">AR1282+AS1282+AU1282</f>
        <v>555</v>
      </c>
    </row>
    <row r="1283" spans="1:46">
      <c r="A1283" s="37" t="s">
        <v>270</v>
      </c>
      <c r="B1283" s="3" t="s">
        <v>38</v>
      </c>
      <c r="C1283" s="11">
        <v>45536.145833333336</v>
      </c>
      <c r="D1283" s="11">
        <v>45536.166666666664</v>
      </c>
      <c r="E1283" s="11" t="s">
        <v>43</v>
      </c>
      <c r="F1283" s="11" t="s">
        <v>40</v>
      </c>
      <c r="G1283" s="3" t="s">
        <v>1459</v>
      </c>
      <c r="H1283" s="3" t="s">
        <v>2821</v>
      </c>
      <c r="I1283" s="11">
        <v>45537.25</v>
      </c>
      <c r="J1283" s="12">
        <v>45538.012499999997</v>
      </c>
      <c r="K1283" s="12">
        <v>45537.916666666664</v>
      </c>
      <c r="L1283" s="12">
        <v>45538.03125</v>
      </c>
      <c r="M1283" s="12" t="s">
        <v>115</v>
      </c>
      <c r="N1283" s="3" t="s">
        <v>42</v>
      </c>
      <c r="O1283" s="3">
        <v>0</v>
      </c>
      <c r="P1283" s="1">
        <f t="shared" si="400"/>
        <v>36</v>
      </c>
      <c r="Q1283" s="1">
        <f t="shared" si="401"/>
        <v>9</v>
      </c>
      <c r="R1283" s="72">
        <f t="shared" si="402"/>
        <v>45538.012499999997</v>
      </c>
      <c r="S1283" s="73">
        <f t="shared" si="403"/>
        <v>1.1041666666642413</v>
      </c>
      <c r="T1283" s="74">
        <f>Table2[[#This Row],[ETA A OFRECIMIENTO]]*24</f>
        <v>26.499999999941792</v>
      </c>
      <c r="U1283" s="1" t="str">
        <f t="shared" si="404"/>
        <v>YES</v>
      </c>
      <c r="V1283" s="73">
        <f t="shared" si="405"/>
        <v>0.66666666666424135</v>
      </c>
      <c r="W1283" s="74">
        <f>Table2[[#This Row],[DEL. AVAILABLE A SLOT]]*24</f>
        <v>15.999999999941792</v>
      </c>
      <c r="X1283" s="1" t="str">
        <f t="shared" si="406"/>
        <v>SI</v>
      </c>
      <c r="Y1283" s="73">
        <f t="shared" si="407"/>
        <v>1.7708333333284827</v>
      </c>
      <c r="Z1283" s="74">
        <f>Table2[[#This Row],[ETA A TIMESLOT]]*24</f>
        <v>42.499999999883585</v>
      </c>
      <c r="AA1283" s="73">
        <f t="shared" si="408"/>
        <v>9.5833333332848269E-2</v>
      </c>
      <c r="AB1283" s="73" t="str">
        <f t="shared" si="409"/>
        <v>NO</v>
      </c>
      <c r="AC1283" s="74">
        <f>Table2[[#This Row],[PUNTUALIDAD (H)]]*24</f>
        <v>2.2999999999883585</v>
      </c>
      <c r="AD1283" s="73">
        <f t="shared" si="410"/>
        <v>1.8854166666642413</v>
      </c>
      <c r="AE1283" s="74">
        <f>Table2[[#This Row],[ATA TO UNLOADING]]*24</f>
        <v>45.249999999941792</v>
      </c>
      <c r="AF1283" s="74" t="str">
        <f>IF(Table2[[#This Row],[ATA TO UNLOADING 2]]&lt;=48,"YES","NO")</f>
        <v>YES</v>
      </c>
      <c r="AG1283" s="75">
        <f t="shared" si="411"/>
        <v>0.91666666666424135</v>
      </c>
      <c r="AH1283" s="2" t="s">
        <v>24</v>
      </c>
      <c r="AI1283" s="2" t="str">
        <f t="shared" si="412"/>
        <v>TCNU6082505</v>
      </c>
      <c r="AJ1283" s="76" t="str">
        <f t="shared" si="413"/>
        <v>LOGIX</v>
      </c>
      <c r="AK1283" s="77">
        <f>IF($M1283="TRUCK",VLOOKUP($AQ1283,Invoicing!$A$17:$B$49,MATCH($AK$1,Invoicing!$A$17:$B$17,0),FALSE),VLOOKUP($AQ1283,Invoicing!$N$17:$O$21,MATCH($AK$1,Invoicing!$N$17:$O$17,0),FALSE))</f>
        <v>530</v>
      </c>
      <c r="AL1283" s="78" t="e">
        <f>VLOOKUP($E1283,Invoicing!$A$1:$H$8,MATCH(TRACKER!$N1283,Invoicing!$A$1:$H$1,0),FALSE)</f>
        <v>#N/A</v>
      </c>
      <c r="AM1283" s="78">
        <f>VLOOKUP($E1283,Invoicing!$A$1:$H$8,MATCH(TRACKER!$O$1,Invoicing!$A$1:$H$1,0),FALSE)</f>
        <v>50</v>
      </c>
      <c r="AN1283" s="78">
        <f t="shared" si="414"/>
        <v>0</v>
      </c>
      <c r="AO1283" s="2">
        <f t="shared" si="415"/>
        <v>1</v>
      </c>
      <c r="AP1283" s="2" t="str">
        <f t="shared" si="416"/>
        <v>NIGHT</v>
      </c>
      <c r="AQ1283" s="2" t="str">
        <f t="shared" si="417"/>
        <v>LOGIXNIGHT</v>
      </c>
      <c r="AR1283" s="71">
        <f t="shared" si="418"/>
        <v>530</v>
      </c>
      <c r="AS1283" s="71">
        <f>VLOOKUP(AJ1283,Invoicing!A:K,10,FALSE)</f>
        <v>25</v>
      </c>
      <c r="AT1283" s="71">
        <f t="shared" si="419"/>
        <v>555</v>
      </c>
    </row>
    <row r="1284" spans="1:46">
      <c r="A1284" s="37" t="s">
        <v>64</v>
      </c>
      <c r="B1284" s="3" t="s">
        <v>38</v>
      </c>
      <c r="C1284" s="11">
        <v>45540.637499999997</v>
      </c>
      <c r="D1284" s="11">
        <v>45540.625</v>
      </c>
      <c r="E1284" s="11" t="s">
        <v>44</v>
      </c>
      <c r="F1284" s="11" t="s">
        <v>40</v>
      </c>
      <c r="G1284" s="3" t="s">
        <v>1460</v>
      </c>
      <c r="H1284" s="3" t="s">
        <v>2821</v>
      </c>
      <c r="I1284" s="11">
        <v>45542.625</v>
      </c>
      <c r="J1284" s="12">
        <v>45543.260416666664</v>
      </c>
      <c r="K1284" s="12">
        <v>45543.125</v>
      </c>
      <c r="L1284" s="12">
        <v>45543.274305555555</v>
      </c>
      <c r="M1284" s="12" t="s">
        <v>115</v>
      </c>
      <c r="N1284" s="3" t="s">
        <v>42</v>
      </c>
      <c r="O1284" s="3">
        <v>0</v>
      </c>
      <c r="P1284" s="1">
        <f t="shared" si="400"/>
        <v>36</v>
      </c>
      <c r="Q1284" s="1">
        <f t="shared" si="401"/>
        <v>9</v>
      </c>
      <c r="R1284" s="72">
        <f t="shared" si="402"/>
        <v>45543.260416666664</v>
      </c>
      <c r="S1284" s="73">
        <f t="shared" si="403"/>
        <v>1.9875000000029104</v>
      </c>
      <c r="T1284" s="74">
        <f>Table2[[#This Row],[ETA A OFRECIMIENTO]]*24</f>
        <v>47.700000000069849</v>
      </c>
      <c r="U1284" s="1" t="str">
        <f t="shared" si="404"/>
        <v>YES</v>
      </c>
      <c r="V1284" s="73">
        <f t="shared" si="405"/>
        <v>0.5</v>
      </c>
      <c r="W1284" s="74">
        <f>Table2[[#This Row],[DEL. AVAILABLE A SLOT]]*24</f>
        <v>12</v>
      </c>
      <c r="X1284" s="1" t="str">
        <f t="shared" si="406"/>
        <v>SI</v>
      </c>
      <c r="Y1284" s="73">
        <f t="shared" si="407"/>
        <v>2.4875000000029104</v>
      </c>
      <c r="Z1284" s="74">
        <f>Table2[[#This Row],[ETA A TIMESLOT]]*24</f>
        <v>59.700000000069849</v>
      </c>
      <c r="AA1284" s="73">
        <f t="shared" si="408"/>
        <v>0.13541666666424135</v>
      </c>
      <c r="AB1284" s="73" t="str">
        <f t="shared" si="409"/>
        <v>NO</v>
      </c>
      <c r="AC1284" s="74">
        <f>Table2[[#This Row],[PUNTUALIDAD (H)]]*24</f>
        <v>3.2499999999417923</v>
      </c>
      <c r="AD1284" s="73">
        <f t="shared" si="410"/>
        <v>2.6368055555576575</v>
      </c>
      <c r="AE1284" s="74">
        <f>Table2[[#This Row],[ATA TO UNLOADING]]*24</f>
        <v>63.28333333338378</v>
      </c>
      <c r="AF1284" s="74" t="str">
        <f>IF(Table2[[#This Row],[ATA TO UNLOADING 2]]&lt;=48,"YES","NO")</f>
        <v>NO</v>
      </c>
      <c r="AG1284" s="75">
        <f t="shared" si="411"/>
        <v>0.125</v>
      </c>
      <c r="AH1284" s="2" t="s">
        <v>24</v>
      </c>
      <c r="AI1284" s="2" t="str">
        <f t="shared" si="412"/>
        <v>GCXU5767390</v>
      </c>
      <c r="AJ1284" s="76" t="str">
        <f t="shared" si="413"/>
        <v>MSI</v>
      </c>
      <c r="AK1284" s="77">
        <f>IF($M1284="TRUCK",VLOOKUP($AQ1284,Invoicing!$A$17:$B$49,MATCH($AK$1,Invoicing!$A$17:$B$17,0),FALSE),VLOOKUP($AQ1284,Invoicing!$N$17:$O$21,MATCH($AK$1,Invoicing!$N$17:$O$17,0),FALSE))</f>
        <v>530</v>
      </c>
      <c r="AL1284" s="78" t="e">
        <f>VLOOKUP($E1284,Invoicing!$A$1:$H$8,MATCH(TRACKER!$N1284,Invoicing!$A$1:$H$1,0),FALSE)</f>
        <v>#N/A</v>
      </c>
      <c r="AM1284" s="78">
        <f>VLOOKUP($E1284,Invoicing!$A$1:$H$8,MATCH(TRACKER!$O$1,Invoicing!$A$1:$H$1,0),FALSE)</f>
        <v>50</v>
      </c>
      <c r="AN1284" s="78">
        <f t="shared" si="414"/>
        <v>0</v>
      </c>
      <c r="AO1284" s="2">
        <f t="shared" si="415"/>
        <v>7</v>
      </c>
      <c r="AP1284" s="2" t="str">
        <f t="shared" si="416"/>
        <v>NIGHT</v>
      </c>
      <c r="AQ1284" s="2" t="str">
        <f t="shared" si="417"/>
        <v>MSINIGHT</v>
      </c>
      <c r="AR1284" s="71">
        <f t="shared" si="418"/>
        <v>530</v>
      </c>
      <c r="AS1284" s="71">
        <f>VLOOKUP(AJ1284,Invoicing!A:K,10,FALSE)</f>
        <v>25</v>
      </c>
      <c r="AT1284" s="71">
        <f t="shared" si="419"/>
        <v>555</v>
      </c>
    </row>
    <row r="1285" spans="1:46">
      <c r="A1285" s="37" t="s">
        <v>64</v>
      </c>
      <c r="B1285" s="3" t="s">
        <v>38</v>
      </c>
      <c r="C1285" s="11">
        <v>45540.637499999997</v>
      </c>
      <c r="D1285" s="11">
        <v>45540.625</v>
      </c>
      <c r="E1285" s="11" t="s">
        <v>44</v>
      </c>
      <c r="F1285" s="11" t="s">
        <v>40</v>
      </c>
      <c r="G1285" s="3" t="s">
        <v>1461</v>
      </c>
      <c r="H1285" s="3" t="s">
        <v>41</v>
      </c>
      <c r="I1285" s="11">
        <v>45542.625</v>
      </c>
      <c r="J1285" s="12">
        <v>45543.25</v>
      </c>
      <c r="K1285" s="12">
        <v>45543.25</v>
      </c>
      <c r="L1285" s="12">
        <v>45543.25</v>
      </c>
      <c r="M1285" s="12" t="s">
        <v>115</v>
      </c>
      <c r="N1285" s="3" t="s">
        <v>42</v>
      </c>
      <c r="O1285" s="3">
        <v>2</v>
      </c>
      <c r="P1285" s="1">
        <f t="shared" si="400"/>
        <v>36</v>
      </c>
      <c r="Q1285" s="1">
        <f t="shared" si="401"/>
        <v>9</v>
      </c>
      <c r="R1285" s="72">
        <f t="shared" si="402"/>
        <v>45543.25</v>
      </c>
      <c r="S1285" s="73">
        <f t="shared" si="403"/>
        <v>1.9875000000029104</v>
      </c>
      <c r="T1285" s="74">
        <f>Table2[[#This Row],[ETA A OFRECIMIENTO]]*24</f>
        <v>47.700000000069849</v>
      </c>
      <c r="U1285" s="1" t="str">
        <f t="shared" si="404"/>
        <v>YES</v>
      </c>
      <c r="V1285" s="73">
        <f t="shared" si="405"/>
        <v>0.625</v>
      </c>
      <c r="W1285" s="74">
        <f>Table2[[#This Row],[DEL. AVAILABLE A SLOT]]*24</f>
        <v>15</v>
      </c>
      <c r="X1285" s="1" t="str">
        <f t="shared" si="406"/>
        <v>SI</v>
      </c>
      <c r="Y1285" s="73">
        <f t="shared" si="407"/>
        <v>2.6125000000029104</v>
      </c>
      <c r="Z1285" s="74">
        <f>Table2[[#This Row],[ETA A TIMESLOT]]*24</f>
        <v>62.700000000069849</v>
      </c>
      <c r="AA1285" s="73">
        <f t="shared" si="408"/>
        <v>0</v>
      </c>
      <c r="AB1285" s="73" t="str">
        <f t="shared" si="409"/>
        <v>SI</v>
      </c>
      <c r="AC1285" s="74">
        <f>Table2[[#This Row],[PUNTUALIDAD (H)]]*24</f>
        <v>0</v>
      </c>
      <c r="AD1285" s="73">
        <f t="shared" si="410"/>
        <v>2.6125000000029104</v>
      </c>
      <c r="AE1285" s="74">
        <f>Table2[[#This Row],[ATA TO UNLOADING]]*24</f>
        <v>62.700000000069849</v>
      </c>
      <c r="AF1285" s="74" t="str">
        <f>IF(Table2[[#This Row],[ATA TO UNLOADING 2]]&lt;=48,"YES","NO")</f>
        <v>NO</v>
      </c>
      <c r="AG1285" s="75">
        <f t="shared" si="411"/>
        <v>0.25</v>
      </c>
      <c r="AH1285" s="2" t="s">
        <v>42</v>
      </c>
      <c r="AI1285" s="2" t="str">
        <f t="shared" si="412"/>
        <v>MRKU0467621</v>
      </c>
      <c r="AJ1285" s="76" t="str">
        <f t="shared" si="413"/>
        <v>MSI</v>
      </c>
      <c r="AK1285" s="77">
        <f>IF($M1285="TRUCK",VLOOKUP($AQ1285,Invoicing!$A$17:$B$49,MATCH($AK$1,Invoicing!$A$17:$B$17,0),FALSE),VLOOKUP($AQ1285,Invoicing!$N$17:$O$21,MATCH($AK$1,Invoicing!$N$17:$O$17,0),FALSE))</f>
        <v>500</v>
      </c>
      <c r="AL1285" s="78" t="e">
        <f>VLOOKUP($E1285,Invoicing!$A$1:$H$8,MATCH(TRACKER!$N1285,Invoicing!$A$1:$H$1,0),FALSE)</f>
        <v>#N/A</v>
      </c>
      <c r="AM1285" s="78">
        <f>VLOOKUP($E1285,Invoicing!$A$1:$H$8,MATCH(TRACKER!$O$1,Invoicing!$A$1:$H$1,0),FALSE)</f>
        <v>50</v>
      </c>
      <c r="AN1285" s="78">
        <f t="shared" si="414"/>
        <v>100</v>
      </c>
      <c r="AO1285" s="2">
        <f t="shared" si="415"/>
        <v>7</v>
      </c>
      <c r="AP1285" s="2" t="str">
        <f t="shared" si="416"/>
        <v>SUNDAY</v>
      </c>
      <c r="AQ1285" s="2" t="str">
        <f t="shared" si="417"/>
        <v>MSISUNDAY</v>
      </c>
      <c r="AR1285" s="71">
        <f t="shared" si="418"/>
        <v>600</v>
      </c>
      <c r="AS1285" s="71">
        <f>VLOOKUP(AJ1285,Invoicing!A:K,10,FALSE)</f>
        <v>25</v>
      </c>
      <c r="AT1285" s="71">
        <f t="shared" si="419"/>
        <v>625</v>
      </c>
    </row>
    <row r="1286" spans="1:46">
      <c r="A1286" s="37" t="s">
        <v>64</v>
      </c>
      <c r="B1286" s="3" t="s">
        <v>38</v>
      </c>
      <c r="C1286" s="11">
        <v>45540.637499999997</v>
      </c>
      <c r="D1286" s="11">
        <v>45540.625</v>
      </c>
      <c r="E1286" s="11" t="s">
        <v>44</v>
      </c>
      <c r="F1286" s="11" t="s">
        <v>40</v>
      </c>
      <c r="G1286" s="3" t="s">
        <v>1462</v>
      </c>
      <c r="H1286" s="3" t="s">
        <v>2821</v>
      </c>
      <c r="I1286" s="11">
        <v>45542.625</v>
      </c>
      <c r="J1286" s="12">
        <v>45542.916666666664</v>
      </c>
      <c r="K1286" s="12">
        <v>45542.916666666664</v>
      </c>
      <c r="L1286" s="12">
        <v>45542.923611111109</v>
      </c>
      <c r="M1286" s="12" t="s">
        <v>115</v>
      </c>
      <c r="N1286" s="3" t="s">
        <v>42</v>
      </c>
      <c r="O1286" s="3">
        <v>0</v>
      </c>
      <c r="P1286" s="1">
        <f t="shared" si="400"/>
        <v>36</v>
      </c>
      <c r="Q1286" s="1">
        <f t="shared" si="401"/>
        <v>9</v>
      </c>
      <c r="R1286" s="72">
        <f t="shared" si="402"/>
        <v>45542.916666666664</v>
      </c>
      <c r="S1286" s="73">
        <f t="shared" si="403"/>
        <v>1.9875000000029104</v>
      </c>
      <c r="T1286" s="74">
        <f>Table2[[#This Row],[ETA A OFRECIMIENTO]]*24</f>
        <v>47.700000000069849</v>
      </c>
      <c r="U1286" s="1" t="str">
        <f t="shared" si="404"/>
        <v>YES</v>
      </c>
      <c r="V1286" s="73">
        <f t="shared" si="405"/>
        <v>0.29166666666424135</v>
      </c>
      <c r="W1286" s="74">
        <f>Table2[[#This Row],[DEL. AVAILABLE A SLOT]]*24</f>
        <v>6.9999999999417923</v>
      </c>
      <c r="X1286" s="1" t="str">
        <f t="shared" si="406"/>
        <v>SI</v>
      </c>
      <c r="Y1286" s="73">
        <f t="shared" si="407"/>
        <v>2.2791666666671517</v>
      </c>
      <c r="Z1286" s="74">
        <f>Table2[[#This Row],[ETA A TIMESLOT]]*24</f>
        <v>54.700000000011642</v>
      </c>
      <c r="AA1286" s="73">
        <f t="shared" si="408"/>
        <v>0</v>
      </c>
      <c r="AB1286" s="73" t="str">
        <f t="shared" si="409"/>
        <v>SI</v>
      </c>
      <c r="AC1286" s="74">
        <f>Table2[[#This Row],[PUNTUALIDAD (H)]]*24</f>
        <v>0</v>
      </c>
      <c r="AD1286" s="73">
        <f t="shared" si="410"/>
        <v>2.2861111111124046</v>
      </c>
      <c r="AE1286" s="74">
        <f>Table2[[#This Row],[ATA TO UNLOADING]]*24</f>
        <v>54.866666666697711</v>
      </c>
      <c r="AF1286" s="74" t="str">
        <f>IF(Table2[[#This Row],[ATA TO UNLOADING 2]]&lt;=48,"YES","NO")</f>
        <v>NO</v>
      </c>
      <c r="AG1286" s="75">
        <f t="shared" si="411"/>
        <v>0.91666666666424135</v>
      </c>
      <c r="AH1286" s="2" t="s">
        <v>24</v>
      </c>
      <c r="AI1286" s="2" t="str">
        <f t="shared" si="412"/>
        <v>MRKU0506836</v>
      </c>
      <c r="AJ1286" s="76" t="str">
        <f t="shared" si="413"/>
        <v>MSI</v>
      </c>
      <c r="AK1286" s="77">
        <f>IF($M1286="TRUCK",VLOOKUP($AQ1286,Invoicing!$A$17:$B$49,MATCH($AK$1,Invoicing!$A$17:$B$17,0),FALSE),VLOOKUP($AQ1286,Invoicing!$N$17:$O$21,MATCH($AK$1,Invoicing!$N$17:$O$17,0),FALSE))</f>
        <v>530</v>
      </c>
      <c r="AL1286" s="78" t="e">
        <f>VLOOKUP($E1286,Invoicing!$A$1:$H$8,MATCH(TRACKER!$N1286,Invoicing!$A$1:$H$1,0),FALSE)</f>
        <v>#N/A</v>
      </c>
      <c r="AM1286" s="78">
        <f>VLOOKUP($E1286,Invoicing!$A$1:$H$8,MATCH(TRACKER!$O$1,Invoicing!$A$1:$H$1,0),FALSE)</f>
        <v>50</v>
      </c>
      <c r="AN1286" s="78">
        <f t="shared" si="414"/>
        <v>0</v>
      </c>
      <c r="AO1286" s="2">
        <f t="shared" si="415"/>
        <v>6</v>
      </c>
      <c r="AP1286" s="2" t="str">
        <f t="shared" si="416"/>
        <v>NIGHT</v>
      </c>
      <c r="AQ1286" s="2" t="str">
        <f t="shared" si="417"/>
        <v>MSINIGHT</v>
      </c>
      <c r="AR1286" s="71">
        <f t="shared" si="418"/>
        <v>530</v>
      </c>
      <c r="AS1286" s="71">
        <f>VLOOKUP(AJ1286,Invoicing!A:K,10,FALSE)</f>
        <v>25</v>
      </c>
      <c r="AT1286" s="71">
        <f t="shared" si="419"/>
        <v>555</v>
      </c>
    </row>
    <row r="1287" spans="1:46">
      <c r="A1287" s="37" t="s">
        <v>64</v>
      </c>
      <c r="B1287" s="3" t="s">
        <v>38</v>
      </c>
      <c r="C1287" s="11">
        <v>45540.637499999997</v>
      </c>
      <c r="D1287" s="11">
        <v>45540.625</v>
      </c>
      <c r="E1287" s="11" t="s">
        <v>44</v>
      </c>
      <c r="F1287" s="11" t="s">
        <v>40</v>
      </c>
      <c r="G1287" s="3" t="s">
        <v>1463</v>
      </c>
      <c r="H1287" s="3" t="s">
        <v>2821</v>
      </c>
      <c r="I1287" s="11">
        <v>45542.625</v>
      </c>
      <c r="J1287" s="12">
        <v>45543.252083333333</v>
      </c>
      <c r="K1287" s="12">
        <v>45543.041666666664</v>
      </c>
      <c r="L1287" s="12">
        <v>45543.270833333336</v>
      </c>
      <c r="M1287" s="12" t="s">
        <v>115</v>
      </c>
      <c r="N1287" s="3" t="s">
        <v>42</v>
      </c>
      <c r="O1287" s="3">
        <v>0</v>
      </c>
      <c r="P1287" s="1">
        <f t="shared" si="400"/>
        <v>36</v>
      </c>
      <c r="Q1287" s="1">
        <f t="shared" si="401"/>
        <v>9</v>
      </c>
      <c r="R1287" s="72">
        <f t="shared" si="402"/>
        <v>45543.252083333333</v>
      </c>
      <c r="S1287" s="73">
        <f t="shared" si="403"/>
        <v>1.9875000000029104</v>
      </c>
      <c r="T1287" s="74">
        <f>Table2[[#This Row],[ETA A OFRECIMIENTO]]*24</f>
        <v>47.700000000069849</v>
      </c>
      <c r="U1287" s="1" t="str">
        <f t="shared" si="404"/>
        <v>YES</v>
      </c>
      <c r="V1287" s="73">
        <f t="shared" si="405"/>
        <v>0.41666666666424135</v>
      </c>
      <c r="W1287" s="74">
        <f>Table2[[#This Row],[DEL. AVAILABLE A SLOT]]*24</f>
        <v>9.9999999999417923</v>
      </c>
      <c r="X1287" s="1" t="str">
        <f t="shared" si="406"/>
        <v>SI</v>
      </c>
      <c r="Y1287" s="73">
        <f t="shared" si="407"/>
        <v>2.4041666666671517</v>
      </c>
      <c r="Z1287" s="74">
        <f>Table2[[#This Row],[ETA A TIMESLOT]]*24</f>
        <v>57.700000000011642</v>
      </c>
      <c r="AA1287" s="73">
        <f t="shared" si="408"/>
        <v>0.21041666666860692</v>
      </c>
      <c r="AB1287" s="73" t="str">
        <f t="shared" si="409"/>
        <v>NO</v>
      </c>
      <c r="AC1287" s="74">
        <f>Table2[[#This Row],[PUNTUALIDAD (H)]]*24</f>
        <v>5.0500000000465661</v>
      </c>
      <c r="AD1287" s="73">
        <f t="shared" si="410"/>
        <v>2.633333333338669</v>
      </c>
      <c r="AE1287" s="74">
        <f>Table2[[#This Row],[ATA TO UNLOADING]]*24</f>
        <v>63.200000000128057</v>
      </c>
      <c r="AF1287" s="74" t="str">
        <f>IF(Table2[[#This Row],[ATA TO UNLOADING 2]]&lt;=48,"YES","NO")</f>
        <v>NO</v>
      </c>
      <c r="AG1287" s="75">
        <f t="shared" si="411"/>
        <v>4.1666666664241347E-2</v>
      </c>
      <c r="AH1287" s="2" t="s">
        <v>24</v>
      </c>
      <c r="AI1287" s="2" t="str">
        <f t="shared" si="412"/>
        <v>MRKU0922725</v>
      </c>
      <c r="AJ1287" s="76" t="str">
        <f t="shared" si="413"/>
        <v>MSI</v>
      </c>
      <c r="AK1287" s="77">
        <f>IF($M1287="TRUCK",VLOOKUP($AQ1287,Invoicing!$A$17:$B$49,MATCH($AK$1,Invoicing!$A$17:$B$17,0),FALSE),VLOOKUP($AQ1287,Invoicing!$N$17:$O$21,MATCH($AK$1,Invoicing!$N$17:$O$17,0),FALSE))</f>
        <v>530</v>
      </c>
      <c r="AL1287" s="78" t="e">
        <f>VLOOKUP($E1287,Invoicing!$A$1:$H$8,MATCH(TRACKER!$N1287,Invoicing!$A$1:$H$1,0),FALSE)</f>
        <v>#N/A</v>
      </c>
      <c r="AM1287" s="78">
        <f>VLOOKUP($E1287,Invoicing!$A$1:$H$8,MATCH(TRACKER!$O$1,Invoicing!$A$1:$H$1,0),FALSE)</f>
        <v>50</v>
      </c>
      <c r="AN1287" s="78">
        <f t="shared" si="414"/>
        <v>0</v>
      </c>
      <c r="AO1287" s="2">
        <f t="shared" si="415"/>
        <v>7</v>
      </c>
      <c r="AP1287" s="2" t="str">
        <f t="shared" si="416"/>
        <v>NIGHT</v>
      </c>
      <c r="AQ1287" s="2" t="str">
        <f t="shared" si="417"/>
        <v>MSINIGHT</v>
      </c>
      <c r="AR1287" s="71">
        <f t="shared" si="418"/>
        <v>530</v>
      </c>
      <c r="AS1287" s="71">
        <f>VLOOKUP(AJ1287,Invoicing!A:K,10,FALSE)</f>
        <v>25</v>
      </c>
      <c r="AT1287" s="71">
        <f t="shared" si="419"/>
        <v>555</v>
      </c>
    </row>
    <row r="1288" spans="1:46">
      <c r="A1288" s="37" t="s">
        <v>64</v>
      </c>
      <c r="B1288" s="3" t="s">
        <v>38</v>
      </c>
      <c r="C1288" s="11">
        <v>45540.637499999997</v>
      </c>
      <c r="D1288" s="11">
        <v>45540.625</v>
      </c>
      <c r="E1288" s="11" t="s">
        <v>44</v>
      </c>
      <c r="F1288" s="11" t="s">
        <v>40</v>
      </c>
      <c r="G1288" s="3" t="s">
        <v>1464</v>
      </c>
      <c r="H1288" s="3" t="s">
        <v>41</v>
      </c>
      <c r="I1288" s="11">
        <v>45542.625</v>
      </c>
      <c r="J1288" s="12">
        <v>45543.25</v>
      </c>
      <c r="K1288" s="12">
        <v>45543.3125</v>
      </c>
      <c r="L1288" s="12">
        <v>45543.25</v>
      </c>
      <c r="M1288" s="12" t="s">
        <v>115</v>
      </c>
      <c r="N1288" s="3" t="s">
        <v>42</v>
      </c>
      <c r="O1288" s="3">
        <v>2</v>
      </c>
      <c r="P1288" s="1">
        <f t="shared" si="400"/>
        <v>36</v>
      </c>
      <c r="Q1288" s="1">
        <f t="shared" si="401"/>
        <v>9</v>
      </c>
      <c r="R1288" s="72">
        <f t="shared" si="402"/>
        <v>45543.25</v>
      </c>
      <c r="S1288" s="73">
        <f t="shared" si="403"/>
        <v>1.9875000000029104</v>
      </c>
      <c r="T1288" s="74">
        <f>Table2[[#This Row],[ETA A OFRECIMIENTO]]*24</f>
        <v>47.700000000069849</v>
      </c>
      <c r="U1288" s="1" t="str">
        <f t="shared" si="404"/>
        <v>YES</v>
      </c>
      <c r="V1288" s="73">
        <f t="shared" si="405"/>
        <v>0.6875</v>
      </c>
      <c r="W1288" s="74">
        <f>Table2[[#This Row],[DEL. AVAILABLE A SLOT]]*24</f>
        <v>16.5</v>
      </c>
      <c r="X1288" s="1" t="str">
        <f t="shared" si="406"/>
        <v>SI</v>
      </c>
      <c r="Y1288" s="73">
        <f t="shared" si="407"/>
        <v>2.6750000000029104</v>
      </c>
      <c r="Z1288" s="74">
        <f>Table2[[#This Row],[ETA A TIMESLOT]]*24</f>
        <v>64.200000000069849</v>
      </c>
      <c r="AA1288" s="73">
        <f t="shared" si="408"/>
        <v>0</v>
      </c>
      <c r="AB1288" s="73" t="str">
        <f t="shared" si="409"/>
        <v>SI</v>
      </c>
      <c r="AC1288" s="74">
        <f>Table2[[#This Row],[PUNTUALIDAD (H)]]*24</f>
        <v>0</v>
      </c>
      <c r="AD1288" s="73">
        <f t="shared" si="410"/>
        <v>2.6125000000029104</v>
      </c>
      <c r="AE1288" s="74">
        <f>Table2[[#This Row],[ATA TO UNLOADING]]*24</f>
        <v>62.700000000069849</v>
      </c>
      <c r="AF1288" s="74" t="str">
        <f>IF(Table2[[#This Row],[ATA TO UNLOADING 2]]&lt;=48,"YES","NO")</f>
        <v>NO</v>
      </c>
      <c r="AG1288" s="75">
        <f t="shared" si="411"/>
        <v>0.3125</v>
      </c>
      <c r="AH1288" s="2" t="s">
        <v>42</v>
      </c>
      <c r="AI1288" s="2" t="str">
        <f t="shared" si="412"/>
        <v>MRKU8127844</v>
      </c>
      <c r="AJ1288" s="76" t="str">
        <f t="shared" si="413"/>
        <v>MSI</v>
      </c>
      <c r="AK1288" s="77">
        <f>IF($M1288="TRUCK",VLOOKUP($AQ1288,Invoicing!$A$17:$B$49,MATCH($AK$1,Invoicing!$A$17:$B$17,0),FALSE),VLOOKUP($AQ1288,Invoicing!$N$17:$O$21,MATCH($AK$1,Invoicing!$N$17:$O$17,0),FALSE))</f>
        <v>500</v>
      </c>
      <c r="AL1288" s="78" t="e">
        <f>VLOOKUP($E1288,Invoicing!$A$1:$H$8,MATCH(TRACKER!$N1288,Invoicing!$A$1:$H$1,0),FALSE)</f>
        <v>#N/A</v>
      </c>
      <c r="AM1288" s="78">
        <f>VLOOKUP($E1288,Invoicing!$A$1:$H$8,MATCH(TRACKER!$O$1,Invoicing!$A$1:$H$1,0),FALSE)</f>
        <v>50</v>
      </c>
      <c r="AN1288" s="78">
        <f t="shared" si="414"/>
        <v>100</v>
      </c>
      <c r="AO1288" s="2">
        <f t="shared" si="415"/>
        <v>7</v>
      </c>
      <c r="AP1288" s="2" t="str">
        <f t="shared" si="416"/>
        <v>SUNDAY</v>
      </c>
      <c r="AQ1288" s="2" t="str">
        <f t="shared" si="417"/>
        <v>MSISUNDAY</v>
      </c>
      <c r="AR1288" s="71">
        <f t="shared" si="418"/>
        <v>600</v>
      </c>
      <c r="AS1288" s="71">
        <f>VLOOKUP(AJ1288,Invoicing!A:K,10,FALSE)</f>
        <v>25</v>
      </c>
      <c r="AT1288" s="71">
        <f t="shared" si="419"/>
        <v>625</v>
      </c>
    </row>
    <row r="1289" spans="1:46">
      <c r="A1289" s="37" t="s">
        <v>64</v>
      </c>
      <c r="B1289" s="3" t="s">
        <v>38</v>
      </c>
      <c r="C1289" s="11">
        <v>45540.637499999997</v>
      </c>
      <c r="D1289" s="11">
        <v>45540.625</v>
      </c>
      <c r="E1289" s="11" t="s">
        <v>44</v>
      </c>
      <c r="F1289" s="11" t="s">
        <v>40</v>
      </c>
      <c r="G1289" s="3" t="s">
        <v>1465</v>
      </c>
      <c r="H1289" s="3" t="s">
        <v>2821</v>
      </c>
      <c r="I1289" s="11">
        <v>45542.625</v>
      </c>
      <c r="J1289" s="12">
        <v>45543.100694444445</v>
      </c>
      <c r="K1289" s="12">
        <v>45543.208333333336</v>
      </c>
      <c r="L1289" s="12">
        <v>45543.100694444445</v>
      </c>
      <c r="M1289" s="12" t="s">
        <v>115</v>
      </c>
      <c r="N1289" s="3" t="s">
        <v>42</v>
      </c>
      <c r="O1289" s="3">
        <v>0</v>
      </c>
      <c r="P1289" s="1">
        <f t="shared" si="400"/>
        <v>36</v>
      </c>
      <c r="Q1289" s="1">
        <f t="shared" si="401"/>
        <v>9</v>
      </c>
      <c r="R1289" s="72">
        <f t="shared" si="402"/>
        <v>45543.100694444445</v>
      </c>
      <c r="S1289" s="73">
        <f t="shared" si="403"/>
        <v>1.9875000000029104</v>
      </c>
      <c r="T1289" s="74">
        <f>Table2[[#This Row],[ETA A OFRECIMIENTO]]*24</f>
        <v>47.700000000069849</v>
      </c>
      <c r="U1289" s="1" t="str">
        <f t="shared" si="404"/>
        <v>YES</v>
      </c>
      <c r="V1289" s="73">
        <f t="shared" si="405"/>
        <v>0.58333333333575865</v>
      </c>
      <c r="W1289" s="74">
        <f>Table2[[#This Row],[DEL. AVAILABLE A SLOT]]*24</f>
        <v>14.000000000058208</v>
      </c>
      <c r="X1289" s="1" t="str">
        <f t="shared" si="406"/>
        <v>SI</v>
      </c>
      <c r="Y1289" s="73">
        <f t="shared" si="407"/>
        <v>2.570833333338669</v>
      </c>
      <c r="Z1289" s="74">
        <f>Table2[[#This Row],[ETA A TIMESLOT]]*24</f>
        <v>61.700000000128057</v>
      </c>
      <c r="AA1289" s="73">
        <f t="shared" si="408"/>
        <v>0</v>
      </c>
      <c r="AB1289" s="73" t="str">
        <f t="shared" si="409"/>
        <v>SI</v>
      </c>
      <c r="AC1289" s="74">
        <f>Table2[[#This Row],[PUNTUALIDAD (H)]]*24</f>
        <v>0</v>
      </c>
      <c r="AD1289" s="73">
        <f t="shared" si="410"/>
        <v>2.4631944444481633</v>
      </c>
      <c r="AE1289" s="74">
        <f>Table2[[#This Row],[ATA TO UNLOADING]]*24</f>
        <v>59.116666666755918</v>
      </c>
      <c r="AF1289" s="74" t="str">
        <f>IF(Table2[[#This Row],[ATA TO UNLOADING 2]]&lt;=48,"YES","NO")</f>
        <v>NO</v>
      </c>
      <c r="AG1289" s="75">
        <f t="shared" si="411"/>
        <v>0.20833333333575865</v>
      </c>
      <c r="AH1289" s="2" t="s">
        <v>42</v>
      </c>
      <c r="AI1289" s="2" t="str">
        <f t="shared" si="412"/>
        <v>MRSU0570680</v>
      </c>
      <c r="AJ1289" s="76" t="str">
        <f t="shared" si="413"/>
        <v>MSI</v>
      </c>
      <c r="AK1289" s="77">
        <f>IF($M1289="TRUCK",VLOOKUP($AQ1289,Invoicing!$A$17:$B$49,MATCH($AK$1,Invoicing!$A$17:$B$17,0),FALSE),VLOOKUP($AQ1289,Invoicing!$N$17:$O$21,MATCH($AK$1,Invoicing!$N$17:$O$17,0),FALSE))</f>
        <v>500</v>
      </c>
      <c r="AL1289" s="78" t="e">
        <f>VLOOKUP($E1289,Invoicing!$A$1:$H$8,MATCH(TRACKER!$N1289,Invoicing!$A$1:$H$1,0),FALSE)</f>
        <v>#N/A</v>
      </c>
      <c r="AM1289" s="78">
        <f>VLOOKUP($E1289,Invoicing!$A$1:$H$8,MATCH(TRACKER!$O$1,Invoicing!$A$1:$H$1,0),FALSE)</f>
        <v>50</v>
      </c>
      <c r="AN1289" s="78">
        <f t="shared" si="414"/>
        <v>0</v>
      </c>
      <c r="AO1289" s="2">
        <f t="shared" si="415"/>
        <v>7</v>
      </c>
      <c r="AP1289" s="2" t="str">
        <f t="shared" si="416"/>
        <v>SUNDAY</v>
      </c>
      <c r="AQ1289" s="2" t="str">
        <f t="shared" si="417"/>
        <v>MSISUNDAY</v>
      </c>
      <c r="AR1289" s="71">
        <f t="shared" si="418"/>
        <v>500</v>
      </c>
      <c r="AS1289" s="71">
        <f>VLOOKUP(AJ1289,Invoicing!A:K,10,FALSE)</f>
        <v>25</v>
      </c>
      <c r="AT1289" s="71">
        <f t="shared" si="419"/>
        <v>525</v>
      </c>
    </row>
    <row r="1290" spans="1:46">
      <c r="A1290" s="37" t="s">
        <v>64</v>
      </c>
      <c r="B1290" s="3" t="s">
        <v>38</v>
      </c>
      <c r="C1290" s="11">
        <v>45540.637499999997</v>
      </c>
      <c r="D1290" s="11">
        <v>45540.625</v>
      </c>
      <c r="E1290" s="11" t="s">
        <v>44</v>
      </c>
      <c r="F1290" s="11" t="s">
        <v>40</v>
      </c>
      <c r="G1290" s="3" t="s">
        <v>1466</v>
      </c>
      <c r="H1290" s="3" t="s">
        <v>2821</v>
      </c>
      <c r="I1290" s="11">
        <v>45542.625</v>
      </c>
      <c r="J1290" s="12">
        <v>45542.809027777781</v>
      </c>
      <c r="K1290" s="12">
        <v>45542.791666666664</v>
      </c>
      <c r="L1290" s="12">
        <v>45542.809027777781</v>
      </c>
      <c r="M1290" s="12" t="s">
        <v>115</v>
      </c>
      <c r="N1290" s="3" t="s">
        <v>42</v>
      </c>
      <c r="O1290" s="3">
        <v>0</v>
      </c>
      <c r="P1290" s="1">
        <f t="shared" si="400"/>
        <v>36</v>
      </c>
      <c r="Q1290" s="1">
        <f t="shared" si="401"/>
        <v>9</v>
      </c>
      <c r="R1290" s="72">
        <f t="shared" si="402"/>
        <v>45542.809027777781</v>
      </c>
      <c r="S1290" s="73">
        <f t="shared" si="403"/>
        <v>1.9875000000029104</v>
      </c>
      <c r="T1290" s="74">
        <f>Table2[[#This Row],[ETA A OFRECIMIENTO]]*24</f>
        <v>47.700000000069849</v>
      </c>
      <c r="U1290" s="1" t="str">
        <f t="shared" si="404"/>
        <v>YES</v>
      </c>
      <c r="V1290" s="73">
        <f t="shared" si="405"/>
        <v>0.16666666666424135</v>
      </c>
      <c r="W1290" s="74">
        <f>Table2[[#This Row],[DEL. AVAILABLE A SLOT]]*24</f>
        <v>3.9999999999417923</v>
      </c>
      <c r="X1290" s="1" t="str">
        <f t="shared" si="406"/>
        <v>SI</v>
      </c>
      <c r="Y1290" s="73">
        <f t="shared" si="407"/>
        <v>2.1541666666671517</v>
      </c>
      <c r="Z1290" s="74">
        <f>Table2[[#This Row],[ETA A TIMESLOT]]*24</f>
        <v>51.700000000011642</v>
      </c>
      <c r="AA1290" s="73">
        <f t="shared" si="408"/>
        <v>1.7361111116770189E-2</v>
      </c>
      <c r="AB1290" s="73" t="str">
        <f t="shared" si="409"/>
        <v>SI</v>
      </c>
      <c r="AC1290" s="74">
        <f>Table2[[#This Row],[PUNTUALIDAD (H)]]*24</f>
        <v>0.41666666680248454</v>
      </c>
      <c r="AD1290" s="73">
        <f t="shared" si="410"/>
        <v>2.1715277777839219</v>
      </c>
      <c r="AE1290" s="74">
        <f>Table2[[#This Row],[ATA TO UNLOADING]]*24</f>
        <v>52.116666666814126</v>
      </c>
      <c r="AF1290" s="74" t="str">
        <f>IF(Table2[[#This Row],[ATA TO UNLOADING 2]]&lt;=48,"YES","NO")</f>
        <v>NO</v>
      </c>
      <c r="AG1290" s="75">
        <f t="shared" si="411"/>
        <v>0.79166666666424135</v>
      </c>
      <c r="AH1290" s="2" t="s">
        <v>42</v>
      </c>
      <c r="AI1290" s="2" t="str">
        <f t="shared" si="412"/>
        <v>MSKU4625537</v>
      </c>
      <c r="AJ1290" s="76" t="str">
        <f t="shared" si="413"/>
        <v>MSI</v>
      </c>
      <c r="AK1290" s="77">
        <f>IF($M1290="TRUCK",VLOOKUP($AQ1290,Invoicing!$A$17:$B$49,MATCH($AK$1,Invoicing!$A$17:$B$17,0),FALSE),VLOOKUP($AQ1290,Invoicing!$N$17:$O$21,MATCH($AK$1,Invoicing!$N$17:$O$17,0),FALSE))</f>
        <v>500</v>
      </c>
      <c r="AL1290" s="78" t="e">
        <f>VLOOKUP($E1290,Invoicing!$A$1:$H$8,MATCH(TRACKER!$N1290,Invoicing!$A$1:$H$1,0),FALSE)</f>
        <v>#N/A</v>
      </c>
      <c r="AM1290" s="78">
        <f>VLOOKUP($E1290,Invoicing!$A$1:$H$8,MATCH(TRACKER!$O$1,Invoicing!$A$1:$H$1,0),FALSE)</f>
        <v>50</v>
      </c>
      <c r="AN1290" s="78">
        <f t="shared" si="414"/>
        <v>0</v>
      </c>
      <c r="AO1290" s="2">
        <f t="shared" si="415"/>
        <v>6</v>
      </c>
      <c r="AP1290" s="2" t="str">
        <f t="shared" si="416"/>
        <v>SATURDAY</v>
      </c>
      <c r="AQ1290" s="2" t="str">
        <f t="shared" si="417"/>
        <v>MSISATURDAY</v>
      </c>
      <c r="AR1290" s="71">
        <f t="shared" si="418"/>
        <v>500</v>
      </c>
      <c r="AS1290" s="71">
        <f>VLOOKUP(AJ1290,Invoicing!A:K,10,FALSE)</f>
        <v>25</v>
      </c>
      <c r="AT1290" s="71">
        <f t="shared" si="419"/>
        <v>525</v>
      </c>
    </row>
    <row r="1291" spans="1:46">
      <c r="A1291" s="37" t="s">
        <v>64</v>
      </c>
      <c r="B1291" s="3" t="s">
        <v>38</v>
      </c>
      <c r="C1291" s="11">
        <v>45540.637499999997</v>
      </c>
      <c r="D1291" s="11">
        <v>45540.625</v>
      </c>
      <c r="E1291" s="11" t="s">
        <v>44</v>
      </c>
      <c r="F1291" s="11" t="s">
        <v>40</v>
      </c>
      <c r="G1291" s="3" t="s">
        <v>1467</v>
      </c>
      <c r="H1291" s="3" t="s">
        <v>2821</v>
      </c>
      <c r="I1291" s="11">
        <v>45542.625</v>
      </c>
      <c r="J1291" s="12">
        <v>45542.675694444442</v>
      </c>
      <c r="K1291" s="12">
        <v>45542.708333333336</v>
      </c>
      <c r="L1291" s="12">
        <v>45542.748611111114</v>
      </c>
      <c r="M1291" s="12" t="s">
        <v>115</v>
      </c>
      <c r="N1291" s="3" t="s">
        <v>42</v>
      </c>
      <c r="O1291" s="3">
        <v>0</v>
      </c>
      <c r="P1291" s="1">
        <f t="shared" si="400"/>
        <v>36</v>
      </c>
      <c r="Q1291" s="1">
        <f t="shared" si="401"/>
        <v>9</v>
      </c>
      <c r="R1291" s="72">
        <f t="shared" si="402"/>
        <v>45542.675694444442</v>
      </c>
      <c r="S1291" s="73">
        <f t="shared" si="403"/>
        <v>1.9875000000029104</v>
      </c>
      <c r="T1291" s="74">
        <f>Table2[[#This Row],[ETA A OFRECIMIENTO]]*24</f>
        <v>47.700000000069849</v>
      </c>
      <c r="U1291" s="1" t="str">
        <f t="shared" si="404"/>
        <v>YES</v>
      </c>
      <c r="V1291" s="73">
        <f t="shared" si="405"/>
        <v>8.3333333335758653E-2</v>
      </c>
      <c r="W1291" s="74">
        <f>Table2[[#This Row],[DEL. AVAILABLE A SLOT]]*24</f>
        <v>2.0000000000582077</v>
      </c>
      <c r="X1291" s="1" t="str">
        <f t="shared" si="406"/>
        <v>SI</v>
      </c>
      <c r="Y1291" s="73">
        <f t="shared" si="407"/>
        <v>2.070833333338669</v>
      </c>
      <c r="Z1291" s="74">
        <f>Table2[[#This Row],[ETA A TIMESLOT]]*24</f>
        <v>49.700000000128057</v>
      </c>
      <c r="AA1291" s="73">
        <f t="shared" si="408"/>
        <v>0</v>
      </c>
      <c r="AB1291" s="73" t="str">
        <f t="shared" si="409"/>
        <v>SI</v>
      </c>
      <c r="AC1291" s="74">
        <f>Table2[[#This Row],[PUNTUALIDAD (H)]]*24</f>
        <v>0</v>
      </c>
      <c r="AD1291" s="73">
        <f t="shared" si="410"/>
        <v>2.1111111111167702</v>
      </c>
      <c r="AE1291" s="74">
        <f>Table2[[#This Row],[ATA TO UNLOADING]]*24</f>
        <v>50.666666666802485</v>
      </c>
      <c r="AF1291" s="74" t="str">
        <f>IF(Table2[[#This Row],[ATA TO UNLOADING 2]]&lt;=48,"YES","NO")</f>
        <v>NO</v>
      </c>
      <c r="AG1291" s="75">
        <f t="shared" si="411"/>
        <v>0.70833333333575865</v>
      </c>
      <c r="AH1291" s="2" t="s">
        <v>42</v>
      </c>
      <c r="AI1291" s="2" t="str">
        <f t="shared" si="412"/>
        <v>MSKU4660923</v>
      </c>
      <c r="AJ1291" s="76" t="str">
        <f t="shared" si="413"/>
        <v>MSI</v>
      </c>
      <c r="AK1291" s="77">
        <f>IF($M1291="TRUCK",VLOOKUP($AQ1291,Invoicing!$A$17:$B$49,MATCH($AK$1,Invoicing!$A$17:$B$17,0),FALSE),VLOOKUP($AQ1291,Invoicing!$N$17:$O$21,MATCH($AK$1,Invoicing!$N$17:$O$17,0),FALSE))</f>
        <v>500</v>
      </c>
      <c r="AL1291" s="78" t="e">
        <f>VLOOKUP($E1291,Invoicing!$A$1:$H$8,MATCH(TRACKER!$N1291,Invoicing!$A$1:$H$1,0),FALSE)</f>
        <v>#N/A</v>
      </c>
      <c r="AM1291" s="78">
        <f>VLOOKUP($E1291,Invoicing!$A$1:$H$8,MATCH(TRACKER!$O$1,Invoicing!$A$1:$H$1,0),FALSE)</f>
        <v>50</v>
      </c>
      <c r="AN1291" s="78">
        <f t="shared" si="414"/>
        <v>0</v>
      </c>
      <c r="AO1291" s="2">
        <f t="shared" si="415"/>
        <v>6</v>
      </c>
      <c r="AP1291" s="2" t="str">
        <f t="shared" si="416"/>
        <v>SATURDAY</v>
      </c>
      <c r="AQ1291" s="2" t="str">
        <f t="shared" si="417"/>
        <v>MSISATURDAY</v>
      </c>
      <c r="AR1291" s="71">
        <f t="shared" si="418"/>
        <v>500</v>
      </c>
      <c r="AS1291" s="71">
        <f>VLOOKUP(AJ1291,Invoicing!A:K,10,FALSE)</f>
        <v>25</v>
      </c>
      <c r="AT1291" s="71">
        <f t="shared" si="419"/>
        <v>525</v>
      </c>
    </row>
    <row r="1292" spans="1:46">
      <c r="A1292" s="37" t="s">
        <v>64</v>
      </c>
      <c r="B1292" s="3" t="s">
        <v>38</v>
      </c>
      <c r="C1292" s="11">
        <v>45540.637499999997</v>
      </c>
      <c r="D1292" s="11">
        <v>45540.625</v>
      </c>
      <c r="E1292" s="11" t="s">
        <v>44</v>
      </c>
      <c r="F1292" s="11" t="s">
        <v>40</v>
      </c>
      <c r="G1292" s="3" t="s">
        <v>1468</v>
      </c>
      <c r="H1292" s="3" t="s">
        <v>2821</v>
      </c>
      <c r="I1292" s="11">
        <v>45542.625</v>
      </c>
      <c r="J1292" s="12">
        <v>45542.646527777775</v>
      </c>
      <c r="K1292" s="12">
        <v>45542.625</v>
      </c>
      <c r="L1292" s="12">
        <v>45542.646527777775</v>
      </c>
      <c r="M1292" s="12" t="s">
        <v>115</v>
      </c>
      <c r="N1292" s="3" t="s">
        <v>42</v>
      </c>
      <c r="O1292" s="3">
        <v>0</v>
      </c>
      <c r="P1292" s="1">
        <f t="shared" si="400"/>
        <v>36</v>
      </c>
      <c r="Q1292" s="1">
        <f t="shared" si="401"/>
        <v>9</v>
      </c>
      <c r="R1292" s="72">
        <f t="shared" si="402"/>
        <v>45542.646527777775</v>
      </c>
      <c r="S1292" s="73">
        <f t="shared" si="403"/>
        <v>1.9875000000029104</v>
      </c>
      <c r="T1292" s="74">
        <f>Table2[[#This Row],[ETA A OFRECIMIENTO]]*24</f>
        <v>47.700000000069849</v>
      </c>
      <c r="U1292" s="1" t="str">
        <f t="shared" si="404"/>
        <v>YES</v>
      </c>
      <c r="V1292" s="73">
        <f t="shared" si="405"/>
        <v>0</v>
      </c>
      <c r="W1292" s="74">
        <f>Table2[[#This Row],[DEL. AVAILABLE A SLOT]]*24</f>
        <v>0</v>
      </c>
      <c r="X1292" s="1" t="str">
        <f t="shared" si="406"/>
        <v>SI</v>
      </c>
      <c r="Y1292" s="73">
        <f t="shared" si="407"/>
        <v>1.9875000000029104</v>
      </c>
      <c r="Z1292" s="74">
        <f>Table2[[#This Row],[ETA A TIMESLOT]]*24</f>
        <v>47.700000000069849</v>
      </c>
      <c r="AA1292" s="73">
        <f t="shared" si="408"/>
        <v>2.1527777775190771E-2</v>
      </c>
      <c r="AB1292" s="73" t="str">
        <f t="shared" si="409"/>
        <v>SI</v>
      </c>
      <c r="AC1292" s="74">
        <f>Table2[[#This Row],[PUNTUALIDAD (H)]]*24</f>
        <v>0.5166666666045785</v>
      </c>
      <c r="AD1292" s="73">
        <f t="shared" si="410"/>
        <v>2.0090277777781012</v>
      </c>
      <c r="AE1292" s="74">
        <f>Table2[[#This Row],[ATA TO UNLOADING]]*24</f>
        <v>48.216666666674428</v>
      </c>
      <c r="AF1292" s="74" t="str">
        <f>IF(Table2[[#This Row],[ATA TO UNLOADING 2]]&lt;=48,"YES","NO")</f>
        <v>NO</v>
      </c>
      <c r="AG1292" s="75">
        <f t="shared" si="411"/>
        <v>0.625</v>
      </c>
      <c r="AH1292" s="2" t="s">
        <v>42</v>
      </c>
      <c r="AI1292" s="2" t="str">
        <f t="shared" si="412"/>
        <v>MSKU4788473</v>
      </c>
      <c r="AJ1292" s="76" t="str">
        <f t="shared" si="413"/>
        <v>MSI</v>
      </c>
      <c r="AK1292" s="77">
        <f>IF($M1292="TRUCK",VLOOKUP($AQ1292,Invoicing!$A$17:$B$49,MATCH($AK$1,Invoicing!$A$17:$B$17,0),FALSE),VLOOKUP($AQ1292,Invoicing!$N$17:$O$21,MATCH($AK$1,Invoicing!$N$17:$O$17,0),FALSE))</f>
        <v>500</v>
      </c>
      <c r="AL1292" s="78" t="e">
        <f>VLOOKUP($E1292,Invoicing!$A$1:$H$8,MATCH(TRACKER!$N1292,Invoicing!$A$1:$H$1,0),FALSE)</f>
        <v>#N/A</v>
      </c>
      <c r="AM1292" s="78">
        <f>VLOOKUP($E1292,Invoicing!$A$1:$H$8,MATCH(TRACKER!$O$1,Invoicing!$A$1:$H$1,0),FALSE)</f>
        <v>50</v>
      </c>
      <c r="AN1292" s="78">
        <f t="shared" si="414"/>
        <v>0</v>
      </c>
      <c r="AO1292" s="2">
        <f t="shared" si="415"/>
        <v>6</v>
      </c>
      <c r="AP1292" s="2" t="str">
        <f t="shared" si="416"/>
        <v>SATURDAY</v>
      </c>
      <c r="AQ1292" s="2" t="str">
        <f t="shared" si="417"/>
        <v>MSISATURDAY</v>
      </c>
      <c r="AR1292" s="71">
        <f t="shared" si="418"/>
        <v>500</v>
      </c>
      <c r="AS1292" s="71">
        <f>VLOOKUP(AJ1292,Invoicing!A:K,10,FALSE)</f>
        <v>25</v>
      </c>
      <c r="AT1292" s="71">
        <f t="shared" si="419"/>
        <v>525</v>
      </c>
    </row>
    <row r="1293" spans="1:46">
      <c r="A1293" s="37" t="s">
        <v>37</v>
      </c>
      <c r="B1293" s="3" t="s">
        <v>38</v>
      </c>
      <c r="C1293" s="11">
        <v>45543.19027777778</v>
      </c>
      <c r="D1293" s="11">
        <v>45543.166666666664</v>
      </c>
      <c r="E1293" s="11" t="s">
        <v>45</v>
      </c>
      <c r="F1293" s="11" t="s">
        <v>40</v>
      </c>
      <c r="G1293" s="3" t="s">
        <v>1469</v>
      </c>
      <c r="H1293" s="3" t="s">
        <v>41</v>
      </c>
      <c r="I1293" s="11">
        <v>45544.458333333336</v>
      </c>
      <c r="J1293" s="12">
        <v>45544.64166666667</v>
      </c>
      <c r="K1293" s="12">
        <v>45544.708333333336</v>
      </c>
      <c r="L1293" s="12">
        <v>45544.645833333336</v>
      </c>
      <c r="M1293" s="12" t="s">
        <v>115</v>
      </c>
      <c r="N1293" s="3" t="s">
        <v>42</v>
      </c>
      <c r="O1293" s="3">
        <v>0</v>
      </c>
      <c r="P1293" s="1">
        <f t="shared" si="400"/>
        <v>37</v>
      </c>
      <c r="Q1293" s="1">
        <f t="shared" si="401"/>
        <v>9</v>
      </c>
      <c r="R1293" s="72">
        <f t="shared" si="402"/>
        <v>45544.64166666667</v>
      </c>
      <c r="S1293" s="73">
        <f t="shared" si="403"/>
        <v>1.2680555555562023</v>
      </c>
      <c r="T1293" s="74">
        <f>Table2[[#This Row],[ETA A OFRECIMIENTO]]*24</f>
        <v>30.433333333348855</v>
      </c>
      <c r="U1293" s="1" t="str">
        <f t="shared" si="404"/>
        <v>YES</v>
      </c>
      <c r="V1293" s="73">
        <f t="shared" si="405"/>
        <v>0.25</v>
      </c>
      <c r="W1293" s="74">
        <f>Table2[[#This Row],[DEL. AVAILABLE A SLOT]]*24</f>
        <v>6</v>
      </c>
      <c r="X1293" s="1" t="str">
        <f t="shared" si="406"/>
        <v>SI</v>
      </c>
      <c r="Y1293" s="73">
        <f t="shared" si="407"/>
        <v>1.5180555555562023</v>
      </c>
      <c r="Z1293" s="74">
        <f>Table2[[#This Row],[ETA A TIMESLOT]]*24</f>
        <v>36.433333333348855</v>
      </c>
      <c r="AA1293" s="73">
        <f t="shared" si="408"/>
        <v>0</v>
      </c>
      <c r="AB1293" s="73" t="str">
        <f t="shared" si="409"/>
        <v>SI</v>
      </c>
      <c r="AC1293" s="74">
        <f>Table2[[#This Row],[PUNTUALIDAD (H)]]*24</f>
        <v>0</v>
      </c>
      <c r="AD1293" s="73">
        <f t="shared" si="410"/>
        <v>1.4555555555562023</v>
      </c>
      <c r="AE1293" s="74">
        <f>Table2[[#This Row],[ATA TO UNLOADING]]*24</f>
        <v>34.933333333348855</v>
      </c>
      <c r="AF1293" s="74" t="str">
        <f>IF(Table2[[#This Row],[ATA TO UNLOADING 2]]&lt;=48,"YES","NO")</f>
        <v>YES</v>
      </c>
      <c r="AG1293" s="75">
        <f t="shared" si="411"/>
        <v>0.70833333333575865</v>
      </c>
      <c r="AH1293" s="2" t="s">
        <v>42</v>
      </c>
      <c r="AI1293" s="2" t="str">
        <f t="shared" si="412"/>
        <v>BEAU5012336</v>
      </c>
      <c r="AJ1293" s="76" t="str">
        <f t="shared" si="413"/>
        <v>OM TRANSPORT</v>
      </c>
      <c r="AK1293" s="77">
        <f>IF($M1293="TRUCK",VLOOKUP($AQ1293,Invoicing!$A$17:$B$49,MATCH($AK$1,Invoicing!$A$17:$B$17,0),FALSE),VLOOKUP($AQ1293,Invoicing!$N$17:$O$21,MATCH($AK$1,Invoicing!$N$17:$O$17,0),FALSE))</f>
        <v>475</v>
      </c>
      <c r="AL1293" s="78" t="e">
        <f>VLOOKUP($E1293,Invoicing!$A$1:$H$8,MATCH(TRACKER!$N1293,Invoicing!$A$1:$H$1,0),FALSE)</f>
        <v>#N/A</v>
      </c>
      <c r="AM1293" s="78">
        <f>VLOOKUP($E1293,Invoicing!$A$1:$H$8,MATCH(TRACKER!$O$1,Invoicing!$A$1:$H$1,0),FALSE)</f>
        <v>50</v>
      </c>
      <c r="AN1293" s="78">
        <f t="shared" si="414"/>
        <v>0</v>
      </c>
      <c r="AO1293" s="2">
        <f t="shared" si="415"/>
        <v>1</v>
      </c>
      <c r="AP1293" s="2" t="str">
        <f t="shared" si="416"/>
        <v>WEEK</v>
      </c>
      <c r="AQ1293" s="2" t="str">
        <f t="shared" si="417"/>
        <v>OM TRANSPORTWEEK</v>
      </c>
      <c r="AR1293" s="71">
        <f t="shared" si="418"/>
        <v>475</v>
      </c>
      <c r="AS1293" s="71">
        <f>VLOOKUP(AJ1293,Invoicing!A:K,10,FALSE)</f>
        <v>25</v>
      </c>
      <c r="AT1293" s="71">
        <f t="shared" si="419"/>
        <v>500</v>
      </c>
    </row>
    <row r="1294" spans="1:46">
      <c r="A1294" s="37" t="s">
        <v>37</v>
      </c>
      <c r="B1294" s="3" t="s">
        <v>38</v>
      </c>
      <c r="C1294" s="11">
        <v>45543.19027777778</v>
      </c>
      <c r="D1294" s="11">
        <v>45543.166666666664</v>
      </c>
      <c r="E1294" s="11" t="s">
        <v>49</v>
      </c>
      <c r="F1294" s="11" t="s">
        <v>40</v>
      </c>
      <c r="G1294" s="3" t="s">
        <v>1470</v>
      </c>
      <c r="H1294" s="3" t="s">
        <v>2821</v>
      </c>
      <c r="I1294" s="11">
        <v>45545.625</v>
      </c>
      <c r="J1294" s="12">
        <v>45545.945833333331</v>
      </c>
      <c r="K1294" s="12">
        <v>45545.916666666664</v>
      </c>
      <c r="L1294" s="12">
        <v>45545.975694444445</v>
      </c>
      <c r="M1294" s="61" t="s">
        <v>12</v>
      </c>
      <c r="N1294" s="3" t="s">
        <v>42</v>
      </c>
      <c r="O1294" s="3">
        <v>0</v>
      </c>
      <c r="P1294" s="1">
        <f t="shared" si="400"/>
        <v>37</v>
      </c>
      <c r="Q1294" s="1">
        <f t="shared" si="401"/>
        <v>9</v>
      </c>
      <c r="R1294" s="72">
        <f t="shared" si="402"/>
        <v>45545.945833333331</v>
      </c>
      <c r="S1294" s="73">
        <f t="shared" si="403"/>
        <v>2.4347222222204437</v>
      </c>
      <c r="T1294" s="74">
        <f>Table2[[#This Row],[ETA A OFRECIMIENTO]]*24</f>
        <v>58.433333333290648</v>
      </c>
      <c r="U1294" s="1" t="str">
        <f t="shared" si="404"/>
        <v>NO</v>
      </c>
      <c r="V1294" s="73">
        <f t="shared" si="405"/>
        <v>0.29166666666424135</v>
      </c>
      <c r="W1294" s="74">
        <f>Table2[[#This Row],[DEL. AVAILABLE A SLOT]]*24</f>
        <v>6.9999999999417923</v>
      </c>
      <c r="X1294" s="1" t="str">
        <f t="shared" si="406"/>
        <v>SI</v>
      </c>
      <c r="Y1294" s="73">
        <f t="shared" si="407"/>
        <v>2.726388888884685</v>
      </c>
      <c r="Z1294" s="74">
        <f>Table2[[#This Row],[ETA A TIMESLOT]]*24</f>
        <v>65.43333333323244</v>
      </c>
      <c r="AA1294" s="73">
        <f t="shared" si="408"/>
        <v>2.9166666667151731E-2</v>
      </c>
      <c r="AB1294" s="73" t="str">
        <f t="shared" si="409"/>
        <v>SI</v>
      </c>
      <c r="AC1294" s="74">
        <f>Table2[[#This Row],[PUNTUALIDAD (H)]]*24</f>
        <v>0.70000000001164153</v>
      </c>
      <c r="AD1294" s="73">
        <f t="shared" si="410"/>
        <v>2.7854166666656965</v>
      </c>
      <c r="AE1294" s="74">
        <f>Table2[[#This Row],[ATA TO UNLOADING]]*24</f>
        <v>66.849999999976717</v>
      </c>
      <c r="AF1294" s="74" t="str">
        <f>IF(Table2[[#This Row],[ATA TO UNLOADING 2]]&lt;=48,"YES","NO")</f>
        <v>NO</v>
      </c>
      <c r="AG1294" s="75">
        <f t="shared" si="411"/>
        <v>0.91666666666424135</v>
      </c>
      <c r="AH1294" s="2" t="s">
        <v>24</v>
      </c>
      <c r="AI1294" s="2" t="str">
        <f t="shared" si="412"/>
        <v>CAAU6423360</v>
      </c>
      <c r="AJ1294" s="76" t="str">
        <f t="shared" si="413"/>
        <v>CTU FLEVOKUST BV</v>
      </c>
      <c r="AK1294" s="77">
        <f>IF($M1294="TRUCK",VLOOKUP($AQ1294,Invoicing!$A$17:$B$49,MATCH($AK$1,Invoicing!$A$17:$B$17,0),FALSE),VLOOKUP($AQ1294,Invoicing!$N$17:$O$21,MATCH($AK$1,Invoicing!$N$17:$O$17,0),FALSE))</f>
        <v>380</v>
      </c>
      <c r="AL1294" s="78" t="e">
        <f>VLOOKUP($E1294,Invoicing!$A$1:$H$8,MATCH(TRACKER!$N1294,Invoicing!$A$1:$H$1,0),FALSE)</f>
        <v>#N/A</v>
      </c>
      <c r="AM1294" s="78">
        <v>35</v>
      </c>
      <c r="AN1294" s="78">
        <f t="shared" si="414"/>
        <v>0</v>
      </c>
      <c r="AO1294" s="2">
        <f t="shared" si="415"/>
        <v>2</v>
      </c>
      <c r="AP1294" s="2" t="str">
        <f t="shared" si="416"/>
        <v>NIGHT</v>
      </c>
      <c r="AQ1294" s="2" t="str">
        <f t="shared" si="417"/>
        <v>CTU FLEVOKUST BVNIGHT</v>
      </c>
      <c r="AR1294" s="71">
        <f t="shared" si="418"/>
        <v>380</v>
      </c>
      <c r="AS1294" s="71">
        <f>VLOOKUP(AJ1294,Invoicing!A:K,10,FALSE)</f>
        <v>0</v>
      </c>
      <c r="AT1294" s="71">
        <f t="shared" si="419"/>
        <v>380</v>
      </c>
    </row>
    <row r="1295" spans="1:46">
      <c r="A1295" s="37" t="s">
        <v>37</v>
      </c>
      <c r="B1295" s="3" t="s">
        <v>38</v>
      </c>
      <c r="C1295" s="11">
        <v>45543.19027777778</v>
      </c>
      <c r="D1295" s="11">
        <v>45543.166666666664</v>
      </c>
      <c r="E1295" s="11" t="s">
        <v>49</v>
      </c>
      <c r="F1295" s="11" t="s">
        <v>40</v>
      </c>
      <c r="G1295" s="3" t="s">
        <v>1471</v>
      </c>
      <c r="H1295" s="3" t="s">
        <v>2821</v>
      </c>
      <c r="I1295" s="11">
        <v>45545.458333333336</v>
      </c>
      <c r="J1295" s="12">
        <v>45545.411111111112</v>
      </c>
      <c r="K1295" s="12">
        <v>45545.458333333336</v>
      </c>
      <c r="L1295" s="12">
        <v>45545.427083333336</v>
      </c>
      <c r="M1295" s="61" t="s">
        <v>12</v>
      </c>
      <c r="N1295" s="3" t="s">
        <v>42</v>
      </c>
      <c r="O1295" s="3">
        <v>0</v>
      </c>
      <c r="P1295" s="1">
        <f t="shared" si="400"/>
        <v>37</v>
      </c>
      <c r="Q1295" s="1">
        <f t="shared" si="401"/>
        <v>9</v>
      </c>
      <c r="R1295" s="72">
        <f t="shared" si="402"/>
        <v>45545.411111111112</v>
      </c>
      <c r="S1295" s="73">
        <f t="shared" si="403"/>
        <v>2.2680555555562023</v>
      </c>
      <c r="T1295" s="74">
        <f>Table2[[#This Row],[ETA A OFRECIMIENTO]]*24</f>
        <v>54.433333333348855</v>
      </c>
      <c r="U1295" s="1" t="str">
        <f t="shared" si="404"/>
        <v>NO</v>
      </c>
      <c r="V1295" s="73">
        <f t="shared" si="405"/>
        <v>0</v>
      </c>
      <c r="W1295" s="74">
        <f>Table2[[#This Row],[DEL. AVAILABLE A SLOT]]*24</f>
        <v>0</v>
      </c>
      <c r="X1295" s="1" t="str">
        <f t="shared" si="406"/>
        <v>SI</v>
      </c>
      <c r="Y1295" s="73">
        <f t="shared" si="407"/>
        <v>2.2680555555562023</v>
      </c>
      <c r="Z1295" s="74">
        <f>Table2[[#This Row],[ETA A TIMESLOT]]*24</f>
        <v>54.433333333348855</v>
      </c>
      <c r="AA1295" s="73">
        <f t="shared" si="408"/>
        <v>0</v>
      </c>
      <c r="AB1295" s="73" t="str">
        <f t="shared" si="409"/>
        <v>SI</v>
      </c>
      <c r="AC1295" s="74">
        <f>Table2[[#This Row],[PUNTUALIDAD (H)]]*24</f>
        <v>0</v>
      </c>
      <c r="AD1295" s="73">
        <f t="shared" si="410"/>
        <v>2.2368055555562023</v>
      </c>
      <c r="AE1295" s="74">
        <f>Table2[[#This Row],[ATA TO UNLOADING]]*24</f>
        <v>53.683333333348855</v>
      </c>
      <c r="AF1295" s="74" t="str">
        <f>IF(Table2[[#This Row],[ATA TO UNLOADING 2]]&lt;=48,"YES","NO")</f>
        <v>NO</v>
      </c>
      <c r="AG1295" s="75">
        <f t="shared" si="411"/>
        <v>0.45833333333575865</v>
      </c>
      <c r="AH1295" s="2" t="s">
        <v>42</v>
      </c>
      <c r="AI1295" s="2" t="str">
        <f t="shared" si="412"/>
        <v>GAOU7132273</v>
      </c>
      <c r="AJ1295" s="76" t="str">
        <f t="shared" si="413"/>
        <v>CTU FLEVOKUST BV</v>
      </c>
      <c r="AK1295" s="77">
        <f>IF($M1295="TRUCK",VLOOKUP($AQ1295,Invoicing!$A$17:$B$49,MATCH($AK$1,Invoicing!$A$17:$B$17,0),FALSE),VLOOKUP($AQ1295,Invoicing!$N$17:$O$21,MATCH($AK$1,Invoicing!$N$17:$O$17,0),FALSE))</f>
        <v>380</v>
      </c>
      <c r="AL1295" s="78" t="e">
        <f>VLOOKUP($E1295,Invoicing!$A$1:$H$8,MATCH(TRACKER!$N1295,Invoicing!$A$1:$H$1,0),FALSE)</f>
        <v>#N/A</v>
      </c>
      <c r="AM1295" s="78">
        <v>35</v>
      </c>
      <c r="AN1295" s="78">
        <f t="shared" si="414"/>
        <v>0</v>
      </c>
      <c r="AO1295" s="2">
        <f t="shared" si="415"/>
        <v>2</v>
      </c>
      <c r="AP1295" s="2" t="str">
        <f t="shared" si="416"/>
        <v>WEEK</v>
      </c>
      <c r="AQ1295" s="2" t="str">
        <f t="shared" si="417"/>
        <v>CTU FLEVOKUST BVWEEK</v>
      </c>
      <c r="AR1295" s="71">
        <f t="shared" si="418"/>
        <v>380</v>
      </c>
      <c r="AS1295" s="71">
        <f>VLOOKUP(AJ1295,Invoicing!A:K,10,FALSE)</f>
        <v>0</v>
      </c>
      <c r="AT1295" s="71">
        <f t="shared" si="419"/>
        <v>380</v>
      </c>
    </row>
    <row r="1296" spans="1:46">
      <c r="A1296" s="37" t="s">
        <v>37</v>
      </c>
      <c r="B1296" s="3" t="s">
        <v>38</v>
      </c>
      <c r="C1296" s="11">
        <v>45543.19027777778</v>
      </c>
      <c r="D1296" s="11">
        <v>45543.166666666664</v>
      </c>
      <c r="E1296" s="11" t="s">
        <v>49</v>
      </c>
      <c r="F1296" s="11" t="s">
        <v>40</v>
      </c>
      <c r="G1296" s="3" t="s">
        <v>1472</v>
      </c>
      <c r="H1296" s="3" t="s">
        <v>2821</v>
      </c>
      <c r="I1296" s="11">
        <v>45545.625</v>
      </c>
      <c r="J1296" s="12">
        <v>45545.518055555556</v>
      </c>
      <c r="K1296" s="12">
        <v>45545.625</v>
      </c>
      <c r="L1296" s="12">
        <v>45545.524305555555</v>
      </c>
      <c r="M1296" s="61" t="s">
        <v>12</v>
      </c>
      <c r="N1296" s="3" t="s">
        <v>42</v>
      </c>
      <c r="O1296" s="3">
        <v>0</v>
      </c>
      <c r="P1296" s="1">
        <f t="shared" si="400"/>
        <v>37</v>
      </c>
      <c r="Q1296" s="1">
        <f t="shared" si="401"/>
        <v>9</v>
      </c>
      <c r="R1296" s="72">
        <f t="shared" si="402"/>
        <v>45545.518055555556</v>
      </c>
      <c r="S1296" s="73">
        <f t="shared" si="403"/>
        <v>2.4347222222204437</v>
      </c>
      <c r="T1296" s="74">
        <f>Table2[[#This Row],[ETA A OFRECIMIENTO]]*24</f>
        <v>58.433333333290648</v>
      </c>
      <c r="U1296" s="1" t="str">
        <f t="shared" si="404"/>
        <v>NO</v>
      </c>
      <c r="V1296" s="73">
        <f t="shared" si="405"/>
        <v>0</v>
      </c>
      <c r="W1296" s="74">
        <f>Table2[[#This Row],[DEL. AVAILABLE A SLOT]]*24</f>
        <v>0</v>
      </c>
      <c r="X1296" s="1" t="str">
        <f t="shared" si="406"/>
        <v>SI</v>
      </c>
      <c r="Y1296" s="73">
        <f t="shared" si="407"/>
        <v>2.4347222222204437</v>
      </c>
      <c r="Z1296" s="74">
        <f>Table2[[#This Row],[ETA A TIMESLOT]]*24</f>
        <v>58.433333333290648</v>
      </c>
      <c r="AA1296" s="73">
        <f t="shared" si="408"/>
        <v>0</v>
      </c>
      <c r="AB1296" s="73" t="str">
        <f t="shared" si="409"/>
        <v>SI</v>
      </c>
      <c r="AC1296" s="74">
        <f>Table2[[#This Row],[PUNTUALIDAD (H)]]*24</f>
        <v>0</v>
      </c>
      <c r="AD1296" s="73">
        <f t="shared" si="410"/>
        <v>2.3340277777751908</v>
      </c>
      <c r="AE1296" s="74">
        <f>Table2[[#This Row],[ATA TO UNLOADING]]*24</f>
        <v>56.016666666604578</v>
      </c>
      <c r="AF1296" s="74" t="str">
        <f>IF(Table2[[#This Row],[ATA TO UNLOADING 2]]&lt;=48,"YES","NO")</f>
        <v>NO</v>
      </c>
      <c r="AG1296" s="75">
        <f t="shared" si="411"/>
        <v>0.625</v>
      </c>
      <c r="AH1296" s="2" t="s">
        <v>42</v>
      </c>
      <c r="AI1296" s="2" t="str">
        <f t="shared" si="412"/>
        <v>HASU4036796</v>
      </c>
      <c r="AJ1296" s="76" t="str">
        <f t="shared" si="413"/>
        <v>CTU FLEVOKUST BV</v>
      </c>
      <c r="AK1296" s="77">
        <f>IF($M1296="TRUCK",VLOOKUP($AQ1296,Invoicing!$A$17:$B$49,MATCH($AK$1,Invoicing!$A$17:$B$17,0),FALSE),VLOOKUP($AQ1296,Invoicing!$N$17:$O$21,MATCH($AK$1,Invoicing!$N$17:$O$17,0),FALSE))</f>
        <v>380</v>
      </c>
      <c r="AL1296" s="78" t="e">
        <f>VLOOKUP($E1296,Invoicing!$A$1:$H$8,MATCH(TRACKER!$N1296,Invoicing!$A$1:$H$1,0),FALSE)</f>
        <v>#N/A</v>
      </c>
      <c r="AM1296" s="78">
        <v>35</v>
      </c>
      <c r="AN1296" s="78">
        <f t="shared" si="414"/>
        <v>0</v>
      </c>
      <c r="AO1296" s="2">
        <f t="shared" si="415"/>
        <v>2</v>
      </c>
      <c r="AP1296" s="2" t="str">
        <f t="shared" si="416"/>
        <v>WEEK</v>
      </c>
      <c r="AQ1296" s="2" t="str">
        <f t="shared" si="417"/>
        <v>CTU FLEVOKUST BVWEEK</v>
      </c>
      <c r="AR1296" s="71">
        <f t="shared" si="418"/>
        <v>380</v>
      </c>
      <c r="AS1296" s="71">
        <f>VLOOKUP(AJ1296,Invoicing!A:K,10,FALSE)</f>
        <v>0</v>
      </c>
      <c r="AT1296" s="71">
        <f t="shared" si="419"/>
        <v>380</v>
      </c>
    </row>
    <row r="1297" spans="1:46">
      <c r="A1297" s="37" t="s">
        <v>37</v>
      </c>
      <c r="B1297" s="3" t="s">
        <v>38</v>
      </c>
      <c r="C1297" s="11">
        <v>45543.19027777778</v>
      </c>
      <c r="D1297" s="11">
        <v>45543.166666666664</v>
      </c>
      <c r="E1297" s="11" t="s">
        <v>49</v>
      </c>
      <c r="F1297" s="11" t="s">
        <v>40</v>
      </c>
      <c r="G1297" s="3" t="s">
        <v>1473</v>
      </c>
      <c r="H1297" s="3" t="s">
        <v>41</v>
      </c>
      <c r="I1297" s="11">
        <v>45545.625</v>
      </c>
      <c r="J1297" s="12">
        <v>45546.831944444442</v>
      </c>
      <c r="K1297" s="12">
        <v>45546.875</v>
      </c>
      <c r="L1297" s="12">
        <v>45546.854166666664</v>
      </c>
      <c r="M1297" s="61" t="s">
        <v>12</v>
      </c>
      <c r="N1297" s="3" t="s">
        <v>42</v>
      </c>
      <c r="O1297" s="3">
        <v>0</v>
      </c>
      <c r="P1297" s="1">
        <f t="shared" si="400"/>
        <v>37</v>
      </c>
      <c r="Q1297" s="1">
        <f t="shared" si="401"/>
        <v>9</v>
      </c>
      <c r="R1297" s="72">
        <f t="shared" si="402"/>
        <v>45546.831944444442</v>
      </c>
      <c r="S1297" s="73">
        <f t="shared" si="403"/>
        <v>2.4347222222204437</v>
      </c>
      <c r="T1297" s="74">
        <f>Table2[[#This Row],[ETA A OFRECIMIENTO]]*24</f>
        <v>58.433333333290648</v>
      </c>
      <c r="U1297" s="1" t="str">
        <f t="shared" si="404"/>
        <v>NO</v>
      </c>
      <c r="V1297" s="73">
        <f t="shared" si="405"/>
        <v>1.25</v>
      </c>
      <c r="W1297" s="74">
        <f>Table2[[#This Row],[DEL. AVAILABLE A SLOT]]*24</f>
        <v>30</v>
      </c>
      <c r="X1297" s="1" t="str">
        <f t="shared" si="406"/>
        <v>NO</v>
      </c>
      <c r="Y1297" s="73">
        <f t="shared" si="407"/>
        <v>3.6847222222204437</v>
      </c>
      <c r="Z1297" s="74">
        <f>Table2[[#This Row],[ETA A TIMESLOT]]*24</f>
        <v>88.433333333290648</v>
      </c>
      <c r="AA1297" s="73">
        <f t="shared" si="408"/>
        <v>0</v>
      </c>
      <c r="AB1297" s="73" t="str">
        <f t="shared" si="409"/>
        <v>SI</v>
      </c>
      <c r="AC1297" s="74">
        <f>Table2[[#This Row],[PUNTUALIDAD (H)]]*24</f>
        <v>0</v>
      </c>
      <c r="AD1297" s="73">
        <f t="shared" si="410"/>
        <v>3.663888888884685</v>
      </c>
      <c r="AE1297" s="74">
        <f>Table2[[#This Row],[ATA TO UNLOADING]]*24</f>
        <v>87.93333333323244</v>
      </c>
      <c r="AF1297" s="74" t="str">
        <f>IF(Table2[[#This Row],[ATA TO UNLOADING 2]]&lt;=48,"YES","NO")</f>
        <v>NO</v>
      </c>
      <c r="AG1297" s="75">
        <f t="shared" si="411"/>
        <v>0.875</v>
      </c>
      <c r="AH1297" s="2" t="s">
        <v>24</v>
      </c>
      <c r="AI1297" s="2" t="str">
        <f t="shared" si="412"/>
        <v>MAEU9181951</v>
      </c>
      <c r="AJ1297" s="76" t="str">
        <f t="shared" si="413"/>
        <v>CTU FLEVOKUST BV</v>
      </c>
      <c r="AK1297" s="77">
        <f>IF($M1297="TRUCK",VLOOKUP($AQ1297,Invoicing!$A$17:$B$49,MATCH($AK$1,Invoicing!$A$17:$B$17,0),FALSE),VLOOKUP($AQ1297,Invoicing!$N$17:$O$21,MATCH($AK$1,Invoicing!$N$17:$O$17,0),FALSE))</f>
        <v>380</v>
      </c>
      <c r="AL1297" s="78" t="e">
        <f>VLOOKUP($E1297,Invoicing!$A$1:$H$8,MATCH(TRACKER!$N1297,Invoicing!$A$1:$H$1,0),FALSE)</f>
        <v>#N/A</v>
      </c>
      <c r="AM1297" s="78">
        <v>35</v>
      </c>
      <c r="AN1297" s="78">
        <f t="shared" si="414"/>
        <v>0</v>
      </c>
      <c r="AO1297" s="2">
        <f t="shared" si="415"/>
        <v>3</v>
      </c>
      <c r="AP1297" s="2" t="str">
        <f t="shared" si="416"/>
        <v>NIGHT</v>
      </c>
      <c r="AQ1297" s="2" t="str">
        <f t="shared" si="417"/>
        <v>CTU FLEVOKUST BVNIGHT</v>
      </c>
      <c r="AR1297" s="71">
        <f t="shared" si="418"/>
        <v>380</v>
      </c>
      <c r="AS1297" s="71">
        <f>VLOOKUP(AJ1297,Invoicing!A:K,10,FALSE)</f>
        <v>0</v>
      </c>
      <c r="AT1297" s="71">
        <f t="shared" si="419"/>
        <v>380</v>
      </c>
    </row>
    <row r="1298" spans="1:46">
      <c r="A1298" s="37" t="s">
        <v>37</v>
      </c>
      <c r="B1298" s="3" t="s">
        <v>38</v>
      </c>
      <c r="C1298" s="11">
        <v>45543.19027777778</v>
      </c>
      <c r="D1298" s="11">
        <v>45543.166666666664</v>
      </c>
      <c r="E1298" s="11" t="s">
        <v>45</v>
      </c>
      <c r="F1298" s="11" t="s">
        <v>40</v>
      </c>
      <c r="G1298" s="3" t="s">
        <v>1474</v>
      </c>
      <c r="H1298" s="3" t="s">
        <v>41</v>
      </c>
      <c r="I1298" s="11">
        <v>45544.458333333336</v>
      </c>
      <c r="J1298" s="12">
        <v>45544.626388888886</v>
      </c>
      <c r="K1298" s="12">
        <v>45544.645833333336</v>
      </c>
      <c r="L1298" s="12">
        <v>45544.631944444445</v>
      </c>
      <c r="M1298" s="12" t="s">
        <v>115</v>
      </c>
      <c r="N1298" s="3" t="s">
        <v>42</v>
      </c>
      <c r="O1298" s="3">
        <v>0</v>
      </c>
      <c r="P1298" s="1">
        <f t="shared" si="400"/>
        <v>37</v>
      </c>
      <c r="Q1298" s="1">
        <f t="shared" si="401"/>
        <v>9</v>
      </c>
      <c r="R1298" s="72">
        <f t="shared" si="402"/>
        <v>45544.626388888886</v>
      </c>
      <c r="S1298" s="73">
        <f t="shared" si="403"/>
        <v>1.2680555555562023</v>
      </c>
      <c r="T1298" s="74">
        <f>Table2[[#This Row],[ETA A OFRECIMIENTO]]*24</f>
        <v>30.433333333348855</v>
      </c>
      <c r="U1298" s="1" t="str">
        <f t="shared" si="404"/>
        <v>YES</v>
      </c>
      <c r="V1298" s="73">
        <f t="shared" si="405"/>
        <v>0.1875</v>
      </c>
      <c r="W1298" s="74">
        <f>Table2[[#This Row],[DEL. AVAILABLE A SLOT]]*24</f>
        <v>4.5</v>
      </c>
      <c r="X1298" s="1" t="str">
        <f t="shared" si="406"/>
        <v>SI</v>
      </c>
      <c r="Y1298" s="73">
        <f t="shared" si="407"/>
        <v>1.4555555555562023</v>
      </c>
      <c r="Z1298" s="74">
        <f>Table2[[#This Row],[ETA A TIMESLOT]]*24</f>
        <v>34.933333333348855</v>
      </c>
      <c r="AA1298" s="73">
        <f t="shared" si="408"/>
        <v>0</v>
      </c>
      <c r="AB1298" s="73" t="str">
        <f t="shared" si="409"/>
        <v>SI</v>
      </c>
      <c r="AC1298" s="74">
        <f>Table2[[#This Row],[PUNTUALIDAD (H)]]*24</f>
        <v>0</v>
      </c>
      <c r="AD1298" s="73">
        <f t="shared" si="410"/>
        <v>1.4416666666656965</v>
      </c>
      <c r="AE1298" s="74">
        <f>Table2[[#This Row],[ATA TO UNLOADING]]*24</f>
        <v>34.599999999976717</v>
      </c>
      <c r="AF1298" s="74" t="str">
        <f>IF(Table2[[#This Row],[ATA TO UNLOADING 2]]&lt;=48,"YES","NO")</f>
        <v>YES</v>
      </c>
      <c r="AG1298" s="75">
        <f t="shared" si="411"/>
        <v>0.64583333333575865</v>
      </c>
      <c r="AH1298" s="2" t="s">
        <v>42</v>
      </c>
      <c r="AI1298" s="2" t="str">
        <f t="shared" si="412"/>
        <v>MRKU2137568</v>
      </c>
      <c r="AJ1298" s="76" t="str">
        <f t="shared" si="413"/>
        <v>OM TRANSPORT</v>
      </c>
      <c r="AK1298" s="77">
        <f>IF($M1298="TRUCK",VLOOKUP($AQ1298,Invoicing!$A$17:$B$49,MATCH($AK$1,Invoicing!$A$17:$B$17,0),FALSE),VLOOKUP($AQ1298,Invoicing!$N$17:$O$21,MATCH($AK$1,Invoicing!$N$17:$O$17,0),FALSE))</f>
        <v>475</v>
      </c>
      <c r="AL1298" s="78" t="e">
        <f>VLOOKUP($E1298,Invoicing!$A$1:$H$8,MATCH(TRACKER!$N1298,Invoicing!$A$1:$H$1,0),FALSE)</f>
        <v>#N/A</v>
      </c>
      <c r="AM1298" s="78">
        <f>VLOOKUP($E1298,Invoicing!$A$1:$H$8,MATCH(TRACKER!$O$1,Invoicing!$A$1:$H$1,0),FALSE)</f>
        <v>50</v>
      </c>
      <c r="AN1298" s="78">
        <f t="shared" si="414"/>
        <v>0</v>
      </c>
      <c r="AO1298" s="2">
        <f t="shared" si="415"/>
        <v>1</v>
      </c>
      <c r="AP1298" s="2" t="str">
        <f t="shared" si="416"/>
        <v>WEEK</v>
      </c>
      <c r="AQ1298" s="2" t="str">
        <f t="shared" si="417"/>
        <v>OM TRANSPORTWEEK</v>
      </c>
      <c r="AR1298" s="71">
        <f t="shared" si="418"/>
        <v>475</v>
      </c>
      <c r="AS1298" s="71">
        <f>VLOOKUP(AJ1298,Invoicing!A:K,10,FALSE)</f>
        <v>25</v>
      </c>
      <c r="AT1298" s="71">
        <f t="shared" si="419"/>
        <v>500</v>
      </c>
    </row>
    <row r="1299" spans="1:46">
      <c r="A1299" s="37" t="s">
        <v>37</v>
      </c>
      <c r="B1299" s="3" t="s">
        <v>38</v>
      </c>
      <c r="C1299" s="11">
        <v>45543.19027777778</v>
      </c>
      <c r="D1299" s="11">
        <v>45543.166666666664</v>
      </c>
      <c r="E1299" s="11" t="s">
        <v>49</v>
      </c>
      <c r="F1299" s="11" t="s">
        <v>40</v>
      </c>
      <c r="G1299" s="3" t="s">
        <v>1475</v>
      </c>
      <c r="H1299" s="3" t="s">
        <v>41</v>
      </c>
      <c r="I1299" s="11">
        <v>45545.625</v>
      </c>
      <c r="J1299" s="12">
        <v>45546.754861111112</v>
      </c>
      <c r="K1299" s="12">
        <v>45546.75</v>
      </c>
      <c r="L1299" s="12">
        <v>45546.763888888891</v>
      </c>
      <c r="M1299" s="61" t="s">
        <v>12</v>
      </c>
      <c r="N1299" s="3" t="s">
        <v>42</v>
      </c>
      <c r="O1299" s="3">
        <v>0</v>
      </c>
      <c r="P1299" s="1">
        <f t="shared" si="400"/>
        <v>37</v>
      </c>
      <c r="Q1299" s="1">
        <f t="shared" si="401"/>
        <v>9</v>
      </c>
      <c r="R1299" s="72">
        <f t="shared" si="402"/>
        <v>45546.754861111112</v>
      </c>
      <c r="S1299" s="73">
        <f t="shared" si="403"/>
        <v>2.4347222222204437</v>
      </c>
      <c r="T1299" s="74">
        <f>Table2[[#This Row],[ETA A OFRECIMIENTO]]*24</f>
        <v>58.433333333290648</v>
      </c>
      <c r="U1299" s="1" t="str">
        <f t="shared" si="404"/>
        <v>NO</v>
      </c>
      <c r="V1299" s="73">
        <f t="shared" si="405"/>
        <v>1.125</v>
      </c>
      <c r="W1299" s="74">
        <f>Table2[[#This Row],[DEL. AVAILABLE A SLOT]]*24</f>
        <v>27</v>
      </c>
      <c r="X1299" s="1" t="str">
        <f t="shared" si="406"/>
        <v>NO</v>
      </c>
      <c r="Y1299" s="73">
        <f t="shared" si="407"/>
        <v>3.5597222222204437</v>
      </c>
      <c r="Z1299" s="74">
        <f>Table2[[#This Row],[ETA A TIMESLOT]]*24</f>
        <v>85.433333333290648</v>
      </c>
      <c r="AA1299" s="73">
        <f t="shared" si="408"/>
        <v>4.8611111124046147E-3</v>
      </c>
      <c r="AB1299" s="73" t="str">
        <f t="shared" si="409"/>
        <v>SI</v>
      </c>
      <c r="AC1299" s="74">
        <f>Table2[[#This Row],[PUNTUALIDAD (H)]]*24</f>
        <v>0.11666666669771075</v>
      </c>
      <c r="AD1299" s="73">
        <f t="shared" si="410"/>
        <v>3.5736111111109494</v>
      </c>
      <c r="AE1299" s="74">
        <f>Table2[[#This Row],[ATA TO UNLOADING]]*24</f>
        <v>85.766666666662786</v>
      </c>
      <c r="AF1299" s="74" t="str">
        <f>IF(Table2[[#This Row],[ATA TO UNLOADING 2]]&lt;=48,"YES","NO")</f>
        <v>NO</v>
      </c>
      <c r="AG1299" s="75">
        <f t="shared" si="411"/>
        <v>0.75</v>
      </c>
      <c r="AH1299" s="2" t="s">
        <v>42</v>
      </c>
      <c r="AI1299" s="2" t="str">
        <f t="shared" si="412"/>
        <v>MRKU2162370</v>
      </c>
      <c r="AJ1299" s="76" t="str">
        <f t="shared" si="413"/>
        <v>CTU FLEVOKUST BV</v>
      </c>
      <c r="AK1299" s="77">
        <f>IF($M1299="TRUCK",VLOOKUP($AQ1299,Invoicing!$A$17:$B$49,MATCH($AK$1,Invoicing!$A$17:$B$17,0),FALSE),VLOOKUP($AQ1299,Invoicing!$N$17:$O$21,MATCH($AK$1,Invoicing!$N$17:$O$17,0),FALSE))</f>
        <v>380</v>
      </c>
      <c r="AL1299" s="78" t="e">
        <f>VLOOKUP($E1299,Invoicing!$A$1:$H$8,MATCH(TRACKER!$N1299,Invoicing!$A$1:$H$1,0),FALSE)</f>
        <v>#N/A</v>
      </c>
      <c r="AM1299" s="78">
        <v>35</v>
      </c>
      <c r="AN1299" s="78">
        <f t="shared" si="414"/>
        <v>0</v>
      </c>
      <c r="AO1299" s="2">
        <f t="shared" si="415"/>
        <v>3</v>
      </c>
      <c r="AP1299" s="2" t="str">
        <f t="shared" si="416"/>
        <v>WEEK</v>
      </c>
      <c r="AQ1299" s="2" t="str">
        <f t="shared" si="417"/>
        <v>CTU FLEVOKUST BVWEEK</v>
      </c>
      <c r="AR1299" s="71">
        <f t="shared" si="418"/>
        <v>380</v>
      </c>
      <c r="AS1299" s="71">
        <f>VLOOKUP(AJ1299,Invoicing!A:K,10,FALSE)</f>
        <v>0</v>
      </c>
      <c r="AT1299" s="71">
        <f t="shared" si="419"/>
        <v>380</v>
      </c>
    </row>
    <row r="1300" spans="1:46">
      <c r="A1300" s="37" t="s">
        <v>37</v>
      </c>
      <c r="B1300" s="3" t="s">
        <v>38</v>
      </c>
      <c r="C1300" s="11">
        <v>45543.19027777778</v>
      </c>
      <c r="D1300" s="11">
        <v>45543.166666666664</v>
      </c>
      <c r="E1300" s="11" t="s">
        <v>44</v>
      </c>
      <c r="F1300" s="11" t="s">
        <v>40</v>
      </c>
      <c r="G1300" s="3" t="s">
        <v>1476</v>
      </c>
      <c r="H1300" s="3" t="s">
        <v>41</v>
      </c>
      <c r="I1300" s="11">
        <v>45544.458333333336</v>
      </c>
      <c r="J1300" s="12">
        <v>45544.5</v>
      </c>
      <c r="K1300" s="12">
        <v>45544.520833333336</v>
      </c>
      <c r="L1300" s="12">
        <v>45544.5</v>
      </c>
      <c r="M1300" s="12" t="s">
        <v>115</v>
      </c>
      <c r="N1300" s="3" t="s">
        <v>42</v>
      </c>
      <c r="O1300" s="3">
        <v>2</v>
      </c>
      <c r="P1300" s="1">
        <f t="shared" si="400"/>
        <v>37</v>
      </c>
      <c r="Q1300" s="1">
        <f t="shared" si="401"/>
        <v>9</v>
      </c>
      <c r="R1300" s="72">
        <f t="shared" si="402"/>
        <v>45544.5</v>
      </c>
      <c r="S1300" s="73">
        <f t="shared" si="403"/>
        <v>1.2680555555562023</v>
      </c>
      <c r="T1300" s="74">
        <f>Table2[[#This Row],[ETA A OFRECIMIENTO]]*24</f>
        <v>30.433333333348855</v>
      </c>
      <c r="U1300" s="1" t="str">
        <f t="shared" si="404"/>
        <v>YES</v>
      </c>
      <c r="V1300" s="73">
        <f t="shared" si="405"/>
        <v>6.25E-2</v>
      </c>
      <c r="W1300" s="74">
        <f>Table2[[#This Row],[DEL. AVAILABLE A SLOT]]*24</f>
        <v>1.5</v>
      </c>
      <c r="X1300" s="1" t="str">
        <f t="shared" si="406"/>
        <v>SI</v>
      </c>
      <c r="Y1300" s="73">
        <f t="shared" si="407"/>
        <v>1.3305555555562023</v>
      </c>
      <c r="Z1300" s="74">
        <f>Table2[[#This Row],[ETA A TIMESLOT]]*24</f>
        <v>31.933333333348855</v>
      </c>
      <c r="AA1300" s="73">
        <f t="shared" si="408"/>
        <v>0</v>
      </c>
      <c r="AB1300" s="73" t="str">
        <f t="shared" si="409"/>
        <v>SI</v>
      </c>
      <c r="AC1300" s="74">
        <f>Table2[[#This Row],[PUNTUALIDAD (H)]]*24</f>
        <v>0</v>
      </c>
      <c r="AD1300" s="73">
        <f t="shared" si="410"/>
        <v>1.3097222222204437</v>
      </c>
      <c r="AE1300" s="74">
        <f>Table2[[#This Row],[ATA TO UNLOADING]]*24</f>
        <v>31.433333333290648</v>
      </c>
      <c r="AF1300" s="74" t="str">
        <f>IF(Table2[[#This Row],[ATA TO UNLOADING 2]]&lt;=48,"YES","NO")</f>
        <v>YES</v>
      </c>
      <c r="AG1300" s="75">
        <f t="shared" si="411"/>
        <v>0.52083333333575865</v>
      </c>
      <c r="AH1300" s="2" t="s">
        <v>42</v>
      </c>
      <c r="AI1300" s="2" t="str">
        <f t="shared" si="412"/>
        <v>MRKU2195456</v>
      </c>
      <c r="AJ1300" s="76" t="str">
        <f t="shared" si="413"/>
        <v>MSI</v>
      </c>
      <c r="AK1300" s="77">
        <f>IF($M1300="TRUCK",VLOOKUP($AQ1300,Invoicing!$A$17:$B$49,MATCH($AK$1,Invoicing!$A$17:$B$17,0),FALSE),VLOOKUP($AQ1300,Invoicing!$N$17:$O$21,MATCH($AK$1,Invoicing!$N$17:$O$17,0),FALSE))</f>
        <v>480</v>
      </c>
      <c r="AL1300" s="78" t="e">
        <f>VLOOKUP($E1300,Invoicing!$A$1:$H$8,MATCH(TRACKER!$N1300,Invoicing!$A$1:$H$1,0),FALSE)</f>
        <v>#N/A</v>
      </c>
      <c r="AM1300" s="78">
        <f>VLOOKUP($E1300,Invoicing!$A$1:$H$8,MATCH(TRACKER!$O$1,Invoicing!$A$1:$H$1,0),FALSE)</f>
        <v>50</v>
      </c>
      <c r="AN1300" s="78">
        <f t="shared" si="414"/>
        <v>100</v>
      </c>
      <c r="AO1300" s="2">
        <f t="shared" si="415"/>
        <v>1</v>
      </c>
      <c r="AP1300" s="2" t="str">
        <f t="shared" si="416"/>
        <v>WEEK</v>
      </c>
      <c r="AQ1300" s="2" t="str">
        <f t="shared" si="417"/>
        <v>MSIWEEK</v>
      </c>
      <c r="AR1300" s="71">
        <f t="shared" si="418"/>
        <v>580</v>
      </c>
      <c r="AS1300" s="71">
        <f>VLOOKUP(AJ1300,Invoicing!A:K,10,FALSE)</f>
        <v>25</v>
      </c>
      <c r="AT1300" s="71">
        <f t="shared" si="419"/>
        <v>605</v>
      </c>
    </row>
    <row r="1301" spans="1:46">
      <c r="A1301" s="37" t="s">
        <v>37</v>
      </c>
      <c r="B1301" s="3" t="s">
        <v>38</v>
      </c>
      <c r="C1301" s="11">
        <v>45543.19027777778</v>
      </c>
      <c r="D1301" s="11">
        <v>45543.166666666664</v>
      </c>
      <c r="E1301" s="11" t="s">
        <v>43</v>
      </c>
      <c r="F1301" s="11" t="s">
        <v>40</v>
      </c>
      <c r="G1301" s="3" t="s">
        <v>1477</v>
      </c>
      <c r="H1301" s="3" t="s">
        <v>2821</v>
      </c>
      <c r="I1301" s="11">
        <v>45544.458333333336</v>
      </c>
      <c r="J1301" s="12">
        <v>45545.649305555555</v>
      </c>
      <c r="K1301" s="12">
        <v>45545.583333333336</v>
      </c>
      <c r="L1301" s="12">
        <v>45545.666666666664</v>
      </c>
      <c r="M1301" s="12" t="s">
        <v>115</v>
      </c>
      <c r="N1301" s="3" t="s">
        <v>42</v>
      </c>
      <c r="O1301" s="3">
        <v>0</v>
      </c>
      <c r="P1301" s="1">
        <f t="shared" si="400"/>
        <v>37</v>
      </c>
      <c r="Q1301" s="1">
        <f t="shared" si="401"/>
        <v>9</v>
      </c>
      <c r="R1301" s="72">
        <f t="shared" si="402"/>
        <v>45545.649305555555</v>
      </c>
      <c r="S1301" s="73">
        <f t="shared" si="403"/>
        <v>1.2680555555562023</v>
      </c>
      <c r="T1301" s="74">
        <f>Table2[[#This Row],[ETA A OFRECIMIENTO]]*24</f>
        <v>30.433333333348855</v>
      </c>
      <c r="U1301" s="1" t="str">
        <f t="shared" si="404"/>
        <v>YES</v>
      </c>
      <c r="V1301" s="73">
        <f t="shared" si="405"/>
        <v>1.125</v>
      </c>
      <c r="W1301" s="74">
        <f>Table2[[#This Row],[DEL. AVAILABLE A SLOT]]*24</f>
        <v>27</v>
      </c>
      <c r="X1301" s="1" t="str">
        <f t="shared" si="406"/>
        <v>NO</v>
      </c>
      <c r="Y1301" s="73">
        <f t="shared" si="407"/>
        <v>2.3930555555562023</v>
      </c>
      <c r="Z1301" s="74">
        <f>Table2[[#This Row],[ETA A TIMESLOT]]*24</f>
        <v>57.433333333348855</v>
      </c>
      <c r="AA1301" s="73">
        <f t="shared" si="408"/>
        <v>6.5972222218988463E-2</v>
      </c>
      <c r="AB1301" s="73" t="str">
        <f t="shared" si="409"/>
        <v>NO</v>
      </c>
      <c r="AC1301" s="74">
        <f>Table2[[#This Row],[PUNTUALIDAD (H)]]*24</f>
        <v>1.5833333332557231</v>
      </c>
      <c r="AD1301" s="73">
        <f t="shared" si="410"/>
        <v>2.476388888884685</v>
      </c>
      <c r="AE1301" s="74">
        <f>Table2[[#This Row],[ATA TO UNLOADING]]*24</f>
        <v>59.43333333323244</v>
      </c>
      <c r="AF1301" s="74" t="str">
        <f>IF(Table2[[#This Row],[ATA TO UNLOADING 2]]&lt;=48,"YES","NO")</f>
        <v>NO</v>
      </c>
      <c r="AG1301" s="75">
        <f t="shared" si="411"/>
        <v>0.58333333333575865</v>
      </c>
      <c r="AH1301" s="2" t="s">
        <v>42</v>
      </c>
      <c r="AI1301" s="2" t="str">
        <f t="shared" si="412"/>
        <v>MRKU2404833</v>
      </c>
      <c r="AJ1301" s="76" t="str">
        <f t="shared" si="413"/>
        <v>LOGIX</v>
      </c>
      <c r="AK1301" s="77">
        <f>IF($M1301="TRUCK",VLOOKUP($AQ1301,Invoicing!$A$17:$B$49,MATCH($AK$1,Invoicing!$A$17:$B$17,0),FALSE),VLOOKUP($AQ1301,Invoicing!$N$17:$O$21,MATCH($AK$1,Invoicing!$N$17:$O$17,0),FALSE))</f>
        <v>530</v>
      </c>
      <c r="AL1301" s="78" t="e">
        <f>VLOOKUP($E1301,Invoicing!$A$1:$H$8,MATCH(TRACKER!$N1301,Invoicing!$A$1:$H$1,0),FALSE)</f>
        <v>#N/A</v>
      </c>
      <c r="AM1301" s="78">
        <f>VLOOKUP($E1301,Invoicing!$A$1:$H$8,MATCH(TRACKER!$O$1,Invoicing!$A$1:$H$1,0),FALSE)</f>
        <v>50</v>
      </c>
      <c r="AN1301" s="78">
        <f t="shared" si="414"/>
        <v>0</v>
      </c>
      <c r="AO1301" s="2">
        <f t="shared" si="415"/>
        <v>2</v>
      </c>
      <c r="AP1301" s="2" t="str">
        <f t="shared" si="416"/>
        <v>WEEK</v>
      </c>
      <c r="AQ1301" s="2" t="str">
        <f t="shared" si="417"/>
        <v>LOGIXWEEK</v>
      </c>
      <c r="AR1301" s="71">
        <f t="shared" si="418"/>
        <v>530</v>
      </c>
      <c r="AS1301" s="71">
        <f>VLOOKUP(AJ1301,Invoicing!A:K,10,FALSE)</f>
        <v>25</v>
      </c>
      <c r="AT1301" s="71">
        <f t="shared" si="419"/>
        <v>555</v>
      </c>
    </row>
    <row r="1302" spans="1:46">
      <c r="A1302" s="37" t="s">
        <v>37</v>
      </c>
      <c r="B1302" s="3" t="s">
        <v>38</v>
      </c>
      <c r="C1302" s="11">
        <v>45543.19027777778</v>
      </c>
      <c r="D1302" s="11">
        <v>45543.166666666664</v>
      </c>
      <c r="E1302" s="11" t="s">
        <v>49</v>
      </c>
      <c r="F1302" s="11" t="s">
        <v>40</v>
      </c>
      <c r="G1302" s="3" t="s">
        <v>1478</v>
      </c>
      <c r="H1302" s="3" t="s">
        <v>41</v>
      </c>
      <c r="I1302" s="11">
        <v>45544.458333333336</v>
      </c>
      <c r="J1302" s="12">
        <v>45545.347222222219</v>
      </c>
      <c r="K1302" s="12">
        <v>45545.333333333336</v>
      </c>
      <c r="L1302" s="12">
        <v>45545.354166666664</v>
      </c>
      <c r="M1302" s="12" t="s">
        <v>115</v>
      </c>
      <c r="N1302" s="3" t="s">
        <v>42</v>
      </c>
      <c r="O1302" s="3">
        <v>0</v>
      </c>
      <c r="P1302" s="1">
        <f t="shared" si="400"/>
        <v>37</v>
      </c>
      <c r="Q1302" s="1">
        <f t="shared" si="401"/>
        <v>9</v>
      </c>
      <c r="R1302" s="72">
        <f t="shared" si="402"/>
        <v>45545.347222222219</v>
      </c>
      <c r="S1302" s="73">
        <f t="shared" si="403"/>
        <v>1.2680555555562023</v>
      </c>
      <c r="T1302" s="74">
        <f>Table2[[#This Row],[ETA A OFRECIMIENTO]]*24</f>
        <v>30.433333333348855</v>
      </c>
      <c r="U1302" s="1" t="str">
        <f t="shared" si="404"/>
        <v>YES</v>
      </c>
      <c r="V1302" s="73">
        <f t="shared" si="405"/>
        <v>0.875</v>
      </c>
      <c r="W1302" s="74">
        <f>Table2[[#This Row],[DEL. AVAILABLE A SLOT]]*24</f>
        <v>21</v>
      </c>
      <c r="X1302" s="1" t="str">
        <f t="shared" si="406"/>
        <v>SI</v>
      </c>
      <c r="Y1302" s="73">
        <f t="shared" si="407"/>
        <v>2.1430555555562023</v>
      </c>
      <c r="Z1302" s="74">
        <f>Table2[[#This Row],[ETA A TIMESLOT]]*24</f>
        <v>51.433333333348855</v>
      </c>
      <c r="AA1302" s="73">
        <f t="shared" si="408"/>
        <v>1.3888888883229811E-2</v>
      </c>
      <c r="AB1302" s="73" t="str">
        <f t="shared" si="409"/>
        <v>SI</v>
      </c>
      <c r="AC1302" s="74">
        <f>Table2[[#This Row],[PUNTUALIDAD (H)]]*24</f>
        <v>0.33333333319751546</v>
      </c>
      <c r="AD1302" s="73">
        <f t="shared" si="410"/>
        <v>2.163888888884685</v>
      </c>
      <c r="AE1302" s="74">
        <f>Table2[[#This Row],[ATA TO UNLOADING]]*24</f>
        <v>51.93333333323244</v>
      </c>
      <c r="AF1302" s="74" t="str">
        <f>IF(Table2[[#This Row],[ATA TO UNLOADING 2]]&lt;=48,"YES","NO")</f>
        <v>NO</v>
      </c>
      <c r="AG1302" s="75">
        <f t="shared" si="411"/>
        <v>0.33333333333575865</v>
      </c>
      <c r="AH1302" s="2" t="s">
        <v>42</v>
      </c>
      <c r="AI1302" s="2" t="str">
        <f t="shared" si="412"/>
        <v>MRKU2501659</v>
      </c>
      <c r="AJ1302" s="76" t="str">
        <f t="shared" si="413"/>
        <v>CTU FLEVOKUST BV</v>
      </c>
      <c r="AK1302" s="77">
        <f>IF($M1302="TRUCK",VLOOKUP($AQ1302,Invoicing!$A$17:$B$49,MATCH($AK$1,Invoicing!$A$17:$B$17,0),FALSE),VLOOKUP($AQ1302,Invoicing!$N$17:$O$21,MATCH($AK$1,Invoicing!$N$17:$O$17,0),FALSE))</f>
        <v>520</v>
      </c>
      <c r="AL1302" s="78" t="e">
        <f>VLOOKUP($E1302,Invoicing!$A$1:$H$8,MATCH(TRACKER!$N1302,Invoicing!$A$1:$H$1,0),FALSE)</f>
        <v>#N/A</v>
      </c>
      <c r="AM1302" s="78">
        <v>35</v>
      </c>
      <c r="AN1302" s="78">
        <f t="shared" si="414"/>
        <v>0</v>
      </c>
      <c r="AO1302" s="2">
        <f t="shared" si="415"/>
        <v>2</v>
      </c>
      <c r="AP1302" s="2" t="str">
        <f t="shared" si="416"/>
        <v>WEEK</v>
      </c>
      <c r="AQ1302" s="2" t="str">
        <f t="shared" si="417"/>
        <v>CTU FLEVOKUST BVWEEK</v>
      </c>
      <c r="AR1302" s="71">
        <f t="shared" si="418"/>
        <v>520</v>
      </c>
      <c r="AS1302" s="71">
        <f>VLOOKUP(AJ1302,Invoicing!A:K,10,FALSE)</f>
        <v>0</v>
      </c>
      <c r="AT1302" s="71">
        <f t="shared" si="419"/>
        <v>520</v>
      </c>
    </row>
    <row r="1303" spans="1:46">
      <c r="A1303" s="37" t="s">
        <v>37</v>
      </c>
      <c r="B1303" s="3" t="s">
        <v>38</v>
      </c>
      <c r="C1303" s="11">
        <v>45543.19027777778</v>
      </c>
      <c r="D1303" s="11">
        <v>45543.166666666664</v>
      </c>
      <c r="E1303" s="11" t="s">
        <v>43</v>
      </c>
      <c r="F1303" s="11" t="s">
        <v>40</v>
      </c>
      <c r="G1303" s="3" t="s">
        <v>1479</v>
      </c>
      <c r="H1303" s="3" t="s">
        <v>41</v>
      </c>
      <c r="I1303" s="11">
        <v>45544.458333333336</v>
      </c>
      <c r="J1303" s="12">
        <v>45544.907638888886</v>
      </c>
      <c r="K1303" s="12">
        <v>45544.833333333336</v>
      </c>
      <c r="L1303" s="12">
        <v>45544.913194444445</v>
      </c>
      <c r="M1303" s="12" t="s">
        <v>115</v>
      </c>
      <c r="N1303" s="3" t="s">
        <v>42</v>
      </c>
      <c r="O1303" s="3">
        <v>0</v>
      </c>
      <c r="P1303" s="1">
        <f t="shared" si="400"/>
        <v>37</v>
      </c>
      <c r="Q1303" s="1">
        <f t="shared" si="401"/>
        <v>9</v>
      </c>
      <c r="R1303" s="72">
        <f t="shared" si="402"/>
        <v>45544.907638888886</v>
      </c>
      <c r="S1303" s="73">
        <f t="shared" si="403"/>
        <v>1.2680555555562023</v>
      </c>
      <c r="T1303" s="74">
        <f>Table2[[#This Row],[ETA A OFRECIMIENTO]]*24</f>
        <v>30.433333333348855</v>
      </c>
      <c r="U1303" s="1" t="str">
        <f t="shared" si="404"/>
        <v>YES</v>
      </c>
      <c r="V1303" s="73">
        <f t="shared" si="405"/>
        <v>0.375</v>
      </c>
      <c r="W1303" s="74">
        <f>Table2[[#This Row],[DEL. AVAILABLE A SLOT]]*24</f>
        <v>9</v>
      </c>
      <c r="X1303" s="1" t="str">
        <f t="shared" si="406"/>
        <v>SI</v>
      </c>
      <c r="Y1303" s="73">
        <f t="shared" si="407"/>
        <v>1.6430555555562023</v>
      </c>
      <c r="Z1303" s="74">
        <f>Table2[[#This Row],[ETA A TIMESLOT]]*24</f>
        <v>39.433333333348855</v>
      </c>
      <c r="AA1303" s="73">
        <f t="shared" si="408"/>
        <v>7.4305555550381541E-2</v>
      </c>
      <c r="AB1303" s="73" t="str">
        <f t="shared" si="409"/>
        <v>NO</v>
      </c>
      <c r="AC1303" s="74">
        <f>Table2[[#This Row],[PUNTUALIDAD (H)]]*24</f>
        <v>1.783333333209157</v>
      </c>
      <c r="AD1303" s="73">
        <f t="shared" si="410"/>
        <v>1.7229166666656965</v>
      </c>
      <c r="AE1303" s="74">
        <f>Table2[[#This Row],[ATA TO UNLOADING]]*24</f>
        <v>41.349999999976717</v>
      </c>
      <c r="AF1303" s="74" t="str">
        <f>IF(Table2[[#This Row],[ATA TO UNLOADING 2]]&lt;=48,"YES","NO")</f>
        <v>YES</v>
      </c>
      <c r="AG1303" s="75">
        <f t="shared" si="411"/>
        <v>0.83333333333575865</v>
      </c>
      <c r="AH1303" s="2" t="s">
        <v>24</v>
      </c>
      <c r="AI1303" s="2" t="str">
        <f t="shared" si="412"/>
        <v>MRKU2705380</v>
      </c>
      <c r="AJ1303" s="76" t="str">
        <f t="shared" si="413"/>
        <v>LOGIX</v>
      </c>
      <c r="AK1303" s="77">
        <f>IF($M1303="TRUCK",VLOOKUP($AQ1303,Invoicing!$A$17:$B$49,MATCH($AK$1,Invoicing!$A$17:$B$17,0),FALSE),VLOOKUP($AQ1303,Invoicing!$N$17:$O$21,MATCH($AK$1,Invoicing!$N$17:$O$17,0),FALSE))</f>
        <v>530</v>
      </c>
      <c r="AL1303" s="78" t="e">
        <f>VLOOKUP($E1303,Invoicing!$A$1:$H$8,MATCH(TRACKER!$N1303,Invoicing!$A$1:$H$1,0),FALSE)</f>
        <v>#N/A</v>
      </c>
      <c r="AM1303" s="78">
        <f>VLOOKUP($E1303,Invoicing!$A$1:$H$8,MATCH(TRACKER!$O$1,Invoicing!$A$1:$H$1,0),FALSE)</f>
        <v>50</v>
      </c>
      <c r="AN1303" s="78">
        <f t="shared" si="414"/>
        <v>0</v>
      </c>
      <c r="AO1303" s="2">
        <f t="shared" si="415"/>
        <v>1</v>
      </c>
      <c r="AP1303" s="2" t="str">
        <f t="shared" si="416"/>
        <v>NIGHT</v>
      </c>
      <c r="AQ1303" s="2" t="str">
        <f t="shared" si="417"/>
        <v>LOGIXNIGHT</v>
      </c>
      <c r="AR1303" s="71">
        <f t="shared" si="418"/>
        <v>530</v>
      </c>
      <c r="AS1303" s="71">
        <f>VLOOKUP(AJ1303,Invoicing!A:K,10,FALSE)</f>
        <v>25</v>
      </c>
      <c r="AT1303" s="71">
        <f t="shared" si="419"/>
        <v>555</v>
      </c>
    </row>
    <row r="1304" spans="1:46">
      <c r="A1304" s="37" t="s">
        <v>37</v>
      </c>
      <c r="B1304" s="3" t="s">
        <v>38</v>
      </c>
      <c r="C1304" s="11">
        <v>45543.19027777778</v>
      </c>
      <c r="D1304" s="11">
        <v>45543.166666666664</v>
      </c>
      <c r="E1304" s="11" t="s">
        <v>49</v>
      </c>
      <c r="F1304" s="11" t="s">
        <v>40</v>
      </c>
      <c r="G1304" s="3" t="s">
        <v>1480</v>
      </c>
      <c r="H1304" s="3" t="s">
        <v>41</v>
      </c>
      <c r="I1304" s="11">
        <v>45545.625</v>
      </c>
      <c r="J1304" s="12">
        <v>45546.576388888891</v>
      </c>
      <c r="K1304" s="12">
        <v>45546.625</v>
      </c>
      <c r="L1304" s="12">
        <v>45546.586805555555</v>
      </c>
      <c r="M1304" s="61" t="s">
        <v>12</v>
      </c>
      <c r="N1304" s="3" t="s">
        <v>42</v>
      </c>
      <c r="O1304" s="3">
        <v>0</v>
      </c>
      <c r="P1304" s="1">
        <f t="shared" si="400"/>
        <v>37</v>
      </c>
      <c r="Q1304" s="1">
        <f t="shared" si="401"/>
        <v>9</v>
      </c>
      <c r="R1304" s="72">
        <f t="shared" si="402"/>
        <v>45546.576388888891</v>
      </c>
      <c r="S1304" s="73">
        <f t="shared" si="403"/>
        <v>2.4347222222204437</v>
      </c>
      <c r="T1304" s="74">
        <f>Table2[[#This Row],[ETA A OFRECIMIENTO]]*24</f>
        <v>58.433333333290648</v>
      </c>
      <c r="U1304" s="1" t="str">
        <f t="shared" si="404"/>
        <v>NO</v>
      </c>
      <c r="V1304" s="73">
        <f t="shared" si="405"/>
        <v>1</v>
      </c>
      <c r="W1304" s="74">
        <f>Table2[[#This Row],[DEL. AVAILABLE A SLOT]]*24</f>
        <v>24</v>
      </c>
      <c r="X1304" s="1" t="str">
        <f t="shared" si="406"/>
        <v>SI</v>
      </c>
      <c r="Y1304" s="73">
        <f t="shared" si="407"/>
        <v>3.4347222222204437</v>
      </c>
      <c r="Z1304" s="74">
        <f>Table2[[#This Row],[ETA A TIMESLOT]]*24</f>
        <v>82.433333333290648</v>
      </c>
      <c r="AA1304" s="73">
        <f t="shared" si="408"/>
        <v>0</v>
      </c>
      <c r="AB1304" s="73" t="str">
        <f t="shared" si="409"/>
        <v>SI</v>
      </c>
      <c r="AC1304" s="74">
        <f>Table2[[#This Row],[PUNTUALIDAD (H)]]*24</f>
        <v>0</v>
      </c>
      <c r="AD1304" s="73">
        <f t="shared" si="410"/>
        <v>3.3965277777751908</v>
      </c>
      <c r="AE1304" s="74">
        <f>Table2[[#This Row],[ATA TO UNLOADING]]*24</f>
        <v>81.516666666604578</v>
      </c>
      <c r="AF1304" s="74" t="str">
        <f>IF(Table2[[#This Row],[ATA TO UNLOADING 2]]&lt;=48,"YES","NO")</f>
        <v>NO</v>
      </c>
      <c r="AG1304" s="75">
        <f t="shared" si="411"/>
        <v>0.625</v>
      </c>
      <c r="AH1304" s="2" t="s">
        <v>42</v>
      </c>
      <c r="AI1304" s="2" t="str">
        <f t="shared" si="412"/>
        <v>MRKU2707357</v>
      </c>
      <c r="AJ1304" s="76" t="str">
        <f t="shared" si="413"/>
        <v>CTU FLEVOKUST BV</v>
      </c>
      <c r="AK1304" s="77">
        <f>IF($M1304="TRUCK",VLOOKUP($AQ1304,Invoicing!$A$17:$B$49,MATCH($AK$1,Invoicing!$A$17:$B$17,0),FALSE),VLOOKUP($AQ1304,Invoicing!$N$17:$O$21,MATCH($AK$1,Invoicing!$N$17:$O$17,0),FALSE))</f>
        <v>380</v>
      </c>
      <c r="AL1304" s="78" t="e">
        <f>VLOOKUP($E1304,Invoicing!$A$1:$H$8,MATCH(TRACKER!$N1304,Invoicing!$A$1:$H$1,0),FALSE)</f>
        <v>#N/A</v>
      </c>
      <c r="AM1304" s="78">
        <v>35</v>
      </c>
      <c r="AN1304" s="78">
        <f t="shared" si="414"/>
        <v>0</v>
      </c>
      <c r="AO1304" s="2">
        <f t="shared" si="415"/>
        <v>3</v>
      </c>
      <c r="AP1304" s="2" t="str">
        <f t="shared" si="416"/>
        <v>WEEK</v>
      </c>
      <c r="AQ1304" s="2" t="str">
        <f t="shared" si="417"/>
        <v>CTU FLEVOKUST BVWEEK</v>
      </c>
      <c r="AR1304" s="71">
        <f t="shared" si="418"/>
        <v>380</v>
      </c>
      <c r="AS1304" s="71">
        <f>VLOOKUP(AJ1304,Invoicing!A:K,10,FALSE)</f>
        <v>0</v>
      </c>
      <c r="AT1304" s="71">
        <f t="shared" si="419"/>
        <v>380</v>
      </c>
    </row>
    <row r="1305" spans="1:46">
      <c r="A1305" s="37" t="s">
        <v>37</v>
      </c>
      <c r="B1305" s="3" t="s">
        <v>38</v>
      </c>
      <c r="C1305" s="11">
        <v>45543.19027777778</v>
      </c>
      <c r="D1305" s="11">
        <v>45543.166666666664</v>
      </c>
      <c r="E1305" s="11" t="s">
        <v>49</v>
      </c>
      <c r="F1305" s="11" t="s">
        <v>40</v>
      </c>
      <c r="G1305" s="3" t="s">
        <v>1481</v>
      </c>
      <c r="H1305" s="3" t="s">
        <v>41</v>
      </c>
      <c r="I1305" s="11">
        <v>45545.625</v>
      </c>
      <c r="J1305" s="12">
        <v>45546.969444444447</v>
      </c>
      <c r="K1305" s="12">
        <v>45547</v>
      </c>
      <c r="L1305" s="12">
        <v>45546.979166666664</v>
      </c>
      <c r="M1305" s="61" t="s">
        <v>12</v>
      </c>
      <c r="N1305" s="3" t="s">
        <v>42</v>
      </c>
      <c r="O1305" s="3">
        <v>0</v>
      </c>
      <c r="P1305" s="1">
        <f t="shared" si="400"/>
        <v>37</v>
      </c>
      <c r="Q1305" s="1">
        <f t="shared" si="401"/>
        <v>9</v>
      </c>
      <c r="R1305" s="72">
        <f t="shared" si="402"/>
        <v>45546.969444444447</v>
      </c>
      <c r="S1305" s="73">
        <f t="shared" si="403"/>
        <v>2.4347222222204437</v>
      </c>
      <c r="T1305" s="74">
        <f>Table2[[#This Row],[ETA A OFRECIMIENTO]]*24</f>
        <v>58.433333333290648</v>
      </c>
      <c r="U1305" s="1" t="str">
        <f t="shared" si="404"/>
        <v>NO</v>
      </c>
      <c r="V1305" s="73">
        <f t="shared" si="405"/>
        <v>1.375</v>
      </c>
      <c r="W1305" s="74">
        <f>Table2[[#This Row],[DEL. AVAILABLE A SLOT]]*24</f>
        <v>33</v>
      </c>
      <c r="X1305" s="1" t="str">
        <f t="shared" si="406"/>
        <v>NO</v>
      </c>
      <c r="Y1305" s="73">
        <f t="shared" si="407"/>
        <v>3.8097222222204437</v>
      </c>
      <c r="Z1305" s="74">
        <f>Table2[[#This Row],[ETA A TIMESLOT]]*24</f>
        <v>91.433333333290648</v>
      </c>
      <c r="AA1305" s="73">
        <f t="shared" si="408"/>
        <v>0</v>
      </c>
      <c r="AB1305" s="73" t="str">
        <f t="shared" si="409"/>
        <v>SI</v>
      </c>
      <c r="AC1305" s="74">
        <f>Table2[[#This Row],[PUNTUALIDAD (H)]]*24</f>
        <v>0</v>
      </c>
      <c r="AD1305" s="73">
        <f t="shared" si="410"/>
        <v>3.788888888884685</v>
      </c>
      <c r="AE1305" s="74">
        <f>Table2[[#This Row],[ATA TO UNLOADING]]*24</f>
        <v>90.93333333323244</v>
      </c>
      <c r="AF1305" s="74" t="str">
        <f>IF(Table2[[#This Row],[ATA TO UNLOADING 2]]&lt;=48,"YES","NO")</f>
        <v>NO</v>
      </c>
      <c r="AG1305" s="75">
        <f t="shared" si="411"/>
        <v>0</v>
      </c>
      <c r="AH1305" s="2" t="s">
        <v>24</v>
      </c>
      <c r="AI1305" s="2" t="str">
        <f t="shared" si="412"/>
        <v>MRKU3134162</v>
      </c>
      <c r="AJ1305" s="76" t="str">
        <f t="shared" si="413"/>
        <v>CTU FLEVOKUST BV</v>
      </c>
      <c r="AK1305" s="77">
        <f>IF($M1305="TRUCK",VLOOKUP($AQ1305,Invoicing!$A$17:$B$49,MATCH($AK$1,Invoicing!$A$17:$B$17,0),FALSE),VLOOKUP($AQ1305,Invoicing!$N$17:$O$21,MATCH($AK$1,Invoicing!$N$17:$O$17,0),FALSE))</f>
        <v>380</v>
      </c>
      <c r="AL1305" s="78" t="e">
        <f>VLOOKUP($E1305,Invoicing!$A$1:$H$8,MATCH(TRACKER!$N1305,Invoicing!$A$1:$H$1,0),FALSE)</f>
        <v>#N/A</v>
      </c>
      <c r="AM1305" s="78">
        <v>35</v>
      </c>
      <c r="AN1305" s="78">
        <f t="shared" si="414"/>
        <v>0</v>
      </c>
      <c r="AO1305" s="2">
        <f t="shared" si="415"/>
        <v>4</v>
      </c>
      <c r="AP1305" s="2" t="str">
        <f t="shared" si="416"/>
        <v>NIGHT</v>
      </c>
      <c r="AQ1305" s="2" t="str">
        <f t="shared" si="417"/>
        <v>CTU FLEVOKUST BVNIGHT</v>
      </c>
      <c r="AR1305" s="71">
        <f t="shared" si="418"/>
        <v>380</v>
      </c>
      <c r="AS1305" s="71">
        <f>VLOOKUP(AJ1305,Invoicing!A:K,10,FALSE)</f>
        <v>0</v>
      </c>
      <c r="AT1305" s="71">
        <f t="shared" si="419"/>
        <v>380</v>
      </c>
    </row>
    <row r="1306" spans="1:46">
      <c r="A1306" s="37" t="s">
        <v>37</v>
      </c>
      <c r="B1306" s="3" t="s">
        <v>38</v>
      </c>
      <c r="C1306" s="11">
        <v>45543.19027777778</v>
      </c>
      <c r="D1306" s="11">
        <v>45543.166666666664</v>
      </c>
      <c r="E1306" s="11" t="s">
        <v>44</v>
      </c>
      <c r="F1306" s="11" t="s">
        <v>40</v>
      </c>
      <c r="G1306" s="3" t="s">
        <v>1482</v>
      </c>
      <c r="H1306" s="3" t="s">
        <v>2821</v>
      </c>
      <c r="I1306" s="11">
        <v>45544.458333333336</v>
      </c>
      <c r="J1306" s="12">
        <v>45545.098611111112</v>
      </c>
      <c r="K1306" s="12">
        <v>45545.083333333336</v>
      </c>
      <c r="L1306" s="12">
        <v>45545.098611111112</v>
      </c>
      <c r="M1306" s="12" t="s">
        <v>115</v>
      </c>
      <c r="N1306" s="3" t="s">
        <v>42</v>
      </c>
      <c r="O1306" s="3">
        <v>0</v>
      </c>
      <c r="P1306" s="1">
        <f t="shared" si="400"/>
        <v>37</v>
      </c>
      <c r="Q1306" s="1">
        <f t="shared" si="401"/>
        <v>9</v>
      </c>
      <c r="R1306" s="72">
        <f t="shared" si="402"/>
        <v>45545.098611111112</v>
      </c>
      <c r="S1306" s="73">
        <f t="shared" si="403"/>
        <v>1.2680555555562023</v>
      </c>
      <c r="T1306" s="74">
        <f>Table2[[#This Row],[ETA A OFRECIMIENTO]]*24</f>
        <v>30.433333333348855</v>
      </c>
      <c r="U1306" s="1" t="str">
        <f t="shared" si="404"/>
        <v>YES</v>
      </c>
      <c r="V1306" s="73">
        <f t="shared" si="405"/>
        <v>0.625</v>
      </c>
      <c r="W1306" s="74">
        <f>Table2[[#This Row],[DEL. AVAILABLE A SLOT]]*24</f>
        <v>15</v>
      </c>
      <c r="X1306" s="1" t="str">
        <f t="shared" si="406"/>
        <v>SI</v>
      </c>
      <c r="Y1306" s="73">
        <f t="shared" si="407"/>
        <v>1.8930555555562023</v>
      </c>
      <c r="Z1306" s="74">
        <f>Table2[[#This Row],[ETA A TIMESLOT]]*24</f>
        <v>45.433333333348855</v>
      </c>
      <c r="AA1306" s="73">
        <f t="shared" si="408"/>
        <v>1.5277777776645962E-2</v>
      </c>
      <c r="AB1306" s="73" t="str">
        <f t="shared" si="409"/>
        <v>SI</v>
      </c>
      <c r="AC1306" s="74">
        <f>Table2[[#This Row],[PUNTUALIDAD (H)]]*24</f>
        <v>0.36666666663950309</v>
      </c>
      <c r="AD1306" s="73">
        <f t="shared" si="410"/>
        <v>1.9083333333328483</v>
      </c>
      <c r="AE1306" s="74">
        <f>Table2[[#This Row],[ATA TO UNLOADING]]*24</f>
        <v>45.799999999988358</v>
      </c>
      <c r="AF1306" s="74" t="str">
        <f>IF(Table2[[#This Row],[ATA TO UNLOADING 2]]&lt;=48,"YES","NO")</f>
        <v>YES</v>
      </c>
      <c r="AG1306" s="75">
        <f t="shared" si="411"/>
        <v>8.3333333335758653E-2</v>
      </c>
      <c r="AH1306" s="2" t="s">
        <v>24</v>
      </c>
      <c r="AI1306" s="2" t="str">
        <f t="shared" si="412"/>
        <v>MRKU3826200</v>
      </c>
      <c r="AJ1306" s="76" t="str">
        <f t="shared" si="413"/>
        <v>MSI</v>
      </c>
      <c r="AK1306" s="77">
        <f>IF($M1306="TRUCK",VLOOKUP($AQ1306,Invoicing!$A$17:$B$49,MATCH($AK$1,Invoicing!$A$17:$B$17,0),FALSE),VLOOKUP($AQ1306,Invoicing!$N$17:$O$21,MATCH($AK$1,Invoicing!$N$17:$O$17,0),FALSE))</f>
        <v>530</v>
      </c>
      <c r="AL1306" s="78" t="e">
        <f>VLOOKUP($E1306,Invoicing!$A$1:$H$8,MATCH(TRACKER!$N1306,Invoicing!$A$1:$H$1,0),FALSE)</f>
        <v>#N/A</v>
      </c>
      <c r="AM1306" s="78">
        <f>VLOOKUP($E1306,Invoicing!$A$1:$H$8,MATCH(TRACKER!$O$1,Invoicing!$A$1:$H$1,0),FALSE)</f>
        <v>50</v>
      </c>
      <c r="AN1306" s="78">
        <f t="shared" si="414"/>
        <v>0</v>
      </c>
      <c r="AO1306" s="2">
        <f t="shared" si="415"/>
        <v>2</v>
      </c>
      <c r="AP1306" s="2" t="str">
        <f t="shared" si="416"/>
        <v>NIGHT</v>
      </c>
      <c r="AQ1306" s="2" t="str">
        <f t="shared" si="417"/>
        <v>MSINIGHT</v>
      </c>
      <c r="AR1306" s="71">
        <f t="shared" si="418"/>
        <v>530</v>
      </c>
      <c r="AS1306" s="71">
        <f>VLOOKUP(AJ1306,Invoicing!A:K,10,FALSE)</f>
        <v>25</v>
      </c>
      <c r="AT1306" s="71">
        <f t="shared" si="419"/>
        <v>555</v>
      </c>
    </row>
    <row r="1307" spans="1:46">
      <c r="A1307" s="37" t="s">
        <v>37</v>
      </c>
      <c r="B1307" s="3" t="s">
        <v>38</v>
      </c>
      <c r="C1307" s="11">
        <v>45543.19027777778</v>
      </c>
      <c r="D1307" s="11">
        <v>45543.166666666664</v>
      </c>
      <c r="E1307" s="11" t="s">
        <v>49</v>
      </c>
      <c r="F1307" s="11" t="s">
        <v>40</v>
      </c>
      <c r="G1307" s="3" t="s">
        <v>1483</v>
      </c>
      <c r="H1307" s="3" t="s">
        <v>46</v>
      </c>
      <c r="I1307" s="11">
        <v>45545.625</v>
      </c>
      <c r="J1307" s="12">
        <v>45545.788194444445</v>
      </c>
      <c r="K1307" s="12">
        <v>45545.791666666664</v>
      </c>
      <c r="L1307" s="12">
        <v>45545.788194444445</v>
      </c>
      <c r="M1307" s="61" t="s">
        <v>12</v>
      </c>
      <c r="N1307" s="3" t="s">
        <v>42</v>
      </c>
      <c r="O1307" s="3">
        <v>0</v>
      </c>
      <c r="P1307" s="1">
        <f t="shared" si="400"/>
        <v>37</v>
      </c>
      <c r="Q1307" s="1">
        <f t="shared" si="401"/>
        <v>9</v>
      </c>
      <c r="R1307" s="72">
        <f t="shared" si="402"/>
        <v>45545.788194444445</v>
      </c>
      <c r="S1307" s="73">
        <f t="shared" si="403"/>
        <v>2.4347222222204437</v>
      </c>
      <c r="T1307" s="74">
        <f>Table2[[#This Row],[ETA A OFRECIMIENTO]]*24</f>
        <v>58.433333333290648</v>
      </c>
      <c r="U1307" s="1" t="str">
        <f t="shared" si="404"/>
        <v>NO</v>
      </c>
      <c r="V1307" s="73">
        <f t="shared" si="405"/>
        <v>0.16666666666424135</v>
      </c>
      <c r="W1307" s="74">
        <f>Table2[[#This Row],[DEL. AVAILABLE A SLOT]]*24</f>
        <v>3.9999999999417923</v>
      </c>
      <c r="X1307" s="1" t="str">
        <f t="shared" si="406"/>
        <v>SI</v>
      </c>
      <c r="Y1307" s="73">
        <f t="shared" si="407"/>
        <v>2.601388888884685</v>
      </c>
      <c r="Z1307" s="74">
        <f>Table2[[#This Row],[ETA A TIMESLOT]]*24</f>
        <v>62.43333333323244</v>
      </c>
      <c r="AA1307" s="73">
        <f t="shared" si="408"/>
        <v>0</v>
      </c>
      <c r="AB1307" s="73" t="str">
        <f t="shared" si="409"/>
        <v>SI</v>
      </c>
      <c r="AC1307" s="74">
        <f>Table2[[#This Row],[PUNTUALIDAD (H)]]*24</f>
        <v>0</v>
      </c>
      <c r="AD1307" s="73">
        <f t="shared" si="410"/>
        <v>2.5979166666656965</v>
      </c>
      <c r="AE1307" s="74">
        <f>Table2[[#This Row],[ATA TO UNLOADING]]*24</f>
        <v>62.349999999976717</v>
      </c>
      <c r="AF1307" s="74" t="str">
        <f>IF(Table2[[#This Row],[ATA TO UNLOADING 2]]&lt;=48,"YES","NO")</f>
        <v>NO</v>
      </c>
      <c r="AG1307" s="75">
        <f t="shared" si="411"/>
        <v>0.79166666666424135</v>
      </c>
      <c r="AH1307" s="2" t="s">
        <v>42</v>
      </c>
      <c r="AI1307" s="2" t="str">
        <f t="shared" si="412"/>
        <v>MRKU3924969</v>
      </c>
      <c r="AJ1307" s="76" t="str">
        <f t="shared" si="413"/>
        <v>CTU FLEVOKUST BV</v>
      </c>
      <c r="AK1307" s="77">
        <f>IF($M1307="TRUCK",VLOOKUP($AQ1307,Invoicing!$A$17:$B$49,MATCH($AK$1,Invoicing!$A$17:$B$17,0),FALSE),VLOOKUP($AQ1307,Invoicing!$N$17:$O$21,MATCH($AK$1,Invoicing!$N$17:$O$17,0),FALSE))</f>
        <v>380</v>
      </c>
      <c r="AL1307" s="78" t="e">
        <f>VLOOKUP($E1307,Invoicing!$A$1:$H$8,MATCH(TRACKER!$N1307,Invoicing!$A$1:$H$1,0),FALSE)</f>
        <v>#N/A</v>
      </c>
      <c r="AM1307" s="78">
        <v>35</v>
      </c>
      <c r="AN1307" s="78">
        <f t="shared" si="414"/>
        <v>0</v>
      </c>
      <c r="AO1307" s="2">
        <f t="shared" si="415"/>
        <v>2</v>
      </c>
      <c r="AP1307" s="2" t="str">
        <f t="shared" si="416"/>
        <v>WEEK</v>
      </c>
      <c r="AQ1307" s="2" t="str">
        <f t="shared" si="417"/>
        <v>CTU FLEVOKUST BVWEEK</v>
      </c>
      <c r="AR1307" s="71">
        <f t="shared" si="418"/>
        <v>380</v>
      </c>
      <c r="AS1307" s="71">
        <f>VLOOKUP(AJ1307,Invoicing!A:K,10,FALSE)</f>
        <v>0</v>
      </c>
      <c r="AT1307" s="71">
        <f t="shared" si="419"/>
        <v>380</v>
      </c>
    </row>
    <row r="1308" spans="1:46">
      <c r="A1308" s="37" t="s">
        <v>37</v>
      </c>
      <c r="B1308" s="3" t="s">
        <v>38</v>
      </c>
      <c r="C1308" s="11">
        <v>45543.19027777778</v>
      </c>
      <c r="D1308" s="11">
        <v>45543.166666666664</v>
      </c>
      <c r="E1308" s="11" t="s">
        <v>49</v>
      </c>
      <c r="F1308" s="11" t="s">
        <v>40</v>
      </c>
      <c r="G1308" s="3" t="s">
        <v>1484</v>
      </c>
      <c r="H1308" s="3" t="s">
        <v>41</v>
      </c>
      <c r="I1308" s="11">
        <v>45545.625</v>
      </c>
      <c r="J1308" s="12">
        <v>45546.343055555553</v>
      </c>
      <c r="K1308" s="12">
        <v>45546.375</v>
      </c>
      <c r="L1308" s="12">
        <v>45546.350694444445</v>
      </c>
      <c r="M1308" s="61" t="s">
        <v>12</v>
      </c>
      <c r="N1308" s="3" t="s">
        <v>42</v>
      </c>
      <c r="O1308" s="3">
        <v>0</v>
      </c>
      <c r="P1308" s="1">
        <f t="shared" si="400"/>
        <v>37</v>
      </c>
      <c r="Q1308" s="1">
        <f t="shared" si="401"/>
        <v>9</v>
      </c>
      <c r="R1308" s="72">
        <f t="shared" si="402"/>
        <v>45546.343055555553</v>
      </c>
      <c r="S1308" s="73">
        <f t="shared" si="403"/>
        <v>2.4347222222204437</v>
      </c>
      <c r="T1308" s="74">
        <f>Table2[[#This Row],[ETA A OFRECIMIENTO]]*24</f>
        <v>58.433333333290648</v>
      </c>
      <c r="U1308" s="1" t="str">
        <f t="shared" si="404"/>
        <v>NO</v>
      </c>
      <c r="V1308" s="73">
        <f t="shared" si="405"/>
        <v>0.75</v>
      </c>
      <c r="W1308" s="74">
        <f>Table2[[#This Row],[DEL. AVAILABLE A SLOT]]*24</f>
        <v>18</v>
      </c>
      <c r="X1308" s="1" t="str">
        <f t="shared" si="406"/>
        <v>SI</v>
      </c>
      <c r="Y1308" s="73">
        <f t="shared" si="407"/>
        <v>3.1847222222204437</v>
      </c>
      <c r="Z1308" s="74">
        <f>Table2[[#This Row],[ETA A TIMESLOT]]*24</f>
        <v>76.433333333290648</v>
      </c>
      <c r="AA1308" s="73">
        <f t="shared" si="408"/>
        <v>0</v>
      </c>
      <c r="AB1308" s="73" t="str">
        <f t="shared" si="409"/>
        <v>SI</v>
      </c>
      <c r="AC1308" s="74">
        <f>Table2[[#This Row],[PUNTUALIDAD (H)]]*24</f>
        <v>0</v>
      </c>
      <c r="AD1308" s="73">
        <f t="shared" si="410"/>
        <v>3.1604166666656965</v>
      </c>
      <c r="AE1308" s="74">
        <f>Table2[[#This Row],[ATA TO UNLOADING]]*24</f>
        <v>75.849999999976717</v>
      </c>
      <c r="AF1308" s="74" t="str">
        <f>IF(Table2[[#This Row],[ATA TO UNLOADING 2]]&lt;=48,"YES","NO")</f>
        <v>NO</v>
      </c>
      <c r="AG1308" s="75">
        <f t="shared" si="411"/>
        <v>0.375</v>
      </c>
      <c r="AH1308" s="2" t="s">
        <v>42</v>
      </c>
      <c r="AI1308" s="2" t="str">
        <f t="shared" si="412"/>
        <v>MRKU4341591</v>
      </c>
      <c r="AJ1308" s="76" t="str">
        <f t="shared" si="413"/>
        <v>CTU FLEVOKUST BV</v>
      </c>
      <c r="AK1308" s="77">
        <f>IF($M1308="TRUCK",VLOOKUP($AQ1308,Invoicing!$A$17:$B$49,MATCH($AK$1,Invoicing!$A$17:$B$17,0),FALSE),VLOOKUP($AQ1308,Invoicing!$N$17:$O$21,MATCH($AK$1,Invoicing!$N$17:$O$17,0),FALSE))</f>
        <v>380</v>
      </c>
      <c r="AL1308" s="78" t="e">
        <f>VLOOKUP($E1308,Invoicing!$A$1:$H$8,MATCH(TRACKER!$N1308,Invoicing!$A$1:$H$1,0),FALSE)</f>
        <v>#N/A</v>
      </c>
      <c r="AM1308" s="78">
        <v>35</v>
      </c>
      <c r="AN1308" s="78">
        <f t="shared" si="414"/>
        <v>0</v>
      </c>
      <c r="AO1308" s="2">
        <f t="shared" si="415"/>
        <v>3</v>
      </c>
      <c r="AP1308" s="2" t="str">
        <f t="shared" si="416"/>
        <v>WEEK</v>
      </c>
      <c r="AQ1308" s="2" t="str">
        <f t="shared" si="417"/>
        <v>CTU FLEVOKUST BVWEEK</v>
      </c>
      <c r="AR1308" s="71">
        <f t="shared" si="418"/>
        <v>380</v>
      </c>
      <c r="AS1308" s="71">
        <f>VLOOKUP(AJ1308,Invoicing!A:K,10,FALSE)</f>
        <v>0</v>
      </c>
      <c r="AT1308" s="71">
        <f t="shared" si="419"/>
        <v>380</v>
      </c>
    </row>
    <row r="1309" spans="1:46">
      <c r="A1309" s="37" t="s">
        <v>37</v>
      </c>
      <c r="B1309" s="3" t="s">
        <v>38</v>
      </c>
      <c r="C1309" s="11">
        <v>45543.19027777778</v>
      </c>
      <c r="D1309" s="11">
        <v>45543.166666666664</v>
      </c>
      <c r="E1309" s="11" t="s">
        <v>43</v>
      </c>
      <c r="F1309" s="11" t="s">
        <v>40</v>
      </c>
      <c r="G1309" s="3" t="s">
        <v>1485</v>
      </c>
      <c r="H1309" s="3" t="s">
        <v>41</v>
      </c>
      <c r="I1309" s="11">
        <v>45544.458333333336</v>
      </c>
      <c r="J1309" s="12">
        <v>45545.309027777781</v>
      </c>
      <c r="K1309" s="12">
        <v>45545.270833333336</v>
      </c>
      <c r="L1309" s="12">
        <v>45545.315972222219</v>
      </c>
      <c r="M1309" s="12" t="s">
        <v>115</v>
      </c>
      <c r="N1309" s="3" t="s">
        <v>42</v>
      </c>
      <c r="O1309" s="3">
        <v>0</v>
      </c>
      <c r="P1309" s="1">
        <f t="shared" si="400"/>
        <v>37</v>
      </c>
      <c r="Q1309" s="1">
        <f t="shared" si="401"/>
        <v>9</v>
      </c>
      <c r="R1309" s="72">
        <f t="shared" si="402"/>
        <v>45545.309027777781</v>
      </c>
      <c r="S1309" s="73">
        <f t="shared" si="403"/>
        <v>1.2680555555562023</v>
      </c>
      <c r="T1309" s="74">
        <f>Table2[[#This Row],[ETA A OFRECIMIENTO]]*24</f>
        <v>30.433333333348855</v>
      </c>
      <c r="U1309" s="1" t="str">
        <f t="shared" si="404"/>
        <v>YES</v>
      </c>
      <c r="V1309" s="73">
        <f t="shared" si="405"/>
        <v>0.8125</v>
      </c>
      <c r="W1309" s="74">
        <f>Table2[[#This Row],[DEL. AVAILABLE A SLOT]]*24</f>
        <v>19.5</v>
      </c>
      <c r="X1309" s="1" t="str">
        <f t="shared" si="406"/>
        <v>SI</v>
      </c>
      <c r="Y1309" s="73">
        <f t="shared" si="407"/>
        <v>2.0805555555562023</v>
      </c>
      <c r="Z1309" s="74">
        <f>Table2[[#This Row],[ETA A TIMESLOT]]*24</f>
        <v>49.933333333348855</v>
      </c>
      <c r="AA1309" s="73">
        <f t="shared" si="408"/>
        <v>3.8194444445252884E-2</v>
      </c>
      <c r="AB1309" s="73" t="str">
        <f t="shared" si="409"/>
        <v>NO</v>
      </c>
      <c r="AC1309" s="74">
        <f>Table2[[#This Row],[PUNTUALIDAD (H)]]*24</f>
        <v>0.91666666668606922</v>
      </c>
      <c r="AD1309" s="73">
        <f t="shared" si="410"/>
        <v>2.1256944444394321</v>
      </c>
      <c r="AE1309" s="74">
        <f>Table2[[#This Row],[ATA TO UNLOADING]]*24</f>
        <v>51.016666666546371</v>
      </c>
      <c r="AF1309" s="74" t="str">
        <f>IF(Table2[[#This Row],[ATA TO UNLOADING 2]]&lt;=48,"YES","NO")</f>
        <v>NO</v>
      </c>
      <c r="AG1309" s="75">
        <f t="shared" si="411"/>
        <v>0.27083333333575865</v>
      </c>
      <c r="AH1309" s="2" t="s">
        <v>42</v>
      </c>
      <c r="AI1309" s="2" t="str">
        <f t="shared" si="412"/>
        <v>MRKU4861736</v>
      </c>
      <c r="AJ1309" s="76" t="str">
        <f t="shared" si="413"/>
        <v>LOGIX</v>
      </c>
      <c r="AK1309" s="77">
        <f>IF($M1309="TRUCK",VLOOKUP($AQ1309,Invoicing!$A$17:$B$49,MATCH($AK$1,Invoicing!$A$17:$B$17,0),FALSE),VLOOKUP($AQ1309,Invoicing!$N$17:$O$21,MATCH($AK$1,Invoicing!$N$17:$O$17,0),FALSE))</f>
        <v>530</v>
      </c>
      <c r="AL1309" s="78" t="e">
        <f>VLOOKUP($E1309,Invoicing!$A$1:$H$8,MATCH(TRACKER!$N1309,Invoicing!$A$1:$H$1,0),FALSE)</f>
        <v>#N/A</v>
      </c>
      <c r="AM1309" s="78">
        <f>VLOOKUP($E1309,Invoicing!$A$1:$H$8,MATCH(TRACKER!$O$1,Invoicing!$A$1:$H$1,0),FALSE)</f>
        <v>50</v>
      </c>
      <c r="AN1309" s="78">
        <f t="shared" si="414"/>
        <v>0</v>
      </c>
      <c r="AO1309" s="2">
        <f t="shared" si="415"/>
        <v>2</v>
      </c>
      <c r="AP1309" s="2" t="str">
        <f t="shared" si="416"/>
        <v>WEEK</v>
      </c>
      <c r="AQ1309" s="2" t="str">
        <f t="shared" si="417"/>
        <v>LOGIXWEEK</v>
      </c>
      <c r="AR1309" s="71">
        <f t="shared" si="418"/>
        <v>530</v>
      </c>
      <c r="AS1309" s="71">
        <f>VLOOKUP(AJ1309,Invoicing!A:K,10,FALSE)</f>
        <v>25</v>
      </c>
      <c r="AT1309" s="71">
        <f t="shared" si="419"/>
        <v>555</v>
      </c>
    </row>
    <row r="1310" spans="1:46">
      <c r="A1310" s="37" t="s">
        <v>37</v>
      </c>
      <c r="B1310" s="3" t="s">
        <v>38</v>
      </c>
      <c r="C1310" s="11">
        <v>45543.19027777778</v>
      </c>
      <c r="D1310" s="11">
        <v>45543.166666666664</v>
      </c>
      <c r="E1310" s="11" t="s">
        <v>44</v>
      </c>
      <c r="F1310" s="11" t="s">
        <v>40</v>
      </c>
      <c r="G1310" s="3" t="s">
        <v>1486</v>
      </c>
      <c r="H1310" s="3" t="s">
        <v>41</v>
      </c>
      <c r="I1310" s="11">
        <v>45544.458333333336</v>
      </c>
      <c r="J1310" s="12">
        <v>45544.458333333336</v>
      </c>
      <c r="K1310" s="12">
        <v>45544.458333333336</v>
      </c>
      <c r="L1310" s="12">
        <v>45544.458333333336</v>
      </c>
      <c r="M1310" s="12" t="s">
        <v>115</v>
      </c>
      <c r="N1310" s="3" t="s">
        <v>42</v>
      </c>
      <c r="O1310" s="3">
        <v>1</v>
      </c>
      <c r="P1310" s="1">
        <f t="shared" si="400"/>
        <v>37</v>
      </c>
      <c r="Q1310" s="1">
        <f t="shared" si="401"/>
        <v>9</v>
      </c>
      <c r="R1310" s="72">
        <f t="shared" si="402"/>
        <v>45544.458333333336</v>
      </c>
      <c r="S1310" s="73">
        <f t="shared" si="403"/>
        <v>1.2680555555562023</v>
      </c>
      <c r="T1310" s="74">
        <f>Table2[[#This Row],[ETA A OFRECIMIENTO]]*24</f>
        <v>30.433333333348855</v>
      </c>
      <c r="U1310" s="1" t="str">
        <f t="shared" si="404"/>
        <v>YES</v>
      </c>
      <c r="V1310" s="73">
        <f t="shared" si="405"/>
        <v>0</v>
      </c>
      <c r="W1310" s="74">
        <f>Table2[[#This Row],[DEL. AVAILABLE A SLOT]]*24</f>
        <v>0</v>
      </c>
      <c r="X1310" s="1" t="str">
        <f t="shared" si="406"/>
        <v>SI</v>
      </c>
      <c r="Y1310" s="73">
        <f t="shared" si="407"/>
        <v>1.2680555555562023</v>
      </c>
      <c r="Z1310" s="74">
        <f>Table2[[#This Row],[ETA A TIMESLOT]]*24</f>
        <v>30.433333333348855</v>
      </c>
      <c r="AA1310" s="73">
        <f t="shared" si="408"/>
        <v>0</v>
      </c>
      <c r="AB1310" s="73" t="str">
        <f t="shared" si="409"/>
        <v>SI</v>
      </c>
      <c r="AC1310" s="74">
        <f>Table2[[#This Row],[PUNTUALIDAD (H)]]*24</f>
        <v>0</v>
      </c>
      <c r="AD1310" s="73">
        <f t="shared" si="410"/>
        <v>1.2680555555562023</v>
      </c>
      <c r="AE1310" s="74">
        <f>Table2[[#This Row],[ATA TO UNLOADING]]*24</f>
        <v>30.433333333348855</v>
      </c>
      <c r="AF1310" s="74" t="str">
        <f>IF(Table2[[#This Row],[ATA TO UNLOADING 2]]&lt;=48,"YES","NO")</f>
        <v>YES</v>
      </c>
      <c r="AG1310" s="75">
        <f t="shared" si="411"/>
        <v>0.45833333333575865</v>
      </c>
      <c r="AH1310" s="2" t="s">
        <v>42</v>
      </c>
      <c r="AI1310" s="2" t="str">
        <f t="shared" si="412"/>
        <v>MRKU4877455</v>
      </c>
      <c r="AJ1310" s="76" t="str">
        <f t="shared" si="413"/>
        <v>MSI</v>
      </c>
      <c r="AK1310" s="77">
        <f>IF($M1310="TRUCK",VLOOKUP($AQ1310,Invoicing!$A$17:$B$49,MATCH($AK$1,Invoicing!$A$17:$B$17,0),FALSE),VLOOKUP($AQ1310,Invoicing!$N$17:$O$21,MATCH($AK$1,Invoicing!$N$17:$O$17,0),FALSE))</f>
        <v>480</v>
      </c>
      <c r="AL1310" s="78" t="e">
        <f>VLOOKUP($E1310,Invoicing!$A$1:$H$8,MATCH(TRACKER!$N1310,Invoicing!$A$1:$H$1,0),FALSE)</f>
        <v>#N/A</v>
      </c>
      <c r="AM1310" s="78">
        <f>VLOOKUP($E1310,Invoicing!$A$1:$H$8,MATCH(TRACKER!$O$1,Invoicing!$A$1:$H$1,0),FALSE)</f>
        <v>50</v>
      </c>
      <c r="AN1310" s="78">
        <f t="shared" si="414"/>
        <v>50</v>
      </c>
      <c r="AO1310" s="2">
        <f t="shared" si="415"/>
        <v>1</v>
      </c>
      <c r="AP1310" s="2" t="str">
        <f t="shared" si="416"/>
        <v>WEEK</v>
      </c>
      <c r="AQ1310" s="2" t="str">
        <f t="shared" si="417"/>
        <v>MSIWEEK</v>
      </c>
      <c r="AR1310" s="71">
        <f t="shared" si="418"/>
        <v>530</v>
      </c>
      <c r="AS1310" s="71">
        <f>VLOOKUP(AJ1310,Invoicing!A:K,10,FALSE)</f>
        <v>25</v>
      </c>
      <c r="AT1310" s="71">
        <f t="shared" si="419"/>
        <v>555</v>
      </c>
    </row>
    <row r="1311" spans="1:46">
      <c r="A1311" s="37" t="s">
        <v>37</v>
      </c>
      <c r="B1311" s="3" t="s">
        <v>38</v>
      </c>
      <c r="C1311" s="11">
        <v>45543.19027777778</v>
      </c>
      <c r="D1311" s="11">
        <v>45543.166666666664</v>
      </c>
      <c r="E1311" s="11" t="s">
        <v>49</v>
      </c>
      <c r="F1311" s="11" t="s">
        <v>40</v>
      </c>
      <c r="G1311" s="3" t="s">
        <v>1487</v>
      </c>
      <c r="H1311" s="3" t="s">
        <v>41</v>
      </c>
      <c r="I1311" s="11">
        <v>45545.625</v>
      </c>
      <c r="J1311" s="12">
        <v>45546.015277777777</v>
      </c>
      <c r="K1311" s="12">
        <v>45546</v>
      </c>
      <c r="L1311" s="12">
        <v>45546.020833333336</v>
      </c>
      <c r="M1311" s="61" t="s">
        <v>12</v>
      </c>
      <c r="N1311" s="3" t="s">
        <v>42</v>
      </c>
      <c r="O1311" s="3">
        <v>0</v>
      </c>
      <c r="P1311" s="1">
        <f t="shared" si="400"/>
        <v>37</v>
      </c>
      <c r="Q1311" s="1">
        <f t="shared" si="401"/>
        <v>9</v>
      </c>
      <c r="R1311" s="72">
        <f t="shared" si="402"/>
        <v>45546.015277777777</v>
      </c>
      <c r="S1311" s="73">
        <f t="shared" si="403"/>
        <v>2.4347222222204437</v>
      </c>
      <c r="T1311" s="74">
        <f>Table2[[#This Row],[ETA A OFRECIMIENTO]]*24</f>
        <v>58.433333333290648</v>
      </c>
      <c r="U1311" s="1" t="str">
        <f t="shared" si="404"/>
        <v>NO</v>
      </c>
      <c r="V1311" s="73">
        <f t="shared" si="405"/>
        <v>0.375</v>
      </c>
      <c r="W1311" s="74">
        <f>Table2[[#This Row],[DEL. AVAILABLE A SLOT]]*24</f>
        <v>9</v>
      </c>
      <c r="X1311" s="1" t="str">
        <f t="shared" si="406"/>
        <v>SI</v>
      </c>
      <c r="Y1311" s="73">
        <f t="shared" si="407"/>
        <v>2.8097222222204437</v>
      </c>
      <c r="Z1311" s="74">
        <f>Table2[[#This Row],[ETA A TIMESLOT]]*24</f>
        <v>67.433333333290648</v>
      </c>
      <c r="AA1311" s="73">
        <f t="shared" si="408"/>
        <v>1.5277777776645962E-2</v>
      </c>
      <c r="AB1311" s="73" t="str">
        <f t="shared" si="409"/>
        <v>SI</v>
      </c>
      <c r="AC1311" s="74">
        <f>Table2[[#This Row],[PUNTUALIDAD (H)]]*24</f>
        <v>0.36666666663950309</v>
      </c>
      <c r="AD1311" s="73">
        <f t="shared" si="410"/>
        <v>2.8305555555562023</v>
      </c>
      <c r="AE1311" s="74">
        <f>Table2[[#This Row],[ATA TO UNLOADING]]*24</f>
        <v>67.933333333348855</v>
      </c>
      <c r="AF1311" s="74" t="str">
        <f>IF(Table2[[#This Row],[ATA TO UNLOADING 2]]&lt;=48,"YES","NO")</f>
        <v>NO</v>
      </c>
      <c r="AG1311" s="75">
        <f t="shared" si="411"/>
        <v>0</v>
      </c>
      <c r="AH1311" s="2" t="s">
        <v>24</v>
      </c>
      <c r="AI1311" s="2" t="str">
        <f t="shared" si="412"/>
        <v>MRKU5101424</v>
      </c>
      <c r="AJ1311" s="76" t="str">
        <f t="shared" si="413"/>
        <v>CTU FLEVOKUST BV</v>
      </c>
      <c r="AK1311" s="77">
        <f>IF($M1311="TRUCK",VLOOKUP($AQ1311,Invoicing!$A$17:$B$49,MATCH($AK$1,Invoicing!$A$17:$B$17,0),FALSE),VLOOKUP($AQ1311,Invoicing!$N$17:$O$21,MATCH($AK$1,Invoicing!$N$17:$O$17,0),FALSE))</f>
        <v>380</v>
      </c>
      <c r="AL1311" s="78" t="e">
        <f>VLOOKUP($E1311,Invoicing!$A$1:$H$8,MATCH(TRACKER!$N1311,Invoicing!$A$1:$H$1,0),FALSE)</f>
        <v>#N/A</v>
      </c>
      <c r="AM1311" s="78">
        <v>35</v>
      </c>
      <c r="AN1311" s="78">
        <f t="shared" si="414"/>
        <v>0</v>
      </c>
      <c r="AO1311" s="2">
        <f t="shared" si="415"/>
        <v>3</v>
      </c>
      <c r="AP1311" s="2" t="str">
        <f t="shared" si="416"/>
        <v>NIGHT</v>
      </c>
      <c r="AQ1311" s="2" t="str">
        <f t="shared" si="417"/>
        <v>CTU FLEVOKUST BVNIGHT</v>
      </c>
      <c r="AR1311" s="71">
        <f t="shared" si="418"/>
        <v>380</v>
      </c>
      <c r="AS1311" s="71">
        <f>VLOOKUP(AJ1311,Invoicing!A:K,10,FALSE)</f>
        <v>0</v>
      </c>
      <c r="AT1311" s="71">
        <f t="shared" si="419"/>
        <v>380</v>
      </c>
    </row>
    <row r="1312" spans="1:46">
      <c r="A1312" s="37" t="s">
        <v>37</v>
      </c>
      <c r="B1312" s="3" t="s">
        <v>38</v>
      </c>
      <c r="C1312" s="11">
        <v>45543.19027777778</v>
      </c>
      <c r="D1312" s="11">
        <v>45543.166666666664</v>
      </c>
      <c r="E1312" s="11" t="s">
        <v>45</v>
      </c>
      <c r="F1312" s="11" t="s">
        <v>40</v>
      </c>
      <c r="G1312" s="3" t="s">
        <v>1488</v>
      </c>
      <c r="H1312" s="3" t="s">
        <v>41</v>
      </c>
      <c r="I1312" s="11">
        <v>45544.458333333336</v>
      </c>
      <c r="J1312" s="12">
        <v>45544.587500000001</v>
      </c>
      <c r="K1312" s="12">
        <v>45544.583333333336</v>
      </c>
      <c r="L1312" s="12">
        <v>45544.59375</v>
      </c>
      <c r="M1312" s="12" t="s">
        <v>115</v>
      </c>
      <c r="N1312" s="3" t="s">
        <v>42</v>
      </c>
      <c r="O1312" s="3">
        <v>0</v>
      </c>
      <c r="P1312" s="1">
        <f t="shared" si="400"/>
        <v>37</v>
      </c>
      <c r="Q1312" s="1">
        <f t="shared" si="401"/>
        <v>9</v>
      </c>
      <c r="R1312" s="72">
        <f t="shared" si="402"/>
        <v>45544.587500000001</v>
      </c>
      <c r="S1312" s="73">
        <f t="shared" si="403"/>
        <v>1.2680555555562023</v>
      </c>
      <c r="T1312" s="74">
        <f>Table2[[#This Row],[ETA A OFRECIMIENTO]]*24</f>
        <v>30.433333333348855</v>
      </c>
      <c r="U1312" s="1" t="str">
        <f t="shared" si="404"/>
        <v>YES</v>
      </c>
      <c r="V1312" s="73">
        <f t="shared" si="405"/>
        <v>0.125</v>
      </c>
      <c r="W1312" s="74">
        <f>Table2[[#This Row],[DEL. AVAILABLE A SLOT]]*24</f>
        <v>3</v>
      </c>
      <c r="X1312" s="1" t="str">
        <f t="shared" si="406"/>
        <v>SI</v>
      </c>
      <c r="Y1312" s="73">
        <f t="shared" si="407"/>
        <v>1.3930555555562023</v>
      </c>
      <c r="Z1312" s="74">
        <f>Table2[[#This Row],[ETA A TIMESLOT]]*24</f>
        <v>33.433333333348855</v>
      </c>
      <c r="AA1312" s="73">
        <f t="shared" si="408"/>
        <v>4.166666665696539E-3</v>
      </c>
      <c r="AB1312" s="73" t="str">
        <f t="shared" si="409"/>
        <v>SI</v>
      </c>
      <c r="AC1312" s="74">
        <f>Table2[[#This Row],[PUNTUALIDAD (H)]]*24</f>
        <v>9.9999999976716936E-2</v>
      </c>
      <c r="AD1312" s="73">
        <f t="shared" si="410"/>
        <v>1.4034722222204437</v>
      </c>
      <c r="AE1312" s="74">
        <f>Table2[[#This Row],[ATA TO UNLOADING]]*24</f>
        <v>33.683333333290648</v>
      </c>
      <c r="AF1312" s="74" t="str">
        <f>IF(Table2[[#This Row],[ATA TO UNLOADING 2]]&lt;=48,"YES","NO")</f>
        <v>YES</v>
      </c>
      <c r="AG1312" s="75">
        <f t="shared" si="411"/>
        <v>0.58333333333575865</v>
      </c>
      <c r="AH1312" s="2" t="s">
        <v>42</v>
      </c>
      <c r="AI1312" s="2" t="str">
        <f t="shared" si="412"/>
        <v>MRKU6458798</v>
      </c>
      <c r="AJ1312" s="76" t="str">
        <f t="shared" si="413"/>
        <v>OM TRANSPORT</v>
      </c>
      <c r="AK1312" s="77">
        <f>IF($M1312="TRUCK",VLOOKUP($AQ1312,Invoicing!$A$17:$B$49,MATCH($AK$1,Invoicing!$A$17:$B$17,0),FALSE),VLOOKUP($AQ1312,Invoicing!$N$17:$O$21,MATCH($AK$1,Invoicing!$N$17:$O$17,0),FALSE))</f>
        <v>475</v>
      </c>
      <c r="AL1312" s="78" t="e">
        <f>VLOOKUP($E1312,Invoicing!$A$1:$H$8,MATCH(TRACKER!$N1312,Invoicing!$A$1:$H$1,0),FALSE)</f>
        <v>#N/A</v>
      </c>
      <c r="AM1312" s="78">
        <f>VLOOKUP($E1312,Invoicing!$A$1:$H$8,MATCH(TRACKER!$O$1,Invoicing!$A$1:$H$1,0),FALSE)</f>
        <v>50</v>
      </c>
      <c r="AN1312" s="78">
        <f t="shared" si="414"/>
        <v>0</v>
      </c>
      <c r="AO1312" s="2">
        <f t="shared" si="415"/>
        <v>1</v>
      </c>
      <c r="AP1312" s="2" t="str">
        <f t="shared" si="416"/>
        <v>WEEK</v>
      </c>
      <c r="AQ1312" s="2" t="str">
        <f t="shared" si="417"/>
        <v>OM TRANSPORTWEEK</v>
      </c>
      <c r="AR1312" s="71">
        <f t="shared" si="418"/>
        <v>475</v>
      </c>
      <c r="AS1312" s="71">
        <f>VLOOKUP(AJ1312,Invoicing!A:K,10,FALSE)</f>
        <v>25</v>
      </c>
      <c r="AT1312" s="71">
        <f t="shared" si="419"/>
        <v>500</v>
      </c>
    </row>
    <row r="1313" spans="1:47">
      <c r="A1313" s="37" t="s">
        <v>37</v>
      </c>
      <c r="B1313" s="3" t="s">
        <v>38</v>
      </c>
      <c r="C1313" s="11">
        <v>45543.19027777778</v>
      </c>
      <c r="D1313" s="11">
        <v>45543.166666666664</v>
      </c>
      <c r="E1313" s="11" t="s">
        <v>49</v>
      </c>
      <c r="F1313" s="11" t="s">
        <v>40</v>
      </c>
      <c r="G1313" s="3" t="s">
        <v>1489</v>
      </c>
      <c r="H1313" s="3" t="s">
        <v>41</v>
      </c>
      <c r="I1313" s="11">
        <v>45544.458333333336</v>
      </c>
      <c r="J1313" s="12">
        <v>45544.826388888891</v>
      </c>
      <c r="K1313" s="12">
        <v>45544.833333333336</v>
      </c>
      <c r="L1313" s="12">
        <v>45544.826388888891</v>
      </c>
      <c r="M1313" s="12" t="s">
        <v>115</v>
      </c>
      <c r="N1313" s="3" t="s">
        <v>42</v>
      </c>
      <c r="O1313" s="3">
        <v>1</v>
      </c>
      <c r="P1313" s="1">
        <f t="shared" si="400"/>
        <v>37</v>
      </c>
      <c r="Q1313" s="1">
        <f t="shared" si="401"/>
        <v>9</v>
      </c>
      <c r="R1313" s="72">
        <f t="shared" si="402"/>
        <v>45544.826388888891</v>
      </c>
      <c r="S1313" s="73">
        <f t="shared" si="403"/>
        <v>1.2680555555562023</v>
      </c>
      <c r="T1313" s="74">
        <f>Table2[[#This Row],[ETA A OFRECIMIENTO]]*24</f>
        <v>30.433333333348855</v>
      </c>
      <c r="U1313" s="1" t="str">
        <f t="shared" si="404"/>
        <v>YES</v>
      </c>
      <c r="V1313" s="73">
        <f t="shared" si="405"/>
        <v>0.375</v>
      </c>
      <c r="W1313" s="74">
        <f>Table2[[#This Row],[DEL. AVAILABLE A SLOT]]*24</f>
        <v>9</v>
      </c>
      <c r="X1313" s="1" t="str">
        <f t="shared" si="406"/>
        <v>SI</v>
      </c>
      <c r="Y1313" s="73">
        <f t="shared" si="407"/>
        <v>1.6430555555562023</v>
      </c>
      <c r="Z1313" s="74">
        <f>Table2[[#This Row],[ETA A TIMESLOT]]*24</f>
        <v>39.433333333348855</v>
      </c>
      <c r="AA1313" s="73">
        <f t="shared" si="408"/>
        <v>0</v>
      </c>
      <c r="AB1313" s="73" t="str">
        <f t="shared" si="409"/>
        <v>SI</v>
      </c>
      <c r="AC1313" s="74">
        <f>Table2[[#This Row],[PUNTUALIDAD (H)]]*24</f>
        <v>0</v>
      </c>
      <c r="AD1313" s="73">
        <f t="shared" si="410"/>
        <v>1.6361111111109494</v>
      </c>
      <c r="AE1313" s="74">
        <f>Table2[[#This Row],[ATA TO UNLOADING]]*24</f>
        <v>39.266666666662786</v>
      </c>
      <c r="AF1313" s="74" t="str">
        <f>IF(Table2[[#This Row],[ATA TO UNLOADING 2]]&lt;=48,"YES","NO")</f>
        <v>YES</v>
      </c>
      <c r="AG1313" s="75">
        <f t="shared" si="411"/>
        <v>0.83333333333575865</v>
      </c>
      <c r="AH1313" s="2" t="s">
        <v>24</v>
      </c>
      <c r="AI1313" s="2" t="str">
        <f t="shared" si="412"/>
        <v>MRSU3793809</v>
      </c>
      <c r="AJ1313" s="76" t="str">
        <f t="shared" si="413"/>
        <v>CTU FLEVOKUST BV</v>
      </c>
      <c r="AK1313" s="77">
        <f>IF($M1313="TRUCK",VLOOKUP($AQ1313,Invoicing!$A$17:$B$49,MATCH($AK$1,Invoicing!$A$17:$B$17,0),FALSE),VLOOKUP($AQ1313,Invoicing!$N$17:$O$21,MATCH($AK$1,Invoicing!$N$17:$O$17,0),FALSE))</f>
        <v>530</v>
      </c>
      <c r="AL1313" s="78" t="e">
        <f>VLOOKUP($E1313,Invoicing!$A$1:$H$8,MATCH(TRACKER!$N1313,Invoicing!$A$1:$H$1,0),FALSE)</f>
        <v>#N/A</v>
      </c>
      <c r="AM1313" s="78">
        <v>35</v>
      </c>
      <c r="AN1313" s="78">
        <f t="shared" si="414"/>
        <v>35</v>
      </c>
      <c r="AO1313" s="2">
        <f t="shared" si="415"/>
        <v>1</v>
      </c>
      <c r="AP1313" s="2" t="str">
        <f t="shared" si="416"/>
        <v>NIGHT</v>
      </c>
      <c r="AQ1313" s="2" t="str">
        <f t="shared" si="417"/>
        <v>CTU FLEVOKUST BVNIGHT</v>
      </c>
      <c r="AR1313" s="71">
        <f t="shared" si="418"/>
        <v>565</v>
      </c>
      <c r="AS1313" s="71">
        <f>VLOOKUP(AJ1313,Invoicing!A:K,10,FALSE)</f>
        <v>0</v>
      </c>
      <c r="AT1313" s="71">
        <f t="shared" si="419"/>
        <v>565</v>
      </c>
    </row>
    <row r="1314" spans="1:47">
      <c r="A1314" s="37" t="s">
        <v>37</v>
      </c>
      <c r="B1314" s="3" t="s">
        <v>38</v>
      </c>
      <c r="C1314" s="11">
        <v>45543.19027777778</v>
      </c>
      <c r="D1314" s="11">
        <v>45543.166666666664</v>
      </c>
      <c r="E1314" s="11" t="s">
        <v>45</v>
      </c>
      <c r="F1314" s="11" t="s">
        <v>40</v>
      </c>
      <c r="G1314" s="3" t="s">
        <v>1490</v>
      </c>
      <c r="H1314" s="3" t="s">
        <v>2821</v>
      </c>
      <c r="I1314" s="11">
        <v>45544.458333333336</v>
      </c>
      <c r="J1314" s="12">
        <v>45544.951388888891</v>
      </c>
      <c r="K1314" s="12">
        <v>45545.041666666664</v>
      </c>
      <c r="L1314" s="12">
        <v>45544.990277777775</v>
      </c>
      <c r="M1314" s="12" t="s">
        <v>115</v>
      </c>
      <c r="N1314" s="3" t="s">
        <v>42</v>
      </c>
      <c r="O1314" s="3">
        <v>0</v>
      </c>
      <c r="P1314" s="1">
        <f t="shared" si="400"/>
        <v>37</v>
      </c>
      <c r="Q1314" s="1">
        <f t="shared" si="401"/>
        <v>9</v>
      </c>
      <c r="R1314" s="72">
        <f t="shared" si="402"/>
        <v>45544.951388888891</v>
      </c>
      <c r="S1314" s="73">
        <f t="shared" si="403"/>
        <v>1.2680555555562023</v>
      </c>
      <c r="T1314" s="74">
        <f>Table2[[#This Row],[ETA A OFRECIMIENTO]]*24</f>
        <v>30.433333333348855</v>
      </c>
      <c r="U1314" s="1" t="str">
        <f t="shared" si="404"/>
        <v>YES</v>
      </c>
      <c r="V1314" s="73">
        <f t="shared" si="405"/>
        <v>0.58333333332848269</v>
      </c>
      <c r="W1314" s="74">
        <f>Table2[[#This Row],[DEL. AVAILABLE A SLOT]]*24</f>
        <v>13.999999999883585</v>
      </c>
      <c r="X1314" s="1" t="str">
        <f t="shared" si="406"/>
        <v>SI</v>
      </c>
      <c r="Y1314" s="73">
        <f t="shared" si="407"/>
        <v>1.851388888884685</v>
      </c>
      <c r="Z1314" s="74">
        <f>Table2[[#This Row],[ETA A TIMESLOT]]*24</f>
        <v>44.43333333323244</v>
      </c>
      <c r="AA1314" s="73">
        <f t="shared" si="408"/>
        <v>0</v>
      </c>
      <c r="AB1314" s="73" t="str">
        <f t="shared" si="409"/>
        <v>SI</v>
      </c>
      <c r="AC1314" s="74">
        <f>Table2[[#This Row],[PUNTUALIDAD (H)]]*24</f>
        <v>0</v>
      </c>
      <c r="AD1314" s="73">
        <f t="shared" si="410"/>
        <v>1.7999999999956344</v>
      </c>
      <c r="AE1314" s="74">
        <f>Table2[[#This Row],[ATA TO UNLOADING]]*24</f>
        <v>43.199999999895226</v>
      </c>
      <c r="AF1314" s="74" t="str">
        <f>IF(Table2[[#This Row],[ATA TO UNLOADING 2]]&lt;=48,"YES","NO")</f>
        <v>YES</v>
      </c>
      <c r="AG1314" s="75">
        <f t="shared" si="411"/>
        <v>4.1666666664241347E-2</v>
      </c>
      <c r="AH1314" s="2" t="s">
        <v>24</v>
      </c>
      <c r="AI1314" s="2" t="str">
        <f t="shared" si="412"/>
        <v>MRSU5578791</v>
      </c>
      <c r="AJ1314" s="76" t="str">
        <f t="shared" si="413"/>
        <v>OM TRANSPORT</v>
      </c>
      <c r="AK1314" s="77">
        <f>IF($M1314="TRUCK",VLOOKUP($AQ1314,Invoicing!$A$17:$B$49,MATCH($AK$1,Invoicing!$A$17:$B$17,0),FALSE),VLOOKUP($AQ1314,Invoicing!$N$17:$O$21,MATCH($AK$1,Invoicing!$N$17:$O$17,0),FALSE))</f>
        <v>475</v>
      </c>
      <c r="AL1314" s="78" t="e">
        <f>VLOOKUP($E1314,Invoicing!$A$1:$H$8,MATCH(TRACKER!$N1314,Invoicing!$A$1:$H$1,0),FALSE)</f>
        <v>#N/A</v>
      </c>
      <c r="AM1314" s="78">
        <f>VLOOKUP($E1314,Invoicing!$A$1:$H$8,MATCH(TRACKER!$O$1,Invoicing!$A$1:$H$1,0),FALSE)</f>
        <v>50</v>
      </c>
      <c r="AN1314" s="78">
        <f t="shared" si="414"/>
        <v>0</v>
      </c>
      <c r="AO1314" s="2">
        <f t="shared" si="415"/>
        <v>2</v>
      </c>
      <c r="AP1314" s="2" t="str">
        <f t="shared" si="416"/>
        <v>NIGHT</v>
      </c>
      <c r="AQ1314" s="2" t="str">
        <f t="shared" si="417"/>
        <v>OM TRANSPORTNIGHT</v>
      </c>
      <c r="AR1314" s="71">
        <f t="shared" si="418"/>
        <v>475</v>
      </c>
      <c r="AS1314" s="71">
        <f>VLOOKUP(AJ1314,Invoicing!A:K,10,FALSE)</f>
        <v>25</v>
      </c>
      <c r="AT1314" s="71">
        <f t="shared" si="419"/>
        <v>700</v>
      </c>
      <c r="AU1314" s="55">
        <v>200</v>
      </c>
    </row>
    <row r="1315" spans="1:47">
      <c r="A1315" s="37" t="s">
        <v>37</v>
      </c>
      <c r="B1315" s="3" t="s">
        <v>38</v>
      </c>
      <c r="C1315" s="11">
        <v>45543.19027777778</v>
      </c>
      <c r="D1315" s="11">
        <v>45543.166666666664</v>
      </c>
      <c r="E1315" s="11" t="s">
        <v>49</v>
      </c>
      <c r="F1315" s="11" t="s">
        <v>40</v>
      </c>
      <c r="G1315" s="3" t="s">
        <v>1491</v>
      </c>
      <c r="H1315" s="3" t="s">
        <v>41</v>
      </c>
      <c r="I1315" s="11">
        <v>45545.625</v>
      </c>
      <c r="J1315" s="12">
        <v>45545.611111111109</v>
      </c>
      <c r="K1315" s="12">
        <v>45545.625</v>
      </c>
      <c r="L1315" s="12">
        <v>45545.611111111109</v>
      </c>
      <c r="M1315" s="61" t="s">
        <v>12</v>
      </c>
      <c r="N1315" s="3" t="s">
        <v>42</v>
      </c>
      <c r="O1315" s="3">
        <v>0</v>
      </c>
      <c r="P1315" s="1">
        <f t="shared" si="400"/>
        <v>37</v>
      </c>
      <c r="Q1315" s="1">
        <f t="shared" si="401"/>
        <v>9</v>
      </c>
      <c r="R1315" s="72">
        <f t="shared" si="402"/>
        <v>45545.611111111109</v>
      </c>
      <c r="S1315" s="73">
        <f t="shared" si="403"/>
        <v>2.4347222222204437</v>
      </c>
      <c r="T1315" s="74">
        <f>Table2[[#This Row],[ETA A OFRECIMIENTO]]*24</f>
        <v>58.433333333290648</v>
      </c>
      <c r="U1315" s="1" t="str">
        <f t="shared" si="404"/>
        <v>NO</v>
      </c>
      <c r="V1315" s="73">
        <f t="shared" si="405"/>
        <v>0</v>
      </c>
      <c r="W1315" s="74">
        <f>Table2[[#This Row],[DEL. AVAILABLE A SLOT]]*24</f>
        <v>0</v>
      </c>
      <c r="X1315" s="1" t="str">
        <f t="shared" si="406"/>
        <v>SI</v>
      </c>
      <c r="Y1315" s="73">
        <f t="shared" si="407"/>
        <v>2.4347222222204437</v>
      </c>
      <c r="Z1315" s="74">
        <f>Table2[[#This Row],[ETA A TIMESLOT]]*24</f>
        <v>58.433333333290648</v>
      </c>
      <c r="AA1315" s="73">
        <f t="shared" si="408"/>
        <v>0</v>
      </c>
      <c r="AB1315" s="73" t="str">
        <f t="shared" si="409"/>
        <v>SI</v>
      </c>
      <c r="AC1315" s="74">
        <f>Table2[[#This Row],[PUNTUALIDAD (H)]]*24</f>
        <v>0</v>
      </c>
      <c r="AD1315" s="73">
        <f t="shared" si="410"/>
        <v>2.4208333333299379</v>
      </c>
      <c r="AE1315" s="74">
        <f>Table2[[#This Row],[ATA TO UNLOADING]]*24</f>
        <v>58.099999999918509</v>
      </c>
      <c r="AF1315" s="74" t="str">
        <f>IF(Table2[[#This Row],[ATA TO UNLOADING 2]]&lt;=48,"YES","NO")</f>
        <v>NO</v>
      </c>
      <c r="AG1315" s="75">
        <f t="shared" si="411"/>
        <v>0.625</v>
      </c>
      <c r="AH1315" s="2" t="s">
        <v>42</v>
      </c>
      <c r="AI1315" s="2" t="str">
        <f t="shared" si="412"/>
        <v>MSKU0146412</v>
      </c>
      <c r="AJ1315" s="76" t="str">
        <f t="shared" si="413"/>
        <v>CTU FLEVOKUST BV</v>
      </c>
      <c r="AK1315" s="77">
        <f>IF($M1315="TRUCK",VLOOKUP($AQ1315,Invoicing!$A$17:$B$49,MATCH($AK$1,Invoicing!$A$17:$B$17,0),FALSE),VLOOKUP($AQ1315,Invoicing!$N$17:$O$21,MATCH($AK$1,Invoicing!$N$17:$O$17,0),FALSE))</f>
        <v>380</v>
      </c>
      <c r="AL1315" s="78" t="e">
        <f>VLOOKUP($E1315,Invoicing!$A$1:$H$8,MATCH(TRACKER!$N1315,Invoicing!$A$1:$H$1,0),FALSE)</f>
        <v>#N/A</v>
      </c>
      <c r="AM1315" s="78">
        <v>35</v>
      </c>
      <c r="AN1315" s="78">
        <f t="shared" si="414"/>
        <v>0</v>
      </c>
      <c r="AO1315" s="2">
        <f t="shared" si="415"/>
        <v>2</v>
      </c>
      <c r="AP1315" s="2" t="str">
        <f t="shared" si="416"/>
        <v>WEEK</v>
      </c>
      <c r="AQ1315" s="2" t="str">
        <f t="shared" si="417"/>
        <v>CTU FLEVOKUST BVWEEK</v>
      </c>
      <c r="AR1315" s="71">
        <f t="shared" si="418"/>
        <v>380</v>
      </c>
      <c r="AS1315" s="71">
        <f>VLOOKUP(AJ1315,Invoicing!A:K,10,FALSE)</f>
        <v>0</v>
      </c>
      <c r="AT1315" s="71">
        <f t="shared" si="419"/>
        <v>380</v>
      </c>
    </row>
    <row r="1316" spans="1:47">
      <c r="A1316" s="37" t="s">
        <v>37</v>
      </c>
      <c r="B1316" s="3" t="s">
        <v>38</v>
      </c>
      <c r="C1316" s="11">
        <v>45543.19027777778</v>
      </c>
      <c r="D1316" s="11">
        <v>45543.166666666664</v>
      </c>
      <c r="E1316" s="11" t="s">
        <v>49</v>
      </c>
      <c r="F1316" s="11" t="s">
        <v>40</v>
      </c>
      <c r="G1316" s="3" t="s">
        <v>1492</v>
      </c>
      <c r="H1316" s="3" t="s">
        <v>41</v>
      </c>
      <c r="I1316" s="11">
        <v>45545.625</v>
      </c>
      <c r="J1316" s="12">
        <v>45546.25</v>
      </c>
      <c r="K1316" s="12">
        <v>45546.25</v>
      </c>
      <c r="L1316" s="12">
        <v>45546.256944444445</v>
      </c>
      <c r="M1316" s="61" t="s">
        <v>12</v>
      </c>
      <c r="N1316" s="3" t="s">
        <v>42</v>
      </c>
      <c r="O1316" s="3">
        <v>0</v>
      </c>
      <c r="P1316" s="1">
        <f t="shared" si="400"/>
        <v>37</v>
      </c>
      <c r="Q1316" s="1">
        <f t="shared" si="401"/>
        <v>9</v>
      </c>
      <c r="R1316" s="72">
        <f t="shared" si="402"/>
        <v>45546.25</v>
      </c>
      <c r="S1316" s="73">
        <f t="shared" si="403"/>
        <v>2.4347222222204437</v>
      </c>
      <c r="T1316" s="74">
        <f>Table2[[#This Row],[ETA A OFRECIMIENTO]]*24</f>
        <v>58.433333333290648</v>
      </c>
      <c r="U1316" s="1" t="str">
        <f t="shared" si="404"/>
        <v>NO</v>
      </c>
      <c r="V1316" s="73">
        <f t="shared" si="405"/>
        <v>0.625</v>
      </c>
      <c r="W1316" s="74">
        <f>Table2[[#This Row],[DEL. AVAILABLE A SLOT]]*24</f>
        <v>15</v>
      </c>
      <c r="X1316" s="1" t="str">
        <f t="shared" si="406"/>
        <v>SI</v>
      </c>
      <c r="Y1316" s="73">
        <f t="shared" si="407"/>
        <v>3.0597222222204437</v>
      </c>
      <c r="Z1316" s="74">
        <f>Table2[[#This Row],[ETA A TIMESLOT]]*24</f>
        <v>73.433333333290648</v>
      </c>
      <c r="AA1316" s="73">
        <f t="shared" si="408"/>
        <v>0</v>
      </c>
      <c r="AB1316" s="73" t="str">
        <f t="shared" si="409"/>
        <v>SI</v>
      </c>
      <c r="AC1316" s="74">
        <f>Table2[[#This Row],[PUNTUALIDAD (H)]]*24</f>
        <v>0</v>
      </c>
      <c r="AD1316" s="73">
        <f t="shared" si="410"/>
        <v>3.0666666666656965</v>
      </c>
      <c r="AE1316" s="74">
        <f>Table2[[#This Row],[ATA TO UNLOADING]]*24</f>
        <v>73.599999999976717</v>
      </c>
      <c r="AF1316" s="74" t="str">
        <f>IF(Table2[[#This Row],[ATA TO UNLOADING 2]]&lt;=48,"YES","NO")</f>
        <v>NO</v>
      </c>
      <c r="AG1316" s="75">
        <f t="shared" si="411"/>
        <v>0.25</v>
      </c>
      <c r="AH1316" s="2" t="s">
        <v>42</v>
      </c>
      <c r="AI1316" s="2" t="str">
        <f t="shared" si="412"/>
        <v>MSKU0351150</v>
      </c>
      <c r="AJ1316" s="76" t="str">
        <f t="shared" si="413"/>
        <v>CTU FLEVOKUST BV</v>
      </c>
      <c r="AK1316" s="77">
        <f>IF($M1316="TRUCK",VLOOKUP($AQ1316,Invoicing!$A$17:$B$49,MATCH($AK$1,Invoicing!$A$17:$B$17,0),FALSE),VLOOKUP($AQ1316,Invoicing!$N$17:$O$21,MATCH($AK$1,Invoicing!$N$17:$O$17,0),FALSE))</f>
        <v>380</v>
      </c>
      <c r="AL1316" s="78" t="e">
        <f>VLOOKUP($E1316,Invoicing!$A$1:$H$8,MATCH(TRACKER!$N1316,Invoicing!$A$1:$H$1,0),FALSE)</f>
        <v>#N/A</v>
      </c>
      <c r="AM1316" s="78">
        <v>35</v>
      </c>
      <c r="AN1316" s="78">
        <f t="shared" si="414"/>
        <v>0</v>
      </c>
      <c r="AO1316" s="2">
        <f t="shared" si="415"/>
        <v>3</v>
      </c>
      <c r="AP1316" s="2" t="str">
        <f t="shared" si="416"/>
        <v>WEEK</v>
      </c>
      <c r="AQ1316" s="2" t="str">
        <f t="shared" si="417"/>
        <v>CTU FLEVOKUST BVWEEK</v>
      </c>
      <c r="AR1316" s="71">
        <f t="shared" si="418"/>
        <v>380</v>
      </c>
      <c r="AS1316" s="71">
        <f>VLOOKUP(AJ1316,Invoicing!A:K,10,FALSE)</f>
        <v>0</v>
      </c>
      <c r="AT1316" s="71">
        <f t="shared" si="419"/>
        <v>380</v>
      </c>
    </row>
    <row r="1317" spans="1:47">
      <c r="A1317" s="37" t="s">
        <v>37</v>
      </c>
      <c r="B1317" s="3" t="s">
        <v>38</v>
      </c>
      <c r="C1317" s="11">
        <v>45543.19027777778</v>
      </c>
      <c r="D1317" s="11">
        <v>45543.166666666664</v>
      </c>
      <c r="E1317" s="11" t="s">
        <v>49</v>
      </c>
      <c r="F1317" s="11" t="s">
        <v>40</v>
      </c>
      <c r="G1317" s="3" t="s">
        <v>1493</v>
      </c>
      <c r="H1317" s="3" t="s">
        <v>2821</v>
      </c>
      <c r="I1317" s="11">
        <v>45544.458333333336</v>
      </c>
      <c r="J1317" s="12">
        <v>45544.620138888888</v>
      </c>
      <c r="K1317" s="12">
        <v>45544.625</v>
      </c>
      <c r="L1317" s="12">
        <v>45544.638888888891</v>
      </c>
      <c r="M1317" s="12" t="s">
        <v>115</v>
      </c>
      <c r="N1317" s="3" t="s">
        <v>13</v>
      </c>
      <c r="O1317" s="3">
        <v>0</v>
      </c>
      <c r="P1317" s="1">
        <f t="shared" si="400"/>
        <v>37</v>
      </c>
      <c r="Q1317" s="1">
        <f t="shared" si="401"/>
        <v>9</v>
      </c>
      <c r="R1317" s="72">
        <f t="shared" si="402"/>
        <v>45544.620138888888</v>
      </c>
      <c r="S1317" s="73">
        <f t="shared" si="403"/>
        <v>1.2680555555562023</v>
      </c>
      <c r="T1317" s="74">
        <f>Table2[[#This Row],[ETA A OFRECIMIENTO]]*24</f>
        <v>30.433333333348855</v>
      </c>
      <c r="U1317" s="1" t="str">
        <f t="shared" si="404"/>
        <v>YES</v>
      </c>
      <c r="V1317" s="73">
        <f t="shared" si="405"/>
        <v>0.16666666666424135</v>
      </c>
      <c r="W1317" s="74">
        <f>Table2[[#This Row],[DEL. AVAILABLE A SLOT]]*24</f>
        <v>3.9999999999417923</v>
      </c>
      <c r="X1317" s="1" t="str">
        <f t="shared" si="406"/>
        <v>SI</v>
      </c>
      <c r="Y1317" s="73">
        <f t="shared" si="407"/>
        <v>1.4347222222204437</v>
      </c>
      <c r="Z1317" s="74">
        <f>Table2[[#This Row],[ETA A TIMESLOT]]*24</f>
        <v>34.433333333290648</v>
      </c>
      <c r="AA1317" s="73">
        <f t="shared" si="408"/>
        <v>0</v>
      </c>
      <c r="AB1317" s="73" t="str">
        <f t="shared" si="409"/>
        <v>SI</v>
      </c>
      <c r="AC1317" s="74">
        <f>Table2[[#This Row],[PUNTUALIDAD (H)]]*24</f>
        <v>0</v>
      </c>
      <c r="AD1317" s="73">
        <f t="shared" si="410"/>
        <v>1.4486111111109494</v>
      </c>
      <c r="AE1317" s="74">
        <f>Table2[[#This Row],[ATA TO UNLOADING]]*24</f>
        <v>34.766666666662786</v>
      </c>
      <c r="AF1317" s="74" t="str">
        <f>IF(Table2[[#This Row],[ATA TO UNLOADING 2]]&lt;=48,"YES","NO")</f>
        <v>YES</v>
      </c>
      <c r="AG1317" s="75">
        <f t="shared" si="411"/>
        <v>0.625</v>
      </c>
      <c r="AH1317" s="2" t="s">
        <v>42</v>
      </c>
      <c r="AI1317" s="2" t="str">
        <f t="shared" si="412"/>
        <v>MSKU0434804</v>
      </c>
      <c r="AJ1317" s="76" t="str">
        <f t="shared" si="413"/>
        <v>CTU FLEVOKUST BV</v>
      </c>
      <c r="AK1317" s="77">
        <f>IF($M1317="TRUCK",VLOOKUP($AQ1317,Invoicing!$A$17:$B$49,MATCH($AK$1,Invoicing!$A$17:$B$17,0),FALSE),VLOOKUP($AQ1317,Invoicing!$N$17:$O$21,MATCH($AK$1,Invoicing!$N$17:$O$17,0),FALSE))</f>
        <v>520</v>
      </c>
      <c r="AL1317" s="78">
        <v>100</v>
      </c>
      <c r="AM1317" s="78">
        <v>35</v>
      </c>
      <c r="AN1317" s="78">
        <f t="shared" si="414"/>
        <v>0</v>
      </c>
      <c r="AO1317" s="2">
        <f t="shared" si="415"/>
        <v>1</v>
      </c>
      <c r="AP1317" s="2" t="str">
        <f t="shared" si="416"/>
        <v>WEEK</v>
      </c>
      <c r="AQ1317" s="2" t="str">
        <f t="shared" si="417"/>
        <v>CTU FLEVOKUST BVWEEK</v>
      </c>
      <c r="AR1317" s="71">
        <f t="shared" si="418"/>
        <v>620</v>
      </c>
      <c r="AS1317" s="71">
        <f>VLOOKUP(AJ1317,Invoicing!A:K,10,FALSE)</f>
        <v>0</v>
      </c>
      <c r="AT1317" s="71">
        <f t="shared" si="419"/>
        <v>620</v>
      </c>
    </row>
    <row r="1318" spans="1:47">
      <c r="A1318" s="37" t="s">
        <v>37</v>
      </c>
      <c r="B1318" s="3" t="s">
        <v>38</v>
      </c>
      <c r="C1318" s="11">
        <v>45543.19027777778</v>
      </c>
      <c r="D1318" s="11">
        <v>45543.166666666664</v>
      </c>
      <c r="E1318" s="11" t="s">
        <v>49</v>
      </c>
      <c r="F1318" s="11" t="s">
        <v>40</v>
      </c>
      <c r="G1318" s="3" t="s">
        <v>1494</v>
      </c>
      <c r="H1318" s="3" t="s">
        <v>41</v>
      </c>
      <c r="I1318" s="11">
        <v>45545.625</v>
      </c>
      <c r="J1318" s="12">
        <v>45547.253472222219</v>
      </c>
      <c r="K1318" s="12">
        <v>45547.25</v>
      </c>
      <c r="L1318" s="12">
        <v>45547.260416666664</v>
      </c>
      <c r="M1318" s="61" t="s">
        <v>12</v>
      </c>
      <c r="N1318" s="3" t="s">
        <v>42</v>
      </c>
      <c r="O1318" s="3">
        <v>0</v>
      </c>
      <c r="P1318" s="1">
        <f t="shared" si="400"/>
        <v>37</v>
      </c>
      <c r="Q1318" s="1">
        <f t="shared" si="401"/>
        <v>9</v>
      </c>
      <c r="R1318" s="72">
        <f t="shared" si="402"/>
        <v>45547.253472222219</v>
      </c>
      <c r="S1318" s="73">
        <f t="shared" si="403"/>
        <v>2.4347222222204437</v>
      </c>
      <c r="T1318" s="74">
        <f>Table2[[#This Row],[ETA A OFRECIMIENTO]]*24</f>
        <v>58.433333333290648</v>
      </c>
      <c r="U1318" s="1" t="str">
        <f t="shared" si="404"/>
        <v>NO</v>
      </c>
      <c r="V1318" s="73">
        <f t="shared" si="405"/>
        <v>1.625</v>
      </c>
      <c r="W1318" s="74">
        <f>Table2[[#This Row],[DEL. AVAILABLE A SLOT]]*24</f>
        <v>39</v>
      </c>
      <c r="X1318" s="1" t="str">
        <f t="shared" si="406"/>
        <v>NO</v>
      </c>
      <c r="Y1318" s="73">
        <f t="shared" si="407"/>
        <v>4.0597222222204437</v>
      </c>
      <c r="Z1318" s="74">
        <f>Table2[[#This Row],[ETA A TIMESLOT]]*24</f>
        <v>97.433333333290648</v>
      </c>
      <c r="AA1318" s="73">
        <f t="shared" si="408"/>
        <v>3.4722222189884633E-3</v>
      </c>
      <c r="AB1318" s="73" t="str">
        <f t="shared" si="409"/>
        <v>SI</v>
      </c>
      <c r="AC1318" s="74">
        <f>Table2[[#This Row],[PUNTUALIDAD (H)]]*24</f>
        <v>8.3333333255723119E-2</v>
      </c>
      <c r="AD1318" s="73">
        <f t="shared" si="410"/>
        <v>4.070138888884685</v>
      </c>
      <c r="AE1318" s="74">
        <f>Table2[[#This Row],[ATA TO UNLOADING]]*24</f>
        <v>97.68333333323244</v>
      </c>
      <c r="AF1318" s="74" t="str">
        <f>IF(Table2[[#This Row],[ATA TO UNLOADING 2]]&lt;=48,"YES","NO")</f>
        <v>NO</v>
      </c>
      <c r="AG1318" s="75">
        <f t="shared" si="411"/>
        <v>0.25</v>
      </c>
      <c r="AH1318" s="2" t="s">
        <v>42</v>
      </c>
      <c r="AI1318" s="2" t="str">
        <f t="shared" si="412"/>
        <v>MSKU0873495</v>
      </c>
      <c r="AJ1318" s="76" t="str">
        <f t="shared" si="413"/>
        <v>CTU FLEVOKUST BV</v>
      </c>
      <c r="AK1318" s="77">
        <f>IF($M1318="TRUCK",VLOOKUP($AQ1318,Invoicing!$A$17:$B$49,MATCH($AK$1,Invoicing!$A$17:$B$17,0),FALSE),VLOOKUP($AQ1318,Invoicing!$N$17:$O$21,MATCH($AK$1,Invoicing!$N$17:$O$17,0),FALSE))</f>
        <v>380</v>
      </c>
      <c r="AL1318" s="78" t="e">
        <f>VLOOKUP($E1318,Invoicing!$A$1:$H$8,MATCH(TRACKER!$N1318,Invoicing!$A$1:$H$1,0),FALSE)</f>
        <v>#N/A</v>
      </c>
      <c r="AM1318" s="78">
        <v>35</v>
      </c>
      <c r="AN1318" s="78">
        <f t="shared" si="414"/>
        <v>0</v>
      </c>
      <c r="AO1318" s="2">
        <f t="shared" si="415"/>
        <v>4</v>
      </c>
      <c r="AP1318" s="2" t="str">
        <f t="shared" si="416"/>
        <v>WEEK</v>
      </c>
      <c r="AQ1318" s="2" t="str">
        <f t="shared" si="417"/>
        <v>CTU FLEVOKUST BVWEEK</v>
      </c>
      <c r="AR1318" s="71">
        <f t="shared" si="418"/>
        <v>380</v>
      </c>
      <c r="AS1318" s="71">
        <f>VLOOKUP(AJ1318,Invoicing!A:K,10,FALSE)</f>
        <v>0</v>
      </c>
      <c r="AT1318" s="71">
        <f t="shared" si="419"/>
        <v>380</v>
      </c>
    </row>
    <row r="1319" spans="1:47">
      <c r="A1319" s="37" t="s">
        <v>37</v>
      </c>
      <c r="B1319" s="3" t="s">
        <v>38</v>
      </c>
      <c r="C1319" s="11">
        <v>45543.19027777778</v>
      </c>
      <c r="D1319" s="11">
        <v>45543.166666666664</v>
      </c>
      <c r="E1319" s="11" t="s">
        <v>49</v>
      </c>
      <c r="F1319" s="11" t="s">
        <v>40</v>
      </c>
      <c r="G1319" s="3" t="s">
        <v>1495</v>
      </c>
      <c r="H1319" s="3" t="s">
        <v>41</v>
      </c>
      <c r="I1319" s="11">
        <v>45544.458333333336</v>
      </c>
      <c r="J1319" s="12">
        <v>45545.267361111109</v>
      </c>
      <c r="K1319" s="12">
        <v>45545.270833333336</v>
      </c>
      <c r="L1319" s="12">
        <v>45545.267361111109</v>
      </c>
      <c r="M1319" s="12" t="s">
        <v>115</v>
      </c>
      <c r="N1319" s="3" t="s">
        <v>42</v>
      </c>
      <c r="O1319" s="3">
        <v>1</v>
      </c>
      <c r="P1319" s="1">
        <f t="shared" si="400"/>
        <v>37</v>
      </c>
      <c r="Q1319" s="1">
        <f t="shared" si="401"/>
        <v>9</v>
      </c>
      <c r="R1319" s="72">
        <f t="shared" si="402"/>
        <v>45545.267361111109</v>
      </c>
      <c r="S1319" s="73">
        <f t="shared" si="403"/>
        <v>1.2680555555562023</v>
      </c>
      <c r="T1319" s="74">
        <f>Table2[[#This Row],[ETA A OFRECIMIENTO]]*24</f>
        <v>30.433333333348855</v>
      </c>
      <c r="U1319" s="1" t="str">
        <f t="shared" si="404"/>
        <v>YES</v>
      </c>
      <c r="V1319" s="73">
        <f t="shared" si="405"/>
        <v>0.8125</v>
      </c>
      <c r="W1319" s="74">
        <f>Table2[[#This Row],[DEL. AVAILABLE A SLOT]]*24</f>
        <v>19.5</v>
      </c>
      <c r="X1319" s="1" t="str">
        <f t="shared" si="406"/>
        <v>SI</v>
      </c>
      <c r="Y1319" s="73">
        <f t="shared" si="407"/>
        <v>2.0805555555562023</v>
      </c>
      <c r="Z1319" s="74">
        <f>Table2[[#This Row],[ETA A TIMESLOT]]*24</f>
        <v>49.933333333348855</v>
      </c>
      <c r="AA1319" s="73">
        <f t="shared" si="408"/>
        <v>0</v>
      </c>
      <c r="AB1319" s="73" t="str">
        <f t="shared" si="409"/>
        <v>SI</v>
      </c>
      <c r="AC1319" s="74">
        <f>Table2[[#This Row],[PUNTUALIDAD (H)]]*24</f>
        <v>0</v>
      </c>
      <c r="AD1319" s="73">
        <f t="shared" si="410"/>
        <v>2.0770833333299379</v>
      </c>
      <c r="AE1319" s="74">
        <f>Table2[[#This Row],[ATA TO UNLOADING]]*24</f>
        <v>49.849999999918509</v>
      </c>
      <c r="AF1319" s="74" t="str">
        <f>IF(Table2[[#This Row],[ATA TO UNLOADING 2]]&lt;=48,"YES","NO")</f>
        <v>NO</v>
      </c>
      <c r="AG1319" s="75">
        <f t="shared" si="411"/>
        <v>0.27083333333575865</v>
      </c>
      <c r="AH1319" s="2" t="s">
        <v>42</v>
      </c>
      <c r="AI1319" s="2" t="str">
        <f t="shared" si="412"/>
        <v>MSKU0980220</v>
      </c>
      <c r="AJ1319" s="76" t="str">
        <f t="shared" si="413"/>
        <v>CTU FLEVOKUST BV</v>
      </c>
      <c r="AK1319" s="77">
        <f>IF($M1319="TRUCK",VLOOKUP($AQ1319,Invoicing!$A$17:$B$49,MATCH($AK$1,Invoicing!$A$17:$B$17,0),FALSE),VLOOKUP($AQ1319,Invoicing!$N$17:$O$21,MATCH($AK$1,Invoicing!$N$17:$O$17,0),FALSE))</f>
        <v>520</v>
      </c>
      <c r="AL1319" s="78" t="e">
        <f>VLOOKUP($E1319,Invoicing!$A$1:$H$8,MATCH(TRACKER!$N1319,Invoicing!$A$1:$H$1,0),FALSE)</f>
        <v>#N/A</v>
      </c>
      <c r="AM1319" s="78">
        <v>35</v>
      </c>
      <c r="AN1319" s="78">
        <f t="shared" si="414"/>
        <v>35</v>
      </c>
      <c r="AO1319" s="2">
        <f t="shared" si="415"/>
        <v>2</v>
      </c>
      <c r="AP1319" s="2" t="str">
        <f t="shared" si="416"/>
        <v>WEEK</v>
      </c>
      <c r="AQ1319" s="2" t="str">
        <f t="shared" si="417"/>
        <v>CTU FLEVOKUST BVWEEK</v>
      </c>
      <c r="AR1319" s="71">
        <f t="shared" si="418"/>
        <v>555</v>
      </c>
      <c r="AS1319" s="71">
        <f>VLOOKUP(AJ1319,Invoicing!A:K,10,FALSE)</f>
        <v>0</v>
      </c>
      <c r="AT1319" s="71">
        <f t="shared" si="419"/>
        <v>555</v>
      </c>
    </row>
    <row r="1320" spans="1:47">
      <c r="A1320" s="37" t="s">
        <v>37</v>
      </c>
      <c r="B1320" s="3" t="s">
        <v>38</v>
      </c>
      <c r="C1320" s="11">
        <v>45543.19027777778</v>
      </c>
      <c r="D1320" s="11">
        <v>45543.166666666664</v>
      </c>
      <c r="E1320" s="11" t="s">
        <v>45</v>
      </c>
      <c r="F1320" s="11" t="s">
        <v>40</v>
      </c>
      <c r="G1320" s="3" t="s">
        <v>1496</v>
      </c>
      <c r="H1320" s="3" t="s">
        <v>41</v>
      </c>
      <c r="I1320" s="11">
        <v>45544.458333333336</v>
      </c>
      <c r="J1320" s="12">
        <v>45544.732638888891</v>
      </c>
      <c r="K1320" s="12">
        <v>45544.708333333336</v>
      </c>
      <c r="L1320" s="12">
        <v>45544.746527777781</v>
      </c>
      <c r="M1320" s="12" t="s">
        <v>115</v>
      </c>
      <c r="N1320" s="3" t="s">
        <v>42</v>
      </c>
      <c r="O1320" s="3">
        <v>1</v>
      </c>
      <c r="P1320" s="1">
        <f t="shared" si="400"/>
        <v>37</v>
      </c>
      <c r="Q1320" s="1">
        <f t="shared" si="401"/>
        <v>9</v>
      </c>
      <c r="R1320" s="72">
        <f t="shared" si="402"/>
        <v>45544.732638888891</v>
      </c>
      <c r="S1320" s="73">
        <f t="shared" si="403"/>
        <v>1.2680555555562023</v>
      </c>
      <c r="T1320" s="74">
        <f>Table2[[#This Row],[ETA A OFRECIMIENTO]]*24</f>
        <v>30.433333333348855</v>
      </c>
      <c r="U1320" s="1" t="str">
        <f t="shared" si="404"/>
        <v>YES</v>
      </c>
      <c r="V1320" s="73">
        <f t="shared" si="405"/>
        <v>0.25</v>
      </c>
      <c r="W1320" s="74">
        <f>Table2[[#This Row],[DEL. AVAILABLE A SLOT]]*24</f>
        <v>6</v>
      </c>
      <c r="X1320" s="1" t="str">
        <f t="shared" si="406"/>
        <v>SI</v>
      </c>
      <c r="Y1320" s="73">
        <f t="shared" si="407"/>
        <v>1.5180555555562023</v>
      </c>
      <c r="Z1320" s="74">
        <f>Table2[[#This Row],[ETA A TIMESLOT]]*24</f>
        <v>36.433333333348855</v>
      </c>
      <c r="AA1320" s="73">
        <f t="shared" si="408"/>
        <v>2.4305555554747116E-2</v>
      </c>
      <c r="AB1320" s="73" t="str">
        <f t="shared" si="409"/>
        <v>SI</v>
      </c>
      <c r="AC1320" s="74">
        <f>Table2[[#This Row],[PUNTUALIDAD (H)]]*24</f>
        <v>0.58333333331393078</v>
      </c>
      <c r="AD1320" s="73">
        <f t="shared" si="410"/>
        <v>1.5562500000014552</v>
      </c>
      <c r="AE1320" s="74">
        <f>Table2[[#This Row],[ATA TO UNLOADING]]*24</f>
        <v>37.350000000034925</v>
      </c>
      <c r="AF1320" s="74" t="str">
        <f>IF(Table2[[#This Row],[ATA TO UNLOADING 2]]&lt;=48,"YES","NO")</f>
        <v>YES</v>
      </c>
      <c r="AG1320" s="75">
        <f t="shared" si="411"/>
        <v>0.70833333333575865</v>
      </c>
      <c r="AH1320" s="2" t="s">
        <v>42</v>
      </c>
      <c r="AI1320" s="2" t="str">
        <f t="shared" si="412"/>
        <v>MSKU1127459</v>
      </c>
      <c r="AJ1320" s="76" t="str">
        <f t="shared" si="413"/>
        <v>OM TRANSPORT</v>
      </c>
      <c r="AK1320" s="77">
        <f>IF($M1320="TRUCK",VLOOKUP($AQ1320,Invoicing!$A$17:$B$49,MATCH($AK$1,Invoicing!$A$17:$B$17,0),FALSE),VLOOKUP($AQ1320,Invoicing!$N$17:$O$21,MATCH($AK$1,Invoicing!$N$17:$O$17,0),FALSE))</f>
        <v>475</v>
      </c>
      <c r="AL1320" s="78" t="e">
        <f>VLOOKUP($E1320,Invoicing!$A$1:$H$8,MATCH(TRACKER!$N1320,Invoicing!$A$1:$H$1,0),FALSE)</f>
        <v>#N/A</v>
      </c>
      <c r="AM1320" s="78">
        <f>VLOOKUP($E1320,Invoicing!$A$1:$H$8,MATCH(TRACKER!$O$1,Invoicing!$A$1:$H$1,0),FALSE)</f>
        <v>50</v>
      </c>
      <c r="AN1320" s="78">
        <f t="shared" si="414"/>
        <v>50</v>
      </c>
      <c r="AO1320" s="2">
        <f t="shared" si="415"/>
        <v>1</v>
      </c>
      <c r="AP1320" s="2" t="str">
        <f t="shared" si="416"/>
        <v>WEEK</v>
      </c>
      <c r="AQ1320" s="2" t="str">
        <f t="shared" si="417"/>
        <v>OM TRANSPORTWEEK</v>
      </c>
      <c r="AR1320" s="71">
        <f t="shared" si="418"/>
        <v>525</v>
      </c>
      <c r="AS1320" s="71">
        <f>VLOOKUP(AJ1320,Invoicing!A:K,10,FALSE)</f>
        <v>25</v>
      </c>
      <c r="AT1320" s="71">
        <f t="shared" si="419"/>
        <v>550</v>
      </c>
    </row>
    <row r="1321" spans="1:47">
      <c r="A1321" s="37" t="s">
        <v>37</v>
      </c>
      <c r="B1321" s="3" t="s">
        <v>38</v>
      </c>
      <c r="C1321" s="11">
        <v>45543.19027777778</v>
      </c>
      <c r="D1321" s="11">
        <v>45543.166666666664</v>
      </c>
      <c r="E1321" s="11" t="s">
        <v>49</v>
      </c>
      <c r="F1321" s="11" t="s">
        <v>40</v>
      </c>
      <c r="G1321" s="3" t="s">
        <v>1497</v>
      </c>
      <c r="H1321" s="3" t="s">
        <v>2821</v>
      </c>
      <c r="I1321" s="11">
        <v>45545.625</v>
      </c>
      <c r="J1321" s="12">
        <v>45546.20416666667</v>
      </c>
      <c r="K1321" s="12">
        <v>45546.166666666664</v>
      </c>
      <c r="L1321" s="12">
        <v>45546.211111111108</v>
      </c>
      <c r="M1321" s="61" t="s">
        <v>12</v>
      </c>
      <c r="N1321" s="3" t="s">
        <v>42</v>
      </c>
      <c r="O1321" s="3">
        <v>0</v>
      </c>
      <c r="P1321" s="1">
        <f t="shared" si="400"/>
        <v>37</v>
      </c>
      <c r="Q1321" s="1">
        <f t="shared" si="401"/>
        <v>9</v>
      </c>
      <c r="R1321" s="72">
        <f t="shared" si="402"/>
        <v>45546.20416666667</v>
      </c>
      <c r="S1321" s="73">
        <f t="shared" si="403"/>
        <v>2.4347222222204437</v>
      </c>
      <c r="T1321" s="74">
        <f>Table2[[#This Row],[ETA A OFRECIMIENTO]]*24</f>
        <v>58.433333333290648</v>
      </c>
      <c r="U1321" s="1" t="str">
        <f t="shared" si="404"/>
        <v>NO</v>
      </c>
      <c r="V1321" s="73">
        <f t="shared" si="405"/>
        <v>0.54166666666424135</v>
      </c>
      <c r="W1321" s="74">
        <f>Table2[[#This Row],[DEL. AVAILABLE A SLOT]]*24</f>
        <v>12.999999999941792</v>
      </c>
      <c r="X1321" s="1" t="str">
        <f t="shared" si="406"/>
        <v>SI</v>
      </c>
      <c r="Y1321" s="73">
        <f t="shared" si="407"/>
        <v>2.976388888884685</v>
      </c>
      <c r="Z1321" s="74">
        <f>Table2[[#This Row],[ETA A TIMESLOT]]*24</f>
        <v>71.43333333323244</v>
      </c>
      <c r="AA1321" s="73">
        <f t="shared" si="408"/>
        <v>3.7500000005820766E-2</v>
      </c>
      <c r="AB1321" s="73" t="str">
        <f t="shared" si="409"/>
        <v>NO</v>
      </c>
      <c r="AC1321" s="74">
        <f>Table2[[#This Row],[PUNTUALIDAD (H)]]*24</f>
        <v>0.90000000013969839</v>
      </c>
      <c r="AD1321" s="73">
        <f t="shared" si="410"/>
        <v>3.0208333333284827</v>
      </c>
      <c r="AE1321" s="74">
        <f>Table2[[#This Row],[ATA TO UNLOADING]]*24</f>
        <v>72.499999999883585</v>
      </c>
      <c r="AF1321" s="74" t="str">
        <f>IF(Table2[[#This Row],[ATA TO UNLOADING 2]]&lt;=48,"YES","NO")</f>
        <v>NO</v>
      </c>
      <c r="AG1321" s="75">
        <f t="shared" si="411"/>
        <v>0.16666666666424135</v>
      </c>
      <c r="AH1321" s="2" t="s">
        <v>24</v>
      </c>
      <c r="AI1321" s="2" t="str">
        <f t="shared" si="412"/>
        <v>MSKU1315224</v>
      </c>
      <c r="AJ1321" s="76" t="str">
        <f t="shared" si="413"/>
        <v>CTU FLEVOKUST BV</v>
      </c>
      <c r="AK1321" s="77">
        <f>IF($M1321="TRUCK",VLOOKUP($AQ1321,Invoicing!$A$17:$B$49,MATCH($AK$1,Invoicing!$A$17:$B$17,0),FALSE),VLOOKUP($AQ1321,Invoicing!$N$17:$O$21,MATCH($AK$1,Invoicing!$N$17:$O$17,0),FALSE))</f>
        <v>380</v>
      </c>
      <c r="AL1321" s="78" t="e">
        <f>VLOOKUP($E1321,Invoicing!$A$1:$H$8,MATCH(TRACKER!$N1321,Invoicing!$A$1:$H$1,0),FALSE)</f>
        <v>#N/A</v>
      </c>
      <c r="AM1321" s="78">
        <v>35</v>
      </c>
      <c r="AN1321" s="78">
        <f t="shared" si="414"/>
        <v>0</v>
      </c>
      <c r="AO1321" s="2">
        <f t="shared" si="415"/>
        <v>3</v>
      </c>
      <c r="AP1321" s="2" t="str">
        <f t="shared" si="416"/>
        <v>NIGHT</v>
      </c>
      <c r="AQ1321" s="2" t="str">
        <f t="shared" si="417"/>
        <v>CTU FLEVOKUST BVNIGHT</v>
      </c>
      <c r="AR1321" s="71">
        <f t="shared" si="418"/>
        <v>380</v>
      </c>
      <c r="AS1321" s="71">
        <f>VLOOKUP(AJ1321,Invoicing!A:K,10,FALSE)</f>
        <v>0</v>
      </c>
      <c r="AT1321" s="71">
        <f t="shared" si="419"/>
        <v>480</v>
      </c>
      <c r="AU1321" s="55">
        <v>100</v>
      </c>
    </row>
    <row r="1322" spans="1:47">
      <c r="A1322" s="37" t="s">
        <v>37</v>
      </c>
      <c r="B1322" s="3" t="s">
        <v>38</v>
      </c>
      <c r="C1322" s="11">
        <v>45543.19027777778</v>
      </c>
      <c r="D1322" s="11">
        <v>45543.166666666664</v>
      </c>
      <c r="E1322" s="11" t="s">
        <v>45</v>
      </c>
      <c r="F1322" s="11" t="s">
        <v>40</v>
      </c>
      <c r="G1322" s="3" t="s">
        <v>1498</v>
      </c>
      <c r="H1322" s="3" t="s">
        <v>41</v>
      </c>
      <c r="I1322" s="11">
        <v>45544.458333333336</v>
      </c>
      <c r="J1322" s="12">
        <v>45544.975694444445</v>
      </c>
      <c r="K1322" s="12">
        <v>45544.958333333336</v>
      </c>
      <c r="L1322" s="12">
        <v>45544.982638888891</v>
      </c>
      <c r="M1322" s="12" t="s">
        <v>115</v>
      </c>
      <c r="N1322" s="3" t="s">
        <v>42</v>
      </c>
      <c r="O1322" s="3">
        <v>1</v>
      </c>
      <c r="P1322" s="1">
        <f t="shared" si="400"/>
        <v>37</v>
      </c>
      <c r="Q1322" s="1">
        <f t="shared" si="401"/>
        <v>9</v>
      </c>
      <c r="R1322" s="72">
        <f t="shared" si="402"/>
        <v>45544.975694444445</v>
      </c>
      <c r="S1322" s="73">
        <f t="shared" si="403"/>
        <v>1.2680555555562023</v>
      </c>
      <c r="T1322" s="74">
        <f>Table2[[#This Row],[ETA A OFRECIMIENTO]]*24</f>
        <v>30.433333333348855</v>
      </c>
      <c r="U1322" s="1" t="str">
        <f t="shared" si="404"/>
        <v>YES</v>
      </c>
      <c r="V1322" s="73">
        <f t="shared" si="405"/>
        <v>0.5</v>
      </c>
      <c r="W1322" s="74">
        <f>Table2[[#This Row],[DEL. AVAILABLE A SLOT]]*24</f>
        <v>12</v>
      </c>
      <c r="X1322" s="1" t="str">
        <f t="shared" si="406"/>
        <v>SI</v>
      </c>
      <c r="Y1322" s="73">
        <f t="shared" si="407"/>
        <v>1.7680555555562023</v>
      </c>
      <c r="Z1322" s="74">
        <f>Table2[[#This Row],[ETA A TIMESLOT]]*24</f>
        <v>42.433333333348855</v>
      </c>
      <c r="AA1322" s="73">
        <f t="shared" si="408"/>
        <v>1.7361111109494232E-2</v>
      </c>
      <c r="AB1322" s="73" t="str">
        <f t="shared" si="409"/>
        <v>SI</v>
      </c>
      <c r="AC1322" s="74">
        <f>Table2[[#This Row],[PUNTUALIDAD (H)]]*24</f>
        <v>0.41666666662786156</v>
      </c>
      <c r="AD1322" s="73">
        <f t="shared" si="410"/>
        <v>1.7923611111109494</v>
      </c>
      <c r="AE1322" s="74">
        <f>Table2[[#This Row],[ATA TO UNLOADING]]*24</f>
        <v>43.016666666662786</v>
      </c>
      <c r="AF1322" s="74" t="str">
        <f>IF(Table2[[#This Row],[ATA TO UNLOADING 2]]&lt;=48,"YES","NO")</f>
        <v>YES</v>
      </c>
      <c r="AG1322" s="75">
        <f t="shared" si="411"/>
        <v>0.95833333333575865</v>
      </c>
      <c r="AH1322" s="2" t="s">
        <v>24</v>
      </c>
      <c r="AI1322" s="2" t="str">
        <f t="shared" si="412"/>
        <v>MSKU1537622</v>
      </c>
      <c r="AJ1322" s="76" t="str">
        <f t="shared" si="413"/>
        <v>OM TRANSPORT</v>
      </c>
      <c r="AK1322" s="77">
        <f>IF($M1322="TRUCK",VLOOKUP($AQ1322,Invoicing!$A$17:$B$49,MATCH($AK$1,Invoicing!$A$17:$B$17,0),FALSE),VLOOKUP($AQ1322,Invoicing!$N$17:$O$21,MATCH($AK$1,Invoicing!$N$17:$O$17,0),FALSE))</f>
        <v>475</v>
      </c>
      <c r="AL1322" s="78" t="e">
        <f>VLOOKUP($E1322,Invoicing!$A$1:$H$8,MATCH(TRACKER!$N1322,Invoicing!$A$1:$H$1,0),FALSE)</f>
        <v>#N/A</v>
      </c>
      <c r="AM1322" s="78">
        <f>VLOOKUP($E1322,Invoicing!$A$1:$H$8,MATCH(TRACKER!$O$1,Invoicing!$A$1:$H$1,0),FALSE)</f>
        <v>50</v>
      </c>
      <c r="AN1322" s="78">
        <f t="shared" si="414"/>
        <v>50</v>
      </c>
      <c r="AO1322" s="2">
        <f t="shared" si="415"/>
        <v>1</v>
      </c>
      <c r="AP1322" s="2" t="str">
        <f t="shared" si="416"/>
        <v>NIGHT</v>
      </c>
      <c r="AQ1322" s="2" t="str">
        <f t="shared" si="417"/>
        <v>OM TRANSPORTNIGHT</v>
      </c>
      <c r="AR1322" s="71">
        <f t="shared" si="418"/>
        <v>525</v>
      </c>
      <c r="AS1322" s="71">
        <f>VLOOKUP(AJ1322,Invoicing!A:K,10,FALSE)</f>
        <v>25</v>
      </c>
      <c r="AT1322" s="71">
        <f t="shared" si="419"/>
        <v>650</v>
      </c>
      <c r="AU1322" s="55">
        <v>100</v>
      </c>
    </row>
    <row r="1323" spans="1:47">
      <c r="A1323" s="37" t="s">
        <v>37</v>
      </c>
      <c r="B1323" s="3" t="s">
        <v>38</v>
      </c>
      <c r="C1323" s="11">
        <v>45543.19027777778</v>
      </c>
      <c r="D1323" s="11">
        <v>45543.166666666664</v>
      </c>
      <c r="E1323" s="11" t="s">
        <v>49</v>
      </c>
      <c r="F1323" s="11" t="s">
        <v>40</v>
      </c>
      <c r="G1323" s="3" t="s">
        <v>1499</v>
      </c>
      <c r="H1323" s="3" t="s">
        <v>46</v>
      </c>
      <c r="I1323" s="11">
        <v>45545.625</v>
      </c>
      <c r="J1323" s="12">
        <v>45545.850694444445</v>
      </c>
      <c r="K1323" s="12">
        <v>45545.875</v>
      </c>
      <c r="L1323" s="12">
        <v>45545.850694444445</v>
      </c>
      <c r="M1323" s="61" t="s">
        <v>12</v>
      </c>
      <c r="N1323" s="3" t="s">
        <v>42</v>
      </c>
      <c r="O1323" s="3">
        <v>0</v>
      </c>
      <c r="P1323" s="1">
        <f t="shared" si="400"/>
        <v>37</v>
      </c>
      <c r="Q1323" s="1">
        <f t="shared" si="401"/>
        <v>9</v>
      </c>
      <c r="R1323" s="72">
        <f t="shared" si="402"/>
        <v>45545.850694444445</v>
      </c>
      <c r="S1323" s="73">
        <f t="shared" si="403"/>
        <v>2.4347222222204437</v>
      </c>
      <c r="T1323" s="74">
        <f>Table2[[#This Row],[ETA A OFRECIMIENTO]]*24</f>
        <v>58.433333333290648</v>
      </c>
      <c r="U1323" s="1" t="str">
        <f t="shared" si="404"/>
        <v>NO</v>
      </c>
      <c r="V1323" s="73">
        <f t="shared" si="405"/>
        <v>0.25</v>
      </c>
      <c r="W1323" s="74">
        <f>Table2[[#This Row],[DEL. AVAILABLE A SLOT]]*24</f>
        <v>6</v>
      </c>
      <c r="X1323" s="1" t="str">
        <f t="shared" si="406"/>
        <v>SI</v>
      </c>
      <c r="Y1323" s="73">
        <f t="shared" si="407"/>
        <v>2.6847222222204437</v>
      </c>
      <c r="Z1323" s="74">
        <f>Table2[[#This Row],[ETA A TIMESLOT]]*24</f>
        <v>64.433333333290648</v>
      </c>
      <c r="AA1323" s="73">
        <f t="shared" si="408"/>
        <v>0</v>
      </c>
      <c r="AB1323" s="73" t="str">
        <f t="shared" si="409"/>
        <v>SI</v>
      </c>
      <c r="AC1323" s="74">
        <f>Table2[[#This Row],[PUNTUALIDAD (H)]]*24</f>
        <v>0</v>
      </c>
      <c r="AD1323" s="73">
        <f t="shared" si="410"/>
        <v>2.6604166666656965</v>
      </c>
      <c r="AE1323" s="74">
        <f>Table2[[#This Row],[ATA TO UNLOADING]]*24</f>
        <v>63.849999999976717</v>
      </c>
      <c r="AF1323" s="74" t="str">
        <f>IF(Table2[[#This Row],[ATA TO UNLOADING 2]]&lt;=48,"YES","NO")</f>
        <v>NO</v>
      </c>
      <c r="AG1323" s="75">
        <f t="shared" si="411"/>
        <v>0.875</v>
      </c>
      <c r="AH1323" s="2" t="s">
        <v>24</v>
      </c>
      <c r="AI1323" s="2" t="str">
        <f t="shared" si="412"/>
        <v>MSKU1900194</v>
      </c>
      <c r="AJ1323" s="76" t="str">
        <f t="shared" si="413"/>
        <v>CTU FLEVOKUST BV</v>
      </c>
      <c r="AK1323" s="77">
        <f>IF($M1323="TRUCK",VLOOKUP($AQ1323,Invoicing!$A$17:$B$49,MATCH($AK$1,Invoicing!$A$17:$B$17,0),FALSE),VLOOKUP($AQ1323,Invoicing!$N$17:$O$21,MATCH($AK$1,Invoicing!$N$17:$O$17,0),FALSE))</f>
        <v>380</v>
      </c>
      <c r="AL1323" s="78" t="e">
        <f>VLOOKUP($E1323,Invoicing!$A$1:$H$8,MATCH(TRACKER!$N1323,Invoicing!$A$1:$H$1,0),FALSE)</f>
        <v>#N/A</v>
      </c>
      <c r="AM1323" s="78">
        <v>35</v>
      </c>
      <c r="AN1323" s="78">
        <f t="shared" si="414"/>
        <v>0</v>
      </c>
      <c r="AO1323" s="2">
        <f t="shared" si="415"/>
        <v>2</v>
      </c>
      <c r="AP1323" s="2" t="str">
        <f t="shared" si="416"/>
        <v>NIGHT</v>
      </c>
      <c r="AQ1323" s="2" t="str">
        <f t="shared" si="417"/>
        <v>CTU FLEVOKUST BVNIGHT</v>
      </c>
      <c r="AR1323" s="71">
        <f t="shared" si="418"/>
        <v>380</v>
      </c>
      <c r="AS1323" s="71">
        <f>VLOOKUP(AJ1323,Invoicing!A:K,10,FALSE)</f>
        <v>0</v>
      </c>
      <c r="AT1323" s="71">
        <f t="shared" si="419"/>
        <v>380</v>
      </c>
    </row>
    <row r="1324" spans="1:47">
      <c r="A1324" s="37" t="s">
        <v>37</v>
      </c>
      <c r="B1324" s="3" t="s">
        <v>38</v>
      </c>
      <c r="C1324" s="11">
        <v>45543.19027777778</v>
      </c>
      <c r="D1324" s="11">
        <v>45543.166666666664</v>
      </c>
      <c r="E1324" s="11" t="s">
        <v>44</v>
      </c>
      <c r="F1324" s="11" t="s">
        <v>40</v>
      </c>
      <c r="G1324" s="3" t="s">
        <v>1500</v>
      </c>
      <c r="H1324" s="3" t="s">
        <v>41</v>
      </c>
      <c r="I1324" s="11">
        <v>45544.458333333336</v>
      </c>
      <c r="J1324" s="12">
        <v>45544.565972222219</v>
      </c>
      <c r="K1324" s="12">
        <v>45544.583333333336</v>
      </c>
      <c r="L1324" s="12">
        <v>45544.572916666664</v>
      </c>
      <c r="M1324" s="12" t="s">
        <v>115</v>
      </c>
      <c r="N1324" s="3" t="s">
        <v>42</v>
      </c>
      <c r="O1324" s="3">
        <v>1</v>
      </c>
      <c r="P1324" s="1">
        <f t="shared" si="400"/>
        <v>37</v>
      </c>
      <c r="Q1324" s="1">
        <f t="shared" si="401"/>
        <v>9</v>
      </c>
      <c r="R1324" s="72">
        <f t="shared" si="402"/>
        <v>45544.565972222219</v>
      </c>
      <c r="S1324" s="73">
        <f t="shared" si="403"/>
        <v>1.2680555555562023</v>
      </c>
      <c r="T1324" s="74">
        <f>Table2[[#This Row],[ETA A OFRECIMIENTO]]*24</f>
        <v>30.433333333348855</v>
      </c>
      <c r="U1324" s="1" t="str">
        <f t="shared" si="404"/>
        <v>YES</v>
      </c>
      <c r="V1324" s="73">
        <f t="shared" si="405"/>
        <v>0.125</v>
      </c>
      <c r="W1324" s="74">
        <f>Table2[[#This Row],[DEL. AVAILABLE A SLOT]]*24</f>
        <v>3</v>
      </c>
      <c r="X1324" s="1" t="str">
        <f t="shared" si="406"/>
        <v>SI</v>
      </c>
      <c r="Y1324" s="73">
        <f t="shared" si="407"/>
        <v>1.3930555555562023</v>
      </c>
      <c r="Z1324" s="74">
        <f>Table2[[#This Row],[ETA A TIMESLOT]]*24</f>
        <v>33.433333333348855</v>
      </c>
      <c r="AA1324" s="73">
        <f t="shared" si="408"/>
        <v>0</v>
      </c>
      <c r="AB1324" s="73" t="str">
        <f t="shared" si="409"/>
        <v>SI</v>
      </c>
      <c r="AC1324" s="74">
        <f>Table2[[#This Row],[PUNTUALIDAD (H)]]*24</f>
        <v>0</v>
      </c>
      <c r="AD1324" s="73">
        <f t="shared" si="410"/>
        <v>1.382638888884685</v>
      </c>
      <c r="AE1324" s="74">
        <f>Table2[[#This Row],[ATA TO UNLOADING]]*24</f>
        <v>33.18333333323244</v>
      </c>
      <c r="AF1324" s="74" t="str">
        <f>IF(Table2[[#This Row],[ATA TO UNLOADING 2]]&lt;=48,"YES","NO")</f>
        <v>YES</v>
      </c>
      <c r="AG1324" s="75">
        <f t="shared" si="411"/>
        <v>0.58333333333575865</v>
      </c>
      <c r="AH1324" s="2" t="s">
        <v>42</v>
      </c>
      <c r="AI1324" s="2" t="str">
        <f t="shared" si="412"/>
        <v>MSKU4646801</v>
      </c>
      <c r="AJ1324" s="76" t="str">
        <f t="shared" si="413"/>
        <v>MSI</v>
      </c>
      <c r="AK1324" s="77">
        <f>IF($M1324="TRUCK",VLOOKUP($AQ1324,Invoicing!$A$17:$B$49,MATCH($AK$1,Invoicing!$A$17:$B$17,0),FALSE),VLOOKUP($AQ1324,Invoicing!$N$17:$O$21,MATCH($AK$1,Invoicing!$N$17:$O$17,0),FALSE))</f>
        <v>480</v>
      </c>
      <c r="AL1324" s="78" t="e">
        <f>VLOOKUP($E1324,Invoicing!$A$1:$H$8,MATCH(TRACKER!$N1324,Invoicing!$A$1:$H$1,0),FALSE)</f>
        <v>#N/A</v>
      </c>
      <c r="AM1324" s="78">
        <f>VLOOKUP($E1324,Invoicing!$A$1:$H$8,MATCH(TRACKER!$O$1,Invoicing!$A$1:$H$1,0),FALSE)</f>
        <v>50</v>
      </c>
      <c r="AN1324" s="78">
        <f t="shared" si="414"/>
        <v>50</v>
      </c>
      <c r="AO1324" s="2">
        <f t="shared" si="415"/>
        <v>1</v>
      </c>
      <c r="AP1324" s="2" t="str">
        <f t="shared" si="416"/>
        <v>WEEK</v>
      </c>
      <c r="AQ1324" s="2" t="str">
        <f t="shared" si="417"/>
        <v>MSIWEEK</v>
      </c>
      <c r="AR1324" s="71">
        <f t="shared" si="418"/>
        <v>530</v>
      </c>
      <c r="AS1324" s="71">
        <f>VLOOKUP(AJ1324,Invoicing!A:K,10,FALSE)</f>
        <v>25</v>
      </c>
      <c r="AT1324" s="71">
        <f t="shared" si="419"/>
        <v>555</v>
      </c>
    </row>
    <row r="1325" spans="1:47">
      <c r="A1325" s="37" t="s">
        <v>37</v>
      </c>
      <c r="B1325" s="3" t="s">
        <v>38</v>
      </c>
      <c r="C1325" s="11">
        <v>45543.19027777778</v>
      </c>
      <c r="D1325" s="11">
        <v>45543.166666666664</v>
      </c>
      <c r="E1325" s="11" t="s">
        <v>45</v>
      </c>
      <c r="F1325" s="11" t="s">
        <v>40</v>
      </c>
      <c r="G1325" s="3" t="s">
        <v>1501</v>
      </c>
      <c r="H1325" s="3" t="s">
        <v>41</v>
      </c>
      <c r="I1325" s="11">
        <v>45544.458333333336</v>
      </c>
      <c r="J1325" s="12">
        <v>45544.899305555555</v>
      </c>
      <c r="K1325" s="12">
        <v>45544.895833333336</v>
      </c>
      <c r="L1325" s="12">
        <v>45544.899305555555</v>
      </c>
      <c r="M1325" s="12" t="s">
        <v>115</v>
      </c>
      <c r="N1325" s="3" t="s">
        <v>42</v>
      </c>
      <c r="O1325" s="3">
        <v>1</v>
      </c>
      <c r="P1325" s="1">
        <f t="shared" si="400"/>
        <v>37</v>
      </c>
      <c r="Q1325" s="1">
        <f t="shared" si="401"/>
        <v>9</v>
      </c>
      <c r="R1325" s="72">
        <f t="shared" si="402"/>
        <v>45544.899305555555</v>
      </c>
      <c r="S1325" s="73">
        <f t="shared" si="403"/>
        <v>1.2680555555562023</v>
      </c>
      <c r="T1325" s="74">
        <f>Table2[[#This Row],[ETA A OFRECIMIENTO]]*24</f>
        <v>30.433333333348855</v>
      </c>
      <c r="U1325" s="1" t="str">
        <f t="shared" si="404"/>
        <v>YES</v>
      </c>
      <c r="V1325" s="73">
        <f t="shared" si="405"/>
        <v>0.4375</v>
      </c>
      <c r="W1325" s="74">
        <f>Table2[[#This Row],[DEL. AVAILABLE A SLOT]]*24</f>
        <v>10.5</v>
      </c>
      <c r="X1325" s="1" t="str">
        <f t="shared" si="406"/>
        <v>SI</v>
      </c>
      <c r="Y1325" s="73">
        <f t="shared" si="407"/>
        <v>1.7055555555562023</v>
      </c>
      <c r="Z1325" s="74">
        <f>Table2[[#This Row],[ETA A TIMESLOT]]*24</f>
        <v>40.933333333348855</v>
      </c>
      <c r="AA1325" s="73">
        <f t="shared" si="408"/>
        <v>3.4722222189884633E-3</v>
      </c>
      <c r="AB1325" s="73" t="str">
        <f t="shared" si="409"/>
        <v>SI</v>
      </c>
      <c r="AC1325" s="74">
        <f>Table2[[#This Row],[PUNTUALIDAD (H)]]*24</f>
        <v>8.3333333255723119E-2</v>
      </c>
      <c r="AD1325" s="73">
        <f t="shared" si="410"/>
        <v>1.7090277777751908</v>
      </c>
      <c r="AE1325" s="74">
        <f>Table2[[#This Row],[ATA TO UNLOADING]]*24</f>
        <v>41.016666666604578</v>
      </c>
      <c r="AF1325" s="74" t="str">
        <f>IF(Table2[[#This Row],[ATA TO UNLOADING 2]]&lt;=48,"YES","NO")</f>
        <v>YES</v>
      </c>
      <c r="AG1325" s="75">
        <f t="shared" si="411"/>
        <v>0.89583333333575865</v>
      </c>
      <c r="AH1325" s="2" t="s">
        <v>24</v>
      </c>
      <c r="AI1325" s="2" t="str">
        <f t="shared" si="412"/>
        <v>MSKU4670808</v>
      </c>
      <c r="AJ1325" s="76" t="str">
        <f t="shared" si="413"/>
        <v>OM TRANSPORT</v>
      </c>
      <c r="AK1325" s="77">
        <f>IF($M1325="TRUCK",VLOOKUP($AQ1325,Invoicing!$A$17:$B$49,MATCH($AK$1,Invoicing!$A$17:$B$17,0),FALSE),VLOOKUP($AQ1325,Invoicing!$N$17:$O$21,MATCH($AK$1,Invoicing!$N$17:$O$17,0),FALSE))</f>
        <v>475</v>
      </c>
      <c r="AL1325" s="78" t="e">
        <f>VLOOKUP($E1325,Invoicing!$A$1:$H$8,MATCH(TRACKER!$N1325,Invoicing!$A$1:$H$1,0),FALSE)</f>
        <v>#N/A</v>
      </c>
      <c r="AM1325" s="78">
        <f>VLOOKUP($E1325,Invoicing!$A$1:$H$8,MATCH(TRACKER!$O$1,Invoicing!$A$1:$H$1,0),FALSE)</f>
        <v>50</v>
      </c>
      <c r="AN1325" s="78">
        <f t="shared" si="414"/>
        <v>50</v>
      </c>
      <c r="AO1325" s="2">
        <f t="shared" si="415"/>
        <v>1</v>
      </c>
      <c r="AP1325" s="2" t="str">
        <f t="shared" si="416"/>
        <v>NIGHT</v>
      </c>
      <c r="AQ1325" s="2" t="str">
        <f t="shared" si="417"/>
        <v>OM TRANSPORTNIGHT</v>
      </c>
      <c r="AR1325" s="71">
        <f t="shared" si="418"/>
        <v>525</v>
      </c>
      <c r="AS1325" s="71">
        <f>VLOOKUP(AJ1325,Invoicing!A:K,10,FALSE)</f>
        <v>25</v>
      </c>
      <c r="AT1325" s="71">
        <f t="shared" si="419"/>
        <v>550</v>
      </c>
    </row>
    <row r="1326" spans="1:47">
      <c r="A1326" s="37" t="s">
        <v>37</v>
      </c>
      <c r="B1326" s="3" t="s">
        <v>38</v>
      </c>
      <c r="C1326" s="11">
        <v>45543.19027777778</v>
      </c>
      <c r="D1326" s="11">
        <v>45543.166666666664</v>
      </c>
      <c r="E1326" s="11" t="s">
        <v>49</v>
      </c>
      <c r="F1326" s="11" t="s">
        <v>40</v>
      </c>
      <c r="G1326" s="3" t="s">
        <v>1502</v>
      </c>
      <c r="H1326" s="3" t="s">
        <v>41</v>
      </c>
      <c r="I1326" s="11">
        <v>45545.625</v>
      </c>
      <c r="J1326" s="12">
        <v>45546.115277777775</v>
      </c>
      <c r="K1326" s="12">
        <v>45546.125</v>
      </c>
      <c r="L1326" s="12">
        <v>45546.121527777781</v>
      </c>
      <c r="M1326" s="61" t="s">
        <v>12</v>
      </c>
      <c r="N1326" s="3" t="s">
        <v>42</v>
      </c>
      <c r="O1326" s="3">
        <v>0</v>
      </c>
      <c r="P1326" s="1">
        <f t="shared" si="400"/>
        <v>37</v>
      </c>
      <c r="Q1326" s="1">
        <f t="shared" si="401"/>
        <v>9</v>
      </c>
      <c r="R1326" s="72">
        <f t="shared" si="402"/>
        <v>45546.115277777775</v>
      </c>
      <c r="S1326" s="73">
        <f t="shared" si="403"/>
        <v>2.4347222222204437</v>
      </c>
      <c r="T1326" s="74">
        <f>Table2[[#This Row],[ETA A OFRECIMIENTO]]*24</f>
        <v>58.433333333290648</v>
      </c>
      <c r="U1326" s="1" t="str">
        <f t="shared" si="404"/>
        <v>NO</v>
      </c>
      <c r="V1326" s="73">
        <f t="shared" si="405"/>
        <v>0.5</v>
      </c>
      <c r="W1326" s="74">
        <f>Table2[[#This Row],[DEL. AVAILABLE A SLOT]]*24</f>
        <v>12</v>
      </c>
      <c r="X1326" s="1" t="str">
        <f t="shared" si="406"/>
        <v>SI</v>
      </c>
      <c r="Y1326" s="73">
        <f t="shared" si="407"/>
        <v>2.9347222222204437</v>
      </c>
      <c r="Z1326" s="74">
        <f>Table2[[#This Row],[ETA A TIMESLOT]]*24</f>
        <v>70.433333333290648</v>
      </c>
      <c r="AA1326" s="73">
        <f t="shared" si="408"/>
        <v>0</v>
      </c>
      <c r="AB1326" s="73" t="str">
        <f t="shared" si="409"/>
        <v>SI</v>
      </c>
      <c r="AC1326" s="74">
        <f>Table2[[#This Row],[PUNTUALIDAD (H)]]*24</f>
        <v>0</v>
      </c>
      <c r="AD1326" s="73">
        <f t="shared" si="410"/>
        <v>2.9312500000014552</v>
      </c>
      <c r="AE1326" s="74">
        <f>Table2[[#This Row],[ATA TO UNLOADING]]*24</f>
        <v>70.350000000034925</v>
      </c>
      <c r="AF1326" s="74" t="str">
        <f>IF(Table2[[#This Row],[ATA TO UNLOADING 2]]&lt;=48,"YES","NO")</f>
        <v>NO</v>
      </c>
      <c r="AG1326" s="75">
        <f t="shared" si="411"/>
        <v>0.125</v>
      </c>
      <c r="AH1326" s="2" t="s">
        <v>24</v>
      </c>
      <c r="AI1326" s="2" t="str">
        <f t="shared" si="412"/>
        <v>MSKU4690126</v>
      </c>
      <c r="AJ1326" s="76" t="str">
        <f t="shared" si="413"/>
        <v>CTU FLEVOKUST BV</v>
      </c>
      <c r="AK1326" s="77">
        <f>IF($M1326="TRUCK",VLOOKUP($AQ1326,Invoicing!$A$17:$B$49,MATCH($AK$1,Invoicing!$A$17:$B$17,0),FALSE),VLOOKUP($AQ1326,Invoicing!$N$17:$O$21,MATCH($AK$1,Invoicing!$N$17:$O$17,0),FALSE))</f>
        <v>380</v>
      </c>
      <c r="AL1326" s="78" t="e">
        <f>VLOOKUP($E1326,Invoicing!$A$1:$H$8,MATCH(TRACKER!$N1326,Invoicing!$A$1:$H$1,0),FALSE)</f>
        <v>#N/A</v>
      </c>
      <c r="AM1326" s="78">
        <v>35</v>
      </c>
      <c r="AN1326" s="78">
        <f t="shared" si="414"/>
        <v>0</v>
      </c>
      <c r="AO1326" s="2">
        <f t="shared" si="415"/>
        <v>3</v>
      </c>
      <c r="AP1326" s="2" t="str">
        <f t="shared" si="416"/>
        <v>NIGHT</v>
      </c>
      <c r="AQ1326" s="2" t="str">
        <f t="shared" si="417"/>
        <v>CTU FLEVOKUST BVNIGHT</v>
      </c>
      <c r="AR1326" s="71">
        <f t="shared" si="418"/>
        <v>380</v>
      </c>
      <c r="AS1326" s="71">
        <f>VLOOKUP(AJ1326,Invoicing!A:K,10,FALSE)</f>
        <v>0</v>
      </c>
      <c r="AT1326" s="71">
        <f t="shared" si="419"/>
        <v>380</v>
      </c>
    </row>
    <row r="1327" spans="1:47">
      <c r="A1327" s="37" t="s">
        <v>37</v>
      </c>
      <c r="B1327" s="3" t="s">
        <v>38</v>
      </c>
      <c r="C1327" s="11">
        <v>45543.19027777778</v>
      </c>
      <c r="D1327" s="11">
        <v>45543.166666666664</v>
      </c>
      <c r="E1327" s="11" t="s">
        <v>45</v>
      </c>
      <c r="F1327" s="11" t="s">
        <v>40</v>
      </c>
      <c r="G1327" s="3" t="s">
        <v>1503</v>
      </c>
      <c r="H1327" s="3" t="s">
        <v>41</v>
      </c>
      <c r="I1327" s="11">
        <v>45544.458333333336</v>
      </c>
      <c r="J1327" s="12">
        <v>45544.513888888891</v>
      </c>
      <c r="K1327" s="12">
        <v>45544.520833333336</v>
      </c>
      <c r="L1327" s="12">
        <v>45544.513888888891</v>
      </c>
      <c r="M1327" s="12" t="s">
        <v>115</v>
      </c>
      <c r="N1327" s="3" t="s">
        <v>42</v>
      </c>
      <c r="O1327" s="3">
        <v>1</v>
      </c>
      <c r="P1327" s="1">
        <f t="shared" si="400"/>
        <v>37</v>
      </c>
      <c r="Q1327" s="1">
        <f t="shared" si="401"/>
        <v>9</v>
      </c>
      <c r="R1327" s="72">
        <f t="shared" si="402"/>
        <v>45544.513888888891</v>
      </c>
      <c r="S1327" s="73">
        <f t="shared" si="403"/>
        <v>1.2680555555562023</v>
      </c>
      <c r="T1327" s="74">
        <f>Table2[[#This Row],[ETA A OFRECIMIENTO]]*24</f>
        <v>30.433333333348855</v>
      </c>
      <c r="U1327" s="1" t="str">
        <f t="shared" si="404"/>
        <v>YES</v>
      </c>
      <c r="V1327" s="73">
        <f t="shared" si="405"/>
        <v>6.25E-2</v>
      </c>
      <c r="W1327" s="74">
        <f>Table2[[#This Row],[DEL. AVAILABLE A SLOT]]*24</f>
        <v>1.5</v>
      </c>
      <c r="X1327" s="1" t="str">
        <f t="shared" si="406"/>
        <v>SI</v>
      </c>
      <c r="Y1327" s="73">
        <f t="shared" si="407"/>
        <v>1.3305555555562023</v>
      </c>
      <c r="Z1327" s="74">
        <f>Table2[[#This Row],[ETA A TIMESLOT]]*24</f>
        <v>31.933333333348855</v>
      </c>
      <c r="AA1327" s="73">
        <f t="shared" si="408"/>
        <v>0</v>
      </c>
      <c r="AB1327" s="73" t="str">
        <f t="shared" si="409"/>
        <v>SI</v>
      </c>
      <c r="AC1327" s="74">
        <f>Table2[[#This Row],[PUNTUALIDAD (H)]]*24</f>
        <v>0</v>
      </c>
      <c r="AD1327" s="73">
        <f t="shared" si="410"/>
        <v>1.3236111111109494</v>
      </c>
      <c r="AE1327" s="74">
        <f>Table2[[#This Row],[ATA TO UNLOADING]]*24</f>
        <v>31.766666666662786</v>
      </c>
      <c r="AF1327" s="74" t="str">
        <f>IF(Table2[[#This Row],[ATA TO UNLOADING 2]]&lt;=48,"YES","NO")</f>
        <v>YES</v>
      </c>
      <c r="AG1327" s="75">
        <f t="shared" si="411"/>
        <v>0.52083333333575865</v>
      </c>
      <c r="AH1327" s="2" t="s">
        <v>42</v>
      </c>
      <c r="AI1327" s="2" t="str">
        <f t="shared" si="412"/>
        <v>MSKU4738997</v>
      </c>
      <c r="AJ1327" s="76" t="str">
        <f t="shared" si="413"/>
        <v>OM TRANSPORT</v>
      </c>
      <c r="AK1327" s="77">
        <f>IF($M1327="TRUCK",VLOOKUP($AQ1327,Invoicing!$A$17:$B$49,MATCH($AK$1,Invoicing!$A$17:$B$17,0),FALSE),VLOOKUP($AQ1327,Invoicing!$N$17:$O$21,MATCH($AK$1,Invoicing!$N$17:$O$17,0),FALSE))</f>
        <v>475</v>
      </c>
      <c r="AL1327" s="78" t="e">
        <f>VLOOKUP($E1327,Invoicing!$A$1:$H$8,MATCH(TRACKER!$N1327,Invoicing!$A$1:$H$1,0),FALSE)</f>
        <v>#N/A</v>
      </c>
      <c r="AM1327" s="78">
        <f>VLOOKUP($E1327,Invoicing!$A$1:$H$8,MATCH(TRACKER!$O$1,Invoicing!$A$1:$H$1,0),FALSE)</f>
        <v>50</v>
      </c>
      <c r="AN1327" s="78">
        <f t="shared" si="414"/>
        <v>50</v>
      </c>
      <c r="AO1327" s="2">
        <f t="shared" si="415"/>
        <v>1</v>
      </c>
      <c r="AP1327" s="2" t="str">
        <f t="shared" si="416"/>
        <v>WEEK</v>
      </c>
      <c r="AQ1327" s="2" t="str">
        <f t="shared" si="417"/>
        <v>OM TRANSPORTWEEK</v>
      </c>
      <c r="AR1327" s="71">
        <f t="shared" si="418"/>
        <v>525</v>
      </c>
      <c r="AS1327" s="71">
        <f>VLOOKUP(AJ1327,Invoicing!A:K,10,FALSE)</f>
        <v>25</v>
      </c>
      <c r="AT1327" s="71">
        <f t="shared" si="419"/>
        <v>550</v>
      </c>
    </row>
    <row r="1328" spans="1:47">
      <c r="A1328" s="37" t="s">
        <v>37</v>
      </c>
      <c r="B1328" s="3" t="s">
        <v>38</v>
      </c>
      <c r="C1328" s="11">
        <v>45543.19027777778</v>
      </c>
      <c r="D1328" s="11">
        <v>45543.166666666664</v>
      </c>
      <c r="E1328" s="11" t="s">
        <v>45</v>
      </c>
      <c r="F1328" s="11" t="s">
        <v>40</v>
      </c>
      <c r="G1328" s="3" t="s">
        <v>1504</v>
      </c>
      <c r="H1328" s="3" t="s">
        <v>41</v>
      </c>
      <c r="I1328" s="11">
        <v>45544.458333333336</v>
      </c>
      <c r="J1328" s="12">
        <v>45545.012499999997</v>
      </c>
      <c r="K1328" s="12">
        <v>45545.020833333336</v>
      </c>
      <c r="L1328" s="12">
        <v>45545.017361111109</v>
      </c>
      <c r="M1328" s="12" t="s">
        <v>115</v>
      </c>
      <c r="N1328" s="3" t="s">
        <v>42</v>
      </c>
      <c r="O1328" s="3">
        <v>0</v>
      </c>
      <c r="P1328" s="1">
        <f t="shared" si="400"/>
        <v>37</v>
      </c>
      <c r="Q1328" s="1">
        <f t="shared" si="401"/>
        <v>9</v>
      </c>
      <c r="R1328" s="72">
        <f t="shared" si="402"/>
        <v>45545.012499999997</v>
      </c>
      <c r="S1328" s="73">
        <f t="shared" si="403"/>
        <v>1.2680555555562023</v>
      </c>
      <c r="T1328" s="74">
        <f>Table2[[#This Row],[ETA A OFRECIMIENTO]]*24</f>
        <v>30.433333333348855</v>
      </c>
      <c r="U1328" s="1" t="str">
        <f t="shared" si="404"/>
        <v>YES</v>
      </c>
      <c r="V1328" s="73">
        <f t="shared" si="405"/>
        <v>0.5625</v>
      </c>
      <c r="W1328" s="74">
        <f>Table2[[#This Row],[DEL. AVAILABLE A SLOT]]*24</f>
        <v>13.5</v>
      </c>
      <c r="X1328" s="1" t="str">
        <f t="shared" si="406"/>
        <v>SI</v>
      </c>
      <c r="Y1328" s="73">
        <f t="shared" si="407"/>
        <v>1.8305555555562023</v>
      </c>
      <c r="Z1328" s="74">
        <f>Table2[[#This Row],[ETA A TIMESLOT]]*24</f>
        <v>43.933333333348855</v>
      </c>
      <c r="AA1328" s="73">
        <f t="shared" si="408"/>
        <v>0</v>
      </c>
      <c r="AB1328" s="73" t="str">
        <f t="shared" si="409"/>
        <v>SI</v>
      </c>
      <c r="AC1328" s="74">
        <f>Table2[[#This Row],[PUNTUALIDAD (H)]]*24</f>
        <v>0</v>
      </c>
      <c r="AD1328" s="73">
        <f t="shared" si="410"/>
        <v>1.8270833333299379</v>
      </c>
      <c r="AE1328" s="74">
        <f>Table2[[#This Row],[ATA TO UNLOADING]]*24</f>
        <v>43.849999999918509</v>
      </c>
      <c r="AF1328" s="74" t="str">
        <f>IF(Table2[[#This Row],[ATA TO UNLOADING 2]]&lt;=48,"YES","NO")</f>
        <v>YES</v>
      </c>
      <c r="AG1328" s="75">
        <f t="shared" si="411"/>
        <v>2.0833333335758653E-2</v>
      </c>
      <c r="AH1328" s="2" t="s">
        <v>24</v>
      </c>
      <c r="AI1328" s="2" t="str">
        <f t="shared" si="412"/>
        <v>MSKU4760434</v>
      </c>
      <c r="AJ1328" s="76" t="str">
        <f t="shared" si="413"/>
        <v>OM TRANSPORT</v>
      </c>
      <c r="AK1328" s="77">
        <f>IF($M1328="TRUCK",VLOOKUP($AQ1328,Invoicing!$A$17:$B$49,MATCH($AK$1,Invoicing!$A$17:$B$17,0),FALSE),VLOOKUP($AQ1328,Invoicing!$N$17:$O$21,MATCH($AK$1,Invoicing!$N$17:$O$17,0),FALSE))</f>
        <v>475</v>
      </c>
      <c r="AL1328" s="78" t="e">
        <f>VLOOKUP($E1328,Invoicing!$A$1:$H$8,MATCH(TRACKER!$N1328,Invoicing!$A$1:$H$1,0),FALSE)</f>
        <v>#N/A</v>
      </c>
      <c r="AM1328" s="78">
        <f>VLOOKUP($E1328,Invoicing!$A$1:$H$8,MATCH(TRACKER!$O$1,Invoicing!$A$1:$H$1,0),FALSE)</f>
        <v>50</v>
      </c>
      <c r="AN1328" s="78">
        <f t="shared" si="414"/>
        <v>0</v>
      </c>
      <c r="AO1328" s="2">
        <f t="shared" si="415"/>
        <v>2</v>
      </c>
      <c r="AP1328" s="2" t="str">
        <f t="shared" si="416"/>
        <v>NIGHT</v>
      </c>
      <c r="AQ1328" s="2" t="str">
        <f t="shared" si="417"/>
        <v>OM TRANSPORTNIGHT</v>
      </c>
      <c r="AR1328" s="71">
        <f t="shared" si="418"/>
        <v>475</v>
      </c>
      <c r="AS1328" s="71">
        <f>VLOOKUP(AJ1328,Invoicing!A:K,10,FALSE)</f>
        <v>25</v>
      </c>
      <c r="AT1328" s="71">
        <f t="shared" si="419"/>
        <v>500</v>
      </c>
    </row>
    <row r="1329" spans="1:46">
      <c r="A1329" s="37" t="s">
        <v>37</v>
      </c>
      <c r="B1329" s="3" t="s">
        <v>38</v>
      </c>
      <c r="C1329" s="11">
        <v>45543.19027777778</v>
      </c>
      <c r="D1329" s="11">
        <v>45543.166666666664</v>
      </c>
      <c r="E1329" s="11" t="s">
        <v>45</v>
      </c>
      <c r="F1329" s="11" t="s">
        <v>40</v>
      </c>
      <c r="G1329" s="3" t="s">
        <v>1505</v>
      </c>
      <c r="H1329" s="3" t="s">
        <v>41</v>
      </c>
      <c r="I1329" s="11">
        <v>45544.458333333336</v>
      </c>
      <c r="J1329" s="12">
        <v>45544.770833333336</v>
      </c>
      <c r="K1329" s="12">
        <v>45544.770833333336</v>
      </c>
      <c r="L1329" s="12">
        <v>45544.777777777781</v>
      </c>
      <c r="M1329" s="12" t="s">
        <v>115</v>
      </c>
      <c r="N1329" s="3" t="s">
        <v>42</v>
      </c>
      <c r="O1329" s="3">
        <v>1</v>
      </c>
      <c r="P1329" s="1">
        <f t="shared" si="400"/>
        <v>37</v>
      </c>
      <c r="Q1329" s="1">
        <f t="shared" si="401"/>
        <v>9</v>
      </c>
      <c r="R1329" s="72">
        <f t="shared" si="402"/>
        <v>45544.770833333336</v>
      </c>
      <c r="S1329" s="73">
        <f t="shared" si="403"/>
        <v>1.2680555555562023</v>
      </c>
      <c r="T1329" s="74">
        <f>Table2[[#This Row],[ETA A OFRECIMIENTO]]*24</f>
        <v>30.433333333348855</v>
      </c>
      <c r="U1329" s="1" t="str">
        <f t="shared" si="404"/>
        <v>YES</v>
      </c>
      <c r="V1329" s="73">
        <f t="shared" si="405"/>
        <v>0.3125</v>
      </c>
      <c r="W1329" s="74">
        <f>Table2[[#This Row],[DEL. AVAILABLE A SLOT]]*24</f>
        <v>7.5</v>
      </c>
      <c r="X1329" s="1" t="str">
        <f t="shared" si="406"/>
        <v>SI</v>
      </c>
      <c r="Y1329" s="73">
        <f t="shared" si="407"/>
        <v>1.5805555555562023</v>
      </c>
      <c r="Z1329" s="74">
        <f>Table2[[#This Row],[ETA A TIMESLOT]]*24</f>
        <v>37.933333333348855</v>
      </c>
      <c r="AA1329" s="73">
        <f t="shared" si="408"/>
        <v>0</v>
      </c>
      <c r="AB1329" s="73" t="str">
        <f t="shared" si="409"/>
        <v>SI</v>
      </c>
      <c r="AC1329" s="74">
        <f>Table2[[#This Row],[PUNTUALIDAD (H)]]*24</f>
        <v>0</v>
      </c>
      <c r="AD1329" s="73">
        <f t="shared" si="410"/>
        <v>1.5875000000014552</v>
      </c>
      <c r="AE1329" s="74">
        <f>Table2[[#This Row],[ATA TO UNLOADING]]*24</f>
        <v>38.100000000034925</v>
      </c>
      <c r="AF1329" s="74" t="str">
        <f>IF(Table2[[#This Row],[ATA TO UNLOADING 2]]&lt;=48,"YES","NO")</f>
        <v>YES</v>
      </c>
      <c r="AG1329" s="75">
        <f t="shared" si="411"/>
        <v>0.77083333333575865</v>
      </c>
      <c r="AH1329" s="2" t="s">
        <v>42</v>
      </c>
      <c r="AI1329" s="2" t="str">
        <f t="shared" si="412"/>
        <v>MSKU4787610</v>
      </c>
      <c r="AJ1329" s="76" t="str">
        <f t="shared" si="413"/>
        <v>OM TRANSPORT</v>
      </c>
      <c r="AK1329" s="77">
        <f>IF($M1329="TRUCK",VLOOKUP($AQ1329,Invoicing!$A$17:$B$49,MATCH($AK$1,Invoicing!$A$17:$B$17,0),FALSE),VLOOKUP($AQ1329,Invoicing!$N$17:$O$21,MATCH($AK$1,Invoicing!$N$17:$O$17,0),FALSE))</f>
        <v>475</v>
      </c>
      <c r="AL1329" s="78" t="e">
        <f>VLOOKUP($E1329,Invoicing!$A$1:$H$8,MATCH(TRACKER!$N1329,Invoicing!$A$1:$H$1,0),FALSE)</f>
        <v>#N/A</v>
      </c>
      <c r="AM1329" s="78">
        <f>VLOOKUP($E1329,Invoicing!$A$1:$H$8,MATCH(TRACKER!$O$1,Invoicing!$A$1:$H$1,0),FALSE)</f>
        <v>50</v>
      </c>
      <c r="AN1329" s="78">
        <f t="shared" si="414"/>
        <v>50</v>
      </c>
      <c r="AO1329" s="2">
        <f t="shared" si="415"/>
        <v>1</v>
      </c>
      <c r="AP1329" s="2" t="str">
        <f t="shared" si="416"/>
        <v>WEEK</v>
      </c>
      <c r="AQ1329" s="2" t="str">
        <f t="shared" si="417"/>
        <v>OM TRANSPORTWEEK</v>
      </c>
      <c r="AR1329" s="71">
        <f t="shared" si="418"/>
        <v>525</v>
      </c>
      <c r="AS1329" s="71">
        <f>VLOOKUP(AJ1329,Invoicing!A:K,10,FALSE)</f>
        <v>25</v>
      </c>
      <c r="AT1329" s="71">
        <f t="shared" si="419"/>
        <v>550</v>
      </c>
    </row>
    <row r="1330" spans="1:46">
      <c r="A1330" s="37" t="s">
        <v>37</v>
      </c>
      <c r="B1330" s="3" t="s">
        <v>38</v>
      </c>
      <c r="C1330" s="11">
        <v>45543.19027777778</v>
      </c>
      <c r="D1330" s="11">
        <v>45543.166666666664</v>
      </c>
      <c r="E1330" s="11" t="s">
        <v>49</v>
      </c>
      <c r="F1330" s="11" t="s">
        <v>40</v>
      </c>
      <c r="G1330" s="3" t="s">
        <v>1506</v>
      </c>
      <c r="H1330" s="3" t="s">
        <v>41</v>
      </c>
      <c r="I1330" s="11">
        <v>45545.625</v>
      </c>
      <c r="J1330" s="12">
        <v>45547.329861111109</v>
      </c>
      <c r="K1330" s="12">
        <v>45547.375</v>
      </c>
      <c r="L1330" s="12">
        <v>45547.336805555555</v>
      </c>
      <c r="M1330" s="61" t="s">
        <v>12</v>
      </c>
      <c r="N1330" s="3" t="s">
        <v>42</v>
      </c>
      <c r="O1330" s="3">
        <v>0</v>
      </c>
      <c r="P1330" s="1">
        <f t="shared" si="400"/>
        <v>37</v>
      </c>
      <c r="Q1330" s="1">
        <f t="shared" si="401"/>
        <v>9</v>
      </c>
      <c r="R1330" s="72">
        <f t="shared" si="402"/>
        <v>45547.329861111109</v>
      </c>
      <c r="S1330" s="73">
        <f t="shared" si="403"/>
        <v>2.4347222222204437</v>
      </c>
      <c r="T1330" s="74">
        <f>Table2[[#This Row],[ETA A OFRECIMIENTO]]*24</f>
        <v>58.433333333290648</v>
      </c>
      <c r="U1330" s="1" t="str">
        <f t="shared" si="404"/>
        <v>NO</v>
      </c>
      <c r="V1330" s="73">
        <f t="shared" si="405"/>
        <v>1.75</v>
      </c>
      <c r="W1330" s="74">
        <f>Table2[[#This Row],[DEL. AVAILABLE A SLOT]]*24</f>
        <v>42</v>
      </c>
      <c r="X1330" s="1" t="str">
        <f t="shared" si="406"/>
        <v>NO</v>
      </c>
      <c r="Y1330" s="73">
        <f t="shared" si="407"/>
        <v>4.1847222222204437</v>
      </c>
      <c r="Z1330" s="74">
        <f>Table2[[#This Row],[ETA A TIMESLOT]]*24</f>
        <v>100.43333333329065</v>
      </c>
      <c r="AA1330" s="73">
        <f t="shared" si="408"/>
        <v>0</v>
      </c>
      <c r="AB1330" s="73" t="str">
        <f t="shared" si="409"/>
        <v>SI</v>
      </c>
      <c r="AC1330" s="74">
        <f>Table2[[#This Row],[PUNTUALIDAD (H)]]*24</f>
        <v>0</v>
      </c>
      <c r="AD1330" s="73">
        <f t="shared" si="410"/>
        <v>4.1465277777751908</v>
      </c>
      <c r="AE1330" s="74">
        <f>Table2[[#This Row],[ATA TO UNLOADING]]*24</f>
        <v>99.516666666604578</v>
      </c>
      <c r="AF1330" s="74" t="str">
        <f>IF(Table2[[#This Row],[ATA TO UNLOADING 2]]&lt;=48,"YES","NO")</f>
        <v>NO</v>
      </c>
      <c r="AG1330" s="75">
        <f t="shared" si="411"/>
        <v>0.375</v>
      </c>
      <c r="AH1330" s="2" t="s">
        <v>42</v>
      </c>
      <c r="AI1330" s="2" t="str">
        <f t="shared" si="412"/>
        <v>MSKU4810495</v>
      </c>
      <c r="AJ1330" s="76" t="str">
        <f t="shared" si="413"/>
        <v>CTU FLEVOKUST BV</v>
      </c>
      <c r="AK1330" s="77">
        <f>IF($M1330="TRUCK",VLOOKUP($AQ1330,Invoicing!$A$17:$B$49,MATCH($AK$1,Invoicing!$A$17:$B$17,0),FALSE),VLOOKUP($AQ1330,Invoicing!$N$17:$O$21,MATCH($AK$1,Invoicing!$N$17:$O$17,0),FALSE))</f>
        <v>380</v>
      </c>
      <c r="AL1330" s="78" t="e">
        <f>VLOOKUP($E1330,Invoicing!$A$1:$H$8,MATCH(TRACKER!$N1330,Invoicing!$A$1:$H$1,0),FALSE)</f>
        <v>#N/A</v>
      </c>
      <c r="AM1330" s="78">
        <v>35</v>
      </c>
      <c r="AN1330" s="78">
        <f t="shared" si="414"/>
        <v>0</v>
      </c>
      <c r="AO1330" s="2">
        <f t="shared" si="415"/>
        <v>4</v>
      </c>
      <c r="AP1330" s="2" t="str">
        <f t="shared" si="416"/>
        <v>WEEK</v>
      </c>
      <c r="AQ1330" s="2" t="str">
        <f t="shared" si="417"/>
        <v>CTU FLEVOKUST BVWEEK</v>
      </c>
      <c r="AR1330" s="71">
        <f t="shared" si="418"/>
        <v>380</v>
      </c>
      <c r="AS1330" s="71">
        <f>VLOOKUP(AJ1330,Invoicing!A:K,10,FALSE)</f>
        <v>0</v>
      </c>
      <c r="AT1330" s="71">
        <f t="shared" si="419"/>
        <v>380</v>
      </c>
    </row>
    <row r="1331" spans="1:46">
      <c r="A1331" s="37" t="s">
        <v>37</v>
      </c>
      <c r="B1331" s="3" t="s">
        <v>38</v>
      </c>
      <c r="C1331" s="11">
        <v>45543.19027777778</v>
      </c>
      <c r="D1331" s="11">
        <v>45543.166666666664</v>
      </c>
      <c r="E1331" s="11" t="s">
        <v>45</v>
      </c>
      <c r="F1331" s="11" t="s">
        <v>40</v>
      </c>
      <c r="G1331" s="3" t="s">
        <v>1507</v>
      </c>
      <c r="H1331" s="3" t="s">
        <v>41</v>
      </c>
      <c r="I1331" s="11">
        <v>45544.458333333336</v>
      </c>
      <c r="J1331" s="12">
        <v>45545.46875</v>
      </c>
      <c r="K1331" s="12">
        <v>45545.208333333336</v>
      </c>
      <c r="L1331" s="12">
        <v>45545.475694444445</v>
      </c>
      <c r="M1331" s="12" t="s">
        <v>115</v>
      </c>
      <c r="N1331" s="3" t="s">
        <v>42</v>
      </c>
      <c r="O1331" s="3">
        <v>1</v>
      </c>
      <c r="P1331" s="1">
        <f t="shared" si="400"/>
        <v>37</v>
      </c>
      <c r="Q1331" s="1">
        <f t="shared" si="401"/>
        <v>9</v>
      </c>
      <c r="R1331" s="72">
        <f t="shared" si="402"/>
        <v>45545.46875</v>
      </c>
      <c r="S1331" s="73">
        <f t="shared" si="403"/>
        <v>1.2680555555562023</v>
      </c>
      <c r="T1331" s="74">
        <f>Table2[[#This Row],[ETA A OFRECIMIENTO]]*24</f>
        <v>30.433333333348855</v>
      </c>
      <c r="U1331" s="1" t="str">
        <f t="shared" si="404"/>
        <v>YES</v>
      </c>
      <c r="V1331" s="73">
        <f t="shared" si="405"/>
        <v>0.75</v>
      </c>
      <c r="W1331" s="74">
        <f>Table2[[#This Row],[DEL. AVAILABLE A SLOT]]*24</f>
        <v>18</v>
      </c>
      <c r="X1331" s="1" t="str">
        <f t="shared" si="406"/>
        <v>SI</v>
      </c>
      <c r="Y1331" s="73">
        <f t="shared" si="407"/>
        <v>2.0180555555562023</v>
      </c>
      <c r="Z1331" s="74">
        <f>Table2[[#This Row],[ETA A TIMESLOT]]*24</f>
        <v>48.433333333348855</v>
      </c>
      <c r="AA1331" s="73">
        <f t="shared" si="408"/>
        <v>0.26041666666424135</v>
      </c>
      <c r="AB1331" s="73" t="str">
        <f t="shared" si="409"/>
        <v>NO</v>
      </c>
      <c r="AC1331" s="74">
        <f>Table2[[#This Row],[PUNTUALIDAD (H)]]*24</f>
        <v>6.2499999999417923</v>
      </c>
      <c r="AD1331" s="73">
        <f t="shared" si="410"/>
        <v>2.2854166666656965</v>
      </c>
      <c r="AE1331" s="74">
        <f>Table2[[#This Row],[ATA TO UNLOADING]]*24</f>
        <v>54.849999999976717</v>
      </c>
      <c r="AF1331" s="74" t="str">
        <f>IF(Table2[[#This Row],[ATA TO UNLOADING 2]]&lt;=48,"YES","NO")</f>
        <v>NO</v>
      </c>
      <c r="AG1331" s="75">
        <f t="shared" si="411"/>
        <v>0.20833333333575865</v>
      </c>
      <c r="AH1331" s="2" t="s">
        <v>42</v>
      </c>
      <c r="AI1331" s="2" t="str">
        <f t="shared" si="412"/>
        <v>MSKU4820195</v>
      </c>
      <c r="AJ1331" s="76" t="str">
        <f t="shared" si="413"/>
        <v>OM TRANSPORT</v>
      </c>
      <c r="AK1331" s="77">
        <f>IF($M1331="TRUCK",VLOOKUP($AQ1331,Invoicing!$A$17:$B$49,MATCH($AK$1,Invoicing!$A$17:$B$17,0),FALSE),VLOOKUP($AQ1331,Invoicing!$N$17:$O$21,MATCH($AK$1,Invoicing!$N$17:$O$17,0),FALSE))</f>
        <v>475</v>
      </c>
      <c r="AL1331" s="78" t="e">
        <f>VLOOKUP($E1331,Invoicing!$A$1:$H$8,MATCH(TRACKER!$N1331,Invoicing!$A$1:$H$1,0),FALSE)</f>
        <v>#N/A</v>
      </c>
      <c r="AM1331" s="78">
        <f>VLOOKUP($E1331,Invoicing!$A$1:$H$8,MATCH(TRACKER!$O$1,Invoicing!$A$1:$H$1,0),FALSE)</f>
        <v>50</v>
      </c>
      <c r="AN1331" s="78">
        <f t="shared" si="414"/>
        <v>50</v>
      </c>
      <c r="AO1331" s="2">
        <f t="shared" si="415"/>
        <v>2</v>
      </c>
      <c r="AP1331" s="2" t="str">
        <f t="shared" si="416"/>
        <v>WEEK</v>
      </c>
      <c r="AQ1331" s="2" t="str">
        <f t="shared" si="417"/>
        <v>OM TRANSPORTWEEK</v>
      </c>
      <c r="AR1331" s="71">
        <f t="shared" si="418"/>
        <v>525</v>
      </c>
      <c r="AS1331" s="71">
        <f>VLOOKUP(AJ1331,Invoicing!A:K,10,FALSE)</f>
        <v>25</v>
      </c>
      <c r="AT1331" s="71">
        <f t="shared" si="419"/>
        <v>550</v>
      </c>
    </row>
    <row r="1332" spans="1:46">
      <c r="A1332" s="37" t="s">
        <v>37</v>
      </c>
      <c r="B1332" s="3" t="s">
        <v>38</v>
      </c>
      <c r="C1332" s="11">
        <v>45543.19027777778</v>
      </c>
      <c r="D1332" s="11">
        <v>45543.166666666664</v>
      </c>
      <c r="E1332" s="11" t="s">
        <v>49</v>
      </c>
      <c r="F1332" s="11" t="s">
        <v>40</v>
      </c>
      <c r="G1332" s="3" t="s">
        <v>1508</v>
      </c>
      <c r="H1332" s="3" t="s">
        <v>46</v>
      </c>
      <c r="I1332" s="11">
        <v>45545.625</v>
      </c>
      <c r="J1332" s="12">
        <v>45545.695138888892</v>
      </c>
      <c r="K1332" s="12">
        <v>45545.708333333336</v>
      </c>
      <c r="L1332" s="12">
        <v>45545.711805555555</v>
      </c>
      <c r="M1332" s="61" t="s">
        <v>12</v>
      </c>
      <c r="N1332" s="3" t="s">
        <v>42</v>
      </c>
      <c r="O1332" s="3">
        <v>0</v>
      </c>
      <c r="P1332" s="1">
        <f t="shared" si="400"/>
        <v>37</v>
      </c>
      <c r="Q1332" s="1">
        <f t="shared" si="401"/>
        <v>9</v>
      </c>
      <c r="R1332" s="72">
        <f t="shared" si="402"/>
        <v>45545.695138888892</v>
      </c>
      <c r="S1332" s="73">
        <f t="shared" si="403"/>
        <v>2.4347222222204437</v>
      </c>
      <c r="T1332" s="74">
        <f>Table2[[#This Row],[ETA A OFRECIMIENTO]]*24</f>
        <v>58.433333333290648</v>
      </c>
      <c r="U1332" s="1" t="str">
        <f t="shared" si="404"/>
        <v>NO</v>
      </c>
      <c r="V1332" s="73">
        <f t="shared" si="405"/>
        <v>8.3333333335758653E-2</v>
      </c>
      <c r="W1332" s="74">
        <f>Table2[[#This Row],[DEL. AVAILABLE A SLOT]]*24</f>
        <v>2.0000000000582077</v>
      </c>
      <c r="X1332" s="1" t="str">
        <f t="shared" si="406"/>
        <v>SI</v>
      </c>
      <c r="Y1332" s="73">
        <f t="shared" si="407"/>
        <v>2.5180555555562023</v>
      </c>
      <c r="Z1332" s="74">
        <f>Table2[[#This Row],[ETA A TIMESLOT]]*24</f>
        <v>60.433333333348855</v>
      </c>
      <c r="AA1332" s="73">
        <f t="shared" si="408"/>
        <v>0</v>
      </c>
      <c r="AB1332" s="73" t="str">
        <f t="shared" si="409"/>
        <v>SI</v>
      </c>
      <c r="AC1332" s="74">
        <f>Table2[[#This Row],[PUNTUALIDAD (H)]]*24</f>
        <v>0</v>
      </c>
      <c r="AD1332" s="73">
        <f t="shared" si="410"/>
        <v>2.5215277777751908</v>
      </c>
      <c r="AE1332" s="74">
        <f>Table2[[#This Row],[ATA TO UNLOADING]]*24</f>
        <v>60.516666666604578</v>
      </c>
      <c r="AF1332" s="74" t="str">
        <f>IF(Table2[[#This Row],[ATA TO UNLOADING 2]]&lt;=48,"YES","NO")</f>
        <v>NO</v>
      </c>
      <c r="AG1332" s="75">
        <f t="shared" si="411"/>
        <v>0.70833333333575865</v>
      </c>
      <c r="AH1332" s="2" t="s">
        <v>42</v>
      </c>
      <c r="AI1332" s="2" t="str">
        <f t="shared" si="412"/>
        <v>MSKU9089329</v>
      </c>
      <c r="AJ1332" s="76" t="str">
        <f t="shared" si="413"/>
        <v>CTU FLEVOKUST BV</v>
      </c>
      <c r="AK1332" s="77">
        <f>IF($M1332="TRUCK",VLOOKUP($AQ1332,Invoicing!$A$17:$B$49,MATCH($AK$1,Invoicing!$A$17:$B$17,0),FALSE),VLOOKUP($AQ1332,Invoicing!$N$17:$O$21,MATCH($AK$1,Invoicing!$N$17:$O$17,0),FALSE))</f>
        <v>380</v>
      </c>
      <c r="AL1332" s="78" t="e">
        <f>VLOOKUP($E1332,Invoicing!$A$1:$H$8,MATCH(TRACKER!$N1332,Invoicing!$A$1:$H$1,0),FALSE)</f>
        <v>#N/A</v>
      </c>
      <c r="AM1332" s="78">
        <v>35</v>
      </c>
      <c r="AN1332" s="78">
        <f t="shared" si="414"/>
        <v>0</v>
      </c>
      <c r="AO1332" s="2">
        <f t="shared" si="415"/>
        <v>2</v>
      </c>
      <c r="AP1332" s="2" t="str">
        <f t="shared" si="416"/>
        <v>WEEK</v>
      </c>
      <c r="AQ1332" s="2" t="str">
        <f t="shared" si="417"/>
        <v>CTU FLEVOKUST BVWEEK</v>
      </c>
      <c r="AR1332" s="71">
        <f t="shared" si="418"/>
        <v>380</v>
      </c>
      <c r="AS1332" s="71">
        <f>VLOOKUP(AJ1332,Invoicing!A:K,10,FALSE)</f>
        <v>0</v>
      </c>
      <c r="AT1332" s="71">
        <f t="shared" si="419"/>
        <v>380</v>
      </c>
    </row>
    <row r="1333" spans="1:46">
      <c r="A1333" s="37" t="s">
        <v>37</v>
      </c>
      <c r="B1333" s="3" t="s">
        <v>38</v>
      </c>
      <c r="C1333" s="11">
        <v>45543.19027777778</v>
      </c>
      <c r="D1333" s="11">
        <v>45543.166666666664</v>
      </c>
      <c r="E1333" s="11" t="s">
        <v>44</v>
      </c>
      <c r="F1333" s="11" t="s">
        <v>40</v>
      </c>
      <c r="G1333" s="3" t="s">
        <v>1509</v>
      </c>
      <c r="H1333" s="3" t="s">
        <v>2821</v>
      </c>
      <c r="I1333" s="11">
        <v>45544.458333333336</v>
      </c>
      <c r="J1333" s="12">
        <v>45545.326388888891</v>
      </c>
      <c r="K1333" s="12">
        <v>45545.333333333336</v>
      </c>
      <c r="L1333" s="12">
        <v>45545.34375</v>
      </c>
      <c r="M1333" s="12" t="s">
        <v>115</v>
      </c>
      <c r="N1333" s="3" t="s">
        <v>42</v>
      </c>
      <c r="O1333" s="3">
        <v>0</v>
      </c>
      <c r="P1333" s="1">
        <f t="shared" si="400"/>
        <v>37</v>
      </c>
      <c r="Q1333" s="1">
        <f t="shared" si="401"/>
        <v>9</v>
      </c>
      <c r="R1333" s="72">
        <f t="shared" si="402"/>
        <v>45545.326388888891</v>
      </c>
      <c r="S1333" s="73">
        <f t="shared" si="403"/>
        <v>1.2680555555562023</v>
      </c>
      <c r="T1333" s="74">
        <f>Table2[[#This Row],[ETA A OFRECIMIENTO]]*24</f>
        <v>30.433333333348855</v>
      </c>
      <c r="U1333" s="1" t="str">
        <f t="shared" si="404"/>
        <v>YES</v>
      </c>
      <c r="V1333" s="73">
        <f t="shared" si="405"/>
        <v>0.875</v>
      </c>
      <c r="W1333" s="74">
        <f>Table2[[#This Row],[DEL. AVAILABLE A SLOT]]*24</f>
        <v>21</v>
      </c>
      <c r="X1333" s="1" t="str">
        <f t="shared" si="406"/>
        <v>SI</v>
      </c>
      <c r="Y1333" s="73">
        <f t="shared" si="407"/>
        <v>2.1430555555562023</v>
      </c>
      <c r="Z1333" s="74">
        <f>Table2[[#This Row],[ETA A TIMESLOT]]*24</f>
        <v>51.433333333348855</v>
      </c>
      <c r="AA1333" s="73">
        <f t="shared" si="408"/>
        <v>0</v>
      </c>
      <c r="AB1333" s="73" t="str">
        <f t="shared" si="409"/>
        <v>SI</v>
      </c>
      <c r="AC1333" s="74">
        <f>Table2[[#This Row],[PUNTUALIDAD (H)]]*24</f>
        <v>0</v>
      </c>
      <c r="AD1333" s="73">
        <f t="shared" si="410"/>
        <v>2.1534722222204437</v>
      </c>
      <c r="AE1333" s="74">
        <f>Table2[[#This Row],[ATA TO UNLOADING]]*24</f>
        <v>51.683333333290648</v>
      </c>
      <c r="AF1333" s="74" t="str">
        <f>IF(Table2[[#This Row],[ATA TO UNLOADING 2]]&lt;=48,"YES","NO")</f>
        <v>NO</v>
      </c>
      <c r="AG1333" s="75">
        <f t="shared" si="411"/>
        <v>0.33333333333575865</v>
      </c>
      <c r="AH1333" s="2" t="s">
        <v>42</v>
      </c>
      <c r="AI1333" s="2" t="str">
        <f t="shared" si="412"/>
        <v>MSKU9427431</v>
      </c>
      <c r="AJ1333" s="76" t="str">
        <f t="shared" si="413"/>
        <v>MSI</v>
      </c>
      <c r="AK1333" s="77">
        <f>IF($M1333="TRUCK",VLOOKUP($AQ1333,Invoicing!$A$17:$B$49,MATCH($AK$1,Invoicing!$A$17:$B$17,0),FALSE),VLOOKUP($AQ1333,Invoicing!$N$17:$O$21,MATCH($AK$1,Invoicing!$N$17:$O$17,0),FALSE))</f>
        <v>480</v>
      </c>
      <c r="AL1333" s="78" t="e">
        <f>VLOOKUP($E1333,Invoicing!$A$1:$H$8,MATCH(TRACKER!$N1333,Invoicing!$A$1:$H$1,0),FALSE)</f>
        <v>#N/A</v>
      </c>
      <c r="AM1333" s="78">
        <f>VLOOKUP($E1333,Invoicing!$A$1:$H$8,MATCH(TRACKER!$O$1,Invoicing!$A$1:$H$1,0),FALSE)</f>
        <v>50</v>
      </c>
      <c r="AN1333" s="78">
        <f t="shared" si="414"/>
        <v>0</v>
      </c>
      <c r="AO1333" s="2">
        <f t="shared" si="415"/>
        <v>2</v>
      </c>
      <c r="AP1333" s="2" t="str">
        <f t="shared" si="416"/>
        <v>WEEK</v>
      </c>
      <c r="AQ1333" s="2" t="str">
        <f t="shared" si="417"/>
        <v>MSIWEEK</v>
      </c>
      <c r="AR1333" s="71">
        <f t="shared" si="418"/>
        <v>480</v>
      </c>
      <c r="AS1333" s="71">
        <f>VLOOKUP(AJ1333,Invoicing!A:K,10,FALSE)</f>
        <v>25</v>
      </c>
      <c r="AT1333" s="71">
        <f t="shared" si="419"/>
        <v>505</v>
      </c>
    </row>
    <row r="1334" spans="1:46">
      <c r="A1334" s="37" t="s">
        <v>37</v>
      </c>
      <c r="B1334" s="3" t="s">
        <v>38</v>
      </c>
      <c r="C1334" s="11">
        <v>45543.19027777778</v>
      </c>
      <c r="D1334" s="11">
        <v>45543.166666666664</v>
      </c>
      <c r="E1334" s="11" t="s">
        <v>49</v>
      </c>
      <c r="F1334" s="11" t="s">
        <v>40</v>
      </c>
      <c r="G1334" s="3" t="s">
        <v>1510</v>
      </c>
      <c r="H1334" s="3" t="s">
        <v>2821</v>
      </c>
      <c r="I1334" s="11">
        <v>45544.458333333336</v>
      </c>
      <c r="J1334" s="12">
        <v>45544.457638888889</v>
      </c>
      <c r="K1334" s="12">
        <v>45544.458333333336</v>
      </c>
      <c r="L1334" s="12">
        <v>45544.5</v>
      </c>
      <c r="M1334" s="12" t="s">
        <v>115</v>
      </c>
      <c r="N1334" s="3" t="s">
        <v>13</v>
      </c>
      <c r="O1334" s="3">
        <v>0</v>
      </c>
      <c r="P1334" s="1">
        <f t="shared" si="400"/>
        <v>37</v>
      </c>
      <c r="Q1334" s="1">
        <f t="shared" si="401"/>
        <v>9</v>
      </c>
      <c r="R1334" s="72">
        <f t="shared" si="402"/>
        <v>45544.457638888889</v>
      </c>
      <c r="S1334" s="73">
        <f t="shared" si="403"/>
        <v>1.2680555555562023</v>
      </c>
      <c r="T1334" s="74">
        <f>Table2[[#This Row],[ETA A OFRECIMIENTO]]*24</f>
        <v>30.433333333348855</v>
      </c>
      <c r="U1334" s="1" t="str">
        <f t="shared" si="404"/>
        <v>YES</v>
      </c>
      <c r="V1334" s="73">
        <f t="shared" si="405"/>
        <v>0</v>
      </c>
      <c r="W1334" s="74">
        <f>Table2[[#This Row],[DEL. AVAILABLE A SLOT]]*24</f>
        <v>0</v>
      </c>
      <c r="X1334" s="1" t="str">
        <f t="shared" si="406"/>
        <v>SI</v>
      </c>
      <c r="Y1334" s="73">
        <f t="shared" si="407"/>
        <v>1.2680555555562023</v>
      </c>
      <c r="Z1334" s="74">
        <f>Table2[[#This Row],[ETA A TIMESLOT]]*24</f>
        <v>30.433333333348855</v>
      </c>
      <c r="AA1334" s="73">
        <f t="shared" si="408"/>
        <v>0</v>
      </c>
      <c r="AB1334" s="73" t="str">
        <f t="shared" si="409"/>
        <v>SI</v>
      </c>
      <c r="AC1334" s="74">
        <f>Table2[[#This Row],[PUNTUALIDAD (H)]]*24</f>
        <v>0</v>
      </c>
      <c r="AD1334" s="73">
        <f t="shared" si="410"/>
        <v>1.3097222222204437</v>
      </c>
      <c r="AE1334" s="74">
        <f>Table2[[#This Row],[ATA TO UNLOADING]]*24</f>
        <v>31.433333333290648</v>
      </c>
      <c r="AF1334" s="74" t="str">
        <f>IF(Table2[[#This Row],[ATA TO UNLOADING 2]]&lt;=48,"YES","NO")</f>
        <v>YES</v>
      </c>
      <c r="AG1334" s="75">
        <f t="shared" si="411"/>
        <v>0.45833333333575865</v>
      </c>
      <c r="AH1334" s="2" t="s">
        <v>42</v>
      </c>
      <c r="AI1334" s="2" t="str">
        <f t="shared" si="412"/>
        <v>MSKU9672172</v>
      </c>
      <c r="AJ1334" s="76" t="str">
        <f t="shared" si="413"/>
        <v>CTU FLEVOKUST BV</v>
      </c>
      <c r="AK1334" s="77">
        <f>IF($M1334="TRUCK",VLOOKUP($AQ1334,Invoicing!$A$17:$B$49,MATCH($AK$1,Invoicing!$A$17:$B$17,0),FALSE),VLOOKUP($AQ1334,Invoicing!$N$17:$O$21,MATCH($AK$1,Invoicing!$N$17:$O$17,0),FALSE))</f>
        <v>520</v>
      </c>
      <c r="AL1334" s="78">
        <v>100</v>
      </c>
      <c r="AM1334" s="78">
        <v>35</v>
      </c>
      <c r="AN1334" s="78">
        <f t="shared" si="414"/>
        <v>0</v>
      </c>
      <c r="AO1334" s="2">
        <f t="shared" si="415"/>
        <v>1</v>
      </c>
      <c r="AP1334" s="2" t="str">
        <f t="shared" si="416"/>
        <v>WEEK</v>
      </c>
      <c r="AQ1334" s="2" t="str">
        <f t="shared" si="417"/>
        <v>CTU FLEVOKUST BVWEEK</v>
      </c>
      <c r="AR1334" s="71">
        <f t="shared" si="418"/>
        <v>620</v>
      </c>
      <c r="AS1334" s="71">
        <f>VLOOKUP(AJ1334,Invoicing!A:K,10,FALSE)</f>
        <v>0</v>
      </c>
      <c r="AT1334" s="71">
        <f t="shared" si="419"/>
        <v>620</v>
      </c>
    </row>
    <row r="1335" spans="1:46">
      <c r="A1335" s="37" t="s">
        <v>37</v>
      </c>
      <c r="B1335" s="3" t="s">
        <v>38</v>
      </c>
      <c r="C1335" s="11">
        <v>45543.19027777778</v>
      </c>
      <c r="D1335" s="11">
        <v>45543.166666666664</v>
      </c>
      <c r="E1335" s="11" t="s">
        <v>44</v>
      </c>
      <c r="F1335" s="11" t="s">
        <v>40</v>
      </c>
      <c r="G1335" s="3" t="s">
        <v>1511</v>
      </c>
      <c r="H1335" s="3" t="s">
        <v>41</v>
      </c>
      <c r="I1335" s="11">
        <v>45544.458333333336</v>
      </c>
      <c r="J1335" s="12">
        <v>45544.715277777781</v>
      </c>
      <c r="K1335" s="12">
        <v>45544.770833333336</v>
      </c>
      <c r="L1335" s="12">
        <v>45544.722222222219</v>
      </c>
      <c r="M1335" s="12" t="s">
        <v>115</v>
      </c>
      <c r="N1335" s="3" t="s">
        <v>42</v>
      </c>
      <c r="O1335" s="3">
        <v>0</v>
      </c>
      <c r="P1335" s="1">
        <f t="shared" si="400"/>
        <v>37</v>
      </c>
      <c r="Q1335" s="1">
        <f t="shared" si="401"/>
        <v>9</v>
      </c>
      <c r="R1335" s="72">
        <f t="shared" si="402"/>
        <v>45544.715277777781</v>
      </c>
      <c r="S1335" s="73">
        <f t="shared" si="403"/>
        <v>1.2680555555562023</v>
      </c>
      <c r="T1335" s="74">
        <f>Table2[[#This Row],[ETA A OFRECIMIENTO]]*24</f>
        <v>30.433333333348855</v>
      </c>
      <c r="U1335" s="1" t="str">
        <f t="shared" si="404"/>
        <v>YES</v>
      </c>
      <c r="V1335" s="73">
        <f t="shared" si="405"/>
        <v>0.3125</v>
      </c>
      <c r="W1335" s="74">
        <f>Table2[[#This Row],[DEL. AVAILABLE A SLOT]]*24</f>
        <v>7.5</v>
      </c>
      <c r="X1335" s="1" t="str">
        <f t="shared" si="406"/>
        <v>SI</v>
      </c>
      <c r="Y1335" s="73">
        <f t="shared" si="407"/>
        <v>1.5805555555562023</v>
      </c>
      <c r="Z1335" s="74">
        <f>Table2[[#This Row],[ETA A TIMESLOT]]*24</f>
        <v>37.933333333348855</v>
      </c>
      <c r="AA1335" s="73">
        <f t="shared" si="408"/>
        <v>0</v>
      </c>
      <c r="AB1335" s="73" t="str">
        <f t="shared" si="409"/>
        <v>SI</v>
      </c>
      <c r="AC1335" s="74">
        <f>Table2[[#This Row],[PUNTUALIDAD (H)]]*24</f>
        <v>0</v>
      </c>
      <c r="AD1335" s="73">
        <f t="shared" si="410"/>
        <v>1.5319444444394321</v>
      </c>
      <c r="AE1335" s="74">
        <f>Table2[[#This Row],[ATA TO UNLOADING]]*24</f>
        <v>36.766666666546371</v>
      </c>
      <c r="AF1335" s="74" t="str">
        <f>IF(Table2[[#This Row],[ATA TO UNLOADING 2]]&lt;=48,"YES","NO")</f>
        <v>YES</v>
      </c>
      <c r="AG1335" s="75">
        <f t="shared" si="411"/>
        <v>0.77083333333575865</v>
      </c>
      <c r="AH1335" s="2" t="s">
        <v>42</v>
      </c>
      <c r="AI1335" s="2" t="str">
        <f t="shared" si="412"/>
        <v>MTSU9611274</v>
      </c>
      <c r="AJ1335" s="76" t="str">
        <f t="shared" si="413"/>
        <v>MSI</v>
      </c>
      <c r="AK1335" s="77">
        <f>IF($M1335="TRUCK",VLOOKUP($AQ1335,Invoicing!$A$17:$B$49,MATCH($AK$1,Invoicing!$A$17:$B$17,0),FALSE),VLOOKUP($AQ1335,Invoicing!$N$17:$O$21,MATCH($AK$1,Invoicing!$N$17:$O$17,0),FALSE))</f>
        <v>480</v>
      </c>
      <c r="AL1335" s="78" t="e">
        <f>VLOOKUP($E1335,Invoicing!$A$1:$H$8,MATCH(TRACKER!$N1335,Invoicing!$A$1:$H$1,0),FALSE)</f>
        <v>#N/A</v>
      </c>
      <c r="AM1335" s="78">
        <f>VLOOKUP($E1335,Invoicing!$A$1:$H$8,MATCH(TRACKER!$O$1,Invoicing!$A$1:$H$1,0),FALSE)</f>
        <v>50</v>
      </c>
      <c r="AN1335" s="78">
        <f t="shared" si="414"/>
        <v>0</v>
      </c>
      <c r="AO1335" s="2">
        <f t="shared" si="415"/>
        <v>1</v>
      </c>
      <c r="AP1335" s="2" t="str">
        <f t="shared" si="416"/>
        <v>WEEK</v>
      </c>
      <c r="AQ1335" s="2" t="str">
        <f t="shared" si="417"/>
        <v>MSIWEEK</v>
      </c>
      <c r="AR1335" s="71">
        <f t="shared" si="418"/>
        <v>480</v>
      </c>
      <c r="AS1335" s="71">
        <f>VLOOKUP(AJ1335,Invoicing!A:K,10,FALSE)</f>
        <v>25</v>
      </c>
      <c r="AT1335" s="71">
        <f t="shared" si="419"/>
        <v>505</v>
      </c>
    </row>
    <row r="1336" spans="1:46">
      <c r="A1336" s="37" t="s">
        <v>37</v>
      </c>
      <c r="B1336" s="3" t="s">
        <v>38</v>
      </c>
      <c r="C1336" s="11">
        <v>45543.19027777778</v>
      </c>
      <c r="D1336" s="11">
        <v>45543.166666666664</v>
      </c>
      <c r="E1336" s="11" t="s">
        <v>44</v>
      </c>
      <c r="F1336" s="11" t="s">
        <v>40</v>
      </c>
      <c r="G1336" s="3" t="s">
        <v>1512</v>
      </c>
      <c r="H1336" s="3" t="s">
        <v>41</v>
      </c>
      <c r="I1336" s="11">
        <v>45544.458333333336</v>
      </c>
      <c r="J1336" s="12">
        <v>45545.111111111109</v>
      </c>
      <c r="K1336" s="12">
        <v>45545.145833333336</v>
      </c>
      <c r="L1336" s="12">
        <v>45545.145833333336</v>
      </c>
      <c r="M1336" s="12" t="s">
        <v>115</v>
      </c>
      <c r="N1336" s="3" t="s">
        <v>42</v>
      </c>
      <c r="O1336" s="3">
        <v>0</v>
      </c>
      <c r="P1336" s="1">
        <f t="shared" si="400"/>
        <v>37</v>
      </c>
      <c r="Q1336" s="1">
        <f t="shared" si="401"/>
        <v>9</v>
      </c>
      <c r="R1336" s="72">
        <f t="shared" si="402"/>
        <v>45545.111111111109</v>
      </c>
      <c r="S1336" s="73">
        <f t="shared" si="403"/>
        <v>1.2680555555562023</v>
      </c>
      <c r="T1336" s="74">
        <f>Table2[[#This Row],[ETA A OFRECIMIENTO]]*24</f>
        <v>30.433333333348855</v>
      </c>
      <c r="U1336" s="1" t="str">
        <f t="shared" si="404"/>
        <v>YES</v>
      </c>
      <c r="V1336" s="73">
        <f t="shared" si="405"/>
        <v>0.6875</v>
      </c>
      <c r="W1336" s="74">
        <f>Table2[[#This Row],[DEL. AVAILABLE A SLOT]]*24</f>
        <v>16.5</v>
      </c>
      <c r="X1336" s="1" t="str">
        <f t="shared" si="406"/>
        <v>SI</v>
      </c>
      <c r="Y1336" s="73">
        <f t="shared" si="407"/>
        <v>1.9555555555562023</v>
      </c>
      <c r="Z1336" s="74">
        <f>Table2[[#This Row],[ETA A TIMESLOT]]*24</f>
        <v>46.933333333348855</v>
      </c>
      <c r="AA1336" s="73">
        <f t="shared" si="408"/>
        <v>0</v>
      </c>
      <c r="AB1336" s="73" t="str">
        <f t="shared" si="409"/>
        <v>SI</v>
      </c>
      <c r="AC1336" s="74">
        <f>Table2[[#This Row],[PUNTUALIDAD (H)]]*24</f>
        <v>0</v>
      </c>
      <c r="AD1336" s="73">
        <f t="shared" si="410"/>
        <v>1.9555555555562023</v>
      </c>
      <c r="AE1336" s="74">
        <f>Table2[[#This Row],[ATA TO UNLOADING]]*24</f>
        <v>46.933333333348855</v>
      </c>
      <c r="AF1336" s="74" t="str">
        <f>IF(Table2[[#This Row],[ATA TO UNLOADING 2]]&lt;=48,"YES","NO")</f>
        <v>YES</v>
      </c>
      <c r="AG1336" s="75">
        <f t="shared" si="411"/>
        <v>0.14583333333575865</v>
      </c>
      <c r="AH1336" s="2" t="s">
        <v>24</v>
      </c>
      <c r="AI1336" s="2" t="str">
        <f t="shared" si="412"/>
        <v>PONU3065850</v>
      </c>
      <c r="AJ1336" s="76" t="str">
        <f t="shared" si="413"/>
        <v>MSI</v>
      </c>
      <c r="AK1336" s="77">
        <f>IF($M1336="TRUCK",VLOOKUP($AQ1336,Invoicing!$A$17:$B$49,MATCH($AK$1,Invoicing!$A$17:$B$17,0),FALSE),VLOOKUP($AQ1336,Invoicing!$N$17:$O$21,MATCH($AK$1,Invoicing!$N$17:$O$17,0),FALSE))</f>
        <v>530</v>
      </c>
      <c r="AL1336" s="78" t="e">
        <f>VLOOKUP($E1336,Invoicing!$A$1:$H$8,MATCH(TRACKER!$N1336,Invoicing!$A$1:$H$1,0),FALSE)</f>
        <v>#N/A</v>
      </c>
      <c r="AM1336" s="78">
        <f>VLOOKUP($E1336,Invoicing!$A$1:$H$8,MATCH(TRACKER!$O$1,Invoicing!$A$1:$H$1,0),FALSE)</f>
        <v>50</v>
      </c>
      <c r="AN1336" s="78">
        <f t="shared" si="414"/>
        <v>0</v>
      </c>
      <c r="AO1336" s="2">
        <f t="shared" si="415"/>
        <v>2</v>
      </c>
      <c r="AP1336" s="2" t="str">
        <f t="shared" si="416"/>
        <v>NIGHT</v>
      </c>
      <c r="AQ1336" s="2" t="str">
        <f t="shared" si="417"/>
        <v>MSINIGHT</v>
      </c>
      <c r="AR1336" s="71">
        <f t="shared" si="418"/>
        <v>530</v>
      </c>
      <c r="AS1336" s="71">
        <f>VLOOKUP(AJ1336,Invoicing!A:K,10,FALSE)</f>
        <v>25</v>
      </c>
      <c r="AT1336" s="71">
        <f t="shared" si="419"/>
        <v>555</v>
      </c>
    </row>
    <row r="1337" spans="1:46">
      <c r="A1337" s="37" t="s">
        <v>37</v>
      </c>
      <c r="B1337" s="3" t="s">
        <v>38</v>
      </c>
      <c r="C1337" s="11">
        <v>45543.19027777778</v>
      </c>
      <c r="D1337" s="11">
        <v>45543.166666666664</v>
      </c>
      <c r="E1337" s="11" t="s">
        <v>45</v>
      </c>
      <c r="F1337" s="11" t="s">
        <v>40</v>
      </c>
      <c r="G1337" s="3" t="s">
        <v>1513</v>
      </c>
      <c r="H1337" s="3" t="s">
        <v>46</v>
      </c>
      <c r="I1337" s="11">
        <v>45544.458333333336</v>
      </c>
      <c r="J1337" s="12">
        <v>45544.54791666667</v>
      </c>
      <c r="K1337" s="12">
        <v>45544.625</v>
      </c>
      <c r="L1337" s="12">
        <v>45544.54791666667</v>
      </c>
      <c r="M1337" s="12" t="s">
        <v>115</v>
      </c>
      <c r="N1337" s="3" t="s">
        <v>42</v>
      </c>
      <c r="O1337" s="3">
        <v>1</v>
      </c>
      <c r="P1337" s="1">
        <f t="shared" si="400"/>
        <v>37</v>
      </c>
      <c r="Q1337" s="1">
        <f t="shared" si="401"/>
        <v>9</v>
      </c>
      <c r="R1337" s="72">
        <f t="shared" si="402"/>
        <v>45544.54791666667</v>
      </c>
      <c r="S1337" s="73">
        <f t="shared" si="403"/>
        <v>1.2680555555562023</v>
      </c>
      <c r="T1337" s="74">
        <f>Table2[[#This Row],[ETA A OFRECIMIENTO]]*24</f>
        <v>30.433333333348855</v>
      </c>
      <c r="U1337" s="1" t="str">
        <f t="shared" si="404"/>
        <v>YES</v>
      </c>
      <c r="V1337" s="73">
        <f t="shared" si="405"/>
        <v>0.16666666666424135</v>
      </c>
      <c r="W1337" s="74">
        <f>Table2[[#This Row],[DEL. AVAILABLE A SLOT]]*24</f>
        <v>3.9999999999417923</v>
      </c>
      <c r="X1337" s="1" t="str">
        <f t="shared" si="406"/>
        <v>SI</v>
      </c>
      <c r="Y1337" s="73">
        <f t="shared" si="407"/>
        <v>1.4347222222204437</v>
      </c>
      <c r="Z1337" s="74">
        <f>Table2[[#This Row],[ETA A TIMESLOT]]*24</f>
        <v>34.433333333290648</v>
      </c>
      <c r="AA1337" s="73">
        <f t="shared" si="408"/>
        <v>0</v>
      </c>
      <c r="AB1337" s="73" t="str">
        <f t="shared" si="409"/>
        <v>SI</v>
      </c>
      <c r="AC1337" s="74">
        <f>Table2[[#This Row],[PUNTUALIDAD (H)]]*24</f>
        <v>0</v>
      </c>
      <c r="AD1337" s="73">
        <f t="shared" si="410"/>
        <v>1.3576388888905058</v>
      </c>
      <c r="AE1337" s="74">
        <f>Table2[[#This Row],[ATA TO UNLOADING]]*24</f>
        <v>32.583333333372138</v>
      </c>
      <c r="AF1337" s="74" t="str">
        <f>IF(Table2[[#This Row],[ATA TO UNLOADING 2]]&lt;=48,"YES","NO")</f>
        <v>YES</v>
      </c>
      <c r="AG1337" s="75">
        <f t="shared" si="411"/>
        <v>0.625</v>
      </c>
      <c r="AH1337" s="2" t="s">
        <v>42</v>
      </c>
      <c r="AI1337" s="2" t="str">
        <f t="shared" si="412"/>
        <v>PONU8107515</v>
      </c>
      <c r="AJ1337" s="76" t="str">
        <f t="shared" si="413"/>
        <v>OM TRANSPORT</v>
      </c>
      <c r="AK1337" s="77">
        <f>IF($M1337="TRUCK",VLOOKUP($AQ1337,Invoicing!$A$17:$B$49,MATCH($AK$1,Invoicing!$A$17:$B$17,0),FALSE),VLOOKUP($AQ1337,Invoicing!$N$17:$O$21,MATCH($AK$1,Invoicing!$N$17:$O$17,0),FALSE))</f>
        <v>475</v>
      </c>
      <c r="AL1337" s="78" t="e">
        <f>VLOOKUP($E1337,Invoicing!$A$1:$H$8,MATCH(TRACKER!$N1337,Invoicing!$A$1:$H$1,0),FALSE)</f>
        <v>#N/A</v>
      </c>
      <c r="AM1337" s="78">
        <f>VLOOKUP($E1337,Invoicing!$A$1:$H$8,MATCH(TRACKER!$O$1,Invoicing!$A$1:$H$1,0),FALSE)</f>
        <v>50</v>
      </c>
      <c r="AN1337" s="78">
        <f t="shared" si="414"/>
        <v>50</v>
      </c>
      <c r="AO1337" s="2">
        <f t="shared" si="415"/>
        <v>1</v>
      </c>
      <c r="AP1337" s="2" t="str">
        <f t="shared" si="416"/>
        <v>WEEK</v>
      </c>
      <c r="AQ1337" s="2" t="str">
        <f t="shared" si="417"/>
        <v>OM TRANSPORTWEEK</v>
      </c>
      <c r="AR1337" s="71">
        <f t="shared" si="418"/>
        <v>525</v>
      </c>
      <c r="AS1337" s="71">
        <f>VLOOKUP(AJ1337,Invoicing!A:K,10,FALSE)</f>
        <v>25</v>
      </c>
      <c r="AT1337" s="71">
        <f t="shared" si="419"/>
        <v>550</v>
      </c>
    </row>
    <row r="1338" spans="1:46">
      <c r="A1338" s="37" t="s">
        <v>37</v>
      </c>
      <c r="B1338" s="3" t="s">
        <v>38</v>
      </c>
      <c r="C1338" s="11">
        <v>45543.19027777778</v>
      </c>
      <c r="D1338" s="11">
        <v>45543.166666666664</v>
      </c>
      <c r="E1338" s="11" t="s">
        <v>45</v>
      </c>
      <c r="F1338" s="11" t="s">
        <v>40</v>
      </c>
      <c r="G1338" s="3" t="s">
        <v>1514</v>
      </c>
      <c r="H1338" s="3" t="s">
        <v>2821</v>
      </c>
      <c r="I1338" s="11">
        <v>45544.458333333336</v>
      </c>
      <c r="J1338" s="12">
        <v>45545.206250000003</v>
      </c>
      <c r="K1338" s="12">
        <v>45545.166666666664</v>
      </c>
      <c r="L1338" s="12">
        <v>45545.206250000003</v>
      </c>
      <c r="M1338" s="12" t="s">
        <v>115</v>
      </c>
      <c r="N1338" s="3" t="s">
        <v>42</v>
      </c>
      <c r="O1338" s="3">
        <v>0</v>
      </c>
      <c r="P1338" s="1">
        <f t="shared" si="400"/>
        <v>37</v>
      </c>
      <c r="Q1338" s="1">
        <f t="shared" si="401"/>
        <v>9</v>
      </c>
      <c r="R1338" s="72">
        <f t="shared" si="402"/>
        <v>45545.206250000003</v>
      </c>
      <c r="S1338" s="73">
        <f t="shared" si="403"/>
        <v>1.2680555555562023</v>
      </c>
      <c r="T1338" s="74">
        <f>Table2[[#This Row],[ETA A OFRECIMIENTO]]*24</f>
        <v>30.433333333348855</v>
      </c>
      <c r="U1338" s="1" t="str">
        <f t="shared" si="404"/>
        <v>YES</v>
      </c>
      <c r="V1338" s="73">
        <f t="shared" si="405"/>
        <v>0.70833333332848269</v>
      </c>
      <c r="W1338" s="74">
        <f>Table2[[#This Row],[DEL. AVAILABLE A SLOT]]*24</f>
        <v>16.999999999883585</v>
      </c>
      <c r="X1338" s="1" t="str">
        <f t="shared" si="406"/>
        <v>SI</v>
      </c>
      <c r="Y1338" s="73">
        <f t="shared" si="407"/>
        <v>1.976388888884685</v>
      </c>
      <c r="Z1338" s="74">
        <f>Table2[[#This Row],[ETA A TIMESLOT]]*24</f>
        <v>47.43333333323244</v>
      </c>
      <c r="AA1338" s="73">
        <f t="shared" si="408"/>
        <v>3.9583333338669036E-2</v>
      </c>
      <c r="AB1338" s="73" t="str">
        <f t="shared" si="409"/>
        <v>NO</v>
      </c>
      <c r="AC1338" s="74">
        <f>Table2[[#This Row],[PUNTUALIDAD (H)]]*24</f>
        <v>0.95000000012805685</v>
      </c>
      <c r="AD1338" s="73">
        <f t="shared" si="410"/>
        <v>2.015972222223354</v>
      </c>
      <c r="AE1338" s="74">
        <f>Table2[[#This Row],[ATA TO UNLOADING]]*24</f>
        <v>48.383333333360497</v>
      </c>
      <c r="AF1338" s="74" t="str">
        <f>IF(Table2[[#This Row],[ATA TO UNLOADING 2]]&lt;=48,"YES","NO")</f>
        <v>NO</v>
      </c>
      <c r="AG1338" s="75">
        <f t="shared" si="411"/>
        <v>0.16666666666424135</v>
      </c>
      <c r="AH1338" s="2" t="s">
        <v>24</v>
      </c>
      <c r="AI1338" s="2" t="str">
        <f t="shared" si="412"/>
        <v>PONU8143092</v>
      </c>
      <c r="AJ1338" s="76" t="str">
        <f t="shared" si="413"/>
        <v>OM TRANSPORT</v>
      </c>
      <c r="AK1338" s="77">
        <f>IF($M1338="TRUCK",VLOOKUP($AQ1338,Invoicing!$A$17:$B$49,MATCH($AK$1,Invoicing!$A$17:$B$17,0),FALSE),VLOOKUP($AQ1338,Invoicing!$N$17:$O$21,MATCH($AK$1,Invoicing!$N$17:$O$17,0),FALSE))</f>
        <v>475</v>
      </c>
      <c r="AL1338" s="78" t="e">
        <f>VLOOKUP($E1338,Invoicing!$A$1:$H$8,MATCH(TRACKER!$N1338,Invoicing!$A$1:$H$1,0),FALSE)</f>
        <v>#N/A</v>
      </c>
      <c r="AM1338" s="78">
        <f>VLOOKUP($E1338,Invoicing!$A$1:$H$8,MATCH(TRACKER!$O$1,Invoicing!$A$1:$H$1,0),FALSE)</f>
        <v>50</v>
      </c>
      <c r="AN1338" s="78">
        <f t="shared" si="414"/>
        <v>0</v>
      </c>
      <c r="AO1338" s="2">
        <f t="shared" si="415"/>
        <v>2</v>
      </c>
      <c r="AP1338" s="2" t="str">
        <f t="shared" si="416"/>
        <v>NIGHT</v>
      </c>
      <c r="AQ1338" s="2" t="str">
        <f t="shared" si="417"/>
        <v>OM TRANSPORTNIGHT</v>
      </c>
      <c r="AR1338" s="71">
        <f t="shared" si="418"/>
        <v>475</v>
      </c>
      <c r="AS1338" s="71">
        <f>VLOOKUP(AJ1338,Invoicing!A:K,10,FALSE)</f>
        <v>25</v>
      </c>
      <c r="AT1338" s="71">
        <f t="shared" si="419"/>
        <v>500</v>
      </c>
    </row>
    <row r="1339" spans="1:46">
      <c r="A1339" s="37" t="s">
        <v>37</v>
      </c>
      <c r="B1339" s="3" t="s">
        <v>38</v>
      </c>
      <c r="C1339" s="11">
        <v>45543.19027777778</v>
      </c>
      <c r="D1339" s="11">
        <v>45543.166666666664</v>
      </c>
      <c r="E1339" s="11" t="s">
        <v>44</v>
      </c>
      <c r="F1339" s="11" t="s">
        <v>40</v>
      </c>
      <c r="G1339" s="3" t="s">
        <v>1515</v>
      </c>
      <c r="H1339" s="3" t="s">
        <v>2821</v>
      </c>
      <c r="I1339" s="11">
        <v>45544.458333333336</v>
      </c>
      <c r="J1339" s="12">
        <v>45545.148611111108</v>
      </c>
      <c r="K1339" s="12">
        <v>45545.125</v>
      </c>
      <c r="L1339" s="12">
        <v>45545.148611111108</v>
      </c>
      <c r="M1339" s="12" t="s">
        <v>115</v>
      </c>
      <c r="N1339" s="3" t="s">
        <v>42</v>
      </c>
      <c r="O1339" s="3">
        <v>0</v>
      </c>
      <c r="P1339" s="1">
        <f t="shared" si="400"/>
        <v>37</v>
      </c>
      <c r="Q1339" s="1">
        <f t="shared" si="401"/>
        <v>9</v>
      </c>
      <c r="R1339" s="72">
        <f t="shared" si="402"/>
        <v>45545.148611111108</v>
      </c>
      <c r="S1339" s="73">
        <f t="shared" si="403"/>
        <v>1.2680555555562023</v>
      </c>
      <c r="T1339" s="74">
        <f>Table2[[#This Row],[ETA A OFRECIMIENTO]]*24</f>
        <v>30.433333333348855</v>
      </c>
      <c r="U1339" s="1" t="str">
        <f t="shared" si="404"/>
        <v>YES</v>
      </c>
      <c r="V1339" s="73">
        <f t="shared" si="405"/>
        <v>0.66666666666424135</v>
      </c>
      <c r="W1339" s="74">
        <f>Table2[[#This Row],[DEL. AVAILABLE A SLOT]]*24</f>
        <v>15.999999999941792</v>
      </c>
      <c r="X1339" s="1" t="str">
        <f t="shared" si="406"/>
        <v>SI</v>
      </c>
      <c r="Y1339" s="73">
        <f t="shared" si="407"/>
        <v>1.9347222222204437</v>
      </c>
      <c r="Z1339" s="74">
        <f>Table2[[#This Row],[ETA A TIMESLOT]]*24</f>
        <v>46.433333333290648</v>
      </c>
      <c r="AA1339" s="73">
        <f t="shared" si="408"/>
        <v>2.361111110803904E-2</v>
      </c>
      <c r="AB1339" s="73" t="str">
        <f t="shared" si="409"/>
        <v>SI</v>
      </c>
      <c r="AC1339" s="74">
        <f>Table2[[#This Row],[PUNTUALIDAD (H)]]*24</f>
        <v>0.56666666659293696</v>
      </c>
      <c r="AD1339" s="73">
        <f t="shared" si="410"/>
        <v>1.9583333333284827</v>
      </c>
      <c r="AE1339" s="74">
        <f>Table2[[#This Row],[ATA TO UNLOADING]]*24</f>
        <v>46.999999999883585</v>
      </c>
      <c r="AF1339" s="74" t="str">
        <f>IF(Table2[[#This Row],[ATA TO UNLOADING 2]]&lt;=48,"YES","NO")</f>
        <v>YES</v>
      </c>
      <c r="AG1339" s="75">
        <f t="shared" si="411"/>
        <v>0.125</v>
      </c>
      <c r="AH1339" s="2" t="s">
        <v>24</v>
      </c>
      <c r="AI1339" s="2" t="str">
        <f t="shared" si="412"/>
        <v>PONU8193350</v>
      </c>
      <c r="AJ1339" s="76" t="str">
        <f t="shared" si="413"/>
        <v>MSI</v>
      </c>
      <c r="AK1339" s="77">
        <f>IF($M1339="TRUCK",VLOOKUP($AQ1339,Invoicing!$A$17:$B$49,MATCH($AK$1,Invoicing!$A$17:$B$17,0),FALSE),VLOOKUP($AQ1339,Invoicing!$N$17:$O$21,MATCH($AK$1,Invoicing!$N$17:$O$17,0),FALSE))</f>
        <v>530</v>
      </c>
      <c r="AL1339" s="78" t="e">
        <f>VLOOKUP($E1339,Invoicing!$A$1:$H$8,MATCH(TRACKER!$N1339,Invoicing!$A$1:$H$1,0),FALSE)</f>
        <v>#N/A</v>
      </c>
      <c r="AM1339" s="78">
        <f>VLOOKUP($E1339,Invoicing!$A$1:$H$8,MATCH(TRACKER!$O$1,Invoicing!$A$1:$H$1,0),FALSE)</f>
        <v>50</v>
      </c>
      <c r="AN1339" s="78">
        <f t="shared" si="414"/>
        <v>0</v>
      </c>
      <c r="AO1339" s="2">
        <f t="shared" si="415"/>
        <v>2</v>
      </c>
      <c r="AP1339" s="2" t="str">
        <f t="shared" si="416"/>
        <v>NIGHT</v>
      </c>
      <c r="AQ1339" s="2" t="str">
        <f t="shared" si="417"/>
        <v>MSINIGHT</v>
      </c>
      <c r="AR1339" s="71">
        <f t="shared" si="418"/>
        <v>530</v>
      </c>
      <c r="AS1339" s="71">
        <f>VLOOKUP(AJ1339,Invoicing!A:K,10,FALSE)</f>
        <v>25</v>
      </c>
      <c r="AT1339" s="71">
        <f t="shared" si="419"/>
        <v>555</v>
      </c>
    </row>
    <row r="1340" spans="1:46">
      <c r="A1340" s="37" t="s">
        <v>37</v>
      </c>
      <c r="B1340" s="3" t="s">
        <v>38</v>
      </c>
      <c r="C1340" s="11">
        <v>45543.19027777778</v>
      </c>
      <c r="D1340" s="11">
        <v>45543.166666666664</v>
      </c>
      <c r="E1340" s="11" t="s">
        <v>45</v>
      </c>
      <c r="F1340" s="11" t="s">
        <v>40</v>
      </c>
      <c r="G1340" s="3" t="s">
        <v>1516</v>
      </c>
      <c r="H1340" s="3" t="s">
        <v>2821</v>
      </c>
      <c r="I1340" s="11">
        <v>45544.458333333336</v>
      </c>
      <c r="J1340" s="12">
        <v>45544.426388888889</v>
      </c>
      <c r="K1340" s="12">
        <v>45544.458333333336</v>
      </c>
      <c r="L1340" s="12">
        <v>45544.434027777781</v>
      </c>
      <c r="M1340" s="12" t="s">
        <v>115</v>
      </c>
      <c r="N1340" s="3" t="s">
        <v>42</v>
      </c>
      <c r="O1340" s="3">
        <v>0</v>
      </c>
      <c r="P1340" s="1">
        <f t="shared" si="400"/>
        <v>37</v>
      </c>
      <c r="Q1340" s="1">
        <f t="shared" si="401"/>
        <v>9</v>
      </c>
      <c r="R1340" s="72">
        <f t="shared" si="402"/>
        <v>45544.426388888889</v>
      </c>
      <c r="S1340" s="73">
        <f t="shared" si="403"/>
        <v>1.2680555555562023</v>
      </c>
      <c r="T1340" s="74">
        <f>Table2[[#This Row],[ETA A OFRECIMIENTO]]*24</f>
        <v>30.433333333348855</v>
      </c>
      <c r="U1340" s="1" t="str">
        <f t="shared" si="404"/>
        <v>YES</v>
      </c>
      <c r="V1340" s="73">
        <f t="shared" si="405"/>
        <v>0</v>
      </c>
      <c r="W1340" s="74">
        <f>Table2[[#This Row],[DEL. AVAILABLE A SLOT]]*24</f>
        <v>0</v>
      </c>
      <c r="X1340" s="1" t="str">
        <f t="shared" si="406"/>
        <v>SI</v>
      </c>
      <c r="Y1340" s="73">
        <f t="shared" si="407"/>
        <v>1.2680555555562023</v>
      </c>
      <c r="Z1340" s="74">
        <f>Table2[[#This Row],[ETA A TIMESLOT]]*24</f>
        <v>30.433333333348855</v>
      </c>
      <c r="AA1340" s="73">
        <f t="shared" si="408"/>
        <v>0</v>
      </c>
      <c r="AB1340" s="73" t="str">
        <f t="shared" si="409"/>
        <v>SI</v>
      </c>
      <c r="AC1340" s="74">
        <f>Table2[[#This Row],[PUNTUALIDAD (H)]]*24</f>
        <v>0</v>
      </c>
      <c r="AD1340" s="73">
        <f t="shared" si="410"/>
        <v>1.2437500000014552</v>
      </c>
      <c r="AE1340" s="74">
        <f>Table2[[#This Row],[ATA TO UNLOADING]]*24</f>
        <v>29.850000000034925</v>
      </c>
      <c r="AF1340" s="74" t="str">
        <f>IF(Table2[[#This Row],[ATA TO UNLOADING 2]]&lt;=48,"YES","NO")</f>
        <v>YES</v>
      </c>
      <c r="AG1340" s="75">
        <f t="shared" si="411"/>
        <v>0.45833333333575865</v>
      </c>
      <c r="AH1340" s="2" t="s">
        <v>42</v>
      </c>
      <c r="AI1340" s="2" t="str">
        <f t="shared" si="412"/>
        <v>SUDU8864472</v>
      </c>
      <c r="AJ1340" s="76" t="str">
        <f t="shared" si="413"/>
        <v>OM TRANSPORT</v>
      </c>
      <c r="AK1340" s="77">
        <f>IF($M1340="TRUCK",VLOOKUP($AQ1340,Invoicing!$A$17:$B$49,MATCH($AK$1,Invoicing!$A$17:$B$17,0),FALSE),VLOOKUP($AQ1340,Invoicing!$N$17:$O$21,MATCH($AK$1,Invoicing!$N$17:$O$17,0),FALSE))</f>
        <v>475</v>
      </c>
      <c r="AL1340" s="78" t="e">
        <f>VLOOKUP($E1340,Invoicing!$A$1:$H$8,MATCH(TRACKER!$N1340,Invoicing!$A$1:$H$1,0),FALSE)</f>
        <v>#N/A</v>
      </c>
      <c r="AM1340" s="78">
        <f>VLOOKUP($E1340,Invoicing!$A$1:$H$8,MATCH(TRACKER!$O$1,Invoicing!$A$1:$H$1,0),FALSE)</f>
        <v>50</v>
      </c>
      <c r="AN1340" s="78">
        <f t="shared" si="414"/>
        <v>0</v>
      </c>
      <c r="AO1340" s="2">
        <f t="shared" si="415"/>
        <v>1</v>
      </c>
      <c r="AP1340" s="2" t="str">
        <f t="shared" si="416"/>
        <v>WEEK</v>
      </c>
      <c r="AQ1340" s="2" t="str">
        <f t="shared" si="417"/>
        <v>OM TRANSPORTWEEK</v>
      </c>
      <c r="AR1340" s="71">
        <f t="shared" si="418"/>
        <v>475</v>
      </c>
      <c r="AS1340" s="71">
        <f>VLOOKUP(AJ1340,Invoicing!A:K,10,FALSE)</f>
        <v>25</v>
      </c>
      <c r="AT1340" s="71">
        <f t="shared" si="419"/>
        <v>500</v>
      </c>
    </row>
    <row r="1341" spans="1:46">
      <c r="A1341" s="37" t="s">
        <v>37</v>
      </c>
      <c r="B1341" s="3" t="s">
        <v>38</v>
      </c>
      <c r="C1341" s="11">
        <v>45543.19027777778</v>
      </c>
      <c r="D1341" s="11">
        <v>45543.166666666664</v>
      </c>
      <c r="E1341" s="11" t="s">
        <v>49</v>
      </c>
      <c r="F1341" s="11" t="s">
        <v>40</v>
      </c>
      <c r="G1341" s="3" t="s">
        <v>1517</v>
      </c>
      <c r="H1341" s="3" t="s">
        <v>41</v>
      </c>
      <c r="I1341" s="11">
        <v>45545.625</v>
      </c>
      <c r="J1341" s="12">
        <v>45547.0625</v>
      </c>
      <c r="K1341" s="12">
        <v>45547.125</v>
      </c>
      <c r="L1341" s="12">
        <v>45547.081250000003</v>
      </c>
      <c r="M1341" s="61" t="s">
        <v>12</v>
      </c>
      <c r="N1341" s="3" t="s">
        <v>42</v>
      </c>
      <c r="O1341" s="3">
        <v>0</v>
      </c>
      <c r="P1341" s="1">
        <f t="shared" si="400"/>
        <v>37</v>
      </c>
      <c r="Q1341" s="1">
        <f t="shared" si="401"/>
        <v>9</v>
      </c>
      <c r="R1341" s="72">
        <f t="shared" si="402"/>
        <v>45547.0625</v>
      </c>
      <c r="S1341" s="73">
        <f t="shared" si="403"/>
        <v>2.4347222222204437</v>
      </c>
      <c r="T1341" s="74">
        <f>Table2[[#This Row],[ETA A OFRECIMIENTO]]*24</f>
        <v>58.433333333290648</v>
      </c>
      <c r="U1341" s="1" t="str">
        <f t="shared" si="404"/>
        <v>NO</v>
      </c>
      <c r="V1341" s="73">
        <f t="shared" si="405"/>
        <v>1.5</v>
      </c>
      <c r="W1341" s="74">
        <f>Table2[[#This Row],[DEL. AVAILABLE A SLOT]]*24</f>
        <v>36</v>
      </c>
      <c r="X1341" s="1" t="str">
        <f t="shared" si="406"/>
        <v>NO</v>
      </c>
      <c r="Y1341" s="73">
        <f t="shared" si="407"/>
        <v>3.9347222222204437</v>
      </c>
      <c r="Z1341" s="74">
        <f>Table2[[#This Row],[ETA A TIMESLOT]]*24</f>
        <v>94.433333333290648</v>
      </c>
      <c r="AA1341" s="73">
        <f t="shared" si="408"/>
        <v>0</v>
      </c>
      <c r="AB1341" s="73" t="str">
        <f t="shared" si="409"/>
        <v>SI</v>
      </c>
      <c r="AC1341" s="74">
        <f>Table2[[#This Row],[PUNTUALIDAD (H)]]*24</f>
        <v>0</v>
      </c>
      <c r="AD1341" s="73">
        <f t="shared" si="410"/>
        <v>3.890972222223354</v>
      </c>
      <c r="AE1341" s="74">
        <f>Table2[[#This Row],[ATA TO UNLOADING]]*24</f>
        <v>93.383333333360497</v>
      </c>
      <c r="AF1341" s="74" t="str">
        <f>IF(Table2[[#This Row],[ATA TO UNLOADING 2]]&lt;=48,"YES","NO")</f>
        <v>NO</v>
      </c>
      <c r="AG1341" s="75">
        <f t="shared" si="411"/>
        <v>0.125</v>
      </c>
      <c r="AH1341" s="2" t="s">
        <v>24</v>
      </c>
      <c r="AI1341" s="2" t="str">
        <f t="shared" si="412"/>
        <v>SUDU8870346</v>
      </c>
      <c r="AJ1341" s="76" t="str">
        <f t="shared" si="413"/>
        <v>CTU FLEVOKUST BV</v>
      </c>
      <c r="AK1341" s="77">
        <f>IF($M1341="TRUCK",VLOOKUP($AQ1341,Invoicing!$A$17:$B$49,MATCH($AK$1,Invoicing!$A$17:$B$17,0),FALSE),VLOOKUP($AQ1341,Invoicing!$N$17:$O$21,MATCH($AK$1,Invoicing!$N$17:$O$17,0),FALSE))</f>
        <v>380</v>
      </c>
      <c r="AL1341" s="78" t="e">
        <f>VLOOKUP($E1341,Invoicing!$A$1:$H$8,MATCH(TRACKER!$N1341,Invoicing!$A$1:$H$1,0),FALSE)</f>
        <v>#N/A</v>
      </c>
      <c r="AM1341" s="78">
        <v>35</v>
      </c>
      <c r="AN1341" s="78">
        <f t="shared" si="414"/>
        <v>0</v>
      </c>
      <c r="AO1341" s="2">
        <f t="shared" si="415"/>
        <v>4</v>
      </c>
      <c r="AP1341" s="2" t="str">
        <f t="shared" si="416"/>
        <v>NIGHT</v>
      </c>
      <c r="AQ1341" s="2" t="str">
        <f t="shared" si="417"/>
        <v>CTU FLEVOKUST BVNIGHT</v>
      </c>
      <c r="AR1341" s="71">
        <f t="shared" si="418"/>
        <v>380</v>
      </c>
      <c r="AS1341" s="71">
        <f>VLOOKUP(AJ1341,Invoicing!A:K,10,FALSE)</f>
        <v>0</v>
      </c>
      <c r="AT1341" s="71">
        <f t="shared" si="419"/>
        <v>380</v>
      </c>
    </row>
    <row r="1342" spans="1:46">
      <c r="A1342" s="37" t="s">
        <v>37</v>
      </c>
      <c r="B1342" s="3" t="s">
        <v>38</v>
      </c>
      <c r="C1342" s="11">
        <v>45543.19027777778</v>
      </c>
      <c r="D1342" s="11">
        <v>45543.166666666664</v>
      </c>
      <c r="E1342" s="11" t="s">
        <v>49</v>
      </c>
      <c r="F1342" s="11" t="s">
        <v>40</v>
      </c>
      <c r="G1342" s="3" t="s">
        <v>1518</v>
      </c>
      <c r="H1342" s="3" t="s">
        <v>2821</v>
      </c>
      <c r="I1342" s="11">
        <v>45545.541666666664</v>
      </c>
      <c r="J1342" s="12">
        <v>45545.463194444441</v>
      </c>
      <c r="K1342" s="12">
        <v>45545.541666666664</v>
      </c>
      <c r="L1342" s="12">
        <v>45545.479166666664</v>
      </c>
      <c r="M1342" s="61" t="s">
        <v>12</v>
      </c>
      <c r="N1342" s="3" t="s">
        <v>42</v>
      </c>
      <c r="O1342" s="3">
        <v>0</v>
      </c>
      <c r="P1342" s="1">
        <f t="shared" si="400"/>
        <v>37</v>
      </c>
      <c r="Q1342" s="1">
        <f t="shared" si="401"/>
        <v>9</v>
      </c>
      <c r="R1342" s="72">
        <f t="shared" si="402"/>
        <v>45545.463194444441</v>
      </c>
      <c r="S1342" s="73">
        <f t="shared" si="403"/>
        <v>2.351388888884685</v>
      </c>
      <c r="T1342" s="74">
        <f>Table2[[#This Row],[ETA A OFRECIMIENTO]]*24</f>
        <v>56.43333333323244</v>
      </c>
      <c r="U1342" s="1" t="str">
        <f t="shared" si="404"/>
        <v>NO</v>
      </c>
      <c r="V1342" s="73">
        <f t="shared" si="405"/>
        <v>0</v>
      </c>
      <c r="W1342" s="74">
        <f>Table2[[#This Row],[DEL. AVAILABLE A SLOT]]*24</f>
        <v>0</v>
      </c>
      <c r="X1342" s="1" t="str">
        <f t="shared" si="406"/>
        <v>SI</v>
      </c>
      <c r="Y1342" s="73">
        <f t="shared" si="407"/>
        <v>2.351388888884685</v>
      </c>
      <c r="Z1342" s="74">
        <f>Table2[[#This Row],[ETA A TIMESLOT]]*24</f>
        <v>56.43333333323244</v>
      </c>
      <c r="AA1342" s="73">
        <f t="shared" si="408"/>
        <v>0</v>
      </c>
      <c r="AB1342" s="73" t="str">
        <f t="shared" si="409"/>
        <v>SI</v>
      </c>
      <c r="AC1342" s="74">
        <f>Table2[[#This Row],[PUNTUALIDAD (H)]]*24</f>
        <v>0</v>
      </c>
      <c r="AD1342" s="73">
        <f t="shared" si="410"/>
        <v>2.288888888884685</v>
      </c>
      <c r="AE1342" s="74">
        <f>Table2[[#This Row],[ATA TO UNLOADING]]*24</f>
        <v>54.93333333323244</v>
      </c>
      <c r="AF1342" s="74" t="str">
        <f>IF(Table2[[#This Row],[ATA TO UNLOADING 2]]&lt;=48,"YES","NO")</f>
        <v>NO</v>
      </c>
      <c r="AG1342" s="75">
        <f t="shared" si="411"/>
        <v>0.54166666666424135</v>
      </c>
      <c r="AH1342" s="2" t="s">
        <v>42</v>
      </c>
      <c r="AI1342" s="2" t="str">
        <f t="shared" si="412"/>
        <v>SUDU8911229</v>
      </c>
      <c r="AJ1342" s="76" t="str">
        <f t="shared" si="413"/>
        <v>CTU FLEVOKUST BV</v>
      </c>
      <c r="AK1342" s="77">
        <f>IF($M1342="TRUCK",VLOOKUP($AQ1342,Invoicing!$A$17:$B$49,MATCH($AK$1,Invoicing!$A$17:$B$17,0),FALSE),VLOOKUP($AQ1342,Invoicing!$N$17:$O$21,MATCH($AK$1,Invoicing!$N$17:$O$17,0),FALSE))</f>
        <v>380</v>
      </c>
      <c r="AL1342" s="78" t="e">
        <f>VLOOKUP($E1342,Invoicing!$A$1:$H$8,MATCH(TRACKER!$N1342,Invoicing!$A$1:$H$1,0),FALSE)</f>
        <v>#N/A</v>
      </c>
      <c r="AM1342" s="78">
        <v>35</v>
      </c>
      <c r="AN1342" s="78">
        <f t="shared" si="414"/>
        <v>0</v>
      </c>
      <c r="AO1342" s="2">
        <f t="shared" si="415"/>
        <v>2</v>
      </c>
      <c r="AP1342" s="2" t="str">
        <f t="shared" si="416"/>
        <v>WEEK</v>
      </c>
      <c r="AQ1342" s="2" t="str">
        <f t="shared" si="417"/>
        <v>CTU FLEVOKUST BVWEEK</v>
      </c>
      <c r="AR1342" s="71">
        <f t="shared" si="418"/>
        <v>380</v>
      </c>
      <c r="AS1342" s="71">
        <f>VLOOKUP(AJ1342,Invoicing!A:K,10,FALSE)</f>
        <v>0</v>
      </c>
      <c r="AT1342" s="71">
        <f t="shared" si="419"/>
        <v>380</v>
      </c>
    </row>
    <row r="1343" spans="1:46">
      <c r="A1343" s="37" t="s">
        <v>37</v>
      </c>
      <c r="B1343" s="3" t="s">
        <v>38</v>
      </c>
      <c r="C1343" s="11">
        <v>45543.19027777778</v>
      </c>
      <c r="D1343" s="11">
        <v>45543.166666666664</v>
      </c>
      <c r="E1343" s="11" t="s">
        <v>45</v>
      </c>
      <c r="F1343" s="11" t="s">
        <v>40</v>
      </c>
      <c r="G1343" s="3" t="s">
        <v>1519</v>
      </c>
      <c r="H1343" s="3" t="s">
        <v>41</v>
      </c>
      <c r="I1343" s="11">
        <v>45544.458333333336</v>
      </c>
      <c r="J1343" s="12">
        <v>45544.451388888891</v>
      </c>
      <c r="K1343" s="12">
        <v>45544.458333333336</v>
      </c>
      <c r="L1343" s="12">
        <v>45544.458333333336</v>
      </c>
      <c r="M1343" s="12" t="s">
        <v>115</v>
      </c>
      <c r="N1343" s="3" t="s">
        <v>42</v>
      </c>
      <c r="O1343" s="3">
        <v>1</v>
      </c>
      <c r="P1343" s="1">
        <f t="shared" si="400"/>
        <v>37</v>
      </c>
      <c r="Q1343" s="1">
        <f t="shared" si="401"/>
        <v>9</v>
      </c>
      <c r="R1343" s="72">
        <f t="shared" si="402"/>
        <v>45544.451388888891</v>
      </c>
      <c r="S1343" s="73">
        <f t="shared" si="403"/>
        <v>1.2680555555562023</v>
      </c>
      <c r="T1343" s="74">
        <f>Table2[[#This Row],[ETA A OFRECIMIENTO]]*24</f>
        <v>30.433333333348855</v>
      </c>
      <c r="U1343" s="1" t="str">
        <f t="shared" si="404"/>
        <v>YES</v>
      </c>
      <c r="V1343" s="73">
        <f t="shared" si="405"/>
        <v>0</v>
      </c>
      <c r="W1343" s="74">
        <f>Table2[[#This Row],[DEL. AVAILABLE A SLOT]]*24</f>
        <v>0</v>
      </c>
      <c r="X1343" s="1" t="str">
        <f t="shared" si="406"/>
        <v>SI</v>
      </c>
      <c r="Y1343" s="73">
        <f t="shared" si="407"/>
        <v>1.2680555555562023</v>
      </c>
      <c r="Z1343" s="74">
        <f>Table2[[#This Row],[ETA A TIMESLOT]]*24</f>
        <v>30.433333333348855</v>
      </c>
      <c r="AA1343" s="73">
        <f t="shared" si="408"/>
        <v>0</v>
      </c>
      <c r="AB1343" s="73" t="str">
        <f t="shared" si="409"/>
        <v>SI</v>
      </c>
      <c r="AC1343" s="74">
        <f>Table2[[#This Row],[PUNTUALIDAD (H)]]*24</f>
        <v>0</v>
      </c>
      <c r="AD1343" s="73">
        <f t="shared" si="410"/>
        <v>1.2680555555562023</v>
      </c>
      <c r="AE1343" s="74">
        <f>Table2[[#This Row],[ATA TO UNLOADING]]*24</f>
        <v>30.433333333348855</v>
      </c>
      <c r="AF1343" s="74" t="str">
        <f>IF(Table2[[#This Row],[ATA TO UNLOADING 2]]&lt;=48,"YES","NO")</f>
        <v>YES</v>
      </c>
      <c r="AG1343" s="75">
        <f t="shared" si="411"/>
        <v>0.45833333333575865</v>
      </c>
      <c r="AH1343" s="2" t="s">
        <v>42</v>
      </c>
      <c r="AI1343" s="2" t="str">
        <f t="shared" si="412"/>
        <v>TCKU6784092</v>
      </c>
      <c r="AJ1343" s="76" t="str">
        <f t="shared" si="413"/>
        <v>OM TRANSPORT</v>
      </c>
      <c r="AK1343" s="77">
        <f>IF($M1343="TRUCK",VLOOKUP($AQ1343,Invoicing!$A$17:$B$49,MATCH($AK$1,Invoicing!$A$17:$B$17,0),FALSE),VLOOKUP($AQ1343,Invoicing!$N$17:$O$21,MATCH($AK$1,Invoicing!$N$17:$O$17,0),FALSE))</f>
        <v>475</v>
      </c>
      <c r="AL1343" s="78" t="e">
        <f>VLOOKUP($E1343,Invoicing!$A$1:$H$8,MATCH(TRACKER!$N1343,Invoicing!$A$1:$H$1,0),FALSE)</f>
        <v>#N/A</v>
      </c>
      <c r="AM1343" s="78">
        <f>VLOOKUP($E1343,Invoicing!$A$1:$H$8,MATCH(TRACKER!$O$1,Invoicing!$A$1:$H$1,0),FALSE)</f>
        <v>50</v>
      </c>
      <c r="AN1343" s="78">
        <f t="shared" si="414"/>
        <v>50</v>
      </c>
      <c r="AO1343" s="2">
        <f t="shared" si="415"/>
        <v>1</v>
      </c>
      <c r="AP1343" s="2" t="str">
        <f t="shared" si="416"/>
        <v>WEEK</v>
      </c>
      <c r="AQ1343" s="2" t="str">
        <f t="shared" si="417"/>
        <v>OM TRANSPORTWEEK</v>
      </c>
      <c r="AR1343" s="71">
        <f t="shared" si="418"/>
        <v>525</v>
      </c>
      <c r="AS1343" s="71">
        <f>VLOOKUP(AJ1343,Invoicing!A:K,10,FALSE)</f>
        <v>25</v>
      </c>
      <c r="AT1343" s="71">
        <f t="shared" si="419"/>
        <v>550</v>
      </c>
    </row>
    <row r="1344" spans="1:46">
      <c r="A1344" s="37" t="s">
        <v>37</v>
      </c>
      <c r="B1344" s="3" t="s">
        <v>38</v>
      </c>
      <c r="C1344" s="11">
        <v>45543.19027777778</v>
      </c>
      <c r="D1344" s="11">
        <v>45543.166666666664</v>
      </c>
      <c r="E1344" s="11" t="s">
        <v>49</v>
      </c>
      <c r="F1344" s="11" t="s">
        <v>40</v>
      </c>
      <c r="G1344" s="3" t="s">
        <v>1520</v>
      </c>
      <c r="H1344" s="3" t="s">
        <v>46</v>
      </c>
      <c r="I1344" s="11">
        <v>45545.625</v>
      </c>
      <c r="J1344" s="12">
        <v>45545.604166666664</v>
      </c>
      <c r="K1344" s="12">
        <v>45545.625</v>
      </c>
      <c r="L1344" s="12">
        <v>45545.604166666664</v>
      </c>
      <c r="M1344" s="61" t="s">
        <v>12</v>
      </c>
      <c r="N1344" s="3" t="s">
        <v>42</v>
      </c>
      <c r="O1344" s="3">
        <v>0</v>
      </c>
      <c r="P1344" s="1">
        <f t="shared" si="400"/>
        <v>37</v>
      </c>
      <c r="Q1344" s="1">
        <f t="shared" si="401"/>
        <v>9</v>
      </c>
      <c r="R1344" s="72">
        <f t="shared" si="402"/>
        <v>45545.604166666664</v>
      </c>
      <c r="S1344" s="73">
        <f t="shared" si="403"/>
        <v>2.4347222222204437</v>
      </c>
      <c r="T1344" s="74">
        <f>Table2[[#This Row],[ETA A OFRECIMIENTO]]*24</f>
        <v>58.433333333290648</v>
      </c>
      <c r="U1344" s="1" t="str">
        <f t="shared" si="404"/>
        <v>NO</v>
      </c>
      <c r="V1344" s="73">
        <f t="shared" si="405"/>
        <v>0</v>
      </c>
      <c r="W1344" s="74">
        <f>Table2[[#This Row],[DEL. AVAILABLE A SLOT]]*24</f>
        <v>0</v>
      </c>
      <c r="X1344" s="1" t="str">
        <f t="shared" si="406"/>
        <v>SI</v>
      </c>
      <c r="Y1344" s="73">
        <f t="shared" si="407"/>
        <v>2.4347222222204437</v>
      </c>
      <c r="Z1344" s="74">
        <f>Table2[[#This Row],[ETA A TIMESLOT]]*24</f>
        <v>58.433333333290648</v>
      </c>
      <c r="AA1344" s="73">
        <f t="shared" si="408"/>
        <v>0</v>
      </c>
      <c r="AB1344" s="73" t="str">
        <f t="shared" si="409"/>
        <v>SI</v>
      </c>
      <c r="AC1344" s="74">
        <f>Table2[[#This Row],[PUNTUALIDAD (H)]]*24</f>
        <v>0</v>
      </c>
      <c r="AD1344" s="73">
        <f t="shared" si="410"/>
        <v>2.413888888884685</v>
      </c>
      <c r="AE1344" s="74">
        <f>Table2[[#This Row],[ATA TO UNLOADING]]*24</f>
        <v>57.93333333323244</v>
      </c>
      <c r="AF1344" s="74" t="str">
        <f>IF(Table2[[#This Row],[ATA TO UNLOADING 2]]&lt;=48,"YES","NO")</f>
        <v>NO</v>
      </c>
      <c r="AG1344" s="75">
        <f t="shared" si="411"/>
        <v>0.625</v>
      </c>
      <c r="AH1344" s="2" t="s">
        <v>42</v>
      </c>
      <c r="AI1344" s="2" t="str">
        <f t="shared" si="412"/>
        <v>TCLU8378530</v>
      </c>
      <c r="AJ1344" s="76" t="str">
        <f t="shared" si="413"/>
        <v>CTU FLEVOKUST BV</v>
      </c>
      <c r="AK1344" s="77">
        <f>IF($M1344="TRUCK",VLOOKUP($AQ1344,Invoicing!$A$17:$B$49,MATCH($AK$1,Invoicing!$A$17:$B$17,0),FALSE),VLOOKUP($AQ1344,Invoicing!$N$17:$O$21,MATCH($AK$1,Invoicing!$N$17:$O$17,0),FALSE))</f>
        <v>380</v>
      </c>
      <c r="AL1344" s="78" t="e">
        <f>VLOOKUP($E1344,Invoicing!$A$1:$H$8,MATCH(TRACKER!$N1344,Invoicing!$A$1:$H$1,0),FALSE)</f>
        <v>#N/A</v>
      </c>
      <c r="AM1344" s="78">
        <v>35</v>
      </c>
      <c r="AN1344" s="78">
        <f t="shared" si="414"/>
        <v>0</v>
      </c>
      <c r="AO1344" s="2">
        <f t="shared" si="415"/>
        <v>2</v>
      </c>
      <c r="AP1344" s="2" t="str">
        <f t="shared" si="416"/>
        <v>WEEK</v>
      </c>
      <c r="AQ1344" s="2" t="str">
        <f t="shared" si="417"/>
        <v>CTU FLEVOKUST BVWEEK</v>
      </c>
      <c r="AR1344" s="71">
        <f t="shared" si="418"/>
        <v>380</v>
      </c>
      <c r="AS1344" s="71">
        <f>VLOOKUP(AJ1344,Invoicing!A:K,10,FALSE)</f>
        <v>0</v>
      </c>
      <c r="AT1344" s="71">
        <f t="shared" si="419"/>
        <v>380</v>
      </c>
    </row>
    <row r="1345" spans="1:46">
      <c r="A1345" s="37" t="s">
        <v>37</v>
      </c>
      <c r="B1345" s="3" t="s">
        <v>38</v>
      </c>
      <c r="C1345" s="11">
        <v>45543.19027777778</v>
      </c>
      <c r="D1345" s="11">
        <v>45543.166666666664</v>
      </c>
      <c r="E1345" s="11" t="s">
        <v>49</v>
      </c>
      <c r="F1345" s="11" t="s">
        <v>40</v>
      </c>
      <c r="G1345" s="3" t="s">
        <v>1521</v>
      </c>
      <c r="H1345" s="3" t="s">
        <v>41</v>
      </c>
      <c r="I1345" s="11">
        <v>45545.625</v>
      </c>
      <c r="J1345" s="12">
        <v>45545.854861111111</v>
      </c>
      <c r="K1345" s="12">
        <v>45545.875</v>
      </c>
      <c r="L1345" s="12">
        <v>45545.861111111109</v>
      </c>
      <c r="M1345" s="61" t="s">
        <v>12</v>
      </c>
      <c r="N1345" s="3" t="s">
        <v>42</v>
      </c>
      <c r="O1345" s="3">
        <v>0</v>
      </c>
      <c r="P1345" s="1">
        <f t="shared" si="400"/>
        <v>37</v>
      </c>
      <c r="Q1345" s="1">
        <f t="shared" si="401"/>
        <v>9</v>
      </c>
      <c r="R1345" s="72">
        <f t="shared" si="402"/>
        <v>45545.854861111111</v>
      </c>
      <c r="S1345" s="73">
        <f t="shared" si="403"/>
        <v>2.4347222222204437</v>
      </c>
      <c r="T1345" s="74">
        <f>Table2[[#This Row],[ETA A OFRECIMIENTO]]*24</f>
        <v>58.433333333290648</v>
      </c>
      <c r="U1345" s="1" t="str">
        <f t="shared" si="404"/>
        <v>NO</v>
      </c>
      <c r="V1345" s="73">
        <f t="shared" si="405"/>
        <v>0.25</v>
      </c>
      <c r="W1345" s="74">
        <f>Table2[[#This Row],[DEL. AVAILABLE A SLOT]]*24</f>
        <v>6</v>
      </c>
      <c r="X1345" s="1" t="str">
        <f t="shared" si="406"/>
        <v>SI</v>
      </c>
      <c r="Y1345" s="73">
        <f t="shared" si="407"/>
        <v>2.6847222222204437</v>
      </c>
      <c r="Z1345" s="74">
        <f>Table2[[#This Row],[ETA A TIMESLOT]]*24</f>
        <v>64.433333333290648</v>
      </c>
      <c r="AA1345" s="73">
        <f t="shared" si="408"/>
        <v>0</v>
      </c>
      <c r="AB1345" s="73" t="str">
        <f t="shared" si="409"/>
        <v>SI</v>
      </c>
      <c r="AC1345" s="74">
        <f>Table2[[#This Row],[PUNTUALIDAD (H)]]*24</f>
        <v>0</v>
      </c>
      <c r="AD1345" s="73">
        <f t="shared" si="410"/>
        <v>2.6708333333299379</v>
      </c>
      <c r="AE1345" s="74">
        <f>Table2[[#This Row],[ATA TO UNLOADING]]*24</f>
        <v>64.099999999918509</v>
      </c>
      <c r="AF1345" s="74" t="str">
        <f>IF(Table2[[#This Row],[ATA TO UNLOADING 2]]&lt;=48,"YES","NO")</f>
        <v>NO</v>
      </c>
      <c r="AG1345" s="75">
        <f t="shared" si="411"/>
        <v>0.875</v>
      </c>
      <c r="AH1345" s="2" t="s">
        <v>24</v>
      </c>
      <c r="AI1345" s="2" t="str">
        <f t="shared" si="412"/>
        <v>TCNU1532195</v>
      </c>
      <c r="AJ1345" s="76" t="str">
        <f t="shared" si="413"/>
        <v>CTU FLEVOKUST BV</v>
      </c>
      <c r="AK1345" s="77">
        <f>IF($M1345="TRUCK",VLOOKUP($AQ1345,Invoicing!$A$17:$B$49,MATCH($AK$1,Invoicing!$A$17:$B$17,0),FALSE),VLOOKUP($AQ1345,Invoicing!$N$17:$O$21,MATCH($AK$1,Invoicing!$N$17:$O$17,0),FALSE))</f>
        <v>380</v>
      </c>
      <c r="AL1345" s="78" t="e">
        <f>VLOOKUP($E1345,Invoicing!$A$1:$H$8,MATCH(TRACKER!$N1345,Invoicing!$A$1:$H$1,0),FALSE)</f>
        <v>#N/A</v>
      </c>
      <c r="AM1345" s="78">
        <v>35</v>
      </c>
      <c r="AN1345" s="78">
        <f t="shared" si="414"/>
        <v>0</v>
      </c>
      <c r="AO1345" s="2">
        <f t="shared" si="415"/>
        <v>2</v>
      </c>
      <c r="AP1345" s="2" t="str">
        <f t="shared" si="416"/>
        <v>NIGHT</v>
      </c>
      <c r="AQ1345" s="2" t="str">
        <f t="shared" si="417"/>
        <v>CTU FLEVOKUST BVNIGHT</v>
      </c>
      <c r="AR1345" s="71">
        <f t="shared" si="418"/>
        <v>380</v>
      </c>
      <c r="AS1345" s="71">
        <f>VLOOKUP(AJ1345,Invoicing!A:K,10,FALSE)</f>
        <v>0</v>
      </c>
      <c r="AT1345" s="71">
        <f t="shared" si="419"/>
        <v>380</v>
      </c>
    </row>
    <row r="1346" spans="1:46">
      <c r="A1346" s="37" t="s">
        <v>37</v>
      </c>
      <c r="B1346" s="3" t="s">
        <v>38</v>
      </c>
      <c r="C1346" s="11">
        <v>45543.19027777778</v>
      </c>
      <c r="D1346" s="11">
        <v>45543.166666666664</v>
      </c>
      <c r="E1346" s="11" t="s">
        <v>49</v>
      </c>
      <c r="F1346" s="11" t="s">
        <v>40</v>
      </c>
      <c r="G1346" s="3" t="s">
        <v>1522</v>
      </c>
      <c r="H1346" s="3" t="s">
        <v>41</v>
      </c>
      <c r="I1346" s="11">
        <v>45545.625</v>
      </c>
      <c r="J1346" s="12">
        <v>45545.754861111112</v>
      </c>
      <c r="K1346" s="12">
        <v>45545.75</v>
      </c>
      <c r="L1346" s="12">
        <v>45545.760416666664</v>
      </c>
      <c r="M1346" s="61" t="s">
        <v>12</v>
      </c>
      <c r="N1346" s="3" t="s">
        <v>42</v>
      </c>
      <c r="O1346" s="3">
        <v>0</v>
      </c>
      <c r="P1346" s="1">
        <f t="shared" ref="P1346:P1409" si="420">IF(K1346="","",WEEKNUM(R1346,2))</f>
        <v>37</v>
      </c>
      <c r="Q1346" s="1">
        <f t="shared" ref="Q1346:Q1409" si="421">IF(K1346="","",MONTH(R1346))</f>
        <v>9</v>
      </c>
      <c r="R1346" s="72">
        <f t="shared" ref="R1346:R1409" si="422">IF(ISBLANK(J1346),IF(ISBLANK(L1346),"00:00",L1346),J1346)</f>
        <v>45545.754861111112</v>
      </c>
      <c r="S1346" s="73">
        <f t="shared" ref="S1346:S1409" si="423">(I1346-C1346)</f>
        <v>2.4347222222204437</v>
      </c>
      <c r="T1346" s="74">
        <f>Table2[[#This Row],[ETA A OFRECIMIENTO]]*24</f>
        <v>58.433333333290648</v>
      </c>
      <c r="U1346" s="1" t="str">
        <f t="shared" ref="U1346:U1409" si="424">IF(S1346="","",IF(S1346&lt;=2,"YES","NO"))</f>
        <v>NO</v>
      </c>
      <c r="V1346" s="73">
        <f t="shared" ref="V1346:V1409" si="425">(K1346-I1346)</f>
        <v>0.125</v>
      </c>
      <c r="W1346" s="74">
        <f>Table2[[#This Row],[DEL. AVAILABLE A SLOT]]*24</f>
        <v>3</v>
      </c>
      <c r="X1346" s="1" t="str">
        <f t="shared" ref="X1346:X1409" si="426">IF(V1346="","",IF(V1346&lt;=1,"SI","NO"))</f>
        <v>SI</v>
      </c>
      <c r="Y1346" s="73">
        <f t="shared" ref="Y1346:Y1409" si="427">(K1346-C1346)</f>
        <v>2.5597222222204437</v>
      </c>
      <c r="Z1346" s="74">
        <f>Table2[[#This Row],[ETA A TIMESLOT]]*24</f>
        <v>61.433333333290648</v>
      </c>
      <c r="AA1346" s="73">
        <f t="shared" ref="AA1346:AA1409" si="428">IF(R1346&lt; K1346, TIME(0,0,0), R1346-K1346)</f>
        <v>4.8611111124046147E-3</v>
      </c>
      <c r="AB1346" s="73" t="str">
        <f t="shared" ref="AB1346:AB1409" si="429">IF(AA1346&gt;TIME(0,45,0),"NO","SI")</f>
        <v>SI</v>
      </c>
      <c r="AC1346" s="74">
        <f>Table2[[#This Row],[PUNTUALIDAD (H)]]*24</f>
        <v>0.11666666669771075</v>
      </c>
      <c r="AD1346" s="73">
        <f t="shared" ref="AD1346:AD1409" si="430">(L1346-C1346)</f>
        <v>2.570138888884685</v>
      </c>
      <c r="AE1346" s="74">
        <f>Table2[[#This Row],[ATA TO UNLOADING]]*24</f>
        <v>61.68333333323244</v>
      </c>
      <c r="AF1346" s="74" t="str">
        <f>IF(Table2[[#This Row],[ATA TO UNLOADING 2]]&lt;=48,"YES","NO")</f>
        <v>NO</v>
      </c>
      <c r="AG1346" s="75">
        <f t="shared" ref="AG1346:AG1409" si="431">MOD(K1346,1)</f>
        <v>0.75</v>
      </c>
      <c r="AH1346" s="2" t="s">
        <v>42</v>
      </c>
      <c r="AI1346" s="2" t="str">
        <f t="shared" ref="AI1346:AI1409" si="432">G1346</f>
        <v>TEMU7730412</v>
      </c>
      <c r="AJ1346" s="76" t="str">
        <f t="shared" ref="AJ1346:AJ1409" si="433">E1346</f>
        <v>CTU FLEVOKUST BV</v>
      </c>
      <c r="AK1346" s="77">
        <f>IF($M1346="TRUCK",VLOOKUP($AQ1346,Invoicing!$A$17:$B$49,MATCH($AK$1,Invoicing!$A$17:$B$17,0),FALSE),VLOOKUP($AQ1346,Invoicing!$N$17:$O$21,MATCH($AK$1,Invoicing!$N$17:$O$17,0),FALSE))</f>
        <v>380</v>
      </c>
      <c r="AL1346" s="78" t="e">
        <f>VLOOKUP($E1346,Invoicing!$A$1:$H$8,MATCH(TRACKER!$N1346,Invoicing!$A$1:$H$1,0),FALSE)</f>
        <v>#N/A</v>
      </c>
      <c r="AM1346" s="78">
        <v>35</v>
      </c>
      <c r="AN1346" s="78">
        <f t="shared" ref="AN1346:AN1409" si="434">IF($O1346&lt;&gt;0,$O1346*$AM1346,0)</f>
        <v>0</v>
      </c>
      <c r="AO1346" s="2">
        <f t="shared" ref="AO1346:AO1409" si="435">WEEKDAY(K1346,2)</f>
        <v>2</v>
      </c>
      <c r="AP1346" s="2" t="str">
        <f t="shared" ref="AP1346:AP1409" si="436">IF(AH1346="NIGHT","NIGHT",IF(AO1346&lt;=5,"WEEK",IF(AO1346=7,"SUNDAY",IF(AO1346=6,"SATURDAY","SUNDAY"))))</f>
        <v>WEEK</v>
      </c>
      <c r="AQ1346" s="2" t="str">
        <f t="shared" ref="AQ1346:AQ1409" si="437">AJ1346&amp;AP1346</f>
        <v>CTU FLEVOKUST BVWEEK</v>
      </c>
      <c r="AR1346" s="71">
        <f t="shared" ref="AR1346:AR1409" si="438">IF(ISNA(AL1346),AK1346+AN1346,SUM($AK1346,$AN1346,IFERROR($AL1346,"0")))</f>
        <v>380</v>
      </c>
      <c r="AS1346" s="71">
        <f>VLOOKUP(AJ1346,Invoicing!A:K,10,FALSE)</f>
        <v>0</v>
      </c>
      <c r="AT1346" s="71">
        <f t="shared" ref="AT1346:AT1409" si="439">AR1346+AS1346+AU1346</f>
        <v>380</v>
      </c>
    </row>
    <row r="1347" spans="1:46">
      <c r="A1347" s="37" t="s">
        <v>37</v>
      </c>
      <c r="B1347" s="3" t="s">
        <v>38</v>
      </c>
      <c r="C1347" s="11">
        <v>45543.19027777778</v>
      </c>
      <c r="D1347" s="11">
        <v>45543.166666666664</v>
      </c>
      <c r="E1347" s="11" t="s">
        <v>45</v>
      </c>
      <c r="F1347" s="11" t="s">
        <v>40</v>
      </c>
      <c r="G1347" s="3" t="s">
        <v>1523</v>
      </c>
      <c r="H1347" s="3" t="s">
        <v>41</v>
      </c>
      <c r="I1347" s="11">
        <v>45544.458333333336</v>
      </c>
      <c r="J1347" s="12">
        <v>45545.068749999999</v>
      </c>
      <c r="K1347" s="12">
        <v>45545.083333333336</v>
      </c>
      <c r="L1347" s="12">
        <v>45545.072916666664</v>
      </c>
      <c r="M1347" s="12" t="s">
        <v>115</v>
      </c>
      <c r="N1347" s="3" t="s">
        <v>42</v>
      </c>
      <c r="O1347" s="3">
        <v>0</v>
      </c>
      <c r="P1347" s="1">
        <f t="shared" si="420"/>
        <v>37</v>
      </c>
      <c r="Q1347" s="1">
        <f t="shared" si="421"/>
        <v>9</v>
      </c>
      <c r="R1347" s="72">
        <f t="shared" si="422"/>
        <v>45545.068749999999</v>
      </c>
      <c r="S1347" s="73">
        <f t="shared" si="423"/>
        <v>1.2680555555562023</v>
      </c>
      <c r="T1347" s="74">
        <f>Table2[[#This Row],[ETA A OFRECIMIENTO]]*24</f>
        <v>30.433333333348855</v>
      </c>
      <c r="U1347" s="1" t="str">
        <f t="shared" si="424"/>
        <v>YES</v>
      </c>
      <c r="V1347" s="73">
        <f t="shared" si="425"/>
        <v>0.625</v>
      </c>
      <c r="W1347" s="74">
        <f>Table2[[#This Row],[DEL. AVAILABLE A SLOT]]*24</f>
        <v>15</v>
      </c>
      <c r="X1347" s="1" t="str">
        <f t="shared" si="426"/>
        <v>SI</v>
      </c>
      <c r="Y1347" s="73">
        <f t="shared" si="427"/>
        <v>1.8930555555562023</v>
      </c>
      <c r="Z1347" s="74">
        <f>Table2[[#This Row],[ETA A TIMESLOT]]*24</f>
        <v>45.433333333348855</v>
      </c>
      <c r="AA1347" s="73">
        <f t="shared" si="428"/>
        <v>0</v>
      </c>
      <c r="AB1347" s="73" t="str">
        <f t="shared" si="429"/>
        <v>SI</v>
      </c>
      <c r="AC1347" s="74">
        <f>Table2[[#This Row],[PUNTUALIDAD (H)]]*24</f>
        <v>0</v>
      </c>
      <c r="AD1347" s="73">
        <f t="shared" si="430"/>
        <v>1.882638888884685</v>
      </c>
      <c r="AE1347" s="74">
        <f>Table2[[#This Row],[ATA TO UNLOADING]]*24</f>
        <v>45.18333333323244</v>
      </c>
      <c r="AF1347" s="74" t="str">
        <f>IF(Table2[[#This Row],[ATA TO UNLOADING 2]]&lt;=48,"YES","NO")</f>
        <v>YES</v>
      </c>
      <c r="AG1347" s="75">
        <f t="shared" si="431"/>
        <v>8.3333333335758653E-2</v>
      </c>
      <c r="AH1347" s="2" t="s">
        <v>24</v>
      </c>
      <c r="AI1347" s="2" t="str">
        <f t="shared" si="432"/>
        <v>TGBU5250688</v>
      </c>
      <c r="AJ1347" s="76" t="str">
        <f t="shared" si="433"/>
        <v>OM TRANSPORT</v>
      </c>
      <c r="AK1347" s="77">
        <f>IF($M1347="TRUCK",VLOOKUP($AQ1347,Invoicing!$A$17:$B$49,MATCH($AK$1,Invoicing!$A$17:$B$17,0),FALSE),VLOOKUP($AQ1347,Invoicing!$N$17:$O$21,MATCH($AK$1,Invoicing!$N$17:$O$17,0),FALSE))</f>
        <v>475</v>
      </c>
      <c r="AL1347" s="78" t="e">
        <f>VLOOKUP($E1347,Invoicing!$A$1:$H$8,MATCH(TRACKER!$N1347,Invoicing!$A$1:$H$1,0),FALSE)</f>
        <v>#N/A</v>
      </c>
      <c r="AM1347" s="78">
        <f>VLOOKUP($E1347,Invoicing!$A$1:$H$8,MATCH(TRACKER!$O$1,Invoicing!$A$1:$H$1,0),FALSE)</f>
        <v>50</v>
      </c>
      <c r="AN1347" s="78">
        <f t="shared" si="434"/>
        <v>0</v>
      </c>
      <c r="AO1347" s="2">
        <f t="shared" si="435"/>
        <v>2</v>
      </c>
      <c r="AP1347" s="2" t="str">
        <f t="shared" si="436"/>
        <v>NIGHT</v>
      </c>
      <c r="AQ1347" s="2" t="str">
        <f t="shared" si="437"/>
        <v>OM TRANSPORTNIGHT</v>
      </c>
      <c r="AR1347" s="71">
        <f t="shared" si="438"/>
        <v>475</v>
      </c>
      <c r="AS1347" s="71">
        <f>VLOOKUP(AJ1347,Invoicing!A:K,10,FALSE)</f>
        <v>25</v>
      </c>
      <c r="AT1347" s="71">
        <f t="shared" si="439"/>
        <v>500</v>
      </c>
    </row>
    <row r="1348" spans="1:46">
      <c r="A1348" s="37" t="s">
        <v>37</v>
      </c>
      <c r="B1348" s="3" t="s">
        <v>38</v>
      </c>
      <c r="C1348" s="11">
        <v>45543.19027777778</v>
      </c>
      <c r="D1348" s="11">
        <v>45543.166666666664</v>
      </c>
      <c r="E1348" s="11" t="s">
        <v>44</v>
      </c>
      <c r="F1348" s="11" t="s">
        <v>40</v>
      </c>
      <c r="G1348" s="3" t="s">
        <v>1524</v>
      </c>
      <c r="H1348" s="3" t="s">
        <v>41</v>
      </c>
      <c r="I1348" s="11">
        <v>45544.458333333336</v>
      </c>
      <c r="J1348" s="12">
        <v>45544.611111111109</v>
      </c>
      <c r="K1348" s="12">
        <v>45544.645833333336</v>
      </c>
      <c r="L1348" s="12">
        <v>45544.611111111109</v>
      </c>
      <c r="M1348" s="12" t="s">
        <v>115</v>
      </c>
      <c r="N1348" s="3" t="s">
        <v>42</v>
      </c>
      <c r="O1348" s="3">
        <v>1</v>
      </c>
      <c r="P1348" s="1">
        <f t="shared" si="420"/>
        <v>37</v>
      </c>
      <c r="Q1348" s="1">
        <f t="shared" si="421"/>
        <v>9</v>
      </c>
      <c r="R1348" s="72">
        <f t="shared" si="422"/>
        <v>45544.611111111109</v>
      </c>
      <c r="S1348" s="73">
        <f t="shared" si="423"/>
        <v>1.2680555555562023</v>
      </c>
      <c r="T1348" s="74">
        <f>Table2[[#This Row],[ETA A OFRECIMIENTO]]*24</f>
        <v>30.433333333348855</v>
      </c>
      <c r="U1348" s="1" t="str">
        <f t="shared" si="424"/>
        <v>YES</v>
      </c>
      <c r="V1348" s="73">
        <f t="shared" si="425"/>
        <v>0.1875</v>
      </c>
      <c r="W1348" s="74">
        <f>Table2[[#This Row],[DEL. AVAILABLE A SLOT]]*24</f>
        <v>4.5</v>
      </c>
      <c r="X1348" s="1" t="str">
        <f t="shared" si="426"/>
        <v>SI</v>
      </c>
      <c r="Y1348" s="73">
        <f t="shared" si="427"/>
        <v>1.4555555555562023</v>
      </c>
      <c r="Z1348" s="74">
        <f>Table2[[#This Row],[ETA A TIMESLOT]]*24</f>
        <v>34.933333333348855</v>
      </c>
      <c r="AA1348" s="73">
        <f t="shared" si="428"/>
        <v>0</v>
      </c>
      <c r="AB1348" s="73" t="str">
        <f t="shared" si="429"/>
        <v>SI</v>
      </c>
      <c r="AC1348" s="74">
        <f>Table2[[#This Row],[PUNTUALIDAD (H)]]*24</f>
        <v>0</v>
      </c>
      <c r="AD1348" s="73">
        <f t="shared" si="430"/>
        <v>1.4208333333299379</v>
      </c>
      <c r="AE1348" s="74">
        <f>Table2[[#This Row],[ATA TO UNLOADING]]*24</f>
        <v>34.099999999918509</v>
      </c>
      <c r="AF1348" s="74" t="str">
        <f>IF(Table2[[#This Row],[ATA TO UNLOADING 2]]&lt;=48,"YES","NO")</f>
        <v>YES</v>
      </c>
      <c r="AG1348" s="75">
        <f t="shared" si="431"/>
        <v>0.64583333333575865</v>
      </c>
      <c r="AH1348" s="2" t="s">
        <v>42</v>
      </c>
      <c r="AI1348" s="2" t="str">
        <f t="shared" si="432"/>
        <v>TRHU5026748</v>
      </c>
      <c r="AJ1348" s="76" t="str">
        <f t="shared" si="433"/>
        <v>MSI</v>
      </c>
      <c r="AK1348" s="77">
        <f>IF($M1348="TRUCK",VLOOKUP($AQ1348,Invoicing!$A$17:$B$49,MATCH($AK$1,Invoicing!$A$17:$B$17,0),FALSE),VLOOKUP($AQ1348,Invoicing!$N$17:$O$21,MATCH($AK$1,Invoicing!$N$17:$O$17,0),FALSE))</f>
        <v>480</v>
      </c>
      <c r="AL1348" s="78" t="e">
        <f>VLOOKUP($E1348,Invoicing!$A$1:$H$8,MATCH(TRACKER!$N1348,Invoicing!$A$1:$H$1,0),FALSE)</f>
        <v>#N/A</v>
      </c>
      <c r="AM1348" s="78">
        <f>VLOOKUP($E1348,Invoicing!$A$1:$H$8,MATCH(TRACKER!$O$1,Invoicing!$A$1:$H$1,0),FALSE)</f>
        <v>50</v>
      </c>
      <c r="AN1348" s="78">
        <f t="shared" si="434"/>
        <v>50</v>
      </c>
      <c r="AO1348" s="2">
        <f t="shared" si="435"/>
        <v>1</v>
      </c>
      <c r="AP1348" s="2" t="str">
        <f t="shared" si="436"/>
        <v>WEEK</v>
      </c>
      <c r="AQ1348" s="2" t="str">
        <f t="shared" si="437"/>
        <v>MSIWEEK</v>
      </c>
      <c r="AR1348" s="71">
        <f t="shared" si="438"/>
        <v>530</v>
      </c>
      <c r="AS1348" s="71">
        <f>VLOOKUP(AJ1348,Invoicing!A:K,10,FALSE)</f>
        <v>25</v>
      </c>
      <c r="AT1348" s="71">
        <f t="shared" si="439"/>
        <v>555</v>
      </c>
    </row>
    <row r="1349" spans="1:46">
      <c r="A1349" s="37" t="s">
        <v>37</v>
      </c>
      <c r="B1349" s="3" t="s">
        <v>38</v>
      </c>
      <c r="C1349" s="11">
        <v>45543.19027777778</v>
      </c>
      <c r="D1349" s="11">
        <v>45543.166666666664</v>
      </c>
      <c r="E1349" s="11" t="s">
        <v>49</v>
      </c>
      <c r="F1349" s="11" t="s">
        <v>40</v>
      </c>
      <c r="G1349" s="3" t="s">
        <v>1525</v>
      </c>
      <c r="H1349" s="3" t="s">
        <v>41</v>
      </c>
      <c r="I1349" s="11">
        <v>45545.625</v>
      </c>
      <c r="J1349" s="12">
        <v>45546.500694444447</v>
      </c>
      <c r="K1349" s="12">
        <v>45546.5</v>
      </c>
      <c r="L1349" s="12">
        <v>45546.506944444445</v>
      </c>
      <c r="M1349" s="61" t="s">
        <v>12</v>
      </c>
      <c r="N1349" s="3" t="s">
        <v>42</v>
      </c>
      <c r="O1349" s="3">
        <v>0</v>
      </c>
      <c r="P1349" s="1">
        <f t="shared" si="420"/>
        <v>37</v>
      </c>
      <c r="Q1349" s="1">
        <f t="shared" si="421"/>
        <v>9</v>
      </c>
      <c r="R1349" s="72">
        <f t="shared" si="422"/>
        <v>45546.500694444447</v>
      </c>
      <c r="S1349" s="73">
        <f t="shared" si="423"/>
        <v>2.4347222222204437</v>
      </c>
      <c r="T1349" s="74">
        <f>Table2[[#This Row],[ETA A OFRECIMIENTO]]*24</f>
        <v>58.433333333290648</v>
      </c>
      <c r="U1349" s="1" t="str">
        <f t="shared" si="424"/>
        <v>NO</v>
      </c>
      <c r="V1349" s="73">
        <f t="shared" si="425"/>
        <v>0.875</v>
      </c>
      <c r="W1349" s="74">
        <f>Table2[[#This Row],[DEL. AVAILABLE A SLOT]]*24</f>
        <v>21</v>
      </c>
      <c r="X1349" s="1" t="str">
        <f t="shared" si="426"/>
        <v>SI</v>
      </c>
      <c r="Y1349" s="73">
        <f t="shared" si="427"/>
        <v>3.3097222222204437</v>
      </c>
      <c r="Z1349" s="74">
        <f>Table2[[#This Row],[ETA A TIMESLOT]]*24</f>
        <v>79.433333333290648</v>
      </c>
      <c r="AA1349" s="73">
        <f t="shared" si="428"/>
        <v>6.944444467080757E-4</v>
      </c>
      <c r="AB1349" s="73" t="str">
        <f t="shared" si="429"/>
        <v>SI</v>
      </c>
      <c r="AC1349" s="74">
        <f>Table2[[#This Row],[PUNTUALIDAD (H)]]*24</f>
        <v>1.6666666720993817E-2</v>
      </c>
      <c r="AD1349" s="73">
        <f t="shared" si="430"/>
        <v>3.3166666666656965</v>
      </c>
      <c r="AE1349" s="74">
        <f>Table2[[#This Row],[ATA TO UNLOADING]]*24</f>
        <v>79.599999999976717</v>
      </c>
      <c r="AF1349" s="74" t="str">
        <f>IF(Table2[[#This Row],[ATA TO UNLOADING 2]]&lt;=48,"YES","NO")</f>
        <v>NO</v>
      </c>
      <c r="AG1349" s="75">
        <f t="shared" si="431"/>
        <v>0.5</v>
      </c>
      <c r="AH1349" s="2" t="s">
        <v>42</v>
      </c>
      <c r="AI1349" s="2" t="str">
        <f t="shared" si="432"/>
        <v>WFHU5001499</v>
      </c>
      <c r="AJ1349" s="76" t="str">
        <f t="shared" si="433"/>
        <v>CTU FLEVOKUST BV</v>
      </c>
      <c r="AK1349" s="77">
        <f>IF($M1349="TRUCK",VLOOKUP($AQ1349,Invoicing!$A$17:$B$49,MATCH($AK$1,Invoicing!$A$17:$B$17,0),FALSE),VLOOKUP($AQ1349,Invoicing!$N$17:$O$21,MATCH($AK$1,Invoicing!$N$17:$O$17,0),FALSE))</f>
        <v>380</v>
      </c>
      <c r="AL1349" s="78" t="e">
        <f>VLOOKUP($E1349,Invoicing!$A$1:$H$8,MATCH(TRACKER!$N1349,Invoicing!$A$1:$H$1,0),FALSE)</f>
        <v>#N/A</v>
      </c>
      <c r="AM1349" s="78">
        <v>35</v>
      </c>
      <c r="AN1349" s="78">
        <f t="shared" si="434"/>
        <v>0</v>
      </c>
      <c r="AO1349" s="2">
        <f t="shared" si="435"/>
        <v>3</v>
      </c>
      <c r="AP1349" s="2" t="str">
        <f t="shared" si="436"/>
        <v>WEEK</v>
      </c>
      <c r="AQ1349" s="2" t="str">
        <f t="shared" si="437"/>
        <v>CTU FLEVOKUST BVWEEK</v>
      </c>
      <c r="AR1349" s="71">
        <f t="shared" si="438"/>
        <v>380</v>
      </c>
      <c r="AS1349" s="71">
        <f>VLOOKUP(AJ1349,Invoicing!A:K,10,FALSE)</f>
        <v>0</v>
      </c>
      <c r="AT1349" s="71">
        <f t="shared" si="439"/>
        <v>380</v>
      </c>
    </row>
    <row r="1350" spans="1:46">
      <c r="A1350" s="37" t="s">
        <v>89</v>
      </c>
      <c r="B1350" s="3" t="s">
        <v>38</v>
      </c>
      <c r="C1350" s="11">
        <v>45547.453472222223</v>
      </c>
      <c r="D1350" s="11">
        <v>45547.458333333336</v>
      </c>
      <c r="E1350" s="11" t="s">
        <v>45</v>
      </c>
      <c r="F1350" s="11" t="s">
        <v>40</v>
      </c>
      <c r="G1350" s="3" t="s">
        <v>1526</v>
      </c>
      <c r="H1350" s="3" t="s">
        <v>2821</v>
      </c>
      <c r="I1350" s="11">
        <v>45548.875</v>
      </c>
      <c r="J1350" s="12">
        <v>45548.78402777778</v>
      </c>
      <c r="K1350" s="12">
        <v>45548.875</v>
      </c>
      <c r="L1350" s="12">
        <v>45548.822916666664</v>
      </c>
      <c r="M1350" s="12" t="s">
        <v>115</v>
      </c>
      <c r="N1350" s="3" t="s">
        <v>42</v>
      </c>
      <c r="O1350" s="3">
        <v>0</v>
      </c>
      <c r="P1350" s="1">
        <f t="shared" si="420"/>
        <v>37</v>
      </c>
      <c r="Q1350" s="1">
        <f t="shared" si="421"/>
        <v>9</v>
      </c>
      <c r="R1350" s="72">
        <f t="shared" si="422"/>
        <v>45548.78402777778</v>
      </c>
      <c r="S1350" s="73">
        <f t="shared" si="423"/>
        <v>1.421527777776646</v>
      </c>
      <c r="T1350" s="74">
        <f>Table2[[#This Row],[ETA A OFRECIMIENTO]]*24</f>
        <v>34.116666666639503</v>
      </c>
      <c r="U1350" s="1" t="str">
        <f t="shared" si="424"/>
        <v>YES</v>
      </c>
      <c r="V1350" s="73">
        <f t="shared" si="425"/>
        <v>0</v>
      </c>
      <c r="W1350" s="74">
        <f>Table2[[#This Row],[DEL. AVAILABLE A SLOT]]*24</f>
        <v>0</v>
      </c>
      <c r="X1350" s="1" t="str">
        <f t="shared" si="426"/>
        <v>SI</v>
      </c>
      <c r="Y1350" s="73">
        <f t="shared" si="427"/>
        <v>1.421527777776646</v>
      </c>
      <c r="Z1350" s="74">
        <f>Table2[[#This Row],[ETA A TIMESLOT]]*24</f>
        <v>34.116666666639503</v>
      </c>
      <c r="AA1350" s="73">
        <f t="shared" si="428"/>
        <v>0</v>
      </c>
      <c r="AB1350" s="73" t="str">
        <f t="shared" si="429"/>
        <v>SI</v>
      </c>
      <c r="AC1350" s="74">
        <f>Table2[[#This Row],[PUNTUALIDAD (H)]]*24</f>
        <v>0</v>
      </c>
      <c r="AD1350" s="73">
        <f t="shared" si="430"/>
        <v>1.3694444444408873</v>
      </c>
      <c r="AE1350" s="74">
        <f>Table2[[#This Row],[ATA TO UNLOADING]]*24</f>
        <v>32.866666666581295</v>
      </c>
      <c r="AF1350" s="74" t="str">
        <f>IF(Table2[[#This Row],[ATA TO UNLOADING 2]]&lt;=48,"YES","NO")</f>
        <v>YES</v>
      </c>
      <c r="AG1350" s="75">
        <f t="shared" si="431"/>
        <v>0.875</v>
      </c>
      <c r="AH1350" s="2" t="s">
        <v>24</v>
      </c>
      <c r="AI1350" s="2" t="str">
        <f t="shared" si="432"/>
        <v>HASU4143650</v>
      </c>
      <c r="AJ1350" s="76" t="str">
        <f t="shared" si="433"/>
        <v>OM TRANSPORT</v>
      </c>
      <c r="AK1350" s="77">
        <f>IF($M1350="TRUCK",VLOOKUP($AQ1350,Invoicing!$A$17:$B$49,MATCH($AK$1,Invoicing!$A$17:$B$17,0),FALSE),VLOOKUP($AQ1350,Invoicing!$N$17:$O$21,MATCH($AK$1,Invoicing!$N$17:$O$17,0),FALSE))</f>
        <v>475</v>
      </c>
      <c r="AL1350" s="78" t="e">
        <f>VLOOKUP($E1350,Invoicing!$A$1:$H$8,MATCH(TRACKER!$N1350,Invoicing!$A$1:$H$1,0),FALSE)</f>
        <v>#N/A</v>
      </c>
      <c r="AM1350" s="78">
        <f>VLOOKUP($E1350,Invoicing!$A$1:$H$8,MATCH(TRACKER!$O$1,Invoicing!$A$1:$H$1,0),FALSE)</f>
        <v>50</v>
      </c>
      <c r="AN1350" s="78">
        <f t="shared" si="434"/>
        <v>0</v>
      </c>
      <c r="AO1350" s="2">
        <f t="shared" si="435"/>
        <v>5</v>
      </c>
      <c r="AP1350" s="2" t="str">
        <f t="shared" si="436"/>
        <v>NIGHT</v>
      </c>
      <c r="AQ1350" s="2" t="str">
        <f t="shared" si="437"/>
        <v>OM TRANSPORTNIGHT</v>
      </c>
      <c r="AR1350" s="71">
        <f t="shared" si="438"/>
        <v>475</v>
      </c>
      <c r="AS1350" s="71">
        <f>VLOOKUP(AJ1350,Invoicing!A:K,10,FALSE)</f>
        <v>25</v>
      </c>
      <c r="AT1350" s="71">
        <f t="shared" si="439"/>
        <v>500</v>
      </c>
    </row>
    <row r="1351" spans="1:46">
      <c r="A1351" s="37" t="s">
        <v>89</v>
      </c>
      <c r="B1351" s="3" t="s">
        <v>38</v>
      </c>
      <c r="C1351" s="11">
        <v>45547.453472222223</v>
      </c>
      <c r="D1351" s="11">
        <v>45547.458333333336</v>
      </c>
      <c r="E1351" s="11" t="s">
        <v>45</v>
      </c>
      <c r="F1351" s="11" t="s">
        <v>40</v>
      </c>
      <c r="G1351" s="3" t="s">
        <v>1527</v>
      </c>
      <c r="H1351" s="3" t="s">
        <v>2821</v>
      </c>
      <c r="I1351" s="11">
        <v>45548.875</v>
      </c>
      <c r="J1351" s="12">
        <v>45549.415972222225</v>
      </c>
      <c r="K1351" s="12">
        <v>45549.416666666664</v>
      </c>
      <c r="L1351" s="12">
        <v>45549.454861111109</v>
      </c>
      <c r="M1351" s="12" t="s">
        <v>115</v>
      </c>
      <c r="N1351" s="3" t="s">
        <v>42</v>
      </c>
      <c r="O1351" s="3">
        <v>0</v>
      </c>
      <c r="P1351" s="1">
        <f t="shared" si="420"/>
        <v>37</v>
      </c>
      <c r="Q1351" s="1">
        <f t="shared" si="421"/>
        <v>9</v>
      </c>
      <c r="R1351" s="72">
        <f t="shared" si="422"/>
        <v>45549.415972222225</v>
      </c>
      <c r="S1351" s="73">
        <f t="shared" si="423"/>
        <v>1.421527777776646</v>
      </c>
      <c r="T1351" s="74">
        <f>Table2[[#This Row],[ETA A OFRECIMIENTO]]*24</f>
        <v>34.116666666639503</v>
      </c>
      <c r="U1351" s="1" t="str">
        <f t="shared" si="424"/>
        <v>YES</v>
      </c>
      <c r="V1351" s="73">
        <f t="shared" si="425"/>
        <v>0.54166666666424135</v>
      </c>
      <c r="W1351" s="74">
        <f>Table2[[#This Row],[DEL. AVAILABLE A SLOT]]*24</f>
        <v>12.999999999941792</v>
      </c>
      <c r="X1351" s="1" t="str">
        <f t="shared" si="426"/>
        <v>SI</v>
      </c>
      <c r="Y1351" s="73">
        <f t="shared" si="427"/>
        <v>1.9631944444408873</v>
      </c>
      <c r="Z1351" s="74">
        <f>Table2[[#This Row],[ETA A TIMESLOT]]*24</f>
        <v>47.116666666581295</v>
      </c>
      <c r="AA1351" s="73">
        <f t="shared" si="428"/>
        <v>0</v>
      </c>
      <c r="AB1351" s="73" t="str">
        <f t="shared" si="429"/>
        <v>SI</v>
      </c>
      <c r="AC1351" s="74">
        <f>Table2[[#This Row],[PUNTUALIDAD (H)]]*24</f>
        <v>0</v>
      </c>
      <c r="AD1351" s="73">
        <f t="shared" si="430"/>
        <v>2.0013888888861402</v>
      </c>
      <c r="AE1351" s="74">
        <f>Table2[[#This Row],[ATA TO UNLOADING]]*24</f>
        <v>48.033333333267365</v>
      </c>
      <c r="AF1351" s="74" t="str">
        <f>IF(Table2[[#This Row],[ATA TO UNLOADING 2]]&lt;=48,"YES","NO")</f>
        <v>NO</v>
      </c>
      <c r="AG1351" s="75">
        <f t="shared" si="431"/>
        <v>0.41666666666424135</v>
      </c>
      <c r="AH1351" s="2" t="s">
        <v>42</v>
      </c>
      <c r="AI1351" s="2" t="str">
        <f t="shared" si="432"/>
        <v>MRKU0771022</v>
      </c>
      <c r="AJ1351" s="76" t="str">
        <f t="shared" si="433"/>
        <v>OM TRANSPORT</v>
      </c>
      <c r="AK1351" s="77">
        <f>IF($M1351="TRUCK",VLOOKUP($AQ1351,Invoicing!$A$17:$B$49,MATCH($AK$1,Invoicing!$A$17:$B$17,0),FALSE),VLOOKUP($AQ1351,Invoicing!$N$17:$O$21,MATCH($AK$1,Invoicing!$N$17:$O$17,0),FALSE))</f>
        <v>550</v>
      </c>
      <c r="AL1351" s="78" t="e">
        <f>VLOOKUP($E1351,Invoicing!$A$1:$H$8,MATCH(TRACKER!$N1351,Invoicing!$A$1:$H$1,0),FALSE)</f>
        <v>#N/A</v>
      </c>
      <c r="AM1351" s="78">
        <f>VLOOKUP($E1351,Invoicing!$A$1:$H$8,MATCH(TRACKER!$O$1,Invoicing!$A$1:$H$1,0),FALSE)</f>
        <v>50</v>
      </c>
      <c r="AN1351" s="78">
        <f t="shared" si="434"/>
        <v>0</v>
      </c>
      <c r="AO1351" s="2">
        <f t="shared" si="435"/>
        <v>6</v>
      </c>
      <c r="AP1351" s="2" t="str">
        <f t="shared" si="436"/>
        <v>SATURDAY</v>
      </c>
      <c r="AQ1351" s="2" t="str">
        <f t="shared" si="437"/>
        <v>OM TRANSPORTSATURDAY</v>
      </c>
      <c r="AR1351" s="71">
        <f t="shared" si="438"/>
        <v>550</v>
      </c>
      <c r="AS1351" s="71">
        <f>VLOOKUP(AJ1351,Invoicing!A:K,10,FALSE)</f>
        <v>25</v>
      </c>
      <c r="AT1351" s="71">
        <f t="shared" si="439"/>
        <v>575</v>
      </c>
    </row>
    <row r="1352" spans="1:46">
      <c r="A1352" s="37" t="s">
        <v>89</v>
      </c>
      <c r="B1352" s="3" t="s">
        <v>38</v>
      </c>
      <c r="C1352" s="11">
        <v>45547.453472222223</v>
      </c>
      <c r="D1352" s="11">
        <v>45547.458333333336</v>
      </c>
      <c r="E1352" s="11" t="s">
        <v>44</v>
      </c>
      <c r="F1352" s="11" t="s">
        <v>40</v>
      </c>
      <c r="G1352" s="3" t="s">
        <v>1528</v>
      </c>
      <c r="H1352" s="3" t="s">
        <v>2821</v>
      </c>
      <c r="I1352" s="11">
        <v>45548.875</v>
      </c>
      <c r="J1352" s="12">
        <v>45549.078472222223</v>
      </c>
      <c r="K1352" s="12">
        <v>45549.083333333336</v>
      </c>
      <c r="L1352" s="12">
        <v>45549.121527777781</v>
      </c>
      <c r="M1352" s="12" t="s">
        <v>115</v>
      </c>
      <c r="N1352" s="3" t="s">
        <v>42</v>
      </c>
      <c r="O1352" s="3">
        <v>0</v>
      </c>
      <c r="P1352" s="1">
        <f t="shared" si="420"/>
        <v>37</v>
      </c>
      <c r="Q1352" s="1">
        <f t="shared" si="421"/>
        <v>9</v>
      </c>
      <c r="R1352" s="72">
        <f t="shared" si="422"/>
        <v>45549.078472222223</v>
      </c>
      <c r="S1352" s="73">
        <f t="shared" si="423"/>
        <v>1.421527777776646</v>
      </c>
      <c r="T1352" s="74">
        <f>Table2[[#This Row],[ETA A OFRECIMIENTO]]*24</f>
        <v>34.116666666639503</v>
      </c>
      <c r="U1352" s="1" t="str">
        <f t="shared" si="424"/>
        <v>YES</v>
      </c>
      <c r="V1352" s="73">
        <f t="shared" si="425"/>
        <v>0.20833333333575865</v>
      </c>
      <c r="W1352" s="74">
        <f>Table2[[#This Row],[DEL. AVAILABLE A SLOT]]*24</f>
        <v>5.0000000000582077</v>
      </c>
      <c r="X1352" s="1" t="str">
        <f t="shared" si="426"/>
        <v>SI</v>
      </c>
      <c r="Y1352" s="73">
        <f t="shared" si="427"/>
        <v>1.6298611111124046</v>
      </c>
      <c r="Z1352" s="74">
        <f>Table2[[#This Row],[ETA A TIMESLOT]]*24</f>
        <v>39.116666666697711</v>
      </c>
      <c r="AA1352" s="73">
        <f t="shared" si="428"/>
        <v>0</v>
      </c>
      <c r="AB1352" s="73" t="str">
        <f t="shared" si="429"/>
        <v>SI</v>
      </c>
      <c r="AC1352" s="74">
        <f>Table2[[#This Row],[PUNTUALIDAD (H)]]*24</f>
        <v>0</v>
      </c>
      <c r="AD1352" s="73">
        <f t="shared" si="430"/>
        <v>1.6680555555576575</v>
      </c>
      <c r="AE1352" s="74">
        <f>Table2[[#This Row],[ATA TO UNLOADING]]*24</f>
        <v>40.03333333338378</v>
      </c>
      <c r="AF1352" s="74" t="str">
        <f>IF(Table2[[#This Row],[ATA TO UNLOADING 2]]&lt;=48,"YES","NO")</f>
        <v>YES</v>
      </c>
      <c r="AG1352" s="75">
        <f t="shared" si="431"/>
        <v>8.3333333335758653E-2</v>
      </c>
      <c r="AH1352" s="2" t="s">
        <v>24</v>
      </c>
      <c r="AI1352" s="2" t="str">
        <f t="shared" si="432"/>
        <v>MRSU3661675</v>
      </c>
      <c r="AJ1352" s="76" t="str">
        <f t="shared" si="433"/>
        <v>MSI</v>
      </c>
      <c r="AK1352" s="77">
        <f>IF($M1352="TRUCK",VLOOKUP($AQ1352,Invoicing!$A$17:$B$49,MATCH($AK$1,Invoicing!$A$17:$B$17,0),FALSE),VLOOKUP($AQ1352,Invoicing!$N$17:$O$21,MATCH($AK$1,Invoicing!$N$17:$O$17,0),FALSE))</f>
        <v>530</v>
      </c>
      <c r="AL1352" s="78" t="e">
        <f>VLOOKUP($E1352,Invoicing!$A$1:$H$8,MATCH(TRACKER!$N1352,Invoicing!$A$1:$H$1,0),FALSE)</f>
        <v>#N/A</v>
      </c>
      <c r="AM1352" s="78">
        <f>VLOOKUP($E1352,Invoicing!$A$1:$H$8,MATCH(TRACKER!$O$1,Invoicing!$A$1:$H$1,0),FALSE)</f>
        <v>50</v>
      </c>
      <c r="AN1352" s="78">
        <f t="shared" si="434"/>
        <v>0</v>
      </c>
      <c r="AO1352" s="2">
        <f t="shared" si="435"/>
        <v>6</v>
      </c>
      <c r="AP1352" s="2" t="str">
        <f t="shared" si="436"/>
        <v>NIGHT</v>
      </c>
      <c r="AQ1352" s="2" t="str">
        <f t="shared" si="437"/>
        <v>MSINIGHT</v>
      </c>
      <c r="AR1352" s="71">
        <f t="shared" si="438"/>
        <v>530</v>
      </c>
      <c r="AS1352" s="71">
        <f>VLOOKUP(AJ1352,Invoicing!A:K,10,FALSE)</f>
        <v>25</v>
      </c>
      <c r="AT1352" s="71">
        <f t="shared" si="439"/>
        <v>555</v>
      </c>
    </row>
    <row r="1353" spans="1:46">
      <c r="A1353" s="37" t="s">
        <v>89</v>
      </c>
      <c r="B1353" s="3" t="s">
        <v>38</v>
      </c>
      <c r="C1353" s="11">
        <v>45547.453472222223</v>
      </c>
      <c r="D1353" s="11">
        <v>45547.458333333336</v>
      </c>
      <c r="E1353" s="11" t="s">
        <v>45</v>
      </c>
      <c r="F1353" s="11" t="s">
        <v>40</v>
      </c>
      <c r="G1353" s="3" t="s">
        <v>1529</v>
      </c>
      <c r="H1353" s="3" t="s">
        <v>2821</v>
      </c>
      <c r="I1353" s="11">
        <v>45548.875</v>
      </c>
      <c r="J1353" s="12">
        <v>45548.943749999999</v>
      </c>
      <c r="K1353" s="12">
        <v>45549</v>
      </c>
      <c r="L1353" s="12">
        <v>45548.951388888891</v>
      </c>
      <c r="M1353" s="12" t="s">
        <v>115</v>
      </c>
      <c r="N1353" s="3" t="s">
        <v>42</v>
      </c>
      <c r="O1353" s="3">
        <v>0</v>
      </c>
      <c r="P1353" s="1">
        <f t="shared" si="420"/>
        <v>37</v>
      </c>
      <c r="Q1353" s="1">
        <f t="shared" si="421"/>
        <v>9</v>
      </c>
      <c r="R1353" s="72">
        <f t="shared" si="422"/>
        <v>45548.943749999999</v>
      </c>
      <c r="S1353" s="73">
        <f t="shared" si="423"/>
        <v>1.421527777776646</v>
      </c>
      <c r="T1353" s="74">
        <f>Table2[[#This Row],[ETA A OFRECIMIENTO]]*24</f>
        <v>34.116666666639503</v>
      </c>
      <c r="U1353" s="1" t="str">
        <f t="shared" si="424"/>
        <v>YES</v>
      </c>
      <c r="V1353" s="73">
        <f t="shared" si="425"/>
        <v>0.125</v>
      </c>
      <c r="W1353" s="74">
        <f>Table2[[#This Row],[DEL. AVAILABLE A SLOT]]*24</f>
        <v>3</v>
      </c>
      <c r="X1353" s="1" t="str">
        <f t="shared" si="426"/>
        <v>SI</v>
      </c>
      <c r="Y1353" s="73">
        <f t="shared" si="427"/>
        <v>1.546527777776646</v>
      </c>
      <c r="Z1353" s="74">
        <f>Table2[[#This Row],[ETA A TIMESLOT]]*24</f>
        <v>37.116666666639503</v>
      </c>
      <c r="AA1353" s="73">
        <f t="shared" si="428"/>
        <v>0</v>
      </c>
      <c r="AB1353" s="73" t="str">
        <f t="shared" si="429"/>
        <v>SI</v>
      </c>
      <c r="AC1353" s="74">
        <f>Table2[[#This Row],[PUNTUALIDAD (H)]]*24</f>
        <v>0</v>
      </c>
      <c r="AD1353" s="73">
        <f t="shared" si="430"/>
        <v>1.4979166666671517</v>
      </c>
      <c r="AE1353" s="74">
        <f>Table2[[#This Row],[ATA TO UNLOADING]]*24</f>
        <v>35.950000000011642</v>
      </c>
      <c r="AF1353" s="74" t="str">
        <f>IF(Table2[[#This Row],[ATA TO UNLOADING 2]]&lt;=48,"YES","NO")</f>
        <v>YES</v>
      </c>
      <c r="AG1353" s="75">
        <f t="shared" si="431"/>
        <v>0</v>
      </c>
      <c r="AH1353" s="2" t="s">
        <v>24</v>
      </c>
      <c r="AI1353" s="2" t="str">
        <f t="shared" si="432"/>
        <v>MRSU4525842</v>
      </c>
      <c r="AJ1353" s="76" t="str">
        <f t="shared" si="433"/>
        <v>OM TRANSPORT</v>
      </c>
      <c r="AK1353" s="77">
        <f>IF($M1353="TRUCK",VLOOKUP($AQ1353,Invoicing!$A$17:$B$49,MATCH($AK$1,Invoicing!$A$17:$B$17,0),FALSE),VLOOKUP($AQ1353,Invoicing!$N$17:$O$21,MATCH($AK$1,Invoicing!$N$17:$O$17,0),FALSE))</f>
        <v>475</v>
      </c>
      <c r="AL1353" s="78" t="e">
        <f>VLOOKUP($E1353,Invoicing!$A$1:$H$8,MATCH(TRACKER!$N1353,Invoicing!$A$1:$H$1,0),FALSE)</f>
        <v>#N/A</v>
      </c>
      <c r="AM1353" s="78">
        <f>VLOOKUP($E1353,Invoicing!$A$1:$H$8,MATCH(TRACKER!$O$1,Invoicing!$A$1:$H$1,0),FALSE)</f>
        <v>50</v>
      </c>
      <c r="AN1353" s="78">
        <f t="shared" si="434"/>
        <v>0</v>
      </c>
      <c r="AO1353" s="2">
        <f t="shared" si="435"/>
        <v>6</v>
      </c>
      <c r="AP1353" s="2" t="str">
        <f t="shared" si="436"/>
        <v>NIGHT</v>
      </c>
      <c r="AQ1353" s="2" t="str">
        <f t="shared" si="437"/>
        <v>OM TRANSPORTNIGHT</v>
      </c>
      <c r="AR1353" s="71">
        <f t="shared" si="438"/>
        <v>475</v>
      </c>
      <c r="AS1353" s="71">
        <f>VLOOKUP(AJ1353,Invoicing!A:K,10,FALSE)</f>
        <v>25</v>
      </c>
      <c r="AT1353" s="71">
        <f t="shared" si="439"/>
        <v>500</v>
      </c>
    </row>
    <row r="1354" spans="1:46">
      <c r="A1354" s="37" t="s">
        <v>89</v>
      </c>
      <c r="B1354" s="3" t="s">
        <v>38</v>
      </c>
      <c r="C1354" s="11">
        <v>45547.453472222223</v>
      </c>
      <c r="D1354" s="11">
        <v>45547.458333333336</v>
      </c>
      <c r="E1354" s="11" t="s">
        <v>44</v>
      </c>
      <c r="F1354" s="11" t="s">
        <v>40</v>
      </c>
      <c r="G1354" s="3" t="s">
        <v>1530</v>
      </c>
      <c r="H1354" s="3" t="s">
        <v>2821</v>
      </c>
      <c r="I1354" s="11">
        <v>45548.875</v>
      </c>
      <c r="J1354" s="12">
        <v>45548.910416666666</v>
      </c>
      <c r="K1354" s="12">
        <v>45548.916666666664</v>
      </c>
      <c r="L1354" s="12">
        <v>45548.944444444445</v>
      </c>
      <c r="M1354" s="12" t="s">
        <v>115</v>
      </c>
      <c r="N1354" s="3" t="s">
        <v>42</v>
      </c>
      <c r="O1354" s="3">
        <v>0</v>
      </c>
      <c r="P1354" s="1">
        <f t="shared" si="420"/>
        <v>37</v>
      </c>
      <c r="Q1354" s="1">
        <f t="shared" si="421"/>
        <v>9</v>
      </c>
      <c r="R1354" s="72">
        <f t="shared" si="422"/>
        <v>45548.910416666666</v>
      </c>
      <c r="S1354" s="73">
        <f t="shared" si="423"/>
        <v>1.421527777776646</v>
      </c>
      <c r="T1354" s="74">
        <f>Table2[[#This Row],[ETA A OFRECIMIENTO]]*24</f>
        <v>34.116666666639503</v>
      </c>
      <c r="U1354" s="1" t="str">
        <f t="shared" si="424"/>
        <v>YES</v>
      </c>
      <c r="V1354" s="73">
        <f t="shared" si="425"/>
        <v>4.1666666664241347E-2</v>
      </c>
      <c r="W1354" s="74">
        <f>Table2[[#This Row],[DEL. AVAILABLE A SLOT]]*24</f>
        <v>0.99999999994179234</v>
      </c>
      <c r="X1354" s="1" t="str">
        <f t="shared" si="426"/>
        <v>SI</v>
      </c>
      <c r="Y1354" s="73">
        <f t="shared" si="427"/>
        <v>1.4631944444408873</v>
      </c>
      <c r="Z1354" s="74">
        <f>Table2[[#This Row],[ETA A TIMESLOT]]*24</f>
        <v>35.116666666581295</v>
      </c>
      <c r="AA1354" s="73">
        <f t="shared" si="428"/>
        <v>0</v>
      </c>
      <c r="AB1354" s="73" t="str">
        <f t="shared" si="429"/>
        <v>SI</v>
      </c>
      <c r="AC1354" s="74">
        <f>Table2[[#This Row],[PUNTUALIDAD (H)]]*24</f>
        <v>0</v>
      </c>
      <c r="AD1354" s="73">
        <f t="shared" si="430"/>
        <v>1.4909722222218988</v>
      </c>
      <c r="AE1354" s="74">
        <f>Table2[[#This Row],[ATA TO UNLOADING]]*24</f>
        <v>35.783333333325572</v>
      </c>
      <c r="AF1354" s="74" t="str">
        <f>IF(Table2[[#This Row],[ATA TO UNLOADING 2]]&lt;=48,"YES","NO")</f>
        <v>YES</v>
      </c>
      <c r="AG1354" s="75">
        <f t="shared" si="431"/>
        <v>0.91666666666424135</v>
      </c>
      <c r="AH1354" s="2" t="s">
        <v>24</v>
      </c>
      <c r="AI1354" s="2" t="str">
        <f t="shared" si="432"/>
        <v>MRSU6499700</v>
      </c>
      <c r="AJ1354" s="76" t="str">
        <f t="shared" si="433"/>
        <v>MSI</v>
      </c>
      <c r="AK1354" s="77">
        <f>IF($M1354="TRUCK",VLOOKUP($AQ1354,Invoicing!$A$17:$B$49,MATCH($AK$1,Invoicing!$A$17:$B$17,0),FALSE),VLOOKUP($AQ1354,Invoicing!$N$17:$O$21,MATCH($AK$1,Invoicing!$N$17:$O$17,0),FALSE))</f>
        <v>530</v>
      </c>
      <c r="AL1354" s="78" t="e">
        <f>VLOOKUP($E1354,Invoicing!$A$1:$H$8,MATCH(TRACKER!$N1354,Invoicing!$A$1:$H$1,0),FALSE)</f>
        <v>#N/A</v>
      </c>
      <c r="AM1354" s="78">
        <f>VLOOKUP($E1354,Invoicing!$A$1:$H$8,MATCH(TRACKER!$O$1,Invoicing!$A$1:$H$1,0),FALSE)</f>
        <v>50</v>
      </c>
      <c r="AN1354" s="78">
        <f t="shared" si="434"/>
        <v>0</v>
      </c>
      <c r="AO1354" s="2">
        <f t="shared" si="435"/>
        <v>5</v>
      </c>
      <c r="AP1354" s="2" t="str">
        <f t="shared" si="436"/>
        <v>NIGHT</v>
      </c>
      <c r="AQ1354" s="2" t="str">
        <f t="shared" si="437"/>
        <v>MSINIGHT</v>
      </c>
      <c r="AR1354" s="71">
        <f t="shared" si="438"/>
        <v>530</v>
      </c>
      <c r="AS1354" s="71">
        <f>VLOOKUP(AJ1354,Invoicing!A:K,10,FALSE)</f>
        <v>25</v>
      </c>
      <c r="AT1354" s="71">
        <f t="shared" si="439"/>
        <v>555</v>
      </c>
    </row>
    <row r="1355" spans="1:46">
      <c r="A1355" s="37" t="s">
        <v>89</v>
      </c>
      <c r="B1355" s="3" t="s">
        <v>38</v>
      </c>
      <c r="C1355" s="11">
        <v>45547.453472222223</v>
      </c>
      <c r="D1355" s="11">
        <v>45547.458333333336</v>
      </c>
      <c r="E1355" s="11" t="s">
        <v>44</v>
      </c>
      <c r="F1355" s="11" t="s">
        <v>40</v>
      </c>
      <c r="G1355" s="3" t="s">
        <v>1531</v>
      </c>
      <c r="H1355" s="3" t="s">
        <v>2821</v>
      </c>
      <c r="I1355" s="11">
        <v>45548.875</v>
      </c>
      <c r="J1355" s="12">
        <v>45549.327777777777</v>
      </c>
      <c r="K1355" s="12">
        <v>45549.333333333336</v>
      </c>
      <c r="L1355" s="12">
        <v>45549.384722222225</v>
      </c>
      <c r="M1355" s="12" t="s">
        <v>115</v>
      </c>
      <c r="N1355" s="3" t="s">
        <v>42</v>
      </c>
      <c r="O1355" s="3">
        <v>0</v>
      </c>
      <c r="P1355" s="1">
        <f t="shared" si="420"/>
        <v>37</v>
      </c>
      <c r="Q1355" s="1">
        <f t="shared" si="421"/>
        <v>9</v>
      </c>
      <c r="R1355" s="72">
        <f t="shared" si="422"/>
        <v>45549.327777777777</v>
      </c>
      <c r="S1355" s="73">
        <f t="shared" si="423"/>
        <v>1.421527777776646</v>
      </c>
      <c r="T1355" s="74">
        <f>Table2[[#This Row],[ETA A OFRECIMIENTO]]*24</f>
        <v>34.116666666639503</v>
      </c>
      <c r="U1355" s="1" t="str">
        <f t="shared" si="424"/>
        <v>YES</v>
      </c>
      <c r="V1355" s="73">
        <f t="shared" si="425"/>
        <v>0.45833333333575865</v>
      </c>
      <c r="W1355" s="74">
        <f>Table2[[#This Row],[DEL. AVAILABLE A SLOT]]*24</f>
        <v>11.000000000058208</v>
      </c>
      <c r="X1355" s="1" t="str">
        <f t="shared" si="426"/>
        <v>SI</v>
      </c>
      <c r="Y1355" s="73">
        <f t="shared" si="427"/>
        <v>1.8798611111124046</v>
      </c>
      <c r="Z1355" s="74">
        <f>Table2[[#This Row],[ETA A TIMESLOT]]*24</f>
        <v>45.116666666697711</v>
      </c>
      <c r="AA1355" s="73">
        <f t="shared" si="428"/>
        <v>0</v>
      </c>
      <c r="AB1355" s="73" t="str">
        <f t="shared" si="429"/>
        <v>SI</v>
      </c>
      <c r="AC1355" s="74">
        <f>Table2[[#This Row],[PUNTUALIDAD (H)]]*24</f>
        <v>0</v>
      </c>
      <c r="AD1355" s="73">
        <f t="shared" si="430"/>
        <v>1.9312500000014552</v>
      </c>
      <c r="AE1355" s="74">
        <f>Table2[[#This Row],[ATA TO UNLOADING]]*24</f>
        <v>46.350000000034925</v>
      </c>
      <c r="AF1355" s="74" t="str">
        <f>IF(Table2[[#This Row],[ATA TO UNLOADING 2]]&lt;=48,"YES","NO")</f>
        <v>YES</v>
      </c>
      <c r="AG1355" s="75">
        <f t="shared" si="431"/>
        <v>0.33333333333575865</v>
      </c>
      <c r="AH1355" s="2" t="s">
        <v>42</v>
      </c>
      <c r="AI1355" s="2" t="str">
        <f t="shared" si="432"/>
        <v>MSKU6513198</v>
      </c>
      <c r="AJ1355" s="76" t="str">
        <f t="shared" si="433"/>
        <v>MSI</v>
      </c>
      <c r="AK1355" s="77">
        <f>IF($M1355="TRUCK",VLOOKUP($AQ1355,Invoicing!$A$17:$B$49,MATCH($AK$1,Invoicing!$A$17:$B$17,0),FALSE),VLOOKUP($AQ1355,Invoicing!$N$17:$O$21,MATCH($AK$1,Invoicing!$N$17:$O$17,0),FALSE))</f>
        <v>500</v>
      </c>
      <c r="AL1355" s="78" t="e">
        <f>VLOOKUP($E1355,Invoicing!$A$1:$H$8,MATCH(TRACKER!$N1355,Invoicing!$A$1:$H$1,0),FALSE)</f>
        <v>#N/A</v>
      </c>
      <c r="AM1355" s="78">
        <f>VLOOKUP($E1355,Invoicing!$A$1:$H$8,MATCH(TRACKER!$O$1,Invoicing!$A$1:$H$1,0),FALSE)</f>
        <v>50</v>
      </c>
      <c r="AN1355" s="78">
        <f t="shared" si="434"/>
        <v>0</v>
      </c>
      <c r="AO1355" s="2">
        <f t="shared" si="435"/>
        <v>6</v>
      </c>
      <c r="AP1355" s="2" t="str">
        <f t="shared" si="436"/>
        <v>SATURDAY</v>
      </c>
      <c r="AQ1355" s="2" t="str">
        <f t="shared" si="437"/>
        <v>MSISATURDAY</v>
      </c>
      <c r="AR1355" s="71">
        <f t="shared" si="438"/>
        <v>500</v>
      </c>
      <c r="AS1355" s="71">
        <f>VLOOKUP(AJ1355,Invoicing!A:K,10,FALSE)</f>
        <v>25</v>
      </c>
      <c r="AT1355" s="71">
        <f t="shared" si="439"/>
        <v>525</v>
      </c>
    </row>
    <row r="1356" spans="1:46">
      <c r="A1356" s="37" t="s">
        <v>89</v>
      </c>
      <c r="B1356" s="3" t="s">
        <v>38</v>
      </c>
      <c r="C1356" s="11">
        <v>45547.453472222223</v>
      </c>
      <c r="D1356" s="11">
        <v>45547.458333333336</v>
      </c>
      <c r="E1356" s="11" t="s">
        <v>45</v>
      </c>
      <c r="F1356" s="11" t="s">
        <v>40</v>
      </c>
      <c r="G1356" s="3" t="s">
        <v>1532</v>
      </c>
      <c r="H1356" s="3" t="s">
        <v>2821</v>
      </c>
      <c r="I1356" s="11">
        <v>45548.875</v>
      </c>
      <c r="J1356" s="12">
        <v>45548.795138888891</v>
      </c>
      <c r="K1356" s="12">
        <v>45548.958333333336</v>
      </c>
      <c r="L1356" s="12">
        <v>45548.819444444445</v>
      </c>
      <c r="M1356" s="12" t="s">
        <v>115</v>
      </c>
      <c r="N1356" s="3" t="s">
        <v>42</v>
      </c>
      <c r="O1356" s="3">
        <v>0</v>
      </c>
      <c r="P1356" s="1">
        <f t="shared" si="420"/>
        <v>37</v>
      </c>
      <c r="Q1356" s="1">
        <f t="shared" si="421"/>
        <v>9</v>
      </c>
      <c r="R1356" s="72">
        <f t="shared" si="422"/>
        <v>45548.795138888891</v>
      </c>
      <c r="S1356" s="73">
        <f t="shared" si="423"/>
        <v>1.421527777776646</v>
      </c>
      <c r="T1356" s="74">
        <f>Table2[[#This Row],[ETA A OFRECIMIENTO]]*24</f>
        <v>34.116666666639503</v>
      </c>
      <c r="U1356" s="1" t="str">
        <f t="shared" si="424"/>
        <v>YES</v>
      </c>
      <c r="V1356" s="73">
        <f t="shared" si="425"/>
        <v>8.3333333335758653E-2</v>
      </c>
      <c r="W1356" s="74">
        <f>Table2[[#This Row],[DEL. AVAILABLE A SLOT]]*24</f>
        <v>2.0000000000582077</v>
      </c>
      <c r="X1356" s="1" t="str">
        <f t="shared" si="426"/>
        <v>SI</v>
      </c>
      <c r="Y1356" s="73">
        <f t="shared" si="427"/>
        <v>1.5048611111124046</v>
      </c>
      <c r="Z1356" s="74">
        <f>Table2[[#This Row],[ETA A TIMESLOT]]*24</f>
        <v>36.116666666697711</v>
      </c>
      <c r="AA1356" s="73">
        <f t="shared" si="428"/>
        <v>0</v>
      </c>
      <c r="AB1356" s="73" t="str">
        <f t="shared" si="429"/>
        <v>SI</v>
      </c>
      <c r="AC1356" s="74">
        <f>Table2[[#This Row],[PUNTUALIDAD (H)]]*24</f>
        <v>0</v>
      </c>
      <c r="AD1356" s="73">
        <f t="shared" si="430"/>
        <v>1.3659722222218988</v>
      </c>
      <c r="AE1356" s="74">
        <f>Table2[[#This Row],[ATA TO UNLOADING]]*24</f>
        <v>32.783333333325572</v>
      </c>
      <c r="AF1356" s="74" t="str">
        <f>IF(Table2[[#This Row],[ATA TO UNLOADING 2]]&lt;=48,"YES","NO")</f>
        <v>YES</v>
      </c>
      <c r="AG1356" s="75">
        <f t="shared" si="431"/>
        <v>0.95833333333575865</v>
      </c>
      <c r="AH1356" s="2" t="s">
        <v>24</v>
      </c>
      <c r="AI1356" s="2" t="str">
        <f t="shared" si="432"/>
        <v>SUDU7626607</v>
      </c>
      <c r="AJ1356" s="76" t="str">
        <f t="shared" si="433"/>
        <v>OM TRANSPORT</v>
      </c>
      <c r="AK1356" s="77">
        <f>IF($M1356="TRUCK",VLOOKUP($AQ1356,Invoicing!$A$17:$B$49,MATCH($AK$1,Invoicing!$A$17:$B$17,0),FALSE),VLOOKUP($AQ1356,Invoicing!$N$17:$O$21,MATCH($AK$1,Invoicing!$N$17:$O$17,0),FALSE))</f>
        <v>475</v>
      </c>
      <c r="AL1356" s="78" t="e">
        <f>VLOOKUP($E1356,Invoicing!$A$1:$H$8,MATCH(TRACKER!$N1356,Invoicing!$A$1:$H$1,0),FALSE)</f>
        <v>#N/A</v>
      </c>
      <c r="AM1356" s="78">
        <f>VLOOKUP($E1356,Invoicing!$A$1:$H$8,MATCH(TRACKER!$O$1,Invoicing!$A$1:$H$1,0),FALSE)</f>
        <v>50</v>
      </c>
      <c r="AN1356" s="78">
        <f t="shared" si="434"/>
        <v>0</v>
      </c>
      <c r="AO1356" s="2">
        <f t="shared" si="435"/>
        <v>5</v>
      </c>
      <c r="AP1356" s="2" t="str">
        <f t="shared" si="436"/>
        <v>NIGHT</v>
      </c>
      <c r="AQ1356" s="2" t="str">
        <f t="shared" si="437"/>
        <v>OM TRANSPORTNIGHT</v>
      </c>
      <c r="AR1356" s="71">
        <f t="shared" si="438"/>
        <v>475</v>
      </c>
      <c r="AS1356" s="71">
        <f>VLOOKUP(AJ1356,Invoicing!A:K,10,FALSE)</f>
        <v>25</v>
      </c>
      <c r="AT1356" s="71">
        <f t="shared" si="439"/>
        <v>500</v>
      </c>
    </row>
    <row r="1357" spans="1:46">
      <c r="A1357" s="37" t="s">
        <v>89</v>
      </c>
      <c r="B1357" s="3" t="s">
        <v>38</v>
      </c>
      <c r="C1357" s="11">
        <v>45547.453472222223</v>
      </c>
      <c r="D1357" s="11">
        <v>45547.458333333336</v>
      </c>
      <c r="E1357" s="11" t="s">
        <v>44</v>
      </c>
      <c r="F1357" s="11" t="s">
        <v>40</v>
      </c>
      <c r="G1357" s="3" t="s">
        <v>1533</v>
      </c>
      <c r="H1357" s="3" t="s">
        <v>2821</v>
      </c>
      <c r="I1357" s="11">
        <v>45548.875</v>
      </c>
      <c r="J1357" s="12">
        <v>45549.623611111114</v>
      </c>
      <c r="K1357" s="12">
        <v>45549.625</v>
      </c>
      <c r="L1357" s="12">
        <v>45549.638888888891</v>
      </c>
      <c r="M1357" s="12" t="s">
        <v>115</v>
      </c>
      <c r="N1357" s="3" t="s">
        <v>42</v>
      </c>
      <c r="O1357" s="3">
        <v>0</v>
      </c>
      <c r="P1357" s="1">
        <f t="shared" si="420"/>
        <v>37</v>
      </c>
      <c r="Q1357" s="1">
        <f t="shared" si="421"/>
        <v>9</v>
      </c>
      <c r="R1357" s="72">
        <f t="shared" si="422"/>
        <v>45549.623611111114</v>
      </c>
      <c r="S1357" s="73">
        <f t="shared" si="423"/>
        <v>1.421527777776646</v>
      </c>
      <c r="T1357" s="74">
        <f>Table2[[#This Row],[ETA A OFRECIMIENTO]]*24</f>
        <v>34.116666666639503</v>
      </c>
      <c r="U1357" s="1" t="str">
        <f t="shared" si="424"/>
        <v>YES</v>
      </c>
      <c r="V1357" s="73">
        <f t="shared" si="425"/>
        <v>0.75</v>
      </c>
      <c r="W1357" s="74">
        <f>Table2[[#This Row],[DEL. AVAILABLE A SLOT]]*24</f>
        <v>18</v>
      </c>
      <c r="X1357" s="1" t="str">
        <f t="shared" si="426"/>
        <v>SI</v>
      </c>
      <c r="Y1357" s="73">
        <f t="shared" si="427"/>
        <v>2.171527777776646</v>
      </c>
      <c r="Z1357" s="74">
        <f>Table2[[#This Row],[ETA A TIMESLOT]]*24</f>
        <v>52.116666666639503</v>
      </c>
      <c r="AA1357" s="73">
        <f t="shared" si="428"/>
        <v>0</v>
      </c>
      <c r="AB1357" s="73" t="str">
        <f t="shared" si="429"/>
        <v>SI</v>
      </c>
      <c r="AC1357" s="74">
        <f>Table2[[#This Row],[PUNTUALIDAD (H)]]*24</f>
        <v>0</v>
      </c>
      <c r="AD1357" s="73">
        <f t="shared" si="430"/>
        <v>2.1854166666671517</v>
      </c>
      <c r="AE1357" s="74">
        <f>Table2[[#This Row],[ATA TO UNLOADING]]*24</f>
        <v>52.450000000011642</v>
      </c>
      <c r="AF1357" s="74" t="str">
        <f>IF(Table2[[#This Row],[ATA TO UNLOADING 2]]&lt;=48,"YES","NO")</f>
        <v>NO</v>
      </c>
      <c r="AG1357" s="75">
        <f t="shared" si="431"/>
        <v>0.625</v>
      </c>
      <c r="AH1357" s="2" t="s">
        <v>42</v>
      </c>
      <c r="AI1357" s="2" t="str">
        <f t="shared" si="432"/>
        <v>TCNU1484409</v>
      </c>
      <c r="AJ1357" s="76" t="str">
        <f t="shared" si="433"/>
        <v>MSI</v>
      </c>
      <c r="AK1357" s="77">
        <f>IF($M1357="TRUCK",VLOOKUP($AQ1357,Invoicing!$A$17:$B$49,MATCH($AK$1,Invoicing!$A$17:$B$17,0),FALSE),VLOOKUP($AQ1357,Invoicing!$N$17:$O$21,MATCH($AK$1,Invoicing!$N$17:$O$17,0),FALSE))</f>
        <v>500</v>
      </c>
      <c r="AL1357" s="78" t="e">
        <f>VLOOKUP($E1357,Invoicing!$A$1:$H$8,MATCH(TRACKER!$N1357,Invoicing!$A$1:$H$1,0),FALSE)</f>
        <v>#N/A</v>
      </c>
      <c r="AM1357" s="78">
        <f>VLOOKUP($E1357,Invoicing!$A$1:$H$8,MATCH(TRACKER!$O$1,Invoicing!$A$1:$H$1,0),FALSE)</f>
        <v>50</v>
      </c>
      <c r="AN1357" s="78">
        <f t="shared" si="434"/>
        <v>0</v>
      </c>
      <c r="AO1357" s="2">
        <f t="shared" si="435"/>
        <v>6</v>
      </c>
      <c r="AP1357" s="2" t="str">
        <f t="shared" si="436"/>
        <v>SATURDAY</v>
      </c>
      <c r="AQ1357" s="2" t="str">
        <f t="shared" si="437"/>
        <v>MSISATURDAY</v>
      </c>
      <c r="AR1357" s="71">
        <f t="shared" si="438"/>
        <v>500</v>
      </c>
      <c r="AS1357" s="71">
        <f>VLOOKUP(AJ1357,Invoicing!A:K,10,FALSE)</f>
        <v>25</v>
      </c>
      <c r="AT1357" s="71">
        <f t="shared" si="439"/>
        <v>525</v>
      </c>
    </row>
    <row r="1358" spans="1:46">
      <c r="A1358" s="37" t="s">
        <v>48</v>
      </c>
      <c r="B1358" s="3" t="s">
        <v>38</v>
      </c>
      <c r="C1358" s="11">
        <v>45550.119444444441</v>
      </c>
      <c r="D1358" s="11">
        <v>45549.833333333336</v>
      </c>
      <c r="E1358" s="11" t="s">
        <v>45</v>
      </c>
      <c r="F1358" s="11" t="s">
        <v>40</v>
      </c>
      <c r="G1358" s="3" t="s">
        <v>1534</v>
      </c>
      <c r="H1358" s="3" t="s">
        <v>41</v>
      </c>
      <c r="I1358" s="11">
        <v>45551.166666666664</v>
      </c>
      <c r="J1358" s="12">
        <v>45551.330555555556</v>
      </c>
      <c r="K1358" s="12">
        <v>45551.291666666664</v>
      </c>
      <c r="L1358" s="12">
        <v>45551.291666666664</v>
      </c>
      <c r="M1358" s="12" t="s">
        <v>115</v>
      </c>
      <c r="N1358" s="3" t="s">
        <v>42</v>
      </c>
      <c r="O1358" s="3">
        <v>1</v>
      </c>
      <c r="P1358" s="1">
        <f t="shared" si="420"/>
        <v>38</v>
      </c>
      <c r="Q1358" s="1">
        <f t="shared" si="421"/>
        <v>9</v>
      </c>
      <c r="R1358" s="72">
        <f t="shared" si="422"/>
        <v>45551.330555555556</v>
      </c>
      <c r="S1358" s="73">
        <f t="shared" si="423"/>
        <v>1.047222222223354</v>
      </c>
      <c r="T1358" s="74">
        <f>Table2[[#This Row],[ETA A OFRECIMIENTO]]*24</f>
        <v>25.133333333360497</v>
      </c>
      <c r="U1358" s="1" t="str">
        <f t="shared" si="424"/>
        <v>YES</v>
      </c>
      <c r="V1358" s="73">
        <f t="shared" si="425"/>
        <v>0.125</v>
      </c>
      <c r="W1358" s="74">
        <f>Table2[[#This Row],[DEL. AVAILABLE A SLOT]]*24</f>
        <v>3</v>
      </c>
      <c r="X1358" s="1" t="str">
        <f t="shared" si="426"/>
        <v>SI</v>
      </c>
      <c r="Y1358" s="73">
        <f t="shared" si="427"/>
        <v>1.172222222223354</v>
      </c>
      <c r="Z1358" s="74">
        <f>Table2[[#This Row],[ETA A TIMESLOT]]*24</f>
        <v>28.133333333360497</v>
      </c>
      <c r="AA1358" s="73">
        <f t="shared" si="428"/>
        <v>3.888888889196096E-2</v>
      </c>
      <c r="AB1358" s="73" t="str">
        <f t="shared" si="429"/>
        <v>NO</v>
      </c>
      <c r="AC1358" s="74">
        <f>Table2[[#This Row],[PUNTUALIDAD (H)]]*24</f>
        <v>0.93333333340706304</v>
      </c>
      <c r="AD1358" s="73">
        <f t="shared" si="430"/>
        <v>1.172222222223354</v>
      </c>
      <c r="AE1358" s="74">
        <f>Table2[[#This Row],[ATA TO UNLOADING]]*24</f>
        <v>28.133333333360497</v>
      </c>
      <c r="AF1358" s="74" t="str">
        <f>IF(Table2[[#This Row],[ATA TO UNLOADING 2]]&lt;=48,"YES","NO")</f>
        <v>YES</v>
      </c>
      <c r="AG1358" s="75">
        <f t="shared" si="431"/>
        <v>0.29166666666424135</v>
      </c>
      <c r="AH1358" s="2" t="s">
        <v>42</v>
      </c>
      <c r="AI1358" s="2" t="str">
        <f t="shared" si="432"/>
        <v>CAAU7083686</v>
      </c>
      <c r="AJ1358" s="76" t="str">
        <f t="shared" si="433"/>
        <v>OM TRANSPORT</v>
      </c>
      <c r="AK1358" s="77">
        <f>IF($M1358="TRUCK",VLOOKUP($AQ1358,Invoicing!$A$17:$B$49,MATCH($AK$1,Invoicing!$A$17:$B$17,0),FALSE),VLOOKUP($AQ1358,Invoicing!$N$17:$O$21,MATCH($AK$1,Invoicing!$N$17:$O$17,0),FALSE))</f>
        <v>475</v>
      </c>
      <c r="AL1358" s="78" t="e">
        <f>VLOOKUP($E1358,Invoicing!$A$1:$H$8,MATCH(TRACKER!$N1358,Invoicing!$A$1:$H$1,0),FALSE)</f>
        <v>#N/A</v>
      </c>
      <c r="AM1358" s="78">
        <f>VLOOKUP($E1358,Invoicing!$A$1:$H$8,MATCH(TRACKER!$O$1,Invoicing!$A$1:$H$1,0),FALSE)</f>
        <v>50</v>
      </c>
      <c r="AN1358" s="78">
        <f t="shared" si="434"/>
        <v>50</v>
      </c>
      <c r="AO1358" s="2">
        <f t="shared" si="435"/>
        <v>1</v>
      </c>
      <c r="AP1358" s="2" t="str">
        <f t="shared" si="436"/>
        <v>WEEK</v>
      </c>
      <c r="AQ1358" s="2" t="str">
        <f t="shared" si="437"/>
        <v>OM TRANSPORTWEEK</v>
      </c>
      <c r="AR1358" s="71">
        <f t="shared" si="438"/>
        <v>525</v>
      </c>
      <c r="AS1358" s="71">
        <f>VLOOKUP(AJ1358,Invoicing!A:K,10,FALSE)</f>
        <v>25</v>
      </c>
      <c r="AT1358" s="71">
        <f t="shared" si="439"/>
        <v>550</v>
      </c>
    </row>
    <row r="1359" spans="1:46">
      <c r="A1359" s="37" t="s">
        <v>48</v>
      </c>
      <c r="B1359" s="3" t="s">
        <v>38</v>
      </c>
      <c r="C1359" s="11">
        <v>45550.119444444441</v>
      </c>
      <c r="D1359" s="11">
        <v>45549.833333333336</v>
      </c>
      <c r="E1359" s="11" t="s">
        <v>49</v>
      </c>
      <c r="F1359" s="11" t="s">
        <v>40</v>
      </c>
      <c r="G1359" s="3" t="s">
        <v>1535</v>
      </c>
      <c r="H1359" s="3" t="s">
        <v>2821</v>
      </c>
      <c r="I1359" s="11">
        <v>45552.375</v>
      </c>
      <c r="J1359" s="12">
        <v>45553.936111111114</v>
      </c>
      <c r="K1359" s="12">
        <v>45553.916666666664</v>
      </c>
      <c r="L1359" s="12">
        <v>45553.967361111114</v>
      </c>
      <c r="M1359" s="61" t="s">
        <v>12</v>
      </c>
      <c r="N1359" s="3" t="s">
        <v>42</v>
      </c>
      <c r="O1359" s="3">
        <v>0</v>
      </c>
      <c r="P1359" s="1">
        <f t="shared" si="420"/>
        <v>38</v>
      </c>
      <c r="Q1359" s="1">
        <f t="shared" si="421"/>
        <v>9</v>
      </c>
      <c r="R1359" s="72">
        <f t="shared" si="422"/>
        <v>45553.936111111114</v>
      </c>
      <c r="S1359" s="73">
        <f t="shared" si="423"/>
        <v>2.2555555555591127</v>
      </c>
      <c r="T1359" s="74">
        <f>Table2[[#This Row],[ETA A OFRECIMIENTO]]*24</f>
        <v>54.133333333418705</v>
      </c>
      <c r="U1359" s="1" t="str">
        <f t="shared" si="424"/>
        <v>NO</v>
      </c>
      <c r="V1359" s="73">
        <f t="shared" si="425"/>
        <v>1.5416666666642413</v>
      </c>
      <c r="W1359" s="74">
        <f>Table2[[#This Row],[DEL. AVAILABLE A SLOT]]*24</f>
        <v>36.999999999941792</v>
      </c>
      <c r="X1359" s="1" t="str">
        <f t="shared" si="426"/>
        <v>NO</v>
      </c>
      <c r="Y1359" s="73">
        <f t="shared" si="427"/>
        <v>3.797222222223354</v>
      </c>
      <c r="Z1359" s="74">
        <f>Table2[[#This Row],[ETA A TIMESLOT]]*24</f>
        <v>91.133333333360497</v>
      </c>
      <c r="AA1359" s="73">
        <f t="shared" si="428"/>
        <v>1.9444444449618459E-2</v>
      </c>
      <c r="AB1359" s="73" t="str">
        <f t="shared" si="429"/>
        <v>SI</v>
      </c>
      <c r="AC1359" s="74">
        <f>Table2[[#This Row],[PUNTUALIDAD (H)]]*24</f>
        <v>0.46666666679084301</v>
      </c>
      <c r="AD1359" s="73">
        <f t="shared" si="430"/>
        <v>3.8479166666729725</v>
      </c>
      <c r="AE1359" s="74">
        <f>Table2[[#This Row],[ATA TO UNLOADING]]*24</f>
        <v>92.35000000015134</v>
      </c>
      <c r="AF1359" s="74" t="str">
        <f>IF(Table2[[#This Row],[ATA TO UNLOADING 2]]&lt;=48,"YES","NO")</f>
        <v>NO</v>
      </c>
      <c r="AG1359" s="75">
        <f t="shared" si="431"/>
        <v>0.91666666666424135</v>
      </c>
      <c r="AH1359" s="2" t="s">
        <v>24</v>
      </c>
      <c r="AI1359" s="2" t="str">
        <f t="shared" si="432"/>
        <v>CAIU6313489</v>
      </c>
      <c r="AJ1359" s="76" t="str">
        <f t="shared" si="433"/>
        <v>CTU FLEVOKUST BV</v>
      </c>
      <c r="AK1359" s="77">
        <f>IF($M1359="TRUCK",VLOOKUP($AQ1359,Invoicing!$A$17:$B$49,MATCH($AK$1,Invoicing!$A$17:$B$17,0),FALSE),VLOOKUP($AQ1359,Invoicing!$N$17:$O$21,MATCH($AK$1,Invoicing!$N$17:$O$17,0),FALSE))</f>
        <v>380</v>
      </c>
      <c r="AL1359" s="78" t="e">
        <f>VLOOKUP($E1359,Invoicing!$A$1:$H$8,MATCH(TRACKER!$N1359,Invoicing!$A$1:$H$1,0),FALSE)</f>
        <v>#N/A</v>
      </c>
      <c r="AM1359" s="78">
        <v>35</v>
      </c>
      <c r="AN1359" s="78">
        <f t="shared" si="434"/>
        <v>0</v>
      </c>
      <c r="AO1359" s="2">
        <f t="shared" si="435"/>
        <v>3</v>
      </c>
      <c r="AP1359" s="2" t="str">
        <f t="shared" si="436"/>
        <v>NIGHT</v>
      </c>
      <c r="AQ1359" s="2" t="str">
        <f t="shared" si="437"/>
        <v>CTU FLEVOKUST BVNIGHT</v>
      </c>
      <c r="AR1359" s="71">
        <f t="shared" si="438"/>
        <v>380</v>
      </c>
      <c r="AS1359" s="71">
        <f>VLOOKUP(AJ1359,Invoicing!A:K,10,FALSE)</f>
        <v>0</v>
      </c>
      <c r="AT1359" s="71">
        <f t="shared" si="439"/>
        <v>380</v>
      </c>
    </row>
    <row r="1360" spans="1:46">
      <c r="A1360" s="37" t="s">
        <v>48</v>
      </c>
      <c r="B1360" s="3" t="s">
        <v>38</v>
      </c>
      <c r="C1360" s="11">
        <v>45550.119444444441</v>
      </c>
      <c r="D1360" s="11">
        <v>45549.833333333336</v>
      </c>
      <c r="E1360" s="11" t="s">
        <v>44</v>
      </c>
      <c r="F1360" s="11" t="s">
        <v>40</v>
      </c>
      <c r="G1360" s="3" t="s">
        <v>1536</v>
      </c>
      <c r="H1360" s="3" t="s">
        <v>41</v>
      </c>
      <c r="I1360" s="11">
        <v>45551.166666666664</v>
      </c>
      <c r="J1360" s="12">
        <v>45552.534722222219</v>
      </c>
      <c r="K1360" s="12">
        <v>45552.5</v>
      </c>
      <c r="L1360" s="12">
        <v>45552.489583333336</v>
      </c>
      <c r="M1360" s="12" t="s">
        <v>115</v>
      </c>
      <c r="N1360" s="3" t="s">
        <v>42</v>
      </c>
      <c r="O1360" s="3">
        <v>1</v>
      </c>
      <c r="P1360" s="1">
        <f t="shared" si="420"/>
        <v>38</v>
      </c>
      <c r="Q1360" s="1">
        <f t="shared" si="421"/>
        <v>9</v>
      </c>
      <c r="R1360" s="72">
        <f t="shared" si="422"/>
        <v>45552.534722222219</v>
      </c>
      <c r="S1360" s="73">
        <f t="shared" si="423"/>
        <v>1.047222222223354</v>
      </c>
      <c r="T1360" s="74">
        <f>Table2[[#This Row],[ETA A OFRECIMIENTO]]*24</f>
        <v>25.133333333360497</v>
      </c>
      <c r="U1360" s="1" t="str">
        <f t="shared" si="424"/>
        <v>YES</v>
      </c>
      <c r="V1360" s="73">
        <f t="shared" si="425"/>
        <v>1.3333333333357587</v>
      </c>
      <c r="W1360" s="74">
        <f>Table2[[#This Row],[DEL. AVAILABLE A SLOT]]*24</f>
        <v>32.000000000058208</v>
      </c>
      <c r="X1360" s="1" t="str">
        <f t="shared" si="426"/>
        <v>NO</v>
      </c>
      <c r="Y1360" s="73">
        <f t="shared" si="427"/>
        <v>2.3805555555591127</v>
      </c>
      <c r="Z1360" s="74">
        <f>Table2[[#This Row],[ETA A TIMESLOT]]*24</f>
        <v>57.133333333418705</v>
      </c>
      <c r="AA1360" s="73">
        <f t="shared" si="428"/>
        <v>3.4722222218988463E-2</v>
      </c>
      <c r="AB1360" s="73" t="str">
        <f t="shared" si="429"/>
        <v>NO</v>
      </c>
      <c r="AC1360" s="74">
        <f>Table2[[#This Row],[PUNTUALIDAD (H)]]*24</f>
        <v>0.83333333325572312</v>
      </c>
      <c r="AD1360" s="73">
        <f t="shared" si="430"/>
        <v>2.3701388888948713</v>
      </c>
      <c r="AE1360" s="74">
        <f>Table2[[#This Row],[ATA TO UNLOADING]]*24</f>
        <v>56.883333333476912</v>
      </c>
      <c r="AF1360" s="74" t="str">
        <f>IF(Table2[[#This Row],[ATA TO UNLOADING 2]]&lt;=48,"YES","NO")</f>
        <v>NO</v>
      </c>
      <c r="AG1360" s="75">
        <f t="shared" si="431"/>
        <v>0.5</v>
      </c>
      <c r="AH1360" s="2" t="s">
        <v>42</v>
      </c>
      <c r="AI1360" s="2" t="str">
        <f t="shared" si="432"/>
        <v>GCXU5680520</v>
      </c>
      <c r="AJ1360" s="76" t="str">
        <f t="shared" si="433"/>
        <v>MSI</v>
      </c>
      <c r="AK1360" s="77">
        <f>IF($M1360="TRUCK",VLOOKUP($AQ1360,Invoicing!$A$17:$B$49,MATCH($AK$1,Invoicing!$A$17:$B$17,0),FALSE),VLOOKUP($AQ1360,Invoicing!$N$17:$O$21,MATCH($AK$1,Invoicing!$N$17:$O$17,0),FALSE))</f>
        <v>480</v>
      </c>
      <c r="AL1360" s="78" t="e">
        <f>VLOOKUP($E1360,Invoicing!$A$1:$H$8,MATCH(TRACKER!$N1360,Invoicing!$A$1:$H$1,0),FALSE)</f>
        <v>#N/A</v>
      </c>
      <c r="AM1360" s="78">
        <f>VLOOKUP($E1360,Invoicing!$A$1:$H$8,MATCH(TRACKER!$O$1,Invoicing!$A$1:$H$1,0),FALSE)</f>
        <v>50</v>
      </c>
      <c r="AN1360" s="78">
        <f t="shared" si="434"/>
        <v>50</v>
      </c>
      <c r="AO1360" s="2">
        <f t="shared" si="435"/>
        <v>2</v>
      </c>
      <c r="AP1360" s="2" t="str">
        <f t="shared" si="436"/>
        <v>WEEK</v>
      </c>
      <c r="AQ1360" s="2" t="str">
        <f t="shared" si="437"/>
        <v>MSIWEEK</v>
      </c>
      <c r="AR1360" s="71">
        <f t="shared" si="438"/>
        <v>530</v>
      </c>
      <c r="AS1360" s="71">
        <f>VLOOKUP(AJ1360,Invoicing!A:K,10,FALSE)</f>
        <v>25</v>
      </c>
      <c r="AT1360" s="71">
        <f t="shared" si="439"/>
        <v>555</v>
      </c>
    </row>
    <row r="1361" spans="1:46">
      <c r="A1361" s="37" t="s">
        <v>48</v>
      </c>
      <c r="B1361" s="3" t="s">
        <v>38</v>
      </c>
      <c r="C1361" s="11">
        <v>45550.119444444441</v>
      </c>
      <c r="D1361" s="11">
        <v>45549.833333333336</v>
      </c>
      <c r="E1361" s="11" t="s">
        <v>49</v>
      </c>
      <c r="F1361" s="11" t="s">
        <v>40</v>
      </c>
      <c r="G1361" s="3" t="s">
        <v>1537</v>
      </c>
      <c r="H1361" s="3" t="s">
        <v>41</v>
      </c>
      <c r="I1361" s="11">
        <v>45552.375</v>
      </c>
      <c r="J1361" s="12">
        <v>45552.64166666667</v>
      </c>
      <c r="K1361" s="12">
        <v>45552.645833333336</v>
      </c>
      <c r="L1361" s="12">
        <v>45552.652777777781</v>
      </c>
      <c r="M1361" s="61" t="s">
        <v>12</v>
      </c>
      <c r="N1361" s="3" t="s">
        <v>42</v>
      </c>
      <c r="O1361" s="3">
        <v>0</v>
      </c>
      <c r="P1361" s="1">
        <f t="shared" si="420"/>
        <v>38</v>
      </c>
      <c r="Q1361" s="1">
        <f t="shared" si="421"/>
        <v>9</v>
      </c>
      <c r="R1361" s="72">
        <f t="shared" si="422"/>
        <v>45552.64166666667</v>
      </c>
      <c r="S1361" s="73">
        <f t="shared" si="423"/>
        <v>2.2555555555591127</v>
      </c>
      <c r="T1361" s="74">
        <f>Table2[[#This Row],[ETA A OFRECIMIENTO]]*24</f>
        <v>54.133333333418705</v>
      </c>
      <c r="U1361" s="1" t="str">
        <f t="shared" si="424"/>
        <v>NO</v>
      </c>
      <c r="V1361" s="73">
        <f t="shared" si="425"/>
        <v>0.27083333333575865</v>
      </c>
      <c r="W1361" s="74">
        <f>Table2[[#This Row],[DEL. AVAILABLE A SLOT]]*24</f>
        <v>6.5000000000582077</v>
      </c>
      <c r="X1361" s="1" t="str">
        <f t="shared" si="426"/>
        <v>SI</v>
      </c>
      <c r="Y1361" s="73">
        <f t="shared" si="427"/>
        <v>2.5263888888948713</v>
      </c>
      <c r="Z1361" s="74">
        <f>Table2[[#This Row],[ETA A TIMESLOT]]*24</f>
        <v>60.633333333476912</v>
      </c>
      <c r="AA1361" s="73">
        <f t="shared" si="428"/>
        <v>0</v>
      </c>
      <c r="AB1361" s="73" t="str">
        <f t="shared" si="429"/>
        <v>SI</v>
      </c>
      <c r="AC1361" s="74">
        <f>Table2[[#This Row],[PUNTUALIDAD (H)]]*24</f>
        <v>0</v>
      </c>
      <c r="AD1361" s="73">
        <f t="shared" si="430"/>
        <v>2.5333333333401242</v>
      </c>
      <c r="AE1361" s="74">
        <f>Table2[[#This Row],[ATA TO UNLOADING]]*24</f>
        <v>60.800000000162981</v>
      </c>
      <c r="AF1361" s="74" t="str">
        <f>IF(Table2[[#This Row],[ATA TO UNLOADING 2]]&lt;=48,"YES","NO")</f>
        <v>NO</v>
      </c>
      <c r="AG1361" s="75">
        <f t="shared" si="431"/>
        <v>0.64583333333575865</v>
      </c>
      <c r="AH1361" s="2" t="s">
        <v>42</v>
      </c>
      <c r="AI1361" s="2" t="str">
        <f t="shared" si="432"/>
        <v>HASU4043199</v>
      </c>
      <c r="AJ1361" s="76" t="str">
        <f t="shared" si="433"/>
        <v>CTU FLEVOKUST BV</v>
      </c>
      <c r="AK1361" s="77">
        <f>IF($M1361="TRUCK",VLOOKUP($AQ1361,Invoicing!$A$17:$B$49,MATCH($AK$1,Invoicing!$A$17:$B$17,0),FALSE),VLOOKUP($AQ1361,Invoicing!$N$17:$O$21,MATCH($AK$1,Invoicing!$N$17:$O$17,0),FALSE))</f>
        <v>380</v>
      </c>
      <c r="AL1361" s="78" t="e">
        <f>VLOOKUP($E1361,Invoicing!$A$1:$H$8,MATCH(TRACKER!$N1361,Invoicing!$A$1:$H$1,0),FALSE)</f>
        <v>#N/A</v>
      </c>
      <c r="AM1361" s="78">
        <v>35</v>
      </c>
      <c r="AN1361" s="78">
        <f t="shared" si="434"/>
        <v>0</v>
      </c>
      <c r="AO1361" s="2">
        <f t="shared" si="435"/>
        <v>2</v>
      </c>
      <c r="AP1361" s="2" t="str">
        <f t="shared" si="436"/>
        <v>WEEK</v>
      </c>
      <c r="AQ1361" s="2" t="str">
        <f t="shared" si="437"/>
        <v>CTU FLEVOKUST BVWEEK</v>
      </c>
      <c r="AR1361" s="71">
        <f t="shared" si="438"/>
        <v>380</v>
      </c>
      <c r="AS1361" s="71">
        <f>VLOOKUP(AJ1361,Invoicing!A:K,10,FALSE)</f>
        <v>0</v>
      </c>
      <c r="AT1361" s="71">
        <f t="shared" si="439"/>
        <v>380</v>
      </c>
    </row>
    <row r="1362" spans="1:46">
      <c r="A1362" s="37" t="s">
        <v>48</v>
      </c>
      <c r="B1362" s="3" t="s">
        <v>38</v>
      </c>
      <c r="C1362" s="11">
        <v>45550.119444444441</v>
      </c>
      <c r="D1362" s="11">
        <v>45549.833333333336</v>
      </c>
      <c r="E1362" s="11" t="s">
        <v>49</v>
      </c>
      <c r="F1362" s="11" t="s">
        <v>40</v>
      </c>
      <c r="G1362" s="3" t="s">
        <v>1538</v>
      </c>
      <c r="H1362" s="3" t="s">
        <v>2821</v>
      </c>
      <c r="I1362" s="11">
        <v>45551.166666666664</v>
      </c>
      <c r="J1362" s="12">
        <v>45552.088194444441</v>
      </c>
      <c r="K1362" s="12">
        <v>45552.208333333336</v>
      </c>
      <c r="L1362" s="12">
        <v>45552.121527777781</v>
      </c>
      <c r="M1362" s="12" t="s">
        <v>115</v>
      </c>
      <c r="N1362" s="3" t="s">
        <v>42</v>
      </c>
      <c r="O1362" s="3">
        <v>0</v>
      </c>
      <c r="P1362" s="1">
        <f t="shared" si="420"/>
        <v>38</v>
      </c>
      <c r="Q1362" s="1">
        <f t="shared" si="421"/>
        <v>9</v>
      </c>
      <c r="R1362" s="72">
        <f t="shared" si="422"/>
        <v>45552.088194444441</v>
      </c>
      <c r="S1362" s="73">
        <f t="shared" si="423"/>
        <v>1.047222222223354</v>
      </c>
      <c r="T1362" s="74">
        <f>Table2[[#This Row],[ETA A OFRECIMIENTO]]*24</f>
        <v>25.133333333360497</v>
      </c>
      <c r="U1362" s="1" t="str">
        <f t="shared" si="424"/>
        <v>YES</v>
      </c>
      <c r="V1362" s="73">
        <f t="shared" si="425"/>
        <v>1.0416666666715173</v>
      </c>
      <c r="W1362" s="74">
        <f>Table2[[#This Row],[DEL. AVAILABLE A SLOT]]*24</f>
        <v>25.000000000116415</v>
      </c>
      <c r="X1362" s="1" t="str">
        <f t="shared" si="426"/>
        <v>NO</v>
      </c>
      <c r="Y1362" s="73">
        <f t="shared" si="427"/>
        <v>2.0888888888948713</v>
      </c>
      <c r="Z1362" s="74">
        <f>Table2[[#This Row],[ETA A TIMESLOT]]*24</f>
        <v>50.133333333476912</v>
      </c>
      <c r="AA1362" s="73">
        <f t="shared" si="428"/>
        <v>0</v>
      </c>
      <c r="AB1362" s="73" t="str">
        <f t="shared" si="429"/>
        <v>SI</v>
      </c>
      <c r="AC1362" s="74">
        <f>Table2[[#This Row],[PUNTUALIDAD (H)]]*24</f>
        <v>0</v>
      </c>
      <c r="AD1362" s="73">
        <f t="shared" si="430"/>
        <v>2.0020833333401242</v>
      </c>
      <c r="AE1362" s="74">
        <f>Table2[[#This Row],[ATA TO UNLOADING]]*24</f>
        <v>48.050000000162981</v>
      </c>
      <c r="AF1362" s="74" t="str">
        <f>IF(Table2[[#This Row],[ATA TO UNLOADING 2]]&lt;=48,"YES","NO")</f>
        <v>NO</v>
      </c>
      <c r="AG1362" s="75">
        <f t="shared" si="431"/>
        <v>0.20833333333575865</v>
      </c>
      <c r="AH1362" s="2" t="s">
        <v>42</v>
      </c>
      <c r="AI1362" s="2" t="str">
        <f t="shared" si="432"/>
        <v>HASU4616346</v>
      </c>
      <c r="AJ1362" s="76" t="str">
        <f t="shared" si="433"/>
        <v>CTU FLEVOKUST BV</v>
      </c>
      <c r="AK1362" s="77">
        <f>IF($M1362="TRUCK",VLOOKUP($AQ1362,Invoicing!$A$17:$B$49,MATCH($AK$1,Invoicing!$A$17:$B$17,0),FALSE),VLOOKUP($AQ1362,Invoicing!$N$17:$O$21,MATCH($AK$1,Invoicing!$N$17:$O$17,0),FALSE))</f>
        <v>520</v>
      </c>
      <c r="AL1362" s="78" t="e">
        <f>VLOOKUP($E1362,Invoicing!$A$1:$H$8,MATCH(TRACKER!$N1362,Invoicing!$A$1:$H$1,0),FALSE)</f>
        <v>#N/A</v>
      </c>
      <c r="AM1362" s="78">
        <v>35</v>
      </c>
      <c r="AN1362" s="78">
        <f t="shared" si="434"/>
        <v>0</v>
      </c>
      <c r="AO1362" s="2">
        <f t="shared" si="435"/>
        <v>2</v>
      </c>
      <c r="AP1362" s="2" t="str">
        <f t="shared" si="436"/>
        <v>WEEK</v>
      </c>
      <c r="AQ1362" s="2" t="str">
        <f t="shared" si="437"/>
        <v>CTU FLEVOKUST BVWEEK</v>
      </c>
      <c r="AR1362" s="71">
        <f t="shared" si="438"/>
        <v>520</v>
      </c>
      <c r="AS1362" s="71">
        <f>VLOOKUP(AJ1362,Invoicing!A:K,10,FALSE)</f>
        <v>0</v>
      </c>
      <c r="AT1362" s="71">
        <f t="shared" si="439"/>
        <v>520</v>
      </c>
    </row>
    <row r="1363" spans="1:46">
      <c r="A1363" s="37" t="s">
        <v>48</v>
      </c>
      <c r="B1363" s="3" t="s">
        <v>38</v>
      </c>
      <c r="C1363" s="11">
        <v>45550.119444444441</v>
      </c>
      <c r="D1363" s="11">
        <v>45549.833333333336</v>
      </c>
      <c r="E1363" s="11" t="s">
        <v>49</v>
      </c>
      <c r="F1363" s="11" t="s">
        <v>40</v>
      </c>
      <c r="G1363" s="3" t="s">
        <v>1539</v>
      </c>
      <c r="H1363" s="3" t="s">
        <v>2821</v>
      </c>
      <c r="I1363" s="11">
        <v>45552.375</v>
      </c>
      <c r="J1363" s="12">
        <v>45553.083333333336</v>
      </c>
      <c r="K1363" s="12">
        <v>45553.083333333336</v>
      </c>
      <c r="L1363" s="12">
        <v>45553.180555555555</v>
      </c>
      <c r="M1363" s="61" t="s">
        <v>12</v>
      </c>
      <c r="N1363" s="3" t="s">
        <v>42</v>
      </c>
      <c r="O1363" s="3">
        <v>0</v>
      </c>
      <c r="P1363" s="1">
        <f t="shared" si="420"/>
        <v>38</v>
      </c>
      <c r="Q1363" s="1">
        <f t="shared" si="421"/>
        <v>9</v>
      </c>
      <c r="R1363" s="72">
        <f t="shared" si="422"/>
        <v>45553.083333333336</v>
      </c>
      <c r="S1363" s="73">
        <f t="shared" si="423"/>
        <v>2.2555555555591127</v>
      </c>
      <c r="T1363" s="74">
        <f>Table2[[#This Row],[ETA A OFRECIMIENTO]]*24</f>
        <v>54.133333333418705</v>
      </c>
      <c r="U1363" s="1" t="str">
        <f t="shared" si="424"/>
        <v>NO</v>
      </c>
      <c r="V1363" s="73">
        <f t="shared" si="425"/>
        <v>0.70833333333575865</v>
      </c>
      <c r="W1363" s="74">
        <f>Table2[[#This Row],[DEL. AVAILABLE A SLOT]]*24</f>
        <v>17.000000000058208</v>
      </c>
      <c r="X1363" s="1" t="str">
        <f t="shared" si="426"/>
        <v>SI</v>
      </c>
      <c r="Y1363" s="73">
        <f t="shared" si="427"/>
        <v>2.9638888888948713</v>
      </c>
      <c r="Z1363" s="74">
        <f>Table2[[#This Row],[ETA A TIMESLOT]]*24</f>
        <v>71.133333333476912</v>
      </c>
      <c r="AA1363" s="73">
        <f t="shared" si="428"/>
        <v>0</v>
      </c>
      <c r="AB1363" s="73" t="str">
        <f t="shared" si="429"/>
        <v>SI</v>
      </c>
      <c r="AC1363" s="74">
        <f>Table2[[#This Row],[PUNTUALIDAD (H)]]*24</f>
        <v>0</v>
      </c>
      <c r="AD1363" s="73">
        <f t="shared" si="430"/>
        <v>3.0611111111138598</v>
      </c>
      <c r="AE1363" s="74">
        <f>Table2[[#This Row],[ATA TO UNLOADING]]*24</f>
        <v>73.466666666732635</v>
      </c>
      <c r="AF1363" s="74" t="str">
        <f>IF(Table2[[#This Row],[ATA TO UNLOADING 2]]&lt;=48,"YES","NO")</f>
        <v>NO</v>
      </c>
      <c r="AG1363" s="75">
        <f t="shared" si="431"/>
        <v>8.3333333335758653E-2</v>
      </c>
      <c r="AH1363" s="2" t="s">
        <v>24</v>
      </c>
      <c r="AI1363" s="2" t="str">
        <f t="shared" si="432"/>
        <v>HASU5030215</v>
      </c>
      <c r="AJ1363" s="76" t="str">
        <f t="shared" si="433"/>
        <v>CTU FLEVOKUST BV</v>
      </c>
      <c r="AK1363" s="77">
        <f>IF($M1363="TRUCK",VLOOKUP($AQ1363,Invoicing!$A$17:$B$49,MATCH($AK$1,Invoicing!$A$17:$B$17,0),FALSE),VLOOKUP($AQ1363,Invoicing!$N$17:$O$21,MATCH($AK$1,Invoicing!$N$17:$O$17,0),FALSE))</f>
        <v>380</v>
      </c>
      <c r="AL1363" s="78" t="e">
        <f>VLOOKUP($E1363,Invoicing!$A$1:$H$8,MATCH(TRACKER!$N1363,Invoicing!$A$1:$H$1,0),FALSE)</f>
        <v>#N/A</v>
      </c>
      <c r="AM1363" s="78">
        <v>35</v>
      </c>
      <c r="AN1363" s="78">
        <f t="shared" si="434"/>
        <v>0</v>
      </c>
      <c r="AO1363" s="2">
        <f t="shared" si="435"/>
        <v>3</v>
      </c>
      <c r="AP1363" s="2" t="str">
        <f t="shared" si="436"/>
        <v>NIGHT</v>
      </c>
      <c r="AQ1363" s="2" t="str">
        <f t="shared" si="437"/>
        <v>CTU FLEVOKUST BVNIGHT</v>
      </c>
      <c r="AR1363" s="71">
        <f t="shared" si="438"/>
        <v>380</v>
      </c>
      <c r="AS1363" s="71">
        <f>VLOOKUP(AJ1363,Invoicing!A:K,10,FALSE)</f>
        <v>0</v>
      </c>
      <c r="AT1363" s="71">
        <f t="shared" si="439"/>
        <v>380</v>
      </c>
    </row>
    <row r="1364" spans="1:46">
      <c r="A1364" s="37" t="s">
        <v>48</v>
      </c>
      <c r="B1364" s="3" t="s">
        <v>38</v>
      </c>
      <c r="C1364" s="11">
        <v>45550.119444444441</v>
      </c>
      <c r="D1364" s="11">
        <v>45549.833333333336</v>
      </c>
      <c r="E1364" s="11" t="s">
        <v>49</v>
      </c>
      <c r="F1364" s="11" t="s">
        <v>40</v>
      </c>
      <c r="G1364" s="3" t="s">
        <v>1540</v>
      </c>
      <c r="H1364" s="3" t="s">
        <v>41</v>
      </c>
      <c r="I1364" s="11">
        <v>45552.3125</v>
      </c>
      <c r="J1364" s="12">
        <v>45552.374305555553</v>
      </c>
      <c r="K1364" s="12">
        <v>45552.3125</v>
      </c>
      <c r="L1364" s="12">
        <v>45552.326388888891</v>
      </c>
      <c r="M1364" s="61" t="s">
        <v>12</v>
      </c>
      <c r="N1364" s="3" t="s">
        <v>42</v>
      </c>
      <c r="O1364" s="3">
        <v>1</v>
      </c>
      <c r="P1364" s="1">
        <f t="shared" si="420"/>
        <v>38</v>
      </c>
      <c r="Q1364" s="1">
        <f t="shared" si="421"/>
        <v>9</v>
      </c>
      <c r="R1364" s="72">
        <f t="shared" si="422"/>
        <v>45552.374305555553</v>
      </c>
      <c r="S1364" s="73">
        <f t="shared" si="423"/>
        <v>2.1930555555591127</v>
      </c>
      <c r="T1364" s="74">
        <f>Table2[[#This Row],[ETA A OFRECIMIENTO]]*24</f>
        <v>52.633333333418705</v>
      </c>
      <c r="U1364" s="1" t="str">
        <f t="shared" si="424"/>
        <v>NO</v>
      </c>
      <c r="V1364" s="73">
        <f t="shared" si="425"/>
        <v>0</v>
      </c>
      <c r="W1364" s="74">
        <f>Table2[[#This Row],[DEL. AVAILABLE A SLOT]]*24</f>
        <v>0</v>
      </c>
      <c r="X1364" s="1" t="str">
        <f t="shared" si="426"/>
        <v>SI</v>
      </c>
      <c r="Y1364" s="73">
        <f t="shared" si="427"/>
        <v>2.1930555555591127</v>
      </c>
      <c r="Z1364" s="74">
        <f>Table2[[#This Row],[ETA A TIMESLOT]]*24</f>
        <v>52.633333333418705</v>
      </c>
      <c r="AA1364" s="73">
        <f t="shared" si="428"/>
        <v>6.1805555553291924E-2</v>
      </c>
      <c r="AB1364" s="73" t="str">
        <f t="shared" si="429"/>
        <v>NO</v>
      </c>
      <c r="AC1364" s="74">
        <f>Table2[[#This Row],[PUNTUALIDAD (H)]]*24</f>
        <v>1.4833333332790062</v>
      </c>
      <c r="AD1364" s="73">
        <f t="shared" si="430"/>
        <v>2.2069444444496185</v>
      </c>
      <c r="AE1364" s="74">
        <f>Table2[[#This Row],[ATA TO UNLOADING]]*24</f>
        <v>52.966666666790843</v>
      </c>
      <c r="AF1364" s="74" t="str">
        <f>IF(Table2[[#This Row],[ATA TO UNLOADING 2]]&lt;=48,"YES","NO")</f>
        <v>NO</v>
      </c>
      <c r="AG1364" s="75">
        <f t="shared" si="431"/>
        <v>0.3125</v>
      </c>
      <c r="AH1364" s="2" t="s">
        <v>42</v>
      </c>
      <c r="AI1364" s="2" t="str">
        <f t="shared" si="432"/>
        <v>MAEU9182161</v>
      </c>
      <c r="AJ1364" s="76" t="str">
        <f t="shared" si="433"/>
        <v>CTU FLEVOKUST BV</v>
      </c>
      <c r="AK1364" s="77">
        <f>IF($M1364="TRUCK",VLOOKUP($AQ1364,Invoicing!$A$17:$B$49,MATCH($AK$1,Invoicing!$A$17:$B$17,0),FALSE),VLOOKUP($AQ1364,Invoicing!$N$17:$O$21,MATCH($AK$1,Invoicing!$N$17:$O$17,0),FALSE))</f>
        <v>380</v>
      </c>
      <c r="AL1364" s="78" t="e">
        <f>VLOOKUP($E1364,Invoicing!$A$1:$H$8,MATCH(TRACKER!$N1364,Invoicing!$A$1:$H$1,0),FALSE)</f>
        <v>#N/A</v>
      </c>
      <c r="AM1364" s="78">
        <v>35</v>
      </c>
      <c r="AN1364" s="78">
        <f t="shared" si="434"/>
        <v>35</v>
      </c>
      <c r="AO1364" s="2">
        <f t="shared" si="435"/>
        <v>2</v>
      </c>
      <c r="AP1364" s="2" t="str">
        <f t="shared" si="436"/>
        <v>WEEK</v>
      </c>
      <c r="AQ1364" s="2" t="str">
        <f t="shared" si="437"/>
        <v>CTU FLEVOKUST BVWEEK</v>
      </c>
      <c r="AR1364" s="71">
        <f t="shared" si="438"/>
        <v>415</v>
      </c>
      <c r="AS1364" s="71">
        <f>VLOOKUP(AJ1364,Invoicing!A:K,10,FALSE)</f>
        <v>0</v>
      </c>
      <c r="AT1364" s="71">
        <f t="shared" si="439"/>
        <v>415</v>
      </c>
    </row>
    <row r="1365" spans="1:46">
      <c r="A1365" s="37" t="s">
        <v>48</v>
      </c>
      <c r="B1365" s="3" t="s">
        <v>38</v>
      </c>
      <c r="C1365" s="11">
        <v>45550.119444444441</v>
      </c>
      <c r="D1365" s="11">
        <v>45549.833333333336</v>
      </c>
      <c r="E1365" s="11" t="s">
        <v>49</v>
      </c>
      <c r="F1365" s="11" t="s">
        <v>40</v>
      </c>
      <c r="G1365" s="3" t="s">
        <v>1541</v>
      </c>
      <c r="H1365" s="3" t="s">
        <v>41</v>
      </c>
      <c r="I1365" s="11">
        <v>45552.375</v>
      </c>
      <c r="J1365" s="12">
        <v>45552.59375</v>
      </c>
      <c r="K1365" s="12">
        <v>45552.604166666664</v>
      </c>
      <c r="L1365" s="12">
        <v>45552.600694444445</v>
      </c>
      <c r="M1365" s="61" t="s">
        <v>12</v>
      </c>
      <c r="N1365" s="3" t="s">
        <v>42</v>
      </c>
      <c r="O1365" s="3">
        <v>1</v>
      </c>
      <c r="P1365" s="1">
        <f t="shared" si="420"/>
        <v>38</v>
      </c>
      <c r="Q1365" s="1">
        <f t="shared" si="421"/>
        <v>9</v>
      </c>
      <c r="R1365" s="72">
        <f t="shared" si="422"/>
        <v>45552.59375</v>
      </c>
      <c r="S1365" s="73">
        <f t="shared" si="423"/>
        <v>2.2555555555591127</v>
      </c>
      <c r="T1365" s="74">
        <f>Table2[[#This Row],[ETA A OFRECIMIENTO]]*24</f>
        <v>54.133333333418705</v>
      </c>
      <c r="U1365" s="1" t="str">
        <f t="shared" si="424"/>
        <v>NO</v>
      </c>
      <c r="V1365" s="73">
        <f t="shared" si="425"/>
        <v>0.22916666666424135</v>
      </c>
      <c r="W1365" s="74">
        <f>Table2[[#This Row],[DEL. AVAILABLE A SLOT]]*24</f>
        <v>5.4999999999417923</v>
      </c>
      <c r="X1365" s="1" t="str">
        <f t="shared" si="426"/>
        <v>SI</v>
      </c>
      <c r="Y1365" s="73">
        <f t="shared" si="427"/>
        <v>2.484722222223354</v>
      </c>
      <c r="Z1365" s="74">
        <f>Table2[[#This Row],[ETA A TIMESLOT]]*24</f>
        <v>59.633333333360497</v>
      </c>
      <c r="AA1365" s="73">
        <f t="shared" si="428"/>
        <v>0</v>
      </c>
      <c r="AB1365" s="73" t="str">
        <f t="shared" si="429"/>
        <v>SI</v>
      </c>
      <c r="AC1365" s="74">
        <f>Table2[[#This Row],[PUNTUALIDAD (H)]]*24</f>
        <v>0</v>
      </c>
      <c r="AD1365" s="73">
        <f t="shared" si="430"/>
        <v>2.4812500000043656</v>
      </c>
      <c r="AE1365" s="74">
        <f>Table2[[#This Row],[ATA TO UNLOADING]]*24</f>
        <v>59.550000000104774</v>
      </c>
      <c r="AF1365" s="74" t="str">
        <f>IF(Table2[[#This Row],[ATA TO UNLOADING 2]]&lt;=48,"YES","NO")</f>
        <v>NO</v>
      </c>
      <c r="AG1365" s="75">
        <f t="shared" si="431"/>
        <v>0.60416666666424135</v>
      </c>
      <c r="AH1365" s="2" t="s">
        <v>42</v>
      </c>
      <c r="AI1365" s="2" t="str">
        <f t="shared" si="432"/>
        <v>MAEU9208395</v>
      </c>
      <c r="AJ1365" s="76" t="str">
        <f t="shared" si="433"/>
        <v>CTU FLEVOKUST BV</v>
      </c>
      <c r="AK1365" s="77">
        <f>IF($M1365="TRUCK",VLOOKUP($AQ1365,Invoicing!$A$17:$B$49,MATCH($AK$1,Invoicing!$A$17:$B$17,0),FALSE),VLOOKUP($AQ1365,Invoicing!$N$17:$O$21,MATCH($AK$1,Invoicing!$N$17:$O$17,0),FALSE))</f>
        <v>380</v>
      </c>
      <c r="AL1365" s="78" t="e">
        <f>VLOOKUP($E1365,Invoicing!$A$1:$H$8,MATCH(TRACKER!$N1365,Invoicing!$A$1:$H$1,0),FALSE)</f>
        <v>#N/A</v>
      </c>
      <c r="AM1365" s="78">
        <v>35</v>
      </c>
      <c r="AN1365" s="78">
        <f t="shared" si="434"/>
        <v>35</v>
      </c>
      <c r="AO1365" s="2">
        <f t="shared" si="435"/>
        <v>2</v>
      </c>
      <c r="AP1365" s="2" t="str">
        <f t="shared" si="436"/>
        <v>WEEK</v>
      </c>
      <c r="AQ1365" s="2" t="str">
        <f t="shared" si="437"/>
        <v>CTU FLEVOKUST BVWEEK</v>
      </c>
      <c r="AR1365" s="71">
        <f t="shared" si="438"/>
        <v>415</v>
      </c>
      <c r="AS1365" s="71">
        <f>VLOOKUP(AJ1365,Invoicing!A:K,10,FALSE)</f>
        <v>0</v>
      </c>
      <c r="AT1365" s="71">
        <f t="shared" si="439"/>
        <v>415</v>
      </c>
    </row>
    <row r="1366" spans="1:46">
      <c r="A1366" s="37" t="s">
        <v>48</v>
      </c>
      <c r="B1366" s="3" t="s">
        <v>38</v>
      </c>
      <c r="C1366" s="11">
        <v>45550.119444444441</v>
      </c>
      <c r="D1366" s="11">
        <v>45549.833333333336</v>
      </c>
      <c r="E1366" s="11" t="s">
        <v>44</v>
      </c>
      <c r="F1366" s="11" t="s">
        <v>40</v>
      </c>
      <c r="G1366" s="3" t="s">
        <v>1542</v>
      </c>
      <c r="H1366" s="3" t="s">
        <v>41</v>
      </c>
      <c r="I1366" s="11">
        <v>45551.166666666664</v>
      </c>
      <c r="J1366" s="12">
        <v>45551.207638888889</v>
      </c>
      <c r="K1366" s="12">
        <v>45551.229166666664</v>
      </c>
      <c r="L1366" s="12">
        <v>45551.215277777781</v>
      </c>
      <c r="M1366" s="12" t="s">
        <v>115</v>
      </c>
      <c r="N1366" s="3" t="s">
        <v>42</v>
      </c>
      <c r="O1366" s="3">
        <v>0</v>
      </c>
      <c r="P1366" s="1">
        <f t="shared" si="420"/>
        <v>38</v>
      </c>
      <c r="Q1366" s="1">
        <f t="shared" si="421"/>
        <v>9</v>
      </c>
      <c r="R1366" s="72">
        <f t="shared" si="422"/>
        <v>45551.207638888889</v>
      </c>
      <c r="S1366" s="73">
        <f t="shared" si="423"/>
        <v>1.047222222223354</v>
      </c>
      <c r="T1366" s="74">
        <f>Table2[[#This Row],[ETA A OFRECIMIENTO]]*24</f>
        <v>25.133333333360497</v>
      </c>
      <c r="U1366" s="1" t="str">
        <f t="shared" si="424"/>
        <v>YES</v>
      </c>
      <c r="V1366" s="73">
        <f t="shared" si="425"/>
        <v>6.25E-2</v>
      </c>
      <c r="W1366" s="74">
        <f>Table2[[#This Row],[DEL. AVAILABLE A SLOT]]*24</f>
        <v>1.5</v>
      </c>
      <c r="X1366" s="1" t="str">
        <f t="shared" si="426"/>
        <v>SI</v>
      </c>
      <c r="Y1366" s="73">
        <f t="shared" si="427"/>
        <v>1.109722222223354</v>
      </c>
      <c r="Z1366" s="74">
        <f>Table2[[#This Row],[ETA A TIMESLOT]]*24</f>
        <v>26.633333333360497</v>
      </c>
      <c r="AA1366" s="73">
        <f t="shared" si="428"/>
        <v>0</v>
      </c>
      <c r="AB1366" s="73" t="str">
        <f t="shared" si="429"/>
        <v>SI</v>
      </c>
      <c r="AC1366" s="74">
        <f>Table2[[#This Row],[PUNTUALIDAD (H)]]*24</f>
        <v>0</v>
      </c>
      <c r="AD1366" s="73">
        <f t="shared" si="430"/>
        <v>1.0958333333401242</v>
      </c>
      <c r="AE1366" s="74">
        <f>Table2[[#This Row],[ATA TO UNLOADING]]*24</f>
        <v>26.300000000162981</v>
      </c>
      <c r="AF1366" s="74" t="str">
        <f>IF(Table2[[#This Row],[ATA TO UNLOADING 2]]&lt;=48,"YES","NO")</f>
        <v>YES</v>
      </c>
      <c r="AG1366" s="75">
        <f t="shared" si="431"/>
        <v>0.22916666666424135</v>
      </c>
      <c r="AH1366" s="2" t="s">
        <v>42</v>
      </c>
      <c r="AI1366" s="2" t="str">
        <f t="shared" si="432"/>
        <v>MAEU9218480</v>
      </c>
      <c r="AJ1366" s="76" t="str">
        <f t="shared" si="433"/>
        <v>MSI</v>
      </c>
      <c r="AK1366" s="77">
        <f>IF($M1366="TRUCK",VLOOKUP($AQ1366,Invoicing!$A$17:$B$49,MATCH($AK$1,Invoicing!$A$17:$B$17,0),FALSE),VLOOKUP($AQ1366,Invoicing!$N$17:$O$21,MATCH($AK$1,Invoicing!$N$17:$O$17,0),FALSE))</f>
        <v>480</v>
      </c>
      <c r="AL1366" s="78" t="e">
        <f>VLOOKUP($E1366,Invoicing!$A$1:$H$8,MATCH(TRACKER!$N1366,Invoicing!$A$1:$H$1,0),FALSE)</f>
        <v>#N/A</v>
      </c>
      <c r="AM1366" s="78">
        <f>VLOOKUP($E1366,Invoicing!$A$1:$H$8,MATCH(TRACKER!$O$1,Invoicing!$A$1:$H$1,0),FALSE)</f>
        <v>50</v>
      </c>
      <c r="AN1366" s="78">
        <f t="shared" si="434"/>
        <v>0</v>
      </c>
      <c r="AO1366" s="2">
        <f t="shared" si="435"/>
        <v>1</v>
      </c>
      <c r="AP1366" s="2" t="str">
        <f t="shared" si="436"/>
        <v>WEEK</v>
      </c>
      <c r="AQ1366" s="2" t="str">
        <f t="shared" si="437"/>
        <v>MSIWEEK</v>
      </c>
      <c r="AR1366" s="71">
        <f t="shared" si="438"/>
        <v>480</v>
      </c>
      <c r="AS1366" s="71">
        <f>VLOOKUP(AJ1366,Invoicing!A:K,10,FALSE)</f>
        <v>25</v>
      </c>
      <c r="AT1366" s="71">
        <f t="shared" si="439"/>
        <v>505</v>
      </c>
    </row>
    <row r="1367" spans="1:46">
      <c r="A1367" s="37" t="s">
        <v>48</v>
      </c>
      <c r="B1367" s="3" t="s">
        <v>38</v>
      </c>
      <c r="C1367" s="11">
        <v>45550.119444444441</v>
      </c>
      <c r="D1367" s="11">
        <v>45549.833333333336</v>
      </c>
      <c r="E1367" s="11" t="s">
        <v>49</v>
      </c>
      <c r="F1367" s="11" t="s">
        <v>40</v>
      </c>
      <c r="G1367" s="3" t="s">
        <v>1543</v>
      </c>
      <c r="H1367" s="3" t="s">
        <v>41</v>
      </c>
      <c r="I1367" s="11">
        <v>45552.375</v>
      </c>
      <c r="J1367" s="12">
        <v>45554.068055555559</v>
      </c>
      <c r="K1367" s="12">
        <v>45554.0625</v>
      </c>
      <c r="L1367" s="12">
        <v>45554.076388888891</v>
      </c>
      <c r="M1367" s="61" t="s">
        <v>12</v>
      </c>
      <c r="N1367" s="3" t="s">
        <v>42</v>
      </c>
      <c r="O1367" s="3">
        <v>0</v>
      </c>
      <c r="P1367" s="1">
        <f t="shared" si="420"/>
        <v>38</v>
      </c>
      <c r="Q1367" s="1">
        <f t="shared" si="421"/>
        <v>9</v>
      </c>
      <c r="R1367" s="72">
        <f t="shared" si="422"/>
        <v>45554.068055555559</v>
      </c>
      <c r="S1367" s="73">
        <f t="shared" si="423"/>
        <v>2.2555555555591127</v>
      </c>
      <c r="T1367" s="74">
        <f>Table2[[#This Row],[ETA A OFRECIMIENTO]]*24</f>
        <v>54.133333333418705</v>
      </c>
      <c r="U1367" s="1" t="str">
        <f t="shared" si="424"/>
        <v>NO</v>
      </c>
      <c r="V1367" s="73">
        <f t="shared" si="425"/>
        <v>1.6875</v>
      </c>
      <c r="W1367" s="74">
        <f>Table2[[#This Row],[DEL. AVAILABLE A SLOT]]*24</f>
        <v>40.5</v>
      </c>
      <c r="X1367" s="1" t="str">
        <f t="shared" si="426"/>
        <v>NO</v>
      </c>
      <c r="Y1367" s="73">
        <f t="shared" si="427"/>
        <v>3.9430555555591127</v>
      </c>
      <c r="Z1367" s="74">
        <f>Table2[[#This Row],[ETA A TIMESLOT]]*24</f>
        <v>94.633333333418705</v>
      </c>
      <c r="AA1367" s="73">
        <f t="shared" si="428"/>
        <v>5.5555555591126904E-3</v>
      </c>
      <c r="AB1367" s="73" t="str">
        <f t="shared" si="429"/>
        <v>SI</v>
      </c>
      <c r="AC1367" s="74">
        <f>Table2[[#This Row],[PUNTUALIDAD (H)]]*24</f>
        <v>0.13333333341870457</v>
      </c>
      <c r="AD1367" s="73">
        <f t="shared" si="430"/>
        <v>3.9569444444496185</v>
      </c>
      <c r="AE1367" s="74">
        <f>Table2[[#This Row],[ATA TO UNLOADING]]*24</f>
        <v>94.966666666790843</v>
      </c>
      <c r="AF1367" s="74" t="str">
        <f>IF(Table2[[#This Row],[ATA TO UNLOADING 2]]&lt;=48,"YES","NO")</f>
        <v>NO</v>
      </c>
      <c r="AG1367" s="75">
        <f t="shared" si="431"/>
        <v>6.25E-2</v>
      </c>
      <c r="AH1367" s="2" t="s">
        <v>24</v>
      </c>
      <c r="AI1367" s="2" t="str">
        <f t="shared" si="432"/>
        <v>MAEU9220277</v>
      </c>
      <c r="AJ1367" s="76" t="str">
        <f t="shared" si="433"/>
        <v>CTU FLEVOKUST BV</v>
      </c>
      <c r="AK1367" s="77">
        <f>IF($M1367="TRUCK",VLOOKUP($AQ1367,Invoicing!$A$17:$B$49,MATCH($AK$1,Invoicing!$A$17:$B$17,0),FALSE),VLOOKUP($AQ1367,Invoicing!$N$17:$O$21,MATCH($AK$1,Invoicing!$N$17:$O$17,0),FALSE))</f>
        <v>380</v>
      </c>
      <c r="AL1367" s="78" t="e">
        <f>VLOOKUP($E1367,Invoicing!$A$1:$H$8,MATCH(TRACKER!$N1367,Invoicing!$A$1:$H$1,0),FALSE)</f>
        <v>#N/A</v>
      </c>
      <c r="AM1367" s="78">
        <v>35</v>
      </c>
      <c r="AN1367" s="78">
        <f t="shared" si="434"/>
        <v>0</v>
      </c>
      <c r="AO1367" s="2">
        <f t="shared" si="435"/>
        <v>4</v>
      </c>
      <c r="AP1367" s="2" t="str">
        <f t="shared" si="436"/>
        <v>NIGHT</v>
      </c>
      <c r="AQ1367" s="2" t="str">
        <f t="shared" si="437"/>
        <v>CTU FLEVOKUST BVNIGHT</v>
      </c>
      <c r="AR1367" s="71">
        <f t="shared" si="438"/>
        <v>380</v>
      </c>
      <c r="AS1367" s="71">
        <f>VLOOKUP(AJ1367,Invoicing!A:K,10,FALSE)</f>
        <v>0</v>
      </c>
      <c r="AT1367" s="71">
        <f t="shared" si="439"/>
        <v>380</v>
      </c>
    </row>
    <row r="1368" spans="1:46">
      <c r="A1368" s="37" t="s">
        <v>48</v>
      </c>
      <c r="B1368" s="3" t="s">
        <v>38</v>
      </c>
      <c r="C1368" s="11">
        <v>45550.119444444441</v>
      </c>
      <c r="D1368" s="11">
        <v>45549.833333333336</v>
      </c>
      <c r="E1368" s="11" t="s">
        <v>44</v>
      </c>
      <c r="F1368" s="11" t="s">
        <v>40</v>
      </c>
      <c r="G1368" s="3" t="s">
        <v>1544</v>
      </c>
      <c r="H1368" s="3" t="s">
        <v>41</v>
      </c>
      <c r="I1368" s="11">
        <v>45550.833333333336</v>
      </c>
      <c r="J1368" s="12">
        <v>45550.890972222223</v>
      </c>
      <c r="K1368" s="12">
        <v>45550.833333333336</v>
      </c>
      <c r="L1368" s="12">
        <v>45550.854166666664</v>
      </c>
      <c r="M1368" s="12" t="s">
        <v>115</v>
      </c>
      <c r="N1368" s="3" t="s">
        <v>42</v>
      </c>
      <c r="O1368" s="3">
        <v>1</v>
      </c>
      <c r="P1368" s="1">
        <f t="shared" si="420"/>
        <v>37</v>
      </c>
      <c r="Q1368" s="1">
        <f t="shared" si="421"/>
        <v>9</v>
      </c>
      <c r="R1368" s="72">
        <f t="shared" si="422"/>
        <v>45550.890972222223</v>
      </c>
      <c r="S1368" s="73">
        <f t="shared" si="423"/>
        <v>0.71388888889487134</v>
      </c>
      <c r="T1368" s="74">
        <f>Table2[[#This Row],[ETA A OFRECIMIENTO]]*24</f>
        <v>17.133333333476912</v>
      </c>
      <c r="U1368" s="1" t="str">
        <f t="shared" si="424"/>
        <v>YES</v>
      </c>
      <c r="V1368" s="73">
        <f t="shared" si="425"/>
        <v>0</v>
      </c>
      <c r="W1368" s="74">
        <f>Table2[[#This Row],[DEL. AVAILABLE A SLOT]]*24</f>
        <v>0</v>
      </c>
      <c r="X1368" s="1" t="str">
        <f t="shared" si="426"/>
        <v>SI</v>
      </c>
      <c r="Y1368" s="73">
        <f t="shared" si="427"/>
        <v>0.71388888889487134</v>
      </c>
      <c r="Z1368" s="74">
        <f>Table2[[#This Row],[ETA A TIMESLOT]]*24</f>
        <v>17.133333333476912</v>
      </c>
      <c r="AA1368" s="73">
        <f t="shared" si="428"/>
        <v>5.7638888887595385E-2</v>
      </c>
      <c r="AB1368" s="73" t="str">
        <f t="shared" si="429"/>
        <v>NO</v>
      </c>
      <c r="AC1368" s="74">
        <f>Table2[[#This Row],[PUNTUALIDAD (H)]]*24</f>
        <v>1.3833333333022892</v>
      </c>
      <c r="AD1368" s="73">
        <f t="shared" si="430"/>
        <v>0.73472222222335404</v>
      </c>
      <c r="AE1368" s="74">
        <f>Table2[[#This Row],[ATA TO UNLOADING]]*24</f>
        <v>17.633333333360497</v>
      </c>
      <c r="AF1368" s="74" t="str">
        <f>IF(Table2[[#This Row],[ATA TO UNLOADING 2]]&lt;=48,"YES","NO")</f>
        <v>YES</v>
      </c>
      <c r="AG1368" s="75">
        <f t="shared" si="431"/>
        <v>0.83333333333575865</v>
      </c>
      <c r="AH1368" s="2" t="s">
        <v>24</v>
      </c>
      <c r="AI1368" s="2" t="str">
        <f t="shared" si="432"/>
        <v>MAEU9228339</v>
      </c>
      <c r="AJ1368" s="76" t="str">
        <f t="shared" si="433"/>
        <v>MSI</v>
      </c>
      <c r="AK1368" s="77">
        <f>IF($M1368="TRUCK",VLOOKUP($AQ1368,Invoicing!$A$17:$B$49,MATCH($AK$1,Invoicing!$A$17:$B$17,0),FALSE),VLOOKUP($AQ1368,Invoicing!$N$17:$O$21,MATCH($AK$1,Invoicing!$N$17:$O$17,0),FALSE))</f>
        <v>530</v>
      </c>
      <c r="AL1368" s="78" t="e">
        <f>VLOOKUP($E1368,Invoicing!$A$1:$H$8,MATCH(TRACKER!$N1368,Invoicing!$A$1:$H$1,0),FALSE)</f>
        <v>#N/A</v>
      </c>
      <c r="AM1368" s="78">
        <f>VLOOKUP($E1368,Invoicing!$A$1:$H$8,MATCH(TRACKER!$O$1,Invoicing!$A$1:$H$1,0),FALSE)</f>
        <v>50</v>
      </c>
      <c r="AN1368" s="78">
        <f t="shared" si="434"/>
        <v>50</v>
      </c>
      <c r="AO1368" s="2">
        <f t="shared" si="435"/>
        <v>7</v>
      </c>
      <c r="AP1368" s="2" t="str">
        <f t="shared" si="436"/>
        <v>NIGHT</v>
      </c>
      <c r="AQ1368" s="2" t="str">
        <f t="shared" si="437"/>
        <v>MSINIGHT</v>
      </c>
      <c r="AR1368" s="71">
        <f t="shared" si="438"/>
        <v>580</v>
      </c>
      <c r="AS1368" s="71">
        <f>VLOOKUP(AJ1368,Invoicing!A:K,10,FALSE)</f>
        <v>25</v>
      </c>
      <c r="AT1368" s="71">
        <f t="shared" si="439"/>
        <v>605</v>
      </c>
    </row>
    <row r="1369" spans="1:46">
      <c r="A1369" s="37" t="s">
        <v>48</v>
      </c>
      <c r="B1369" s="3" t="s">
        <v>38</v>
      </c>
      <c r="C1369" s="11">
        <v>45550.119444444441</v>
      </c>
      <c r="D1369" s="11">
        <v>45549.833333333336</v>
      </c>
      <c r="E1369" s="11" t="s">
        <v>43</v>
      </c>
      <c r="F1369" s="11" t="s">
        <v>40</v>
      </c>
      <c r="G1369" s="3" t="s">
        <v>1545</v>
      </c>
      <c r="H1369" s="3" t="s">
        <v>2821</v>
      </c>
      <c r="I1369" s="11">
        <v>45550.833333333336</v>
      </c>
      <c r="J1369" s="12">
        <v>45550.859722222223</v>
      </c>
      <c r="K1369" s="12">
        <v>45550.833333333336</v>
      </c>
      <c r="L1369" s="12">
        <v>45550.875</v>
      </c>
      <c r="M1369" s="12" t="s">
        <v>115</v>
      </c>
      <c r="N1369" s="3" t="s">
        <v>42</v>
      </c>
      <c r="O1369" s="3">
        <v>0</v>
      </c>
      <c r="P1369" s="1">
        <f t="shared" si="420"/>
        <v>37</v>
      </c>
      <c r="Q1369" s="1">
        <f t="shared" si="421"/>
        <v>9</v>
      </c>
      <c r="R1369" s="72">
        <f t="shared" si="422"/>
        <v>45550.859722222223</v>
      </c>
      <c r="S1369" s="73">
        <f t="shared" si="423"/>
        <v>0.71388888889487134</v>
      </c>
      <c r="T1369" s="74">
        <f>Table2[[#This Row],[ETA A OFRECIMIENTO]]*24</f>
        <v>17.133333333476912</v>
      </c>
      <c r="U1369" s="1" t="str">
        <f t="shared" si="424"/>
        <v>YES</v>
      </c>
      <c r="V1369" s="73">
        <f t="shared" si="425"/>
        <v>0</v>
      </c>
      <c r="W1369" s="74">
        <f>Table2[[#This Row],[DEL. AVAILABLE A SLOT]]*24</f>
        <v>0</v>
      </c>
      <c r="X1369" s="1" t="str">
        <f t="shared" si="426"/>
        <v>SI</v>
      </c>
      <c r="Y1369" s="73">
        <f t="shared" si="427"/>
        <v>0.71388888889487134</v>
      </c>
      <c r="Z1369" s="74">
        <f>Table2[[#This Row],[ETA A TIMESLOT]]*24</f>
        <v>17.133333333476912</v>
      </c>
      <c r="AA1369" s="73">
        <f t="shared" si="428"/>
        <v>2.6388888887595385E-2</v>
      </c>
      <c r="AB1369" s="73" t="str">
        <f t="shared" si="429"/>
        <v>SI</v>
      </c>
      <c r="AC1369" s="74">
        <f>Table2[[#This Row],[PUNTUALIDAD (H)]]*24</f>
        <v>0.63333333330228925</v>
      </c>
      <c r="AD1369" s="73">
        <f t="shared" si="430"/>
        <v>0.75555555555911269</v>
      </c>
      <c r="AE1369" s="74">
        <f>Table2[[#This Row],[ATA TO UNLOADING]]*24</f>
        <v>18.133333333418705</v>
      </c>
      <c r="AF1369" s="74" t="str">
        <f>IF(Table2[[#This Row],[ATA TO UNLOADING 2]]&lt;=48,"YES","NO")</f>
        <v>YES</v>
      </c>
      <c r="AG1369" s="75">
        <f t="shared" si="431"/>
        <v>0.83333333333575865</v>
      </c>
      <c r="AH1369" s="2" t="s">
        <v>24</v>
      </c>
      <c r="AI1369" s="2" t="str">
        <f t="shared" si="432"/>
        <v>MAEU9271757</v>
      </c>
      <c r="AJ1369" s="76" t="str">
        <f t="shared" si="433"/>
        <v>LOGIX</v>
      </c>
      <c r="AK1369" s="77">
        <f>IF($M1369="TRUCK",VLOOKUP($AQ1369,Invoicing!$A$17:$B$49,MATCH($AK$1,Invoicing!$A$17:$B$17,0),FALSE),VLOOKUP($AQ1369,Invoicing!$N$17:$O$21,MATCH($AK$1,Invoicing!$N$17:$O$17,0),FALSE))</f>
        <v>530</v>
      </c>
      <c r="AL1369" s="78" t="e">
        <f>VLOOKUP($E1369,Invoicing!$A$1:$H$8,MATCH(TRACKER!$N1369,Invoicing!$A$1:$H$1,0),FALSE)</f>
        <v>#N/A</v>
      </c>
      <c r="AM1369" s="78">
        <f>VLOOKUP($E1369,Invoicing!$A$1:$H$8,MATCH(TRACKER!$O$1,Invoicing!$A$1:$H$1,0),FALSE)</f>
        <v>50</v>
      </c>
      <c r="AN1369" s="78">
        <f t="shared" si="434"/>
        <v>0</v>
      </c>
      <c r="AO1369" s="2">
        <f t="shared" si="435"/>
        <v>7</v>
      </c>
      <c r="AP1369" s="2" t="str">
        <f t="shared" si="436"/>
        <v>NIGHT</v>
      </c>
      <c r="AQ1369" s="2" t="str">
        <f t="shared" si="437"/>
        <v>LOGIXNIGHT</v>
      </c>
      <c r="AR1369" s="71">
        <f t="shared" si="438"/>
        <v>530</v>
      </c>
      <c r="AS1369" s="71">
        <f>VLOOKUP(AJ1369,Invoicing!A:K,10,FALSE)</f>
        <v>25</v>
      </c>
      <c r="AT1369" s="71">
        <f t="shared" si="439"/>
        <v>555</v>
      </c>
    </row>
    <row r="1370" spans="1:46">
      <c r="A1370" s="37" t="s">
        <v>48</v>
      </c>
      <c r="B1370" s="3" t="s">
        <v>38</v>
      </c>
      <c r="C1370" s="11">
        <v>45550.119444444441</v>
      </c>
      <c r="D1370" s="11">
        <v>45549.833333333336</v>
      </c>
      <c r="E1370" s="11" t="s">
        <v>45</v>
      </c>
      <c r="F1370" s="11" t="s">
        <v>40</v>
      </c>
      <c r="G1370" s="3" t="s">
        <v>1546</v>
      </c>
      <c r="H1370" s="3" t="s">
        <v>41</v>
      </c>
      <c r="I1370" s="11">
        <v>45551.166666666664</v>
      </c>
      <c r="J1370" s="12">
        <v>45551.626388888886</v>
      </c>
      <c r="K1370" s="12">
        <v>45551.604166666664</v>
      </c>
      <c r="L1370" s="12">
        <v>45551.59375</v>
      </c>
      <c r="M1370" s="12" t="s">
        <v>115</v>
      </c>
      <c r="N1370" s="3" t="s">
        <v>42</v>
      </c>
      <c r="O1370" s="3">
        <v>1</v>
      </c>
      <c r="P1370" s="1">
        <f t="shared" si="420"/>
        <v>38</v>
      </c>
      <c r="Q1370" s="1">
        <f t="shared" si="421"/>
        <v>9</v>
      </c>
      <c r="R1370" s="72">
        <f t="shared" si="422"/>
        <v>45551.626388888886</v>
      </c>
      <c r="S1370" s="73">
        <f t="shared" si="423"/>
        <v>1.047222222223354</v>
      </c>
      <c r="T1370" s="74">
        <f>Table2[[#This Row],[ETA A OFRECIMIENTO]]*24</f>
        <v>25.133333333360497</v>
      </c>
      <c r="U1370" s="1" t="str">
        <f t="shared" si="424"/>
        <v>YES</v>
      </c>
      <c r="V1370" s="73">
        <f t="shared" si="425"/>
        <v>0.4375</v>
      </c>
      <c r="W1370" s="74">
        <f>Table2[[#This Row],[DEL. AVAILABLE A SLOT]]*24</f>
        <v>10.5</v>
      </c>
      <c r="X1370" s="1" t="str">
        <f t="shared" si="426"/>
        <v>SI</v>
      </c>
      <c r="Y1370" s="73">
        <f t="shared" si="427"/>
        <v>1.484722222223354</v>
      </c>
      <c r="Z1370" s="74">
        <f>Table2[[#This Row],[ETA A TIMESLOT]]*24</f>
        <v>35.633333333360497</v>
      </c>
      <c r="AA1370" s="73">
        <f t="shared" si="428"/>
        <v>2.2222222221898846E-2</v>
      </c>
      <c r="AB1370" s="73" t="str">
        <f t="shared" si="429"/>
        <v>SI</v>
      </c>
      <c r="AC1370" s="74">
        <f>Table2[[#This Row],[PUNTUALIDAD (H)]]*24</f>
        <v>0.53333333332557231</v>
      </c>
      <c r="AD1370" s="73">
        <f t="shared" si="430"/>
        <v>1.4743055555591127</v>
      </c>
      <c r="AE1370" s="74">
        <f>Table2[[#This Row],[ATA TO UNLOADING]]*24</f>
        <v>35.383333333418705</v>
      </c>
      <c r="AF1370" s="74" t="str">
        <f>IF(Table2[[#This Row],[ATA TO UNLOADING 2]]&lt;=48,"YES","NO")</f>
        <v>YES</v>
      </c>
      <c r="AG1370" s="75">
        <f t="shared" si="431"/>
        <v>0.60416666666424135</v>
      </c>
      <c r="AH1370" s="2" t="s">
        <v>42</v>
      </c>
      <c r="AI1370" s="2" t="str">
        <f t="shared" si="432"/>
        <v>MRKU0442393</v>
      </c>
      <c r="AJ1370" s="76" t="str">
        <f t="shared" si="433"/>
        <v>OM TRANSPORT</v>
      </c>
      <c r="AK1370" s="77">
        <f>IF($M1370="TRUCK",VLOOKUP($AQ1370,Invoicing!$A$17:$B$49,MATCH($AK$1,Invoicing!$A$17:$B$17,0),FALSE),VLOOKUP($AQ1370,Invoicing!$N$17:$O$21,MATCH($AK$1,Invoicing!$N$17:$O$17,0),FALSE))</f>
        <v>475</v>
      </c>
      <c r="AL1370" s="78" t="e">
        <f>VLOOKUP($E1370,Invoicing!$A$1:$H$8,MATCH(TRACKER!$N1370,Invoicing!$A$1:$H$1,0),FALSE)</f>
        <v>#N/A</v>
      </c>
      <c r="AM1370" s="78">
        <f>VLOOKUP($E1370,Invoicing!$A$1:$H$8,MATCH(TRACKER!$O$1,Invoicing!$A$1:$H$1,0),FALSE)</f>
        <v>50</v>
      </c>
      <c r="AN1370" s="78">
        <f t="shared" si="434"/>
        <v>50</v>
      </c>
      <c r="AO1370" s="2">
        <f t="shared" si="435"/>
        <v>1</v>
      </c>
      <c r="AP1370" s="2" t="str">
        <f t="shared" si="436"/>
        <v>WEEK</v>
      </c>
      <c r="AQ1370" s="2" t="str">
        <f t="shared" si="437"/>
        <v>OM TRANSPORTWEEK</v>
      </c>
      <c r="AR1370" s="71">
        <f t="shared" si="438"/>
        <v>525</v>
      </c>
      <c r="AS1370" s="71">
        <f>VLOOKUP(AJ1370,Invoicing!A:K,10,FALSE)</f>
        <v>25</v>
      </c>
      <c r="AT1370" s="71">
        <f t="shared" si="439"/>
        <v>550</v>
      </c>
    </row>
    <row r="1371" spans="1:46">
      <c r="A1371" s="37" t="s">
        <v>48</v>
      </c>
      <c r="B1371" s="3" t="s">
        <v>38</v>
      </c>
      <c r="C1371" s="11">
        <v>45550.119444444441</v>
      </c>
      <c r="D1371" s="11">
        <v>45549.833333333336</v>
      </c>
      <c r="E1371" s="11" t="s">
        <v>49</v>
      </c>
      <c r="F1371" s="11" t="s">
        <v>40</v>
      </c>
      <c r="G1371" s="3" t="s">
        <v>1547</v>
      </c>
      <c r="H1371" s="3" t="s">
        <v>41</v>
      </c>
      <c r="I1371" s="11">
        <v>45552.375</v>
      </c>
      <c r="J1371" s="12">
        <v>45554.165972222225</v>
      </c>
      <c r="K1371" s="12">
        <v>45554.1875</v>
      </c>
      <c r="L1371" s="12">
        <v>45554.173611111109</v>
      </c>
      <c r="M1371" s="61" t="s">
        <v>12</v>
      </c>
      <c r="N1371" s="3" t="s">
        <v>42</v>
      </c>
      <c r="O1371" s="3">
        <v>0</v>
      </c>
      <c r="P1371" s="1">
        <f t="shared" si="420"/>
        <v>38</v>
      </c>
      <c r="Q1371" s="1">
        <f t="shared" si="421"/>
        <v>9</v>
      </c>
      <c r="R1371" s="72">
        <f t="shared" si="422"/>
        <v>45554.165972222225</v>
      </c>
      <c r="S1371" s="73">
        <f t="shared" si="423"/>
        <v>2.2555555555591127</v>
      </c>
      <c r="T1371" s="74">
        <f>Table2[[#This Row],[ETA A OFRECIMIENTO]]*24</f>
        <v>54.133333333418705</v>
      </c>
      <c r="U1371" s="1" t="str">
        <f t="shared" si="424"/>
        <v>NO</v>
      </c>
      <c r="V1371" s="73">
        <f t="shared" si="425"/>
        <v>1.8125</v>
      </c>
      <c r="W1371" s="74">
        <f>Table2[[#This Row],[DEL. AVAILABLE A SLOT]]*24</f>
        <v>43.5</v>
      </c>
      <c r="X1371" s="1" t="str">
        <f t="shared" si="426"/>
        <v>NO</v>
      </c>
      <c r="Y1371" s="73">
        <f t="shared" si="427"/>
        <v>4.0680555555591127</v>
      </c>
      <c r="Z1371" s="74">
        <f>Table2[[#This Row],[ETA A TIMESLOT]]*24</f>
        <v>97.633333333418705</v>
      </c>
      <c r="AA1371" s="73">
        <f t="shared" si="428"/>
        <v>0</v>
      </c>
      <c r="AB1371" s="73" t="str">
        <f t="shared" si="429"/>
        <v>SI</v>
      </c>
      <c r="AC1371" s="74">
        <f>Table2[[#This Row],[PUNTUALIDAD (H)]]*24</f>
        <v>0</v>
      </c>
      <c r="AD1371" s="73">
        <f t="shared" si="430"/>
        <v>4.0541666666686069</v>
      </c>
      <c r="AE1371" s="74">
        <f>Table2[[#This Row],[ATA TO UNLOADING]]*24</f>
        <v>97.300000000046566</v>
      </c>
      <c r="AF1371" s="74" t="str">
        <f>IF(Table2[[#This Row],[ATA TO UNLOADING 2]]&lt;=48,"YES","NO")</f>
        <v>NO</v>
      </c>
      <c r="AG1371" s="75">
        <f t="shared" si="431"/>
        <v>0.1875</v>
      </c>
      <c r="AH1371" s="2" t="s">
        <v>42</v>
      </c>
      <c r="AI1371" s="2" t="str">
        <f t="shared" si="432"/>
        <v>MRKU2256567</v>
      </c>
      <c r="AJ1371" s="76" t="str">
        <f t="shared" si="433"/>
        <v>CTU FLEVOKUST BV</v>
      </c>
      <c r="AK1371" s="77">
        <f>IF($M1371="TRUCK",VLOOKUP($AQ1371,Invoicing!$A$17:$B$49,MATCH($AK$1,Invoicing!$A$17:$B$17,0),FALSE),VLOOKUP($AQ1371,Invoicing!$N$17:$O$21,MATCH($AK$1,Invoicing!$N$17:$O$17,0),FALSE))</f>
        <v>380</v>
      </c>
      <c r="AL1371" s="78" t="e">
        <f>VLOOKUP($E1371,Invoicing!$A$1:$H$8,MATCH(TRACKER!$N1371,Invoicing!$A$1:$H$1,0),FALSE)</f>
        <v>#N/A</v>
      </c>
      <c r="AM1371" s="78">
        <v>35</v>
      </c>
      <c r="AN1371" s="78">
        <f t="shared" si="434"/>
        <v>0</v>
      </c>
      <c r="AO1371" s="2">
        <f t="shared" si="435"/>
        <v>4</v>
      </c>
      <c r="AP1371" s="2" t="str">
        <f t="shared" si="436"/>
        <v>WEEK</v>
      </c>
      <c r="AQ1371" s="2" t="str">
        <f t="shared" si="437"/>
        <v>CTU FLEVOKUST BVWEEK</v>
      </c>
      <c r="AR1371" s="71">
        <f t="shared" si="438"/>
        <v>380</v>
      </c>
      <c r="AS1371" s="71">
        <f>VLOOKUP(AJ1371,Invoicing!A:K,10,FALSE)</f>
        <v>0</v>
      </c>
      <c r="AT1371" s="71">
        <f t="shared" si="439"/>
        <v>380</v>
      </c>
    </row>
    <row r="1372" spans="1:46">
      <c r="A1372" s="37" t="s">
        <v>48</v>
      </c>
      <c r="B1372" s="3" t="s">
        <v>38</v>
      </c>
      <c r="C1372" s="11">
        <v>45550.119444444441</v>
      </c>
      <c r="D1372" s="11">
        <v>45549.833333333336</v>
      </c>
      <c r="E1372" s="11" t="s">
        <v>49</v>
      </c>
      <c r="F1372" s="11" t="s">
        <v>40</v>
      </c>
      <c r="G1372" s="3" t="s">
        <v>1548</v>
      </c>
      <c r="H1372" s="3" t="s">
        <v>2821</v>
      </c>
      <c r="I1372" s="11">
        <v>45552.375</v>
      </c>
      <c r="J1372" s="12">
        <v>45552.859027777777</v>
      </c>
      <c r="K1372" s="12">
        <v>45552.833333333336</v>
      </c>
      <c r="L1372" s="12">
        <v>45552.944444444445</v>
      </c>
      <c r="M1372" s="61" t="s">
        <v>12</v>
      </c>
      <c r="N1372" s="3" t="s">
        <v>42</v>
      </c>
      <c r="O1372" s="3">
        <v>0</v>
      </c>
      <c r="P1372" s="1">
        <f t="shared" si="420"/>
        <v>38</v>
      </c>
      <c r="Q1372" s="1">
        <f t="shared" si="421"/>
        <v>9</v>
      </c>
      <c r="R1372" s="72">
        <f t="shared" si="422"/>
        <v>45552.859027777777</v>
      </c>
      <c r="S1372" s="73">
        <f t="shared" si="423"/>
        <v>2.2555555555591127</v>
      </c>
      <c r="T1372" s="74">
        <f>Table2[[#This Row],[ETA A OFRECIMIENTO]]*24</f>
        <v>54.133333333418705</v>
      </c>
      <c r="U1372" s="1" t="str">
        <f t="shared" si="424"/>
        <v>NO</v>
      </c>
      <c r="V1372" s="73">
        <f t="shared" si="425"/>
        <v>0.45833333333575865</v>
      </c>
      <c r="W1372" s="74">
        <f>Table2[[#This Row],[DEL. AVAILABLE A SLOT]]*24</f>
        <v>11.000000000058208</v>
      </c>
      <c r="X1372" s="1" t="str">
        <f t="shared" si="426"/>
        <v>SI</v>
      </c>
      <c r="Y1372" s="73">
        <f t="shared" si="427"/>
        <v>2.7138888888948713</v>
      </c>
      <c r="Z1372" s="74">
        <f>Table2[[#This Row],[ETA A TIMESLOT]]*24</f>
        <v>65.133333333476912</v>
      </c>
      <c r="AA1372" s="73">
        <f t="shared" si="428"/>
        <v>2.569444444088731E-2</v>
      </c>
      <c r="AB1372" s="73" t="str">
        <f t="shared" si="429"/>
        <v>SI</v>
      </c>
      <c r="AC1372" s="74">
        <f>Table2[[#This Row],[PUNTUALIDAD (H)]]*24</f>
        <v>0.61666666658129543</v>
      </c>
      <c r="AD1372" s="73">
        <f t="shared" si="430"/>
        <v>2.8250000000043656</v>
      </c>
      <c r="AE1372" s="74">
        <f>Table2[[#This Row],[ATA TO UNLOADING]]*24</f>
        <v>67.800000000104774</v>
      </c>
      <c r="AF1372" s="74" t="str">
        <f>IF(Table2[[#This Row],[ATA TO UNLOADING 2]]&lt;=48,"YES","NO")</f>
        <v>NO</v>
      </c>
      <c r="AG1372" s="75">
        <f t="shared" si="431"/>
        <v>0.83333333333575865</v>
      </c>
      <c r="AH1372" s="2" t="s">
        <v>24</v>
      </c>
      <c r="AI1372" s="2" t="str">
        <f t="shared" si="432"/>
        <v>MRKU2383068</v>
      </c>
      <c r="AJ1372" s="76" t="str">
        <f t="shared" si="433"/>
        <v>CTU FLEVOKUST BV</v>
      </c>
      <c r="AK1372" s="77">
        <f>IF($M1372="TRUCK",VLOOKUP($AQ1372,Invoicing!$A$17:$B$49,MATCH($AK$1,Invoicing!$A$17:$B$17,0),FALSE),VLOOKUP($AQ1372,Invoicing!$N$17:$O$21,MATCH($AK$1,Invoicing!$N$17:$O$17,0),FALSE))</f>
        <v>380</v>
      </c>
      <c r="AL1372" s="78" t="e">
        <f>VLOOKUP($E1372,Invoicing!$A$1:$H$8,MATCH(TRACKER!$N1372,Invoicing!$A$1:$H$1,0),FALSE)</f>
        <v>#N/A</v>
      </c>
      <c r="AM1372" s="78">
        <v>35</v>
      </c>
      <c r="AN1372" s="78">
        <f t="shared" si="434"/>
        <v>0</v>
      </c>
      <c r="AO1372" s="2">
        <f t="shared" si="435"/>
        <v>2</v>
      </c>
      <c r="AP1372" s="2" t="str">
        <f t="shared" si="436"/>
        <v>NIGHT</v>
      </c>
      <c r="AQ1372" s="2" t="str">
        <f t="shared" si="437"/>
        <v>CTU FLEVOKUST BVNIGHT</v>
      </c>
      <c r="AR1372" s="71">
        <f t="shared" si="438"/>
        <v>380</v>
      </c>
      <c r="AS1372" s="71">
        <f>VLOOKUP(AJ1372,Invoicing!A:K,10,FALSE)</f>
        <v>0</v>
      </c>
      <c r="AT1372" s="71">
        <f t="shared" si="439"/>
        <v>380</v>
      </c>
    </row>
    <row r="1373" spans="1:46">
      <c r="A1373" s="37" t="s">
        <v>48</v>
      </c>
      <c r="B1373" s="3" t="s">
        <v>38</v>
      </c>
      <c r="C1373" s="11">
        <v>45550.119444444441</v>
      </c>
      <c r="D1373" s="11">
        <v>45549.833333333336</v>
      </c>
      <c r="E1373" s="11" t="s">
        <v>49</v>
      </c>
      <c r="F1373" s="11" t="s">
        <v>40</v>
      </c>
      <c r="G1373" s="3" t="s">
        <v>1549</v>
      </c>
      <c r="H1373" s="3" t="s">
        <v>2821</v>
      </c>
      <c r="I1373" s="11">
        <v>45552.375</v>
      </c>
      <c r="J1373" s="12">
        <v>45553.366666666669</v>
      </c>
      <c r="K1373" s="12">
        <v>45553.375</v>
      </c>
      <c r="L1373" s="12">
        <v>45553.375</v>
      </c>
      <c r="M1373" s="61" t="s">
        <v>12</v>
      </c>
      <c r="N1373" s="3" t="s">
        <v>42</v>
      </c>
      <c r="O1373" s="3">
        <v>0</v>
      </c>
      <c r="P1373" s="1">
        <f t="shared" si="420"/>
        <v>38</v>
      </c>
      <c r="Q1373" s="1">
        <f t="shared" si="421"/>
        <v>9</v>
      </c>
      <c r="R1373" s="72">
        <f t="shared" si="422"/>
        <v>45553.366666666669</v>
      </c>
      <c r="S1373" s="73">
        <f t="shared" si="423"/>
        <v>2.2555555555591127</v>
      </c>
      <c r="T1373" s="74">
        <f>Table2[[#This Row],[ETA A OFRECIMIENTO]]*24</f>
        <v>54.133333333418705</v>
      </c>
      <c r="U1373" s="1" t="str">
        <f t="shared" si="424"/>
        <v>NO</v>
      </c>
      <c r="V1373" s="73">
        <f t="shared" si="425"/>
        <v>1</v>
      </c>
      <c r="W1373" s="74">
        <f>Table2[[#This Row],[DEL. AVAILABLE A SLOT]]*24</f>
        <v>24</v>
      </c>
      <c r="X1373" s="1" t="str">
        <f t="shared" si="426"/>
        <v>SI</v>
      </c>
      <c r="Y1373" s="73">
        <f t="shared" si="427"/>
        <v>3.2555555555591127</v>
      </c>
      <c r="Z1373" s="74">
        <f>Table2[[#This Row],[ETA A TIMESLOT]]*24</f>
        <v>78.133333333418705</v>
      </c>
      <c r="AA1373" s="73">
        <f t="shared" si="428"/>
        <v>0</v>
      </c>
      <c r="AB1373" s="73" t="str">
        <f t="shared" si="429"/>
        <v>SI</v>
      </c>
      <c r="AC1373" s="74">
        <f>Table2[[#This Row],[PUNTUALIDAD (H)]]*24</f>
        <v>0</v>
      </c>
      <c r="AD1373" s="73">
        <f t="shared" si="430"/>
        <v>3.2555555555591127</v>
      </c>
      <c r="AE1373" s="74">
        <f>Table2[[#This Row],[ATA TO UNLOADING]]*24</f>
        <v>78.133333333418705</v>
      </c>
      <c r="AF1373" s="74" t="str">
        <f>IF(Table2[[#This Row],[ATA TO UNLOADING 2]]&lt;=48,"YES","NO")</f>
        <v>NO</v>
      </c>
      <c r="AG1373" s="75">
        <f t="shared" si="431"/>
        <v>0.375</v>
      </c>
      <c r="AH1373" s="2" t="s">
        <v>42</v>
      </c>
      <c r="AI1373" s="2" t="str">
        <f t="shared" si="432"/>
        <v>MRKU2741109</v>
      </c>
      <c r="AJ1373" s="76" t="str">
        <f t="shared" si="433"/>
        <v>CTU FLEVOKUST BV</v>
      </c>
      <c r="AK1373" s="77">
        <f>IF($M1373="TRUCK",VLOOKUP($AQ1373,Invoicing!$A$17:$B$49,MATCH($AK$1,Invoicing!$A$17:$B$17,0),FALSE),VLOOKUP($AQ1373,Invoicing!$N$17:$O$21,MATCH($AK$1,Invoicing!$N$17:$O$17,0),FALSE))</f>
        <v>380</v>
      </c>
      <c r="AL1373" s="78" t="e">
        <f>VLOOKUP($E1373,Invoicing!$A$1:$H$8,MATCH(TRACKER!$N1373,Invoicing!$A$1:$H$1,0),FALSE)</f>
        <v>#N/A</v>
      </c>
      <c r="AM1373" s="78">
        <v>35</v>
      </c>
      <c r="AN1373" s="78">
        <f t="shared" si="434"/>
        <v>0</v>
      </c>
      <c r="AO1373" s="2">
        <f t="shared" si="435"/>
        <v>3</v>
      </c>
      <c r="AP1373" s="2" t="str">
        <f t="shared" si="436"/>
        <v>WEEK</v>
      </c>
      <c r="AQ1373" s="2" t="str">
        <f t="shared" si="437"/>
        <v>CTU FLEVOKUST BVWEEK</v>
      </c>
      <c r="AR1373" s="71">
        <f t="shared" si="438"/>
        <v>380</v>
      </c>
      <c r="AS1373" s="71">
        <f>VLOOKUP(AJ1373,Invoicing!A:K,10,FALSE)</f>
        <v>0</v>
      </c>
      <c r="AT1373" s="71">
        <f t="shared" si="439"/>
        <v>380</v>
      </c>
    </row>
    <row r="1374" spans="1:46">
      <c r="A1374" s="37" t="s">
        <v>48</v>
      </c>
      <c r="B1374" s="3" t="s">
        <v>38</v>
      </c>
      <c r="C1374" s="11">
        <v>45550.119444444441</v>
      </c>
      <c r="D1374" s="11">
        <v>45549.833333333336</v>
      </c>
      <c r="E1374" s="11" t="s">
        <v>49</v>
      </c>
      <c r="F1374" s="11" t="s">
        <v>40</v>
      </c>
      <c r="G1374" s="3" t="s">
        <v>1550</v>
      </c>
      <c r="H1374" s="3" t="s">
        <v>2821</v>
      </c>
      <c r="I1374" s="11">
        <v>45551.166666666664</v>
      </c>
      <c r="J1374" s="12">
        <v>45551.429166666669</v>
      </c>
      <c r="K1374" s="12">
        <v>45551.541666666664</v>
      </c>
      <c r="L1374" s="12">
        <v>45551.5</v>
      </c>
      <c r="M1374" s="12" t="s">
        <v>115</v>
      </c>
      <c r="N1374" s="3" t="s">
        <v>13</v>
      </c>
      <c r="O1374" s="3">
        <v>0</v>
      </c>
      <c r="P1374" s="1">
        <f t="shared" si="420"/>
        <v>38</v>
      </c>
      <c r="Q1374" s="1">
        <f t="shared" si="421"/>
        <v>9</v>
      </c>
      <c r="R1374" s="72">
        <f t="shared" si="422"/>
        <v>45551.429166666669</v>
      </c>
      <c r="S1374" s="73">
        <f t="shared" si="423"/>
        <v>1.047222222223354</v>
      </c>
      <c r="T1374" s="74">
        <f>Table2[[#This Row],[ETA A OFRECIMIENTO]]*24</f>
        <v>25.133333333360497</v>
      </c>
      <c r="U1374" s="1" t="str">
        <f t="shared" si="424"/>
        <v>YES</v>
      </c>
      <c r="V1374" s="73">
        <f t="shared" si="425"/>
        <v>0.375</v>
      </c>
      <c r="W1374" s="74">
        <f>Table2[[#This Row],[DEL. AVAILABLE A SLOT]]*24</f>
        <v>9</v>
      </c>
      <c r="X1374" s="1" t="str">
        <f t="shared" si="426"/>
        <v>SI</v>
      </c>
      <c r="Y1374" s="73">
        <f t="shared" si="427"/>
        <v>1.422222222223354</v>
      </c>
      <c r="Z1374" s="74">
        <f>Table2[[#This Row],[ETA A TIMESLOT]]*24</f>
        <v>34.133333333360497</v>
      </c>
      <c r="AA1374" s="73">
        <f t="shared" si="428"/>
        <v>0</v>
      </c>
      <c r="AB1374" s="73" t="str">
        <f t="shared" si="429"/>
        <v>SI</v>
      </c>
      <c r="AC1374" s="74">
        <f>Table2[[#This Row],[PUNTUALIDAD (H)]]*24</f>
        <v>0</v>
      </c>
      <c r="AD1374" s="73">
        <f t="shared" si="430"/>
        <v>1.3805555555591127</v>
      </c>
      <c r="AE1374" s="74">
        <f>Table2[[#This Row],[ATA TO UNLOADING]]*24</f>
        <v>33.133333333418705</v>
      </c>
      <c r="AF1374" s="74" t="str">
        <f>IF(Table2[[#This Row],[ATA TO UNLOADING 2]]&lt;=48,"YES","NO")</f>
        <v>YES</v>
      </c>
      <c r="AG1374" s="75">
        <f t="shared" si="431"/>
        <v>0.54166666666424135</v>
      </c>
      <c r="AH1374" s="2" t="s">
        <v>42</v>
      </c>
      <c r="AI1374" s="2" t="str">
        <f t="shared" si="432"/>
        <v>MRKU2842383</v>
      </c>
      <c r="AJ1374" s="76" t="str">
        <f t="shared" si="433"/>
        <v>CTU FLEVOKUST BV</v>
      </c>
      <c r="AK1374" s="77">
        <f>IF($M1374="TRUCK",VLOOKUP($AQ1374,Invoicing!$A$17:$B$49,MATCH($AK$1,Invoicing!$A$17:$B$17,0),FALSE),VLOOKUP($AQ1374,Invoicing!$N$17:$O$21,MATCH($AK$1,Invoicing!$N$17:$O$17,0),FALSE))</f>
        <v>520</v>
      </c>
      <c r="AL1374" s="78">
        <v>100</v>
      </c>
      <c r="AM1374" s="78">
        <v>35</v>
      </c>
      <c r="AN1374" s="78">
        <f t="shared" si="434"/>
        <v>0</v>
      </c>
      <c r="AO1374" s="2">
        <f t="shared" si="435"/>
        <v>1</v>
      </c>
      <c r="AP1374" s="2" t="str">
        <f t="shared" si="436"/>
        <v>WEEK</v>
      </c>
      <c r="AQ1374" s="2" t="str">
        <f t="shared" si="437"/>
        <v>CTU FLEVOKUST BVWEEK</v>
      </c>
      <c r="AR1374" s="71">
        <f t="shared" si="438"/>
        <v>620</v>
      </c>
      <c r="AS1374" s="71">
        <f>VLOOKUP(AJ1374,Invoicing!A:K,10,FALSE)</f>
        <v>0</v>
      </c>
      <c r="AT1374" s="71">
        <f t="shared" si="439"/>
        <v>620</v>
      </c>
    </row>
    <row r="1375" spans="1:46">
      <c r="A1375" s="37" t="s">
        <v>48</v>
      </c>
      <c r="B1375" s="3" t="s">
        <v>38</v>
      </c>
      <c r="C1375" s="11">
        <v>45550.119444444441</v>
      </c>
      <c r="D1375" s="11">
        <v>45549.833333333336</v>
      </c>
      <c r="E1375" s="11" t="s">
        <v>45</v>
      </c>
      <c r="F1375" s="11" t="s">
        <v>40</v>
      </c>
      <c r="G1375" s="3" t="s">
        <v>1551</v>
      </c>
      <c r="H1375" s="3" t="s">
        <v>46</v>
      </c>
      <c r="I1375" s="11">
        <v>45551.166666666664</v>
      </c>
      <c r="J1375" s="12">
        <v>45551.422222222223</v>
      </c>
      <c r="K1375" s="12">
        <v>45551.375</v>
      </c>
      <c r="L1375" s="12">
        <v>45551.392361111109</v>
      </c>
      <c r="M1375" s="12" t="s">
        <v>115</v>
      </c>
      <c r="N1375" s="3" t="s">
        <v>42</v>
      </c>
      <c r="O1375" s="3">
        <v>1</v>
      </c>
      <c r="P1375" s="1">
        <f t="shared" si="420"/>
        <v>38</v>
      </c>
      <c r="Q1375" s="1">
        <f t="shared" si="421"/>
        <v>9</v>
      </c>
      <c r="R1375" s="72">
        <f t="shared" si="422"/>
        <v>45551.422222222223</v>
      </c>
      <c r="S1375" s="73">
        <f t="shared" si="423"/>
        <v>1.047222222223354</v>
      </c>
      <c r="T1375" s="74">
        <f>Table2[[#This Row],[ETA A OFRECIMIENTO]]*24</f>
        <v>25.133333333360497</v>
      </c>
      <c r="U1375" s="1" t="str">
        <f t="shared" si="424"/>
        <v>YES</v>
      </c>
      <c r="V1375" s="73">
        <f t="shared" si="425"/>
        <v>0.20833333333575865</v>
      </c>
      <c r="W1375" s="74">
        <f>Table2[[#This Row],[DEL. AVAILABLE A SLOT]]*24</f>
        <v>5.0000000000582077</v>
      </c>
      <c r="X1375" s="1" t="str">
        <f t="shared" si="426"/>
        <v>SI</v>
      </c>
      <c r="Y1375" s="73">
        <f t="shared" si="427"/>
        <v>1.2555555555591127</v>
      </c>
      <c r="Z1375" s="74">
        <f>Table2[[#This Row],[ETA A TIMESLOT]]*24</f>
        <v>30.133333333418705</v>
      </c>
      <c r="AA1375" s="73">
        <f t="shared" si="428"/>
        <v>4.7222222223354038E-2</v>
      </c>
      <c r="AB1375" s="73" t="str">
        <f t="shared" si="429"/>
        <v>NO</v>
      </c>
      <c r="AC1375" s="74">
        <f>Table2[[#This Row],[PUNTUALIDAD (H)]]*24</f>
        <v>1.1333333333604969</v>
      </c>
      <c r="AD1375" s="73">
        <f t="shared" si="430"/>
        <v>1.2729166666686069</v>
      </c>
      <c r="AE1375" s="74">
        <f>Table2[[#This Row],[ATA TO UNLOADING]]*24</f>
        <v>30.550000000046566</v>
      </c>
      <c r="AF1375" s="74" t="str">
        <f>IF(Table2[[#This Row],[ATA TO UNLOADING 2]]&lt;=48,"YES","NO")</f>
        <v>YES</v>
      </c>
      <c r="AG1375" s="75">
        <f t="shared" si="431"/>
        <v>0.375</v>
      </c>
      <c r="AH1375" s="2" t="s">
        <v>42</v>
      </c>
      <c r="AI1375" s="2" t="str">
        <f t="shared" si="432"/>
        <v>MRKU2988104</v>
      </c>
      <c r="AJ1375" s="76" t="str">
        <f t="shared" si="433"/>
        <v>OM TRANSPORT</v>
      </c>
      <c r="AK1375" s="77">
        <f>IF($M1375="TRUCK",VLOOKUP($AQ1375,Invoicing!$A$17:$B$49,MATCH($AK$1,Invoicing!$A$17:$B$17,0),FALSE),VLOOKUP($AQ1375,Invoicing!$N$17:$O$21,MATCH($AK$1,Invoicing!$N$17:$O$17,0),FALSE))</f>
        <v>475</v>
      </c>
      <c r="AL1375" s="78" t="e">
        <f>VLOOKUP($E1375,Invoicing!$A$1:$H$8,MATCH(TRACKER!$N1375,Invoicing!$A$1:$H$1,0),FALSE)</f>
        <v>#N/A</v>
      </c>
      <c r="AM1375" s="78">
        <f>VLOOKUP($E1375,Invoicing!$A$1:$H$8,MATCH(TRACKER!$O$1,Invoicing!$A$1:$H$1,0),FALSE)</f>
        <v>50</v>
      </c>
      <c r="AN1375" s="78">
        <f t="shared" si="434"/>
        <v>50</v>
      </c>
      <c r="AO1375" s="2">
        <f t="shared" si="435"/>
        <v>1</v>
      </c>
      <c r="AP1375" s="2" t="str">
        <f t="shared" si="436"/>
        <v>WEEK</v>
      </c>
      <c r="AQ1375" s="2" t="str">
        <f t="shared" si="437"/>
        <v>OM TRANSPORTWEEK</v>
      </c>
      <c r="AR1375" s="71">
        <f t="shared" si="438"/>
        <v>525</v>
      </c>
      <c r="AS1375" s="71">
        <f>VLOOKUP(AJ1375,Invoicing!A:K,10,FALSE)</f>
        <v>25</v>
      </c>
      <c r="AT1375" s="71">
        <f t="shared" si="439"/>
        <v>550</v>
      </c>
    </row>
    <row r="1376" spans="1:46">
      <c r="A1376" s="37" t="s">
        <v>48</v>
      </c>
      <c r="B1376" s="3" t="s">
        <v>38</v>
      </c>
      <c r="C1376" s="11">
        <v>45550.119444444441</v>
      </c>
      <c r="D1376" s="11">
        <v>45549.833333333336</v>
      </c>
      <c r="E1376" s="11" t="s">
        <v>49</v>
      </c>
      <c r="F1376" s="11" t="s">
        <v>40</v>
      </c>
      <c r="G1376" s="3" t="s">
        <v>1552</v>
      </c>
      <c r="H1376" s="3" t="s">
        <v>41</v>
      </c>
      <c r="I1376" s="11">
        <v>45552.375</v>
      </c>
      <c r="J1376" s="12">
        <v>45553.250694444447</v>
      </c>
      <c r="K1376" s="12">
        <v>45553.208333333336</v>
      </c>
      <c r="L1376" s="12">
        <v>45553.210416666669</v>
      </c>
      <c r="M1376" s="61" t="s">
        <v>12</v>
      </c>
      <c r="N1376" s="3" t="s">
        <v>42</v>
      </c>
      <c r="O1376" s="3">
        <v>1</v>
      </c>
      <c r="P1376" s="1">
        <f t="shared" si="420"/>
        <v>38</v>
      </c>
      <c r="Q1376" s="1">
        <f t="shared" si="421"/>
        <v>9</v>
      </c>
      <c r="R1376" s="72">
        <f t="shared" si="422"/>
        <v>45553.250694444447</v>
      </c>
      <c r="S1376" s="73">
        <f t="shared" si="423"/>
        <v>2.2555555555591127</v>
      </c>
      <c r="T1376" s="74">
        <f>Table2[[#This Row],[ETA A OFRECIMIENTO]]*24</f>
        <v>54.133333333418705</v>
      </c>
      <c r="U1376" s="1" t="str">
        <f t="shared" si="424"/>
        <v>NO</v>
      </c>
      <c r="V1376" s="73">
        <f t="shared" si="425"/>
        <v>0.83333333333575865</v>
      </c>
      <c r="W1376" s="74">
        <f>Table2[[#This Row],[DEL. AVAILABLE A SLOT]]*24</f>
        <v>20.000000000058208</v>
      </c>
      <c r="X1376" s="1" t="str">
        <f t="shared" si="426"/>
        <v>SI</v>
      </c>
      <c r="Y1376" s="73">
        <f t="shared" si="427"/>
        <v>3.0888888888948713</v>
      </c>
      <c r="Z1376" s="74">
        <f>Table2[[#This Row],[ETA A TIMESLOT]]*24</f>
        <v>74.133333333476912</v>
      </c>
      <c r="AA1376" s="73">
        <f t="shared" si="428"/>
        <v>4.2361111110949423E-2</v>
      </c>
      <c r="AB1376" s="73" t="str">
        <f t="shared" si="429"/>
        <v>NO</v>
      </c>
      <c r="AC1376" s="74">
        <f>Table2[[#This Row],[PUNTUALIDAD (H)]]*24</f>
        <v>1.0166666666627862</v>
      </c>
      <c r="AD1376" s="73">
        <f t="shared" si="430"/>
        <v>3.0909722222277196</v>
      </c>
      <c r="AE1376" s="74">
        <f>Table2[[#This Row],[ATA TO UNLOADING]]*24</f>
        <v>74.183333333465271</v>
      </c>
      <c r="AF1376" s="74" t="str">
        <f>IF(Table2[[#This Row],[ATA TO UNLOADING 2]]&lt;=48,"YES","NO")</f>
        <v>NO</v>
      </c>
      <c r="AG1376" s="75">
        <f t="shared" si="431"/>
        <v>0.20833333333575865</v>
      </c>
      <c r="AH1376" s="2" t="s">
        <v>42</v>
      </c>
      <c r="AI1376" s="2" t="str">
        <f t="shared" si="432"/>
        <v>MRKU3073473</v>
      </c>
      <c r="AJ1376" s="76" t="str">
        <f t="shared" si="433"/>
        <v>CTU FLEVOKUST BV</v>
      </c>
      <c r="AK1376" s="77">
        <f>IF($M1376="TRUCK",VLOOKUP($AQ1376,Invoicing!$A$17:$B$49,MATCH($AK$1,Invoicing!$A$17:$B$17,0),FALSE),VLOOKUP($AQ1376,Invoicing!$N$17:$O$21,MATCH($AK$1,Invoicing!$N$17:$O$17,0),FALSE))</f>
        <v>380</v>
      </c>
      <c r="AL1376" s="78" t="e">
        <f>VLOOKUP($E1376,Invoicing!$A$1:$H$8,MATCH(TRACKER!$N1376,Invoicing!$A$1:$H$1,0),FALSE)</f>
        <v>#N/A</v>
      </c>
      <c r="AM1376" s="78">
        <v>35</v>
      </c>
      <c r="AN1376" s="78">
        <f t="shared" si="434"/>
        <v>35</v>
      </c>
      <c r="AO1376" s="2">
        <f t="shared" si="435"/>
        <v>3</v>
      </c>
      <c r="AP1376" s="2" t="str">
        <f t="shared" si="436"/>
        <v>WEEK</v>
      </c>
      <c r="AQ1376" s="2" t="str">
        <f t="shared" si="437"/>
        <v>CTU FLEVOKUST BVWEEK</v>
      </c>
      <c r="AR1376" s="71">
        <f t="shared" si="438"/>
        <v>415</v>
      </c>
      <c r="AS1376" s="71">
        <f>VLOOKUP(AJ1376,Invoicing!A:K,10,FALSE)</f>
        <v>0</v>
      </c>
      <c r="AT1376" s="71">
        <f t="shared" si="439"/>
        <v>415</v>
      </c>
    </row>
    <row r="1377" spans="1:46">
      <c r="A1377" s="37" t="s">
        <v>48</v>
      </c>
      <c r="B1377" s="3" t="s">
        <v>38</v>
      </c>
      <c r="C1377" s="11">
        <v>45550.119444444441</v>
      </c>
      <c r="D1377" s="11">
        <v>45549.833333333336</v>
      </c>
      <c r="E1377" s="11" t="s">
        <v>44</v>
      </c>
      <c r="F1377" s="11" t="s">
        <v>40</v>
      </c>
      <c r="G1377" s="3" t="s">
        <v>1553</v>
      </c>
      <c r="H1377" s="3" t="s">
        <v>41</v>
      </c>
      <c r="I1377" s="11">
        <v>45551.166666666664</v>
      </c>
      <c r="J1377" s="12">
        <v>45551.822916666664</v>
      </c>
      <c r="K1377" s="12">
        <v>45551.854166666664</v>
      </c>
      <c r="L1377" s="12">
        <v>45551.829861111109</v>
      </c>
      <c r="M1377" s="12" t="s">
        <v>115</v>
      </c>
      <c r="N1377" s="3" t="s">
        <v>42</v>
      </c>
      <c r="O1377" s="3">
        <v>0</v>
      </c>
      <c r="P1377" s="1">
        <f t="shared" si="420"/>
        <v>38</v>
      </c>
      <c r="Q1377" s="1">
        <f t="shared" si="421"/>
        <v>9</v>
      </c>
      <c r="R1377" s="72">
        <f t="shared" si="422"/>
        <v>45551.822916666664</v>
      </c>
      <c r="S1377" s="73">
        <f t="shared" si="423"/>
        <v>1.047222222223354</v>
      </c>
      <c r="T1377" s="74">
        <f>Table2[[#This Row],[ETA A OFRECIMIENTO]]*24</f>
        <v>25.133333333360497</v>
      </c>
      <c r="U1377" s="1" t="str">
        <f t="shared" si="424"/>
        <v>YES</v>
      </c>
      <c r="V1377" s="73">
        <f t="shared" si="425"/>
        <v>0.6875</v>
      </c>
      <c r="W1377" s="74">
        <f>Table2[[#This Row],[DEL. AVAILABLE A SLOT]]*24</f>
        <v>16.5</v>
      </c>
      <c r="X1377" s="1" t="str">
        <f t="shared" si="426"/>
        <v>SI</v>
      </c>
      <c r="Y1377" s="73">
        <f t="shared" si="427"/>
        <v>1.734722222223354</v>
      </c>
      <c r="Z1377" s="74">
        <f>Table2[[#This Row],[ETA A TIMESLOT]]*24</f>
        <v>41.633333333360497</v>
      </c>
      <c r="AA1377" s="73">
        <f t="shared" si="428"/>
        <v>0</v>
      </c>
      <c r="AB1377" s="73" t="str">
        <f t="shared" si="429"/>
        <v>SI</v>
      </c>
      <c r="AC1377" s="74">
        <f>Table2[[#This Row],[PUNTUALIDAD (H)]]*24</f>
        <v>0</v>
      </c>
      <c r="AD1377" s="73">
        <f t="shared" si="430"/>
        <v>1.7104166666686069</v>
      </c>
      <c r="AE1377" s="74">
        <f>Table2[[#This Row],[ATA TO UNLOADING]]*24</f>
        <v>41.050000000046566</v>
      </c>
      <c r="AF1377" s="74" t="str">
        <f>IF(Table2[[#This Row],[ATA TO UNLOADING 2]]&lt;=48,"YES","NO")</f>
        <v>YES</v>
      </c>
      <c r="AG1377" s="75">
        <f t="shared" si="431"/>
        <v>0.85416666666424135</v>
      </c>
      <c r="AH1377" s="2" t="s">
        <v>24</v>
      </c>
      <c r="AI1377" s="2" t="str">
        <f t="shared" si="432"/>
        <v>MRKU3129865</v>
      </c>
      <c r="AJ1377" s="76" t="str">
        <f t="shared" si="433"/>
        <v>MSI</v>
      </c>
      <c r="AK1377" s="77">
        <f>IF($M1377="TRUCK",VLOOKUP($AQ1377,Invoicing!$A$17:$B$49,MATCH($AK$1,Invoicing!$A$17:$B$17,0),FALSE),VLOOKUP($AQ1377,Invoicing!$N$17:$O$21,MATCH($AK$1,Invoicing!$N$17:$O$17,0),FALSE))</f>
        <v>530</v>
      </c>
      <c r="AL1377" s="78" t="e">
        <f>VLOOKUP($E1377,Invoicing!$A$1:$H$8,MATCH(TRACKER!$N1377,Invoicing!$A$1:$H$1,0),FALSE)</f>
        <v>#N/A</v>
      </c>
      <c r="AM1377" s="78">
        <f>VLOOKUP($E1377,Invoicing!$A$1:$H$8,MATCH(TRACKER!$O$1,Invoicing!$A$1:$H$1,0),FALSE)</f>
        <v>50</v>
      </c>
      <c r="AN1377" s="78">
        <f t="shared" si="434"/>
        <v>0</v>
      </c>
      <c r="AO1377" s="2">
        <f t="shared" si="435"/>
        <v>1</v>
      </c>
      <c r="AP1377" s="2" t="str">
        <f t="shared" si="436"/>
        <v>NIGHT</v>
      </c>
      <c r="AQ1377" s="2" t="str">
        <f t="shared" si="437"/>
        <v>MSINIGHT</v>
      </c>
      <c r="AR1377" s="71">
        <f t="shared" si="438"/>
        <v>530</v>
      </c>
      <c r="AS1377" s="71">
        <f>VLOOKUP(AJ1377,Invoicing!A:K,10,FALSE)</f>
        <v>25</v>
      </c>
      <c r="AT1377" s="71">
        <f t="shared" si="439"/>
        <v>555</v>
      </c>
    </row>
    <row r="1378" spans="1:46">
      <c r="A1378" s="37" t="s">
        <v>48</v>
      </c>
      <c r="B1378" s="3" t="s">
        <v>38</v>
      </c>
      <c r="C1378" s="11">
        <v>45550.119444444441</v>
      </c>
      <c r="D1378" s="11">
        <v>45549.833333333336</v>
      </c>
      <c r="E1378" s="11" t="s">
        <v>44</v>
      </c>
      <c r="F1378" s="11" t="s">
        <v>40</v>
      </c>
      <c r="G1378" s="3" t="s">
        <v>1554</v>
      </c>
      <c r="H1378" s="3" t="s">
        <v>41</v>
      </c>
      <c r="I1378" s="11">
        <v>45551.166666666664</v>
      </c>
      <c r="J1378" s="12">
        <v>45551.690972222219</v>
      </c>
      <c r="K1378" s="12">
        <v>45551.729166666664</v>
      </c>
      <c r="L1378" s="12">
        <v>45551.701388888891</v>
      </c>
      <c r="M1378" s="12" t="s">
        <v>115</v>
      </c>
      <c r="N1378" s="3" t="s">
        <v>42</v>
      </c>
      <c r="O1378" s="3">
        <v>0</v>
      </c>
      <c r="P1378" s="1">
        <f t="shared" si="420"/>
        <v>38</v>
      </c>
      <c r="Q1378" s="1">
        <f t="shared" si="421"/>
        <v>9</v>
      </c>
      <c r="R1378" s="72">
        <f t="shared" si="422"/>
        <v>45551.690972222219</v>
      </c>
      <c r="S1378" s="73">
        <f t="shared" si="423"/>
        <v>1.047222222223354</v>
      </c>
      <c r="T1378" s="74">
        <f>Table2[[#This Row],[ETA A OFRECIMIENTO]]*24</f>
        <v>25.133333333360497</v>
      </c>
      <c r="U1378" s="1" t="str">
        <f t="shared" si="424"/>
        <v>YES</v>
      </c>
      <c r="V1378" s="73">
        <f t="shared" si="425"/>
        <v>0.5625</v>
      </c>
      <c r="W1378" s="74">
        <f>Table2[[#This Row],[DEL. AVAILABLE A SLOT]]*24</f>
        <v>13.5</v>
      </c>
      <c r="X1378" s="1" t="str">
        <f t="shared" si="426"/>
        <v>SI</v>
      </c>
      <c r="Y1378" s="73">
        <f t="shared" si="427"/>
        <v>1.609722222223354</v>
      </c>
      <c r="Z1378" s="74">
        <f>Table2[[#This Row],[ETA A TIMESLOT]]*24</f>
        <v>38.633333333360497</v>
      </c>
      <c r="AA1378" s="73">
        <f t="shared" si="428"/>
        <v>0</v>
      </c>
      <c r="AB1378" s="73" t="str">
        <f t="shared" si="429"/>
        <v>SI</v>
      </c>
      <c r="AC1378" s="74">
        <f>Table2[[#This Row],[PUNTUALIDAD (H)]]*24</f>
        <v>0</v>
      </c>
      <c r="AD1378" s="73">
        <f t="shared" si="430"/>
        <v>1.5819444444496185</v>
      </c>
      <c r="AE1378" s="74">
        <f>Table2[[#This Row],[ATA TO UNLOADING]]*24</f>
        <v>37.966666666790843</v>
      </c>
      <c r="AF1378" s="74" t="str">
        <f>IF(Table2[[#This Row],[ATA TO UNLOADING 2]]&lt;=48,"YES","NO")</f>
        <v>YES</v>
      </c>
      <c r="AG1378" s="75">
        <f t="shared" si="431"/>
        <v>0.72916666666424135</v>
      </c>
      <c r="AH1378" s="2" t="s">
        <v>42</v>
      </c>
      <c r="AI1378" s="2" t="str">
        <f t="shared" si="432"/>
        <v>MRKU3153922</v>
      </c>
      <c r="AJ1378" s="76" t="str">
        <f t="shared" si="433"/>
        <v>MSI</v>
      </c>
      <c r="AK1378" s="77">
        <f>IF($M1378="TRUCK",VLOOKUP($AQ1378,Invoicing!$A$17:$B$49,MATCH($AK$1,Invoicing!$A$17:$B$17,0),FALSE),VLOOKUP($AQ1378,Invoicing!$N$17:$O$21,MATCH($AK$1,Invoicing!$N$17:$O$17,0),FALSE))</f>
        <v>480</v>
      </c>
      <c r="AL1378" s="78" t="e">
        <f>VLOOKUP($E1378,Invoicing!$A$1:$H$8,MATCH(TRACKER!$N1378,Invoicing!$A$1:$H$1,0),FALSE)</f>
        <v>#N/A</v>
      </c>
      <c r="AM1378" s="78">
        <f>VLOOKUP($E1378,Invoicing!$A$1:$H$8,MATCH(TRACKER!$O$1,Invoicing!$A$1:$H$1,0),FALSE)</f>
        <v>50</v>
      </c>
      <c r="AN1378" s="78">
        <f t="shared" si="434"/>
        <v>0</v>
      </c>
      <c r="AO1378" s="2">
        <f t="shared" si="435"/>
        <v>1</v>
      </c>
      <c r="AP1378" s="2" t="str">
        <f t="shared" si="436"/>
        <v>WEEK</v>
      </c>
      <c r="AQ1378" s="2" t="str">
        <f t="shared" si="437"/>
        <v>MSIWEEK</v>
      </c>
      <c r="AR1378" s="71">
        <f t="shared" si="438"/>
        <v>480</v>
      </c>
      <c r="AS1378" s="71">
        <f>VLOOKUP(AJ1378,Invoicing!A:K,10,FALSE)</f>
        <v>25</v>
      </c>
      <c r="AT1378" s="71">
        <f t="shared" si="439"/>
        <v>505</v>
      </c>
    </row>
    <row r="1379" spans="1:46">
      <c r="A1379" s="37" t="s">
        <v>48</v>
      </c>
      <c r="B1379" s="3" t="s">
        <v>38</v>
      </c>
      <c r="C1379" s="11">
        <v>45550.119444444441</v>
      </c>
      <c r="D1379" s="11">
        <v>45549.833333333336</v>
      </c>
      <c r="E1379" s="11" t="s">
        <v>44</v>
      </c>
      <c r="F1379" s="11" t="s">
        <v>40</v>
      </c>
      <c r="G1379" s="3" t="s">
        <v>1555</v>
      </c>
      <c r="H1379" s="3" t="s">
        <v>41</v>
      </c>
      <c r="I1379" s="11">
        <v>45551.166666666664</v>
      </c>
      <c r="J1379" s="12">
        <v>45551.495833333334</v>
      </c>
      <c r="K1379" s="12">
        <v>45551.416666666664</v>
      </c>
      <c r="L1379" s="12">
        <v>45551.434027777781</v>
      </c>
      <c r="M1379" s="12" t="s">
        <v>115</v>
      </c>
      <c r="N1379" s="3" t="s">
        <v>42</v>
      </c>
      <c r="O1379" s="3">
        <v>1</v>
      </c>
      <c r="P1379" s="1">
        <f t="shared" si="420"/>
        <v>38</v>
      </c>
      <c r="Q1379" s="1">
        <f t="shared" si="421"/>
        <v>9</v>
      </c>
      <c r="R1379" s="72">
        <f t="shared" si="422"/>
        <v>45551.495833333334</v>
      </c>
      <c r="S1379" s="73">
        <f t="shared" si="423"/>
        <v>1.047222222223354</v>
      </c>
      <c r="T1379" s="74">
        <f>Table2[[#This Row],[ETA A OFRECIMIENTO]]*24</f>
        <v>25.133333333360497</v>
      </c>
      <c r="U1379" s="1" t="str">
        <f t="shared" si="424"/>
        <v>YES</v>
      </c>
      <c r="V1379" s="73">
        <f t="shared" si="425"/>
        <v>0.25</v>
      </c>
      <c r="W1379" s="74">
        <f>Table2[[#This Row],[DEL. AVAILABLE A SLOT]]*24</f>
        <v>6</v>
      </c>
      <c r="X1379" s="1" t="str">
        <f t="shared" si="426"/>
        <v>SI</v>
      </c>
      <c r="Y1379" s="73">
        <f t="shared" si="427"/>
        <v>1.297222222223354</v>
      </c>
      <c r="Z1379" s="74">
        <f>Table2[[#This Row],[ETA A TIMESLOT]]*24</f>
        <v>31.133333333360497</v>
      </c>
      <c r="AA1379" s="73">
        <f t="shared" si="428"/>
        <v>7.9166666670062114E-2</v>
      </c>
      <c r="AB1379" s="73" t="str">
        <f t="shared" si="429"/>
        <v>NO</v>
      </c>
      <c r="AC1379" s="74">
        <f>Table2[[#This Row],[PUNTUALIDAD (H)]]*24</f>
        <v>1.9000000000814907</v>
      </c>
      <c r="AD1379" s="73">
        <f t="shared" si="430"/>
        <v>1.3145833333401242</v>
      </c>
      <c r="AE1379" s="74">
        <f>Table2[[#This Row],[ATA TO UNLOADING]]*24</f>
        <v>31.550000000162981</v>
      </c>
      <c r="AF1379" s="74" t="str">
        <f>IF(Table2[[#This Row],[ATA TO UNLOADING 2]]&lt;=48,"YES","NO")</f>
        <v>YES</v>
      </c>
      <c r="AG1379" s="75">
        <f t="shared" si="431"/>
        <v>0.41666666666424135</v>
      </c>
      <c r="AH1379" s="2" t="s">
        <v>42</v>
      </c>
      <c r="AI1379" s="2" t="str">
        <f t="shared" si="432"/>
        <v>MRKU3828327</v>
      </c>
      <c r="AJ1379" s="76" t="str">
        <f t="shared" si="433"/>
        <v>MSI</v>
      </c>
      <c r="AK1379" s="77">
        <f>IF($M1379="TRUCK",VLOOKUP($AQ1379,Invoicing!$A$17:$B$49,MATCH($AK$1,Invoicing!$A$17:$B$17,0),FALSE),VLOOKUP($AQ1379,Invoicing!$N$17:$O$21,MATCH($AK$1,Invoicing!$N$17:$O$17,0),FALSE))</f>
        <v>480</v>
      </c>
      <c r="AL1379" s="78" t="e">
        <f>VLOOKUP($E1379,Invoicing!$A$1:$H$8,MATCH(TRACKER!$N1379,Invoicing!$A$1:$H$1,0),FALSE)</f>
        <v>#N/A</v>
      </c>
      <c r="AM1379" s="78">
        <f>VLOOKUP($E1379,Invoicing!$A$1:$H$8,MATCH(TRACKER!$O$1,Invoicing!$A$1:$H$1,0),FALSE)</f>
        <v>50</v>
      </c>
      <c r="AN1379" s="78">
        <f t="shared" si="434"/>
        <v>50</v>
      </c>
      <c r="AO1379" s="2">
        <f t="shared" si="435"/>
        <v>1</v>
      </c>
      <c r="AP1379" s="2" t="str">
        <f t="shared" si="436"/>
        <v>WEEK</v>
      </c>
      <c r="AQ1379" s="2" t="str">
        <f t="shared" si="437"/>
        <v>MSIWEEK</v>
      </c>
      <c r="AR1379" s="71">
        <f t="shared" si="438"/>
        <v>530</v>
      </c>
      <c r="AS1379" s="71">
        <f>VLOOKUP(AJ1379,Invoicing!A:K,10,FALSE)</f>
        <v>25</v>
      </c>
      <c r="AT1379" s="71">
        <f t="shared" si="439"/>
        <v>555</v>
      </c>
    </row>
    <row r="1380" spans="1:46">
      <c r="A1380" s="37" t="s">
        <v>48</v>
      </c>
      <c r="B1380" s="3" t="s">
        <v>38</v>
      </c>
      <c r="C1380" s="11">
        <v>45550.119444444441</v>
      </c>
      <c r="D1380" s="11">
        <v>45549.833333333336</v>
      </c>
      <c r="E1380" s="11" t="s">
        <v>49</v>
      </c>
      <c r="F1380" s="11" t="s">
        <v>40</v>
      </c>
      <c r="G1380" s="3" t="s">
        <v>1556</v>
      </c>
      <c r="H1380" s="3" t="s">
        <v>41</v>
      </c>
      <c r="I1380" s="11">
        <v>45552.375</v>
      </c>
      <c r="J1380" s="12">
        <v>45555.160416666666</v>
      </c>
      <c r="K1380" s="12">
        <v>45555.1875</v>
      </c>
      <c r="L1380" s="12">
        <v>45555.180555555555</v>
      </c>
      <c r="M1380" s="61" t="s">
        <v>12</v>
      </c>
      <c r="N1380" s="3" t="s">
        <v>42</v>
      </c>
      <c r="O1380" s="3">
        <v>0</v>
      </c>
      <c r="P1380" s="1">
        <f t="shared" si="420"/>
        <v>38</v>
      </c>
      <c r="Q1380" s="1">
        <f t="shared" si="421"/>
        <v>9</v>
      </c>
      <c r="R1380" s="72">
        <f t="shared" si="422"/>
        <v>45555.160416666666</v>
      </c>
      <c r="S1380" s="73">
        <f t="shared" si="423"/>
        <v>2.2555555555591127</v>
      </c>
      <c r="T1380" s="74">
        <f>Table2[[#This Row],[ETA A OFRECIMIENTO]]*24</f>
        <v>54.133333333418705</v>
      </c>
      <c r="U1380" s="1" t="str">
        <f t="shared" si="424"/>
        <v>NO</v>
      </c>
      <c r="V1380" s="73">
        <f t="shared" si="425"/>
        <v>2.8125</v>
      </c>
      <c r="W1380" s="74">
        <f>Table2[[#This Row],[DEL. AVAILABLE A SLOT]]*24</f>
        <v>67.5</v>
      </c>
      <c r="X1380" s="1" t="str">
        <f t="shared" si="426"/>
        <v>NO</v>
      </c>
      <c r="Y1380" s="73">
        <f t="shared" si="427"/>
        <v>5.0680555555591127</v>
      </c>
      <c r="Z1380" s="74">
        <f>Table2[[#This Row],[ETA A TIMESLOT]]*24</f>
        <v>121.6333333334187</v>
      </c>
      <c r="AA1380" s="73">
        <f t="shared" si="428"/>
        <v>0</v>
      </c>
      <c r="AB1380" s="73" t="str">
        <f t="shared" si="429"/>
        <v>SI</v>
      </c>
      <c r="AC1380" s="74">
        <f>Table2[[#This Row],[PUNTUALIDAD (H)]]*24</f>
        <v>0</v>
      </c>
      <c r="AD1380" s="73">
        <f t="shared" si="430"/>
        <v>5.0611111111138598</v>
      </c>
      <c r="AE1380" s="74">
        <f>Table2[[#This Row],[ATA TO UNLOADING]]*24</f>
        <v>121.46666666673264</v>
      </c>
      <c r="AF1380" s="74" t="str">
        <f>IF(Table2[[#This Row],[ATA TO UNLOADING 2]]&lt;=48,"YES","NO")</f>
        <v>NO</v>
      </c>
      <c r="AG1380" s="75">
        <f t="shared" si="431"/>
        <v>0.1875</v>
      </c>
      <c r="AH1380" s="2" t="s">
        <v>42</v>
      </c>
      <c r="AI1380" s="2" t="str">
        <f t="shared" si="432"/>
        <v>MRKU3935979</v>
      </c>
      <c r="AJ1380" s="76" t="str">
        <f t="shared" si="433"/>
        <v>CTU FLEVOKUST BV</v>
      </c>
      <c r="AK1380" s="77">
        <f>IF($M1380="TRUCK",VLOOKUP($AQ1380,Invoicing!$A$17:$B$49,MATCH($AK$1,Invoicing!$A$17:$B$17,0),FALSE),VLOOKUP($AQ1380,Invoicing!$N$17:$O$21,MATCH($AK$1,Invoicing!$N$17:$O$17,0),FALSE))</f>
        <v>380</v>
      </c>
      <c r="AL1380" s="78" t="e">
        <f>VLOOKUP($E1380,Invoicing!$A$1:$H$8,MATCH(TRACKER!$N1380,Invoicing!$A$1:$H$1,0),FALSE)</f>
        <v>#N/A</v>
      </c>
      <c r="AM1380" s="78">
        <v>35</v>
      </c>
      <c r="AN1380" s="78">
        <f t="shared" si="434"/>
        <v>0</v>
      </c>
      <c r="AO1380" s="2">
        <f t="shared" si="435"/>
        <v>5</v>
      </c>
      <c r="AP1380" s="2" t="str">
        <f t="shared" si="436"/>
        <v>WEEK</v>
      </c>
      <c r="AQ1380" s="2" t="str">
        <f t="shared" si="437"/>
        <v>CTU FLEVOKUST BVWEEK</v>
      </c>
      <c r="AR1380" s="71">
        <f t="shared" si="438"/>
        <v>380</v>
      </c>
      <c r="AS1380" s="71">
        <f>VLOOKUP(AJ1380,Invoicing!A:K,10,FALSE)</f>
        <v>0</v>
      </c>
      <c r="AT1380" s="71">
        <f t="shared" si="439"/>
        <v>380</v>
      </c>
    </row>
    <row r="1381" spans="1:46">
      <c r="A1381" s="37" t="s">
        <v>48</v>
      </c>
      <c r="B1381" s="3" t="s">
        <v>38</v>
      </c>
      <c r="C1381" s="11">
        <v>45550.119444444441</v>
      </c>
      <c r="D1381" s="11">
        <v>45549.833333333336</v>
      </c>
      <c r="E1381" s="11" t="s">
        <v>49</v>
      </c>
      <c r="F1381" s="11" t="s">
        <v>40</v>
      </c>
      <c r="G1381" s="3" t="s">
        <v>1557</v>
      </c>
      <c r="H1381" s="3" t="s">
        <v>46</v>
      </c>
      <c r="I1381" s="11">
        <v>45552.375</v>
      </c>
      <c r="J1381" s="12">
        <v>45555.334027777775</v>
      </c>
      <c r="K1381" s="12">
        <v>45555.375</v>
      </c>
      <c r="L1381" s="12">
        <v>45555.381944444445</v>
      </c>
      <c r="M1381" s="61" t="s">
        <v>12</v>
      </c>
      <c r="N1381" s="3" t="s">
        <v>42</v>
      </c>
      <c r="O1381" s="3">
        <v>0</v>
      </c>
      <c r="P1381" s="1">
        <f t="shared" si="420"/>
        <v>38</v>
      </c>
      <c r="Q1381" s="1">
        <f t="shared" si="421"/>
        <v>9</v>
      </c>
      <c r="R1381" s="72">
        <f t="shared" si="422"/>
        <v>45555.334027777775</v>
      </c>
      <c r="S1381" s="73">
        <f t="shared" si="423"/>
        <v>2.2555555555591127</v>
      </c>
      <c r="T1381" s="74">
        <f>Table2[[#This Row],[ETA A OFRECIMIENTO]]*24</f>
        <v>54.133333333418705</v>
      </c>
      <c r="U1381" s="1" t="str">
        <f t="shared" si="424"/>
        <v>NO</v>
      </c>
      <c r="V1381" s="73">
        <f t="shared" si="425"/>
        <v>3</v>
      </c>
      <c r="W1381" s="74">
        <f>Table2[[#This Row],[DEL. AVAILABLE A SLOT]]*24</f>
        <v>72</v>
      </c>
      <c r="X1381" s="1" t="str">
        <f t="shared" si="426"/>
        <v>NO</v>
      </c>
      <c r="Y1381" s="73">
        <f t="shared" si="427"/>
        <v>5.2555555555591127</v>
      </c>
      <c r="Z1381" s="74">
        <f>Table2[[#This Row],[ETA A TIMESLOT]]*24</f>
        <v>126.1333333334187</v>
      </c>
      <c r="AA1381" s="73">
        <f t="shared" si="428"/>
        <v>0</v>
      </c>
      <c r="AB1381" s="73" t="str">
        <f t="shared" si="429"/>
        <v>SI</v>
      </c>
      <c r="AC1381" s="74">
        <f>Table2[[#This Row],[PUNTUALIDAD (H)]]*24</f>
        <v>0</v>
      </c>
      <c r="AD1381" s="73">
        <f t="shared" si="430"/>
        <v>5.2625000000043656</v>
      </c>
      <c r="AE1381" s="74">
        <f>Table2[[#This Row],[ATA TO UNLOADING]]*24</f>
        <v>126.30000000010477</v>
      </c>
      <c r="AF1381" s="74" t="str">
        <f>IF(Table2[[#This Row],[ATA TO UNLOADING 2]]&lt;=48,"YES","NO")</f>
        <v>NO</v>
      </c>
      <c r="AG1381" s="75">
        <f t="shared" si="431"/>
        <v>0.375</v>
      </c>
      <c r="AH1381" s="2" t="s">
        <v>42</v>
      </c>
      <c r="AI1381" s="2" t="str">
        <f t="shared" si="432"/>
        <v>MRKU3965700</v>
      </c>
      <c r="AJ1381" s="76" t="str">
        <f t="shared" si="433"/>
        <v>CTU FLEVOKUST BV</v>
      </c>
      <c r="AK1381" s="77">
        <f>IF($M1381="TRUCK",VLOOKUP($AQ1381,Invoicing!$A$17:$B$49,MATCH($AK$1,Invoicing!$A$17:$B$17,0),FALSE),VLOOKUP($AQ1381,Invoicing!$N$17:$O$21,MATCH($AK$1,Invoicing!$N$17:$O$17,0),FALSE))</f>
        <v>380</v>
      </c>
      <c r="AL1381" s="78" t="e">
        <f>VLOOKUP($E1381,Invoicing!$A$1:$H$8,MATCH(TRACKER!$N1381,Invoicing!$A$1:$H$1,0),FALSE)</f>
        <v>#N/A</v>
      </c>
      <c r="AM1381" s="78">
        <v>35</v>
      </c>
      <c r="AN1381" s="78">
        <f t="shared" si="434"/>
        <v>0</v>
      </c>
      <c r="AO1381" s="2">
        <f t="shared" si="435"/>
        <v>5</v>
      </c>
      <c r="AP1381" s="2" t="str">
        <f t="shared" si="436"/>
        <v>WEEK</v>
      </c>
      <c r="AQ1381" s="2" t="str">
        <f t="shared" si="437"/>
        <v>CTU FLEVOKUST BVWEEK</v>
      </c>
      <c r="AR1381" s="71">
        <f t="shared" si="438"/>
        <v>380</v>
      </c>
      <c r="AS1381" s="71">
        <f>VLOOKUP(AJ1381,Invoicing!A:K,10,FALSE)</f>
        <v>0</v>
      </c>
      <c r="AT1381" s="71">
        <f t="shared" si="439"/>
        <v>380</v>
      </c>
    </row>
    <row r="1382" spans="1:46">
      <c r="A1382" s="37" t="s">
        <v>48</v>
      </c>
      <c r="B1382" s="3" t="s">
        <v>38</v>
      </c>
      <c r="C1382" s="11">
        <v>45550.119444444441</v>
      </c>
      <c r="D1382" s="11">
        <v>45549.833333333336</v>
      </c>
      <c r="E1382" s="11" t="s">
        <v>49</v>
      </c>
      <c r="F1382" s="11" t="s">
        <v>40</v>
      </c>
      <c r="G1382" s="3" t="s">
        <v>1558</v>
      </c>
      <c r="H1382" s="3" t="s">
        <v>41</v>
      </c>
      <c r="I1382" s="11">
        <v>45552.375</v>
      </c>
      <c r="J1382" s="12">
        <v>45553.095138888886</v>
      </c>
      <c r="K1382" s="12">
        <v>45553.083333333336</v>
      </c>
      <c r="L1382" s="12">
        <v>45553.104166666664</v>
      </c>
      <c r="M1382" s="61" t="s">
        <v>12</v>
      </c>
      <c r="N1382" s="3" t="s">
        <v>42</v>
      </c>
      <c r="O1382" s="3">
        <v>0</v>
      </c>
      <c r="P1382" s="1">
        <f t="shared" si="420"/>
        <v>38</v>
      </c>
      <c r="Q1382" s="1">
        <f t="shared" si="421"/>
        <v>9</v>
      </c>
      <c r="R1382" s="72">
        <f t="shared" si="422"/>
        <v>45553.095138888886</v>
      </c>
      <c r="S1382" s="73">
        <f t="shared" si="423"/>
        <v>2.2555555555591127</v>
      </c>
      <c r="T1382" s="74">
        <f>Table2[[#This Row],[ETA A OFRECIMIENTO]]*24</f>
        <v>54.133333333418705</v>
      </c>
      <c r="U1382" s="1" t="str">
        <f t="shared" si="424"/>
        <v>NO</v>
      </c>
      <c r="V1382" s="73">
        <f t="shared" si="425"/>
        <v>0.70833333333575865</v>
      </c>
      <c r="W1382" s="74">
        <f>Table2[[#This Row],[DEL. AVAILABLE A SLOT]]*24</f>
        <v>17.000000000058208</v>
      </c>
      <c r="X1382" s="1" t="str">
        <f t="shared" si="426"/>
        <v>SI</v>
      </c>
      <c r="Y1382" s="73">
        <f t="shared" si="427"/>
        <v>2.9638888888948713</v>
      </c>
      <c r="Z1382" s="74">
        <f>Table2[[#This Row],[ETA A TIMESLOT]]*24</f>
        <v>71.133333333476912</v>
      </c>
      <c r="AA1382" s="73">
        <f t="shared" si="428"/>
        <v>1.1805555550381541E-2</v>
      </c>
      <c r="AB1382" s="73" t="str">
        <f t="shared" si="429"/>
        <v>SI</v>
      </c>
      <c r="AC1382" s="74">
        <f>Table2[[#This Row],[PUNTUALIDAD (H)]]*24</f>
        <v>0.28333333320915699</v>
      </c>
      <c r="AD1382" s="73">
        <f t="shared" si="430"/>
        <v>2.984722222223354</v>
      </c>
      <c r="AE1382" s="74">
        <f>Table2[[#This Row],[ATA TO UNLOADING]]*24</f>
        <v>71.633333333360497</v>
      </c>
      <c r="AF1382" s="74" t="str">
        <f>IF(Table2[[#This Row],[ATA TO UNLOADING 2]]&lt;=48,"YES","NO")</f>
        <v>NO</v>
      </c>
      <c r="AG1382" s="75">
        <f t="shared" si="431"/>
        <v>8.3333333335758653E-2</v>
      </c>
      <c r="AH1382" s="2" t="s">
        <v>24</v>
      </c>
      <c r="AI1382" s="2" t="str">
        <f t="shared" si="432"/>
        <v>MRKU4053682</v>
      </c>
      <c r="AJ1382" s="76" t="str">
        <f t="shared" si="433"/>
        <v>CTU FLEVOKUST BV</v>
      </c>
      <c r="AK1382" s="77">
        <f>IF($M1382="TRUCK",VLOOKUP($AQ1382,Invoicing!$A$17:$B$49,MATCH($AK$1,Invoicing!$A$17:$B$17,0),FALSE),VLOOKUP($AQ1382,Invoicing!$N$17:$O$21,MATCH($AK$1,Invoicing!$N$17:$O$17,0),FALSE))</f>
        <v>380</v>
      </c>
      <c r="AL1382" s="78" t="e">
        <f>VLOOKUP($E1382,Invoicing!$A$1:$H$8,MATCH(TRACKER!$N1382,Invoicing!$A$1:$H$1,0),FALSE)</f>
        <v>#N/A</v>
      </c>
      <c r="AM1382" s="78">
        <v>35</v>
      </c>
      <c r="AN1382" s="78">
        <f t="shared" si="434"/>
        <v>0</v>
      </c>
      <c r="AO1382" s="2">
        <f t="shared" si="435"/>
        <v>3</v>
      </c>
      <c r="AP1382" s="2" t="str">
        <f t="shared" si="436"/>
        <v>NIGHT</v>
      </c>
      <c r="AQ1382" s="2" t="str">
        <f t="shared" si="437"/>
        <v>CTU FLEVOKUST BVNIGHT</v>
      </c>
      <c r="AR1382" s="71">
        <f t="shared" si="438"/>
        <v>380</v>
      </c>
      <c r="AS1382" s="71">
        <f>VLOOKUP(AJ1382,Invoicing!A:K,10,FALSE)</f>
        <v>0</v>
      </c>
      <c r="AT1382" s="71">
        <f t="shared" si="439"/>
        <v>380</v>
      </c>
    </row>
    <row r="1383" spans="1:46">
      <c r="A1383" s="37" t="s">
        <v>48</v>
      </c>
      <c r="B1383" s="3" t="s">
        <v>38</v>
      </c>
      <c r="C1383" s="11">
        <v>45550.119444444441</v>
      </c>
      <c r="D1383" s="11">
        <v>45549.833333333336</v>
      </c>
      <c r="E1383" s="11" t="s">
        <v>49</v>
      </c>
      <c r="F1383" s="11" t="s">
        <v>40</v>
      </c>
      <c r="G1383" s="3" t="s">
        <v>1559</v>
      </c>
      <c r="H1383" s="3" t="s">
        <v>2821</v>
      </c>
      <c r="I1383" s="11">
        <v>45552.375</v>
      </c>
      <c r="J1383" s="12">
        <v>45552.649305555555</v>
      </c>
      <c r="K1383" s="12">
        <v>45552.708333333336</v>
      </c>
      <c r="L1383" s="12">
        <v>45552.701388888891</v>
      </c>
      <c r="M1383" s="61" t="s">
        <v>12</v>
      </c>
      <c r="N1383" s="3" t="s">
        <v>42</v>
      </c>
      <c r="O1383" s="3">
        <v>0</v>
      </c>
      <c r="P1383" s="1">
        <f t="shared" si="420"/>
        <v>38</v>
      </c>
      <c r="Q1383" s="1">
        <f t="shared" si="421"/>
        <v>9</v>
      </c>
      <c r="R1383" s="72">
        <f t="shared" si="422"/>
        <v>45552.649305555555</v>
      </c>
      <c r="S1383" s="73">
        <f t="shared" si="423"/>
        <v>2.2555555555591127</v>
      </c>
      <c r="T1383" s="74">
        <f>Table2[[#This Row],[ETA A OFRECIMIENTO]]*24</f>
        <v>54.133333333418705</v>
      </c>
      <c r="U1383" s="1" t="str">
        <f t="shared" si="424"/>
        <v>NO</v>
      </c>
      <c r="V1383" s="73">
        <f t="shared" si="425"/>
        <v>0.33333333333575865</v>
      </c>
      <c r="W1383" s="74">
        <f>Table2[[#This Row],[DEL. AVAILABLE A SLOT]]*24</f>
        <v>8.0000000000582077</v>
      </c>
      <c r="X1383" s="1" t="str">
        <f t="shared" si="426"/>
        <v>SI</v>
      </c>
      <c r="Y1383" s="73">
        <f t="shared" si="427"/>
        <v>2.5888888888948713</v>
      </c>
      <c r="Z1383" s="74">
        <f>Table2[[#This Row],[ETA A TIMESLOT]]*24</f>
        <v>62.133333333476912</v>
      </c>
      <c r="AA1383" s="73">
        <f t="shared" si="428"/>
        <v>0</v>
      </c>
      <c r="AB1383" s="73" t="str">
        <f t="shared" si="429"/>
        <v>SI</v>
      </c>
      <c r="AC1383" s="74">
        <f>Table2[[#This Row],[PUNTUALIDAD (H)]]*24</f>
        <v>0</v>
      </c>
      <c r="AD1383" s="73">
        <f t="shared" si="430"/>
        <v>2.5819444444496185</v>
      </c>
      <c r="AE1383" s="74">
        <f>Table2[[#This Row],[ATA TO UNLOADING]]*24</f>
        <v>61.966666666790843</v>
      </c>
      <c r="AF1383" s="74" t="str">
        <f>IF(Table2[[#This Row],[ATA TO UNLOADING 2]]&lt;=48,"YES","NO")</f>
        <v>NO</v>
      </c>
      <c r="AG1383" s="75">
        <f t="shared" si="431"/>
        <v>0.70833333333575865</v>
      </c>
      <c r="AH1383" s="2" t="s">
        <v>42</v>
      </c>
      <c r="AI1383" s="2" t="str">
        <f t="shared" si="432"/>
        <v>MRKU4524458</v>
      </c>
      <c r="AJ1383" s="76" t="str">
        <f t="shared" si="433"/>
        <v>CTU FLEVOKUST BV</v>
      </c>
      <c r="AK1383" s="77">
        <f>IF($M1383="TRUCK",VLOOKUP($AQ1383,Invoicing!$A$17:$B$49,MATCH($AK$1,Invoicing!$A$17:$B$17,0),FALSE),VLOOKUP($AQ1383,Invoicing!$N$17:$O$21,MATCH($AK$1,Invoicing!$N$17:$O$17,0),FALSE))</f>
        <v>380</v>
      </c>
      <c r="AL1383" s="78" t="e">
        <f>VLOOKUP($E1383,Invoicing!$A$1:$H$8,MATCH(TRACKER!$N1383,Invoicing!$A$1:$H$1,0),FALSE)</f>
        <v>#N/A</v>
      </c>
      <c r="AM1383" s="78">
        <v>35</v>
      </c>
      <c r="AN1383" s="78">
        <f t="shared" si="434"/>
        <v>0</v>
      </c>
      <c r="AO1383" s="2">
        <f t="shared" si="435"/>
        <v>2</v>
      </c>
      <c r="AP1383" s="2" t="str">
        <f t="shared" si="436"/>
        <v>WEEK</v>
      </c>
      <c r="AQ1383" s="2" t="str">
        <f t="shared" si="437"/>
        <v>CTU FLEVOKUST BVWEEK</v>
      </c>
      <c r="AR1383" s="71">
        <f t="shared" si="438"/>
        <v>380</v>
      </c>
      <c r="AS1383" s="71">
        <f>VLOOKUP(AJ1383,Invoicing!A:K,10,FALSE)</f>
        <v>0</v>
      </c>
      <c r="AT1383" s="71">
        <f t="shared" si="439"/>
        <v>380</v>
      </c>
    </row>
    <row r="1384" spans="1:46">
      <c r="A1384" s="37" t="s">
        <v>48</v>
      </c>
      <c r="B1384" s="3" t="s">
        <v>38</v>
      </c>
      <c r="C1384" s="11">
        <v>45550.119444444441</v>
      </c>
      <c r="D1384" s="11">
        <v>45549.833333333336</v>
      </c>
      <c r="E1384" s="11" t="s">
        <v>49</v>
      </c>
      <c r="F1384" s="11" t="s">
        <v>40</v>
      </c>
      <c r="G1384" s="3" t="s">
        <v>1560</v>
      </c>
      <c r="H1384" s="3" t="s">
        <v>41</v>
      </c>
      <c r="I1384" s="11">
        <v>45552.375</v>
      </c>
      <c r="J1384" s="12">
        <v>45554.394444444442</v>
      </c>
      <c r="K1384" s="12">
        <v>45554.416666666664</v>
      </c>
      <c r="L1384" s="12">
        <v>45554.396527777775</v>
      </c>
      <c r="M1384" s="61" t="s">
        <v>12</v>
      </c>
      <c r="N1384" s="3" t="s">
        <v>42</v>
      </c>
      <c r="O1384" s="3">
        <v>1</v>
      </c>
      <c r="P1384" s="1">
        <f t="shared" si="420"/>
        <v>38</v>
      </c>
      <c r="Q1384" s="1">
        <f t="shared" si="421"/>
        <v>9</v>
      </c>
      <c r="R1384" s="72">
        <f t="shared" si="422"/>
        <v>45554.394444444442</v>
      </c>
      <c r="S1384" s="73">
        <f t="shared" si="423"/>
        <v>2.2555555555591127</v>
      </c>
      <c r="T1384" s="74">
        <f>Table2[[#This Row],[ETA A OFRECIMIENTO]]*24</f>
        <v>54.133333333418705</v>
      </c>
      <c r="U1384" s="1" t="str">
        <f t="shared" si="424"/>
        <v>NO</v>
      </c>
      <c r="V1384" s="73">
        <f t="shared" si="425"/>
        <v>2.0416666666642413</v>
      </c>
      <c r="W1384" s="74">
        <f>Table2[[#This Row],[DEL. AVAILABLE A SLOT]]*24</f>
        <v>48.999999999941792</v>
      </c>
      <c r="X1384" s="1" t="str">
        <f t="shared" si="426"/>
        <v>NO</v>
      </c>
      <c r="Y1384" s="73">
        <f t="shared" si="427"/>
        <v>4.297222222223354</v>
      </c>
      <c r="Z1384" s="74">
        <f>Table2[[#This Row],[ETA A TIMESLOT]]*24</f>
        <v>103.1333333333605</v>
      </c>
      <c r="AA1384" s="73">
        <f t="shared" si="428"/>
        <v>0</v>
      </c>
      <c r="AB1384" s="73" t="str">
        <f t="shared" si="429"/>
        <v>SI</v>
      </c>
      <c r="AC1384" s="74">
        <f>Table2[[#This Row],[PUNTUALIDAD (H)]]*24</f>
        <v>0</v>
      </c>
      <c r="AD1384" s="73">
        <f t="shared" si="430"/>
        <v>4.2770833333343035</v>
      </c>
      <c r="AE1384" s="74">
        <f>Table2[[#This Row],[ATA TO UNLOADING]]*24</f>
        <v>102.65000000002328</v>
      </c>
      <c r="AF1384" s="74" t="str">
        <f>IF(Table2[[#This Row],[ATA TO UNLOADING 2]]&lt;=48,"YES","NO")</f>
        <v>NO</v>
      </c>
      <c r="AG1384" s="75">
        <f t="shared" si="431"/>
        <v>0.41666666666424135</v>
      </c>
      <c r="AH1384" s="2" t="s">
        <v>42</v>
      </c>
      <c r="AI1384" s="2" t="str">
        <f t="shared" si="432"/>
        <v>MRKU4598126</v>
      </c>
      <c r="AJ1384" s="76" t="str">
        <f t="shared" si="433"/>
        <v>CTU FLEVOKUST BV</v>
      </c>
      <c r="AK1384" s="77">
        <f>IF($M1384="TRUCK",VLOOKUP($AQ1384,Invoicing!$A$17:$B$49,MATCH($AK$1,Invoicing!$A$17:$B$17,0),FALSE),VLOOKUP($AQ1384,Invoicing!$N$17:$O$21,MATCH($AK$1,Invoicing!$N$17:$O$17,0),FALSE))</f>
        <v>380</v>
      </c>
      <c r="AL1384" s="78" t="e">
        <f>VLOOKUP($E1384,Invoicing!$A$1:$H$8,MATCH(TRACKER!$N1384,Invoicing!$A$1:$H$1,0),FALSE)</f>
        <v>#N/A</v>
      </c>
      <c r="AM1384" s="78">
        <v>35</v>
      </c>
      <c r="AN1384" s="78">
        <f t="shared" si="434"/>
        <v>35</v>
      </c>
      <c r="AO1384" s="2">
        <f t="shared" si="435"/>
        <v>4</v>
      </c>
      <c r="AP1384" s="2" t="str">
        <f t="shared" si="436"/>
        <v>WEEK</v>
      </c>
      <c r="AQ1384" s="2" t="str">
        <f t="shared" si="437"/>
        <v>CTU FLEVOKUST BVWEEK</v>
      </c>
      <c r="AR1384" s="71">
        <f t="shared" si="438"/>
        <v>415</v>
      </c>
      <c r="AS1384" s="71">
        <f>VLOOKUP(AJ1384,Invoicing!A:K,10,FALSE)</f>
        <v>0</v>
      </c>
      <c r="AT1384" s="71">
        <f t="shared" si="439"/>
        <v>415</v>
      </c>
    </row>
    <row r="1385" spans="1:46">
      <c r="A1385" s="37" t="s">
        <v>48</v>
      </c>
      <c r="B1385" s="3" t="s">
        <v>38</v>
      </c>
      <c r="C1385" s="11">
        <v>45550.119444444441</v>
      </c>
      <c r="D1385" s="11">
        <v>45549.833333333336</v>
      </c>
      <c r="E1385" s="11" t="s">
        <v>45</v>
      </c>
      <c r="F1385" s="11" t="s">
        <v>40</v>
      </c>
      <c r="G1385" s="3" t="s">
        <v>1561</v>
      </c>
      <c r="H1385" s="3" t="s">
        <v>41</v>
      </c>
      <c r="I1385" s="11">
        <v>45551.166666666664</v>
      </c>
      <c r="J1385" s="12">
        <v>45551.433333333334</v>
      </c>
      <c r="K1385" s="12">
        <v>45551.416666666664</v>
      </c>
      <c r="L1385" s="12">
        <v>45551.444444444445</v>
      </c>
      <c r="M1385" s="12" t="s">
        <v>115</v>
      </c>
      <c r="N1385" s="3" t="s">
        <v>42</v>
      </c>
      <c r="O1385" s="3">
        <v>0</v>
      </c>
      <c r="P1385" s="1">
        <f t="shared" si="420"/>
        <v>38</v>
      </c>
      <c r="Q1385" s="1">
        <f t="shared" si="421"/>
        <v>9</v>
      </c>
      <c r="R1385" s="72">
        <f t="shared" si="422"/>
        <v>45551.433333333334</v>
      </c>
      <c r="S1385" s="73">
        <f t="shared" si="423"/>
        <v>1.047222222223354</v>
      </c>
      <c r="T1385" s="74">
        <f>Table2[[#This Row],[ETA A OFRECIMIENTO]]*24</f>
        <v>25.133333333360497</v>
      </c>
      <c r="U1385" s="1" t="str">
        <f t="shared" si="424"/>
        <v>YES</v>
      </c>
      <c r="V1385" s="73">
        <f t="shared" si="425"/>
        <v>0.25</v>
      </c>
      <c r="W1385" s="74">
        <f>Table2[[#This Row],[DEL. AVAILABLE A SLOT]]*24</f>
        <v>6</v>
      </c>
      <c r="X1385" s="1" t="str">
        <f t="shared" si="426"/>
        <v>SI</v>
      </c>
      <c r="Y1385" s="73">
        <f t="shared" si="427"/>
        <v>1.297222222223354</v>
      </c>
      <c r="Z1385" s="74">
        <f>Table2[[#This Row],[ETA A TIMESLOT]]*24</f>
        <v>31.133333333360497</v>
      </c>
      <c r="AA1385" s="73">
        <f t="shared" si="428"/>
        <v>1.6666666670062114E-2</v>
      </c>
      <c r="AB1385" s="73" t="str">
        <f t="shared" si="429"/>
        <v>SI</v>
      </c>
      <c r="AC1385" s="74">
        <f>Table2[[#This Row],[PUNTUALIDAD (H)]]*24</f>
        <v>0.40000000008149073</v>
      </c>
      <c r="AD1385" s="73">
        <f t="shared" si="430"/>
        <v>1.3250000000043656</v>
      </c>
      <c r="AE1385" s="74">
        <f>Table2[[#This Row],[ATA TO UNLOADING]]*24</f>
        <v>31.800000000104774</v>
      </c>
      <c r="AF1385" s="74" t="str">
        <f>IF(Table2[[#This Row],[ATA TO UNLOADING 2]]&lt;=48,"YES","NO")</f>
        <v>YES</v>
      </c>
      <c r="AG1385" s="75">
        <f t="shared" si="431"/>
        <v>0.41666666666424135</v>
      </c>
      <c r="AH1385" s="2" t="s">
        <v>42</v>
      </c>
      <c r="AI1385" s="2" t="str">
        <f t="shared" si="432"/>
        <v>MRKU4651703</v>
      </c>
      <c r="AJ1385" s="76" t="str">
        <f t="shared" si="433"/>
        <v>OM TRANSPORT</v>
      </c>
      <c r="AK1385" s="77">
        <f>IF($M1385="TRUCK",VLOOKUP($AQ1385,Invoicing!$A$17:$B$49,MATCH($AK$1,Invoicing!$A$17:$B$17,0),FALSE),VLOOKUP($AQ1385,Invoicing!$N$17:$O$21,MATCH($AK$1,Invoicing!$N$17:$O$17,0),FALSE))</f>
        <v>475</v>
      </c>
      <c r="AL1385" s="78" t="e">
        <f>VLOOKUP($E1385,Invoicing!$A$1:$H$8,MATCH(TRACKER!$N1385,Invoicing!$A$1:$H$1,0),FALSE)</f>
        <v>#N/A</v>
      </c>
      <c r="AM1385" s="78">
        <f>VLOOKUP($E1385,Invoicing!$A$1:$H$8,MATCH(TRACKER!$O$1,Invoicing!$A$1:$H$1,0),FALSE)</f>
        <v>50</v>
      </c>
      <c r="AN1385" s="78">
        <f t="shared" si="434"/>
        <v>0</v>
      </c>
      <c r="AO1385" s="2">
        <f t="shared" si="435"/>
        <v>1</v>
      </c>
      <c r="AP1385" s="2" t="str">
        <f t="shared" si="436"/>
        <v>WEEK</v>
      </c>
      <c r="AQ1385" s="2" t="str">
        <f t="shared" si="437"/>
        <v>OM TRANSPORTWEEK</v>
      </c>
      <c r="AR1385" s="71">
        <f t="shared" si="438"/>
        <v>475</v>
      </c>
      <c r="AS1385" s="71">
        <f>VLOOKUP(AJ1385,Invoicing!A:K,10,FALSE)</f>
        <v>25</v>
      </c>
      <c r="AT1385" s="71">
        <f t="shared" si="439"/>
        <v>500</v>
      </c>
    </row>
    <row r="1386" spans="1:46">
      <c r="A1386" s="37" t="s">
        <v>48</v>
      </c>
      <c r="B1386" s="3" t="s">
        <v>38</v>
      </c>
      <c r="C1386" s="11">
        <v>45550.119444444441</v>
      </c>
      <c r="D1386" s="11">
        <v>45549.833333333336</v>
      </c>
      <c r="E1386" s="11" t="s">
        <v>49</v>
      </c>
      <c r="F1386" s="11" t="s">
        <v>40</v>
      </c>
      <c r="G1386" s="3" t="s">
        <v>1562</v>
      </c>
      <c r="H1386" s="3" t="s">
        <v>2821</v>
      </c>
      <c r="I1386" s="11">
        <v>45552.375</v>
      </c>
      <c r="J1386" s="12">
        <v>45552.988888888889</v>
      </c>
      <c r="K1386" s="12">
        <v>45552.916666666664</v>
      </c>
      <c r="L1386" s="12">
        <v>45552.998611111114</v>
      </c>
      <c r="M1386" s="61" t="s">
        <v>12</v>
      </c>
      <c r="N1386" s="3" t="s">
        <v>42</v>
      </c>
      <c r="O1386" s="3">
        <v>0</v>
      </c>
      <c r="P1386" s="1">
        <f t="shared" si="420"/>
        <v>38</v>
      </c>
      <c r="Q1386" s="1">
        <f t="shared" si="421"/>
        <v>9</v>
      </c>
      <c r="R1386" s="72">
        <f t="shared" si="422"/>
        <v>45552.988888888889</v>
      </c>
      <c r="S1386" s="73">
        <f t="shared" si="423"/>
        <v>2.2555555555591127</v>
      </c>
      <c r="T1386" s="74">
        <f>Table2[[#This Row],[ETA A OFRECIMIENTO]]*24</f>
        <v>54.133333333418705</v>
      </c>
      <c r="U1386" s="1" t="str">
        <f t="shared" si="424"/>
        <v>NO</v>
      </c>
      <c r="V1386" s="73">
        <f t="shared" si="425"/>
        <v>0.54166666666424135</v>
      </c>
      <c r="W1386" s="74">
        <f>Table2[[#This Row],[DEL. AVAILABLE A SLOT]]*24</f>
        <v>12.999999999941792</v>
      </c>
      <c r="X1386" s="1" t="str">
        <f t="shared" si="426"/>
        <v>SI</v>
      </c>
      <c r="Y1386" s="73">
        <f t="shared" si="427"/>
        <v>2.797222222223354</v>
      </c>
      <c r="Z1386" s="74">
        <f>Table2[[#This Row],[ETA A TIMESLOT]]*24</f>
        <v>67.133333333360497</v>
      </c>
      <c r="AA1386" s="73">
        <f t="shared" si="428"/>
        <v>7.2222222224809229E-2</v>
      </c>
      <c r="AB1386" s="73" t="str">
        <f t="shared" si="429"/>
        <v>NO</v>
      </c>
      <c r="AC1386" s="74">
        <f>Table2[[#This Row],[PUNTUALIDAD (H)]]*24</f>
        <v>1.7333333333954215</v>
      </c>
      <c r="AD1386" s="73">
        <f t="shared" si="430"/>
        <v>2.8791666666729725</v>
      </c>
      <c r="AE1386" s="74">
        <f>Table2[[#This Row],[ATA TO UNLOADING]]*24</f>
        <v>69.10000000015134</v>
      </c>
      <c r="AF1386" s="74" t="str">
        <f>IF(Table2[[#This Row],[ATA TO UNLOADING 2]]&lt;=48,"YES","NO")</f>
        <v>NO</v>
      </c>
      <c r="AG1386" s="75">
        <f t="shared" si="431"/>
        <v>0.91666666666424135</v>
      </c>
      <c r="AH1386" s="2" t="s">
        <v>24</v>
      </c>
      <c r="AI1386" s="2" t="str">
        <f t="shared" si="432"/>
        <v>MRKU4771416</v>
      </c>
      <c r="AJ1386" s="76" t="str">
        <f t="shared" si="433"/>
        <v>CTU FLEVOKUST BV</v>
      </c>
      <c r="AK1386" s="77">
        <f>IF($M1386="TRUCK",VLOOKUP($AQ1386,Invoicing!$A$17:$B$49,MATCH($AK$1,Invoicing!$A$17:$B$17,0),FALSE),VLOOKUP($AQ1386,Invoicing!$N$17:$O$21,MATCH($AK$1,Invoicing!$N$17:$O$17,0),FALSE))</f>
        <v>380</v>
      </c>
      <c r="AL1386" s="78" t="e">
        <f>VLOOKUP($E1386,Invoicing!$A$1:$H$8,MATCH(TRACKER!$N1386,Invoicing!$A$1:$H$1,0),FALSE)</f>
        <v>#N/A</v>
      </c>
      <c r="AM1386" s="78">
        <v>35</v>
      </c>
      <c r="AN1386" s="78">
        <f t="shared" si="434"/>
        <v>0</v>
      </c>
      <c r="AO1386" s="2">
        <f t="shared" si="435"/>
        <v>2</v>
      </c>
      <c r="AP1386" s="2" t="str">
        <f t="shared" si="436"/>
        <v>NIGHT</v>
      </c>
      <c r="AQ1386" s="2" t="str">
        <f t="shared" si="437"/>
        <v>CTU FLEVOKUST BVNIGHT</v>
      </c>
      <c r="AR1386" s="71">
        <f t="shared" si="438"/>
        <v>380</v>
      </c>
      <c r="AS1386" s="71">
        <f>VLOOKUP(AJ1386,Invoicing!A:K,10,FALSE)</f>
        <v>0</v>
      </c>
      <c r="AT1386" s="71">
        <f t="shared" si="439"/>
        <v>380</v>
      </c>
    </row>
    <row r="1387" spans="1:46">
      <c r="A1387" s="37" t="s">
        <v>48</v>
      </c>
      <c r="B1387" s="3" t="s">
        <v>38</v>
      </c>
      <c r="C1387" s="11">
        <v>45550.119444444441</v>
      </c>
      <c r="D1387" s="11">
        <v>45549.833333333336</v>
      </c>
      <c r="E1387" s="11" t="s">
        <v>45</v>
      </c>
      <c r="F1387" s="11" t="s">
        <v>40</v>
      </c>
      <c r="G1387" s="3" t="s">
        <v>1563</v>
      </c>
      <c r="H1387" s="3" t="s">
        <v>41</v>
      </c>
      <c r="I1387" s="11">
        <v>45551.166666666664</v>
      </c>
      <c r="J1387" s="12">
        <v>45551.365972222222</v>
      </c>
      <c r="K1387" s="12">
        <v>45551.354166666664</v>
      </c>
      <c r="L1387" s="12">
        <v>45551.322916666664</v>
      </c>
      <c r="M1387" s="12" t="s">
        <v>115</v>
      </c>
      <c r="N1387" s="3" t="s">
        <v>42</v>
      </c>
      <c r="O1387" s="3">
        <v>1</v>
      </c>
      <c r="P1387" s="1">
        <f t="shared" si="420"/>
        <v>38</v>
      </c>
      <c r="Q1387" s="1">
        <f t="shared" si="421"/>
        <v>9</v>
      </c>
      <c r="R1387" s="72">
        <f t="shared" si="422"/>
        <v>45551.365972222222</v>
      </c>
      <c r="S1387" s="73">
        <f t="shared" si="423"/>
        <v>1.047222222223354</v>
      </c>
      <c r="T1387" s="74">
        <f>Table2[[#This Row],[ETA A OFRECIMIENTO]]*24</f>
        <v>25.133333333360497</v>
      </c>
      <c r="U1387" s="1" t="str">
        <f t="shared" si="424"/>
        <v>YES</v>
      </c>
      <c r="V1387" s="73">
        <f t="shared" si="425"/>
        <v>0.1875</v>
      </c>
      <c r="W1387" s="74">
        <f>Table2[[#This Row],[DEL. AVAILABLE A SLOT]]*24</f>
        <v>4.5</v>
      </c>
      <c r="X1387" s="1" t="str">
        <f t="shared" si="426"/>
        <v>SI</v>
      </c>
      <c r="Y1387" s="73">
        <f t="shared" si="427"/>
        <v>1.234722222223354</v>
      </c>
      <c r="Z1387" s="74">
        <f>Table2[[#This Row],[ETA A TIMESLOT]]*24</f>
        <v>29.633333333360497</v>
      </c>
      <c r="AA1387" s="73">
        <f t="shared" si="428"/>
        <v>1.1805555557657499E-2</v>
      </c>
      <c r="AB1387" s="73" t="str">
        <f t="shared" si="429"/>
        <v>SI</v>
      </c>
      <c r="AC1387" s="74">
        <f>Table2[[#This Row],[PUNTUALIDAD (H)]]*24</f>
        <v>0.28333333338377997</v>
      </c>
      <c r="AD1387" s="73">
        <f t="shared" si="430"/>
        <v>1.203472222223354</v>
      </c>
      <c r="AE1387" s="74">
        <f>Table2[[#This Row],[ATA TO UNLOADING]]*24</f>
        <v>28.883333333360497</v>
      </c>
      <c r="AF1387" s="74" t="str">
        <f>IF(Table2[[#This Row],[ATA TO UNLOADING 2]]&lt;=48,"YES","NO")</f>
        <v>YES</v>
      </c>
      <c r="AG1387" s="75">
        <f t="shared" si="431"/>
        <v>0.35416666666424135</v>
      </c>
      <c r="AH1387" s="2" t="s">
        <v>42</v>
      </c>
      <c r="AI1387" s="2" t="str">
        <f t="shared" si="432"/>
        <v>MRKU5002627</v>
      </c>
      <c r="AJ1387" s="76" t="str">
        <f t="shared" si="433"/>
        <v>OM TRANSPORT</v>
      </c>
      <c r="AK1387" s="77">
        <f>IF($M1387="TRUCK",VLOOKUP($AQ1387,Invoicing!$A$17:$B$49,MATCH($AK$1,Invoicing!$A$17:$B$17,0),FALSE),VLOOKUP($AQ1387,Invoicing!$N$17:$O$21,MATCH($AK$1,Invoicing!$N$17:$O$17,0),FALSE))</f>
        <v>475</v>
      </c>
      <c r="AL1387" s="78" t="e">
        <f>VLOOKUP($E1387,Invoicing!$A$1:$H$8,MATCH(TRACKER!$N1387,Invoicing!$A$1:$H$1,0),FALSE)</f>
        <v>#N/A</v>
      </c>
      <c r="AM1387" s="78">
        <f>VLOOKUP($E1387,Invoicing!$A$1:$H$8,MATCH(TRACKER!$O$1,Invoicing!$A$1:$H$1,0),FALSE)</f>
        <v>50</v>
      </c>
      <c r="AN1387" s="78">
        <f t="shared" si="434"/>
        <v>50</v>
      </c>
      <c r="AO1387" s="2">
        <f t="shared" si="435"/>
        <v>1</v>
      </c>
      <c r="AP1387" s="2" t="str">
        <f t="shared" si="436"/>
        <v>WEEK</v>
      </c>
      <c r="AQ1387" s="2" t="str">
        <f t="shared" si="437"/>
        <v>OM TRANSPORTWEEK</v>
      </c>
      <c r="AR1387" s="71">
        <f t="shared" si="438"/>
        <v>525</v>
      </c>
      <c r="AS1387" s="71">
        <f>VLOOKUP(AJ1387,Invoicing!A:K,10,FALSE)</f>
        <v>25</v>
      </c>
      <c r="AT1387" s="71">
        <f t="shared" si="439"/>
        <v>550</v>
      </c>
    </row>
    <row r="1388" spans="1:46">
      <c r="A1388" s="37" t="s">
        <v>48</v>
      </c>
      <c r="B1388" s="3" t="s">
        <v>38</v>
      </c>
      <c r="C1388" s="11">
        <v>45550.119444444441</v>
      </c>
      <c r="D1388" s="11">
        <v>45549.833333333336</v>
      </c>
      <c r="E1388" s="11" t="s">
        <v>45</v>
      </c>
      <c r="F1388" s="11" t="s">
        <v>40</v>
      </c>
      <c r="G1388" s="3" t="s">
        <v>1564</v>
      </c>
      <c r="H1388" s="3" t="s">
        <v>2821</v>
      </c>
      <c r="I1388" s="11">
        <v>45551.166666666664</v>
      </c>
      <c r="J1388" s="12">
        <v>45552.128472222219</v>
      </c>
      <c r="K1388" s="12">
        <v>45552.125</v>
      </c>
      <c r="L1388" s="12">
        <v>45552.208333333336</v>
      </c>
      <c r="M1388" s="12" t="s">
        <v>115</v>
      </c>
      <c r="N1388" s="3" t="s">
        <v>42</v>
      </c>
      <c r="O1388" s="3">
        <v>0</v>
      </c>
      <c r="P1388" s="1">
        <f t="shared" si="420"/>
        <v>38</v>
      </c>
      <c r="Q1388" s="1">
        <f t="shared" si="421"/>
        <v>9</v>
      </c>
      <c r="R1388" s="72">
        <f t="shared" si="422"/>
        <v>45552.128472222219</v>
      </c>
      <c r="S1388" s="73">
        <f t="shared" si="423"/>
        <v>1.047222222223354</v>
      </c>
      <c r="T1388" s="74">
        <f>Table2[[#This Row],[ETA A OFRECIMIENTO]]*24</f>
        <v>25.133333333360497</v>
      </c>
      <c r="U1388" s="1" t="str">
        <f t="shared" si="424"/>
        <v>YES</v>
      </c>
      <c r="V1388" s="73">
        <f t="shared" si="425"/>
        <v>0.95833333333575865</v>
      </c>
      <c r="W1388" s="74">
        <f>Table2[[#This Row],[DEL. AVAILABLE A SLOT]]*24</f>
        <v>23.000000000058208</v>
      </c>
      <c r="X1388" s="1" t="str">
        <f t="shared" si="426"/>
        <v>SI</v>
      </c>
      <c r="Y1388" s="73">
        <f t="shared" si="427"/>
        <v>2.0055555555591127</v>
      </c>
      <c r="Z1388" s="74">
        <f>Table2[[#This Row],[ETA A TIMESLOT]]*24</f>
        <v>48.133333333418705</v>
      </c>
      <c r="AA1388" s="73">
        <f t="shared" si="428"/>
        <v>3.4722222189884633E-3</v>
      </c>
      <c r="AB1388" s="73" t="str">
        <f t="shared" si="429"/>
        <v>SI</v>
      </c>
      <c r="AC1388" s="74">
        <f>Table2[[#This Row],[PUNTUALIDAD (H)]]*24</f>
        <v>8.3333333255723119E-2</v>
      </c>
      <c r="AD1388" s="73">
        <f t="shared" si="430"/>
        <v>2.0888888888948713</v>
      </c>
      <c r="AE1388" s="74">
        <f>Table2[[#This Row],[ATA TO UNLOADING]]*24</f>
        <v>50.133333333476912</v>
      </c>
      <c r="AF1388" s="74" t="str">
        <f>IF(Table2[[#This Row],[ATA TO UNLOADING 2]]&lt;=48,"YES","NO")</f>
        <v>NO</v>
      </c>
      <c r="AG1388" s="75">
        <f t="shared" si="431"/>
        <v>0.125</v>
      </c>
      <c r="AH1388" s="2" t="s">
        <v>24</v>
      </c>
      <c r="AI1388" s="2" t="str">
        <f t="shared" si="432"/>
        <v>MRKU5027230</v>
      </c>
      <c r="AJ1388" s="76" t="str">
        <f t="shared" si="433"/>
        <v>OM TRANSPORT</v>
      </c>
      <c r="AK1388" s="77">
        <f>IF($M1388="TRUCK",VLOOKUP($AQ1388,Invoicing!$A$17:$B$49,MATCH($AK$1,Invoicing!$A$17:$B$17,0),FALSE),VLOOKUP($AQ1388,Invoicing!$N$17:$O$21,MATCH($AK$1,Invoicing!$N$17:$O$17,0),FALSE))</f>
        <v>475</v>
      </c>
      <c r="AL1388" s="78" t="e">
        <f>VLOOKUP($E1388,Invoicing!$A$1:$H$8,MATCH(TRACKER!$N1388,Invoicing!$A$1:$H$1,0),FALSE)</f>
        <v>#N/A</v>
      </c>
      <c r="AM1388" s="78">
        <f>VLOOKUP($E1388,Invoicing!$A$1:$H$8,MATCH(TRACKER!$O$1,Invoicing!$A$1:$H$1,0),FALSE)</f>
        <v>50</v>
      </c>
      <c r="AN1388" s="78">
        <f t="shared" si="434"/>
        <v>0</v>
      </c>
      <c r="AO1388" s="2">
        <f t="shared" si="435"/>
        <v>2</v>
      </c>
      <c r="AP1388" s="2" t="str">
        <f t="shared" si="436"/>
        <v>NIGHT</v>
      </c>
      <c r="AQ1388" s="2" t="str">
        <f t="shared" si="437"/>
        <v>OM TRANSPORTNIGHT</v>
      </c>
      <c r="AR1388" s="71">
        <f t="shared" si="438"/>
        <v>475</v>
      </c>
      <c r="AS1388" s="71">
        <f>VLOOKUP(AJ1388,Invoicing!A:K,10,FALSE)</f>
        <v>25</v>
      </c>
      <c r="AT1388" s="71">
        <f t="shared" si="439"/>
        <v>500</v>
      </c>
    </row>
    <row r="1389" spans="1:46">
      <c r="A1389" s="37" t="s">
        <v>48</v>
      </c>
      <c r="B1389" s="3" t="s">
        <v>38</v>
      </c>
      <c r="C1389" s="11">
        <v>45550.119444444441</v>
      </c>
      <c r="D1389" s="11">
        <v>45549.833333333336</v>
      </c>
      <c r="E1389" s="11" t="s">
        <v>44</v>
      </c>
      <c r="F1389" s="11" t="s">
        <v>40</v>
      </c>
      <c r="G1389" s="3" t="s">
        <v>1565</v>
      </c>
      <c r="H1389" s="3" t="s">
        <v>41</v>
      </c>
      <c r="I1389" s="11">
        <v>45551.166666666664</v>
      </c>
      <c r="J1389" s="12">
        <v>45551.518055555556</v>
      </c>
      <c r="K1389" s="12">
        <v>45551.479166666664</v>
      </c>
      <c r="L1389" s="12">
        <v>45551.475694444445</v>
      </c>
      <c r="M1389" s="12" t="s">
        <v>115</v>
      </c>
      <c r="N1389" s="3" t="s">
        <v>42</v>
      </c>
      <c r="O1389" s="3">
        <v>1</v>
      </c>
      <c r="P1389" s="1">
        <f t="shared" si="420"/>
        <v>38</v>
      </c>
      <c r="Q1389" s="1">
        <f t="shared" si="421"/>
        <v>9</v>
      </c>
      <c r="R1389" s="72">
        <f t="shared" si="422"/>
        <v>45551.518055555556</v>
      </c>
      <c r="S1389" s="73">
        <f t="shared" si="423"/>
        <v>1.047222222223354</v>
      </c>
      <c r="T1389" s="74">
        <f>Table2[[#This Row],[ETA A OFRECIMIENTO]]*24</f>
        <v>25.133333333360497</v>
      </c>
      <c r="U1389" s="1" t="str">
        <f t="shared" si="424"/>
        <v>YES</v>
      </c>
      <c r="V1389" s="73">
        <f t="shared" si="425"/>
        <v>0.3125</v>
      </c>
      <c r="W1389" s="74">
        <f>Table2[[#This Row],[DEL. AVAILABLE A SLOT]]*24</f>
        <v>7.5</v>
      </c>
      <c r="X1389" s="1" t="str">
        <f t="shared" si="426"/>
        <v>SI</v>
      </c>
      <c r="Y1389" s="73">
        <f t="shared" si="427"/>
        <v>1.359722222223354</v>
      </c>
      <c r="Z1389" s="74">
        <f>Table2[[#This Row],[ETA A TIMESLOT]]*24</f>
        <v>32.633333333360497</v>
      </c>
      <c r="AA1389" s="73">
        <f t="shared" si="428"/>
        <v>3.888888889196096E-2</v>
      </c>
      <c r="AB1389" s="73" t="str">
        <f t="shared" si="429"/>
        <v>NO</v>
      </c>
      <c r="AC1389" s="74">
        <f>Table2[[#This Row],[PUNTUALIDAD (H)]]*24</f>
        <v>0.93333333340706304</v>
      </c>
      <c r="AD1389" s="73">
        <f t="shared" si="430"/>
        <v>1.3562500000043656</v>
      </c>
      <c r="AE1389" s="74">
        <f>Table2[[#This Row],[ATA TO UNLOADING]]*24</f>
        <v>32.550000000104774</v>
      </c>
      <c r="AF1389" s="74" t="str">
        <f>IF(Table2[[#This Row],[ATA TO UNLOADING 2]]&lt;=48,"YES","NO")</f>
        <v>YES</v>
      </c>
      <c r="AG1389" s="75">
        <f t="shared" si="431"/>
        <v>0.47916666666424135</v>
      </c>
      <c r="AH1389" s="2" t="s">
        <v>42</v>
      </c>
      <c r="AI1389" s="2" t="str">
        <f t="shared" si="432"/>
        <v>MRKU5254193</v>
      </c>
      <c r="AJ1389" s="76" t="str">
        <f t="shared" si="433"/>
        <v>MSI</v>
      </c>
      <c r="AK1389" s="77">
        <f>IF($M1389="TRUCK",VLOOKUP($AQ1389,Invoicing!$A$17:$B$49,MATCH($AK$1,Invoicing!$A$17:$B$17,0),FALSE),VLOOKUP($AQ1389,Invoicing!$N$17:$O$21,MATCH($AK$1,Invoicing!$N$17:$O$17,0),FALSE))</f>
        <v>480</v>
      </c>
      <c r="AL1389" s="78" t="e">
        <f>VLOOKUP($E1389,Invoicing!$A$1:$H$8,MATCH(TRACKER!$N1389,Invoicing!$A$1:$H$1,0),FALSE)</f>
        <v>#N/A</v>
      </c>
      <c r="AM1389" s="78">
        <f>VLOOKUP($E1389,Invoicing!$A$1:$H$8,MATCH(TRACKER!$O$1,Invoicing!$A$1:$H$1,0),FALSE)</f>
        <v>50</v>
      </c>
      <c r="AN1389" s="78">
        <f t="shared" si="434"/>
        <v>50</v>
      </c>
      <c r="AO1389" s="2">
        <f t="shared" si="435"/>
        <v>1</v>
      </c>
      <c r="AP1389" s="2" t="str">
        <f t="shared" si="436"/>
        <v>WEEK</v>
      </c>
      <c r="AQ1389" s="2" t="str">
        <f t="shared" si="437"/>
        <v>MSIWEEK</v>
      </c>
      <c r="AR1389" s="71">
        <f t="shared" si="438"/>
        <v>530</v>
      </c>
      <c r="AS1389" s="71">
        <f>VLOOKUP(AJ1389,Invoicing!A:K,10,FALSE)</f>
        <v>25</v>
      </c>
      <c r="AT1389" s="71">
        <f t="shared" si="439"/>
        <v>555</v>
      </c>
    </row>
    <row r="1390" spans="1:46">
      <c r="A1390" s="37" t="s">
        <v>48</v>
      </c>
      <c r="B1390" s="3" t="s">
        <v>38</v>
      </c>
      <c r="C1390" s="11">
        <v>45550.119444444441</v>
      </c>
      <c r="D1390" s="11">
        <v>45549.833333333336</v>
      </c>
      <c r="E1390" s="11" t="s">
        <v>49</v>
      </c>
      <c r="F1390" s="11" t="s">
        <v>40</v>
      </c>
      <c r="G1390" s="3" t="s">
        <v>1566</v>
      </c>
      <c r="H1390" s="3" t="s">
        <v>41</v>
      </c>
      <c r="I1390" s="11">
        <v>45552.375</v>
      </c>
      <c r="J1390" s="12">
        <v>45553.468055555553</v>
      </c>
      <c r="K1390" s="12">
        <v>45553.458333333336</v>
      </c>
      <c r="L1390" s="12">
        <v>45553.472222222219</v>
      </c>
      <c r="M1390" s="61" t="s">
        <v>12</v>
      </c>
      <c r="N1390" s="3" t="s">
        <v>42</v>
      </c>
      <c r="O1390" s="3">
        <v>0</v>
      </c>
      <c r="P1390" s="1">
        <f t="shared" si="420"/>
        <v>38</v>
      </c>
      <c r="Q1390" s="1">
        <f t="shared" si="421"/>
        <v>9</v>
      </c>
      <c r="R1390" s="72">
        <f t="shared" si="422"/>
        <v>45553.468055555553</v>
      </c>
      <c r="S1390" s="73">
        <f t="shared" si="423"/>
        <v>2.2555555555591127</v>
      </c>
      <c r="T1390" s="74">
        <f>Table2[[#This Row],[ETA A OFRECIMIENTO]]*24</f>
        <v>54.133333333418705</v>
      </c>
      <c r="U1390" s="1" t="str">
        <f t="shared" si="424"/>
        <v>NO</v>
      </c>
      <c r="V1390" s="73">
        <f t="shared" si="425"/>
        <v>1.0833333333357587</v>
      </c>
      <c r="W1390" s="74">
        <f>Table2[[#This Row],[DEL. AVAILABLE A SLOT]]*24</f>
        <v>26.000000000058208</v>
      </c>
      <c r="X1390" s="1" t="str">
        <f t="shared" si="426"/>
        <v>NO</v>
      </c>
      <c r="Y1390" s="73">
        <f t="shared" si="427"/>
        <v>3.3388888888948713</v>
      </c>
      <c r="Z1390" s="74">
        <f>Table2[[#This Row],[ETA A TIMESLOT]]*24</f>
        <v>80.133333333476912</v>
      </c>
      <c r="AA1390" s="73">
        <f t="shared" si="428"/>
        <v>9.7222222175332718E-3</v>
      </c>
      <c r="AB1390" s="73" t="str">
        <f t="shared" si="429"/>
        <v>SI</v>
      </c>
      <c r="AC1390" s="74">
        <f>Table2[[#This Row],[PUNTUALIDAD (H)]]*24</f>
        <v>0.23333333322079852</v>
      </c>
      <c r="AD1390" s="73">
        <f t="shared" si="430"/>
        <v>3.3527777777781012</v>
      </c>
      <c r="AE1390" s="74">
        <f>Table2[[#This Row],[ATA TO UNLOADING]]*24</f>
        <v>80.466666666674428</v>
      </c>
      <c r="AF1390" s="74" t="str">
        <f>IF(Table2[[#This Row],[ATA TO UNLOADING 2]]&lt;=48,"YES","NO")</f>
        <v>NO</v>
      </c>
      <c r="AG1390" s="75">
        <f t="shared" si="431"/>
        <v>0.45833333333575865</v>
      </c>
      <c r="AH1390" s="2" t="s">
        <v>42</v>
      </c>
      <c r="AI1390" s="2" t="str">
        <f t="shared" si="432"/>
        <v>MRKU5379077</v>
      </c>
      <c r="AJ1390" s="76" t="str">
        <f t="shared" si="433"/>
        <v>CTU FLEVOKUST BV</v>
      </c>
      <c r="AK1390" s="77">
        <f>IF($M1390="TRUCK",VLOOKUP($AQ1390,Invoicing!$A$17:$B$49,MATCH($AK$1,Invoicing!$A$17:$B$17,0),FALSE),VLOOKUP($AQ1390,Invoicing!$N$17:$O$21,MATCH($AK$1,Invoicing!$N$17:$O$17,0),FALSE))</f>
        <v>380</v>
      </c>
      <c r="AL1390" s="78" t="e">
        <f>VLOOKUP($E1390,Invoicing!$A$1:$H$8,MATCH(TRACKER!$N1390,Invoicing!$A$1:$H$1,0),FALSE)</f>
        <v>#N/A</v>
      </c>
      <c r="AM1390" s="78">
        <v>35</v>
      </c>
      <c r="AN1390" s="78">
        <f t="shared" si="434"/>
        <v>0</v>
      </c>
      <c r="AO1390" s="2">
        <f t="shared" si="435"/>
        <v>3</v>
      </c>
      <c r="AP1390" s="2" t="str">
        <f t="shared" si="436"/>
        <v>WEEK</v>
      </c>
      <c r="AQ1390" s="2" t="str">
        <f t="shared" si="437"/>
        <v>CTU FLEVOKUST BVWEEK</v>
      </c>
      <c r="AR1390" s="71">
        <f t="shared" si="438"/>
        <v>380</v>
      </c>
      <c r="AS1390" s="71">
        <f>VLOOKUP(AJ1390,Invoicing!A:K,10,FALSE)</f>
        <v>0</v>
      </c>
      <c r="AT1390" s="71">
        <f t="shared" si="439"/>
        <v>380</v>
      </c>
    </row>
    <row r="1391" spans="1:46">
      <c r="A1391" s="37" t="s">
        <v>48</v>
      </c>
      <c r="B1391" s="3" t="s">
        <v>38</v>
      </c>
      <c r="C1391" s="11">
        <v>45550.119444444441</v>
      </c>
      <c r="D1391" s="11">
        <v>45549.833333333336</v>
      </c>
      <c r="E1391" s="11" t="s">
        <v>45</v>
      </c>
      <c r="F1391" s="11" t="s">
        <v>40</v>
      </c>
      <c r="G1391" s="3" t="s">
        <v>1567</v>
      </c>
      <c r="H1391" s="3" t="s">
        <v>2821</v>
      </c>
      <c r="I1391" s="11">
        <v>45551.166666666664</v>
      </c>
      <c r="J1391" s="12">
        <v>45551.675000000003</v>
      </c>
      <c r="K1391" s="12">
        <v>45551.625</v>
      </c>
      <c r="L1391" s="12">
        <v>45551.701388888891</v>
      </c>
      <c r="M1391" s="12" t="s">
        <v>115</v>
      </c>
      <c r="N1391" s="3" t="s">
        <v>13</v>
      </c>
      <c r="O1391" s="3">
        <v>0</v>
      </c>
      <c r="P1391" s="1">
        <f t="shared" si="420"/>
        <v>38</v>
      </c>
      <c r="Q1391" s="1">
        <f t="shared" si="421"/>
        <v>9</v>
      </c>
      <c r="R1391" s="72">
        <f t="shared" si="422"/>
        <v>45551.675000000003</v>
      </c>
      <c r="S1391" s="73">
        <f t="shared" si="423"/>
        <v>1.047222222223354</v>
      </c>
      <c r="T1391" s="74">
        <f>Table2[[#This Row],[ETA A OFRECIMIENTO]]*24</f>
        <v>25.133333333360497</v>
      </c>
      <c r="U1391" s="1" t="str">
        <f t="shared" si="424"/>
        <v>YES</v>
      </c>
      <c r="V1391" s="73">
        <f t="shared" si="425"/>
        <v>0.45833333333575865</v>
      </c>
      <c r="W1391" s="74">
        <f>Table2[[#This Row],[DEL. AVAILABLE A SLOT]]*24</f>
        <v>11.000000000058208</v>
      </c>
      <c r="X1391" s="1" t="str">
        <f t="shared" si="426"/>
        <v>SI</v>
      </c>
      <c r="Y1391" s="73">
        <f t="shared" si="427"/>
        <v>1.5055555555591127</v>
      </c>
      <c r="Z1391" s="74">
        <f>Table2[[#This Row],[ETA A TIMESLOT]]*24</f>
        <v>36.133333333418705</v>
      </c>
      <c r="AA1391" s="73">
        <f t="shared" si="428"/>
        <v>5.0000000002910383E-2</v>
      </c>
      <c r="AB1391" s="73" t="str">
        <f t="shared" si="429"/>
        <v>NO</v>
      </c>
      <c r="AC1391" s="74">
        <f>Table2[[#This Row],[PUNTUALIDAD (H)]]*24</f>
        <v>1.2000000000698492</v>
      </c>
      <c r="AD1391" s="73">
        <f t="shared" si="430"/>
        <v>1.5819444444496185</v>
      </c>
      <c r="AE1391" s="74">
        <f>Table2[[#This Row],[ATA TO UNLOADING]]*24</f>
        <v>37.966666666790843</v>
      </c>
      <c r="AF1391" s="74" t="str">
        <f>IF(Table2[[#This Row],[ATA TO UNLOADING 2]]&lt;=48,"YES","NO")</f>
        <v>YES</v>
      </c>
      <c r="AG1391" s="75">
        <f t="shared" si="431"/>
        <v>0.625</v>
      </c>
      <c r="AH1391" s="2" t="s">
        <v>42</v>
      </c>
      <c r="AI1391" s="2" t="str">
        <f t="shared" si="432"/>
        <v>MRKU5481659</v>
      </c>
      <c r="AJ1391" s="76" t="str">
        <f t="shared" si="433"/>
        <v>OM TRANSPORT</v>
      </c>
      <c r="AK1391" s="77">
        <f>IF($M1391="TRUCK",VLOOKUP($AQ1391,Invoicing!$A$17:$B$49,MATCH($AK$1,Invoicing!$A$17:$B$17,0),FALSE),VLOOKUP($AQ1391,Invoicing!$N$17:$O$21,MATCH($AK$1,Invoicing!$N$17:$O$17,0),FALSE))</f>
        <v>475</v>
      </c>
      <c r="AL1391" s="78">
        <f>VLOOKUP($E1391,Invoicing!$A$1:$H$8,MATCH(TRACKER!$N1391,Invoicing!$A$1:$H$1,0),FALSE)</f>
        <v>110</v>
      </c>
      <c r="AM1391" s="78">
        <f>VLOOKUP($E1391,Invoicing!$A$1:$H$8,MATCH(TRACKER!$O$1,Invoicing!$A$1:$H$1,0),FALSE)</f>
        <v>50</v>
      </c>
      <c r="AN1391" s="78">
        <f t="shared" si="434"/>
        <v>0</v>
      </c>
      <c r="AO1391" s="2">
        <f t="shared" si="435"/>
        <v>1</v>
      </c>
      <c r="AP1391" s="2" t="str">
        <f t="shared" si="436"/>
        <v>WEEK</v>
      </c>
      <c r="AQ1391" s="2" t="str">
        <f t="shared" si="437"/>
        <v>OM TRANSPORTWEEK</v>
      </c>
      <c r="AR1391" s="71">
        <f t="shared" si="438"/>
        <v>585</v>
      </c>
      <c r="AS1391" s="71">
        <f>VLOOKUP(AJ1391,Invoicing!A:K,10,FALSE)</f>
        <v>25</v>
      </c>
      <c r="AT1391" s="71">
        <f t="shared" si="439"/>
        <v>610</v>
      </c>
    </row>
    <row r="1392" spans="1:46">
      <c r="A1392" s="37" t="s">
        <v>48</v>
      </c>
      <c r="B1392" s="3" t="s">
        <v>38</v>
      </c>
      <c r="C1392" s="11">
        <v>45550.119444444441</v>
      </c>
      <c r="D1392" s="11">
        <v>45549.833333333336</v>
      </c>
      <c r="E1392" s="11" t="s">
        <v>49</v>
      </c>
      <c r="F1392" s="11" t="s">
        <v>40</v>
      </c>
      <c r="G1392" s="3" t="s">
        <v>1568</v>
      </c>
      <c r="H1392" s="3" t="s">
        <v>41</v>
      </c>
      <c r="I1392" s="11">
        <v>45552.25</v>
      </c>
      <c r="J1392" s="12">
        <v>45552.290972222225</v>
      </c>
      <c r="K1392" s="12">
        <v>45552.25</v>
      </c>
      <c r="L1392" s="12">
        <v>45552.253472222219</v>
      </c>
      <c r="M1392" s="61" t="s">
        <v>12</v>
      </c>
      <c r="N1392" s="3" t="s">
        <v>42</v>
      </c>
      <c r="O1392" s="3">
        <v>1</v>
      </c>
      <c r="P1392" s="1">
        <f t="shared" si="420"/>
        <v>38</v>
      </c>
      <c r="Q1392" s="1">
        <f t="shared" si="421"/>
        <v>9</v>
      </c>
      <c r="R1392" s="72">
        <f t="shared" si="422"/>
        <v>45552.290972222225</v>
      </c>
      <c r="S1392" s="73">
        <f t="shared" si="423"/>
        <v>2.1305555555591127</v>
      </c>
      <c r="T1392" s="74">
        <f>Table2[[#This Row],[ETA A OFRECIMIENTO]]*24</f>
        <v>51.133333333418705</v>
      </c>
      <c r="U1392" s="1" t="str">
        <f t="shared" si="424"/>
        <v>NO</v>
      </c>
      <c r="V1392" s="73">
        <f t="shared" si="425"/>
        <v>0</v>
      </c>
      <c r="W1392" s="74">
        <f>Table2[[#This Row],[DEL. AVAILABLE A SLOT]]*24</f>
        <v>0</v>
      </c>
      <c r="X1392" s="1" t="str">
        <f t="shared" si="426"/>
        <v>SI</v>
      </c>
      <c r="Y1392" s="73">
        <f t="shared" si="427"/>
        <v>2.1305555555591127</v>
      </c>
      <c r="Z1392" s="74">
        <f>Table2[[#This Row],[ETA A TIMESLOT]]*24</f>
        <v>51.133333333418705</v>
      </c>
      <c r="AA1392" s="73">
        <f t="shared" si="428"/>
        <v>4.0972222224809229E-2</v>
      </c>
      <c r="AB1392" s="73" t="str">
        <f t="shared" si="429"/>
        <v>NO</v>
      </c>
      <c r="AC1392" s="74">
        <f>Table2[[#This Row],[PUNTUALIDAD (H)]]*24</f>
        <v>0.9833333333954215</v>
      </c>
      <c r="AD1392" s="73">
        <f t="shared" si="430"/>
        <v>2.1340277777781012</v>
      </c>
      <c r="AE1392" s="74">
        <f>Table2[[#This Row],[ATA TO UNLOADING]]*24</f>
        <v>51.216666666674428</v>
      </c>
      <c r="AF1392" s="74" t="str">
        <f>IF(Table2[[#This Row],[ATA TO UNLOADING 2]]&lt;=48,"YES","NO")</f>
        <v>NO</v>
      </c>
      <c r="AG1392" s="75">
        <f t="shared" si="431"/>
        <v>0.25</v>
      </c>
      <c r="AH1392" s="2" t="s">
        <v>42</v>
      </c>
      <c r="AI1392" s="2" t="str">
        <f t="shared" si="432"/>
        <v>MRKU5485865</v>
      </c>
      <c r="AJ1392" s="76" t="str">
        <f t="shared" si="433"/>
        <v>CTU FLEVOKUST BV</v>
      </c>
      <c r="AK1392" s="77">
        <f>IF($M1392="TRUCK",VLOOKUP($AQ1392,Invoicing!$A$17:$B$49,MATCH($AK$1,Invoicing!$A$17:$B$17,0),FALSE),VLOOKUP($AQ1392,Invoicing!$N$17:$O$21,MATCH($AK$1,Invoicing!$N$17:$O$17,0),FALSE))</f>
        <v>380</v>
      </c>
      <c r="AL1392" s="78" t="e">
        <f>VLOOKUP($E1392,Invoicing!$A$1:$H$8,MATCH(TRACKER!$N1392,Invoicing!$A$1:$H$1,0),FALSE)</f>
        <v>#N/A</v>
      </c>
      <c r="AM1392" s="78">
        <v>35</v>
      </c>
      <c r="AN1392" s="78">
        <f t="shared" si="434"/>
        <v>35</v>
      </c>
      <c r="AO1392" s="2">
        <f t="shared" si="435"/>
        <v>2</v>
      </c>
      <c r="AP1392" s="2" t="str">
        <f t="shared" si="436"/>
        <v>WEEK</v>
      </c>
      <c r="AQ1392" s="2" t="str">
        <f t="shared" si="437"/>
        <v>CTU FLEVOKUST BVWEEK</v>
      </c>
      <c r="AR1392" s="71">
        <f t="shared" si="438"/>
        <v>415</v>
      </c>
      <c r="AS1392" s="71">
        <f>VLOOKUP(AJ1392,Invoicing!A:K,10,FALSE)</f>
        <v>0</v>
      </c>
      <c r="AT1392" s="71">
        <f t="shared" si="439"/>
        <v>415</v>
      </c>
    </row>
    <row r="1393" spans="1:47">
      <c r="A1393" s="37" t="s">
        <v>48</v>
      </c>
      <c r="B1393" s="3" t="s">
        <v>38</v>
      </c>
      <c r="C1393" s="11">
        <v>45550.119444444441</v>
      </c>
      <c r="D1393" s="11">
        <v>45549.833333333336</v>
      </c>
      <c r="E1393" s="11" t="s">
        <v>49</v>
      </c>
      <c r="F1393" s="11" t="s">
        <v>40</v>
      </c>
      <c r="G1393" s="3" t="s">
        <v>1569</v>
      </c>
      <c r="H1393" s="3" t="s">
        <v>2821</v>
      </c>
      <c r="I1393" s="11">
        <v>45551.166666666664</v>
      </c>
      <c r="J1393" s="12">
        <v>45551.625</v>
      </c>
      <c r="K1393" s="12">
        <v>45551.625</v>
      </c>
      <c r="L1393" s="12">
        <v>45551.675000000003</v>
      </c>
      <c r="M1393" s="12" t="s">
        <v>115</v>
      </c>
      <c r="N1393" s="3" t="s">
        <v>42</v>
      </c>
      <c r="O1393" s="3">
        <v>0</v>
      </c>
      <c r="P1393" s="1">
        <f t="shared" si="420"/>
        <v>38</v>
      </c>
      <c r="Q1393" s="1">
        <f t="shared" si="421"/>
        <v>9</v>
      </c>
      <c r="R1393" s="72">
        <f t="shared" si="422"/>
        <v>45551.625</v>
      </c>
      <c r="S1393" s="73">
        <f t="shared" si="423"/>
        <v>1.047222222223354</v>
      </c>
      <c r="T1393" s="74">
        <f>Table2[[#This Row],[ETA A OFRECIMIENTO]]*24</f>
        <v>25.133333333360497</v>
      </c>
      <c r="U1393" s="1" t="str">
        <f t="shared" si="424"/>
        <v>YES</v>
      </c>
      <c r="V1393" s="73">
        <f t="shared" si="425"/>
        <v>0.45833333333575865</v>
      </c>
      <c r="W1393" s="74">
        <f>Table2[[#This Row],[DEL. AVAILABLE A SLOT]]*24</f>
        <v>11.000000000058208</v>
      </c>
      <c r="X1393" s="1" t="str">
        <f t="shared" si="426"/>
        <v>SI</v>
      </c>
      <c r="Y1393" s="73">
        <f t="shared" si="427"/>
        <v>1.5055555555591127</v>
      </c>
      <c r="Z1393" s="74">
        <f>Table2[[#This Row],[ETA A TIMESLOT]]*24</f>
        <v>36.133333333418705</v>
      </c>
      <c r="AA1393" s="73">
        <f t="shared" si="428"/>
        <v>0</v>
      </c>
      <c r="AB1393" s="73" t="str">
        <f t="shared" si="429"/>
        <v>SI</v>
      </c>
      <c r="AC1393" s="74">
        <f>Table2[[#This Row],[PUNTUALIDAD (H)]]*24</f>
        <v>0</v>
      </c>
      <c r="AD1393" s="73">
        <f t="shared" si="430"/>
        <v>1.5555555555620231</v>
      </c>
      <c r="AE1393" s="74">
        <f>Table2[[#This Row],[ATA TO UNLOADING]]*24</f>
        <v>37.333333333488554</v>
      </c>
      <c r="AF1393" s="74" t="str">
        <f>IF(Table2[[#This Row],[ATA TO UNLOADING 2]]&lt;=48,"YES","NO")</f>
        <v>YES</v>
      </c>
      <c r="AG1393" s="75">
        <f t="shared" si="431"/>
        <v>0.625</v>
      </c>
      <c r="AH1393" s="2" t="s">
        <v>42</v>
      </c>
      <c r="AI1393" s="2" t="str">
        <f t="shared" si="432"/>
        <v>MRKU5519060</v>
      </c>
      <c r="AJ1393" s="76" t="str">
        <f t="shared" si="433"/>
        <v>CTU FLEVOKUST BV</v>
      </c>
      <c r="AK1393" s="77">
        <f>IF($M1393="TRUCK",VLOOKUP($AQ1393,Invoicing!$A$17:$B$49,MATCH($AK$1,Invoicing!$A$17:$B$17,0),FALSE),VLOOKUP($AQ1393,Invoicing!$N$17:$O$21,MATCH($AK$1,Invoicing!$N$17:$O$17,0),FALSE))</f>
        <v>520</v>
      </c>
      <c r="AL1393" s="78" t="e">
        <f>VLOOKUP($E1393,Invoicing!$A$1:$H$8,MATCH(TRACKER!$N1393,Invoicing!$A$1:$H$1,0),FALSE)</f>
        <v>#N/A</v>
      </c>
      <c r="AM1393" s="78">
        <v>35</v>
      </c>
      <c r="AN1393" s="78">
        <f t="shared" si="434"/>
        <v>0</v>
      </c>
      <c r="AO1393" s="2">
        <f t="shared" si="435"/>
        <v>1</v>
      </c>
      <c r="AP1393" s="2" t="str">
        <f t="shared" si="436"/>
        <v>WEEK</v>
      </c>
      <c r="AQ1393" s="2" t="str">
        <f t="shared" si="437"/>
        <v>CTU FLEVOKUST BVWEEK</v>
      </c>
      <c r="AR1393" s="71">
        <f t="shared" si="438"/>
        <v>520</v>
      </c>
      <c r="AS1393" s="71">
        <f>VLOOKUP(AJ1393,Invoicing!A:K,10,FALSE)</f>
        <v>0</v>
      </c>
      <c r="AT1393" s="71">
        <f t="shared" si="439"/>
        <v>520</v>
      </c>
    </row>
    <row r="1394" spans="1:47">
      <c r="A1394" s="37" t="s">
        <v>48</v>
      </c>
      <c r="B1394" s="3" t="s">
        <v>38</v>
      </c>
      <c r="C1394" s="11">
        <v>45550.119444444441</v>
      </c>
      <c r="D1394" s="11">
        <v>45549.833333333336</v>
      </c>
      <c r="E1394" s="11" t="s">
        <v>49</v>
      </c>
      <c r="F1394" s="11" t="s">
        <v>40</v>
      </c>
      <c r="G1394" s="3" t="s">
        <v>1570</v>
      </c>
      <c r="H1394" s="3" t="s">
        <v>41</v>
      </c>
      <c r="I1394" s="11">
        <v>45552.375</v>
      </c>
      <c r="J1394" s="12">
        <v>45553.781944444447</v>
      </c>
      <c r="K1394" s="12">
        <v>45553.8125</v>
      </c>
      <c r="L1394" s="12">
        <v>45553.788194444445</v>
      </c>
      <c r="M1394" s="61" t="s">
        <v>12</v>
      </c>
      <c r="N1394" s="3" t="s">
        <v>42</v>
      </c>
      <c r="O1394" s="3">
        <v>0</v>
      </c>
      <c r="P1394" s="1">
        <f t="shared" si="420"/>
        <v>38</v>
      </c>
      <c r="Q1394" s="1">
        <f t="shared" si="421"/>
        <v>9</v>
      </c>
      <c r="R1394" s="72">
        <f t="shared" si="422"/>
        <v>45553.781944444447</v>
      </c>
      <c r="S1394" s="73">
        <f t="shared" si="423"/>
        <v>2.2555555555591127</v>
      </c>
      <c r="T1394" s="74">
        <f>Table2[[#This Row],[ETA A OFRECIMIENTO]]*24</f>
        <v>54.133333333418705</v>
      </c>
      <c r="U1394" s="1" t="str">
        <f t="shared" si="424"/>
        <v>NO</v>
      </c>
      <c r="V1394" s="73">
        <f t="shared" si="425"/>
        <v>1.4375</v>
      </c>
      <c r="W1394" s="74">
        <f>Table2[[#This Row],[DEL. AVAILABLE A SLOT]]*24</f>
        <v>34.5</v>
      </c>
      <c r="X1394" s="1" t="str">
        <f t="shared" si="426"/>
        <v>NO</v>
      </c>
      <c r="Y1394" s="73">
        <f t="shared" si="427"/>
        <v>3.6930555555591127</v>
      </c>
      <c r="Z1394" s="74">
        <f>Table2[[#This Row],[ETA A TIMESLOT]]*24</f>
        <v>88.633333333418705</v>
      </c>
      <c r="AA1394" s="73">
        <f t="shared" si="428"/>
        <v>0</v>
      </c>
      <c r="AB1394" s="73" t="str">
        <f t="shared" si="429"/>
        <v>SI</v>
      </c>
      <c r="AC1394" s="74">
        <f>Table2[[#This Row],[PUNTUALIDAD (H)]]*24</f>
        <v>0</v>
      </c>
      <c r="AD1394" s="73">
        <f t="shared" si="430"/>
        <v>3.6687500000043656</v>
      </c>
      <c r="AE1394" s="74">
        <f>Table2[[#This Row],[ATA TO UNLOADING]]*24</f>
        <v>88.050000000104774</v>
      </c>
      <c r="AF1394" s="74" t="str">
        <f>IF(Table2[[#This Row],[ATA TO UNLOADING 2]]&lt;=48,"YES","NO")</f>
        <v>NO</v>
      </c>
      <c r="AG1394" s="75">
        <f t="shared" si="431"/>
        <v>0.8125</v>
      </c>
      <c r="AH1394" s="2" t="s">
        <v>42</v>
      </c>
      <c r="AI1394" s="2" t="str">
        <f t="shared" si="432"/>
        <v>MRKU5790961</v>
      </c>
      <c r="AJ1394" s="76" t="str">
        <f t="shared" si="433"/>
        <v>CTU FLEVOKUST BV</v>
      </c>
      <c r="AK1394" s="77">
        <f>IF($M1394="TRUCK",VLOOKUP($AQ1394,Invoicing!$A$17:$B$49,MATCH($AK$1,Invoicing!$A$17:$B$17,0),FALSE),VLOOKUP($AQ1394,Invoicing!$N$17:$O$21,MATCH($AK$1,Invoicing!$N$17:$O$17,0),FALSE))</f>
        <v>380</v>
      </c>
      <c r="AL1394" s="78" t="e">
        <f>VLOOKUP($E1394,Invoicing!$A$1:$H$8,MATCH(TRACKER!$N1394,Invoicing!$A$1:$H$1,0),FALSE)</f>
        <v>#N/A</v>
      </c>
      <c r="AM1394" s="78">
        <v>35</v>
      </c>
      <c r="AN1394" s="78">
        <f t="shared" si="434"/>
        <v>0</v>
      </c>
      <c r="AO1394" s="2">
        <f t="shared" si="435"/>
        <v>3</v>
      </c>
      <c r="AP1394" s="2" t="str">
        <f t="shared" si="436"/>
        <v>WEEK</v>
      </c>
      <c r="AQ1394" s="2" t="str">
        <f t="shared" si="437"/>
        <v>CTU FLEVOKUST BVWEEK</v>
      </c>
      <c r="AR1394" s="71">
        <f t="shared" si="438"/>
        <v>380</v>
      </c>
      <c r="AS1394" s="71">
        <f>VLOOKUP(AJ1394,Invoicing!A:K,10,FALSE)</f>
        <v>0</v>
      </c>
      <c r="AT1394" s="71">
        <f t="shared" si="439"/>
        <v>380</v>
      </c>
    </row>
    <row r="1395" spans="1:47">
      <c r="A1395" s="37" t="s">
        <v>48</v>
      </c>
      <c r="B1395" s="3" t="s">
        <v>38</v>
      </c>
      <c r="C1395" s="11">
        <v>45550.119444444441</v>
      </c>
      <c r="D1395" s="11">
        <v>45549.833333333336</v>
      </c>
      <c r="E1395" s="11" t="s">
        <v>45</v>
      </c>
      <c r="F1395" s="11" t="s">
        <v>40</v>
      </c>
      <c r="G1395" s="3" t="s">
        <v>1571</v>
      </c>
      <c r="H1395" s="3" t="s">
        <v>41</v>
      </c>
      <c r="I1395" s="11">
        <v>45551.166666666664</v>
      </c>
      <c r="J1395" s="12">
        <v>45552.088194444441</v>
      </c>
      <c r="K1395" s="12">
        <v>45552.041666666664</v>
      </c>
      <c r="L1395" s="12">
        <v>45552.045138888891</v>
      </c>
      <c r="M1395" s="12" t="s">
        <v>115</v>
      </c>
      <c r="N1395" s="3" t="s">
        <v>42</v>
      </c>
      <c r="O1395" s="3">
        <v>1</v>
      </c>
      <c r="P1395" s="1">
        <f t="shared" si="420"/>
        <v>38</v>
      </c>
      <c r="Q1395" s="1">
        <f t="shared" si="421"/>
        <v>9</v>
      </c>
      <c r="R1395" s="72">
        <f t="shared" si="422"/>
        <v>45552.088194444441</v>
      </c>
      <c r="S1395" s="73">
        <f t="shared" si="423"/>
        <v>1.047222222223354</v>
      </c>
      <c r="T1395" s="74">
        <f>Table2[[#This Row],[ETA A OFRECIMIENTO]]*24</f>
        <v>25.133333333360497</v>
      </c>
      <c r="U1395" s="1" t="str">
        <f t="shared" si="424"/>
        <v>YES</v>
      </c>
      <c r="V1395" s="73">
        <f t="shared" si="425"/>
        <v>0.875</v>
      </c>
      <c r="W1395" s="74">
        <f>Table2[[#This Row],[DEL. AVAILABLE A SLOT]]*24</f>
        <v>21</v>
      </c>
      <c r="X1395" s="1" t="str">
        <f t="shared" si="426"/>
        <v>SI</v>
      </c>
      <c r="Y1395" s="73">
        <f t="shared" si="427"/>
        <v>1.922222222223354</v>
      </c>
      <c r="Z1395" s="74">
        <f>Table2[[#This Row],[ETA A TIMESLOT]]*24</f>
        <v>46.133333333360497</v>
      </c>
      <c r="AA1395" s="73">
        <f t="shared" si="428"/>
        <v>4.6527777776645962E-2</v>
      </c>
      <c r="AB1395" s="73" t="str">
        <f t="shared" si="429"/>
        <v>NO</v>
      </c>
      <c r="AC1395" s="74">
        <f>Table2[[#This Row],[PUNTUALIDAD (H)]]*24</f>
        <v>1.1166666666395031</v>
      </c>
      <c r="AD1395" s="73">
        <f t="shared" si="430"/>
        <v>1.9256944444496185</v>
      </c>
      <c r="AE1395" s="74">
        <f>Table2[[#This Row],[ATA TO UNLOADING]]*24</f>
        <v>46.216666666790843</v>
      </c>
      <c r="AF1395" s="74" t="str">
        <f>IF(Table2[[#This Row],[ATA TO UNLOADING 2]]&lt;=48,"YES","NO")</f>
        <v>YES</v>
      </c>
      <c r="AG1395" s="75">
        <f t="shared" si="431"/>
        <v>4.1666666664241347E-2</v>
      </c>
      <c r="AH1395" s="2" t="s">
        <v>24</v>
      </c>
      <c r="AI1395" s="2" t="str">
        <f t="shared" si="432"/>
        <v>MRKU5891545</v>
      </c>
      <c r="AJ1395" s="76" t="str">
        <f t="shared" si="433"/>
        <v>OM TRANSPORT</v>
      </c>
      <c r="AK1395" s="77">
        <f>IF($M1395="TRUCK",VLOOKUP($AQ1395,Invoicing!$A$17:$B$49,MATCH($AK$1,Invoicing!$A$17:$B$17,0),FALSE),VLOOKUP($AQ1395,Invoicing!$N$17:$O$21,MATCH($AK$1,Invoicing!$N$17:$O$17,0),FALSE))</f>
        <v>475</v>
      </c>
      <c r="AL1395" s="78" t="e">
        <f>VLOOKUP($E1395,Invoicing!$A$1:$H$8,MATCH(TRACKER!$N1395,Invoicing!$A$1:$H$1,0),FALSE)</f>
        <v>#N/A</v>
      </c>
      <c r="AM1395" s="78">
        <f>VLOOKUP($E1395,Invoicing!$A$1:$H$8,MATCH(TRACKER!$O$1,Invoicing!$A$1:$H$1,0),FALSE)</f>
        <v>50</v>
      </c>
      <c r="AN1395" s="78">
        <f t="shared" si="434"/>
        <v>50</v>
      </c>
      <c r="AO1395" s="2">
        <f t="shared" si="435"/>
        <v>2</v>
      </c>
      <c r="AP1395" s="2" t="str">
        <f t="shared" si="436"/>
        <v>NIGHT</v>
      </c>
      <c r="AQ1395" s="2" t="str">
        <f t="shared" si="437"/>
        <v>OM TRANSPORTNIGHT</v>
      </c>
      <c r="AR1395" s="71">
        <f t="shared" si="438"/>
        <v>525</v>
      </c>
      <c r="AS1395" s="71">
        <f>VLOOKUP(AJ1395,Invoicing!A:K,10,FALSE)</f>
        <v>25</v>
      </c>
      <c r="AT1395" s="71">
        <f t="shared" si="439"/>
        <v>550</v>
      </c>
    </row>
    <row r="1396" spans="1:47">
      <c r="A1396" s="37" t="s">
        <v>48</v>
      </c>
      <c r="B1396" s="3" t="s">
        <v>38</v>
      </c>
      <c r="C1396" s="11">
        <v>45550.119444444441</v>
      </c>
      <c r="D1396" s="11">
        <v>45549.833333333336</v>
      </c>
      <c r="E1396" s="11" t="s">
        <v>45</v>
      </c>
      <c r="F1396" s="11" t="s">
        <v>40</v>
      </c>
      <c r="G1396" s="3" t="s">
        <v>1572</v>
      </c>
      <c r="H1396" s="3" t="s">
        <v>41</v>
      </c>
      <c r="I1396" s="11">
        <v>45551.166666666664</v>
      </c>
      <c r="J1396" s="12">
        <v>45551.76458333333</v>
      </c>
      <c r="K1396" s="12">
        <v>45551.666666666664</v>
      </c>
      <c r="L1396" s="12">
        <v>45551.722222222219</v>
      </c>
      <c r="M1396" s="12" t="s">
        <v>115</v>
      </c>
      <c r="N1396" s="3" t="s">
        <v>42</v>
      </c>
      <c r="O1396" s="3">
        <v>1</v>
      </c>
      <c r="P1396" s="1">
        <f t="shared" si="420"/>
        <v>38</v>
      </c>
      <c r="Q1396" s="1">
        <f t="shared" si="421"/>
        <v>9</v>
      </c>
      <c r="R1396" s="72">
        <f t="shared" si="422"/>
        <v>45551.76458333333</v>
      </c>
      <c r="S1396" s="73">
        <f t="shared" si="423"/>
        <v>1.047222222223354</v>
      </c>
      <c r="T1396" s="74">
        <f>Table2[[#This Row],[ETA A OFRECIMIENTO]]*24</f>
        <v>25.133333333360497</v>
      </c>
      <c r="U1396" s="1" t="str">
        <f t="shared" si="424"/>
        <v>YES</v>
      </c>
      <c r="V1396" s="73">
        <f t="shared" si="425"/>
        <v>0.5</v>
      </c>
      <c r="W1396" s="74">
        <f>Table2[[#This Row],[DEL. AVAILABLE A SLOT]]*24</f>
        <v>12</v>
      </c>
      <c r="X1396" s="1" t="str">
        <f t="shared" si="426"/>
        <v>SI</v>
      </c>
      <c r="Y1396" s="73">
        <f t="shared" si="427"/>
        <v>1.547222222223354</v>
      </c>
      <c r="Z1396" s="74">
        <f>Table2[[#This Row],[ETA A TIMESLOT]]*24</f>
        <v>37.133333333360497</v>
      </c>
      <c r="AA1396" s="73">
        <f t="shared" si="428"/>
        <v>9.7916666665696539E-2</v>
      </c>
      <c r="AB1396" s="73" t="str">
        <f t="shared" si="429"/>
        <v>NO</v>
      </c>
      <c r="AC1396" s="74">
        <f>Table2[[#This Row],[PUNTUALIDAD (H)]]*24</f>
        <v>2.3499999999767169</v>
      </c>
      <c r="AD1396" s="73">
        <f t="shared" si="430"/>
        <v>1.6027777777781012</v>
      </c>
      <c r="AE1396" s="74">
        <f>Table2[[#This Row],[ATA TO UNLOADING]]*24</f>
        <v>38.466666666674428</v>
      </c>
      <c r="AF1396" s="74" t="str">
        <f>IF(Table2[[#This Row],[ATA TO UNLOADING 2]]&lt;=48,"YES","NO")</f>
        <v>YES</v>
      </c>
      <c r="AG1396" s="75">
        <f t="shared" si="431"/>
        <v>0.66666666666424135</v>
      </c>
      <c r="AH1396" s="2" t="s">
        <v>42</v>
      </c>
      <c r="AI1396" s="2" t="str">
        <f t="shared" si="432"/>
        <v>MRKU6024580</v>
      </c>
      <c r="AJ1396" s="76" t="str">
        <f t="shared" si="433"/>
        <v>OM TRANSPORT</v>
      </c>
      <c r="AK1396" s="77">
        <f>IF($M1396="TRUCK",VLOOKUP($AQ1396,Invoicing!$A$17:$B$49,MATCH($AK$1,Invoicing!$A$17:$B$17,0),FALSE),VLOOKUP($AQ1396,Invoicing!$N$17:$O$21,MATCH($AK$1,Invoicing!$N$17:$O$17,0),FALSE))</f>
        <v>475</v>
      </c>
      <c r="AL1396" s="78" t="e">
        <f>VLOOKUP($E1396,Invoicing!$A$1:$H$8,MATCH(TRACKER!$N1396,Invoicing!$A$1:$H$1,0),FALSE)</f>
        <v>#N/A</v>
      </c>
      <c r="AM1396" s="78">
        <f>VLOOKUP($E1396,Invoicing!$A$1:$H$8,MATCH(TRACKER!$O$1,Invoicing!$A$1:$H$1,0),FALSE)</f>
        <v>50</v>
      </c>
      <c r="AN1396" s="78">
        <f t="shared" si="434"/>
        <v>50</v>
      </c>
      <c r="AO1396" s="2">
        <f t="shared" si="435"/>
        <v>1</v>
      </c>
      <c r="AP1396" s="2" t="str">
        <f t="shared" si="436"/>
        <v>WEEK</v>
      </c>
      <c r="AQ1396" s="2" t="str">
        <f t="shared" si="437"/>
        <v>OM TRANSPORTWEEK</v>
      </c>
      <c r="AR1396" s="71">
        <f t="shared" si="438"/>
        <v>525</v>
      </c>
      <c r="AS1396" s="71">
        <f>VLOOKUP(AJ1396,Invoicing!A:K,10,FALSE)</f>
        <v>25</v>
      </c>
      <c r="AT1396" s="71">
        <f t="shared" si="439"/>
        <v>550</v>
      </c>
    </row>
    <row r="1397" spans="1:47">
      <c r="A1397" s="37" t="s">
        <v>48</v>
      </c>
      <c r="B1397" s="3" t="s">
        <v>38</v>
      </c>
      <c r="C1397" s="11">
        <v>45550.119444444441</v>
      </c>
      <c r="D1397" s="11">
        <v>45549.833333333336</v>
      </c>
      <c r="E1397" s="11" t="s">
        <v>45</v>
      </c>
      <c r="F1397" s="11" t="s">
        <v>40</v>
      </c>
      <c r="G1397" s="3" t="s">
        <v>1573</v>
      </c>
      <c r="H1397" s="3" t="s">
        <v>41</v>
      </c>
      <c r="I1397" s="11">
        <v>45551.166666666664</v>
      </c>
      <c r="J1397" s="12">
        <v>45551.546527777777</v>
      </c>
      <c r="K1397" s="12">
        <v>45551.541666666664</v>
      </c>
      <c r="L1397" s="12">
        <v>45551.524305555555</v>
      </c>
      <c r="M1397" s="12" t="s">
        <v>115</v>
      </c>
      <c r="N1397" s="3" t="s">
        <v>42</v>
      </c>
      <c r="O1397" s="3">
        <v>1</v>
      </c>
      <c r="P1397" s="1">
        <f t="shared" si="420"/>
        <v>38</v>
      </c>
      <c r="Q1397" s="1">
        <f t="shared" si="421"/>
        <v>9</v>
      </c>
      <c r="R1397" s="72">
        <f t="shared" si="422"/>
        <v>45551.546527777777</v>
      </c>
      <c r="S1397" s="73">
        <f t="shared" si="423"/>
        <v>1.047222222223354</v>
      </c>
      <c r="T1397" s="74">
        <f>Table2[[#This Row],[ETA A OFRECIMIENTO]]*24</f>
        <v>25.133333333360497</v>
      </c>
      <c r="U1397" s="1" t="str">
        <f t="shared" si="424"/>
        <v>YES</v>
      </c>
      <c r="V1397" s="73">
        <f t="shared" si="425"/>
        <v>0.375</v>
      </c>
      <c r="W1397" s="74">
        <f>Table2[[#This Row],[DEL. AVAILABLE A SLOT]]*24</f>
        <v>9</v>
      </c>
      <c r="X1397" s="1" t="str">
        <f t="shared" si="426"/>
        <v>SI</v>
      </c>
      <c r="Y1397" s="73">
        <f t="shared" si="427"/>
        <v>1.422222222223354</v>
      </c>
      <c r="Z1397" s="74">
        <f>Table2[[#This Row],[ETA A TIMESLOT]]*24</f>
        <v>34.133333333360497</v>
      </c>
      <c r="AA1397" s="73">
        <f t="shared" si="428"/>
        <v>4.8611111124046147E-3</v>
      </c>
      <c r="AB1397" s="73" t="str">
        <f t="shared" si="429"/>
        <v>SI</v>
      </c>
      <c r="AC1397" s="74">
        <f>Table2[[#This Row],[PUNTUALIDAD (H)]]*24</f>
        <v>0.11666666669771075</v>
      </c>
      <c r="AD1397" s="73">
        <f t="shared" si="430"/>
        <v>1.4048611111138598</v>
      </c>
      <c r="AE1397" s="74">
        <f>Table2[[#This Row],[ATA TO UNLOADING]]*24</f>
        <v>33.716666666732635</v>
      </c>
      <c r="AF1397" s="74" t="str">
        <f>IF(Table2[[#This Row],[ATA TO UNLOADING 2]]&lt;=48,"YES","NO")</f>
        <v>YES</v>
      </c>
      <c r="AG1397" s="75">
        <f t="shared" si="431"/>
        <v>0.54166666666424135</v>
      </c>
      <c r="AH1397" s="2" t="s">
        <v>42</v>
      </c>
      <c r="AI1397" s="2" t="str">
        <f t="shared" si="432"/>
        <v>MRKU6199378</v>
      </c>
      <c r="AJ1397" s="76" t="str">
        <f t="shared" si="433"/>
        <v>OM TRANSPORT</v>
      </c>
      <c r="AK1397" s="77">
        <f>IF($M1397="TRUCK",VLOOKUP($AQ1397,Invoicing!$A$17:$B$49,MATCH($AK$1,Invoicing!$A$17:$B$17,0),FALSE),VLOOKUP($AQ1397,Invoicing!$N$17:$O$21,MATCH($AK$1,Invoicing!$N$17:$O$17,0),FALSE))</f>
        <v>475</v>
      </c>
      <c r="AL1397" s="78" t="e">
        <f>VLOOKUP($E1397,Invoicing!$A$1:$H$8,MATCH(TRACKER!$N1397,Invoicing!$A$1:$H$1,0),FALSE)</f>
        <v>#N/A</v>
      </c>
      <c r="AM1397" s="78">
        <f>VLOOKUP($E1397,Invoicing!$A$1:$H$8,MATCH(TRACKER!$O$1,Invoicing!$A$1:$H$1,0),FALSE)</f>
        <v>50</v>
      </c>
      <c r="AN1397" s="78">
        <f t="shared" si="434"/>
        <v>50</v>
      </c>
      <c r="AO1397" s="2">
        <f t="shared" si="435"/>
        <v>1</v>
      </c>
      <c r="AP1397" s="2" t="str">
        <f t="shared" si="436"/>
        <v>WEEK</v>
      </c>
      <c r="AQ1397" s="2" t="str">
        <f t="shared" si="437"/>
        <v>OM TRANSPORTWEEK</v>
      </c>
      <c r="AR1397" s="71">
        <f t="shared" si="438"/>
        <v>525</v>
      </c>
      <c r="AS1397" s="71">
        <f>VLOOKUP(AJ1397,Invoicing!A:K,10,FALSE)</f>
        <v>25</v>
      </c>
      <c r="AT1397" s="71">
        <f t="shared" si="439"/>
        <v>550</v>
      </c>
    </row>
    <row r="1398" spans="1:47">
      <c r="A1398" s="37" t="s">
        <v>48</v>
      </c>
      <c r="B1398" s="3" t="s">
        <v>38</v>
      </c>
      <c r="C1398" s="11">
        <v>45550.119444444441</v>
      </c>
      <c r="D1398" s="11">
        <v>45549.833333333336</v>
      </c>
      <c r="E1398" s="11" t="s">
        <v>45</v>
      </c>
      <c r="F1398" s="11" t="s">
        <v>40</v>
      </c>
      <c r="G1398" s="3" t="s">
        <v>1574</v>
      </c>
      <c r="H1398" s="3" t="s">
        <v>41</v>
      </c>
      <c r="I1398" s="11">
        <v>45551.166666666664</v>
      </c>
      <c r="J1398" s="12">
        <v>45551.875</v>
      </c>
      <c r="K1398" s="12">
        <v>45551.916666666664</v>
      </c>
      <c r="L1398" s="12">
        <v>45551.881944444445</v>
      </c>
      <c r="M1398" s="12" t="s">
        <v>115</v>
      </c>
      <c r="N1398" s="3" t="s">
        <v>42</v>
      </c>
      <c r="O1398" s="3">
        <v>1</v>
      </c>
      <c r="P1398" s="1">
        <f t="shared" si="420"/>
        <v>38</v>
      </c>
      <c r="Q1398" s="1">
        <f t="shared" si="421"/>
        <v>9</v>
      </c>
      <c r="R1398" s="72">
        <f t="shared" si="422"/>
        <v>45551.875</v>
      </c>
      <c r="S1398" s="73">
        <f t="shared" si="423"/>
        <v>1.047222222223354</v>
      </c>
      <c r="T1398" s="74">
        <f>Table2[[#This Row],[ETA A OFRECIMIENTO]]*24</f>
        <v>25.133333333360497</v>
      </c>
      <c r="U1398" s="1" t="str">
        <f t="shared" si="424"/>
        <v>YES</v>
      </c>
      <c r="V1398" s="73">
        <f t="shared" si="425"/>
        <v>0.75</v>
      </c>
      <c r="W1398" s="74">
        <f>Table2[[#This Row],[DEL. AVAILABLE A SLOT]]*24</f>
        <v>18</v>
      </c>
      <c r="X1398" s="1" t="str">
        <f t="shared" si="426"/>
        <v>SI</v>
      </c>
      <c r="Y1398" s="73">
        <f t="shared" si="427"/>
        <v>1.797222222223354</v>
      </c>
      <c r="Z1398" s="74">
        <f>Table2[[#This Row],[ETA A TIMESLOT]]*24</f>
        <v>43.133333333360497</v>
      </c>
      <c r="AA1398" s="73">
        <f t="shared" si="428"/>
        <v>0</v>
      </c>
      <c r="AB1398" s="73" t="str">
        <f t="shared" si="429"/>
        <v>SI</v>
      </c>
      <c r="AC1398" s="74">
        <f>Table2[[#This Row],[PUNTUALIDAD (H)]]*24</f>
        <v>0</v>
      </c>
      <c r="AD1398" s="73">
        <f t="shared" si="430"/>
        <v>1.7625000000043656</v>
      </c>
      <c r="AE1398" s="74">
        <f>Table2[[#This Row],[ATA TO UNLOADING]]*24</f>
        <v>42.300000000104774</v>
      </c>
      <c r="AF1398" s="74" t="str">
        <f>IF(Table2[[#This Row],[ATA TO UNLOADING 2]]&lt;=48,"YES","NO")</f>
        <v>YES</v>
      </c>
      <c r="AG1398" s="75">
        <f t="shared" si="431"/>
        <v>0.91666666666424135</v>
      </c>
      <c r="AH1398" s="2" t="s">
        <v>24</v>
      </c>
      <c r="AI1398" s="2" t="str">
        <f t="shared" si="432"/>
        <v>MRKU6433953</v>
      </c>
      <c r="AJ1398" s="76" t="str">
        <f t="shared" si="433"/>
        <v>OM TRANSPORT</v>
      </c>
      <c r="AK1398" s="77">
        <f>IF($M1398="TRUCK",VLOOKUP($AQ1398,Invoicing!$A$17:$B$49,MATCH($AK$1,Invoicing!$A$17:$B$17,0),FALSE),VLOOKUP($AQ1398,Invoicing!$N$17:$O$21,MATCH($AK$1,Invoicing!$N$17:$O$17,0),FALSE))</f>
        <v>475</v>
      </c>
      <c r="AL1398" s="78" t="e">
        <f>VLOOKUP($E1398,Invoicing!$A$1:$H$8,MATCH(TRACKER!$N1398,Invoicing!$A$1:$H$1,0),FALSE)</f>
        <v>#N/A</v>
      </c>
      <c r="AM1398" s="78">
        <f>VLOOKUP($E1398,Invoicing!$A$1:$H$8,MATCH(TRACKER!$O$1,Invoicing!$A$1:$H$1,0),FALSE)</f>
        <v>50</v>
      </c>
      <c r="AN1398" s="78">
        <f t="shared" si="434"/>
        <v>50</v>
      </c>
      <c r="AO1398" s="2">
        <f t="shared" si="435"/>
        <v>1</v>
      </c>
      <c r="AP1398" s="2" t="str">
        <f t="shared" si="436"/>
        <v>NIGHT</v>
      </c>
      <c r="AQ1398" s="2" t="str">
        <f t="shared" si="437"/>
        <v>OM TRANSPORTNIGHT</v>
      </c>
      <c r="AR1398" s="71">
        <f t="shared" si="438"/>
        <v>525</v>
      </c>
      <c r="AS1398" s="71">
        <f>VLOOKUP(AJ1398,Invoicing!A:K,10,FALSE)</f>
        <v>25</v>
      </c>
      <c r="AT1398" s="71">
        <f t="shared" si="439"/>
        <v>550</v>
      </c>
    </row>
    <row r="1399" spans="1:47">
      <c r="A1399" s="37" t="s">
        <v>48</v>
      </c>
      <c r="B1399" s="3" t="s">
        <v>38</v>
      </c>
      <c r="C1399" s="11">
        <v>45550.119444444441</v>
      </c>
      <c r="D1399" s="11">
        <v>45549.833333333336</v>
      </c>
      <c r="E1399" s="11" t="s">
        <v>45</v>
      </c>
      <c r="F1399" s="11" t="s">
        <v>40</v>
      </c>
      <c r="G1399" s="3" t="s">
        <v>1575</v>
      </c>
      <c r="H1399" s="3" t="s">
        <v>2821</v>
      </c>
      <c r="I1399" s="11">
        <v>45550.833333333336</v>
      </c>
      <c r="J1399" s="12">
        <v>45550.822916666664</v>
      </c>
      <c r="K1399" s="12">
        <v>45550.833333333336</v>
      </c>
      <c r="L1399" s="12">
        <v>45550.854166666664</v>
      </c>
      <c r="M1399" s="12" t="s">
        <v>115</v>
      </c>
      <c r="N1399" s="3" t="s">
        <v>13</v>
      </c>
      <c r="O1399" s="3">
        <v>0</v>
      </c>
      <c r="P1399" s="1">
        <f t="shared" si="420"/>
        <v>37</v>
      </c>
      <c r="Q1399" s="1">
        <f t="shared" si="421"/>
        <v>9</v>
      </c>
      <c r="R1399" s="72">
        <f t="shared" si="422"/>
        <v>45550.822916666664</v>
      </c>
      <c r="S1399" s="73">
        <f t="shared" si="423"/>
        <v>0.71388888889487134</v>
      </c>
      <c r="T1399" s="74">
        <f>Table2[[#This Row],[ETA A OFRECIMIENTO]]*24</f>
        <v>17.133333333476912</v>
      </c>
      <c r="U1399" s="1" t="str">
        <f t="shared" si="424"/>
        <v>YES</v>
      </c>
      <c r="V1399" s="73">
        <f t="shared" si="425"/>
        <v>0</v>
      </c>
      <c r="W1399" s="74">
        <f>Table2[[#This Row],[DEL. AVAILABLE A SLOT]]*24</f>
        <v>0</v>
      </c>
      <c r="X1399" s="1" t="str">
        <f t="shared" si="426"/>
        <v>SI</v>
      </c>
      <c r="Y1399" s="73">
        <f t="shared" si="427"/>
        <v>0.71388888889487134</v>
      </c>
      <c r="Z1399" s="74">
        <f>Table2[[#This Row],[ETA A TIMESLOT]]*24</f>
        <v>17.133333333476912</v>
      </c>
      <c r="AA1399" s="73">
        <f t="shared" si="428"/>
        <v>0</v>
      </c>
      <c r="AB1399" s="73" t="str">
        <f t="shared" si="429"/>
        <v>SI</v>
      </c>
      <c r="AC1399" s="74">
        <f>Table2[[#This Row],[PUNTUALIDAD (H)]]*24</f>
        <v>0</v>
      </c>
      <c r="AD1399" s="73">
        <f t="shared" si="430"/>
        <v>0.73472222222335404</v>
      </c>
      <c r="AE1399" s="74">
        <f>Table2[[#This Row],[ATA TO UNLOADING]]*24</f>
        <v>17.633333333360497</v>
      </c>
      <c r="AF1399" s="74" t="str">
        <f>IF(Table2[[#This Row],[ATA TO UNLOADING 2]]&lt;=48,"YES","NO")</f>
        <v>YES</v>
      </c>
      <c r="AG1399" s="75">
        <f t="shared" si="431"/>
        <v>0.83333333333575865</v>
      </c>
      <c r="AH1399" s="2" t="s">
        <v>24</v>
      </c>
      <c r="AI1399" s="2" t="str">
        <f t="shared" si="432"/>
        <v>MRKU6964029</v>
      </c>
      <c r="AJ1399" s="76" t="str">
        <f t="shared" si="433"/>
        <v>OM TRANSPORT</v>
      </c>
      <c r="AK1399" s="77">
        <f>IF($M1399="TRUCK",VLOOKUP($AQ1399,Invoicing!$A$17:$B$49,MATCH($AK$1,Invoicing!$A$17:$B$17,0),FALSE),VLOOKUP($AQ1399,Invoicing!$N$17:$O$21,MATCH($AK$1,Invoicing!$N$17:$O$17,0),FALSE))</f>
        <v>475</v>
      </c>
      <c r="AL1399" s="78">
        <f>VLOOKUP($E1399,Invoicing!$A$1:$H$8,MATCH(TRACKER!$N1399,Invoicing!$A$1:$H$1,0),FALSE)</f>
        <v>110</v>
      </c>
      <c r="AM1399" s="78">
        <f>VLOOKUP($E1399,Invoicing!$A$1:$H$8,MATCH(TRACKER!$O$1,Invoicing!$A$1:$H$1,0),FALSE)</f>
        <v>50</v>
      </c>
      <c r="AN1399" s="78">
        <f t="shared" si="434"/>
        <v>0</v>
      </c>
      <c r="AO1399" s="2">
        <f t="shared" si="435"/>
        <v>7</v>
      </c>
      <c r="AP1399" s="2" t="str">
        <f t="shared" si="436"/>
        <v>NIGHT</v>
      </c>
      <c r="AQ1399" s="2" t="str">
        <f t="shared" si="437"/>
        <v>OM TRANSPORTNIGHT</v>
      </c>
      <c r="AR1399" s="71">
        <f t="shared" si="438"/>
        <v>585</v>
      </c>
      <c r="AS1399" s="71">
        <f>VLOOKUP(AJ1399,Invoicing!A:K,10,FALSE)</f>
        <v>25</v>
      </c>
      <c r="AT1399" s="71">
        <f t="shared" si="439"/>
        <v>610</v>
      </c>
    </row>
    <row r="1400" spans="1:47">
      <c r="A1400" s="37" t="s">
        <v>48</v>
      </c>
      <c r="B1400" s="3" t="s">
        <v>38</v>
      </c>
      <c r="C1400" s="11">
        <v>45550.119444444441</v>
      </c>
      <c r="D1400" s="11">
        <v>45549.833333333336</v>
      </c>
      <c r="E1400" s="11" t="s">
        <v>45</v>
      </c>
      <c r="F1400" s="11" t="s">
        <v>40</v>
      </c>
      <c r="G1400" s="3" t="s">
        <v>1576</v>
      </c>
      <c r="H1400" s="3" t="s">
        <v>2821</v>
      </c>
      <c r="I1400" s="11">
        <v>45551.166666666664</v>
      </c>
      <c r="J1400" s="12">
        <v>45551.069444444445</v>
      </c>
      <c r="K1400" s="12">
        <v>45551.166666666664</v>
      </c>
      <c r="L1400" s="12">
        <v>45551.253472222219</v>
      </c>
      <c r="M1400" s="12" t="s">
        <v>115</v>
      </c>
      <c r="N1400" s="3" t="s">
        <v>42</v>
      </c>
      <c r="O1400" s="3">
        <v>0</v>
      </c>
      <c r="P1400" s="1">
        <f t="shared" si="420"/>
        <v>38</v>
      </c>
      <c r="Q1400" s="1">
        <f t="shared" si="421"/>
        <v>9</v>
      </c>
      <c r="R1400" s="72">
        <f t="shared" si="422"/>
        <v>45551.069444444445</v>
      </c>
      <c r="S1400" s="73">
        <f t="shared" si="423"/>
        <v>1.047222222223354</v>
      </c>
      <c r="T1400" s="74">
        <f>Table2[[#This Row],[ETA A OFRECIMIENTO]]*24</f>
        <v>25.133333333360497</v>
      </c>
      <c r="U1400" s="1" t="str">
        <f t="shared" si="424"/>
        <v>YES</v>
      </c>
      <c r="V1400" s="73">
        <f t="shared" si="425"/>
        <v>0</v>
      </c>
      <c r="W1400" s="74">
        <f>Table2[[#This Row],[DEL. AVAILABLE A SLOT]]*24</f>
        <v>0</v>
      </c>
      <c r="X1400" s="1" t="str">
        <f t="shared" si="426"/>
        <v>SI</v>
      </c>
      <c r="Y1400" s="73">
        <f t="shared" si="427"/>
        <v>1.047222222223354</v>
      </c>
      <c r="Z1400" s="74">
        <f>Table2[[#This Row],[ETA A TIMESLOT]]*24</f>
        <v>25.133333333360497</v>
      </c>
      <c r="AA1400" s="73">
        <f t="shared" si="428"/>
        <v>0</v>
      </c>
      <c r="AB1400" s="73" t="str">
        <f t="shared" si="429"/>
        <v>SI</v>
      </c>
      <c r="AC1400" s="74">
        <f>Table2[[#This Row],[PUNTUALIDAD (H)]]*24</f>
        <v>0</v>
      </c>
      <c r="AD1400" s="73">
        <f t="shared" si="430"/>
        <v>1.1340277777781012</v>
      </c>
      <c r="AE1400" s="74">
        <f>Table2[[#This Row],[ATA TO UNLOADING]]*24</f>
        <v>27.216666666674428</v>
      </c>
      <c r="AF1400" s="74" t="str">
        <f>IF(Table2[[#This Row],[ATA TO UNLOADING 2]]&lt;=48,"YES","NO")</f>
        <v>YES</v>
      </c>
      <c r="AG1400" s="75">
        <f t="shared" si="431"/>
        <v>0.16666666666424135</v>
      </c>
      <c r="AH1400" s="2" t="s">
        <v>24</v>
      </c>
      <c r="AI1400" s="2" t="str">
        <f t="shared" si="432"/>
        <v>MRKU8780524</v>
      </c>
      <c r="AJ1400" s="76" t="str">
        <f t="shared" si="433"/>
        <v>OM TRANSPORT</v>
      </c>
      <c r="AK1400" s="77">
        <f>IF($M1400="TRUCK",VLOOKUP($AQ1400,Invoicing!$A$17:$B$49,MATCH($AK$1,Invoicing!$A$17:$B$17,0),FALSE),VLOOKUP($AQ1400,Invoicing!$N$17:$O$21,MATCH($AK$1,Invoicing!$N$17:$O$17,0),FALSE))</f>
        <v>475</v>
      </c>
      <c r="AL1400" s="78" t="e">
        <f>VLOOKUP($E1400,Invoicing!$A$1:$H$8,MATCH(TRACKER!$N1400,Invoicing!$A$1:$H$1,0),FALSE)</f>
        <v>#N/A</v>
      </c>
      <c r="AM1400" s="78">
        <f>VLOOKUP($E1400,Invoicing!$A$1:$H$8,MATCH(TRACKER!$O$1,Invoicing!$A$1:$H$1,0),FALSE)</f>
        <v>50</v>
      </c>
      <c r="AN1400" s="78">
        <f t="shared" si="434"/>
        <v>0</v>
      </c>
      <c r="AO1400" s="2">
        <f t="shared" si="435"/>
        <v>1</v>
      </c>
      <c r="AP1400" s="2" t="str">
        <f t="shared" si="436"/>
        <v>NIGHT</v>
      </c>
      <c r="AQ1400" s="2" t="str">
        <f t="shared" si="437"/>
        <v>OM TRANSPORTNIGHT</v>
      </c>
      <c r="AR1400" s="71">
        <f t="shared" si="438"/>
        <v>475</v>
      </c>
      <c r="AS1400" s="71">
        <f>VLOOKUP(AJ1400,Invoicing!A:K,10,FALSE)</f>
        <v>25</v>
      </c>
      <c r="AT1400" s="71">
        <f t="shared" si="439"/>
        <v>500</v>
      </c>
    </row>
    <row r="1401" spans="1:47">
      <c r="A1401" s="37" t="s">
        <v>48</v>
      </c>
      <c r="B1401" s="3" t="s">
        <v>38</v>
      </c>
      <c r="C1401" s="11">
        <v>45550.119444444441</v>
      </c>
      <c r="D1401" s="11">
        <v>45549.833333333336</v>
      </c>
      <c r="E1401" s="11" t="s">
        <v>45</v>
      </c>
      <c r="F1401" s="11" t="s">
        <v>40</v>
      </c>
      <c r="G1401" s="3" t="s">
        <v>1577</v>
      </c>
      <c r="H1401" s="3" t="s">
        <v>2821</v>
      </c>
      <c r="I1401" s="11">
        <v>45551.166666666664</v>
      </c>
      <c r="J1401" s="12">
        <v>45551.433333333334</v>
      </c>
      <c r="K1401" s="12">
        <v>45551.458333333336</v>
      </c>
      <c r="L1401" s="12">
        <v>45551.597222222219</v>
      </c>
      <c r="M1401" s="12" t="s">
        <v>115</v>
      </c>
      <c r="N1401" s="3" t="s">
        <v>13</v>
      </c>
      <c r="O1401" s="3">
        <v>0</v>
      </c>
      <c r="P1401" s="1">
        <f t="shared" si="420"/>
        <v>38</v>
      </c>
      <c r="Q1401" s="1">
        <f t="shared" si="421"/>
        <v>9</v>
      </c>
      <c r="R1401" s="72">
        <f t="shared" si="422"/>
        <v>45551.433333333334</v>
      </c>
      <c r="S1401" s="73">
        <f t="shared" si="423"/>
        <v>1.047222222223354</v>
      </c>
      <c r="T1401" s="74">
        <f>Table2[[#This Row],[ETA A OFRECIMIENTO]]*24</f>
        <v>25.133333333360497</v>
      </c>
      <c r="U1401" s="1" t="str">
        <f t="shared" si="424"/>
        <v>YES</v>
      </c>
      <c r="V1401" s="73">
        <f t="shared" si="425"/>
        <v>0.29166666667151731</v>
      </c>
      <c r="W1401" s="74">
        <f>Table2[[#This Row],[DEL. AVAILABLE A SLOT]]*24</f>
        <v>7.0000000001164153</v>
      </c>
      <c r="X1401" s="1" t="str">
        <f t="shared" si="426"/>
        <v>SI</v>
      </c>
      <c r="Y1401" s="73">
        <f t="shared" si="427"/>
        <v>1.3388888888948713</v>
      </c>
      <c r="Z1401" s="74">
        <f>Table2[[#This Row],[ETA A TIMESLOT]]*24</f>
        <v>32.133333333476912</v>
      </c>
      <c r="AA1401" s="73">
        <f t="shared" si="428"/>
        <v>0</v>
      </c>
      <c r="AB1401" s="73" t="str">
        <f t="shared" si="429"/>
        <v>SI</v>
      </c>
      <c r="AC1401" s="74">
        <f>Table2[[#This Row],[PUNTUALIDAD (H)]]*24</f>
        <v>0</v>
      </c>
      <c r="AD1401" s="73">
        <f t="shared" si="430"/>
        <v>1.4777777777781012</v>
      </c>
      <c r="AE1401" s="74">
        <f>Table2[[#This Row],[ATA TO UNLOADING]]*24</f>
        <v>35.466666666674428</v>
      </c>
      <c r="AF1401" s="74" t="str">
        <f>IF(Table2[[#This Row],[ATA TO UNLOADING 2]]&lt;=48,"YES","NO")</f>
        <v>YES</v>
      </c>
      <c r="AG1401" s="75">
        <f t="shared" si="431"/>
        <v>0.45833333333575865</v>
      </c>
      <c r="AH1401" s="2" t="s">
        <v>42</v>
      </c>
      <c r="AI1401" s="2" t="str">
        <f t="shared" si="432"/>
        <v>MRSU3159477</v>
      </c>
      <c r="AJ1401" s="76" t="str">
        <f t="shared" si="433"/>
        <v>OM TRANSPORT</v>
      </c>
      <c r="AK1401" s="77">
        <f>IF($M1401="TRUCK",VLOOKUP($AQ1401,Invoicing!$A$17:$B$49,MATCH($AK$1,Invoicing!$A$17:$B$17,0),FALSE),VLOOKUP($AQ1401,Invoicing!$N$17:$O$21,MATCH($AK$1,Invoicing!$N$17:$O$17,0),FALSE))</f>
        <v>475</v>
      </c>
      <c r="AL1401" s="78">
        <f>VLOOKUP($E1401,Invoicing!$A$1:$H$8,MATCH(TRACKER!$N1401,Invoicing!$A$1:$H$1,0),FALSE)</f>
        <v>110</v>
      </c>
      <c r="AM1401" s="78">
        <f>VLOOKUP($E1401,Invoicing!$A$1:$H$8,MATCH(TRACKER!$O$1,Invoicing!$A$1:$H$1,0),FALSE)</f>
        <v>50</v>
      </c>
      <c r="AN1401" s="78">
        <f t="shared" si="434"/>
        <v>0</v>
      </c>
      <c r="AO1401" s="2">
        <f t="shared" si="435"/>
        <v>1</v>
      </c>
      <c r="AP1401" s="2" t="str">
        <f t="shared" si="436"/>
        <v>WEEK</v>
      </c>
      <c r="AQ1401" s="2" t="str">
        <f t="shared" si="437"/>
        <v>OM TRANSPORTWEEK</v>
      </c>
      <c r="AR1401" s="71">
        <f t="shared" si="438"/>
        <v>585</v>
      </c>
      <c r="AS1401" s="71">
        <f>VLOOKUP(AJ1401,Invoicing!A:K,10,FALSE)</f>
        <v>25</v>
      </c>
      <c r="AT1401" s="71">
        <f t="shared" si="439"/>
        <v>610</v>
      </c>
    </row>
    <row r="1402" spans="1:47">
      <c r="A1402" s="37" t="s">
        <v>48</v>
      </c>
      <c r="B1402" s="3" t="s">
        <v>38</v>
      </c>
      <c r="C1402" s="11">
        <v>45550.119444444441</v>
      </c>
      <c r="D1402" s="11">
        <v>45549.833333333336</v>
      </c>
      <c r="E1402" s="11" t="s">
        <v>49</v>
      </c>
      <c r="F1402" s="11" t="s">
        <v>40</v>
      </c>
      <c r="G1402" s="3" t="s">
        <v>1578</v>
      </c>
      <c r="H1402" s="3" t="s">
        <v>41</v>
      </c>
      <c r="I1402" s="11">
        <v>45552.375</v>
      </c>
      <c r="J1402" s="12">
        <v>45554.861111111109</v>
      </c>
      <c r="K1402" s="12">
        <v>45554.895833333336</v>
      </c>
      <c r="L1402" s="12">
        <v>45554.888888888891</v>
      </c>
      <c r="M1402" s="61" t="s">
        <v>12</v>
      </c>
      <c r="N1402" s="3" t="s">
        <v>42</v>
      </c>
      <c r="O1402" s="3">
        <v>0</v>
      </c>
      <c r="P1402" s="1">
        <f t="shared" si="420"/>
        <v>38</v>
      </c>
      <c r="Q1402" s="1">
        <f t="shared" si="421"/>
        <v>9</v>
      </c>
      <c r="R1402" s="72">
        <f t="shared" si="422"/>
        <v>45554.861111111109</v>
      </c>
      <c r="S1402" s="73">
        <f t="shared" si="423"/>
        <v>2.2555555555591127</v>
      </c>
      <c r="T1402" s="74">
        <f>Table2[[#This Row],[ETA A OFRECIMIENTO]]*24</f>
        <v>54.133333333418705</v>
      </c>
      <c r="U1402" s="1" t="str">
        <f t="shared" si="424"/>
        <v>NO</v>
      </c>
      <c r="V1402" s="73">
        <f t="shared" si="425"/>
        <v>2.5208333333357587</v>
      </c>
      <c r="W1402" s="74">
        <f>Table2[[#This Row],[DEL. AVAILABLE A SLOT]]*24</f>
        <v>60.500000000058208</v>
      </c>
      <c r="X1402" s="1" t="str">
        <f t="shared" si="426"/>
        <v>NO</v>
      </c>
      <c r="Y1402" s="73">
        <f t="shared" si="427"/>
        <v>4.7763888888948713</v>
      </c>
      <c r="Z1402" s="74">
        <f>Table2[[#This Row],[ETA A TIMESLOT]]*24</f>
        <v>114.63333333347691</v>
      </c>
      <c r="AA1402" s="73">
        <f t="shared" si="428"/>
        <v>0</v>
      </c>
      <c r="AB1402" s="73" t="str">
        <f t="shared" si="429"/>
        <v>SI</v>
      </c>
      <c r="AC1402" s="74">
        <f>Table2[[#This Row],[PUNTUALIDAD (H)]]*24</f>
        <v>0</v>
      </c>
      <c r="AD1402" s="73">
        <f t="shared" si="430"/>
        <v>4.7694444444496185</v>
      </c>
      <c r="AE1402" s="74">
        <f>Table2[[#This Row],[ATA TO UNLOADING]]*24</f>
        <v>114.46666666679084</v>
      </c>
      <c r="AF1402" s="74" t="str">
        <f>IF(Table2[[#This Row],[ATA TO UNLOADING 2]]&lt;=48,"YES","NO")</f>
        <v>NO</v>
      </c>
      <c r="AG1402" s="75">
        <f t="shared" si="431"/>
        <v>0.89583333333575865</v>
      </c>
      <c r="AH1402" s="2" t="s">
        <v>24</v>
      </c>
      <c r="AI1402" s="2" t="str">
        <f t="shared" si="432"/>
        <v>MRSU3819159</v>
      </c>
      <c r="AJ1402" s="76" t="str">
        <f t="shared" si="433"/>
        <v>CTU FLEVOKUST BV</v>
      </c>
      <c r="AK1402" s="77">
        <f>IF($M1402="TRUCK",VLOOKUP($AQ1402,Invoicing!$A$17:$B$49,MATCH($AK$1,Invoicing!$A$17:$B$17,0),FALSE),VLOOKUP($AQ1402,Invoicing!$N$17:$O$21,MATCH($AK$1,Invoicing!$N$17:$O$17,0),FALSE))</f>
        <v>380</v>
      </c>
      <c r="AL1402" s="78" t="e">
        <f>VLOOKUP($E1402,Invoicing!$A$1:$H$8,MATCH(TRACKER!$N1402,Invoicing!$A$1:$H$1,0),FALSE)</f>
        <v>#N/A</v>
      </c>
      <c r="AM1402" s="78">
        <v>35</v>
      </c>
      <c r="AN1402" s="78">
        <f t="shared" si="434"/>
        <v>0</v>
      </c>
      <c r="AO1402" s="2">
        <f t="shared" si="435"/>
        <v>4</v>
      </c>
      <c r="AP1402" s="2" t="str">
        <f t="shared" si="436"/>
        <v>NIGHT</v>
      </c>
      <c r="AQ1402" s="2" t="str">
        <f t="shared" si="437"/>
        <v>CTU FLEVOKUST BVNIGHT</v>
      </c>
      <c r="AR1402" s="71">
        <f t="shared" si="438"/>
        <v>380</v>
      </c>
      <c r="AS1402" s="71">
        <f>VLOOKUP(AJ1402,Invoicing!A:K,10,FALSE)</f>
        <v>0</v>
      </c>
      <c r="AT1402" s="71">
        <f t="shared" si="439"/>
        <v>380</v>
      </c>
    </row>
    <row r="1403" spans="1:47">
      <c r="A1403" s="37" t="s">
        <v>48</v>
      </c>
      <c r="B1403" s="3" t="s">
        <v>38</v>
      </c>
      <c r="C1403" s="11">
        <v>45550.119444444441</v>
      </c>
      <c r="D1403" s="11">
        <v>45549.833333333336</v>
      </c>
      <c r="E1403" s="11" t="s">
        <v>49</v>
      </c>
      <c r="F1403" s="11" t="s">
        <v>40</v>
      </c>
      <c r="G1403" s="3" t="s">
        <v>1579</v>
      </c>
      <c r="H1403" s="3" t="s">
        <v>41</v>
      </c>
      <c r="I1403" s="11">
        <v>45552.375</v>
      </c>
      <c r="J1403" s="12">
        <v>45552.904861111114</v>
      </c>
      <c r="K1403" s="12">
        <v>45552.916666666664</v>
      </c>
      <c r="L1403" s="12">
        <v>45552.920138888891</v>
      </c>
      <c r="M1403" s="61" t="s">
        <v>12</v>
      </c>
      <c r="N1403" s="3" t="s">
        <v>42</v>
      </c>
      <c r="O1403" s="3">
        <v>0</v>
      </c>
      <c r="P1403" s="1">
        <f t="shared" si="420"/>
        <v>38</v>
      </c>
      <c r="Q1403" s="1">
        <f t="shared" si="421"/>
        <v>9</v>
      </c>
      <c r="R1403" s="72">
        <f t="shared" si="422"/>
        <v>45552.904861111114</v>
      </c>
      <c r="S1403" s="73">
        <f t="shared" si="423"/>
        <v>2.2555555555591127</v>
      </c>
      <c r="T1403" s="74">
        <f>Table2[[#This Row],[ETA A OFRECIMIENTO]]*24</f>
        <v>54.133333333418705</v>
      </c>
      <c r="U1403" s="1" t="str">
        <f t="shared" si="424"/>
        <v>NO</v>
      </c>
      <c r="V1403" s="73">
        <f t="shared" si="425"/>
        <v>0.54166666666424135</v>
      </c>
      <c r="W1403" s="74">
        <f>Table2[[#This Row],[DEL. AVAILABLE A SLOT]]*24</f>
        <v>12.999999999941792</v>
      </c>
      <c r="X1403" s="1" t="str">
        <f t="shared" si="426"/>
        <v>SI</v>
      </c>
      <c r="Y1403" s="73">
        <f t="shared" si="427"/>
        <v>2.797222222223354</v>
      </c>
      <c r="Z1403" s="74">
        <f>Table2[[#This Row],[ETA A TIMESLOT]]*24</f>
        <v>67.133333333360497</v>
      </c>
      <c r="AA1403" s="73">
        <f t="shared" si="428"/>
        <v>0</v>
      </c>
      <c r="AB1403" s="73" t="str">
        <f t="shared" si="429"/>
        <v>SI</v>
      </c>
      <c r="AC1403" s="74">
        <f>Table2[[#This Row],[PUNTUALIDAD (H)]]*24</f>
        <v>0</v>
      </c>
      <c r="AD1403" s="73">
        <f t="shared" si="430"/>
        <v>2.8006944444496185</v>
      </c>
      <c r="AE1403" s="74">
        <f>Table2[[#This Row],[ATA TO UNLOADING]]*24</f>
        <v>67.216666666790843</v>
      </c>
      <c r="AF1403" s="74" t="str">
        <f>IF(Table2[[#This Row],[ATA TO UNLOADING 2]]&lt;=48,"YES","NO")</f>
        <v>NO</v>
      </c>
      <c r="AG1403" s="75">
        <f t="shared" si="431"/>
        <v>0.91666666666424135</v>
      </c>
      <c r="AH1403" s="2" t="s">
        <v>24</v>
      </c>
      <c r="AI1403" s="2" t="str">
        <f t="shared" si="432"/>
        <v>MRSU4591762</v>
      </c>
      <c r="AJ1403" s="76" t="str">
        <f t="shared" si="433"/>
        <v>CTU FLEVOKUST BV</v>
      </c>
      <c r="AK1403" s="77">
        <f>IF($M1403="TRUCK",VLOOKUP($AQ1403,Invoicing!$A$17:$B$49,MATCH($AK$1,Invoicing!$A$17:$B$17,0),FALSE),VLOOKUP($AQ1403,Invoicing!$N$17:$O$21,MATCH($AK$1,Invoicing!$N$17:$O$17,0),FALSE))</f>
        <v>380</v>
      </c>
      <c r="AL1403" s="78" t="e">
        <f>VLOOKUP($E1403,Invoicing!$A$1:$H$8,MATCH(TRACKER!$N1403,Invoicing!$A$1:$H$1,0),FALSE)</f>
        <v>#N/A</v>
      </c>
      <c r="AM1403" s="78">
        <v>35</v>
      </c>
      <c r="AN1403" s="78">
        <f t="shared" si="434"/>
        <v>0</v>
      </c>
      <c r="AO1403" s="2">
        <f t="shared" si="435"/>
        <v>2</v>
      </c>
      <c r="AP1403" s="2" t="str">
        <f t="shared" si="436"/>
        <v>NIGHT</v>
      </c>
      <c r="AQ1403" s="2" t="str">
        <f t="shared" si="437"/>
        <v>CTU FLEVOKUST BVNIGHT</v>
      </c>
      <c r="AR1403" s="71">
        <f t="shared" si="438"/>
        <v>380</v>
      </c>
      <c r="AS1403" s="71">
        <f>VLOOKUP(AJ1403,Invoicing!A:K,10,FALSE)</f>
        <v>0</v>
      </c>
      <c r="AT1403" s="71">
        <f t="shared" si="439"/>
        <v>380</v>
      </c>
    </row>
    <row r="1404" spans="1:47">
      <c r="A1404" s="37" t="s">
        <v>48</v>
      </c>
      <c r="B1404" s="3" t="s">
        <v>38</v>
      </c>
      <c r="C1404" s="11">
        <v>45550.119444444441</v>
      </c>
      <c r="D1404" s="11">
        <v>45549.833333333336</v>
      </c>
      <c r="E1404" s="11" t="s">
        <v>49</v>
      </c>
      <c r="F1404" s="11" t="s">
        <v>40</v>
      </c>
      <c r="G1404" s="3" t="s">
        <v>1580</v>
      </c>
      <c r="H1404" s="3" t="s">
        <v>41</v>
      </c>
      <c r="I1404" s="11">
        <v>45552.375</v>
      </c>
      <c r="J1404" s="12">
        <v>45555.094444444447</v>
      </c>
      <c r="K1404" s="12">
        <v>45555.083333333336</v>
      </c>
      <c r="L1404" s="12">
        <v>45555.100694444445</v>
      </c>
      <c r="M1404" s="61" t="s">
        <v>12</v>
      </c>
      <c r="N1404" s="3" t="s">
        <v>42</v>
      </c>
      <c r="O1404" s="3">
        <v>0</v>
      </c>
      <c r="P1404" s="1">
        <f t="shared" si="420"/>
        <v>38</v>
      </c>
      <c r="Q1404" s="1">
        <f t="shared" si="421"/>
        <v>9</v>
      </c>
      <c r="R1404" s="72">
        <f t="shared" si="422"/>
        <v>45555.094444444447</v>
      </c>
      <c r="S1404" s="73">
        <f t="shared" si="423"/>
        <v>2.2555555555591127</v>
      </c>
      <c r="T1404" s="74">
        <f>Table2[[#This Row],[ETA A OFRECIMIENTO]]*24</f>
        <v>54.133333333418705</v>
      </c>
      <c r="U1404" s="1" t="str">
        <f t="shared" si="424"/>
        <v>NO</v>
      </c>
      <c r="V1404" s="73">
        <f t="shared" si="425"/>
        <v>2.7083333333357587</v>
      </c>
      <c r="W1404" s="74">
        <f>Table2[[#This Row],[DEL. AVAILABLE A SLOT]]*24</f>
        <v>65.000000000058208</v>
      </c>
      <c r="X1404" s="1" t="str">
        <f t="shared" si="426"/>
        <v>NO</v>
      </c>
      <c r="Y1404" s="73">
        <f t="shared" si="427"/>
        <v>4.9638888888948713</v>
      </c>
      <c r="Z1404" s="74">
        <f>Table2[[#This Row],[ETA A TIMESLOT]]*24</f>
        <v>119.13333333347691</v>
      </c>
      <c r="AA1404" s="73">
        <f t="shared" si="428"/>
        <v>1.1111111110949423E-2</v>
      </c>
      <c r="AB1404" s="73" t="str">
        <f t="shared" si="429"/>
        <v>SI</v>
      </c>
      <c r="AC1404" s="74">
        <f>Table2[[#This Row],[PUNTUALIDAD (H)]]*24</f>
        <v>0.26666666666278616</v>
      </c>
      <c r="AD1404" s="73">
        <f t="shared" si="430"/>
        <v>4.9812500000043656</v>
      </c>
      <c r="AE1404" s="74">
        <f>Table2[[#This Row],[ATA TO UNLOADING]]*24</f>
        <v>119.55000000010477</v>
      </c>
      <c r="AF1404" s="74" t="str">
        <f>IF(Table2[[#This Row],[ATA TO UNLOADING 2]]&lt;=48,"YES","NO")</f>
        <v>NO</v>
      </c>
      <c r="AG1404" s="75">
        <f t="shared" si="431"/>
        <v>8.3333333335758653E-2</v>
      </c>
      <c r="AH1404" s="2" t="s">
        <v>24</v>
      </c>
      <c r="AI1404" s="2" t="str">
        <f t="shared" si="432"/>
        <v>MRSU5115328</v>
      </c>
      <c r="AJ1404" s="76" t="str">
        <f t="shared" si="433"/>
        <v>CTU FLEVOKUST BV</v>
      </c>
      <c r="AK1404" s="77">
        <f>IF($M1404="TRUCK",VLOOKUP($AQ1404,Invoicing!$A$17:$B$49,MATCH($AK$1,Invoicing!$A$17:$B$17,0),FALSE),VLOOKUP($AQ1404,Invoicing!$N$17:$O$21,MATCH($AK$1,Invoicing!$N$17:$O$17,0),FALSE))</f>
        <v>380</v>
      </c>
      <c r="AL1404" s="78" t="e">
        <f>VLOOKUP($E1404,Invoicing!$A$1:$H$8,MATCH(TRACKER!$N1404,Invoicing!$A$1:$H$1,0),FALSE)</f>
        <v>#N/A</v>
      </c>
      <c r="AM1404" s="78">
        <v>35</v>
      </c>
      <c r="AN1404" s="78">
        <f t="shared" si="434"/>
        <v>0</v>
      </c>
      <c r="AO1404" s="2">
        <f t="shared" si="435"/>
        <v>5</v>
      </c>
      <c r="AP1404" s="2" t="str">
        <f t="shared" si="436"/>
        <v>NIGHT</v>
      </c>
      <c r="AQ1404" s="2" t="str">
        <f t="shared" si="437"/>
        <v>CTU FLEVOKUST BVNIGHT</v>
      </c>
      <c r="AR1404" s="71">
        <f t="shared" si="438"/>
        <v>380</v>
      </c>
      <c r="AS1404" s="71">
        <f>VLOOKUP(AJ1404,Invoicing!A:K,10,FALSE)</f>
        <v>0</v>
      </c>
      <c r="AT1404" s="71">
        <f t="shared" si="439"/>
        <v>430</v>
      </c>
      <c r="AU1404" s="55">
        <v>50</v>
      </c>
    </row>
    <row r="1405" spans="1:47">
      <c r="A1405" s="37" t="s">
        <v>48</v>
      </c>
      <c r="B1405" s="3" t="s">
        <v>38</v>
      </c>
      <c r="C1405" s="11">
        <v>45550.119444444441</v>
      </c>
      <c r="D1405" s="11">
        <v>45549.833333333336</v>
      </c>
      <c r="E1405" s="11" t="s">
        <v>44</v>
      </c>
      <c r="F1405" s="11" t="s">
        <v>40</v>
      </c>
      <c r="G1405" s="3" t="s">
        <v>1581</v>
      </c>
      <c r="H1405" s="3" t="s">
        <v>41</v>
      </c>
      <c r="I1405" s="11">
        <v>45551.166666666664</v>
      </c>
      <c r="J1405" s="12">
        <v>45551.666666666664</v>
      </c>
      <c r="K1405" s="12">
        <v>45551.729166666664</v>
      </c>
      <c r="L1405" s="12">
        <v>45551.673611111109</v>
      </c>
      <c r="M1405" s="12" t="s">
        <v>115</v>
      </c>
      <c r="N1405" s="3" t="s">
        <v>42</v>
      </c>
      <c r="O1405" s="3">
        <v>0</v>
      </c>
      <c r="P1405" s="1">
        <f t="shared" si="420"/>
        <v>38</v>
      </c>
      <c r="Q1405" s="1">
        <f t="shared" si="421"/>
        <v>9</v>
      </c>
      <c r="R1405" s="72">
        <f t="shared" si="422"/>
        <v>45551.666666666664</v>
      </c>
      <c r="S1405" s="73">
        <f t="shared" si="423"/>
        <v>1.047222222223354</v>
      </c>
      <c r="T1405" s="74">
        <f>Table2[[#This Row],[ETA A OFRECIMIENTO]]*24</f>
        <v>25.133333333360497</v>
      </c>
      <c r="U1405" s="1" t="str">
        <f t="shared" si="424"/>
        <v>YES</v>
      </c>
      <c r="V1405" s="73">
        <f t="shared" si="425"/>
        <v>0.5625</v>
      </c>
      <c r="W1405" s="74">
        <f>Table2[[#This Row],[DEL. AVAILABLE A SLOT]]*24</f>
        <v>13.5</v>
      </c>
      <c r="X1405" s="1" t="str">
        <f t="shared" si="426"/>
        <v>SI</v>
      </c>
      <c r="Y1405" s="73">
        <f t="shared" si="427"/>
        <v>1.609722222223354</v>
      </c>
      <c r="Z1405" s="74">
        <f>Table2[[#This Row],[ETA A TIMESLOT]]*24</f>
        <v>38.633333333360497</v>
      </c>
      <c r="AA1405" s="73">
        <f t="shared" si="428"/>
        <v>0</v>
      </c>
      <c r="AB1405" s="73" t="str">
        <f t="shared" si="429"/>
        <v>SI</v>
      </c>
      <c r="AC1405" s="74">
        <f>Table2[[#This Row],[PUNTUALIDAD (H)]]*24</f>
        <v>0</v>
      </c>
      <c r="AD1405" s="73">
        <f t="shared" si="430"/>
        <v>1.5541666666686069</v>
      </c>
      <c r="AE1405" s="74">
        <f>Table2[[#This Row],[ATA TO UNLOADING]]*24</f>
        <v>37.300000000046566</v>
      </c>
      <c r="AF1405" s="74" t="str">
        <f>IF(Table2[[#This Row],[ATA TO UNLOADING 2]]&lt;=48,"YES","NO")</f>
        <v>YES</v>
      </c>
      <c r="AG1405" s="75">
        <f t="shared" si="431"/>
        <v>0.72916666666424135</v>
      </c>
      <c r="AH1405" s="2" t="s">
        <v>42</v>
      </c>
      <c r="AI1405" s="2" t="str">
        <f t="shared" si="432"/>
        <v>MRSU5536841</v>
      </c>
      <c r="AJ1405" s="76" t="str">
        <f t="shared" si="433"/>
        <v>MSI</v>
      </c>
      <c r="AK1405" s="77">
        <f>IF($M1405="TRUCK",VLOOKUP($AQ1405,Invoicing!$A$17:$B$49,MATCH($AK$1,Invoicing!$A$17:$B$17,0),FALSE),VLOOKUP($AQ1405,Invoicing!$N$17:$O$21,MATCH($AK$1,Invoicing!$N$17:$O$17,0),FALSE))</f>
        <v>480</v>
      </c>
      <c r="AL1405" s="78" t="e">
        <f>VLOOKUP($E1405,Invoicing!$A$1:$H$8,MATCH(TRACKER!$N1405,Invoicing!$A$1:$H$1,0),FALSE)</f>
        <v>#N/A</v>
      </c>
      <c r="AM1405" s="78">
        <f>VLOOKUP($E1405,Invoicing!$A$1:$H$8,MATCH(TRACKER!$O$1,Invoicing!$A$1:$H$1,0),FALSE)</f>
        <v>50</v>
      </c>
      <c r="AN1405" s="78">
        <f t="shared" si="434"/>
        <v>0</v>
      </c>
      <c r="AO1405" s="2">
        <f t="shared" si="435"/>
        <v>1</v>
      </c>
      <c r="AP1405" s="2" t="str">
        <f t="shared" si="436"/>
        <v>WEEK</v>
      </c>
      <c r="AQ1405" s="2" t="str">
        <f t="shared" si="437"/>
        <v>MSIWEEK</v>
      </c>
      <c r="AR1405" s="71">
        <f t="shared" si="438"/>
        <v>480</v>
      </c>
      <c r="AS1405" s="71">
        <f>VLOOKUP(AJ1405,Invoicing!A:K,10,FALSE)</f>
        <v>25</v>
      </c>
      <c r="AT1405" s="71">
        <f t="shared" si="439"/>
        <v>705</v>
      </c>
      <c r="AU1405" s="55">
        <v>200</v>
      </c>
    </row>
    <row r="1406" spans="1:47">
      <c r="A1406" s="37" t="s">
        <v>48</v>
      </c>
      <c r="B1406" s="3" t="s">
        <v>38</v>
      </c>
      <c r="C1406" s="11">
        <v>45550.119444444441</v>
      </c>
      <c r="D1406" s="11">
        <v>45549.833333333336</v>
      </c>
      <c r="E1406" s="11" t="s">
        <v>49</v>
      </c>
      <c r="F1406" s="11" t="s">
        <v>40</v>
      </c>
      <c r="G1406" s="3" t="s">
        <v>1582</v>
      </c>
      <c r="H1406" s="3" t="s">
        <v>2821</v>
      </c>
      <c r="I1406" s="11">
        <v>45552.375</v>
      </c>
      <c r="J1406" s="12">
        <v>45552.771527777775</v>
      </c>
      <c r="K1406" s="12">
        <v>45552.791666666664</v>
      </c>
      <c r="L1406" s="12">
        <v>45552.838194444441</v>
      </c>
      <c r="M1406" s="61" t="s">
        <v>12</v>
      </c>
      <c r="N1406" s="3" t="s">
        <v>42</v>
      </c>
      <c r="O1406" s="3">
        <v>0</v>
      </c>
      <c r="P1406" s="1">
        <f t="shared" si="420"/>
        <v>38</v>
      </c>
      <c r="Q1406" s="1">
        <f t="shared" si="421"/>
        <v>9</v>
      </c>
      <c r="R1406" s="72">
        <f t="shared" si="422"/>
        <v>45552.771527777775</v>
      </c>
      <c r="S1406" s="73">
        <f t="shared" si="423"/>
        <v>2.2555555555591127</v>
      </c>
      <c r="T1406" s="74">
        <f>Table2[[#This Row],[ETA A OFRECIMIENTO]]*24</f>
        <v>54.133333333418705</v>
      </c>
      <c r="U1406" s="1" t="str">
        <f t="shared" si="424"/>
        <v>NO</v>
      </c>
      <c r="V1406" s="73">
        <f t="shared" si="425"/>
        <v>0.41666666666424135</v>
      </c>
      <c r="W1406" s="74">
        <f>Table2[[#This Row],[DEL. AVAILABLE A SLOT]]*24</f>
        <v>9.9999999999417923</v>
      </c>
      <c r="X1406" s="1" t="str">
        <f t="shared" si="426"/>
        <v>SI</v>
      </c>
      <c r="Y1406" s="73">
        <f t="shared" si="427"/>
        <v>2.672222222223354</v>
      </c>
      <c r="Z1406" s="74">
        <f>Table2[[#This Row],[ETA A TIMESLOT]]*24</f>
        <v>64.133333333360497</v>
      </c>
      <c r="AA1406" s="73">
        <f t="shared" si="428"/>
        <v>0</v>
      </c>
      <c r="AB1406" s="73" t="str">
        <f t="shared" si="429"/>
        <v>SI</v>
      </c>
      <c r="AC1406" s="74">
        <f>Table2[[#This Row],[PUNTUALIDAD (H)]]*24</f>
        <v>0</v>
      </c>
      <c r="AD1406" s="73">
        <f t="shared" si="430"/>
        <v>2.71875</v>
      </c>
      <c r="AE1406" s="74">
        <f>Table2[[#This Row],[ATA TO UNLOADING]]*24</f>
        <v>65.25</v>
      </c>
      <c r="AF1406" s="74" t="str">
        <f>IF(Table2[[#This Row],[ATA TO UNLOADING 2]]&lt;=48,"YES","NO")</f>
        <v>NO</v>
      </c>
      <c r="AG1406" s="75">
        <f t="shared" si="431"/>
        <v>0.79166666666424135</v>
      </c>
      <c r="AH1406" s="2" t="s">
        <v>42</v>
      </c>
      <c r="AI1406" s="2" t="str">
        <f t="shared" si="432"/>
        <v>MRSU5664858</v>
      </c>
      <c r="AJ1406" s="76" t="str">
        <f t="shared" si="433"/>
        <v>CTU FLEVOKUST BV</v>
      </c>
      <c r="AK1406" s="77">
        <f>IF($M1406="TRUCK",VLOOKUP($AQ1406,Invoicing!$A$17:$B$49,MATCH($AK$1,Invoicing!$A$17:$B$17,0),FALSE),VLOOKUP($AQ1406,Invoicing!$N$17:$O$21,MATCH($AK$1,Invoicing!$N$17:$O$17,0),FALSE))</f>
        <v>380</v>
      </c>
      <c r="AL1406" s="78" t="e">
        <f>VLOOKUP($E1406,Invoicing!$A$1:$H$8,MATCH(TRACKER!$N1406,Invoicing!$A$1:$H$1,0),FALSE)</f>
        <v>#N/A</v>
      </c>
      <c r="AM1406" s="78">
        <v>35</v>
      </c>
      <c r="AN1406" s="78">
        <f t="shared" si="434"/>
        <v>0</v>
      </c>
      <c r="AO1406" s="2">
        <f t="shared" si="435"/>
        <v>2</v>
      </c>
      <c r="AP1406" s="2" t="str">
        <f t="shared" si="436"/>
        <v>WEEK</v>
      </c>
      <c r="AQ1406" s="2" t="str">
        <f t="shared" si="437"/>
        <v>CTU FLEVOKUST BVWEEK</v>
      </c>
      <c r="AR1406" s="71">
        <f t="shared" si="438"/>
        <v>380</v>
      </c>
      <c r="AS1406" s="71">
        <f>VLOOKUP(AJ1406,Invoicing!A:K,10,FALSE)</f>
        <v>0</v>
      </c>
      <c r="AT1406" s="71">
        <f t="shared" si="439"/>
        <v>380</v>
      </c>
    </row>
    <row r="1407" spans="1:47">
      <c r="A1407" s="37" t="s">
        <v>48</v>
      </c>
      <c r="B1407" s="3" t="s">
        <v>38</v>
      </c>
      <c r="C1407" s="11">
        <v>45550.119444444441</v>
      </c>
      <c r="D1407" s="11">
        <v>45549.833333333336</v>
      </c>
      <c r="E1407" s="11" t="s">
        <v>45</v>
      </c>
      <c r="F1407" s="11" t="s">
        <v>40</v>
      </c>
      <c r="G1407" s="3" t="s">
        <v>1583</v>
      </c>
      <c r="H1407" s="3" t="s">
        <v>41</v>
      </c>
      <c r="I1407" s="11">
        <v>45551.166666666664</v>
      </c>
      <c r="J1407" s="12">
        <v>45551.822222222225</v>
      </c>
      <c r="K1407" s="12">
        <v>45551.791666666664</v>
      </c>
      <c r="L1407" s="12">
        <v>45551.777777777781</v>
      </c>
      <c r="M1407" s="12" t="s">
        <v>115</v>
      </c>
      <c r="N1407" s="3" t="s">
        <v>42</v>
      </c>
      <c r="O1407" s="3">
        <v>1</v>
      </c>
      <c r="P1407" s="1">
        <f t="shared" si="420"/>
        <v>38</v>
      </c>
      <c r="Q1407" s="1">
        <f t="shared" si="421"/>
        <v>9</v>
      </c>
      <c r="R1407" s="72">
        <f t="shared" si="422"/>
        <v>45551.822222222225</v>
      </c>
      <c r="S1407" s="73">
        <f t="shared" si="423"/>
        <v>1.047222222223354</v>
      </c>
      <c r="T1407" s="74">
        <f>Table2[[#This Row],[ETA A OFRECIMIENTO]]*24</f>
        <v>25.133333333360497</v>
      </c>
      <c r="U1407" s="1" t="str">
        <f t="shared" si="424"/>
        <v>YES</v>
      </c>
      <c r="V1407" s="73">
        <f t="shared" si="425"/>
        <v>0.625</v>
      </c>
      <c r="W1407" s="74">
        <f>Table2[[#This Row],[DEL. AVAILABLE A SLOT]]*24</f>
        <v>15</v>
      </c>
      <c r="X1407" s="1" t="str">
        <f t="shared" si="426"/>
        <v>SI</v>
      </c>
      <c r="Y1407" s="73">
        <f t="shared" si="427"/>
        <v>1.672222222223354</v>
      </c>
      <c r="Z1407" s="74">
        <f>Table2[[#This Row],[ETA A TIMESLOT]]*24</f>
        <v>40.133333333360497</v>
      </c>
      <c r="AA1407" s="73">
        <f t="shared" si="428"/>
        <v>3.0555555560567882E-2</v>
      </c>
      <c r="AB1407" s="73" t="str">
        <f t="shared" si="429"/>
        <v>SI</v>
      </c>
      <c r="AC1407" s="74">
        <f>Table2[[#This Row],[PUNTUALIDAD (H)]]*24</f>
        <v>0.73333333345362917</v>
      </c>
      <c r="AD1407" s="73">
        <f t="shared" si="430"/>
        <v>1.6583333333401242</v>
      </c>
      <c r="AE1407" s="74">
        <f>Table2[[#This Row],[ATA TO UNLOADING]]*24</f>
        <v>39.800000000162981</v>
      </c>
      <c r="AF1407" s="74" t="str">
        <f>IF(Table2[[#This Row],[ATA TO UNLOADING 2]]&lt;=48,"YES","NO")</f>
        <v>YES</v>
      </c>
      <c r="AG1407" s="75">
        <f t="shared" si="431"/>
        <v>0.79166666666424135</v>
      </c>
      <c r="AH1407" s="2" t="s">
        <v>42</v>
      </c>
      <c r="AI1407" s="2" t="str">
        <f t="shared" si="432"/>
        <v>MRSU5871990</v>
      </c>
      <c r="AJ1407" s="76" t="str">
        <f t="shared" si="433"/>
        <v>OM TRANSPORT</v>
      </c>
      <c r="AK1407" s="77">
        <f>IF($M1407="TRUCK",VLOOKUP($AQ1407,Invoicing!$A$17:$B$49,MATCH($AK$1,Invoicing!$A$17:$B$17,0),FALSE),VLOOKUP($AQ1407,Invoicing!$N$17:$O$21,MATCH($AK$1,Invoicing!$N$17:$O$17,0),FALSE))</f>
        <v>475</v>
      </c>
      <c r="AL1407" s="78" t="e">
        <f>VLOOKUP($E1407,Invoicing!$A$1:$H$8,MATCH(TRACKER!$N1407,Invoicing!$A$1:$H$1,0),FALSE)</f>
        <v>#N/A</v>
      </c>
      <c r="AM1407" s="78">
        <f>VLOOKUP($E1407,Invoicing!$A$1:$H$8,MATCH(TRACKER!$O$1,Invoicing!$A$1:$H$1,0),FALSE)</f>
        <v>50</v>
      </c>
      <c r="AN1407" s="78">
        <f t="shared" si="434"/>
        <v>50</v>
      </c>
      <c r="AO1407" s="2">
        <f t="shared" si="435"/>
        <v>1</v>
      </c>
      <c r="AP1407" s="2" t="str">
        <f t="shared" si="436"/>
        <v>WEEK</v>
      </c>
      <c r="AQ1407" s="2" t="str">
        <f t="shared" si="437"/>
        <v>OM TRANSPORTWEEK</v>
      </c>
      <c r="AR1407" s="71">
        <f t="shared" si="438"/>
        <v>525</v>
      </c>
      <c r="AS1407" s="71">
        <f>VLOOKUP(AJ1407,Invoicing!A:K,10,FALSE)</f>
        <v>25</v>
      </c>
      <c r="AT1407" s="71">
        <f t="shared" si="439"/>
        <v>550</v>
      </c>
    </row>
    <row r="1408" spans="1:47">
      <c r="A1408" s="37" t="s">
        <v>48</v>
      </c>
      <c r="B1408" s="3" t="s">
        <v>38</v>
      </c>
      <c r="C1408" s="11">
        <v>45550.119444444441</v>
      </c>
      <c r="D1408" s="11">
        <v>45549.833333333336</v>
      </c>
      <c r="E1408" s="11" t="s">
        <v>45</v>
      </c>
      <c r="F1408" s="11" t="s">
        <v>40</v>
      </c>
      <c r="G1408" s="3" t="s">
        <v>1584</v>
      </c>
      <c r="H1408" s="3" t="s">
        <v>2821</v>
      </c>
      <c r="I1408" s="11">
        <v>45551.166666666664</v>
      </c>
      <c r="J1408" s="12">
        <v>45552.120833333334</v>
      </c>
      <c r="K1408" s="12">
        <v>45552.125</v>
      </c>
      <c r="L1408" s="12">
        <v>45552.159722222219</v>
      </c>
      <c r="M1408" s="12" t="s">
        <v>115</v>
      </c>
      <c r="N1408" s="3" t="s">
        <v>42</v>
      </c>
      <c r="O1408" s="3">
        <v>0</v>
      </c>
      <c r="P1408" s="1">
        <f t="shared" si="420"/>
        <v>38</v>
      </c>
      <c r="Q1408" s="1">
        <f t="shared" si="421"/>
        <v>9</v>
      </c>
      <c r="R1408" s="72">
        <f t="shared" si="422"/>
        <v>45552.120833333334</v>
      </c>
      <c r="S1408" s="73">
        <f t="shared" si="423"/>
        <v>1.047222222223354</v>
      </c>
      <c r="T1408" s="74">
        <f>Table2[[#This Row],[ETA A OFRECIMIENTO]]*24</f>
        <v>25.133333333360497</v>
      </c>
      <c r="U1408" s="1" t="str">
        <f t="shared" si="424"/>
        <v>YES</v>
      </c>
      <c r="V1408" s="73">
        <f t="shared" si="425"/>
        <v>0.95833333333575865</v>
      </c>
      <c r="W1408" s="74">
        <f>Table2[[#This Row],[DEL. AVAILABLE A SLOT]]*24</f>
        <v>23.000000000058208</v>
      </c>
      <c r="X1408" s="1" t="str">
        <f t="shared" si="426"/>
        <v>SI</v>
      </c>
      <c r="Y1408" s="73">
        <f t="shared" si="427"/>
        <v>2.0055555555591127</v>
      </c>
      <c r="Z1408" s="74">
        <f>Table2[[#This Row],[ETA A TIMESLOT]]*24</f>
        <v>48.133333333418705</v>
      </c>
      <c r="AA1408" s="73">
        <f t="shared" si="428"/>
        <v>0</v>
      </c>
      <c r="AB1408" s="73" t="str">
        <f t="shared" si="429"/>
        <v>SI</v>
      </c>
      <c r="AC1408" s="74">
        <f>Table2[[#This Row],[PUNTUALIDAD (H)]]*24</f>
        <v>0</v>
      </c>
      <c r="AD1408" s="73">
        <f t="shared" si="430"/>
        <v>2.0402777777781012</v>
      </c>
      <c r="AE1408" s="74">
        <f>Table2[[#This Row],[ATA TO UNLOADING]]*24</f>
        <v>48.966666666674428</v>
      </c>
      <c r="AF1408" s="74" t="str">
        <f>IF(Table2[[#This Row],[ATA TO UNLOADING 2]]&lt;=48,"YES","NO")</f>
        <v>NO</v>
      </c>
      <c r="AG1408" s="75">
        <f t="shared" si="431"/>
        <v>0.125</v>
      </c>
      <c r="AH1408" s="2" t="s">
        <v>24</v>
      </c>
      <c r="AI1408" s="2" t="str">
        <f t="shared" si="432"/>
        <v>MRSU5951591</v>
      </c>
      <c r="AJ1408" s="76" t="str">
        <f t="shared" si="433"/>
        <v>OM TRANSPORT</v>
      </c>
      <c r="AK1408" s="77">
        <f>IF($M1408="TRUCK",VLOOKUP($AQ1408,Invoicing!$A$17:$B$49,MATCH($AK$1,Invoicing!$A$17:$B$17,0),FALSE),VLOOKUP($AQ1408,Invoicing!$N$17:$O$21,MATCH($AK$1,Invoicing!$N$17:$O$17,0),FALSE))</f>
        <v>475</v>
      </c>
      <c r="AL1408" s="78" t="e">
        <f>VLOOKUP($E1408,Invoicing!$A$1:$H$8,MATCH(TRACKER!$N1408,Invoicing!$A$1:$H$1,0),FALSE)</f>
        <v>#N/A</v>
      </c>
      <c r="AM1408" s="78">
        <f>VLOOKUP($E1408,Invoicing!$A$1:$H$8,MATCH(TRACKER!$O$1,Invoicing!$A$1:$H$1,0),FALSE)</f>
        <v>50</v>
      </c>
      <c r="AN1408" s="78">
        <f t="shared" si="434"/>
        <v>0</v>
      </c>
      <c r="AO1408" s="2">
        <f t="shared" si="435"/>
        <v>2</v>
      </c>
      <c r="AP1408" s="2" t="str">
        <f t="shared" si="436"/>
        <v>NIGHT</v>
      </c>
      <c r="AQ1408" s="2" t="str">
        <f t="shared" si="437"/>
        <v>OM TRANSPORTNIGHT</v>
      </c>
      <c r="AR1408" s="71">
        <f t="shared" si="438"/>
        <v>475</v>
      </c>
      <c r="AS1408" s="71">
        <f>VLOOKUP(AJ1408,Invoicing!A:K,10,FALSE)</f>
        <v>25</v>
      </c>
      <c r="AT1408" s="71">
        <f t="shared" si="439"/>
        <v>500</v>
      </c>
    </row>
    <row r="1409" spans="1:46">
      <c r="A1409" s="37" t="s">
        <v>48</v>
      </c>
      <c r="B1409" s="3" t="s">
        <v>38</v>
      </c>
      <c r="C1409" s="11">
        <v>45550.119444444441</v>
      </c>
      <c r="D1409" s="11">
        <v>45549.833333333336</v>
      </c>
      <c r="E1409" s="11" t="s">
        <v>44</v>
      </c>
      <c r="F1409" s="11" t="s">
        <v>40</v>
      </c>
      <c r="G1409" s="3" t="s">
        <v>1585</v>
      </c>
      <c r="H1409" s="3" t="s">
        <v>2821</v>
      </c>
      <c r="I1409" s="11">
        <v>45551.166666666664</v>
      </c>
      <c r="J1409" s="12">
        <v>45551.168749999997</v>
      </c>
      <c r="K1409" s="12">
        <v>45551.166666666664</v>
      </c>
      <c r="L1409" s="12">
        <v>45551.1875</v>
      </c>
      <c r="M1409" s="12" t="s">
        <v>115</v>
      </c>
      <c r="N1409" s="3" t="s">
        <v>42</v>
      </c>
      <c r="O1409" s="3">
        <v>0</v>
      </c>
      <c r="P1409" s="1">
        <f t="shared" si="420"/>
        <v>38</v>
      </c>
      <c r="Q1409" s="1">
        <f t="shared" si="421"/>
        <v>9</v>
      </c>
      <c r="R1409" s="72">
        <f t="shared" si="422"/>
        <v>45551.168749999997</v>
      </c>
      <c r="S1409" s="73">
        <f t="shared" si="423"/>
        <v>1.047222222223354</v>
      </c>
      <c r="T1409" s="74">
        <f>Table2[[#This Row],[ETA A OFRECIMIENTO]]*24</f>
        <v>25.133333333360497</v>
      </c>
      <c r="U1409" s="1" t="str">
        <f t="shared" si="424"/>
        <v>YES</v>
      </c>
      <c r="V1409" s="73">
        <f t="shared" si="425"/>
        <v>0</v>
      </c>
      <c r="W1409" s="74">
        <f>Table2[[#This Row],[DEL. AVAILABLE A SLOT]]*24</f>
        <v>0</v>
      </c>
      <c r="X1409" s="1" t="str">
        <f t="shared" si="426"/>
        <v>SI</v>
      </c>
      <c r="Y1409" s="73">
        <f t="shared" si="427"/>
        <v>1.047222222223354</v>
      </c>
      <c r="Z1409" s="74">
        <f>Table2[[#This Row],[ETA A TIMESLOT]]*24</f>
        <v>25.133333333360497</v>
      </c>
      <c r="AA1409" s="73">
        <f t="shared" si="428"/>
        <v>2.0833333328482695E-3</v>
      </c>
      <c r="AB1409" s="73" t="str">
        <f t="shared" si="429"/>
        <v>SI</v>
      </c>
      <c r="AC1409" s="74">
        <f>Table2[[#This Row],[PUNTUALIDAD (H)]]*24</f>
        <v>4.9999999988358468E-2</v>
      </c>
      <c r="AD1409" s="73">
        <f t="shared" si="430"/>
        <v>1.0680555555591127</v>
      </c>
      <c r="AE1409" s="74">
        <f>Table2[[#This Row],[ATA TO UNLOADING]]*24</f>
        <v>25.633333333418705</v>
      </c>
      <c r="AF1409" s="74" t="str">
        <f>IF(Table2[[#This Row],[ATA TO UNLOADING 2]]&lt;=48,"YES","NO")</f>
        <v>YES</v>
      </c>
      <c r="AG1409" s="75">
        <f t="shared" si="431"/>
        <v>0.16666666666424135</v>
      </c>
      <c r="AH1409" s="2" t="s">
        <v>24</v>
      </c>
      <c r="AI1409" s="2" t="str">
        <f t="shared" si="432"/>
        <v>MSKU0300847</v>
      </c>
      <c r="AJ1409" s="76" t="str">
        <f t="shared" si="433"/>
        <v>MSI</v>
      </c>
      <c r="AK1409" s="77">
        <f>IF($M1409="TRUCK",VLOOKUP($AQ1409,Invoicing!$A$17:$B$49,MATCH($AK$1,Invoicing!$A$17:$B$17,0),FALSE),VLOOKUP($AQ1409,Invoicing!$N$17:$O$21,MATCH($AK$1,Invoicing!$N$17:$O$17,0),FALSE))</f>
        <v>530</v>
      </c>
      <c r="AL1409" s="78" t="e">
        <f>VLOOKUP($E1409,Invoicing!$A$1:$H$8,MATCH(TRACKER!$N1409,Invoicing!$A$1:$H$1,0),FALSE)</f>
        <v>#N/A</v>
      </c>
      <c r="AM1409" s="78">
        <f>VLOOKUP($E1409,Invoicing!$A$1:$H$8,MATCH(TRACKER!$O$1,Invoicing!$A$1:$H$1,0),FALSE)</f>
        <v>50</v>
      </c>
      <c r="AN1409" s="78">
        <f t="shared" si="434"/>
        <v>0</v>
      </c>
      <c r="AO1409" s="2">
        <f t="shared" si="435"/>
        <v>1</v>
      </c>
      <c r="AP1409" s="2" t="str">
        <f t="shared" si="436"/>
        <v>NIGHT</v>
      </c>
      <c r="AQ1409" s="2" t="str">
        <f t="shared" si="437"/>
        <v>MSINIGHT</v>
      </c>
      <c r="AR1409" s="71">
        <f t="shared" si="438"/>
        <v>530</v>
      </c>
      <c r="AS1409" s="71">
        <f>VLOOKUP(AJ1409,Invoicing!A:K,10,FALSE)</f>
        <v>25</v>
      </c>
      <c r="AT1409" s="71">
        <f t="shared" si="439"/>
        <v>555</v>
      </c>
    </row>
    <row r="1410" spans="1:46">
      <c r="A1410" s="37" t="s">
        <v>48</v>
      </c>
      <c r="B1410" s="3" t="s">
        <v>38</v>
      </c>
      <c r="C1410" s="11">
        <v>45550.119444444441</v>
      </c>
      <c r="D1410" s="11">
        <v>45549.833333333336</v>
      </c>
      <c r="E1410" s="11" t="s">
        <v>49</v>
      </c>
      <c r="F1410" s="11" t="s">
        <v>40</v>
      </c>
      <c r="G1410" s="3" t="s">
        <v>1586</v>
      </c>
      <c r="H1410" s="3" t="s">
        <v>41</v>
      </c>
      <c r="I1410" s="11">
        <v>45552.375</v>
      </c>
      <c r="J1410" s="12">
        <v>45553.98333333333</v>
      </c>
      <c r="K1410" s="12">
        <v>45553.9375</v>
      </c>
      <c r="L1410" s="12">
        <v>45553.993055555555</v>
      </c>
      <c r="M1410" s="61" t="s">
        <v>12</v>
      </c>
      <c r="N1410" s="3" t="s">
        <v>42</v>
      </c>
      <c r="O1410" s="3">
        <v>0</v>
      </c>
      <c r="P1410" s="1">
        <f t="shared" ref="P1410:P1473" si="440">IF(K1410="","",WEEKNUM(R1410,2))</f>
        <v>38</v>
      </c>
      <c r="Q1410" s="1">
        <f t="shared" ref="Q1410:Q1473" si="441">IF(K1410="","",MONTH(R1410))</f>
        <v>9</v>
      </c>
      <c r="R1410" s="72">
        <f t="shared" ref="R1410:R1473" si="442">IF(ISBLANK(J1410),IF(ISBLANK(L1410),"00:00",L1410),J1410)</f>
        <v>45553.98333333333</v>
      </c>
      <c r="S1410" s="73">
        <f t="shared" ref="S1410:S1473" si="443">(I1410-C1410)</f>
        <v>2.2555555555591127</v>
      </c>
      <c r="T1410" s="74">
        <f>Table2[[#This Row],[ETA A OFRECIMIENTO]]*24</f>
        <v>54.133333333418705</v>
      </c>
      <c r="U1410" s="1" t="str">
        <f t="shared" ref="U1410:U1473" si="444">IF(S1410="","",IF(S1410&lt;=2,"YES","NO"))</f>
        <v>NO</v>
      </c>
      <c r="V1410" s="73">
        <f t="shared" ref="V1410:V1473" si="445">(K1410-I1410)</f>
        <v>1.5625</v>
      </c>
      <c r="W1410" s="74">
        <f>Table2[[#This Row],[DEL. AVAILABLE A SLOT]]*24</f>
        <v>37.5</v>
      </c>
      <c r="X1410" s="1" t="str">
        <f t="shared" ref="X1410:X1473" si="446">IF(V1410="","",IF(V1410&lt;=1,"SI","NO"))</f>
        <v>NO</v>
      </c>
      <c r="Y1410" s="73">
        <f t="shared" ref="Y1410:Y1473" si="447">(K1410-C1410)</f>
        <v>3.8180555555591127</v>
      </c>
      <c r="Z1410" s="74">
        <f>Table2[[#This Row],[ETA A TIMESLOT]]*24</f>
        <v>91.633333333418705</v>
      </c>
      <c r="AA1410" s="73">
        <f t="shared" ref="AA1410:AA1473" si="448">IF(R1410&lt; K1410, TIME(0,0,0), R1410-K1410)</f>
        <v>4.5833333329937886E-2</v>
      </c>
      <c r="AB1410" s="73" t="str">
        <f t="shared" ref="AB1410:AB1473" si="449">IF(AA1410&gt;TIME(0,45,0),"NO","SI")</f>
        <v>NO</v>
      </c>
      <c r="AC1410" s="74">
        <f>Table2[[#This Row],[PUNTUALIDAD (H)]]*24</f>
        <v>1.0999999999185093</v>
      </c>
      <c r="AD1410" s="73">
        <f t="shared" ref="AD1410:AD1473" si="450">(L1410-C1410)</f>
        <v>3.8736111111138598</v>
      </c>
      <c r="AE1410" s="74">
        <f>Table2[[#This Row],[ATA TO UNLOADING]]*24</f>
        <v>92.966666666732635</v>
      </c>
      <c r="AF1410" s="74" t="str">
        <f>IF(Table2[[#This Row],[ATA TO UNLOADING 2]]&lt;=48,"YES","NO")</f>
        <v>NO</v>
      </c>
      <c r="AG1410" s="75">
        <f t="shared" ref="AG1410:AG1473" si="451">MOD(K1410,1)</f>
        <v>0.9375</v>
      </c>
      <c r="AH1410" s="2" t="s">
        <v>24</v>
      </c>
      <c r="AI1410" s="2" t="str">
        <f t="shared" ref="AI1410:AI1473" si="452">G1410</f>
        <v>MSKU0356316</v>
      </c>
      <c r="AJ1410" s="76" t="str">
        <f t="shared" ref="AJ1410:AJ1473" si="453">E1410</f>
        <v>CTU FLEVOKUST BV</v>
      </c>
      <c r="AK1410" s="77">
        <f>IF($M1410="TRUCK",VLOOKUP($AQ1410,Invoicing!$A$17:$B$49,MATCH($AK$1,Invoicing!$A$17:$B$17,0),FALSE),VLOOKUP($AQ1410,Invoicing!$N$17:$O$21,MATCH($AK$1,Invoicing!$N$17:$O$17,0),FALSE))</f>
        <v>380</v>
      </c>
      <c r="AL1410" s="78" t="e">
        <f>VLOOKUP($E1410,Invoicing!$A$1:$H$8,MATCH(TRACKER!$N1410,Invoicing!$A$1:$H$1,0),FALSE)</f>
        <v>#N/A</v>
      </c>
      <c r="AM1410" s="78">
        <v>35</v>
      </c>
      <c r="AN1410" s="78">
        <f t="shared" ref="AN1410:AN1473" si="454">IF($O1410&lt;&gt;0,$O1410*$AM1410,0)</f>
        <v>0</v>
      </c>
      <c r="AO1410" s="2">
        <f t="shared" ref="AO1410:AO1473" si="455">WEEKDAY(K1410,2)</f>
        <v>3</v>
      </c>
      <c r="AP1410" s="2" t="str">
        <f t="shared" ref="AP1410:AP1473" si="456">IF(AH1410="NIGHT","NIGHT",IF(AO1410&lt;=5,"WEEK",IF(AO1410=7,"SUNDAY",IF(AO1410=6,"SATURDAY","SUNDAY"))))</f>
        <v>NIGHT</v>
      </c>
      <c r="AQ1410" s="2" t="str">
        <f t="shared" ref="AQ1410:AQ1473" si="457">AJ1410&amp;AP1410</f>
        <v>CTU FLEVOKUST BVNIGHT</v>
      </c>
      <c r="AR1410" s="71">
        <f t="shared" ref="AR1410:AR1473" si="458">IF(ISNA(AL1410),AK1410+AN1410,SUM($AK1410,$AN1410,IFERROR($AL1410,"0")))</f>
        <v>380</v>
      </c>
      <c r="AS1410" s="71">
        <f>VLOOKUP(AJ1410,Invoicing!A:K,10,FALSE)</f>
        <v>0</v>
      </c>
      <c r="AT1410" s="71">
        <f t="shared" ref="AT1410:AT1473" si="459">AR1410+AS1410+AU1410</f>
        <v>380</v>
      </c>
    </row>
    <row r="1411" spans="1:46">
      <c r="A1411" s="37" t="s">
        <v>48</v>
      </c>
      <c r="B1411" s="3" t="s">
        <v>38</v>
      </c>
      <c r="C1411" s="11">
        <v>45550.119444444441</v>
      </c>
      <c r="D1411" s="11">
        <v>45549.833333333336</v>
      </c>
      <c r="E1411" s="11" t="s">
        <v>49</v>
      </c>
      <c r="F1411" s="11" t="s">
        <v>40</v>
      </c>
      <c r="G1411" s="3" t="s">
        <v>1587</v>
      </c>
      <c r="H1411" s="3" t="s">
        <v>2821</v>
      </c>
      <c r="I1411" s="11">
        <v>45551.166666666664</v>
      </c>
      <c r="J1411" s="12">
        <v>45551.78402777778</v>
      </c>
      <c r="K1411" s="12">
        <v>45551.791666666664</v>
      </c>
      <c r="L1411" s="12">
        <v>45551.8125</v>
      </c>
      <c r="M1411" s="12" t="s">
        <v>115</v>
      </c>
      <c r="N1411" s="3" t="s">
        <v>13</v>
      </c>
      <c r="O1411" s="3">
        <v>0</v>
      </c>
      <c r="P1411" s="1">
        <f t="shared" si="440"/>
        <v>38</v>
      </c>
      <c r="Q1411" s="1">
        <f t="shared" si="441"/>
        <v>9</v>
      </c>
      <c r="R1411" s="72">
        <f t="shared" si="442"/>
        <v>45551.78402777778</v>
      </c>
      <c r="S1411" s="73">
        <f t="shared" si="443"/>
        <v>1.047222222223354</v>
      </c>
      <c r="T1411" s="74">
        <f>Table2[[#This Row],[ETA A OFRECIMIENTO]]*24</f>
        <v>25.133333333360497</v>
      </c>
      <c r="U1411" s="1" t="str">
        <f t="shared" si="444"/>
        <v>YES</v>
      </c>
      <c r="V1411" s="73">
        <f t="shared" si="445"/>
        <v>0.625</v>
      </c>
      <c r="W1411" s="74">
        <f>Table2[[#This Row],[DEL. AVAILABLE A SLOT]]*24</f>
        <v>15</v>
      </c>
      <c r="X1411" s="1" t="str">
        <f t="shared" si="446"/>
        <v>SI</v>
      </c>
      <c r="Y1411" s="73">
        <f t="shared" si="447"/>
        <v>1.672222222223354</v>
      </c>
      <c r="Z1411" s="74">
        <f>Table2[[#This Row],[ETA A TIMESLOT]]*24</f>
        <v>40.133333333360497</v>
      </c>
      <c r="AA1411" s="73">
        <f t="shared" si="448"/>
        <v>0</v>
      </c>
      <c r="AB1411" s="73" t="str">
        <f t="shared" si="449"/>
        <v>SI</v>
      </c>
      <c r="AC1411" s="74">
        <f>Table2[[#This Row],[PUNTUALIDAD (H)]]*24</f>
        <v>0</v>
      </c>
      <c r="AD1411" s="73">
        <f t="shared" si="450"/>
        <v>1.6930555555591127</v>
      </c>
      <c r="AE1411" s="74">
        <f>Table2[[#This Row],[ATA TO UNLOADING]]*24</f>
        <v>40.633333333418705</v>
      </c>
      <c r="AF1411" s="74" t="str">
        <f>IF(Table2[[#This Row],[ATA TO UNLOADING 2]]&lt;=48,"YES","NO")</f>
        <v>YES</v>
      </c>
      <c r="AG1411" s="75">
        <f t="shared" si="451"/>
        <v>0.79166666666424135</v>
      </c>
      <c r="AH1411" s="2" t="s">
        <v>42</v>
      </c>
      <c r="AI1411" s="2" t="str">
        <f t="shared" si="452"/>
        <v>MSKU0676407</v>
      </c>
      <c r="AJ1411" s="76" t="str">
        <f t="shared" si="453"/>
        <v>CTU FLEVOKUST BV</v>
      </c>
      <c r="AK1411" s="77">
        <f>IF($M1411="TRUCK",VLOOKUP($AQ1411,Invoicing!$A$17:$B$49,MATCH($AK$1,Invoicing!$A$17:$B$17,0),FALSE),VLOOKUP($AQ1411,Invoicing!$N$17:$O$21,MATCH($AK$1,Invoicing!$N$17:$O$17,0),FALSE))</f>
        <v>520</v>
      </c>
      <c r="AL1411" s="78">
        <v>100</v>
      </c>
      <c r="AM1411" s="78">
        <v>35</v>
      </c>
      <c r="AN1411" s="78">
        <f t="shared" si="454"/>
        <v>0</v>
      </c>
      <c r="AO1411" s="2">
        <f t="shared" si="455"/>
        <v>1</v>
      </c>
      <c r="AP1411" s="2" t="str">
        <f t="shared" si="456"/>
        <v>WEEK</v>
      </c>
      <c r="AQ1411" s="2" t="str">
        <f t="shared" si="457"/>
        <v>CTU FLEVOKUST BVWEEK</v>
      </c>
      <c r="AR1411" s="71">
        <f t="shared" si="458"/>
        <v>620</v>
      </c>
      <c r="AS1411" s="71">
        <f>VLOOKUP(AJ1411,Invoicing!A:K,10,FALSE)</f>
        <v>0</v>
      </c>
      <c r="AT1411" s="71">
        <f t="shared" si="459"/>
        <v>620</v>
      </c>
    </row>
    <row r="1412" spans="1:46">
      <c r="A1412" s="37" t="s">
        <v>48</v>
      </c>
      <c r="B1412" s="3" t="s">
        <v>38</v>
      </c>
      <c r="C1412" s="11">
        <v>45550.119444444441</v>
      </c>
      <c r="D1412" s="11">
        <v>45549.833333333336</v>
      </c>
      <c r="E1412" s="11" t="s">
        <v>44</v>
      </c>
      <c r="F1412" s="11" t="s">
        <v>40</v>
      </c>
      <c r="G1412" s="3" t="s">
        <v>1588</v>
      </c>
      <c r="H1412" s="3" t="s">
        <v>41</v>
      </c>
      <c r="I1412" s="11">
        <v>45551.166666666664</v>
      </c>
      <c r="J1412" s="12">
        <v>45551.614583333336</v>
      </c>
      <c r="K1412" s="12">
        <v>45551.666666666664</v>
      </c>
      <c r="L1412" s="12">
        <v>45551.621527777781</v>
      </c>
      <c r="M1412" s="12" t="s">
        <v>115</v>
      </c>
      <c r="N1412" s="3" t="s">
        <v>42</v>
      </c>
      <c r="O1412" s="3">
        <v>1</v>
      </c>
      <c r="P1412" s="1">
        <f t="shared" si="440"/>
        <v>38</v>
      </c>
      <c r="Q1412" s="1">
        <f t="shared" si="441"/>
        <v>9</v>
      </c>
      <c r="R1412" s="72">
        <f t="shared" si="442"/>
        <v>45551.614583333336</v>
      </c>
      <c r="S1412" s="73">
        <f t="shared" si="443"/>
        <v>1.047222222223354</v>
      </c>
      <c r="T1412" s="74">
        <f>Table2[[#This Row],[ETA A OFRECIMIENTO]]*24</f>
        <v>25.133333333360497</v>
      </c>
      <c r="U1412" s="1" t="str">
        <f t="shared" si="444"/>
        <v>YES</v>
      </c>
      <c r="V1412" s="73">
        <f t="shared" si="445"/>
        <v>0.5</v>
      </c>
      <c r="W1412" s="74">
        <f>Table2[[#This Row],[DEL. AVAILABLE A SLOT]]*24</f>
        <v>12</v>
      </c>
      <c r="X1412" s="1" t="str">
        <f t="shared" si="446"/>
        <v>SI</v>
      </c>
      <c r="Y1412" s="73">
        <f t="shared" si="447"/>
        <v>1.547222222223354</v>
      </c>
      <c r="Z1412" s="74">
        <f>Table2[[#This Row],[ETA A TIMESLOT]]*24</f>
        <v>37.133333333360497</v>
      </c>
      <c r="AA1412" s="73">
        <f t="shared" si="448"/>
        <v>0</v>
      </c>
      <c r="AB1412" s="73" t="str">
        <f t="shared" si="449"/>
        <v>SI</v>
      </c>
      <c r="AC1412" s="74">
        <f>Table2[[#This Row],[PUNTUALIDAD (H)]]*24</f>
        <v>0</v>
      </c>
      <c r="AD1412" s="73">
        <f t="shared" si="450"/>
        <v>1.5020833333401242</v>
      </c>
      <c r="AE1412" s="74">
        <f>Table2[[#This Row],[ATA TO UNLOADING]]*24</f>
        <v>36.050000000162981</v>
      </c>
      <c r="AF1412" s="74" t="str">
        <f>IF(Table2[[#This Row],[ATA TO UNLOADING 2]]&lt;=48,"YES","NO")</f>
        <v>YES</v>
      </c>
      <c r="AG1412" s="75">
        <f t="shared" si="451"/>
        <v>0.66666666666424135</v>
      </c>
      <c r="AH1412" s="2" t="s">
        <v>42</v>
      </c>
      <c r="AI1412" s="2" t="str">
        <f t="shared" si="452"/>
        <v>MSKU0793403</v>
      </c>
      <c r="AJ1412" s="76" t="str">
        <f t="shared" si="453"/>
        <v>MSI</v>
      </c>
      <c r="AK1412" s="77">
        <f>IF($M1412="TRUCK",VLOOKUP($AQ1412,Invoicing!$A$17:$B$49,MATCH($AK$1,Invoicing!$A$17:$B$17,0),FALSE),VLOOKUP($AQ1412,Invoicing!$N$17:$O$21,MATCH($AK$1,Invoicing!$N$17:$O$17,0),FALSE))</f>
        <v>480</v>
      </c>
      <c r="AL1412" s="78" t="e">
        <f>VLOOKUP($E1412,Invoicing!$A$1:$H$8,MATCH(TRACKER!$N1412,Invoicing!$A$1:$H$1,0),FALSE)</f>
        <v>#N/A</v>
      </c>
      <c r="AM1412" s="78">
        <f>VLOOKUP($E1412,Invoicing!$A$1:$H$8,MATCH(TRACKER!$O$1,Invoicing!$A$1:$H$1,0),FALSE)</f>
        <v>50</v>
      </c>
      <c r="AN1412" s="78">
        <f t="shared" si="454"/>
        <v>50</v>
      </c>
      <c r="AO1412" s="2">
        <f t="shared" si="455"/>
        <v>1</v>
      </c>
      <c r="AP1412" s="2" t="str">
        <f t="shared" si="456"/>
        <v>WEEK</v>
      </c>
      <c r="AQ1412" s="2" t="str">
        <f t="shared" si="457"/>
        <v>MSIWEEK</v>
      </c>
      <c r="AR1412" s="71">
        <f t="shared" si="458"/>
        <v>530</v>
      </c>
      <c r="AS1412" s="71">
        <f>VLOOKUP(AJ1412,Invoicing!A:K,10,FALSE)</f>
        <v>25</v>
      </c>
      <c r="AT1412" s="71">
        <f t="shared" si="459"/>
        <v>555</v>
      </c>
    </row>
    <row r="1413" spans="1:46">
      <c r="A1413" s="37" t="s">
        <v>48</v>
      </c>
      <c r="B1413" s="3" t="s">
        <v>38</v>
      </c>
      <c r="C1413" s="11">
        <v>45550.119444444441</v>
      </c>
      <c r="D1413" s="11">
        <v>45549.833333333336</v>
      </c>
      <c r="E1413" s="11" t="s">
        <v>49</v>
      </c>
      <c r="F1413" s="11" t="s">
        <v>40</v>
      </c>
      <c r="G1413" s="3" t="s">
        <v>1589</v>
      </c>
      <c r="H1413" s="3" t="s">
        <v>41</v>
      </c>
      <c r="I1413" s="11">
        <v>45552.375</v>
      </c>
      <c r="J1413" s="12">
        <v>45553.729166666664</v>
      </c>
      <c r="K1413" s="12">
        <v>45553.6875</v>
      </c>
      <c r="L1413" s="12">
        <v>45553.684027777781</v>
      </c>
      <c r="M1413" s="61" t="s">
        <v>12</v>
      </c>
      <c r="N1413" s="3" t="s">
        <v>42</v>
      </c>
      <c r="O1413" s="3">
        <v>1</v>
      </c>
      <c r="P1413" s="1">
        <f t="shared" si="440"/>
        <v>38</v>
      </c>
      <c r="Q1413" s="1">
        <f t="shared" si="441"/>
        <v>9</v>
      </c>
      <c r="R1413" s="72">
        <f t="shared" si="442"/>
        <v>45553.729166666664</v>
      </c>
      <c r="S1413" s="73">
        <f t="shared" si="443"/>
        <v>2.2555555555591127</v>
      </c>
      <c r="T1413" s="74">
        <f>Table2[[#This Row],[ETA A OFRECIMIENTO]]*24</f>
        <v>54.133333333418705</v>
      </c>
      <c r="U1413" s="1" t="str">
        <f t="shared" si="444"/>
        <v>NO</v>
      </c>
      <c r="V1413" s="73">
        <f t="shared" si="445"/>
        <v>1.3125</v>
      </c>
      <c r="W1413" s="74">
        <f>Table2[[#This Row],[DEL. AVAILABLE A SLOT]]*24</f>
        <v>31.5</v>
      </c>
      <c r="X1413" s="1" t="str">
        <f t="shared" si="446"/>
        <v>NO</v>
      </c>
      <c r="Y1413" s="73">
        <f t="shared" si="447"/>
        <v>3.5680555555591127</v>
      </c>
      <c r="Z1413" s="74">
        <f>Table2[[#This Row],[ETA A TIMESLOT]]*24</f>
        <v>85.633333333418705</v>
      </c>
      <c r="AA1413" s="73">
        <f t="shared" si="448"/>
        <v>4.1666666664241347E-2</v>
      </c>
      <c r="AB1413" s="73" t="str">
        <f t="shared" si="449"/>
        <v>NO</v>
      </c>
      <c r="AC1413" s="74">
        <f>Table2[[#This Row],[PUNTUALIDAD (H)]]*24</f>
        <v>0.99999999994179234</v>
      </c>
      <c r="AD1413" s="73">
        <f t="shared" si="450"/>
        <v>3.5645833333401242</v>
      </c>
      <c r="AE1413" s="74">
        <f>Table2[[#This Row],[ATA TO UNLOADING]]*24</f>
        <v>85.550000000162981</v>
      </c>
      <c r="AF1413" s="74" t="str">
        <f>IF(Table2[[#This Row],[ATA TO UNLOADING 2]]&lt;=48,"YES","NO")</f>
        <v>NO</v>
      </c>
      <c r="AG1413" s="75">
        <f t="shared" si="451"/>
        <v>0.6875</v>
      </c>
      <c r="AH1413" s="2" t="s">
        <v>42</v>
      </c>
      <c r="AI1413" s="2" t="str">
        <f t="shared" si="452"/>
        <v>MSKU0999673</v>
      </c>
      <c r="AJ1413" s="76" t="str">
        <f t="shared" si="453"/>
        <v>CTU FLEVOKUST BV</v>
      </c>
      <c r="AK1413" s="77">
        <f>IF($M1413="TRUCK",VLOOKUP($AQ1413,Invoicing!$A$17:$B$49,MATCH($AK$1,Invoicing!$A$17:$B$17,0),FALSE),VLOOKUP($AQ1413,Invoicing!$N$17:$O$21,MATCH($AK$1,Invoicing!$N$17:$O$17,0),FALSE))</f>
        <v>380</v>
      </c>
      <c r="AL1413" s="78" t="e">
        <f>VLOOKUP($E1413,Invoicing!$A$1:$H$8,MATCH(TRACKER!$N1413,Invoicing!$A$1:$H$1,0),FALSE)</f>
        <v>#N/A</v>
      </c>
      <c r="AM1413" s="78">
        <v>35</v>
      </c>
      <c r="AN1413" s="78">
        <f t="shared" si="454"/>
        <v>35</v>
      </c>
      <c r="AO1413" s="2">
        <f t="shared" si="455"/>
        <v>3</v>
      </c>
      <c r="AP1413" s="2" t="str">
        <f t="shared" si="456"/>
        <v>WEEK</v>
      </c>
      <c r="AQ1413" s="2" t="str">
        <f t="shared" si="457"/>
        <v>CTU FLEVOKUST BVWEEK</v>
      </c>
      <c r="AR1413" s="71">
        <f t="shared" si="458"/>
        <v>415</v>
      </c>
      <c r="AS1413" s="71">
        <f>VLOOKUP(AJ1413,Invoicing!A:K,10,FALSE)</f>
        <v>0</v>
      </c>
      <c r="AT1413" s="71">
        <f t="shared" si="459"/>
        <v>415</v>
      </c>
    </row>
    <row r="1414" spans="1:46">
      <c r="A1414" s="37" t="s">
        <v>48</v>
      </c>
      <c r="B1414" s="3" t="s">
        <v>38</v>
      </c>
      <c r="C1414" s="11">
        <v>45550.119444444441</v>
      </c>
      <c r="D1414" s="11">
        <v>45549.833333333336</v>
      </c>
      <c r="E1414" s="11" t="s">
        <v>49</v>
      </c>
      <c r="F1414" s="11" t="s">
        <v>40</v>
      </c>
      <c r="G1414" s="3" t="s">
        <v>1590</v>
      </c>
      <c r="H1414" s="3" t="s">
        <v>41</v>
      </c>
      <c r="I1414" s="11">
        <v>45552.375</v>
      </c>
      <c r="J1414" s="12">
        <v>45554.304861111108</v>
      </c>
      <c r="K1414" s="12">
        <v>45554.3125</v>
      </c>
      <c r="L1414" s="12">
        <v>45554.3125</v>
      </c>
      <c r="M1414" s="61" t="s">
        <v>12</v>
      </c>
      <c r="N1414" s="3" t="s">
        <v>42</v>
      </c>
      <c r="O1414" s="3">
        <v>0</v>
      </c>
      <c r="P1414" s="1">
        <f t="shared" si="440"/>
        <v>38</v>
      </c>
      <c r="Q1414" s="1">
        <f t="shared" si="441"/>
        <v>9</v>
      </c>
      <c r="R1414" s="72">
        <f t="shared" si="442"/>
        <v>45554.304861111108</v>
      </c>
      <c r="S1414" s="73">
        <f t="shared" si="443"/>
        <v>2.2555555555591127</v>
      </c>
      <c r="T1414" s="74">
        <f>Table2[[#This Row],[ETA A OFRECIMIENTO]]*24</f>
        <v>54.133333333418705</v>
      </c>
      <c r="U1414" s="1" t="str">
        <f t="shared" si="444"/>
        <v>NO</v>
      </c>
      <c r="V1414" s="73">
        <f t="shared" si="445"/>
        <v>1.9375</v>
      </c>
      <c r="W1414" s="74">
        <f>Table2[[#This Row],[DEL. AVAILABLE A SLOT]]*24</f>
        <v>46.5</v>
      </c>
      <c r="X1414" s="1" t="str">
        <f t="shared" si="446"/>
        <v>NO</v>
      </c>
      <c r="Y1414" s="73">
        <f t="shared" si="447"/>
        <v>4.1930555555591127</v>
      </c>
      <c r="Z1414" s="74">
        <f>Table2[[#This Row],[ETA A TIMESLOT]]*24</f>
        <v>100.6333333334187</v>
      </c>
      <c r="AA1414" s="73">
        <f t="shared" si="448"/>
        <v>0</v>
      </c>
      <c r="AB1414" s="73" t="str">
        <f t="shared" si="449"/>
        <v>SI</v>
      </c>
      <c r="AC1414" s="74">
        <f>Table2[[#This Row],[PUNTUALIDAD (H)]]*24</f>
        <v>0</v>
      </c>
      <c r="AD1414" s="73">
        <f t="shared" si="450"/>
        <v>4.1930555555591127</v>
      </c>
      <c r="AE1414" s="74">
        <f>Table2[[#This Row],[ATA TO UNLOADING]]*24</f>
        <v>100.6333333334187</v>
      </c>
      <c r="AF1414" s="74" t="str">
        <f>IF(Table2[[#This Row],[ATA TO UNLOADING 2]]&lt;=48,"YES","NO")</f>
        <v>NO</v>
      </c>
      <c r="AG1414" s="75">
        <f t="shared" si="451"/>
        <v>0.3125</v>
      </c>
      <c r="AH1414" s="2" t="s">
        <v>42</v>
      </c>
      <c r="AI1414" s="2" t="str">
        <f t="shared" si="452"/>
        <v>MSKU1063349</v>
      </c>
      <c r="AJ1414" s="76" t="str">
        <f t="shared" si="453"/>
        <v>CTU FLEVOKUST BV</v>
      </c>
      <c r="AK1414" s="77">
        <f>IF($M1414="TRUCK",VLOOKUP($AQ1414,Invoicing!$A$17:$B$49,MATCH($AK$1,Invoicing!$A$17:$B$17,0),FALSE),VLOOKUP($AQ1414,Invoicing!$N$17:$O$21,MATCH($AK$1,Invoicing!$N$17:$O$17,0),FALSE))</f>
        <v>380</v>
      </c>
      <c r="AL1414" s="78" t="e">
        <f>VLOOKUP($E1414,Invoicing!$A$1:$H$8,MATCH(TRACKER!$N1414,Invoicing!$A$1:$H$1,0),FALSE)</f>
        <v>#N/A</v>
      </c>
      <c r="AM1414" s="78">
        <v>35</v>
      </c>
      <c r="AN1414" s="78">
        <f t="shared" si="454"/>
        <v>0</v>
      </c>
      <c r="AO1414" s="2">
        <f t="shared" si="455"/>
        <v>4</v>
      </c>
      <c r="AP1414" s="2" t="str">
        <f t="shared" si="456"/>
        <v>WEEK</v>
      </c>
      <c r="AQ1414" s="2" t="str">
        <f t="shared" si="457"/>
        <v>CTU FLEVOKUST BVWEEK</v>
      </c>
      <c r="AR1414" s="71">
        <f t="shared" si="458"/>
        <v>380</v>
      </c>
      <c r="AS1414" s="71">
        <f>VLOOKUP(AJ1414,Invoicing!A:K,10,FALSE)</f>
        <v>0</v>
      </c>
      <c r="AT1414" s="71">
        <f t="shared" si="459"/>
        <v>380</v>
      </c>
    </row>
    <row r="1415" spans="1:46">
      <c r="A1415" s="37" t="s">
        <v>48</v>
      </c>
      <c r="B1415" s="3" t="s">
        <v>38</v>
      </c>
      <c r="C1415" s="11">
        <v>45550.119444444441</v>
      </c>
      <c r="D1415" s="11">
        <v>45549.833333333336</v>
      </c>
      <c r="E1415" s="11" t="s">
        <v>49</v>
      </c>
      <c r="F1415" s="11" t="s">
        <v>40</v>
      </c>
      <c r="G1415" s="3" t="s">
        <v>1591</v>
      </c>
      <c r="H1415" s="3" t="s">
        <v>41</v>
      </c>
      <c r="I1415" s="11">
        <v>45552.375</v>
      </c>
      <c r="J1415" s="12">
        <v>45553.302777777775</v>
      </c>
      <c r="K1415" s="12">
        <v>45553.333333333336</v>
      </c>
      <c r="L1415" s="12">
        <v>45553.309027777781</v>
      </c>
      <c r="M1415" s="61" t="s">
        <v>12</v>
      </c>
      <c r="N1415" s="3" t="s">
        <v>42</v>
      </c>
      <c r="O1415" s="3">
        <v>0</v>
      </c>
      <c r="P1415" s="1">
        <f t="shared" si="440"/>
        <v>38</v>
      </c>
      <c r="Q1415" s="1">
        <f t="shared" si="441"/>
        <v>9</v>
      </c>
      <c r="R1415" s="72">
        <f t="shared" si="442"/>
        <v>45553.302777777775</v>
      </c>
      <c r="S1415" s="73">
        <f t="shared" si="443"/>
        <v>2.2555555555591127</v>
      </c>
      <c r="T1415" s="74">
        <f>Table2[[#This Row],[ETA A OFRECIMIENTO]]*24</f>
        <v>54.133333333418705</v>
      </c>
      <c r="U1415" s="1" t="str">
        <f t="shared" si="444"/>
        <v>NO</v>
      </c>
      <c r="V1415" s="73">
        <f t="shared" si="445"/>
        <v>0.95833333333575865</v>
      </c>
      <c r="W1415" s="74">
        <f>Table2[[#This Row],[DEL. AVAILABLE A SLOT]]*24</f>
        <v>23.000000000058208</v>
      </c>
      <c r="X1415" s="1" t="str">
        <f t="shared" si="446"/>
        <v>SI</v>
      </c>
      <c r="Y1415" s="73">
        <f t="shared" si="447"/>
        <v>3.2138888888948713</v>
      </c>
      <c r="Z1415" s="74">
        <f>Table2[[#This Row],[ETA A TIMESLOT]]*24</f>
        <v>77.133333333476912</v>
      </c>
      <c r="AA1415" s="73">
        <f t="shared" si="448"/>
        <v>0</v>
      </c>
      <c r="AB1415" s="73" t="str">
        <f t="shared" si="449"/>
        <v>SI</v>
      </c>
      <c r="AC1415" s="74">
        <f>Table2[[#This Row],[PUNTUALIDAD (H)]]*24</f>
        <v>0</v>
      </c>
      <c r="AD1415" s="73">
        <f t="shared" si="450"/>
        <v>3.1895833333401242</v>
      </c>
      <c r="AE1415" s="74">
        <f>Table2[[#This Row],[ATA TO UNLOADING]]*24</f>
        <v>76.550000000162981</v>
      </c>
      <c r="AF1415" s="74" t="str">
        <f>IF(Table2[[#This Row],[ATA TO UNLOADING 2]]&lt;=48,"YES","NO")</f>
        <v>NO</v>
      </c>
      <c r="AG1415" s="75">
        <f t="shared" si="451"/>
        <v>0.33333333333575865</v>
      </c>
      <c r="AH1415" s="2" t="s">
        <v>42</v>
      </c>
      <c r="AI1415" s="2" t="str">
        <f t="shared" si="452"/>
        <v>MSKU1197688</v>
      </c>
      <c r="AJ1415" s="76" t="str">
        <f t="shared" si="453"/>
        <v>CTU FLEVOKUST BV</v>
      </c>
      <c r="AK1415" s="77">
        <f>IF($M1415="TRUCK",VLOOKUP($AQ1415,Invoicing!$A$17:$B$49,MATCH($AK$1,Invoicing!$A$17:$B$17,0),FALSE),VLOOKUP($AQ1415,Invoicing!$N$17:$O$21,MATCH($AK$1,Invoicing!$N$17:$O$17,0),FALSE))</f>
        <v>380</v>
      </c>
      <c r="AL1415" s="78" t="e">
        <f>VLOOKUP($E1415,Invoicing!$A$1:$H$8,MATCH(TRACKER!$N1415,Invoicing!$A$1:$H$1,0),FALSE)</f>
        <v>#N/A</v>
      </c>
      <c r="AM1415" s="78">
        <v>35</v>
      </c>
      <c r="AN1415" s="78">
        <f t="shared" si="454"/>
        <v>0</v>
      </c>
      <c r="AO1415" s="2">
        <f t="shared" si="455"/>
        <v>3</v>
      </c>
      <c r="AP1415" s="2" t="str">
        <f t="shared" si="456"/>
        <v>WEEK</v>
      </c>
      <c r="AQ1415" s="2" t="str">
        <f t="shared" si="457"/>
        <v>CTU FLEVOKUST BVWEEK</v>
      </c>
      <c r="AR1415" s="71">
        <f t="shared" si="458"/>
        <v>380</v>
      </c>
      <c r="AS1415" s="71">
        <f>VLOOKUP(AJ1415,Invoicing!A:K,10,FALSE)</f>
        <v>0</v>
      </c>
      <c r="AT1415" s="71">
        <f t="shared" si="459"/>
        <v>380</v>
      </c>
    </row>
    <row r="1416" spans="1:46">
      <c r="A1416" s="37" t="s">
        <v>48</v>
      </c>
      <c r="B1416" s="3" t="s">
        <v>38</v>
      </c>
      <c r="C1416" s="11">
        <v>45550.119444444441</v>
      </c>
      <c r="D1416" s="11">
        <v>45549.833333333336</v>
      </c>
      <c r="E1416" s="11" t="s">
        <v>44</v>
      </c>
      <c r="F1416" s="11" t="s">
        <v>40</v>
      </c>
      <c r="G1416" s="3" t="s">
        <v>1592</v>
      </c>
      <c r="H1416" s="3" t="s">
        <v>41</v>
      </c>
      <c r="I1416" s="11">
        <v>45551.166666666664</v>
      </c>
      <c r="J1416" s="12">
        <v>45551.753472222219</v>
      </c>
      <c r="K1416" s="12">
        <v>45551.791666666664</v>
      </c>
      <c r="L1416" s="12">
        <v>45551.760416666664</v>
      </c>
      <c r="M1416" s="12" t="s">
        <v>115</v>
      </c>
      <c r="N1416" s="3" t="s">
        <v>42</v>
      </c>
      <c r="O1416" s="3">
        <v>0</v>
      </c>
      <c r="P1416" s="1">
        <f t="shared" si="440"/>
        <v>38</v>
      </c>
      <c r="Q1416" s="1">
        <f t="shared" si="441"/>
        <v>9</v>
      </c>
      <c r="R1416" s="72">
        <f t="shared" si="442"/>
        <v>45551.753472222219</v>
      </c>
      <c r="S1416" s="73">
        <f t="shared" si="443"/>
        <v>1.047222222223354</v>
      </c>
      <c r="T1416" s="74">
        <f>Table2[[#This Row],[ETA A OFRECIMIENTO]]*24</f>
        <v>25.133333333360497</v>
      </c>
      <c r="U1416" s="1" t="str">
        <f t="shared" si="444"/>
        <v>YES</v>
      </c>
      <c r="V1416" s="73">
        <f t="shared" si="445"/>
        <v>0.625</v>
      </c>
      <c r="W1416" s="74">
        <f>Table2[[#This Row],[DEL. AVAILABLE A SLOT]]*24</f>
        <v>15</v>
      </c>
      <c r="X1416" s="1" t="str">
        <f t="shared" si="446"/>
        <v>SI</v>
      </c>
      <c r="Y1416" s="73">
        <f t="shared" si="447"/>
        <v>1.672222222223354</v>
      </c>
      <c r="Z1416" s="74">
        <f>Table2[[#This Row],[ETA A TIMESLOT]]*24</f>
        <v>40.133333333360497</v>
      </c>
      <c r="AA1416" s="73">
        <f t="shared" si="448"/>
        <v>0</v>
      </c>
      <c r="AB1416" s="73" t="str">
        <f t="shared" si="449"/>
        <v>SI</v>
      </c>
      <c r="AC1416" s="74">
        <f>Table2[[#This Row],[PUNTUALIDAD (H)]]*24</f>
        <v>0</v>
      </c>
      <c r="AD1416" s="73">
        <f t="shared" si="450"/>
        <v>1.640972222223354</v>
      </c>
      <c r="AE1416" s="74">
        <f>Table2[[#This Row],[ATA TO UNLOADING]]*24</f>
        <v>39.383333333360497</v>
      </c>
      <c r="AF1416" s="74" t="str">
        <f>IF(Table2[[#This Row],[ATA TO UNLOADING 2]]&lt;=48,"YES","NO")</f>
        <v>YES</v>
      </c>
      <c r="AG1416" s="75">
        <f t="shared" si="451"/>
        <v>0.79166666666424135</v>
      </c>
      <c r="AH1416" s="2" t="s">
        <v>42</v>
      </c>
      <c r="AI1416" s="2" t="str">
        <f t="shared" si="452"/>
        <v>MSKU1700880</v>
      </c>
      <c r="AJ1416" s="76" t="str">
        <f t="shared" si="453"/>
        <v>MSI</v>
      </c>
      <c r="AK1416" s="77">
        <f>IF($M1416="TRUCK",VLOOKUP($AQ1416,Invoicing!$A$17:$B$49,MATCH($AK$1,Invoicing!$A$17:$B$17,0),FALSE),VLOOKUP($AQ1416,Invoicing!$N$17:$O$21,MATCH($AK$1,Invoicing!$N$17:$O$17,0),FALSE))</f>
        <v>480</v>
      </c>
      <c r="AL1416" s="78" t="e">
        <f>VLOOKUP($E1416,Invoicing!$A$1:$H$8,MATCH(TRACKER!$N1416,Invoicing!$A$1:$H$1,0),FALSE)</f>
        <v>#N/A</v>
      </c>
      <c r="AM1416" s="78">
        <f>VLOOKUP($E1416,Invoicing!$A$1:$H$8,MATCH(TRACKER!$O$1,Invoicing!$A$1:$H$1,0),FALSE)</f>
        <v>50</v>
      </c>
      <c r="AN1416" s="78">
        <f t="shared" si="454"/>
        <v>0</v>
      </c>
      <c r="AO1416" s="2">
        <f t="shared" si="455"/>
        <v>1</v>
      </c>
      <c r="AP1416" s="2" t="str">
        <f t="shared" si="456"/>
        <v>WEEK</v>
      </c>
      <c r="AQ1416" s="2" t="str">
        <f t="shared" si="457"/>
        <v>MSIWEEK</v>
      </c>
      <c r="AR1416" s="71">
        <f t="shared" si="458"/>
        <v>480</v>
      </c>
      <c r="AS1416" s="71">
        <f>VLOOKUP(AJ1416,Invoicing!A:K,10,FALSE)</f>
        <v>25</v>
      </c>
      <c r="AT1416" s="71">
        <f t="shared" si="459"/>
        <v>505</v>
      </c>
    </row>
    <row r="1417" spans="1:46">
      <c r="A1417" s="37" t="s">
        <v>48</v>
      </c>
      <c r="B1417" s="3" t="s">
        <v>38</v>
      </c>
      <c r="C1417" s="11">
        <v>45550.119444444441</v>
      </c>
      <c r="D1417" s="11">
        <v>45549.833333333336</v>
      </c>
      <c r="E1417" s="11" t="s">
        <v>49</v>
      </c>
      <c r="F1417" s="11" t="s">
        <v>40</v>
      </c>
      <c r="G1417" s="3" t="s">
        <v>1593</v>
      </c>
      <c r="H1417" s="3" t="s">
        <v>41</v>
      </c>
      <c r="I1417" s="11">
        <v>45552.375</v>
      </c>
      <c r="J1417" s="12">
        <v>45554.625</v>
      </c>
      <c r="K1417" s="12">
        <v>45554.625</v>
      </c>
      <c r="L1417" s="12">
        <v>45554.631944444445</v>
      </c>
      <c r="M1417" s="61" t="s">
        <v>12</v>
      </c>
      <c r="N1417" s="3" t="s">
        <v>42</v>
      </c>
      <c r="O1417" s="3">
        <v>0</v>
      </c>
      <c r="P1417" s="1">
        <f t="shared" si="440"/>
        <v>38</v>
      </c>
      <c r="Q1417" s="1">
        <f t="shared" si="441"/>
        <v>9</v>
      </c>
      <c r="R1417" s="72">
        <f t="shared" si="442"/>
        <v>45554.625</v>
      </c>
      <c r="S1417" s="73">
        <f t="shared" si="443"/>
        <v>2.2555555555591127</v>
      </c>
      <c r="T1417" s="74">
        <f>Table2[[#This Row],[ETA A OFRECIMIENTO]]*24</f>
        <v>54.133333333418705</v>
      </c>
      <c r="U1417" s="1" t="str">
        <f t="shared" si="444"/>
        <v>NO</v>
      </c>
      <c r="V1417" s="73">
        <f t="shared" si="445"/>
        <v>2.25</v>
      </c>
      <c r="W1417" s="74">
        <f>Table2[[#This Row],[DEL. AVAILABLE A SLOT]]*24</f>
        <v>54</v>
      </c>
      <c r="X1417" s="1" t="str">
        <f t="shared" si="446"/>
        <v>NO</v>
      </c>
      <c r="Y1417" s="73">
        <f t="shared" si="447"/>
        <v>4.5055555555591127</v>
      </c>
      <c r="Z1417" s="74">
        <f>Table2[[#This Row],[ETA A TIMESLOT]]*24</f>
        <v>108.1333333334187</v>
      </c>
      <c r="AA1417" s="73">
        <f t="shared" si="448"/>
        <v>0</v>
      </c>
      <c r="AB1417" s="73" t="str">
        <f t="shared" si="449"/>
        <v>SI</v>
      </c>
      <c r="AC1417" s="74">
        <f>Table2[[#This Row],[PUNTUALIDAD (H)]]*24</f>
        <v>0</v>
      </c>
      <c r="AD1417" s="73">
        <f t="shared" si="450"/>
        <v>4.5125000000043656</v>
      </c>
      <c r="AE1417" s="74">
        <f>Table2[[#This Row],[ATA TO UNLOADING]]*24</f>
        <v>108.30000000010477</v>
      </c>
      <c r="AF1417" s="74" t="str">
        <f>IF(Table2[[#This Row],[ATA TO UNLOADING 2]]&lt;=48,"YES","NO")</f>
        <v>NO</v>
      </c>
      <c r="AG1417" s="75">
        <f t="shared" si="451"/>
        <v>0.625</v>
      </c>
      <c r="AH1417" s="2" t="s">
        <v>42</v>
      </c>
      <c r="AI1417" s="2" t="str">
        <f t="shared" si="452"/>
        <v>MSKU1993983</v>
      </c>
      <c r="AJ1417" s="76" t="str">
        <f t="shared" si="453"/>
        <v>CTU FLEVOKUST BV</v>
      </c>
      <c r="AK1417" s="77">
        <f>IF($M1417="TRUCK",VLOOKUP($AQ1417,Invoicing!$A$17:$B$49,MATCH($AK$1,Invoicing!$A$17:$B$17,0),FALSE),VLOOKUP($AQ1417,Invoicing!$N$17:$O$21,MATCH($AK$1,Invoicing!$N$17:$O$17,0),FALSE))</f>
        <v>380</v>
      </c>
      <c r="AL1417" s="78" t="e">
        <f>VLOOKUP($E1417,Invoicing!$A$1:$H$8,MATCH(TRACKER!$N1417,Invoicing!$A$1:$H$1,0),FALSE)</f>
        <v>#N/A</v>
      </c>
      <c r="AM1417" s="78">
        <v>35</v>
      </c>
      <c r="AN1417" s="78">
        <f t="shared" si="454"/>
        <v>0</v>
      </c>
      <c r="AO1417" s="2">
        <f t="shared" si="455"/>
        <v>4</v>
      </c>
      <c r="AP1417" s="2" t="str">
        <f t="shared" si="456"/>
        <v>WEEK</v>
      </c>
      <c r="AQ1417" s="2" t="str">
        <f t="shared" si="457"/>
        <v>CTU FLEVOKUST BVWEEK</v>
      </c>
      <c r="AR1417" s="71">
        <f t="shared" si="458"/>
        <v>380</v>
      </c>
      <c r="AS1417" s="71">
        <f>VLOOKUP(AJ1417,Invoicing!A:K,10,FALSE)</f>
        <v>0</v>
      </c>
      <c r="AT1417" s="71">
        <f t="shared" si="459"/>
        <v>380</v>
      </c>
    </row>
    <row r="1418" spans="1:46">
      <c r="A1418" s="37" t="s">
        <v>48</v>
      </c>
      <c r="B1418" s="3" t="s">
        <v>38</v>
      </c>
      <c r="C1418" s="11">
        <v>45550.119444444441</v>
      </c>
      <c r="D1418" s="11">
        <v>45549.833333333336</v>
      </c>
      <c r="E1418" s="11" t="s">
        <v>49</v>
      </c>
      <c r="F1418" s="11" t="s">
        <v>40</v>
      </c>
      <c r="G1418" s="3" t="s">
        <v>1594</v>
      </c>
      <c r="H1418" s="3" t="s">
        <v>41</v>
      </c>
      <c r="I1418" s="11">
        <v>45552.375</v>
      </c>
      <c r="J1418" s="12">
        <v>45555.250694444447</v>
      </c>
      <c r="K1418" s="12">
        <v>45555.25</v>
      </c>
      <c r="L1418" s="12">
        <v>45555.253472222219</v>
      </c>
      <c r="M1418" s="61" t="s">
        <v>12</v>
      </c>
      <c r="N1418" s="3" t="s">
        <v>42</v>
      </c>
      <c r="O1418" s="3">
        <v>0</v>
      </c>
      <c r="P1418" s="1">
        <f t="shared" si="440"/>
        <v>38</v>
      </c>
      <c r="Q1418" s="1">
        <f t="shared" si="441"/>
        <v>9</v>
      </c>
      <c r="R1418" s="72">
        <f t="shared" si="442"/>
        <v>45555.250694444447</v>
      </c>
      <c r="S1418" s="73">
        <f t="shared" si="443"/>
        <v>2.2555555555591127</v>
      </c>
      <c r="T1418" s="74">
        <f>Table2[[#This Row],[ETA A OFRECIMIENTO]]*24</f>
        <v>54.133333333418705</v>
      </c>
      <c r="U1418" s="1" t="str">
        <f t="shared" si="444"/>
        <v>NO</v>
      </c>
      <c r="V1418" s="73">
        <f t="shared" si="445"/>
        <v>2.875</v>
      </c>
      <c r="W1418" s="74">
        <f>Table2[[#This Row],[DEL. AVAILABLE A SLOT]]*24</f>
        <v>69</v>
      </c>
      <c r="X1418" s="1" t="str">
        <f t="shared" si="446"/>
        <v>NO</v>
      </c>
      <c r="Y1418" s="73">
        <f t="shared" si="447"/>
        <v>5.1305555555591127</v>
      </c>
      <c r="Z1418" s="74">
        <f>Table2[[#This Row],[ETA A TIMESLOT]]*24</f>
        <v>123.1333333334187</v>
      </c>
      <c r="AA1418" s="73">
        <f t="shared" si="448"/>
        <v>6.944444467080757E-4</v>
      </c>
      <c r="AB1418" s="73" t="str">
        <f t="shared" si="449"/>
        <v>SI</v>
      </c>
      <c r="AC1418" s="74">
        <f>Table2[[#This Row],[PUNTUALIDAD (H)]]*24</f>
        <v>1.6666666720993817E-2</v>
      </c>
      <c r="AD1418" s="73">
        <f t="shared" si="450"/>
        <v>5.1340277777781012</v>
      </c>
      <c r="AE1418" s="74">
        <f>Table2[[#This Row],[ATA TO UNLOADING]]*24</f>
        <v>123.21666666667443</v>
      </c>
      <c r="AF1418" s="74" t="str">
        <f>IF(Table2[[#This Row],[ATA TO UNLOADING 2]]&lt;=48,"YES","NO")</f>
        <v>NO</v>
      </c>
      <c r="AG1418" s="75">
        <f t="shared" si="451"/>
        <v>0.25</v>
      </c>
      <c r="AH1418" s="2" t="s">
        <v>42</v>
      </c>
      <c r="AI1418" s="2" t="str">
        <f t="shared" si="452"/>
        <v>MSKU4279687</v>
      </c>
      <c r="AJ1418" s="76" t="str">
        <f t="shared" si="453"/>
        <v>CTU FLEVOKUST BV</v>
      </c>
      <c r="AK1418" s="77">
        <f>IF($M1418="TRUCK",VLOOKUP($AQ1418,Invoicing!$A$17:$B$49,MATCH($AK$1,Invoicing!$A$17:$B$17,0),FALSE),VLOOKUP($AQ1418,Invoicing!$N$17:$O$21,MATCH($AK$1,Invoicing!$N$17:$O$17,0),FALSE))</f>
        <v>380</v>
      </c>
      <c r="AL1418" s="78" t="e">
        <f>VLOOKUP($E1418,Invoicing!$A$1:$H$8,MATCH(TRACKER!$N1418,Invoicing!$A$1:$H$1,0),FALSE)</f>
        <v>#N/A</v>
      </c>
      <c r="AM1418" s="78">
        <v>35</v>
      </c>
      <c r="AN1418" s="78">
        <f t="shared" si="454"/>
        <v>0</v>
      </c>
      <c r="AO1418" s="2">
        <f t="shared" si="455"/>
        <v>5</v>
      </c>
      <c r="AP1418" s="2" t="str">
        <f t="shared" si="456"/>
        <v>WEEK</v>
      </c>
      <c r="AQ1418" s="2" t="str">
        <f t="shared" si="457"/>
        <v>CTU FLEVOKUST BVWEEK</v>
      </c>
      <c r="AR1418" s="71">
        <f t="shared" si="458"/>
        <v>380</v>
      </c>
      <c r="AS1418" s="71">
        <f>VLOOKUP(AJ1418,Invoicing!A:K,10,FALSE)</f>
        <v>0</v>
      </c>
      <c r="AT1418" s="71">
        <f t="shared" si="459"/>
        <v>380</v>
      </c>
    </row>
    <row r="1419" spans="1:46">
      <c r="A1419" s="37" t="s">
        <v>48</v>
      </c>
      <c r="B1419" s="3" t="s">
        <v>38</v>
      </c>
      <c r="C1419" s="11">
        <v>45550.119444444441</v>
      </c>
      <c r="D1419" s="11">
        <v>45549.833333333336</v>
      </c>
      <c r="E1419" s="11" t="s">
        <v>44</v>
      </c>
      <c r="F1419" s="11" t="s">
        <v>40</v>
      </c>
      <c r="G1419" s="3" t="s">
        <v>1595</v>
      </c>
      <c r="H1419" s="3" t="s">
        <v>46</v>
      </c>
      <c r="I1419" s="11">
        <v>45551.166666666664</v>
      </c>
      <c r="J1419" s="12">
        <v>45551.370833333334</v>
      </c>
      <c r="K1419" s="12">
        <v>45551.291666666664</v>
      </c>
      <c r="L1419" s="12">
        <v>45551.305555555555</v>
      </c>
      <c r="M1419" s="12" t="s">
        <v>115</v>
      </c>
      <c r="N1419" s="3" t="s">
        <v>42</v>
      </c>
      <c r="O1419" s="3">
        <v>2</v>
      </c>
      <c r="P1419" s="1">
        <f t="shared" si="440"/>
        <v>38</v>
      </c>
      <c r="Q1419" s="1">
        <f t="shared" si="441"/>
        <v>9</v>
      </c>
      <c r="R1419" s="72">
        <f t="shared" si="442"/>
        <v>45551.370833333334</v>
      </c>
      <c r="S1419" s="73">
        <f t="shared" si="443"/>
        <v>1.047222222223354</v>
      </c>
      <c r="T1419" s="74">
        <f>Table2[[#This Row],[ETA A OFRECIMIENTO]]*24</f>
        <v>25.133333333360497</v>
      </c>
      <c r="U1419" s="1" t="str">
        <f t="shared" si="444"/>
        <v>YES</v>
      </c>
      <c r="V1419" s="73">
        <f t="shared" si="445"/>
        <v>0.125</v>
      </c>
      <c r="W1419" s="74">
        <f>Table2[[#This Row],[DEL. AVAILABLE A SLOT]]*24</f>
        <v>3</v>
      </c>
      <c r="X1419" s="1" t="str">
        <f t="shared" si="446"/>
        <v>SI</v>
      </c>
      <c r="Y1419" s="73">
        <f t="shared" si="447"/>
        <v>1.172222222223354</v>
      </c>
      <c r="Z1419" s="74">
        <f>Table2[[#This Row],[ETA A TIMESLOT]]*24</f>
        <v>28.133333333360497</v>
      </c>
      <c r="AA1419" s="73">
        <f t="shared" si="448"/>
        <v>7.9166666670062114E-2</v>
      </c>
      <c r="AB1419" s="73" t="str">
        <f t="shared" si="449"/>
        <v>NO</v>
      </c>
      <c r="AC1419" s="74">
        <f>Table2[[#This Row],[PUNTUALIDAD (H)]]*24</f>
        <v>1.9000000000814907</v>
      </c>
      <c r="AD1419" s="73">
        <f t="shared" si="450"/>
        <v>1.1861111111138598</v>
      </c>
      <c r="AE1419" s="74">
        <f>Table2[[#This Row],[ATA TO UNLOADING]]*24</f>
        <v>28.466666666732635</v>
      </c>
      <c r="AF1419" s="74" t="str">
        <f>IF(Table2[[#This Row],[ATA TO UNLOADING 2]]&lt;=48,"YES","NO")</f>
        <v>YES</v>
      </c>
      <c r="AG1419" s="75">
        <f t="shared" si="451"/>
        <v>0.29166666666424135</v>
      </c>
      <c r="AH1419" s="2" t="s">
        <v>42</v>
      </c>
      <c r="AI1419" s="2" t="str">
        <f t="shared" si="452"/>
        <v>MSKU4643187</v>
      </c>
      <c r="AJ1419" s="76" t="str">
        <f t="shared" si="453"/>
        <v>MSI</v>
      </c>
      <c r="AK1419" s="77">
        <f>IF($M1419="TRUCK",VLOOKUP($AQ1419,Invoicing!$A$17:$B$49,MATCH($AK$1,Invoicing!$A$17:$B$17,0),FALSE),VLOOKUP($AQ1419,Invoicing!$N$17:$O$21,MATCH($AK$1,Invoicing!$N$17:$O$17,0),FALSE))</f>
        <v>480</v>
      </c>
      <c r="AL1419" s="78" t="e">
        <f>VLOOKUP($E1419,Invoicing!$A$1:$H$8,MATCH(TRACKER!$N1419,Invoicing!$A$1:$H$1,0),FALSE)</f>
        <v>#N/A</v>
      </c>
      <c r="AM1419" s="78">
        <f>VLOOKUP($E1419,Invoicing!$A$1:$H$8,MATCH(TRACKER!$O$1,Invoicing!$A$1:$H$1,0),FALSE)</f>
        <v>50</v>
      </c>
      <c r="AN1419" s="78">
        <f t="shared" si="454"/>
        <v>100</v>
      </c>
      <c r="AO1419" s="2">
        <f t="shared" si="455"/>
        <v>1</v>
      </c>
      <c r="AP1419" s="2" t="str">
        <f t="shared" si="456"/>
        <v>WEEK</v>
      </c>
      <c r="AQ1419" s="2" t="str">
        <f t="shared" si="457"/>
        <v>MSIWEEK</v>
      </c>
      <c r="AR1419" s="71">
        <f t="shared" si="458"/>
        <v>580</v>
      </c>
      <c r="AS1419" s="71">
        <f>VLOOKUP(AJ1419,Invoicing!A:K,10,FALSE)</f>
        <v>25</v>
      </c>
      <c r="AT1419" s="71">
        <f t="shared" si="459"/>
        <v>605</v>
      </c>
    </row>
    <row r="1420" spans="1:46">
      <c r="A1420" s="37" t="s">
        <v>48</v>
      </c>
      <c r="B1420" s="3" t="s">
        <v>38</v>
      </c>
      <c r="C1420" s="11">
        <v>45550.119444444441</v>
      </c>
      <c r="D1420" s="11">
        <v>45549.833333333336</v>
      </c>
      <c r="E1420" s="11" t="s">
        <v>44</v>
      </c>
      <c r="F1420" s="11" t="s">
        <v>40</v>
      </c>
      <c r="G1420" s="3" t="s">
        <v>1596</v>
      </c>
      <c r="H1420" s="3" t="s">
        <v>41</v>
      </c>
      <c r="I1420" s="11">
        <v>45551.166666666664</v>
      </c>
      <c r="J1420" s="12">
        <v>45551.868055555555</v>
      </c>
      <c r="K1420" s="12">
        <v>45551.854166666664</v>
      </c>
      <c r="L1420" s="12">
        <v>45551.829861111109</v>
      </c>
      <c r="M1420" s="12" t="s">
        <v>115</v>
      </c>
      <c r="N1420" s="3" t="s">
        <v>42</v>
      </c>
      <c r="O1420" s="3">
        <v>1</v>
      </c>
      <c r="P1420" s="1">
        <f t="shared" si="440"/>
        <v>38</v>
      </c>
      <c r="Q1420" s="1">
        <f t="shared" si="441"/>
        <v>9</v>
      </c>
      <c r="R1420" s="72">
        <f t="shared" si="442"/>
        <v>45551.868055555555</v>
      </c>
      <c r="S1420" s="73">
        <f t="shared" si="443"/>
        <v>1.047222222223354</v>
      </c>
      <c r="T1420" s="74">
        <f>Table2[[#This Row],[ETA A OFRECIMIENTO]]*24</f>
        <v>25.133333333360497</v>
      </c>
      <c r="U1420" s="1" t="str">
        <f t="shared" si="444"/>
        <v>YES</v>
      </c>
      <c r="V1420" s="73">
        <f t="shared" si="445"/>
        <v>0.6875</v>
      </c>
      <c r="W1420" s="74">
        <f>Table2[[#This Row],[DEL. AVAILABLE A SLOT]]*24</f>
        <v>16.5</v>
      </c>
      <c r="X1420" s="1" t="str">
        <f t="shared" si="446"/>
        <v>SI</v>
      </c>
      <c r="Y1420" s="73">
        <f t="shared" si="447"/>
        <v>1.734722222223354</v>
      </c>
      <c r="Z1420" s="74">
        <f>Table2[[#This Row],[ETA A TIMESLOT]]*24</f>
        <v>41.633333333360497</v>
      </c>
      <c r="AA1420" s="73">
        <f t="shared" si="448"/>
        <v>1.3888888890505768E-2</v>
      </c>
      <c r="AB1420" s="73" t="str">
        <f t="shared" si="449"/>
        <v>SI</v>
      </c>
      <c r="AC1420" s="74">
        <f>Table2[[#This Row],[PUNTUALIDAD (H)]]*24</f>
        <v>0.33333333337213844</v>
      </c>
      <c r="AD1420" s="73">
        <f t="shared" si="450"/>
        <v>1.7104166666686069</v>
      </c>
      <c r="AE1420" s="74">
        <f>Table2[[#This Row],[ATA TO UNLOADING]]*24</f>
        <v>41.050000000046566</v>
      </c>
      <c r="AF1420" s="74" t="str">
        <f>IF(Table2[[#This Row],[ATA TO UNLOADING 2]]&lt;=48,"YES","NO")</f>
        <v>YES</v>
      </c>
      <c r="AG1420" s="75">
        <f t="shared" si="451"/>
        <v>0.85416666666424135</v>
      </c>
      <c r="AH1420" s="2" t="s">
        <v>24</v>
      </c>
      <c r="AI1420" s="2" t="str">
        <f t="shared" si="452"/>
        <v>MSKU4650490</v>
      </c>
      <c r="AJ1420" s="76" t="str">
        <f t="shared" si="453"/>
        <v>MSI</v>
      </c>
      <c r="AK1420" s="77">
        <f>IF($M1420="TRUCK",VLOOKUP($AQ1420,Invoicing!$A$17:$B$49,MATCH($AK$1,Invoicing!$A$17:$B$17,0),FALSE),VLOOKUP($AQ1420,Invoicing!$N$17:$O$21,MATCH($AK$1,Invoicing!$N$17:$O$17,0),FALSE))</f>
        <v>530</v>
      </c>
      <c r="AL1420" s="78" t="e">
        <f>VLOOKUP($E1420,Invoicing!$A$1:$H$8,MATCH(TRACKER!$N1420,Invoicing!$A$1:$H$1,0),FALSE)</f>
        <v>#N/A</v>
      </c>
      <c r="AM1420" s="78">
        <f>VLOOKUP($E1420,Invoicing!$A$1:$H$8,MATCH(TRACKER!$O$1,Invoicing!$A$1:$H$1,0),FALSE)</f>
        <v>50</v>
      </c>
      <c r="AN1420" s="78">
        <f t="shared" si="454"/>
        <v>50</v>
      </c>
      <c r="AO1420" s="2">
        <f t="shared" si="455"/>
        <v>1</v>
      </c>
      <c r="AP1420" s="2" t="str">
        <f t="shared" si="456"/>
        <v>NIGHT</v>
      </c>
      <c r="AQ1420" s="2" t="str">
        <f t="shared" si="457"/>
        <v>MSINIGHT</v>
      </c>
      <c r="AR1420" s="71">
        <f t="shared" si="458"/>
        <v>580</v>
      </c>
      <c r="AS1420" s="71">
        <f>VLOOKUP(AJ1420,Invoicing!A:K,10,FALSE)</f>
        <v>25</v>
      </c>
      <c r="AT1420" s="71">
        <f t="shared" si="459"/>
        <v>605</v>
      </c>
    </row>
    <row r="1421" spans="1:46">
      <c r="A1421" s="37" t="s">
        <v>48</v>
      </c>
      <c r="B1421" s="3" t="s">
        <v>38</v>
      </c>
      <c r="C1421" s="11">
        <v>45550.119444444441</v>
      </c>
      <c r="D1421" s="11">
        <v>45549.833333333336</v>
      </c>
      <c r="E1421" s="11" t="s">
        <v>45</v>
      </c>
      <c r="F1421" s="11" t="s">
        <v>40</v>
      </c>
      <c r="G1421" s="3" t="s">
        <v>1597</v>
      </c>
      <c r="H1421" s="3" t="s">
        <v>41</v>
      </c>
      <c r="I1421" s="11">
        <v>45551.166666666664</v>
      </c>
      <c r="J1421" s="12">
        <v>45551.956944444442</v>
      </c>
      <c r="K1421" s="12">
        <v>45552.104166666664</v>
      </c>
      <c r="L1421" s="12">
        <v>45552.076388888891</v>
      </c>
      <c r="M1421" s="12" t="s">
        <v>115</v>
      </c>
      <c r="N1421" s="3" t="s">
        <v>42</v>
      </c>
      <c r="O1421" s="3">
        <v>0</v>
      </c>
      <c r="P1421" s="1">
        <f t="shared" si="440"/>
        <v>38</v>
      </c>
      <c r="Q1421" s="1">
        <f t="shared" si="441"/>
        <v>9</v>
      </c>
      <c r="R1421" s="72">
        <f t="shared" si="442"/>
        <v>45551.956944444442</v>
      </c>
      <c r="S1421" s="73">
        <f t="shared" si="443"/>
        <v>1.047222222223354</v>
      </c>
      <c r="T1421" s="74">
        <f>Table2[[#This Row],[ETA A OFRECIMIENTO]]*24</f>
        <v>25.133333333360497</v>
      </c>
      <c r="U1421" s="1" t="str">
        <f t="shared" si="444"/>
        <v>YES</v>
      </c>
      <c r="V1421" s="73">
        <f t="shared" si="445"/>
        <v>0.9375</v>
      </c>
      <c r="W1421" s="74">
        <f>Table2[[#This Row],[DEL. AVAILABLE A SLOT]]*24</f>
        <v>22.5</v>
      </c>
      <c r="X1421" s="1" t="str">
        <f t="shared" si="446"/>
        <v>SI</v>
      </c>
      <c r="Y1421" s="73">
        <f t="shared" si="447"/>
        <v>1.984722222223354</v>
      </c>
      <c r="Z1421" s="74">
        <f>Table2[[#This Row],[ETA A TIMESLOT]]*24</f>
        <v>47.633333333360497</v>
      </c>
      <c r="AA1421" s="73">
        <f t="shared" si="448"/>
        <v>0</v>
      </c>
      <c r="AB1421" s="73" t="str">
        <f t="shared" si="449"/>
        <v>SI</v>
      </c>
      <c r="AC1421" s="74">
        <f>Table2[[#This Row],[PUNTUALIDAD (H)]]*24</f>
        <v>0</v>
      </c>
      <c r="AD1421" s="73">
        <f t="shared" si="450"/>
        <v>1.9569444444496185</v>
      </c>
      <c r="AE1421" s="74">
        <f>Table2[[#This Row],[ATA TO UNLOADING]]*24</f>
        <v>46.966666666790843</v>
      </c>
      <c r="AF1421" s="74" t="str">
        <f>IF(Table2[[#This Row],[ATA TO UNLOADING 2]]&lt;=48,"YES","NO")</f>
        <v>YES</v>
      </c>
      <c r="AG1421" s="75">
        <f t="shared" si="451"/>
        <v>0.10416666666424135</v>
      </c>
      <c r="AH1421" s="2" t="s">
        <v>24</v>
      </c>
      <c r="AI1421" s="2" t="str">
        <f t="shared" si="452"/>
        <v>MSKU4741239</v>
      </c>
      <c r="AJ1421" s="76" t="str">
        <f t="shared" si="453"/>
        <v>OM TRANSPORT</v>
      </c>
      <c r="AK1421" s="77">
        <f>IF($M1421="TRUCK",VLOOKUP($AQ1421,Invoicing!$A$17:$B$49,MATCH($AK$1,Invoicing!$A$17:$B$17,0),FALSE),VLOOKUP($AQ1421,Invoicing!$N$17:$O$21,MATCH($AK$1,Invoicing!$N$17:$O$17,0),FALSE))</f>
        <v>475</v>
      </c>
      <c r="AL1421" s="78" t="e">
        <f>VLOOKUP($E1421,Invoicing!$A$1:$H$8,MATCH(TRACKER!$N1421,Invoicing!$A$1:$H$1,0),FALSE)</f>
        <v>#N/A</v>
      </c>
      <c r="AM1421" s="78">
        <f>VLOOKUP($E1421,Invoicing!$A$1:$H$8,MATCH(TRACKER!$O$1,Invoicing!$A$1:$H$1,0),FALSE)</f>
        <v>50</v>
      </c>
      <c r="AN1421" s="78">
        <f t="shared" si="454"/>
        <v>0</v>
      </c>
      <c r="AO1421" s="2">
        <f t="shared" si="455"/>
        <v>2</v>
      </c>
      <c r="AP1421" s="2" t="str">
        <f t="shared" si="456"/>
        <v>NIGHT</v>
      </c>
      <c r="AQ1421" s="2" t="str">
        <f t="shared" si="457"/>
        <v>OM TRANSPORTNIGHT</v>
      </c>
      <c r="AR1421" s="71">
        <f t="shared" si="458"/>
        <v>475</v>
      </c>
      <c r="AS1421" s="71">
        <f>VLOOKUP(AJ1421,Invoicing!A:K,10,FALSE)</f>
        <v>25</v>
      </c>
      <c r="AT1421" s="71">
        <f t="shared" si="459"/>
        <v>500</v>
      </c>
    </row>
    <row r="1422" spans="1:46">
      <c r="A1422" s="37" t="s">
        <v>48</v>
      </c>
      <c r="B1422" s="3" t="s">
        <v>38</v>
      </c>
      <c r="C1422" s="11">
        <v>45550.119444444441</v>
      </c>
      <c r="D1422" s="11">
        <v>45549.833333333336</v>
      </c>
      <c r="E1422" s="11" t="s">
        <v>45</v>
      </c>
      <c r="F1422" s="11" t="s">
        <v>40</v>
      </c>
      <c r="G1422" s="3" t="s">
        <v>1598</v>
      </c>
      <c r="H1422" s="3" t="s">
        <v>41</v>
      </c>
      <c r="I1422" s="11">
        <v>45550.916666666664</v>
      </c>
      <c r="J1422" s="12">
        <v>45551.020833333336</v>
      </c>
      <c r="K1422" s="12">
        <v>45550.916666666664</v>
      </c>
      <c r="L1422" s="12">
        <v>45550.833333333336</v>
      </c>
      <c r="M1422" s="12" t="s">
        <v>115</v>
      </c>
      <c r="N1422" s="3" t="s">
        <v>42</v>
      </c>
      <c r="O1422" s="3">
        <v>2</v>
      </c>
      <c r="P1422" s="1">
        <f t="shared" si="440"/>
        <v>38</v>
      </c>
      <c r="Q1422" s="1">
        <f t="shared" si="441"/>
        <v>9</v>
      </c>
      <c r="R1422" s="72">
        <f t="shared" si="442"/>
        <v>45551.020833333336</v>
      </c>
      <c r="S1422" s="73">
        <f t="shared" si="443"/>
        <v>0.79722222222335404</v>
      </c>
      <c r="T1422" s="74">
        <f>Table2[[#This Row],[ETA A OFRECIMIENTO]]*24</f>
        <v>19.133333333360497</v>
      </c>
      <c r="U1422" s="1" t="str">
        <f t="shared" si="444"/>
        <v>YES</v>
      </c>
      <c r="V1422" s="73">
        <f t="shared" si="445"/>
        <v>0</v>
      </c>
      <c r="W1422" s="74">
        <f>Table2[[#This Row],[DEL. AVAILABLE A SLOT]]*24</f>
        <v>0</v>
      </c>
      <c r="X1422" s="1" t="str">
        <f t="shared" si="446"/>
        <v>SI</v>
      </c>
      <c r="Y1422" s="73">
        <f t="shared" si="447"/>
        <v>0.79722222222335404</v>
      </c>
      <c r="Z1422" s="74">
        <f>Table2[[#This Row],[ETA A TIMESLOT]]*24</f>
        <v>19.133333333360497</v>
      </c>
      <c r="AA1422" s="73">
        <f t="shared" si="448"/>
        <v>0.10416666667151731</v>
      </c>
      <c r="AB1422" s="73" t="str">
        <f t="shared" si="449"/>
        <v>NO</v>
      </c>
      <c r="AC1422" s="74">
        <f>Table2[[#This Row],[PUNTUALIDAD (H)]]*24</f>
        <v>2.5000000001164153</v>
      </c>
      <c r="AD1422" s="73">
        <f t="shared" si="450"/>
        <v>0.71388888889487134</v>
      </c>
      <c r="AE1422" s="74">
        <f>Table2[[#This Row],[ATA TO UNLOADING]]*24</f>
        <v>17.133333333476912</v>
      </c>
      <c r="AF1422" s="74" t="str">
        <f>IF(Table2[[#This Row],[ATA TO UNLOADING 2]]&lt;=48,"YES","NO")</f>
        <v>YES</v>
      </c>
      <c r="AG1422" s="75">
        <f t="shared" si="451"/>
        <v>0.91666666666424135</v>
      </c>
      <c r="AH1422" s="2" t="s">
        <v>24</v>
      </c>
      <c r="AI1422" s="2" t="str">
        <f t="shared" si="452"/>
        <v>MSKU4784101</v>
      </c>
      <c r="AJ1422" s="76" t="str">
        <f t="shared" si="453"/>
        <v>OM TRANSPORT</v>
      </c>
      <c r="AK1422" s="77">
        <f>IF($M1422="TRUCK",VLOOKUP($AQ1422,Invoicing!$A$17:$B$49,MATCH($AK$1,Invoicing!$A$17:$B$17,0),FALSE),VLOOKUP($AQ1422,Invoicing!$N$17:$O$21,MATCH($AK$1,Invoicing!$N$17:$O$17,0),FALSE))</f>
        <v>475</v>
      </c>
      <c r="AL1422" s="78" t="e">
        <f>VLOOKUP($E1422,Invoicing!$A$1:$H$8,MATCH(TRACKER!$N1422,Invoicing!$A$1:$H$1,0),FALSE)</f>
        <v>#N/A</v>
      </c>
      <c r="AM1422" s="78">
        <f>VLOOKUP($E1422,Invoicing!$A$1:$H$8,MATCH(TRACKER!$O$1,Invoicing!$A$1:$H$1,0),FALSE)</f>
        <v>50</v>
      </c>
      <c r="AN1422" s="78">
        <f t="shared" si="454"/>
        <v>100</v>
      </c>
      <c r="AO1422" s="2">
        <f t="shared" si="455"/>
        <v>7</v>
      </c>
      <c r="AP1422" s="2" t="str">
        <f t="shared" si="456"/>
        <v>NIGHT</v>
      </c>
      <c r="AQ1422" s="2" t="str">
        <f t="shared" si="457"/>
        <v>OM TRANSPORTNIGHT</v>
      </c>
      <c r="AR1422" s="71">
        <f t="shared" si="458"/>
        <v>575</v>
      </c>
      <c r="AS1422" s="71">
        <f>VLOOKUP(AJ1422,Invoicing!A:K,10,FALSE)</f>
        <v>25</v>
      </c>
      <c r="AT1422" s="71">
        <f t="shared" si="459"/>
        <v>600</v>
      </c>
    </row>
    <row r="1423" spans="1:46">
      <c r="A1423" s="37" t="s">
        <v>48</v>
      </c>
      <c r="B1423" s="3" t="s">
        <v>38</v>
      </c>
      <c r="C1423" s="11">
        <v>45550.119444444441</v>
      </c>
      <c r="D1423" s="11">
        <v>45549.833333333336</v>
      </c>
      <c r="E1423" s="11" t="s">
        <v>44</v>
      </c>
      <c r="F1423" s="11" t="s">
        <v>40</v>
      </c>
      <c r="G1423" s="3" t="s">
        <v>1599</v>
      </c>
      <c r="H1423" s="3" t="s">
        <v>2821</v>
      </c>
      <c r="I1423" s="11">
        <v>45551.166666666664</v>
      </c>
      <c r="J1423" s="12">
        <v>45551.952777777777</v>
      </c>
      <c r="K1423" s="12">
        <v>45551.958333333336</v>
      </c>
      <c r="L1423" s="12">
        <v>45551.972222222219</v>
      </c>
      <c r="M1423" s="12" t="s">
        <v>115</v>
      </c>
      <c r="N1423" s="3" t="s">
        <v>42</v>
      </c>
      <c r="O1423" s="3">
        <v>0</v>
      </c>
      <c r="P1423" s="1">
        <f t="shared" si="440"/>
        <v>38</v>
      </c>
      <c r="Q1423" s="1">
        <f t="shared" si="441"/>
        <v>9</v>
      </c>
      <c r="R1423" s="72">
        <f t="shared" si="442"/>
        <v>45551.952777777777</v>
      </c>
      <c r="S1423" s="73">
        <f t="shared" si="443"/>
        <v>1.047222222223354</v>
      </c>
      <c r="T1423" s="74">
        <f>Table2[[#This Row],[ETA A OFRECIMIENTO]]*24</f>
        <v>25.133333333360497</v>
      </c>
      <c r="U1423" s="1" t="str">
        <f t="shared" si="444"/>
        <v>YES</v>
      </c>
      <c r="V1423" s="73">
        <f t="shared" si="445"/>
        <v>0.79166666667151731</v>
      </c>
      <c r="W1423" s="74">
        <f>Table2[[#This Row],[DEL. AVAILABLE A SLOT]]*24</f>
        <v>19.000000000116415</v>
      </c>
      <c r="X1423" s="1" t="str">
        <f t="shared" si="446"/>
        <v>SI</v>
      </c>
      <c r="Y1423" s="73">
        <f t="shared" si="447"/>
        <v>1.8388888888948713</v>
      </c>
      <c r="Z1423" s="74">
        <f>Table2[[#This Row],[ETA A TIMESLOT]]*24</f>
        <v>44.133333333476912</v>
      </c>
      <c r="AA1423" s="73">
        <f t="shared" si="448"/>
        <v>0</v>
      </c>
      <c r="AB1423" s="73" t="str">
        <f t="shared" si="449"/>
        <v>SI</v>
      </c>
      <c r="AC1423" s="74">
        <f>Table2[[#This Row],[PUNTUALIDAD (H)]]*24</f>
        <v>0</v>
      </c>
      <c r="AD1423" s="73">
        <f t="shared" si="450"/>
        <v>1.8527777777781012</v>
      </c>
      <c r="AE1423" s="74">
        <f>Table2[[#This Row],[ATA TO UNLOADING]]*24</f>
        <v>44.466666666674428</v>
      </c>
      <c r="AF1423" s="74" t="str">
        <f>IF(Table2[[#This Row],[ATA TO UNLOADING 2]]&lt;=48,"YES","NO")</f>
        <v>YES</v>
      </c>
      <c r="AG1423" s="75">
        <f t="shared" si="451"/>
        <v>0.95833333333575865</v>
      </c>
      <c r="AH1423" s="2" t="s">
        <v>24</v>
      </c>
      <c r="AI1423" s="2" t="str">
        <f t="shared" si="452"/>
        <v>MSKU4797140</v>
      </c>
      <c r="AJ1423" s="76" t="str">
        <f t="shared" si="453"/>
        <v>MSI</v>
      </c>
      <c r="AK1423" s="77">
        <f>IF($M1423="TRUCK",VLOOKUP($AQ1423,Invoicing!$A$17:$B$49,MATCH($AK$1,Invoicing!$A$17:$B$17,0),FALSE),VLOOKUP($AQ1423,Invoicing!$N$17:$O$21,MATCH($AK$1,Invoicing!$N$17:$O$17,0),FALSE))</f>
        <v>530</v>
      </c>
      <c r="AL1423" s="78" t="e">
        <f>VLOOKUP($E1423,Invoicing!$A$1:$H$8,MATCH(TRACKER!$N1423,Invoicing!$A$1:$H$1,0),FALSE)</f>
        <v>#N/A</v>
      </c>
      <c r="AM1423" s="78">
        <f>VLOOKUP($E1423,Invoicing!$A$1:$H$8,MATCH(TRACKER!$O$1,Invoicing!$A$1:$H$1,0),FALSE)</f>
        <v>50</v>
      </c>
      <c r="AN1423" s="78">
        <f t="shared" si="454"/>
        <v>0</v>
      </c>
      <c r="AO1423" s="2">
        <f t="shared" si="455"/>
        <v>1</v>
      </c>
      <c r="AP1423" s="2" t="str">
        <f t="shared" si="456"/>
        <v>NIGHT</v>
      </c>
      <c r="AQ1423" s="2" t="str">
        <f t="shared" si="457"/>
        <v>MSINIGHT</v>
      </c>
      <c r="AR1423" s="71">
        <f t="shared" si="458"/>
        <v>530</v>
      </c>
      <c r="AS1423" s="71">
        <f>VLOOKUP(AJ1423,Invoicing!A:K,10,FALSE)</f>
        <v>25</v>
      </c>
      <c r="AT1423" s="71">
        <f t="shared" si="459"/>
        <v>555</v>
      </c>
    </row>
    <row r="1424" spans="1:46">
      <c r="A1424" s="37" t="s">
        <v>48</v>
      </c>
      <c r="B1424" s="3" t="s">
        <v>38</v>
      </c>
      <c r="C1424" s="11">
        <v>45550.119444444441</v>
      </c>
      <c r="D1424" s="11">
        <v>45549.833333333336</v>
      </c>
      <c r="E1424" s="11" t="s">
        <v>45</v>
      </c>
      <c r="F1424" s="11" t="s">
        <v>40</v>
      </c>
      <c r="G1424" s="3" t="s">
        <v>1600</v>
      </c>
      <c r="H1424" s="3" t="s">
        <v>2821</v>
      </c>
      <c r="I1424" s="11">
        <v>45551.166666666664</v>
      </c>
      <c r="J1424" s="12">
        <v>45551.232638888891</v>
      </c>
      <c r="K1424" s="12">
        <v>45551.25</v>
      </c>
      <c r="L1424" s="12">
        <v>45551.315972222219</v>
      </c>
      <c r="M1424" s="12" t="s">
        <v>115</v>
      </c>
      <c r="N1424" s="3" t="s">
        <v>42</v>
      </c>
      <c r="O1424" s="3">
        <v>0</v>
      </c>
      <c r="P1424" s="1">
        <f t="shared" si="440"/>
        <v>38</v>
      </c>
      <c r="Q1424" s="1">
        <f t="shared" si="441"/>
        <v>9</v>
      </c>
      <c r="R1424" s="72">
        <f t="shared" si="442"/>
        <v>45551.232638888891</v>
      </c>
      <c r="S1424" s="73">
        <f t="shared" si="443"/>
        <v>1.047222222223354</v>
      </c>
      <c r="T1424" s="74">
        <f>Table2[[#This Row],[ETA A OFRECIMIENTO]]*24</f>
        <v>25.133333333360497</v>
      </c>
      <c r="U1424" s="1" t="str">
        <f t="shared" si="444"/>
        <v>YES</v>
      </c>
      <c r="V1424" s="73">
        <f t="shared" si="445"/>
        <v>8.3333333335758653E-2</v>
      </c>
      <c r="W1424" s="74">
        <f>Table2[[#This Row],[DEL. AVAILABLE A SLOT]]*24</f>
        <v>2.0000000000582077</v>
      </c>
      <c r="X1424" s="1" t="str">
        <f t="shared" si="446"/>
        <v>SI</v>
      </c>
      <c r="Y1424" s="73">
        <f t="shared" si="447"/>
        <v>1.1305555555591127</v>
      </c>
      <c r="Z1424" s="74">
        <f>Table2[[#This Row],[ETA A TIMESLOT]]*24</f>
        <v>27.133333333418705</v>
      </c>
      <c r="AA1424" s="73">
        <f t="shared" si="448"/>
        <v>0</v>
      </c>
      <c r="AB1424" s="73" t="str">
        <f t="shared" si="449"/>
        <v>SI</v>
      </c>
      <c r="AC1424" s="74">
        <f>Table2[[#This Row],[PUNTUALIDAD (H)]]*24</f>
        <v>0</v>
      </c>
      <c r="AD1424" s="73">
        <f t="shared" si="450"/>
        <v>1.1965277777781012</v>
      </c>
      <c r="AE1424" s="74">
        <f>Table2[[#This Row],[ATA TO UNLOADING]]*24</f>
        <v>28.716666666674428</v>
      </c>
      <c r="AF1424" s="74" t="str">
        <f>IF(Table2[[#This Row],[ATA TO UNLOADING 2]]&lt;=48,"YES","NO")</f>
        <v>YES</v>
      </c>
      <c r="AG1424" s="75">
        <f t="shared" si="451"/>
        <v>0.25</v>
      </c>
      <c r="AH1424" s="2" t="s">
        <v>42</v>
      </c>
      <c r="AI1424" s="2" t="str">
        <f t="shared" si="452"/>
        <v>MSKU4808287</v>
      </c>
      <c r="AJ1424" s="76" t="str">
        <f t="shared" si="453"/>
        <v>OM TRANSPORT</v>
      </c>
      <c r="AK1424" s="77">
        <f>IF($M1424="TRUCK",VLOOKUP($AQ1424,Invoicing!$A$17:$B$49,MATCH($AK$1,Invoicing!$A$17:$B$17,0),FALSE),VLOOKUP($AQ1424,Invoicing!$N$17:$O$21,MATCH($AK$1,Invoicing!$N$17:$O$17,0),FALSE))</f>
        <v>475</v>
      </c>
      <c r="AL1424" s="78" t="e">
        <f>VLOOKUP($E1424,Invoicing!$A$1:$H$8,MATCH(TRACKER!$N1424,Invoicing!$A$1:$H$1,0),FALSE)</f>
        <v>#N/A</v>
      </c>
      <c r="AM1424" s="78">
        <f>VLOOKUP($E1424,Invoicing!$A$1:$H$8,MATCH(TRACKER!$O$1,Invoicing!$A$1:$H$1,0),FALSE)</f>
        <v>50</v>
      </c>
      <c r="AN1424" s="78">
        <f t="shared" si="454"/>
        <v>0</v>
      </c>
      <c r="AO1424" s="2">
        <f t="shared" si="455"/>
        <v>1</v>
      </c>
      <c r="AP1424" s="2" t="str">
        <f t="shared" si="456"/>
        <v>WEEK</v>
      </c>
      <c r="AQ1424" s="2" t="str">
        <f t="shared" si="457"/>
        <v>OM TRANSPORTWEEK</v>
      </c>
      <c r="AR1424" s="71">
        <f t="shared" si="458"/>
        <v>475</v>
      </c>
      <c r="AS1424" s="71">
        <f>VLOOKUP(AJ1424,Invoicing!A:K,10,FALSE)</f>
        <v>25</v>
      </c>
      <c r="AT1424" s="71">
        <f t="shared" si="459"/>
        <v>500</v>
      </c>
    </row>
    <row r="1425" spans="1:46">
      <c r="A1425" s="37" t="s">
        <v>48</v>
      </c>
      <c r="B1425" s="3" t="s">
        <v>38</v>
      </c>
      <c r="C1425" s="11">
        <v>45550.119444444441</v>
      </c>
      <c r="D1425" s="11">
        <v>45549.833333333336</v>
      </c>
      <c r="E1425" s="11" t="s">
        <v>45</v>
      </c>
      <c r="F1425" s="11" t="s">
        <v>40</v>
      </c>
      <c r="G1425" s="3" t="s">
        <v>1601</v>
      </c>
      <c r="H1425" s="3" t="s">
        <v>41</v>
      </c>
      <c r="I1425" s="11">
        <v>45551.166666666664</v>
      </c>
      <c r="J1425" s="12">
        <v>45551.871527777781</v>
      </c>
      <c r="K1425" s="12">
        <v>45551.979166666664</v>
      </c>
      <c r="L1425" s="12">
        <v>45551.878472222219</v>
      </c>
      <c r="M1425" s="12" t="s">
        <v>115</v>
      </c>
      <c r="N1425" s="3" t="s">
        <v>42</v>
      </c>
      <c r="O1425" s="3">
        <v>0</v>
      </c>
      <c r="P1425" s="1">
        <f t="shared" si="440"/>
        <v>38</v>
      </c>
      <c r="Q1425" s="1">
        <f t="shared" si="441"/>
        <v>9</v>
      </c>
      <c r="R1425" s="72">
        <f t="shared" si="442"/>
        <v>45551.871527777781</v>
      </c>
      <c r="S1425" s="73">
        <f t="shared" si="443"/>
        <v>1.047222222223354</v>
      </c>
      <c r="T1425" s="74">
        <f>Table2[[#This Row],[ETA A OFRECIMIENTO]]*24</f>
        <v>25.133333333360497</v>
      </c>
      <c r="U1425" s="1" t="str">
        <f t="shared" si="444"/>
        <v>YES</v>
      </c>
      <c r="V1425" s="73">
        <f t="shared" si="445"/>
        <v>0.8125</v>
      </c>
      <c r="W1425" s="74">
        <f>Table2[[#This Row],[DEL. AVAILABLE A SLOT]]*24</f>
        <v>19.5</v>
      </c>
      <c r="X1425" s="1" t="str">
        <f t="shared" si="446"/>
        <v>SI</v>
      </c>
      <c r="Y1425" s="73">
        <f t="shared" si="447"/>
        <v>1.859722222223354</v>
      </c>
      <c r="Z1425" s="74">
        <f>Table2[[#This Row],[ETA A TIMESLOT]]*24</f>
        <v>44.633333333360497</v>
      </c>
      <c r="AA1425" s="73">
        <f t="shared" si="448"/>
        <v>0</v>
      </c>
      <c r="AB1425" s="73" t="str">
        <f t="shared" si="449"/>
        <v>SI</v>
      </c>
      <c r="AC1425" s="74">
        <f>Table2[[#This Row],[PUNTUALIDAD (H)]]*24</f>
        <v>0</v>
      </c>
      <c r="AD1425" s="73">
        <f t="shared" si="450"/>
        <v>1.7590277777781012</v>
      </c>
      <c r="AE1425" s="74">
        <f>Table2[[#This Row],[ATA TO UNLOADING]]*24</f>
        <v>42.216666666674428</v>
      </c>
      <c r="AF1425" s="74" t="str">
        <f>IF(Table2[[#This Row],[ATA TO UNLOADING 2]]&lt;=48,"YES","NO")</f>
        <v>YES</v>
      </c>
      <c r="AG1425" s="75">
        <f t="shared" si="451"/>
        <v>0.97916666666424135</v>
      </c>
      <c r="AH1425" s="2" t="s">
        <v>24</v>
      </c>
      <c r="AI1425" s="2" t="str">
        <f t="shared" si="452"/>
        <v>MSKU4828690</v>
      </c>
      <c r="AJ1425" s="76" t="str">
        <f t="shared" si="453"/>
        <v>OM TRANSPORT</v>
      </c>
      <c r="AK1425" s="77">
        <f>IF($M1425="TRUCK",VLOOKUP($AQ1425,Invoicing!$A$17:$B$49,MATCH($AK$1,Invoicing!$A$17:$B$17,0),FALSE),VLOOKUP($AQ1425,Invoicing!$N$17:$O$21,MATCH($AK$1,Invoicing!$N$17:$O$17,0),FALSE))</f>
        <v>475</v>
      </c>
      <c r="AL1425" s="78" t="e">
        <f>VLOOKUP($E1425,Invoicing!$A$1:$H$8,MATCH(TRACKER!$N1425,Invoicing!$A$1:$H$1,0),FALSE)</f>
        <v>#N/A</v>
      </c>
      <c r="AM1425" s="78">
        <f>VLOOKUP($E1425,Invoicing!$A$1:$H$8,MATCH(TRACKER!$O$1,Invoicing!$A$1:$H$1,0),FALSE)</f>
        <v>50</v>
      </c>
      <c r="AN1425" s="78">
        <f t="shared" si="454"/>
        <v>0</v>
      </c>
      <c r="AO1425" s="2">
        <f t="shared" si="455"/>
        <v>1</v>
      </c>
      <c r="AP1425" s="2" t="str">
        <f t="shared" si="456"/>
        <v>NIGHT</v>
      </c>
      <c r="AQ1425" s="2" t="str">
        <f t="shared" si="457"/>
        <v>OM TRANSPORTNIGHT</v>
      </c>
      <c r="AR1425" s="71">
        <f t="shared" si="458"/>
        <v>475</v>
      </c>
      <c r="AS1425" s="71">
        <f>VLOOKUP(AJ1425,Invoicing!A:K,10,FALSE)</f>
        <v>25</v>
      </c>
      <c r="AT1425" s="71">
        <f t="shared" si="459"/>
        <v>500</v>
      </c>
    </row>
    <row r="1426" spans="1:46">
      <c r="A1426" s="37" t="s">
        <v>48</v>
      </c>
      <c r="B1426" s="3" t="s">
        <v>38</v>
      </c>
      <c r="C1426" s="11">
        <v>45550.119444444441</v>
      </c>
      <c r="D1426" s="11">
        <v>45549.833333333336</v>
      </c>
      <c r="E1426" s="11" t="s">
        <v>49</v>
      </c>
      <c r="F1426" s="11" t="s">
        <v>40</v>
      </c>
      <c r="G1426" s="3" t="s">
        <v>1602</v>
      </c>
      <c r="H1426" s="3" t="s">
        <v>46</v>
      </c>
      <c r="I1426" s="11">
        <v>45552.375</v>
      </c>
      <c r="J1426" s="12">
        <v>45554.752083333333</v>
      </c>
      <c r="K1426" s="12">
        <v>45554.75</v>
      </c>
      <c r="L1426" s="12">
        <v>45554.770833333336</v>
      </c>
      <c r="M1426" s="61" t="s">
        <v>12</v>
      </c>
      <c r="N1426" s="3" t="s">
        <v>42</v>
      </c>
      <c r="O1426" s="3">
        <v>0</v>
      </c>
      <c r="P1426" s="1">
        <f t="shared" si="440"/>
        <v>38</v>
      </c>
      <c r="Q1426" s="1">
        <f t="shared" si="441"/>
        <v>9</v>
      </c>
      <c r="R1426" s="72">
        <f t="shared" si="442"/>
        <v>45554.752083333333</v>
      </c>
      <c r="S1426" s="73">
        <f t="shared" si="443"/>
        <v>2.2555555555591127</v>
      </c>
      <c r="T1426" s="74">
        <f>Table2[[#This Row],[ETA A OFRECIMIENTO]]*24</f>
        <v>54.133333333418705</v>
      </c>
      <c r="U1426" s="1" t="str">
        <f t="shared" si="444"/>
        <v>NO</v>
      </c>
      <c r="V1426" s="73">
        <f t="shared" si="445"/>
        <v>2.375</v>
      </c>
      <c r="W1426" s="74">
        <f>Table2[[#This Row],[DEL. AVAILABLE A SLOT]]*24</f>
        <v>57</v>
      </c>
      <c r="X1426" s="1" t="str">
        <f t="shared" si="446"/>
        <v>NO</v>
      </c>
      <c r="Y1426" s="73">
        <f t="shared" si="447"/>
        <v>4.6305555555591127</v>
      </c>
      <c r="Z1426" s="74">
        <f>Table2[[#This Row],[ETA A TIMESLOT]]*24</f>
        <v>111.1333333334187</v>
      </c>
      <c r="AA1426" s="73">
        <f t="shared" si="448"/>
        <v>2.0833333328482695E-3</v>
      </c>
      <c r="AB1426" s="73" t="str">
        <f t="shared" si="449"/>
        <v>SI</v>
      </c>
      <c r="AC1426" s="74">
        <f>Table2[[#This Row],[PUNTUALIDAD (H)]]*24</f>
        <v>4.9999999988358468E-2</v>
      </c>
      <c r="AD1426" s="73">
        <f t="shared" si="450"/>
        <v>4.6513888888948713</v>
      </c>
      <c r="AE1426" s="74">
        <f>Table2[[#This Row],[ATA TO UNLOADING]]*24</f>
        <v>111.63333333347691</v>
      </c>
      <c r="AF1426" s="74" t="str">
        <f>IF(Table2[[#This Row],[ATA TO UNLOADING 2]]&lt;=48,"YES","NO")</f>
        <v>NO</v>
      </c>
      <c r="AG1426" s="75">
        <f t="shared" si="451"/>
        <v>0.75</v>
      </c>
      <c r="AH1426" s="2" t="s">
        <v>42</v>
      </c>
      <c r="AI1426" s="2" t="str">
        <f t="shared" si="452"/>
        <v>MSKU8576512</v>
      </c>
      <c r="AJ1426" s="76" t="str">
        <f t="shared" si="453"/>
        <v>CTU FLEVOKUST BV</v>
      </c>
      <c r="AK1426" s="77">
        <f>IF($M1426="TRUCK",VLOOKUP($AQ1426,Invoicing!$A$17:$B$49,MATCH($AK$1,Invoicing!$A$17:$B$17,0),FALSE),VLOOKUP($AQ1426,Invoicing!$N$17:$O$21,MATCH($AK$1,Invoicing!$N$17:$O$17,0),FALSE))</f>
        <v>380</v>
      </c>
      <c r="AL1426" s="78" t="e">
        <f>VLOOKUP($E1426,Invoicing!$A$1:$H$8,MATCH(TRACKER!$N1426,Invoicing!$A$1:$H$1,0),FALSE)</f>
        <v>#N/A</v>
      </c>
      <c r="AM1426" s="78">
        <v>35</v>
      </c>
      <c r="AN1426" s="78">
        <f t="shared" si="454"/>
        <v>0</v>
      </c>
      <c r="AO1426" s="2">
        <f t="shared" si="455"/>
        <v>4</v>
      </c>
      <c r="AP1426" s="2" t="str">
        <f t="shared" si="456"/>
        <v>WEEK</v>
      </c>
      <c r="AQ1426" s="2" t="str">
        <f t="shared" si="457"/>
        <v>CTU FLEVOKUST BVWEEK</v>
      </c>
      <c r="AR1426" s="71">
        <f t="shared" si="458"/>
        <v>380</v>
      </c>
      <c r="AS1426" s="71">
        <f>VLOOKUP(AJ1426,Invoicing!A:K,10,FALSE)</f>
        <v>0</v>
      </c>
      <c r="AT1426" s="71">
        <f t="shared" si="459"/>
        <v>380</v>
      </c>
    </row>
    <row r="1427" spans="1:46">
      <c r="A1427" s="37" t="s">
        <v>48</v>
      </c>
      <c r="B1427" s="3" t="s">
        <v>38</v>
      </c>
      <c r="C1427" s="11">
        <v>45550.119444444441</v>
      </c>
      <c r="D1427" s="11">
        <v>45549.833333333336</v>
      </c>
      <c r="E1427" s="11" t="s">
        <v>44</v>
      </c>
      <c r="F1427" s="11" t="s">
        <v>40</v>
      </c>
      <c r="G1427" s="3" t="s">
        <v>1603</v>
      </c>
      <c r="H1427" s="3" t="s">
        <v>41</v>
      </c>
      <c r="I1427" s="11">
        <v>45551.166666666664</v>
      </c>
      <c r="J1427" s="12">
        <v>45551.543055555558</v>
      </c>
      <c r="K1427" s="12">
        <v>45551.541666666664</v>
      </c>
      <c r="L1427" s="12">
        <v>45551.545138888891</v>
      </c>
      <c r="M1427" s="12" t="s">
        <v>115</v>
      </c>
      <c r="N1427" s="3" t="s">
        <v>42</v>
      </c>
      <c r="O1427" s="3">
        <v>0</v>
      </c>
      <c r="P1427" s="1">
        <f t="shared" si="440"/>
        <v>38</v>
      </c>
      <c r="Q1427" s="1">
        <f t="shared" si="441"/>
        <v>9</v>
      </c>
      <c r="R1427" s="72">
        <f t="shared" si="442"/>
        <v>45551.543055555558</v>
      </c>
      <c r="S1427" s="73">
        <f t="shared" si="443"/>
        <v>1.047222222223354</v>
      </c>
      <c r="T1427" s="74">
        <f>Table2[[#This Row],[ETA A OFRECIMIENTO]]*24</f>
        <v>25.133333333360497</v>
      </c>
      <c r="U1427" s="1" t="str">
        <f t="shared" si="444"/>
        <v>YES</v>
      </c>
      <c r="V1427" s="73">
        <f t="shared" si="445"/>
        <v>0.375</v>
      </c>
      <c r="W1427" s="74">
        <f>Table2[[#This Row],[DEL. AVAILABLE A SLOT]]*24</f>
        <v>9</v>
      </c>
      <c r="X1427" s="1" t="str">
        <f t="shared" si="446"/>
        <v>SI</v>
      </c>
      <c r="Y1427" s="73">
        <f t="shared" si="447"/>
        <v>1.422222222223354</v>
      </c>
      <c r="Z1427" s="74">
        <f>Table2[[#This Row],[ETA A TIMESLOT]]*24</f>
        <v>34.133333333360497</v>
      </c>
      <c r="AA1427" s="73">
        <f t="shared" si="448"/>
        <v>1.3888888934161514E-3</v>
      </c>
      <c r="AB1427" s="73" t="str">
        <f t="shared" si="449"/>
        <v>SI</v>
      </c>
      <c r="AC1427" s="74">
        <f>Table2[[#This Row],[PUNTUALIDAD (H)]]*24</f>
        <v>3.3333333441987634E-2</v>
      </c>
      <c r="AD1427" s="73">
        <f t="shared" si="450"/>
        <v>1.4256944444496185</v>
      </c>
      <c r="AE1427" s="74">
        <f>Table2[[#This Row],[ATA TO UNLOADING]]*24</f>
        <v>34.216666666790843</v>
      </c>
      <c r="AF1427" s="74" t="str">
        <f>IF(Table2[[#This Row],[ATA TO UNLOADING 2]]&lt;=48,"YES","NO")</f>
        <v>YES</v>
      </c>
      <c r="AG1427" s="75">
        <f t="shared" si="451"/>
        <v>0.54166666666424135</v>
      </c>
      <c r="AH1427" s="2" t="s">
        <v>42</v>
      </c>
      <c r="AI1427" s="2" t="str">
        <f t="shared" si="452"/>
        <v>MSKU8670278</v>
      </c>
      <c r="AJ1427" s="76" t="str">
        <f t="shared" si="453"/>
        <v>MSI</v>
      </c>
      <c r="AK1427" s="77">
        <f>IF($M1427="TRUCK",VLOOKUP($AQ1427,Invoicing!$A$17:$B$49,MATCH($AK$1,Invoicing!$A$17:$B$17,0),FALSE),VLOOKUP($AQ1427,Invoicing!$N$17:$O$21,MATCH($AK$1,Invoicing!$N$17:$O$17,0),FALSE))</f>
        <v>480</v>
      </c>
      <c r="AL1427" s="78" t="e">
        <f>VLOOKUP($E1427,Invoicing!$A$1:$H$8,MATCH(TRACKER!$N1427,Invoicing!$A$1:$H$1,0),FALSE)</f>
        <v>#N/A</v>
      </c>
      <c r="AM1427" s="78">
        <f>VLOOKUP($E1427,Invoicing!$A$1:$H$8,MATCH(TRACKER!$O$1,Invoicing!$A$1:$H$1,0),FALSE)</f>
        <v>50</v>
      </c>
      <c r="AN1427" s="78">
        <f t="shared" si="454"/>
        <v>0</v>
      </c>
      <c r="AO1427" s="2">
        <f t="shared" si="455"/>
        <v>1</v>
      </c>
      <c r="AP1427" s="2" t="str">
        <f t="shared" si="456"/>
        <v>WEEK</v>
      </c>
      <c r="AQ1427" s="2" t="str">
        <f t="shared" si="457"/>
        <v>MSIWEEK</v>
      </c>
      <c r="AR1427" s="71">
        <f t="shared" si="458"/>
        <v>480</v>
      </c>
      <c r="AS1427" s="71">
        <f>VLOOKUP(AJ1427,Invoicing!A:K,10,FALSE)</f>
        <v>25</v>
      </c>
      <c r="AT1427" s="71">
        <f t="shared" si="459"/>
        <v>505</v>
      </c>
    </row>
    <row r="1428" spans="1:46">
      <c r="A1428" s="37" t="s">
        <v>48</v>
      </c>
      <c r="B1428" s="3" t="s">
        <v>38</v>
      </c>
      <c r="C1428" s="11">
        <v>45550.119444444441</v>
      </c>
      <c r="D1428" s="11">
        <v>45549.833333333336</v>
      </c>
      <c r="E1428" s="11" t="s">
        <v>45</v>
      </c>
      <c r="F1428" s="11" t="s">
        <v>40</v>
      </c>
      <c r="G1428" s="3" t="s">
        <v>1604</v>
      </c>
      <c r="H1428" s="3" t="s">
        <v>2821</v>
      </c>
      <c r="I1428" s="11">
        <v>45551.166666666664</v>
      </c>
      <c r="J1428" s="12">
        <v>45551.252083333333</v>
      </c>
      <c r="K1428" s="12">
        <v>45551.5</v>
      </c>
      <c r="L1428" s="12">
        <v>45551.305555555555</v>
      </c>
      <c r="M1428" s="12" t="s">
        <v>115</v>
      </c>
      <c r="N1428" s="3" t="s">
        <v>13</v>
      </c>
      <c r="O1428" s="3">
        <v>0</v>
      </c>
      <c r="P1428" s="1">
        <f t="shared" si="440"/>
        <v>38</v>
      </c>
      <c r="Q1428" s="1">
        <f t="shared" si="441"/>
        <v>9</v>
      </c>
      <c r="R1428" s="72">
        <f t="shared" si="442"/>
        <v>45551.252083333333</v>
      </c>
      <c r="S1428" s="73">
        <f t="shared" si="443"/>
        <v>1.047222222223354</v>
      </c>
      <c r="T1428" s="74">
        <f>Table2[[#This Row],[ETA A OFRECIMIENTO]]*24</f>
        <v>25.133333333360497</v>
      </c>
      <c r="U1428" s="1" t="str">
        <f t="shared" si="444"/>
        <v>YES</v>
      </c>
      <c r="V1428" s="73">
        <f t="shared" si="445"/>
        <v>0.33333333333575865</v>
      </c>
      <c r="W1428" s="74">
        <f>Table2[[#This Row],[DEL. AVAILABLE A SLOT]]*24</f>
        <v>8.0000000000582077</v>
      </c>
      <c r="X1428" s="1" t="str">
        <f t="shared" si="446"/>
        <v>SI</v>
      </c>
      <c r="Y1428" s="73">
        <f t="shared" si="447"/>
        <v>1.3805555555591127</v>
      </c>
      <c r="Z1428" s="74">
        <f>Table2[[#This Row],[ETA A TIMESLOT]]*24</f>
        <v>33.133333333418705</v>
      </c>
      <c r="AA1428" s="73">
        <f t="shared" si="448"/>
        <v>0</v>
      </c>
      <c r="AB1428" s="73" t="str">
        <f t="shared" si="449"/>
        <v>SI</v>
      </c>
      <c r="AC1428" s="74">
        <f>Table2[[#This Row],[PUNTUALIDAD (H)]]*24</f>
        <v>0</v>
      </c>
      <c r="AD1428" s="73">
        <f t="shared" si="450"/>
        <v>1.1861111111138598</v>
      </c>
      <c r="AE1428" s="74">
        <f>Table2[[#This Row],[ATA TO UNLOADING]]*24</f>
        <v>28.466666666732635</v>
      </c>
      <c r="AF1428" s="74" t="str">
        <f>IF(Table2[[#This Row],[ATA TO UNLOADING 2]]&lt;=48,"YES","NO")</f>
        <v>YES</v>
      </c>
      <c r="AG1428" s="75">
        <f t="shared" si="451"/>
        <v>0.5</v>
      </c>
      <c r="AH1428" s="2" t="s">
        <v>42</v>
      </c>
      <c r="AI1428" s="2" t="str">
        <f t="shared" si="452"/>
        <v>MSKU8878045</v>
      </c>
      <c r="AJ1428" s="76" t="str">
        <f t="shared" si="453"/>
        <v>OM TRANSPORT</v>
      </c>
      <c r="AK1428" s="77">
        <f>IF($M1428="TRUCK",VLOOKUP($AQ1428,Invoicing!$A$17:$B$49,MATCH($AK$1,Invoicing!$A$17:$B$17,0),FALSE),VLOOKUP($AQ1428,Invoicing!$N$17:$O$21,MATCH($AK$1,Invoicing!$N$17:$O$17,0),FALSE))</f>
        <v>475</v>
      </c>
      <c r="AL1428" s="78">
        <f>VLOOKUP($E1428,Invoicing!$A$1:$H$8,MATCH(TRACKER!$N1428,Invoicing!$A$1:$H$1,0),FALSE)</f>
        <v>110</v>
      </c>
      <c r="AM1428" s="78">
        <f>VLOOKUP($E1428,Invoicing!$A$1:$H$8,MATCH(TRACKER!$O$1,Invoicing!$A$1:$H$1,0),FALSE)</f>
        <v>50</v>
      </c>
      <c r="AN1428" s="78">
        <f t="shared" si="454"/>
        <v>0</v>
      </c>
      <c r="AO1428" s="2">
        <f t="shared" si="455"/>
        <v>1</v>
      </c>
      <c r="AP1428" s="2" t="str">
        <f t="shared" si="456"/>
        <v>WEEK</v>
      </c>
      <c r="AQ1428" s="2" t="str">
        <f t="shared" si="457"/>
        <v>OM TRANSPORTWEEK</v>
      </c>
      <c r="AR1428" s="71">
        <f t="shared" si="458"/>
        <v>585</v>
      </c>
      <c r="AS1428" s="71">
        <f>VLOOKUP(AJ1428,Invoicing!A:K,10,FALSE)</f>
        <v>25</v>
      </c>
      <c r="AT1428" s="71">
        <f t="shared" si="459"/>
        <v>610</v>
      </c>
    </row>
    <row r="1429" spans="1:46">
      <c r="A1429" s="37" t="s">
        <v>48</v>
      </c>
      <c r="B1429" s="3" t="s">
        <v>38</v>
      </c>
      <c r="C1429" s="11">
        <v>45550.119444444441</v>
      </c>
      <c r="D1429" s="11">
        <v>45549.833333333336</v>
      </c>
      <c r="E1429" s="11" t="s">
        <v>44</v>
      </c>
      <c r="F1429" s="11" t="s">
        <v>40</v>
      </c>
      <c r="G1429" s="3" t="s">
        <v>1605</v>
      </c>
      <c r="H1429" s="3" t="s">
        <v>41</v>
      </c>
      <c r="I1429" s="11">
        <v>45551.166666666664</v>
      </c>
      <c r="J1429" s="12">
        <v>45551.558333333334</v>
      </c>
      <c r="K1429" s="12">
        <v>45551.604166666664</v>
      </c>
      <c r="L1429" s="12">
        <v>45551.5625</v>
      </c>
      <c r="M1429" s="12" t="s">
        <v>115</v>
      </c>
      <c r="N1429" s="3" t="s">
        <v>42</v>
      </c>
      <c r="O1429" s="3">
        <v>0</v>
      </c>
      <c r="P1429" s="1">
        <f t="shared" si="440"/>
        <v>38</v>
      </c>
      <c r="Q1429" s="1">
        <f t="shared" si="441"/>
        <v>9</v>
      </c>
      <c r="R1429" s="72">
        <f t="shared" si="442"/>
        <v>45551.558333333334</v>
      </c>
      <c r="S1429" s="73">
        <f t="shared" si="443"/>
        <v>1.047222222223354</v>
      </c>
      <c r="T1429" s="74">
        <f>Table2[[#This Row],[ETA A OFRECIMIENTO]]*24</f>
        <v>25.133333333360497</v>
      </c>
      <c r="U1429" s="1" t="str">
        <f t="shared" si="444"/>
        <v>YES</v>
      </c>
      <c r="V1429" s="73">
        <f t="shared" si="445"/>
        <v>0.4375</v>
      </c>
      <c r="W1429" s="74">
        <f>Table2[[#This Row],[DEL. AVAILABLE A SLOT]]*24</f>
        <v>10.5</v>
      </c>
      <c r="X1429" s="1" t="str">
        <f t="shared" si="446"/>
        <v>SI</v>
      </c>
      <c r="Y1429" s="73">
        <f t="shared" si="447"/>
        <v>1.484722222223354</v>
      </c>
      <c r="Z1429" s="74">
        <f>Table2[[#This Row],[ETA A TIMESLOT]]*24</f>
        <v>35.633333333360497</v>
      </c>
      <c r="AA1429" s="73">
        <f t="shared" si="448"/>
        <v>0</v>
      </c>
      <c r="AB1429" s="73" t="str">
        <f t="shared" si="449"/>
        <v>SI</v>
      </c>
      <c r="AC1429" s="74">
        <f>Table2[[#This Row],[PUNTUALIDAD (H)]]*24</f>
        <v>0</v>
      </c>
      <c r="AD1429" s="73">
        <f t="shared" si="450"/>
        <v>1.4430555555591127</v>
      </c>
      <c r="AE1429" s="74">
        <f>Table2[[#This Row],[ATA TO UNLOADING]]*24</f>
        <v>34.633333333418705</v>
      </c>
      <c r="AF1429" s="74" t="str">
        <f>IF(Table2[[#This Row],[ATA TO UNLOADING 2]]&lt;=48,"YES","NO")</f>
        <v>YES</v>
      </c>
      <c r="AG1429" s="75">
        <f t="shared" si="451"/>
        <v>0.60416666666424135</v>
      </c>
      <c r="AH1429" s="2" t="s">
        <v>42</v>
      </c>
      <c r="AI1429" s="2" t="str">
        <f t="shared" si="452"/>
        <v>MSKU9114566</v>
      </c>
      <c r="AJ1429" s="76" t="str">
        <f t="shared" si="453"/>
        <v>MSI</v>
      </c>
      <c r="AK1429" s="77">
        <f>IF($M1429="TRUCK",VLOOKUP($AQ1429,Invoicing!$A$17:$B$49,MATCH($AK$1,Invoicing!$A$17:$B$17,0),FALSE),VLOOKUP($AQ1429,Invoicing!$N$17:$O$21,MATCH($AK$1,Invoicing!$N$17:$O$17,0),FALSE))</f>
        <v>480</v>
      </c>
      <c r="AL1429" s="78" t="e">
        <f>VLOOKUP($E1429,Invoicing!$A$1:$H$8,MATCH(TRACKER!$N1429,Invoicing!$A$1:$H$1,0),FALSE)</f>
        <v>#N/A</v>
      </c>
      <c r="AM1429" s="78">
        <f>VLOOKUP($E1429,Invoicing!$A$1:$H$8,MATCH(TRACKER!$O$1,Invoicing!$A$1:$H$1,0),FALSE)</f>
        <v>50</v>
      </c>
      <c r="AN1429" s="78">
        <f t="shared" si="454"/>
        <v>0</v>
      </c>
      <c r="AO1429" s="2">
        <f t="shared" si="455"/>
        <v>1</v>
      </c>
      <c r="AP1429" s="2" t="str">
        <f t="shared" si="456"/>
        <v>WEEK</v>
      </c>
      <c r="AQ1429" s="2" t="str">
        <f t="shared" si="457"/>
        <v>MSIWEEK</v>
      </c>
      <c r="AR1429" s="71">
        <f t="shared" si="458"/>
        <v>480</v>
      </c>
      <c r="AS1429" s="71">
        <f>VLOOKUP(AJ1429,Invoicing!A:K,10,FALSE)</f>
        <v>25</v>
      </c>
      <c r="AT1429" s="71">
        <f t="shared" si="459"/>
        <v>505</v>
      </c>
    </row>
    <row r="1430" spans="1:46">
      <c r="A1430" s="37" t="s">
        <v>48</v>
      </c>
      <c r="B1430" s="3" t="s">
        <v>38</v>
      </c>
      <c r="C1430" s="11">
        <v>45550.119444444441</v>
      </c>
      <c r="D1430" s="11">
        <v>45549.833333333336</v>
      </c>
      <c r="E1430" s="11" t="s">
        <v>49</v>
      </c>
      <c r="F1430" s="11" t="s">
        <v>40</v>
      </c>
      <c r="G1430" s="3" t="s">
        <v>1606</v>
      </c>
      <c r="H1430" s="3" t="s">
        <v>46</v>
      </c>
      <c r="I1430" s="11">
        <v>45552.375</v>
      </c>
      <c r="J1430" s="12">
        <v>45553.547222222223</v>
      </c>
      <c r="K1430" s="12">
        <v>45553.5625</v>
      </c>
      <c r="L1430" s="12">
        <v>45553.631944444445</v>
      </c>
      <c r="M1430" s="61" t="s">
        <v>12</v>
      </c>
      <c r="N1430" s="3" t="s">
        <v>42</v>
      </c>
      <c r="O1430" s="3">
        <v>0</v>
      </c>
      <c r="P1430" s="1">
        <f t="shared" si="440"/>
        <v>38</v>
      </c>
      <c r="Q1430" s="1">
        <f t="shared" si="441"/>
        <v>9</v>
      </c>
      <c r="R1430" s="72">
        <f t="shared" si="442"/>
        <v>45553.547222222223</v>
      </c>
      <c r="S1430" s="73">
        <f t="shared" si="443"/>
        <v>2.2555555555591127</v>
      </c>
      <c r="T1430" s="74">
        <f>Table2[[#This Row],[ETA A OFRECIMIENTO]]*24</f>
        <v>54.133333333418705</v>
      </c>
      <c r="U1430" s="1" t="str">
        <f t="shared" si="444"/>
        <v>NO</v>
      </c>
      <c r="V1430" s="73">
        <f t="shared" si="445"/>
        <v>1.1875</v>
      </c>
      <c r="W1430" s="74">
        <f>Table2[[#This Row],[DEL. AVAILABLE A SLOT]]*24</f>
        <v>28.5</v>
      </c>
      <c r="X1430" s="1" t="str">
        <f t="shared" si="446"/>
        <v>NO</v>
      </c>
      <c r="Y1430" s="73">
        <f t="shared" si="447"/>
        <v>3.4430555555591127</v>
      </c>
      <c r="Z1430" s="74">
        <f>Table2[[#This Row],[ETA A TIMESLOT]]*24</f>
        <v>82.633333333418705</v>
      </c>
      <c r="AA1430" s="73">
        <f t="shared" si="448"/>
        <v>0</v>
      </c>
      <c r="AB1430" s="73" t="str">
        <f t="shared" si="449"/>
        <v>SI</v>
      </c>
      <c r="AC1430" s="74">
        <f>Table2[[#This Row],[PUNTUALIDAD (H)]]*24</f>
        <v>0</v>
      </c>
      <c r="AD1430" s="73">
        <f t="shared" si="450"/>
        <v>3.5125000000043656</v>
      </c>
      <c r="AE1430" s="74">
        <f>Table2[[#This Row],[ATA TO UNLOADING]]*24</f>
        <v>84.300000000104774</v>
      </c>
      <c r="AF1430" s="74" t="str">
        <f>IF(Table2[[#This Row],[ATA TO UNLOADING 2]]&lt;=48,"YES","NO")</f>
        <v>NO</v>
      </c>
      <c r="AG1430" s="75">
        <f t="shared" si="451"/>
        <v>0.5625</v>
      </c>
      <c r="AH1430" s="2" t="s">
        <v>42</v>
      </c>
      <c r="AI1430" s="2" t="str">
        <f t="shared" si="452"/>
        <v>MSKU9174061</v>
      </c>
      <c r="AJ1430" s="76" t="str">
        <f t="shared" si="453"/>
        <v>CTU FLEVOKUST BV</v>
      </c>
      <c r="AK1430" s="77">
        <f>IF($M1430="TRUCK",VLOOKUP($AQ1430,Invoicing!$A$17:$B$49,MATCH($AK$1,Invoicing!$A$17:$B$17,0),FALSE),VLOOKUP($AQ1430,Invoicing!$N$17:$O$21,MATCH($AK$1,Invoicing!$N$17:$O$17,0),FALSE))</f>
        <v>380</v>
      </c>
      <c r="AL1430" s="78" t="e">
        <f>VLOOKUP($E1430,Invoicing!$A$1:$H$8,MATCH(TRACKER!$N1430,Invoicing!$A$1:$H$1,0),FALSE)</f>
        <v>#N/A</v>
      </c>
      <c r="AM1430" s="78">
        <v>35</v>
      </c>
      <c r="AN1430" s="78">
        <f t="shared" si="454"/>
        <v>0</v>
      </c>
      <c r="AO1430" s="2">
        <f t="shared" si="455"/>
        <v>3</v>
      </c>
      <c r="AP1430" s="2" t="str">
        <f t="shared" si="456"/>
        <v>WEEK</v>
      </c>
      <c r="AQ1430" s="2" t="str">
        <f t="shared" si="457"/>
        <v>CTU FLEVOKUST BVWEEK</v>
      </c>
      <c r="AR1430" s="71">
        <f t="shared" si="458"/>
        <v>380</v>
      </c>
      <c r="AS1430" s="71">
        <f>VLOOKUP(AJ1430,Invoicing!A:K,10,FALSE)</f>
        <v>0</v>
      </c>
      <c r="AT1430" s="71">
        <f t="shared" si="459"/>
        <v>380</v>
      </c>
    </row>
    <row r="1431" spans="1:46">
      <c r="A1431" s="37" t="s">
        <v>48</v>
      </c>
      <c r="B1431" s="3" t="s">
        <v>38</v>
      </c>
      <c r="C1431" s="11">
        <v>45550.119444444441</v>
      </c>
      <c r="D1431" s="11">
        <v>45549.833333333336</v>
      </c>
      <c r="E1431" s="11" t="s">
        <v>49</v>
      </c>
      <c r="F1431" s="11" t="s">
        <v>40</v>
      </c>
      <c r="G1431" s="3" t="s">
        <v>1607</v>
      </c>
      <c r="H1431" s="3" t="s">
        <v>41</v>
      </c>
      <c r="I1431" s="11">
        <v>45552.375</v>
      </c>
      <c r="J1431" s="12">
        <v>45552.736111111109</v>
      </c>
      <c r="K1431" s="12">
        <v>45552.770833333336</v>
      </c>
      <c r="L1431" s="12">
        <v>45552.743055555555</v>
      </c>
      <c r="M1431" s="61" t="s">
        <v>12</v>
      </c>
      <c r="N1431" s="3" t="s">
        <v>42</v>
      </c>
      <c r="O1431" s="3">
        <v>0</v>
      </c>
      <c r="P1431" s="1">
        <f t="shared" si="440"/>
        <v>38</v>
      </c>
      <c r="Q1431" s="1">
        <f t="shared" si="441"/>
        <v>9</v>
      </c>
      <c r="R1431" s="72">
        <f t="shared" si="442"/>
        <v>45552.736111111109</v>
      </c>
      <c r="S1431" s="73">
        <f t="shared" si="443"/>
        <v>2.2555555555591127</v>
      </c>
      <c r="T1431" s="74">
        <f>Table2[[#This Row],[ETA A OFRECIMIENTO]]*24</f>
        <v>54.133333333418705</v>
      </c>
      <c r="U1431" s="1" t="str">
        <f t="shared" si="444"/>
        <v>NO</v>
      </c>
      <c r="V1431" s="73">
        <f t="shared" si="445"/>
        <v>0.39583333333575865</v>
      </c>
      <c r="W1431" s="74">
        <f>Table2[[#This Row],[DEL. AVAILABLE A SLOT]]*24</f>
        <v>9.5000000000582077</v>
      </c>
      <c r="X1431" s="1" t="str">
        <f t="shared" si="446"/>
        <v>SI</v>
      </c>
      <c r="Y1431" s="73">
        <f t="shared" si="447"/>
        <v>2.6513888888948713</v>
      </c>
      <c r="Z1431" s="74">
        <f>Table2[[#This Row],[ETA A TIMESLOT]]*24</f>
        <v>63.633333333476912</v>
      </c>
      <c r="AA1431" s="73">
        <f t="shared" si="448"/>
        <v>0</v>
      </c>
      <c r="AB1431" s="73" t="str">
        <f t="shared" si="449"/>
        <v>SI</v>
      </c>
      <c r="AC1431" s="74">
        <f>Table2[[#This Row],[PUNTUALIDAD (H)]]*24</f>
        <v>0</v>
      </c>
      <c r="AD1431" s="73">
        <f t="shared" si="450"/>
        <v>2.6236111111138598</v>
      </c>
      <c r="AE1431" s="74">
        <f>Table2[[#This Row],[ATA TO UNLOADING]]*24</f>
        <v>62.966666666732635</v>
      </c>
      <c r="AF1431" s="74" t="str">
        <f>IF(Table2[[#This Row],[ATA TO UNLOADING 2]]&lt;=48,"YES","NO")</f>
        <v>NO</v>
      </c>
      <c r="AG1431" s="75">
        <f t="shared" si="451"/>
        <v>0.77083333333575865</v>
      </c>
      <c r="AH1431" s="2" t="s">
        <v>42</v>
      </c>
      <c r="AI1431" s="2" t="str">
        <f t="shared" si="452"/>
        <v>MSKU9512195</v>
      </c>
      <c r="AJ1431" s="76" t="str">
        <f t="shared" si="453"/>
        <v>CTU FLEVOKUST BV</v>
      </c>
      <c r="AK1431" s="77">
        <f>IF($M1431="TRUCK",VLOOKUP($AQ1431,Invoicing!$A$17:$B$49,MATCH($AK$1,Invoicing!$A$17:$B$17,0),FALSE),VLOOKUP($AQ1431,Invoicing!$N$17:$O$21,MATCH($AK$1,Invoicing!$N$17:$O$17,0),FALSE))</f>
        <v>380</v>
      </c>
      <c r="AL1431" s="78" t="e">
        <f>VLOOKUP($E1431,Invoicing!$A$1:$H$8,MATCH(TRACKER!$N1431,Invoicing!$A$1:$H$1,0),FALSE)</f>
        <v>#N/A</v>
      </c>
      <c r="AM1431" s="78">
        <v>35</v>
      </c>
      <c r="AN1431" s="78">
        <f t="shared" si="454"/>
        <v>0</v>
      </c>
      <c r="AO1431" s="2">
        <f t="shared" si="455"/>
        <v>2</v>
      </c>
      <c r="AP1431" s="2" t="str">
        <f t="shared" si="456"/>
        <v>WEEK</v>
      </c>
      <c r="AQ1431" s="2" t="str">
        <f t="shared" si="457"/>
        <v>CTU FLEVOKUST BVWEEK</v>
      </c>
      <c r="AR1431" s="71">
        <f t="shared" si="458"/>
        <v>380</v>
      </c>
      <c r="AS1431" s="71">
        <f>VLOOKUP(AJ1431,Invoicing!A:K,10,FALSE)</f>
        <v>0</v>
      </c>
      <c r="AT1431" s="71">
        <f t="shared" si="459"/>
        <v>380</v>
      </c>
    </row>
    <row r="1432" spans="1:46">
      <c r="A1432" s="37" t="s">
        <v>48</v>
      </c>
      <c r="B1432" s="3" t="s">
        <v>38</v>
      </c>
      <c r="C1432" s="11">
        <v>45550.119444444441</v>
      </c>
      <c r="D1432" s="11">
        <v>45549.833333333336</v>
      </c>
      <c r="E1432" s="11" t="s">
        <v>49</v>
      </c>
      <c r="F1432" s="11" t="s">
        <v>40</v>
      </c>
      <c r="G1432" s="3" t="s">
        <v>1608</v>
      </c>
      <c r="H1432" s="3" t="s">
        <v>2821</v>
      </c>
      <c r="I1432" s="11">
        <v>45552.375</v>
      </c>
      <c r="J1432" s="12">
        <v>45553.535416666666</v>
      </c>
      <c r="K1432" s="12">
        <v>45553.541666666664</v>
      </c>
      <c r="L1432" s="12">
        <v>45553.555555555555</v>
      </c>
      <c r="M1432" s="61" t="s">
        <v>12</v>
      </c>
      <c r="N1432" s="3" t="s">
        <v>42</v>
      </c>
      <c r="O1432" s="3">
        <v>0</v>
      </c>
      <c r="P1432" s="1">
        <f t="shared" si="440"/>
        <v>38</v>
      </c>
      <c r="Q1432" s="1">
        <f t="shared" si="441"/>
        <v>9</v>
      </c>
      <c r="R1432" s="72">
        <f t="shared" si="442"/>
        <v>45553.535416666666</v>
      </c>
      <c r="S1432" s="73">
        <f t="shared" si="443"/>
        <v>2.2555555555591127</v>
      </c>
      <c r="T1432" s="74">
        <f>Table2[[#This Row],[ETA A OFRECIMIENTO]]*24</f>
        <v>54.133333333418705</v>
      </c>
      <c r="U1432" s="1" t="str">
        <f t="shared" si="444"/>
        <v>NO</v>
      </c>
      <c r="V1432" s="73">
        <f t="shared" si="445"/>
        <v>1.1666666666642413</v>
      </c>
      <c r="W1432" s="74">
        <f>Table2[[#This Row],[DEL. AVAILABLE A SLOT]]*24</f>
        <v>27.999999999941792</v>
      </c>
      <c r="X1432" s="1" t="str">
        <f t="shared" si="446"/>
        <v>NO</v>
      </c>
      <c r="Y1432" s="73">
        <f t="shared" si="447"/>
        <v>3.422222222223354</v>
      </c>
      <c r="Z1432" s="74">
        <f>Table2[[#This Row],[ETA A TIMESLOT]]*24</f>
        <v>82.133333333360497</v>
      </c>
      <c r="AA1432" s="73">
        <f t="shared" si="448"/>
        <v>0</v>
      </c>
      <c r="AB1432" s="73" t="str">
        <f t="shared" si="449"/>
        <v>SI</v>
      </c>
      <c r="AC1432" s="74">
        <f>Table2[[#This Row],[PUNTUALIDAD (H)]]*24</f>
        <v>0</v>
      </c>
      <c r="AD1432" s="73">
        <f t="shared" si="450"/>
        <v>3.4361111111138598</v>
      </c>
      <c r="AE1432" s="74">
        <f>Table2[[#This Row],[ATA TO UNLOADING]]*24</f>
        <v>82.466666666732635</v>
      </c>
      <c r="AF1432" s="74" t="str">
        <f>IF(Table2[[#This Row],[ATA TO UNLOADING 2]]&lt;=48,"YES","NO")</f>
        <v>NO</v>
      </c>
      <c r="AG1432" s="75">
        <f t="shared" si="451"/>
        <v>0.54166666666424135</v>
      </c>
      <c r="AH1432" s="2" t="s">
        <v>42</v>
      </c>
      <c r="AI1432" s="2" t="str">
        <f t="shared" si="452"/>
        <v>SEKU6949359</v>
      </c>
      <c r="AJ1432" s="76" t="str">
        <f t="shared" si="453"/>
        <v>CTU FLEVOKUST BV</v>
      </c>
      <c r="AK1432" s="77">
        <f>IF($M1432="TRUCK",VLOOKUP($AQ1432,Invoicing!$A$17:$B$49,MATCH($AK$1,Invoicing!$A$17:$B$17,0),FALSE),VLOOKUP($AQ1432,Invoicing!$N$17:$O$21,MATCH($AK$1,Invoicing!$N$17:$O$17,0),FALSE))</f>
        <v>380</v>
      </c>
      <c r="AL1432" s="78" t="e">
        <f>VLOOKUP($E1432,Invoicing!$A$1:$H$8,MATCH(TRACKER!$N1432,Invoicing!$A$1:$H$1,0),FALSE)</f>
        <v>#N/A</v>
      </c>
      <c r="AM1432" s="78">
        <v>35</v>
      </c>
      <c r="AN1432" s="78">
        <f t="shared" si="454"/>
        <v>0</v>
      </c>
      <c r="AO1432" s="2">
        <f t="shared" si="455"/>
        <v>3</v>
      </c>
      <c r="AP1432" s="2" t="str">
        <f t="shared" si="456"/>
        <v>WEEK</v>
      </c>
      <c r="AQ1432" s="2" t="str">
        <f t="shared" si="457"/>
        <v>CTU FLEVOKUST BVWEEK</v>
      </c>
      <c r="AR1432" s="71">
        <f t="shared" si="458"/>
        <v>380</v>
      </c>
      <c r="AS1432" s="71">
        <f>VLOOKUP(AJ1432,Invoicing!A:K,10,FALSE)</f>
        <v>0</v>
      </c>
      <c r="AT1432" s="71">
        <f t="shared" si="459"/>
        <v>380</v>
      </c>
    </row>
    <row r="1433" spans="1:46">
      <c r="A1433" s="37" t="s">
        <v>48</v>
      </c>
      <c r="B1433" s="3" t="s">
        <v>38</v>
      </c>
      <c r="C1433" s="11">
        <v>45550.119444444441</v>
      </c>
      <c r="D1433" s="11">
        <v>45549.833333333336</v>
      </c>
      <c r="E1433" s="11" t="s">
        <v>45</v>
      </c>
      <c r="F1433" s="11" t="s">
        <v>40</v>
      </c>
      <c r="G1433" s="3" t="s">
        <v>1609</v>
      </c>
      <c r="H1433" s="3" t="s">
        <v>2821</v>
      </c>
      <c r="I1433" s="11">
        <v>45551.166666666664</v>
      </c>
      <c r="J1433" s="12">
        <v>45552.834027777775</v>
      </c>
      <c r="K1433" s="12">
        <v>45552.875</v>
      </c>
      <c r="L1433" s="12">
        <v>45552.84375</v>
      </c>
      <c r="M1433" s="12" t="s">
        <v>115</v>
      </c>
      <c r="N1433" s="3" t="s">
        <v>42</v>
      </c>
      <c r="O1433" s="3">
        <v>0</v>
      </c>
      <c r="P1433" s="1">
        <f t="shared" si="440"/>
        <v>38</v>
      </c>
      <c r="Q1433" s="1">
        <f t="shared" si="441"/>
        <v>9</v>
      </c>
      <c r="R1433" s="72">
        <f t="shared" si="442"/>
        <v>45552.834027777775</v>
      </c>
      <c r="S1433" s="73">
        <f t="shared" si="443"/>
        <v>1.047222222223354</v>
      </c>
      <c r="T1433" s="74">
        <f>Table2[[#This Row],[ETA A OFRECIMIENTO]]*24</f>
        <v>25.133333333360497</v>
      </c>
      <c r="U1433" s="1" t="str">
        <f t="shared" si="444"/>
        <v>YES</v>
      </c>
      <c r="V1433" s="73">
        <f t="shared" si="445"/>
        <v>1.7083333333357587</v>
      </c>
      <c r="W1433" s="74">
        <f>Table2[[#This Row],[DEL. AVAILABLE A SLOT]]*24</f>
        <v>41.000000000058208</v>
      </c>
      <c r="X1433" s="1" t="str">
        <f t="shared" si="446"/>
        <v>NO</v>
      </c>
      <c r="Y1433" s="73">
        <f t="shared" si="447"/>
        <v>2.7555555555591127</v>
      </c>
      <c r="Z1433" s="74">
        <f>Table2[[#This Row],[ETA A TIMESLOT]]*24</f>
        <v>66.133333333418705</v>
      </c>
      <c r="AA1433" s="73">
        <f t="shared" si="448"/>
        <v>0</v>
      </c>
      <c r="AB1433" s="73" t="str">
        <f t="shared" si="449"/>
        <v>SI</v>
      </c>
      <c r="AC1433" s="74">
        <f>Table2[[#This Row],[PUNTUALIDAD (H)]]*24</f>
        <v>0</v>
      </c>
      <c r="AD1433" s="73">
        <f t="shared" si="450"/>
        <v>2.7243055555591127</v>
      </c>
      <c r="AE1433" s="74">
        <f>Table2[[#This Row],[ATA TO UNLOADING]]*24</f>
        <v>65.383333333418705</v>
      </c>
      <c r="AF1433" s="74" t="str">
        <f>IF(Table2[[#This Row],[ATA TO UNLOADING 2]]&lt;=48,"YES","NO")</f>
        <v>NO</v>
      </c>
      <c r="AG1433" s="75">
        <f t="shared" si="451"/>
        <v>0.875</v>
      </c>
      <c r="AH1433" s="2" t="s">
        <v>24</v>
      </c>
      <c r="AI1433" s="2" t="str">
        <f t="shared" si="452"/>
        <v>SELU4090810</v>
      </c>
      <c r="AJ1433" s="76" t="str">
        <f t="shared" si="453"/>
        <v>OM TRANSPORT</v>
      </c>
      <c r="AK1433" s="77">
        <f>IF($M1433="TRUCK",VLOOKUP($AQ1433,Invoicing!$A$17:$B$49,MATCH($AK$1,Invoicing!$A$17:$B$17,0),FALSE),VLOOKUP($AQ1433,Invoicing!$N$17:$O$21,MATCH($AK$1,Invoicing!$N$17:$O$17,0),FALSE))</f>
        <v>475</v>
      </c>
      <c r="AL1433" s="78" t="e">
        <f>VLOOKUP($E1433,Invoicing!$A$1:$H$8,MATCH(TRACKER!$N1433,Invoicing!$A$1:$H$1,0),FALSE)</f>
        <v>#N/A</v>
      </c>
      <c r="AM1433" s="78">
        <f>VLOOKUP($E1433,Invoicing!$A$1:$H$8,MATCH(TRACKER!$O$1,Invoicing!$A$1:$H$1,0),FALSE)</f>
        <v>50</v>
      </c>
      <c r="AN1433" s="78">
        <f t="shared" si="454"/>
        <v>0</v>
      </c>
      <c r="AO1433" s="2">
        <f t="shared" si="455"/>
        <v>2</v>
      </c>
      <c r="AP1433" s="2" t="str">
        <f t="shared" si="456"/>
        <v>NIGHT</v>
      </c>
      <c r="AQ1433" s="2" t="str">
        <f t="shared" si="457"/>
        <v>OM TRANSPORTNIGHT</v>
      </c>
      <c r="AR1433" s="71">
        <f t="shared" si="458"/>
        <v>475</v>
      </c>
      <c r="AS1433" s="71">
        <f>VLOOKUP(AJ1433,Invoicing!A:K,10,FALSE)</f>
        <v>25</v>
      </c>
      <c r="AT1433" s="71">
        <f t="shared" si="459"/>
        <v>500</v>
      </c>
    </row>
    <row r="1434" spans="1:46">
      <c r="A1434" s="37" t="s">
        <v>48</v>
      </c>
      <c r="B1434" s="3" t="s">
        <v>38</v>
      </c>
      <c r="C1434" s="11">
        <v>45550.119444444441</v>
      </c>
      <c r="D1434" s="11">
        <v>45549.833333333336</v>
      </c>
      <c r="E1434" s="11" t="s">
        <v>44</v>
      </c>
      <c r="F1434" s="11" t="s">
        <v>40</v>
      </c>
      <c r="G1434" s="3" t="s">
        <v>1610</v>
      </c>
      <c r="H1434" s="3" t="s">
        <v>41</v>
      </c>
      <c r="I1434" s="11">
        <v>45551.166666666664</v>
      </c>
      <c r="J1434" s="12">
        <v>45551.480555555558</v>
      </c>
      <c r="K1434" s="12">
        <v>45551.479166666664</v>
      </c>
      <c r="L1434" s="12">
        <v>45551.486111111109</v>
      </c>
      <c r="M1434" s="12" t="s">
        <v>115</v>
      </c>
      <c r="N1434" s="3" t="s">
        <v>42</v>
      </c>
      <c r="O1434" s="3">
        <v>0</v>
      </c>
      <c r="P1434" s="1">
        <f t="shared" si="440"/>
        <v>38</v>
      </c>
      <c r="Q1434" s="1">
        <f t="shared" si="441"/>
        <v>9</v>
      </c>
      <c r="R1434" s="72">
        <f t="shared" si="442"/>
        <v>45551.480555555558</v>
      </c>
      <c r="S1434" s="73">
        <f t="shared" si="443"/>
        <v>1.047222222223354</v>
      </c>
      <c r="T1434" s="74">
        <f>Table2[[#This Row],[ETA A OFRECIMIENTO]]*24</f>
        <v>25.133333333360497</v>
      </c>
      <c r="U1434" s="1" t="str">
        <f t="shared" si="444"/>
        <v>YES</v>
      </c>
      <c r="V1434" s="73">
        <f t="shared" si="445"/>
        <v>0.3125</v>
      </c>
      <c r="W1434" s="74">
        <f>Table2[[#This Row],[DEL. AVAILABLE A SLOT]]*24</f>
        <v>7.5</v>
      </c>
      <c r="X1434" s="1" t="str">
        <f t="shared" si="446"/>
        <v>SI</v>
      </c>
      <c r="Y1434" s="73">
        <f t="shared" si="447"/>
        <v>1.359722222223354</v>
      </c>
      <c r="Z1434" s="74">
        <f>Table2[[#This Row],[ETA A TIMESLOT]]*24</f>
        <v>32.633333333360497</v>
      </c>
      <c r="AA1434" s="73">
        <f t="shared" si="448"/>
        <v>1.3888888934161514E-3</v>
      </c>
      <c r="AB1434" s="73" t="str">
        <f t="shared" si="449"/>
        <v>SI</v>
      </c>
      <c r="AC1434" s="74">
        <f>Table2[[#This Row],[PUNTUALIDAD (H)]]*24</f>
        <v>3.3333333441987634E-2</v>
      </c>
      <c r="AD1434" s="73">
        <f t="shared" si="450"/>
        <v>1.3666666666686069</v>
      </c>
      <c r="AE1434" s="74">
        <f>Table2[[#This Row],[ATA TO UNLOADING]]*24</f>
        <v>32.800000000046566</v>
      </c>
      <c r="AF1434" s="74" t="str">
        <f>IF(Table2[[#This Row],[ATA TO UNLOADING 2]]&lt;=48,"YES","NO")</f>
        <v>YES</v>
      </c>
      <c r="AG1434" s="75">
        <f t="shared" si="451"/>
        <v>0.47916666666424135</v>
      </c>
      <c r="AH1434" s="2" t="s">
        <v>42</v>
      </c>
      <c r="AI1434" s="2" t="str">
        <f t="shared" si="452"/>
        <v>SUDU6862697</v>
      </c>
      <c r="AJ1434" s="76" t="str">
        <f t="shared" si="453"/>
        <v>MSI</v>
      </c>
      <c r="AK1434" s="77">
        <f>IF($M1434="TRUCK",VLOOKUP($AQ1434,Invoicing!$A$17:$B$49,MATCH($AK$1,Invoicing!$A$17:$B$17,0),FALSE),VLOOKUP($AQ1434,Invoicing!$N$17:$O$21,MATCH($AK$1,Invoicing!$N$17:$O$17,0),FALSE))</f>
        <v>480</v>
      </c>
      <c r="AL1434" s="78" t="e">
        <f>VLOOKUP($E1434,Invoicing!$A$1:$H$8,MATCH(TRACKER!$N1434,Invoicing!$A$1:$H$1,0),FALSE)</f>
        <v>#N/A</v>
      </c>
      <c r="AM1434" s="78">
        <f>VLOOKUP($E1434,Invoicing!$A$1:$H$8,MATCH(TRACKER!$O$1,Invoicing!$A$1:$H$1,0),FALSE)</f>
        <v>50</v>
      </c>
      <c r="AN1434" s="78">
        <f t="shared" si="454"/>
        <v>0</v>
      </c>
      <c r="AO1434" s="2">
        <f t="shared" si="455"/>
        <v>1</v>
      </c>
      <c r="AP1434" s="2" t="str">
        <f t="shared" si="456"/>
        <v>WEEK</v>
      </c>
      <c r="AQ1434" s="2" t="str">
        <f t="shared" si="457"/>
        <v>MSIWEEK</v>
      </c>
      <c r="AR1434" s="71">
        <f t="shared" si="458"/>
        <v>480</v>
      </c>
      <c r="AS1434" s="71">
        <f>VLOOKUP(AJ1434,Invoicing!A:K,10,FALSE)</f>
        <v>25</v>
      </c>
      <c r="AT1434" s="71">
        <f t="shared" si="459"/>
        <v>505</v>
      </c>
    </row>
    <row r="1435" spans="1:46">
      <c r="A1435" s="37" t="s">
        <v>48</v>
      </c>
      <c r="B1435" s="3" t="s">
        <v>38</v>
      </c>
      <c r="C1435" s="11">
        <v>45550.119444444441</v>
      </c>
      <c r="D1435" s="11">
        <v>45549.833333333336</v>
      </c>
      <c r="E1435" s="11" t="s">
        <v>49</v>
      </c>
      <c r="F1435" s="11" t="s">
        <v>40</v>
      </c>
      <c r="G1435" s="3" t="s">
        <v>1611</v>
      </c>
      <c r="H1435" s="3" t="s">
        <v>2821</v>
      </c>
      <c r="I1435" s="11">
        <v>45551.166666666664</v>
      </c>
      <c r="J1435" s="12">
        <v>45551.438194444447</v>
      </c>
      <c r="K1435" s="12">
        <v>45551.458333333336</v>
      </c>
      <c r="L1435" s="12">
        <v>45551.461805555555</v>
      </c>
      <c r="M1435" s="12" t="s">
        <v>115</v>
      </c>
      <c r="N1435" s="3" t="s">
        <v>42</v>
      </c>
      <c r="O1435" s="3">
        <v>0</v>
      </c>
      <c r="P1435" s="1">
        <f t="shared" si="440"/>
        <v>38</v>
      </c>
      <c r="Q1435" s="1">
        <f t="shared" si="441"/>
        <v>9</v>
      </c>
      <c r="R1435" s="72">
        <f t="shared" si="442"/>
        <v>45551.438194444447</v>
      </c>
      <c r="S1435" s="73">
        <f t="shared" si="443"/>
        <v>1.047222222223354</v>
      </c>
      <c r="T1435" s="74">
        <f>Table2[[#This Row],[ETA A OFRECIMIENTO]]*24</f>
        <v>25.133333333360497</v>
      </c>
      <c r="U1435" s="1" t="str">
        <f t="shared" si="444"/>
        <v>YES</v>
      </c>
      <c r="V1435" s="73">
        <f t="shared" si="445"/>
        <v>0.29166666667151731</v>
      </c>
      <c r="W1435" s="74">
        <f>Table2[[#This Row],[DEL. AVAILABLE A SLOT]]*24</f>
        <v>7.0000000001164153</v>
      </c>
      <c r="X1435" s="1" t="str">
        <f t="shared" si="446"/>
        <v>SI</v>
      </c>
      <c r="Y1435" s="73">
        <f t="shared" si="447"/>
        <v>1.3388888888948713</v>
      </c>
      <c r="Z1435" s="74">
        <f>Table2[[#This Row],[ETA A TIMESLOT]]*24</f>
        <v>32.133333333476912</v>
      </c>
      <c r="AA1435" s="73">
        <f t="shared" si="448"/>
        <v>0</v>
      </c>
      <c r="AB1435" s="73" t="str">
        <f t="shared" si="449"/>
        <v>SI</v>
      </c>
      <c r="AC1435" s="74">
        <f>Table2[[#This Row],[PUNTUALIDAD (H)]]*24</f>
        <v>0</v>
      </c>
      <c r="AD1435" s="73">
        <f t="shared" si="450"/>
        <v>1.3423611111138598</v>
      </c>
      <c r="AE1435" s="74">
        <f>Table2[[#This Row],[ATA TO UNLOADING]]*24</f>
        <v>32.216666666732635</v>
      </c>
      <c r="AF1435" s="74" t="str">
        <f>IF(Table2[[#This Row],[ATA TO UNLOADING 2]]&lt;=48,"YES","NO")</f>
        <v>YES</v>
      </c>
      <c r="AG1435" s="75">
        <f t="shared" si="451"/>
        <v>0.45833333333575865</v>
      </c>
      <c r="AH1435" s="2" t="s">
        <v>42</v>
      </c>
      <c r="AI1435" s="2" t="str">
        <f t="shared" si="452"/>
        <v>SUDU8943930</v>
      </c>
      <c r="AJ1435" s="76" t="str">
        <f t="shared" si="453"/>
        <v>CTU FLEVOKUST BV</v>
      </c>
      <c r="AK1435" s="77">
        <f>IF($M1435="TRUCK",VLOOKUP($AQ1435,Invoicing!$A$17:$B$49,MATCH($AK$1,Invoicing!$A$17:$B$17,0),FALSE),VLOOKUP($AQ1435,Invoicing!$N$17:$O$21,MATCH($AK$1,Invoicing!$N$17:$O$17,0),FALSE))</f>
        <v>520</v>
      </c>
      <c r="AL1435" s="78" t="e">
        <f>VLOOKUP($E1435,Invoicing!$A$1:$H$8,MATCH(TRACKER!$N1435,Invoicing!$A$1:$H$1,0),FALSE)</f>
        <v>#N/A</v>
      </c>
      <c r="AM1435" s="78">
        <v>35</v>
      </c>
      <c r="AN1435" s="78">
        <f t="shared" si="454"/>
        <v>0</v>
      </c>
      <c r="AO1435" s="2">
        <f t="shared" si="455"/>
        <v>1</v>
      </c>
      <c r="AP1435" s="2" t="str">
        <f t="shared" si="456"/>
        <v>WEEK</v>
      </c>
      <c r="AQ1435" s="2" t="str">
        <f t="shared" si="457"/>
        <v>CTU FLEVOKUST BVWEEK</v>
      </c>
      <c r="AR1435" s="71">
        <f t="shared" si="458"/>
        <v>520</v>
      </c>
      <c r="AS1435" s="71">
        <f>VLOOKUP(AJ1435,Invoicing!A:K,10,FALSE)</f>
        <v>0</v>
      </c>
      <c r="AT1435" s="71">
        <f t="shared" si="459"/>
        <v>520</v>
      </c>
    </row>
    <row r="1436" spans="1:46">
      <c r="A1436" s="37" t="s">
        <v>48</v>
      </c>
      <c r="B1436" s="3" t="s">
        <v>38</v>
      </c>
      <c r="C1436" s="11">
        <v>45550.119444444441</v>
      </c>
      <c r="D1436" s="11">
        <v>45549.833333333336</v>
      </c>
      <c r="E1436" s="11" t="s">
        <v>49</v>
      </c>
      <c r="F1436" s="11" t="s">
        <v>40</v>
      </c>
      <c r="G1436" s="3" t="s">
        <v>1612</v>
      </c>
      <c r="H1436" s="3" t="s">
        <v>2821</v>
      </c>
      <c r="I1436" s="11">
        <v>45552.375</v>
      </c>
      <c r="J1436" s="12">
        <v>45553.881944444445</v>
      </c>
      <c r="K1436" s="12">
        <v>45553.833333333336</v>
      </c>
      <c r="L1436" s="12">
        <v>45553.899305555555</v>
      </c>
      <c r="M1436" s="61" t="s">
        <v>12</v>
      </c>
      <c r="N1436" s="3" t="s">
        <v>42</v>
      </c>
      <c r="O1436" s="3">
        <v>0</v>
      </c>
      <c r="P1436" s="1">
        <f t="shared" si="440"/>
        <v>38</v>
      </c>
      <c r="Q1436" s="1">
        <f t="shared" si="441"/>
        <v>9</v>
      </c>
      <c r="R1436" s="72">
        <f t="shared" si="442"/>
        <v>45553.881944444445</v>
      </c>
      <c r="S1436" s="73">
        <f t="shared" si="443"/>
        <v>2.2555555555591127</v>
      </c>
      <c r="T1436" s="74">
        <f>Table2[[#This Row],[ETA A OFRECIMIENTO]]*24</f>
        <v>54.133333333418705</v>
      </c>
      <c r="U1436" s="1" t="str">
        <f t="shared" si="444"/>
        <v>NO</v>
      </c>
      <c r="V1436" s="73">
        <f t="shared" si="445"/>
        <v>1.4583333333357587</v>
      </c>
      <c r="W1436" s="74">
        <f>Table2[[#This Row],[DEL. AVAILABLE A SLOT]]*24</f>
        <v>35.000000000058208</v>
      </c>
      <c r="X1436" s="1" t="str">
        <f t="shared" si="446"/>
        <v>NO</v>
      </c>
      <c r="Y1436" s="73">
        <f t="shared" si="447"/>
        <v>3.7138888888948713</v>
      </c>
      <c r="Z1436" s="74">
        <f>Table2[[#This Row],[ETA A TIMESLOT]]*24</f>
        <v>89.133333333476912</v>
      </c>
      <c r="AA1436" s="73">
        <f t="shared" si="448"/>
        <v>4.8611111109494232E-2</v>
      </c>
      <c r="AB1436" s="73" t="str">
        <f t="shared" si="449"/>
        <v>NO</v>
      </c>
      <c r="AC1436" s="74">
        <f>Table2[[#This Row],[PUNTUALIDAD (H)]]*24</f>
        <v>1.1666666666278616</v>
      </c>
      <c r="AD1436" s="73">
        <f t="shared" si="450"/>
        <v>3.7798611111138598</v>
      </c>
      <c r="AE1436" s="74">
        <f>Table2[[#This Row],[ATA TO UNLOADING]]*24</f>
        <v>90.716666666732635</v>
      </c>
      <c r="AF1436" s="74" t="str">
        <f>IF(Table2[[#This Row],[ATA TO UNLOADING 2]]&lt;=48,"YES","NO")</f>
        <v>NO</v>
      </c>
      <c r="AG1436" s="75">
        <f t="shared" si="451"/>
        <v>0.83333333333575865</v>
      </c>
      <c r="AH1436" s="2" t="s">
        <v>24</v>
      </c>
      <c r="AI1436" s="2" t="str">
        <f t="shared" si="452"/>
        <v>TCLU5769038</v>
      </c>
      <c r="AJ1436" s="76" t="str">
        <f t="shared" si="453"/>
        <v>CTU FLEVOKUST BV</v>
      </c>
      <c r="AK1436" s="77">
        <f>IF($M1436="TRUCK",VLOOKUP($AQ1436,Invoicing!$A$17:$B$49,MATCH($AK$1,Invoicing!$A$17:$B$17,0),FALSE),VLOOKUP($AQ1436,Invoicing!$N$17:$O$21,MATCH($AK$1,Invoicing!$N$17:$O$17,0),FALSE))</f>
        <v>380</v>
      </c>
      <c r="AL1436" s="78" t="e">
        <f>VLOOKUP($E1436,Invoicing!$A$1:$H$8,MATCH(TRACKER!$N1436,Invoicing!$A$1:$H$1,0),FALSE)</f>
        <v>#N/A</v>
      </c>
      <c r="AM1436" s="78">
        <v>35</v>
      </c>
      <c r="AN1436" s="78">
        <f t="shared" si="454"/>
        <v>0</v>
      </c>
      <c r="AO1436" s="2">
        <f t="shared" si="455"/>
        <v>3</v>
      </c>
      <c r="AP1436" s="2" t="str">
        <f t="shared" si="456"/>
        <v>NIGHT</v>
      </c>
      <c r="AQ1436" s="2" t="str">
        <f t="shared" si="457"/>
        <v>CTU FLEVOKUST BVNIGHT</v>
      </c>
      <c r="AR1436" s="71">
        <f t="shared" si="458"/>
        <v>380</v>
      </c>
      <c r="AS1436" s="71">
        <f>VLOOKUP(AJ1436,Invoicing!A:K,10,FALSE)</f>
        <v>0</v>
      </c>
      <c r="AT1436" s="71">
        <f t="shared" si="459"/>
        <v>380</v>
      </c>
    </row>
    <row r="1437" spans="1:46">
      <c r="A1437" s="37" t="s">
        <v>48</v>
      </c>
      <c r="B1437" s="3" t="s">
        <v>38</v>
      </c>
      <c r="C1437" s="11">
        <v>45550.119444444441</v>
      </c>
      <c r="D1437" s="11">
        <v>45549.833333333336</v>
      </c>
      <c r="E1437" s="11" t="s">
        <v>49</v>
      </c>
      <c r="F1437" s="11" t="s">
        <v>40</v>
      </c>
      <c r="G1437" s="3" t="s">
        <v>1613</v>
      </c>
      <c r="H1437" s="3" t="s">
        <v>41</v>
      </c>
      <c r="I1437" s="11">
        <v>45552.375</v>
      </c>
      <c r="J1437" s="12">
        <v>45554.54583333333</v>
      </c>
      <c r="K1437" s="12">
        <v>45554.520833333336</v>
      </c>
      <c r="L1437" s="12">
        <v>45554.505555555559</v>
      </c>
      <c r="M1437" s="61" t="s">
        <v>12</v>
      </c>
      <c r="N1437" s="3" t="s">
        <v>42</v>
      </c>
      <c r="O1437" s="3">
        <v>1</v>
      </c>
      <c r="P1437" s="1">
        <f t="shared" si="440"/>
        <v>38</v>
      </c>
      <c r="Q1437" s="1">
        <f t="shared" si="441"/>
        <v>9</v>
      </c>
      <c r="R1437" s="72">
        <f t="shared" si="442"/>
        <v>45554.54583333333</v>
      </c>
      <c r="S1437" s="73">
        <f t="shared" si="443"/>
        <v>2.2555555555591127</v>
      </c>
      <c r="T1437" s="74">
        <f>Table2[[#This Row],[ETA A OFRECIMIENTO]]*24</f>
        <v>54.133333333418705</v>
      </c>
      <c r="U1437" s="1" t="str">
        <f t="shared" si="444"/>
        <v>NO</v>
      </c>
      <c r="V1437" s="73">
        <f t="shared" si="445"/>
        <v>2.1458333333357587</v>
      </c>
      <c r="W1437" s="74">
        <f>Table2[[#This Row],[DEL. AVAILABLE A SLOT]]*24</f>
        <v>51.500000000058208</v>
      </c>
      <c r="X1437" s="1" t="str">
        <f t="shared" si="446"/>
        <v>NO</v>
      </c>
      <c r="Y1437" s="73">
        <f t="shared" si="447"/>
        <v>4.4013888888948713</v>
      </c>
      <c r="Z1437" s="74">
        <f>Table2[[#This Row],[ETA A TIMESLOT]]*24</f>
        <v>105.63333333347691</v>
      </c>
      <c r="AA1437" s="73">
        <f t="shared" si="448"/>
        <v>2.4999999994179234E-2</v>
      </c>
      <c r="AB1437" s="73" t="str">
        <f t="shared" si="449"/>
        <v>SI</v>
      </c>
      <c r="AC1437" s="74">
        <f>Table2[[#This Row],[PUNTUALIDAD (H)]]*24</f>
        <v>0.59999999986030161</v>
      </c>
      <c r="AD1437" s="73">
        <f t="shared" si="450"/>
        <v>4.3861111111182254</v>
      </c>
      <c r="AE1437" s="74">
        <f>Table2[[#This Row],[ATA TO UNLOADING]]*24</f>
        <v>105.26666666683741</v>
      </c>
      <c r="AF1437" s="74" t="str">
        <f>IF(Table2[[#This Row],[ATA TO UNLOADING 2]]&lt;=48,"YES","NO")</f>
        <v>NO</v>
      </c>
      <c r="AG1437" s="75">
        <f t="shared" si="451"/>
        <v>0.52083333333575865</v>
      </c>
      <c r="AH1437" s="2" t="s">
        <v>42</v>
      </c>
      <c r="AI1437" s="2" t="str">
        <f t="shared" si="452"/>
        <v>TCLU6617528</v>
      </c>
      <c r="AJ1437" s="76" t="str">
        <f t="shared" si="453"/>
        <v>CTU FLEVOKUST BV</v>
      </c>
      <c r="AK1437" s="77">
        <f>IF($M1437="TRUCK",VLOOKUP($AQ1437,Invoicing!$A$17:$B$49,MATCH($AK$1,Invoicing!$A$17:$B$17,0),FALSE),VLOOKUP($AQ1437,Invoicing!$N$17:$O$21,MATCH($AK$1,Invoicing!$N$17:$O$17,0),FALSE))</f>
        <v>380</v>
      </c>
      <c r="AL1437" s="78" t="e">
        <f>VLOOKUP($E1437,Invoicing!$A$1:$H$8,MATCH(TRACKER!$N1437,Invoicing!$A$1:$H$1,0),FALSE)</f>
        <v>#N/A</v>
      </c>
      <c r="AM1437" s="78">
        <v>35</v>
      </c>
      <c r="AN1437" s="78">
        <f t="shared" si="454"/>
        <v>35</v>
      </c>
      <c r="AO1437" s="2">
        <f t="shared" si="455"/>
        <v>4</v>
      </c>
      <c r="AP1437" s="2" t="str">
        <f t="shared" si="456"/>
        <v>WEEK</v>
      </c>
      <c r="AQ1437" s="2" t="str">
        <f t="shared" si="457"/>
        <v>CTU FLEVOKUST BVWEEK</v>
      </c>
      <c r="AR1437" s="71">
        <f t="shared" si="458"/>
        <v>415</v>
      </c>
      <c r="AS1437" s="71">
        <f>VLOOKUP(AJ1437,Invoicing!A:K,10,FALSE)</f>
        <v>0</v>
      </c>
      <c r="AT1437" s="71">
        <f t="shared" si="459"/>
        <v>415</v>
      </c>
    </row>
    <row r="1438" spans="1:46">
      <c r="A1438" s="37" t="s">
        <v>48</v>
      </c>
      <c r="B1438" s="3" t="s">
        <v>38</v>
      </c>
      <c r="C1438" s="11">
        <v>45550.119444444441</v>
      </c>
      <c r="D1438" s="11">
        <v>45549.833333333336</v>
      </c>
      <c r="E1438" s="11" t="s">
        <v>49</v>
      </c>
      <c r="F1438" s="11" t="s">
        <v>40</v>
      </c>
      <c r="G1438" s="3" t="s">
        <v>1614</v>
      </c>
      <c r="H1438" s="3" t="s">
        <v>2821</v>
      </c>
      <c r="I1438" s="11">
        <v>45552.375</v>
      </c>
      <c r="J1438" s="12">
        <v>45552.623611111114</v>
      </c>
      <c r="K1438" s="12">
        <v>45552.625</v>
      </c>
      <c r="L1438" s="12">
        <v>45552.65</v>
      </c>
      <c r="M1438" s="61" t="s">
        <v>12</v>
      </c>
      <c r="N1438" s="3" t="s">
        <v>42</v>
      </c>
      <c r="O1438" s="3">
        <v>0</v>
      </c>
      <c r="P1438" s="1">
        <f t="shared" si="440"/>
        <v>38</v>
      </c>
      <c r="Q1438" s="1">
        <f t="shared" si="441"/>
        <v>9</v>
      </c>
      <c r="R1438" s="72">
        <f t="shared" si="442"/>
        <v>45552.623611111114</v>
      </c>
      <c r="S1438" s="73">
        <f t="shared" si="443"/>
        <v>2.2555555555591127</v>
      </c>
      <c r="T1438" s="74">
        <f>Table2[[#This Row],[ETA A OFRECIMIENTO]]*24</f>
        <v>54.133333333418705</v>
      </c>
      <c r="U1438" s="1" t="str">
        <f t="shared" si="444"/>
        <v>NO</v>
      </c>
      <c r="V1438" s="73">
        <f t="shared" si="445"/>
        <v>0.25</v>
      </c>
      <c r="W1438" s="74">
        <f>Table2[[#This Row],[DEL. AVAILABLE A SLOT]]*24</f>
        <v>6</v>
      </c>
      <c r="X1438" s="1" t="str">
        <f t="shared" si="446"/>
        <v>SI</v>
      </c>
      <c r="Y1438" s="73">
        <f t="shared" si="447"/>
        <v>2.5055555555591127</v>
      </c>
      <c r="Z1438" s="74">
        <f>Table2[[#This Row],[ETA A TIMESLOT]]*24</f>
        <v>60.133333333418705</v>
      </c>
      <c r="AA1438" s="73">
        <f t="shared" si="448"/>
        <v>0</v>
      </c>
      <c r="AB1438" s="73" t="str">
        <f t="shared" si="449"/>
        <v>SI</v>
      </c>
      <c r="AC1438" s="74">
        <f>Table2[[#This Row],[PUNTUALIDAD (H)]]*24</f>
        <v>0</v>
      </c>
      <c r="AD1438" s="73">
        <f t="shared" si="450"/>
        <v>2.5305555555605679</v>
      </c>
      <c r="AE1438" s="74">
        <f>Table2[[#This Row],[ATA TO UNLOADING]]*24</f>
        <v>60.733333333453629</v>
      </c>
      <c r="AF1438" s="74" t="str">
        <f>IF(Table2[[#This Row],[ATA TO UNLOADING 2]]&lt;=48,"YES","NO")</f>
        <v>NO</v>
      </c>
      <c r="AG1438" s="75">
        <f t="shared" si="451"/>
        <v>0.625</v>
      </c>
      <c r="AH1438" s="2" t="s">
        <v>42</v>
      </c>
      <c r="AI1438" s="2" t="str">
        <f t="shared" si="452"/>
        <v>TCLU7961097</v>
      </c>
      <c r="AJ1438" s="76" t="str">
        <f t="shared" si="453"/>
        <v>CTU FLEVOKUST BV</v>
      </c>
      <c r="AK1438" s="77">
        <f>IF($M1438="TRUCK",VLOOKUP($AQ1438,Invoicing!$A$17:$B$49,MATCH($AK$1,Invoicing!$A$17:$B$17,0),FALSE),VLOOKUP($AQ1438,Invoicing!$N$17:$O$21,MATCH($AK$1,Invoicing!$N$17:$O$17,0),FALSE))</f>
        <v>380</v>
      </c>
      <c r="AL1438" s="78" t="e">
        <f>VLOOKUP($E1438,Invoicing!$A$1:$H$8,MATCH(TRACKER!$N1438,Invoicing!$A$1:$H$1,0),FALSE)</f>
        <v>#N/A</v>
      </c>
      <c r="AM1438" s="78">
        <v>35</v>
      </c>
      <c r="AN1438" s="78">
        <f t="shared" si="454"/>
        <v>0</v>
      </c>
      <c r="AO1438" s="2">
        <f t="shared" si="455"/>
        <v>2</v>
      </c>
      <c r="AP1438" s="2" t="str">
        <f t="shared" si="456"/>
        <v>WEEK</v>
      </c>
      <c r="AQ1438" s="2" t="str">
        <f t="shared" si="457"/>
        <v>CTU FLEVOKUST BVWEEK</v>
      </c>
      <c r="AR1438" s="71">
        <f t="shared" si="458"/>
        <v>380</v>
      </c>
      <c r="AS1438" s="71">
        <f>VLOOKUP(AJ1438,Invoicing!A:K,10,FALSE)</f>
        <v>0</v>
      </c>
      <c r="AT1438" s="71">
        <f t="shared" si="459"/>
        <v>380</v>
      </c>
    </row>
    <row r="1439" spans="1:46">
      <c r="A1439" s="37" t="s">
        <v>48</v>
      </c>
      <c r="B1439" s="3" t="s">
        <v>38</v>
      </c>
      <c r="C1439" s="11">
        <v>45550.119444444441</v>
      </c>
      <c r="D1439" s="11">
        <v>45549.833333333336</v>
      </c>
      <c r="E1439" s="11" t="s">
        <v>45</v>
      </c>
      <c r="F1439" s="11" t="s">
        <v>40</v>
      </c>
      <c r="G1439" s="3" t="s">
        <v>1615</v>
      </c>
      <c r="H1439" s="3" t="s">
        <v>41</v>
      </c>
      <c r="I1439" s="11">
        <v>45551.166666666664</v>
      </c>
      <c r="J1439" s="12">
        <v>45550.933333333334</v>
      </c>
      <c r="K1439" s="12">
        <v>45551.166666666664</v>
      </c>
      <c r="L1439" s="12">
        <v>45550.940972222219</v>
      </c>
      <c r="M1439" s="12" t="s">
        <v>115</v>
      </c>
      <c r="N1439" s="3" t="s">
        <v>42</v>
      </c>
      <c r="O1439" s="3">
        <v>1</v>
      </c>
      <c r="P1439" s="1">
        <f t="shared" si="440"/>
        <v>37</v>
      </c>
      <c r="Q1439" s="1">
        <f t="shared" si="441"/>
        <v>9</v>
      </c>
      <c r="R1439" s="72">
        <f t="shared" si="442"/>
        <v>45550.933333333334</v>
      </c>
      <c r="S1439" s="73">
        <f t="shared" si="443"/>
        <v>1.047222222223354</v>
      </c>
      <c r="T1439" s="74">
        <f>Table2[[#This Row],[ETA A OFRECIMIENTO]]*24</f>
        <v>25.133333333360497</v>
      </c>
      <c r="U1439" s="1" t="str">
        <f t="shared" si="444"/>
        <v>YES</v>
      </c>
      <c r="V1439" s="73">
        <f t="shared" si="445"/>
        <v>0</v>
      </c>
      <c r="W1439" s="74">
        <f>Table2[[#This Row],[DEL. AVAILABLE A SLOT]]*24</f>
        <v>0</v>
      </c>
      <c r="X1439" s="1" t="str">
        <f t="shared" si="446"/>
        <v>SI</v>
      </c>
      <c r="Y1439" s="73">
        <f t="shared" si="447"/>
        <v>1.047222222223354</v>
      </c>
      <c r="Z1439" s="74">
        <f>Table2[[#This Row],[ETA A TIMESLOT]]*24</f>
        <v>25.133333333360497</v>
      </c>
      <c r="AA1439" s="73">
        <f t="shared" si="448"/>
        <v>0</v>
      </c>
      <c r="AB1439" s="73" t="str">
        <f t="shared" si="449"/>
        <v>SI</v>
      </c>
      <c r="AC1439" s="74">
        <f>Table2[[#This Row],[PUNTUALIDAD (H)]]*24</f>
        <v>0</v>
      </c>
      <c r="AD1439" s="73">
        <f t="shared" si="450"/>
        <v>0.82152777777810115</v>
      </c>
      <c r="AE1439" s="74">
        <f>Table2[[#This Row],[ATA TO UNLOADING]]*24</f>
        <v>19.716666666674428</v>
      </c>
      <c r="AF1439" s="74" t="str">
        <f>IF(Table2[[#This Row],[ATA TO UNLOADING 2]]&lt;=48,"YES","NO")</f>
        <v>YES</v>
      </c>
      <c r="AG1439" s="75">
        <f t="shared" si="451"/>
        <v>0.16666666666424135</v>
      </c>
      <c r="AH1439" s="2" t="s">
        <v>24</v>
      </c>
      <c r="AI1439" s="2" t="str">
        <f t="shared" si="452"/>
        <v>TCNU7067608</v>
      </c>
      <c r="AJ1439" s="76" t="str">
        <f t="shared" si="453"/>
        <v>OM TRANSPORT</v>
      </c>
      <c r="AK1439" s="77">
        <f>IF($M1439="TRUCK",VLOOKUP($AQ1439,Invoicing!$A$17:$B$49,MATCH($AK$1,Invoicing!$A$17:$B$17,0),FALSE),VLOOKUP($AQ1439,Invoicing!$N$17:$O$21,MATCH($AK$1,Invoicing!$N$17:$O$17,0),FALSE))</f>
        <v>475</v>
      </c>
      <c r="AL1439" s="78" t="e">
        <f>VLOOKUP($E1439,Invoicing!$A$1:$H$8,MATCH(TRACKER!$N1439,Invoicing!$A$1:$H$1,0),FALSE)</f>
        <v>#N/A</v>
      </c>
      <c r="AM1439" s="78">
        <f>VLOOKUP($E1439,Invoicing!$A$1:$H$8,MATCH(TRACKER!$O$1,Invoicing!$A$1:$H$1,0),FALSE)</f>
        <v>50</v>
      </c>
      <c r="AN1439" s="78">
        <f t="shared" si="454"/>
        <v>50</v>
      </c>
      <c r="AO1439" s="2">
        <f t="shared" si="455"/>
        <v>1</v>
      </c>
      <c r="AP1439" s="2" t="str">
        <f t="shared" si="456"/>
        <v>NIGHT</v>
      </c>
      <c r="AQ1439" s="2" t="str">
        <f t="shared" si="457"/>
        <v>OM TRANSPORTNIGHT</v>
      </c>
      <c r="AR1439" s="71">
        <f t="shared" si="458"/>
        <v>525</v>
      </c>
      <c r="AS1439" s="71">
        <f>VLOOKUP(AJ1439,Invoicing!A:K,10,FALSE)</f>
        <v>25</v>
      </c>
      <c r="AT1439" s="71">
        <f t="shared" si="459"/>
        <v>550</v>
      </c>
    </row>
    <row r="1440" spans="1:46">
      <c r="A1440" s="37" t="s">
        <v>48</v>
      </c>
      <c r="B1440" s="3" t="s">
        <v>38</v>
      </c>
      <c r="C1440" s="11">
        <v>45550.119444444441</v>
      </c>
      <c r="D1440" s="11">
        <v>45549.833333333336</v>
      </c>
      <c r="E1440" s="11" t="s">
        <v>44</v>
      </c>
      <c r="F1440" s="11" t="s">
        <v>40</v>
      </c>
      <c r="G1440" s="3" t="s">
        <v>1616</v>
      </c>
      <c r="H1440" s="3" t="s">
        <v>41</v>
      </c>
      <c r="I1440" s="11">
        <v>45551.166666666664</v>
      </c>
      <c r="J1440" s="12">
        <v>45552.21597222222</v>
      </c>
      <c r="K1440" s="12">
        <v>45552.166666666664</v>
      </c>
      <c r="L1440" s="12">
        <v>45552.175000000003</v>
      </c>
      <c r="M1440" s="12" t="s">
        <v>115</v>
      </c>
      <c r="N1440" s="3" t="s">
        <v>42</v>
      </c>
      <c r="O1440" s="3">
        <v>1</v>
      </c>
      <c r="P1440" s="1">
        <f t="shared" si="440"/>
        <v>38</v>
      </c>
      <c r="Q1440" s="1">
        <f t="shared" si="441"/>
        <v>9</v>
      </c>
      <c r="R1440" s="72">
        <f t="shared" si="442"/>
        <v>45552.21597222222</v>
      </c>
      <c r="S1440" s="73">
        <f t="shared" si="443"/>
        <v>1.047222222223354</v>
      </c>
      <c r="T1440" s="74">
        <f>Table2[[#This Row],[ETA A OFRECIMIENTO]]*24</f>
        <v>25.133333333360497</v>
      </c>
      <c r="U1440" s="1" t="str">
        <f t="shared" si="444"/>
        <v>YES</v>
      </c>
      <c r="V1440" s="73">
        <f t="shared" si="445"/>
        <v>1</v>
      </c>
      <c r="W1440" s="74">
        <f>Table2[[#This Row],[DEL. AVAILABLE A SLOT]]*24</f>
        <v>24</v>
      </c>
      <c r="X1440" s="1" t="str">
        <f t="shared" si="446"/>
        <v>SI</v>
      </c>
      <c r="Y1440" s="73">
        <f t="shared" si="447"/>
        <v>2.047222222223354</v>
      </c>
      <c r="Z1440" s="74">
        <f>Table2[[#This Row],[ETA A TIMESLOT]]*24</f>
        <v>49.133333333360497</v>
      </c>
      <c r="AA1440" s="73">
        <f t="shared" si="448"/>
        <v>4.9305555556202307E-2</v>
      </c>
      <c r="AB1440" s="73" t="str">
        <f t="shared" si="449"/>
        <v>NO</v>
      </c>
      <c r="AC1440" s="74">
        <f>Table2[[#This Row],[PUNTUALIDAD (H)]]*24</f>
        <v>1.1833333333488554</v>
      </c>
      <c r="AD1440" s="73">
        <f t="shared" si="450"/>
        <v>2.0555555555620231</v>
      </c>
      <c r="AE1440" s="74">
        <f>Table2[[#This Row],[ATA TO UNLOADING]]*24</f>
        <v>49.333333333488554</v>
      </c>
      <c r="AF1440" s="74" t="str">
        <f>IF(Table2[[#This Row],[ATA TO UNLOADING 2]]&lt;=48,"YES","NO")</f>
        <v>NO</v>
      </c>
      <c r="AG1440" s="75">
        <f t="shared" si="451"/>
        <v>0.16666666666424135</v>
      </c>
      <c r="AH1440" s="2" t="s">
        <v>24</v>
      </c>
      <c r="AI1440" s="2" t="str">
        <f t="shared" si="452"/>
        <v>TCNU8541938</v>
      </c>
      <c r="AJ1440" s="76" t="str">
        <f t="shared" si="453"/>
        <v>MSI</v>
      </c>
      <c r="AK1440" s="77">
        <f>IF($M1440="TRUCK",VLOOKUP($AQ1440,Invoicing!$A$17:$B$49,MATCH($AK$1,Invoicing!$A$17:$B$17,0),FALSE),VLOOKUP($AQ1440,Invoicing!$N$17:$O$21,MATCH($AK$1,Invoicing!$N$17:$O$17,0),FALSE))</f>
        <v>530</v>
      </c>
      <c r="AL1440" s="78" t="e">
        <f>VLOOKUP($E1440,Invoicing!$A$1:$H$8,MATCH(TRACKER!$N1440,Invoicing!$A$1:$H$1,0),FALSE)</f>
        <v>#N/A</v>
      </c>
      <c r="AM1440" s="78">
        <f>VLOOKUP($E1440,Invoicing!$A$1:$H$8,MATCH(TRACKER!$O$1,Invoicing!$A$1:$H$1,0),FALSE)</f>
        <v>50</v>
      </c>
      <c r="AN1440" s="78">
        <f t="shared" si="454"/>
        <v>50</v>
      </c>
      <c r="AO1440" s="2">
        <f t="shared" si="455"/>
        <v>2</v>
      </c>
      <c r="AP1440" s="2" t="str">
        <f t="shared" si="456"/>
        <v>NIGHT</v>
      </c>
      <c r="AQ1440" s="2" t="str">
        <f t="shared" si="457"/>
        <v>MSINIGHT</v>
      </c>
      <c r="AR1440" s="71">
        <f t="shared" si="458"/>
        <v>580</v>
      </c>
      <c r="AS1440" s="71">
        <f>VLOOKUP(AJ1440,Invoicing!A:K,10,FALSE)</f>
        <v>25</v>
      </c>
      <c r="AT1440" s="71">
        <f t="shared" si="459"/>
        <v>605</v>
      </c>
    </row>
    <row r="1441" spans="1:47">
      <c r="A1441" s="37" t="s">
        <v>48</v>
      </c>
      <c r="B1441" s="3" t="s">
        <v>38</v>
      </c>
      <c r="C1441" s="11">
        <v>45550.119444444441</v>
      </c>
      <c r="D1441" s="11">
        <v>45549.833333333336</v>
      </c>
      <c r="E1441" s="11" t="s">
        <v>49</v>
      </c>
      <c r="F1441" s="11" t="s">
        <v>40</v>
      </c>
      <c r="G1441" s="3" t="s">
        <v>1617</v>
      </c>
      <c r="H1441" s="3" t="s">
        <v>2821</v>
      </c>
      <c r="I1441" s="11">
        <v>45552.375</v>
      </c>
      <c r="J1441" s="12">
        <v>45553.04583333333</v>
      </c>
      <c r="K1441" s="12">
        <v>45553</v>
      </c>
      <c r="L1441" s="12">
        <v>45553.166666666664</v>
      </c>
      <c r="M1441" s="61" t="s">
        <v>12</v>
      </c>
      <c r="N1441" s="3" t="s">
        <v>42</v>
      </c>
      <c r="O1441" s="3">
        <v>0</v>
      </c>
      <c r="P1441" s="1">
        <f t="shared" si="440"/>
        <v>38</v>
      </c>
      <c r="Q1441" s="1">
        <f t="shared" si="441"/>
        <v>9</v>
      </c>
      <c r="R1441" s="72">
        <f t="shared" si="442"/>
        <v>45553.04583333333</v>
      </c>
      <c r="S1441" s="73">
        <f t="shared" si="443"/>
        <v>2.2555555555591127</v>
      </c>
      <c r="T1441" s="74">
        <f>Table2[[#This Row],[ETA A OFRECIMIENTO]]*24</f>
        <v>54.133333333418705</v>
      </c>
      <c r="U1441" s="1" t="str">
        <f t="shared" si="444"/>
        <v>NO</v>
      </c>
      <c r="V1441" s="73">
        <f t="shared" si="445"/>
        <v>0.625</v>
      </c>
      <c r="W1441" s="74">
        <f>Table2[[#This Row],[DEL. AVAILABLE A SLOT]]*24</f>
        <v>15</v>
      </c>
      <c r="X1441" s="1" t="str">
        <f t="shared" si="446"/>
        <v>SI</v>
      </c>
      <c r="Y1441" s="73">
        <f t="shared" si="447"/>
        <v>2.8805555555591127</v>
      </c>
      <c r="Z1441" s="74">
        <f>Table2[[#This Row],[ETA A TIMESLOT]]*24</f>
        <v>69.133333333418705</v>
      </c>
      <c r="AA1441" s="73">
        <f t="shared" si="448"/>
        <v>4.5833333329937886E-2</v>
      </c>
      <c r="AB1441" s="73" t="str">
        <f t="shared" si="449"/>
        <v>NO</v>
      </c>
      <c r="AC1441" s="74">
        <f>Table2[[#This Row],[PUNTUALIDAD (H)]]*24</f>
        <v>1.0999999999185093</v>
      </c>
      <c r="AD1441" s="73">
        <f t="shared" si="450"/>
        <v>3.047222222223354</v>
      </c>
      <c r="AE1441" s="74">
        <f>Table2[[#This Row],[ATA TO UNLOADING]]*24</f>
        <v>73.133333333360497</v>
      </c>
      <c r="AF1441" s="74" t="str">
        <f>IF(Table2[[#This Row],[ATA TO UNLOADING 2]]&lt;=48,"YES","NO")</f>
        <v>NO</v>
      </c>
      <c r="AG1441" s="75">
        <f t="shared" si="451"/>
        <v>0</v>
      </c>
      <c r="AH1441" s="2" t="s">
        <v>24</v>
      </c>
      <c r="AI1441" s="2" t="str">
        <f t="shared" si="452"/>
        <v>TEMU6882072</v>
      </c>
      <c r="AJ1441" s="76" t="str">
        <f t="shared" si="453"/>
        <v>CTU FLEVOKUST BV</v>
      </c>
      <c r="AK1441" s="77">
        <f>IF($M1441="TRUCK",VLOOKUP($AQ1441,Invoicing!$A$17:$B$49,MATCH($AK$1,Invoicing!$A$17:$B$17,0),FALSE),VLOOKUP($AQ1441,Invoicing!$N$17:$O$21,MATCH($AK$1,Invoicing!$N$17:$O$17,0),FALSE))</f>
        <v>380</v>
      </c>
      <c r="AL1441" s="78" t="e">
        <f>VLOOKUP($E1441,Invoicing!$A$1:$H$8,MATCH(TRACKER!$N1441,Invoicing!$A$1:$H$1,0),FALSE)</f>
        <v>#N/A</v>
      </c>
      <c r="AM1441" s="78">
        <v>35</v>
      </c>
      <c r="AN1441" s="78">
        <f t="shared" si="454"/>
        <v>0</v>
      </c>
      <c r="AO1441" s="2">
        <f t="shared" si="455"/>
        <v>3</v>
      </c>
      <c r="AP1441" s="2" t="str">
        <f t="shared" si="456"/>
        <v>NIGHT</v>
      </c>
      <c r="AQ1441" s="2" t="str">
        <f t="shared" si="457"/>
        <v>CTU FLEVOKUST BVNIGHT</v>
      </c>
      <c r="AR1441" s="71">
        <f t="shared" si="458"/>
        <v>380</v>
      </c>
      <c r="AS1441" s="71">
        <f>VLOOKUP(AJ1441,Invoicing!A:K,10,FALSE)</f>
        <v>0</v>
      </c>
      <c r="AT1441" s="71">
        <f t="shared" si="459"/>
        <v>380</v>
      </c>
    </row>
    <row r="1442" spans="1:47">
      <c r="A1442" s="37" t="s">
        <v>48</v>
      </c>
      <c r="B1442" s="3" t="s">
        <v>38</v>
      </c>
      <c r="C1442" s="11">
        <v>45550.119444444441</v>
      </c>
      <c r="D1442" s="11">
        <v>45549.833333333336</v>
      </c>
      <c r="E1442" s="11" t="s">
        <v>44</v>
      </c>
      <c r="F1442" s="11" t="s">
        <v>40</v>
      </c>
      <c r="G1442" s="3" t="s">
        <v>1618</v>
      </c>
      <c r="H1442" s="3" t="s">
        <v>41</v>
      </c>
      <c r="I1442" s="11">
        <v>45551.166666666664</v>
      </c>
      <c r="J1442" s="12">
        <v>45551.34097222222</v>
      </c>
      <c r="K1442" s="12">
        <v>45551.354166666664</v>
      </c>
      <c r="L1442" s="12">
        <v>45551.347222222219</v>
      </c>
      <c r="M1442" s="12" t="s">
        <v>115</v>
      </c>
      <c r="N1442" s="3" t="s">
        <v>42</v>
      </c>
      <c r="O1442" s="3">
        <v>0</v>
      </c>
      <c r="P1442" s="1">
        <f t="shared" si="440"/>
        <v>38</v>
      </c>
      <c r="Q1442" s="1">
        <f t="shared" si="441"/>
        <v>9</v>
      </c>
      <c r="R1442" s="72">
        <f t="shared" si="442"/>
        <v>45551.34097222222</v>
      </c>
      <c r="S1442" s="73">
        <f t="shared" si="443"/>
        <v>1.047222222223354</v>
      </c>
      <c r="T1442" s="74">
        <f>Table2[[#This Row],[ETA A OFRECIMIENTO]]*24</f>
        <v>25.133333333360497</v>
      </c>
      <c r="U1442" s="1" t="str">
        <f t="shared" si="444"/>
        <v>YES</v>
      </c>
      <c r="V1442" s="73">
        <f t="shared" si="445"/>
        <v>0.1875</v>
      </c>
      <c r="W1442" s="74">
        <f>Table2[[#This Row],[DEL. AVAILABLE A SLOT]]*24</f>
        <v>4.5</v>
      </c>
      <c r="X1442" s="1" t="str">
        <f t="shared" si="446"/>
        <v>SI</v>
      </c>
      <c r="Y1442" s="73">
        <f t="shared" si="447"/>
        <v>1.234722222223354</v>
      </c>
      <c r="Z1442" s="74">
        <f>Table2[[#This Row],[ETA A TIMESLOT]]*24</f>
        <v>29.633333333360497</v>
      </c>
      <c r="AA1442" s="73">
        <f t="shared" si="448"/>
        <v>0</v>
      </c>
      <c r="AB1442" s="73" t="str">
        <f t="shared" si="449"/>
        <v>SI</v>
      </c>
      <c r="AC1442" s="74">
        <f>Table2[[#This Row],[PUNTUALIDAD (H)]]*24</f>
        <v>0</v>
      </c>
      <c r="AD1442" s="73">
        <f t="shared" si="450"/>
        <v>1.2277777777781012</v>
      </c>
      <c r="AE1442" s="74">
        <f>Table2[[#This Row],[ATA TO UNLOADING]]*24</f>
        <v>29.466666666674428</v>
      </c>
      <c r="AF1442" s="74" t="str">
        <f>IF(Table2[[#This Row],[ATA TO UNLOADING 2]]&lt;=48,"YES","NO")</f>
        <v>YES</v>
      </c>
      <c r="AG1442" s="75">
        <f t="shared" si="451"/>
        <v>0.35416666666424135</v>
      </c>
      <c r="AH1442" s="2" t="s">
        <v>42</v>
      </c>
      <c r="AI1442" s="2" t="str">
        <f t="shared" si="452"/>
        <v>TIIU4876613</v>
      </c>
      <c r="AJ1442" s="76" t="str">
        <f t="shared" si="453"/>
        <v>MSI</v>
      </c>
      <c r="AK1442" s="77">
        <f>IF($M1442="TRUCK",VLOOKUP($AQ1442,Invoicing!$A$17:$B$49,MATCH($AK$1,Invoicing!$A$17:$B$17,0),FALSE),VLOOKUP($AQ1442,Invoicing!$N$17:$O$21,MATCH($AK$1,Invoicing!$N$17:$O$17,0),FALSE))</f>
        <v>480</v>
      </c>
      <c r="AL1442" s="78" t="e">
        <f>VLOOKUP($E1442,Invoicing!$A$1:$H$8,MATCH(TRACKER!$N1442,Invoicing!$A$1:$H$1,0),FALSE)</f>
        <v>#N/A</v>
      </c>
      <c r="AM1442" s="78">
        <f>VLOOKUP($E1442,Invoicing!$A$1:$H$8,MATCH(TRACKER!$O$1,Invoicing!$A$1:$H$1,0),FALSE)</f>
        <v>50</v>
      </c>
      <c r="AN1442" s="78">
        <f t="shared" si="454"/>
        <v>0</v>
      </c>
      <c r="AO1442" s="2">
        <f t="shared" si="455"/>
        <v>1</v>
      </c>
      <c r="AP1442" s="2" t="str">
        <f t="shared" si="456"/>
        <v>WEEK</v>
      </c>
      <c r="AQ1442" s="2" t="str">
        <f t="shared" si="457"/>
        <v>MSIWEEK</v>
      </c>
      <c r="AR1442" s="71">
        <f t="shared" si="458"/>
        <v>480</v>
      </c>
      <c r="AS1442" s="71">
        <f>VLOOKUP(AJ1442,Invoicing!A:K,10,FALSE)</f>
        <v>25</v>
      </c>
      <c r="AT1442" s="71">
        <f t="shared" si="459"/>
        <v>505</v>
      </c>
    </row>
    <row r="1443" spans="1:47">
      <c r="A1443" s="37" t="s">
        <v>48</v>
      </c>
      <c r="B1443" s="3" t="s">
        <v>38</v>
      </c>
      <c r="C1443" s="11">
        <v>45550.119444444441</v>
      </c>
      <c r="D1443" s="11">
        <v>45549.833333333336</v>
      </c>
      <c r="E1443" s="11" t="s">
        <v>49</v>
      </c>
      <c r="F1443" s="11" t="s">
        <v>40</v>
      </c>
      <c r="G1443" s="3" t="s">
        <v>1619</v>
      </c>
      <c r="H1443" s="3" t="s">
        <v>41</v>
      </c>
      <c r="I1443" s="11">
        <v>45552.375</v>
      </c>
      <c r="J1443" s="12">
        <v>45555.003472222219</v>
      </c>
      <c r="K1443" s="12">
        <v>45555.020833333336</v>
      </c>
      <c r="L1443" s="12">
        <v>45555.010416666664</v>
      </c>
      <c r="M1443" s="61" t="s">
        <v>12</v>
      </c>
      <c r="N1443" s="3" t="s">
        <v>42</v>
      </c>
      <c r="O1443" s="3">
        <v>0</v>
      </c>
      <c r="P1443" s="1">
        <f t="shared" si="440"/>
        <v>38</v>
      </c>
      <c r="Q1443" s="1">
        <f t="shared" si="441"/>
        <v>9</v>
      </c>
      <c r="R1443" s="72">
        <f t="shared" si="442"/>
        <v>45555.003472222219</v>
      </c>
      <c r="S1443" s="73">
        <f t="shared" si="443"/>
        <v>2.2555555555591127</v>
      </c>
      <c r="T1443" s="74">
        <f>Table2[[#This Row],[ETA A OFRECIMIENTO]]*24</f>
        <v>54.133333333418705</v>
      </c>
      <c r="U1443" s="1" t="str">
        <f t="shared" si="444"/>
        <v>NO</v>
      </c>
      <c r="V1443" s="73">
        <f t="shared" si="445"/>
        <v>2.6458333333357587</v>
      </c>
      <c r="W1443" s="74">
        <f>Table2[[#This Row],[DEL. AVAILABLE A SLOT]]*24</f>
        <v>63.500000000058208</v>
      </c>
      <c r="X1443" s="1" t="str">
        <f t="shared" si="446"/>
        <v>NO</v>
      </c>
      <c r="Y1443" s="73">
        <f t="shared" si="447"/>
        <v>4.9013888888948713</v>
      </c>
      <c r="Z1443" s="74">
        <f>Table2[[#This Row],[ETA A TIMESLOT]]*24</f>
        <v>117.63333333347691</v>
      </c>
      <c r="AA1443" s="73">
        <f t="shared" si="448"/>
        <v>0</v>
      </c>
      <c r="AB1443" s="73" t="str">
        <f t="shared" si="449"/>
        <v>SI</v>
      </c>
      <c r="AC1443" s="74">
        <f>Table2[[#This Row],[PUNTUALIDAD (H)]]*24</f>
        <v>0</v>
      </c>
      <c r="AD1443" s="73">
        <f t="shared" si="450"/>
        <v>4.890972222223354</v>
      </c>
      <c r="AE1443" s="74">
        <f>Table2[[#This Row],[ATA TO UNLOADING]]*24</f>
        <v>117.3833333333605</v>
      </c>
      <c r="AF1443" s="74" t="str">
        <f>IF(Table2[[#This Row],[ATA TO UNLOADING 2]]&lt;=48,"YES","NO")</f>
        <v>NO</v>
      </c>
      <c r="AG1443" s="75">
        <f t="shared" si="451"/>
        <v>2.0833333335758653E-2</v>
      </c>
      <c r="AH1443" s="2" t="s">
        <v>24</v>
      </c>
      <c r="AI1443" s="2" t="str">
        <f t="shared" si="452"/>
        <v>TRHU4341724</v>
      </c>
      <c r="AJ1443" s="76" t="str">
        <f t="shared" si="453"/>
        <v>CTU FLEVOKUST BV</v>
      </c>
      <c r="AK1443" s="77">
        <f>IF($M1443="TRUCK",VLOOKUP($AQ1443,Invoicing!$A$17:$B$49,MATCH($AK$1,Invoicing!$A$17:$B$17,0),FALSE),VLOOKUP($AQ1443,Invoicing!$N$17:$O$21,MATCH($AK$1,Invoicing!$N$17:$O$17,0),FALSE))</f>
        <v>380</v>
      </c>
      <c r="AL1443" s="78" t="e">
        <f>VLOOKUP($E1443,Invoicing!$A$1:$H$8,MATCH(TRACKER!$N1443,Invoicing!$A$1:$H$1,0),FALSE)</f>
        <v>#N/A</v>
      </c>
      <c r="AM1443" s="78">
        <v>35</v>
      </c>
      <c r="AN1443" s="78">
        <f t="shared" si="454"/>
        <v>0</v>
      </c>
      <c r="AO1443" s="2">
        <f t="shared" si="455"/>
        <v>5</v>
      </c>
      <c r="AP1443" s="2" t="str">
        <f t="shared" si="456"/>
        <v>NIGHT</v>
      </c>
      <c r="AQ1443" s="2" t="str">
        <f t="shared" si="457"/>
        <v>CTU FLEVOKUST BVNIGHT</v>
      </c>
      <c r="AR1443" s="71">
        <f t="shared" si="458"/>
        <v>380</v>
      </c>
      <c r="AS1443" s="71">
        <f>VLOOKUP(AJ1443,Invoicing!A:K,10,FALSE)</f>
        <v>0</v>
      </c>
      <c r="AT1443" s="71">
        <f t="shared" si="459"/>
        <v>380</v>
      </c>
    </row>
    <row r="1444" spans="1:47">
      <c r="A1444" s="37" t="s">
        <v>48</v>
      </c>
      <c r="B1444" s="3" t="s">
        <v>38</v>
      </c>
      <c r="C1444" s="11">
        <v>45550.119444444441</v>
      </c>
      <c r="D1444" s="11">
        <v>45549.833333333336</v>
      </c>
      <c r="E1444" s="11" t="s">
        <v>44</v>
      </c>
      <c r="F1444" s="11" t="s">
        <v>40</v>
      </c>
      <c r="G1444" s="3" t="s">
        <v>1620</v>
      </c>
      <c r="H1444" s="3" t="s">
        <v>41</v>
      </c>
      <c r="I1444" s="11">
        <v>45551.166666666664</v>
      </c>
      <c r="J1444" s="12">
        <v>45551.267361111109</v>
      </c>
      <c r="K1444" s="12">
        <v>45551.291666666664</v>
      </c>
      <c r="L1444" s="12">
        <v>45551.270833333336</v>
      </c>
      <c r="M1444" s="12" t="s">
        <v>115</v>
      </c>
      <c r="N1444" s="3" t="s">
        <v>42</v>
      </c>
      <c r="O1444" s="3">
        <v>0</v>
      </c>
      <c r="P1444" s="1">
        <f t="shared" si="440"/>
        <v>38</v>
      </c>
      <c r="Q1444" s="1">
        <f t="shared" si="441"/>
        <v>9</v>
      </c>
      <c r="R1444" s="72">
        <f t="shared" si="442"/>
        <v>45551.267361111109</v>
      </c>
      <c r="S1444" s="73">
        <f t="shared" si="443"/>
        <v>1.047222222223354</v>
      </c>
      <c r="T1444" s="74">
        <f>Table2[[#This Row],[ETA A OFRECIMIENTO]]*24</f>
        <v>25.133333333360497</v>
      </c>
      <c r="U1444" s="1" t="str">
        <f t="shared" si="444"/>
        <v>YES</v>
      </c>
      <c r="V1444" s="73">
        <f t="shared" si="445"/>
        <v>0.125</v>
      </c>
      <c r="W1444" s="74">
        <f>Table2[[#This Row],[DEL. AVAILABLE A SLOT]]*24</f>
        <v>3</v>
      </c>
      <c r="X1444" s="1" t="str">
        <f t="shared" si="446"/>
        <v>SI</v>
      </c>
      <c r="Y1444" s="73">
        <f t="shared" si="447"/>
        <v>1.172222222223354</v>
      </c>
      <c r="Z1444" s="74">
        <f>Table2[[#This Row],[ETA A TIMESLOT]]*24</f>
        <v>28.133333333360497</v>
      </c>
      <c r="AA1444" s="73">
        <f t="shared" si="448"/>
        <v>0</v>
      </c>
      <c r="AB1444" s="73" t="str">
        <f t="shared" si="449"/>
        <v>SI</v>
      </c>
      <c r="AC1444" s="74">
        <f>Table2[[#This Row],[PUNTUALIDAD (H)]]*24</f>
        <v>0</v>
      </c>
      <c r="AD1444" s="73">
        <f t="shared" si="450"/>
        <v>1.1513888888948713</v>
      </c>
      <c r="AE1444" s="74">
        <f>Table2[[#This Row],[ATA TO UNLOADING]]*24</f>
        <v>27.633333333476912</v>
      </c>
      <c r="AF1444" s="74" t="str">
        <f>IF(Table2[[#This Row],[ATA TO UNLOADING 2]]&lt;=48,"YES","NO")</f>
        <v>YES</v>
      </c>
      <c r="AG1444" s="75">
        <f t="shared" si="451"/>
        <v>0.29166666666424135</v>
      </c>
      <c r="AH1444" s="2" t="s">
        <v>42</v>
      </c>
      <c r="AI1444" s="2" t="str">
        <f t="shared" si="452"/>
        <v>TRHU4864073</v>
      </c>
      <c r="AJ1444" s="76" t="str">
        <f t="shared" si="453"/>
        <v>MSI</v>
      </c>
      <c r="AK1444" s="77">
        <f>IF($M1444="TRUCK",VLOOKUP($AQ1444,Invoicing!$A$17:$B$49,MATCH($AK$1,Invoicing!$A$17:$B$17,0),FALSE),VLOOKUP($AQ1444,Invoicing!$N$17:$O$21,MATCH($AK$1,Invoicing!$N$17:$O$17,0),FALSE))</f>
        <v>480</v>
      </c>
      <c r="AL1444" s="78" t="e">
        <f>VLOOKUP($E1444,Invoicing!$A$1:$H$8,MATCH(TRACKER!$N1444,Invoicing!$A$1:$H$1,0),FALSE)</f>
        <v>#N/A</v>
      </c>
      <c r="AM1444" s="78">
        <f>VLOOKUP($E1444,Invoicing!$A$1:$H$8,MATCH(TRACKER!$O$1,Invoicing!$A$1:$H$1,0),FALSE)</f>
        <v>50</v>
      </c>
      <c r="AN1444" s="78">
        <f t="shared" si="454"/>
        <v>0</v>
      </c>
      <c r="AO1444" s="2">
        <f t="shared" si="455"/>
        <v>1</v>
      </c>
      <c r="AP1444" s="2" t="str">
        <f t="shared" si="456"/>
        <v>WEEK</v>
      </c>
      <c r="AQ1444" s="2" t="str">
        <f t="shared" si="457"/>
        <v>MSIWEEK</v>
      </c>
      <c r="AR1444" s="71">
        <f t="shared" si="458"/>
        <v>480</v>
      </c>
      <c r="AS1444" s="71">
        <f>VLOOKUP(AJ1444,Invoicing!A:K,10,FALSE)</f>
        <v>25</v>
      </c>
      <c r="AT1444" s="71">
        <f t="shared" si="459"/>
        <v>505</v>
      </c>
    </row>
    <row r="1445" spans="1:47">
      <c r="A1445" s="37" t="s">
        <v>1082</v>
      </c>
      <c r="B1445" s="3" t="s">
        <v>38</v>
      </c>
      <c r="C1445" s="11">
        <v>45556.650694444441</v>
      </c>
      <c r="D1445" s="11">
        <v>45556.5</v>
      </c>
      <c r="E1445" s="11" t="s">
        <v>44</v>
      </c>
      <c r="F1445" s="11" t="s">
        <v>40</v>
      </c>
      <c r="G1445" s="3" t="s">
        <v>1621</v>
      </c>
      <c r="H1445" s="3" t="s">
        <v>46</v>
      </c>
      <c r="I1445" s="11">
        <v>45557.291666666664</v>
      </c>
      <c r="J1445" s="12">
        <v>45557.291666666664</v>
      </c>
      <c r="K1445" s="12">
        <v>45557.291666666664</v>
      </c>
      <c r="L1445" s="12">
        <v>45557.315972222219</v>
      </c>
      <c r="M1445" s="12" t="s">
        <v>115</v>
      </c>
      <c r="N1445" s="3" t="s">
        <v>42</v>
      </c>
      <c r="O1445" s="3">
        <v>1</v>
      </c>
      <c r="P1445" s="1">
        <f t="shared" si="440"/>
        <v>38</v>
      </c>
      <c r="Q1445" s="1">
        <f t="shared" si="441"/>
        <v>9</v>
      </c>
      <c r="R1445" s="72">
        <f t="shared" si="442"/>
        <v>45557.291666666664</v>
      </c>
      <c r="S1445" s="73">
        <f t="shared" si="443"/>
        <v>0.64097222222335404</v>
      </c>
      <c r="T1445" s="74">
        <f>Table2[[#This Row],[ETA A OFRECIMIENTO]]*24</f>
        <v>15.383333333360497</v>
      </c>
      <c r="U1445" s="1" t="str">
        <f t="shared" si="444"/>
        <v>YES</v>
      </c>
      <c r="V1445" s="73">
        <f t="shared" si="445"/>
        <v>0</v>
      </c>
      <c r="W1445" s="74">
        <f>Table2[[#This Row],[DEL. AVAILABLE A SLOT]]*24</f>
        <v>0</v>
      </c>
      <c r="X1445" s="1" t="str">
        <f t="shared" si="446"/>
        <v>SI</v>
      </c>
      <c r="Y1445" s="73">
        <f t="shared" si="447"/>
        <v>0.64097222222335404</v>
      </c>
      <c r="Z1445" s="74">
        <f>Table2[[#This Row],[ETA A TIMESLOT]]*24</f>
        <v>15.383333333360497</v>
      </c>
      <c r="AA1445" s="73">
        <f t="shared" si="448"/>
        <v>0</v>
      </c>
      <c r="AB1445" s="73" t="str">
        <f t="shared" si="449"/>
        <v>SI</v>
      </c>
      <c r="AC1445" s="74">
        <f>Table2[[#This Row],[PUNTUALIDAD (H)]]*24</f>
        <v>0</v>
      </c>
      <c r="AD1445" s="73">
        <f t="shared" si="450"/>
        <v>0.66527777777810115</v>
      </c>
      <c r="AE1445" s="74">
        <f>Table2[[#This Row],[ATA TO UNLOADING]]*24</f>
        <v>15.966666666674428</v>
      </c>
      <c r="AF1445" s="74" t="str">
        <f>IF(Table2[[#This Row],[ATA TO UNLOADING 2]]&lt;=48,"YES","NO")</f>
        <v>YES</v>
      </c>
      <c r="AG1445" s="75">
        <f t="shared" si="451"/>
        <v>0.29166666666424135</v>
      </c>
      <c r="AH1445" s="2" t="s">
        <v>42</v>
      </c>
      <c r="AI1445" s="2" t="str">
        <f t="shared" si="452"/>
        <v>SUDU7920376</v>
      </c>
      <c r="AJ1445" s="76" t="str">
        <f t="shared" si="453"/>
        <v>MSI</v>
      </c>
      <c r="AK1445" s="77">
        <f>IF($M1445="TRUCK",VLOOKUP($AQ1445,Invoicing!$A$17:$B$49,MATCH($AK$1,Invoicing!$A$17:$B$17,0),FALSE),VLOOKUP($AQ1445,Invoicing!$N$17:$O$21,MATCH($AK$1,Invoicing!$N$17:$O$17,0),FALSE))</f>
        <v>500</v>
      </c>
      <c r="AL1445" s="78" t="e">
        <f>VLOOKUP($E1445,Invoicing!$A$1:$H$8,MATCH(TRACKER!$N1445,Invoicing!$A$1:$H$1,0),FALSE)</f>
        <v>#N/A</v>
      </c>
      <c r="AM1445" s="78">
        <f>VLOOKUP($E1445,Invoicing!$A$1:$H$8,MATCH(TRACKER!$O$1,Invoicing!$A$1:$H$1,0),FALSE)</f>
        <v>50</v>
      </c>
      <c r="AN1445" s="78">
        <f t="shared" si="454"/>
        <v>50</v>
      </c>
      <c r="AO1445" s="2">
        <f t="shared" si="455"/>
        <v>7</v>
      </c>
      <c r="AP1445" s="2" t="str">
        <f t="shared" si="456"/>
        <v>SUNDAY</v>
      </c>
      <c r="AQ1445" s="2" t="str">
        <f t="shared" si="457"/>
        <v>MSISUNDAY</v>
      </c>
      <c r="AR1445" s="71">
        <f t="shared" si="458"/>
        <v>550</v>
      </c>
      <c r="AS1445" s="71">
        <f>VLOOKUP(AJ1445,Invoicing!A:K,10,FALSE)</f>
        <v>25</v>
      </c>
      <c r="AT1445" s="71">
        <f t="shared" si="459"/>
        <v>575</v>
      </c>
    </row>
    <row r="1446" spans="1:47">
      <c r="A1446" s="37" t="s">
        <v>53</v>
      </c>
      <c r="B1446" s="3" t="s">
        <v>38</v>
      </c>
      <c r="C1446" s="11">
        <v>45557.790972222225</v>
      </c>
      <c r="D1446" s="11">
        <v>45557.8125</v>
      </c>
      <c r="E1446" s="11" t="s">
        <v>49</v>
      </c>
      <c r="F1446" s="11" t="s">
        <v>40</v>
      </c>
      <c r="G1446" s="3" t="s">
        <v>1622</v>
      </c>
      <c r="H1446" s="3" t="s">
        <v>2821</v>
      </c>
      <c r="I1446" s="11">
        <v>45559.375</v>
      </c>
      <c r="J1446" s="12">
        <v>45560.837500000001</v>
      </c>
      <c r="K1446" s="12">
        <v>45560.875</v>
      </c>
      <c r="L1446" s="12">
        <v>45560.854166666664</v>
      </c>
      <c r="M1446" s="12" t="s">
        <v>115</v>
      </c>
      <c r="N1446" s="3" t="s">
        <v>42</v>
      </c>
      <c r="O1446" s="3">
        <v>0</v>
      </c>
      <c r="P1446" s="1">
        <f t="shared" si="440"/>
        <v>39</v>
      </c>
      <c r="Q1446" s="1">
        <f t="shared" si="441"/>
        <v>9</v>
      </c>
      <c r="R1446" s="72">
        <f t="shared" si="442"/>
        <v>45560.837500000001</v>
      </c>
      <c r="S1446" s="73">
        <f t="shared" si="443"/>
        <v>1.5840277777751908</v>
      </c>
      <c r="T1446" s="74">
        <f>Table2[[#This Row],[ETA A OFRECIMIENTO]]*24</f>
        <v>38.016666666604578</v>
      </c>
      <c r="U1446" s="1" t="str">
        <f t="shared" si="444"/>
        <v>YES</v>
      </c>
      <c r="V1446" s="73">
        <f t="shared" si="445"/>
        <v>1.5</v>
      </c>
      <c r="W1446" s="74">
        <f>Table2[[#This Row],[DEL. AVAILABLE A SLOT]]*24</f>
        <v>36</v>
      </c>
      <c r="X1446" s="1" t="str">
        <f t="shared" si="446"/>
        <v>NO</v>
      </c>
      <c r="Y1446" s="73">
        <f t="shared" si="447"/>
        <v>3.0840277777751908</v>
      </c>
      <c r="Z1446" s="74">
        <f>Table2[[#This Row],[ETA A TIMESLOT]]*24</f>
        <v>74.016666666604578</v>
      </c>
      <c r="AA1446" s="73">
        <f t="shared" si="448"/>
        <v>0</v>
      </c>
      <c r="AB1446" s="73" t="str">
        <f t="shared" si="449"/>
        <v>SI</v>
      </c>
      <c r="AC1446" s="74">
        <f>Table2[[#This Row],[PUNTUALIDAD (H)]]*24</f>
        <v>0</v>
      </c>
      <c r="AD1446" s="73">
        <f t="shared" si="450"/>
        <v>3.0631944444394321</v>
      </c>
      <c r="AE1446" s="74">
        <f>Table2[[#This Row],[ATA TO UNLOADING]]*24</f>
        <v>73.516666666546371</v>
      </c>
      <c r="AF1446" s="74" t="str">
        <f>IF(Table2[[#This Row],[ATA TO UNLOADING 2]]&lt;=48,"YES","NO")</f>
        <v>NO</v>
      </c>
      <c r="AG1446" s="75">
        <f t="shared" si="451"/>
        <v>0.875</v>
      </c>
      <c r="AH1446" s="2" t="s">
        <v>24</v>
      </c>
      <c r="AI1446" s="2" t="str">
        <f t="shared" si="452"/>
        <v>CAAU6432926</v>
      </c>
      <c r="AJ1446" s="76" t="str">
        <f t="shared" si="453"/>
        <v>CTU FLEVOKUST BV</v>
      </c>
      <c r="AK1446" s="77">
        <f>IF($M1446="TRUCK",VLOOKUP($AQ1446,Invoicing!$A$17:$B$49,MATCH($AK$1,Invoicing!$A$17:$B$17,0),FALSE),VLOOKUP($AQ1446,Invoicing!$N$17:$O$21,MATCH($AK$1,Invoicing!$N$17:$O$17,0),FALSE))</f>
        <v>530</v>
      </c>
      <c r="AL1446" s="78" t="e">
        <f>VLOOKUP($E1446,Invoicing!$A$1:$H$8,MATCH(TRACKER!$N1446,Invoicing!$A$1:$H$1,0),FALSE)</f>
        <v>#N/A</v>
      </c>
      <c r="AM1446" s="78">
        <v>35</v>
      </c>
      <c r="AN1446" s="78">
        <f t="shared" si="454"/>
        <v>0</v>
      </c>
      <c r="AO1446" s="2">
        <f t="shared" si="455"/>
        <v>3</v>
      </c>
      <c r="AP1446" s="2" t="str">
        <f t="shared" si="456"/>
        <v>NIGHT</v>
      </c>
      <c r="AQ1446" s="2" t="str">
        <f t="shared" si="457"/>
        <v>CTU FLEVOKUST BVNIGHT</v>
      </c>
      <c r="AR1446" s="71">
        <f t="shared" si="458"/>
        <v>530</v>
      </c>
      <c r="AS1446" s="71">
        <f>VLOOKUP(AJ1446,Invoicing!A:K,10,FALSE)</f>
        <v>0</v>
      </c>
      <c r="AT1446" s="71">
        <f t="shared" si="459"/>
        <v>680</v>
      </c>
      <c r="AU1446" s="55">
        <v>150</v>
      </c>
    </row>
    <row r="1447" spans="1:47">
      <c r="A1447" s="37" t="s">
        <v>53</v>
      </c>
      <c r="B1447" s="3" t="s">
        <v>38</v>
      </c>
      <c r="C1447" s="11">
        <v>45557.790972222225</v>
      </c>
      <c r="D1447" s="11">
        <v>45557.8125</v>
      </c>
      <c r="E1447" s="11" t="s">
        <v>49</v>
      </c>
      <c r="F1447" s="11" t="s">
        <v>40</v>
      </c>
      <c r="G1447" s="3" t="s">
        <v>1623</v>
      </c>
      <c r="H1447" s="3" t="s">
        <v>2821</v>
      </c>
      <c r="I1447" s="11">
        <v>45559.375</v>
      </c>
      <c r="J1447" s="12">
        <v>45560.999305555553</v>
      </c>
      <c r="K1447" s="12">
        <v>45561.166666666664</v>
      </c>
      <c r="L1447" s="12">
        <v>45561.013888888891</v>
      </c>
      <c r="M1447" s="12" t="s">
        <v>115</v>
      </c>
      <c r="N1447" s="3" t="s">
        <v>42</v>
      </c>
      <c r="O1447" s="3">
        <v>0</v>
      </c>
      <c r="P1447" s="1">
        <f t="shared" si="440"/>
        <v>39</v>
      </c>
      <c r="Q1447" s="1">
        <f t="shared" si="441"/>
        <v>9</v>
      </c>
      <c r="R1447" s="72">
        <f t="shared" si="442"/>
        <v>45560.999305555553</v>
      </c>
      <c r="S1447" s="73">
        <f t="shared" si="443"/>
        <v>1.5840277777751908</v>
      </c>
      <c r="T1447" s="74">
        <f>Table2[[#This Row],[ETA A OFRECIMIENTO]]*24</f>
        <v>38.016666666604578</v>
      </c>
      <c r="U1447" s="1" t="str">
        <f t="shared" si="444"/>
        <v>YES</v>
      </c>
      <c r="V1447" s="73">
        <f t="shared" si="445"/>
        <v>1.7916666666642413</v>
      </c>
      <c r="W1447" s="74">
        <f>Table2[[#This Row],[DEL. AVAILABLE A SLOT]]*24</f>
        <v>42.999999999941792</v>
      </c>
      <c r="X1447" s="1" t="str">
        <f t="shared" si="446"/>
        <v>NO</v>
      </c>
      <c r="Y1447" s="73">
        <f t="shared" si="447"/>
        <v>3.3756944444394321</v>
      </c>
      <c r="Z1447" s="74">
        <f>Table2[[#This Row],[ETA A TIMESLOT]]*24</f>
        <v>81.016666666546371</v>
      </c>
      <c r="AA1447" s="73">
        <f t="shared" si="448"/>
        <v>0</v>
      </c>
      <c r="AB1447" s="73" t="str">
        <f t="shared" si="449"/>
        <v>SI</v>
      </c>
      <c r="AC1447" s="74">
        <f>Table2[[#This Row],[PUNTUALIDAD (H)]]*24</f>
        <v>0</v>
      </c>
      <c r="AD1447" s="73">
        <f t="shared" si="450"/>
        <v>3.2229166666656965</v>
      </c>
      <c r="AE1447" s="74">
        <f>Table2[[#This Row],[ATA TO UNLOADING]]*24</f>
        <v>77.349999999976717</v>
      </c>
      <c r="AF1447" s="74" t="str">
        <f>IF(Table2[[#This Row],[ATA TO UNLOADING 2]]&lt;=48,"YES","NO")</f>
        <v>NO</v>
      </c>
      <c r="AG1447" s="75">
        <f t="shared" si="451"/>
        <v>0.16666666666424135</v>
      </c>
      <c r="AH1447" s="2" t="s">
        <v>24</v>
      </c>
      <c r="AI1447" s="2" t="str">
        <f t="shared" si="452"/>
        <v>CAAU7077600</v>
      </c>
      <c r="AJ1447" s="76" t="str">
        <f t="shared" si="453"/>
        <v>CTU FLEVOKUST BV</v>
      </c>
      <c r="AK1447" s="77">
        <f>IF($M1447="TRUCK",VLOOKUP($AQ1447,Invoicing!$A$17:$B$49,MATCH($AK$1,Invoicing!$A$17:$B$17,0),FALSE),VLOOKUP($AQ1447,Invoicing!$N$17:$O$21,MATCH($AK$1,Invoicing!$N$17:$O$17,0),FALSE))</f>
        <v>530</v>
      </c>
      <c r="AL1447" s="78" t="e">
        <f>VLOOKUP($E1447,Invoicing!$A$1:$H$8,MATCH(TRACKER!$N1447,Invoicing!$A$1:$H$1,0),FALSE)</f>
        <v>#N/A</v>
      </c>
      <c r="AM1447" s="78">
        <v>35</v>
      </c>
      <c r="AN1447" s="78">
        <f t="shared" si="454"/>
        <v>0</v>
      </c>
      <c r="AO1447" s="2">
        <f t="shared" si="455"/>
        <v>4</v>
      </c>
      <c r="AP1447" s="2" t="str">
        <f t="shared" si="456"/>
        <v>NIGHT</v>
      </c>
      <c r="AQ1447" s="2" t="str">
        <f t="shared" si="457"/>
        <v>CTU FLEVOKUST BVNIGHT</v>
      </c>
      <c r="AR1447" s="71">
        <f t="shared" si="458"/>
        <v>530</v>
      </c>
      <c r="AS1447" s="71">
        <f>VLOOKUP(AJ1447,Invoicing!A:K,10,FALSE)</f>
        <v>0</v>
      </c>
      <c r="AT1447" s="71">
        <f t="shared" si="459"/>
        <v>530</v>
      </c>
    </row>
    <row r="1448" spans="1:47">
      <c r="A1448" s="37" t="s">
        <v>53</v>
      </c>
      <c r="B1448" s="3" t="s">
        <v>38</v>
      </c>
      <c r="C1448" s="11">
        <v>45557.790972222225</v>
      </c>
      <c r="D1448" s="11">
        <v>45557.8125</v>
      </c>
      <c r="E1448" s="11" t="s">
        <v>43</v>
      </c>
      <c r="F1448" s="11" t="s">
        <v>40</v>
      </c>
      <c r="G1448" s="3" t="s">
        <v>1624</v>
      </c>
      <c r="H1448" s="3" t="s">
        <v>41</v>
      </c>
      <c r="I1448" s="11">
        <v>45559.375</v>
      </c>
      <c r="J1448" s="12">
        <v>45561.643750000003</v>
      </c>
      <c r="K1448" s="12">
        <v>45561.666666666664</v>
      </c>
      <c r="L1448" s="12">
        <v>45561.649305555555</v>
      </c>
      <c r="M1448" s="12" t="s">
        <v>115</v>
      </c>
      <c r="N1448" s="3" t="s">
        <v>42</v>
      </c>
      <c r="O1448" s="3">
        <v>0</v>
      </c>
      <c r="P1448" s="1">
        <f t="shared" si="440"/>
        <v>39</v>
      </c>
      <c r="Q1448" s="1">
        <f t="shared" si="441"/>
        <v>9</v>
      </c>
      <c r="R1448" s="72">
        <f t="shared" si="442"/>
        <v>45561.643750000003</v>
      </c>
      <c r="S1448" s="73">
        <f t="shared" si="443"/>
        <v>1.5840277777751908</v>
      </c>
      <c r="T1448" s="74">
        <f>Table2[[#This Row],[ETA A OFRECIMIENTO]]*24</f>
        <v>38.016666666604578</v>
      </c>
      <c r="U1448" s="1" t="str">
        <f t="shared" si="444"/>
        <v>YES</v>
      </c>
      <c r="V1448" s="73">
        <f t="shared" si="445"/>
        <v>2.2916666666642413</v>
      </c>
      <c r="W1448" s="74">
        <f>Table2[[#This Row],[DEL. AVAILABLE A SLOT]]*24</f>
        <v>54.999999999941792</v>
      </c>
      <c r="X1448" s="1" t="str">
        <f t="shared" si="446"/>
        <v>NO</v>
      </c>
      <c r="Y1448" s="73">
        <f t="shared" si="447"/>
        <v>3.8756944444394321</v>
      </c>
      <c r="Z1448" s="74">
        <f>Table2[[#This Row],[ETA A TIMESLOT]]*24</f>
        <v>93.016666666546371</v>
      </c>
      <c r="AA1448" s="73">
        <f t="shared" si="448"/>
        <v>0</v>
      </c>
      <c r="AB1448" s="73" t="str">
        <f t="shared" si="449"/>
        <v>SI</v>
      </c>
      <c r="AC1448" s="74">
        <f>Table2[[#This Row],[PUNTUALIDAD (H)]]*24</f>
        <v>0</v>
      </c>
      <c r="AD1448" s="73">
        <f t="shared" si="450"/>
        <v>3.8583333333299379</v>
      </c>
      <c r="AE1448" s="74">
        <f>Table2[[#This Row],[ATA TO UNLOADING]]*24</f>
        <v>92.599999999918509</v>
      </c>
      <c r="AF1448" s="74" t="str">
        <f>IF(Table2[[#This Row],[ATA TO UNLOADING 2]]&lt;=48,"YES","NO")</f>
        <v>NO</v>
      </c>
      <c r="AG1448" s="75">
        <f t="shared" si="451"/>
        <v>0.66666666666424135</v>
      </c>
      <c r="AH1448" s="2" t="s">
        <v>42</v>
      </c>
      <c r="AI1448" s="2" t="str">
        <f t="shared" si="452"/>
        <v>CAAU8253350</v>
      </c>
      <c r="AJ1448" s="76" t="str">
        <f t="shared" si="453"/>
        <v>LOGIX</v>
      </c>
      <c r="AK1448" s="77">
        <f>IF($M1448="TRUCK",VLOOKUP($AQ1448,Invoicing!$A$17:$B$49,MATCH($AK$1,Invoicing!$A$17:$B$17,0),FALSE),VLOOKUP($AQ1448,Invoicing!$N$17:$O$21,MATCH($AK$1,Invoicing!$N$17:$O$17,0),FALSE))</f>
        <v>530</v>
      </c>
      <c r="AL1448" s="78" t="e">
        <f>VLOOKUP($E1448,Invoicing!$A$1:$H$8,MATCH(TRACKER!$N1448,Invoicing!$A$1:$H$1,0),FALSE)</f>
        <v>#N/A</v>
      </c>
      <c r="AM1448" s="78">
        <f>VLOOKUP($E1448,Invoicing!$A$1:$H$8,MATCH(TRACKER!$O$1,Invoicing!$A$1:$H$1,0),FALSE)</f>
        <v>50</v>
      </c>
      <c r="AN1448" s="78">
        <f t="shared" si="454"/>
        <v>0</v>
      </c>
      <c r="AO1448" s="2">
        <f t="shared" si="455"/>
        <v>4</v>
      </c>
      <c r="AP1448" s="2" t="str">
        <f t="shared" si="456"/>
        <v>WEEK</v>
      </c>
      <c r="AQ1448" s="2" t="str">
        <f t="shared" si="457"/>
        <v>LOGIXWEEK</v>
      </c>
      <c r="AR1448" s="71">
        <f t="shared" si="458"/>
        <v>530</v>
      </c>
      <c r="AS1448" s="71">
        <f>VLOOKUP(AJ1448,Invoicing!A:K,10,FALSE)</f>
        <v>25</v>
      </c>
      <c r="AT1448" s="71">
        <f t="shared" si="459"/>
        <v>555</v>
      </c>
    </row>
    <row r="1449" spans="1:47">
      <c r="A1449" s="37" t="s">
        <v>53</v>
      </c>
      <c r="B1449" s="3" t="s">
        <v>38</v>
      </c>
      <c r="C1449" s="11">
        <v>45557.790972222225</v>
      </c>
      <c r="D1449" s="11">
        <v>45557.8125</v>
      </c>
      <c r="E1449" s="11" t="s">
        <v>39</v>
      </c>
      <c r="F1449" s="11" t="s">
        <v>40</v>
      </c>
      <c r="G1449" s="3" t="s">
        <v>1625</v>
      </c>
      <c r="H1449" s="3" t="s">
        <v>41</v>
      </c>
      <c r="I1449" s="11">
        <v>45559.375</v>
      </c>
      <c r="J1449" s="12">
        <v>45559.729166666664</v>
      </c>
      <c r="K1449" s="12">
        <v>45559.729166666664</v>
      </c>
      <c r="L1449" s="12">
        <v>45559.732638888891</v>
      </c>
      <c r="M1449" s="12" t="s">
        <v>115</v>
      </c>
      <c r="N1449" s="3" t="s">
        <v>42</v>
      </c>
      <c r="O1449" s="3">
        <v>1</v>
      </c>
      <c r="P1449" s="1">
        <f t="shared" si="440"/>
        <v>39</v>
      </c>
      <c r="Q1449" s="1">
        <f t="shared" si="441"/>
        <v>9</v>
      </c>
      <c r="R1449" s="72">
        <f t="shared" si="442"/>
        <v>45559.729166666664</v>
      </c>
      <c r="S1449" s="73">
        <f t="shared" si="443"/>
        <v>1.5840277777751908</v>
      </c>
      <c r="T1449" s="74">
        <f>Table2[[#This Row],[ETA A OFRECIMIENTO]]*24</f>
        <v>38.016666666604578</v>
      </c>
      <c r="U1449" s="1" t="str">
        <f t="shared" si="444"/>
        <v>YES</v>
      </c>
      <c r="V1449" s="73">
        <f t="shared" si="445"/>
        <v>0.35416666666424135</v>
      </c>
      <c r="W1449" s="74">
        <f>Table2[[#This Row],[DEL. AVAILABLE A SLOT]]*24</f>
        <v>8.4999999999417923</v>
      </c>
      <c r="X1449" s="1" t="str">
        <f t="shared" si="446"/>
        <v>SI</v>
      </c>
      <c r="Y1449" s="73">
        <f t="shared" si="447"/>
        <v>1.9381944444394321</v>
      </c>
      <c r="Z1449" s="74">
        <f>Table2[[#This Row],[ETA A TIMESLOT]]*24</f>
        <v>46.516666666546371</v>
      </c>
      <c r="AA1449" s="73">
        <f t="shared" si="448"/>
        <v>0</v>
      </c>
      <c r="AB1449" s="73" t="str">
        <f t="shared" si="449"/>
        <v>SI</v>
      </c>
      <c r="AC1449" s="74">
        <f>Table2[[#This Row],[PUNTUALIDAD (H)]]*24</f>
        <v>0</v>
      </c>
      <c r="AD1449" s="73">
        <f t="shared" si="450"/>
        <v>1.9416666666656965</v>
      </c>
      <c r="AE1449" s="74">
        <f>Table2[[#This Row],[ATA TO UNLOADING]]*24</f>
        <v>46.599999999976717</v>
      </c>
      <c r="AF1449" s="74" t="str">
        <f>IF(Table2[[#This Row],[ATA TO UNLOADING 2]]&lt;=48,"YES","NO")</f>
        <v>YES</v>
      </c>
      <c r="AG1449" s="75">
        <f t="shared" si="451"/>
        <v>0.72916666666424135</v>
      </c>
      <c r="AH1449" s="2" t="s">
        <v>42</v>
      </c>
      <c r="AI1449" s="2" t="str">
        <f t="shared" si="452"/>
        <v>CAAU8426901</v>
      </c>
      <c r="AJ1449" s="76" t="str">
        <f t="shared" si="453"/>
        <v>AZOIA LOGISTICS</v>
      </c>
      <c r="AK1449" s="77">
        <f>IF($M1449="TRUCK",VLOOKUP($AQ1449,Invoicing!$A$17:$B$49,MATCH($AK$1,Invoicing!$A$17:$B$17,0),FALSE),VLOOKUP($AQ1449,Invoicing!$N$17:$O$21,MATCH($AK$1,Invoicing!$N$17:$O$17,0),FALSE))</f>
        <v>550</v>
      </c>
      <c r="AL1449" s="78" t="e">
        <f>VLOOKUP($E1449,Invoicing!$A$1:$H$8,MATCH(TRACKER!$N1449,Invoicing!$A$1:$H$1,0),FALSE)</f>
        <v>#N/A</v>
      </c>
      <c r="AM1449" s="78">
        <f>VLOOKUP($E1449,Invoicing!$A$1:$H$8,MATCH(TRACKER!$O$1,Invoicing!$A$1:$H$1,0),FALSE)</f>
        <v>45</v>
      </c>
      <c r="AN1449" s="78">
        <f t="shared" si="454"/>
        <v>45</v>
      </c>
      <c r="AO1449" s="2">
        <f t="shared" si="455"/>
        <v>2</v>
      </c>
      <c r="AP1449" s="2" t="str">
        <f t="shared" si="456"/>
        <v>WEEK</v>
      </c>
      <c r="AQ1449" s="2" t="str">
        <f t="shared" si="457"/>
        <v>AZOIA LOGISTICSWEEK</v>
      </c>
      <c r="AR1449" s="71">
        <f t="shared" si="458"/>
        <v>595</v>
      </c>
      <c r="AS1449" s="71">
        <f>VLOOKUP(AJ1449,Invoicing!A:K,10,FALSE)</f>
        <v>25</v>
      </c>
      <c r="AT1449" s="71">
        <f t="shared" si="459"/>
        <v>620</v>
      </c>
    </row>
    <row r="1450" spans="1:47">
      <c r="A1450" s="37" t="s">
        <v>53</v>
      </c>
      <c r="B1450" s="3" t="s">
        <v>38</v>
      </c>
      <c r="C1450" s="11">
        <v>45557.790972222225</v>
      </c>
      <c r="D1450" s="11">
        <v>45557.8125</v>
      </c>
      <c r="E1450" s="11" t="s">
        <v>45</v>
      </c>
      <c r="F1450" s="11" t="s">
        <v>40</v>
      </c>
      <c r="G1450" s="3" t="s">
        <v>1626</v>
      </c>
      <c r="H1450" s="3" t="s">
        <v>2821</v>
      </c>
      <c r="I1450" s="11">
        <v>45559.375</v>
      </c>
      <c r="J1450" s="12">
        <v>45561.867361111108</v>
      </c>
      <c r="K1450" s="12">
        <v>45561.916666666664</v>
      </c>
      <c r="L1450" s="12">
        <v>45561.895833333336</v>
      </c>
      <c r="M1450" s="12" t="s">
        <v>115</v>
      </c>
      <c r="N1450" s="3" t="s">
        <v>42</v>
      </c>
      <c r="O1450" s="3">
        <v>0</v>
      </c>
      <c r="P1450" s="1">
        <f t="shared" si="440"/>
        <v>39</v>
      </c>
      <c r="Q1450" s="1">
        <f t="shared" si="441"/>
        <v>9</v>
      </c>
      <c r="R1450" s="72">
        <f t="shared" si="442"/>
        <v>45561.867361111108</v>
      </c>
      <c r="S1450" s="73">
        <f t="shared" si="443"/>
        <v>1.5840277777751908</v>
      </c>
      <c r="T1450" s="74">
        <f>Table2[[#This Row],[ETA A OFRECIMIENTO]]*24</f>
        <v>38.016666666604578</v>
      </c>
      <c r="U1450" s="1" t="str">
        <f t="shared" si="444"/>
        <v>YES</v>
      </c>
      <c r="V1450" s="73">
        <f t="shared" si="445"/>
        <v>2.5416666666642413</v>
      </c>
      <c r="W1450" s="74">
        <f>Table2[[#This Row],[DEL. AVAILABLE A SLOT]]*24</f>
        <v>60.999999999941792</v>
      </c>
      <c r="X1450" s="1" t="str">
        <f t="shared" si="446"/>
        <v>NO</v>
      </c>
      <c r="Y1450" s="73">
        <f t="shared" si="447"/>
        <v>4.1256944444394321</v>
      </c>
      <c r="Z1450" s="74">
        <f>Table2[[#This Row],[ETA A TIMESLOT]]*24</f>
        <v>99.016666666546371</v>
      </c>
      <c r="AA1450" s="73">
        <f t="shared" si="448"/>
        <v>0</v>
      </c>
      <c r="AB1450" s="73" t="str">
        <f t="shared" si="449"/>
        <v>SI</v>
      </c>
      <c r="AC1450" s="74">
        <f>Table2[[#This Row],[PUNTUALIDAD (H)]]*24</f>
        <v>0</v>
      </c>
      <c r="AD1450" s="73">
        <f t="shared" si="450"/>
        <v>4.1048611111109494</v>
      </c>
      <c r="AE1450" s="74">
        <f>Table2[[#This Row],[ATA TO UNLOADING]]*24</f>
        <v>98.516666666662786</v>
      </c>
      <c r="AF1450" s="74" t="str">
        <f>IF(Table2[[#This Row],[ATA TO UNLOADING 2]]&lt;=48,"YES","NO")</f>
        <v>NO</v>
      </c>
      <c r="AG1450" s="75">
        <f t="shared" si="451"/>
        <v>0.91666666666424135</v>
      </c>
      <c r="AH1450" s="2" t="s">
        <v>24</v>
      </c>
      <c r="AI1450" s="2" t="str">
        <f t="shared" si="452"/>
        <v>CAAU8474031</v>
      </c>
      <c r="AJ1450" s="76" t="str">
        <f t="shared" si="453"/>
        <v>OM TRANSPORT</v>
      </c>
      <c r="AK1450" s="77">
        <f>IF($M1450="TRUCK",VLOOKUP($AQ1450,Invoicing!$A$17:$B$49,MATCH($AK$1,Invoicing!$A$17:$B$17,0),FALSE),VLOOKUP($AQ1450,Invoicing!$N$17:$O$21,MATCH($AK$1,Invoicing!$N$17:$O$17,0),FALSE))</f>
        <v>475</v>
      </c>
      <c r="AL1450" s="78" t="e">
        <f>VLOOKUP($E1450,Invoicing!$A$1:$H$8,MATCH(TRACKER!$N1450,Invoicing!$A$1:$H$1,0),FALSE)</f>
        <v>#N/A</v>
      </c>
      <c r="AM1450" s="78">
        <f>VLOOKUP($E1450,Invoicing!$A$1:$H$8,MATCH(TRACKER!$O$1,Invoicing!$A$1:$H$1,0),FALSE)</f>
        <v>50</v>
      </c>
      <c r="AN1450" s="78">
        <f t="shared" si="454"/>
        <v>0</v>
      </c>
      <c r="AO1450" s="2">
        <f t="shared" si="455"/>
        <v>4</v>
      </c>
      <c r="AP1450" s="2" t="str">
        <f t="shared" si="456"/>
        <v>NIGHT</v>
      </c>
      <c r="AQ1450" s="2" t="str">
        <f t="shared" si="457"/>
        <v>OM TRANSPORTNIGHT</v>
      </c>
      <c r="AR1450" s="71">
        <f t="shared" si="458"/>
        <v>475</v>
      </c>
      <c r="AS1450" s="71">
        <f>VLOOKUP(AJ1450,Invoicing!A:K,10,FALSE)</f>
        <v>25</v>
      </c>
      <c r="AT1450" s="71">
        <f t="shared" si="459"/>
        <v>500</v>
      </c>
    </row>
    <row r="1451" spans="1:47">
      <c r="A1451" s="37" t="s">
        <v>53</v>
      </c>
      <c r="B1451" s="3" t="s">
        <v>38</v>
      </c>
      <c r="C1451" s="11">
        <v>45557.790972222225</v>
      </c>
      <c r="D1451" s="11">
        <v>45557.8125</v>
      </c>
      <c r="E1451" s="11" t="s">
        <v>45</v>
      </c>
      <c r="F1451" s="11" t="s">
        <v>40</v>
      </c>
      <c r="G1451" s="3" t="s">
        <v>1627</v>
      </c>
      <c r="H1451" s="3" t="s">
        <v>41</v>
      </c>
      <c r="I1451" s="11">
        <v>45559.375</v>
      </c>
      <c r="J1451" s="12">
        <v>45559.823611111111</v>
      </c>
      <c r="K1451" s="12">
        <v>45559.854166666664</v>
      </c>
      <c r="L1451" s="12">
        <v>45559.826388888891</v>
      </c>
      <c r="M1451" s="12" t="s">
        <v>115</v>
      </c>
      <c r="N1451" s="3" t="s">
        <v>42</v>
      </c>
      <c r="O1451" s="3">
        <v>0</v>
      </c>
      <c r="P1451" s="1">
        <f t="shared" si="440"/>
        <v>39</v>
      </c>
      <c r="Q1451" s="1">
        <f t="shared" si="441"/>
        <v>9</v>
      </c>
      <c r="R1451" s="72">
        <f t="shared" si="442"/>
        <v>45559.823611111111</v>
      </c>
      <c r="S1451" s="73">
        <f t="shared" si="443"/>
        <v>1.5840277777751908</v>
      </c>
      <c r="T1451" s="74">
        <f>Table2[[#This Row],[ETA A OFRECIMIENTO]]*24</f>
        <v>38.016666666604578</v>
      </c>
      <c r="U1451" s="1" t="str">
        <f t="shared" si="444"/>
        <v>YES</v>
      </c>
      <c r="V1451" s="73">
        <f t="shared" si="445"/>
        <v>0.47916666666424135</v>
      </c>
      <c r="W1451" s="74">
        <f>Table2[[#This Row],[DEL. AVAILABLE A SLOT]]*24</f>
        <v>11.499999999941792</v>
      </c>
      <c r="X1451" s="1" t="str">
        <f t="shared" si="446"/>
        <v>SI</v>
      </c>
      <c r="Y1451" s="73">
        <f t="shared" si="447"/>
        <v>2.0631944444394321</v>
      </c>
      <c r="Z1451" s="74">
        <f>Table2[[#This Row],[ETA A TIMESLOT]]*24</f>
        <v>49.516666666546371</v>
      </c>
      <c r="AA1451" s="73">
        <f t="shared" si="448"/>
        <v>0</v>
      </c>
      <c r="AB1451" s="73" t="str">
        <f t="shared" si="449"/>
        <v>SI</v>
      </c>
      <c r="AC1451" s="74">
        <f>Table2[[#This Row],[PUNTUALIDAD (H)]]*24</f>
        <v>0</v>
      </c>
      <c r="AD1451" s="73">
        <f t="shared" si="450"/>
        <v>2.0354166666656965</v>
      </c>
      <c r="AE1451" s="74">
        <f>Table2[[#This Row],[ATA TO UNLOADING]]*24</f>
        <v>48.849999999976717</v>
      </c>
      <c r="AF1451" s="74" t="str">
        <f>IF(Table2[[#This Row],[ATA TO UNLOADING 2]]&lt;=48,"YES","NO")</f>
        <v>NO</v>
      </c>
      <c r="AG1451" s="75">
        <f t="shared" si="451"/>
        <v>0.85416666666424135</v>
      </c>
      <c r="AH1451" s="2" t="s">
        <v>24</v>
      </c>
      <c r="AI1451" s="2" t="str">
        <f t="shared" si="452"/>
        <v>FFAU5506946</v>
      </c>
      <c r="AJ1451" s="76" t="str">
        <f t="shared" si="453"/>
        <v>OM TRANSPORT</v>
      </c>
      <c r="AK1451" s="77">
        <f>IF($M1451="TRUCK",VLOOKUP($AQ1451,Invoicing!$A$17:$B$49,MATCH($AK$1,Invoicing!$A$17:$B$17,0),FALSE),VLOOKUP($AQ1451,Invoicing!$N$17:$O$21,MATCH($AK$1,Invoicing!$N$17:$O$17,0),FALSE))</f>
        <v>475</v>
      </c>
      <c r="AL1451" s="78" t="e">
        <f>VLOOKUP($E1451,Invoicing!$A$1:$H$8,MATCH(TRACKER!$N1451,Invoicing!$A$1:$H$1,0),FALSE)</f>
        <v>#N/A</v>
      </c>
      <c r="AM1451" s="78">
        <f>VLOOKUP($E1451,Invoicing!$A$1:$H$8,MATCH(TRACKER!$O$1,Invoicing!$A$1:$H$1,0),FALSE)</f>
        <v>50</v>
      </c>
      <c r="AN1451" s="78">
        <f t="shared" si="454"/>
        <v>0</v>
      </c>
      <c r="AO1451" s="2">
        <f t="shared" si="455"/>
        <v>2</v>
      </c>
      <c r="AP1451" s="2" t="str">
        <f t="shared" si="456"/>
        <v>NIGHT</v>
      </c>
      <c r="AQ1451" s="2" t="str">
        <f t="shared" si="457"/>
        <v>OM TRANSPORTNIGHT</v>
      </c>
      <c r="AR1451" s="71">
        <f t="shared" si="458"/>
        <v>475</v>
      </c>
      <c r="AS1451" s="71">
        <f>VLOOKUP(AJ1451,Invoicing!A:K,10,FALSE)</f>
        <v>25</v>
      </c>
      <c r="AT1451" s="71">
        <f t="shared" si="459"/>
        <v>500</v>
      </c>
    </row>
    <row r="1452" spans="1:47">
      <c r="A1452" s="37" t="s">
        <v>53</v>
      </c>
      <c r="B1452" s="3" t="s">
        <v>38</v>
      </c>
      <c r="C1452" s="11">
        <v>45557.790972222225</v>
      </c>
      <c r="D1452" s="11">
        <v>45557.8125</v>
      </c>
      <c r="E1452" s="11" t="s">
        <v>44</v>
      </c>
      <c r="F1452" s="11" t="s">
        <v>40</v>
      </c>
      <c r="G1452" s="3" t="s">
        <v>1628</v>
      </c>
      <c r="H1452" s="3" t="s">
        <v>2821</v>
      </c>
      <c r="I1452" s="11">
        <v>45559.375</v>
      </c>
      <c r="J1452" s="12">
        <v>45560.590277777781</v>
      </c>
      <c r="K1452" s="12">
        <v>45560.5</v>
      </c>
      <c r="L1452" s="12">
        <v>45560.604166666664</v>
      </c>
      <c r="M1452" s="12" t="s">
        <v>115</v>
      </c>
      <c r="N1452" s="3" t="s">
        <v>42</v>
      </c>
      <c r="O1452" s="3">
        <v>0</v>
      </c>
      <c r="P1452" s="1">
        <f t="shared" si="440"/>
        <v>39</v>
      </c>
      <c r="Q1452" s="1">
        <f t="shared" si="441"/>
        <v>9</v>
      </c>
      <c r="R1452" s="72">
        <f t="shared" si="442"/>
        <v>45560.590277777781</v>
      </c>
      <c r="S1452" s="73">
        <f t="shared" si="443"/>
        <v>1.5840277777751908</v>
      </c>
      <c r="T1452" s="74">
        <f>Table2[[#This Row],[ETA A OFRECIMIENTO]]*24</f>
        <v>38.016666666604578</v>
      </c>
      <c r="U1452" s="1" t="str">
        <f t="shared" si="444"/>
        <v>YES</v>
      </c>
      <c r="V1452" s="73">
        <f t="shared" si="445"/>
        <v>1.125</v>
      </c>
      <c r="W1452" s="74">
        <f>Table2[[#This Row],[DEL. AVAILABLE A SLOT]]*24</f>
        <v>27</v>
      </c>
      <c r="X1452" s="1" t="str">
        <f t="shared" si="446"/>
        <v>NO</v>
      </c>
      <c r="Y1452" s="73">
        <f t="shared" si="447"/>
        <v>2.7090277777751908</v>
      </c>
      <c r="Z1452" s="74">
        <f>Table2[[#This Row],[ETA A TIMESLOT]]*24</f>
        <v>65.016666666604578</v>
      </c>
      <c r="AA1452" s="73">
        <f t="shared" si="448"/>
        <v>9.0277777781011537E-2</v>
      </c>
      <c r="AB1452" s="73" t="str">
        <f t="shared" si="449"/>
        <v>NO</v>
      </c>
      <c r="AC1452" s="74">
        <f>Table2[[#This Row],[PUNTUALIDAD (H)]]*24</f>
        <v>2.1666666667442769</v>
      </c>
      <c r="AD1452" s="73">
        <f t="shared" si="450"/>
        <v>2.8131944444394321</v>
      </c>
      <c r="AE1452" s="74">
        <f>Table2[[#This Row],[ATA TO UNLOADING]]*24</f>
        <v>67.516666666546371</v>
      </c>
      <c r="AF1452" s="74" t="str">
        <f>IF(Table2[[#This Row],[ATA TO UNLOADING 2]]&lt;=48,"YES","NO")</f>
        <v>NO</v>
      </c>
      <c r="AG1452" s="75">
        <f t="shared" si="451"/>
        <v>0.5</v>
      </c>
      <c r="AH1452" s="2" t="s">
        <v>42</v>
      </c>
      <c r="AI1452" s="2" t="str">
        <f t="shared" si="452"/>
        <v>GAOU7269163</v>
      </c>
      <c r="AJ1452" s="76" t="str">
        <f t="shared" si="453"/>
        <v>MSI</v>
      </c>
      <c r="AK1452" s="77">
        <f>IF($M1452="TRUCK",VLOOKUP($AQ1452,Invoicing!$A$17:$B$49,MATCH($AK$1,Invoicing!$A$17:$B$17,0),FALSE),VLOOKUP($AQ1452,Invoicing!$N$17:$O$21,MATCH($AK$1,Invoicing!$N$17:$O$17,0),FALSE))</f>
        <v>480</v>
      </c>
      <c r="AL1452" s="78" t="e">
        <f>VLOOKUP($E1452,Invoicing!$A$1:$H$8,MATCH(TRACKER!$N1452,Invoicing!$A$1:$H$1,0),FALSE)</f>
        <v>#N/A</v>
      </c>
      <c r="AM1452" s="78">
        <f>VLOOKUP($E1452,Invoicing!$A$1:$H$8,MATCH(TRACKER!$O$1,Invoicing!$A$1:$H$1,0),FALSE)</f>
        <v>50</v>
      </c>
      <c r="AN1452" s="78">
        <f t="shared" si="454"/>
        <v>0</v>
      </c>
      <c r="AO1452" s="2">
        <f t="shared" si="455"/>
        <v>3</v>
      </c>
      <c r="AP1452" s="2" t="str">
        <f t="shared" si="456"/>
        <v>WEEK</v>
      </c>
      <c r="AQ1452" s="2" t="str">
        <f t="shared" si="457"/>
        <v>MSIWEEK</v>
      </c>
      <c r="AR1452" s="71">
        <f t="shared" si="458"/>
        <v>480</v>
      </c>
      <c r="AS1452" s="71">
        <f>VLOOKUP(AJ1452,Invoicing!A:K,10,FALSE)</f>
        <v>25</v>
      </c>
      <c r="AT1452" s="71">
        <f t="shared" si="459"/>
        <v>505</v>
      </c>
    </row>
    <row r="1453" spans="1:47">
      <c r="A1453" s="37" t="s">
        <v>53</v>
      </c>
      <c r="B1453" s="3" t="s">
        <v>38</v>
      </c>
      <c r="C1453" s="11">
        <v>45557.790972222225</v>
      </c>
      <c r="D1453" s="11">
        <v>45557.8125</v>
      </c>
      <c r="E1453" s="11" t="s">
        <v>45</v>
      </c>
      <c r="F1453" s="11" t="s">
        <v>40</v>
      </c>
      <c r="G1453" s="3" t="s">
        <v>1629</v>
      </c>
      <c r="H1453" s="3" t="s">
        <v>41</v>
      </c>
      <c r="I1453" s="11">
        <v>45559.375</v>
      </c>
      <c r="J1453" s="12">
        <v>45560.21597222222</v>
      </c>
      <c r="K1453" s="12">
        <v>45560.25</v>
      </c>
      <c r="L1453" s="12">
        <v>45560.21875</v>
      </c>
      <c r="M1453" s="12" t="s">
        <v>115</v>
      </c>
      <c r="N1453" s="3" t="s">
        <v>42</v>
      </c>
      <c r="O1453" s="3">
        <v>0</v>
      </c>
      <c r="P1453" s="1">
        <f t="shared" si="440"/>
        <v>39</v>
      </c>
      <c r="Q1453" s="1">
        <f t="shared" si="441"/>
        <v>9</v>
      </c>
      <c r="R1453" s="72">
        <f t="shared" si="442"/>
        <v>45560.21597222222</v>
      </c>
      <c r="S1453" s="73">
        <f t="shared" si="443"/>
        <v>1.5840277777751908</v>
      </c>
      <c r="T1453" s="74">
        <f>Table2[[#This Row],[ETA A OFRECIMIENTO]]*24</f>
        <v>38.016666666604578</v>
      </c>
      <c r="U1453" s="1" t="str">
        <f t="shared" si="444"/>
        <v>YES</v>
      </c>
      <c r="V1453" s="73">
        <f t="shared" si="445"/>
        <v>0.875</v>
      </c>
      <c r="W1453" s="74">
        <f>Table2[[#This Row],[DEL. AVAILABLE A SLOT]]*24</f>
        <v>21</v>
      </c>
      <c r="X1453" s="1" t="str">
        <f t="shared" si="446"/>
        <v>SI</v>
      </c>
      <c r="Y1453" s="73">
        <f t="shared" si="447"/>
        <v>2.4590277777751908</v>
      </c>
      <c r="Z1453" s="74">
        <f>Table2[[#This Row],[ETA A TIMESLOT]]*24</f>
        <v>59.016666666604578</v>
      </c>
      <c r="AA1453" s="73">
        <f t="shared" si="448"/>
        <v>0</v>
      </c>
      <c r="AB1453" s="73" t="str">
        <f t="shared" si="449"/>
        <v>SI</v>
      </c>
      <c r="AC1453" s="74">
        <f>Table2[[#This Row],[PUNTUALIDAD (H)]]*24</f>
        <v>0</v>
      </c>
      <c r="AD1453" s="73">
        <f t="shared" si="450"/>
        <v>2.4277777777751908</v>
      </c>
      <c r="AE1453" s="74">
        <f>Table2[[#This Row],[ATA TO UNLOADING]]*24</f>
        <v>58.266666666604578</v>
      </c>
      <c r="AF1453" s="74" t="str">
        <f>IF(Table2[[#This Row],[ATA TO UNLOADING 2]]&lt;=48,"YES","NO")</f>
        <v>NO</v>
      </c>
      <c r="AG1453" s="75">
        <f t="shared" si="451"/>
        <v>0.25</v>
      </c>
      <c r="AH1453" s="2" t="s">
        <v>42</v>
      </c>
      <c r="AI1453" s="2" t="str">
        <f t="shared" si="452"/>
        <v>GCXU6234708</v>
      </c>
      <c r="AJ1453" s="76" t="str">
        <f t="shared" si="453"/>
        <v>OM TRANSPORT</v>
      </c>
      <c r="AK1453" s="77">
        <f>IF($M1453="TRUCK",VLOOKUP($AQ1453,Invoicing!$A$17:$B$49,MATCH($AK$1,Invoicing!$A$17:$B$17,0),FALSE),VLOOKUP($AQ1453,Invoicing!$N$17:$O$21,MATCH($AK$1,Invoicing!$N$17:$O$17,0),FALSE))</f>
        <v>475</v>
      </c>
      <c r="AL1453" s="78" t="e">
        <f>VLOOKUP($E1453,Invoicing!$A$1:$H$8,MATCH(TRACKER!$N1453,Invoicing!$A$1:$H$1,0),FALSE)</f>
        <v>#N/A</v>
      </c>
      <c r="AM1453" s="78">
        <f>VLOOKUP($E1453,Invoicing!$A$1:$H$8,MATCH(TRACKER!$O$1,Invoicing!$A$1:$H$1,0),FALSE)</f>
        <v>50</v>
      </c>
      <c r="AN1453" s="78">
        <f t="shared" si="454"/>
        <v>0</v>
      </c>
      <c r="AO1453" s="2">
        <f t="shared" si="455"/>
        <v>3</v>
      </c>
      <c r="AP1453" s="2" t="str">
        <f t="shared" si="456"/>
        <v>WEEK</v>
      </c>
      <c r="AQ1453" s="2" t="str">
        <f t="shared" si="457"/>
        <v>OM TRANSPORTWEEK</v>
      </c>
      <c r="AR1453" s="71">
        <f t="shared" si="458"/>
        <v>475</v>
      </c>
      <c r="AS1453" s="71">
        <f>VLOOKUP(AJ1453,Invoicing!A:K,10,FALSE)</f>
        <v>25</v>
      </c>
      <c r="AT1453" s="71">
        <f t="shared" si="459"/>
        <v>500</v>
      </c>
    </row>
    <row r="1454" spans="1:47">
      <c r="A1454" s="37" t="s">
        <v>53</v>
      </c>
      <c r="B1454" s="3" t="s">
        <v>38</v>
      </c>
      <c r="C1454" s="11">
        <v>45557.790972222225</v>
      </c>
      <c r="D1454" s="11">
        <v>45557.8125</v>
      </c>
      <c r="E1454" s="11" t="s">
        <v>49</v>
      </c>
      <c r="F1454" s="11" t="s">
        <v>40</v>
      </c>
      <c r="G1454" s="3" t="s">
        <v>1630</v>
      </c>
      <c r="H1454" s="3" t="s">
        <v>41</v>
      </c>
      <c r="I1454" s="11">
        <v>45559.375</v>
      </c>
      <c r="J1454" s="12">
        <v>45561.892361111109</v>
      </c>
      <c r="K1454" s="12">
        <v>45561.916666666664</v>
      </c>
      <c r="L1454" s="12">
        <v>45561.922222222223</v>
      </c>
      <c r="M1454" s="12" t="s">
        <v>115</v>
      </c>
      <c r="N1454" s="3" t="s">
        <v>42</v>
      </c>
      <c r="O1454" s="3">
        <v>0</v>
      </c>
      <c r="P1454" s="1">
        <f t="shared" si="440"/>
        <v>39</v>
      </c>
      <c r="Q1454" s="1">
        <f t="shared" si="441"/>
        <v>9</v>
      </c>
      <c r="R1454" s="72">
        <f t="shared" si="442"/>
        <v>45561.892361111109</v>
      </c>
      <c r="S1454" s="73">
        <f t="shared" si="443"/>
        <v>1.5840277777751908</v>
      </c>
      <c r="T1454" s="74">
        <f>Table2[[#This Row],[ETA A OFRECIMIENTO]]*24</f>
        <v>38.016666666604578</v>
      </c>
      <c r="U1454" s="1" t="str">
        <f t="shared" si="444"/>
        <v>YES</v>
      </c>
      <c r="V1454" s="73">
        <f t="shared" si="445"/>
        <v>2.5416666666642413</v>
      </c>
      <c r="W1454" s="74">
        <f>Table2[[#This Row],[DEL. AVAILABLE A SLOT]]*24</f>
        <v>60.999999999941792</v>
      </c>
      <c r="X1454" s="1" t="str">
        <f t="shared" si="446"/>
        <v>NO</v>
      </c>
      <c r="Y1454" s="73">
        <f t="shared" si="447"/>
        <v>4.1256944444394321</v>
      </c>
      <c r="Z1454" s="74">
        <f>Table2[[#This Row],[ETA A TIMESLOT]]*24</f>
        <v>99.016666666546371</v>
      </c>
      <c r="AA1454" s="73">
        <f t="shared" si="448"/>
        <v>0</v>
      </c>
      <c r="AB1454" s="73" t="str">
        <f t="shared" si="449"/>
        <v>SI</v>
      </c>
      <c r="AC1454" s="74">
        <f>Table2[[#This Row],[PUNTUALIDAD (H)]]*24</f>
        <v>0</v>
      </c>
      <c r="AD1454" s="73">
        <f t="shared" si="450"/>
        <v>4.1312499999985448</v>
      </c>
      <c r="AE1454" s="74">
        <f>Table2[[#This Row],[ATA TO UNLOADING]]*24</f>
        <v>99.149999999965075</v>
      </c>
      <c r="AF1454" s="74" t="str">
        <f>IF(Table2[[#This Row],[ATA TO UNLOADING 2]]&lt;=48,"YES","NO")</f>
        <v>NO</v>
      </c>
      <c r="AG1454" s="75">
        <f t="shared" si="451"/>
        <v>0.91666666666424135</v>
      </c>
      <c r="AH1454" s="2" t="s">
        <v>24</v>
      </c>
      <c r="AI1454" s="2" t="str">
        <f t="shared" si="452"/>
        <v>GCXU6272143</v>
      </c>
      <c r="AJ1454" s="76" t="str">
        <f t="shared" si="453"/>
        <v>CTU FLEVOKUST BV</v>
      </c>
      <c r="AK1454" s="77">
        <f>IF($M1454="TRUCK",VLOOKUP($AQ1454,Invoicing!$A$17:$B$49,MATCH($AK$1,Invoicing!$A$17:$B$17,0),FALSE),VLOOKUP($AQ1454,Invoicing!$N$17:$O$21,MATCH($AK$1,Invoicing!$N$17:$O$17,0),FALSE))</f>
        <v>530</v>
      </c>
      <c r="AL1454" s="78" t="e">
        <f>VLOOKUP($E1454,Invoicing!$A$1:$H$8,MATCH(TRACKER!$N1454,Invoicing!$A$1:$H$1,0),FALSE)</f>
        <v>#N/A</v>
      </c>
      <c r="AM1454" s="78">
        <v>35</v>
      </c>
      <c r="AN1454" s="78">
        <f t="shared" si="454"/>
        <v>0</v>
      </c>
      <c r="AO1454" s="2">
        <f t="shared" si="455"/>
        <v>4</v>
      </c>
      <c r="AP1454" s="2" t="str">
        <f t="shared" si="456"/>
        <v>NIGHT</v>
      </c>
      <c r="AQ1454" s="2" t="str">
        <f t="shared" si="457"/>
        <v>CTU FLEVOKUST BVNIGHT</v>
      </c>
      <c r="AR1454" s="71">
        <f t="shared" si="458"/>
        <v>530</v>
      </c>
      <c r="AS1454" s="71">
        <f>VLOOKUP(AJ1454,Invoicing!A:K,10,FALSE)</f>
        <v>0</v>
      </c>
      <c r="AT1454" s="71">
        <f t="shared" si="459"/>
        <v>530</v>
      </c>
    </row>
    <row r="1455" spans="1:47">
      <c r="A1455" s="37" t="s">
        <v>53</v>
      </c>
      <c r="B1455" s="3" t="s">
        <v>38</v>
      </c>
      <c r="C1455" s="11">
        <v>45557.790972222225</v>
      </c>
      <c r="D1455" s="11">
        <v>45557.8125</v>
      </c>
      <c r="E1455" s="11" t="s">
        <v>45</v>
      </c>
      <c r="F1455" s="11" t="s">
        <v>40</v>
      </c>
      <c r="G1455" s="3" t="s">
        <v>1631</v>
      </c>
      <c r="H1455" s="3" t="s">
        <v>46</v>
      </c>
      <c r="I1455" s="11">
        <v>45559.375</v>
      </c>
      <c r="J1455" s="12">
        <v>45560.838888888888</v>
      </c>
      <c r="K1455" s="12">
        <v>45561.041666666664</v>
      </c>
      <c r="L1455" s="12">
        <v>45561.038194444445</v>
      </c>
      <c r="M1455" s="12" t="s">
        <v>115</v>
      </c>
      <c r="N1455" s="3" t="s">
        <v>42</v>
      </c>
      <c r="O1455" s="3">
        <v>0</v>
      </c>
      <c r="P1455" s="1">
        <f t="shared" si="440"/>
        <v>39</v>
      </c>
      <c r="Q1455" s="1">
        <f t="shared" si="441"/>
        <v>9</v>
      </c>
      <c r="R1455" s="72">
        <f t="shared" si="442"/>
        <v>45560.838888888888</v>
      </c>
      <c r="S1455" s="73">
        <f t="shared" si="443"/>
        <v>1.5840277777751908</v>
      </c>
      <c r="T1455" s="74">
        <f>Table2[[#This Row],[ETA A OFRECIMIENTO]]*24</f>
        <v>38.016666666604578</v>
      </c>
      <c r="U1455" s="1" t="str">
        <f t="shared" si="444"/>
        <v>YES</v>
      </c>
      <c r="V1455" s="73">
        <f t="shared" si="445"/>
        <v>1.6666666666642413</v>
      </c>
      <c r="W1455" s="74">
        <f>Table2[[#This Row],[DEL. AVAILABLE A SLOT]]*24</f>
        <v>39.999999999941792</v>
      </c>
      <c r="X1455" s="1" t="str">
        <f t="shared" si="446"/>
        <v>NO</v>
      </c>
      <c r="Y1455" s="73">
        <f t="shared" si="447"/>
        <v>3.2506944444394321</v>
      </c>
      <c r="Z1455" s="74">
        <f>Table2[[#This Row],[ETA A TIMESLOT]]*24</f>
        <v>78.016666666546371</v>
      </c>
      <c r="AA1455" s="73">
        <f t="shared" si="448"/>
        <v>0</v>
      </c>
      <c r="AB1455" s="73" t="str">
        <f t="shared" si="449"/>
        <v>SI</v>
      </c>
      <c r="AC1455" s="74">
        <f>Table2[[#This Row],[PUNTUALIDAD (H)]]*24</f>
        <v>0</v>
      </c>
      <c r="AD1455" s="73">
        <f t="shared" si="450"/>
        <v>3.2472222222204437</v>
      </c>
      <c r="AE1455" s="74">
        <f>Table2[[#This Row],[ATA TO UNLOADING]]*24</f>
        <v>77.933333333290648</v>
      </c>
      <c r="AF1455" s="74" t="str">
        <f>IF(Table2[[#This Row],[ATA TO UNLOADING 2]]&lt;=48,"YES","NO")</f>
        <v>NO</v>
      </c>
      <c r="AG1455" s="75">
        <f t="shared" si="451"/>
        <v>4.1666666664241347E-2</v>
      </c>
      <c r="AH1455" s="2" t="s">
        <v>24</v>
      </c>
      <c r="AI1455" s="2" t="str">
        <f t="shared" si="452"/>
        <v>GCXU6337727</v>
      </c>
      <c r="AJ1455" s="76" t="str">
        <f t="shared" si="453"/>
        <v>OM TRANSPORT</v>
      </c>
      <c r="AK1455" s="77">
        <f>IF($M1455="TRUCK",VLOOKUP($AQ1455,Invoicing!$A$17:$B$49,MATCH($AK$1,Invoicing!$A$17:$B$17,0),FALSE),VLOOKUP($AQ1455,Invoicing!$N$17:$O$21,MATCH($AK$1,Invoicing!$N$17:$O$17,0),FALSE))</f>
        <v>475</v>
      </c>
      <c r="AL1455" s="78" t="e">
        <f>VLOOKUP($E1455,Invoicing!$A$1:$H$8,MATCH(TRACKER!$N1455,Invoicing!$A$1:$H$1,0),FALSE)</f>
        <v>#N/A</v>
      </c>
      <c r="AM1455" s="78">
        <f>VLOOKUP($E1455,Invoicing!$A$1:$H$8,MATCH(TRACKER!$O$1,Invoicing!$A$1:$H$1,0),FALSE)</f>
        <v>50</v>
      </c>
      <c r="AN1455" s="78">
        <f t="shared" si="454"/>
        <v>0</v>
      </c>
      <c r="AO1455" s="2">
        <f t="shared" si="455"/>
        <v>4</v>
      </c>
      <c r="AP1455" s="2" t="str">
        <f t="shared" si="456"/>
        <v>NIGHT</v>
      </c>
      <c r="AQ1455" s="2" t="str">
        <f t="shared" si="457"/>
        <v>OM TRANSPORTNIGHT</v>
      </c>
      <c r="AR1455" s="71">
        <f t="shared" si="458"/>
        <v>475</v>
      </c>
      <c r="AS1455" s="71">
        <f>VLOOKUP(AJ1455,Invoicing!A:K,10,FALSE)</f>
        <v>25</v>
      </c>
      <c r="AT1455" s="71">
        <f t="shared" si="459"/>
        <v>500</v>
      </c>
    </row>
    <row r="1456" spans="1:47">
      <c r="A1456" s="37" t="s">
        <v>53</v>
      </c>
      <c r="B1456" s="3" t="s">
        <v>38</v>
      </c>
      <c r="C1456" s="11">
        <v>45557.790972222225</v>
      </c>
      <c r="D1456" s="11">
        <v>45557.8125</v>
      </c>
      <c r="E1456" s="11" t="s">
        <v>44</v>
      </c>
      <c r="F1456" s="11" t="s">
        <v>40</v>
      </c>
      <c r="G1456" s="3" t="s">
        <v>1632</v>
      </c>
      <c r="H1456" s="3" t="s">
        <v>41</v>
      </c>
      <c r="I1456" s="11">
        <v>45559.375</v>
      </c>
      <c r="J1456" s="12">
        <v>45559.682638888888</v>
      </c>
      <c r="K1456" s="12">
        <v>45559.729166666664</v>
      </c>
      <c r="L1456" s="12">
        <v>45559.6875</v>
      </c>
      <c r="M1456" s="12" t="s">
        <v>115</v>
      </c>
      <c r="N1456" s="3" t="s">
        <v>42</v>
      </c>
      <c r="O1456" s="3">
        <v>0</v>
      </c>
      <c r="P1456" s="1">
        <f t="shared" si="440"/>
        <v>39</v>
      </c>
      <c r="Q1456" s="1">
        <f t="shared" si="441"/>
        <v>9</v>
      </c>
      <c r="R1456" s="72">
        <f t="shared" si="442"/>
        <v>45559.682638888888</v>
      </c>
      <c r="S1456" s="73">
        <f t="shared" si="443"/>
        <v>1.5840277777751908</v>
      </c>
      <c r="T1456" s="74">
        <f>Table2[[#This Row],[ETA A OFRECIMIENTO]]*24</f>
        <v>38.016666666604578</v>
      </c>
      <c r="U1456" s="1" t="str">
        <f t="shared" si="444"/>
        <v>YES</v>
      </c>
      <c r="V1456" s="73">
        <f t="shared" si="445"/>
        <v>0.35416666666424135</v>
      </c>
      <c r="W1456" s="74">
        <f>Table2[[#This Row],[DEL. AVAILABLE A SLOT]]*24</f>
        <v>8.4999999999417923</v>
      </c>
      <c r="X1456" s="1" t="str">
        <f t="shared" si="446"/>
        <v>SI</v>
      </c>
      <c r="Y1456" s="73">
        <f t="shared" si="447"/>
        <v>1.9381944444394321</v>
      </c>
      <c r="Z1456" s="74">
        <f>Table2[[#This Row],[ETA A TIMESLOT]]*24</f>
        <v>46.516666666546371</v>
      </c>
      <c r="AA1456" s="73">
        <f t="shared" si="448"/>
        <v>0</v>
      </c>
      <c r="AB1456" s="73" t="str">
        <f t="shared" si="449"/>
        <v>SI</v>
      </c>
      <c r="AC1456" s="74">
        <f>Table2[[#This Row],[PUNTUALIDAD (H)]]*24</f>
        <v>0</v>
      </c>
      <c r="AD1456" s="73">
        <f t="shared" si="450"/>
        <v>1.8965277777751908</v>
      </c>
      <c r="AE1456" s="74">
        <f>Table2[[#This Row],[ATA TO UNLOADING]]*24</f>
        <v>45.516666666604578</v>
      </c>
      <c r="AF1456" s="74" t="str">
        <f>IF(Table2[[#This Row],[ATA TO UNLOADING 2]]&lt;=48,"YES","NO")</f>
        <v>YES</v>
      </c>
      <c r="AG1456" s="75">
        <f t="shared" si="451"/>
        <v>0.72916666666424135</v>
      </c>
      <c r="AH1456" s="2" t="s">
        <v>42</v>
      </c>
      <c r="AI1456" s="2" t="str">
        <f t="shared" si="452"/>
        <v>HASU4680319</v>
      </c>
      <c r="AJ1456" s="76" t="str">
        <f t="shared" si="453"/>
        <v>MSI</v>
      </c>
      <c r="AK1456" s="77">
        <f>IF($M1456="TRUCK",VLOOKUP($AQ1456,Invoicing!$A$17:$B$49,MATCH($AK$1,Invoicing!$A$17:$B$17,0),FALSE),VLOOKUP($AQ1456,Invoicing!$N$17:$O$21,MATCH($AK$1,Invoicing!$N$17:$O$17,0),FALSE))</f>
        <v>480</v>
      </c>
      <c r="AL1456" s="78" t="e">
        <f>VLOOKUP($E1456,Invoicing!$A$1:$H$8,MATCH(TRACKER!$N1456,Invoicing!$A$1:$H$1,0),FALSE)</f>
        <v>#N/A</v>
      </c>
      <c r="AM1456" s="78">
        <f>VLOOKUP($E1456,Invoicing!$A$1:$H$8,MATCH(TRACKER!$O$1,Invoicing!$A$1:$H$1,0),FALSE)</f>
        <v>50</v>
      </c>
      <c r="AN1456" s="78">
        <f t="shared" si="454"/>
        <v>0</v>
      </c>
      <c r="AO1456" s="2">
        <f t="shared" si="455"/>
        <v>2</v>
      </c>
      <c r="AP1456" s="2" t="str">
        <f t="shared" si="456"/>
        <v>WEEK</v>
      </c>
      <c r="AQ1456" s="2" t="str">
        <f t="shared" si="457"/>
        <v>MSIWEEK</v>
      </c>
      <c r="AR1456" s="71">
        <f t="shared" si="458"/>
        <v>480</v>
      </c>
      <c r="AS1456" s="71">
        <f>VLOOKUP(AJ1456,Invoicing!A:K,10,FALSE)</f>
        <v>25</v>
      </c>
      <c r="AT1456" s="71">
        <f t="shared" si="459"/>
        <v>505</v>
      </c>
    </row>
    <row r="1457" spans="1:46">
      <c r="A1457" s="37" t="s">
        <v>53</v>
      </c>
      <c r="B1457" s="3" t="s">
        <v>38</v>
      </c>
      <c r="C1457" s="11">
        <v>45557.790972222225</v>
      </c>
      <c r="D1457" s="11">
        <v>45557.8125</v>
      </c>
      <c r="E1457" s="11" t="s">
        <v>39</v>
      </c>
      <c r="F1457" s="11" t="s">
        <v>40</v>
      </c>
      <c r="G1457" s="3" t="s">
        <v>1633</v>
      </c>
      <c r="H1457" s="3" t="s">
        <v>41</v>
      </c>
      <c r="I1457" s="11">
        <v>45559.375</v>
      </c>
      <c r="J1457" s="12">
        <v>45559.916666666664</v>
      </c>
      <c r="K1457" s="12">
        <v>45559.916666666664</v>
      </c>
      <c r="L1457" s="12">
        <v>45559.920138888891</v>
      </c>
      <c r="M1457" s="12" t="s">
        <v>115</v>
      </c>
      <c r="N1457" s="3" t="s">
        <v>42</v>
      </c>
      <c r="O1457" s="3">
        <v>1</v>
      </c>
      <c r="P1457" s="1">
        <f t="shared" si="440"/>
        <v>39</v>
      </c>
      <c r="Q1457" s="1">
        <f t="shared" si="441"/>
        <v>9</v>
      </c>
      <c r="R1457" s="72">
        <f t="shared" si="442"/>
        <v>45559.916666666664</v>
      </c>
      <c r="S1457" s="73">
        <f t="shared" si="443"/>
        <v>1.5840277777751908</v>
      </c>
      <c r="T1457" s="74">
        <f>Table2[[#This Row],[ETA A OFRECIMIENTO]]*24</f>
        <v>38.016666666604578</v>
      </c>
      <c r="U1457" s="1" t="str">
        <f t="shared" si="444"/>
        <v>YES</v>
      </c>
      <c r="V1457" s="73">
        <f t="shared" si="445"/>
        <v>0.54166666666424135</v>
      </c>
      <c r="W1457" s="74">
        <f>Table2[[#This Row],[DEL. AVAILABLE A SLOT]]*24</f>
        <v>12.999999999941792</v>
      </c>
      <c r="X1457" s="1" t="str">
        <f t="shared" si="446"/>
        <v>SI</v>
      </c>
      <c r="Y1457" s="73">
        <f t="shared" si="447"/>
        <v>2.1256944444394321</v>
      </c>
      <c r="Z1457" s="74">
        <f>Table2[[#This Row],[ETA A TIMESLOT]]*24</f>
        <v>51.016666666546371</v>
      </c>
      <c r="AA1457" s="73">
        <f t="shared" si="448"/>
        <v>0</v>
      </c>
      <c r="AB1457" s="73" t="str">
        <f t="shared" si="449"/>
        <v>SI</v>
      </c>
      <c r="AC1457" s="74">
        <f>Table2[[#This Row],[PUNTUALIDAD (H)]]*24</f>
        <v>0</v>
      </c>
      <c r="AD1457" s="73">
        <f t="shared" si="450"/>
        <v>2.1291666666656965</v>
      </c>
      <c r="AE1457" s="74">
        <f>Table2[[#This Row],[ATA TO UNLOADING]]*24</f>
        <v>51.099999999976717</v>
      </c>
      <c r="AF1457" s="74" t="str">
        <f>IF(Table2[[#This Row],[ATA TO UNLOADING 2]]&lt;=48,"YES","NO")</f>
        <v>NO</v>
      </c>
      <c r="AG1457" s="75">
        <f t="shared" si="451"/>
        <v>0.91666666666424135</v>
      </c>
      <c r="AH1457" s="2" t="s">
        <v>24</v>
      </c>
      <c r="AI1457" s="2" t="str">
        <f t="shared" si="452"/>
        <v>MAEU9193438</v>
      </c>
      <c r="AJ1457" s="76" t="str">
        <f t="shared" si="453"/>
        <v>AZOIA LOGISTICS</v>
      </c>
      <c r="AK1457" s="77">
        <f>IF($M1457="TRUCK",VLOOKUP($AQ1457,Invoicing!$A$17:$B$49,MATCH($AK$1,Invoicing!$A$17:$B$17,0),FALSE),VLOOKUP($AQ1457,Invoicing!$N$17:$O$21,MATCH($AK$1,Invoicing!$N$17:$O$17,0),FALSE))</f>
        <v>550</v>
      </c>
      <c r="AL1457" s="78" t="e">
        <f>VLOOKUP($E1457,Invoicing!$A$1:$H$8,MATCH(TRACKER!$N1457,Invoicing!$A$1:$H$1,0),FALSE)</f>
        <v>#N/A</v>
      </c>
      <c r="AM1457" s="78">
        <f>VLOOKUP($E1457,Invoicing!$A$1:$H$8,MATCH(TRACKER!$O$1,Invoicing!$A$1:$H$1,0),FALSE)</f>
        <v>45</v>
      </c>
      <c r="AN1457" s="78">
        <f t="shared" si="454"/>
        <v>45</v>
      </c>
      <c r="AO1457" s="2">
        <f t="shared" si="455"/>
        <v>2</v>
      </c>
      <c r="AP1457" s="2" t="str">
        <f t="shared" si="456"/>
        <v>NIGHT</v>
      </c>
      <c r="AQ1457" s="2" t="str">
        <f t="shared" si="457"/>
        <v>AZOIA LOGISTICSNIGHT</v>
      </c>
      <c r="AR1457" s="71">
        <f t="shared" si="458"/>
        <v>595</v>
      </c>
      <c r="AS1457" s="71">
        <f>VLOOKUP(AJ1457,Invoicing!A:K,10,FALSE)</f>
        <v>25</v>
      </c>
      <c r="AT1457" s="71">
        <f t="shared" si="459"/>
        <v>620</v>
      </c>
    </row>
    <row r="1458" spans="1:46">
      <c r="A1458" s="37" t="s">
        <v>53</v>
      </c>
      <c r="B1458" s="3" t="s">
        <v>38</v>
      </c>
      <c r="C1458" s="11">
        <v>45557.790972222225</v>
      </c>
      <c r="D1458" s="11">
        <v>45557.8125</v>
      </c>
      <c r="E1458" s="11" t="s">
        <v>44</v>
      </c>
      <c r="F1458" s="11" t="s">
        <v>40</v>
      </c>
      <c r="G1458" s="3" t="s">
        <v>1634</v>
      </c>
      <c r="H1458" s="3" t="s">
        <v>41</v>
      </c>
      <c r="I1458" s="11">
        <v>45559.375</v>
      </c>
      <c r="J1458" s="12">
        <v>45561.253472222219</v>
      </c>
      <c r="K1458" s="12">
        <v>45561.25</v>
      </c>
      <c r="L1458" s="12">
        <v>45561.257638888892</v>
      </c>
      <c r="M1458" s="12" t="s">
        <v>115</v>
      </c>
      <c r="N1458" s="3" t="s">
        <v>42</v>
      </c>
      <c r="O1458" s="3">
        <v>0</v>
      </c>
      <c r="P1458" s="1">
        <f t="shared" si="440"/>
        <v>39</v>
      </c>
      <c r="Q1458" s="1">
        <f t="shared" si="441"/>
        <v>9</v>
      </c>
      <c r="R1458" s="72">
        <f t="shared" si="442"/>
        <v>45561.253472222219</v>
      </c>
      <c r="S1458" s="73">
        <f t="shared" si="443"/>
        <v>1.5840277777751908</v>
      </c>
      <c r="T1458" s="74">
        <f>Table2[[#This Row],[ETA A OFRECIMIENTO]]*24</f>
        <v>38.016666666604578</v>
      </c>
      <c r="U1458" s="1" t="str">
        <f t="shared" si="444"/>
        <v>YES</v>
      </c>
      <c r="V1458" s="73">
        <f t="shared" si="445"/>
        <v>1.875</v>
      </c>
      <c r="W1458" s="74">
        <f>Table2[[#This Row],[DEL. AVAILABLE A SLOT]]*24</f>
        <v>45</v>
      </c>
      <c r="X1458" s="1" t="str">
        <f t="shared" si="446"/>
        <v>NO</v>
      </c>
      <c r="Y1458" s="73">
        <f t="shared" si="447"/>
        <v>3.4590277777751908</v>
      </c>
      <c r="Z1458" s="74">
        <f>Table2[[#This Row],[ETA A TIMESLOT]]*24</f>
        <v>83.016666666604578</v>
      </c>
      <c r="AA1458" s="73">
        <f t="shared" si="448"/>
        <v>3.4722222189884633E-3</v>
      </c>
      <c r="AB1458" s="73" t="str">
        <f t="shared" si="449"/>
        <v>SI</v>
      </c>
      <c r="AC1458" s="74">
        <f>Table2[[#This Row],[PUNTUALIDAD (H)]]*24</f>
        <v>8.3333333255723119E-2</v>
      </c>
      <c r="AD1458" s="73">
        <f t="shared" si="450"/>
        <v>3.4666666666671517</v>
      </c>
      <c r="AE1458" s="74">
        <f>Table2[[#This Row],[ATA TO UNLOADING]]*24</f>
        <v>83.200000000011642</v>
      </c>
      <c r="AF1458" s="74" t="str">
        <f>IF(Table2[[#This Row],[ATA TO UNLOADING 2]]&lt;=48,"YES","NO")</f>
        <v>NO</v>
      </c>
      <c r="AG1458" s="75">
        <f t="shared" si="451"/>
        <v>0.25</v>
      </c>
      <c r="AH1458" s="2" t="s">
        <v>42</v>
      </c>
      <c r="AI1458" s="2" t="str">
        <f t="shared" si="452"/>
        <v>MAEU9293294</v>
      </c>
      <c r="AJ1458" s="76" t="str">
        <f t="shared" si="453"/>
        <v>MSI</v>
      </c>
      <c r="AK1458" s="77">
        <f>IF($M1458="TRUCK",VLOOKUP($AQ1458,Invoicing!$A$17:$B$49,MATCH($AK$1,Invoicing!$A$17:$B$17,0),FALSE),VLOOKUP($AQ1458,Invoicing!$N$17:$O$21,MATCH($AK$1,Invoicing!$N$17:$O$17,0),FALSE))</f>
        <v>480</v>
      </c>
      <c r="AL1458" s="78" t="e">
        <f>VLOOKUP($E1458,Invoicing!$A$1:$H$8,MATCH(TRACKER!$N1458,Invoicing!$A$1:$H$1,0),FALSE)</f>
        <v>#N/A</v>
      </c>
      <c r="AM1458" s="78">
        <f>VLOOKUP($E1458,Invoicing!$A$1:$H$8,MATCH(TRACKER!$O$1,Invoicing!$A$1:$H$1,0),FALSE)</f>
        <v>50</v>
      </c>
      <c r="AN1458" s="78">
        <f t="shared" si="454"/>
        <v>0</v>
      </c>
      <c r="AO1458" s="2">
        <f t="shared" si="455"/>
        <v>4</v>
      </c>
      <c r="AP1458" s="2" t="str">
        <f t="shared" si="456"/>
        <v>WEEK</v>
      </c>
      <c r="AQ1458" s="2" t="str">
        <f t="shared" si="457"/>
        <v>MSIWEEK</v>
      </c>
      <c r="AR1458" s="71">
        <f t="shared" si="458"/>
        <v>480</v>
      </c>
      <c r="AS1458" s="71">
        <f>VLOOKUP(AJ1458,Invoicing!A:K,10,FALSE)</f>
        <v>25</v>
      </c>
      <c r="AT1458" s="71">
        <f t="shared" si="459"/>
        <v>505</v>
      </c>
    </row>
    <row r="1459" spans="1:46">
      <c r="A1459" s="37" t="s">
        <v>53</v>
      </c>
      <c r="B1459" s="3" t="s">
        <v>38</v>
      </c>
      <c r="C1459" s="11">
        <v>45557.790972222225</v>
      </c>
      <c r="D1459" s="11">
        <v>45557.8125</v>
      </c>
      <c r="E1459" s="11" t="s">
        <v>49</v>
      </c>
      <c r="F1459" s="11" t="s">
        <v>40</v>
      </c>
      <c r="G1459" s="3" t="s">
        <v>1635</v>
      </c>
      <c r="H1459" s="3" t="s">
        <v>41</v>
      </c>
      <c r="I1459" s="11">
        <v>45559.375</v>
      </c>
      <c r="J1459" s="12">
        <v>45560.645138888889</v>
      </c>
      <c r="K1459" s="12">
        <v>45560.666666666664</v>
      </c>
      <c r="L1459" s="12">
        <v>45560.666666666664</v>
      </c>
      <c r="M1459" s="12" t="s">
        <v>115</v>
      </c>
      <c r="N1459" s="3" t="s">
        <v>42</v>
      </c>
      <c r="O1459" s="3">
        <v>0</v>
      </c>
      <c r="P1459" s="1">
        <f t="shared" si="440"/>
        <v>39</v>
      </c>
      <c r="Q1459" s="1">
        <f t="shared" si="441"/>
        <v>9</v>
      </c>
      <c r="R1459" s="72">
        <f t="shared" si="442"/>
        <v>45560.645138888889</v>
      </c>
      <c r="S1459" s="73">
        <f t="shared" si="443"/>
        <v>1.5840277777751908</v>
      </c>
      <c r="T1459" s="74">
        <f>Table2[[#This Row],[ETA A OFRECIMIENTO]]*24</f>
        <v>38.016666666604578</v>
      </c>
      <c r="U1459" s="1" t="str">
        <f t="shared" si="444"/>
        <v>YES</v>
      </c>
      <c r="V1459" s="73">
        <f t="shared" si="445"/>
        <v>1.2916666666642413</v>
      </c>
      <c r="W1459" s="74">
        <f>Table2[[#This Row],[DEL. AVAILABLE A SLOT]]*24</f>
        <v>30.999999999941792</v>
      </c>
      <c r="X1459" s="1" t="str">
        <f t="shared" si="446"/>
        <v>NO</v>
      </c>
      <c r="Y1459" s="73">
        <f t="shared" si="447"/>
        <v>2.8756944444394321</v>
      </c>
      <c r="Z1459" s="74">
        <f>Table2[[#This Row],[ETA A TIMESLOT]]*24</f>
        <v>69.016666666546371</v>
      </c>
      <c r="AA1459" s="73">
        <f t="shared" si="448"/>
        <v>0</v>
      </c>
      <c r="AB1459" s="73" t="str">
        <f t="shared" si="449"/>
        <v>SI</v>
      </c>
      <c r="AC1459" s="74">
        <f>Table2[[#This Row],[PUNTUALIDAD (H)]]*24</f>
        <v>0</v>
      </c>
      <c r="AD1459" s="73">
        <f t="shared" si="450"/>
        <v>2.8756944444394321</v>
      </c>
      <c r="AE1459" s="74">
        <f>Table2[[#This Row],[ATA TO UNLOADING]]*24</f>
        <v>69.016666666546371</v>
      </c>
      <c r="AF1459" s="74" t="str">
        <f>IF(Table2[[#This Row],[ATA TO UNLOADING 2]]&lt;=48,"YES","NO")</f>
        <v>NO</v>
      </c>
      <c r="AG1459" s="75">
        <f t="shared" si="451"/>
        <v>0.66666666666424135</v>
      </c>
      <c r="AH1459" s="2" t="s">
        <v>42</v>
      </c>
      <c r="AI1459" s="2" t="str">
        <f t="shared" si="452"/>
        <v>MRKU2621361</v>
      </c>
      <c r="AJ1459" s="76" t="str">
        <f t="shared" si="453"/>
        <v>CTU FLEVOKUST BV</v>
      </c>
      <c r="AK1459" s="77">
        <f>IF($M1459="TRUCK",VLOOKUP($AQ1459,Invoicing!$A$17:$B$49,MATCH($AK$1,Invoicing!$A$17:$B$17,0),FALSE),VLOOKUP($AQ1459,Invoicing!$N$17:$O$21,MATCH($AK$1,Invoicing!$N$17:$O$17,0),FALSE))</f>
        <v>520</v>
      </c>
      <c r="AL1459" s="78" t="e">
        <f>VLOOKUP($E1459,Invoicing!$A$1:$H$8,MATCH(TRACKER!$N1459,Invoicing!$A$1:$H$1,0),FALSE)</f>
        <v>#N/A</v>
      </c>
      <c r="AM1459" s="78">
        <v>35</v>
      </c>
      <c r="AN1459" s="78">
        <f t="shared" si="454"/>
        <v>0</v>
      </c>
      <c r="AO1459" s="2">
        <f t="shared" si="455"/>
        <v>3</v>
      </c>
      <c r="AP1459" s="2" t="str">
        <f t="shared" si="456"/>
        <v>WEEK</v>
      </c>
      <c r="AQ1459" s="2" t="str">
        <f t="shared" si="457"/>
        <v>CTU FLEVOKUST BVWEEK</v>
      </c>
      <c r="AR1459" s="71">
        <f t="shared" si="458"/>
        <v>520</v>
      </c>
      <c r="AS1459" s="71">
        <f>VLOOKUP(AJ1459,Invoicing!A:K,10,FALSE)</f>
        <v>0</v>
      </c>
      <c r="AT1459" s="71">
        <f t="shared" si="459"/>
        <v>520</v>
      </c>
    </row>
    <row r="1460" spans="1:46">
      <c r="A1460" s="37" t="s">
        <v>53</v>
      </c>
      <c r="B1460" s="3" t="s">
        <v>38</v>
      </c>
      <c r="C1460" s="11">
        <v>45557.790972222225</v>
      </c>
      <c r="D1460" s="11">
        <v>45557.8125</v>
      </c>
      <c r="E1460" s="11" t="s">
        <v>45</v>
      </c>
      <c r="F1460" s="11" t="s">
        <v>40</v>
      </c>
      <c r="G1460" s="3" t="s">
        <v>1636</v>
      </c>
      <c r="H1460" s="3" t="s">
        <v>41</v>
      </c>
      <c r="I1460" s="11">
        <v>45559.375</v>
      </c>
      <c r="J1460" s="12">
        <v>45560.26666666667</v>
      </c>
      <c r="K1460" s="12">
        <v>45560.458333333336</v>
      </c>
      <c r="L1460" s="12">
        <v>45560.270833333336</v>
      </c>
      <c r="M1460" s="12" t="s">
        <v>115</v>
      </c>
      <c r="N1460" s="3" t="s">
        <v>42</v>
      </c>
      <c r="O1460" s="3">
        <v>0</v>
      </c>
      <c r="P1460" s="1">
        <f t="shared" si="440"/>
        <v>39</v>
      </c>
      <c r="Q1460" s="1">
        <f t="shared" si="441"/>
        <v>9</v>
      </c>
      <c r="R1460" s="72">
        <f t="shared" si="442"/>
        <v>45560.26666666667</v>
      </c>
      <c r="S1460" s="73">
        <f t="shared" si="443"/>
        <v>1.5840277777751908</v>
      </c>
      <c r="T1460" s="74">
        <f>Table2[[#This Row],[ETA A OFRECIMIENTO]]*24</f>
        <v>38.016666666604578</v>
      </c>
      <c r="U1460" s="1" t="str">
        <f t="shared" si="444"/>
        <v>YES</v>
      </c>
      <c r="V1460" s="73">
        <f t="shared" si="445"/>
        <v>1.0833333333357587</v>
      </c>
      <c r="W1460" s="74">
        <f>Table2[[#This Row],[DEL. AVAILABLE A SLOT]]*24</f>
        <v>26.000000000058208</v>
      </c>
      <c r="X1460" s="1" t="str">
        <f t="shared" si="446"/>
        <v>NO</v>
      </c>
      <c r="Y1460" s="73">
        <f t="shared" si="447"/>
        <v>2.6673611111109494</v>
      </c>
      <c r="Z1460" s="74">
        <f>Table2[[#This Row],[ETA A TIMESLOT]]*24</f>
        <v>64.016666666662786</v>
      </c>
      <c r="AA1460" s="73">
        <f t="shared" si="448"/>
        <v>0</v>
      </c>
      <c r="AB1460" s="73" t="str">
        <f t="shared" si="449"/>
        <v>SI</v>
      </c>
      <c r="AC1460" s="74">
        <f>Table2[[#This Row],[PUNTUALIDAD (H)]]*24</f>
        <v>0</v>
      </c>
      <c r="AD1460" s="73">
        <f t="shared" si="450"/>
        <v>2.4798611111109494</v>
      </c>
      <c r="AE1460" s="74">
        <f>Table2[[#This Row],[ATA TO UNLOADING]]*24</f>
        <v>59.516666666662786</v>
      </c>
      <c r="AF1460" s="74" t="str">
        <f>IF(Table2[[#This Row],[ATA TO UNLOADING 2]]&lt;=48,"YES","NO")</f>
        <v>NO</v>
      </c>
      <c r="AG1460" s="75">
        <f t="shared" si="451"/>
        <v>0.45833333333575865</v>
      </c>
      <c r="AH1460" s="2" t="s">
        <v>42</v>
      </c>
      <c r="AI1460" s="2" t="str">
        <f t="shared" si="452"/>
        <v>MRKU2973830</v>
      </c>
      <c r="AJ1460" s="76" t="str">
        <f t="shared" si="453"/>
        <v>OM TRANSPORT</v>
      </c>
      <c r="AK1460" s="77">
        <f>IF($M1460="TRUCK",VLOOKUP($AQ1460,Invoicing!$A$17:$B$49,MATCH($AK$1,Invoicing!$A$17:$B$17,0),FALSE),VLOOKUP($AQ1460,Invoicing!$N$17:$O$21,MATCH($AK$1,Invoicing!$N$17:$O$17,0),FALSE))</f>
        <v>475</v>
      </c>
      <c r="AL1460" s="78" t="e">
        <f>VLOOKUP($E1460,Invoicing!$A$1:$H$8,MATCH(TRACKER!$N1460,Invoicing!$A$1:$H$1,0),FALSE)</f>
        <v>#N/A</v>
      </c>
      <c r="AM1460" s="78">
        <f>VLOOKUP($E1460,Invoicing!$A$1:$H$8,MATCH(TRACKER!$O$1,Invoicing!$A$1:$H$1,0),FALSE)</f>
        <v>50</v>
      </c>
      <c r="AN1460" s="78">
        <f t="shared" si="454"/>
        <v>0</v>
      </c>
      <c r="AO1460" s="2">
        <f t="shared" si="455"/>
        <v>3</v>
      </c>
      <c r="AP1460" s="2" t="str">
        <f t="shared" si="456"/>
        <v>WEEK</v>
      </c>
      <c r="AQ1460" s="2" t="str">
        <f t="shared" si="457"/>
        <v>OM TRANSPORTWEEK</v>
      </c>
      <c r="AR1460" s="71">
        <f t="shared" si="458"/>
        <v>475</v>
      </c>
      <c r="AS1460" s="71">
        <f>VLOOKUP(AJ1460,Invoicing!A:K,10,FALSE)</f>
        <v>25</v>
      </c>
      <c r="AT1460" s="71">
        <f t="shared" si="459"/>
        <v>500</v>
      </c>
    </row>
    <row r="1461" spans="1:46">
      <c r="A1461" s="37" t="s">
        <v>53</v>
      </c>
      <c r="B1461" s="3" t="s">
        <v>38</v>
      </c>
      <c r="C1461" s="11">
        <v>45557.790972222225</v>
      </c>
      <c r="D1461" s="11">
        <v>45557.8125</v>
      </c>
      <c r="E1461" s="11" t="s">
        <v>44</v>
      </c>
      <c r="F1461" s="11" t="s">
        <v>40</v>
      </c>
      <c r="G1461" s="3" t="s">
        <v>1637</v>
      </c>
      <c r="H1461" s="3" t="s">
        <v>41</v>
      </c>
      <c r="I1461" s="11">
        <v>45559.375</v>
      </c>
      <c r="J1461" s="12">
        <v>45561.563888888886</v>
      </c>
      <c r="K1461" s="12">
        <v>45561.625</v>
      </c>
      <c r="L1461" s="12">
        <v>45561.568749999999</v>
      </c>
      <c r="M1461" s="12" t="s">
        <v>115</v>
      </c>
      <c r="N1461" s="3" t="s">
        <v>42</v>
      </c>
      <c r="O1461" s="3">
        <v>0</v>
      </c>
      <c r="P1461" s="1">
        <f t="shared" si="440"/>
        <v>39</v>
      </c>
      <c r="Q1461" s="1">
        <f t="shared" si="441"/>
        <v>9</v>
      </c>
      <c r="R1461" s="72">
        <f t="shared" si="442"/>
        <v>45561.563888888886</v>
      </c>
      <c r="S1461" s="73">
        <f t="shared" si="443"/>
        <v>1.5840277777751908</v>
      </c>
      <c r="T1461" s="74">
        <f>Table2[[#This Row],[ETA A OFRECIMIENTO]]*24</f>
        <v>38.016666666604578</v>
      </c>
      <c r="U1461" s="1" t="str">
        <f t="shared" si="444"/>
        <v>YES</v>
      </c>
      <c r="V1461" s="73">
        <f t="shared" si="445"/>
        <v>2.25</v>
      </c>
      <c r="W1461" s="74">
        <f>Table2[[#This Row],[DEL. AVAILABLE A SLOT]]*24</f>
        <v>54</v>
      </c>
      <c r="X1461" s="1" t="str">
        <f t="shared" si="446"/>
        <v>NO</v>
      </c>
      <c r="Y1461" s="73">
        <f t="shared" si="447"/>
        <v>3.8340277777751908</v>
      </c>
      <c r="Z1461" s="74">
        <f>Table2[[#This Row],[ETA A TIMESLOT]]*24</f>
        <v>92.016666666604578</v>
      </c>
      <c r="AA1461" s="73">
        <f t="shared" si="448"/>
        <v>0</v>
      </c>
      <c r="AB1461" s="73" t="str">
        <f t="shared" si="449"/>
        <v>SI</v>
      </c>
      <c r="AC1461" s="74">
        <f>Table2[[#This Row],[PUNTUALIDAD (H)]]*24</f>
        <v>0</v>
      </c>
      <c r="AD1461" s="73">
        <f t="shared" si="450"/>
        <v>3.7777777777737356</v>
      </c>
      <c r="AE1461" s="74">
        <f>Table2[[#This Row],[ATA TO UNLOADING]]*24</f>
        <v>90.666666666569654</v>
      </c>
      <c r="AF1461" s="74" t="str">
        <f>IF(Table2[[#This Row],[ATA TO UNLOADING 2]]&lt;=48,"YES","NO")</f>
        <v>NO</v>
      </c>
      <c r="AG1461" s="75">
        <f t="shared" si="451"/>
        <v>0.625</v>
      </c>
      <c r="AH1461" s="2" t="s">
        <v>42</v>
      </c>
      <c r="AI1461" s="2" t="str">
        <f t="shared" si="452"/>
        <v>MRKU3006860</v>
      </c>
      <c r="AJ1461" s="76" t="str">
        <f t="shared" si="453"/>
        <v>MSI</v>
      </c>
      <c r="AK1461" s="77">
        <f>IF($M1461="TRUCK",VLOOKUP($AQ1461,Invoicing!$A$17:$B$49,MATCH($AK$1,Invoicing!$A$17:$B$17,0),FALSE),VLOOKUP($AQ1461,Invoicing!$N$17:$O$21,MATCH($AK$1,Invoicing!$N$17:$O$17,0),FALSE))</f>
        <v>480</v>
      </c>
      <c r="AL1461" s="78" t="e">
        <f>VLOOKUP($E1461,Invoicing!$A$1:$H$8,MATCH(TRACKER!$N1461,Invoicing!$A$1:$H$1,0),FALSE)</f>
        <v>#N/A</v>
      </c>
      <c r="AM1461" s="78">
        <f>VLOOKUP($E1461,Invoicing!$A$1:$H$8,MATCH(TRACKER!$O$1,Invoicing!$A$1:$H$1,0),FALSE)</f>
        <v>50</v>
      </c>
      <c r="AN1461" s="78">
        <f t="shared" si="454"/>
        <v>0</v>
      </c>
      <c r="AO1461" s="2">
        <f t="shared" si="455"/>
        <v>4</v>
      </c>
      <c r="AP1461" s="2" t="str">
        <f t="shared" si="456"/>
        <v>WEEK</v>
      </c>
      <c r="AQ1461" s="2" t="str">
        <f t="shared" si="457"/>
        <v>MSIWEEK</v>
      </c>
      <c r="AR1461" s="71">
        <f t="shared" si="458"/>
        <v>480</v>
      </c>
      <c r="AS1461" s="71">
        <f>VLOOKUP(AJ1461,Invoicing!A:K,10,FALSE)</f>
        <v>25</v>
      </c>
      <c r="AT1461" s="71">
        <f t="shared" si="459"/>
        <v>505</v>
      </c>
    </row>
    <row r="1462" spans="1:46">
      <c r="A1462" s="37" t="s">
        <v>53</v>
      </c>
      <c r="B1462" s="3" t="s">
        <v>38</v>
      </c>
      <c r="C1462" s="11">
        <v>45557.790972222225</v>
      </c>
      <c r="D1462" s="11">
        <v>45557.8125</v>
      </c>
      <c r="E1462" s="11" t="s">
        <v>49</v>
      </c>
      <c r="F1462" s="11" t="s">
        <v>40</v>
      </c>
      <c r="G1462" s="3" t="s">
        <v>1638</v>
      </c>
      <c r="H1462" s="3" t="s">
        <v>41</v>
      </c>
      <c r="I1462" s="11">
        <v>45559.375</v>
      </c>
      <c r="J1462" s="12">
        <v>45559.570833333331</v>
      </c>
      <c r="K1462" s="12">
        <v>45559.625</v>
      </c>
      <c r="L1462" s="12">
        <v>45559.625</v>
      </c>
      <c r="M1462" s="12" t="s">
        <v>115</v>
      </c>
      <c r="N1462" s="3" t="s">
        <v>42</v>
      </c>
      <c r="O1462" s="3">
        <v>0</v>
      </c>
      <c r="P1462" s="1">
        <f t="shared" si="440"/>
        <v>39</v>
      </c>
      <c r="Q1462" s="1">
        <f t="shared" si="441"/>
        <v>9</v>
      </c>
      <c r="R1462" s="72">
        <f t="shared" si="442"/>
        <v>45559.570833333331</v>
      </c>
      <c r="S1462" s="73">
        <f t="shared" si="443"/>
        <v>1.5840277777751908</v>
      </c>
      <c r="T1462" s="74">
        <f>Table2[[#This Row],[ETA A OFRECIMIENTO]]*24</f>
        <v>38.016666666604578</v>
      </c>
      <c r="U1462" s="1" t="str">
        <f t="shared" si="444"/>
        <v>YES</v>
      </c>
      <c r="V1462" s="73">
        <f t="shared" si="445"/>
        <v>0.25</v>
      </c>
      <c r="W1462" s="74">
        <f>Table2[[#This Row],[DEL. AVAILABLE A SLOT]]*24</f>
        <v>6</v>
      </c>
      <c r="X1462" s="1" t="str">
        <f t="shared" si="446"/>
        <v>SI</v>
      </c>
      <c r="Y1462" s="73">
        <f t="shared" si="447"/>
        <v>1.8340277777751908</v>
      </c>
      <c r="Z1462" s="74">
        <f>Table2[[#This Row],[ETA A TIMESLOT]]*24</f>
        <v>44.016666666604578</v>
      </c>
      <c r="AA1462" s="73">
        <f t="shared" si="448"/>
        <v>0</v>
      </c>
      <c r="AB1462" s="73" t="str">
        <f t="shared" si="449"/>
        <v>SI</v>
      </c>
      <c r="AC1462" s="74">
        <f>Table2[[#This Row],[PUNTUALIDAD (H)]]*24</f>
        <v>0</v>
      </c>
      <c r="AD1462" s="73">
        <f t="shared" si="450"/>
        <v>1.8340277777751908</v>
      </c>
      <c r="AE1462" s="74">
        <f>Table2[[#This Row],[ATA TO UNLOADING]]*24</f>
        <v>44.016666666604578</v>
      </c>
      <c r="AF1462" s="74" t="str">
        <f>IF(Table2[[#This Row],[ATA TO UNLOADING 2]]&lt;=48,"YES","NO")</f>
        <v>YES</v>
      </c>
      <c r="AG1462" s="75">
        <f t="shared" si="451"/>
        <v>0.625</v>
      </c>
      <c r="AH1462" s="2" t="s">
        <v>42</v>
      </c>
      <c r="AI1462" s="2" t="str">
        <f t="shared" si="452"/>
        <v>MRKU3460370</v>
      </c>
      <c r="AJ1462" s="76" t="str">
        <f t="shared" si="453"/>
        <v>CTU FLEVOKUST BV</v>
      </c>
      <c r="AK1462" s="77">
        <f>IF($M1462="TRUCK",VLOOKUP($AQ1462,Invoicing!$A$17:$B$49,MATCH($AK$1,Invoicing!$A$17:$B$17,0),FALSE),VLOOKUP($AQ1462,Invoicing!$N$17:$O$21,MATCH($AK$1,Invoicing!$N$17:$O$17,0),FALSE))</f>
        <v>520</v>
      </c>
      <c r="AL1462" s="78" t="e">
        <f>VLOOKUP($E1462,Invoicing!$A$1:$H$8,MATCH(TRACKER!$N1462,Invoicing!$A$1:$H$1,0),FALSE)</f>
        <v>#N/A</v>
      </c>
      <c r="AM1462" s="78">
        <v>35</v>
      </c>
      <c r="AN1462" s="78">
        <f t="shared" si="454"/>
        <v>0</v>
      </c>
      <c r="AO1462" s="2">
        <f t="shared" si="455"/>
        <v>2</v>
      </c>
      <c r="AP1462" s="2" t="str">
        <f t="shared" si="456"/>
        <v>WEEK</v>
      </c>
      <c r="AQ1462" s="2" t="str">
        <f t="shared" si="457"/>
        <v>CTU FLEVOKUST BVWEEK</v>
      </c>
      <c r="AR1462" s="71">
        <f t="shared" si="458"/>
        <v>520</v>
      </c>
      <c r="AS1462" s="71">
        <f>VLOOKUP(AJ1462,Invoicing!A:K,10,FALSE)</f>
        <v>0</v>
      </c>
      <c r="AT1462" s="71">
        <f t="shared" si="459"/>
        <v>520</v>
      </c>
    </row>
    <row r="1463" spans="1:46">
      <c r="A1463" s="37" t="s">
        <v>53</v>
      </c>
      <c r="B1463" s="3" t="s">
        <v>38</v>
      </c>
      <c r="C1463" s="11">
        <v>45557.790972222225</v>
      </c>
      <c r="D1463" s="11">
        <v>45557.8125</v>
      </c>
      <c r="E1463" s="11" t="s">
        <v>49</v>
      </c>
      <c r="F1463" s="11" t="s">
        <v>40</v>
      </c>
      <c r="G1463" s="3" t="s">
        <v>1639</v>
      </c>
      <c r="H1463" s="3" t="s">
        <v>41</v>
      </c>
      <c r="I1463" s="11">
        <v>45559.375</v>
      </c>
      <c r="J1463" s="12">
        <v>45560.509027777778</v>
      </c>
      <c r="K1463" s="12">
        <v>45560.541666666664</v>
      </c>
      <c r="L1463" s="12">
        <v>45560.513888888891</v>
      </c>
      <c r="M1463" s="12" t="s">
        <v>115</v>
      </c>
      <c r="N1463" s="3" t="s">
        <v>42</v>
      </c>
      <c r="O1463" s="3">
        <v>0</v>
      </c>
      <c r="P1463" s="1">
        <f t="shared" si="440"/>
        <v>39</v>
      </c>
      <c r="Q1463" s="1">
        <f t="shared" si="441"/>
        <v>9</v>
      </c>
      <c r="R1463" s="72">
        <f t="shared" si="442"/>
        <v>45560.509027777778</v>
      </c>
      <c r="S1463" s="73">
        <f t="shared" si="443"/>
        <v>1.5840277777751908</v>
      </c>
      <c r="T1463" s="74">
        <f>Table2[[#This Row],[ETA A OFRECIMIENTO]]*24</f>
        <v>38.016666666604578</v>
      </c>
      <c r="U1463" s="1" t="str">
        <f t="shared" si="444"/>
        <v>YES</v>
      </c>
      <c r="V1463" s="73">
        <f t="shared" si="445"/>
        <v>1.1666666666642413</v>
      </c>
      <c r="W1463" s="74">
        <f>Table2[[#This Row],[DEL. AVAILABLE A SLOT]]*24</f>
        <v>27.999999999941792</v>
      </c>
      <c r="X1463" s="1" t="str">
        <f t="shared" si="446"/>
        <v>NO</v>
      </c>
      <c r="Y1463" s="73">
        <f t="shared" si="447"/>
        <v>2.7506944444394321</v>
      </c>
      <c r="Z1463" s="74">
        <f>Table2[[#This Row],[ETA A TIMESLOT]]*24</f>
        <v>66.016666666546371</v>
      </c>
      <c r="AA1463" s="73">
        <f t="shared" si="448"/>
        <v>0</v>
      </c>
      <c r="AB1463" s="73" t="str">
        <f t="shared" si="449"/>
        <v>SI</v>
      </c>
      <c r="AC1463" s="74">
        <f>Table2[[#This Row],[PUNTUALIDAD (H)]]*24</f>
        <v>0</v>
      </c>
      <c r="AD1463" s="73">
        <f t="shared" si="450"/>
        <v>2.7229166666656965</v>
      </c>
      <c r="AE1463" s="74">
        <f>Table2[[#This Row],[ATA TO UNLOADING]]*24</f>
        <v>65.349999999976717</v>
      </c>
      <c r="AF1463" s="74" t="str">
        <f>IF(Table2[[#This Row],[ATA TO UNLOADING 2]]&lt;=48,"YES","NO")</f>
        <v>NO</v>
      </c>
      <c r="AG1463" s="75">
        <f t="shared" si="451"/>
        <v>0.54166666666424135</v>
      </c>
      <c r="AH1463" s="2" t="s">
        <v>42</v>
      </c>
      <c r="AI1463" s="2" t="str">
        <f t="shared" si="452"/>
        <v>MRKU3490219</v>
      </c>
      <c r="AJ1463" s="76" t="str">
        <f t="shared" si="453"/>
        <v>CTU FLEVOKUST BV</v>
      </c>
      <c r="AK1463" s="77">
        <f>IF($M1463="TRUCK",VLOOKUP($AQ1463,Invoicing!$A$17:$B$49,MATCH($AK$1,Invoicing!$A$17:$B$17,0),FALSE),VLOOKUP($AQ1463,Invoicing!$N$17:$O$21,MATCH($AK$1,Invoicing!$N$17:$O$17,0),FALSE))</f>
        <v>520</v>
      </c>
      <c r="AL1463" s="78" t="e">
        <f>VLOOKUP($E1463,Invoicing!$A$1:$H$8,MATCH(TRACKER!$N1463,Invoicing!$A$1:$H$1,0),FALSE)</f>
        <v>#N/A</v>
      </c>
      <c r="AM1463" s="78">
        <v>35</v>
      </c>
      <c r="AN1463" s="78">
        <f t="shared" si="454"/>
        <v>0</v>
      </c>
      <c r="AO1463" s="2">
        <f t="shared" si="455"/>
        <v>3</v>
      </c>
      <c r="AP1463" s="2" t="str">
        <f t="shared" si="456"/>
        <v>WEEK</v>
      </c>
      <c r="AQ1463" s="2" t="str">
        <f t="shared" si="457"/>
        <v>CTU FLEVOKUST BVWEEK</v>
      </c>
      <c r="AR1463" s="71">
        <f t="shared" si="458"/>
        <v>520</v>
      </c>
      <c r="AS1463" s="71">
        <f>VLOOKUP(AJ1463,Invoicing!A:K,10,FALSE)</f>
        <v>0</v>
      </c>
      <c r="AT1463" s="71">
        <f t="shared" si="459"/>
        <v>520</v>
      </c>
    </row>
    <row r="1464" spans="1:46">
      <c r="A1464" s="37" t="s">
        <v>53</v>
      </c>
      <c r="B1464" s="3" t="s">
        <v>38</v>
      </c>
      <c r="C1464" s="11">
        <v>45557.790972222225</v>
      </c>
      <c r="D1464" s="11">
        <v>45557.8125</v>
      </c>
      <c r="E1464" s="11" t="s">
        <v>44</v>
      </c>
      <c r="F1464" s="11" t="s">
        <v>40</v>
      </c>
      <c r="G1464" s="3" t="s">
        <v>1640</v>
      </c>
      <c r="H1464" s="3" t="s">
        <v>41</v>
      </c>
      <c r="I1464" s="11">
        <v>45559.375</v>
      </c>
      <c r="J1464" s="12">
        <v>45560.048611111109</v>
      </c>
      <c r="K1464" s="12">
        <v>45560.104166666664</v>
      </c>
      <c r="L1464" s="12">
        <v>45560.048611111109</v>
      </c>
      <c r="M1464" s="12" t="s">
        <v>115</v>
      </c>
      <c r="N1464" s="3" t="s">
        <v>42</v>
      </c>
      <c r="O1464" s="3">
        <v>1</v>
      </c>
      <c r="P1464" s="1">
        <f t="shared" si="440"/>
        <v>39</v>
      </c>
      <c r="Q1464" s="1">
        <f t="shared" si="441"/>
        <v>9</v>
      </c>
      <c r="R1464" s="72">
        <f t="shared" si="442"/>
        <v>45560.048611111109</v>
      </c>
      <c r="S1464" s="73">
        <f t="shared" si="443"/>
        <v>1.5840277777751908</v>
      </c>
      <c r="T1464" s="74">
        <f>Table2[[#This Row],[ETA A OFRECIMIENTO]]*24</f>
        <v>38.016666666604578</v>
      </c>
      <c r="U1464" s="1" t="str">
        <f t="shared" si="444"/>
        <v>YES</v>
      </c>
      <c r="V1464" s="73">
        <f t="shared" si="445"/>
        <v>0.72916666666424135</v>
      </c>
      <c r="W1464" s="74">
        <f>Table2[[#This Row],[DEL. AVAILABLE A SLOT]]*24</f>
        <v>17.499999999941792</v>
      </c>
      <c r="X1464" s="1" t="str">
        <f t="shared" si="446"/>
        <v>SI</v>
      </c>
      <c r="Y1464" s="73">
        <f t="shared" si="447"/>
        <v>2.3131944444394321</v>
      </c>
      <c r="Z1464" s="74">
        <f>Table2[[#This Row],[ETA A TIMESLOT]]*24</f>
        <v>55.516666666546371</v>
      </c>
      <c r="AA1464" s="73">
        <f t="shared" si="448"/>
        <v>0</v>
      </c>
      <c r="AB1464" s="73" t="str">
        <f t="shared" si="449"/>
        <v>SI</v>
      </c>
      <c r="AC1464" s="74">
        <f>Table2[[#This Row],[PUNTUALIDAD (H)]]*24</f>
        <v>0</v>
      </c>
      <c r="AD1464" s="73">
        <f t="shared" si="450"/>
        <v>2.257638888884685</v>
      </c>
      <c r="AE1464" s="74">
        <f>Table2[[#This Row],[ATA TO UNLOADING]]*24</f>
        <v>54.18333333323244</v>
      </c>
      <c r="AF1464" s="74" t="str">
        <f>IF(Table2[[#This Row],[ATA TO UNLOADING 2]]&lt;=48,"YES","NO")</f>
        <v>NO</v>
      </c>
      <c r="AG1464" s="75">
        <f t="shared" si="451"/>
        <v>0.10416666666424135</v>
      </c>
      <c r="AH1464" s="2" t="s">
        <v>24</v>
      </c>
      <c r="AI1464" s="2" t="str">
        <f t="shared" si="452"/>
        <v>MRKU3499005</v>
      </c>
      <c r="AJ1464" s="76" t="str">
        <f t="shared" si="453"/>
        <v>MSI</v>
      </c>
      <c r="AK1464" s="77">
        <f>IF($M1464="TRUCK",VLOOKUP($AQ1464,Invoicing!$A$17:$B$49,MATCH($AK$1,Invoicing!$A$17:$B$17,0),FALSE),VLOOKUP($AQ1464,Invoicing!$N$17:$O$21,MATCH($AK$1,Invoicing!$N$17:$O$17,0),FALSE))</f>
        <v>530</v>
      </c>
      <c r="AL1464" s="78" t="e">
        <f>VLOOKUP($E1464,Invoicing!$A$1:$H$8,MATCH(TRACKER!$N1464,Invoicing!$A$1:$H$1,0),FALSE)</f>
        <v>#N/A</v>
      </c>
      <c r="AM1464" s="78">
        <f>VLOOKUP($E1464,Invoicing!$A$1:$H$8,MATCH(TRACKER!$O$1,Invoicing!$A$1:$H$1,0),FALSE)</f>
        <v>50</v>
      </c>
      <c r="AN1464" s="78">
        <f t="shared" si="454"/>
        <v>50</v>
      </c>
      <c r="AO1464" s="2">
        <f t="shared" si="455"/>
        <v>3</v>
      </c>
      <c r="AP1464" s="2" t="str">
        <f t="shared" si="456"/>
        <v>NIGHT</v>
      </c>
      <c r="AQ1464" s="2" t="str">
        <f t="shared" si="457"/>
        <v>MSINIGHT</v>
      </c>
      <c r="AR1464" s="71">
        <f t="shared" si="458"/>
        <v>580</v>
      </c>
      <c r="AS1464" s="71">
        <f>VLOOKUP(AJ1464,Invoicing!A:K,10,FALSE)</f>
        <v>25</v>
      </c>
      <c r="AT1464" s="71">
        <f t="shared" si="459"/>
        <v>605</v>
      </c>
    </row>
    <row r="1465" spans="1:46">
      <c r="A1465" s="37" t="s">
        <v>53</v>
      </c>
      <c r="B1465" s="3" t="s">
        <v>38</v>
      </c>
      <c r="C1465" s="11">
        <v>45557.790972222225</v>
      </c>
      <c r="D1465" s="11">
        <v>45557.8125</v>
      </c>
      <c r="E1465" s="11" t="s">
        <v>49</v>
      </c>
      <c r="F1465" s="11" t="s">
        <v>40</v>
      </c>
      <c r="G1465" s="3" t="s">
        <v>1641</v>
      </c>
      <c r="H1465" s="3" t="s">
        <v>2821</v>
      </c>
      <c r="I1465" s="11">
        <v>45559.375</v>
      </c>
      <c r="J1465" s="12">
        <v>45560.927777777775</v>
      </c>
      <c r="K1465" s="12">
        <v>45560.958333333336</v>
      </c>
      <c r="L1465" s="12">
        <v>45561.006944444445</v>
      </c>
      <c r="M1465" s="12" t="s">
        <v>115</v>
      </c>
      <c r="N1465" s="3" t="s">
        <v>42</v>
      </c>
      <c r="O1465" s="3">
        <v>0</v>
      </c>
      <c r="P1465" s="1">
        <f t="shared" si="440"/>
        <v>39</v>
      </c>
      <c r="Q1465" s="1">
        <f t="shared" si="441"/>
        <v>9</v>
      </c>
      <c r="R1465" s="72">
        <f t="shared" si="442"/>
        <v>45560.927777777775</v>
      </c>
      <c r="S1465" s="73">
        <f t="shared" si="443"/>
        <v>1.5840277777751908</v>
      </c>
      <c r="T1465" s="74">
        <f>Table2[[#This Row],[ETA A OFRECIMIENTO]]*24</f>
        <v>38.016666666604578</v>
      </c>
      <c r="U1465" s="1" t="str">
        <f t="shared" si="444"/>
        <v>YES</v>
      </c>
      <c r="V1465" s="73">
        <f t="shared" si="445"/>
        <v>1.5833333333357587</v>
      </c>
      <c r="W1465" s="74">
        <f>Table2[[#This Row],[DEL. AVAILABLE A SLOT]]*24</f>
        <v>38.000000000058208</v>
      </c>
      <c r="X1465" s="1" t="str">
        <f t="shared" si="446"/>
        <v>NO</v>
      </c>
      <c r="Y1465" s="73">
        <f t="shared" si="447"/>
        <v>3.1673611111109494</v>
      </c>
      <c r="Z1465" s="74">
        <f>Table2[[#This Row],[ETA A TIMESLOT]]*24</f>
        <v>76.016666666662786</v>
      </c>
      <c r="AA1465" s="73">
        <f t="shared" si="448"/>
        <v>0</v>
      </c>
      <c r="AB1465" s="73" t="str">
        <f t="shared" si="449"/>
        <v>SI</v>
      </c>
      <c r="AC1465" s="74">
        <f>Table2[[#This Row],[PUNTUALIDAD (H)]]*24</f>
        <v>0</v>
      </c>
      <c r="AD1465" s="73">
        <f t="shared" si="450"/>
        <v>3.2159722222204437</v>
      </c>
      <c r="AE1465" s="74">
        <f>Table2[[#This Row],[ATA TO UNLOADING]]*24</f>
        <v>77.183333333290648</v>
      </c>
      <c r="AF1465" s="74" t="str">
        <f>IF(Table2[[#This Row],[ATA TO UNLOADING 2]]&lt;=48,"YES","NO")</f>
        <v>NO</v>
      </c>
      <c r="AG1465" s="75">
        <f t="shared" si="451"/>
        <v>0.95833333333575865</v>
      </c>
      <c r="AH1465" s="2" t="s">
        <v>24</v>
      </c>
      <c r="AI1465" s="2" t="str">
        <f t="shared" si="452"/>
        <v>MRKU3525629</v>
      </c>
      <c r="AJ1465" s="76" t="str">
        <f t="shared" si="453"/>
        <v>CTU FLEVOKUST BV</v>
      </c>
      <c r="AK1465" s="77">
        <f>IF($M1465="TRUCK",VLOOKUP($AQ1465,Invoicing!$A$17:$B$49,MATCH($AK$1,Invoicing!$A$17:$B$17,0),FALSE),VLOOKUP($AQ1465,Invoicing!$N$17:$O$21,MATCH($AK$1,Invoicing!$N$17:$O$17,0),FALSE))</f>
        <v>530</v>
      </c>
      <c r="AL1465" s="78" t="e">
        <f>VLOOKUP($E1465,Invoicing!$A$1:$H$8,MATCH(TRACKER!$N1465,Invoicing!$A$1:$H$1,0),FALSE)</f>
        <v>#N/A</v>
      </c>
      <c r="AM1465" s="78">
        <v>35</v>
      </c>
      <c r="AN1465" s="78">
        <f t="shared" si="454"/>
        <v>0</v>
      </c>
      <c r="AO1465" s="2">
        <f t="shared" si="455"/>
        <v>3</v>
      </c>
      <c r="AP1465" s="2" t="str">
        <f t="shared" si="456"/>
        <v>NIGHT</v>
      </c>
      <c r="AQ1465" s="2" t="str">
        <f t="shared" si="457"/>
        <v>CTU FLEVOKUST BVNIGHT</v>
      </c>
      <c r="AR1465" s="71">
        <f t="shared" si="458"/>
        <v>530</v>
      </c>
      <c r="AS1465" s="71">
        <f>VLOOKUP(AJ1465,Invoicing!A:K,10,FALSE)</f>
        <v>0</v>
      </c>
      <c r="AT1465" s="71">
        <f t="shared" si="459"/>
        <v>530</v>
      </c>
    </row>
    <row r="1466" spans="1:46">
      <c r="A1466" s="37" t="s">
        <v>53</v>
      </c>
      <c r="B1466" s="3" t="s">
        <v>38</v>
      </c>
      <c r="C1466" s="11">
        <v>45557.790972222225</v>
      </c>
      <c r="D1466" s="11">
        <v>45557.8125</v>
      </c>
      <c r="E1466" s="11" t="s">
        <v>49</v>
      </c>
      <c r="F1466" s="11" t="s">
        <v>40</v>
      </c>
      <c r="G1466" s="3" t="s">
        <v>1642</v>
      </c>
      <c r="H1466" s="3" t="s">
        <v>46</v>
      </c>
      <c r="I1466" s="11">
        <v>45559.375</v>
      </c>
      <c r="J1466" s="12">
        <v>45559.676388888889</v>
      </c>
      <c r="K1466" s="12">
        <v>45559.708333333336</v>
      </c>
      <c r="L1466" s="12">
        <v>45559.715277777781</v>
      </c>
      <c r="M1466" s="12" t="s">
        <v>115</v>
      </c>
      <c r="N1466" s="3" t="s">
        <v>42</v>
      </c>
      <c r="O1466" s="3">
        <v>0</v>
      </c>
      <c r="P1466" s="1">
        <f t="shared" si="440"/>
        <v>39</v>
      </c>
      <c r="Q1466" s="1">
        <f t="shared" si="441"/>
        <v>9</v>
      </c>
      <c r="R1466" s="72">
        <f t="shared" si="442"/>
        <v>45559.676388888889</v>
      </c>
      <c r="S1466" s="73">
        <f t="shared" si="443"/>
        <v>1.5840277777751908</v>
      </c>
      <c r="T1466" s="74">
        <f>Table2[[#This Row],[ETA A OFRECIMIENTO]]*24</f>
        <v>38.016666666604578</v>
      </c>
      <c r="U1466" s="1" t="str">
        <f t="shared" si="444"/>
        <v>YES</v>
      </c>
      <c r="V1466" s="73">
        <f t="shared" si="445"/>
        <v>0.33333333333575865</v>
      </c>
      <c r="W1466" s="74">
        <f>Table2[[#This Row],[DEL. AVAILABLE A SLOT]]*24</f>
        <v>8.0000000000582077</v>
      </c>
      <c r="X1466" s="1" t="str">
        <f t="shared" si="446"/>
        <v>SI</v>
      </c>
      <c r="Y1466" s="73">
        <f t="shared" si="447"/>
        <v>1.9173611111109494</v>
      </c>
      <c r="Z1466" s="74">
        <f>Table2[[#This Row],[ETA A TIMESLOT]]*24</f>
        <v>46.016666666662786</v>
      </c>
      <c r="AA1466" s="73">
        <f t="shared" si="448"/>
        <v>0</v>
      </c>
      <c r="AB1466" s="73" t="str">
        <f t="shared" si="449"/>
        <v>SI</v>
      </c>
      <c r="AC1466" s="74">
        <f>Table2[[#This Row],[PUNTUALIDAD (H)]]*24</f>
        <v>0</v>
      </c>
      <c r="AD1466" s="73">
        <f t="shared" si="450"/>
        <v>1.9243055555562023</v>
      </c>
      <c r="AE1466" s="74">
        <f>Table2[[#This Row],[ATA TO UNLOADING]]*24</f>
        <v>46.183333333348855</v>
      </c>
      <c r="AF1466" s="74" t="str">
        <f>IF(Table2[[#This Row],[ATA TO UNLOADING 2]]&lt;=48,"YES","NO")</f>
        <v>YES</v>
      </c>
      <c r="AG1466" s="75">
        <f t="shared" si="451"/>
        <v>0.70833333333575865</v>
      </c>
      <c r="AH1466" s="2" t="s">
        <v>42</v>
      </c>
      <c r="AI1466" s="2" t="str">
        <f t="shared" si="452"/>
        <v>MRKU4052346</v>
      </c>
      <c r="AJ1466" s="76" t="str">
        <f t="shared" si="453"/>
        <v>CTU FLEVOKUST BV</v>
      </c>
      <c r="AK1466" s="77">
        <f>IF($M1466="TRUCK",VLOOKUP($AQ1466,Invoicing!$A$17:$B$49,MATCH($AK$1,Invoicing!$A$17:$B$17,0),FALSE),VLOOKUP($AQ1466,Invoicing!$N$17:$O$21,MATCH($AK$1,Invoicing!$N$17:$O$17,0),FALSE))</f>
        <v>520</v>
      </c>
      <c r="AL1466" s="78" t="e">
        <f>VLOOKUP($E1466,Invoicing!$A$1:$H$8,MATCH(TRACKER!$N1466,Invoicing!$A$1:$H$1,0),FALSE)</f>
        <v>#N/A</v>
      </c>
      <c r="AM1466" s="78">
        <v>35</v>
      </c>
      <c r="AN1466" s="78">
        <f t="shared" si="454"/>
        <v>0</v>
      </c>
      <c r="AO1466" s="2">
        <f t="shared" si="455"/>
        <v>2</v>
      </c>
      <c r="AP1466" s="2" t="str">
        <f t="shared" si="456"/>
        <v>WEEK</v>
      </c>
      <c r="AQ1466" s="2" t="str">
        <f t="shared" si="457"/>
        <v>CTU FLEVOKUST BVWEEK</v>
      </c>
      <c r="AR1466" s="71">
        <f t="shared" si="458"/>
        <v>520</v>
      </c>
      <c r="AS1466" s="71">
        <f>VLOOKUP(AJ1466,Invoicing!A:K,10,FALSE)</f>
        <v>0</v>
      </c>
      <c r="AT1466" s="71">
        <f t="shared" si="459"/>
        <v>520</v>
      </c>
    </row>
    <row r="1467" spans="1:46">
      <c r="A1467" s="37" t="s">
        <v>53</v>
      </c>
      <c r="B1467" s="3" t="s">
        <v>38</v>
      </c>
      <c r="C1467" s="11">
        <v>45557.790972222225</v>
      </c>
      <c r="D1467" s="11">
        <v>45557.8125</v>
      </c>
      <c r="E1467" s="11" t="s">
        <v>44</v>
      </c>
      <c r="F1467" s="11" t="s">
        <v>40</v>
      </c>
      <c r="G1467" s="3" t="s">
        <v>1643</v>
      </c>
      <c r="H1467" s="3" t="s">
        <v>2821</v>
      </c>
      <c r="I1467" s="11">
        <v>45559.375</v>
      </c>
      <c r="J1467" s="12">
        <v>45561.068055555559</v>
      </c>
      <c r="K1467" s="12">
        <v>45561.083333333336</v>
      </c>
      <c r="L1467" s="12">
        <v>45561.104166666664</v>
      </c>
      <c r="M1467" s="12" t="s">
        <v>115</v>
      </c>
      <c r="N1467" s="3" t="s">
        <v>42</v>
      </c>
      <c r="O1467" s="3">
        <v>0</v>
      </c>
      <c r="P1467" s="1">
        <f t="shared" si="440"/>
        <v>39</v>
      </c>
      <c r="Q1467" s="1">
        <f t="shared" si="441"/>
        <v>9</v>
      </c>
      <c r="R1467" s="72">
        <f t="shared" si="442"/>
        <v>45561.068055555559</v>
      </c>
      <c r="S1467" s="73">
        <f t="shared" si="443"/>
        <v>1.5840277777751908</v>
      </c>
      <c r="T1467" s="74">
        <f>Table2[[#This Row],[ETA A OFRECIMIENTO]]*24</f>
        <v>38.016666666604578</v>
      </c>
      <c r="U1467" s="1" t="str">
        <f t="shared" si="444"/>
        <v>YES</v>
      </c>
      <c r="V1467" s="73">
        <f t="shared" si="445"/>
        <v>1.7083333333357587</v>
      </c>
      <c r="W1467" s="74">
        <f>Table2[[#This Row],[DEL. AVAILABLE A SLOT]]*24</f>
        <v>41.000000000058208</v>
      </c>
      <c r="X1467" s="1" t="str">
        <f t="shared" si="446"/>
        <v>NO</v>
      </c>
      <c r="Y1467" s="73">
        <f t="shared" si="447"/>
        <v>3.2923611111109494</v>
      </c>
      <c r="Z1467" s="74">
        <f>Table2[[#This Row],[ETA A TIMESLOT]]*24</f>
        <v>79.016666666662786</v>
      </c>
      <c r="AA1467" s="73">
        <f t="shared" si="448"/>
        <v>0</v>
      </c>
      <c r="AB1467" s="73" t="str">
        <f t="shared" si="449"/>
        <v>SI</v>
      </c>
      <c r="AC1467" s="74">
        <f>Table2[[#This Row],[PUNTUALIDAD (H)]]*24</f>
        <v>0</v>
      </c>
      <c r="AD1467" s="73">
        <f t="shared" si="450"/>
        <v>3.3131944444394321</v>
      </c>
      <c r="AE1467" s="74">
        <f>Table2[[#This Row],[ATA TO UNLOADING]]*24</f>
        <v>79.516666666546371</v>
      </c>
      <c r="AF1467" s="74" t="str">
        <f>IF(Table2[[#This Row],[ATA TO UNLOADING 2]]&lt;=48,"YES","NO")</f>
        <v>NO</v>
      </c>
      <c r="AG1467" s="75">
        <f t="shared" si="451"/>
        <v>8.3333333335758653E-2</v>
      </c>
      <c r="AH1467" s="2" t="s">
        <v>24</v>
      </c>
      <c r="AI1467" s="2" t="str">
        <f t="shared" si="452"/>
        <v>MRKU4157049</v>
      </c>
      <c r="AJ1467" s="76" t="str">
        <f t="shared" si="453"/>
        <v>MSI</v>
      </c>
      <c r="AK1467" s="77">
        <f>IF($M1467="TRUCK",VLOOKUP($AQ1467,Invoicing!$A$17:$B$49,MATCH($AK$1,Invoicing!$A$17:$B$17,0),FALSE),VLOOKUP($AQ1467,Invoicing!$N$17:$O$21,MATCH($AK$1,Invoicing!$N$17:$O$17,0),FALSE))</f>
        <v>530</v>
      </c>
      <c r="AL1467" s="78" t="e">
        <f>VLOOKUP($E1467,Invoicing!$A$1:$H$8,MATCH(TRACKER!$N1467,Invoicing!$A$1:$H$1,0),FALSE)</f>
        <v>#N/A</v>
      </c>
      <c r="AM1467" s="78">
        <f>VLOOKUP($E1467,Invoicing!$A$1:$H$8,MATCH(TRACKER!$O$1,Invoicing!$A$1:$H$1,0),FALSE)</f>
        <v>50</v>
      </c>
      <c r="AN1467" s="78">
        <f t="shared" si="454"/>
        <v>0</v>
      </c>
      <c r="AO1467" s="2">
        <f t="shared" si="455"/>
        <v>4</v>
      </c>
      <c r="AP1467" s="2" t="str">
        <f t="shared" si="456"/>
        <v>NIGHT</v>
      </c>
      <c r="AQ1467" s="2" t="str">
        <f t="shared" si="457"/>
        <v>MSINIGHT</v>
      </c>
      <c r="AR1467" s="71">
        <f t="shared" si="458"/>
        <v>530</v>
      </c>
      <c r="AS1467" s="71">
        <f>VLOOKUP(AJ1467,Invoicing!A:K,10,FALSE)</f>
        <v>25</v>
      </c>
      <c r="AT1467" s="71">
        <f t="shared" si="459"/>
        <v>555</v>
      </c>
    </row>
    <row r="1468" spans="1:46">
      <c r="A1468" s="37" t="s">
        <v>53</v>
      </c>
      <c r="B1468" s="3" t="s">
        <v>38</v>
      </c>
      <c r="C1468" s="11">
        <v>45557.790972222225</v>
      </c>
      <c r="D1468" s="11">
        <v>45557.8125</v>
      </c>
      <c r="E1468" s="11" t="s">
        <v>49</v>
      </c>
      <c r="F1468" s="11" t="s">
        <v>40</v>
      </c>
      <c r="G1468" s="3" t="s">
        <v>1644</v>
      </c>
      <c r="H1468" s="3" t="s">
        <v>46</v>
      </c>
      <c r="I1468" s="11">
        <v>45559.375</v>
      </c>
      <c r="J1468" s="12">
        <v>45560.51458333333</v>
      </c>
      <c r="K1468" s="12">
        <v>45560.541666666664</v>
      </c>
      <c r="L1468" s="12">
        <v>45560.541666666664</v>
      </c>
      <c r="M1468" s="12" t="s">
        <v>115</v>
      </c>
      <c r="N1468" s="3" t="s">
        <v>42</v>
      </c>
      <c r="O1468" s="3">
        <v>0</v>
      </c>
      <c r="P1468" s="1">
        <f t="shared" si="440"/>
        <v>39</v>
      </c>
      <c r="Q1468" s="1">
        <f t="shared" si="441"/>
        <v>9</v>
      </c>
      <c r="R1468" s="72">
        <f t="shared" si="442"/>
        <v>45560.51458333333</v>
      </c>
      <c r="S1468" s="73">
        <f t="shared" si="443"/>
        <v>1.5840277777751908</v>
      </c>
      <c r="T1468" s="74">
        <f>Table2[[#This Row],[ETA A OFRECIMIENTO]]*24</f>
        <v>38.016666666604578</v>
      </c>
      <c r="U1468" s="1" t="str">
        <f t="shared" si="444"/>
        <v>YES</v>
      </c>
      <c r="V1468" s="73">
        <f t="shared" si="445"/>
        <v>1.1666666666642413</v>
      </c>
      <c r="W1468" s="74">
        <f>Table2[[#This Row],[DEL. AVAILABLE A SLOT]]*24</f>
        <v>27.999999999941792</v>
      </c>
      <c r="X1468" s="1" t="str">
        <f t="shared" si="446"/>
        <v>NO</v>
      </c>
      <c r="Y1468" s="73">
        <f t="shared" si="447"/>
        <v>2.7506944444394321</v>
      </c>
      <c r="Z1468" s="74">
        <f>Table2[[#This Row],[ETA A TIMESLOT]]*24</f>
        <v>66.016666666546371</v>
      </c>
      <c r="AA1468" s="73">
        <f t="shared" si="448"/>
        <v>0</v>
      </c>
      <c r="AB1468" s="73" t="str">
        <f t="shared" si="449"/>
        <v>SI</v>
      </c>
      <c r="AC1468" s="74">
        <f>Table2[[#This Row],[PUNTUALIDAD (H)]]*24</f>
        <v>0</v>
      </c>
      <c r="AD1468" s="73">
        <f t="shared" si="450"/>
        <v>2.7506944444394321</v>
      </c>
      <c r="AE1468" s="74">
        <f>Table2[[#This Row],[ATA TO UNLOADING]]*24</f>
        <v>66.016666666546371</v>
      </c>
      <c r="AF1468" s="74" t="str">
        <f>IF(Table2[[#This Row],[ATA TO UNLOADING 2]]&lt;=48,"YES","NO")</f>
        <v>NO</v>
      </c>
      <c r="AG1468" s="75">
        <f t="shared" si="451"/>
        <v>0.54166666666424135</v>
      </c>
      <c r="AH1468" s="2" t="s">
        <v>42</v>
      </c>
      <c r="AI1468" s="2" t="str">
        <f t="shared" si="452"/>
        <v>MRKU5618124</v>
      </c>
      <c r="AJ1468" s="76" t="str">
        <f t="shared" si="453"/>
        <v>CTU FLEVOKUST BV</v>
      </c>
      <c r="AK1468" s="77">
        <f>IF($M1468="TRUCK",VLOOKUP($AQ1468,Invoicing!$A$17:$B$49,MATCH($AK$1,Invoicing!$A$17:$B$17,0),FALSE),VLOOKUP($AQ1468,Invoicing!$N$17:$O$21,MATCH($AK$1,Invoicing!$N$17:$O$17,0),FALSE))</f>
        <v>520</v>
      </c>
      <c r="AL1468" s="78" t="e">
        <f>VLOOKUP($E1468,Invoicing!$A$1:$H$8,MATCH(TRACKER!$N1468,Invoicing!$A$1:$H$1,0),FALSE)</f>
        <v>#N/A</v>
      </c>
      <c r="AM1468" s="78">
        <v>35</v>
      </c>
      <c r="AN1468" s="78">
        <f t="shared" si="454"/>
        <v>0</v>
      </c>
      <c r="AO1468" s="2">
        <f t="shared" si="455"/>
        <v>3</v>
      </c>
      <c r="AP1468" s="2" t="str">
        <f t="shared" si="456"/>
        <v>WEEK</v>
      </c>
      <c r="AQ1468" s="2" t="str">
        <f t="shared" si="457"/>
        <v>CTU FLEVOKUST BVWEEK</v>
      </c>
      <c r="AR1468" s="71">
        <f t="shared" si="458"/>
        <v>520</v>
      </c>
      <c r="AS1468" s="71">
        <f>VLOOKUP(AJ1468,Invoicing!A:K,10,FALSE)</f>
        <v>0</v>
      </c>
      <c r="AT1468" s="71">
        <f t="shared" si="459"/>
        <v>520</v>
      </c>
    </row>
    <row r="1469" spans="1:46">
      <c r="A1469" s="37" t="s">
        <v>53</v>
      </c>
      <c r="B1469" s="3" t="s">
        <v>38</v>
      </c>
      <c r="C1469" s="11">
        <v>45557.790972222225</v>
      </c>
      <c r="D1469" s="11">
        <v>45557.8125</v>
      </c>
      <c r="E1469" s="11" t="s">
        <v>45</v>
      </c>
      <c r="F1469" s="11" t="s">
        <v>40</v>
      </c>
      <c r="G1469" s="3" t="s">
        <v>1645</v>
      </c>
      <c r="H1469" s="3" t="s">
        <v>2821</v>
      </c>
      <c r="I1469" s="11">
        <v>45559.375</v>
      </c>
      <c r="J1469" s="12">
        <v>45559.688194444447</v>
      </c>
      <c r="K1469" s="12">
        <v>45559.6875</v>
      </c>
      <c r="L1469" s="12">
        <v>45559.744444444441</v>
      </c>
      <c r="M1469" s="12" t="s">
        <v>115</v>
      </c>
      <c r="N1469" s="3" t="s">
        <v>42</v>
      </c>
      <c r="O1469" s="3">
        <v>1</v>
      </c>
      <c r="P1469" s="1">
        <f t="shared" si="440"/>
        <v>39</v>
      </c>
      <c r="Q1469" s="1">
        <f t="shared" si="441"/>
        <v>9</v>
      </c>
      <c r="R1469" s="72">
        <f t="shared" si="442"/>
        <v>45559.688194444447</v>
      </c>
      <c r="S1469" s="73">
        <f t="shared" si="443"/>
        <v>1.5840277777751908</v>
      </c>
      <c r="T1469" s="74">
        <f>Table2[[#This Row],[ETA A OFRECIMIENTO]]*24</f>
        <v>38.016666666604578</v>
      </c>
      <c r="U1469" s="1" t="str">
        <f t="shared" si="444"/>
        <v>YES</v>
      </c>
      <c r="V1469" s="73">
        <f t="shared" si="445"/>
        <v>0.3125</v>
      </c>
      <c r="W1469" s="74">
        <f>Table2[[#This Row],[DEL. AVAILABLE A SLOT]]*24</f>
        <v>7.5</v>
      </c>
      <c r="X1469" s="1" t="str">
        <f t="shared" si="446"/>
        <v>SI</v>
      </c>
      <c r="Y1469" s="73">
        <f t="shared" si="447"/>
        <v>1.8965277777751908</v>
      </c>
      <c r="Z1469" s="74">
        <f>Table2[[#This Row],[ETA A TIMESLOT]]*24</f>
        <v>45.516666666604578</v>
      </c>
      <c r="AA1469" s="73">
        <f t="shared" si="448"/>
        <v>6.944444467080757E-4</v>
      </c>
      <c r="AB1469" s="73" t="str">
        <f t="shared" si="449"/>
        <v>SI</v>
      </c>
      <c r="AC1469" s="74">
        <f>Table2[[#This Row],[PUNTUALIDAD (H)]]*24</f>
        <v>1.6666666720993817E-2</v>
      </c>
      <c r="AD1469" s="73">
        <f t="shared" si="450"/>
        <v>1.9534722222160781</v>
      </c>
      <c r="AE1469" s="74">
        <f>Table2[[#This Row],[ATA TO UNLOADING]]*24</f>
        <v>46.883333333185874</v>
      </c>
      <c r="AF1469" s="74" t="str">
        <f>IF(Table2[[#This Row],[ATA TO UNLOADING 2]]&lt;=48,"YES","NO")</f>
        <v>YES</v>
      </c>
      <c r="AG1469" s="75">
        <f t="shared" si="451"/>
        <v>0.6875</v>
      </c>
      <c r="AH1469" s="2" t="s">
        <v>42</v>
      </c>
      <c r="AI1469" s="2" t="str">
        <f t="shared" si="452"/>
        <v>MRKU5842664</v>
      </c>
      <c r="AJ1469" s="76" t="str">
        <f t="shared" si="453"/>
        <v>OM TRANSPORT</v>
      </c>
      <c r="AK1469" s="77">
        <f>IF($M1469="TRUCK",VLOOKUP($AQ1469,Invoicing!$A$17:$B$49,MATCH($AK$1,Invoicing!$A$17:$B$17,0),FALSE),VLOOKUP($AQ1469,Invoicing!$N$17:$O$21,MATCH($AK$1,Invoicing!$N$17:$O$17,0),FALSE))</f>
        <v>475</v>
      </c>
      <c r="AL1469" s="78" t="e">
        <f>VLOOKUP($E1469,Invoicing!$A$1:$H$8,MATCH(TRACKER!$N1469,Invoicing!$A$1:$H$1,0),FALSE)</f>
        <v>#N/A</v>
      </c>
      <c r="AM1469" s="78">
        <f>VLOOKUP($E1469,Invoicing!$A$1:$H$8,MATCH(TRACKER!$O$1,Invoicing!$A$1:$H$1,0),FALSE)</f>
        <v>50</v>
      </c>
      <c r="AN1469" s="78">
        <f t="shared" si="454"/>
        <v>50</v>
      </c>
      <c r="AO1469" s="2">
        <f t="shared" si="455"/>
        <v>2</v>
      </c>
      <c r="AP1469" s="2" t="str">
        <f t="shared" si="456"/>
        <v>WEEK</v>
      </c>
      <c r="AQ1469" s="2" t="str">
        <f t="shared" si="457"/>
        <v>OM TRANSPORTWEEK</v>
      </c>
      <c r="AR1469" s="71">
        <f t="shared" si="458"/>
        <v>525</v>
      </c>
      <c r="AS1469" s="71">
        <f>VLOOKUP(AJ1469,Invoicing!A:K,10,FALSE)</f>
        <v>25</v>
      </c>
      <c r="AT1469" s="71">
        <f t="shared" si="459"/>
        <v>550</v>
      </c>
    </row>
    <row r="1470" spans="1:46">
      <c r="A1470" s="37" t="s">
        <v>53</v>
      </c>
      <c r="B1470" s="3" t="s">
        <v>38</v>
      </c>
      <c r="C1470" s="11">
        <v>45557.790972222225</v>
      </c>
      <c r="D1470" s="11">
        <v>45557.8125</v>
      </c>
      <c r="E1470" s="11" t="s">
        <v>45</v>
      </c>
      <c r="F1470" s="11" t="s">
        <v>40</v>
      </c>
      <c r="G1470" s="3" t="s">
        <v>1646</v>
      </c>
      <c r="H1470" s="3" t="s">
        <v>2821</v>
      </c>
      <c r="I1470" s="11">
        <v>45559.375</v>
      </c>
      <c r="J1470" s="12">
        <v>45560.711111111108</v>
      </c>
      <c r="K1470" s="12">
        <v>45560.708333333336</v>
      </c>
      <c r="L1470" s="12">
        <v>45560.916666666664</v>
      </c>
      <c r="M1470" s="12" t="s">
        <v>115</v>
      </c>
      <c r="N1470" s="3" t="s">
        <v>42</v>
      </c>
      <c r="O1470" s="3">
        <v>0</v>
      </c>
      <c r="P1470" s="1">
        <f t="shared" si="440"/>
        <v>39</v>
      </c>
      <c r="Q1470" s="1">
        <f t="shared" si="441"/>
        <v>9</v>
      </c>
      <c r="R1470" s="72">
        <f t="shared" si="442"/>
        <v>45560.711111111108</v>
      </c>
      <c r="S1470" s="73">
        <f t="shared" si="443"/>
        <v>1.5840277777751908</v>
      </c>
      <c r="T1470" s="74">
        <f>Table2[[#This Row],[ETA A OFRECIMIENTO]]*24</f>
        <v>38.016666666604578</v>
      </c>
      <c r="U1470" s="1" t="str">
        <f t="shared" si="444"/>
        <v>YES</v>
      </c>
      <c r="V1470" s="73">
        <f t="shared" si="445"/>
        <v>1.3333333333357587</v>
      </c>
      <c r="W1470" s="74">
        <f>Table2[[#This Row],[DEL. AVAILABLE A SLOT]]*24</f>
        <v>32.000000000058208</v>
      </c>
      <c r="X1470" s="1" t="str">
        <f t="shared" si="446"/>
        <v>NO</v>
      </c>
      <c r="Y1470" s="73">
        <f t="shared" si="447"/>
        <v>2.9173611111109494</v>
      </c>
      <c r="Z1470" s="74">
        <f>Table2[[#This Row],[ETA A TIMESLOT]]*24</f>
        <v>70.016666666662786</v>
      </c>
      <c r="AA1470" s="73">
        <f t="shared" si="448"/>
        <v>2.7777777722803876E-3</v>
      </c>
      <c r="AB1470" s="73" t="str">
        <f t="shared" si="449"/>
        <v>SI</v>
      </c>
      <c r="AC1470" s="74">
        <f>Table2[[#This Row],[PUNTUALIDAD (H)]]*24</f>
        <v>6.6666666534729302E-2</v>
      </c>
      <c r="AD1470" s="73">
        <f t="shared" si="450"/>
        <v>3.1256944444394321</v>
      </c>
      <c r="AE1470" s="74">
        <f>Table2[[#This Row],[ATA TO UNLOADING]]*24</f>
        <v>75.016666666546371</v>
      </c>
      <c r="AF1470" s="74" t="str">
        <f>IF(Table2[[#This Row],[ATA TO UNLOADING 2]]&lt;=48,"YES","NO")</f>
        <v>NO</v>
      </c>
      <c r="AG1470" s="75">
        <f t="shared" si="451"/>
        <v>0.70833333333575865</v>
      </c>
      <c r="AH1470" s="2" t="s">
        <v>42</v>
      </c>
      <c r="AI1470" s="2" t="str">
        <f t="shared" si="452"/>
        <v>MRKU6721306</v>
      </c>
      <c r="AJ1470" s="76" t="str">
        <f t="shared" si="453"/>
        <v>OM TRANSPORT</v>
      </c>
      <c r="AK1470" s="77">
        <f>IF($M1470="TRUCK",VLOOKUP($AQ1470,Invoicing!$A$17:$B$49,MATCH($AK$1,Invoicing!$A$17:$B$17,0),FALSE),VLOOKUP($AQ1470,Invoicing!$N$17:$O$21,MATCH($AK$1,Invoicing!$N$17:$O$17,0),FALSE))</f>
        <v>475</v>
      </c>
      <c r="AL1470" s="78" t="e">
        <f>VLOOKUP($E1470,Invoicing!$A$1:$H$8,MATCH(TRACKER!$N1470,Invoicing!$A$1:$H$1,0),FALSE)</f>
        <v>#N/A</v>
      </c>
      <c r="AM1470" s="78">
        <f>VLOOKUP($E1470,Invoicing!$A$1:$H$8,MATCH(TRACKER!$O$1,Invoicing!$A$1:$H$1,0),FALSE)</f>
        <v>50</v>
      </c>
      <c r="AN1470" s="78">
        <f t="shared" si="454"/>
        <v>0</v>
      </c>
      <c r="AO1470" s="2">
        <f t="shared" si="455"/>
        <v>3</v>
      </c>
      <c r="AP1470" s="2" t="str">
        <f t="shared" si="456"/>
        <v>WEEK</v>
      </c>
      <c r="AQ1470" s="2" t="str">
        <f t="shared" si="457"/>
        <v>OM TRANSPORTWEEK</v>
      </c>
      <c r="AR1470" s="71">
        <f t="shared" si="458"/>
        <v>475</v>
      </c>
      <c r="AS1470" s="71">
        <f>VLOOKUP(AJ1470,Invoicing!A:K,10,FALSE)</f>
        <v>25</v>
      </c>
      <c r="AT1470" s="71">
        <f t="shared" si="459"/>
        <v>500</v>
      </c>
    </row>
    <row r="1471" spans="1:46">
      <c r="A1471" s="37" t="s">
        <v>53</v>
      </c>
      <c r="B1471" s="3" t="s">
        <v>38</v>
      </c>
      <c r="C1471" s="11">
        <v>45557.790972222225</v>
      </c>
      <c r="D1471" s="11">
        <v>45557.8125</v>
      </c>
      <c r="E1471" s="11" t="s">
        <v>45</v>
      </c>
      <c r="F1471" s="11" t="s">
        <v>40</v>
      </c>
      <c r="G1471" s="3" t="s">
        <v>1647</v>
      </c>
      <c r="H1471" s="3" t="s">
        <v>41</v>
      </c>
      <c r="I1471" s="11">
        <v>45559.375</v>
      </c>
      <c r="J1471" s="12">
        <v>45560.090277777781</v>
      </c>
      <c r="K1471" s="12">
        <v>45560.25</v>
      </c>
      <c r="L1471" s="12">
        <v>45560.090277777781</v>
      </c>
      <c r="M1471" s="12" t="s">
        <v>115</v>
      </c>
      <c r="N1471" s="3" t="s">
        <v>42</v>
      </c>
      <c r="O1471" s="3">
        <v>1</v>
      </c>
      <c r="P1471" s="1">
        <f t="shared" si="440"/>
        <v>39</v>
      </c>
      <c r="Q1471" s="1">
        <f t="shared" si="441"/>
        <v>9</v>
      </c>
      <c r="R1471" s="72">
        <f t="shared" si="442"/>
        <v>45560.090277777781</v>
      </c>
      <c r="S1471" s="73">
        <f t="shared" si="443"/>
        <v>1.5840277777751908</v>
      </c>
      <c r="T1471" s="74">
        <f>Table2[[#This Row],[ETA A OFRECIMIENTO]]*24</f>
        <v>38.016666666604578</v>
      </c>
      <c r="U1471" s="1" t="str">
        <f t="shared" si="444"/>
        <v>YES</v>
      </c>
      <c r="V1471" s="73">
        <f t="shared" si="445"/>
        <v>0.875</v>
      </c>
      <c r="W1471" s="74">
        <f>Table2[[#This Row],[DEL. AVAILABLE A SLOT]]*24</f>
        <v>21</v>
      </c>
      <c r="X1471" s="1" t="str">
        <f t="shared" si="446"/>
        <v>SI</v>
      </c>
      <c r="Y1471" s="73">
        <f t="shared" si="447"/>
        <v>2.4590277777751908</v>
      </c>
      <c r="Z1471" s="74">
        <f>Table2[[#This Row],[ETA A TIMESLOT]]*24</f>
        <v>59.016666666604578</v>
      </c>
      <c r="AA1471" s="73">
        <f t="shared" si="448"/>
        <v>0</v>
      </c>
      <c r="AB1471" s="73" t="str">
        <f t="shared" si="449"/>
        <v>SI</v>
      </c>
      <c r="AC1471" s="74">
        <f>Table2[[#This Row],[PUNTUALIDAD (H)]]*24</f>
        <v>0</v>
      </c>
      <c r="AD1471" s="73">
        <f t="shared" si="450"/>
        <v>2.2993055555562023</v>
      </c>
      <c r="AE1471" s="74">
        <f>Table2[[#This Row],[ATA TO UNLOADING]]*24</f>
        <v>55.183333333348855</v>
      </c>
      <c r="AF1471" s="74" t="str">
        <f>IF(Table2[[#This Row],[ATA TO UNLOADING 2]]&lt;=48,"YES","NO")</f>
        <v>NO</v>
      </c>
      <c r="AG1471" s="75">
        <f t="shared" si="451"/>
        <v>0.25</v>
      </c>
      <c r="AH1471" s="2" t="s">
        <v>42</v>
      </c>
      <c r="AI1471" s="2" t="str">
        <f t="shared" si="452"/>
        <v>MRSU0219968</v>
      </c>
      <c r="AJ1471" s="76" t="str">
        <f t="shared" si="453"/>
        <v>OM TRANSPORT</v>
      </c>
      <c r="AK1471" s="77">
        <f>IF($M1471="TRUCK",VLOOKUP($AQ1471,Invoicing!$A$17:$B$49,MATCH($AK$1,Invoicing!$A$17:$B$17,0),FALSE),VLOOKUP($AQ1471,Invoicing!$N$17:$O$21,MATCH($AK$1,Invoicing!$N$17:$O$17,0),FALSE))</f>
        <v>475</v>
      </c>
      <c r="AL1471" s="78" t="e">
        <f>VLOOKUP($E1471,Invoicing!$A$1:$H$8,MATCH(TRACKER!$N1471,Invoicing!$A$1:$H$1,0),FALSE)</f>
        <v>#N/A</v>
      </c>
      <c r="AM1471" s="78">
        <f>VLOOKUP($E1471,Invoicing!$A$1:$H$8,MATCH(TRACKER!$O$1,Invoicing!$A$1:$H$1,0),FALSE)</f>
        <v>50</v>
      </c>
      <c r="AN1471" s="78">
        <f t="shared" si="454"/>
        <v>50</v>
      </c>
      <c r="AO1471" s="2">
        <f t="shared" si="455"/>
        <v>3</v>
      </c>
      <c r="AP1471" s="2" t="str">
        <f t="shared" si="456"/>
        <v>WEEK</v>
      </c>
      <c r="AQ1471" s="2" t="str">
        <f t="shared" si="457"/>
        <v>OM TRANSPORTWEEK</v>
      </c>
      <c r="AR1471" s="71">
        <f t="shared" si="458"/>
        <v>525</v>
      </c>
      <c r="AS1471" s="71">
        <f>VLOOKUP(AJ1471,Invoicing!A:K,10,FALSE)</f>
        <v>25</v>
      </c>
      <c r="AT1471" s="71">
        <f t="shared" si="459"/>
        <v>550</v>
      </c>
    </row>
    <row r="1472" spans="1:46">
      <c r="A1472" s="37" t="s">
        <v>53</v>
      </c>
      <c r="B1472" s="3" t="s">
        <v>38</v>
      </c>
      <c r="C1472" s="11">
        <v>45557.790972222225</v>
      </c>
      <c r="D1472" s="11">
        <v>45557.8125</v>
      </c>
      <c r="E1472" s="11" t="s">
        <v>39</v>
      </c>
      <c r="F1472" s="11" t="s">
        <v>40</v>
      </c>
      <c r="G1472" s="3" t="s">
        <v>1648</v>
      </c>
      <c r="H1472" s="3" t="s">
        <v>2821</v>
      </c>
      <c r="I1472" s="11">
        <v>45559.375</v>
      </c>
      <c r="J1472" s="12">
        <v>45561.25277777778</v>
      </c>
      <c r="K1472" s="12">
        <v>45561.25</v>
      </c>
      <c r="L1472" s="12">
        <v>45561.267361111109</v>
      </c>
      <c r="M1472" s="12" t="s">
        <v>115</v>
      </c>
      <c r="N1472" s="3" t="s">
        <v>42</v>
      </c>
      <c r="O1472" s="3">
        <v>0</v>
      </c>
      <c r="P1472" s="1">
        <f t="shared" si="440"/>
        <v>39</v>
      </c>
      <c r="Q1472" s="1">
        <f t="shared" si="441"/>
        <v>9</v>
      </c>
      <c r="R1472" s="72">
        <f t="shared" si="442"/>
        <v>45561.25277777778</v>
      </c>
      <c r="S1472" s="73">
        <f t="shared" si="443"/>
        <v>1.5840277777751908</v>
      </c>
      <c r="T1472" s="74">
        <f>Table2[[#This Row],[ETA A OFRECIMIENTO]]*24</f>
        <v>38.016666666604578</v>
      </c>
      <c r="U1472" s="1" t="str">
        <f t="shared" si="444"/>
        <v>YES</v>
      </c>
      <c r="V1472" s="73">
        <f t="shared" si="445"/>
        <v>1.875</v>
      </c>
      <c r="W1472" s="74">
        <f>Table2[[#This Row],[DEL. AVAILABLE A SLOT]]*24</f>
        <v>45</v>
      </c>
      <c r="X1472" s="1" t="str">
        <f t="shared" si="446"/>
        <v>NO</v>
      </c>
      <c r="Y1472" s="73">
        <f t="shared" si="447"/>
        <v>3.4590277777751908</v>
      </c>
      <c r="Z1472" s="74">
        <f>Table2[[#This Row],[ETA A TIMESLOT]]*24</f>
        <v>83.016666666604578</v>
      </c>
      <c r="AA1472" s="73">
        <f t="shared" si="448"/>
        <v>2.7777777795563452E-3</v>
      </c>
      <c r="AB1472" s="73" t="str">
        <f t="shared" si="449"/>
        <v>SI</v>
      </c>
      <c r="AC1472" s="74">
        <f>Table2[[#This Row],[PUNTUALIDAD (H)]]*24</f>
        <v>6.6666666709352285E-2</v>
      </c>
      <c r="AD1472" s="73">
        <f t="shared" si="450"/>
        <v>3.476388888884685</v>
      </c>
      <c r="AE1472" s="74">
        <f>Table2[[#This Row],[ATA TO UNLOADING]]*24</f>
        <v>83.43333333323244</v>
      </c>
      <c r="AF1472" s="74" t="str">
        <f>IF(Table2[[#This Row],[ATA TO UNLOADING 2]]&lt;=48,"YES","NO")</f>
        <v>NO</v>
      </c>
      <c r="AG1472" s="75">
        <f t="shared" si="451"/>
        <v>0.25</v>
      </c>
      <c r="AH1472" s="2" t="s">
        <v>42</v>
      </c>
      <c r="AI1472" s="2" t="str">
        <f t="shared" si="452"/>
        <v>MRSU4579670</v>
      </c>
      <c r="AJ1472" s="76" t="str">
        <f t="shared" si="453"/>
        <v>AZOIA LOGISTICS</v>
      </c>
      <c r="AK1472" s="77">
        <f>IF($M1472="TRUCK",VLOOKUP($AQ1472,Invoicing!$A$17:$B$49,MATCH($AK$1,Invoicing!$A$17:$B$17,0),FALSE),VLOOKUP($AQ1472,Invoicing!$N$17:$O$21,MATCH($AK$1,Invoicing!$N$17:$O$17,0),FALSE))</f>
        <v>550</v>
      </c>
      <c r="AL1472" s="78" t="e">
        <f>VLOOKUP($E1472,Invoicing!$A$1:$H$8,MATCH(TRACKER!$N1472,Invoicing!$A$1:$H$1,0),FALSE)</f>
        <v>#N/A</v>
      </c>
      <c r="AM1472" s="78">
        <f>VLOOKUP($E1472,Invoicing!$A$1:$H$8,MATCH(TRACKER!$O$1,Invoicing!$A$1:$H$1,0),FALSE)</f>
        <v>45</v>
      </c>
      <c r="AN1472" s="78">
        <f t="shared" si="454"/>
        <v>0</v>
      </c>
      <c r="AO1472" s="2">
        <f t="shared" si="455"/>
        <v>4</v>
      </c>
      <c r="AP1472" s="2" t="str">
        <f t="shared" si="456"/>
        <v>WEEK</v>
      </c>
      <c r="AQ1472" s="2" t="str">
        <f t="shared" si="457"/>
        <v>AZOIA LOGISTICSWEEK</v>
      </c>
      <c r="AR1472" s="71">
        <f t="shared" si="458"/>
        <v>550</v>
      </c>
      <c r="AS1472" s="71">
        <f>VLOOKUP(AJ1472,Invoicing!A:K,10,FALSE)</f>
        <v>25</v>
      </c>
      <c r="AT1472" s="71">
        <f t="shared" si="459"/>
        <v>575</v>
      </c>
    </row>
    <row r="1473" spans="1:47">
      <c r="A1473" s="37" t="s">
        <v>53</v>
      </c>
      <c r="B1473" s="3" t="s">
        <v>38</v>
      </c>
      <c r="C1473" s="11">
        <v>45557.790972222225</v>
      </c>
      <c r="D1473" s="11">
        <v>45557.8125</v>
      </c>
      <c r="E1473" s="11" t="s">
        <v>44</v>
      </c>
      <c r="F1473" s="11" t="s">
        <v>40</v>
      </c>
      <c r="G1473" s="3" t="s">
        <v>1649</v>
      </c>
      <c r="H1473" s="3" t="s">
        <v>46</v>
      </c>
      <c r="I1473" s="11">
        <v>45559.375</v>
      </c>
      <c r="J1473" s="12">
        <v>45560.270833333336</v>
      </c>
      <c r="K1473" s="12">
        <v>45560.25</v>
      </c>
      <c r="L1473" s="12">
        <v>45560.274305555555</v>
      </c>
      <c r="M1473" s="12" t="s">
        <v>115</v>
      </c>
      <c r="N1473" s="3" t="s">
        <v>42</v>
      </c>
      <c r="O1473" s="3">
        <v>0</v>
      </c>
      <c r="P1473" s="1">
        <f t="shared" si="440"/>
        <v>39</v>
      </c>
      <c r="Q1473" s="1">
        <f t="shared" si="441"/>
        <v>9</v>
      </c>
      <c r="R1473" s="72">
        <f t="shared" si="442"/>
        <v>45560.270833333336</v>
      </c>
      <c r="S1473" s="73">
        <f t="shared" si="443"/>
        <v>1.5840277777751908</v>
      </c>
      <c r="T1473" s="74">
        <f>Table2[[#This Row],[ETA A OFRECIMIENTO]]*24</f>
        <v>38.016666666604578</v>
      </c>
      <c r="U1473" s="1" t="str">
        <f t="shared" si="444"/>
        <v>YES</v>
      </c>
      <c r="V1473" s="73">
        <f t="shared" si="445"/>
        <v>0.875</v>
      </c>
      <c r="W1473" s="74">
        <f>Table2[[#This Row],[DEL. AVAILABLE A SLOT]]*24</f>
        <v>21</v>
      </c>
      <c r="X1473" s="1" t="str">
        <f t="shared" si="446"/>
        <v>SI</v>
      </c>
      <c r="Y1473" s="73">
        <f t="shared" si="447"/>
        <v>2.4590277777751908</v>
      </c>
      <c r="Z1473" s="74">
        <f>Table2[[#This Row],[ETA A TIMESLOT]]*24</f>
        <v>59.016666666604578</v>
      </c>
      <c r="AA1473" s="73">
        <f t="shared" si="448"/>
        <v>2.0833333335758653E-2</v>
      </c>
      <c r="AB1473" s="73" t="str">
        <f t="shared" si="449"/>
        <v>SI</v>
      </c>
      <c r="AC1473" s="74">
        <f>Table2[[#This Row],[PUNTUALIDAD (H)]]*24</f>
        <v>0.50000000005820766</v>
      </c>
      <c r="AD1473" s="73">
        <f t="shared" si="450"/>
        <v>2.4833333333299379</v>
      </c>
      <c r="AE1473" s="74">
        <f>Table2[[#This Row],[ATA TO UNLOADING]]*24</f>
        <v>59.599999999918509</v>
      </c>
      <c r="AF1473" s="74" t="str">
        <f>IF(Table2[[#This Row],[ATA TO UNLOADING 2]]&lt;=48,"YES","NO")</f>
        <v>NO</v>
      </c>
      <c r="AG1473" s="75">
        <f t="shared" si="451"/>
        <v>0.25</v>
      </c>
      <c r="AH1473" s="2" t="s">
        <v>42</v>
      </c>
      <c r="AI1473" s="2" t="str">
        <f t="shared" si="452"/>
        <v>MRSU4965179</v>
      </c>
      <c r="AJ1473" s="76" t="str">
        <f t="shared" si="453"/>
        <v>MSI</v>
      </c>
      <c r="AK1473" s="77">
        <f>IF($M1473="TRUCK",VLOOKUP($AQ1473,Invoicing!$A$17:$B$49,MATCH($AK$1,Invoicing!$A$17:$B$17,0),FALSE),VLOOKUP($AQ1473,Invoicing!$N$17:$O$21,MATCH($AK$1,Invoicing!$N$17:$O$17,0),FALSE))</f>
        <v>480</v>
      </c>
      <c r="AL1473" s="78" t="e">
        <f>VLOOKUP($E1473,Invoicing!$A$1:$H$8,MATCH(TRACKER!$N1473,Invoicing!$A$1:$H$1,0),FALSE)</f>
        <v>#N/A</v>
      </c>
      <c r="AM1473" s="78">
        <f>VLOOKUP($E1473,Invoicing!$A$1:$H$8,MATCH(TRACKER!$O$1,Invoicing!$A$1:$H$1,0),FALSE)</f>
        <v>50</v>
      </c>
      <c r="AN1473" s="78">
        <f t="shared" si="454"/>
        <v>0</v>
      </c>
      <c r="AO1473" s="2">
        <f t="shared" si="455"/>
        <v>3</v>
      </c>
      <c r="AP1473" s="2" t="str">
        <f t="shared" si="456"/>
        <v>WEEK</v>
      </c>
      <c r="AQ1473" s="2" t="str">
        <f t="shared" si="457"/>
        <v>MSIWEEK</v>
      </c>
      <c r="AR1473" s="71">
        <f t="shared" si="458"/>
        <v>480</v>
      </c>
      <c r="AS1473" s="71">
        <f>VLOOKUP(AJ1473,Invoicing!A:K,10,FALSE)</f>
        <v>25</v>
      </c>
      <c r="AT1473" s="71">
        <f t="shared" si="459"/>
        <v>555</v>
      </c>
      <c r="AU1473" s="55">
        <v>50</v>
      </c>
    </row>
    <row r="1474" spans="1:47">
      <c r="A1474" s="37" t="s">
        <v>53</v>
      </c>
      <c r="B1474" s="3" t="s">
        <v>38</v>
      </c>
      <c r="C1474" s="11">
        <v>45557.790972222225</v>
      </c>
      <c r="D1474" s="11">
        <v>45557.8125</v>
      </c>
      <c r="E1474" s="11" t="s">
        <v>49</v>
      </c>
      <c r="F1474" s="11" t="s">
        <v>40</v>
      </c>
      <c r="G1474" s="3" t="s">
        <v>1650</v>
      </c>
      <c r="H1474" s="3" t="s">
        <v>41</v>
      </c>
      <c r="I1474" s="11">
        <v>45559.375</v>
      </c>
      <c r="J1474" s="12">
        <v>45559.935416666667</v>
      </c>
      <c r="K1474" s="12">
        <v>45559.979166666664</v>
      </c>
      <c r="L1474" s="12">
        <v>45559.956944444442</v>
      </c>
      <c r="M1474" s="12" t="s">
        <v>115</v>
      </c>
      <c r="N1474" s="3" t="s">
        <v>42</v>
      </c>
      <c r="O1474" s="3">
        <v>0</v>
      </c>
      <c r="P1474" s="1">
        <f t="shared" ref="P1474:P1537" si="460">IF(K1474="","",WEEKNUM(R1474,2))</f>
        <v>39</v>
      </c>
      <c r="Q1474" s="1">
        <f t="shared" ref="Q1474:Q1537" si="461">IF(K1474="","",MONTH(R1474))</f>
        <v>9</v>
      </c>
      <c r="R1474" s="72">
        <f t="shared" ref="R1474:R1537" si="462">IF(ISBLANK(J1474),IF(ISBLANK(L1474),"00:00",L1474),J1474)</f>
        <v>45559.935416666667</v>
      </c>
      <c r="S1474" s="73">
        <f t="shared" ref="S1474:S1537" si="463">(I1474-C1474)</f>
        <v>1.5840277777751908</v>
      </c>
      <c r="T1474" s="74">
        <f>Table2[[#This Row],[ETA A OFRECIMIENTO]]*24</f>
        <v>38.016666666604578</v>
      </c>
      <c r="U1474" s="1" t="str">
        <f t="shared" ref="U1474:U1537" si="464">IF(S1474="","",IF(S1474&lt;=2,"YES","NO"))</f>
        <v>YES</v>
      </c>
      <c r="V1474" s="73">
        <f t="shared" ref="V1474:V1537" si="465">(K1474-I1474)</f>
        <v>0.60416666666424135</v>
      </c>
      <c r="W1474" s="74">
        <f>Table2[[#This Row],[DEL. AVAILABLE A SLOT]]*24</f>
        <v>14.499999999941792</v>
      </c>
      <c r="X1474" s="1" t="str">
        <f t="shared" ref="X1474:X1537" si="466">IF(V1474="","",IF(V1474&lt;=1,"SI","NO"))</f>
        <v>SI</v>
      </c>
      <c r="Y1474" s="73">
        <f t="shared" ref="Y1474:Y1537" si="467">(K1474-C1474)</f>
        <v>2.1881944444394321</v>
      </c>
      <c r="Z1474" s="74">
        <f>Table2[[#This Row],[ETA A TIMESLOT]]*24</f>
        <v>52.516666666546371</v>
      </c>
      <c r="AA1474" s="73">
        <f t="shared" ref="AA1474:AA1537" si="468">IF(R1474&lt; K1474, TIME(0,0,0), R1474-K1474)</f>
        <v>0</v>
      </c>
      <c r="AB1474" s="73" t="str">
        <f t="shared" ref="AB1474:AB1537" si="469">IF(AA1474&gt;TIME(0,45,0),"NO","SI")</f>
        <v>SI</v>
      </c>
      <c r="AC1474" s="74">
        <f>Table2[[#This Row],[PUNTUALIDAD (H)]]*24</f>
        <v>0</v>
      </c>
      <c r="AD1474" s="73">
        <f t="shared" ref="AD1474:AD1537" si="470">(L1474-C1474)</f>
        <v>2.1659722222175333</v>
      </c>
      <c r="AE1474" s="74">
        <f>Table2[[#This Row],[ATA TO UNLOADING]]*24</f>
        <v>51.983333333220799</v>
      </c>
      <c r="AF1474" s="74" t="str">
        <f>IF(Table2[[#This Row],[ATA TO UNLOADING 2]]&lt;=48,"YES","NO")</f>
        <v>NO</v>
      </c>
      <c r="AG1474" s="75">
        <f t="shared" ref="AG1474:AG1537" si="471">MOD(K1474,1)</f>
        <v>0.97916666666424135</v>
      </c>
      <c r="AH1474" s="2" t="s">
        <v>24</v>
      </c>
      <c r="AI1474" s="2" t="str">
        <f t="shared" ref="AI1474:AI1537" si="472">G1474</f>
        <v>MRSU5373370</v>
      </c>
      <c r="AJ1474" s="76" t="str">
        <f t="shared" ref="AJ1474:AJ1537" si="473">E1474</f>
        <v>CTU FLEVOKUST BV</v>
      </c>
      <c r="AK1474" s="77">
        <f>IF($M1474="TRUCK",VLOOKUP($AQ1474,Invoicing!$A$17:$B$49,MATCH($AK$1,Invoicing!$A$17:$B$17,0),FALSE),VLOOKUP($AQ1474,Invoicing!$N$17:$O$21,MATCH($AK$1,Invoicing!$N$17:$O$17,0),FALSE))</f>
        <v>530</v>
      </c>
      <c r="AL1474" s="78" t="e">
        <f>VLOOKUP($E1474,Invoicing!$A$1:$H$8,MATCH(TRACKER!$N1474,Invoicing!$A$1:$H$1,0),FALSE)</f>
        <v>#N/A</v>
      </c>
      <c r="AM1474" s="78">
        <v>35</v>
      </c>
      <c r="AN1474" s="78">
        <f t="shared" ref="AN1474:AN1537" si="474">IF($O1474&lt;&gt;0,$O1474*$AM1474,0)</f>
        <v>0</v>
      </c>
      <c r="AO1474" s="2">
        <f t="shared" ref="AO1474:AO1537" si="475">WEEKDAY(K1474,2)</f>
        <v>2</v>
      </c>
      <c r="AP1474" s="2" t="str">
        <f t="shared" ref="AP1474:AP1537" si="476">IF(AH1474="NIGHT","NIGHT",IF(AO1474&lt;=5,"WEEK",IF(AO1474=7,"SUNDAY",IF(AO1474=6,"SATURDAY","SUNDAY"))))</f>
        <v>NIGHT</v>
      </c>
      <c r="AQ1474" s="2" t="str">
        <f t="shared" ref="AQ1474:AQ1537" si="477">AJ1474&amp;AP1474</f>
        <v>CTU FLEVOKUST BVNIGHT</v>
      </c>
      <c r="AR1474" s="71">
        <f t="shared" ref="AR1474:AR1537" si="478">IF(ISNA(AL1474),AK1474+AN1474,SUM($AK1474,$AN1474,IFERROR($AL1474,"0")))</f>
        <v>530</v>
      </c>
      <c r="AS1474" s="71">
        <f>VLOOKUP(AJ1474,Invoicing!A:K,10,FALSE)</f>
        <v>0</v>
      </c>
      <c r="AT1474" s="71">
        <f t="shared" ref="AT1474:AT1537" si="479">AR1474+AS1474+AU1474</f>
        <v>530</v>
      </c>
    </row>
    <row r="1475" spans="1:47">
      <c r="A1475" s="37" t="s">
        <v>53</v>
      </c>
      <c r="B1475" s="3" t="s">
        <v>38</v>
      </c>
      <c r="C1475" s="11">
        <v>45557.790972222225</v>
      </c>
      <c r="D1475" s="11">
        <v>45557.8125</v>
      </c>
      <c r="E1475" s="11" t="s">
        <v>44</v>
      </c>
      <c r="F1475" s="11" t="s">
        <v>40</v>
      </c>
      <c r="G1475" s="3" t="s">
        <v>1651</v>
      </c>
      <c r="H1475" s="3" t="s">
        <v>41</v>
      </c>
      <c r="I1475" s="11">
        <v>45559.375</v>
      </c>
      <c r="J1475" s="12">
        <v>45559.543749999997</v>
      </c>
      <c r="K1475" s="12">
        <v>45559.5</v>
      </c>
      <c r="L1475" s="12">
        <v>45559.548611111109</v>
      </c>
      <c r="M1475" s="12" t="s">
        <v>115</v>
      </c>
      <c r="N1475" s="3" t="s">
        <v>42</v>
      </c>
      <c r="O1475" s="3">
        <v>1</v>
      </c>
      <c r="P1475" s="1">
        <f t="shared" si="460"/>
        <v>39</v>
      </c>
      <c r="Q1475" s="1">
        <f t="shared" si="461"/>
        <v>9</v>
      </c>
      <c r="R1475" s="72">
        <f t="shared" si="462"/>
        <v>45559.543749999997</v>
      </c>
      <c r="S1475" s="73">
        <f t="shared" si="463"/>
        <v>1.5840277777751908</v>
      </c>
      <c r="T1475" s="74">
        <f>Table2[[#This Row],[ETA A OFRECIMIENTO]]*24</f>
        <v>38.016666666604578</v>
      </c>
      <c r="U1475" s="1" t="str">
        <f t="shared" si="464"/>
        <v>YES</v>
      </c>
      <c r="V1475" s="73">
        <f t="shared" si="465"/>
        <v>0.125</v>
      </c>
      <c r="W1475" s="74">
        <f>Table2[[#This Row],[DEL. AVAILABLE A SLOT]]*24</f>
        <v>3</v>
      </c>
      <c r="X1475" s="1" t="str">
        <f t="shared" si="466"/>
        <v>SI</v>
      </c>
      <c r="Y1475" s="73">
        <f t="shared" si="467"/>
        <v>1.7090277777751908</v>
      </c>
      <c r="Z1475" s="74">
        <f>Table2[[#This Row],[ETA A TIMESLOT]]*24</f>
        <v>41.016666666604578</v>
      </c>
      <c r="AA1475" s="73">
        <f t="shared" si="468"/>
        <v>4.3749999997089617E-2</v>
      </c>
      <c r="AB1475" s="73" t="str">
        <f t="shared" si="469"/>
        <v>NO</v>
      </c>
      <c r="AC1475" s="74">
        <f>Table2[[#This Row],[PUNTUALIDAD (H)]]*24</f>
        <v>1.0499999999301508</v>
      </c>
      <c r="AD1475" s="73">
        <f t="shared" si="470"/>
        <v>1.757638888884685</v>
      </c>
      <c r="AE1475" s="74">
        <f>Table2[[#This Row],[ATA TO UNLOADING]]*24</f>
        <v>42.18333333323244</v>
      </c>
      <c r="AF1475" s="74" t="str">
        <f>IF(Table2[[#This Row],[ATA TO UNLOADING 2]]&lt;=48,"YES","NO")</f>
        <v>YES</v>
      </c>
      <c r="AG1475" s="75">
        <f t="shared" si="471"/>
        <v>0.5</v>
      </c>
      <c r="AH1475" s="2" t="s">
        <v>42</v>
      </c>
      <c r="AI1475" s="2" t="str">
        <f t="shared" si="472"/>
        <v>MRSU5814006</v>
      </c>
      <c r="AJ1475" s="76" t="str">
        <f t="shared" si="473"/>
        <v>MSI</v>
      </c>
      <c r="AK1475" s="77">
        <f>IF($M1475="TRUCK",VLOOKUP($AQ1475,Invoicing!$A$17:$B$49,MATCH($AK$1,Invoicing!$A$17:$B$17,0),FALSE),VLOOKUP($AQ1475,Invoicing!$N$17:$O$21,MATCH($AK$1,Invoicing!$N$17:$O$17,0),FALSE))</f>
        <v>480</v>
      </c>
      <c r="AL1475" s="78" t="e">
        <f>VLOOKUP($E1475,Invoicing!$A$1:$H$8,MATCH(TRACKER!$N1475,Invoicing!$A$1:$H$1,0),FALSE)</f>
        <v>#N/A</v>
      </c>
      <c r="AM1475" s="78">
        <f>VLOOKUP($E1475,Invoicing!$A$1:$H$8,MATCH(TRACKER!$O$1,Invoicing!$A$1:$H$1,0),FALSE)</f>
        <v>50</v>
      </c>
      <c r="AN1475" s="78">
        <f t="shared" si="474"/>
        <v>50</v>
      </c>
      <c r="AO1475" s="2">
        <f t="shared" si="475"/>
        <v>2</v>
      </c>
      <c r="AP1475" s="2" t="str">
        <f t="shared" si="476"/>
        <v>WEEK</v>
      </c>
      <c r="AQ1475" s="2" t="str">
        <f t="shared" si="477"/>
        <v>MSIWEEK</v>
      </c>
      <c r="AR1475" s="71">
        <f t="shared" si="478"/>
        <v>530</v>
      </c>
      <c r="AS1475" s="71">
        <f>VLOOKUP(AJ1475,Invoicing!A:K,10,FALSE)</f>
        <v>25</v>
      </c>
      <c r="AT1475" s="71">
        <f t="shared" si="479"/>
        <v>555</v>
      </c>
    </row>
    <row r="1476" spans="1:47">
      <c r="A1476" s="37" t="s">
        <v>53</v>
      </c>
      <c r="B1476" s="3" t="s">
        <v>38</v>
      </c>
      <c r="C1476" s="11">
        <v>45557.790972222225</v>
      </c>
      <c r="D1476" s="11">
        <v>45557.8125</v>
      </c>
      <c r="E1476" s="11" t="s">
        <v>44</v>
      </c>
      <c r="F1476" s="11" t="s">
        <v>40</v>
      </c>
      <c r="G1476" s="3" t="s">
        <v>1652</v>
      </c>
      <c r="H1476" s="3" t="s">
        <v>41</v>
      </c>
      <c r="I1476" s="11">
        <v>45559.375</v>
      </c>
      <c r="J1476" s="12">
        <v>45560.590277777781</v>
      </c>
      <c r="K1476" s="12">
        <v>45560.604166666664</v>
      </c>
      <c r="L1476" s="12">
        <v>45560.590277777781</v>
      </c>
      <c r="M1476" s="12" t="s">
        <v>115</v>
      </c>
      <c r="N1476" s="3" t="s">
        <v>42</v>
      </c>
      <c r="O1476" s="3">
        <v>1</v>
      </c>
      <c r="P1476" s="1">
        <f t="shared" si="460"/>
        <v>39</v>
      </c>
      <c r="Q1476" s="1">
        <f t="shared" si="461"/>
        <v>9</v>
      </c>
      <c r="R1476" s="72">
        <f t="shared" si="462"/>
        <v>45560.590277777781</v>
      </c>
      <c r="S1476" s="73">
        <f t="shared" si="463"/>
        <v>1.5840277777751908</v>
      </c>
      <c r="T1476" s="74">
        <f>Table2[[#This Row],[ETA A OFRECIMIENTO]]*24</f>
        <v>38.016666666604578</v>
      </c>
      <c r="U1476" s="1" t="str">
        <f t="shared" si="464"/>
        <v>YES</v>
      </c>
      <c r="V1476" s="73">
        <f t="shared" si="465"/>
        <v>1.2291666666642413</v>
      </c>
      <c r="W1476" s="74">
        <f>Table2[[#This Row],[DEL. AVAILABLE A SLOT]]*24</f>
        <v>29.499999999941792</v>
      </c>
      <c r="X1476" s="1" t="str">
        <f t="shared" si="466"/>
        <v>NO</v>
      </c>
      <c r="Y1476" s="73">
        <f t="shared" si="467"/>
        <v>2.8131944444394321</v>
      </c>
      <c r="Z1476" s="74">
        <f>Table2[[#This Row],[ETA A TIMESLOT]]*24</f>
        <v>67.516666666546371</v>
      </c>
      <c r="AA1476" s="73">
        <f t="shared" si="468"/>
        <v>0</v>
      </c>
      <c r="AB1476" s="73" t="str">
        <f t="shared" si="469"/>
        <v>SI</v>
      </c>
      <c r="AC1476" s="74">
        <f>Table2[[#This Row],[PUNTUALIDAD (H)]]*24</f>
        <v>0</v>
      </c>
      <c r="AD1476" s="73">
        <f t="shared" si="470"/>
        <v>2.7993055555562023</v>
      </c>
      <c r="AE1476" s="74">
        <f>Table2[[#This Row],[ATA TO UNLOADING]]*24</f>
        <v>67.183333333348855</v>
      </c>
      <c r="AF1476" s="74" t="str">
        <f>IF(Table2[[#This Row],[ATA TO UNLOADING 2]]&lt;=48,"YES","NO")</f>
        <v>NO</v>
      </c>
      <c r="AG1476" s="75">
        <f t="shared" si="471"/>
        <v>0.60416666666424135</v>
      </c>
      <c r="AH1476" s="2" t="s">
        <v>42</v>
      </c>
      <c r="AI1476" s="2" t="str">
        <f t="shared" si="472"/>
        <v>MRSU6179179</v>
      </c>
      <c r="AJ1476" s="76" t="str">
        <f t="shared" si="473"/>
        <v>MSI</v>
      </c>
      <c r="AK1476" s="77">
        <f>IF($M1476="TRUCK",VLOOKUP($AQ1476,Invoicing!$A$17:$B$49,MATCH($AK$1,Invoicing!$A$17:$B$17,0),FALSE),VLOOKUP($AQ1476,Invoicing!$N$17:$O$21,MATCH($AK$1,Invoicing!$N$17:$O$17,0),FALSE))</f>
        <v>480</v>
      </c>
      <c r="AL1476" s="78" t="e">
        <f>VLOOKUP($E1476,Invoicing!$A$1:$H$8,MATCH(TRACKER!$N1476,Invoicing!$A$1:$H$1,0),FALSE)</f>
        <v>#N/A</v>
      </c>
      <c r="AM1476" s="78">
        <f>VLOOKUP($E1476,Invoicing!$A$1:$H$8,MATCH(TRACKER!$O$1,Invoicing!$A$1:$H$1,0),FALSE)</f>
        <v>50</v>
      </c>
      <c r="AN1476" s="78">
        <f t="shared" si="474"/>
        <v>50</v>
      </c>
      <c r="AO1476" s="2">
        <f t="shared" si="475"/>
        <v>3</v>
      </c>
      <c r="AP1476" s="2" t="str">
        <f t="shared" si="476"/>
        <v>WEEK</v>
      </c>
      <c r="AQ1476" s="2" t="str">
        <f t="shared" si="477"/>
        <v>MSIWEEK</v>
      </c>
      <c r="AR1476" s="71">
        <f t="shared" si="478"/>
        <v>530</v>
      </c>
      <c r="AS1476" s="71">
        <f>VLOOKUP(AJ1476,Invoicing!A:K,10,FALSE)</f>
        <v>25</v>
      </c>
      <c r="AT1476" s="71">
        <f t="shared" si="479"/>
        <v>555</v>
      </c>
    </row>
    <row r="1477" spans="1:47">
      <c r="A1477" s="37" t="s">
        <v>53</v>
      </c>
      <c r="B1477" s="3" t="s">
        <v>38</v>
      </c>
      <c r="C1477" s="11">
        <v>45557.790972222225</v>
      </c>
      <c r="D1477" s="11">
        <v>45557.8125</v>
      </c>
      <c r="E1477" s="11" t="s">
        <v>49</v>
      </c>
      <c r="F1477" s="11" t="s">
        <v>40</v>
      </c>
      <c r="G1477" s="3" t="s">
        <v>1653</v>
      </c>
      <c r="H1477" s="3" t="s">
        <v>2821</v>
      </c>
      <c r="I1477" s="11">
        <v>45559.375</v>
      </c>
      <c r="J1477" s="12">
        <v>45560.488888888889</v>
      </c>
      <c r="K1477" s="12">
        <v>45560.791666666664</v>
      </c>
      <c r="L1477" s="12">
        <v>45560.785416666666</v>
      </c>
      <c r="M1477" s="12" t="s">
        <v>115</v>
      </c>
      <c r="N1477" s="3" t="s">
        <v>42</v>
      </c>
      <c r="O1477" s="3">
        <v>0</v>
      </c>
      <c r="P1477" s="1">
        <f t="shared" si="460"/>
        <v>39</v>
      </c>
      <c r="Q1477" s="1">
        <f t="shared" si="461"/>
        <v>9</v>
      </c>
      <c r="R1477" s="72">
        <f t="shared" si="462"/>
        <v>45560.488888888889</v>
      </c>
      <c r="S1477" s="73">
        <f t="shared" si="463"/>
        <v>1.5840277777751908</v>
      </c>
      <c r="T1477" s="74">
        <f>Table2[[#This Row],[ETA A OFRECIMIENTO]]*24</f>
        <v>38.016666666604578</v>
      </c>
      <c r="U1477" s="1" t="str">
        <f t="shared" si="464"/>
        <v>YES</v>
      </c>
      <c r="V1477" s="73">
        <f t="shared" si="465"/>
        <v>1.4166666666642413</v>
      </c>
      <c r="W1477" s="74">
        <f>Table2[[#This Row],[DEL. AVAILABLE A SLOT]]*24</f>
        <v>33.999999999941792</v>
      </c>
      <c r="X1477" s="1" t="str">
        <f t="shared" si="466"/>
        <v>NO</v>
      </c>
      <c r="Y1477" s="73">
        <f t="shared" si="467"/>
        <v>3.0006944444394321</v>
      </c>
      <c r="Z1477" s="74">
        <f>Table2[[#This Row],[ETA A TIMESLOT]]*24</f>
        <v>72.016666666546371</v>
      </c>
      <c r="AA1477" s="73">
        <f t="shared" si="468"/>
        <v>0</v>
      </c>
      <c r="AB1477" s="73" t="str">
        <f t="shared" si="469"/>
        <v>SI</v>
      </c>
      <c r="AC1477" s="74">
        <f>Table2[[#This Row],[PUNTUALIDAD (H)]]*24</f>
        <v>0</v>
      </c>
      <c r="AD1477" s="73">
        <f t="shared" si="470"/>
        <v>2.9944444444408873</v>
      </c>
      <c r="AE1477" s="74">
        <f>Table2[[#This Row],[ATA TO UNLOADING]]*24</f>
        <v>71.866666666581295</v>
      </c>
      <c r="AF1477" s="74" t="str">
        <f>IF(Table2[[#This Row],[ATA TO UNLOADING 2]]&lt;=48,"YES","NO")</f>
        <v>NO</v>
      </c>
      <c r="AG1477" s="75">
        <f t="shared" si="471"/>
        <v>0.79166666666424135</v>
      </c>
      <c r="AH1477" s="2" t="s">
        <v>42</v>
      </c>
      <c r="AI1477" s="2" t="str">
        <f t="shared" si="472"/>
        <v>MSKU0021523</v>
      </c>
      <c r="AJ1477" s="76" t="str">
        <f t="shared" si="473"/>
        <v>CTU FLEVOKUST BV</v>
      </c>
      <c r="AK1477" s="77">
        <f>IF($M1477="TRUCK",VLOOKUP($AQ1477,Invoicing!$A$17:$B$49,MATCH($AK$1,Invoicing!$A$17:$B$17,0),FALSE),VLOOKUP($AQ1477,Invoicing!$N$17:$O$21,MATCH($AK$1,Invoicing!$N$17:$O$17,0),FALSE))</f>
        <v>520</v>
      </c>
      <c r="AL1477" s="78" t="e">
        <f>VLOOKUP($E1477,Invoicing!$A$1:$H$8,MATCH(TRACKER!$N1477,Invoicing!$A$1:$H$1,0),FALSE)</f>
        <v>#N/A</v>
      </c>
      <c r="AM1477" s="78">
        <v>35</v>
      </c>
      <c r="AN1477" s="78">
        <f t="shared" si="474"/>
        <v>0</v>
      </c>
      <c r="AO1477" s="2">
        <f t="shared" si="475"/>
        <v>3</v>
      </c>
      <c r="AP1477" s="2" t="str">
        <f t="shared" si="476"/>
        <v>WEEK</v>
      </c>
      <c r="AQ1477" s="2" t="str">
        <f t="shared" si="477"/>
        <v>CTU FLEVOKUST BVWEEK</v>
      </c>
      <c r="AR1477" s="71">
        <f t="shared" si="478"/>
        <v>520</v>
      </c>
      <c r="AS1477" s="71">
        <f>VLOOKUP(AJ1477,Invoicing!A:K,10,FALSE)</f>
        <v>0</v>
      </c>
      <c r="AT1477" s="71">
        <f t="shared" si="479"/>
        <v>520</v>
      </c>
    </row>
    <row r="1478" spans="1:47">
      <c r="A1478" s="37" t="s">
        <v>53</v>
      </c>
      <c r="B1478" s="3" t="s">
        <v>38</v>
      </c>
      <c r="C1478" s="11">
        <v>45557.790972222225</v>
      </c>
      <c r="D1478" s="11">
        <v>45557.8125</v>
      </c>
      <c r="E1478" s="11" t="s">
        <v>39</v>
      </c>
      <c r="F1478" s="11" t="s">
        <v>40</v>
      </c>
      <c r="G1478" s="3" t="s">
        <v>1654</v>
      </c>
      <c r="H1478" s="3" t="s">
        <v>46</v>
      </c>
      <c r="I1478" s="11">
        <v>45559.375</v>
      </c>
      <c r="J1478" s="12">
        <v>45560.888888888891</v>
      </c>
      <c r="K1478" s="12">
        <v>45560.75</v>
      </c>
      <c r="L1478" s="12">
        <v>45560.902777777781</v>
      </c>
      <c r="M1478" s="12" t="s">
        <v>115</v>
      </c>
      <c r="N1478" s="3" t="s">
        <v>42</v>
      </c>
      <c r="O1478" s="3">
        <v>0</v>
      </c>
      <c r="P1478" s="1">
        <f t="shared" si="460"/>
        <v>39</v>
      </c>
      <c r="Q1478" s="1">
        <f t="shared" si="461"/>
        <v>9</v>
      </c>
      <c r="R1478" s="72">
        <f t="shared" si="462"/>
        <v>45560.888888888891</v>
      </c>
      <c r="S1478" s="73">
        <f t="shared" si="463"/>
        <v>1.5840277777751908</v>
      </c>
      <c r="T1478" s="74">
        <f>Table2[[#This Row],[ETA A OFRECIMIENTO]]*24</f>
        <v>38.016666666604578</v>
      </c>
      <c r="U1478" s="1" t="str">
        <f t="shared" si="464"/>
        <v>YES</v>
      </c>
      <c r="V1478" s="73">
        <f t="shared" si="465"/>
        <v>1.375</v>
      </c>
      <c r="W1478" s="74">
        <f>Table2[[#This Row],[DEL. AVAILABLE A SLOT]]*24</f>
        <v>33</v>
      </c>
      <c r="X1478" s="1" t="str">
        <f t="shared" si="466"/>
        <v>NO</v>
      </c>
      <c r="Y1478" s="73">
        <f t="shared" si="467"/>
        <v>2.9590277777751908</v>
      </c>
      <c r="Z1478" s="74">
        <f>Table2[[#This Row],[ETA A TIMESLOT]]*24</f>
        <v>71.016666666604578</v>
      </c>
      <c r="AA1478" s="73">
        <f t="shared" si="468"/>
        <v>0.13888888889050577</v>
      </c>
      <c r="AB1478" s="73" t="str">
        <f t="shared" si="469"/>
        <v>NO</v>
      </c>
      <c r="AC1478" s="74">
        <f>Table2[[#This Row],[PUNTUALIDAD (H)]]*24</f>
        <v>3.3333333333721384</v>
      </c>
      <c r="AD1478" s="73">
        <f t="shared" si="470"/>
        <v>3.1118055555562023</v>
      </c>
      <c r="AE1478" s="74">
        <f>Table2[[#This Row],[ATA TO UNLOADING]]*24</f>
        <v>74.683333333348855</v>
      </c>
      <c r="AF1478" s="74" t="str">
        <f>IF(Table2[[#This Row],[ATA TO UNLOADING 2]]&lt;=48,"YES","NO")</f>
        <v>NO</v>
      </c>
      <c r="AG1478" s="75">
        <f t="shared" si="471"/>
        <v>0.75</v>
      </c>
      <c r="AH1478" s="2" t="s">
        <v>42</v>
      </c>
      <c r="AI1478" s="2" t="str">
        <f t="shared" si="472"/>
        <v>MSKU0322511</v>
      </c>
      <c r="AJ1478" s="76" t="str">
        <f t="shared" si="473"/>
        <v>AZOIA LOGISTICS</v>
      </c>
      <c r="AK1478" s="77">
        <f>IF($M1478="TRUCK",VLOOKUP($AQ1478,Invoicing!$A$17:$B$49,MATCH($AK$1,Invoicing!$A$17:$B$17,0),FALSE),VLOOKUP($AQ1478,Invoicing!$N$17:$O$21,MATCH($AK$1,Invoicing!$N$17:$O$17,0),FALSE))</f>
        <v>550</v>
      </c>
      <c r="AL1478" s="78" t="e">
        <f>VLOOKUP($E1478,Invoicing!$A$1:$H$8,MATCH(TRACKER!$N1478,Invoicing!$A$1:$H$1,0),FALSE)</f>
        <v>#N/A</v>
      </c>
      <c r="AM1478" s="78">
        <f>VLOOKUP($E1478,Invoicing!$A$1:$H$8,MATCH(TRACKER!$O$1,Invoicing!$A$1:$H$1,0),FALSE)</f>
        <v>45</v>
      </c>
      <c r="AN1478" s="78">
        <f t="shared" si="474"/>
        <v>0</v>
      </c>
      <c r="AO1478" s="2">
        <f t="shared" si="475"/>
        <v>3</v>
      </c>
      <c r="AP1478" s="2" t="str">
        <f t="shared" si="476"/>
        <v>WEEK</v>
      </c>
      <c r="AQ1478" s="2" t="str">
        <f t="shared" si="477"/>
        <v>AZOIA LOGISTICSWEEK</v>
      </c>
      <c r="AR1478" s="71">
        <f t="shared" si="478"/>
        <v>550</v>
      </c>
      <c r="AS1478" s="71">
        <f>VLOOKUP(AJ1478,Invoicing!A:K,10,FALSE)</f>
        <v>25</v>
      </c>
      <c r="AT1478" s="71">
        <f t="shared" si="479"/>
        <v>575</v>
      </c>
    </row>
    <row r="1479" spans="1:47">
      <c r="A1479" s="37" t="s">
        <v>53</v>
      </c>
      <c r="B1479" s="3" t="s">
        <v>38</v>
      </c>
      <c r="C1479" s="11">
        <v>45557.790972222225</v>
      </c>
      <c r="D1479" s="11">
        <v>45557.8125</v>
      </c>
      <c r="E1479" s="11" t="s">
        <v>39</v>
      </c>
      <c r="F1479" s="11" t="s">
        <v>40</v>
      </c>
      <c r="G1479" s="3" t="s">
        <v>1655</v>
      </c>
      <c r="H1479" s="3" t="s">
        <v>41</v>
      </c>
      <c r="I1479" s="11">
        <v>45559.375</v>
      </c>
      <c r="J1479" s="12">
        <v>45561.511111111111</v>
      </c>
      <c r="K1479" s="12">
        <v>45561.5</v>
      </c>
      <c r="L1479" s="12">
        <v>45561.513888888891</v>
      </c>
      <c r="M1479" s="12" t="s">
        <v>115</v>
      </c>
      <c r="N1479" s="3" t="s">
        <v>42</v>
      </c>
      <c r="O1479" s="3">
        <v>0</v>
      </c>
      <c r="P1479" s="1">
        <f t="shared" si="460"/>
        <v>39</v>
      </c>
      <c r="Q1479" s="1">
        <f t="shared" si="461"/>
        <v>9</v>
      </c>
      <c r="R1479" s="72">
        <f t="shared" si="462"/>
        <v>45561.511111111111</v>
      </c>
      <c r="S1479" s="73">
        <f t="shared" si="463"/>
        <v>1.5840277777751908</v>
      </c>
      <c r="T1479" s="74">
        <f>Table2[[#This Row],[ETA A OFRECIMIENTO]]*24</f>
        <v>38.016666666604578</v>
      </c>
      <c r="U1479" s="1" t="str">
        <f t="shared" si="464"/>
        <v>YES</v>
      </c>
      <c r="V1479" s="73">
        <f t="shared" si="465"/>
        <v>2.125</v>
      </c>
      <c r="W1479" s="74">
        <f>Table2[[#This Row],[DEL. AVAILABLE A SLOT]]*24</f>
        <v>51</v>
      </c>
      <c r="X1479" s="1" t="str">
        <f t="shared" si="466"/>
        <v>NO</v>
      </c>
      <c r="Y1479" s="73">
        <f t="shared" si="467"/>
        <v>3.7090277777751908</v>
      </c>
      <c r="Z1479" s="74">
        <f>Table2[[#This Row],[ETA A TIMESLOT]]*24</f>
        <v>89.016666666604578</v>
      </c>
      <c r="AA1479" s="73">
        <f t="shared" si="468"/>
        <v>1.1111111110949423E-2</v>
      </c>
      <c r="AB1479" s="73" t="str">
        <f t="shared" si="469"/>
        <v>SI</v>
      </c>
      <c r="AC1479" s="74">
        <f>Table2[[#This Row],[PUNTUALIDAD (H)]]*24</f>
        <v>0.26666666666278616</v>
      </c>
      <c r="AD1479" s="73">
        <f t="shared" si="470"/>
        <v>3.7229166666656965</v>
      </c>
      <c r="AE1479" s="74">
        <f>Table2[[#This Row],[ATA TO UNLOADING]]*24</f>
        <v>89.349999999976717</v>
      </c>
      <c r="AF1479" s="74" t="str">
        <f>IF(Table2[[#This Row],[ATA TO UNLOADING 2]]&lt;=48,"YES","NO")</f>
        <v>NO</v>
      </c>
      <c r="AG1479" s="75">
        <f t="shared" si="471"/>
        <v>0.5</v>
      </c>
      <c r="AH1479" s="2" t="s">
        <v>42</v>
      </c>
      <c r="AI1479" s="2" t="str">
        <f t="shared" si="472"/>
        <v>MSKU1877788</v>
      </c>
      <c r="AJ1479" s="76" t="str">
        <f t="shared" si="473"/>
        <v>AZOIA LOGISTICS</v>
      </c>
      <c r="AK1479" s="77">
        <f>IF($M1479="TRUCK",VLOOKUP($AQ1479,Invoicing!$A$17:$B$49,MATCH($AK$1,Invoicing!$A$17:$B$17,0),FALSE),VLOOKUP($AQ1479,Invoicing!$N$17:$O$21,MATCH($AK$1,Invoicing!$N$17:$O$17,0),FALSE))</f>
        <v>550</v>
      </c>
      <c r="AL1479" s="78" t="e">
        <f>VLOOKUP($E1479,Invoicing!$A$1:$H$8,MATCH(TRACKER!$N1479,Invoicing!$A$1:$H$1,0),FALSE)</f>
        <v>#N/A</v>
      </c>
      <c r="AM1479" s="78">
        <f>VLOOKUP($E1479,Invoicing!$A$1:$H$8,MATCH(TRACKER!$O$1,Invoicing!$A$1:$H$1,0),FALSE)</f>
        <v>45</v>
      </c>
      <c r="AN1479" s="78">
        <f t="shared" si="474"/>
        <v>0</v>
      </c>
      <c r="AO1479" s="2">
        <f t="shared" si="475"/>
        <v>4</v>
      </c>
      <c r="AP1479" s="2" t="str">
        <f t="shared" si="476"/>
        <v>WEEK</v>
      </c>
      <c r="AQ1479" s="2" t="str">
        <f t="shared" si="477"/>
        <v>AZOIA LOGISTICSWEEK</v>
      </c>
      <c r="AR1479" s="71">
        <f t="shared" si="478"/>
        <v>550</v>
      </c>
      <c r="AS1479" s="71">
        <f>VLOOKUP(AJ1479,Invoicing!A:K,10,FALSE)</f>
        <v>25</v>
      </c>
      <c r="AT1479" s="71">
        <f t="shared" si="479"/>
        <v>575</v>
      </c>
    </row>
    <row r="1480" spans="1:47">
      <c r="A1480" s="37" t="s">
        <v>53</v>
      </c>
      <c r="B1480" s="3" t="s">
        <v>38</v>
      </c>
      <c r="C1480" s="11">
        <v>45557.790972222225</v>
      </c>
      <c r="D1480" s="11">
        <v>45557.8125</v>
      </c>
      <c r="E1480" s="11" t="s">
        <v>49</v>
      </c>
      <c r="F1480" s="11" t="s">
        <v>40</v>
      </c>
      <c r="G1480" s="3" t="s">
        <v>1656</v>
      </c>
      <c r="H1480" s="3" t="s">
        <v>2821</v>
      </c>
      <c r="I1480" s="11">
        <v>45559.375</v>
      </c>
      <c r="J1480" s="12">
        <v>45561.821527777778</v>
      </c>
      <c r="K1480" s="12">
        <v>45561.833333333336</v>
      </c>
      <c r="L1480" s="12">
        <v>45561.82916666667</v>
      </c>
      <c r="M1480" s="12" t="s">
        <v>115</v>
      </c>
      <c r="N1480" s="3" t="s">
        <v>42</v>
      </c>
      <c r="O1480" s="3">
        <v>0</v>
      </c>
      <c r="P1480" s="1">
        <f t="shared" si="460"/>
        <v>39</v>
      </c>
      <c r="Q1480" s="1">
        <f t="shared" si="461"/>
        <v>9</v>
      </c>
      <c r="R1480" s="72">
        <f t="shared" si="462"/>
        <v>45561.821527777778</v>
      </c>
      <c r="S1480" s="73">
        <f t="shared" si="463"/>
        <v>1.5840277777751908</v>
      </c>
      <c r="T1480" s="74">
        <f>Table2[[#This Row],[ETA A OFRECIMIENTO]]*24</f>
        <v>38.016666666604578</v>
      </c>
      <c r="U1480" s="1" t="str">
        <f t="shared" si="464"/>
        <v>YES</v>
      </c>
      <c r="V1480" s="73">
        <f t="shared" si="465"/>
        <v>2.4583333333357587</v>
      </c>
      <c r="W1480" s="74">
        <f>Table2[[#This Row],[DEL. AVAILABLE A SLOT]]*24</f>
        <v>59.000000000058208</v>
      </c>
      <c r="X1480" s="1" t="str">
        <f t="shared" si="466"/>
        <v>NO</v>
      </c>
      <c r="Y1480" s="73">
        <f t="shared" si="467"/>
        <v>4.0423611111109494</v>
      </c>
      <c r="Z1480" s="74">
        <f>Table2[[#This Row],[ETA A TIMESLOT]]*24</f>
        <v>97.016666666662786</v>
      </c>
      <c r="AA1480" s="73">
        <f t="shared" si="468"/>
        <v>0</v>
      </c>
      <c r="AB1480" s="73" t="str">
        <f t="shared" si="469"/>
        <v>SI</v>
      </c>
      <c r="AC1480" s="74">
        <f>Table2[[#This Row],[PUNTUALIDAD (H)]]*24</f>
        <v>0</v>
      </c>
      <c r="AD1480" s="73">
        <f t="shared" si="470"/>
        <v>4.0381944444452529</v>
      </c>
      <c r="AE1480" s="74">
        <f>Table2[[#This Row],[ATA TO UNLOADING]]*24</f>
        <v>96.916666666686069</v>
      </c>
      <c r="AF1480" s="74" t="str">
        <f>IF(Table2[[#This Row],[ATA TO UNLOADING 2]]&lt;=48,"YES","NO")</f>
        <v>NO</v>
      </c>
      <c r="AG1480" s="75">
        <f t="shared" si="471"/>
        <v>0.83333333333575865</v>
      </c>
      <c r="AH1480" s="2" t="s">
        <v>24</v>
      </c>
      <c r="AI1480" s="2" t="str">
        <f t="shared" si="472"/>
        <v>MSKU2772185</v>
      </c>
      <c r="AJ1480" s="76" t="str">
        <f t="shared" si="473"/>
        <v>CTU FLEVOKUST BV</v>
      </c>
      <c r="AK1480" s="77">
        <f>IF($M1480="TRUCK",VLOOKUP($AQ1480,Invoicing!$A$17:$B$49,MATCH($AK$1,Invoicing!$A$17:$B$17,0),FALSE),VLOOKUP($AQ1480,Invoicing!$N$17:$O$21,MATCH($AK$1,Invoicing!$N$17:$O$17,0),FALSE))</f>
        <v>530</v>
      </c>
      <c r="AL1480" s="78" t="e">
        <f>VLOOKUP($E1480,Invoicing!$A$1:$H$8,MATCH(TRACKER!$N1480,Invoicing!$A$1:$H$1,0),FALSE)</f>
        <v>#N/A</v>
      </c>
      <c r="AM1480" s="78">
        <v>35</v>
      </c>
      <c r="AN1480" s="78">
        <f t="shared" si="474"/>
        <v>0</v>
      </c>
      <c r="AO1480" s="2">
        <f t="shared" si="475"/>
        <v>4</v>
      </c>
      <c r="AP1480" s="2" t="str">
        <f t="shared" si="476"/>
        <v>NIGHT</v>
      </c>
      <c r="AQ1480" s="2" t="str">
        <f t="shared" si="477"/>
        <v>CTU FLEVOKUST BVNIGHT</v>
      </c>
      <c r="AR1480" s="71">
        <f t="shared" si="478"/>
        <v>530</v>
      </c>
      <c r="AS1480" s="71">
        <f>VLOOKUP(AJ1480,Invoicing!A:K,10,FALSE)</f>
        <v>0</v>
      </c>
      <c r="AT1480" s="71">
        <f t="shared" si="479"/>
        <v>530</v>
      </c>
    </row>
    <row r="1481" spans="1:47">
      <c r="A1481" s="37" t="s">
        <v>53</v>
      </c>
      <c r="B1481" s="3" t="s">
        <v>38</v>
      </c>
      <c r="C1481" s="11">
        <v>45557.790972222225</v>
      </c>
      <c r="D1481" s="11">
        <v>45557.8125</v>
      </c>
      <c r="E1481" s="11" t="s">
        <v>44</v>
      </c>
      <c r="F1481" s="11" t="s">
        <v>40</v>
      </c>
      <c r="G1481" s="3" t="s">
        <v>1657</v>
      </c>
      <c r="H1481" s="3" t="s">
        <v>46</v>
      </c>
      <c r="I1481" s="11">
        <v>45558.958333333336</v>
      </c>
      <c r="J1481" s="12">
        <v>45558.972222222219</v>
      </c>
      <c r="K1481" s="12">
        <v>45558.958333333336</v>
      </c>
      <c r="L1481" s="12">
        <v>45558.986111111109</v>
      </c>
      <c r="M1481" s="12" t="s">
        <v>115</v>
      </c>
      <c r="N1481" s="3" t="s">
        <v>42</v>
      </c>
      <c r="O1481" s="3">
        <v>2</v>
      </c>
      <c r="P1481" s="1">
        <f t="shared" si="460"/>
        <v>39</v>
      </c>
      <c r="Q1481" s="1">
        <f t="shared" si="461"/>
        <v>9</v>
      </c>
      <c r="R1481" s="72">
        <f t="shared" si="462"/>
        <v>45558.972222222219</v>
      </c>
      <c r="S1481" s="73">
        <f t="shared" si="463"/>
        <v>1.1673611111109494</v>
      </c>
      <c r="T1481" s="74">
        <f>Table2[[#This Row],[ETA A OFRECIMIENTO]]*24</f>
        <v>28.016666666662786</v>
      </c>
      <c r="U1481" s="1" t="str">
        <f t="shared" si="464"/>
        <v>YES</v>
      </c>
      <c r="V1481" s="73">
        <f t="shared" si="465"/>
        <v>0</v>
      </c>
      <c r="W1481" s="74">
        <f>Table2[[#This Row],[DEL. AVAILABLE A SLOT]]*24</f>
        <v>0</v>
      </c>
      <c r="X1481" s="1" t="str">
        <f t="shared" si="466"/>
        <v>SI</v>
      </c>
      <c r="Y1481" s="73">
        <f t="shared" si="467"/>
        <v>1.1673611111109494</v>
      </c>
      <c r="Z1481" s="74">
        <f>Table2[[#This Row],[ETA A TIMESLOT]]*24</f>
        <v>28.016666666662786</v>
      </c>
      <c r="AA1481" s="73">
        <f t="shared" si="468"/>
        <v>1.3888888883229811E-2</v>
      </c>
      <c r="AB1481" s="73" t="str">
        <f t="shared" si="469"/>
        <v>SI</v>
      </c>
      <c r="AC1481" s="74">
        <f>Table2[[#This Row],[PUNTUALIDAD (H)]]*24</f>
        <v>0.33333333319751546</v>
      </c>
      <c r="AD1481" s="73">
        <f t="shared" si="470"/>
        <v>1.195138888884685</v>
      </c>
      <c r="AE1481" s="74">
        <f>Table2[[#This Row],[ATA TO UNLOADING]]*24</f>
        <v>28.68333333323244</v>
      </c>
      <c r="AF1481" s="74" t="str">
        <f>IF(Table2[[#This Row],[ATA TO UNLOADING 2]]&lt;=48,"YES","NO")</f>
        <v>YES</v>
      </c>
      <c r="AG1481" s="75">
        <f t="shared" si="471"/>
        <v>0.95833333333575865</v>
      </c>
      <c r="AH1481" s="2" t="s">
        <v>24</v>
      </c>
      <c r="AI1481" s="2" t="str">
        <f t="shared" si="472"/>
        <v>MSKU4580849</v>
      </c>
      <c r="AJ1481" s="76" t="str">
        <f t="shared" si="473"/>
        <v>MSI</v>
      </c>
      <c r="AK1481" s="77">
        <f>IF($M1481="TRUCK",VLOOKUP($AQ1481,Invoicing!$A$17:$B$49,MATCH($AK$1,Invoicing!$A$17:$B$17,0),FALSE),VLOOKUP($AQ1481,Invoicing!$N$17:$O$21,MATCH($AK$1,Invoicing!$N$17:$O$17,0),FALSE))</f>
        <v>530</v>
      </c>
      <c r="AL1481" s="78" t="e">
        <f>VLOOKUP($E1481,Invoicing!$A$1:$H$8,MATCH(TRACKER!$N1481,Invoicing!$A$1:$H$1,0),FALSE)</f>
        <v>#N/A</v>
      </c>
      <c r="AM1481" s="78">
        <f>VLOOKUP($E1481,Invoicing!$A$1:$H$8,MATCH(TRACKER!$O$1,Invoicing!$A$1:$H$1,0),FALSE)</f>
        <v>50</v>
      </c>
      <c r="AN1481" s="78">
        <f t="shared" si="474"/>
        <v>100</v>
      </c>
      <c r="AO1481" s="2">
        <f t="shared" si="475"/>
        <v>1</v>
      </c>
      <c r="AP1481" s="2" t="str">
        <f t="shared" si="476"/>
        <v>NIGHT</v>
      </c>
      <c r="AQ1481" s="2" t="str">
        <f t="shared" si="477"/>
        <v>MSINIGHT</v>
      </c>
      <c r="AR1481" s="71">
        <f t="shared" si="478"/>
        <v>630</v>
      </c>
      <c r="AS1481" s="71">
        <f>VLOOKUP(AJ1481,Invoicing!A:K,10,FALSE)</f>
        <v>25</v>
      </c>
      <c r="AT1481" s="71">
        <f t="shared" si="479"/>
        <v>655</v>
      </c>
    </row>
    <row r="1482" spans="1:47">
      <c r="A1482" s="37" t="s">
        <v>53</v>
      </c>
      <c r="B1482" s="3" t="s">
        <v>38</v>
      </c>
      <c r="C1482" s="11">
        <v>45557.790972222225</v>
      </c>
      <c r="D1482" s="11">
        <v>45557.8125</v>
      </c>
      <c r="E1482" s="11" t="s">
        <v>44</v>
      </c>
      <c r="F1482" s="11" t="s">
        <v>40</v>
      </c>
      <c r="G1482" s="3" t="s">
        <v>1658</v>
      </c>
      <c r="H1482" s="3" t="s">
        <v>41</v>
      </c>
      <c r="I1482" s="11">
        <v>45559.375</v>
      </c>
      <c r="J1482" s="12">
        <v>45560.406944444447</v>
      </c>
      <c r="K1482" s="12">
        <v>45560.395833333336</v>
      </c>
      <c r="L1482" s="12">
        <v>45560.409722222219</v>
      </c>
      <c r="M1482" s="12" t="s">
        <v>115</v>
      </c>
      <c r="N1482" s="3" t="s">
        <v>42</v>
      </c>
      <c r="O1482" s="3">
        <v>0</v>
      </c>
      <c r="P1482" s="1">
        <f t="shared" si="460"/>
        <v>39</v>
      </c>
      <c r="Q1482" s="1">
        <f t="shared" si="461"/>
        <v>9</v>
      </c>
      <c r="R1482" s="72">
        <f t="shared" si="462"/>
        <v>45560.406944444447</v>
      </c>
      <c r="S1482" s="73">
        <f t="shared" si="463"/>
        <v>1.5840277777751908</v>
      </c>
      <c r="T1482" s="74">
        <f>Table2[[#This Row],[ETA A OFRECIMIENTO]]*24</f>
        <v>38.016666666604578</v>
      </c>
      <c r="U1482" s="1" t="str">
        <f t="shared" si="464"/>
        <v>YES</v>
      </c>
      <c r="V1482" s="73">
        <f t="shared" si="465"/>
        <v>1.0208333333357587</v>
      </c>
      <c r="W1482" s="74">
        <f>Table2[[#This Row],[DEL. AVAILABLE A SLOT]]*24</f>
        <v>24.500000000058208</v>
      </c>
      <c r="X1482" s="1" t="str">
        <f t="shared" si="466"/>
        <v>NO</v>
      </c>
      <c r="Y1482" s="73">
        <f t="shared" si="467"/>
        <v>2.6048611111109494</v>
      </c>
      <c r="Z1482" s="74">
        <f>Table2[[#This Row],[ETA A TIMESLOT]]*24</f>
        <v>62.516666666662786</v>
      </c>
      <c r="AA1482" s="73">
        <f t="shared" si="468"/>
        <v>1.1111111110949423E-2</v>
      </c>
      <c r="AB1482" s="73" t="str">
        <f t="shared" si="469"/>
        <v>SI</v>
      </c>
      <c r="AC1482" s="74">
        <f>Table2[[#This Row],[PUNTUALIDAD (H)]]*24</f>
        <v>0.26666666666278616</v>
      </c>
      <c r="AD1482" s="73">
        <f t="shared" si="470"/>
        <v>2.6187499999941792</v>
      </c>
      <c r="AE1482" s="74">
        <f>Table2[[#This Row],[ATA TO UNLOADING]]*24</f>
        <v>62.849999999860302</v>
      </c>
      <c r="AF1482" s="74" t="str">
        <f>IF(Table2[[#This Row],[ATA TO UNLOADING 2]]&lt;=48,"YES","NO")</f>
        <v>NO</v>
      </c>
      <c r="AG1482" s="75">
        <f t="shared" si="471"/>
        <v>0.39583333333575865</v>
      </c>
      <c r="AH1482" s="2" t="s">
        <v>42</v>
      </c>
      <c r="AI1482" s="2" t="str">
        <f t="shared" si="472"/>
        <v>MSKU4619540</v>
      </c>
      <c r="AJ1482" s="76" t="str">
        <f t="shared" si="473"/>
        <v>MSI</v>
      </c>
      <c r="AK1482" s="77">
        <f>IF($M1482="TRUCK",VLOOKUP($AQ1482,Invoicing!$A$17:$B$49,MATCH($AK$1,Invoicing!$A$17:$B$17,0),FALSE),VLOOKUP($AQ1482,Invoicing!$N$17:$O$21,MATCH($AK$1,Invoicing!$N$17:$O$17,0),FALSE))</f>
        <v>480</v>
      </c>
      <c r="AL1482" s="78" t="e">
        <f>VLOOKUP($E1482,Invoicing!$A$1:$H$8,MATCH(TRACKER!$N1482,Invoicing!$A$1:$H$1,0),FALSE)</f>
        <v>#N/A</v>
      </c>
      <c r="AM1482" s="78">
        <f>VLOOKUP($E1482,Invoicing!$A$1:$H$8,MATCH(TRACKER!$O$1,Invoicing!$A$1:$H$1,0),FALSE)</f>
        <v>50</v>
      </c>
      <c r="AN1482" s="78">
        <f t="shared" si="474"/>
        <v>0</v>
      </c>
      <c r="AO1482" s="2">
        <f t="shared" si="475"/>
        <v>3</v>
      </c>
      <c r="AP1482" s="2" t="str">
        <f t="shared" si="476"/>
        <v>WEEK</v>
      </c>
      <c r="AQ1482" s="2" t="str">
        <f t="shared" si="477"/>
        <v>MSIWEEK</v>
      </c>
      <c r="AR1482" s="71">
        <f t="shared" si="478"/>
        <v>480</v>
      </c>
      <c r="AS1482" s="71">
        <f>VLOOKUP(AJ1482,Invoicing!A:K,10,FALSE)</f>
        <v>25</v>
      </c>
      <c r="AT1482" s="71">
        <f t="shared" si="479"/>
        <v>505</v>
      </c>
    </row>
    <row r="1483" spans="1:47">
      <c r="A1483" s="37" t="s">
        <v>53</v>
      </c>
      <c r="B1483" s="3" t="s">
        <v>38</v>
      </c>
      <c r="C1483" s="11">
        <v>45557.790972222225</v>
      </c>
      <c r="D1483" s="11">
        <v>45557.8125</v>
      </c>
      <c r="E1483" s="11" t="s">
        <v>44</v>
      </c>
      <c r="F1483" s="11" t="s">
        <v>40</v>
      </c>
      <c r="G1483" s="3" t="s">
        <v>1659</v>
      </c>
      <c r="H1483" s="3" t="s">
        <v>41</v>
      </c>
      <c r="I1483" s="11">
        <v>45559.375</v>
      </c>
      <c r="J1483" s="12">
        <v>45559.597222222219</v>
      </c>
      <c r="K1483" s="12">
        <v>45559.583333333336</v>
      </c>
      <c r="L1483" s="12">
        <v>45559.611111111109</v>
      </c>
      <c r="M1483" s="12" t="s">
        <v>115</v>
      </c>
      <c r="N1483" s="3" t="s">
        <v>42</v>
      </c>
      <c r="O1483" s="3">
        <v>1</v>
      </c>
      <c r="P1483" s="1">
        <f t="shared" si="460"/>
        <v>39</v>
      </c>
      <c r="Q1483" s="1">
        <f t="shared" si="461"/>
        <v>9</v>
      </c>
      <c r="R1483" s="72">
        <f t="shared" si="462"/>
        <v>45559.597222222219</v>
      </c>
      <c r="S1483" s="73">
        <f t="shared" si="463"/>
        <v>1.5840277777751908</v>
      </c>
      <c r="T1483" s="74">
        <f>Table2[[#This Row],[ETA A OFRECIMIENTO]]*24</f>
        <v>38.016666666604578</v>
      </c>
      <c r="U1483" s="1" t="str">
        <f t="shared" si="464"/>
        <v>YES</v>
      </c>
      <c r="V1483" s="73">
        <f t="shared" si="465"/>
        <v>0.20833333333575865</v>
      </c>
      <c r="W1483" s="74">
        <f>Table2[[#This Row],[DEL. AVAILABLE A SLOT]]*24</f>
        <v>5.0000000000582077</v>
      </c>
      <c r="X1483" s="1" t="str">
        <f t="shared" si="466"/>
        <v>SI</v>
      </c>
      <c r="Y1483" s="73">
        <f t="shared" si="467"/>
        <v>1.7923611111109494</v>
      </c>
      <c r="Z1483" s="74">
        <f>Table2[[#This Row],[ETA A TIMESLOT]]*24</f>
        <v>43.016666666662786</v>
      </c>
      <c r="AA1483" s="73">
        <f t="shared" si="468"/>
        <v>1.3888888883229811E-2</v>
      </c>
      <c r="AB1483" s="73" t="str">
        <f t="shared" si="469"/>
        <v>SI</v>
      </c>
      <c r="AC1483" s="74">
        <f>Table2[[#This Row],[PUNTUALIDAD (H)]]*24</f>
        <v>0.33333333319751546</v>
      </c>
      <c r="AD1483" s="73">
        <f t="shared" si="470"/>
        <v>1.820138888884685</v>
      </c>
      <c r="AE1483" s="74">
        <f>Table2[[#This Row],[ATA TO UNLOADING]]*24</f>
        <v>43.68333333323244</v>
      </c>
      <c r="AF1483" s="74" t="str">
        <f>IF(Table2[[#This Row],[ATA TO UNLOADING 2]]&lt;=48,"YES","NO")</f>
        <v>YES</v>
      </c>
      <c r="AG1483" s="75">
        <f t="shared" si="471"/>
        <v>0.58333333333575865</v>
      </c>
      <c r="AH1483" s="2" t="s">
        <v>42</v>
      </c>
      <c r="AI1483" s="2" t="str">
        <f t="shared" si="472"/>
        <v>MSKU4640212</v>
      </c>
      <c r="AJ1483" s="76" t="str">
        <f t="shared" si="473"/>
        <v>MSI</v>
      </c>
      <c r="AK1483" s="77">
        <f>IF($M1483="TRUCK",VLOOKUP($AQ1483,Invoicing!$A$17:$B$49,MATCH($AK$1,Invoicing!$A$17:$B$17,0),FALSE),VLOOKUP($AQ1483,Invoicing!$N$17:$O$21,MATCH($AK$1,Invoicing!$N$17:$O$17,0),FALSE))</f>
        <v>480</v>
      </c>
      <c r="AL1483" s="78" t="e">
        <f>VLOOKUP($E1483,Invoicing!$A$1:$H$8,MATCH(TRACKER!$N1483,Invoicing!$A$1:$H$1,0),FALSE)</f>
        <v>#N/A</v>
      </c>
      <c r="AM1483" s="78">
        <f>VLOOKUP($E1483,Invoicing!$A$1:$H$8,MATCH(TRACKER!$O$1,Invoicing!$A$1:$H$1,0),FALSE)</f>
        <v>50</v>
      </c>
      <c r="AN1483" s="78">
        <f t="shared" si="474"/>
        <v>50</v>
      </c>
      <c r="AO1483" s="2">
        <f t="shared" si="475"/>
        <v>2</v>
      </c>
      <c r="AP1483" s="2" t="str">
        <f t="shared" si="476"/>
        <v>WEEK</v>
      </c>
      <c r="AQ1483" s="2" t="str">
        <f t="shared" si="477"/>
        <v>MSIWEEK</v>
      </c>
      <c r="AR1483" s="71">
        <f t="shared" si="478"/>
        <v>530</v>
      </c>
      <c r="AS1483" s="71">
        <f>VLOOKUP(AJ1483,Invoicing!A:K,10,FALSE)</f>
        <v>25</v>
      </c>
      <c r="AT1483" s="71">
        <f t="shared" si="479"/>
        <v>555</v>
      </c>
    </row>
    <row r="1484" spans="1:47">
      <c r="A1484" s="37" t="s">
        <v>53</v>
      </c>
      <c r="B1484" s="3" t="s">
        <v>38</v>
      </c>
      <c r="C1484" s="11">
        <v>45557.790972222225</v>
      </c>
      <c r="D1484" s="11">
        <v>45557.8125</v>
      </c>
      <c r="E1484" s="11" t="s">
        <v>44</v>
      </c>
      <c r="F1484" s="11" t="s">
        <v>40</v>
      </c>
      <c r="G1484" s="3" t="s">
        <v>1660</v>
      </c>
      <c r="H1484" s="3" t="s">
        <v>41</v>
      </c>
      <c r="I1484" s="11">
        <v>45559.375</v>
      </c>
      <c r="J1484" s="12">
        <v>45559.791666666664</v>
      </c>
      <c r="K1484" s="12">
        <v>45559.791666666664</v>
      </c>
      <c r="L1484" s="12">
        <v>45559.795138888891</v>
      </c>
      <c r="M1484" s="12" t="s">
        <v>115</v>
      </c>
      <c r="N1484" s="3" t="s">
        <v>42</v>
      </c>
      <c r="O1484" s="3">
        <v>1</v>
      </c>
      <c r="P1484" s="1">
        <f t="shared" si="460"/>
        <v>39</v>
      </c>
      <c r="Q1484" s="1">
        <f t="shared" si="461"/>
        <v>9</v>
      </c>
      <c r="R1484" s="72">
        <f t="shared" si="462"/>
        <v>45559.791666666664</v>
      </c>
      <c r="S1484" s="73">
        <f t="shared" si="463"/>
        <v>1.5840277777751908</v>
      </c>
      <c r="T1484" s="74">
        <f>Table2[[#This Row],[ETA A OFRECIMIENTO]]*24</f>
        <v>38.016666666604578</v>
      </c>
      <c r="U1484" s="1" t="str">
        <f t="shared" si="464"/>
        <v>YES</v>
      </c>
      <c r="V1484" s="73">
        <f t="shared" si="465"/>
        <v>0.41666666666424135</v>
      </c>
      <c r="W1484" s="74">
        <f>Table2[[#This Row],[DEL. AVAILABLE A SLOT]]*24</f>
        <v>9.9999999999417923</v>
      </c>
      <c r="X1484" s="1" t="str">
        <f t="shared" si="466"/>
        <v>SI</v>
      </c>
      <c r="Y1484" s="73">
        <f t="shared" si="467"/>
        <v>2.0006944444394321</v>
      </c>
      <c r="Z1484" s="74">
        <f>Table2[[#This Row],[ETA A TIMESLOT]]*24</f>
        <v>48.016666666546371</v>
      </c>
      <c r="AA1484" s="73">
        <f t="shared" si="468"/>
        <v>0</v>
      </c>
      <c r="AB1484" s="73" t="str">
        <f t="shared" si="469"/>
        <v>SI</v>
      </c>
      <c r="AC1484" s="74">
        <f>Table2[[#This Row],[PUNTUALIDAD (H)]]*24</f>
        <v>0</v>
      </c>
      <c r="AD1484" s="73">
        <f t="shared" si="470"/>
        <v>2.0041666666656965</v>
      </c>
      <c r="AE1484" s="74">
        <f>Table2[[#This Row],[ATA TO UNLOADING]]*24</f>
        <v>48.099999999976717</v>
      </c>
      <c r="AF1484" s="74" t="str">
        <f>IF(Table2[[#This Row],[ATA TO UNLOADING 2]]&lt;=48,"YES","NO")</f>
        <v>NO</v>
      </c>
      <c r="AG1484" s="75">
        <f t="shared" si="471"/>
        <v>0.79166666666424135</v>
      </c>
      <c r="AH1484" s="2" t="s">
        <v>42</v>
      </c>
      <c r="AI1484" s="2" t="str">
        <f t="shared" si="472"/>
        <v>MSKU4683657</v>
      </c>
      <c r="AJ1484" s="76" t="str">
        <f t="shared" si="473"/>
        <v>MSI</v>
      </c>
      <c r="AK1484" s="77">
        <f>IF($M1484="TRUCK",VLOOKUP($AQ1484,Invoicing!$A$17:$B$49,MATCH($AK$1,Invoicing!$A$17:$B$17,0),FALSE),VLOOKUP($AQ1484,Invoicing!$N$17:$O$21,MATCH($AK$1,Invoicing!$N$17:$O$17,0),FALSE))</f>
        <v>480</v>
      </c>
      <c r="AL1484" s="78" t="e">
        <f>VLOOKUP($E1484,Invoicing!$A$1:$H$8,MATCH(TRACKER!$N1484,Invoicing!$A$1:$H$1,0),FALSE)</f>
        <v>#N/A</v>
      </c>
      <c r="AM1484" s="78">
        <f>VLOOKUP($E1484,Invoicing!$A$1:$H$8,MATCH(TRACKER!$O$1,Invoicing!$A$1:$H$1,0),FALSE)</f>
        <v>50</v>
      </c>
      <c r="AN1484" s="78">
        <f t="shared" si="474"/>
        <v>50</v>
      </c>
      <c r="AO1484" s="2">
        <f t="shared" si="475"/>
        <v>2</v>
      </c>
      <c r="AP1484" s="2" t="str">
        <f t="shared" si="476"/>
        <v>WEEK</v>
      </c>
      <c r="AQ1484" s="2" t="str">
        <f t="shared" si="477"/>
        <v>MSIWEEK</v>
      </c>
      <c r="AR1484" s="71">
        <f t="shared" si="478"/>
        <v>530</v>
      </c>
      <c r="AS1484" s="71">
        <f>VLOOKUP(AJ1484,Invoicing!A:K,10,FALSE)</f>
        <v>25</v>
      </c>
      <c r="AT1484" s="71">
        <f t="shared" si="479"/>
        <v>555</v>
      </c>
    </row>
    <row r="1485" spans="1:47">
      <c r="A1485" s="37" t="s">
        <v>53</v>
      </c>
      <c r="B1485" s="3" t="s">
        <v>38</v>
      </c>
      <c r="C1485" s="11">
        <v>45557.790972222225</v>
      </c>
      <c r="D1485" s="11">
        <v>45557.8125</v>
      </c>
      <c r="E1485" s="11" t="s">
        <v>45</v>
      </c>
      <c r="F1485" s="11" t="s">
        <v>40</v>
      </c>
      <c r="G1485" s="3" t="s">
        <v>1661</v>
      </c>
      <c r="H1485" s="3" t="s">
        <v>2821</v>
      </c>
      <c r="I1485" s="11">
        <v>45559.375</v>
      </c>
      <c r="J1485" s="12">
        <v>45560.291666666664</v>
      </c>
      <c r="K1485" s="12">
        <v>45560.416666666664</v>
      </c>
      <c r="L1485" s="12">
        <v>45560.291666666664</v>
      </c>
      <c r="M1485" s="12" t="s">
        <v>115</v>
      </c>
      <c r="N1485" s="3" t="s">
        <v>42</v>
      </c>
      <c r="O1485" s="3">
        <v>0</v>
      </c>
      <c r="P1485" s="1">
        <f t="shared" si="460"/>
        <v>39</v>
      </c>
      <c r="Q1485" s="1">
        <f t="shared" si="461"/>
        <v>9</v>
      </c>
      <c r="R1485" s="72">
        <f t="shared" si="462"/>
        <v>45560.291666666664</v>
      </c>
      <c r="S1485" s="73">
        <f t="shared" si="463"/>
        <v>1.5840277777751908</v>
      </c>
      <c r="T1485" s="74">
        <f>Table2[[#This Row],[ETA A OFRECIMIENTO]]*24</f>
        <v>38.016666666604578</v>
      </c>
      <c r="U1485" s="1" t="str">
        <f t="shared" si="464"/>
        <v>YES</v>
      </c>
      <c r="V1485" s="73">
        <f t="shared" si="465"/>
        <v>1.0416666666642413</v>
      </c>
      <c r="W1485" s="74">
        <f>Table2[[#This Row],[DEL. AVAILABLE A SLOT]]*24</f>
        <v>24.999999999941792</v>
      </c>
      <c r="X1485" s="1" t="str">
        <f t="shared" si="466"/>
        <v>NO</v>
      </c>
      <c r="Y1485" s="73">
        <f t="shared" si="467"/>
        <v>2.6256944444394321</v>
      </c>
      <c r="Z1485" s="74">
        <f>Table2[[#This Row],[ETA A TIMESLOT]]*24</f>
        <v>63.016666666546371</v>
      </c>
      <c r="AA1485" s="73">
        <f t="shared" si="468"/>
        <v>0</v>
      </c>
      <c r="AB1485" s="73" t="str">
        <f t="shared" si="469"/>
        <v>SI</v>
      </c>
      <c r="AC1485" s="74">
        <f>Table2[[#This Row],[PUNTUALIDAD (H)]]*24</f>
        <v>0</v>
      </c>
      <c r="AD1485" s="73">
        <f t="shared" si="470"/>
        <v>2.5006944444394321</v>
      </c>
      <c r="AE1485" s="74">
        <f>Table2[[#This Row],[ATA TO UNLOADING]]*24</f>
        <v>60.016666666546371</v>
      </c>
      <c r="AF1485" s="74" t="str">
        <f>IF(Table2[[#This Row],[ATA TO UNLOADING 2]]&lt;=48,"YES","NO")</f>
        <v>NO</v>
      </c>
      <c r="AG1485" s="75">
        <f t="shared" si="471"/>
        <v>0.41666666666424135</v>
      </c>
      <c r="AH1485" s="2" t="s">
        <v>42</v>
      </c>
      <c r="AI1485" s="2" t="str">
        <f t="shared" si="472"/>
        <v>MSKU4721870</v>
      </c>
      <c r="AJ1485" s="76" t="str">
        <f t="shared" si="473"/>
        <v>OM TRANSPORT</v>
      </c>
      <c r="AK1485" s="77">
        <f>IF($M1485="TRUCK",VLOOKUP($AQ1485,Invoicing!$A$17:$B$49,MATCH($AK$1,Invoicing!$A$17:$B$17,0),FALSE),VLOOKUP($AQ1485,Invoicing!$N$17:$O$21,MATCH($AK$1,Invoicing!$N$17:$O$17,0),FALSE))</f>
        <v>475</v>
      </c>
      <c r="AL1485" s="78" t="e">
        <f>VLOOKUP($E1485,Invoicing!$A$1:$H$8,MATCH(TRACKER!$N1485,Invoicing!$A$1:$H$1,0),FALSE)</f>
        <v>#N/A</v>
      </c>
      <c r="AM1485" s="78">
        <f>VLOOKUP($E1485,Invoicing!$A$1:$H$8,MATCH(TRACKER!$O$1,Invoicing!$A$1:$H$1,0),FALSE)</f>
        <v>50</v>
      </c>
      <c r="AN1485" s="78">
        <f t="shared" si="474"/>
        <v>0</v>
      </c>
      <c r="AO1485" s="2">
        <f t="shared" si="475"/>
        <v>3</v>
      </c>
      <c r="AP1485" s="2" t="str">
        <f t="shared" si="476"/>
        <v>WEEK</v>
      </c>
      <c r="AQ1485" s="2" t="str">
        <f t="shared" si="477"/>
        <v>OM TRANSPORTWEEK</v>
      </c>
      <c r="AR1485" s="71">
        <f t="shared" si="478"/>
        <v>475</v>
      </c>
      <c r="AS1485" s="71">
        <f>VLOOKUP(AJ1485,Invoicing!A:K,10,FALSE)</f>
        <v>25</v>
      </c>
      <c r="AT1485" s="71">
        <f t="shared" si="479"/>
        <v>500</v>
      </c>
    </row>
    <row r="1486" spans="1:47">
      <c r="A1486" s="37" t="s">
        <v>53</v>
      </c>
      <c r="B1486" s="3" t="s">
        <v>38</v>
      </c>
      <c r="C1486" s="11">
        <v>45557.790972222225</v>
      </c>
      <c r="D1486" s="11">
        <v>45557.8125</v>
      </c>
      <c r="E1486" s="11" t="s">
        <v>43</v>
      </c>
      <c r="F1486" s="11" t="s">
        <v>40</v>
      </c>
      <c r="G1486" s="3" t="s">
        <v>1662</v>
      </c>
      <c r="H1486" s="3" t="s">
        <v>2821</v>
      </c>
      <c r="I1486" s="11">
        <v>45559.375</v>
      </c>
      <c r="J1486" s="12">
        <v>45559.784722222219</v>
      </c>
      <c r="K1486" s="12">
        <v>45559.75</v>
      </c>
      <c r="L1486" s="12">
        <v>45559.8125</v>
      </c>
      <c r="M1486" s="12" t="s">
        <v>115</v>
      </c>
      <c r="N1486" s="3" t="s">
        <v>42</v>
      </c>
      <c r="O1486" s="3">
        <v>0</v>
      </c>
      <c r="P1486" s="1">
        <f t="shared" si="460"/>
        <v>39</v>
      </c>
      <c r="Q1486" s="1">
        <f t="shared" si="461"/>
        <v>9</v>
      </c>
      <c r="R1486" s="72">
        <f t="shared" si="462"/>
        <v>45559.784722222219</v>
      </c>
      <c r="S1486" s="73">
        <f t="shared" si="463"/>
        <v>1.5840277777751908</v>
      </c>
      <c r="T1486" s="74">
        <f>Table2[[#This Row],[ETA A OFRECIMIENTO]]*24</f>
        <v>38.016666666604578</v>
      </c>
      <c r="U1486" s="1" t="str">
        <f t="shared" si="464"/>
        <v>YES</v>
      </c>
      <c r="V1486" s="73">
        <f t="shared" si="465"/>
        <v>0.375</v>
      </c>
      <c r="W1486" s="74">
        <f>Table2[[#This Row],[DEL. AVAILABLE A SLOT]]*24</f>
        <v>9</v>
      </c>
      <c r="X1486" s="1" t="str">
        <f t="shared" si="466"/>
        <v>SI</v>
      </c>
      <c r="Y1486" s="73">
        <f t="shared" si="467"/>
        <v>1.9590277777751908</v>
      </c>
      <c r="Z1486" s="74">
        <f>Table2[[#This Row],[ETA A TIMESLOT]]*24</f>
        <v>47.016666666604578</v>
      </c>
      <c r="AA1486" s="73">
        <f t="shared" si="468"/>
        <v>3.4722222218988463E-2</v>
      </c>
      <c r="AB1486" s="73" t="str">
        <f t="shared" si="469"/>
        <v>NO</v>
      </c>
      <c r="AC1486" s="74">
        <f>Table2[[#This Row],[PUNTUALIDAD (H)]]*24</f>
        <v>0.83333333325572312</v>
      </c>
      <c r="AD1486" s="73">
        <f t="shared" si="470"/>
        <v>2.0215277777751908</v>
      </c>
      <c r="AE1486" s="74">
        <f>Table2[[#This Row],[ATA TO UNLOADING]]*24</f>
        <v>48.516666666604578</v>
      </c>
      <c r="AF1486" s="74" t="str">
        <f>IF(Table2[[#This Row],[ATA TO UNLOADING 2]]&lt;=48,"YES","NO")</f>
        <v>NO</v>
      </c>
      <c r="AG1486" s="75">
        <f t="shared" si="471"/>
        <v>0.75</v>
      </c>
      <c r="AH1486" s="2" t="s">
        <v>42</v>
      </c>
      <c r="AI1486" s="2" t="str">
        <f t="shared" si="472"/>
        <v>MSKU4741497</v>
      </c>
      <c r="AJ1486" s="76" t="str">
        <f t="shared" si="473"/>
        <v>LOGIX</v>
      </c>
      <c r="AK1486" s="77">
        <f>IF($M1486="TRUCK",VLOOKUP($AQ1486,Invoicing!$A$17:$B$49,MATCH($AK$1,Invoicing!$A$17:$B$17,0),FALSE),VLOOKUP($AQ1486,Invoicing!$N$17:$O$21,MATCH($AK$1,Invoicing!$N$17:$O$17,0),FALSE))</f>
        <v>530</v>
      </c>
      <c r="AL1486" s="78" t="e">
        <f>VLOOKUP($E1486,Invoicing!$A$1:$H$8,MATCH(TRACKER!$N1486,Invoicing!$A$1:$H$1,0),FALSE)</f>
        <v>#N/A</v>
      </c>
      <c r="AM1486" s="78">
        <f>VLOOKUP($E1486,Invoicing!$A$1:$H$8,MATCH(TRACKER!$O$1,Invoicing!$A$1:$H$1,0),FALSE)</f>
        <v>50</v>
      </c>
      <c r="AN1486" s="78">
        <f t="shared" si="474"/>
        <v>0</v>
      </c>
      <c r="AO1486" s="2">
        <f t="shared" si="475"/>
        <v>2</v>
      </c>
      <c r="AP1486" s="2" t="str">
        <f t="shared" si="476"/>
        <v>WEEK</v>
      </c>
      <c r="AQ1486" s="2" t="str">
        <f t="shared" si="477"/>
        <v>LOGIXWEEK</v>
      </c>
      <c r="AR1486" s="71">
        <f t="shared" si="478"/>
        <v>530</v>
      </c>
      <c r="AS1486" s="71">
        <f>VLOOKUP(AJ1486,Invoicing!A:K,10,FALSE)</f>
        <v>25</v>
      </c>
      <c r="AT1486" s="71">
        <f t="shared" si="479"/>
        <v>555</v>
      </c>
    </row>
    <row r="1487" spans="1:47">
      <c r="A1487" s="37" t="s">
        <v>53</v>
      </c>
      <c r="B1487" s="3" t="s">
        <v>38</v>
      </c>
      <c r="C1487" s="11">
        <v>45557.790972222225</v>
      </c>
      <c r="D1487" s="11">
        <v>45557.8125</v>
      </c>
      <c r="E1487" s="11" t="s">
        <v>45</v>
      </c>
      <c r="F1487" s="11" t="s">
        <v>40</v>
      </c>
      <c r="G1487" s="3" t="s">
        <v>1663</v>
      </c>
      <c r="H1487" s="3" t="s">
        <v>41</v>
      </c>
      <c r="I1487" s="11">
        <v>45559.375</v>
      </c>
      <c r="J1487" s="12">
        <v>45559.375</v>
      </c>
      <c r="K1487" s="12">
        <v>45559.375</v>
      </c>
      <c r="L1487" s="12">
        <v>45559.395833333336</v>
      </c>
      <c r="M1487" s="12" t="s">
        <v>115</v>
      </c>
      <c r="N1487" s="3" t="s">
        <v>42</v>
      </c>
      <c r="O1487" s="3">
        <v>1</v>
      </c>
      <c r="P1487" s="1">
        <f t="shared" si="460"/>
        <v>39</v>
      </c>
      <c r="Q1487" s="1">
        <f t="shared" si="461"/>
        <v>9</v>
      </c>
      <c r="R1487" s="72">
        <f t="shared" si="462"/>
        <v>45559.375</v>
      </c>
      <c r="S1487" s="73">
        <f t="shared" si="463"/>
        <v>1.5840277777751908</v>
      </c>
      <c r="T1487" s="74">
        <f>Table2[[#This Row],[ETA A OFRECIMIENTO]]*24</f>
        <v>38.016666666604578</v>
      </c>
      <c r="U1487" s="1" t="str">
        <f t="shared" si="464"/>
        <v>YES</v>
      </c>
      <c r="V1487" s="73">
        <f t="shared" si="465"/>
        <v>0</v>
      </c>
      <c r="W1487" s="74">
        <f>Table2[[#This Row],[DEL. AVAILABLE A SLOT]]*24</f>
        <v>0</v>
      </c>
      <c r="X1487" s="1" t="str">
        <f t="shared" si="466"/>
        <v>SI</v>
      </c>
      <c r="Y1487" s="73">
        <f t="shared" si="467"/>
        <v>1.5840277777751908</v>
      </c>
      <c r="Z1487" s="74">
        <f>Table2[[#This Row],[ETA A TIMESLOT]]*24</f>
        <v>38.016666666604578</v>
      </c>
      <c r="AA1487" s="73">
        <f t="shared" si="468"/>
        <v>0</v>
      </c>
      <c r="AB1487" s="73" t="str">
        <f t="shared" si="469"/>
        <v>SI</v>
      </c>
      <c r="AC1487" s="74">
        <f>Table2[[#This Row],[PUNTUALIDAD (H)]]*24</f>
        <v>0</v>
      </c>
      <c r="AD1487" s="73">
        <f t="shared" si="470"/>
        <v>1.6048611111109494</v>
      </c>
      <c r="AE1487" s="74">
        <f>Table2[[#This Row],[ATA TO UNLOADING]]*24</f>
        <v>38.516666666662786</v>
      </c>
      <c r="AF1487" s="74" t="str">
        <f>IF(Table2[[#This Row],[ATA TO UNLOADING 2]]&lt;=48,"YES","NO")</f>
        <v>YES</v>
      </c>
      <c r="AG1487" s="75">
        <f t="shared" si="471"/>
        <v>0.375</v>
      </c>
      <c r="AH1487" s="2" t="s">
        <v>42</v>
      </c>
      <c r="AI1487" s="2" t="str">
        <f t="shared" si="472"/>
        <v>MSKU4822095</v>
      </c>
      <c r="AJ1487" s="76" t="str">
        <f t="shared" si="473"/>
        <v>OM TRANSPORT</v>
      </c>
      <c r="AK1487" s="77">
        <f>IF($M1487="TRUCK",VLOOKUP($AQ1487,Invoicing!$A$17:$B$49,MATCH($AK$1,Invoicing!$A$17:$B$17,0),FALSE),VLOOKUP($AQ1487,Invoicing!$N$17:$O$21,MATCH($AK$1,Invoicing!$N$17:$O$17,0),FALSE))</f>
        <v>475</v>
      </c>
      <c r="AL1487" s="78" t="e">
        <f>VLOOKUP($E1487,Invoicing!$A$1:$H$8,MATCH(TRACKER!$N1487,Invoicing!$A$1:$H$1,0),FALSE)</f>
        <v>#N/A</v>
      </c>
      <c r="AM1487" s="78">
        <f>VLOOKUP($E1487,Invoicing!$A$1:$H$8,MATCH(TRACKER!$O$1,Invoicing!$A$1:$H$1,0),FALSE)</f>
        <v>50</v>
      </c>
      <c r="AN1487" s="78">
        <f t="shared" si="474"/>
        <v>50</v>
      </c>
      <c r="AO1487" s="2">
        <f t="shared" si="475"/>
        <v>2</v>
      </c>
      <c r="AP1487" s="2" t="str">
        <f t="shared" si="476"/>
        <v>WEEK</v>
      </c>
      <c r="AQ1487" s="2" t="str">
        <f t="shared" si="477"/>
        <v>OM TRANSPORTWEEK</v>
      </c>
      <c r="AR1487" s="71">
        <f t="shared" si="478"/>
        <v>525</v>
      </c>
      <c r="AS1487" s="71">
        <f>VLOOKUP(AJ1487,Invoicing!A:K,10,FALSE)</f>
        <v>25</v>
      </c>
      <c r="AT1487" s="71">
        <f t="shared" si="479"/>
        <v>550</v>
      </c>
    </row>
    <row r="1488" spans="1:47">
      <c r="A1488" s="37" t="s">
        <v>53</v>
      </c>
      <c r="B1488" s="3" t="s">
        <v>38</v>
      </c>
      <c r="C1488" s="11">
        <v>45557.790972222225</v>
      </c>
      <c r="D1488" s="11">
        <v>45557.8125</v>
      </c>
      <c r="E1488" s="11" t="s">
        <v>39</v>
      </c>
      <c r="F1488" s="11" t="s">
        <v>40</v>
      </c>
      <c r="G1488" s="3" t="s">
        <v>1664</v>
      </c>
      <c r="H1488" s="3" t="s">
        <v>41</v>
      </c>
      <c r="I1488" s="11">
        <v>45559.375</v>
      </c>
      <c r="J1488" s="12">
        <v>45559.5</v>
      </c>
      <c r="K1488" s="12">
        <v>45559.5</v>
      </c>
      <c r="L1488" s="12">
        <v>45559.513888888891</v>
      </c>
      <c r="M1488" s="12" t="s">
        <v>115</v>
      </c>
      <c r="N1488" s="3" t="s">
        <v>42</v>
      </c>
      <c r="O1488" s="3">
        <v>1</v>
      </c>
      <c r="P1488" s="1">
        <f t="shared" si="460"/>
        <v>39</v>
      </c>
      <c r="Q1488" s="1">
        <f t="shared" si="461"/>
        <v>9</v>
      </c>
      <c r="R1488" s="72">
        <f t="shared" si="462"/>
        <v>45559.5</v>
      </c>
      <c r="S1488" s="73">
        <f t="shared" si="463"/>
        <v>1.5840277777751908</v>
      </c>
      <c r="T1488" s="74">
        <f>Table2[[#This Row],[ETA A OFRECIMIENTO]]*24</f>
        <v>38.016666666604578</v>
      </c>
      <c r="U1488" s="1" t="str">
        <f t="shared" si="464"/>
        <v>YES</v>
      </c>
      <c r="V1488" s="73">
        <f t="shared" si="465"/>
        <v>0.125</v>
      </c>
      <c r="W1488" s="74">
        <f>Table2[[#This Row],[DEL. AVAILABLE A SLOT]]*24</f>
        <v>3</v>
      </c>
      <c r="X1488" s="1" t="str">
        <f t="shared" si="466"/>
        <v>SI</v>
      </c>
      <c r="Y1488" s="73">
        <f t="shared" si="467"/>
        <v>1.7090277777751908</v>
      </c>
      <c r="Z1488" s="74">
        <f>Table2[[#This Row],[ETA A TIMESLOT]]*24</f>
        <v>41.016666666604578</v>
      </c>
      <c r="AA1488" s="73">
        <f t="shared" si="468"/>
        <v>0</v>
      </c>
      <c r="AB1488" s="73" t="str">
        <f t="shared" si="469"/>
        <v>SI</v>
      </c>
      <c r="AC1488" s="74">
        <f>Table2[[#This Row],[PUNTUALIDAD (H)]]*24</f>
        <v>0</v>
      </c>
      <c r="AD1488" s="73">
        <f t="shared" si="470"/>
        <v>1.7229166666656965</v>
      </c>
      <c r="AE1488" s="74">
        <f>Table2[[#This Row],[ATA TO UNLOADING]]*24</f>
        <v>41.349999999976717</v>
      </c>
      <c r="AF1488" s="74" t="str">
        <f>IF(Table2[[#This Row],[ATA TO UNLOADING 2]]&lt;=48,"YES","NO")</f>
        <v>YES</v>
      </c>
      <c r="AG1488" s="75">
        <f t="shared" si="471"/>
        <v>0.5</v>
      </c>
      <c r="AH1488" s="2" t="s">
        <v>42</v>
      </c>
      <c r="AI1488" s="2" t="str">
        <f t="shared" si="472"/>
        <v>MSKU4828529</v>
      </c>
      <c r="AJ1488" s="76" t="str">
        <f t="shared" si="473"/>
        <v>AZOIA LOGISTICS</v>
      </c>
      <c r="AK1488" s="77">
        <f>IF($M1488="TRUCK",VLOOKUP($AQ1488,Invoicing!$A$17:$B$49,MATCH($AK$1,Invoicing!$A$17:$B$17,0),FALSE),VLOOKUP($AQ1488,Invoicing!$N$17:$O$21,MATCH($AK$1,Invoicing!$N$17:$O$17,0),FALSE))</f>
        <v>550</v>
      </c>
      <c r="AL1488" s="78" t="e">
        <f>VLOOKUP($E1488,Invoicing!$A$1:$H$8,MATCH(TRACKER!$N1488,Invoicing!$A$1:$H$1,0),FALSE)</f>
        <v>#N/A</v>
      </c>
      <c r="AM1488" s="78">
        <f>VLOOKUP($E1488,Invoicing!$A$1:$H$8,MATCH(TRACKER!$O$1,Invoicing!$A$1:$H$1,0),FALSE)</f>
        <v>45</v>
      </c>
      <c r="AN1488" s="78">
        <f t="shared" si="474"/>
        <v>45</v>
      </c>
      <c r="AO1488" s="2">
        <f t="shared" si="475"/>
        <v>2</v>
      </c>
      <c r="AP1488" s="2" t="str">
        <f t="shared" si="476"/>
        <v>WEEK</v>
      </c>
      <c r="AQ1488" s="2" t="str">
        <f t="shared" si="477"/>
        <v>AZOIA LOGISTICSWEEK</v>
      </c>
      <c r="AR1488" s="71">
        <f t="shared" si="478"/>
        <v>595</v>
      </c>
      <c r="AS1488" s="71">
        <f>VLOOKUP(AJ1488,Invoicing!A:K,10,FALSE)</f>
        <v>25</v>
      </c>
      <c r="AT1488" s="71">
        <f t="shared" si="479"/>
        <v>620</v>
      </c>
    </row>
    <row r="1489" spans="1:47">
      <c r="A1489" s="37" t="s">
        <v>53</v>
      </c>
      <c r="B1489" s="3" t="s">
        <v>38</v>
      </c>
      <c r="C1489" s="11">
        <v>45557.790972222225</v>
      </c>
      <c r="D1489" s="11">
        <v>45557.8125</v>
      </c>
      <c r="E1489" s="11" t="s">
        <v>44</v>
      </c>
      <c r="F1489" s="11" t="s">
        <v>40</v>
      </c>
      <c r="G1489" s="3" t="s">
        <v>1665</v>
      </c>
      <c r="H1489" s="3" t="s">
        <v>2821</v>
      </c>
      <c r="I1489" s="11">
        <v>45559.375</v>
      </c>
      <c r="J1489" s="12">
        <v>45560.234027777777</v>
      </c>
      <c r="K1489" s="12">
        <v>45560.208333333336</v>
      </c>
      <c r="L1489" s="12">
        <v>45560.25</v>
      </c>
      <c r="M1489" s="12" t="s">
        <v>115</v>
      </c>
      <c r="N1489" s="3" t="s">
        <v>42</v>
      </c>
      <c r="O1489" s="3">
        <v>0</v>
      </c>
      <c r="P1489" s="1">
        <f t="shared" si="460"/>
        <v>39</v>
      </c>
      <c r="Q1489" s="1">
        <f t="shared" si="461"/>
        <v>9</v>
      </c>
      <c r="R1489" s="72">
        <f t="shared" si="462"/>
        <v>45560.234027777777</v>
      </c>
      <c r="S1489" s="73">
        <f t="shared" si="463"/>
        <v>1.5840277777751908</v>
      </c>
      <c r="T1489" s="74">
        <f>Table2[[#This Row],[ETA A OFRECIMIENTO]]*24</f>
        <v>38.016666666604578</v>
      </c>
      <c r="U1489" s="1" t="str">
        <f t="shared" si="464"/>
        <v>YES</v>
      </c>
      <c r="V1489" s="73">
        <f t="shared" si="465"/>
        <v>0.83333333333575865</v>
      </c>
      <c r="W1489" s="74">
        <f>Table2[[#This Row],[DEL. AVAILABLE A SLOT]]*24</f>
        <v>20.000000000058208</v>
      </c>
      <c r="X1489" s="1" t="str">
        <f t="shared" si="466"/>
        <v>SI</v>
      </c>
      <c r="Y1489" s="73">
        <f t="shared" si="467"/>
        <v>2.4173611111109494</v>
      </c>
      <c r="Z1489" s="74">
        <f>Table2[[#This Row],[ETA A TIMESLOT]]*24</f>
        <v>58.016666666662786</v>
      </c>
      <c r="AA1489" s="73">
        <f t="shared" si="468"/>
        <v>2.569444444088731E-2</v>
      </c>
      <c r="AB1489" s="73" t="str">
        <f t="shared" si="469"/>
        <v>SI</v>
      </c>
      <c r="AC1489" s="74">
        <f>Table2[[#This Row],[PUNTUALIDAD (H)]]*24</f>
        <v>0.61666666658129543</v>
      </c>
      <c r="AD1489" s="73">
        <f t="shared" si="470"/>
        <v>2.4590277777751908</v>
      </c>
      <c r="AE1489" s="74">
        <f>Table2[[#This Row],[ATA TO UNLOADING]]*24</f>
        <v>59.016666666604578</v>
      </c>
      <c r="AF1489" s="74" t="str">
        <f>IF(Table2[[#This Row],[ATA TO UNLOADING 2]]&lt;=48,"YES","NO")</f>
        <v>NO</v>
      </c>
      <c r="AG1489" s="75">
        <f t="shared" si="471"/>
        <v>0.20833333333575865</v>
      </c>
      <c r="AH1489" s="2" t="s">
        <v>42</v>
      </c>
      <c r="AI1489" s="2" t="str">
        <f t="shared" si="472"/>
        <v>MSKU7237685</v>
      </c>
      <c r="AJ1489" s="76" t="str">
        <f t="shared" si="473"/>
        <v>MSI</v>
      </c>
      <c r="AK1489" s="77">
        <f>IF($M1489="TRUCK",VLOOKUP($AQ1489,Invoicing!$A$17:$B$49,MATCH($AK$1,Invoicing!$A$17:$B$17,0),FALSE),VLOOKUP($AQ1489,Invoicing!$N$17:$O$21,MATCH($AK$1,Invoicing!$N$17:$O$17,0),FALSE))</f>
        <v>480</v>
      </c>
      <c r="AL1489" s="78" t="e">
        <f>VLOOKUP($E1489,Invoicing!$A$1:$H$8,MATCH(TRACKER!$N1489,Invoicing!$A$1:$H$1,0),FALSE)</f>
        <v>#N/A</v>
      </c>
      <c r="AM1489" s="78">
        <f>VLOOKUP($E1489,Invoicing!$A$1:$H$8,MATCH(TRACKER!$O$1,Invoicing!$A$1:$H$1,0),FALSE)</f>
        <v>50</v>
      </c>
      <c r="AN1489" s="78">
        <f t="shared" si="474"/>
        <v>0</v>
      </c>
      <c r="AO1489" s="2">
        <f t="shared" si="475"/>
        <v>3</v>
      </c>
      <c r="AP1489" s="2" t="str">
        <f t="shared" si="476"/>
        <v>WEEK</v>
      </c>
      <c r="AQ1489" s="2" t="str">
        <f t="shared" si="477"/>
        <v>MSIWEEK</v>
      </c>
      <c r="AR1489" s="71">
        <f t="shared" si="478"/>
        <v>480</v>
      </c>
      <c r="AS1489" s="71">
        <f>VLOOKUP(AJ1489,Invoicing!A:K,10,FALSE)</f>
        <v>25</v>
      </c>
      <c r="AT1489" s="71">
        <f t="shared" si="479"/>
        <v>505</v>
      </c>
    </row>
    <row r="1490" spans="1:47">
      <c r="A1490" s="37" t="s">
        <v>53</v>
      </c>
      <c r="B1490" s="3" t="s">
        <v>38</v>
      </c>
      <c r="C1490" s="11">
        <v>45557.790972222225</v>
      </c>
      <c r="D1490" s="11">
        <v>45557.8125</v>
      </c>
      <c r="E1490" s="11" t="s">
        <v>45</v>
      </c>
      <c r="F1490" s="11" t="s">
        <v>40</v>
      </c>
      <c r="G1490" s="3" t="s">
        <v>1666</v>
      </c>
      <c r="H1490" s="3" t="s">
        <v>41</v>
      </c>
      <c r="I1490" s="11">
        <v>45559.375</v>
      </c>
      <c r="J1490" s="12">
        <v>45560.293749999997</v>
      </c>
      <c r="K1490" s="12">
        <v>45560.3125</v>
      </c>
      <c r="L1490" s="12">
        <v>45560.3</v>
      </c>
      <c r="M1490" s="12" t="s">
        <v>115</v>
      </c>
      <c r="N1490" s="3" t="s">
        <v>42</v>
      </c>
      <c r="O1490" s="3">
        <v>0</v>
      </c>
      <c r="P1490" s="1">
        <f t="shared" si="460"/>
        <v>39</v>
      </c>
      <c r="Q1490" s="1">
        <f t="shared" si="461"/>
        <v>9</v>
      </c>
      <c r="R1490" s="72">
        <f t="shared" si="462"/>
        <v>45560.293749999997</v>
      </c>
      <c r="S1490" s="73">
        <f t="shared" si="463"/>
        <v>1.5840277777751908</v>
      </c>
      <c r="T1490" s="74">
        <f>Table2[[#This Row],[ETA A OFRECIMIENTO]]*24</f>
        <v>38.016666666604578</v>
      </c>
      <c r="U1490" s="1" t="str">
        <f t="shared" si="464"/>
        <v>YES</v>
      </c>
      <c r="V1490" s="73">
        <f t="shared" si="465"/>
        <v>0.9375</v>
      </c>
      <c r="W1490" s="74">
        <f>Table2[[#This Row],[DEL. AVAILABLE A SLOT]]*24</f>
        <v>22.5</v>
      </c>
      <c r="X1490" s="1" t="str">
        <f t="shared" si="466"/>
        <v>SI</v>
      </c>
      <c r="Y1490" s="73">
        <f t="shared" si="467"/>
        <v>2.5215277777751908</v>
      </c>
      <c r="Z1490" s="74">
        <f>Table2[[#This Row],[ETA A TIMESLOT]]*24</f>
        <v>60.516666666604578</v>
      </c>
      <c r="AA1490" s="73">
        <f t="shared" si="468"/>
        <v>0</v>
      </c>
      <c r="AB1490" s="73" t="str">
        <f t="shared" si="469"/>
        <v>SI</v>
      </c>
      <c r="AC1490" s="74">
        <f>Table2[[#This Row],[PUNTUALIDAD (H)]]*24</f>
        <v>0</v>
      </c>
      <c r="AD1490" s="73">
        <f t="shared" si="470"/>
        <v>2.5090277777781012</v>
      </c>
      <c r="AE1490" s="74">
        <f>Table2[[#This Row],[ATA TO UNLOADING]]*24</f>
        <v>60.216666666674428</v>
      </c>
      <c r="AF1490" s="74" t="str">
        <f>IF(Table2[[#This Row],[ATA TO UNLOADING 2]]&lt;=48,"YES","NO")</f>
        <v>NO</v>
      </c>
      <c r="AG1490" s="75">
        <f t="shared" si="471"/>
        <v>0.3125</v>
      </c>
      <c r="AH1490" s="2" t="s">
        <v>42</v>
      </c>
      <c r="AI1490" s="2" t="str">
        <f t="shared" si="472"/>
        <v>MSKU8396887</v>
      </c>
      <c r="AJ1490" s="76" t="str">
        <f t="shared" si="473"/>
        <v>OM TRANSPORT</v>
      </c>
      <c r="AK1490" s="77">
        <f>IF($M1490="TRUCK",VLOOKUP($AQ1490,Invoicing!$A$17:$B$49,MATCH($AK$1,Invoicing!$A$17:$B$17,0),FALSE),VLOOKUP($AQ1490,Invoicing!$N$17:$O$21,MATCH($AK$1,Invoicing!$N$17:$O$17,0),FALSE))</f>
        <v>475</v>
      </c>
      <c r="AL1490" s="78" t="e">
        <f>VLOOKUP($E1490,Invoicing!$A$1:$H$8,MATCH(TRACKER!$N1490,Invoicing!$A$1:$H$1,0),FALSE)</f>
        <v>#N/A</v>
      </c>
      <c r="AM1490" s="78">
        <f>VLOOKUP($E1490,Invoicing!$A$1:$H$8,MATCH(TRACKER!$O$1,Invoicing!$A$1:$H$1,0),FALSE)</f>
        <v>50</v>
      </c>
      <c r="AN1490" s="78">
        <f t="shared" si="474"/>
        <v>0</v>
      </c>
      <c r="AO1490" s="2">
        <f t="shared" si="475"/>
        <v>3</v>
      </c>
      <c r="AP1490" s="2" t="str">
        <f t="shared" si="476"/>
        <v>WEEK</v>
      </c>
      <c r="AQ1490" s="2" t="str">
        <f t="shared" si="477"/>
        <v>OM TRANSPORTWEEK</v>
      </c>
      <c r="AR1490" s="71">
        <f t="shared" si="478"/>
        <v>475</v>
      </c>
      <c r="AS1490" s="71">
        <f>VLOOKUP(AJ1490,Invoicing!A:K,10,FALSE)</f>
        <v>25</v>
      </c>
      <c r="AT1490" s="71">
        <f t="shared" si="479"/>
        <v>500</v>
      </c>
    </row>
    <row r="1491" spans="1:47">
      <c r="A1491" s="37" t="s">
        <v>53</v>
      </c>
      <c r="B1491" s="3" t="s">
        <v>38</v>
      </c>
      <c r="C1491" s="11">
        <v>45557.790972222225</v>
      </c>
      <c r="D1491" s="11">
        <v>45557.8125</v>
      </c>
      <c r="E1491" s="11" t="s">
        <v>49</v>
      </c>
      <c r="F1491" s="11" t="s">
        <v>40</v>
      </c>
      <c r="G1491" s="3" t="s">
        <v>1667</v>
      </c>
      <c r="H1491" s="3" t="s">
        <v>2821</v>
      </c>
      <c r="I1491" s="11">
        <v>45559.375</v>
      </c>
      <c r="J1491" s="12">
        <v>45560.032638888886</v>
      </c>
      <c r="K1491" s="12">
        <v>45560.041666666664</v>
      </c>
      <c r="L1491" s="12">
        <v>45560.052083333336</v>
      </c>
      <c r="M1491" s="12" t="s">
        <v>115</v>
      </c>
      <c r="N1491" s="3" t="s">
        <v>42</v>
      </c>
      <c r="O1491" s="3">
        <v>0</v>
      </c>
      <c r="P1491" s="1">
        <f t="shared" si="460"/>
        <v>39</v>
      </c>
      <c r="Q1491" s="1">
        <f t="shared" si="461"/>
        <v>9</v>
      </c>
      <c r="R1491" s="72">
        <f t="shared" si="462"/>
        <v>45560.032638888886</v>
      </c>
      <c r="S1491" s="73">
        <f t="shared" si="463"/>
        <v>1.5840277777751908</v>
      </c>
      <c r="T1491" s="74">
        <f>Table2[[#This Row],[ETA A OFRECIMIENTO]]*24</f>
        <v>38.016666666604578</v>
      </c>
      <c r="U1491" s="1" t="str">
        <f t="shared" si="464"/>
        <v>YES</v>
      </c>
      <c r="V1491" s="73">
        <f t="shared" si="465"/>
        <v>0.66666666666424135</v>
      </c>
      <c r="W1491" s="74">
        <f>Table2[[#This Row],[DEL. AVAILABLE A SLOT]]*24</f>
        <v>15.999999999941792</v>
      </c>
      <c r="X1491" s="1" t="str">
        <f t="shared" si="466"/>
        <v>SI</v>
      </c>
      <c r="Y1491" s="73">
        <f t="shared" si="467"/>
        <v>2.2506944444394321</v>
      </c>
      <c r="Z1491" s="74">
        <f>Table2[[#This Row],[ETA A TIMESLOT]]*24</f>
        <v>54.016666666546371</v>
      </c>
      <c r="AA1491" s="73">
        <f t="shared" si="468"/>
        <v>0</v>
      </c>
      <c r="AB1491" s="73" t="str">
        <f t="shared" si="469"/>
        <v>SI</v>
      </c>
      <c r="AC1491" s="74">
        <f>Table2[[#This Row],[PUNTUALIDAD (H)]]*24</f>
        <v>0</v>
      </c>
      <c r="AD1491" s="73">
        <f t="shared" si="470"/>
        <v>2.2611111111109494</v>
      </c>
      <c r="AE1491" s="74">
        <f>Table2[[#This Row],[ATA TO UNLOADING]]*24</f>
        <v>54.266666666662786</v>
      </c>
      <c r="AF1491" s="74" t="str">
        <f>IF(Table2[[#This Row],[ATA TO UNLOADING 2]]&lt;=48,"YES","NO")</f>
        <v>NO</v>
      </c>
      <c r="AG1491" s="75">
        <f t="shared" si="471"/>
        <v>4.1666666664241347E-2</v>
      </c>
      <c r="AH1491" s="2" t="s">
        <v>24</v>
      </c>
      <c r="AI1491" s="2" t="str">
        <f t="shared" si="472"/>
        <v>MSKU8772156</v>
      </c>
      <c r="AJ1491" s="76" t="str">
        <f t="shared" si="473"/>
        <v>CTU FLEVOKUST BV</v>
      </c>
      <c r="AK1491" s="77">
        <f>IF($M1491="TRUCK",VLOOKUP($AQ1491,Invoicing!$A$17:$B$49,MATCH($AK$1,Invoicing!$A$17:$B$17,0),FALSE),VLOOKUP($AQ1491,Invoicing!$N$17:$O$21,MATCH($AK$1,Invoicing!$N$17:$O$17,0),FALSE))</f>
        <v>530</v>
      </c>
      <c r="AL1491" s="78" t="e">
        <f>VLOOKUP($E1491,Invoicing!$A$1:$H$8,MATCH(TRACKER!$N1491,Invoicing!$A$1:$H$1,0),FALSE)</f>
        <v>#N/A</v>
      </c>
      <c r="AM1491" s="78">
        <v>35</v>
      </c>
      <c r="AN1491" s="78">
        <f t="shared" si="474"/>
        <v>0</v>
      </c>
      <c r="AO1491" s="2">
        <f t="shared" si="475"/>
        <v>3</v>
      </c>
      <c r="AP1491" s="2" t="str">
        <f t="shared" si="476"/>
        <v>NIGHT</v>
      </c>
      <c r="AQ1491" s="2" t="str">
        <f t="shared" si="477"/>
        <v>CTU FLEVOKUST BVNIGHT</v>
      </c>
      <c r="AR1491" s="71">
        <f t="shared" si="478"/>
        <v>530</v>
      </c>
      <c r="AS1491" s="71">
        <f>VLOOKUP(AJ1491,Invoicing!A:K,10,FALSE)</f>
        <v>0</v>
      </c>
      <c r="AT1491" s="71">
        <f t="shared" si="479"/>
        <v>530</v>
      </c>
    </row>
    <row r="1492" spans="1:47">
      <c r="A1492" s="37" t="s">
        <v>53</v>
      </c>
      <c r="B1492" s="3" t="s">
        <v>38</v>
      </c>
      <c r="C1492" s="11">
        <v>45557.790972222225</v>
      </c>
      <c r="D1492" s="11">
        <v>45557.8125</v>
      </c>
      <c r="E1492" s="11" t="s">
        <v>45</v>
      </c>
      <c r="F1492" s="11" t="s">
        <v>40</v>
      </c>
      <c r="G1492" s="3" t="s">
        <v>1668</v>
      </c>
      <c r="H1492" s="3" t="s">
        <v>46</v>
      </c>
      <c r="I1492" s="11">
        <v>45559.375</v>
      </c>
      <c r="J1492" s="12">
        <v>45559.791666666664</v>
      </c>
      <c r="K1492" s="12">
        <v>45559.791666666664</v>
      </c>
      <c r="L1492" s="12">
        <v>45559.802083333336</v>
      </c>
      <c r="M1492" s="12" t="s">
        <v>115</v>
      </c>
      <c r="N1492" s="3" t="s">
        <v>42</v>
      </c>
      <c r="O1492" s="3">
        <v>0</v>
      </c>
      <c r="P1492" s="1">
        <f t="shared" si="460"/>
        <v>39</v>
      </c>
      <c r="Q1492" s="1">
        <f t="shared" si="461"/>
        <v>9</v>
      </c>
      <c r="R1492" s="72">
        <f t="shared" si="462"/>
        <v>45559.791666666664</v>
      </c>
      <c r="S1492" s="73">
        <f t="shared" si="463"/>
        <v>1.5840277777751908</v>
      </c>
      <c r="T1492" s="74">
        <f>Table2[[#This Row],[ETA A OFRECIMIENTO]]*24</f>
        <v>38.016666666604578</v>
      </c>
      <c r="U1492" s="1" t="str">
        <f t="shared" si="464"/>
        <v>YES</v>
      </c>
      <c r="V1492" s="73">
        <f t="shared" si="465"/>
        <v>0.41666666666424135</v>
      </c>
      <c r="W1492" s="74">
        <f>Table2[[#This Row],[DEL. AVAILABLE A SLOT]]*24</f>
        <v>9.9999999999417923</v>
      </c>
      <c r="X1492" s="1" t="str">
        <f t="shared" si="466"/>
        <v>SI</v>
      </c>
      <c r="Y1492" s="73">
        <f t="shared" si="467"/>
        <v>2.0006944444394321</v>
      </c>
      <c r="Z1492" s="74">
        <f>Table2[[#This Row],[ETA A TIMESLOT]]*24</f>
        <v>48.016666666546371</v>
      </c>
      <c r="AA1492" s="73">
        <f t="shared" si="468"/>
        <v>0</v>
      </c>
      <c r="AB1492" s="73" t="str">
        <f t="shared" si="469"/>
        <v>SI</v>
      </c>
      <c r="AC1492" s="74">
        <f>Table2[[#This Row],[PUNTUALIDAD (H)]]*24</f>
        <v>0</v>
      </c>
      <c r="AD1492" s="73">
        <f t="shared" si="470"/>
        <v>2.0111111111109494</v>
      </c>
      <c r="AE1492" s="74">
        <f>Table2[[#This Row],[ATA TO UNLOADING]]*24</f>
        <v>48.266666666662786</v>
      </c>
      <c r="AF1492" s="74" t="str">
        <f>IF(Table2[[#This Row],[ATA TO UNLOADING 2]]&lt;=48,"YES","NO")</f>
        <v>NO</v>
      </c>
      <c r="AG1492" s="75">
        <f t="shared" si="471"/>
        <v>0.79166666666424135</v>
      </c>
      <c r="AH1492" s="2" t="s">
        <v>42</v>
      </c>
      <c r="AI1492" s="2" t="str">
        <f t="shared" si="472"/>
        <v>MSKU8977433</v>
      </c>
      <c r="AJ1492" s="76" t="str">
        <f t="shared" si="473"/>
        <v>OM TRANSPORT</v>
      </c>
      <c r="AK1492" s="77">
        <f>IF($M1492="TRUCK",VLOOKUP($AQ1492,Invoicing!$A$17:$B$49,MATCH($AK$1,Invoicing!$A$17:$B$17,0),FALSE),VLOOKUP($AQ1492,Invoicing!$N$17:$O$21,MATCH($AK$1,Invoicing!$N$17:$O$17,0),FALSE))</f>
        <v>475</v>
      </c>
      <c r="AL1492" s="78" t="e">
        <f>VLOOKUP($E1492,Invoicing!$A$1:$H$8,MATCH(TRACKER!$N1492,Invoicing!$A$1:$H$1,0),FALSE)</f>
        <v>#N/A</v>
      </c>
      <c r="AM1492" s="78">
        <f>VLOOKUP($E1492,Invoicing!$A$1:$H$8,MATCH(TRACKER!$O$1,Invoicing!$A$1:$H$1,0),FALSE)</f>
        <v>50</v>
      </c>
      <c r="AN1492" s="78">
        <f t="shared" si="474"/>
        <v>0</v>
      </c>
      <c r="AO1492" s="2">
        <f t="shared" si="475"/>
        <v>2</v>
      </c>
      <c r="AP1492" s="2" t="str">
        <f t="shared" si="476"/>
        <v>WEEK</v>
      </c>
      <c r="AQ1492" s="2" t="str">
        <f t="shared" si="477"/>
        <v>OM TRANSPORTWEEK</v>
      </c>
      <c r="AR1492" s="71">
        <f t="shared" si="478"/>
        <v>475</v>
      </c>
      <c r="AS1492" s="71">
        <f>VLOOKUP(AJ1492,Invoicing!A:K,10,FALSE)</f>
        <v>25</v>
      </c>
      <c r="AT1492" s="71">
        <f t="shared" si="479"/>
        <v>500</v>
      </c>
    </row>
    <row r="1493" spans="1:47">
      <c r="A1493" s="37" t="s">
        <v>53</v>
      </c>
      <c r="B1493" s="3" t="s">
        <v>38</v>
      </c>
      <c r="C1493" s="11">
        <v>45557.790972222225</v>
      </c>
      <c r="D1493" s="11">
        <v>45557.8125</v>
      </c>
      <c r="E1493" s="11" t="s">
        <v>45</v>
      </c>
      <c r="F1493" s="11" t="s">
        <v>40</v>
      </c>
      <c r="G1493" s="3" t="s">
        <v>1669</v>
      </c>
      <c r="H1493" s="3" t="s">
        <v>46</v>
      </c>
      <c r="I1493" s="11">
        <v>45559.375</v>
      </c>
      <c r="J1493" s="12">
        <v>45559.840277777781</v>
      </c>
      <c r="K1493" s="12">
        <v>45560</v>
      </c>
      <c r="L1493" s="12">
        <v>45559.840277777781</v>
      </c>
      <c r="M1493" s="12" t="s">
        <v>115</v>
      </c>
      <c r="N1493" s="3" t="s">
        <v>42</v>
      </c>
      <c r="O1493" s="3">
        <v>1</v>
      </c>
      <c r="P1493" s="1">
        <f t="shared" si="460"/>
        <v>39</v>
      </c>
      <c r="Q1493" s="1">
        <f t="shared" si="461"/>
        <v>9</v>
      </c>
      <c r="R1493" s="72">
        <f t="shared" si="462"/>
        <v>45559.840277777781</v>
      </c>
      <c r="S1493" s="73">
        <f t="shared" si="463"/>
        <v>1.5840277777751908</v>
      </c>
      <c r="T1493" s="74">
        <f>Table2[[#This Row],[ETA A OFRECIMIENTO]]*24</f>
        <v>38.016666666604578</v>
      </c>
      <c r="U1493" s="1" t="str">
        <f t="shared" si="464"/>
        <v>YES</v>
      </c>
      <c r="V1493" s="73">
        <f t="shared" si="465"/>
        <v>0.625</v>
      </c>
      <c r="W1493" s="74">
        <f>Table2[[#This Row],[DEL. AVAILABLE A SLOT]]*24</f>
        <v>15</v>
      </c>
      <c r="X1493" s="1" t="str">
        <f t="shared" si="466"/>
        <v>SI</v>
      </c>
      <c r="Y1493" s="73">
        <f t="shared" si="467"/>
        <v>2.2090277777751908</v>
      </c>
      <c r="Z1493" s="74">
        <f>Table2[[#This Row],[ETA A TIMESLOT]]*24</f>
        <v>53.016666666604578</v>
      </c>
      <c r="AA1493" s="73">
        <f t="shared" si="468"/>
        <v>0</v>
      </c>
      <c r="AB1493" s="73" t="str">
        <f t="shared" si="469"/>
        <v>SI</v>
      </c>
      <c r="AC1493" s="74">
        <f>Table2[[#This Row],[PUNTUALIDAD (H)]]*24</f>
        <v>0</v>
      </c>
      <c r="AD1493" s="73">
        <f t="shared" si="470"/>
        <v>2.0493055555562023</v>
      </c>
      <c r="AE1493" s="74">
        <f>Table2[[#This Row],[ATA TO UNLOADING]]*24</f>
        <v>49.183333333348855</v>
      </c>
      <c r="AF1493" s="74" t="str">
        <f>IF(Table2[[#This Row],[ATA TO UNLOADING 2]]&lt;=48,"YES","NO")</f>
        <v>NO</v>
      </c>
      <c r="AG1493" s="75">
        <f t="shared" si="471"/>
        <v>0</v>
      </c>
      <c r="AH1493" s="2" t="s">
        <v>24</v>
      </c>
      <c r="AI1493" s="2" t="str">
        <f t="shared" si="472"/>
        <v>MSKU9206451</v>
      </c>
      <c r="AJ1493" s="76" t="str">
        <f t="shared" si="473"/>
        <v>OM TRANSPORT</v>
      </c>
      <c r="AK1493" s="77">
        <f>IF($M1493="TRUCK",VLOOKUP($AQ1493,Invoicing!$A$17:$B$49,MATCH($AK$1,Invoicing!$A$17:$B$17,0),FALSE),VLOOKUP($AQ1493,Invoicing!$N$17:$O$21,MATCH($AK$1,Invoicing!$N$17:$O$17,0),FALSE))</f>
        <v>475</v>
      </c>
      <c r="AL1493" s="78" t="e">
        <f>VLOOKUP($E1493,Invoicing!$A$1:$H$8,MATCH(TRACKER!$N1493,Invoicing!$A$1:$H$1,0),FALSE)</f>
        <v>#N/A</v>
      </c>
      <c r="AM1493" s="78">
        <f>VLOOKUP($E1493,Invoicing!$A$1:$H$8,MATCH(TRACKER!$O$1,Invoicing!$A$1:$H$1,0),FALSE)</f>
        <v>50</v>
      </c>
      <c r="AN1493" s="78">
        <f t="shared" si="474"/>
        <v>50</v>
      </c>
      <c r="AO1493" s="2">
        <f t="shared" si="475"/>
        <v>3</v>
      </c>
      <c r="AP1493" s="2" t="str">
        <f t="shared" si="476"/>
        <v>NIGHT</v>
      </c>
      <c r="AQ1493" s="2" t="str">
        <f t="shared" si="477"/>
        <v>OM TRANSPORTNIGHT</v>
      </c>
      <c r="AR1493" s="71">
        <f t="shared" si="478"/>
        <v>525</v>
      </c>
      <c r="AS1493" s="71">
        <f>VLOOKUP(AJ1493,Invoicing!A:K,10,FALSE)</f>
        <v>25</v>
      </c>
      <c r="AT1493" s="71">
        <f t="shared" si="479"/>
        <v>550</v>
      </c>
    </row>
    <row r="1494" spans="1:47">
      <c r="A1494" s="37" t="s">
        <v>53</v>
      </c>
      <c r="B1494" s="3" t="s">
        <v>38</v>
      </c>
      <c r="C1494" s="11">
        <v>45557.790972222225</v>
      </c>
      <c r="D1494" s="11">
        <v>45557.8125</v>
      </c>
      <c r="E1494" s="11" t="s">
        <v>44</v>
      </c>
      <c r="F1494" s="11" t="s">
        <v>40</v>
      </c>
      <c r="G1494" s="3" t="s">
        <v>1670</v>
      </c>
      <c r="H1494" s="3" t="s">
        <v>2821</v>
      </c>
      <c r="I1494" s="11">
        <v>45559.375</v>
      </c>
      <c r="J1494" s="12">
        <v>45559.359027777777</v>
      </c>
      <c r="K1494" s="12">
        <v>45559.375</v>
      </c>
      <c r="L1494" s="12">
        <v>45559.385416666664</v>
      </c>
      <c r="M1494" s="12" t="s">
        <v>115</v>
      </c>
      <c r="N1494" s="3" t="s">
        <v>13</v>
      </c>
      <c r="O1494" s="3">
        <v>0</v>
      </c>
      <c r="P1494" s="1">
        <f t="shared" si="460"/>
        <v>39</v>
      </c>
      <c r="Q1494" s="1">
        <f t="shared" si="461"/>
        <v>9</v>
      </c>
      <c r="R1494" s="72">
        <f t="shared" si="462"/>
        <v>45559.359027777777</v>
      </c>
      <c r="S1494" s="73">
        <f t="shared" si="463"/>
        <v>1.5840277777751908</v>
      </c>
      <c r="T1494" s="74">
        <f>Table2[[#This Row],[ETA A OFRECIMIENTO]]*24</f>
        <v>38.016666666604578</v>
      </c>
      <c r="U1494" s="1" t="str">
        <f t="shared" si="464"/>
        <v>YES</v>
      </c>
      <c r="V1494" s="73">
        <f t="shared" si="465"/>
        <v>0</v>
      </c>
      <c r="W1494" s="74">
        <f>Table2[[#This Row],[DEL. AVAILABLE A SLOT]]*24</f>
        <v>0</v>
      </c>
      <c r="X1494" s="1" t="str">
        <f t="shared" si="466"/>
        <v>SI</v>
      </c>
      <c r="Y1494" s="73">
        <f t="shared" si="467"/>
        <v>1.5840277777751908</v>
      </c>
      <c r="Z1494" s="74">
        <f>Table2[[#This Row],[ETA A TIMESLOT]]*24</f>
        <v>38.016666666604578</v>
      </c>
      <c r="AA1494" s="73">
        <f t="shared" si="468"/>
        <v>0</v>
      </c>
      <c r="AB1494" s="73" t="str">
        <f t="shared" si="469"/>
        <v>SI</v>
      </c>
      <c r="AC1494" s="74">
        <f>Table2[[#This Row],[PUNTUALIDAD (H)]]*24</f>
        <v>0</v>
      </c>
      <c r="AD1494" s="73">
        <f t="shared" si="470"/>
        <v>1.5944444444394321</v>
      </c>
      <c r="AE1494" s="74">
        <f>Table2[[#This Row],[ATA TO UNLOADING]]*24</f>
        <v>38.266666666546371</v>
      </c>
      <c r="AF1494" s="74" t="str">
        <f>IF(Table2[[#This Row],[ATA TO UNLOADING 2]]&lt;=48,"YES","NO")</f>
        <v>YES</v>
      </c>
      <c r="AG1494" s="75">
        <f t="shared" si="471"/>
        <v>0.375</v>
      </c>
      <c r="AH1494" s="2" t="s">
        <v>42</v>
      </c>
      <c r="AI1494" s="2" t="str">
        <f t="shared" si="472"/>
        <v>MSKU9314651</v>
      </c>
      <c r="AJ1494" s="76" t="str">
        <f t="shared" si="473"/>
        <v>MSI</v>
      </c>
      <c r="AK1494" s="77">
        <f>IF($M1494="TRUCK",VLOOKUP($AQ1494,Invoicing!$A$17:$B$49,MATCH($AK$1,Invoicing!$A$17:$B$17,0),FALSE),VLOOKUP($AQ1494,Invoicing!$N$17:$O$21,MATCH($AK$1,Invoicing!$N$17:$O$17,0),FALSE))</f>
        <v>480</v>
      </c>
      <c r="AL1494" s="78">
        <f>VLOOKUP($E1494,Invoicing!$A$1:$H$8,MATCH(TRACKER!$N1494,Invoicing!$A$1:$H$1,0),FALSE)</f>
        <v>120</v>
      </c>
      <c r="AM1494" s="78">
        <f>VLOOKUP($E1494,Invoicing!$A$1:$H$8,MATCH(TRACKER!$O$1,Invoicing!$A$1:$H$1,0),FALSE)</f>
        <v>50</v>
      </c>
      <c r="AN1494" s="78">
        <f t="shared" si="474"/>
        <v>0</v>
      </c>
      <c r="AO1494" s="2">
        <f t="shared" si="475"/>
        <v>2</v>
      </c>
      <c r="AP1494" s="2" t="str">
        <f t="shared" si="476"/>
        <v>WEEK</v>
      </c>
      <c r="AQ1494" s="2" t="str">
        <f t="shared" si="477"/>
        <v>MSIWEEK</v>
      </c>
      <c r="AR1494" s="71">
        <f t="shared" si="478"/>
        <v>600</v>
      </c>
      <c r="AS1494" s="71">
        <f>VLOOKUP(AJ1494,Invoicing!A:K,10,FALSE)</f>
        <v>25</v>
      </c>
      <c r="AT1494" s="71">
        <f t="shared" si="479"/>
        <v>625</v>
      </c>
    </row>
    <row r="1495" spans="1:47">
      <c r="A1495" s="37" t="s">
        <v>53</v>
      </c>
      <c r="B1495" s="3" t="s">
        <v>38</v>
      </c>
      <c r="C1495" s="11">
        <v>45557.790972222225</v>
      </c>
      <c r="D1495" s="11">
        <v>45557.8125</v>
      </c>
      <c r="E1495" s="11" t="s">
        <v>45</v>
      </c>
      <c r="F1495" s="11" t="s">
        <v>40</v>
      </c>
      <c r="G1495" s="3" t="s">
        <v>1671</v>
      </c>
      <c r="H1495" s="3" t="s">
        <v>41</v>
      </c>
      <c r="I1495" s="11">
        <v>45559.375</v>
      </c>
      <c r="J1495" s="12">
        <v>45559.443749999999</v>
      </c>
      <c r="K1495" s="12">
        <v>45559.4375</v>
      </c>
      <c r="L1495" s="12">
        <v>45559.447916666664</v>
      </c>
      <c r="M1495" s="12" t="s">
        <v>115</v>
      </c>
      <c r="N1495" s="3" t="s">
        <v>42</v>
      </c>
      <c r="O1495" s="3">
        <v>1</v>
      </c>
      <c r="P1495" s="1">
        <f t="shared" si="460"/>
        <v>39</v>
      </c>
      <c r="Q1495" s="1">
        <f t="shared" si="461"/>
        <v>9</v>
      </c>
      <c r="R1495" s="72">
        <f t="shared" si="462"/>
        <v>45559.443749999999</v>
      </c>
      <c r="S1495" s="73">
        <f t="shared" si="463"/>
        <v>1.5840277777751908</v>
      </c>
      <c r="T1495" s="74">
        <f>Table2[[#This Row],[ETA A OFRECIMIENTO]]*24</f>
        <v>38.016666666604578</v>
      </c>
      <c r="U1495" s="1" t="str">
        <f t="shared" si="464"/>
        <v>YES</v>
      </c>
      <c r="V1495" s="73">
        <f t="shared" si="465"/>
        <v>6.25E-2</v>
      </c>
      <c r="W1495" s="74">
        <f>Table2[[#This Row],[DEL. AVAILABLE A SLOT]]*24</f>
        <v>1.5</v>
      </c>
      <c r="X1495" s="1" t="str">
        <f t="shared" si="466"/>
        <v>SI</v>
      </c>
      <c r="Y1495" s="73">
        <f t="shared" si="467"/>
        <v>1.6465277777751908</v>
      </c>
      <c r="Z1495" s="74">
        <f>Table2[[#This Row],[ETA A TIMESLOT]]*24</f>
        <v>39.516666666604578</v>
      </c>
      <c r="AA1495" s="73">
        <f t="shared" si="468"/>
        <v>6.2499999985448085E-3</v>
      </c>
      <c r="AB1495" s="73" t="str">
        <f t="shared" si="469"/>
        <v>SI</v>
      </c>
      <c r="AC1495" s="74">
        <f>Table2[[#This Row],[PUNTUALIDAD (H)]]*24</f>
        <v>0.1499999999650754</v>
      </c>
      <c r="AD1495" s="73">
        <f t="shared" si="470"/>
        <v>1.6569444444394321</v>
      </c>
      <c r="AE1495" s="74">
        <f>Table2[[#This Row],[ATA TO UNLOADING]]*24</f>
        <v>39.766666666546371</v>
      </c>
      <c r="AF1495" s="74" t="str">
        <f>IF(Table2[[#This Row],[ATA TO UNLOADING 2]]&lt;=48,"YES","NO")</f>
        <v>YES</v>
      </c>
      <c r="AG1495" s="75">
        <f t="shared" si="471"/>
        <v>0.4375</v>
      </c>
      <c r="AH1495" s="2" t="s">
        <v>42</v>
      </c>
      <c r="AI1495" s="2" t="str">
        <f t="shared" si="472"/>
        <v>MSKU9678231</v>
      </c>
      <c r="AJ1495" s="76" t="str">
        <f t="shared" si="473"/>
        <v>OM TRANSPORT</v>
      </c>
      <c r="AK1495" s="77">
        <f>IF($M1495="TRUCK",VLOOKUP($AQ1495,Invoicing!$A$17:$B$49,MATCH($AK$1,Invoicing!$A$17:$B$17,0),FALSE),VLOOKUP($AQ1495,Invoicing!$N$17:$O$21,MATCH($AK$1,Invoicing!$N$17:$O$17,0),FALSE))</f>
        <v>475</v>
      </c>
      <c r="AL1495" s="78" t="e">
        <f>VLOOKUP($E1495,Invoicing!$A$1:$H$8,MATCH(TRACKER!$N1495,Invoicing!$A$1:$H$1,0),FALSE)</f>
        <v>#N/A</v>
      </c>
      <c r="AM1495" s="78">
        <f>VLOOKUP($E1495,Invoicing!$A$1:$H$8,MATCH(TRACKER!$O$1,Invoicing!$A$1:$H$1,0),FALSE)</f>
        <v>50</v>
      </c>
      <c r="AN1495" s="78">
        <f t="shared" si="474"/>
        <v>50</v>
      </c>
      <c r="AO1495" s="2">
        <f t="shared" si="475"/>
        <v>2</v>
      </c>
      <c r="AP1495" s="2" t="str">
        <f t="shared" si="476"/>
        <v>WEEK</v>
      </c>
      <c r="AQ1495" s="2" t="str">
        <f t="shared" si="477"/>
        <v>OM TRANSPORTWEEK</v>
      </c>
      <c r="AR1495" s="71">
        <f t="shared" si="478"/>
        <v>525</v>
      </c>
      <c r="AS1495" s="71">
        <f>VLOOKUP(AJ1495,Invoicing!A:K,10,FALSE)</f>
        <v>25</v>
      </c>
      <c r="AT1495" s="71">
        <f t="shared" si="479"/>
        <v>550</v>
      </c>
    </row>
    <row r="1496" spans="1:47">
      <c r="A1496" s="37" t="s">
        <v>53</v>
      </c>
      <c r="B1496" s="3" t="s">
        <v>38</v>
      </c>
      <c r="C1496" s="11">
        <v>45557.790972222225</v>
      </c>
      <c r="D1496" s="11">
        <v>45557.8125</v>
      </c>
      <c r="E1496" s="11" t="s">
        <v>45</v>
      </c>
      <c r="F1496" s="11" t="s">
        <v>40</v>
      </c>
      <c r="G1496" s="3" t="s">
        <v>1672</v>
      </c>
      <c r="H1496" s="3" t="s">
        <v>46</v>
      </c>
      <c r="I1496" s="11">
        <v>45559.375</v>
      </c>
      <c r="J1496" s="12">
        <v>45559.861111111109</v>
      </c>
      <c r="K1496" s="12">
        <v>45559.875</v>
      </c>
      <c r="L1496" s="12">
        <v>45559.861111111109</v>
      </c>
      <c r="M1496" s="12" t="s">
        <v>115</v>
      </c>
      <c r="N1496" s="3" t="s">
        <v>42</v>
      </c>
      <c r="O1496" s="3">
        <v>1</v>
      </c>
      <c r="P1496" s="1">
        <f t="shared" si="460"/>
        <v>39</v>
      </c>
      <c r="Q1496" s="1">
        <f t="shared" si="461"/>
        <v>9</v>
      </c>
      <c r="R1496" s="72">
        <f t="shared" si="462"/>
        <v>45559.861111111109</v>
      </c>
      <c r="S1496" s="73">
        <f t="shared" si="463"/>
        <v>1.5840277777751908</v>
      </c>
      <c r="T1496" s="74">
        <f>Table2[[#This Row],[ETA A OFRECIMIENTO]]*24</f>
        <v>38.016666666604578</v>
      </c>
      <c r="U1496" s="1" t="str">
        <f t="shared" si="464"/>
        <v>YES</v>
      </c>
      <c r="V1496" s="73">
        <f t="shared" si="465"/>
        <v>0.5</v>
      </c>
      <c r="W1496" s="74">
        <f>Table2[[#This Row],[DEL. AVAILABLE A SLOT]]*24</f>
        <v>12</v>
      </c>
      <c r="X1496" s="1" t="str">
        <f t="shared" si="466"/>
        <v>SI</v>
      </c>
      <c r="Y1496" s="73">
        <f t="shared" si="467"/>
        <v>2.0840277777751908</v>
      </c>
      <c r="Z1496" s="74">
        <f>Table2[[#This Row],[ETA A TIMESLOT]]*24</f>
        <v>50.016666666604578</v>
      </c>
      <c r="AA1496" s="73">
        <f t="shared" si="468"/>
        <v>0</v>
      </c>
      <c r="AB1496" s="73" t="str">
        <f t="shared" si="469"/>
        <v>SI</v>
      </c>
      <c r="AC1496" s="74">
        <f>Table2[[#This Row],[PUNTUALIDAD (H)]]*24</f>
        <v>0</v>
      </c>
      <c r="AD1496" s="73">
        <f t="shared" si="470"/>
        <v>2.070138888884685</v>
      </c>
      <c r="AE1496" s="74">
        <f>Table2[[#This Row],[ATA TO UNLOADING]]*24</f>
        <v>49.68333333323244</v>
      </c>
      <c r="AF1496" s="74" t="str">
        <f>IF(Table2[[#This Row],[ATA TO UNLOADING 2]]&lt;=48,"YES","NO")</f>
        <v>NO</v>
      </c>
      <c r="AG1496" s="75">
        <f t="shared" si="471"/>
        <v>0.875</v>
      </c>
      <c r="AH1496" s="2" t="s">
        <v>24</v>
      </c>
      <c r="AI1496" s="2" t="str">
        <f t="shared" si="472"/>
        <v>MSKU9896444</v>
      </c>
      <c r="AJ1496" s="76" t="str">
        <f t="shared" si="473"/>
        <v>OM TRANSPORT</v>
      </c>
      <c r="AK1496" s="77">
        <f>IF($M1496="TRUCK",VLOOKUP($AQ1496,Invoicing!$A$17:$B$49,MATCH($AK$1,Invoicing!$A$17:$B$17,0),FALSE),VLOOKUP($AQ1496,Invoicing!$N$17:$O$21,MATCH($AK$1,Invoicing!$N$17:$O$17,0),FALSE))</f>
        <v>475</v>
      </c>
      <c r="AL1496" s="78" t="e">
        <f>VLOOKUP($E1496,Invoicing!$A$1:$H$8,MATCH(TRACKER!$N1496,Invoicing!$A$1:$H$1,0),FALSE)</f>
        <v>#N/A</v>
      </c>
      <c r="AM1496" s="78">
        <f>VLOOKUP($E1496,Invoicing!$A$1:$H$8,MATCH(TRACKER!$O$1,Invoicing!$A$1:$H$1,0),FALSE)</f>
        <v>50</v>
      </c>
      <c r="AN1496" s="78">
        <f t="shared" si="474"/>
        <v>50</v>
      </c>
      <c r="AO1496" s="2">
        <f t="shared" si="475"/>
        <v>2</v>
      </c>
      <c r="AP1496" s="2" t="str">
        <f t="shared" si="476"/>
        <v>NIGHT</v>
      </c>
      <c r="AQ1496" s="2" t="str">
        <f t="shared" si="477"/>
        <v>OM TRANSPORTNIGHT</v>
      </c>
      <c r="AR1496" s="71">
        <f t="shared" si="478"/>
        <v>525</v>
      </c>
      <c r="AS1496" s="71">
        <f>VLOOKUP(AJ1496,Invoicing!A:K,10,FALSE)</f>
        <v>25</v>
      </c>
      <c r="AT1496" s="71">
        <f t="shared" si="479"/>
        <v>550</v>
      </c>
    </row>
    <row r="1497" spans="1:47">
      <c r="A1497" s="37" t="s">
        <v>53</v>
      </c>
      <c r="B1497" s="3" t="s">
        <v>38</v>
      </c>
      <c r="C1497" s="11">
        <v>45557.790972222225</v>
      </c>
      <c r="D1497" s="11">
        <v>45557.8125</v>
      </c>
      <c r="E1497" s="11" t="s">
        <v>45</v>
      </c>
      <c r="F1497" s="11" t="s">
        <v>40</v>
      </c>
      <c r="G1497" s="3" t="s">
        <v>1673</v>
      </c>
      <c r="H1497" s="3" t="s">
        <v>41</v>
      </c>
      <c r="I1497" s="11">
        <v>45559.375</v>
      </c>
      <c r="J1497" s="12">
        <v>45560.501388888886</v>
      </c>
      <c r="K1497" s="12">
        <v>45560.541666666664</v>
      </c>
      <c r="L1497" s="12">
        <v>45560.501388888886</v>
      </c>
      <c r="M1497" s="12" t="s">
        <v>115</v>
      </c>
      <c r="N1497" s="3" t="s">
        <v>42</v>
      </c>
      <c r="O1497" s="3">
        <v>1</v>
      </c>
      <c r="P1497" s="1">
        <f t="shared" si="460"/>
        <v>39</v>
      </c>
      <c r="Q1497" s="1">
        <f t="shared" si="461"/>
        <v>9</v>
      </c>
      <c r="R1497" s="72">
        <f t="shared" si="462"/>
        <v>45560.501388888886</v>
      </c>
      <c r="S1497" s="73">
        <f t="shared" si="463"/>
        <v>1.5840277777751908</v>
      </c>
      <c r="T1497" s="74">
        <f>Table2[[#This Row],[ETA A OFRECIMIENTO]]*24</f>
        <v>38.016666666604578</v>
      </c>
      <c r="U1497" s="1" t="str">
        <f t="shared" si="464"/>
        <v>YES</v>
      </c>
      <c r="V1497" s="73">
        <f t="shared" si="465"/>
        <v>1.1666666666642413</v>
      </c>
      <c r="W1497" s="74">
        <f>Table2[[#This Row],[DEL. AVAILABLE A SLOT]]*24</f>
        <v>27.999999999941792</v>
      </c>
      <c r="X1497" s="1" t="str">
        <f t="shared" si="466"/>
        <v>NO</v>
      </c>
      <c r="Y1497" s="73">
        <f t="shared" si="467"/>
        <v>2.7506944444394321</v>
      </c>
      <c r="Z1497" s="74">
        <f>Table2[[#This Row],[ETA A TIMESLOT]]*24</f>
        <v>66.016666666546371</v>
      </c>
      <c r="AA1497" s="73">
        <f t="shared" si="468"/>
        <v>0</v>
      </c>
      <c r="AB1497" s="73" t="str">
        <f t="shared" si="469"/>
        <v>SI</v>
      </c>
      <c r="AC1497" s="74">
        <f>Table2[[#This Row],[PUNTUALIDAD (H)]]*24</f>
        <v>0</v>
      </c>
      <c r="AD1497" s="73">
        <f t="shared" si="470"/>
        <v>2.710416666661331</v>
      </c>
      <c r="AE1497" s="74">
        <f>Table2[[#This Row],[ATA TO UNLOADING]]*24</f>
        <v>65.049999999871943</v>
      </c>
      <c r="AF1497" s="74" t="str">
        <f>IF(Table2[[#This Row],[ATA TO UNLOADING 2]]&lt;=48,"YES","NO")</f>
        <v>NO</v>
      </c>
      <c r="AG1497" s="75">
        <f t="shared" si="471"/>
        <v>0.54166666666424135</v>
      </c>
      <c r="AH1497" s="2" t="s">
        <v>42</v>
      </c>
      <c r="AI1497" s="2" t="str">
        <f t="shared" si="472"/>
        <v>PONU7867745</v>
      </c>
      <c r="AJ1497" s="76" t="str">
        <f t="shared" si="473"/>
        <v>OM TRANSPORT</v>
      </c>
      <c r="AK1497" s="77">
        <f>IF($M1497="TRUCK",VLOOKUP($AQ1497,Invoicing!$A$17:$B$49,MATCH($AK$1,Invoicing!$A$17:$B$17,0),FALSE),VLOOKUP($AQ1497,Invoicing!$N$17:$O$21,MATCH($AK$1,Invoicing!$N$17:$O$17,0),FALSE))</f>
        <v>475</v>
      </c>
      <c r="AL1497" s="78" t="e">
        <f>VLOOKUP($E1497,Invoicing!$A$1:$H$8,MATCH(TRACKER!$N1497,Invoicing!$A$1:$H$1,0),FALSE)</f>
        <v>#N/A</v>
      </c>
      <c r="AM1497" s="78">
        <f>VLOOKUP($E1497,Invoicing!$A$1:$H$8,MATCH(TRACKER!$O$1,Invoicing!$A$1:$H$1,0),FALSE)</f>
        <v>50</v>
      </c>
      <c r="AN1497" s="78">
        <f t="shared" si="474"/>
        <v>50</v>
      </c>
      <c r="AO1497" s="2">
        <f t="shared" si="475"/>
        <v>3</v>
      </c>
      <c r="AP1497" s="2" t="str">
        <f t="shared" si="476"/>
        <v>WEEK</v>
      </c>
      <c r="AQ1497" s="2" t="str">
        <f t="shared" si="477"/>
        <v>OM TRANSPORTWEEK</v>
      </c>
      <c r="AR1497" s="71">
        <f t="shared" si="478"/>
        <v>525</v>
      </c>
      <c r="AS1497" s="71">
        <f>VLOOKUP(AJ1497,Invoicing!A:K,10,FALSE)</f>
        <v>25</v>
      </c>
      <c r="AT1497" s="71">
        <f t="shared" si="479"/>
        <v>550</v>
      </c>
    </row>
    <row r="1498" spans="1:47">
      <c r="A1498" s="37" t="s">
        <v>53</v>
      </c>
      <c r="B1498" s="3" t="s">
        <v>38</v>
      </c>
      <c r="C1498" s="11">
        <v>45557.790972222225</v>
      </c>
      <c r="D1498" s="11">
        <v>45557.8125</v>
      </c>
      <c r="E1498" s="11" t="s">
        <v>45</v>
      </c>
      <c r="F1498" s="11" t="s">
        <v>40</v>
      </c>
      <c r="G1498" s="3" t="s">
        <v>1674</v>
      </c>
      <c r="H1498" s="3" t="s">
        <v>41</v>
      </c>
      <c r="I1498" s="11">
        <v>45559.375</v>
      </c>
      <c r="J1498" s="12">
        <v>45560.344444444447</v>
      </c>
      <c r="K1498" s="12">
        <v>45560.395833333336</v>
      </c>
      <c r="L1498" s="12">
        <v>45560.347916666666</v>
      </c>
      <c r="M1498" s="12" t="s">
        <v>115</v>
      </c>
      <c r="N1498" s="3" t="s">
        <v>42</v>
      </c>
      <c r="O1498" s="3">
        <v>1</v>
      </c>
      <c r="P1498" s="1">
        <f t="shared" si="460"/>
        <v>39</v>
      </c>
      <c r="Q1498" s="1">
        <f t="shared" si="461"/>
        <v>9</v>
      </c>
      <c r="R1498" s="72">
        <f t="shared" si="462"/>
        <v>45560.344444444447</v>
      </c>
      <c r="S1498" s="73">
        <f t="shared" si="463"/>
        <v>1.5840277777751908</v>
      </c>
      <c r="T1498" s="74">
        <f>Table2[[#This Row],[ETA A OFRECIMIENTO]]*24</f>
        <v>38.016666666604578</v>
      </c>
      <c r="U1498" s="1" t="str">
        <f t="shared" si="464"/>
        <v>YES</v>
      </c>
      <c r="V1498" s="73">
        <f t="shared" si="465"/>
        <v>1.0208333333357587</v>
      </c>
      <c r="W1498" s="74">
        <f>Table2[[#This Row],[DEL. AVAILABLE A SLOT]]*24</f>
        <v>24.500000000058208</v>
      </c>
      <c r="X1498" s="1" t="str">
        <f t="shared" si="466"/>
        <v>NO</v>
      </c>
      <c r="Y1498" s="73">
        <f t="shared" si="467"/>
        <v>2.6048611111109494</v>
      </c>
      <c r="Z1498" s="74">
        <f>Table2[[#This Row],[ETA A TIMESLOT]]*24</f>
        <v>62.516666666662786</v>
      </c>
      <c r="AA1498" s="73">
        <f t="shared" si="468"/>
        <v>0</v>
      </c>
      <c r="AB1498" s="73" t="str">
        <f t="shared" si="469"/>
        <v>SI</v>
      </c>
      <c r="AC1498" s="74">
        <f>Table2[[#This Row],[PUNTUALIDAD (H)]]*24</f>
        <v>0</v>
      </c>
      <c r="AD1498" s="73">
        <f t="shared" si="470"/>
        <v>2.5569444444408873</v>
      </c>
      <c r="AE1498" s="74">
        <f>Table2[[#This Row],[ATA TO UNLOADING]]*24</f>
        <v>61.366666666581295</v>
      </c>
      <c r="AF1498" s="74" t="str">
        <f>IF(Table2[[#This Row],[ATA TO UNLOADING 2]]&lt;=48,"YES","NO")</f>
        <v>NO</v>
      </c>
      <c r="AG1498" s="75">
        <f t="shared" si="471"/>
        <v>0.39583333333575865</v>
      </c>
      <c r="AH1498" s="2" t="s">
        <v>42</v>
      </c>
      <c r="AI1498" s="2" t="str">
        <f t="shared" si="472"/>
        <v>PONU7931145</v>
      </c>
      <c r="AJ1498" s="76" t="str">
        <f t="shared" si="473"/>
        <v>OM TRANSPORT</v>
      </c>
      <c r="AK1498" s="77">
        <f>IF($M1498="TRUCK",VLOOKUP($AQ1498,Invoicing!$A$17:$B$49,MATCH($AK$1,Invoicing!$A$17:$B$17,0),FALSE),VLOOKUP($AQ1498,Invoicing!$N$17:$O$21,MATCH($AK$1,Invoicing!$N$17:$O$17,0),FALSE))</f>
        <v>475</v>
      </c>
      <c r="AL1498" s="78" t="e">
        <f>VLOOKUP($E1498,Invoicing!$A$1:$H$8,MATCH(TRACKER!$N1498,Invoicing!$A$1:$H$1,0),FALSE)</f>
        <v>#N/A</v>
      </c>
      <c r="AM1498" s="78">
        <f>VLOOKUP($E1498,Invoicing!$A$1:$H$8,MATCH(TRACKER!$O$1,Invoicing!$A$1:$H$1,0),FALSE)</f>
        <v>50</v>
      </c>
      <c r="AN1498" s="78">
        <f t="shared" si="474"/>
        <v>50</v>
      </c>
      <c r="AO1498" s="2">
        <f t="shared" si="475"/>
        <v>3</v>
      </c>
      <c r="AP1498" s="2" t="str">
        <f t="shared" si="476"/>
        <v>WEEK</v>
      </c>
      <c r="AQ1498" s="2" t="str">
        <f t="shared" si="477"/>
        <v>OM TRANSPORTWEEK</v>
      </c>
      <c r="AR1498" s="71">
        <f t="shared" si="478"/>
        <v>525</v>
      </c>
      <c r="AS1498" s="71">
        <f>VLOOKUP(AJ1498,Invoicing!A:K,10,FALSE)</f>
        <v>25</v>
      </c>
      <c r="AT1498" s="71">
        <f t="shared" si="479"/>
        <v>550</v>
      </c>
    </row>
    <row r="1499" spans="1:47">
      <c r="A1499" s="37" t="s">
        <v>53</v>
      </c>
      <c r="B1499" s="3" t="s">
        <v>38</v>
      </c>
      <c r="C1499" s="11">
        <v>45557.790972222225</v>
      </c>
      <c r="D1499" s="11">
        <v>45557.8125</v>
      </c>
      <c r="E1499" s="11" t="s">
        <v>45</v>
      </c>
      <c r="F1499" s="11" t="s">
        <v>40</v>
      </c>
      <c r="G1499" s="3" t="s">
        <v>1675</v>
      </c>
      <c r="H1499" s="3" t="s">
        <v>41</v>
      </c>
      <c r="I1499" s="11">
        <v>45559.375</v>
      </c>
      <c r="J1499" s="12">
        <v>45559.996527777781</v>
      </c>
      <c r="K1499" s="12">
        <v>45560.041666666664</v>
      </c>
      <c r="L1499" s="12">
        <v>45559.996527777781</v>
      </c>
      <c r="M1499" s="12" t="s">
        <v>115</v>
      </c>
      <c r="N1499" s="3" t="s">
        <v>42</v>
      </c>
      <c r="O1499" s="3">
        <v>1</v>
      </c>
      <c r="P1499" s="1">
        <f t="shared" si="460"/>
        <v>39</v>
      </c>
      <c r="Q1499" s="1">
        <f t="shared" si="461"/>
        <v>9</v>
      </c>
      <c r="R1499" s="72">
        <f t="shared" si="462"/>
        <v>45559.996527777781</v>
      </c>
      <c r="S1499" s="73">
        <f t="shared" si="463"/>
        <v>1.5840277777751908</v>
      </c>
      <c r="T1499" s="74">
        <f>Table2[[#This Row],[ETA A OFRECIMIENTO]]*24</f>
        <v>38.016666666604578</v>
      </c>
      <c r="U1499" s="1" t="str">
        <f t="shared" si="464"/>
        <v>YES</v>
      </c>
      <c r="V1499" s="73">
        <f t="shared" si="465"/>
        <v>0.66666666666424135</v>
      </c>
      <c r="W1499" s="74">
        <f>Table2[[#This Row],[DEL. AVAILABLE A SLOT]]*24</f>
        <v>15.999999999941792</v>
      </c>
      <c r="X1499" s="1" t="str">
        <f t="shared" si="466"/>
        <v>SI</v>
      </c>
      <c r="Y1499" s="73">
        <f t="shared" si="467"/>
        <v>2.2506944444394321</v>
      </c>
      <c r="Z1499" s="74">
        <f>Table2[[#This Row],[ETA A TIMESLOT]]*24</f>
        <v>54.016666666546371</v>
      </c>
      <c r="AA1499" s="73">
        <f t="shared" si="468"/>
        <v>0</v>
      </c>
      <c r="AB1499" s="73" t="str">
        <f t="shared" si="469"/>
        <v>SI</v>
      </c>
      <c r="AC1499" s="74">
        <f>Table2[[#This Row],[PUNTUALIDAD (H)]]*24</f>
        <v>0</v>
      </c>
      <c r="AD1499" s="73">
        <f t="shared" si="470"/>
        <v>2.2055555555562023</v>
      </c>
      <c r="AE1499" s="74">
        <f>Table2[[#This Row],[ATA TO UNLOADING]]*24</f>
        <v>52.933333333348855</v>
      </c>
      <c r="AF1499" s="74" t="str">
        <f>IF(Table2[[#This Row],[ATA TO UNLOADING 2]]&lt;=48,"YES","NO")</f>
        <v>NO</v>
      </c>
      <c r="AG1499" s="75">
        <f t="shared" si="471"/>
        <v>4.1666666664241347E-2</v>
      </c>
      <c r="AH1499" s="2" t="s">
        <v>24</v>
      </c>
      <c r="AI1499" s="2" t="str">
        <f t="shared" si="472"/>
        <v>PONU8015595</v>
      </c>
      <c r="AJ1499" s="76" t="str">
        <f t="shared" si="473"/>
        <v>OM TRANSPORT</v>
      </c>
      <c r="AK1499" s="77">
        <f>IF($M1499="TRUCK",VLOOKUP($AQ1499,Invoicing!$A$17:$B$49,MATCH($AK$1,Invoicing!$A$17:$B$17,0),FALSE),VLOOKUP($AQ1499,Invoicing!$N$17:$O$21,MATCH($AK$1,Invoicing!$N$17:$O$17,0),FALSE))</f>
        <v>475</v>
      </c>
      <c r="AL1499" s="78" t="e">
        <f>VLOOKUP($E1499,Invoicing!$A$1:$H$8,MATCH(TRACKER!$N1499,Invoicing!$A$1:$H$1,0),FALSE)</f>
        <v>#N/A</v>
      </c>
      <c r="AM1499" s="78">
        <f>VLOOKUP($E1499,Invoicing!$A$1:$H$8,MATCH(TRACKER!$O$1,Invoicing!$A$1:$H$1,0),FALSE)</f>
        <v>50</v>
      </c>
      <c r="AN1499" s="78">
        <f t="shared" si="474"/>
        <v>50</v>
      </c>
      <c r="AO1499" s="2">
        <f t="shared" si="475"/>
        <v>3</v>
      </c>
      <c r="AP1499" s="2" t="str">
        <f t="shared" si="476"/>
        <v>NIGHT</v>
      </c>
      <c r="AQ1499" s="2" t="str">
        <f t="shared" si="477"/>
        <v>OM TRANSPORTNIGHT</v>
      </c>
      <c r="AR1499" s="71">
        <f t="shared" si="478"/>
        <v>525</v>
      </c>
      <c r="AS1499" s="71">
        <f>VLOOKUP(AJ1499,Invoicing!A:K,10,FALSE)</f>
        <v>25</v>
      </c>
      <c r="AT1499" s="71">
        <f t="shared" si="479"/>
        <v>550</v>
      </c>
    </row>
    <row r="1500" spans="1:47">
      <c r="A1500" s="37" t="s">
        <v>53</v>
      </c>
      <c r="B1500" s="3" t="s">
        <v>38</v>
      </c>
      <c r="C1500" s="11">
        <v>45557.790972222225</v>
      </c>
      <c r="D1500" s="11">
        <v>45557.8125</v>
      </c>
      <c r="E1500" s="11" t="s">
        <v>45</v>
      </c>
      <c r="F1500" s="11" t="s">
        <v>40</v>
      </c>
      <c r="G1500" s="3" t="s">
        <v>1676</v>
      </c>
      <c r="H1500" s="3" t="s">
        <v>41</v>
      </c>
      <c r="I1500" s="11">
        <v>45559.375</v>
      </c>
      <c r="J1500" s="12">
        <v>45559.39166666667</v>
      </c>
      <c r="K1500" s="12">
        <v>45559.375</v>
      </c>
      <c r="L1500" s="12">
        <v>45559.395833333336</v>
      </c>
      <c r="M1500" s="12" t="s">
        <v>115</v>
      </c>
      <c r="N1500" s="3" t="s">
        <v>42</v>
      </c>
      <c r="O1500" s="3">
        <v>1</v>
      </c>
      <c r="P1500" s="1">
        <f t="shared" si="460"/>
        <v>39</v>
      </c>
      <c r="Q1500" s="1">
        <f t="shared" si="461"/>
        <v>9</v>
      </c>
      <c r="R1500" s="72">
        <f t="shared" si="462"/>
        <v>45559.39166666667</v>
      </c>
      <c r="S1500" s="73">
        <f t="shared" si="463"/>
        <v>1.5840277777751908</v>
      </c>
      <c r="T1500" s="74">
        <f>Table2[[#This Row],[ETA A OFRECIMIENTO]]*24</f>
        <v>38.016666666604578</v>
      </c>
      <c r="U1500" s="1" t="str">
        <f t="shared" si="464"/>
        <v>YES</v>
      </c>
      <c r="V1500" s="73">
        <f t="shared" si="465"/>
        <v>0</v>
      </c>
      <c r="W1500" s="74">
        <f>Table2[[#This Row],[DEL. AVAILABLE A SLOT]]*24</f>
        <v>0</v>
      </c>
      <c r="X1500" s="1" t="str">
        <f t="shared" si="466"/>
        <v>SI</v>
      </c>
      <c r="Y1500" s="73">
        <f t="shared" si="467"/>
        <v>1.5840277777751908</v>
      </c>
      <c r="Z1500" s="74">
        <f>Table2[[#This Row],[ETA A TIMESLOT]]*24</f>
        <v>38.016666666604578</v>
      </c>
      <c r="AA1500" s="73">
        <f t="shared" si="468"/>
        <v>1.6666666670062114E-2</v>
      </c>
      <c r="AB1500" s="73" t="str">
        <f t="shared" si="469"/>
        <v>SI</v>
      </c>
      <c r="AC1500" s="74">
        <f>Table2[[#This Row],[PUNTUALIDAD (H)]]*24</f>
        <v>0.40000000008149073</v>
      </c>
      <c r="AD1500" s="73">
        <f t="shared" si="470"/>
        <v>1.6048611111109494</v>
      </c>
      <c r="AE1500" s="74">
        <f>Table2[[#This Row],[ATA TO UNLOADING]]*24</f>
        <v>38.516666666662786</v>
      </c>
      <c r="AF1500" s="74" t="str">
        <f>IF(Table2[[#This Row],[ATA TO UNLOADING 2]]&lt;=48,"YES","NO")</f>
        <v>YES</v>
      </c>
      <c r="AG1500" s="75">
        <f t="shared" si="471"/>
        <v>0.375</v>
      </c>
      <c r="AH1500" s="2" t="s">
        <v>42</v>
      </c>
      <c r="AI1500" s="2" t="str">
        <f t="shared" si="472"/>
        <v>PONU8154760</v>
      </c>
      <c r="AJ1500" s="76" t="str">
        <f t="shared" si="473"/>
        <v>OM TRANSPORT</v>
      </c>
      <c r="AK1500" s="77">
        <f>IF($M1500="TRUCK",VLOOKUP($AQ1500,Invoicing!$A$17:$B$49,MATCH($AK$1,Invoicing!$A$17:$B$17,0),FALSE),VLOOKUP($AQ1500,Invoicing!$N$17:$O$21,MATCH($AK$1,Invoicing!$N$17:$O$17,0),FALSE))</f>
        <v>475</v>
      </c>
      <c r="AL1500" s="78" t="e">
        <f>VLOOKUP($E1500,Invoicing!$A$1:$H$8,MATCH(TRACKER!$N1500,Invoicing!$A$1:$H$1,0),FALSE)</f>
        <v>#N/A</v>
      </c>
      <c r="AM1500" s="78">
        <f>VLOOKUP($E1500,Invoicing!$A$1:$H$8,MATCH(TRACKER!$O$1,Invoicing!$A$1:$H$1,0),FALSE)</f>
        <v>50</v>
      </c>
      <c r="AN1500" s="78">
        <f t="shared" si="474"/>
        <v>50</v>
      </c>
      <c r="AO1500" s="2">
        <f t="shared" si="475"/>
        <v>2</v>
      </c>
      <c r="AP1500" s="2" t="str">
        <f t="shared" si="476"/>
        <v>WEEK</v>
      </c>
      <c r="AQ1500" s="2" t="str">
        <f t="shared" si="477"/>
        <v>OM TRANSPORTWEEK</v>
      </c>
      <c r="AR1500" s="71">
        <f t="shared" si="478"/>
        <v>525</v>
      </c>
      <c r="AS1500" s="71">
        <f>VLOOKUP(AJ1500,Invoicing!A:K,10,FALSE)</f>
        <v>25</v>
      </c>
      <c r="AT1500" s="71">
        <f t="shared" si="479"/>
        <v>550</v>
      </c>
    </row>
    <row r="1501" spans="1:47">
      <c r="A1501" s="37" t="s">
        <v>53</v>
      </c>
      <c r="B1501" s="3" t="s">
        <v>38</v>
      </c>
      <c r="C1501" s="11">
        <v>45557.790972222225</v>
      </c>
      <c r="D1501" s="11">
        <v>45557.8125</v>
      </c>
      <c r="E1501" s="11" t="s">
        <v>49</v>
      </c>
      <c r="F1501" s="11" t="s">
        <v>40</v>
      </c>
      <c r="G1501" s="3" t="s">
        <v>1677</v>
      </c>
      <c r="H1501" s="3" t="s">
        <v>46</v>
      </c>
      <c r="I1501" s="11">
        <v>45559.375</v>
      </c>
      <c r="J1501" s="12">
        <v>45560.607638888891</v>
      </c>
      <c r="K1501" s="12">
        <v>45560.645833333336</v>
      </c>
      <c r="L1501" s="12">
        <v>45560.611111111109</v>
      </c>
      <c r="M1501" s="12" t="s">
        <v>115</v>
      </c>
      <c r="N1501" s="3" t="s">
        <v>42</v>
      </c>
      <c r="O1501" s="3">
        <v>0</v>
      </c>
      <c r="P1501" s="1">
        <f t="shared" si="460"/>
        <v>39</v>
      </c>
      <c r="Q1501" s="1">
        <f t="shared" si="461"/>
        <v>9</v>
      </c>
      <c r="R1501" s="72">
        <f t="shared" si="462"/>
        <v>45560.607638888891</v>
      </c>
      <c r="S1501" s="73">
        <f t="shared" si="463"/>
        <v>1.5840277777751908</v>
      </c>
      <c r="T1501" s="74">
        <f>Table2[[#This Row],[ETA A OFRECIMIENTO]]*24</f>
        <v>38.016666666604578</v>
      </c>
      <c r="U1501" s="1" t="str">
        <f t="shared" si="464"/>
        <v>YES</v>
      </c>
      <c r="V1501" s="73">
        <f t="shared" si="465"/>
        <v>1.2708333333357587</v>
      </c>
      <c r="W1501" s="74">
        <f>Table2[[#This Row],[DEL. AVAILABLE A SLOT]]*24</f>
        <v>30.500000000058208</v>
      </c>
      <c r="X1501" s="1" t="str">
        <f t="shared" si="466"/>
        <v>NO</v>
      </c>
      <c r="Y1501" s="73">
        <f t="shared" si="467"/>
        <v>2.8548611111109494</v>
      </c>
      <c r="Z1501" s="74">
        <f>Table2[[#This Row],[ETA A TIMESLOT]]*24</f>
        <v>68.516666666662786</v>
      </c>
      <c r="AA1501" s="73">
        <f t="shared" si="468"/>
        <v>0</v>
      </c>
      <c r="AB1501" s="73" t="str">
        <f t="shared" si="469"/>
        <v>SI</v>
      </c>
      <c r="AC1501" s="74">
        <f>Table2[[#This Row],[PUNTUALIDAD (H)]]*24</f>
        <v>0</v>
      </c>
      <c r="AD1501" s="73">
        <f t="shared" si="470"/>
        <v>2.820138888884685</v>
      </c>
      <c r="AE1501" s="74">
        <f>Table2[[#This Row],[ATA TO UNLOADING]]*24</f>
        <v>67.68333333323244</v>
      </c>
      <c r="AF1501" s="74" t="str">
        <f>IF(Table2[[#This Row],[ATA TO UNLOADING 2]]&lt;=48,"YES","NO")</f>
        <v>NO</v>
      </c>
      <c r="AG1501" s="75">
        <f t="shared" si="471"/>
        <v>0.64583333333575865</v>
      </c>
      <c r="AH1501" s="2" t="s">
        <v>42</v>
      </c>
      <c r="AI1501" s="2" t="str">
        <f t="shared" si="472"/>
        <v>SEKU4699559</v>
      </c>
      <c r="AJ1501" s="76" t="str">
        <f t="shared" si="473"/>
        <v>CTU FLEVOKUST BV</v>
      </c>
      <c r="AK1501" s="77">
        <f>IF($M1501="TRUCK",VLOOKUP($AQ1501,Invoicing!$A$17:$B$49,MATCH($AK$1,Invoicing!$A$17:$B$17,0),FALSE),VLOOKUP($AQ1501,Invoicing!$N$17:$O$21,MATCH($AK$1,Invoicing!$N$17:$O$17,0),FALSE))</f>
        <v>520</v>
      </c>
      <c r="AL1501" s="78" t="e">
        <f>VLOOKUP($E1501,Invoicing!$A$1:$H$8,MATCH(TRACKER!$N1501,Invoicing!$A$1:$H$1,0),FALSE)</f>
        <v>#N/A</v>
      </c>
      <c r="AM1501" s="78">
        <v>35</v>
      </c>
      <c r="AN1501" s="78">
        <f t="shared" si="474"/>
        <v>0</v>
      </c>
      <c r="AO1501" s="2">
        <f t="shared" si="475"/>
        <v>3</v>
      </c>
      <c r="AP1501" s="2" t="str">
        <f t="shared" si="476"/>
        <v>WEEK</v>
      </c>
      <c r="AQ1501" s="2" t="str">
        <f t="shared" si="477"/>
        <v>CTU FLEVOKUST BVWEEK</v>
      </c>
      <c r="AR1501" s="71">
        <f t="shared" si="478"/>
        <v>520</v>
      </c>
      <c r="AS1501" s="71">
        <f>VLOOKUP(AJ1501,Invoicing!A:K,10,FALSE)</f>
        <v>0</v>
      </c>
      <c r="AT1501" s="71">
        <f t="shared" si="479"/>
        <v>520</v>
      </c>
    </row>
    <row r="1502" spans="1:47">
      <c r="A1502" s="37" t="s">
        <v>53</v>
      </c>
      <c r="B1502" s="3" t="s">
        <v>38</v>
      </c>
      <c r="C1502" s="11">
        <v>45557.790972222225</v>
      </c>
      <c r="D1502" s="11">
        <v>45557.8125</v>
      </c>
      <c r="E1502" s="11" t="s">
        <v>45</v>
      </c>
      <c r="F1502" s="11" t="s">
        <v>40</v>
      </c>
      <c r="G1502" s="3" t="s">
        <v>1678</v>
      </c>
      <c r="H1502" s="3" t="s">
        <v>41</v>
      </c>
      <c r="I1502" s="11">
        <v>45559.375</v>
      </c>
      <c r="J1502" s="12">
        <v>45560.997916666667</v>
      </c>
      <c r="K1502" s="12">
        <v>45561.125</v>
      </c>
      <c r="L1502" s="12">
        <v>45561</v>
      </c>
      <c r="M1502" s="12" t="s">
        <v>115</v>
      </c>
      <c r="N1502" s="3" t="s">
        <v>42</v>
      </c>
      <c r="O1502" s="3">
        <v>1</v>
      </c>
      <c r="P1502" s="1">
        <f t="shared" si="460"/>
        <v>39</v>
      </c>
      <c r="Q1502" s="1">
        <f t="shared" si="461"/>
        <v>9</v>
      </c>
      <c r="R1502" s="72">
        <f t="shared" si="462"/>
        <v>45560.997916666667</v>
      </c>
      <c r="S1502" s="73">
        <f t="shared" si="463"/>
        <v>1.5840277777751908</v>
      </c>
      <c r="T1502" s="74">
        <f>Table2[[#This Row],[ETA A OFRECIMIENTO]]*24</f>
        <v>38.016666666604578</v>
      </c>
      <c r="U1502" s="1" t="str">
        <f t="shared" si="464"/>
        <v>YES</v>
      </c>
      <c r="V1502" s="73">
        <f t="shared" si="465"/>
        <v>1.75</v>
      </c>
      <c r="W1502" s="74">
        <f>Table2[[#This Row],[DEL. AVAILABLE A SLOT]]*24</f>
        <v>42</v>
      </c>
      <c r="X1502" s="1" t="str">
        <f t="shared" si="466"/>
        <v>NO</v>
      </c>
      <c r="Y1502" s="73">
        <f t="shared" si="467"/>
        <v>3.3340277777751908</v>
      </c>
      <c r="Z1502" s="74">
        <f>Table2[[#This Row],[ETA A TIMESLOT]]*24</f>
        <v>80.016666666604578</v>
      </c>
      <c r="AA1502" s="73">
        <f t="shared" si="468"/>
        <v>0</v>
      </c>
      <c r="AB1502" s="73" t="str">
        <f t="shared" si="469"/>
        <v>SI</v>
      </c>
      <c r="AC1502" s="74">
        <f>Table2[[#This Row],[PUNTUALIDAD (H)]]*24</f>
        <v>0</v>
      </c>
      <c r="AD1502" s="73">
        <f t="shared" si="470"/>
        <v>3.2090277777751908</v>
      </c>
      <c r="AE1502" s="74">
        <f>Table2[[#This Row],[ATA TO UNLOADING]]*24</f>
        <v>77.016666666604578</v>
      </c>
      <c r="AF1502" s="74" t="str">
        <f>IF(Table2[[#This Row],[ATA TO UNLOADING 2]]&lt;=48,"YES","NO")</f>
        <v>NO</v>
      </c>
      <c r="AG1502" s="75">
        <f t="shared" si="471"/>
        <v>0.125</v>
      </c>
      <c r="AH1502" s="2" t="s">
        <v>24</v>
      </c>
      <c r="AI1502" s="2" t="str">
        <f t="shared" si="472"/>
        <v>SUDU6732414</v>
      </c>
      <c r="AJ1502" s="76" t="str">
        <f t="shared" si="473"/>
        <v>OM TRANSPORT</v>
      </c>
      <c r="AK1502" s="77">
        <f>IF($M1502="TRUCK",VLOOKUP($AQ1502,Invoicing!$A$17:$B$49,MATCH($AK$1,Invoicing!$A$17:$B$17,0),FALSE),VLOOKUP($AQ1502,Invoicing!$N$17:$O$21,MATCH($AK$1,Invoicing!$N$17:$O$17,0),FALSE))</f>
        <v>475</v>
      </c>
      <c r="AL1502" s="78" t="e">
        <f>VLOOKUP($E1502,Invoicing!$A$1:$H$8,MATCH(TRACKER!$N1502,Invoicing!$A$1:$H$1,0),FALSE)</f>
        <v>#N/A</v>
      </c>
      <c r="AM1502" s="78">
        <f>VLOOKUP($E1502,Invoicing!$A$1:$H$8,MATCH(TRACKER!$O$1,Invoicing!$A$1:$H$1,0),FALSE)</f>
        <v>50</v>
      </c>
      <c r="AN1502" s="78">
        <f t="shared" si="474"/>
        <v>50</v>
      </c>
      <c r="AO1502" s="2">
        <f t="shared" si="475"/>
        <v>4</v>
      </c>
      <c r="AP1502" s="2" t="str">
        <f t="shared" si="476"/>
        <v>NIGHT</v>
      </c>
      <c r="AQ1502" s="2" t="str">
        <f t="shared" si="477"/>
        <v>OM TRANSPORTNIGHT</v>
      </c>
      <c r="AR1502" s="71">
        <f t="shared" si="478"/>
        <v>525</v>
      </c>
      <c r="AS1502" s="71">
        <f>VLOOKUP(AJ1502,Invoicing!A:K,10,FALSE)</f>
        <v>25</v>
      </c>
      <c r="AT1502" s="71">
        <f t="shared" si="479"/>
        <v>600</v>
      </c>
      <c r="AU1502" s="55">
        <v>50</v>
      </c>
    </row>
    <row r="1503" spans="1:47">
      <c r="A1503" s="37" t="s">
        <v>53</v>
      </c>
      <c r="B1503" s="3" t="s">
        <v>38</v>
      </c>
      <c r="C1503" s="11">
        <v>45557.790972222225</v>
      </c>
      <c r="D1503" s="11">
        <v>45557.8125</v>
      </c>
      <c r="E1503" s="11" t="s">
        <v>45</v>
      </c>
      <c r="F1503" s="11" t="s">
        <v>40</v>
      </c>
      <c r="G1503" s="3" t="s">
        <v>1679</v>
      </c>
      <c r="H1503" s="3" t="s">
        <v>41</v>
      </c>
      <c r="I1503" s="11">
        <v>45559.375</v>
      </c>
      <c r="J1503" s="12">
        <v>45560.821527777778</v>
      </c>
      <c r="K1503" s="12">
        <v>45560.916666666664</v>
      </c>
      <c r="L1503" s="12">
        <v>45560.826388888891</v>
      </c>
      <c r="M1503" s="12" t="s">
        <v>115</v>
      </c>
      <c r="N1503" s="3" t="s">
        <v>42</v>
      </c>
      <c r="O1503" s="3">
        <v>2</v>
      </c>
      <c r="P1503" s="1">
        <f t="shared" si="460"/>
        <v>39</v>
      </c>
      <c r="Q1503" s="1">
        <f t="shared" si="461"/>
        <v>9</v>
      </c>
      <c r="R1503" s="72">
        <f t="shared" si="462"/>
        <v>45560.821527777778</v>
      </c>
      <c r="S1503" s="73">
        <f t="shared" si="463"/>
        <v>1.5840277777751908</v>
      </c>
      <c r="T1503" s="74">
        <f>Table2[[#This Row],[ETA A OFRECIMIENTO]]*24</f>
        <v>38.016666666604578</v>
      </c>
      <c r="U1503" s="1" t="str">
        <f t="shared" si="464"/>
        <v>YES</v>
      </c>
      <c r="V1503" s="73">
        <f t="shared" si="465"/>
        <v>1.5416666666642413</v>
      </c>
      <c r="W1503" s="74">
        <f>Table2[[#This Row],[DEL. AVAILABLE A SLOT]]*24</f>
        <v>36.999999999941792</v>
      </c>
      <c r="X1503" s="1" t="str">
        <f t="shared" si="466"/>
        <v>NO</v>
      </c>
      <c r="Y1503" s="73">
        <f t="shared" si="467"/>
        <v>3.1256944444394321</v>
      </c>
      <c r="Z1503" s="74">
        <f>Table2[[#This Row],[ETA A TIMESLOT]]*24</f>
        <v>75.016666666546371</v>
      </c>
      <c r="AA1503" s="73">
        <f t="shared" si="468"/>
        <v>0</v>
      </c>
      <c r="AB1503" s="73" t="str">
        <f t="shared" si="469"/>
        <v>SI</v>
      </c>
      <c r="AC1503" s="74">
        <f>Table2[[#This Row],[PUNTUALIDAD (H)]]*24</f>
        <v>0</v>
      </c>
      <c r="AD1503" s="73">
        <f t="shared" si="470"/>
        <v>3.0354166666656965</v>
      </c>
      <c r="AE1503" s="74">
        <f>Table2[[#This Row],[ATA TO UNLOADING]]*24</f>
        <v>72.849999999976717</v>
      </c>
      <c r="AF1503" s="74" t="str">
        <f>IF(Table2[[#This Row],[ATA TO UNLOADING 2]]&lt;=48,"YES","NO")</f>
        <v>NO</v>
      </c>
      <c r="AG1503" s="75">
        <f t="shared" si="471"/>
        <v>0.91666666666424135</v>
      </c>
      <c r="AH1503" s="2" t="s">
        <v>24</v>
      </c>
      <c r="AI1503" s="2" t="str">
        <f t="shared" si="472"/>
        <v>SUDU6774873</v>
      </c>
      <c r="AJ1503" s="76" t="str">
        <f t="shared" si="473"/>
        <v>OM TRANSPORT</v>
      </c>
      <c r="AK1503" s="77">
        <f>IF($M1503="TRUCK",VLOOKUP($AQ1503,Invoicing!$A$17:$B$49,MATCH($AK$1,Invoicing!$A$17:$B$17,0),FALSE),VLOOKUP($AQ1503,Invoicing!$N$17:$O$21,MATCH($AK$1,Invoicing!$N$17:$O$17,0),FALSE))</f>
        <v>475</v>
      </c>
      <c r="AL1503" s="78" t="e">
        <f>VLOOKUP($E1503,Invoicing!$A$1:$H$8,MATCH(TRACKER!$N1503,Invoicing!$A$1:$H$1,0),FALSE)</f>
        <v>#N/A</v>
      </c>
      <c r="AM1503" s="78">
        <f>VLOOKUP($E1503,Invoicing!$A$1:$H$8,MATCH(TRACKER!$O$1,Invoicing!$A$1:$H$1,0),FALSE)</f>
        <v>50</v>
      </c>
      <c r="AN1503" s="78">
        <f t="shared" si="474"/>
        <v>100</v>
      </c>
      <c r="AO1503" s="2">
        <f t="shared" si="475"/>
        <v>3</v>
      </c>
      <c r="AP1503" s="2" t="str">
        <f t="shared" si="476"/>
        <v>NIGHT</v>
      </c>
      <c r="AQ1503" s="2" t="str">
        <f t="shared" si="477"/>
        <v>OM TRANSPORTNIGHT</v>
      </c>
      <c r="AR1503" s="71">
        <f t="shared" si="478"/>
        <v>575</v>
      </c>
      <c r="AS1503" s="71">
        <f>VLOOKUP(AJ1503,Invoicing!A:K,10,FALSE)</f>
        <v>25</v>
      </c>
      <c r="AT1503" s="71">
        <f t="shared" si="479"/>
        <v>650</v>
      </c>
      <c r="AU1503" s="55">
        <v>50</v>
      </c>
    </row>
    <row r="1504" spans="1:47">
      <c r="A1504" s="37" t="s">
        <v>53</v>
      </c>
      <c r="B1504" s="3" t="s">
        <v>38</v>
      </c>
      <c r="C1504" s="11">
        <v>45557.790972222225</v>
      </c>
      <c r="D1504" s="11">
        <v>45557.8125</v>
      </c>
      <c r="E1504" s="11" t="s">
        <v>49</v>
      </c>
      <c r="F1504" s="11" t="s">
        <v>40</v>
      </c>
      <c r="G1504" s="3" t="s">
        <v>1680</v>
      </c>
      <c r="H1504" s="3" t="s">
        <v>41</v>
      </c>
      <c r="I1504" s="11">
        <v>45559.375</v>
      </c>
      <c r="J1504" s="12">
        <v>45560.144444444442</v>
      </c>
      <c r="K1504" s="12">
        <v>45560.166666666664</v>
      </c>
      <c r="L1504" s="12">
        <v>45560.162499999999</v>
      </c>
      <c r="M1504" s="12" t="s">
        <v>115</v>
      </c>
      <c r="N1504" s="3" t="s">
        <v>42</v>
      </c>
      <c r="O1504" s="3">
        <v>0</v>
      </c>
      <c r="P1504" s="1">
        <f t="shared" si="460"/>
        <v>39</v>
      </c>
      <c r="Q1504" s="1">
        <f t="shared" si="461"/>
        <v>9</v>
      </c>
      <c r="R1504" s="72">
        <f t="shared" si="462"/>
        <v>45560.144444444442</v>
      </c>
      <c r="S1504" s="73">
        <f t="shared" si="463"/>
        <v>1.5840277777751908</v>
      </c>
      <c r="T1504" s="74">
        <f>Table2[[#This Row],[ETA A OFRECIMIENTO]]*24</f>
        <v>38.016666666604578</v>
      </c>
      <c r="U1504" s="1" t="str">
        <f t="shared" si="464"/>
        <v>YES</v>
      </c>
      <c r="V1504" s="73">
        <f t="shared" si="465"/>
        <v>0.79166666666424135</v>
      </c>
      <c r="W1504" s="74">
        <f>Table2[[#This Row],[DEL. AVAILABLE A SLOT]]*24</f>
        <v>18.999999999941792</v>
      </c>
      <c r="X1504" s="1" t="str">
        <f t="shared" si="466"/>
        <v>SI</v>
      </c>
      <c r="Y1504" s="73">
        <f t="shared" si="467"/>
        <v>2.3756944444394321</v>
      </c>
      <c r="Z1504" s="74">
        <f>Table2[[#This Row],[ETA A TIMESLOT]]*24</f>
        <v>57.016666666546371</v>
      </c>
      <c r="AA1504" s="73">
        <f t="shared" si="468"/>
        <v>0</v>
      </c>
      <c r="AB1504" s="73" t="str">
        <f t="shared" si="469"/>
        <v>SI</v>
      </c>
      <c r="AC1504" s="74">
        <f>Table2[[#This Row],[PUNTUALIDAD (H)]]*24</f>
        <v>0</v>
      </c>
      <c r="AD1504" s="73">
        <f t="shared" si="470"/>
        <v>2.3715277777737356</v>
      </c>
      <c r="AE1504" s="74">
        <f>Table2[[#This Row],[ATA TO UNLOADING]]*24</f>
        <v>56.916666666569654</v>
      </c>
      <c r="AF1504" s="74" t="str">
        <f>IF(Table2[[#This Row],[ATA TO UNLOADING 2]]&lt;=48,"YES","NO")</f>
        <v>NO</v>
      </c>
      <c r="AG1504" s="75">
        <f t="shared" si="471"/>
        <v>0.16666666666424135</v>
      </c>
      <c r="AH1504" s="2" t="s">
        <v>24</v>
      </c>
      <c r="AI1504" s="2" t="str">
        <f t="shared" si="472"/>
        <v>SUDU6812130</v>
      </c>
      <c r="AJ1504" s="76" t="str">
        <f t="shared" si="473"/>
        <v>CTU FLEVOKUST BV</v>
      </c>
      <c r="AK1504" s="77">
        <f>IF($M1504="TRUCK",VLOOKUP($AQ1504,Invoicing!$A$17:$B$49,MATCH($AK$1,Invoicing!$A$17:$B$17,0),FALSE),VLOOKUP($AQ1504,Invoicing!$N$17:$O$21,MATCH($AK$1,Invoicing!$N$17:$O$17,0),FALSE))</f>
        <v>530</v>
      </c>
      <c r="AL1504" s="78" t="e">
        <f>VLOOKUP($E1504,Invoicing!$A$1:$H$8,MATCH(TRACKER!$N1504,Invoicing!$A$1:$H$1,0),FALSE)</f>
        <v>#N/A</v>
      </c>
      <c r="AM1504" s="78">
        <v>35</v>
      </c>
      <c r="AN1504" s="78">
        <f t="shared" si="474"/>
        <v>0</v>
      </c>
      <c r="AO1504" s="2">
        <f t="shared" si="475"/>
        <v>3</v>
      </c>
      <c r="AP1504" s="2" t="str">
        <f t="shared" si="476"/>
        <v>NIGHT</v>
      </c>
      <c r="AQ1504" s="2" t="str">
        <f t="shared" si="477"/>
        <v>CTU FLEVOKUST BVNIGHT</v>
      </c>
      <c r="AR1504" s="71">
        <f t="shared" si="478"/>
        <v>530</v>
      </c>
      <c r="AS1504" s="71">
        <f>VLOOKUP(AJ1504,Invoicing!A:K,10,FALSE)</f>
        <v>0</v>
      </c>
      <c r="AT1504" s="71">
        <f t="shared" si="479"/>
        <v>580</v>
      </c>
      <c r="AU1504" s="55">
        <v>50</v>
      </c>
    </row>
    <row r="1505" spans="1:47">
      <c r="A1505" s="37" t="s">
        <v>53</v>
      </c>
      <c r="B1505" s="3" t="s">
        <v>38</v>
      </c>
      <c r="C1505" s="11">
        <v>45557.790972222225</v>
      </c>
      <c r="D1505" s="11">
        <v>45557.8125</v>
      </c>
      <c r="E1505" s="11" t="s">
        <v>44</v>
      </c>
      <c r="F1505" s="11" t="s">
        <v>40</v>
      </c>
      <c r="G1505" s="3" t="s">
        <v>1681</v>
      </c>
      <c r="H1505" s="3" t="s">
        <v>41</v>
      </c>
      <c r="I1505" s="11">
        <v>45559.375</v>
      </c>
      <c r="J1505" s="12">
        <v>45560.458333333336</v>
      </c>
      <c r="K1505" s="12">
        <v>45560.458333333336</v>
      </c>
      <c r="L1505" s="12">
        <v>45560.46597222222</v>
      </c>
      <c r="M1505" s="12" t="s">
        <v>115</v>
      </c>
      <c r="N1505" s="3" t="s">
        <v>42</v>
      </c>
      <c r="O1505" s="3">
        <v>1</v>
      </c>
      <c r="P1505" s="1">
        <f t="shared" si="460"/>
        <v>39</v>
      </c>
      <c r="Q1505" s="1">
        <f t="shared" si="461"/>
        <v>9</v>
      </c>
      <c r="R1505" s="72">
        <f t="shared" si="462"/>
        <v>45560.458333333336</v>
      </c>
      <c r="S1505" s="73">
        <f t="shared" si="463"/>
        <v>1.5840277777751908</v>
      </c>
      <c r="T1505" s="74">
        <f>Table2[[#This Row],[ETA A OFRECIMIENTO]]*24</f>
        <v>38.016666666604578</v>
      </c>
      <c r="U1505" s="1" t="str">
        <f t="shared" si="464"/>
        <v>YES</v>
      </c>
      <c r="V1505" s="73">
        <f t="shared" si="465"/>
        <v>1.0833333333357587</v>
      </c>
      <c r="W1505" s="74">
        <f>Table2[[#This Row],[DEL. AVAILABLE A SLOT]]*24</f>
        <v>26.000000000058208</v>
      </c>
      <c r="X1505" s="1" t="str">
        <f t="shared" si="466"/>
        <v>NO</v>
      </c>
      <c r="Y1505" s="73">
        <f t="shared" si="467"/>
        <v>2.6673611111109494</v>
      </c>
      <c r="Z1505" s="74">
        <f>Table2[[#This Row],[ETA A TIMESLOT]]*24</f>
        <v>64.016666666662786</v>
      </c>
      <c r="AA1505" s="73">
        <f t="shared" si="468"/>
        <v>0</v>
      </c>
      <c r="AB1505" s="73" t="str">
        <f t="shared" si="469"/>
        <v>SI</v>
      </c>
      <c r="AC1505" s="74">
        <f>Table2[[#This Row],[PUNTUALIDAD (H)]]*24</f>
        <v>0</v>
      </c>
      <c r="AD1505" s="73">
        <f t="shared" si="470"/>
        <v>2.6749999999956344</v>
      </c>
      <c r="AE1505" s="74">
        <f>Table2[[#This Row],[ATA TO UNLOADING]]*24</f>
        <v>64.199999999895226</v>
      </c>
      <c r="AF1505" s="74" t="str">
        <f>IF(Table2[[#This Row],[ATA TO UNLOADING 2]]&lt;=48,"YES","NO")</f>
        <v>NO</v>
      </c>
      <c r="AG1505" s="75">
        <f t="shared" si="471"/>
        <v>0.45833333333575865</v>
      </c>
      <c r="AH1505" s="2" t="s">
        <v>42</v>
      </c>
      <c r="AI1505" s="2" t="str">
        <f t="shared" si="472"/>
        <v>SUDU8948573</v>
      </c>
      <c r="AJ1505" s="76" t="str">
        <f t="shared" si="473"/>
        <v>MSI</v>
      </c>
      <c r="AK1505" s="77">
        <f>IF($M1505="TRUCK",VLOOKUP($AQ1505,Invoicing!$A$17:$B$49,MATCH($AK$1,Invoicing!$A$17:$B$17,0),FALSE),VLOOKUP($AQ1505,Invoicing!$N$17:$O$21,MATCH($AK$1,Invoicing!$N$17:$O$17,0),FALSE))</f>
        <v>480</v>
      </c>
      <c r="AL1505" s="78" t="e">
        <f>VLOOKUP($E1505,Invoicing!$A$1:$H$8,MATCH(TRACKER!$N1505,Invoicing!$A$1:$H$1,0),FALSE)</f>
        <v>#N/A</v>
      </c>
      <c r="AM1505" s="78">
        <f>VLOOKUP($E1505,Invoicing!$A$1:$H$8,MATCH(TRACKER!$O$1,Invoicing!$A$1:$H$1,0),FALSE)</f>
        <v>50</v>
      </c>
      <c r="AN1505" s="78">
        <f t="shared" si="474"/>
        <v>50</v>
      </c>
      <c r="AO1505" s="2">
        <f t="shared" si="475"/>
        <v>3</v>
      </c>
      <c r="AP1505" s="2" t="str">
        <f t="shared" si="476"/>
        <v>WEEK</v>
      </c>
      <c r="AQ1505" s="2" t="str">
        <f t="shared" si="477"/>
        <v>MSIWEEK</v>
      </c>
      <c r="AR1505" s="71">
        <f t="shared" si="478"/>
        <v>530</v>
      </c>
      <c r="AS1505" s="71">
        <f>VLOOKUP(AJ1505,Invoicing!A:K,10,FALSE)</f>
        <v>25</v>
      </c>
      <c r="AT1505" s="71">
        <f t="shared" si="479"/>
        <v>555</v>
      </c>
    </row>
    <row r="1506" spans="1:47">
      <c r="A1506" s="37" t="s">
        <v>53</v>
      </c>
      <c r="B1506" s="3" t="s">
        <v>38</v>
      </c>
      <c r="C1506" s="11">
        <v>45557.790972222225</v>
      </c>
      <c r="D1506" s="11">
        <v>45557.8125</v>
      </c>
      <c r="E1506" s="11" t="s">
        <v>44</v>
      </c>
      <c r="F1506" s="11" t="s">
        <v>40</v>
      </c>
      <c r="G1506" s="3" t="s">
        <v>1682</v>
      </c>
      <c r="H1506" s="3" t="s">
        <v>46</v>
      </c>
      <c r="I1506" s="11">
        <v>45559.375</v>
      </c>
      <c r="J1506" s="12">
        <v>45560.357638888891</v>
      </c>
      <c r="K1506" s="12">
        <v>45560.333333333336</v>
      </c>
      <c r="L1506" s="12">
        <v>45560.361111111109</v>
      </c>
      <c r="M1506" s="12" t="s">
        <v>115</v>
      </c>
      <c r="N1506" s="3" t="s">
        <v>42</v>
      </c>
      <c r="O1506" s="3">
        <v>0</v>
      </c>
      <c r="P1506" s="1">
        <f t="shared" si="460"/>
        <v>39</v>
      </c>
      <c r="Q1506" s="1">
        <f t="shared" si="461"/>
        <v>9</v>
      </c>
      <c r="R1506" s="72">
        <f t="shared" si="462"/>
        <v>45560.357638888891</v>
      </c>
      <c r="S1506" s="73">
        <f t="shared" si="463"/>
        <v>1.5840277777751908</v>
      </c>
      <c r="T1506" s="74">
        <f>Table2[[#This Row],[ETA A OFRECIMIENTO]]*24</f>
        <v>38.016666666604578</v>
      </c>
      <c r="U1506" s="1" t="str">
        <f t="shared" si="464"/>
        <v>YES</v>
      </c>
      <c r="V1506" s="73">
        <f t="shared" si="465"/>
        <v>0.95833333333575865</v>
      </c>
      <c r="W1506" s="74">
        <f>Table2[[#This Row],[DEL. AVAILABLE A SLOT]]*24</f>
        <v>23.000000000058208</v>
      </c>
      <c r="X1506" s="1" t="str">
        <f t="shared" si="466"/>
        <v>SI</v>
      </c>
      <c r="Y1506" s="73">
        <f t="shared" si="467"/>
        <v>2.5423611111109494</v>
      </c>
      <c r="Z1506" s="74">
        <f>Table2[[#This Row],[ETA A TIMESLOT]]*24</f>
        <v>61.016666666662786</v>
      </c>
      <c r="AA1506" s="73">
        <f t="shared" si="468"/>
        <v>2.4305555554747116E-2</v>
      </c>
      <c r="AB1506" s="73" t="str">
        <f t="shared" si="469"/>
        <v>SI</v>
      </c>
      <c r="AC1506" s="74">
        <f>Table2[[#This Row],[PUNTUALIDAD (H)]]*24</f>
        <v>0.58333333331393078</v>
      </c>
      <c r="AD1506" s="73">
        <f t="shared" si="470"/>
        <v>2.570138888884685</v>
      </c>
      <c r="AE1506" s="74">
        <f>Table2[[#This Row],[ATA TO UNLOADING]]*24</f>
        <v>61.68333333323244</v>
      </c>
      <c r="AF1506" s="74" t="str">
        <f>IF(Table2[[#This Row],[ATA TO UNLOADING 2]]&lt;=48,"YES","NO")</f>
        <v>NO</v>
      </c>
      <c r="AG1506" s="75">
        <f t="shared" si="471"/>
        <v>0.33333333333575865</v>
      </c>
      <c r="AH1506" s="2" t="s">
        <v>42</v>
      </c>
      <c r="AI1506" s="2" t="str">
        <f t="shared" si="472"/>
        <v>TCKU7597080</v>
      </c>
      <c r="AJ1506" s="76" t="str">
        <f t="shared" si="473"/>
        <v>MSI</v>
      </c>
      <c r="AK1506" s="77">
        <f>IF($M1506="TRUCK",VLOOKUP($AQ1506,Invoicing!$A$17:$B$49,MATCH($AK$1,Invoicing!$A$17:$B$17,0),FALSE),VLOOKUP($AQ1506,Invoicing!$N$17:$O$21,MATCH($AK$1,Invoicing!$N$17:$O$17,0),FALSE))</f>
        <v>480</v>
      </c>
      <c r="AL1506" s="78" t="e">
        <f>VLOOKUP($E1506,Invoicing!$A$1:$H$8,MATCH(TRACKER!$N1506,Invoicing!$A$1:$H$1,0),FALSE)</f>
        <v>#N/A</v>
      </c>
      <c r="AM1506" s="78">
        <f>VLOOKUP($E1506,Invoicing!$A$1:$H$8,MATCH(TRACKER!$O$1,Invoicing!$A$1:$H$1,0),FALSE)</f>
        <v>50</v>
      </c>
      <c r="AN1506" s="78">
        <f t="shared" si="474"/>
        <v>0</v>
      </c>
      <c r="AO1506" s="2">
        <f t="shared" si="475"/>
        <v>3</v>
      </c>
      <c r="AP1506" s="2" t="str">
        <f t="shared" si="476"/>
        <v>WEEK</v>
      </c>
      <c r="AQ1506" s="2" t="str">
        <f t="shared" si="477"/>
        <v>MSIWEEK</v>
      </c>
      <c r="AR1506" s="71">
        <f t="shared" si="478"/>
        <v>480</v>
      </c>
      <c r="AS1506" s="71">
        <f>VLOOKUP(AJ1506,Invoicing!A:K,10,FALSE)</f>
        <v>25</v>
      </c>
      <c r="AT1506" s="71">
        <f t="shared" si="479"/>
        <v>505</v>
      </c>
    </row>
    <row r="1507" spans="1:47">
      <c r="A1507" s="37" t="s">
        <v>53</v>
      </c>
      <c r="B1507" s="3" t="s">
        <v>38</v>
      </c>
      <c r="C1507" s="11">
        <v>45557.790972222225</v>
      </c>
      <c r="D1507" s="11">
        <v>45557.8125</v>
      </c>
      <c r="E1507" s="11" t="s">
        <v>45</v>
      </c>
      <c r="F1507" s="11" t="s">
        <v>40</v>
      </c>
      <c r="G1507" s="3" t="s">
        <v>1683</v>
      </c>
      <c r="H1507" s="3" t="s">
        <v>46</v>
      </c>
      <c r="I1507" s="11">
        <v>45559.375</v>
      </c>
      <c r="J1507" s="12">
        <v>45560.784722222219</v>
      </c>
      <c r="K1507" s="12">
        <v>45560.833333333336</v>
      </c>
      <c r="L1507" s="12">
        <v>45560.784722222219</v>
      </c>
      <c r="M1507" s="12" t="s">
        <v>115</v>
      </c>
      <c r="N1507" s="3" t="s">
        <v>42</v>
      </c>
      <c r="O1507" s="3">
        <v>0</v>
      </c>
      <c r="P1507" s="1">
        <f t="shared" si="460"/>
        <v>39</v>
      </c>
      <c r="Q1507" s="1">
        <f t="shared" si="461"/>
        <v>9</v>
      </c>
      <c r="R1507" s="72">
        <f t="shared" si="462"/>
        <v>45560.784722222219</v>
      </c>
      <c r="S1507" s="73">
        <f t="shared" si="463"/>
        <v>1.5840277777751908</v>
      </c>
      <c r="T1507" s="74">
        <f>Table2[[#This Row],[ETA A OFRECIMIENTO]]*24</f>
        <v>38.016666666604578</v>
      </c>
      <c r="U1507" s="1" t="str">
        <f t="shared" si="464"/>
        <v>YES</v>
      </c>
      <c r="V1507" s="73">
        <f t="shared" si="465"/>
        <v>1.4583333333357587</v>
      </c>
      <c r="W1507" s="74">
        <f>Table2[[#This Row],[DEL. AVAILABLE A SLOT]]*24</f>
        <v>35.000000000058208</v>
      </c>
      <c r="X1507" s="1" t="str">
        <f t="shared" si="466"/>
        <v>NO</v>
      </c>
      <c r="Y1507" s="73">
        <f t="shared" si="467"/>
        <v>3.0423611111109494</v>
      </c>
      <c r="Z1507" s="74">
        <f>Table2[[#This Row],[ETA A TIMESLOT]]*24</f>
        <v>73.016666666662786</v>
      </c>
      <c r="AA1507" s="73">
        <f t="shared" si="468"/>
        <v>0</v>
      </c>
      <c r="AB1507" s="73" t="str">
        <f t="shared" si="469"/>
        <v>SI</v>
      </c>
      <c r="AC1507" s="74">
        <f>Table2[[#This Row],[PUNTUALIDAD (H)]]*24</f>
        <v>0</v>
      </c>
      <c r="AD1507" s="73">
        <f t="shared" si="470"/>
        <v>2.9937499999941792</v>
      </c>
      <c r="AE1507" s="74">
        <f>Table2[[#This Row],[ATA TO UNLOADING]]*24</f>
        <v>71.849999999860302</v>
      </c>
      <c r="AF1507" s="74" t="str">
        <f>IF(Table2[[#This Row],[ATA TO UNLOADING 2]]&lt;=48,"YES","NO")</f>
        <v>NO</v>
      </c>
      <c r="AG1507" s="75">
        <f t="shared" si="471"/>
        <v>0.83333333333575865</v>
      </c>
      <c r="AH1507" s="2" t="s">
        <v>24</v>
      </c>
      <c r="AI1507" s="2" t="str">
        <f t="shared" si="472"/>
        <v>TCLU8277324</v>
      </c>
      <c r="AJ1507" s="76" t="str">
        <f t="shared" si="473"/>
        <v>OM TRANSPORT</v>
      </c>
      <c r="AK1507" s="77">
        <f>IF($M1507="TRUCK",VLOOKUP($AQ1507,Invoicing!$A$17:$B$49,MATCH($AK$1,Invoicing!$A$17:$B$17,0),FALSE),VLOOKUP($AQ1507,Invoicing!$N$17:$O$21,MATCH($AK$1,Invoicing!$N$17:$O$17,0),FALSE))</f>
        <v>475</v>
      </c>
      <c r="AL1507" s="78" t="e">
        <f>VLOOKUP($E1507,Invoicing!$A$1:$H$8,MATCH(TRACKER!$N1507,Invoicing!$A$1:$H$1,0),FALSE)</f>
        <v>#N/A</v>
      </c>
      <c r="AM1507" s="78">
        <f>VLOOKUP($E1507,Invoicing!$A$1:$H$8,MATCH(TRACKER!$O$1,Invoicing!$A$1:$H$1,0),FALSE)</f>
        <v>50</v>
      </c>
      <c r="AN1507" s="78">
        <f t="shared" si="474"/>
        <v>0</v>
      </c>
      <c r="AO1507" s="2">
        <f t="shared" si="475"/>
        <v>3</v>
      </c>
      <c r="AP1507" s="2" t="str">
        <f t="shared" si="476"/>
        <v>NIGHT</v>
      </c>
      <c r="AQ1507" s="2" t="str">
        <f t="shared" si="477"/>
        <v>OM TRANSPORTNIGHT</v>
      </c>
      <c r="AR1507" s="71">
        <f t="shared" si="478"/>
        <v>475</v>
      </c>
      <c r="AS1507" s="71">
        <f>VLOOKUP(AJ1507,Invoicing!A:K,10,FALSE)</f>
        <v>25</v>
      </c>
      <c r="AT1507" s="71">
        <f t="shared" si="479"/>
        <v>500</v>
      </c>
    </row>
    <row r="1508" spans="1:47">
      <c r="A1508" s="37" t="s">
        <v>53</v>
      </c>
      <c r="B1508" s="3" t="s">
        <v>38</v>
      </c>
      <c r="C1508" s="11">
        <v>45557.790972222225</v>
      </c>
      <c r="D1508" s="11">
        <v>45557.8125</v>
      </c>
      <c r="E1508" s="11" t="s">
        <v>44</v>
      </c>
      <c r="F1508" s="11" t="s">
        <v>40</v>
      </c>
      <c r="G1508" s="3" t="s">
        <v>1684</v>
      </c>
      <c r="H1508" s="3" t="s">
        <v>46</v>
      </c>
      <c r="I1508" s="11">
        <v>45559.375</v>
      </c>
      <c r="J1508" s="12">
        <v>45559.638888888891</v>
      </c>
      <c r="K1508" s="12">
        <v>45559.625</v>
      </c>
      <c r="L1508" s="12">
        <v>45559.652777777781</v>
      </c>
      <c r="M1508" s="12" t="s">
        <v>115</v>
      </c>
      <c r="N1508" s="3" t="s">
        <v>42</v>
      </c>
      <c r="O1508" s="3">
        <v>0</v>
      </c>
      <c r="P1508" s="1">
        <f t="shared" si="460"/>
        <v>39</v>
      </c>
      <c r="Q1508" s="1">
        <f t="shared" si="461"/>
        <v>9</v>
      </c>
      <c r="R1508" s="72">
        <f t="shared" si="462"/>
        <v>45559.638888888891</v>
      </c>
      <c r="S1508" s="73">
        <f t="shared" si="463"/>
        <v>1.5840277777751908</v>
      </c>
      <c r="T1508" s="74">
        <f>Table2[[#This Row],[ETA A OFRECIMIENTO]]*24</f>
        <v>38.016666666604578</v>
      </c>
      <c r="U1508" s="1" t="str">
        <f t="shared" si="464"/>
        <v>YES</v>
      </c>
      <c r="V1508" s="73">
        <f t="shared" si="465"/>
        <v>0.25</v>
      </c>
      <c r="W1508" s="74">
        <f>Table2[[#This Row],[DEL. AVAILABLE A SLOT]]*24</f>
        <v>6</v>
      </c>
      <c r="X1508" s="1" t="str">
        <f t="shared" si="466"/>
        <v>SI</v>
      </c>
      <c r="Y1508" s="73">
        <f t="shared" si="467"/>
        <v>1.8340277777751908</v>
      </c>
      <c r="Z1508" s="74">
        <f>Table2[[#This Row],[ETA A TIMESLOT]]*24</f>
        <v>44.016666666604578</v>
      </c>
      <c r="AA1508" s="73">
        <f t="shared" si="468"/>
        <v>1.3888888890505768E-2</v>
      </c>
      <c r="AB1508" s="73" t="str">
        <f t="shared" si="469"/>
        <v>SI</v>
      </c>
      <c r="AC1508" s="74">
        <f>Table2[[#This Row],[PUNTUALIDAD (H)]]*24</f>
        <v>0.33333333337213844</v>
      </c>
      <c r="AD1508" s="73">
        <f t="shared" si="470"/>
        <v>1.8618055555562023</v>
      </c>
      <c r="AE1508" s="74">
        <f>Table2[[#This Row],[ATA TO UNLOADING]]*24</f>
        <v>44.683333333348855</v>
      </c>
      <c r="AF1508" s="74" t="str">
        <f>IF(Table2[[#This Row],[ATA TO UNLOADING 2]]&lt;=48,"YES","NO")</f>
        <v>YES</v>
      </c>
      <c r="AG1508" s="75">
        <f t="shared" si="471"/>
        <v>0.625</v>
      </c>
      <c r="AH1508" s="2" t="s">
        <v>42</v>
      </c>
      <c r="AI1508" s="2" t="str">
        <f t="shared" si="472"/>
        <v>TCLU8383985</v>
      </c>
      <c r="AJ1508" s="76" t="str">
        <f t="shared" si="473"/>
        <v>MSI</v>
      </c>
      <c r="AK1508" s="77">
        <f>IF($M1508="TRUCK",VLOOKUP($AQ1508,Invoicing!$A$17:$B$49,MATCH($AK$1,Invoicing!$A$17:$B$17,0),FALSE),VLOOKUP($AQ1508,Invoicing!$N$17:$O$21,MATCH($AK$1,Invoicing!$N$17:$O$17,0),FALSE))</f>
        <v>480</v>
      </c>
      <c r="AL1508" s="78" t="e">
        <f>VLOOKUP($E1508,Invoicing!$A$1:$H$8,MATCH(TRACKER!$N1508,Invoicing!$A$1:$H$1,0),FALSE)</f>
        <v>#N/A</v>
      </c>
      <c r="AM1508" s="78">
        <f>VLOOKUP($E1508,Invoicing!$A$1:$H$8,MATCH(TRACKER!$O$1,Invoicing!$A$1:$H$1,0),FALSE)</f>
        <v>50</v>
      </c>
      <c r="AN1508" s="78">
        <f t="shared" si="474"/>
        <v>0</v>
      </c>
      <c r="AO1508" s="2">
        <f t="shared" si="475"/>
        <v>2</v>
      </c>
      <c r="AP1508" s="2" t="str">
        <f t="shared" si="476"/>
        <v>WEEK</v>
      </c>
      <c r="AQ1508" s="2" t="str">
        <f t="shared" si="477"/>
        <v>MSIWEEK</v>
      </c>
      <c r="AR1508" s="71">
        <f t="shared" si="478"/>
        <v>480</v>
      </c>
      <c r="AS1508" s="71">
        <f>VLOOKUP(AJ1508,Invoicing!A:K,10,FALSE)</f>
        <v>25</v>
      </c>
      <c r="AT1508" s="71">
        <f t="shared" si="479"/>
        <v>505</v>
      </c>
    </row>
    <row r="1509" spans="1:47">
      <c r="A1509" s="37" t="s">
        <v>53</v>
      </c>
      <c r="B1509" s="3" t="s">
        <v>38</v>
      </c>
      <c r="C1509" s="11">
        <v>45557.790972222225</v>
      </c>
      <c r="D1509" s="11">
        <v>45557.8125</v>
      </c>
      <c r="E1509" s="11" t="s">
        <v>44</v>
      </c>
      <c r="F1509" s="11" t="s">
        <v>40</v>
      </c>
      <c r="G1509" s="3" t="s">
        <v>1685</v>
      </c>
      <c r="H1509" s="3" t="s">
        <v>41</v>
      </c>
      <c r="I1509" s="11">
        <v>45559.375</v>
      </c>
      <c r="J1509" s="12">
        <v>45559.854166666664</v>
      </c>
      <c r="K1509" s="12">
        <v>45559.854166666664</v>
      </c>
      <c r="L1509" s="12">
        <v>45559.857638888891</v>
      </c>
      <c r="M1509" s="12" t="s">
        <v>115</v>
      </c>
      <c r="N1509" s="3" t="s">
        <v>42</v>
      </c>
      <c r="O1509" s="3">
        <v>1</v>
      </c>
      <c r="P1509" s="1">
        <f t="shared" si="460"/>
        <v>39</v>
      </c>
      <c r="Q1509" s="1">
        <f t="shared" si="461"/>
        <v>9</v>
      </c>
      <c r="R1509" s="72">
        <f t="shared" si="462"/>
        <v>45559.854166666664</v>
      </c>
      <c r="S1509" s="73">
        <f t="shared" si="463"/>
        <v>1.5840277777751908</v>
      </c>
      <c r="T1509" s="74">
        <f>Table2[[#This Row],[ETA A OFRECIMIENTO]]*24</f>
        <v>38.016666666604578</v>
      </c>
      <c r="U1509" s="1" t="str">
        <f t="shared" si="464"/>
        <v>YES</v>
      </c>
      <c r="V1509" s="73">
        <f t="shared" si="465"/>
        <v>0.47916666666424135</v>
      </c>
      <c r="W1509" s="74">
        <f>Table2[[#This Row],[DEL. AVAILABLE A SLOT]]*24</f>
        <v>11.499999999941792</v>
      </c>
      <c r="X1509" s="1" t="str">
        <f t="shared" si="466"/>
        <v>SI</v>
      </c>
      <c r="Y1509" s="73">
        <f t="shared" si="467"/>
        <v>2.0631944444394321</v>
      </c>
      <c r="Z1509" s="74">
        <f>Table2[[#This Row],[ETA A TIMESLOT]]*24</f>
        <v>49.516666666546371</v>
      </c>
      <c r="AA1509" s="73">
        <f t="shared" si="468"/>
        <v>0</v>
      </c>
      <c r="AB1509" s="73" t="str">
        <f t="shared" si="469"/>
        <v>SI</v>
      </c>
      <c r="AC1509" s="74">
        <f>Table2[[#This Row],[PUNTUALIDAD (H)]]*24</f>
        <v>0</v>
      </c>
      <c r="AD1509" s="73">
        <f t="shared" si="470"/>
        <v>2.0666666666656965</v>
      </c>
      <c r="AE1509" s="74">
        <f>Table2[[#This Row],[ATA TO UNLOADING]]*24</f>
        <v>49.599999999976717</v>
      </c>
      <c r="AF1509" s="74" t="str">
        <f>IF(Table2[[#This Row],[ATA TO UNLOADING 2]]&lt;=48,"YES","NO")</f>
        <v>NO</v>
      </c>
      <c r="AG1509" s="75">
        <f t="shared" si="471"/>
        <v>0.85416666666424135</v>
      </c>
      <c r="AH1509" s="2" t="s">
        <v>24</v>
      </c>
      <c r="AI1509" s="2" t="str">
        <f t="shared" si="472"/>
        <v>TCNU2787863</v>
      </c>
      <c r="AJ1509" s="76" t="str">
        <f t="shared" si="473"/>
        <v>MSI</v>
      </c>
      <c r="AK1509" s="77">
        <f>IF($M1509="TRUCK",VLOOKUP($AQ1509,Invoicing!$A$17:$B$49,MATCH($AK$1,Invoicing!$A$17:$B$17,0),FALSE),VLOOKUP($AQ1509,Invoicing!$N$17:$O$21,MATCH($AK$1,Invoicing!$N$17:$O$17,0),FALSE))</f>
        <v>530</v>
      </c>
      <c r="AL1509" s="78" t="e">
        <f>VLOOKUP($E1509,Invoicing!$A$1:$H$8,MATCH(TRACKER!$N1509,Invoicing!$A$1:$H$1,0),FALSE)</f>
        <v>#N/A</v>
      </c>
      <c r="AM1509" s="78">
        <f>VLOOKUP($E1509,Invoicing!$A$1:$H$8,MATCH(TRACKER!$O$1,Invoicing!$A$1:$H$1,0),FALSE)</f>
        <v>50</v>
      </c>
      <c r="AN1509" s="78">
        <f t="shared" si="474"/>
        <v>50</v>
      </c>
      <c r="AO1509" s="2">
        <f t="shared" si="475"/>
        <v>2</v>
      </c>
      <c r="AP1509" s="2" t="str">
        <f t="shared" si="476"/>
        <v>NIGHT</v>
      </c>
      <c r="AQ1509" s="2" t="str">
        <f t="shared" si="477"/>
        <v>MSINIGHT</v>
      </c>
      <c r="AR1509" s="71">
        <f t="shared" si="478"/>
        <v>580</v>
      </c>
      <c r="AS1509" s="71">
        <f>VLOOKUP(AJ1509,Invoicing!A:K,10,FALSE)</f>
        <v>25</v>
      </c>
      <c r="AT1509" s="71">
        <f t="shared" si="479"/>
        <v>605</v>
      </c>
    </row>
    <row r="1510" spans="1:47">
      <c r="A1510" s="37" t="s">
        <v>53</v>
      </c>
      <c r="B1510" s="3" t="s">
        <v>38</v>
      </c>
      <c r="C1510" s="11">
        <v>45557.790972222225</v>
      </c>
      <c r="D1510" s="11">
        <v>45557.8125</v>
      </c>
      <c r="E1510" s="11" t="s">
        <v>45</v>
      </c>
      <c r="F1510" s="11" t="s">
        <v>40</v>
      </c>
      <c r="G1510" s="3" t="s">
        <v>1686</v>
      </c>
      <c r="H1510" s="3" t="s">
        <v>46</v>
      </c>
      <c r="I1510" s="11">
        <v>45559.375</v>
      </c>
      <c r="J1510" s="12">
        <v>45560.020833333336</v>
      </c>
      <c r="K1510" s="12">
        <v>45560.125</v>
      </c>
      <c r="L1510" s="12">
        <v>45560.041666666664</v>
      </c>
      <c r="M1510" s="12" t="s">
        <v>115</v>
      </c>
      <c r="N1510" s="3" t="s">
        <v>42</v>
      </c>
      <c r="O1510" s="3">
        <v>0</v>
      </c>
      <c r="P1510" s="1">
        <f t="shared" si="460"/>
        <v>39</v>
      </c>
      <c r="Q1510" s="1">
        <f t="shared" si="461"/>
        <v>9</v>
      </c>
      <c r="R1510" s="72">
        <f t="shared" si="462"/>
        <v>45560.020833333336</v>
      </c>
      <c r="S1510" s="73">
        <f t="shared" si="463"/>
        <v>1.5840277777751908</v>
      </c>
      <c r="T1510" s="74">
        <f>Table2[[#This Row],[ETA A OFRECIMIENTO]]*24</f>
        <v>38.016666666604578</v>
      </c>
      <c r="U1510" s="1" t="str">
        <f t="shared" si="464"/>
        <v>YES</v>
      </c>
      <c r="V1510" s="73">
        <f t="shared" si="465"/>
        <v>0.75</v>
      </c>
      <c r="W1510" s="74">
        <f>Table2[[#This Row],[DEL. AVAILABLE A SLOT]]*24</f>
        <v>18</v>
      </c>
      <c r="X1510" s="1" t="str">
        <f t="shared" si="466"/>
        <v>SI</v>
      </c>
      <c r="Y1510" s="73">
        <f t="shared" si="467"/>
        <v>2.3340277777751908</v>
      </c>
      <c r="Z1510" s="74">
        <f>Table2[[#This Row],[ETA A TIMESLOT]]*24</f>
        <v>56.016666666604578</v>
      </c>
      <c r="AA1510" s="73">
        <f t="shared" si="468"/>
        <v>0</v>
      </c>
      <c r="AB1510" s="73" t="str">
        <f t="shared" si="469"/>
        <v>SI</v>
      </c>
      <c r="AC1510" s="74">
        <f>Table2[[#This Row],[PUNTUALIDAD (H)]]*24</f>
        <v>0</v>
      </c>
      <c r="AD1510" s="73">
        <f t="shared" si="470"/>
        <v>2.2506944444394321</v>
      </c>
      <c r="AE1510" s="74">
        <f>Table2[[#This Row],[ATA TO UNLOADING]]*24</f>
        <v>54.016666666546371</v>
      </c>
      <c r="AF1510" s="74" t="str">
        <f>IF(Table2[[#This Row],[ATA TO UNLOADING 2]]&lt;=48,"YES","NO")</f>
        <v>NO</v>
      </c>
      <c r="AG1510" s="75">
        <f t="shared" si="471"/>
        <v>0.125</v>
      </c>
      <c r="AH1510" s="2" t="s">
        <v>24</v>
      </c>
      <c r="AI1510" s="2" t="str">
        <f t="shared" si="472"/>
        <v>TGHU6813176</v>
      </c>
      <c r="AJ1510" s="76" t="str">
        <f t="shared" si="473"/>
        <v>OM TRANSPORT</v>
      </c>
      <c r="AK1510" s="77">
        <f>IF($M1510="TRUCK",VLOOKUP($AQ1510,Invoicing!$A$17:$B$49,MATCH($AK$1,Invoicing!$A$17:$B$17,0),FALSE),VLOOKUP($AQ1510,Invoicing!$N$17:$O$21,MATCH($AK$1,Invoicing!$N$17:$O$17,0),FALSE))</f>
        <v>475</v>
      </c>
      <c r="AL1510" s="78" t="e">
        <f>VLOOKUP($E1510,Invoicing!$A$1:$H$8,MATCH(TRACKER!$N1510,Invoicing!$A$1:$H$1,0),FALSE)</f>
        <v>#N/A</v>
      </c>
      <c r="AM1510" s="78">
        <f>VLOOKUP($E1510,Invoicing!$A$1:$H$8,MATCH(TRACKER!$O$1,Invoicing!$A$1:$H$1,0),FALSE)</f>
        <v>50</v>
      </c>
      <c r="AN1510" s="78">
        <f t="shared" si="474"/>
        <v>0</v>
      </c>
      <c r="AO1510" s="2">
        <f t="shared" si="475"/>
        <v>3</v>
      </c>
      <c r="AP1510" s="2" t="str">
        <f t="shared" si="476"/>
        <v>NIGHT</v>
      </c>
      <c r="AQ1510" s="2" t="str">
        <f t="shared" si="477"/>
        <v>OM TRANSPORTNIGHT</v>
      </c>
      <c r="AR1510" s="71">
        <f t="shared" si="478"/>
        <v>475</v>
      </c>
      <c r="AS1510" s="71">
        <f>VLOOKUP(AJ1510,Invoicing!A:K,10,FALSE)</f>
        <v>25</v>
      </c>
      <c r="AT1510" s="71">
        <f t="shared" si="479"/>
        <v>500</v>
      </c>
    </row>
    <row r="1511" spans="1:47">
      <c r="A1511" s="37" t="s">
        <v>53</v>
      </c>
      <c r="B1511" s="3" t="s">
        <v>38</v>
      </c>
      <c r="C1511" s="11">
        <v>45557.790972222225</v>
      </c>
      <c r="D1511" s="11">
        <v>45557.8125</v>
      </c>
      <c r="E1511" s="11" t="s">
        <v>39</v>
      </c>
      <c r="F1511" s="11" t="s">
        <v>40</v>
      </c>
      <c r="G1511" s="3" t="s">
        <v>1687</v>
      </c>
      <c r="H1511" s="3" t="s">
        <v>41</v>
      </c>
      <c r="I1511" s="11">
        <v>45559.375</v>
      </c>
      <c r="J1511" s="12">
        <v>45560.595833333333</v>
      </c>
      <c r="K1511" s="12">
        <v>45560.604166666664</v>
      </c>
      <c r="L1511" s="12">
        <v>45560.604166666664</v>
      </c>
      <c r="M1511" s="12" t="s">
        <v>115</v>
      </c>
      <c r="N1511" s="3" t="s">
        <v>42</v>
      </c>
      <c r="O1511" s="3">
        <v>0</v>
      </c>
      <c r="P1511" s="1">
        <f t="shared" si="460"/>
        <v>39</v>
      </c>
      <c r="Q1511" s="1">
        <f t="shared" si="461"/>
        <v>9</v>
      </c>
      <c r="R1511" s="72">
        <f t="shared" si="462"/>
        <v>45560.595833333333</v>
      </c>
      <c r="S1511" s="73">
        <f t="shared" si="463"/>
        <v>1.5840277777751908</v>
      </c>
      <c r="T1511" s="74">
        <f>Table2[[#This Row],[ETA A OFRECIMIENTO]]*24</f>
        <v>38.016666666604578</v>
      </c>
      <c r="U1511" s="1" t="str">
        <f t="shared" si="464"/>
        <v>YES</v>
      </c>
      <c r="V1511" s="73">
        <f t="shared" si="465"/>
        <v>1.2291666666642413</v>
      </c>
      <c r="W1511" s="74">
        <f>Table2[[#This Row],[DEL. AVAILABLE A SLOT]]*24</f>
        <v>29.499999999941792</v>
      </c>
      <c r="X1511" s="1" t="str">
        <f t="shared" si="466"/>
        <v>NO</v>
      </c>
      <c r="Y1511" s="73">
        <f t="shared" si="467"/>
        <v>2.8131944444394321</v>
      </c>
      <c r="Z1511" s="74">
        <f>Table2[[#This Row],[ETA A TIMESLOT]]*24</f>
        <v>67.516666666546371</v>
      </c>
      <c r="AA1511" s="73">
        <f t="shared" si="468"/>
        <v>0</v>
      </c>
      <c r="AB1511" s="73" t="str">
        <f t="shared" si="469"/>
        <v>SI</v>
      </c>
      <c r="AC1511" s="74">
        <f>Table2[[#This Row],[PUNTUALIDAD (H)]]*24</f>
        <v>0</v>
      </c>
      <c r="AD1511" s="73">
        <f t="shared" si="470"/>
        <v>2.8131944444394321</v>
      </c>
      <c r="AE1511" s="74">
        <f>Table2[[#This Row],[ATA TO UNLOADING]]*24</f>
        <v>67.516666666546371</v>
      </c>
      <c r="AF1511" s="74" t="str">
        <f>IF(Table2[[#This Row],[ATA TO UNLOADING 2]]&lt;=48,"YES","NO")</f>
        <v>NO</v>
      </c>
      <c r="AG1511" s="75">
        <f t="shared" si="471"/>
        <v>0.60416666666424135</v>
      </c>
      <c r="AH1511" s="2" t="s">
        <v>42</v>
      </c>
      <c r="AI1511" s="2" t="str">
        <f t="shared" si="472"/>
        <v>TLLU6888940</v>
      </c>
      <c r="AJ1511" s="76" t="str">
        <f t="shared" si="473"/>
        <v>AZOIA LOGISTICS</v>
      </c>
      <c r="AK1511" s="77">
        <f>IF($M1511="TRUCK",VLOOKUP($AQ1511,Invoicing!$A$17:$B$49,MATCH($AK$1,Invoicing!$A$17:$B$17,0),FALSE),VLOOKUP($AQ1511,Invoicing!$N$17:$O$21,MATCH($AK$1,Invoicing!$N$17:$O$17,0),FALSE))</f>
        <v>550</v>
      </c>
      <c r="AL1511" s="78" t="e">
        <f>VLOOKUP($E1511,Invoicing!$A$1:$H$8,MATCH(TRACKER!$N1511,Invoicing!$A$1:$H$1,0),FALSE)</f>
        <v>#N/A</v>
      </c>
      <c r="AM1511" s="78">
        <f>VLOOKUP($E1511,Invoicing!$A$1:$H$8,MATCH(TRACKER!$O$1,Invoicing!$A$1:$H$1,0),FALSE)</f>
        <v>45</v>
      </c>
      <c r="AN1511" s="78">
        <f t="shared" si="474"/>
        <v>0</v>
      </c>
      <c r="AO1511" s="2">
        <f t="shared" si="475"/>
        <v>3</v>
      </c>
      <c r="AP1511" s="2" t="str">
        <f t="shared" si="476"/>
        <v>WEEK</v>
      </c>
      <c r="AQ1511" s="2" t="str">
        <f t="shared" si="477"/>
        <v>AZOIA LOGISTICSWEEK</v>
      </c>
      <c r="AR1511" s="71">
        <f t="shared" si="478"/>
        <v>550</v>
      </c>
      <c r="AS1511" s="71">
        <f>VLOOKUP(AJ1511,Invoicing!A:K,10,FALSE)</f>
        <v>25</v>
      </c>
      <c r="AT1511" s="71">
        <f t="shared" si="479"/>
        <v>575</v>
      </c>
    </row>
    <row r="1512" spans="1:47">
      <c r="A1512" s="37" t="s">
        <v>53</v>
      </c>
      <c r="B1512" s="3" t="s">
        <v>38</v>
      </c>
      <c r="C1512" s="11">
        <v>45557.790972222225</v>
      </c>
      <c r="D1512" s="11">
        <v>45557.8125</v>
      </c>
      <c r="E1512" s="11" t="s">
        <v>44</v>
      </c>
      <c r="F1512" s="11" t="s">
        <v>40</v>
      </c>
      <c r="G1512" s="3" t="s">
        <v>1688</v>
      </c>
      <c r="H1512" s="3" t="s">
        <v>41</v>
      </c>
      <c r="I1512" s="11">
        <v>45559.375</v>
      </c>
      <c r="J1512" s="12">
        <v>45559.584722222222</v>
      </c>
      <c r="K1512" s="12">
        <v>45559.583333333336</v>
      </c>
      <c r="L1512" s="12">
        <v>45559.586805555555</v>
      </c>
      <c r="M1512" s="12" t="s">
        <v>115</v>
      </c>
      <c r="N1512" s="3" t="s">
        <v>42</v>
      </c>
      <c r="O1512" s="3">
        <v>0</v>
      </c>
      <c r="P1512" s="1">
        <f t="shared" si="460"/>
        <v>39</v>
      </c>
      <c r="Q1512" s="1">
        <f t="shared" si="461"/>
        <v>9</v>
      </c>
      <c r="R1512" s="72">
        <f t="shared" si="462"/>
        <v>45559.584722222222</v>
      </c>
      <c r="S1512" s="73">
        <f t="shared" si="463"/>
        <v>1.5840277777751908</v>
      </c>
      <c r="T1512" s="74">
        <f>Table2[[#This Row],[ETA A OFRECIMIENTO]]*24</f>
        <v>38.016666666604578</v>
      </c>
      <c r="U1512" s="1" t="str">
        <f t="shared" si="464"/>
        <v>YES</v>
      </c>
      <c r="V1512" s="73">
        <f t="shared" si="465"/>
        <v>0.20833333333575865</v>
      </c>
      <c r="W1512" s="74">
        <f>Table2[[#This Row],[DEL. AVAILABLE A SLOT]]*24</f>
        <v>5.0000000000582077</v>
      </c>
      <c r="X1512" s="1" t="str">
        <f t="shared" si="466"/>
        <v>SI</v>
      </c>
      <c r="Y1512" s="73">
        <f t="shared" si="467"/>
        <v>1.7923611111109494</v>
      </c>
      <c r="Z1512" s="74">
        <f>Table2[[#This Row],[ETA A TIMESLOT]]*24</f>
        <v>43.016666666662786</v>
      </c>
      <c r="AA1512" s="73">
        <f t="shared" si="468"/>
        <v>1.3888888861401938E-3</v>
      </c>
      <c r="AB1512" s="73" t="str">
        <f t="shared" si="469"/>
        <v>SI</v>
      </c>
      <c r="AC1512" s="74">
        <f>Table2[[#This Row],[PUNTUALIDAD (H)]]*24</f>
        <v>3.3333333267364651E-2</v>
      </c>
      <c r="AD1512" s="73">
        <f t="shared" si="470"/>
        <v>1.7958333333299379</v>
      </c>
      <c r="AE1512" s="74">
        <f>Table2[[#This Row],[ATA TO UNLOADING]]*24</f>
        <v>43.099999999918509</v>
      </c>
      <c r="AF1512" s="74" t="str">
        <f>IF(Table2[[#This Row],[ATA TO UNLOADING 2]]&lt;=48,"YES","NO")</f>
        <v>YES</v>
      </c>
      <c r="AG1512" s="75">
        <f t="shared" si="471"/>
        <v>0.58333333333575865</v>
      </c>
      <c r="AH1512" s="2" t="s">
        <v>42</v>
      </c>
      <c r="AI1512" s="2" t="str">
        <f t="shared" si="472"/>
        <v>TRHU4009432</v>
      </c>
      <c r="AJ1512" s="76" t="str">
        <f t="shared" si="473"/>
        <v>MSI</v>
      </c>
      <c r="AK1512" s="77">
        <f>IF($M1512="TRUCK",VLOOKUP($AQ1512,Invoicing!$A$17:$B$49,MATCH($AK$1,Invoicing!$A$17:$B$17,0),FALSE),VLOOKUP($AQ1512,Invoicing!$N$17:$O$21,MATCH($AK$1,Invoicing!$N$17:$O$17,0),FALSE))</f>
        <v>480</v>
      </c>
      <c r="AL1512" s="78" t="e">
        <f>VLOOKUP($E1512,Invoicing!$A$1:$H$8,MATCH(TRACKER!$N1512,Invoicing!$A$1:$H$1,0),FALSE)</f>
        <v>#N/A</v>
      </c>
      <c r="AM1512" s="78">
        <f>VLOOKUP($E1512,Invoicing!$A$1:$H$8,MATCH(TRACKER!$O$1,Invoicing!$A$1:$H$1,0),FALSE)</f>
        <v>50</v>
      </c>
      <c r="AN1512" s="78">
        <f t="shared" si="474"/>
        <v>0</v>
      </c>
      <c r="AO1512" s="2">
        <f t="shared" si="475"/>
        <v>2</v>
      </c>
      <c r="AP1512" s="2" t="str">
        <f t="shared" si="476"/>
        <v>WEEK</v>
      </c>
      <c r="AQ1512" s="2" t="str">
        <f t="shared" si="477"/>
        <v>MSIWEEK</v>
      </c>
      <c r="AR1512" s="71">
        <f t="shared" si="478"/>
        <v>480</v>
      </c>
      <c r="AS1512" s="71">
        <f>VLOOKUP(AJ1512,Invoicing!A:K,10,FALSE)</f>
        <v>25</v>
      </c>
      <c r="AT1512" s="71">
        <f t="shared" si="479"/>
        <v>505</v>
      </c>
    </row>
    <row r="1513" spans="1:47">
      <c r="A1513" s="37" t="s">
        <v>53</v>
      </c>
      <c r="B1513" s="3" t="s">
        <v>38</v>
      </c>
      <c r="C1513" s="11">
        <v>45557.790972222225</v>
      </c>
      <c r="D1513" s="11">
        <v>45557.8125</v>
      </c>
      <c r="E1513" s="11" t="s">
        <v>39</v>
      </c>
      <c r="F1513" s="11" t="s">
        <v>40</v>
      </c>
      <c r="G1513" s="3" t="s">
        <v>1689</v>
      </c>
      <c r="H1513" s="3" t="s">
        <v>41</v>
      </c>
      <c r="I1513" s="11">
        <v>45559.375</v>
      </c>
      <c r="J1513" s="12">
        <v>45560.303472222222</v>
      </c>
      <c r="K1513" s="12">
        <v>45560.3125</v>
      </c>
      <c r="L1513" s="12">
        <v>45560.309027777781</v>
      </c>
      <c r="M1513" s="12" t="s">
        <v>115</v>
      </c>
      <c r="N1513" s="3" t="s">
        <v>42</v>
      </c>
      <c r="O1513" s="3">
        <v>1</v>
      </c>
      <c r="P1513" s="1">
        <f t="shared" si="460"/>
        <v>39</v>
      </c>
      <c r="Q1513" s="1">
        <f t="shared" si="461"/>
        <v>9</v>
      </c>
      <c r="R1513" s="72">
        <f t="shared" si="462"/>
        <v>45560.303472222222</v>
      </c>
      <c r="S1513" s="73">
        <f t="shared" si="463"/>
        <v>1.5840277777751908</v>
      </c>
      <c r="T1513" s="74">
        <f>Table2[[#This Row],[ETA A OFRECIMIENTO]]*24</f>
        <v>38.016666666604578</v>
      </c>
      <c r="U1513" s="1" t="str">
        <f t="shared" si="464"/>
        <v>YES</v>
      </c>
      <c r="V1513" s="73">
        <f t="shared" si="465"/>
        <v>0.9375</v>
      </c>
      <c r="W1513" s="74">
        <f>Table2[[#This Row],[DEL. AVAILABLE A SLOT]]*24</f>
        <v>22.5</v>
      </c>
      <c r="X1513" s="1" t="str">
        <f t="shared" si="466"/>
        <v>SI</v>
      </c>
      <c r="Y1513" s="73">
        <f t="shared" si="467"/>
        <v>2.5215277777751908</v>
      </c>
      <c r="Z1513" s="74">
        <f>Table2[[#This Row],[ETA A TIMESLOT]]*24</f>
        <v>60.516666666604578</v>
      </c>
      <c r="AA1513" s="73">
        <f t="shared" si="468"/>
        <v>0</v>
      </c>
      <c r="AB1513" s="73" t="str">
        <f t="shared" si="469"/>
        <v>SI</v>
      </c>
      <c r="AC1513" s="74">
        <f>Table2[[#This Row],[PUNTUALIDAD (H)]]*24</f>
        <v>0</v>
      </c>
      <c r="AD1513" s="73">
        <f t="shared" si="470"/>
        <v>2.5180555555562023</v>
      </c>
      <c r="AE1513" s="74">
        <f>Table2[[#This Row],[ATA TO UNLOADING]]*24</f>
        <v>60.433333333348855</v>
      </c>
      <c r="AF1513" s="74" t="str">
        <f>IF(Table2[[#This Row],[ATA TO UNLOADING 2]]&lt;=48,"YES","NO")</f>
        <v>NO</v>
      </c>
      <c r="AG1513" s="75">
        <f t="shared" si="471"/>
        <v>0.3125</v>
      </c>
      <c r="AH1513" s="2" t="s">
        <v>42</v>
      </c>
      <c r="AI1513" s="2" t="str">
        <f t="shared" si="472"/>
        <v>TRHU6195104</v>
      </c>
      <c r="AJ1513" s="76" t="str">
        <f t="shared" si="473"/>
        <v>AZOIA LOGISTICS</v>
      </c>
      <c r="AK1513" s="77">
        <f>IF($M1513="TRUCK",VLOOKUP($AQ1513,Invoicing!$A$17:$B$49,MATCH($AK$1,Invoicing!$A$17:$B$17,0),FALSE),VLOOKUP($AQ1513,Invoicing!$N$17:$O$21,MATCH($AK$1,Invoicing!$N$17:$O$17,0),FALSE))</f>
        <v>550</v>
      </c>
      <c r="AL1513" s="78" t="e">
        <f>VLOOKUP($E1513,Invoicing!$A$1:$H$8,MATCH(TRACKER!$N1513,Invoicing!$A$1:$H$1,0),FALSE)</f>
        <v>#N/A</v>
      </c>
      <c r="AM1513" s="78">
        <f>VLOOKUP($E1513,Invoicing!$A$1:$H$8,MATCH(TRACKER!$O$1,Invoicing!$A$1:$H$1,0),FALSE)</f>
        <v>45</v>
      </c>
      <c r="AN1513" s="78">
        <f t="shared" si="474"/>
        <v>45</v>
      </c>
      <c r="AO1513" s="2">
        <f t="shared" si="475"/>
        <v>3</v>
      </c>
      <c r="AP1513" s="2" t="str">
        <f t="shared" si="476"/>
        <v>WEEK</v>
      </c>
      <c r="AQ1513" s="2" t="str">
        <f t="shared" si="477"/>
        <v>AZOIA LOGISTICSWEEK</v>
      </c>
      <c r="AR1513" s="71">
        <f t="shared" si="478"/>
        <v>595</v>
      </c>
      <c r="AS1513" s="71">
        <f>VLOOKUP(AJ1513,Invoicing!A:K,10,FALSE)</f>
        <v>25</v>
      </c>
      <c r="AT1513" s="71">
        <f t="shared" si="479"/>
        <v>620</v>
      </c>
    </row>
    <row r="1514" spans="1:47">
      <c r="A1514" s="37" t="s">
        <v>1690</v>
      </c>
      <c r="B1514" s="3" t="s">
        <v>38</v>
      </c>
      <c r="C1514" s="11">
        <v>45558.402777777781</v>
      </c>
      <c r="D1514" s="11">
        <v>45558.291666666664</v>
      </c>
      <c r="E1514" s="11" t="s">
        <v>49</v>
      </c>
      <c r="F1514" s="11" t="s">
        <v>40</v>
      </c>
      <c r="G1514" s="3" t="s">
        <v>1691</v>
      </c>
      <c r="H1514" s="3" t="s">
        <v>2821</v>
      </c>
      <c r="I1514" s="11">
        <v>45559.291666666664</v>
      </c>
      <c r="J1514" s="12">
        <v>45561.519444444442</v>
      </c>
      <c r="K1514" s="12">
        <v>45561.583333333336</v>
      </c>
      <c r="L1514" s="12">
        <v>45561.604166666664</v>
      </c>
      <c r="M1514" s="12" t="s">
        <v>115</v>
      </c>
      <c r="N1514" s="3" t="s">
        <v>42</v>
      </c>
      <c r="O1514" s="3">
        <v>0</v>
      </c>
      <c r="P1514" s="1">
        <f t="shared" si="460"/>
        <v>39</v>
      </c>
      <c r="Q1514" s="1">
        <f t="shared" si="461"/>
        <v>9</v>
      </c>
      <c r="R1514" s="72">
        <f t="shared" si="462"/>
        <v>45561.519444444442</v>
      </c>
      <c r="S1514" s="73">
        <f t="shared" si="463"/>
        <v>0.88888888888322981</v>
      </c>
      <c r="T1514" s="74">
        <f>Table2[[#This Row],[ETA A OFRECIMIENTO]]*24</f>
        <v>21.333333333197515</v>
      </c>
      <c r="U1514" s="1" t="str">
        <f t="shared" si="464"/>
        <v>YES</v>
      </c>
      <c r="V1514" s="73">
        <f t="shared" si="465"/>
        <v>2.2916666666715173</v>
      </c>
      <c r="W1514" s="74">
        <f>Table2[[#This Row],[DEL. AVAILABLE A SLOT]]*24</f>
        <v>55.000000000116415</v>
      </c>
      <c r="X1514" s="1" t="str">
        <f t="shared" si="466"/>
        <v>NO</v>
      </c>
      <c r="Y1514" s="73">
        <f t="shared" si="467"/>
        <v>3.1805555555547471</v>
      </c>
      <c r="Z1514" s="74">
        <f>Table2[[#This Row],[ETA A TIMESLOT]]*24</f>
        <v>76.333333333313931</v>
      </c>
      <c r="AA1514" s="73">
        <f t="shared" si="468"/>
        <v>0</v>
      </c>
      <c r="AB1514" s="73" t="str">
        <f t="shared" si="469"/>
        <v>SI</v>
      </c>
      <c r="AC1514" s="74">
        <f>Table2[[#This Row],[PUNTUALIDAD (H)]]*24</f>
        <v>0</v>
      </c>
      <c r="AD1514" s="73">
        <f t="shared" si="470"/>
        <v>3.2013888888832298</v>
      </c>
      <c r="AE1514" s="74">
        <f>Table2[[#This Row],[ATA TO UNLOADING]]*24</f>
        <v>76.833333333197515</v>
      </c>
      <c r="AF1514" s="74" t="str">
        <f>IF(Table2[[#This Row],[ATA TO UNLOADING 2]]&lt;=48,"YES","NO")</f>
        <v>NO</v>
      </c>
      <c r="AG1514" s="75">
        <f t="shared" si="471"/>
        <v>0.58333333333575865</v>
      </c>
      <c r="AH1514" s="2" t="s">
        <v>42</v>
      </c>
      <c r="AI1514" s="2" t="str">
        <f t="shared" si="472"/>
        <v>CAAU5310564</v>
      </c>
      <c r="AJ1514" s="76" t="str">
        <f t="shared" si="473"/>
        <v>CTU FLEVOKUST BV</v>
      </c>
      <c r="AK1514" s="77">
        <f>IF($M1514="TRUCK",VLOOKUP($AQ1514,Invoicing!$A$17:$B$49,MATCH($AK$1,Invoicing!$A$17:$B$17,0),FALSE),VLOOKUP($AQ1514,Invoicing!$N$17:$O$21,MATCH($AK$1,Invoicing!$N$17:$O$17,0),FALSE))</f>
        <v>520</v>
      </c>
      <c r="AL1514" s="78" t="e">
        <f>VLOOKUP($E1514,Invoicing!$A$1:$H$8,MATCH(TRACKER!$N1514,Invoicing!$A$1:$H$1,0),FALSE)</f>
        <v>#N/A</v>
      </c>
      <c r="AM1514" s="78">
        <v>35</v>
      </c>
      <c r="AN1514" s="78">
        <f t="shared" si="474"/>
        <v>0</v>
      </c>
      <c r="AO1514" s="2">
        <f t="shared" si="475"/>
        <v>4</v>
      </c>
      <c r="AP1514" s="2" t="str">
        <f t="shared" si="476"/>
        <v>WEEK</v>
      </c>
      <c r="AQ1514" s="2" t="str">
        <f t="shared" si="477"/>
        <v>CTU FLEVOKUST BVWEEK</v>
      </c>
      <c r="AR1514" s="71">
        <f t="shared" si="478"/>
        <v>520</v>
      </c>
      <c r="AS1514" s="71">
        <f>VLOOKUP(AJ1514,Invoicing!A:K,10,FALSE)</f>
        <v>0</v>
      </c>
      <c r="AT1514" s="71">
        <f t="shared" si="479"/>
        <v>670</v>
      </c>
      <c r="AU1514" s="55">
        <v>150</v>
      </c>
    </row>
    <row r="1515" spans="1:47">
      <c r="A1515" s="37" t="s">
        <v>1690</v>
      </c>
      <c r="B1515" s="3" t="s">
        <v>38</v>
      </c>
      <c r="C1515" s="11">
        <v>45558.402777777781</v>
      </c>
      <c r="D1515" s="11">
        <v>45558.291666666664</v>
      </c>
      <c r="E1515" s="11" t="s">
        <v>45</v>
      </c>
      <c r="F1515" s="11" t="s">
        <v>40</v>
      </c>
      <c r="G1515" s="3" t="s">
        <v>1692</v>
      </c>
      <c r="H1515" s="3" t="s">
        <v>2821</v>
      </c>
      <c r="I1515" s="11">
        <v>45559.291666666664</v>
      </c>
      <c r="J1515" s="12">
        <v>45561.681250000001</v>
      </c>
      <c r="K1515" s="12">
        <v>45561.666666666664</v>
      </c>
      <c r="L1515" s="12">
        <v>45561.791666666664</v>
      </c>
      <c r="M1515" s="12" t="s">
        <v>115</v>
      </c>
      <c r="N1515" s="3" t="s">
        <v>42</v>
      </c>
      <c r="O1515" s="3">
        <v>0</v>
      </c>
      <c r="P1515" s="1">
        <f t="shared" si="460"/>
        <v>39</v>
      </c>
      <c r="Q1515" s="1">
        <f t="shared" si="461"/>
        <v>9</v>
      </c>
      <c r="R1515" s="72">
        <f t="shared" si="462"/>
        <v>45561.681250000001</v>
      </c>
      <c r="S1515" s="73">
        <f t="shared" si="463"/>
        <v>0.88888888888322981</v>
      </c>
      <c r="T1515" s="74">
        <f>Table2[[#This Row],[ETA A OFRECIMIENTO]]*24</f>
        <v>21.333333333197515</v>
      </c>
      <c r="U1515" s="1" t="str">
        <f t="shared" si="464"/>
        <v>YES</v>
      </c>
      <c r="V1515" s="73">
        <f t="shared" si="465"/>
        <v>2.375</v>
      </c>
      <c r="W1515" s="74">
        <f>Table2[[#This Row],[DEL. AVAILABLE A SLOT]]*24</f>
        <v>57</v>
      </c>
      <c r="X1515" s="1" t="str">
        <f t="shared" si="466"/>
        <v>NO</v>
      </c>
      <c r="Y1515" s="73">
        <f t="shared" si="467"/>
        <v>3.2638888888832298</v>
      </c>
      <c r="Z1515" s="74">
        <f>Table2[[#This Row],[ETA A TIMESLOT]]*24</f>
        <v>78.333333333197515</v>
      </c>
      <c r="AA1515" s="73">
        <f t="shared" si="468"/>
        <v>1.4583333337213844E-2</v>
      </c>
      <c r="AB1515" s="73" t="str">
        <f t="shared" si="469"/>
        <v>SI</v>
      </c>
      <c r="AC1515" s="74">
        <f>Table2[[#This Row],[PUNTUALIDAD (H)]]*24</f>
        <v>0.35000000009313226</v>
      </c>
      <c r="AD1515" s="73">
        <f t="shared" si="470"/>
        <v>3.3888888888832298</v>
      </c>
      <c r="AE1515" s="74">
        <f>Table2[[#This Row],[ATA TO UNLOADING]]*24</f>
        <v>81.333333333197515</v>
      </c>
      <c r="AF1515" s="74" t="str">
        <f>IF(Table2[[#This Row],[ATA TO UNLOADING 2]]&lt;=48,"YES","NO")</f>
        <v>NO</v>
      </c>
      <c r="AG1515" s="75">
        <f t="shared" si="471"/>
        <v>0.66666666666424135</v>
      </c>
      <c r="AH1515" s="2" t="s">
        <v>42</v>
      </c>
      <c r="AI1515" s="2" t="str">
        <f t="shared" si="472"/>
        <v>MRKU0669793</v>
      </c>
      <c r="AJ1515" s="76" t="str">
        <f t="shared" si="473"/>
        <v>OM TRANSPORT</v>
      </c>
      <c r="AK1515" s="77">
        <f>IF($M1515="TRUCK",VLOOKUP($AQ1515,Invoicing!$A$17:$B$49,MATCH($AK$1,Invoicing!$A$17:$B$17,0),FALSE),VLOOKUP($AQ1515,Invoicing!$N$17:$O$21,MATCH($AK$1,Invoicing!$N$17:$O$17,0),FALSE))</f>
        <v>475</v>
      </c>
      <c r="AL1515" s="78" t="e">
        <f>VLOOKUP($E1515,Invoicing!$A$1:$H$8,MATCH(TRACKER!$N1515,Invoicing!$A$1:$H$1,0),FALSE)</f>
        <v>#N/A</v>
      </c>
      <c r="AM1515" s="78">
        <f>VLOOKUP($E1515,Invoicing!$A$1:$H$8,MATCH(TRACKER!$O$1,Invoicing!$A$1:$H$1,0),FALSE)</f>
        <v>50</v>
      </c>
      <c r="AN1515" s="78">
        <f t="shared" si="474"/>
        <v>0</v>
      </c>
      <c r="AO1515" s="2">
        <f t="shared" si="475"/>
        <v>4</v>
      </c>
      <c r="AP1515" s="2" t="str">
        <f t="shared" si="476"/>
        <v>WEEK</v>
      </c>
      <c r="AQ1515" s="2" t="str">
        <f t="shared" si="477"/>
        <v>OM TRANSPORTWEEK</v>
      </c>
      <c r="AR1515" s="71">
        <f t="shared" si="478"/>
        <v>475</v>
      </c>
      <c r="AS1515" s="71">
        <f>VLOOKUP(AJ1515,Invoicing!A:K,10,FALSE)</f>
        <v>25</v>
      </c>
      <c r="AT1515" s="71">
        <f t="shared" si="479"/>
        <v>500</v>
      </c>
    </row>
    <row r="1516" spans="1:47">
      <c r="A1516" s="37" t="s">
        <v>1690</v>
      </c>
      <c r="B1516" s="3" t="s">
        <v>38</v>
      </c>
      <c r="C1516" s="11">
        <v>45558.402777777781</v>
      </c>
      <c r="D1516" s="11">
        <v>45558.291666666664</v>
      </c>
      <c r="E1516" s="11" t="s">
        <v>49</v>
      </c>
      <c r="F1516" s="11" t="s">
        <v>40</v>
      </c>
      <c r="G1516" s="3" t="s">
        <v>1693</v>
      </c>
      <c r="H1516" s="3" t="s">
        <v>2821</v>
      </c>
      <c r="I1516" s="11">
        <v>45559.291666666664</v>
      </c>
      <c r="J1516" s="12">
        <v>45561.479166666664</v>
      </c>
      <c r="K1516" s="12">
        <v>45561.5</v>
      </c>
      <c r="L1516" s="12">
        <v>45561.479166666664</v>
      </c>
      <c r="M1516" s="12" t="s">
        <v>115</v>
      </c>
      <c r="N1516" s="3" t="s">
        <v>42</v>
      </c>
      <c r="O1516" s="3">
        <v>0</v>
      </c>
      <c r="P1516" s="1">
        <f t="shared" si="460"/>
        <v>39</v>
      </c>
      <c r="Q1516" s="1">
        <f t="shared" si="461"/>
        <v>9</v>
      </c>
      <c r="R1516" s="72">
        <f t="shared" si="462"/>
        <v>45561.479166666664</v>
      </c>
      <c r="S1516" s="73">
        <f t="shared" si="463"/>
        <v>0.88888888888322981</v>
      </c>
      <c r="T1516" s="74">
        <f>Table2[[#This Row],[ETA A OFRECIMIENTO]]*24</f>
        <v>21.333333333197515</v>
      </c>
      <c r="U1516" s="1" t="str">
        <f t="shared" si="464"/>
        <v>YES</v>
      </c>
      <c r="V1516" s="73">
        <f t="shared" si="465"/>
        <v>2.2083333333357587</v>
      </c>
      <c r="W1516" s="74">
        <f>Table2[[#This Row],[DEL. AVAILABLE A SLOT]]*24</f>
        <v>53.000000000058208</v>
      </c>
      <c r="X1516" s="1" t="str">
        <f t="shared" si="466"/>
        <v>NO</v>
      </c>
      <c r="Y1516" s="73">
        <f t="shared" si="467"/>
        <v>3.0972222222189885</v>
      </c>
      <c r="Z1516" s="74">
        <f>Table2[[#This Row],[ETA A TIMESLOT]]*24</f>
        <v>74.333333333255723</v>
      </c>
      <c r="AA1516" s="73">
        <f t="shared" si="468"/>
        <v>0</v>
      </c>
      <c r="AB1516" s="73" t="str">
        <f t="shared" si="469"/>
        <v>SI</v>
      </c>
      <c r="AC1516" s="74">
        <f>Table2[[#This Row],[PUNTUALIDAD (H)]]*24</f>
        <v>0</v>
      </c>
      <c r="AD1516" s="73">
        <f t="shared" si="470"/>
        <v>3.0763888888832298</v>
      </c>
      <c r="AE1516" s="74">
        <f>Table2[[#This Row],[ATA TO UNLOADING]]*24</f>
        <v>73.833333333197515</v>
      </c>
      <c r="AF1516" s="74" t="str">
        <f>IF(Table2[[#This Row],[ATA TO UNLOADING 2]]&lt;=48,"YES","NO")</f>
        <v>NO</v>
      </c>
      <c r="AG1516" s="75">
        <f t="shared" si="471"/>
        <v>0.5</v>
      </c>
      <c r="AH1516" s="2" t="s">
        <v>42</v>
      </c>
      <c r="AI1516" s="2" t="str">
        <f t="shared" si="472"/>
        <v>MRKU3453684</v>
      </c>
      <c r="AJ1516" s="76" t="str">
        <f t="shared" si="473"/>
        <v>CTU FLEVOKUST BV</v>
      </c>
      <c r="AK1516" s="77">
        <f>IF($M1516="TRUCK",VLOOKUP($AQ1516,Invoicing!$A$17:$B$49,MATCH($AK$1,Invoicing!$A$17:$B$17,0),FALSE),VLOOKUP($AQ1516,Invoicing!$N$17:$O$21,MATCH($AK$1,Invoicing!$N$17:$O$17,0),FALSE))</f>
        <v>520</v>
      </c>
      <c r="AL1516" s="78" t="e">
        <f>VLOOKUP($E1516,Invoicing!$A$1:$H$8,MATCH(TRACKER!$N1516,Invoicing!$A$1:$H$1,0),FALSE)</f>
        <v>#N/A</v>
      </c>
      <c r="AM1516" s="78">
        <v>35</v>
      </c>
      <c r="AN1516" s="78">
        <f t="shared" si="474"/>
        <v>0</v>
      </c>
      <c r="AO1516" s="2">
        <f t="shared" si="475"/>
        <v>4</v>
      </c>
      <c r="AP1516" s="2" t="str">
        <f t="shared" si="476"/>
        <v>WEEK</v>
      </c>
      <c r="AQ1516" s="2" t="str">
        <f t="shared" si="477"/>
        <v>CTU FLEVOKUST BVWEEK</v>
      </c>
      <c r="AR1516" s="71">
        <f t="shared" si="478"/>
        <v>520</v>
      </c>
      <c r="AS1516" s="71">
        <f>VLOOKUP(AJ1516,Invoicing!A:K,10,FALSE)</f>
        <v>0</v>
      </c>
      <c r="AT1516" s="71">
        <f t="shared" si="479"/>
        <v>520</v>
      </c>
    </row>
    <row r="1517" spans="1:47">
      <c r="A1517" s="37" t="s">
        <v>1690</v>
      </c>
      <c r="B1517" s="3" t="s">
        <v>38</v>
      </c>
      <c r="C1517" s="11">
        <v>45558.402777777781</v>
      </c>
      <c r="D1517" s="11">
        <v>45558.291666666664</v>
      </c>
      <c r="E1517" s="11" t="s">
        <v>43</v>
      </c>
      <c r="F1517" s="11" t="s">
        <v>40</v>
      </c>
      <c r="G1517" s="3" t="s">
        <v>1694</v>
      </c>
      <c r="H1517" s="3" t="s">
        <v>2821</v>
      </c>
      <c r="I1517" s="11">
        <v>45559.291666666664</v>
      </c>
      <c r="J1517" s="12">
        <v>45560.328472222223</v>
      </c>
      <c r="K1517" s="12">
        <v>45560.166666666664</v>
      </c>
      <c r="L1517" s="12">
        <v>45560.347222222219</v>
      </c>
      <c r="M1517" s="12" t="s">
        <v>115</v>
      </c>
      <c r="N1517" s="3" t="s">
        <v>42</v>
      </c>
      <c r="O1517" s="3">
        <v>0</v>
      </c>
      <c r="P1517" s="1">
        <f t="shared" si="460"/>
        <v>39</v>
      </c>
      <c r="Q1517" s="1">
        <f t="shared" si="461"/>
        <v>9</v>
      </c>
      <c r="R1517" s="72">
        <f t="shared" si="462"/>
        <v>45560.328472222223</v>
      </c>
      <c r="S1517" s="73">
        <f t="shared" si="463"/>
        <v>0.88888888888322981</v>
      </c>
      <c r="T1517" s="74">
        <f>Table2[[#This Row],[ETA A OFRECIMIENTO]]*24</f>
        <v>21.333333333197515</v>
      </c>
      <c r="U1517" s="1" t="str">
        <f t="shared" si="464"/>
        <v>YES</v>
      </c>
      <c r="V1517" s="73">
        <f t="shared" si="465"/>
        <v>0.875</v>
      </c>
      <c r="W1517" s="74">
        <f>Table2[[#This Row],[DEL. AVAILABLE A SLOT]]*24</f>
        <v>21</v>
      </c>
      <c r="X1517" s="1" t="str">
        <f t="shared" si="466"/>
        <v>SI</v>
      </c>
      <c r="Y1517" s="73">
        <f t="shared" si="467"/>
        <v>1.7638888888832298</v>
      </c>
      <c r="Z1517" s="74">
        <f>Table2[[#This Row],[ETA A TIMESLOT]]*24</f>
        <v>42.333333333197515</v>
      </c>
      <c r="AA1517" s="73">
        <f t="shared" si="468"/>
        <v>0.16180555555911269</v>
      </c>
      <c r="AB1517" s="73" t="str">
        <f t="shared" si="469"/>
        <v>NO</v>
      </c>
      <c r="AC1517" s="74">
        <f>Table2[[#This Row],[PUNTUALIDAD (H)]]*24</f>
        <v>3.8833333334187046</v>
      </c>
      <c r="AD1517" s="73">
        <f t="shared" si="470"/>
        <v>1.9444444444379769</v>
      </c>
      <c r="AE1517" s="74">
        <f>Table2[[#This Row],[ATA TO UNLOADING]]*24</f>
        <v>46.666666666511446</v>
      </c>
      <c r="AF1517" s="74" t="str">
        <f>IF(Table2[[#This Row],[ATA TO UNLOADING 2]]&lt;=48,"YES","NO")</f>
        <v>YES</v>
      </c>
      <c r="AG1517" s="75">
        <f t="shared" si="471"/>
        <v>0.16666666666424135</v>
      </c>
      <c r="AH1517" s="2" t="s">
        <v>24</v>
      </c>
      <c r="AI1517" s="2" t="str">
        <f t="shared" si="472"/>
        <v>MRKU3788306</v>
      </c>
      <c r="AJ1517" s="76" t="str">
        <f t="shared" si="473"/>
        <v>LOGIX</v>
      </c>
      <c r="AK1517" s="77">
        <f>IF($M1517="TRUCK",VLOOKUP($AQ1517,Invoicing!$A$17:$B$49,MATCH($AK$1,Invoicing!$A$17:$B$17,0),FALSE),VLOOKUP($AQ1517,Invoicing!$N$17:$O$21,MATCH($AK$1,Invoicing!$N$17:$O$17,0),FALSE))</f>
        <v>530</v>
      </c>
      <c r="AL1517" s="78" t="e">
        <f>VLOOKUP($E1517,Invoicing!$A$1:$H$8,MATCH(TRACKER!$N1517,Invoicing!$A$1:$H$1,0),FALSE)</f>
        <v>#N/A</v>
      </c>
      <c r="AM1517" s="78">
        <f>VLOOKUP($E1517,Invoicing!$A$1:$H$8,MATCH(TRACKER!$O$1,Invoicing!$A$1:$H$1,0),FALSE)</f>
        <v>50</v>
      </c>
      <c r="AN1517" s="78">
        <f t="shared" si="474"/>
        <v>0</v>
      </c>
      <c r="AO1517" s="2">
        <f t="shared" si="475"/>
        <v>3</v>
      </c>
      <c r="AP1517" s="2" t="str">
        <f t="shared" si="476"/>
        <v>NIGHT</v>
      </c>
      <c r="AQ1517" s="2" t="str">
        <f t="shared" si="477"/>
        <v>LOGIXNIGHT</v>
      </c>
      <c r="AR1517" s="71">
        <f t="shared" si="478"/>
        <v>530</v>
      </c>
      <c r="AS1517" s="71">
        <f>VLOOKUP(AJ1517,Invoicing!A:K,10,FALSE)</f>
        <v>25</v>
      </c>
      <c r="AT1517" s="71">
        <f t="shared" si="479"/>
        <v>555</v>
      </c>
    </row>
    <row r="1518" spans="1:47">
      <c r="A1518" s="37" t="s">
        <v>1690</v>
      </c>
      <c r="B1518" s="3" t="s">
        <v>38</v>
      </c>
      <c r="C1518" s="11">
        <v>45558.402777777781</v>
      </c>
      <c r="D1518" s="11">
        <v>45558.291666666664</v>
      </c>
      <c r="E1518" s="11" t="s">
        <v>45</v>
      </c>
      <c r="F1518" s="11" t="s">
        <v>40</v>
      </c>
      <c r="G1518" s="3" t="s">
        <v>1695</v>
      </c>
      <c r="H1518" s="3" t="s">
        <v>41</v>
      </c>
      <c r="I1518" s="11">
        <v>45559.291666666664</v>
      </c>
      <c r="J1518" s="12">
        <v>45559.288194444445</v>
      </c>
      <c r="K1518" s="12">
        <v>45559.291666666664</v>
      </c>
      <c r="L1518" s="12">
        <v>45559.288194444445</v>
      </c>
      <c r="M1518" s="12" t="s">
        <v>115</v>
      </c>
      <c r="N1518" s="3" t="s">
        <v>42</v>
      </c>
      <c r="O1518" s="3">
        <v>1</v>
      </c>
      <c r="P1518" s="1">
        <f t="shared" si="460"/>
        <v>39</v>
      </c>
      <c r="Q1518" s="1">
        <f t="shared" si="461"/>
        <v>9</v>
      </c>
      <c r="R1518" s="72">
        <f t="shared" si="462"/>
        <v>45559.288194444445</v>
      </c>
      <c r="S1518" s="73">
        <f t="shared" si="463"/>
        <v>0.88888888888322981</v>
      </c>
      <c r="T1518" s="74">
        <f>Table2[[#This Row],[ETA A OFRECIMIENTO]]*24</f>
        <v>21.333333333197515</v>
      </c>
      <c r="U1518" s="1" t="str">
        <f t="shared" si="464"/>
        <v>YES</v>
      </c>
      <c r="V1518" s="73">
        <f t="shared" si="465"/>
        <v>0</v>
      </c>
      <c r="W1518" s="74">
        <f>Table2[[#This Row],[DEL. AVAILABLE A SLOT]]*24</f>
        <v>0</v>
      </c>
      <c r="X1518" s="1" t="str">
        <f t="shared" si="466"/>
        <v>SI</v>
      </c>
      <c r="Y1518" s="73">
        <f t="shared" si="467"/>
        <v>0.88888888888322981</v>
      </c>
      <c r="Z1518" s="74">
        <f>Table2[[#This Row],[ETA A TIMESLOT]]*24</f>
        <v>21.333333333197515</v>
      </c>
      <c r="AA1518" s="73">
        <f t="shared" si="468"/>
        <v>0</v>
      </c>
      <c r="AB1518" s="73" t="str">
        <f t="shared" si="469"/>
        <v>SI</v>
      </c>
      <c r="AC1518" s="74">
        <f>Table2[[#This Row],[PUNTUALIDAD (H)]]*24</f>
        <v>0</v>
      </c>
      <c r="AD1518" s="73">
        <f t="shared" si="470"/>
        <v>0.88541666666424135</v>
      </c>
      <c r="AE1518" s="74">
        <f>Table2[[#This Row],[ATA TO UNLOADING]]*24</f>
        <v>21.249999999941792</v>
      </c>
      <c r="AF1518" s="74" t="str">
        <f>IF(Table2[[#This Row],[ATA TO UNLOADING 2]]&lt;=48,"YES","NO")</f>
        <v>YES</v>
      </c>
      <c r="AG1518" s="75">
        <f t="shared" si="471"/>
        <v>0.29166666666424135</v>
      </c>
      <c r="AH1518" s="2" t="s">
        <v>42</v>
      </c>
      <c r="AI1518" s="2" t="str">
        <f t="shared" si="472"/>
        <v>MRKU4941810</v>
      </c>
      <c r="AJ1518" s="76" t="str">
        <f t="shared" si="473"/>
        <v>OM TRANSPORT</v>
      </c>
      <c r="AK1518" s="77">
        <f>IF($M1518="TRUCK",VLOOKUP($AQ1518,Invoicing!$A$17:$B$49,MATCH($AK$1,Invoicing!$A$17:$B$17,0),FALSE),VLOOKUP($AQ1518,Invoicing!$N$17:$O$21,MATCH($AK$1,Invoicing!$N$17:$O$17,0),FALSE))</f>
        <v>475</v>
      </c>
      <c r="AL1518" s="78" t="e">
        <f>VLOOKUP($E1518,Invoicing!$A$1:$H$8,MATCH(TRACKER!$N1518,Invoicing!$A$1:$H$1,0),FALSE)</f>
        <v>#N/A</v>
      </c>
      <c r="AM1518" s="78">
        <f>VLOOKUP($E1518,Invoicing!$A$1:$H$8,MATCH(TRACKER!$O$1,Invoicing!$A$1:$H$1,0),FALSE)</f>
        <v>50</v>
      </c>
      <c r="AN1518" s="78">
        <f t="shared" si="474"/>
        <v>50</v>
      </c>
      <c r="AO1518" s="2">
        <f t="shared" si="475"/>
        <v>2</v>
      </c>
      <c r="AP1518" s="2" t="str">
        <f t="shared" si="476"/>
        <v>WEEK</v>
      </c>
      <c r="AQ1518" s="2" t="str">
        <f t="shared" si="477"/>
        <v>OM TRANSPORTWEEK</v>
      </c>
      <c r="AR1518" s="71">
        <f t="shared" si="478"/>
        <v>525</v>
      </c>
      <c r="AS1518" s="71">
        <f>VLOOKUP(AJ1518,Invoicing!A:K,10,FALSE)</f>
        <v>25</v>
      </c>
      <c r="AT1518" s="71">
        <f t="shared" si="479"/>
        <v>550</v>
      </c>
    </row>
    <row r="1519" spans="1:47">
      <c r="A1519" s="37" t="s">
        <v>1690</v>
      </c>
      <c r="B1519" s="3" t="s">
        <v>38</v>
      </c>
      <c r="C1519" s="11">
        <v>45558.402777777781</v>
      </c>
      <c r="D1519" s="11">
        <v>45558.291666666664</v>
      </c>
      <c r="E1519" s="11" t="s">
        <v>44</v>
      </c>
      <c r="F1519" s="11" t="s">
        <v>40</v>
      </c>
      <c r="G1519" s="3" t="s">
        <v>1696</v>
      </c>
      <c r="H1519" s="3" t="s">
        <v>46</v>
      </c>
      <c r="I1519" s="11">
        <v>45559.291666666664</v>
      </c>
      <c r="J1519" s="12">
        <v>45559.388888888891</v>
      </c>
      <c r="K1519" s="12">
        <v>45559.375</v>
      </c>
      <c r="L1519" s="12">
        <v>45559.402777777781</v>
      </c>
      <c r="M1519" s="12" t="s">
        <v>115</v>
      </c>
      <c r="N1519" s="3" t="s">
        <v>42</v>
      </c>
      <c r="O1519" s="3">
        <v>1</v>
      </c>
      <c r="P1519" s="1">
        <f t="shared" si="460"/>
        <v>39</v>
      </c>
      <c r="Q1519" s="1">
        <f t="shared" si="461"/>
        <v>9</v>
      </c>
      <c r="R1519" s="72">
        <f t="shared" si="462"/>
        <v>45559.388888888891</v>
      </c>
      <c r="S1519" s="73">
        <f t="shared" si="463"/>
        <v>0.88888888888322981</v>
      </c>
      <c r="T1519" s="74">
        <f>Table2[[#This Row],[ETA A OFRECIMIENTO]]*24</f>
        <v>21.333333333197515</v>
      </c>
      <c r="U1519" s="1" t="str">
        <f t="shared" si="464"/>
        <v>YES</v>
      </c>
      <c r="V1519" s="73">
        <f t="shared" si="465"/>
        <v>8.3333333335758653E-2</v>
      </c>
      <c r="W1519" s="74">
        <f>Table2[[#This Row],[DEL. AVAILABLE A SLOT]]*24</f>
        <v>2.0000000000582077</v>
      </c>
      <c r="X1519" s="1" t="str">
        <f t="shared" si="466"/>
        <v>SI</v>
      </c>
      <c r="Y1519" s="73">
        <f t="shared" si="467"/>
        <v>0.97222222221898846</v>
      </c>
      <c r="Z1519" s="74">
        <f>Table2[[#This Row],[ETA A TIMESLOT]]*24</f>
        <v>23.333333333255723</v>
      </c>
      <c r="AA1519" s="73">
        <f t="shared" si="468"/>
        <v>1.3888888890505768E-2</v>
      </c>
      <c r="AB1519" s="73" t="str">
        <f t="shared" si="469"/>
        <v>SI</v>
      </c>
      <c r="AC1519" s="74">
        <f>Table2[[#This Row],[PUNTUALIDAD (H)]]*24</f>
        <v>0.33333333337213844</v>
      </c>
      <c r="AD1519" s="73">
        <f t="shared" si="470"/>
        <v>1</v>
      </c>
      <c r="AE1519" s="74">
        <f>Table2[[#This Row],[ATA TO UNLOADING]]*24</f>
        <v>24</v>
      </c>
      <c r="AF1519" s="74" t="str">
        <f>IF(Table2[[#This Row],[ATA TO UNLOADING 2]]&lt;=48,"YES","NO")</f>
        <v>YES</v>
      </c>
      <c r="AG1519" s="75">
        <f t="shared" si="471"/>
        <v>0.375</v>
      </c>
      <c r="AH1519" s="2" t="s">
        <v>42</v>
      </c>
      <c r="AI1519" s="2" t="str">
        <f t="shared" si="472"/>
        <v>MRSU0112157</v>
      </c>
      <c r="AJ1519" s="76" t="str">
        <f t="shared" si="473"/>
        <v>MSI</v>
      </c>
      <c r="AK1519" s="77">
        <f>IF($M1519="TRUCK",VLOOKUP($AQ1519,Invoicing!$A$17:$B$49,MATCH($AK$1,Invoicing!$A$17:$B$17,0),FALSE),VLOOKUP($AQ1519,Invoicing!$N$17:$O$21,MATCH($AK$1,Invoicing!$N$17:$O$17,0),FALSE))</f>
        <v>480</v>
      </c>
      <c r="AL1519" s="78" t="e">
        <f>VLOOKUP($E1519,Invoicing!$A$1:$H$8,MATCH(TRACKER!$N1519,Invoicing!$A$1:$H$1,0),FALSE)</f>
        <v>#N/A</v>
      </c>
      <c r="AM1519" s="78">
        <f>VLOOKUP($E1519,Invoicing!$A$1:$H$8,MATCH(TRACKER!$O$1,Invoicing!$A$1:$H$1,0),FALSE)</f>
        <v>50</v>
      </c>
      <c r="AN1519" s="78">
        <f t="shared" si="474"/>
        <v>50</v>
      </c>
      <c r="AO1519" s="2">
        <f t="shared" si="475"/>
        <v>2</v>
      </c>
      <c r="AP1519" s="2" t="str">
        <f t="shared" si="476"/>
        <v>WEEK</v>
      </c>
      <c r="AQ1519" s="2" t="str">
        <f t="shared" si="477"/>
        <v>MSIWEEK</v>
      </c>
      <c r="AR1519" s="71">
        <f t="shared" si="478"/>
        <v>530</v>
      </c>
      <c r="AS1519" s="71">
        <f>VLOOKUP(AJ1519,Invoicing!A:K,10,FALSE)</f>
        <v>25</v>
      </c>
      <c r="AT1519" s="71">
        <f t="shared" si="479"/>
        <v>555</v>
      </c>
    </row>
    <row r="1520" spans="1:47">
      <c r="A1520" s="37" t="s">
        <v>1690</v>
      </c>
      <c r="B1520" s="3" t="s">
        <v>38</v>
      </c>
      <c r="C1520" s="11">
        <v>45558.402777777781</v>
      </c>
      <c r="D1520" s="11">
        <v>45558.291666666664</v>
      </c>
      <c r="E1520" s="11" t="s">
        <v>45</v>
      </c>
      <c r="F1520" s="11" t="s">
        <v>40</v>
      </c>
      <c r="G1520" s="3" t="s">
        <v>1697</v>
      </c>
      <c r="H1520" s="3" t="s">
        <v>2821</v>
      </c>
      <c r="I1520" s="11">
        <v>45559.291666666664</v>
      </c>
      <c r="J1520" s="12">
        <v>45560.845833333333</v>
      </c>
      <c r="K1520" s="12">
        <v>45561.125</v>
      </c>
      <c r="L1520" s="12">
        <v>45560.916666666664</v>
      </c>
      <c r="M1520" s="12" t="s">
        <v>115</v>
      </c>
      <c r="N1520" s="3" t="s">
        <v>42</v>
      </c>
      <c r="O1520" s="3">
        <v>0</v>
      </c>
      <c r="P1520" s="1">
        <f t="shared" si="460"/>
        <v>39</v>
      </c>
      <c r="Q1520" s="1">
        <f t="shared" si="461"/>
        <v>9</v>
      </c>
      <c r="R1520" s="72">
        <f t="shared" si="462"/>
        <v>45560.845833333333</v>
      </c>
      <c r="S1520" s="73">
        <f t="shared" si="463"/>
        <v>0.88888888888322981</v>
      </c>
      <c r="T1520" s="74">
        <f>Table2[[#This Row],[ETA A OFRECIMIENTO]]*24</f>
        <v>21.333333333197515</v>
      </c>
      <c r="U1520" s="1" t="str">
        <f t="shared" si="464"/>
        <v>YES</v>
      </c>
      <c r="V1520" s="73">
        <f t="shared" si="465"/>
        <v>1.8333333333357587</v>
      </c>
      <c r="W1520" s="74">
        <f>Table2[[#This Row],[DEL. AVAILABLE A SLOT]]*24</f>
        <v>44.000000000058208</v>
      </c>
      <c r="X1520" s="1" t="str">
        <f t="shared" si="466"/>
        <v>NO</v>
      </c>
      <c r="Y1520" s="73">
        <f t="shared" si="467"/>
        <v>2.7222222222189885</v>
      </c>
      <c r="Z1520" s="74">
        <f>Table2[[#This Row],[ETA A TIMESLOT]]*24</f>
        <v>65.333333333255723</v>
      </c>
      <c r="AA1520" s="73">
        <f t="shared" si="468"/>
        <v>0</v>
      </c>
      <c r="AB1520" s="73" t="str">
        <f t="shared" si="469"/>
        <v>SI</v>
      </c>
      <c r="AC1520" s="74">
        <f>Table2[[#This Row],[PUNTUALIDAD (H)]]*24</f>
        <v>0</v>
      </c>
      <c r="AD1520" s="73">
        <f t="shared" si="470"/>
        <v>2.5138888888832298</v>
      </c>
      <c r="AE1520" s="74">
        <f>Table2[[#This Row],[ATA TO UNLOADING]]*24</f>
        <v>60.333333333197515</v>
      </c>
      <c r="AF1520" s="74" t="str">
        <f>IF(Table2[[#This Row],[ATA TO UNLOADING 2]]&lt;=48,"YES","NO")</f>
        <v>NO</v>
      </c>
      <c r="AG1520" s="75">
        <f t="shared" si="471"/>
        <v>0.125</v>
      </c>
      <c r="AH1520" s="2" t="s">
        <v>24</v>
      </c>
      <c r="AI1520" s="2" t="str">
        <f t="shared" si="472"/>
        <v>MRSU6030821</v>
      </c>
      <c r="AJ1520" s="76" t="str">
        <f t="shared" si="473"/>
        <v>OM TRANSPORT</v>
      </c>
      <c r="AK1520" s="77">
        <f>IF($M1520="TRUCK",VLOOKUP($AQ1520,Invoicing!$A$17:$B$49,MATCH($AK$1,Invoicing!$A$17:$B$17,0),FALSE),VLOOKUP($AQ1520,Invoicing!$N$17:$O$21,MATCH($AK$1,Invoicing!$N$17:$O$17,0),FALSE))</f>
        <v>475</v>
      </c>
      <c r="AL1520" s="78" t="e">
        <f>VLOOKUP($E1520,Invoicing!$A$1:$H$8,MATCH(TRACKER!$N1520,Invoicing!$A$1:$H$1,0),FALSE)</f>
        <v>#N/A</v>
      </c>
      <c r="AM1520" s="78">
        <f>VLOOKUP($E1520,Invoicing!$A$1:$H$8,MATCH(TRACKER!$O$1,Invoicing!$A$1:$H$1,0),FALSE)</f>
        <v>50</v>
      </c>
      <c r="AN1520" s="78">
        <f t="shared" si="474"/>
        <v>0</v>
      </c>
      <c r="AO1520" s="2">
        <f t="shared" si="475"/>
        <v>4</v>
      </c>
      <c r="AP1520" s="2" t="str">
        <f t="shared" si="476"/>
        <v>NIGHT</v>
      </c>
      <c r="AQ1520" s="2" t="str">
        <f t="shared" si="477"/>
        <v>OM TRANSPORTNIGHT</v>
      </c>
      <c r="AR1520" s="71">
        <f t="shared" si="478"/>
        <v>475</v>
      </c>
      <c r="AS1520" s="71">
        <f>VLOOKUP(AJ1520,Invoicing!A:K,10,FALSE)</f>
        <v>25</v>
      </c>
      <c r="AT1520" s="71">
        <f t="shared" si="479"/>
        <v>650</v>
      </c>
      <c r="AU1520" s="55">
        <v>150</v>
      </c>
    </row>
    <row r="1521" spans="1:46">
      <c r="A1521" s="37" t="s">
        <v>1690</v>
      </c>
      <c r="B1521" s="3" t="s">
        <v>38</v>
      </c>
      <c r="C1521" s="11">
        <v>45558.402777777781</v>
      </c>
      <c r="D1521" s="11">
        <v>45558.291666666664</v>
      </c>
      <c r="E1521" s="11" t="s">
        <v>39</v>
      </c>
      <c r="F1521" s="11" t="s">
        <v>40</v>
      </c>
      <c r="G1521" s="3" t="s">
        <v>1698</v>
      </c>
      <c r="H1521" s="3" t="s">
        <v>2821</v>
      </c>
      <c r="I1521" s="11">
        <v>45559.291666666664</v>
      </c>
      <c r="J1521" s="12">
        <v>45561.836111111108</v>
      </c>
      <c r="K1521" s="12">
        <v>45561.8125</v>
      </c>
      <c r="L1521" s="12">
        <v>45561.843055555553</v>
      </c>
      <c r="M1521" s="12" t="s">
        <v>115</v>
      </c>
      <c r="N1521" s="3" t="s">
        <v>42</v>
      </c>
      <c r="O1521" s="3">
        <v>0</v>
      </c>
      <c r="P1521" s="1">
        <f t="shared" si="460"/>
        <v>39</v>
      </c>
      <c r="Q1521" s="1">
        <f t="shared" si="461"/>
        <v>9</v>
      </c>
      <c r="R1521" s="72">
        <f t="shared" si="462"/>
        <v>45561.836111111108</v>
      </c>
      <c r="S1521" s="73">
        <f t="shared" si="463"/>
        <v>0.88888888888322981</v>
      </c>
      <c r="T1521" s="74">
        <f>Table2[[#This Row],[ETA A OFRECIMIENTO]]*24</f>
        <v>21.333333333197515</v>
      </c>
      <c r="U1521" s="1" t="str">
        <f t="shared" si="464"/>
        <v>YES</v>
      </c>
      <c r="V1521" s="73">
        <f t="shared" si="465"/>
        <v>2.5208333333357587</v>
      </c>
      <c r="W1521" s="74">
        <f>Table2[[#This Row],[DEL. AVAILABLE A SLOT]]*24</f>
        <v>60.500000000058208</v>
      </c>
      <c r="X1521" s="1" t="str">
        <f t="shared" si="466"/>
        <v>NO</v>
      </c>
      <c r="Y1521" s="73">
        <f t="shared" si="467"/>
        <v>3.4097222222189885</v>
      </c>
      <c r="Z1521" s="74">
        <f>Table2[[#This Row],[ETA A TIMESLOT]]*24</f>
        <v>81.833333333255723</v>
      </c>
      <c r="AA1521" s="73">
        <f t="shared" si="468"/>
        <v>2.361111110803904E-2</v>
      </c>
      <c r="AB1521" s="73" t="str">
        <f t="shared" si="469"/>
        <v>SI</v>
      </c>
      <c r="AC1521" s="74">
        <f>Table2[[#This Row],[PUNTUALIDAD (H)]]*24</f>
        <v>0.56666666659293696</v>
      </c>
      <c r="AD1521" s="73">
        <f t="shared" si="470"/>
        <v>3.4402777777722804</v>
      </c>
      <c r="AE1521" s="74">
        <f>Table2[[#This Row],[ATA TO UNLOADING]]*24</f>
        <v>82.566666666534729</v>
      </c>
      <c r="AF1521" s="74" t="str">
        <f>IF(Table2[[#This Row],[ATA TO UNLOADING 2]]&lt;=48,"YES","NO")</f>
        <v>NO</v>
      </c>
      <c r="AG1521" s="75">
        <f t="shared" si="471"/>
        <v>0.8125</v>
      </c>
      <c r="AH1521" s="2" t="s">
        <v>42</v>
      </c>
      <c r="AI1521" s="2" t="str">
        <f t="shared" si="472"/>
        <v>MSKU1068398</v>
      </c>
      <c r="AJ1521" s="76" t="str">
        <f t="shared" si="473"/>
        <v>AZOIA LOGISTICS</v>
      </c>
      <c r="AK1521" s="77">
        <f>IF($M1521="TRUCK",VLOOKUP($AQ1521,Invoicing!$A$17:$B$49,MATCH($AK$1,Invoicing!$A$17:$B$17,0),FALSE),VLOOKUP($AQ1521,Invoicing!$N$17:$O$21,MATCH($AK$1,Invoicing!$N$17:$O$17,0),FALSE))</f>
        <v>550</v>
      </c>
      <c r="AL1521" s="78" t="e">
        <f>VLOOKUP($E1521,Invoicing!$A$1:$H$8,MATCH(TRACKER!$N1521,Invoicing!$A$1:$H$1,0),FALSE)</f>
        <v>#N/A</v>
      </c>
      <c r="AM1521" s="78">
        <f>VLOOKUP($E1521,Invoicing!$A$1:$H$8,MATCH(TRACKER!$O$1,Invoicing!$A$1:$H$1,0),FALSE)</f>
        <v>45</v>
      </c>
      <c r="AN1521" s="78">
        <f t="shared" si="474"/>
        <v>0</v>
      </c>
      <c r="AO1521" s="2">
        <f t="shared" si="475"/>
        <v>4</v>
      </c>
      <c r="AP1521" s="2" t="str">
        <f t="shared" si="476"/>
        <v>WEEK</v>
      </c>
      <c r="AQ1521" s="2" t="str">
        <f t="shared" si="477"/>
        <v>AZOIA LOGISTICSWEEK</v>
      </c>
      <c r="AR1521" s="71">
        <f t="shared" si="478"/>
        <v>550</v>
      </c>
      <c r="AS1521" s="71">
        <f>VLOOKUP(AJ1521,Invoicing!A:K,10,FALSE)</f>
        <v>25</v>
      </c>
      <c r="AT1521" s="71">
        <f t="shared" si="479"/>
        <v>575</v>
      </c>
    </row>
    <row r="1522" spans="1:46">
      <c r="A1522" s="37" t="s">
        <v>1690</v>
      </c>
      <c r="B1522" s="3" t="s">
        <v>38</v>
      </c>
      <c r="C1522" s="11">
        <v>45558.402777777781</v>
      </c>
      <c r="D1522" s="11">
        <v>45558.291666666664</v>
      </c>
      <c r="E1522" s="11" t="s">
        <v>49</v>
      </c>
      <c r="F1522" s="11" t="s">
        <v>40</v>
      </c>
      <c r="G1522" s="3" t="s">
        <v>1699</v>
      </c>
      <c r="H1522" s="3" t="s">
        <v>2821</v>
      </c>
      <c r="I1522" s="11">
        <v>45559.291666666664</v>
      </c>
      <c r="J1522" s="12">
        <v>45561.604861111111</v>
      </c>
      <c r="K1522" s="12">
        <v>45561.666666666664</v>
      </c>
      <c r="L1522" s="12">
        <v>45561.67083333333</v>
      </c>
      <c r="M1522" s="12" t="s">
        <v>115</v>
      </c>
      <c r="N1522" s="3" t="s">
        <v>42</v>
      </c>
      <c r="O1522" s="3">
        <v>0</v>
      </c>
      <c r="P1522" s="1">
        <f t="shared" si="460"/>
        <v>39</v>
      </c>
      <c r="Q1522" s="1">
        <f t="shared" si="461"/>
        <v>9</v>
      </c>
      <c r="R1522" s="72">
        <f t="shared" si="462"/>
        <v>45561.604861111111</v>
      </c>
      <c r="S1522" s="73">
        <f t="shared" si="463"/>
        <v>0.88888888888322981</v>
      </c>
      <c r="T1522" s="74">
        <f>Table2[[#This Row],[ETA A OFRECIMIENTO]]*24</f>
        <v>21.333333333197515</v>
      </c>
      <c r="U1522" s="1" t="str">
        <f t="shared" si="464"/>
        <v>YES</v>
      </c>
      <c r="V1522" s="73">
        <f t="shared" si="465"/>
        <v>2.375</v>
      </c>
      <c r="W1522" s="74">
        <f>Table2[[#This Row],[DEL. AVAILABLE A SLOT]]*24</f>
        <v>57</v>
      </c>
      <c r="X1522" s="1" t="str">
        <f t="shared" si="466"/>
        <v>NO</v>
      </c>
      <c r="Y1522" s="73">
        <f t="shared" si="467"/>
        <v>3.2638888888832298</v>
      </c>
      <c r="Z1522" s="74">
        <f>Table2[[#This Row],[ETA A TIMESLOT]]*24</f>
        <v>78.333333333197515</v>
      </c>
      <c r="AA1522" s="73">
        <f t="shared" si="468"/>
        <v>0</v>
      </c>
      <c r="AB1522" s="73" t="str">
        <f t="shared" si="469"/>
        <v>SI</v>
      </c>
      <c r="AC1522" s="74">
        <f>Table2[[#This Row],[PUNTUALIDAD (H)]]*24</f>
        <v>0</v>
      </c>
      <c r="AD1522" s="73">
        <f t="shared" si="470"/>
        <v>3.2680555555489263</v>
      </c>
      <c r="AE1522" s="74">
        <f>Table2[[#This Row],[ATA TO UNLOADING]]*24</f>
        <v>78.433333333174232</v>
      </c>
      <c r="AF1522" s="74" t="str">
        <f>IF(Table2[[#This Row],[ATA TO UNLOADING 2]]&lt;=48,"YES","NO")</f>
        <v>NO</v>
      </c>
      <c r="AG1522" s="75">
        <f t="shared" si="471"/>
        <v>0.66666666666424135</v>
      </c>
      <c r="AH1522" s="2" t="s">
        <v>42</v>
      </c>
      <c r="AI1522" s="2" t="str">
        <f t="shared" si="472"/>
        <v>MSKU9737993</v>
      </c>
      <c r="AJ1522" s="76" t="str">
        <f t="shared" si="473"/>
        <v>CTU FLEVOKUST BV</v>
      </c>
      <c r="AK1522" s="77">
        <f>IF($M1522="TRUCK",VLOOKUP($AQ1522,Invoicing!$A$17:$B$49,MATCH($AK$1,Invoicing!$A$17:$B$17,0),FALSE),VLOOKUP($AQ1522,Invoicing!$N$17:$O$21,MATCH($AK$1,Invoicing!$N$17:$O$17,0),FALSE))</f>
        <v>520</v>
      </c>
      <c r="AL1522" s="78" t="e">
        <f>VLOOKUP($E1522,Invoicing!$A$1:$H$8,MATCH(TRACKER!$N1522,Invoicing!$A$1:$H$1,0),FALSE)</f>
        <v>#N/A</v>
      </c>
      <c r="AM1522" s="78">
        <v>35</v>
      </c>
      <c r="AN1522" s="78">
        <f t="shared" si="474"/>
        <v>0</v>
      </c>
      <c r="AO1522" s="2">
        <f t="shared" si="475"/>
        <v>4</v>
      </c>
      <c r="AP1522" s="2" t="str">
        <f t="shared" si="476"/>
        <v>WEEK</v>
      </c>
      <c r="AQ1522" s="2" t="str">
        <f t="shared" si="477"/>
        <v>CTU FLEVOKUST BVWEEK</v>
      </c>
      <c r="AR1522" s="71">
        <f t="shared" si="478"/>
        <v>520</v>
      </c>
      <c r="AS1522" s="71">
        <f>VLOOKUP(AJ1522,Invoicing!A:K,10,FALSE)</f>
        <v>0</v>
      </c>
      <c r="AT1522" s="71">
        <f t="shared" si="479"/>
        <v>520</v>
      </c>
    </row>
    <row r="1523" spans="1:46">
      <c r="A1523" s="37" t="s">
        <v>1690</v>
      </c>
      <c r="B1523" s="3" t="s">
        <v>38</v>
      </c>
      <c r="C1523" s="11">
        <v>45558.402777777781</v>
      </c>
      <c r="D1523" s="11">
        <v>45558.291666666664</v>
      </c>
      <c r="E1523" s="11" t="s">
        <v>44</v>
      </c>
      <c r="F1523" s="11" t="s">
        <v>40</v>
      </c>
      <c r="G1523" s="3" t="s">
        <v>1700</v>
      </c>
      <c r="H1523" s="3" t="s">
        <v>2821</v>
      </c>
      <c r="I1523" s="11">
        <v>45559.291666666664</v>
      </c>
      <c r="J1523" s="12">
        <v>45561.5</v>
      </c>
      <c r="K1523" s="12">
        <v>45561.5</v>
      </c>
      <c r="L1523" s="12">
        <v>45561.513888888891</v>
      </c>
      <c r="M1523" s="12" t="s">
        <v>115</v>
      </c>
      <c r="N1523" s="3" t="s">
        <v>42</v>
      </c>
      <c r="O1523" s="3">
        <v>0</v>
      </c>
      <c r="P1523" s="1">
        <f t="shared" si="460"/>
        <v>39</v>
      </c>
      <c r="Q1523" s="1">
        <f t="shared" si="461"/>
        <v>9</v>
      </c>
      <c r="R1523" s="72">
        <f t="shared" si="462"/>
        <v>45561.5</v>
      </c>
      <c r="S1523" s="73">
        <f t="shared" si="463"/>
        <v>0.88888888888322981</v>
      </c>
      <c r="T1523" s="74">
        <f>Table2[[#This Row],[ETA A OFRECIMIENTO]]*24</f>
        <v>21.333333333197515</v>
      </c>
      <c r="U1523" s="1" t="str">
        <f t="shared" si="464"/>
        <v>YES</v>
      </c>
      <c r="V1523" s="73">
        <f t="shared" si="465"/>
        <v>2.2083333333357587</v>
      </c>
      <c r="W1523" s="74">
        <f>Table2[[#This Row],[DEL. AVAILABLE A SLOT]]*24</f>
        <v>53.000000000058208</v>
      </c>
      <c r="X1523" s="1" t="str">
        <f t="shared" si="466"/>
        <v>NO</v>
      </c>
      <c r="Y1523" s="73">
        <f t="shared" si="467"/>
        <v>3.0972222222189885</v>
      </c>
      <c r="Z1523" s="74">
        <f>Table2[[#This Row],[ETA A TIMESLOT]]*24</f>
        <v>74.333333333255723</v>
      </c>
      <c r="AA1523" s="73">
        <f t="shared" si="468"/>
        <v>0</v>
      </c>
      <c r="AB1523" s="73" t="str">
        <f t="shared" si="469"/>
        <v>SI</v>
      </c>
      <c r="AC1523" s="74">
        <f>Table2[[#This Row],[PUNTUALIDAD (H)]]*24</f>
        <v>0</v>
      </c>
      <c r="AD1523" s="73">
        <f t="shared" si="470"/>
        <v>3.1111111111094942</v>
      </c>
      <c r="AE1523" s="74">
        <f>Table2[[#This Row],[ATA TO UNLOADING]]*24</f>
        <v>74.666666666627862</v>
      </c>
      <c r="AF1523" s="74" t="str">
        <f>IF(Table2[[#This Row],[ATA TO UNLOADING 2]]&lt;=48,"YES","NO")</f>
        <v>NO</v>
      </c>
      <c r="AG1523" s="75">
        <f t="shared" si="471"/>
        <v>0.5</v>
      </c>
      <c r="AH1523" s="2" t="s">
        <v>42</v>
      </c>
      <c r="AI1523" s="2" t="str">
        <f t="shared" si="472"/>
        <v>TCKU7867205</v>
      </c>
      <c r="AJ1523" s="76" t="str">
        <f t="shared" si="473"/>
        <v>MSI</v>
      </c>
      <c r="AK1523" s="77">
        <f>IF($M1523="TRUCK",VLOOKUP($AQ1523,Invoicing!$A$17:$B$49,MATCH($AK$1,Invoicing!$A$17:$B$17,0),FALSE),VLOOKUP($AQ1523,Invoicing!$N$17:$O$21,MATCH($AK$1,Invoicing!$N$17:$O$17,0),FALSE))</f>
        <v>480</v>
      </c>
      <c r="AL1523" s="78" t="e">
        <f>VLOOKUP($E1523,Invoicing!$A$1:$H$8,MATCH(TRACKER!$N1523,Invoicing!$A$1:$H$1,0),FALSE)</f>
        <v>#N/A</v>
      </c>
      <c r="AM1523" s="78">
        <f>VLOOKUP($E1523,Invoicing!$A$1:$H$8,MATCH(TRACKER!$O$1,Invoicing!$A$1:$H$1,0),FALSE)</f>
        <v>50</v>
      </c>
      <c r="AN1523" s="78">
        <f t="shared" si="474"/>
        <v>0</v>
      </c>
      <c r="AO1523" s="2">
        <f t="shared" si="475"/>
        <v>4</v>
      </c>
      <c r="AP1523" s="2" t="str">
        <f t="shared" si="476"/>
        <v>WEEK</v>
      </c>
      <c r="AQ1523" s="2" t="str">
        <f t="shared" si="477"/>
        <v>MSIWEEK</v>
      </c>
      <c r="AR1523" s="71">
        <f t="shared" si="478"/>
        <v>480</v>
      </c>
      <c r="AS1523" s="71">
        <f>VLOOKUP(AJ1523,Invoicing!A:K,10,FALSE)</f>
        <v>25</v>
      </c>
      <c r="AT1523" s="71">
        <f t="shared" si="479"/>
        <v>505</v>
      </c>
    </row>
    <row r="1524" spans="1:46">
      <c r="A1524" s="37" t="s">
        <v>722</v>
      </c>
      <c r="B1524" s="3" t="s">
        <v>38</v>
      </c>
      <c r="C1524" s="11">
        <v>45566.136805555558</v>
      </c>
      <c r="D1524" s="11">
        <v>45566.375</v>
      </c>
      <c r="E1524" s="11" t="s">
        <v>43</v>
      </c>
      <c r="F1524" s="11" t="s">
        <v>40</v>
      </c>
      <c r="G1524" s="3" t="s">
        <v>1701</v>
      </c>
      <c r="H1524" s="3" t="s">
        <v>41</v>
      </c>
      <c r="I1524" s="11">
        <v>45566.791666666664</v>
      </c>
      <c r="J1524" s="12">
        <v>45566.665277777778</v>
      </c>
      <c r="K1524" s="12">
        <v>45566.791666666664</v>
      </c>
      <c r="L1524" s="12">
        <v>45566.670138888891</v>
      </c>
      <c r="M1524" s="12" t="s">
        <v>115</v>
      </c>
      <c r="N1524" s="3" t="s">
        <v>42</v>
      </c>
      <c r="O1524" s="3">
        <v>0</v>
      </c>
      <c r="P1524" s="1">
        <f t="shared" si="460"/>
        <v>40</v>
      </c>
      <c r="Q1524" s="1">
        <f t="shared" si="461"/>
        <v>10</v>
      </c>
      <c r="R1524" s="72">
        <f t="shared" si="462"/>
        <v>45566.665277777778</v>
      </c>
      <c r="S1524" s="73">
        <f t="shared" si="463"/>
        <v>0.65486111110658385</v>
      </c>
      <c r="T1524" s="74">
        <f>Table2[[#This Row],[ETA A OFRECIMIENTO]]*24</f>
        <v>15.716666666558012</v>
      </c>
      <c r="U1524" s="1" t="str">
        <f t="shared" si="464"/>
        <v>YES</v>
      </c>
      <c r="V1524" s="73">
        <f t="shared" si="465"/>
        <v>0</v>
      </c>
      <c r="W1524" s="74">
        <f>Table2[[#This Row],[DEL. AVAILABLE A SLOT]]*24</f>
        <v>0</v>
      </c>
      <c r="X1524" s="1" t="str">
        <f t="shared" si="466"/>
        <v>SI</v>
      </c>
      <c r="Y1524" s="73">
        <f t="shared" si="467"/>
        <v>0.65486111110658385</v>
      </c>
      <c r="Z1524" s="74">
        <f>Table2[[#This Row],[ETA A TIMESLOT]]*24</f>
        <v>15.716666666558012</v>
      </c>
      <c r="AA1524" s="73">
        <f t="shared" si="468"/>
        <v>0</v>
      </c>
      <c r="AB1524" s="73" t="str">
        <f t="shared" si="469"/>
        <v>SI</v>
      </c>
      <c r="AC1524" s="74">
        <f>Table2[[#This Row],[PUNTUALIDAD (H)]]*24</f>
        <v>0</v>
      </c>
      <c r="AD1524" s="73">
        <f t="shared" si="470"/>
        <v>0.53333333333284827</v>
      </c>
      <c r="AE1524" s="74">
        <f>Table2[[#This Row],[ATA TO UNLOADING]]*24</f>
        <v>12.799999999988358</v>
      </c>
      <c r="AF1524" s="74" t="str">
        <f>IF(Table2[[#This Row],[ATA TO UNLOADING 2]]&lt;=48,"YES","NO")</f>
        <v>YES</v>
      </c>
      <c r="AG1524" s="75">
        <f t="shared" si="471"/>
        <v>0.79166666666424135</v>
      </c>
      <c r="AH1524" s="2" t="s">
        <v>42</v>
      </c>
      <c r="AI1524" s="2" t="str">
        <f t="shared" si="472"/>
        <v>MRKU7030850</v>
      </c>
      <c r="AJ1524" s="76" t="str">
        <f t="shared" si="473"/>
        <v>LOGIX</v>
      </c>
      <c r="AK1524" s="77">
        <f>IF($M1524="TRUCK",VLOOKUP($AQ1524,Invoicing!$A$17:$B$49,MATCH($AK$1,Invoicing!$A$17:$B$17,0),FALSE),VLOOKUP($AQ1524,Invoicing!$N$17:$O$21,MATCH($AK$1,Invoicing!$N$17:$O$17,0),FALSE))</f>
        <v>530</v>
      </c>
      <c r="AL1524" s="78" t="e">
        <f>VLOOKUP($E1524,Invoicing!$A$1:$H$8,MATCH(TRACKER!$N1524,Invoicing!$A$1:$H$1,0),FALSE)</f>
        <v>#N/A</v>
      </c>
      <c r="AM1524" s="78">
        <f>VLOOKUP($E1524,Invoicing!$A$1:$H$8,MATCH(TRACKER!$O$1,Invoicing!$A$1:$H$1,0),FALSE)</f>
        <v>50</v>
      </c>
      <c r="AN1524" s="78">
        <f t="shared" si="474"/>
        <v>0</v>
      </c>
      <c r="AO1524" s="2">
        <f t="shared" si="475"/>
        <v>2</v>
      </c>
      <c r="AP1524" s="2" t="str">
        <f t="shared" si="476"/>
        <v>WEEK</v>
      </c>
      <c r="AQ1524" s="2" t="str">
        <f t="shared" si="477"/>
        <v>LOGIXWEEK</v>
      </c>
      <c r="AR1524" s="71">
        <f t="shared" si="478"/>
        <v>530</v>
      </c>
      <c r="AS1524" s="71">
        <f>VLOOKUP(AJ1524,Invoicing!A:K,10,FALSE)</f>
        <v>25</v>
      </c>
      <c r="AT1524" s="71">
        <f t="shared" si="479"/>
        <v>555</v>
      </c>
    </row>
    <row r="1525" spans="1:46">
      <c r="A1525" s="37" t="s">
        <v>722</v>
      </c>
      <c r="B1525" s="3" t="s">
        <v>38</v>
      </c>
      <c r="C1525" s="11">
        <v>45566.136805555558</v>
      </c>
      <c r="D1525" s="11">
        <v>45566.375</v>
      </c>
      <c r="E1525" s="11" t="s">
        <v>45</v>
      </c>
      <c r="F1525" s="11" t="s">
        <v>40</v>
      </c>
      <c r="G1525" s="3" t="s">
        <v>1702</v>
      </c>
      <c r="H1525" s="3" t="s">
        <v>2821</v>
      </c>
      <c r="I1525" s="11">
        <v>45566.791666666664</v>
      </c>
      <c r="J1525" s="12">
        <v>45566.981249999997</v>
      </c>
      <c r="K1525" s="12">
        <v>45567.166666666664</v>
      </c>
      <c r="L1525" s="12">
        <v>45566.998611111114</v>
      </c>
      <c r="M1525" s="12" t="s">
        <v>115</v>
      </c>
      <c r="N1525" s="3" t="s">
        <v>42</v>
      </c>
      <c r="O1525" s="3">
        <v>0</v>
      </c>
      <c r="P1525" s="1">
        <f t="shared" si="460"/>
        <v>40</v>
      </c>
      <c r="Q1525" s="1">
        <f t="shared" si="461"/>
        <v>10</v>
      </c>
      <c r="R1525" s="72">
        <f t="shared" si="462"/>
        <v>45566.981249999997</v>
      </c>
      <c r="S1525" s="73">
        <f t="shared" si="463"/>
        <v>0.65486111110658385</v>
      </c>
      <c r="T1525" s="74">
        <f>Table2[[#This Row],[ETA A OFRECIMIENTO]]*24</f>
        <v>15.716666666558012</v>
      </c>
      <c r="U1525" s="1" t="str">
        <f t="shared" si="464"/>
        <v>YES</v>
      </c>
      <c r="V1525" s="73">
        <f t="shared" si="465"/>
        <v>0.375</v>
      </c>
      <c r="W1525" s="74">
        <f>Table2[[#This Row],[DEL. AVAILABLE A SLOT]]*24</f>
        <v>9</v>
      </c>
      <c r="X1525" s="1" t="str">
        <f t="shared" si="466"/>
        <v>SI</v>
      </c>
      <c r="Y1525" s="73">
        <f t="shared" si="467"/>
        <v>1.0298611111065838</v>
      </c>
      <c r="Z1525" s="74">
        <f>Table2[[#This Row],[ETA A TIMESLOT]]*24</f>
        <v>24.716666666558012</v>
      </c>
      <c r="AA1525" s="73">
        <f t="shared" si="468"/>
        <v>0</v>
      </c>
      <c r="AB1525" s="73" t="str">
        <f t="shared" si="469"/>
        <v>SI</v>
      </c>
      <c r="AC1525" s="74">
        <f>Table2[[#This Row],[PUNTUALIDAD (H)]]*24</f>
        <v>0</v>
      </c>
      <c r="AD1525" s="73">
        <f t="shared" si="470"/>
        <v>0.86180555555620231</v>
      </c>
      <c r="AE1525" s="74">
        <f>Table2[[#This Row],[ATA TO UNLOADING]]*24</f>
        <v>20.683333333348855</v>
      </c>
      <c r="AF1525" s="74" t="str">
        <f>IF(Table2[[#This Row],[ATA TO UNLOADING 2]]&lt;=48,"YES","NO")</f>
        <v>YES</v>
      </c>
      <c r="AG1525" s="75">
        <f t="shared" si="471"/>
        <v>0.16666666666424135</v>
      </c>
      <c r="AH1525" s="2" t="s">
        <v>24</v>
      </c>
      <c r="AI1525" s="2" t="str">
        <f t="shared" si="472"/>
        <v>MRKU0288483</v>
      </c>
      <c r="AJ1525" s="76" t="str">
        <f t="shared" si="473"/>
        <v>OM TRANSPORT</v>
      </c>
      <c r="AK1525" s="77">
        <f>IF($M1525="TRUCK",VLOOKUP($AQ1525,Invoicing!$A$17:$B$49,MATCH($AK$1,Invoicing!$A$17:$B$17,0),FALSE),VLOOKUP($AQ1525,Invoicing!$N$17:$O$21,MATCH($AK$1,Invoicing!$N$17:$O$17,0),FALSE))</f>
        <v>475</v>
      </c>
      <c r="AL1525" s="78" t="e">
        <f>VLOOKUP($E1525,Invoicing!$A$1:$H$8,MATCH(TRACKER!$N1525,Invoicing!$A$1:$H$1,0),FALSE)</f>
        <v>#N/A</v>
      </c>
      <c r="AM1525" s="78">
        <f>VLOOKUP($E1525,Invoicing!$A$1:$H$8,MATCH(TRACKER!$O$1,Invoicing!$A$1:$H$1,0),FALSE)</f>
        <v>50</v>
      </c>
      <c r="AN1525" s="78">
        <f t="shared" si="474"/>
        <v>0</v>
      </c>
      <c r="AO1525" s="2">
        <f t="shared" si="475"/>
        <v>3</v>
      </c>
      <c r="AP1525" s="2" t="str">
        <f t="shared" si="476"/>
        <v>NIGHT</v>
      </c>
      <c r="AQ1525" s="2" t="str">
        <f t="shared" si="477"/>
        <v>OM TRANSPORTNIGHT</v>
      </c>
      <c r="AR1525" s="71">
        <f t="shared" si="478"/>
        <v>475</v>
      </c>
      <c r="AS1525" s="71">
        <f>VLOOKUP(AJ1525,Invoicing!A:K,10,FALSE)</f>
        <v>25</v>
      </c>
      <c r="AT1525" s="71">
        <f t="shared" si="479"/>
        <v>500</v>
      </c>
    </row>
    <row r="1526" spans="1:46">
      <c r="A1526" s="37" t="s">
        <v>722</v>
      </c>
      <c r="B1526" s="3" t="s">
        <v>38</v>
      </c>
      <c r="C1526" s="11">
        <v>45566.136805555558</v>
      </c>
      <c r="D1526" s="11">
        <v>45566.375</v>
      </c>
      <c r="E1526" s="11" t="s">
        <v>45</v>
      </c>
      <c r="F1526" s="11" t="s">
        <v>40</v>
      </c>
      <c r="G1526" s="3" t="s">
        <v>1703</v>
      </c>
      <c r="H1526" s="3" t="s">
        <v>2821</v>
      </c>
      <c r="I1526" s="11">
        <v>45566.791666666664</v>
      </c>
      <c r="J1526" s="12">
        <v>45566.986805555556</v>
      </c>
      <c r="K1526" s="12">
        <v>45567.041666666664</v>
      </c>
      <c r="L1526" s="12">
        <v>45567.055555555555</v>
      </c>
      <c r="M1526" s="12" t="s">
        <v>115</v>
      </c>
      <c r="N1526" s="3" t="s">
        <v>42</v>
      </c>
      <c r="O1526" s="3">
        <v>0</v>
      </c>
      <c r="P1526" s="1">
        <f t="shared" si="460"/>
        <v>40</v>
      </c>
      <c r="Q1526" s="1">
        <f t="shared" si="461"/>
        <v>10</v>
      </c>
      <c r="R1526" s="72">
        <f t="shared" si="462"/>
        <v>45566.986805555556</v>
      </c>
      <c r="S1526" s="73">
        <f t="shared" si="463"/>
        <v>0.65486111110658385</v>
      </c>
      <c r="T1526" s="74">
        <f>Table2[[#This Row],[ETA A OFRECIMIENTO]]*24</f>
        <v>15.716666666558012</v>
      </c>
      <c r="U1526" s="1" t="str">
        <f t="shared" si="464"/>
        <v>YES</v>
      </c>
      <c r="V1526" s="73">
        <f t="shared" si="465"/>
        <v>0.25</v>
      </c>
      <c r="W1526" s="74">
        <f>Table2[[#This Row],[DEL. AVAILABLE A SLOT]]*24</f>
        <v>6</v>
      </c>
      <c r="X1526" s="1" t="str">
        <f t="shared" si="466"/>
        <v>SI</v>
      </c>
      <c r="Y1526" s="73">
        <f t="shared" si="467"/>
        <v>0.90486111110658385</v>
      </c>
      <c r="Z1526" s="74">
        <f>Table2[[#This Row],[ETA A TIMESLOT]]*24</f>
        <v>21.716666666558012</v>
      </c>
      <c r="AA1526" s="73">
        <f t="shared" si="468"/>
        <v>0</v>
      </c>
      <c r="AB1526" s="73" t="str">
        <f t="shared" si="469"/>
        <v>SI</v>
      </c>
      <c r="AC1526" s="74">
        <f>Table2[[#This Row],[PUNTUALIDAD (H)]]*24</f>
        <v>0</v>
      </c>
      <c r="AD1526" s="73">
        <f t="shared" si="470"/>
        <v>0.91874999999708962</v>
      </c>
      <c r="AE1526" s="74">
        <f>Table2[[#This Row],[ATA TO UNLOADING]]*24</f>
        <v>22.049999999930151</v>
      </c>
      <c r="AF1526" s="74" t="str">
        <f>IF(Table2[[#This Row],[ATA TO UNLOADING 2]]&lt;=48,"YES","NO")</f>
        <v>YES</v>
      </c>
      <c r="AG1526" s="75">
        <f t="shared" si="471"/>
        <v>4.1666666664241347E-2</v>
      </c>
      <c r="AH1526" s="2" t="s">
        <v>24</v>
      </c>
      <c r="AI1526" s="2" t="str">
        <f t="shared" si="472"/>
        <v>TCKU7438279</v>
      </c>
      <c r="AJ1526" s="76" t="str">
        <f t="shared" si="473"/>
        <v>OM TRANSPORT</v>
      </c>
      <c r="AK1526" s="77">
        <f>IF($M1526="TRUCK",VLOOKUP($AQ1526,Invoicing!$A$17:$B$49,MATCH($AK$1,Invoicing!$A$17:$B$17,0),FALSE),VLOOKUP($AQ1526,Invoicing!$N$17:$O$21,MATCH($AK$1,Invoicing!$N$17:$O$17,0),FALSE))</f>
        <v>475</v>
      </c>
      <c r="AL1526" s="78" t="e">
        <f>VLOOKUP($E1526,Invoicing!$A$1:$H$8,MATCH(TRACKER!$N1526,Invoicing!$A$1:$H$1,0),FALSE)</f>
        <v>#N/A</v>
      </c>
      <c r="AM1526" s="78">
        <f>VLOOKUP($E1526,Invoicing!$A$1:$H$8,MATCH(TRACKER!$O$1,Invoicing!$A$1:$H$1,0),FALSE)</f>
        <v>50</v>
      </c>
      <c r="AN1526" s="78">
        <f t="shared" si="474"/>
        <v>0</v>
      </c>
      <c r="AO1526" s="2">
        <f t="shared" si="475"/>
        <v>3</v>
      </c>
      <c r="AP1526" s="2" t="str">
        <f t="shared" si="476"/>
        <v>NIGHT</v>
      </c>
      <c r="AQ1526" s="2" t="str">
        <f t="shared" si="477"/>
        <v>OM TRANSPORTNIGHT</v>
      </c>
      <c r="AR1526" s="71">
        <f t="shared" si="478"/>
        <v>475</v>
      </c>
      <c r="AS1526" s="71">
        <f>VLOOKUP(AJ1526,Invoicing!A:K,10,FALSE)</f>
        <v>25</v>
      </c>
      <c r="AT1526" s="71">
        <f t="shared" si="479"/>
        <v>500</v>
      </c>
    </row>
    <row r="1527" spans="1:46">
      <c r="A1527" s="37" t="s">
        <v>722</v>
      </c>
      <c r="B1527" s="3" t="s">
        <v>38</v>
      </c>
      <c r="C1527" s="11">
        <v>45566.136805555558</v>
      </c>
      <c r="D1527" s="11">
        <v>45566.375</v>
      </c>
      <c r="E1527" s="11" t="s">
        <v>45</v>
      </c>
      <c r="F1527" s="11" t="s">
        <v>40</v>
      </c>
      <c r="G1527" s="3" t="s">
        <v>1704</v>
      </c>
      <c r="H1527" s="3" t="s">
        <v>2821</v>
      </c>
      <c r="I1527" s="11">
        <v>45566.791666666664</v>
      </c>
      <c r="J1527" s="12">
        <v>45566.954861111109</v>
      </c>
      <c r="K1527" s="12">
        <v>45566.958333333336</v>
      </c>
      <c r="L1527" s="12">
        <v>45566.965277777781</v>
      </c>
      <c r="M1527" s="12" t="s">
        <v>115</v>
      </c>
      <c r="N1527" s="3" t="s">
        <v>42</v>
      </c>
      <c r="O1527" s="3">
        <v>0</v>
      </c>
      <c r="P1527" s="1">
        <f t="shared" si="460"/>
        <v>40</v>
      </c>
      <c r="Q1527" s="1">
        <f t="shared" si="461"/>
        <v>10</v>
      </c>
      <c r="R1527" s="72">
        <f t="shared" si="462"/>
        <v>45566.954861111109</v>
      </c>
      <c r="S1527" s="73">
        <f t="shared" si="463"/>
        <v>0.65486111110658385</v>
      </c>
      <c r="T1527" s="74">
        <f>Table2[[#This Row],[ETA A OFRECIMIENTO]]*24</f>
        <v>15.716666666558012</v>
      </c>
      <c r="U1527" s="1" t="str">
        <f t="shared" si="464"/>
        <v>YES</v>
      </c>
      <c r="V1527" s="73">
        <f t="shared" si="465"/>
        <v>0.16666666667151731</v>
      </c>
      <c r="W1527" s="74">
        <f>Table2[[#This Row],[DEL. AVAILABLE A SLOT]]*24</f>
        <v>4.0000000001164153</v>
      </c>
      <c r="X1527" s="1" t="str">
        <f t="shared" si="466"/>
        <v>SI</v>
      </c>
      <c r="Y1527" s="73">
        <f t="shared" si="467"/>
        <v>0.82152777777810115</v>
      </c>
      <c r="Z1527" s="74">
        <f>Table2[[#This Row],[ETA A TIMESLOT]]*24</f>
        <v>19.716666666674428</v>
      </c>
      <c r="AA1527" s="73">
        <f t="shared" si="468"/>
        <v>0</v>
      </c>
      <c r="AB1527" s="73" t="str">
        <f t="shared" si="469"/>
        <v>SI</v>
      </c>
      <c r="AC1527" s="74">
        <f>Table2[[#This Row],[PUNTUALIDAD (H)]]*24</f>
        <v>0</v>
      </c>
      <c r="AD1527" s="73">
        <f t="shared" si="470"/>
        <v>0.82847222222335404</v>
      </c>
      <c r="AE1527" s="74">
        <f>Table2[[#This Row],[ATA TO UNLOADING]]*24</f>
        <v>19.883333333360497</v>
      </c>
      <c r="AF1527" s="74" t="str">
        <f>IF(Table2[[#This Row],[ATA TO UNLOADING 2]]&lt;=48,"YES","NO")</f>
        <v>YES</v>
      </c>
      <c r="AG1527" s="75">
        <f t="shared" si="471"/>
        <v>0.95833333333575865</v>
      </c>
      <c r="AH1527" s="2" t="s">
        <v>24</v>
      </c>
      <c r="AI1527" s="2" t="str">
        <f t="shared" si="472"/>
        <v>UETU5039408</v>
      </c>
      <c r="AJ1527" s="76" t="str">
        <f t="shared" si="473"/>
        <v>OM TRANSPORT</v>
      </c>
      <c r="AK1527" s="77">
        <f>IF($M1527="TRUCK",VLOOKUP($AQ1527,Invoicing!$A$17:$B$49,MATCH($AK$1,Invoicing!$A$17:$B$17,0),FALSE),VLOOKUP($AQ1527,Invoicing!$N$17:$O$21,MATCH($AK$1,Invoicing!$N$17:$O$17,0),FALSE))</f>
        <v>475</v>
      </c>
      <c r="AL1527" s="78" t="e">
        <f>VLOOKUP($E1527,Invoicing!$A$1:$H$8,MATCH(TRACKER!$N1527,Invoicing!$A$1:$H$1,0),FALSE)</f>
        <v>#N/A</v>
      </c>
      <c r="AM1527" s="78">
        <f>VLOOKUP($E1527,Invoicing!$A$1:$H$8,MATCH(TRACKER!$O$1,Invoicing!$A$1:$H$1,0),FALSE)</f>
        <v>50</v>
      </c>
      <c r="AN1527" s="78">
        <f t="shared" si="474"/>
        <v>0</v>
      </c>
      <c r="AO1527" s="2">
        <f t="shared" si="475"/>
        <v>2</v>
      </c>
      <c r="AP1527" s="2" t="str">
        <f t="shared" si="476"/>
        <v>NIGHT</v>
      </c>
      <c r="AQ1527" s="2" t="str">
        <f t="shared" si="477"/>
        <v>OM TRANSPORTNIGHT</v>
      </c>
      <c r="AR1527" s="71">
        <f t="shared" si="478"/>
        <v>475</v>
      </c>
      <c r="AS1527" s="71">
        <f>VLOOKUP(AJ1527,Invoicing!A:K,10,FALSE)</f>
        <v>25</v>
      </c>
      <c r="AT1527" s="71">
        <f t="shared" si="479"/>
        <v>500</v>
      </c>
    </row>
    <row r="1528" spans="1:46">
      <c r="A1528" s="37" t="s">
        <v>722</v>
      </c>
      <c r="B1528" s="3" t="s">
        <v>38</v>
      </c>
      <c r="C1528" s="11">
        <v>45566.136805555558</v>
      </c>
      <c r="D1528" s="11">
        <v>45566.375</v>
      </c>
      <c r="E1528" s="11" t="s">
        <v>44</v>
      </c>
      <c r="F1528" s="11" t="s">
        <v>40</v>
      </c>
      <c r="G1528" s="3" t="s">
        <v>1705</v>
      </c>
      <c r="H1528" s="3" t="s">
        <v>2821</v>
      </c>
      <c r="I1528" s="11">
        <v>45566.791666666664</v>
      </c>
      <c r="J1528" s="12">
        <v>45566.800694444442</v>
      </c>
      <c r="K1528" s="12">
        <v>45566.875</v>
      </c>
      <c r="L1528" s="12">
        <v>45566.815972222219</v>
      </c>
      <c r="M1528" s="12" t="s">
        <v>115</v>
      </c>
      <c r="N1528" s="3" t="s">
        <v>42</v>
      </c>
      <c r="O1528" s="3">
        <v>0</v>
      </c>
      <c r="P1528" s="1">
        <f t="shared" si="460"/>
        <v>40</v>
      </c>
      <c r="Q1528" s="1">
        <f t="shared" si="461"/>
        <v>10</v>
      </c>
      <c r="R1528" s="72">
        <f t="shared" si="462"/>
        <v>45566.800694444442</v>
      </c>
      <c r="S1528" s="73">
        <f t="shared" si="463"/>
        <v>0.65486111110658385</v>
      </c>
      <c r="T1528" s="74">
        <f>Table2[[#This Row],[ETA A OFRECIMIENTO]]*24</f>
        <v>15.716666666558012</v>
      </c>
      <c r="U1528" s="1" t="str">
        <f t="shared" si="464"/>
        <v>YES</v>
      </c>
      <c r="V1528" s="73">
        <f t="shared" si="465"/>
        <v>8.3333333335758653E-2</v>
      </c>
      <c r="W1528" s="74">
        <f>Table2[[#This Row],[DEL. AVAILABLE A SLOT]]*24</f>
        <v>2.0000000000582077</v>
      </c>
      <c r="X1528" s="1" t="str">
        <f t="shared" si="466"/>
        <v>SI</v>
      </c>
      <c r="Y1528" s="73">
        <f t="shared" si="467"/>
        <v>0.7381944444423425</v>
      </c>
      <c r="Z1528" s="74">
        <f>Table2[[#This Row],[ETA A TIMESLOT]]*24</f>
        <v>17.71666666661622</v>
      </c>
      <c r="AA1528" s="73">
        <f t="shared" si="468"/>
        <v>0</v>
      </c>
      <c r="AB1528" s="73" t="str">
        <f t="shared" si="469"/>
        <v>SI</v>
      </c>
      <c r="AC1528" s="74">
        <f>Table2[[#This Row],[PUNTUALIDAD (H)]]*24</f>
        <v>0</v>
      </c>
      <c r="AD1528" s="73">
        <f t="shared" si="470"/>
        <v>0.67916666666133096</v>
      </c>
      <c r="AE1528" s="74">
        <f>Table2[[#This Row],[ATA TO UNLOADING]]*24</f>
        <v>16.299999999871943</v>
      </c>
      <c r="AF1528" s="74" t="str">
        <f>IF(Table2[[#This Row],[ATA TO UNLOADING 2]]&lt;=48,"YES","NO")</f>
        <v>YES</v>
      </c>
      <c r="AG1528" s="75">
        <f t="shared" si="471"/>
        <v>0.875</v>
      </c>
      <c r="AH1528" s="2" t="s">
        <v>24</v>
      </c>
      <c r="AI1528" s="2" t="str">
        <f t="shared" si="472"/>
        <v>MSKU9085051</v>
      </c>
      <c r="AJ1528" s="76" t="str">
        <f t="shared" si="473"/>
        <v>MSI</v>
      </c>
      <c r="AK1528" s="77">
        <f>IF($M1528="TRUCK",VLOOKUP($AQ1528,Invoicing!$A$17:$B$49,MATCH($AK$1,Invoicing!$A$17:$B$17,0),FALSE),VLOOKUP($AQ1528,Invoicing!$N$17:$O$21,MATCH($AK$1,Invoicing!$N$17:$O$17,0),FALSE))</f>
        <v>530</v>
      </c>
      <c r="AL1528" s="78" t="e">
        <f>VLOOKUP($E1528,Invoicing!$A$1:$H$8,MATCH(TRACKER!$N1528,Invoicing!$A$1:$H$1,0),FALSE)</f>
        <v>#N/A</v>
      </c>
      <c r="AM1528" s="78">
        <f>VLOOKUP($E1528,Invoicing!$A$1:$H$8,MATCH(TRACKER!$O$1,Invoicing!$A$1:$H$1,0),FALSE)</f>
        <v>50</v>
      </c>
      <c r="AN1528" s="78">
        <f t="shared" si="474"/>
        <v>0</v>
      </c>
      <c r="AO1528" s="2">
        <f t="shared" si="475"/>
        <v>2</v>
      </c>
      <c r="AP1528" s="2" t="str">
        <f t="shared" si="476"/>
        <v>NIGHT</v>
      </c>
      <c r="AQ1528" s="2" t="str">
        <f t="shared" si="477"/>
        <v>MSINIGHT</v>
      </c>
      <c r="AR1528" s="71">
        <f t="shared" si="478"/>
        <v>530</v>
      </c>
      <c r="AS1528" s="71">
        <f>VLOOKUP(AJ1528,Invoicing!A:K,10,FALSE)</f>
        <v>25</v>
      </c>
      <c r="AT1528" s="71">
        <f t="shared" si="479"/>
        <v>555</v>
      </c>
    </row>
    <row r="1529" spans="1:46">
      <c r="A1529" s="37" t="s">
        <v>722</v>
      </c>
      <c r="B1529" s="3" t="s">
        <v>38</v>
      </c>
      <c r="C1529" s="11">
        <v>45566.136805555558</v>
      </c>
      <c r="D1529" s="11">
        <v>45566.375</v>
      </c>
      <c r="E1529" s="11" t="s">
        <v>44</v>
      </c>
      <c r="F1529" s="11" t="s">
        <v>40</v>
      </c>
      <c r="G1529" s="3" t="s">
        <v>1706</v>
      </c>
      <c r="H1529" s="3" t="s">
        <v>2821</v>
      </c>
      <c r="I1529" s="11">
        <v>45566.791666666664</v>
      </c>
      <c r="J1529" s="12">
        <v>45566.8</v>
      </c>
      <c r="K1529" s="12">
        <v>45566.791666666664</v>
      </c>
      <c r="L1529" s="12">
        <v>45566.815972222219</v>
      </c>
      <c r="M1529" s="12" t="s">
        <v>115</v>
      </c>
      <c r="N1529" s="3" t="s">
        <v>42</v>
      </c>
      <c r="O1529" s="3">
        <v>0</v>
      </c>
      <c r="P1529" s="1">
        <f t="shared" si="460"/>
        <v>40</v>
      </c>
      <c r="Q1529" s="1">
        <f t="shared" si="461"/>
        <v>10</v>
      </c>
      <c r="R1529" s="72">
        <f t="shared" si="462"/>
        <v>45566.8</v>
      </c>
      <c r="S1529" s="73">
        <f t="shared" si="463"/>
        <v>0.65486111110658385</v>
      </c>
      <c r="T1529" s="74">
        <f>Table2[[#This Row],[ETA A OFRECIMIENTO]]*24</f>
        <v>15.716666666558012</v>
      </c>
      <c r="U1529" s="1" t="str">
        <f t="shared" si="464"/>
        <v>YES</v>
      </c>
      <c r="V1529" s="73">
        <f t="shared" si="465"/>
        <v>0</v>
      </c>
      <c r="W1529" s="74">
        <f>Table2[[#This Row],[DEL. AVAILABLE A SLOT]]*24</f>
        <v>0</v>
      </c>
      <c r="X1529" s="1" t="str">
        <f t="shared" si="466"/>
        <v>SI</v>
      </c>
      <c r="Y1529" s="73">
        <f t="shared" si="467"/>
        <v>0.65486111110658385</v>
      </c>
      <c r="Z1529" s="74">
        <f>Table2[[#This Row],[ETA A TIMESLOT]]*24</f>
        <v>15.716666666558012</v>
      </c>
      <c r="AA1529" s="73">
        <f t="shared" si="468"/>
        <v>8.3333333386690356E-3</v>
      </c>
      <c r="AB1529" s="73" t="str">
        <f t="shared" si="469"/>
        <v>SI</v>
      </c>
      <c r="AC1529" s="74">
        <f>Table2[[#This Row],[PUNTUALIDAD (H)]]*24</f>
        <v>0.20000000012805685</v>
      </c>
      <c r="AD1529" s="73">
        <f t="shared" si="470"/>
        <v>0.67916666666133096</v>
      </c>
      <c r="AE1529" s="74">
        <f>Table2[[#This Row],[ATA TO UNLOADING]]*24</f>
        <v>16.299999999871943</v>
      </c>
      <c r="AF1529" s="74" t="str">
        <f>IF(Table2[[#This Row],[ATA TO UNLOADING 2]]&lt;=48,"YES","NO")</f>
        <v>YES</v>
      </c>
      <c r="AG1529" s="75">
        <f t="shared" si="471"/>
        <v>0.79166666666424135</v>
      </c>
      <c r="AH1529" s="2" t="s">
        <v>42</v>
      </c>
      <c r="AI1529" s="2" t="str">
        <f t="shared" si="472"/>
        <v>MRKU3379550</v>
      </c>
      <c r="AJ1529" s="76" t="str">
        <f t="shared" si="473"/>
        <v>MSI</v>
      </c>
      <c r="AK1529" s="77">
        <f>IF($M1529="TRUCK",VLOOKUP($AQ1529,Invoicing!$A$17:$B$49,MATCH($AK$1,Invoicing!$A$17:$B$17,0),FALSE),VLOOKUP($AQ1529,Invoicing!$N$17:$O$21,MATCH($AK$1,Invoicing!$N$17:$O$17,0),FALSE))</f>
        <v>480</v>
      </c>
      <c r="AL1529" s="78" t="e">
        <f>VLOOKUP($E1529,Invoicing!$A$1:$H$8,MATCH(TRACKER!$N1529,Invoicing!$A$1:$H$1,0),FALSE)</f>
        <v>#N/A</v>
      </c>
      <c r="AM1529" s="78">
        <f>VLOOKUP($E1529,Invoicing!$A$1:$H$8,MATCH(TRACKER!$O$1,Invoicing!$A$1:$H$1,0),FALSE)</f>
        <v>50</v>
      </c>
      <c r="AN1529" s="78">
        <f t="shared" si="474"/>
        <v>0</v>
      </c>
      <c r="AO1529" s="2">
        <f t="shared" si="475"/>
        <v>2</v>
      </c>
      <c r="AP1529" s="2" t="str">
        <f t="shared" si="476"/>
        <v>WEEK</v>
      </c>
      <c r="AQ1529" s="2" t="str">
        <f t="shared" si="477"/>
        <v>MSIWEEK</v>
      </c>
      <c r="AR1529" s="71">
        <f t="shared" si="478"/>
        <v>480</v>
      </c>
      <c r="AS1529" s="71">
        <f>VLOOKUP(AJ1529,Invoicing!A:K,10,FALSE)</f>
        <v>25</v>
      </c>
      <c r="AT1529" s="71">
        <f t="shared" si="479"/>
        <v>505</v>
      </c>
    </row>
    <row r="1530" spans="1:46">
      <c r="A1530" s="37" t="s">
        <v>55</v>
      </c>
      <c r="B1530" s="3" t="s">
        <v>38</v>
      </c>
      <c r="C1530" s="11">
        <v>45566.821527777778</v>
      </c>
      <c r="D1530" s="11">
        <v>45566.833333333336</v>
      </c>
      <c r="E1530" s="11" t="s">
        <v>45</v>
      </c>
      <c r="F1530" s="11" t="s">
        <v>40</v>
      </c>
      <c r="G1530" s="3" t="s">
        <v>1707</v>
      </c>
      <c r="H1530" s="3" t="s">
        <v>2821</v>
      </c>
      <c r="I1530" s="11">
        <v>45567.833333333336</v>
      </c>
      <c r="J1530" s="12">
        <v>45567.836805555555</v>
      </c>
      <c r="K1530" s="12">
        <v>45567.833333333336</v>
      </c>
      <c r="L1530" s="12">
        <v>45567.862500000003</v>
      </c>
      <c r="M1530" s="12" t="s">
        <v>115</v>
      </c>
      <c r="N1530" s="3" t="s">
        <v>13</v>
      </c>
      <c r="O1530" s="3">
        <v>0</v>
      </c>
      <c r="P1530" s="1">
        <f t="shared" si="460"/>
        <v>40</v>
      </c>
      <c r="Q1530" s="1">
        <f t="shared" si="461"/>
        <v>10</v>
      </c>
      <c r="R1530" s="72">
        <f t="shared" si="462"/>
        <v>45567.836805555555</v>
      </c>
      <c r="S1530" s="73">
        <f t="shared" si="463"/>
        <v>1.0118055555576575</v>
      </c>
      <c r="T1530" s="74">
        <f>Table2[[#This Row],[ETA A OFRECIMIENTO]]*24</f>
        <v>24.28333333338378</v>
      </c>
      <c r="U1530" s="1" t="str">
        <f t="shared" si="464"/>
        <v>YES</v>
      </c>
      <c r="V1530" s="73">
        <f t="shared" si="465"/>
        <v>0</v>
      </c>
      <c r="W1530" s="74">
        <f>Table2[[#This Row],[DEL. AVAILABLE A SLOT]]*24</f>
        <v>0</v>
      </c>
      <c r="X1530" s="1" t="str">
        <f t="shared" si="466"/>
        <v>SI</v>
      </c>
      <c r="Y1530" s="73">
        <f t="shared" si="467"/>
        <v>1.0118055555576575</v>
      </c>
      <c r="Z1530" s="74">
        <f>Table2[[#This Row],[ETA A TIMESLOT]]*24</f>
        <v>24.28333333338378</v>
      </c>
      <c r="AA1530" s="73">
        <f t="shared" si="468"/>
        <v>3.4722222189884633E-3</v>
      </c>
      <c r="AB1530" s="73" t="str">
        <f t="shared" si="469"/>
        <v>SI</v>
      </c>
      <c r="AC1530" s="74">
        <f>Table2[[#This Row],[PUNTUALIDAD (H)]]*24</f>
        <v>8.3333333255723119E-2</v>
      </c>
      <c r="AD1530" s="73">
        <f t="shared" si="470"/>
        <v>1.0409722222248092</v>
      </c>
      <c r="AE1530" s="74">
        <f>Table2[[#This Row],[ATA TO UNLOADING]]*24</f>
        <v>24.983333333395422</v>
      </c>
      <c r="AF1530" s="74" t="str">
        <f>IF(Table2[[#This Row],[ATA TO UNLOADING 2]]&lt;=48,"YES","NO")</f>
        <v>YES</v>
      </c>
      <c r="AG1530" s="75">
        <f t="shared" si="471"/>
        <v>0.83333333333575865</v>
      </c>
      <c r="AH1530" s="2" t="s">
        <v>24</v>
      </c>
      <c r="AI1530" s="2" t="str">
        <f t="shared" si="472"/>
        <v>SUDU6877399</v>
      </c>
      <c r="AJ1530" s="76" t="str">
        <f t="shared" si="473"/>
        <v>OM TRANSPORT</v>
      </c>
      <c r="AK1530" s="77">
        <f>IF($M1530="TRUCK",VLOOKUP($AQ1530,Invoicing!$A$17:$B$49,MATCH($AK$1,Invoicing!$A$17:$B$17,0),FALSE),VLOOKUP($AQ1530,Invoicing!$N$17:$O$21,MATCH($AK$1,Invoicing!$N$17:$O$17,0),FALSE))</f>
        <v>475</v>
      </c>
      <c r="AL1530" s="78">
        <f>VLOOKUP($E1530,Invoicing!$A$1:$H$8,MATCH(TRACKER!$N1530,Invoicing!$A$1:$H$1,0),FALSE)</f>
        <v>110</v>
      </c>
      <c r="AM1530" s="78">
        <f>VLOOKUP($E1530,Invoicing!$A$1:$H$8,MATCH(TRACKER!$O$1,Invoicing!$A$1:$H$1,0),FALSE)</f>
        <v>50</v>
      </c>
      <c r="AN1530" s="78">
        <f t="shared" si="474"/>
        <v>0</v>
      </c>
      <c r="AO1530" s="2">
        <f t="shared" si="475"/>
        <v>3</v>
      </c>
      <c r="AP1530" s="2" t="str">
        <f t="shared" si="476"/>
        <v>NIGHT</v>
      </c>
      <c r="AQ1530" s="2" t="str">
        <f t="shared" si="477"/>
        <v>OM TRANSPORTNIGHT</v>
      </c>
      <c r="AR1530" s="71">
        <f t="shared" si="478"/>
        <v>585</v>
      </c>
      <c r="AS1530" s="71">
        <f>VLOOKUP(AJ1530,Invoicing!A:K,10,FALSE)</f>
        <v>25</v>
      </c>
      <c r="AT1530" s="71">
        <f t="shared" si="479"/>
        <v>610</v>
      </c>
    </row>
    <row r="1531" spans="1:46">
      <c r="A1531" s="37" t="s">
        <v>55</v>
      </c>
      <c r="B1531" s="3" t="s">
        <v>38</v>
      </c>
      <c r="C1531" s="11">
        <v>45566.821527777778</v>
      </c>
      <c r="D1531" s="11">
        <v>45566.833333333336</v>
      </c>
      <c r="E1531" s="11" t="s">
        <v>49</v>
      </c>
      <c r="F1531" s="11" t="s">
        <v>40</v>
      </c>
      <c r="G1531" s="3" t="s">
        <v>1708</v>
      </c>
      <c r="H1531" s="3" t="s">
        <v>2821</v>
      </c>
      <c r="I1531" s="11">
        <v>45567.833333333336</v>
      </c>
      <c r="J1531" s="12">
        <v>45569.02847222222</v>
      </c>
      <c r="K1531" s="12">
        <v>45568.958333333336</v>
      </c>
      <c r="L1531" s="12">
        <v>45569.0625</v>
      </c>
      <c r="M1531" s="61" t="s">
        <v>12</v>
      </c>
      <c r="N1531" s="3" t="s">
        <v>13</v>
      </c>
      <c r="O1531" s="3">
        <v>0</v>
      </c>
      <c r="P1531" s="1">
        <f t="shared" si="460"/>
        <v>40</v>
      </c>
      <c r="Q1531" s="1">
        <f t="shared" si="461"/>
        <v>10</v>
      </c>
      <c r="R1531" s="72">
        <f t="shared" si="462"/>
        <v>45569.02847222222</v>
      </c>
      <c r="S1531" s="73">
        <f t="shared" si="463"/>
        <v>1.0118055555576575</v>
      </c>
      <c r="T1531" s="74">
        <f>Table2[[#This Row],[ETA A OFRECIMIENTO]]*24</f>
        <v>24.28333333338378</v>
      </c>
      <c r="U1531" s="1" t="str">
        <f t="shared" si="464"/>
        <v>YES</v>
      </c>
      <c r="V1531" s="73">
        <f t="shared" si="465"/>
        <v>1.125</v>
      </c>
      <c r="W1531" s="74">
        <f>Table2[[#This Row],[DEL. AVAILABLE A SLOT]]*24</f>
        <v>27</v>
      </c>
      <c r="X1531" s="1" t="str">
        <f t="shared" si="466"/>
        <v>NO</v>
      </c>
      <c r="Y1531" s="73">
        <f t="shared" si="467"/>
        <v>2.1368055555576575</v>
      </c>
      <c r="Z1531" s="74">
        <f>Table2[[#This Row],[ETA A TIMESLOT]]*24</f>
        <v>51.28333333338378</v>
      </c>
      <c r="AA1531" s="73">
        <f t="shared" si="468"/>
        <v>7.0138888884685002E-2</v>
      </c>
      <c r="AB1531" s="73" t="str">
        <f t="shared" si="469"/>
        <v>NO</v>
      </c>
      <c r="AC1531" s="74">
        <f>Table2[[#This Row],[PUNTUALIDAD (H)]]*24</f>
        <v>1.6833333332324401</v>
      </c>
      <c r="AD1531" s="73">
        <f t="shared" si="470"/>
        <v>2.2409722222218988</v>
      </c>
      <c r="AE1531" s="74">
        <f>Table2[[#This Row],[ATA TO UNLOADING]]*24</f>
        <v>53.783333333325572</v>
      </c>
      <c r="AF1531" s="74" t="str">
        <f>IF(Table2[[#This Row],[ATA TO UNLOADING 2]]&lt;=48,"YES","NO")</f>
        <v>NO</v>
      </c>
      <c r="AG1531" s="75">
        <f t="shared" si="471"/>
        <v>0.95833333333575865</v>
      </c>
      <c r="AH1531" s="2" t="s">
        <v>24</v>
      </c>
      <c r="AI1531" s="2" t="str">
        <f t="shared" si="472"/>
        <v>TGHU9883963</v>
      </c>
      <c r="AJ1531" s="76" t="str">
        <f t="shared" si="473"/>
        <v>CTU FLEVOKUST BV</v>
      </c>
      <c r="AK1531" s="77">
        <f>IF($M1531="TRUCK",VLOOKUP($AQ1531,Invoicing!$A$17:$B$49,MATCH($AK$1,Invoicing!$A$17:$B$17,0),FALSE),VLOOKUP($AQ1531,Invoicing!$N$17:$O$21,MATCH($AK$1,Invoicing!$N$17:$O$17,0),FALSE))</f>
        <v>380</v>
      </c>
      <c r="AL1531" s="78">
        <v>100</v>
      </c>
      <c r="AM1531" s="78">
        <v>35</v>
      </c>
      <c r="AN1531" s="78">
        <f t="shared" si="474"/>
        <v>0</v>
      </c>
      <c r="AO1531" s="2">
        <f t="shared" si="475"/>
        <v>4</v>
      </c>
      <c r="AP1531" s="2" t="str">
        <f t="shared" si="476"/>
        <v>NIGHT</v>
      </c>
      <c r="AQ1531" s="2" t="str">
        <f t="shared" si="477"/>
        <v>CTU FLEVOKUST BVNIGHT</v>
      </c>
      <c r="AR1531" s="71">
        <f t="shared" si="478"/>
        <v>480</v>
      </c>
      <c r="AS1531" s="71">
        <f>VLOOKUP(AJ1531,Invoicing!A:K,10,FALSE)</f>
        <v>0</v>
      </c>
      <c r="AT1531" s="71">
        <f t="shared" si="479"/>
        <v>480</v>
      </c>
    </row>
    <row r="1532" spans="1:46">
      <c r="A1532" s="37" t="s">
        <v>55</v>
      </c>
      <c r="B1532" s="3" t="s">
        <v>38</v>
      </c>
      <c r="C1532" s="11">
        <v>45566.821527777778</v>
      </c>
      <c r="D1532" s="11">
        <v>45566.833333333336</v>
      </c>
      <c r="E1532" s="11" t="s">
        <v>49</v>
      </c>
      <c r="F1532" s="11" t="s">
        <v>40</v>
      </c>
      <c r="G1532" s="3" t="s">
        <v>1709</v>
      </c>
      <c r="H1532" s="3" t="s">
        <v>2821</v>
      </c>
      <c r="I1532" s="11">
        <v>45567.833333333336</v>
      </c>
      <c r="J1532" s="12">
        <v>45569.205555555556</v>
      </c>
      <c r="K1532" s="12">
        <v>45569.083333333336</v>
      </c>
      <c r="L1532" s="12">
        <v>45569.21875</v>
      </c>
      <c r="M1532" s="61" t="s">
        <v>12</v>
      </c>
      <c r="N1532" s="3" t="s">
        <v>42</v>
      </c>
      <c r="O1532" s="3">
        <v>0</v>
      </c>
      <c r="P1532" s="1">
        <f t="shared" si="460"/>
        <v>40</v>
      </c>
      <c r="Q1532" s="1">
        <f t="shared" si="461"/>
        <v>10</v>
      </c>
      <c r="R1532" s="72">
        <f t="shared" si="462"/>
        <v>45569.205555555556</v>
      </c>
      <c r="S1532" s="73">
        <f t="shared" si="463"/>
        <v>1.0118055555576575</v>
      </c>
      <c r="T1532" s="74">
        <f>Table2[[#This Row],[ETA A OFRECIMIENTO]]*24</f>
        <v>24.28333333338378</v>
      </c>
      <c r="U1532" s="1" t="str">
        <f t="shared" si="464"/>
        <v>YES</v>
      </c>
      <c r="V1532" s="73">
        <f t="shared" si="465"/>
        <v>1.25</v>
      </c>
      <c r="W1532" s="74">
        <f>Table2[[#This Row],[DEL. AVAILABLE A SLOT]]*24</f>
        <v>30</v>
      </c>
      <c r="X1532" s="1" t="str">
        <f t="shared" si="466"/>
        <v>NO</v>
      </c>
      <c r="Y1532" s="73">
        <f t="shared" si="467"/>
        <v>2.2618055555576575</v>
      </c>
      <c r="Z1532" s="74">
        <f>Table2[[#This Row],[ETA A TIMESLOT]]*24</f>
        <v>54.28333333338378</v>
      </c>
      <c r="AA1532" s="73">
        <f t="shared" si="468"/>
        <v>0.12222222222044365</v>
      </c>
      <c r="AB1532" s="73" t="str">
        <f t="shared" si="469"/>
        <v>NO</v>
      </c>
      <c r="AC1532" s="74">
        <f>Table2[[#This Row],[PUNTUALIDAD (H)]]*24</f>
        <v>2.9333333332906477</v>
      </c>
      <c r="AD1532" s="73">
        <f t="shared" si="470"/>
        <v>2.3972222222218988</v>
      </c>
      <c r="AE1532" s="74">
        <f>Table2[[#This Row],[ATA TO UNLOADING]]*24</f>
        <v>57.533333333325572</v>
      </c>
      <c r="AF1532" s="74" t="str">
        <f>IF(Table2[[#This Row],[ATA TO UNLOADING 2]]&lt;=48,"YES","NO")</f>
        <v>NO</v>
      </c>
      <c r="AG1532" s="75">
        <f t="shared" si="471"/>
        <v>8.3333333335758653E-2</v>
      </c>
      <c r="AH1532" s="2" t="s">
        <v>24</v>
      </c>
      <c r="AI1532" s="2" t="str">
        <f t="shared" si="472"/>
        <v>TCNU8810683</v>
      </c>
      <c r="AJ1532" s="76" t="str">
        <f t="shared" si="473"/>
        <v>CTU FLEVOKUST BV</v>
      </c>
      <c r="AK1532" s="77">
        <f>IF($M1532="TRUCK",VLOOKUP($AQ1532,Invoicing!$A$17:$B$49,MATCH($AK$1,Invoicing!$A$17:$B$17,0),FALSE),VLOOKUP($AQ1532,Invoicing!$N$17:$O$21,MATCH($AK$1,Invoicing!$N$17:$O$17,0),FALSE))</f>
        <v>380</v>
      </c>
      <c r="AL1532" s="78" t="e">
        <f>VLOOKUP($E1532,Invoicing!$A$1:$H$8,MATCH(TRACKER!$N1532,Invoicing!$A$1:$H$1,0),FALSE)</f>
        <v>#N/A</v>
      </c>
      <c r="AM1532" s="78">
        <v>35</v>
      </c>
      <c r="AN1532" s="78">
        <f t="shared" si="474"/>
        <v>0</v>
      </c>
      <c r="AO1532" s="2">
        <f t="shared" si="475"/>
        <v>5</v>
      </c>
      <c r="AP1532" s="2" t="str">
        <f t="shared" si="476"/>
        <v>NIGHT</v>
      </c>
      <c r="AQ1532" s="2" t="str">
        <f t="shared" si="477"/>
        <v>CTU FLEVOKUST BVNIGHT</v>
      </c>
      <c r="AR1532" s="71">
        <f t="shared" si="478"/>
        <v>380</v>
      </c>
      <c r="AS1532" s="71">
        <f>VLOOKUP(AJ1532,Invoicing!A:K,10,FALSE)</f>
        <v>0</v>
      </c>
      <c r="AT1532" s="71">
        <f t="shared" si="479"/>
        <v>380</v>
      </c>
    </row>
    <row r="1533" spans="1:46">
      <c r="A1533" s="37" t="s">
        <v>55</v>
      </c>
      <c r="B1533" s="3" t="s">
        <v>38</v>
      </c>
      <c r="C1533" s="11">
        <v>45566.821527777778</v>
      </c>
      <c r="D1533" s="11">
        <v>45566.833333333336</v>
      </c>
      <c r="E1533" s="11" t="s">
        <v>45</v>
      </c>
      <c r="F1533" s="11" t="s">
        <v>40</v>
      </c>
      <c r="G1533" s="3" t="s">
        <v>1710</v>
      </c>
      <c r="H1533" s="3" t="s">
        <v>2821</v>
      </c>
      <c r="I1533" s="11">
        <v>45567.833333333336</v>
      </c>
      <c r="J1533" s="12">
        <v>45567.931944444441</v>
      </c>
      <c r="K1533" s="12">
        <v>45568.041666666664</v>
      </c>
      <c r="L1533" s="12">
        <v>45567.958333333336</v>
      </c>
      <c r="M1533" s="12" t="s">
        <v>115</v>
      </c>
      <c r="N1533" s="3" t="s">
        <v>13</v>
      </c>
      <c r="O1533" s="3">
        <v>0</v>
      </c>
      <c r="P1533" s="1">
        <f t="shared" si="460"/>
        <v>40</v>
      </c>
      <c r="Q1533" s="1">
        <f t="shared" si="461"/>
        <v>10</v>
      </c>
      <c r="R1533" s="72">
        <f t="shared" si="462"/>
        <v>45567.931944444441</v>
      </c>
      <c r="S1533" s="73">
        <f t="shared" si="463"/>
        <v>1.0118055555576575</v>
      </c>
      <c r="T1533" s="74">
        <f>Table2[[#This Row],[ETA A OFRECIMIENTO]]*24</f>
        <v>24.28333333338378</v>
      </c>
      <c r="U1533" s="1" t="str">
        <f t="shared" si="464"/>
        <v>YES</v>
      </c>
      <c r="V1533" s="73">
        <f t="shared" si="465"/>
        <v>0.20833333332848269</v>
      </c>
      <c r="W1533" s="74">
        <f>Table2[[#This Row],[DEL. AVAILABLE A SLOT]]*24</f>
        <v>4.9999999998835847</v>
      </c>
      <c r="X1533" s="1" t="str">
        <f t="shared" si="466"/>
        <v>SI</v>
      </c>
      <c r="Y1533" s="73">
        <f t="shared" si="467"/>
        <v>1.2201388888861402</v>
      </c>
      <c r="Z1533" s="74">
        <f>Table2[[#This Row],[ETA A TIMESLOT]]*24</f>
        <v>29.283333333267365</v>
      </c>
      <c r="AA1533" s="73">
        <f t="shared" si="468"/>
        <v>0</v>
      </c>
      <c r="AB1533" s="73" t="str">
        <f t="shared" si="469"/>
        <v>SI</v>
      </c>
      <c r="AC1533" s="74">
        <f>Table2[[#This Row],[PUNTUALIDAD (H)]]*24</f>
        <v>0</v>
      </c>
      <c r="AD1533" s="73">
        <f t="shared" si="470"/>
        <v>1.1368055555576575</v>
      </c>
      <c r="AE1533" s="74">
        <f>Table2[[#This Row],[ATA TO UNLOADING]]*24</f>
        <v>27.28333333338378</v>
      </c>
      <c r="AF1533" s="74" t="str">
        <f>IF(Table2[[#This Row],[ATA TO UNLOADING 2]]&lt;=48,"YES","NO")</f>
        <v>YES</v>
      </c>
      <c r="AG1533" s="75">
        <f t="shared" si="471"/>
        <v>4.1666666664241347E-2</v>
      </c>
      <c r="AH1533" s="2" t="s">
        <v>24</v>
      </c>
      <c r="AI1533" s="2" t="str">
        <f t="shared" si="472"/>
        <v>SUDU7402000</v>
      </c>
      <c r="AJ1533" s="76" t="str">
        <f t="shared" si="473"/>
        <v>OM TRANSPORT</v>
      </c>
      <c r="AK1533" s="77">
        <f>IF($M1533="TRUCK",VLOOKUP($AQ1533,Invoicing!$A$17:$B$49,MATCH($AK$1,Invoicing!$A$17:$B$17,0),FALSE),VLOOKUP($AQ1533,Invoicing!$N$17:$O$21,MATCH($AK$1,Invoicing!$N$17:$O$17,0),FALSE))</f>
        <v>475</v>
      </c>
      <c r="AL1533" s="78">
        <f>VLOOKUP($E1533,Invoicing!$A$1:$H$8,MATCH(TRACKER!$N1533,Invoicing!$A$1:$H$1,0),FALSE)</f>
        <v>110</v>
      </c>
      <c r="AM1533" s="78">
        <f>VLOOKUP($E1533,Invoicing!$A$1:$H$8,MATCH(TRACKER!$O$1,Invoicing!$A$1:$H$1,0),FALSE)</f>
        <v>50</v>
      </c>
      <c r="AN1533" s="78">
        <f t="shared" si="474"/>
        <v>0</v>
      </c>
      <c r="AO1533" s="2">
        <f t="shared" si="475"/>
        <v>4</v>
      </c>
      <c r="AP1533" s="2" t="str">
        <f t="shared" si="476"/>
        <v>NIGHT</v>
      </c>
      <c r="AQ1533" s="2" t="str">
        <f t="shared" si="477"/>
        <v>OM TRANSPORTNIGHT</v>
      </c>
      <c r="AR1533" s="71">
        <f t="shared" si="478"/>
        <v>585</v>
      </c>
      <c r="AS1533" s="71">
        <f>VLOOKUP(AJ1533,Invoicing!A:K,10,FALSE)</f>
        <v>25</v>
      </c>
      <c r="AT1533" s="71">
        <f t="shared" si="479"/>
        <v>610</v>
      </c>
    </row>
    <row r="1534" spans="1:46">
      <c r="A1534" s="37" t="s">
        <v>55</v>
      </c>
      <c r="B1534" s="3" t="s">
        <v>38</v>
      </c>
      <c r="C1534" s="11">
        <v>45566.821527777778</v>
      </c>
      <c r="D1534" s="11">
        <v>45566.833333333336</v>
      </c>
      <c r="E1534" s="11" t="s">
        <v>44</v>
      </c>
      <c r="F1534" s="11" t="s">
        <v>40</v>
      </c>
      <c r="G1534" s="3" t="s">
        <v>1711</v>
      </c>
      <c r="H1534" s="3" t="s">
        <v>2821</v>
      </c>
      <c r="I1534" s="11">
        <v>45567.833333333336</v>
      </c>
      <c r="J1534" s="12">
        <v>45567.779166666667</v>
      </c>
      <c r="K1534" s="12">
        <v>45567.833333333336</v>
      </c>
      <c r="L1534" s="12">
        <v>45567.790277777778</v>
      </c>
      <c r="M1534" s="12" t="s">
        <v>115</v>
      </c>
      <c r="N1534" s="3" t="s">
        <v>42</v>
      </c>
      <c r="O1534" s="3">
        <v>0</v>
      </c>
      <c r="P1534" s="1">
        <f t="shared" si="460"/>
        <v>40</v>
      </c>
      <c r="Q1534" s="1">
        <f t="shared" si="461"/>
        <v>10</v>
      </c>
      <c r="R1534" s="72">
        <f t="shared" si="462"/>
        <v>45567.779166666667</v>
      </c>
      <c r="S1534" s="73">
        <f t="shared" si="463"/>
        <v>1.0118055555576575</v>
      </c>
      <c r="T1534" s="74">
        <f>Table2[[#This Row],[ETA A OFRECIMIENTO]]*24</f>
        <v>24.28333333338378</v>
      </c>
      <c r="U1534" s="1" t="str">
        <f t="shared" si="464"/>
        <v>YES</v>
      </c>
      <c r="V1534" s="73">
        <f t="shared" si="465"/>
        <v>0</v>
      </c>
      <c r="W1534" s="74">
        <f>Table2[[#This Row],[DEL. AVAILABLE A SLOT]]*24</f>
        <v>0</v>
      </c>
      <c r="X1534" s="1" t="str">
        <f t="shared" si="466"/>
        <v>SI</v>
      </c>
      <c r="Y1534" s="73">
        <f t="shared" si="467"/>
        <v>1.0118055555576575</v>
      </c>
      <c r="Z1534" s="74">
        <f>Table2[[#This Row],[ETA A TIMESLOT]]*24</f>
        <v>24.28333333338378</v>
      </c>
      <c r="AA1534" s="73">
        <f t="shared" si="468"/>
        <v>0</v>
      </c>
      <c r="AB1534" s="73" t="str">
        <f t="shared" si="469"/>
        <v>SI</v>
      </c>
      <c r="AC1534" s="74">
        <f>Table2[[#This Row],[PUNTUALIDAD (H)]]*24</f>
        <v>0</v>
      </c>
      <c r="AD1534" s="73">
        <f t="shared" si="470"/>
        <v>0.96875</v>
      </c>
      <c r="AE1534" s="74">
        <f>Table2[[#This Row],[ATA TO UNLOADING]]*24</f>
        <v>23.25</v>
      </c>
      <c r="AF1534" s="74" t="str">
        <f>IF(Table2[[#This Row],[ATA TO UNLOADING 2]]&lt;=48,"YES","NO")</f>
        <v>YES</v>
      </c>
      <c r="AG1534" s="75">
        <f t="shared" si="471"/>
        <v>0.83333333333575865</v>
      </c>
      <c r="AH1534" s="2" t="s">
        <v>24</v>
      </c>
      <c r="AI1534" s="2" t="str">
        <f t="shared" si="472"/>
        <v>SUDU5805100</v>
      </c>
      <c r="AJ1534" s="76" t="str">
        <f t="shared" si="473"/>
        <v>MSI</v>
      </c>
      <c r="AK1534" s="77">
        <f>IF($M1534="TRUCK",VLOOKUP($AQ1534,Invoicing!$A$17:$B$49,MATCH($AK$1,Invoicing!$A$17:$B$17,0),FALSE),VLOOKUP($AQ1534,Invoicing!$N$17:$O$21,MATCH($AK$1,Invoicing!$N$17:$O$17,0),FALSE))</f>
        <v>530</v>
      </c>
      <c r="AL1534" s="78" t="e">
        <f>VLOOKUP($E1534,Invoicing!$A$1:$H$8,MATCH(TRACKER!$N1534,Invoicing!$A$1:$H$1,0),FALSE)</f>
        <v>#N/A</v>
      </c>
      <c r="AM1534" s="78">
        <f>VLOOKUP($E1534,Invoicing!$A$1:$H$8,MATCH(TRACKER!$O$1,Invoicing!$A$1:$H$1,0),FALSE)</f>
        <v>50</v>
      </c>
      <c r="AN1534" s="78">
        <f t="shared" si="474"/>
        <v>0</v>
      </c>
      <c r="AO1534" s="2">
        <f t="shared" si="475"/>
        <v>3</v>
      </c>
      <c r="AP1534" s="2" t="str">
        <f t="shared" si="476"/>
        <v>NIGHT</v>
      </c>
      <c r="AQ1534" s="2" t="str">
        <f t="shared" si="477"/>
        <v>MSINIGHT</v>
      </c>
      <c r="AR1534" s="71">
        <f t="shared" si="478"/>
        <v>530</v>
      </c>
      <c r="AS1534" s="71">
        <f>VLOOKUP(AJ1534,Invoicing!A:K,10,FALSE)</f>
        <v>25</v>
      </c>
      <c r="AT1534" s="71">
        <f t="shared" si="479"/>
        <v>555</v>
      </c>
    </row>
    <row r="1535" spans="1:46">
      <c r="A1535" s="37" t="s">
        <v>55</v>
      </c>
      <c r="B1535" s="3" t="s">
        <v>38</v>
      </c>
      <c r="C1535" s="11">
        <v>45566.821527777778</v>
      </c>
      <c r="D1535" s="11">
        <v>45566.833333333336</v>
      </c>
      <c r="E1535" s="11" t="s">
        <v>44</v>
      </c>
      <c r="F1535" s="11" t="s">
        <v>40</v>
      </c>
      <c r="G1535" s="3" t="s">
        <v>1712</v>
      </c>
      <c r="H1535" s="3" t="s">
        <v>46</v>
      </c>
      <c r="I1535" s="11">
        <v>45567.833333333336</v>
      </c>
      <c r="J1535" s="12">
        <v>45568.647916666669</v>
      </c>
      <c r="K1535" s="12">
        <v>45568.583333333336</v>
      </c>
      <c r="L1535" s="12">
        <v>45568.635416666664</v>
      </c>
      <c r="M1535" s="12" t="s">
        <v>115</v>
      </c>
      <c r="N1535" s="3" t="s">
        <v>42</v>
      </c>
      <c r="O1535" s="3">
        <v>1</v>
      </c>
      <c r="P1535" s="1">
        <f t="shared" si="460"/>
        <v>40</v>
      </c>
      <c r="Q1535" s="1">
        <f t="shared" si="461"/>
        <v>10</v>
      </c>
      <c r="R1535" s="72">
        <f t="shared" si="462"/>
        <v>45568.647916666669</v>
      </c>
      <c r="S1535" s="73">
        <f t="shared" si="463"/>
        <v>1.0118055555576575</v>
      </c>
      <c r="T1535" s="74">
        <f>Table2[[#This Row],[ETA A OFRECIMIENTO]]*24</f>
        <v>24.28333333338378</v>
      </c>
      <c r="U1535" s="1" t="str">
        <f t="shared" si="464"/>
        <v>YES</v>
      </c>
      <c r="V1535" s="73">
        <f t="shared" si="465"/>
        <v>0.75</v>
      </c>
      <c r="W1535" s="74">
        <f>Table2[[#This Row],[DEL. AVAILABLE A SLOT]]*24</f>
        <v>18</v>
      </c>
      <c r="X1535" s="1" t="str">
        <f t="shared" si="466"/>
        <v>SI</v>
      </c>
      <c r="Y1535" s="73">
        <f t="shared" si="467"/>
        <v>1.7618055555576575</v>
      </c>
      <c r="Z1535" s="74">
        <f>Table2[[#This Row],[ETA A TIMESLOT]]*24</f>
        <v>42.28333333338378</v>
      </c>
      <c r="AA1535" s="73">
        <f t="shared" si="468"/>
        <v>6.4583333332848269E-2</v>
      </c>
      <c r="AB1535" s="73" t="str">
        <f t="shared" si="469"/>
        <v>NO</v>
      </c>
      <c r="AC1535" s="74">
        <f>Table2[[#This Row],[PUNTUALIDAD (H)]]*24</f>
        <v>1.5499999999883585</v>
      </c>
      <c r="AD1535" s="73">
        <f t="shared" si="470"/>
        <v>1.8138888888861402</v>
      </c>
      <c r="AE1535" s="74">
        <f>Table2[[#This Row],[ATA TO UNLOADING]]*24</f>
        <v>43.533333333267365</v>
      </c>
      <c r="AF1535" s="74" t="str">
        <f>IF(Table2[[#This Row],[ATA TO UNLOADING 2]]&lt;=48,"YES","NO")</f>
        <v>YES</v>
      </c>
      <c r="AG1535" s="75">
        <f t="shared" si="471"/>
        <v>0.58333333333575865</v>
      </c>
      <c r="AH1535" s="2" t="s">
        <v>42</v>
      </c>
      <c r="AI1535" s="2" t="str">
        <f t="shared" si="472"/>
        <v>MSKU1724900</v>
      </c>
      <c r="AJ1535" s="76" t="str">
        <f t="shared" si="473"/>
        <v>MSI</v>
      </c>
      <c r="AK1535" s="77">
        <f>IF($M1535="TRUCK",VLOOKUP($AQ1535,Invoicing!$A$17:$B$49,MATCH($AK$1,Invoicing!$A$17:$B$17,0),FALSE),VLOOKUP($AQ1535,Invoicing!$N$17:$O$21,MATCH($AK$1,Invoicing!$N$17:$O$17,0),FALSE))</f>
        <v>480</v>
      </c>
      <c r="AL1535" s="78" t="e">
        <f>VLOOKUP($E1535,Invoicing!$A$1:$H$8,MATCH(TRACKER!$N1535,Invoicing!$A$1:$H$1,0),FALSE)</f>
        <v>#N/A</v>
      </c>
      <c r="AM1535" s="78">
        <f>VLOOKUP($E1535,Invoicing!$A$1:$H$8,MATCH(TRACKER!$O$1,Invoicing!$A$1:$H$1,0),FALSE)</f>
        <v>50</v>
      </c>
      <c r="AN1535" s="78">
        <f t="shared" si="474"/>
        <v>50</v>
      </c>
      <c r="AO1535" s="2">
        <f t="shared" si="475"/>
        <v>4</v>
      </c>
      <c r="AP1535" s="2" t="str">
        <f t="shared" si="476"/>
        <v>WEEK</v>
      </c>
      <c r="AQ1535" s="2" t="str">
        <f t="shared" si="477"/>
        <v>MSIWEEK</v>
      </c>
      <c r="AR1535" s="71">
        <f t="shared" si="478"/>
        <v>530</v>
      </c>
      <c r="AS1535" s="71">
        <f>VLOOKUP(AJ1535,Invoicing!A:K,10,FALSE)</f>
        <v>25</v>
      </c>
      <c r="AT1535" s="71">
        <f t="shared" si="479"/>
        <v>555</v>
      </c>
    </row>
    <row r="1536" spans="1:46">
      <c r="A1536" s="37" t="s">
        <v>55</v>
      </c>
      <c r="B1536" s="3" t="s">
        <v>38</v>
      </c>
      <c r="C1536" s="11">
        <v>45566.821527777778</v>
      </c>
      <c r="D1536" s="11">
        <v>45566.833333333336</v>
      </c>
      <c r="E1536" s="11" t="s">
        <v>44</v>
      </c>
      <c r="F1536" s="11" t="s">
        <v>40</v>
      </c>
      <c r="G1536" s="3" t="s">
        <v>1713</v>
      </c>
      <c r="H1536" s="3" t="s">
        <v>41</v>
      </c>
      <c r="I1536" s="11">
        <v>45567.833333333336</v>
      </c>
      <c r="J1536" s="12">
        <v>45568.25</v>
      </c>
      <c r="K1536" s="12">
        <v>45568.25</v>
      </c>
      <c r="L1536" s="12">
        <v>45568.258333333331</v>
      </c>
      <c r="M1536" s="12" t="s">
        <v>115</v>
      </c>
      <c r="N1536" s="3" t="s">
        <v>42</v>
      </c>
      <c r="O1536" s="3">
        <v>1</v>
      </c>
      <c r="P1536" s="1">
        <f t="shared" si="460"/>
        <v>40</v>
      </c>
      <c r="Q1536" s="1">
        <f t="shared" si="461"/>
        <v>10</v>
      </c>
      <c r="R1536" s="72">
        <f t="shared" si="462"/>
        <v>45568.25</v>
      </c>
      <c r="S1536" s="73">
        <f t="shared" si="463"/>
        <v>1.0118055555576575</v>
      </c>
      <c r="T1536" s="74">
        <f>Table2[[#This Row],[ETA A OFRECIMIENTO]]*24</f>
        <v>24.28333333338378</v>
      </c>
      <c r="U1536" s="1" t="str">
        <f t="shared" si="464"/>
        <v>YES</v>
      </c>
      <c r="V1536" s="73">
        <f t="shared" si="465"/>
        <v>0.41666666666424135</v>
      </c>
      <c r="W1536" s="74">
        <f>Table2[[#This Row],[DEL. AVAILABLE A SLOT]]*24</f>
        <v>9.9999999999417923</v>
      </c>
      <c r="X1536" s="1" t="str">
        <f t="shared" si="466"/>
        <v>SI</v>
      </c>
      <c r="Y1536" s="73">
        <f t="shared" si="467"/>
        <v>1.4284722222218988</v>
      </c>
      <c r="Z1536" s="74">
        <f>Table2[[#This Row],[ETA A TIMESLOT]]*24</f>
        <v>34.283333333325572</v>
      </c>
      <c r="AA1536" s="73">
        <f t="shared" si="468"/>
        <v>0</v>
      </c>
      <c r="AB1536" s="73" t="str">
        <f t="shared" si="469"/>
        <v>SI</v>
      </c>
      <c r="AC1536" s="74">
        <f>Table2[[#This Row],[PUNTUALIDAD (H)]]*24</f>
        <v>0</v>
      </c>
      <c r="AD1536" s="73">
        <f t="shared" si="470"/>
        <v>1.4368055555532919</v>
      </c>
      <c r="AE1536" s="74">
        <f>Table2[[#This Row],[ATA TO UNLOADING]]*24</f>
        <v>34.483333333279006</v>
      </c>
      <c r="AF1536" s="74" t="str">
        <f>IF(Table2[[#This Row],[ATA TO UNLOADING 2]]&lt;=48,"YES","NO")</f>
        <v>YES</v>
      </c>
      <c r="AG1536" s="75">
        <f t="shared" si="471"/>
        <v>0.25</v>
      </c>
      <c r="AH1536" s="2" t="s">
        <v>42</v>
      </c>
      <c r="AI1536" s="2" t="str">
        <f t="shared" si="472"/>
        <v>MRKU3831188</v>
      </c>
      <c r="AJ1536" s="76" t="str">
        <f t="shared" si="473"/>
        <v>MSI</v>
      </c>
      <c r="AK1536" s="77">
        <f>IF($M1536="TRUCK",VLOOKUP($AQ1536,Invoicing!$A$17:$B$49,MATCH($AK$1,Invoicing!$A$17:$B$17,0),FALSE),VLOOKUP($AQ1536,Invoicing!$N$17:$O$21,MATCH($AK$1,Invoicing!$N$17:$O$17,0),FALSE))</f>
        <v>480</v>
      </c>
      <c r="AL1536" s="78" t="e">
        <f>VLOOKUP($E1536,Invoicing!$A$1:$H$8,MATCH(TRACKER!$N1536,Invoicing!$A$1:$H$1,0),FALSE)</f>
        <v>#N/A</v>
      </c>
      <c r="AM1536" s="78">
        <f>VLOOKUP($E1536,Invoicing!$A$1:$H$8,MATCH(TRACKER!$O$1,Invoicing!$A$1:$H$1,0),FALSE)</f>
        <v>50</v>
      </c>
      <c r="AN1536" s="78">
        <f t="shared" si="474"/>
        <v>50</v>
      </c>
      <c r="AO1536" s="2">
        <f t="shared" si="475"/>
        <v>4</v>
      </c>
      <c r="AP1536" s="2" t="str">
        <f t="shared" si="476"/>
        <v>WEEK</v>
      </c>
      <c r="AQ1536" s="2" t="str">
        <f t="shared" si="477"/>
        <v>MSIWEEK</v>
      </c>
      <c r="AR1536" s="71">
        <f t="shared" si="478"/>
        <v>530</v>
      </c>
      <c r="AS1536" s="71">
        <f>VLOOKUP(AJ1536,Invoicing!A:K,10,FALSE)</f>
        <v>25</v>
      </c>
      <c r="AT1536" s="71">
        <f t="shared" si="479"/>
        <v>555</v>
      </c>
    </row>
    <row r="1537" spans="1:46">
      <c r="A1537" s="37" t="s">
        <v>55</v>
      </c>
      <c r="B1537" s="3" t="s">
        <v>38</v>
      </c>
      <c r="C1537" s="11">
        <v>45566.821527777778</v>
      </c>
      <c r="D1537" s="11">
        <v>45566.833333333336</v>
      </c>
      <c r="E1537" s="11" t="s">
        <v>49</v>
      </c>
      <c r="F1537" s="11" t="s">
        <v>40</v>
      </c>
      <c r="G1537" s="3" t="s">
        <v>1714</v>
      </c>
      <c r="H1537" s="3" t="s">
        <v>41</v>
      </c>
      <c r="I1537" s="11">
        <v>45567.833333333336</v>
      </c>
      <c r="J1537" s="12">
        <v>45568.940972222219</v>
      </c>
      <c r="K1537" s="12">
        <v>45568.9375</v>
      </c>
      <c r="L1537" s="12">
        <v>45568.982638888891</v>
      </c>
      <c r="M1537" s="61" t="s">
        <v>12</v>
      </c>
      <c r="N1537" s="3" t="s">
        <v>42</v>
      </c>
      <c r="O1537" s="3">
        <v>1</v>
      </c>
      <c r="P1537" s="1">
        <f t="shared" si="460"/>
        <v>40</v>
      </c>
      <c r="Q1537" s="1">
        <f t="shared" si="461"/>
        <v>10</v>
      </c>
      <c r="R1537" s="72">
        <f t="shared" si="462"/>
        <v>45568.940972222219</v>
      </c>
      <c r="S1537" s="73">
        <f t="shared" si="463"/>
        <v>1.0118055555576575</v>
      </c>
      <c r="T1537" s="74">
        <f>Table2[[#This Row],[ETA A OFRECIMIENTO]]*24</f>
        <v>24.28333333338378</v>
      </c>
      <c r="U1537" s="1" t="str">
        <f t="shared" si="464"/>
        <v>YES</v>
      </c>
      <c r="V1537" s="73">
        <f t="shared" si="465"/>
        <v>1.1041666666642413</v>
      </c>
      <c r="W1537" s="74">
        <f>Table2[[#This Row],[DEL. AVAILABLE A SLOT]]*24</f>
        <v>26.499999999941792</v>
      </c>
      <c r="X1537" s="1" t="str">
        <f t="shared" si="466"/>
        <v>NO</v>
      </c>
      <c r="Y1537" s="73">
        <f t="shared" si="467"/>
        <v>2.1159722222218988</v>
      </c>
      <c r="Z1537" s="74">
        <f>Table2[[#This Row],[ETA A TIMESLOT]]*24</f>
        <v>50.783333333325572</v>
      </c>
      <c r="AA1537" s="73">
        <f t="shared" si="468"/>
        <v>3.4722222189884633E-3</v>
      </c>
      <c r="AB1537" s="73" t="str">
        <f t="shared" si="469"/>
        <v>SI</v>
      </c>
      <c r="AC1537" s="74">
        <f>Table2[[#This Row],[PUNTUALIDAD (H)]]*24</f>
        <v>8.3333333255723119E-2</v>
      </c>
      <c r="AD1537" s="73">
        <f t="shared" si="470"/>
        <v>2.1611111111124046</v>
      </c>
      <c r="AE1537" s="74">
        <f>Table2[[#This Row],[ATA TO UNLOADING]]*24</f>
        <v>51.866666666697711</v>
      </c>
      <c r="AF1537" s="74" t="str">
        <f>IF(Table2[[#This Row],[ATA TO UNLOADING 2]]&lt;=48,"YES","NO")</f>
        <v>NO</v>
      </c>
      <c r="AG1537" s="75">
        <f t="shared" si="471"/>
        <v>0.9375</v>
      </c>
      <c r="AH1537" s="2" t="s">
        <v>24</v>
      </c>
      <c r="AI1537" s="2" t="str">
        <f t="shared" si="472"/>
        <v>TCNU3321000</v>
      </c>
      <c r="AJ1537" s="76" t="str">
        <f t="shared" si="473"/>
        <v>CTU FLEVOKUST BV</v>
      </c>
      <c r="AK1537" s="77">
        <f>IF($M1537="TRUCK",VLOOKUP($AQ1537,Invoicing!$A$17:$B$49,MATCH($AK$1,Invoicing!$A$17:$B$17,0),FALSE),VLOOKUP($AQ1537,Invoicing!$N$17:$O$21,MATCH($AK$1,Invoicing!$N$17:$O$17,0),FALSE))</f>
        <v>380</v>
      </c>
      <c r="AL1537" s="78" t="e">
        <f>VLOOKUP($E1537,Invoicing!$A$1:$H$8,MATCH(TRACKER!$N1537,Invoicing!$A$1:$H$1,0),FALSE)</f>
        <v>#N/A</v>
      </c>
      <c r="AM1537" s="78">
        <v>35</v>
      </c>
      <c r="AN1537" s="78">
        <f t="shared" si="474"/>
        <v>35</v>
      </c>
      <c r="AO1537" s="2">
        <f t="shared" si="475"/>
        <v>4</v>
      </c>
      <c r="AP1537" s="2" t="str">
        <f t="shared" si="476"/>
        <v>NIGHT</v>
      </c>
      <c r="AQ1537" s="2" t="str">
        <f t="shared" si="477"/>
        <v>CTU FLEVOKUST BVNIGHT</v>
      </c>
      <c r="AR1537" s="71">
        <f t="shared" si="478"/>
        <v>415</v>
      </c>
      <c r="AS1537" s="71">
        <f>VLOOKUP(AJ1537,Invoicing!A:K,10,FALSE)</f>
        <v>0</v>
      </c>
      <c r="AT1537" s="71">
        <f t="shared" si="479"/>
        <v>415</v>
      </c>
    </row>
    <row r="1538" spans="1:46">
      <c r="A1538" s="37" t="s">
        <v>55</v>
      </c>
      <c r="B1538" s="3" t="s">
        <v>38</v>
      </c>
      <c r="C1538" s="11">
        <v>45566.821527777778</v>
      </c>
      <c r="D1538" s="11">
        <v>45566.833333333336</v>
      </c>
      <c r="E1538" s="11" t="s">
        <v>44</v>
      </c>
      <c r="F1538" s="11" t="s">
        <v>40</v>
      </c>
      <c r="G1538" s="3" t="s">
        <v>1715</v>
      </c>
      <c r="H1538" s="3" t="s">
        <v>41</v>
      </c>
      <c r="I1538" s="11">
        <v>45567.833333333336</v>
      </c>
      <c r="J1538" s="12">
        <v>45568.75</v>
      </c>
      <c r="K1538" s="12">
        <v>45568.75</v>
      </c>
      <c r="L1538" s="12">
        <v>45568.788194444445</v>
      </c>
      <c r="M1538" s="12" t="s">
        <v>115</v>
      </c>
      <c r="N1538" s="3" t="s">
        <v>42</v>
      </c>
      <c r="O1538" s="3">
        <v>1</v>
      </c>
      <c r="P1538" s="1">
        <f t="shared" ref="P1538:P1601" si="480">IF(K1538="","",WEEKNUM(R1538,2))</f>
        <v>40</v>
      </c>
      <c r="Q1538" s="1">
        <f t="shared" ref="Q1538:Q1601" si="481">IF(K1538="","",MONTH(R1538))</f>
        <v>10</v>
      </c>
      <c r="R1538" s="72">
        <f t="shared" ref="R1538:R1601" si="482">IF(ISBLANK(J1538),IF(ISBLANK(L1538),"00:00",L1538),J1538)</f>
        <v>45568.75</v>
      </c>
      <c r="S1538" s="73">
        <f t="shared" ref="S1538:S1601" si="483">(I1538-C1538)</f>
        <v>1.0118055555576575</v>
      </c>
      <c r="T1538" s="74">
        <f>Table2[[#This Row],[ETA A OFRECIMIENTO]]*24</f>
        <v>24.28333333338378</v>
      </c>
      <c r="U1538" s="1" t="str">
        <f t="shared" ref="U1538:U1601" si="484">IF(S1538="","",IF(S1538&lt;=2,"YES","NO"))</f>
        <v>YES</v>
      </c>
      <c r="V1538" s="73">
        <f t="shared" ref="V1538:V1601" si="485">(K1538-I1538)</f>
        <v>0.91666666666424135</v>
      </c>
      <c r="W1538" s="74">
        <f>Table2[[#This Row],[DEL. AVAILABLE A SLOT]]*24</f>
        <v>21.999999999941792</v>
      </c>
      <c r="X1538" s="1" t="str">
        <f t="shared" ref="X1538:X1601" si="486">IF(V1538="","",IF(V1538&lt;=1,"SI","NO"))</f>
        <v>SI</v>
      </c>
      <c r="Y1538" s="73">
        <f t="shared" ref="Y1538:Y1601" si="487">(K1538-C1538)</f>
        <v>1.9284722222218988</v>
      </c>
      <c r="Z1538" s="74">
        <f>Table2[[#This Row],[ETA A TIMESLOT]]*24</f>
        <v>46.283333333325572</v>
      </c>
      <c r="AA1538" s="73">
        <f t="shared" ref="AA1538:AA1601" si="488">IF(R1538&lt; K1538, TIME(0,0,0), R1538-K1538)</f>
        <v>0</v>
      </c>
      <c r="AB1538" s="73" t="str">
        <f t="shared" ref="AB1538:AB1601" si="489">IF(AA1538&gt;TIME(0,45,0),"NO","SI")</f>
        <v>SI</v>
      </c>
      <c r="AC1538" s="74">
        <f>Table2[[#This Row],[PUNTUALIDAD (H)]]*24</f>
        <v>0</v>
      </c>
      <c r="AD1538" s="73">
        <f t="shared" ref="AD1538:AD1601" si="490">(L1538-C1538)</f>
        <v>1.9666666666671517</v>
      </c>
      <c r="AE1538" s="74">
        <f>Table2[[#This Row],[ATA TO UNLOADING]]*24</f>
        <v>47.200000000011642</v>
      </c>
      <c r="AF1538" s="74" t="str">
        <f>IF(Table2[[#This Row],[ATA TO UNLOADING 2]]&lt;=48,"YES","NO")</f>
        <v>YES</v>
      </c>
      <c r="AG1538" s="75">
        <f t="shared" ref="AG1538:AG1601" si="491">MOD(K1538,1)</f>
        <v>0.75</v>
      </c>
      <c r="AH1538" s="2" t="s">
        <v>42</v>
      </c>
      <c r="AI1538" s="2" t="str">
        <f t="shared" ref="AI1538:AI1601" si="492">G1538</f>
        <v>MSKU0383991</v>
      </c>
      <c r="AJ1538" s="76" t="str">
        <f t="shared" ref="AJ1538:AJ1601" si="493">E1538</f>
        <v>MSI</v>
      </c>
      <c r="AK1538" s="77">
        <f>IF($M1538="TRUCK",VLOOKUP($AQ1538,Invoicing!$A$17:$B$49,MATCH($AK$1,Invoicing!$A$17:$B$17,0),FALSE),VLOOKUP($AQ1538,Invoicing!$N$17:$O$21,MATCH($AK$1,Invoicing!$N$17:$O$17,0),FALSE))</f>
        <v>480</v>
      </c>
      <c r="AL1538" s="78" t="e">
        <f>VLOOKUP($E1538,Invoicing!$A$1:$H$8,MATCH(TRACKER!$N1538,Invoicing!$A$1:$H$1,0),FALSE)</f>
        <v>#N/A</v>
      </c>
      <c r="AM1538" s="78">
        <f>VLOOKUP($E1538,Invoicing!$A$1:$H$8,MATCH(TRACKER!$O$1,Invoicing!$A$1:$H$1,0),FALSE)</f>
        <v>50</v>
      </c>
      <c r="AN1538" s="78">
        <f t="shared" ref="AN1538:AN1601" si="494">IF($O1538&lt;&gt;0,$O1538*$AM1538,0)</f>
        <v>50</v>
      </c>
      <c r="AO1538" s="2">
        <f t="shared" ref="AO1538:AO1601" si="495">WEEKDAY(K1538,2)</f>
        <v>4</v>
      </c>
      <c r="AP1538" s="2" t="str">
        <f t="shared" ref="AP1538:AP1601" si="496">IF(AH1538="NIGHT","NIGHT",IF(AO1538&lt;=5,"WEEK",IF(AO1538=7,"SUNDAY",IF(AO1538=6,"SATURDAY","SUNDAY"))))</f>
        <v>WEEK</v>
      </c>
      <c r="AQ1538" s="2" t="str">
        <f t="shared" ref="AQ1538:AQ1601" si="497">AJ1538&amp;AP1538</f>
        <v>MSIWEEK</v>
      </c>
      <c r="AR1538" s="71">
        <f t="shared" ref="AR1538:AR1601" si="498">IF(ISNA(AL1538),AK1538+AN1538,SUM($AK1538,$AN1538,IFERROR($AL1538,"0")))</f>
        <v>530</v>
      </c>
      <c r="AS1538" s="71">
        <f>VLOOKUP(AJ1538,Invoicing!A:K,10,FALSE)</f>
        <v>25</v>
      </c>
      <c r="AT1538" s="71">
        <f t="shared" ref="AT1538:AT1601" si="499">AR1538+AS1538+AU1538</f>
        <v>555</v>
      </c>
    </row>
    <row r="1539" spans="1:46">
      <c r="A1539" s="37" t="s">
        <v>55</v>
      </c>
      <c r="B1539" s="3" t="s">
        <v>38</v>
      </c>
      <c r="C1539" s="11">
        <v>45566.821527777778</v>
      </c>
      <c r="D1539" s="11">
        <v>45566.833333333336</v>
      </c>
      <c r="E1539" s="11" t="s">
        <v>49</v>
      </c>
      <c r="F1539" s="11" t="s">
        <v>40</v>
      </c>
      <c r="G1539" s="3" t="s">
        <v>1716</v>
      </c>
      <c r="H1539" s="3" t="s">
        <v>2821</v>
      </c>
      <c r="I1539" s="11">
        <v>45567.833333333336</v>
      </c>
      <c r="J1539" s="12">
        <v>45568.722222222219</v>
      </c>
      <c r="K1539" s="12">
        <v>45568.75</v>
      </c>
      <c r="L1539" s="12">
        <v>45568.75</v>
      </c>
      <c r="M1539" s="61" t="s">
        <v>12</v>
      </c>
      <c r="N1539" s="3" t="s">
        <v>42</v>
      </c>
      <c r="O1539" s="3">
        <v>0</v>
      </c>
      <c r="P1539" s="1">
        <f t="shared" si="480"/>
        <v>40</v>
      </c>
      <c r="Q1539" s="1">
        <f t="shared" si="481"/>
        <v>10</v>
      </c>
      <c r="R1539" s="72">
        <f t="shared" si="482"/>
        <v>45568.722222222219</v>
      </c>
      <c r="S1539" s="73">
        <f t="shared" si="483"/>
        <v>1.0118055555576575</v>
      </c>
      <c r="T1539" s="74">
        <f>Table2[[#This Row],[ETA A OFRECIMIENTO]]*24</f>
        <v>24.28333333338378</v>
      </c>
      <c r="U1539" s="1" t="str">
        <f t="shared" si="484"/>
        <v>YES</v>
      </c>
      <c r="V1539" s="73">
        <f t="shared" si="485"/>
        <v>0.91666666666424135</v>
      </c>
      <c r="W1539" s="74">
        <f>Table2[[#This Row],[DEL. AVAILABLE A SLOT]]*24</f>
        <v>21.999999999941792</v>
      </c>
      <c r="X1539" s="1" t="str">
        <f t="shared" si="486"/>
        <v>SI</v>
      </c>
      <c r="Y1539" s="73">
        <f t="shared" si="487"/>
        <v>1.9284722222218988</v>
      </c>
      <c r="Z1539" s="74">
        <f>Table2[[#This Row],[ETA A TIMESLOT]]*24</f>
        <v>46.283333333325572</v>
      </c>
      <c r="AA1539" s="73">
        <f t="shared" si="488"/>
        <v>0</v>
      </c>
      <c r="AB1539" s="73" t="str">
        <f t="shared" si="489"/>
        <v>SI</v>
      </c>
      <c r="AC1539" s="74">
        <f>Table2[[#This Row],[PUNTUALIDAD (H)]]*24</f>
        <v>0</v>
      </c>
      <c r="AD1539" s="73">
        <f t="shared" si="490"/>
        <v>1.9284722222218988</v>
      </c>
      <c r="AE1539" s="74">
        <f>Table2[[#This Row],[ATA TO UNLOADING]]*24</f>
        <v>46.283333333325572</v>
      </c>
      <c r="AF1539" s="74" t="str">
        <f>IF(Table2[[#This Row],[ATA TO UNLOADING 2]]&lt;=48,"YES","NO")</f>
        <v>YES</v>
      </c>
      <c r="AG1539" s="75">
        <f t="shared" si="491"/>
        <v>0.75</v>
      </c>
      <c r="AH1539" s="2" t="s">
        <v>42</v>
      </c>
      <c r="AI1539" s="2" t="str">
        <f t="shared" si="492"/>
        <v>MRKU6221830</v>
      </c>
      <c r="AJ1539" s="76" t="str">
        <f t="shared" si="493"/>
        <v>CTU FLEVOKUST BV</v>
      </c>
      <c r="AK1539" s="77">
        <f>IF($M1539="TRUCK",VLOOKUP($AQ1539,Invoicing!$A$17:$B$49,MATCH($AK$1,Invoicing!$A$17:$B$17,0),FALSE),VLOOKUP($AQ1539,Invoicing!$N$17:$O$21,MATCH($AK$1,Invoicing!$N$17:$O$17,0),FALSE))</f>
        <v>380</v>
      </c>
      <c r="AL1539" s="78" t="e">
        <f>VLOOKUP($E1539,Invoicing!$A$1:$H$8,MATCH(TRACKER!$N1539,Invoicing!$A$1:$H$1,0),FALSE)</f>
        <v>#N/A</v>
      </c>
      <c r="AM1539" s="78">
        <v>35</v>
      </c>
      <c r="AN1539" s="78">
        <f t="shared" si="494"/>
        <v>0</v>
      </c>
      <c r="AO1539" s="2">
        <f t="shared" si="495"/>
        <v>4</v>
      </c>
      <c r="AP1539" s="2" t="str">
        <f t="shared" si="496"/>
        <v>WEEK</v>
      </c>
      <c r="AQ1539" s="2" t="str">
        <f t="shared" si="497"/>
        <v>CTU FLEVOKUST BVWEEK</v>
      </c>
      <c r="AR1539" s="71">
        <f t="shared" si="498"/>
        <v>380</v>
      </c>
      <c r="AS1539" s="71">
        <f>VLOOKUP(AJ1539,Invoicing!A:K,10,FALSE)</f>
        <v>0</v>
      </c>
      <c r="AT1539" s="71">
        <f t="shared" si="499"/>
        <v>380</v>
      </c>
    </row>
    <row r="1540" spans="1:46">
      <c r="A1540" s="37" t="s">
        <v>55</v>
      </c>
      <c r="B1540" s="3" t="s">
        <v>38</v>
      </c>
      <c r="C1540" s="11">
        <v>45566.821527777778</v>
      </c>
      <c r="D1540" s="11">
        <v>45566.833333333336</v>
      </c>
      <c r="E1540" s="11" t="s">
        <v>49</v>
      </c>
      <c r="F1540" s="11" t="s">
        <v>40</v>
      </c>
      <c r="G1540" s="3" t="s">
        <v>1717</v>
      </c>
      <c r="H1540" s="3" t="s">
        <v>2821</v>
      </c>
      <c r="I1540" s="11">
        <v>45567.833333333336</v>
      </c>
      <c r="J1540" s="12">
        <v>45569.321527777778</v>
      </c>
      <c r="K1540" s="12">
        <v>45569.333333333336</v>
      </c>
      <c r="L1540" s="12">
        <v>45569.340277777781</v>
      </c>
      <c r="M1540" s="61" t="s">
        <v>12</v>
      </c>
      <c r="N1540" s="3" t="s">
        <v>42</v>
      </c>
      <c r="O1540" s="3">
        <v>0</v>
      </c>
      <c r="P1540" s="1">
        <f t="shared" si="480"/>
        <v>40</v>
      </c>
      <c r="Q1540" s="1">
        <f t="shared" si="481"/>
        <v>10</v>
      </c>
      <c r="R1540" s="72">
        <f t="shared" si="482"/>
        <v>45569.321527777778</v>
      </c>
      <c r="S1540" s="73">
        <f t="shared" si="483"/>
        <v>1.0118055555576575</v>
      </c>
      <c r="T1540" s="74">
        <f>Table2[[#This Row],[ETA A OFRECIMIENTO]]*24</f>
        <v>24.28333333338378</v>
      </c>
      <c r="U1540" s="1" t="str">
        <f t="shared" si="484"/>
        <v>YES</v>
      </c>
      <c r="V1540" s="73">
        <f t="shared" si="485"/>
        <v>1.5</v>
      </c>
      <c r="W1540" s="74">
        <f>Table2[[#This Row],[DEL. AVAILABLE A SLOT]]*24</f>
        <v>36</v>
      </c>
      <c r="X1540" s="1" t="str">
        <f t="shared" si="486"/>
        <v>NO</v>
      </c>
      <c r="Y1540" s="73">
        <f t="shared" si="487"/>
        <v>2.5118055555576575</v>
      </c>
      <c r="Z1540" s="74">
        <f>Table2[[#This Row],[ETA A TIMESLOT]]*24</f>
        <v>60.28333333338378</v>
      </c>
      <c r="AA1540" s="73">
        <f t="shared" si="488"/>
        <v>0</v>
      </c>
      <c r="AB1540" s="73" t="str">
        <f t="shared" si="489"/>
        <v>SI</v>
      </c>
      <c r="AC1540" s="74">
        <f>Table2[[#This Row],[PUNTUALIDAD (H)]]*24</f>
        <v>0</v>
      </c>
      <c r="AD1540" s="73">
        <f t="shared" si="490"/>
        <v>2.5187500000029104</v>
      </c>
      <c r="AE1540" s="74">
        <f>Table2[[#This Row],[ATA TO UNLOADING]]*24</f>
        <v>60.450000000069849</v>
      </c>
      <c r="AF1540" s="74" t="str">
        <f>IF(Table2[[#This Row],[ATA TO UNLOADING 2]]&lt;=48,"YES","NO")</f>
        <v>NO</v>
      </c>
      <c r="AG1540" s="75">
        <f t="shared" si="491"/>
        <v>0.33333333333575865</v>
      </c>
      <c r="AH1540" s="2" t="s">
        <v>42</v>
      </c>
      <c r="AI1540" s="2" t="str">
        <f t="shared" si="492"/>
        <v>MRKU5092512</v>
      </c>
      <c r="AJ1540" s="76" t="str">
        <f t="shared" si="493"/>
        <v>CTU FLEVOKUST BV</v>
      </c>
      <c r="AK1540" s="77">
        <f>IF($M1540="TRUCK",VLOOKUP($AQ1540,Invoicing!$A$17:$B$49,MATCH($AK$1,Invoicing!$A$17:$B$17,0),FALSE),VLOOKUP($AQ1540,Invoicing!$N$17:$O$21,MATCH($AK$1,Invoicing!$N$17:$O$17,0),FALSE))</f>
        <v>380</v>
      </c>
      <c r="AL1540" s="78" t="e">
        <f>VLOOKUP($E1540,Invoicing!$A$1:$H$8,MATCH(TRACKER!$N1540,Invoicing!$A$1:$H$1,0),FALSE)</f>
        <v>#N/A</v>
      </c>
      <c r="AM1540" s="78">
        <v>35</v>
      </c>
      <c r="AN1540" s="78">
        <f t="shared" si="494"/>
        <v>0</v>
      </c>
      <c r="AO1540" s="2">
        <f t="shared" si="495"/>
        <v>5</v>
      </c>
      <c r="AP1540" s="2" t="str">
        <f t="shared" si="496"/>
        <v>WEEK</v>
      </c>
      <c r="AQ1540" s="2" t="str">
        <f t="shared" si="497"/>
        <v>CTU FLEVOKUST BVWEEK</v>
      </c>
      <c r="AR1540" s="71">
        <f t="shared" si="498"/>
        <v>380</v>
      </c>
      <c r="AS1540" s="71">
        <f>VLOOKUP(AJ1540,Invoicing!A:K,10,FALSE)</f>
        <v>0</v>
      </c>
      <c r="AT1540" s="71">
        <f t="shared" si="499"/>
        <v>380</v>
      </c>
    </row>
    <row r="1541" spans="1:46">
      <c r="A1541" s="37" t="s">
        <v>55</v>
      </c>
      <c r="B1541" s="3" t="s">
        <v>38</v>
      </c>
      <c r="C1541" s="11">
        <v>45566.821527777778</v>
      </c>
      <c r="D1541" s="11">
        <v>45566.833333333336</v>
      </c>
      <c r="E1541" s="11" t="s">
        <v>44</v>
      </c>
      <c r="F1541" s="11" t="s">
        <v>40</v>
      </c>
      <c r="G1541" s="3" t="s">
        <v>1718</v>
      </c>
      <c r="H1541" s="3" t="s">
        <v>41</v>
      </c>
      <c r="I1541" s="11">
        <v>45567.833333333336</v>
      </c>
      <c r="J1541" s="12">
        <v>45567.833333333336</v>
      </c>
      <c r="K1541" s="12">
        <v>45567.833333333336</v>
      </c>
      <c r="L1541" s="12">
        <v>45567.84375</v>
      </c>
      <c r="M1541" s="12" t="s">
        <v>115</v>
      </c>
      <c r="N1541" s="3" t="s">
        <v>42</v>
      </c>
      <c r="O1541" s="3">
        <v>2</v>
      </c>
      <c r="P1541" s="1">
        <f t="shared" si="480"/>
        <v>40</v>
      </c>
      <c r="Q1541" s="1">
        <f t="shared" si="481"/>
        <v>10</v>
      </c>
      <c r="R1541" s="72">
        <f t="shared" si="482"/>
        <v>45567.833333333336</v>
      </c>
      <c r="S1541" s="73">
        <f t="shared" si="483"/>
        <v>1.0118055555576575</v>
      </c>
      <c r="T1541" s="74">
        <f>Table2[[#This Row],[ETA A OFRECIMIENTO]]*24</f>
        <v>24.28333333338378</v>
      </c>
      <c r="U1541" s="1" t="str">
        <f t="shared" si="484"/>
        <v>YES</v>
      </c>
      <c r="V1541" s="73">
        <f t="shared" si="485"/>
        <v>0</v>
      </c>
      <c r="W1541" s="74">
        <f>Table2[[#This Row],[DEL. AVAILABLE A SLOT]]*24</f>
        <v>0</v>
      </c>
      <c r="X1541" s="1" t="str">
        <f t="shared" si="486"/>
        <v>SI</v>
      </c>
      <c r="Y1541" s="73">
        <f t="shared" si="487"/>
        <v>1.0118055555576575</v>
      </c>
      <c r="Z1541" s="74">
        <f>Table2[[#This Row],[ETA A TIMESLOT]]*24</f>
        <v>24.28333333338378</v>
      </c>
      <c r="AA1541" s="73">
        <f t="shared" si="488"/>
        <v>0</v>
      </c>
      <c r="AB1541" s="73" t="str">
        <f t="shared" si="489"/>
        <v>SI</v>
      </c>
      <c r="AC1541" s="74">
        <f>Table2[[#This Row],[PUNTUALIDAD (H)]]*24</f>
        <v>0</v>
      </c>
      <c r="AD1541" s="73">
        <f t="shared" si="490"/>
        <v>1.0222222222218988</v>
      </c>
      <c r="AE1541" s="74">
        <f>Table2[[#This Row],[ATA TO UNLOADING]]*24</f>
        <v>24.533333333325572</v>
      </c>
      <c r="AF1541" s="74" t="str">
        <f>IF(Table2[[#This Row],[ATA TO UNLOADING 2]]&lt;=48,"YES","NO")</f>
        <v>YES</v>
      </c>
      <c r="AG1541" s="75">
        <f t="shared" si="491"/>
        <v>0.83333333333575865</v>
      </c>
      <c r="AH1541" s="2" t="s">
        <v>24</v>
      </c>
      <c r="AI1541" s="2" t="str">
        <f t="shared" si="492"/>
        <v>TRHU7952413</v>
      </c>
      <c r="AJ1541" s="76" t="str">
        <f t="shared" si="493"/>
        <v>MSI</v>
      </c>
      <c r="AK1541" s="77">
        <f>IF($M1541="TRUCK",VLOOKUP($AQ1541,Invoicing!$A$17:$B$49,MATCH($AK$1,Invoicing!$A$17:$B$17,0),FALSE),VLOOKUP($AQ1541,Invoicing!$N$17:$O$21,MATCH($AK$1,Invoicing!$N$17:$O$17,0),FALSE))</f>
        <v>530</v>
      </c>
      <c r="AL1541" s="78" t="e">
        <f>VLOOKUP($E1541,Invoicing!$A$1:$H$8,MATCH(TRACKER!$N1541,Invoicing!$A$1:$H$1,0),FALSE)</f>
        <v>#N/A</v>
      </c>
      <c r="AM1541" s="78">
        <f>VLOOKUP($E1541,Invoicing!$A$1:$H$8,MATCH(TRACKER!$O$1,Invoicing!$A$1:$H$1,0),FALSE)</f>
        <v>50</v>
      </c>
      <c r="AN1541" s="78">
        <f t="shared" si="494"/>
        <v>100</v>
      </c>
      <c r="AO1541" s="2">
        <f t="shared" si="495"/>
        <v>3</v>
      </c>
      <c r="AP1541" s="2" t="str">
        <f t="shared" si="496"/>
        <v>NIGHT</v>
      </c>
      <c r="AQ1541" s="2" t="str">
        <f t="shared" si="497"/>
        <v>MSINIGHT</v>
      </c>
      <c r="AR1541" s="71">
        <f t="shared" si="498"/>
        <v>630</v>
      </c>
      <c r="AS1541" s="71">
        <f>VLOOKUP(AJ1541,Invoicing!A:K,10,FALSE)</f>
        <v>25</v>
      </c>
      <c r="AT1541" s="71">
        <f t="shared" si="499"/>
        <v>655</v>
      </c>
    </row>
    <row r="1542" spans="1:46">
      <c r="A1542" s="37" t="s">
        <v>55</v>
      </c>
      <c r="B1542" s="3" t="s">
        <v>38</v>
      </c>
      <c r="C1542" s="11">
        <v>45566.821527777778</v>
      </c>
      <c r="D1542" s="11">
        <v>45566.833333333336</v>
      </c>
      <c r="E1542" s="11" t="s">
        <v>49</v>
      </c>
      <c r="F1542" s="11" t="s">
        <v>40</v>
      </c>
      <c r="G1542" s="3" t="s">
        <v>1719</v>
      </c>
      <c r="H1542" s="3" t="s">
        <v>2821</v>
      </c>
      <c r="I1542" s="11">
        <v>45567.833333333336</v>
      </c>
      <c r="J1542" s="12">
        <v>45569.438194444447</v>
      </c>
      <c r="K1542" s="12">
        <v>45569.458333333336</v>
      </c>
      <c r="L1542" s="12">
        <v>45569.454861111109</v>
      </c>
      <c r="M1542" s="61" t="s">
        <v>12</v>
      </c>
      <c r="N1542" s="3" t="s">
        <v>42</v>
      </c>
      <c r="O1542" s="3">
        <v>0</v>
      </c>
      <c r="P1542" s="1">
        <f t="shared" si="480"/>
        <v>40</v>
      </c>
      <c r="Q1542" s="1">
        <f t="shared" si="481"/>
        <v>10</v>
      </c>
      <c r="R1542" s="72">
        <f t="shared" si="482"/>
        <v>45569.438194444447</v>
      </c>
      <c r="S1542" s="73">
        <f t="shared" si="483"/>
        <v>1.0118055555576575</v>
      </c>
      <c r="T1542" s="74">
        <f>Table2[[#This Row],[ETA A OFRECIMIENTO]]*24</f>
        <v>24.28333333338378</v>
      </c>
      <c r="U1542" s="1" t="str">
        <f t="shared" si="484"/>
        <v>YES</v>
      </c>
      <c r="V1542" s="73">
        <f t="shared" si="485"/>
        <v>1.625</v>
      </c>
      <c r="W1542" s="74">
        <f>Table2[[#This Row],[DEL. AVAILABLE A SLOT]]*24</f>
        <v>39</v>
      </c>
      <c r="X1542" s="1" t="str">
        <f t="shared" si="486"/>
        <v>NO</v>
      </c>
      <c r="Y1542" s="73">
        <f t="shared" si="487"/>
        <v>2.6368055555576575</v>
      </c>
      <c r="Z1542" s="74">
        <f>Table2[[#This Row],[ETA A TIMESLOT]]*24</f>
        <v>63.28333333338378</v>
      </c>
      <c r="AA1542" s="73">
        <f t="shared" si="488"/>
        <v>0</v>
      </c>
      <c r="AB1542" s="73" t="str">
        <f t="shared" si="489"/>
        <v>SI</v>
      </c>
      <c r="AC1542" s="74">
        <f>Table2[[#This Row],[PUNTUALIDAD (H)]]*24</f>
        <v>0</v>
      </c>
      <c r="AD1542" s="73">
        <f t="shared" si="490"/>
        <v>2.6333333333313931</v>
      </c>
      <c r="AE1542" s="74">
        <f>Table2[[#This Row],[ATA TO UNLOADING]]*24</f>
        <v>63.199999999953434</v>
      </c>
      <c r="AF1542" s="74" t="str">
        <f>IF(Table2[[#This Row],[ATA TO UNLOADING 2]]&lt;=48,"YES","NO")</f>
        <v>NO</v>
      </c>
      <c r="AG1542" s="75">
        <f t="shared" si="491"/>
        <v>0.45833333333575865</v>
      </c>
      <c r="AH1542" s="2" t="s">
        <v>42</v>
      </c>
      <c r="AI1542" s="2" t="str">
        <f t="shared" si="492"/>
        <v>SUDU8898446</v>
      </c>
      <c r="AJ1542" s="76" t="str">
        <f t="shared" si="493"/>
        <v>CTU FLEVOKUST BV</v>
      </c>
      <c r="AK1542" s="77">
        <f>IF($M1542="TRUCK",VLOOKUP($AQ1542,Invoicing!$A$17:$B$49,MATCH($AK$1,Invoicing!$A$17:$B$17,0),FALSE),VLOOKUP($AQ1542,Invoicing!$N$17:$O$21,MATCH($AK$1,Invoicing!$N$17:$O$17,0),FALSE))</f>
        <v>380</v>
      </c>
      <c r="AL1542" s="78" t="e">
        <f>VLOOKUP($E1542,Invoicing!$A$1:$H$8,MATCH(TRACKER!$N1542,Invoicing!$A$1:$H$1,0),FALSE)</f>
        <v>#N/A</v>
      </c>
      <c r="AM1542" s="78">
        <v>35</v>
      </c>
      <c r="AN1542" s="78">
        <f t="shared" si="494"/>
        <v>0</v>
      </c>
      <c r="AO1542" s="2">
        <f t="shared" si="495"/>
        <v>5</v>
      </c>
      <c r="AP1542" s="2" t="str">
        <f t="shared" si="496"/>
        <v>WEEK</v>
      </c>
      <c r="AQ1542" s="2" t="str">
        <f t="shared" si="497"/>
        <v>CTU FLEVOKUST BVWEEK</v>
      </c>
      <c r="AR1542" s="71">
        <f t="shared" si="498"/>
        <v>380</v>
      </c>
      <c r="AS1542" s="71">
        <f>VLOOKUP(AJ1542,Invoicing!A:K,10,FALSE)</f>
        <v>0</v>
      </c>
      <c r="AT1542" s="71">
        <f t="shared" si="499"/>
        <v>380</v>
      </c>
    </row>
    <row r="1543" spans="1:46">
      <c r="A1543" s="37" t="s">
        <v>55</v>
      </c>
      <c r="B1543" s="3" t="s">
        <v>38</v>
      </c>
      <c r="C1543" s="11">
        <v>45566.821527777778</v>
      </c>
      <c r="D1543" s="11">
        <v>45566.833333333336</v>
      </c>
      <c r="E1543" s="11" t="s">
        <v>49</v>
      </c>
      <c r="F1543" s="11" t="s">
        <v>40</v>
      </c>
      <c r="G1543" s="3" t="s">
        <v>1720</v>
      </c>
      <c r="H1543" s="3" t="s">
        <v>2821</v>
      </c>
      <c r="I1543" s="11">
        <v>45567.833333333336</v>
      </c>
      <c r="J1543" s="12">
        <v>45569.518055555556</v>
      </c>
      <c r="K1543" s="12">
        <v>45569.541666666664</v>
      </c>
      <c r="L1543" s="12">
        <v>45569.53125</v>
      </c>
      <c r="M1543" s="61" t="s">
        <v>12</v>
      </c>
      <c r="N1543" s="3" t="s">
        <v>42</v>
      </c>
      <c r="O1543" s="3">
        <v>0</v>
      </c>
      <c r="P1543" s="1">
        <f t="shared" si="480"/>
        <v>40</v>
      </c>
      <c r="Q1543" s="1">
        <f t="shared" si="481"/>
        <v>10</v>
      </c>
      <c r="R1543" s="72">
        <f t="shared" si="482"/>
        <v>45569.518055555556</v>
      </c>
      <c r="S1543" s="73">
        <f t="shared" si="483"/>
        <v>1.0118055555576575</v>
      </c>
      <c r="T1543" s="74">
        <f>Table2[[#This Row],[ETA A OFRECIMIENTO]]*24</f>
        <v>24.28333333338378</v>
      </c>
      <c r="U1543" s="1" t="str">
        <f t="shared" si="484"/>
        <v>YES</v>
      </c>
      <c r="V1543" s="73">
        <f t="shared" si="485"/>
        <v>1.7083333333284827</v>
      </c>
      <c r="W1543" s="74">
        <f>Table2[[#This Row],[DEL. AVAILABLE A SLOT]]*24</f>
        <v>40.999999999883585</v>
      </c>
      <c r="X1543" s="1" t="str">
        <f t="shared" si="486"/>
        <v>NO</v>
      </c>
      <c r="Y1543" s="73">
        <f t="shared" si="487"/>
        <v>2.7201388888861402</v>
      </c>
      <c r="Z1543" s="74">
        <f>Table2[[#This Row],[ETA A TIMESLOT]]*24</f>
        <v>65.283333333267365</v>
      </c>
      <c r="AA1543" s="73">
        <f t="shared" si="488"/>
        <v>0</v>
      </c>
      <c r="AB1543" s="73" t="str">
        <f t="shared" si="489"/>
        <v>SI</v>
      </c>
      <c r="AC1543" s="74">
        <f>Table2[[#This Row],[PUNTUALIDAD (H)]]*24</f>
        <v>0</v>
      </c>
      <c r="AD1543" s="73">
        <f t="shared" si="490"/>
        <v>2.7097222222218988</v>
      </c>
      <c r="AE1543" s="74">
        <f>Table2[[#This Row],[ATA TO UNLOADING]]*24</f>
        <v>65.033333333325572</v>
      </c>
      <c r="AF1543" s="74" t="str">
        <f>IF(Table2[[#This Row],[ATA TO UNLOADING 2]]&lt;=48,"YES","NO")</f>
        <v>NO</v>
      </c>
      <c r="AG1543" s="75">
        <f t="shared" si="491"/>
        <v>0.54166666666424135</v>
      </c>
      <c r="AH1543" s="2" t="s">
        <v>42</v>
      </c>
      <c r="AI1543" s="2" t="str">
        <f t="shared" si="492"/>
        <v>MRKU3753866</v>
      </c>
      <c r="AJ1543" s="76" t="str">
        <f t="shared" si="493"/>
        <v>CTU FLEVOKUST BV</v>
      </c>
      <c r="AK1543" s="77">
        <f>IF($M1543="TRUCK",VLOOKUP($AQ1543,Invoicing!$A$17:$B$49,MATCH($AK$1,Invoicing!$A$17:$B$17,0),FALSE),VLOOKUP($AQ1543,Invoicing!$N$17:$O$21,MATCH($AK$1,Invoicing!$N$17:$O$17,0),FALSE))</f>
        <v>380</v>
      </c>
      <c r="AL1543" s="78" t="e">
        <f>VLOOKUP($E1543,Invoicing!$A$1:$H$8,MATCH(TRACKER!$N1543,Invoicing!$A$1:$H$1,0),FALSE)</f>
        <v>#N/A</v>
      </c>
      <c r="AM1543" s="78">
        <v>35</v>
      </c>
      <c r="AN1543" s="78">
        <f t="shared" si="494"/>
        <v>0</v>
      </c>
      <c r="AO1543" s="2">
        <f t="shared" si="495"/>
        <v>5</v>
      </c>
      <c r="AP1543" s="2" t="str">
        <f t="shared" si="496"/>
        <v>WEEK</v>
      </c>
      <c r="AQ1543" s="2" t="str">
        <f t="shared" si="497"/>
        <v>CTU FLEVOKUST BVWEEK</v>
      </c>
      <c r="AR1543" s="71">
        <f t="shared" si="498"/>
        <v>380</v>
      </c>
      <c r="AS1543" s="71">
        <f>VLOOKUP(AJ1543,Invoicing!A:K,10,FALSE)</f>
        <v>0</v>
      </c>
      <c r="AT1543" s="71">
        <f t="shared" si="499"/>
        <v>380</v>
      </c>
    </row>
    <row r="1544" spans="1:46">
      <c r="A1544" s="37" t="s">
        <v>55</v>
      </c>
      <c r="B1544" s="3" t="s">
        <v>38</v>
      </c>
      <c r="C1544" s="11">
        <v>45566.821527777778</v>
      </c>
      <c r="D1544" s="11">
        <v>45566.833333333336</v>
      </c>
      <c r="E1544" s="11" t="s">
        <v>44</v>
      </c>
      <c r="F1544" s="11" t="s">
        <v>40</v>
      </c>
      <c r="G1544" s="3" t="s">
        <v>1721</v>
      </c>
      <c r="H1544" s="3" t="s">
        <v>41</v>
      </c>
      <c r="I1544" s="11">
        <v>45567.833333333336</v>
      </c>
      <c r="J1544" s="12">
        <v>45568.375</v>
      </c>
      <c r="K1544" s="12">
        <v>45568.375</v>
      </c>
      <c r="L1544" s="12">
        <v>45568.375</v>
      </c>
      <c r="M1544" s="12" t="s">
        <v>115</v>
      </c>
      <c r="N1544" s="3" t="s">
        <v>42</v>
      </c>
      <c r="O1544" s="3">
        <v>1</v>
      </c>
      <c r="P1544" s="1">
        <f t="shared" si="480"/>
        <v>40</v>
      </c>
      <c r="Q1544" s="1">
        <f t="shared" si="481"/>
        <v>10</v>
      </c>
      <c r="R1544" s="72">
        <f t="shared" si="482"/>
        <v>45568.375</v>
      </c>
      <c r="S1544" s="73">
        <f t="shared" si="483"/>
        <v>1.0118055555576575</v>
      </c>
      <c r="T1544" s="74">
        <f>Table2[[#This Row],[ETA A OFRECIMIENTO]]*24</f>
        <v>24.28333333338378</v>
      </c>
      <c r="U1544" s="1" t="str">
        <f t="shared" si="484"/>
        <v>YES</v>
      </c>
      <c r="V1544" s="73">
        <f t="shared" si="485"/>
        <v>0.54166666666424135</v>
      </c>
      <c r="W1544" s="74">
        <f>Table2[[#This Row],[DEL. AVAILABLE A SLOT]]*24</f>
        <v>12.999999999941792</v>
      </c>
      <c r="X1544" s="1" t="str">
        <f t="shared" si="486"/>
        <v>SI</v>
      </c>
      <c r="Y1544" s="73">
        <f t="shared" si="487"/>
        <v>1.5534722222218988</v>
      </c>
      <c r="Z1544" s="74">
        <f>Table2[[#This Row],[ETA A TIMESLOT]]*24</f>
        <v>37.283333333325572</v>
      </c>
      <c r="AA1544" s="73">
        <f t="shared" si="488"/>
        <v>0</v>
      </c>
      <c r="AB1544" s="73" t="str">
        <f t="shared" si="489"/>
        <v>SI</v>
      </c>
      <c r="AC1544" s="74">
        <f>Table2[[#This Row],[PUNTUALIDAD (H)]]*24</f>
        <v>0</v>
      </c>
      <c r="AD1544" s="73">
        <f t="shared" si="490"/>
        <v>1.5534722222218988</v>
      </c>
      <c r="AE1544" s="74">
        <f>Table2[[#This Row],[ATA TO UNLOADING]]*24</f>
        <v>37.283333333325572</v>
      </c>
      <c r="AF1544" s="74" t="str">
        <f>IF(Table2[[#This Row],[ATA TO UNLOADING 2]]&lt;=48,"YES","NO")</f>
        <v>YES</v>
      </c>
      <c r="AG1544" s="75">
        <f t="shared" si="491"/>
        <v>0.375</v>
      </c>
      <c r="AH1544" s="2" t="s">
        <v>42</v>
      </c>
      <c r="AI1544" s="2" t="str">
        <f t="shared" si="492"/>
        <v>BEAU5732763</v>
      </c>
      <c r="AJ1544" s="76" t="str">
        <f t="shared" si="493"/>
        <v>MSI</v>
      </c>
      <c r="AK1544" s="77">
        <f>IF($M1544="TRUCK",VLOOKUP($AQ1544,Invoicing!$A$17:$B$49,MATCH($AK$1,Invoicing!$A$17:$B$17,0),FALSE),VLOOKUP($AQ1544,Invoicing!$N$17:$O$21,MATCH($AK$1,Invoicing!$N$17:$O$17,0),FALSE))</f>
        <v>480</v>
      </c>
      <c r="AL1544" s="78" t="e">
        <f>VLOOKUP($E1544,Invoicing!$A$1:$H$8,MATCH(TRACKER!$N1544,Invoicing!$A$1:$H$1,0),FALSE)</f>
        <v>#N/A</v>
      </c>
      <c r="AM1544" s="78">
        <f>VLOOKUP($E1544,Invoicing!$A$1:$H$8,MATCH(TRACKER!$O$1,Invoicing!$A$1:$H$1,0),FALSE)</f>
        <v>50</v>
      </c>
      <c r="AN1544" s="78">
        <f t="shared" si="494"/>
        <v>50</v>
      </c>
      <c r="AO1544" s="2">
        <f t="shared" si="495"/>
        <v>4</v>
      </c>
      <c r="AP1544" s="2" t="str">
        <f t="shared" si="496"/>
        <v>WEEK</v>
      </c>
      <c r="AQ1544" s="2" t="str">
        <f t="shared" si="497"/>
        <v>MSIWEEK</v>
      </c>
      <c r="AR1544" s="71">
        <f t="shared" si="498"/>
        <v>530</v>
      </c>
      <c r="AS1544" s="71">
        <f>VLOOKUP(AJ1544,Invoicing!A:K,10,FALSE)</f>
        <v>25</v>
      </c>
      <c r="AT1544" s="71">
        <f t="shared" si="499"/>
        <v>555</v>
      </c>
    </row>
    <row r="1545" spans="1:46">
      <c r="A1545" s="37" t="s">
        <v>55</v>
      </c>
      <c r="B1545" s="3" t="s">
        <v>38</v>
      </c>
      <c r="C1545" s="11">
        <v>45566.821527777778</v>
      </c>
      <c r="D1545" s="11">
        <v>45566.833333333336</v>
      </c>
      <c r="E1545" s="11" t="s">
        <v>44</v>
      </c>
      <c r="F1545" s="11" t="s">
        <v>40</v>
      </c>
      <c r="G1545" s="3" t="s">
        <v>1722</v>
      </c>
      <c r="H1545" s="3" t="s">
        <v>2821</v>
      </c>
      <c r="I1545" s="11">
        <v>45567.833333333336</v>
      </c>
      <c r="J1545" s="12">
        <v>45567.95</v>
      </c>
      <c r="K1545" s="12">
        <v>45567.958333333336</v>
      </c>
      <c r="L1545" s="12">
        <v>45567.972222222219</v>
      </c>
      <c r="M1545" s="12" t="s">
        <v>115</v>
      </c>
      <c r="N1545" s="3" t="s">
        <v>42</v>
      </c>
      <c r="O1545" s="3">
        <v>0</v>
      </c>
      <c r="P1545" s="1">
        <f t="shared" si="480"/>
        <v>40</v>
      </c>
      <c r="Q1545" s="1">
        <f t="shared" si="481"/>
        <v>10</v>
      </c>
      <c r="R1545" s="72">
        <f t="shared" si="482"/>
        <v>45567.95</v>
      </c>
      <c r="S1545" s="73">
        <f t="shared" si="483"/>
        <v>1.0118055555576575</v>
      </c>
      <c r="T1545" s="74">
        <f>Table2[[#This Row],[ETA A OFRECIMIENTO]]*24</f>
        <v>24.28333333338378</v>
      </c>
      <c r="U1545" s="1" t="str">
        <f t="shared" si="484"/>
        <v>YES</v>
      </c>
      <c r="V1545" s="73">
        <f t="shared" si="485"/>
        <v>0.125</v>
      </c>
      <c r="W1545" s="74">
        <f>Table2[[#This Row],[DEL. AVAILABLE A SLOT]]*24</f>
        <v>3</v>
      </c>
      <c r="X1545" s="1" t="str">
        <f t="shared" si="486"/>
        <v>SI</v>
      </c>
      <c r="Y1545" s="73">
        <f t="shared" si="487"/>
        <v>1.1368055555576575</v>
      </c>
      <c r="Z1545" s="74">
        <f>Table2[[#This Row],[ETA A TIMESLOT]]*24</f>
        <v>27.28333333338378</v>
      </c>
      <c r="AA1545" s="73">
        <f t="shared" si="488"/>
        <v>0</v>
      </c>
      <c r="AB1545" s="73" t="str">
        <f t="shared" si="489"/>
        <v>SI</v>
      </c>
      <c r="AC1545" s="74">
        <f>Table2[[#This Row],[PUNTUALIDAD (H)]]*24</f>
        <v>0</v>
      </c>
      <c r="AD1545" s="73">
        <f t="shared" si="490"/>
        <v>1.1506944444408873</v>
      </c>
      <c r="AE1545" s="74">
        <f>Table2[[#This Row],[ATA TO UNLOADING]]*24</f>
        <v>27.616666666581295</v>
      </c>
      <c r="AF1545" s="74" t="str">
        <f>IF(Table2[[#This Row],[ATA TO UNLOADING 2]]&lt;=48,"YES","NO")</f>
        <v>YES</v>
      </c>
      <c r="AG1545" s="75">
        <f t="shared" si="491"/>
        <v>0.95833333333575865</v>
      </c>
      <c r="AH1545" s="2" t="s">
        <v>24</v>
      </c>
      <c r="AI1545" s="2" t="str">
        <f t="shared" si="492"/>
        <v>CAAU5192230</v>
      </c>
      <c r="AJ1545" s="76" t="str">
        <f t="shared" si="493"/>
        <v>MSI</v>
      </c>
      <c r="AK1545" s="77">
        <f>IF($M1545="TRUCK",VLOOKUP($AQ1545,Invoicing!$A$17:$B$49,MATCH($AK$1,Invoicing!$A$17:$B$17,0),FALSE),VLOOKUP($AQ1545,Invoicing!$N$17:$O$21,MATCH($AK$1,Invoicing!$N$17:$O$17,0),FALSE))</f>
        <v>530</v>
      </c>
      <c r="AL1545" s="78" t="e">
        <f>VLOOKUP($E1545,Invoicing!$A$1:$H$8,MATCH(TRACKER!$N1545,Invoicing!$A$1:$H$1,0),FALSE)</f>
        <v>#N/A</v>
      </c>
      <c r="AM1545" s="78">
        <f>VLOOKUP($E1545,Invoicing!$A$1:$H$8,MATCH(TRACKER!$O$1,Invoicing!$A$1:$H$1,0),FALSE)</f>
        <v>50</v>
      </c>
      <c r="AN1545" s="78">
        <f t="shared" si="494"/>
        <v>0</v>
      </c>
      <c r="AO1545" s="2">
        <f t="shared" si="495"/>
        <v>3</v>
      </c>
      <c r="AP1545" s="2" t="str">
        <f t="shared" si="496"/>
        <v>NIGHT</v>
      </c>
      <c r="AQ1545" s="2" t="str">
        <f t="shared" si="497"/>
        <v>MSINIGHT</v>
      </c>
      <c r="AR1545" s="71">
        <f t="shared" si="498"/>
        <v>530</v>
      </c>
      <c r="AS1545" s="71">
        <f>VLOOKUP(AJ1545,Invoicing!A:K,10,FALSE)</f>
        <v>25</v>
      </c>
      <c r="AT1545" s="71">
        <f t="shared" si="499"/>
        <v>555</v>
      </c>
    </row>
    <row r="1546" spans="1:46">
      <c r="A1546" s="37" t="s">
        <v>55</v>
      </c>
      <c r="B1546" s="3" t="s">
        <v>38</v>
      </c>
      <c r="C1546" s="11">
        <v>45566.821527777778</v>
      </c>
      <c r="D1546" s="11">
        <v>45566.833333333336</v>
      </c>
      <c r="E1546" s="11" t="s">
        <v>44</v>
      </c>
      <c r="F1546" s="11" t="s">
        <v>40</v>
      </c>
      <c r="G1546" s="3" t="s">
        <v>1723</v>
      </c>
      <c r="H1546" s="3" t="s">
        <v>41</v>
      </c>
      <c r="I1546" s="11">
        <v>45567.833333333336</v>
      </c>
      <c r="J1546" s="12">
        <v>45568.541666666664</v>
      </c>
      <c r="K1546" s="12">
        <v>45568.5625</v>
      </c>
      <c r="L1546" s="12">
        <v>45568.548611111109</v>
      </c>
      <c r="M1546" s="12" t="s">
        <v>115</v>
      </c>
      <c r="N1546" s="3" t="s">
        <v>42</v>
      </c>
      <c r="O1546" s="3">
        <v>0</v>
      </c>
      <c r="P1546" s="1">
        <f t="shared" si="480"/>
        <v>40</v>
      </c>
      <c r="Q1546" s="1">
        <f t="shared" si="481"/>
        <v>10</v>
      </c>
      <c r="R1546" s="72">
        <f t="shared" si="482"/>
        <v>45568.541666666664</v>
      </c>
      <c r="S1546" s="73">
        <f t="shared" si="483"/>
        <v>1.0118055555576575</v>
      </c>
      <c r="T1546" s="74">
        <f>Table2[[#This Row],[ETA A OFRECIMIENTO]]*24</f>
        <v>24.28333333338378</v>
      </c>
      <c r="U1546" s="1" t="str">
        <f t="shared" si="484"/>
        <v>YES</v>
      </c>
      <c r="V1546" s="73">
        <f t="shared" si="485"/>
        <v>0.72916666666424135</v>
      </c>
      <c r="W1546" s="74">
        <f>Table2[[#This Row],[DEL. AVAILABLE A SLOT]]*24</f>
        <v>17.499999999941792</v>
      </c>
      <c r="X1546" s="1" t="str">
        <f t="shared" si="486"/>
        <v>SI</v>
      </c>
      <c r="Y1546" s="73">
        <f t="shared" si="487"/>
        <v>1.7409722222218988</v>
      </c>
      <c r="Z1546" s="74">
        <f>Table2[[#This Row],[ETA A TIMESLOT]]*24</f>
        <v>41.783333333325572</v>
      </c>
      <c r="AA1546" s="73">
        <f t="shared" si="488"/>
        <v>0</v>
      </c>
      <c r="AB1546" s="73" t="str">
        <f t="shared" si="489"/>
        <v>SI</v>
      </c>
      <c r="AC1546" s="74">
        <f>Table2[[#This Row],[PUNTUALIDAD (H)]]*24</f>
        <v>0</v>
      </c>
      <c r="AD1546" s="73">
        <f t="shared" si="490"/>
        <v>1.7270833333313931</v>
      </c>
      <c r="AE1546" s="74">
        <f>Table2[[#This Row],[ATA TO UNLOADING]]*24</f>
        <v>41.449999999953434</v>
      </c>
      <c r="AF1546" s="74" t="str">
        <f>IF(Table2[[#This Row],[ATA TO UNLOADING 2]]&lt;=48,"YES","NO")</f>
        <v>YES</v>
      </c>
      <c r="AG1546" s="75">
        <f t="shared" si="491"/>
        <v>0.5625</v>
      </c>
      <c r="AH1546" s="2" t="s">
        <v>42</v>
      </c>
      <c r="AI1546" s="2" t="str">
        <f t="shared" si="492"/>
        <v>CAAU5979755</v>
      </c>
      <c r="AJ1546" s="76" t="str">
        <f t="shared" si="493"/>
        <v>MSI</v>
      </c>
      <c r="AK1546" s="77">
        <f>IF($M1546="TRUCK",VLOOKUP($AQ1546,Invoicing!$A$17:$B$49,MATCH($AK$1,Invoicing!$A$17:$B$17,0),FALSE),VLOOKUP($AQ1546,Invoicing!$N$17:$O$21,MATCH($AK$1,Invoicing!$N$17:$O$17,0),FALSE))</f>
        <v>480</v>
      </c>
      <c r="AL1546" s="78" t="e">
        <f>VLOOKUP($E1546,Invoicing!$A$1:$H$8,MATCH(TRACKER!$N1546,Invoicing!$A$1:$H$1,0),FALSE)</f>
        <v>#N/A</v>
      </c>
      <c r="AM1546" s="78">
        <f>VLOOKUP($E1546,Invoicing!$A$1:$H$8,MATCH(TRACKER!$O$1,Invoicing!$A$1:$H$1,0),FALSE)</f>
        <v>50</v>
      </c>
      <c r="AN1546" s="78">
        <f t="shared" si="494"/>
        <v>0</v>
      </c>
      <c r="AO1546" s="2">
        <f t="shared" si="495"/>
        <v>4</v>
      </c>
      <c r="AP1546" s="2" t="str">
        <f t="shared" si="496"/>
        <v>WEEK</v>
      </c>
      <c r="AQ1546" s="2" t="str">
        <f t="shared" si="497"/>
        <v>MSIWEEK</v>
      </c>
      <c r="AR1546" s="71">
        <f t="shared" si="498"/>
        <v>480</v>
      </c>
      <c r="AS1546" s="71">
        <f>VLOOKUP(AJ1546,Invoicing!A:K,10,FALSE)</f>
        <v>25</v>
      </c>
      <c r="AT1546" s="71">
        <f t="shared" si="499"/>
        <v>505</v>
      </c>
    </row>
    <row r="1547" spans="1:46">
      <c r="A1547" s="37" t="s">
        <v>55</v>
      </c>
      <c r="B1547" s="3" t="s">
        <v>38</v>
      </c>
      <c r="C1547" s="11">
        <v>45566.821527777778</v>
      </c>
      <c r="D1547" s="11">
        <v>45566.833333333336</v>
      </c>
      <c r="E1547" s="11" t="s">
        <v>45</v>
      </c>
      <c r="F1547" s="11" t="s">
        <v>40</v>
      </c>
      <c r="G1547" s="3" t="s">
        <v>1724</v>
      </c>
      <c r="H1547" s="3" t="s">
        <v>41</v>
      </c>
      <c r="I1547" s="11">
        <v>45567.833333333336</v>
      </c>
      <c r="J1547" s="12">
        <v>45568.6875</v>
      </c>
      <c r="K1547" s="12">
        <v>45568.6875</v>
      </c>
      <c r="L1547" s="12">
        <v>45568.704861111109</v>
      </c>
      <c r="M1547" s="12" t="s">
        <v>115</v>
      </c>
      <c r="N1547" s="3" t="s">
        <v>42</v>
      </c>
      <c r="O1547" s="3">
        <v>0</v>
      </c>
      <c r="P1547" s="1">
        <f t="shared" si="480"/>
        <v>40</v>
      </c>
      <c r="Q1547" s="1">
        <f t="shared" si="481"/>
        <v>10</v>
      </c>
      <c r="R1547" s="72">
        <f t="shared" si="482"/>
        <v>45568.6875</v>
      </c>
      <c r="S1547" s="73">
        <f t="shared" si="483"/>
        <v>1.0118055555576575</v>
      </c>
      <c r="T1547" s="74">
        <f>Table2[[#This Row],[ETA A OFRECIMIENTO]]*24</f>
        <v>24.28333333338378</v>
      </c>
      <c r="U1547" s="1" t="str">
        <f t="shared" si="484"/>
        <v>YES</v>
      </c>
      <c r="V1547" s="73">
        <f t="shared" si="485"/>
        <v>0.85416666666424135</v>
      </c>
      <c r="W1547" s="74">
        <f>Table2[[#This Row],[DEL. AVAILABLE A SLOT]]*24</f>
        <v>20.499999999941792</v>
      </c>
      <c r="X1547" s="1" t="str">
        <f t="shared" si="486"/>
        <v>SI</v>
      </c>
      <c r="Y1547" s="73">
        <f t="shared" si="487"/>
        <v>1.8659722222218988</v>
      </c>
      <c r="Z1547" s="74">
        <f>Table2[[#This Row],[ETA A TIMESLOT]]*24</f>
        <v>44.783333333325572</v>
      </c>
      <c r="AA1547" s="73">
        <f t="shared" si="488"/>
        <v>0</v>
      </c>
      <c r="AB1547" s="73" t="str">
        <f t="shared" si="489"/>
        <v>SI</v>
      </c>
      <c r="AC1547" s="74">
        <f>Table2[[#This Row],[PUNTUALIDAD (H)]]*24</f>
        <v>0</v>
      </c>
      <c r="AD1547" s="73">
        <f t="shared" si="490"/>
        <v>1.8833333333313931</v>
      </c>
      <c r="AE1547" s="74">
        <f>Table2[[#This Row],[ATA TO UNLOADING]]*24</f>
        <v>45.199999999953434</v>
      </c>
      <c r="AF1547" s="74" t="str">
        <f>IF(Table2[[#This Row],[ATA TO UNLOADING 2]]&lt;=48,"YES","NO")</f>
        <v>YES</v>
      </c>
      <c r="AG1547" s="75">
        <f t="shared" si="491"/>
        <v>0.6875</v>
      </c>
      <c r="AH1547" s="2" t="s">
        <v>42</v>
      </c>
      <c r="AI1547" s="2" t="str">
        <f t="shared" si="492"/>
        <v>MRSU3778229</v>
      </c>
      <c r="AJ1547" s="76" t="str">
        <f t="shared" si="493"/>
        <v>OM TRANSPORT</v>
      </c>
      <c r="AK1547" s="77">
        <f>IF($M1547="TRUCK",VLOOKUP($AQ1547,Invoicing!$A$17:$B$49,MATCH($AK$1,Invoicing!$A$17:$B$17,0),FALSE),VLOOKUP($AQ1547,Invoicing!$N$17:$O$21,MATCH($AK$1,Invoicing!$N$17:$O$17,0),FALSE))</f>
        <v>475</v>
      </c>
      <c r="AL1547" s="78" t="e">
        <f>VLOOKUP($E1547,Invoicing!$A$1:$H$8,MATCH(TRACKER!$N1547,Invoicing!$A$1:$H$1,0),FALSE)</f>
        <v>#N/A</v>
      </c>
      <c r="AM1547" s="78">
        <f>VLOOKUP($E1547,Invoicing!$A$1:$H$8,MATCH(TRACKER!$O$1,Invoicing!$A$1:$H$1,0),FALSE)</f>
        <v>50</v>
      </c>
      <c r="AN1547" s="78">
        <f t="shared" si="494"/>
        <v>0</v>
      </c>
      <c r="AO1547" s="2">
        <f t="shared" si="495"/>
        <v>4</v>
      </c>
      <c r="AP1547" s="2" t="str">
        <f t="shared" si="496"/>
        <v>WEEK</v>
      </c>
      <c r="AQ1547" s="2" t="str">
        <f t="shared" si="497"/>
        <v>OM TRANSPORTWEEK</v>
      </c>
      <c r="AR1547" s="71">
        <f t="shared" si="498"/>
        <v>475</v>
      </c>
      <c r="AS1547" s="71">
        <f>VLOOKUP(AJ1547,Invoicing!A:K,10,FALSE)</f>
        <v>25</v>
      </c>
      <c r="AT1547" s="71">
        <f t="shared" si="499"/>
        <v>500</v>
      </c>
    </row>
    <row r="1548" spans="1:46">
      <c r="A1548" s="37" t="s">
        <v>55</v>
      </c>
      <c r="B1548" s="3" t="s">
        <v>38</v>
      </c>
      <c r="C1548" s="11">
        <v>45566.821527777778</v>
      </c>
      <c r="D1548" s="11">
        <v>45566.833333333336</v>
      </c>
      <c r="E1548" s="11" t="s">
        <v>45</v>
      </c>
      <c r="F1548" s="11" t="s">
        <v>40</v>
      </c>
      <c r="G1548" s="3" t="s">
        <v>1725</v>
      </c>
      <c r="H1548" s="3" t="s">
        <v>2821</v>
      </c>
      <c r="I1548" s="11">
        <v>45567.833333333336</v>
      </c>
      <c r="J1548" s="12">
        <v>45568.333333333336</v>
      </c>
      <c r="K1548" s="12">
        <v>45568.333333333336</v>
      </c>
      <c r="L1548" s="12">
        <v>45568.416666666664</v>
      </c>
      <c r="M1548" s="12" t="s">
        <v>115</v>
      </c>
      <c r="N1548" s="3" t="s">
        <v>13</v>
      </c>
      <c r="O1548" s="3">
        <v>0</v>
      </c>
      <c r="P1548" s="1">
        <f t="shared" si="480"/>
        <v>40</v>
      </c>
      <c r="Q1548" s="1">
        <f t="shared" si="481"/>
        <v>10</v>
      </c>
      <c r="R1548" s="72">
        <f t="shared" si="482"/>
        <v>45568.333333333336</v>
      </c>
      <c r="S1548" s="73">
        <f t="shared" si="483"/>
        <v>1.0118055555576575</v>
      </c>
      <c r="T1548" s="74">
        <f>Table2[[#This Row],[ETA A OFRECIMIENTO]]*24</f>
        <v>24.28333333338378</v>
      </c>
      <c r="U1548" s="1" t="str">
        <f t="shared" si="484"/>
        <v>YES</v>
      </c>
      <c r="V1548" s="73">
        <f t="shared" si="485"/>
        <v>0.5</v>
      </c>
      <c r="W1548" s="74">
        <f>Table2[[#This Row],[DEL. AVAILABLE A SLOT]]*24</f>
        <v>12</v>
      </c>
      <c r="X1548" s="1" t="str">
        <f t="shared" si="486"/>
        <v>SI</v>
      </c>
      <c r="Y1548" s="73">
        <f t="shared" si="487"/>
        <v>1.5118055555576575</v>
      </c>
      <c r="Z1548" s="74">
        <f>Table2[[#This Row],[ETA A TIMESLOT]]*24</f>
        <v>36.28333333338378</v>
      </c>
      <c r="AA1548" s="73">
        <f t="shared" si="488"/>
        <v>0</v>
      </c>
      <c r="AB1548" s="73" t="str">
        <f t="shared" si="489"/>
        <v>SI</v>
      </c>
      <c r="AC1548" s="74">
        <f>Table2[[#This Row],[PUNTUALIDAD (H)]]*24</f>
        <v>0</v>
      </c>
      <c r="AD1548" s="73">
        <f t="shared" si="490"/>
        <v>1.5951388888861402</v>
      </c>
      <c r="AE1548" s="74">
        <f>Table2[[#This Row],[ATA TO UNLOADING]]*24</f>
        <v>38.283333333267365</v>
      </c>
      <c r="AF1548" s="74" t="str">
        <f>IF(Table2[[#This Row],[ATA TO UNLOADING 2]]&lt;=48,"YES","NO")</f>
        <v>YES</v>
      </c>
      <c r="AG1548" s="75">
        <f t="shared" si="491"/>
        <v>0.33333333333575865</v>
      </c>
      <c r="AH1548" s="2" t="s">
        <v>42</v>
      </c>
      <c r="AI1548" s="2" t="str">
        <f t="shared" si="492"/>
        <v>SUDU8872863</v>
      </c>
      <c r="AJ1548" s="76" t="str">
        <f t="shared" si="493"/>
        <v>OM TRANSPORT</v>
      </c>
      <c r="AK1548" s="77">
        <f>IF($M1548="TRUCK",VLOOKUP($AQ1548,Invoicing!$A$17:$B$49,MATCH($AK$1,Invoicing!$A$17:$B$17,0),FALSE),VLOOKUP($AQ1548,Invoicing!$N$17:$O$21,MATCH($AK$1,Invoicing!$N$17:$O$17,0),FALSE))</f>
        <v>475</v>
      </c>
      <c r="AL1548" s="78">
        <f>VLOOKUP($E1548,Invoicing!$A$1:$H$8,MATCH(TRACKER!$N1548,Invoicing!$A$1:$H$1,0),FALSE)</f>
        <v>110</v>
      </c>
      <c r="AM1548" s="78">
        <f>VLOOKUP($E1548,Invoicing!$A$1:$H$8,MATCH(TRACKER!$O$1,Invoicing!$A$1:$H$1,0),FALSE)</f>
        <v>50</v>
      </c>
      <c r="AN1548" s="78">
        <f t="shared" si="494"/>
        <v>0</v>
      </c>
      <c r="AO1548" s="2">
        <f t="shared" si="495"/>
        <v>4</v>
      </c>
      <c r="AP1548" s="2" t="str">
        <f t="shared" si="496"/>
        <v>WEEK</v>
      </c>
      <c r="AQ1548" s="2" t="str">
        <f t="shared" si="497"/>
        <v>OM TRANSPORTWEEK</v>
      </c>
      <c r="AR1548" s="71">
        <f t="shared" si="498"/>
        <v>585</v>
      </c>
      <c r="AS1548" s="71">
        <f>VLOOKUP(AJ1548,Invoicing!A:K,10,FALSE)</f>
        <v>25</v>
      </c>
      <c r="AT1548" s="71">
        <f t="shared" si="499"/>
        <v>610</v>
      </c>
    </row>
    <row r="1549" spans="1:46">
      <c r="A1549" s="37" t="s">
        <v>55</v>
      </c>
      <c r="B1549" s="3" t="s">
        <v>38</v>
      </c>
      <c r="C1549" s="11">
        <v>45566.821527777778</v>
      </c>
      <c r="D1549" s="11">
        <v>45566.833333333336</v>
      </c>
      <c r="E1549" s="11" t="s">
        <v>45</v>
      </c>
      <c r="F1549" s="11" t="s">
        <v>40</v>
      </c>
      <c r="G1549" s="3" t="s">
        <v>1726</v>
      </c>
      <c r="H1549" s="3" t="s">
        <v>2821</v>
      </c>
      <c r="I1549" s="11">
        <v>45567.833333333336</v>
      </c>
      <c r="J1549" s="12">
        <v>45568.168749999997</v>
      </c>
      <c r="K1549" s="12">
        <v>45568.208333333336</v>
      </c>
      <c r="L1549" s="12">
        <v>45568.208333333336</v>
      </c>
      <c r="M1549" s="12" t="s">
        <v>115</v>
      </c>
      <c r="N1549" s="3" t="s">
        <v>13</v>
      </c>
      <c r="O1549" s="3">
        <v>0</v>
      </c>
      <c r="P1549" s="1">
        <f t="shared" si="480"/>
        <v>40</v>
      </c>
      <c r="Q1549" s="1">
        <f t="shared" si="481"/>
        <v>10</v>
      </c>
      <c r="R1549" s="72">
        <f t="shared" si="482"/>
        <v>45568.168749999997</v>
      </c>
      <c r="S1549" s="73">
        <f t="shared" si="483"/>
        <v>1.0118055555576575</v>
      </c>
      <c r="T1549" s="74">
        <f>Table2[[#This Row],[ETA A OFRECIMIENTO]]*24</f>
        <v>24.28333333338378</v>
      </c>
      <c r="U1549" s="1" t="str">
        <f t="shared" si="484"/>
        <v>YES</v>
      </c>
      <c r="V1549" s="73">
        <f t="shared" si="485"/>
        <v>0.375</v>
      </c>
      <c r="W1549" s="74">
        <f>Table2[[#This Row],[DEL. AVAILABLE A SLOT]]*24</f>
        <v>9</v>
      </c>
      <c r="X1549" s="1" t="str">
        <f t="shared" si="486"/>
        <v>SI</v>
      </c>
      <c r="Y1549" s="73">
        <f t="shared" si="487"/>
        <v>1.3868055555576575</v>
      </c>
      <c r="Z1549" s="74">
        <f>Table2[[#This Row],[ETA A TIMESLOT]]*24</f>
        <v>33.28333333338378</v>
      </c>
      <c r="AA1549" s="73">
        <f t="shared" si="488"/>
        <v>0</v>
      </c>
      <c r="AB1549" s="73" t="str">
        <f t="shared" si="489"/>
        <v>SI</v>
      </c>
      <c r="AC1549" s="74">
        <f>Table2[[#This Row],[PUNTUALIDAD (H)]]*24</f>
        <v>0</v>
      </c>
      <c r="AD1549" s="73">
        <f t="shared" si="490"/>
        <v>1.3868055555576575</v>
      </c>
      <c r="AE1549" s="74">
        <f>Table2[[#This Row],[ATA TO UNLOADING]]*24</f>
        <v>33.28333333338378</v>
      </c>
      <c r="AF1549" s="74" t="str">
        <f>IF(Table2[[#This Row],[ATA TO UNLOADING 2]]&lt;=48,"YES","NO")</f>
        <v>YES</v>
      </c>
      <c r="AG1549" s="75">
        <f t="shared" si="491"/>
        <v>0.20833333333575865</v>
      </c>
      <c r="AH1549" s="2" t="s">
        <v>42</v>
      </c>
      <c r="AI1549" s="2" t="str">
        <f t="shared" si="492"/>
        <v>MRSU6024407</v>
      </c>
      <c r="AJ1549" s="76" t="str">
        <f t="shared" si="493"/>
        <v>OM TRANSPORT</v>
      </c>
      <c r="AK1549" s="77">
        <f>IF($M1549="TRUCK",VLOOKUP($AQ1549,Invoicing!$A$17:$B$49,MATCH($AK$1,Invoicing!$A$17:$B$17,0),FALSE),VLOOKUP($AQ1549,Invoicing!$N$17:$O$21,MATCH($AK$1,Invoicing!$N$17:$O$17,0),FALSE))</f>
        <v>475</v>
      </c>
      <c r="AL1549" s="78">
        <f>VLOOKUP($E1549,Invoicing!$A$1:$H$8,MATCH(TRACKER!$N1549,Invoicing!$A$1:$H$1,0),FALSE)</f>
        <v>110</v>
      </c>
      <c r="AM1549" s="78">
        <f>VLOOKUP($E1549,Invoicing!$A$1:$H$8,MATCH(TRACKER!$O$1,Invoicing!$A$1:$H$1,0),FALSE)</f>
        <v>50</v>
      </c>
      <c r="AN1549" s="78">
        <f t="shared" si="494"/>
        <v>0</v>
      </c>
      <c r="AO1549" s="2">
        <f t="shared" si="495"/>
        <v>4</v>
      </c>
      <c r="AP1549" s="2" t="str">
        <f t="shared" si="496"/>
        <v>WEEK</v>
      </c>
      <c r="AQ1549" s="2" t="str">
        <f t="shared" si="497"/>
        <v>OM TRANSPORTWEEK</v>
      </c>
      <c r="AR1549" s="71">
        <f t="shared" si="498"/>
        <v>585</v>
      </c>
      <c r="AS1549" s="71">
        <f>VLOOKUP(AJ1549,Invoicing!A:K,10,FALSE)</f>
        <v>25</v>
      </c>
      <c r="AT1549" s="71">
        <f t="shared" si="499"/>
        <v>610</v>
      </c>
    </row>
    <row r="1550" spans="1:46">
      <c r="A1550" s="37" t="s">
        <v>55</v>
      </c>
      <c r="B1550" s="3" t="s">
        <v>38</v>
      </c>
      <c r="C1550" s="11">
        <v>45566.821527777778</v>
      </c>
      <c r="D1550" s="11">
        <v>45566.833333333336</v>
      </c>
      <c r="E1550" s="11" t="s">
        <v>45</v>
      </c>
      <c r="F1550" s="11" t="s">
        <v>40</v>
      </c>
      <c r="G1550" s="3" t="s">
        <v>1727</v>
      </c>
      <c r="H1550" s="3" t="s">
        <v>41</v>
      </c>
      <c r="I1550" s="11">
        <v>45567.833333333336</v>
      </c>
      <c r="J1550" s="12">
        <v>45568.128472222219</v>
      </c>
      <c r="K1550" s="12">
        <v>45568.041666666664</v>
      </c>
      <c r="L1550" s="12">
        <v>45568.135416666664</v>
      </c>
      <c r="M1550" s="12" t="s">
        <v>115</v>
      </c>
      <c r="N1550" s="3" t="s">
        <v>42</v>
      </c>
      <c r="O1550" s="3">
        <v>2</v>
      </c>
      <c r="P1550" s="1">
        <f t="shared" si="480"/>
        <v>40</v>
      </c>
      <c r="Q1550" s="1">
        <f t="shared" si="481"/>
        <v>10</v>
      </c>
      <c r="R1550" s="72">
        <f t="shared" si="482"/>
        <v>45568.128472222219</v>
      </c>
      <c r="S1550" s="73">
        <f t="shared" si="483"/>
        <v>1.0118055555576575</v>
      </c>
      <c r="T1550" s="74">
        <f>Table2[[#This Row],[ETA A OFRECIMIENTO]]*24</f>
        <v>24.28333333338378</v>
      </c>
      <c r="U1550" s="1" t="str">
        <f t="shared" si="484"/>
        <v>YES</v>
      </c>
      <c r="V1550" s="73">
        <f t="shared" si="485"/>
        <v>0.20833333332848269</v>
      </c>
      <c r="W1550" s="74">
        <f>Table2[[#This Row],[DEL. AVAILABLE A SLOT]]*24</f>
        <v>4.9999999998835847</v>
      </c>
      <c r="X1550" s="1" t="str">
        <f t="shared" si="486"/>
        <v>SI</v>
      </c>
      <c r="Y1550" s="73">
        <f t="shared" si="487"/>
        <v>1.2201388888861402</v>
      </c>
      <c r="Z1550" s="74">
        <f>Table2[[#This Row],[ETA A TIMESLOT]]*24</f>
        <v>29.283333333267365</v>
      </c>
      <c r="AA1550" s="73">
        <f t="shared" si="488"/>
        <v>8.6805555554747116E-2</v>
      </c>
      <c r="AB1550" s="73" t="str">
        <f t="shared" si="489"/>
        <v>NO</v>
      </c>
      <c r="AC1550" s="74">
        <f>Table2[[#This Row],[PUNTUALIDAD (H)]]*24</f>
        <v>2.0833333333139308</v>
      </c>
      <c r="AD1550" s="73">
        <f t="shared" si="490"/>
        <v>1.3138888888861402</v>
      </c>
      <c r="AE1550" s="74">
        <f>Table2[[#This Row],[ATA TO UNLOADING]]*24</f>
        <v>31.533333333267365</v>
      </c>
      <c r="AF1550" s="74" t="str">
        <f>IF(Table2[[#This Row],[ATA TO UNLOADING 2]]&lt;=48,"YES","NO")</f>
        <v>YES</v>
      </c>
      <c r="AG1550" s="75">
        <f t="shared" si="491"/>
        <v>4.1666666664241347E-2</v>
      </c>
      <c r="AH1550" s="2" t="s">
        <v>24</v>
      </c>
      <c r="AI1550" s="2" t="str">
        <f t="shared" si="492"/>
        <v>TCNU7450685</v>
      </c>
      <c r="AJ1550" s="76" t="str">
        <f t="shared" si="493"/>
        <v>OM TRANSPORT</v>
      </c>
      <c r="AK1550" s="77">
        <f>IF($M1550="TRUCK",VLOOKUP($AQ1550,Invoicing!$A$17:$B$49,MATCH($AK$1,Invoicing!$A$17:$B$17,0),FALSE),VLOOKUP($AQ1550,Invoicing!$N$17:$O$21,MATCH($AK$1,Invoicing!$N$17:$O$17,0),FALSE))</f>
        <v>475</v>
      </c>
      <c r="AL1550" s="78" t="e">
        <f>VLOOKUP($E1550,Invoicing!$A$1:$H$8,MATCH(TRACKER!$N1550,Invoicing!$A$1:$H$1,0),FALSE)</f>
        <v>#N/A</v>
      </c>
      <c r="AM1550" s="78">
        <f>VLOOKUP($E1550,Invoicing!$A$1:$H$8,MATCH(TRACKER!$O$1,Invoicing!$A$1:$H$1,0),FALSE)</f>
        <v>50</v>
      </c>
      <c r="AN1550" s="78">
        <f t="shared" si="494"/>
        <v>100</v>
      </c>
      <c r="AO1550" s="2">
        <f t="shared" si="495"/>
        <v>4</v>
      </c>
      <c r="AP1550" s="2" t="str">
        <f t="shared" si="496"/>
        <v>NIGHT</v>
      </c>
      <c r="AQ1550" s="2" t="str">
        <f t="shared" si="497"/>
        <v>OM TRANSPORTNIGHT</v>
      </c>
      <c r="AR1550" s="71">
        <f t="shared" si="498"/>
        <v>575</v>
      </c>
      <c r="AS1550" s="71">
        <f>VLOOKUP(AJ1550,Invoicing!A:K,10,FALSE)</f>
        <v>25</v>
      </c>
      <c r="AT1550" s="71">
        <f t="shared" si="499"/>
        <v>600</v>
      </c>
    </row>
    <row r="1551" spans="1:46">
      <c r="A1551" s="37" t="s">
        <v>55</v>
      </c>
      <c r="B1551" s="3" t="s">
        <v>38</v>
      </c>
      <c r="C1551" s="11">
        <v>45566.821527777778</v>
      </c>
      <c r="D1551" s="11">
        <v>45566.833333333336</v>
      </c>
      <c r="E1551" s="11" t="s">
        <v>49</v>
      </c>
      <c r="F1551" s="11" t="s">
        <v>40</v>
      </c>
      <c r="G1551" s="3" t="s">
        <v>1728</v>
      </c>
      <c r="H1551" s="3" t="s">
        <v>2821</v>
      </c>
      <c r="I1551" s="11">
        <v>45567.833333333336</v>
      </c>
      <c r="J1551" s="12">
        <v>45570.04583333333</v>
      </c>
      <c r="K1551" s="12">
        <v>45570.041666666664</v>
      </c>
      <c r="L1551" s="12">
        <v>45570.125</v>
      </c>
      <c r="M1551" s="61" t="s">
        <v>12</v>
      </c>
      <c r="N1551" s="3" t="s">
        <v>42</v>
      </c>
      <c r="O1551" s="3">
        <v>0</v>
      </c>
      <c r="P1551" s="1">
        <f t="shared" si="480"/>
        <v>40</v>
      </c>
      <c r="Q1551" s="1">
        <f t="shared" si="481"/>
        <v>10</v>
      </c>
      <c r="R1551" s="72">
        <f t="shared" si="482"/>
        <v>45570.04583333333</v>
      </c>
      <c r="S1551" s="73">
        <f t="shared" si="483"/>
        <v>1.0118055555576575</v>
      </c>
      <c r="T1551" s="74">
        <f>Table2[[#This Row],[ETA A OFRECIMIENTO]]*24</f>
        <v>24.28333333338378</v>
      </c>
      <c r="U1551" s="1" t="str">
        <f t="shared" si="484"/>
        <v>YES</v>
      </c>
      <c r="V1551" s="73">
        <f t="shared" si="485"/>
        <v>2.2083333333284827</v>
      </c>
      <c r="W1551" s="74">
        <f>Table2[[#This Row],[DEL. AVAILABLE A SLOT]]*24</f>
        <v>52.999999999883585</v>
      </c>
      <c r="X1551" s="1" t="str">
        <f t="shared" si="486"/>
        <v>NO</v>
      </c>
      <c r="Y1551" s="73">
        <f t="shared" si="487"/>
        <v>3.2201388888861402</v>
      </c>
      <c r="Z1551" s="74">
        <f>Table2[[#This Row],[ETA A TIMESLOT]]*24</f>
        <v>77.283333333267365</v>
      </c>
      <c r="AA1551" s="73">
        <f t="shared" si="488"/>
        <v>4.166666665696539E-3</v>
      </c>
      <c r="AB1551" s="73" t="str">
        <f t="shared" si="489"/>
        <v>SI</v>
      </c>
      <c r="AC1551" s="74">
        <f>Table2[[#This Row],[PUNTUALIDAD (H)]]*24</f>
        <v>9.9999999976716936E-2</v>
      </c>
      <c r="AD1551" s="73">
        <f t="shared" si="490"/>
        <v>3.3034722222218988</v>
      </c>
      <c r="AE1551" s="74">
        <f>Table2[[#This Row],[ATA TO UNLOADING]]*24</f>
        <v>79.283333333325572</v>
      </c>
      <c r="AF1551" s="74" t="str">
        <f>IF(Table2[[#This Row],[ATA TO UNLOADING 2]]&lt;=48,"YES","NO")</f>
        <v>NO</v>
      </c>
      <c r="AG1551" s="75">
        <f t="shared" si="491"/>
        <v>4.1666666664241347E-2</v>
      </c>
      <c r="AH1551" s="2" t="s">
        <v>24</v>
      </c>
      <c r="AI1551" s="2" t="str">
        <f t="shared" si="492"/>
        <v>MSKU8753372</v>
      </c>
      <c r="AJ1551" s="76" t="str">
        <f t="shared" si="493"/>
        <v>CTU FLEVOKUST BV</v>
      </c>
      <c r="AK1551" s="77">
        <f>IF($M1551="TRUCK",VLOOKUP($AQ1551,Invoicing!$A$17:$B$49,MATCH($AK$1,Invoicing!$A$17:$B$17,0),FALSE),VLOOKUP($AQ1551,Invoicing!$N$17:$O$21,MATCH($AK$1,Invoicing!$N$17:$O$17,0),FALSE))</f>
        <v>380</v>
      </c>
      <c r="AL1551" s="78" t="e">
        <f>VLOOKUP($E1551,Invoicing!$A$1:$H$8,MATCH(TRACKER!$N1551,Invoicing!$A$1:$H$1,0),FALSE)</f>
        <v>#N/A</v>
      </c>
      <c r="AM1551" s="78">
        <v>35</v>
      </c>
      <c r="AN1551" s="78">
        <f t="shared" si="494"/>
        <v>0</v>
      </c>
      <c r="AO1551" s="2">
        <f t="shared" si="495"/>
        <v>6</v>
      </c>
      <c r="AP1551" s="2" t="str">
        <f t="shared" si="496"/>
        <v>NIGHT</v>
      </c>
      <c r="AQ1551" s="2" t="str">
        <f t="shared" si="497"/>
        <v>CTU FLEVOKUST BVNIGHT</v>
      </c>
      <c r="AR1551" s="71">
        <f t="shared" si="498"/>
        <v>380</v>
      </c>
      <c r="AS1551" s="71">
        <f>VLOOKUP(AJ1551,Invoicing!A:K,10,FALSE)</f>
        <v>0</v>
      </c>
      <c r="AT1551" s="71">
        <f t="shared" si="499"/>
        <v>380</v>
      </c>
    </row>
    <row r="1552" spans="1:46">
      <c r="A1552" s="37" t="s">
        <v>55</v>
      </c>
      <c r="B1552" s="3" t="s">
        <v>38</v>
      </c>
      <c r="C1552" s="11">
        <v>45566.821527777778</v>
      </c>
      <c r="D1552" s="11">
        <v>45566.833333333336</v>
      </c>
      <c r="E1552" s="11" t="s">
        <v>49</v>
      </c>
      <c r="F1552" s="11" t="s">
        <v>40</v>
      </c>
      <c r="G1552" s="3" t="s">
        <v>1729</v>
      </c>
      <c r="H1552" s="3" t="s">
        <v>2821</v>
      </c>
      <c r="I1552" s="11">
        <v>45567.833333333336</v>
      </c>
      <c r="J1552" s="12">
        <v>45569.512499999997</v>
      </c>
      <c r="K1552" s="12">
        <v>45569.625</v>
      </c>
      <c r="L1552" s="12">
        <v>45569.53125</v>
      </c>
      <c r="M1552" s="61" t="s">
        <v>12</v>
      </c>
      <c r="N1552" s="3" t="s">
        <v>42</v>
      </c>
      <c r="O1552" s="3">
        <v>0</v>
      </c>
      <c r="P1552" s="1">
        <f t="shared" si="480"/>
        <v>40</v>
      </c>
      <c r="Q1552" s="1">
        <f t="shared" si="481"/>
        <v>10</v>
      </c>
      <c r="R1552" s="72">
        <f t="shared" si="482"/>
        <v>45569.512499999997</v>
      </c>
      <c r="S1552" s="73">
        <f t="shared" si="483"/>
        <v>1.0118055555576575</v>
      </c>
      <c r="T1552" s="74">
        <f>Table2[[#This Row],[ETA A OFRECIMIENTO]]*24</f>
        <v>24.28333333338378</v>
      </c>
      <c r="U1552" s="1" t="str">
        <f t="shared" si="484"/>
        <v>YES</v>
      </c>
      <c r="V1552" s="73">
        <f t="shared" si="485"/>
        <v>1.7916666666642413</v>
      </c>
      <c r="W1552" s="74">
        <f>Table2[[#This Row],[DEL. AVAILABLE A SLOT]]*24</f>
        <v>42.999999999941792</v>
      </c>
      <c r="X1552" s="1" t="str">
        <f t="shared" si="486"/>
        <v>NO</v>
      </c>
      <c r="Y1552" s="73">
        <f t="shared" si="487"/>
        <v>2.8034722222218988</v>
      </c>
      <c r="Z1552" s="74">
        <f>Table2[[#This Row],[ETA A TIMESLOT]]*24</f>
        <v>67.283333333325572</v>
      </c>
      <c r="AA1552" s="73">
        <f t="shared" si="488"/>
        <v>0</v>
      </c>
      <c r="AB1552" s="73" t="str">
        <f t="shared" si="489"/>
        <v>SI</v>
      </c>
      <c r="AC1552" s="74">
        <f>Table2[[#This Row],[PUNTUALIDAD (H)]]*24</f>
        <v>0</v>
      </c>
      <c r="AD1552" s="73">
        <f t="shared" si="490"/>
        <v>2.7097222222218988</v>
      </c>
      <c r="AE1552" s="74">
        <f>Table2[[#This Row],[ATA TO UNLOADING]]*24</f>
        <v>65.033333333325572</v>
      </c>
      <c r="AF1552" s="74" t="str">
        <f>IF(Table2[[#This Row],[ATA TO UNLOADING 2]]&lt;=48,"YES","NO")</f>
        <v>NO</v>
      </c>
      <c r="AG1552" s="75">
        <f t="shared" si="491"/>
        <v>0.625</v>
      </c>
      <c r="AH1552" s="2" t="s">
        <v>42</v>
      </c>
      <c r="AI1552" s="2" t="str">
        <f t="shared" si="492"/>
        <v>PONU8256144</v>
      </c>
      <c r="AJ1552" s="76" t="str">
        <f t="shared" si="493"/>
        <v>CTU FLEVOKUST BV</v>
      </c>
      <c r="AK1552" s="77">
        <f>IF($M1552="TRUCK",VLOOKUP($AQ1552,Invoicing!$A$17:$B$49,MATCH($AK$1,Invoicing!$A$17:$B$17,0),FALSE),VLOOKUP($AQ1552,Invoicing!$N$17:$O$21,MATCH($AK$1,Invoicing!$N$17:$O$17,0),FALSE))</f>
        <v>380</v>
      </c>
      <c r="AL1552" s="78" t="e">
        <f>VLOOKUP($E1552,Invoicing!$A$1:$H$8,MATCH(TRACKER!$N1552,Invoicing!$A$1:$H$1,0),FALSE)</f>
        <v>#N/A</v>
      </c>
      <c r="AM1552" s="78">
        <v>35</v>
      </c>
      <c r="AN1552" s="78">
        <f t="shared" si="494"/>
        <v>0</v>
      </c>
      <c r="AO1552" s="2">
        <f t="shared" si="495"/>
        <v>5</v>
      </c>
      <c r="AP1552" s="2" t="str">
        <f t="shared" si="496"/>
        <v>WEEK</v>
      </c>
      <c r="AQ1552" s="2" t="str">
        <f t="shared" si="497"/>
        <v>CTU FLEVOKUST BVWEEK</v>
      </c>
      <c r="AR1552" s="71">
        <f t="shared" si="498"/>
        <v>380</v>
      </c>
      <c r="AS1552" s="71">
        <f>VLOOKUP(AJ1552,Invoicing!A:K,10,FALSE)</f>
        <v>0</v>
      </c>
      <c r="AT1552" s="71">
        <f t="shared" si="499"/>
        <v>380</v>
      </c>
    </row>
    <row r="1553" spans="1:47">
      <c r="A1553" s="37" t="s">
        <v>55</v>
      </c>
      <c r="B1553" s="3" t="s">
        <v>38</v>
      </c>
      <c r="C1553" s="11">
        <v>45566.821527777778</v>
      </c>
      <c r="D1553" s="11">
        <v>45566.833333333336</v>
      </c>
      <c r="E1553" s="11" t="s">
        <v>49</v>
      </c>
      <c r="F1553" s="11" t="s">
        <v>40</v>
      </c>
      <c r="G1553" s="3" t="s">
        <v>1730</v>
      </c>
      <c r="H1553" s="3" t="s">
        <v>2821</v>
      </c>
      <c r="I1553" s="11">
        <v>45567.833333333336</v>
      </c>
      <c r="J1553" s="12">
        <v>45569.635416666664</v>
      </c>
      <c r="K1553" s="12">
        <v>45569.708333333336</v>
      </c>
      <c r="L1553" s="12">
        <v>45569.635416666664</v>
      </c>
      <c r="M1553" s="61" t="s">
        <v>12</v>
      </c>
      <c r="N1553" s="3" t="s">
        <v>42</v>
      </c>
      <c r="O1553" s="3">
        <v>0</v>
      </c>
      <c r="P1553" s="1">
        <f t="shared" si="480"/>
        <v>40</v>
      </c>
      <c r="Q1553" s="1">
        <f t="shared" si="481"/>
        <v>10</v>
      </c>
      <c r="R1553" s="72">
        <f t="shared" si="482"/>
        <v>45569.635416666664</v>
      </c>
      <c r="S1553" s="73">
        <f t="shared" si="483"/>
        <v>1.0118055555576575</v>
      </c>
      <c r="T1553" s="74">
        <f>Table2[[#This Row],[ETA A OFRECIMIENTO]]*24</f>
        <v>24.28333333338378</v>
      </c>
      <c r="U1553" s="1" t="str">
        <f t="shared" si="484"/>
        <v>YES</v>
      </c>
      <c r="V1553" s="73">
        <f t="shared" si="485"/>
        <v>1.875</v>
      </c>
      <c r="W1553" s="74">
        <f>Table2[[#This Row],[DEL. AVAILABLE A SLOT]]*24</f>
        <v>45</v>
      </c>
      <c r="X1553" s="1" t="str">
        <f t="shared" si="486"/>
        <v>NO</v>
      </c>
      <c r="Y1553" s="73">
        <f t="shared" si="487"/>
        <v>2.8868055555576575</v>
      </c>
      <c r="Z1553" s="74">
        <f>Table2[[#This Row],[ETA A TIMESLOT]]*24</f>
        <v>69.28333333338378</v>
      </c>
      <c r="AA1553" s="73">
        <f t="shared" si="488"/>
        <v>0</v>
      </c>
      <c r="AB1553" s="73" t="str">
        <f t="shared" si="489"/>
        <v>SI</v>
      </c>
      <c r="AC1553" s="74">
        <f>Table2[[#This Row],[PUNTUALIDAD (H)]]*24</f>
        <v>0</v>
      </c>
      <c r="AD1553" s="73">
        <f t="shared" si="490"/>
        <v>2.8138888888861402</v>
      </c>
      <c r="AE1553" s="74">
        <f>Table2[[#This Row],[ATA TO UNLOADING]]*24</f>
        <v>67.533333333267365</v>
      </c>
      <c r="AF1553" s="74" t="str">
        <f>IF(Table2[[#This Row],[ATA TO UNLOADING 2]]&lt;=48,"YES","NO")</f>
        <v>NO</v>
      </c>
      <c r="AG1553" s="75">
        <f t="shared" si="491"/>
        <v>0.70833333333575865</v>
      </c>
      <c r="AH1553" s="2" t="s">
        <v>42</v>
      </c>
      <c r="AI1553" s="2" t="str">
        <f t="shared" si="492"/>
        <v>MSKU1768067</v>
      </c>
      <c r="AJ1553" s="76" t="str">
        <f t="shared" si="493"/>
        <v>CTU FLEVOKUST BV</v>
      </c>
      <c r="AK1553" s="77">
        <f>IF($M1553="TRUCK",VLOOKUP($AQ1553,Invoicing!$A$17:$B$49,MATCH($AK$1,Invoicing!$A$17:$B$17,0),FALSE),VLOOKUP($AQ1553,Invoicing!$N$17:$O$21,MATCH($AK$1,Invoicing!$N$17:$O$17,0),FALSE))</f>
        <v>380</v>
      </c>
      <c r="AL1553" s="78" t="e">
        <f>VLOOKUP($E1553,Invoicing!$A$1:$H$8,MATCH(TRACKER!$N1553,Invoicing!$A$1:$H$1,0),FALSE)</f>
        <v>#N/A</v>
      </c>
      <c r="AM1553" s="78">
        <v>35</v>
      </c>
      <c r="AN1553" s="78">
        <f t="shared" si="494"/>
        <v>0</v>
      </c>
      <c r="AO1553" s="2">
        <f t="shared" si="495"/>
        <v>5</v>
      </c>
      <c r="AP1553" s="2" t="str">
        <f t="shared" si="496"/>
        <v>WEEK</v>
      </c>
      <c r="AQ1553" s="2" t="str">
        <f t="shared" si="497"/>
        <v>CTU FLEVOKUST BVWEEK</v>
      </c>
      <c r="AR1553" s="71">
        <f t="shared" si="498"/>
        <v>380</v>
      </c>
      <c r="AS1553" s="71">
        <f>VLOOKUP(AJ1553,Invoicing!A:K,10,FALSE)</f>
        <v>0</v>
      </c>
      <c r="AT1553" s="71">
        <f t="shared" si="499"/>
        <v>380</v>
      </c>
    </row>
    <row r="1554" spans="1:47">
      <c r="A1554" s="37" t="s">
        <v>55</v>
      </c>
      <c r="B1554" s="3" t="s">
        <v>38</v>
      </c>
      <c r="C1554" s="11">
        <v>45566.821527777778</v>
      </c>
      <c r="D1554" s="11">
        <v>45566.833333333336</v>
      </c>
      <c r="E1554" s="11" t="s">
        <v>49</v>
      </c>
      <c r="F1554" s="11" t="s">
        <v>40</v>
      </c>
      <c r="G1554" s="3" t="s">
        <v>1731</v>
      </c>
      <c r="H1554" s="3" t="s">
        <v>2821</v>
      </c>
      <c r="I1554" s="11">
        <v>45567.833333333336</v>
      </c>
      <c r="J1554" s="12">
        <v>45568.756944444445</v>
      </c>
      <c r="K1554" s="12">
        <v>45568.833333333336</v>
      </c>
      <c r="L1554" s="12">
        <v>45568.90625</v>
      </c>
      <c r="M1554" s="12" t="s">
        <v>115</v>
      </c>
      <c r="N1554" s="3" t="s">
        <v>42</v>
      </c>
      <c r="O1554" s="3">
        <v>0</v>
      </c>
      <c r="P1554" s="1">
        <f t="shared" si="480"/>
        <v>40</v>
      </c>
      <c r="Q1554" s="1">
        <f t="shared" si="481"/>
        <v>10</v>
      </c>
      <c r="R1554" s="72">
        <f t="shared" si="482"/>
        <v>45568.756944444445</v>
      </c>
      <c r="S1554" s="73">
        <f t="shared" si="483"/>
        <v>1.0118055555576575</v>
      </c>
      <c r="T1554" s="74">
        <f>Table2[[#This Row],[ETA A OFRECIMIENTO]]*24</f>
        <v>24.28333333338378</v>
      </c>
      <c r="U1554" s="1" t="str">
        <f t="shared" si="484"/>
        <v>YES</v>
      </c>
      <c r="V1554" s="73">
        <f t="shared" si="485"/>
        <v>1</v>
      </c>
      <c r="W1554" s="74">
        <f>Table2[[#This Row],[DEL. AVAILABLE A SLOT]]*24</f>
        <v>24</v>
      </c>
      <c r="X1554" s="1" t="str">
        <f t="shared" si="486"/>
        <v>SI</v>
      </c>
      <c r="Y1554" s="73">
        <f t="shared" si="487"/>
        <v>2.0118055555576575</v>
      </c>
      <c r="Z1554" s="74">
        <f>Table2[[#This Row],[ETA A TIMESLOT]]*24</f>
        <v>48.28333333338378</v>
      </c>
      <c r="AA1554" s="73">
        <f t="shared" si="488"/>
        <v>0</v>
      </c>
      <c r="AB1554" s="73" t="str">
        <f t="shared" si="489"/>
        <v>SI</v>
      </c>
      <c r="AC1554" s="74">
        <f>Table2[[#This Row],[PUNTUALIDAD (H)]]*24</f>
        <v>0</v>
      </c>
      <c r="AD1554" s="73">
        <f t="shared" si="490"/>
        <v>2.0847222222218988</v>
      </c>
      <c r="AE1554" s="74">
        <f>Table2[[#This Row],[ATA TO UNLOADING]]*24</f>
        <v>50.033333333325572</v>
      </c>
      <c r="AF1554" s="74" t="str">
        <f>IF(Table2[[#This Row],[ATA TO UNLOADING 2]]&lt;=48,"YES","NO")</f>
        <v>NO</v>
      </c>
      <c r="AG1554" s="75">
        <f t="shared" si="491"/>
        <v>0.83333333333575865</v>
      </c>
      <c r="AH1554" s="2" t="s">
        <v>24</v>
      </c>
      <c r="AI1554" s="2" t="str">
        <f t="shared" si="492"/>
        <v>MRSU5175190</v>
      </c>
      <c r="AJ1554" s="76" t="str">
        <f t="shared" si="493"/>
        <v>CTU FLEVOKUST BV</v>
      </c>
      <c r="AK1554" s="77">
        <f>IF($M1554="TRUCK",VLOOKUP($AQ1554,Invoicing!$A$17:$B$49,MATCH($AK$1,Invoicing!$A$17:$B$17,0),FALSE),VLOOKUP($AQ1554,Invoicing!$N$17:$O$21,MATCH($AK$1,Invoicing!$N$17:$O$17,0),FALSE))</f>
        <v>530</v>
      </c>
      <c r="AL1554" s="78" t="e">
        <f>VLOOKUP($E1554,Invoicing!$A$1:$H$8,MATCH(TRACKER!$N1554,Invoicing!$A$1:$H$1,0),FALSE)</f>
        <v>#N/A</v>
      </c>
      <c r="AM1554" s="78">
        <v>35</v>
      </c>
      <c r="AN1554" s="78">
        <f t="shared" si="494"/>
        <v>0</v>
      </c>
      <c r="AO1554" s="2">
        <f t="shared" si="495"/>
        <v>4</v>
      </c>
      <c r="AP1554" s="2" t="str">
        <f t="shared" si="496"/>
        <v>NIGHT</v>
      </c>
      <c r="AQ1554" s="2" t="str">
        <f t="shared" si="497"/>
        <v>CTU FLEVOKUST BVNIGHT</v>
      </c>
      <c r="AR1554" s="71">
        <f t="shared" si="498"/>
        <v>530</v>
      </c>
      <c r="AS1554" s="71">
        <f>VLOOKUP(AJ1554,Invoicing!A:K,10,FALSE)</f>
        <v>0</v>
      </c>
      <c r="AT1554" s="71">
        <f t="shared" si="499"/>
        <v>530</v>
      </c>
    </row>
    <row r="1555" spans="1:47">
      <c r="A1555" s="37" t="s">
        <v>55</v>
      </c>
      <c r="B1555" s="3" t="s">
        <v>38</v>
      </c>
      <c r="C1555" s="11">
        <v>45566.821527777778</v>
      </c>
      <c r="D1555" s="11">
        <v>45566.833333333336</v>
      </c>
      <c r="E1555" s="11" t="s">
        <v>49</v>
      </c>
      <c r="F1555" s="11" t="s">
        <v>40</v>
      </c>
      <c r="G1555" s="3" t="s">
        <v>1732</v>
      </c>
      <c r="H1555" s="3" t="s">
        <v>2821</v>
      </c>
      <c r="I1555" s="11">
        <v>45567.833333333336</v>
      </c>
      <c r="J1555" s="12">
        <v>45568.725694444445</v>
      </c>
      <c r="K1555" s="12">
        <v>45568.583333333336</v>
      </c>
      <c r="L1555" s="12">
        <v>45568.791666666664</v>
      </c>
      <c r="M1555" s="12" t="s">
        <v>115</v>
      </c>
      <c r="N1555" s="3" t="s">
        <v>42</v>
      </c>
      <c r="O1555" s="3">
        <v>0</v>
      </c>
      <c r="P1555" s="1">
        <f t="shared" si="480"/>
        <v>40</v>
      </c>
      <c r="Q1555" s="1">
        <f t="shared" si="481"/>
        <v>10</v>
      </c>
      <c r="R1555" s="72">
        <f t="shared" si="482"/>
        <v>45568.725694444445</v>
      </c>
      <c r="S1555" s="73">
        <f t="shared" si="483"/>
        <v>1.0118055555576575</v>
      </c>
      <c r="T1555" s="74">
        <f>Table2[[#This Row],[ETA A OFRECIMIENTO]]*24</f>
        <v>24.28333333338378</v>
      </c>
      <c r="U1555" s="1" t="str">
        <f t="shared" si="484"/>
        <v>YES</v>
      </c>
      <c r="V1555" s="73">
        <f t="shared" si="485"/>
        <v>0.75</v>
      </c>
      <c r="W1555" s="74">
        <f>Table2[[#This Row],[DEL. AVAILABLE A SLOT]]*24</f>
        <v>18</v>
      </c>
      <c r="X1555" s="1" t="str">
        <f t="shared" si="486"/>
        <v>SI</v>
      </c>
      <c r="Y1555" s="73">
        <f t="shared" si="487"/>
        <v>1.7618055555576575</v>
      </c>
      <c r="Z1555" s="74">
        <f>Table2[[#This Row],[ETA A TIMESLOT]]*24</f>
        <v>42.28333333338378</v>
      </c>
      <c r="AA1555" s="73">
        <f t="shared" si="488"/>
        <v>0.14236111110949423</v>
      </c>
      <c r="AB1555" s="73" t="str">
        <f t="shared" si="489"/>
        <v>NO</v>
      </c>
      <c r="AC1555" s="74">
        <f>Table2[[#This Row],[PUNTUALIDAD (H)]]*24</f>
        <v>3.4166666666278616</v>
      </c>
      <c r="AD1555" s="73">
        <f t="shared" si="490"/>
        <v>1.9701388888861402</v>
      </c>
      <c r="AE1555" s="74">
        <f>Table2[[#This Row],[ATA TO UNLOADING]]*24</f>
        <v>47.283333333267365</v>
      </c>
      <c r="AF1555" s="74" t="str">
        <f>IF(Table2[[#This Row],[ATA TO UNLOADING 2]]&lt;=48,"YES","NO")</f>
        <v>YES</v>
      </c>
      <c r="AG1555" s="75">
        <f t="shared" si="491"/>
        <v>0.58333333333575865</v>
      </c>
      <c r="AH1555" s="2" t="s">
        <v>42</v>
      </c>
      <c r="AI1555" s="2" t="str">
        <f t="shared" si="492"/>
        <v>TCKU1274347</v>
      </c>
      <c r="AJ1555" s="76" t="str">
        <f t="shared" si="493"/>
        <v>CTU FLEVOKUST BV</v>
      </c>
      <c r="AK1555" s="77">
        <f>IF($M1555="TRUCK",VLOOKUP($AQ1555,Invoicing!$A$17:$B$49,MATCH($AK$1,Invoicing!$A$17:$B$17,0),FALSE),VLOOKUP($AQ1555,Invoicing!$N$17:$O$21,MATCH($AK$1,Invoicing!$N$17:$O$17,0),FALSE))</f>
        <v>520</v>
      </c>
      <c r="AL1555" s="78" t="e">
        <f>VLOOKUP($E1555,Invoicing!$A$1:$H$8,MATCH(TRACKER!$N1555,Invoicing!$A$1:$H$1,0),FALSE)</f>
        <v>#N/A</v>
      </c>
      <c r="AM1555" s="78">
        <v>35</v>
      </c>
      <c r="AN1555" s="78">
        <f t="shared" si="494"/>
        <v>0</v>
      </c>
      <c r="AO1555" s="2">
        <f t="shared" si="495"/>
        <v>4</v>
      </c>
      <c r="AP1555" s="2" t="str">
        <f t="shared" si="496"/>
        <v>WEEK</v>
      </c>
      <c r="AQ1555" s="2" t="str">
        <f t="shared" si="497"/>
        <v>CTU FLEVOKUST BVWEEK</v>
      </c>
      <c r="AR1555" s="71">
        <f t="shared" si="498"/>
        <v>520</v>
      </c>
      <c r="AS1555" s="71">
        <f>VLOOKUP(AJ1555,Invoicing!A:K,10,FALSE)</f>
        <v>0</v>
      </c>
      <c r="AT1555" s="71">
        <f t="shared" si="499"/>
        <v>520</v>
      </c>
    </row>
    <row r="1556" spans="1:47">
      <c r="A1556" s="37" t="s">
        <v>55</v>
      </c>
      <c r="B1556" s="3" t="s">
        <v>38</v>
      </c>
      <c r="C1556" s="11">
        <v>45566.821527777778</v>
      </c>
      <c r="D1556" s="11">
        <v>45566.833333333336</v>
      </c>
      <c r="E1556" s="11" t="s">
        <v>49</v>
      </c>
      <c r="F1556" s="11" t="s">
        <v>40</v>
      </c>
      <c r="G1556" s="3" t="s">
        <v>1733</v>
      </c>
      <c r="H1556" s="3" t="s">
        <v>41</v>
      </c>
      <c r="I1556" s="11">
        <v>45567.833333333336</v>
      </c>
      <c r="J1556" s="12">
        <v>45569.087500000001</v>
      </c>
      <c r="K1556" s="12">
        <v>45569.0625</v>
      </c>
      <c r="L1556" s="12">
        <v>45569.095833333333</v>
      </c>
      <c r="M1556" s="12" t="s">
        <v>12</v>
      </c>
      <c r="N1556" s="3" t="s">
        <v>42</v>
      </c>
      <c r="O1556" s="3">
        <v>0</v>
      </c>
      <c r="P1556" s="1">
        <f t="shared" si="480"/>
        <v>40</v>
      </c>
      <c r="Q1556" s="1">
        <f t="shared" si="481"/>
        <v>10</v>
      </c>
      <c r="R1556" s="72">
        <f t="shared" si="482"/>
        <v>45569.087500000001</v>
      </c>
      <c r="S1556" s="73">
        <f t="shared" si="483"/>
        <v>1.0118055555576575</v>
      </c>
      <c r="T1556" s="74">
        <f>Table2[[#This Row],[ETA A OFRECIMIENTO]]*24</f>
        <v>24.28333333338378</v>
      </c>
      <c r="U1556" s="1" t="str">
        <f t="shared" si="484"/>
        <v>YES</v>
      </c>
      <c r="V1556" s="73">
        <f t="shared" si="485"/>
        <v>1.2291666666642413</v>
      </c>
      <c r="W1556" s="74">
        <f>Table2[[#This Row],[DEL. AVAILABLE A SLOT]]*24</f>
        <v>29.499999999941792</v>
      </c>
      <c r="X1556" s="1" t="str">
        <f t="shared" si="486"/>
        <v>NO</v>
      </c>
      <c r="Y1556" s="73">
        <f t="shared" si="487"/>
        <v>2.2409722222218988</v>
      </c>
      <c r="Z1556" s="74">
        <f>Table2[[#This Row],[ETA A TIMESLOT]]*24</f>
        <v>53.783333333325572</v>
      </c>
      <c r="AA1556" s="73">
        <f t="shared" si="488"/>
        <v>2.5000000001455192E-2</v>
      </c>
      <c r="AB1556" s="73" t="str">
        <f t="shared" si="489"/>
        <v>SI</v>
      </c>
      <c r="AC1556" s="74">
        <f>Table2[[#This Row],[PUNTUALIDAD (H)]]*24</f>
        <v>0.6000000000349246</v>
      </c>
      <c r="AD1556" s="73">
        <f t="shared" si="490"/>
        <v>2.2743055555547471</v>
      </c>
      <c r="AE1556" s="74">
        <f>Table2[[#This Row],[ATA TO UNLOADING]]*24</f>
        <v>54.583333333313931</v>
      </c>
      <c r="AF1556" s="74" t="str">
        <f>IF(Table2[[#This Row],[ATA TO UNLOADING 2]]&lt;=48,"YES","NO")</f>
        <v>NO</v>
      </c>
      <c r="AG1556" s="75">
        <f t="shared" si="491"/>
        <v>6.25E-2</v>
      </c>
      <c r="AH1556" s="2" t="s">
        <v>24</v>
      </c>
      <c r="AI1556" s="2" t="str">
        <f t="shared" si="492"/>
        <v>MRKU2542690</v>
      </c>
      <c r="AJ1556" s="76" t="str">
        <f t="shared" si="493"/>
        <v>CTU FLEVOKUST BV</v>
      </c>
      <c r="AK1556" s="77">
        <f>IF($M1556="TRUCK",VLOOKUP($AQ1556,Invoicing!$A$17:$B$49,MATCH($AK$1,Invoicing!$A$17:$B$17,0),FALSE),VLOOKUP($AQ1556,Invoicing!$N$17:$O$21,MATCH($AK$1,Invoicing!$N$17:$O$17,0),FALSE))</f>
        <v>380</v>
      </c>
      <c r="AL1556" s="78" t="e">
        <f>VLOOKUP($E1556,Invoicing!$A$1:$H$8,MATCH(TRACKER!$N1557,Invoicing!$A$1:$H$1,0),FALSE)</f>
        <v>#N/A</v>
      </c>
      <c r="AM1556" s="78">
        <v>35</v>
      </c>
      <c r="AN1556" s="78">
        <f t="shared" si="494"/>
        <v>0</v>
      </c>
      <c r="AO1556" s="2">
        <f t="shared" si="495"/>
        <v>5</v>
      </c>
      <c r="AP1556" s="2" t="str">
        <f t="shared" si="496"/>
        <v>NIGHT</v>
      </c>
      <c r="AQ1556" s="2" t="str">
        <f t="shared" si="497"/>
        <v>CTU FLEVOKUST BVNIGHT</v>
      </c>
      <c r="AR1556" s="71">
        <f t="shared" si="498"/>
        <v>380</v>
      </c>
      <c r="AS1556" s="71">
        <f>VLOOKUP(AJ1556,Invoicing!A:K,10,FALSE)</f>
        <v>0</v>
      </c>
      <c r="AT1556" s="71">
        <f t="shared" si="499"/>
        <v>380</v>
      </c>
    </row>
    <row r="1557" spans="1:47">
      <c r="A1557" s="37" t="s">
        <v>55</v>
      </c>
      <c r="B1557" s="3" t="s">
        <v>38</v>
      </c>
      <c r="C1557" s="11">
        <v>45566.821527777778</v>
      </c>
      <c r="D1557" s="11">
        <v>45566.833333333336</v>
      </c>
      <c r="E1557" s="11" t="s">
        <v>45</v>
      </c>
      <c r="F1557" s="11" t="s">
        <v>40</v>
      </c>
      <c r="G1557" s="3" t="s">
        <v>1734</v>
      </c>
      <c r="H1557" s="3" t="s">
        <v>2821</v>
      </c>
      <c r="I1557" s="11">
        <v>45567.833333333336</v>
      </c>
      <c r="J1557" s="12">
        <v>45568.446527777778</v>
      </c>
      <c r="K1557" s="12">
        <v>45568.458333333336</v>
      </c>
      <c r="L1557" s="12">
        <v>45568.465277777781</v>
      </c>
      <c r="M1557" s="61" t="s">
        <v>115</v>
      </c>
      <c r="N1557" s="3" t="s">
        <v>42</v>
      </c>
      <c r="O1557" s="3">
        <v>1</v>
      </c>
      <c r="P1557" s="1">
        <f t="shared" si="480"/>
        <v>40</v>
      </c>
      <c r="Q1557" s="1">
        <f t="shared" si="481"/>
        <v>10</v>
      </c>
      <c r="R1557" s="72">
        <f t="shared" si="482"/>
        <v>45568.446527777778</v>
      </c>
      <c r="S1557" s="73">
        <f t="shared" si="483"/>
        <v>1.0118055555576575</v>
      </c>
      <c r="T1557" s="74">
        <f>Table2[[#This Row],[ETA A OFRECIMIENTO]]*24</f>
        <v>24.28333333338378</v>
      </c>
      <c r="U1557" s="1" t="str">
        <f t="shared" si="484"/>
        <v>YES</v>
      </c>
      <c r="V1557" s="73">
        <f t="shared" si="485"/>
        <v>0.625</v>
      </c>
      <c r="W1557" s="74">
        <f>Table2[[#This Row],[DEL. AVAILABLE A SLOT]]*24</f>
        <v>15</v>
      </c>
      <c r="X1557" s="1" t="str">
        <f t="shared" si="486"/>
        <v>SI</v>
      </c>
      <c r="Y1557" s="73">
        <f t="shared" si="487"/>
        <v>1.6368055555576575</v>
      </c>
      <c r="Z1557" s="74">
        <f>Table2[[#This Row],[ETA A TIMESLOT]]*24</f>
        <v>39.28333333338378</v>
      </c>
      <c r="AA1557" s="73">
        <f t="shared" si="488"/>
        <v>0</v>
      </c>
      <c r="AB1557" s="73" t="str">
        <f t="shared" si="489"/>
        <v>SI</v>
      </c>
      <c r="AC1557" s="74">
        <f>Table2[[#This Row],[PUNTUALIDAD (H)]]*24</f>
        <v>0</v>
      </c>
      <c r="AD1557" s="73">
        <f t="shared" si="490"/>
        <v>1.6437500000029104</v>
      </c>
      <c r="AE1557" s="74">
        <f>Table2[[#This Row],[ATA TO UNLOADING]]*24</f>
        <v>39.450000000069849</v>
      </c>
      <c r="AF1557" s="74" t="str">
        <f>IF(Table2[[#This Row],[ATA TO UNLOADING 2]]&lt;=48,"YES","NO")</f>
        <v>YES</v>
      </c>
      <c r="AG1557" s="75">
        <f t="shared" si="491"/>
        <v>0.45833333333575865</v>
      </c>
      <c r="AH1557" s="2" t="s">
        <v>42</v>
      </c>
      <c r="AI1557" s="2" t="str">
        <f t="shared" si="492"/>
        <v>MRKU2459100</v>
      </c>
      <c r="AJ1557" s="76" t="str">
        <f t="shared" si="493"/>
        <v>OM TRANSPORT</v>
      </c>
      <c r="AK1557" s="77">
        <f>IF($M1557="TRUCK",VLOOKUP($AQ1557,Invoicing!$A$17:$B$49,MATCH($AK$1,Invoicing!$A$17:$B$17,0),FALSE),VLOOKUP($AQ1557,Invoicing!$N$17:$O$21,MATCH($AK$1,Invoicing!$N$17:$O$17,0),FALSE))</f>
        <v>475</v>
      </c>
      <c r="AL1557" s="78">
        <f>VLOOKUP($E1557,Invoicing!$A$1:$H$8,MATCH(TRACKER!$N1558,Invoicing!$A$1:$H$1,0),FALSE)</f>
        <v>110</v>
      </c>
      <c r="AM1557" s="78">
        <f>VLOOKUP($E1557,Invoicing!$A$1:$H$8,MATCH(TRACKER!$O$1,Invoicing!$A$1:$H$1,0),FALSE)</f>
        <v>50</v>
      </c>
      <c r="AN1557" s="78">
        <f t="shared" si="494"/>
        <v>50</v>
      </c>
      <c r="AO1557" s="2">
        <f t="shared" si="495"/>
        <v>4</v>
      </c>
      <c r="AP1557" s="2" t="str">
        <f t="shared" si="496"/>
        <v>WEEK</v>
      </c>
      <c r="AQ1557" s="2" t="str">
        <f t="shared" si="497"/>
        <v>OM TRANSPORTWEEK</v>
      </c>
      <c r="AR1557" s="71">
        <f t="shared" si="498"/>
        <v>635</v>
      </c>
      <c r="AS1557" s="71">
        <f>VLOOKUP(AJ1557,Invoicing!A:K,10,FALSE)</f>
        <v>25</v>
      </c>
      <c r="AT1557" s="71">
        <f t="shared" si="499"/>
        <v>660</v>
      </c>
    </row>
    <row r="1558" spans="1:47">
      <c r="A1558" s="37" t="s">
        <v>55</v>
      </c>
      <c r="B1558" s="3" t="s">
        <v>38</v>
      </c>
      <c r="C1558" s="11">
        <v>45566.821527777778</v>
      </c>
      <c r="D1558" s="11">
        <v>45566.833333333336</v>
      </c>
      <c r="E1558" s="11" t="s">
        <v>49</v>
      </c>
      <c r="F1558" s="11" t="s">
        <v>40</v>
      </c>
      <c r="G1558" s="3" t="s">
        <v>1735</v>
      </c>
      <c r="H1558" s="3" t="s">
        <v>41</v>
      </c>
      <c r="I1558" s="11">
        <v>45567.833333333336</v>
      </c>
      <c r="J1558" s="12">
        <v>45569.512499999997</v>
      </c>
      <c r="K1558" s="12">
        <v>45569.520833333336</v>
      </c>
      <c r="L1558" s="12">
        <v>45569.545138888891</v>
      </c>
      <c r="M1558" s="12" t="s">
        <v>12</v>
      </c>
      <c r="N1558" s="3" t="s">
        <v>13</v>
      </c>
      <c r="O1558" s="3">
        <v>0</v>
      </c>
      <c r="P1558" s="1">
        <f t="shared" si="480"/>
        <v>40</v>
      </c>
      <c r="Q1558" s="1">
        <f t="shared" si="481"/>
        <v>10</v>
      </c>
      <c r="R1558" s="72">
        <f t="shared" si="482"/>
        <v>45569.512499999997</v>
      </c>
      <c r="S1558" s="73">
        <f t="shared" si="483"/>
        <v>1.0118055555576575</v>
      </c>
      <c r="T1558" s="74">
        <f>Table2[[#This Row],[ETA A OFRECIMIENTO]]*24</f>
        <v>24.28333333338378</v>
      </c>
      <c r="U1558" s="1" t="str">
        <f t="shared" si="484"/>
        <v>YES</v>
      </c>
      <c r="V1558" s="73">
        <f t="shared" si="485"/>
        <v>1.6875</v>
      </c>
      <c r="W1558" s="74">
        <f>Table2[[#This Row],[DEL. AVAILABLE A SLOT]]*24</f>
        <v>40.5</v>
      </c>
      <c r="X1558" s="1" t="str">
        <f t="shared" si="486"/>
        <v>NO</v>
      </c>
      <c r="Y1558" s="73">
        <f t="shared" si="487"/>
        <v>2.6993055555576575</v>
      </c>
      <c r="Z1558" s="74">
        <f>Table2[[#This Row],[ETA A TIMESLOT]]*24</f>
        <v>64.78333333338378</v>
      </c>
      <c r="AA1558" s="73">
        <f t="shared" si="488"/>
        <v>0</v>
      </c>
      <c r="AB1558" s="73" t="str">
        <f t="shared" si="489"/>
        <v>SI</v>
      </c>
      <c r="AC1558" s="74">
        <f>Table2[[#This Row],[PUNTUALIDAD (H)]]*24</f>
        <v>0</v>
      </c>
      <c r="AD1558" s="73">
        <f t="shared" si="490"/>
        <v>2.7236111111124046</v>
      </c>
      <c r="AE1558" s="74">
        <f>Table2[[#This Row],[ATA TO UNLOADING]]*24</f>
        <v>65.366666666697711</v>
      </c>
      <c r="AF1558" s="74" t="str">
        <f>IF(Table2[[#This Row],[ATA TO UNLOADING 2]]&lt;=48,"YES","NO")</f>
        <v>NO</v>
      </c>
      <c r="AG1558" s="75">
        <f t="shared" si="491"/>
        <v>0.52083333333575865</v>
      </c>
      <c r="AH1558" s="2" t="s">
        <v>42</v>
      </c>
      <c r="AI1558" s="2" t="str">
        <f t="shared" si="492"/>
        <v>PONU8092441</v>
      </c>
      <c r="AJ1558" s="76" t="str">
        <f t="shared" si="493"/>
        <v>CTU FLEVOKUST BV</v>
      </c>
      <c r="AK1558" s="77">
        <f>IF($M1558="TRUCK",VLOOKUP($AQ1558,Invoicing!$A$17:$B$49,MATCH($AK$1,Invoicing!$A$17:$B$17,0),FALSE),VLOOKUP($AQ1558,Invoicing!$N$17:$O$21,MATCH($AK$1,Invoicing!$N$17:$O$17,0),FALSE))</f>
        <v>380</v>
      </c>
      <c r="AL1558" s="78">
        <v>100</v>
      </c>
      <c r="AM1558" s="78">
        <v>35</v>
      </c>
      <c r="AN1558" s="78">
        <f t="shared" si="494"/>
        <v>0</v>
      </c>
      <c r="AO1558" s="2">
        <f t="shared" si="495"/>
        <v>5</v>
      </c>
      <c r="AP1558" s="2" t="str">
        <f t="shared" si="496"/>
        <v>WEEK</v>
      </c>
      <c r="AQ1558" s="2" t="str">
        <f t="shared" si="497"/>
        <v>CTU FLEVOKUST BVWEEK</v>
      </c>
      <c r="AR1558" s="71">
        <f t="shared" si="498"/>
        <v>480</v>
      </c>
      <c r="AS1558" s="71">
        <f>VLOOKUP(AJ1558,Invoicing!A:K,10,FALSE)</f>
        <v>0</v>
      </c>
      <c r="AT1558" s="71">
        <f t="shared" si="499"/>
        <v>480</v>
      </c>
    </row>
    <row r="1559" spans="1:47">
      <c r="A1559" s="37" t="s">
        <v>55</v>
      </c>
      <c r="B1559" s="3" t="s">
        <v>38</v>
      </c>
      <c r="C1559" s="11">
        <v>45566.821527777778</v>
      </c>
      <c r="D1559" s="11">
        <v>45566.833333333336</v>
      </c>
      <c r="E1559" s="11" t="s">
        <v>49</v>
      </c>
      <c r="F1559" s="11" t="s">
        <v>40</v>
      </c>
      <c r="G1559" s="3" t="s">
        <v>1736</v>
      </c>
      <c r="H1559" s="3" t="s">
        <v>41</v>
      </c>
      <c r="I1559" s="11">
        <v>45567.833333333336</v>
      </c>
      <c r="J1559" s="12">
        <v>45569.377083333333</v>
      </c>
      <c r="K1559" s="12">
        <v>45569.375</v>
      </c>
      <c r="L1559" s="12">
        <v>45569.418055555558</v>
      </c>
      <c r="M1559" s="61" t="s">
        <v>12</v>
      </c>
      <c r="N1559" s="3" t="s">
        <v>42</v>
      </c>
      <c r="O1559" s="3">
        <v>0</v>
      </c>
      <c r="P1559" s="1">
        <f t="shared" si="480"/>
        <v>40</v>
      </c>
      <c r="Q1559" s="1">
        <f t="shared" si="481"/>
        <v>10</v>
      </c>
      <c r="R1559" s="72">
        <f t="shared" si="482"/>
        <v>45569.377083333333</v>
      </c>
      <c r="S1559" s="73">
        <f t="shared" si="483"/>
        <v>1.0118055555576575</v>
      </c>
      <c r="T1559" s="74">
        <f>Table2[[#This Row],[ETA A OFRECIMIENTO]]*24</f>
        <v>24.28333333338378</v>
      </c>
      <c r="U1559" s="1" t="str">
        <f t="shared" si="484"/>
        <v>YES</v>
      </c>
      <c r="V1559" s="73">
        <f t="shared" si="485"/>
        <v>1.5416666666642413</v>
      </c>
      <c r="W1559" s="74">
        <f>Table2[[#This Row],[DEL. AVAILABLE A SLOT]]*24</f>
        <v>36.999999999941792</v>
      </c>
      <c r="X1559" s="1" t="str">
        <f t="shared" si="486"/>
        <v>NO</v>
      </c>
      <c r="Y1559" s="73">
        <f t="shared" si="487"/>
        <v>2.5534722222218988</v>
      </c>
      <c r="Z1559" s="74">
        <f>Table2[[#This Row],[ETA A TIMESLOT]]*24</f>
        <v>61.283333333325572</v>
      </c>
      <c r="AA1559" s="73">
        <f t="shared" si="488"/>
        <v>2.0833333328482695E-3</v>
      </c>
      <c r="AB1559" s="73" t="str">
        <f t="shared" si="489"/>
        <v>SI</v>
      </c>
      <c r="AC1559" s="74">
        <f>Table2[[#This Row],[PUNTUALIDAD (H)]]*24</f>
        <v>4.9999999988358468E-2</v>
      </c>
      <c r="AD1559" s="73">
        <f t="shared" si="490"/>
        <v>2.5965277777795563</v>
      </c>
      <c r="AE1559" s="74">
        <f>Table2[[#This Row],[ATA TO UNLOADING]]*24</f>
        <v>62.316666666709352</v>
      </c>
      <c r="AF1559" s="74" t="str">
        <f>IF(Table2[[#This Row],[ATA TO UNLOADING 2]]&lt;=48,"YES","NO")</f>
        <v>NO</v>
      </c>
      <c r="AG1559" s="75">
        <f t="shared" si="491"/>
        <v>0.375</v>
      </c>
      <c r="AH1559" s="2" t="s">
        <v>42</v>
      </c>
      <c r="AI1559" s="2" t="str">
        <f t="shared" si="492"/>
        <v>MSKU1907516</v>
      </c>
      <c r="AJ1559" s="76" t="str">
        <f t="shared" si="493"/>
        <v>CTU FLEVOKUST BV</v>
      </c>
      <c r="AK1559" s="77">
        <f>IF($M1559="TRUCK",VLOOKUP($AQ1559,Invoicing!$A$17:$B$49,MATCH($AK$1,Invoicing!$A$17:$B$17,0),FALSE),VLOOKUP($AQ1559,Invoicing!$N$17:$O$21,MATCH($AK$1,Invoicing!$N$17:$O$17,0),FALSE))</f>
        <v>380</v>
      </c>
      <c r="AL1559" s="78" t="e">
        <f>VLOOKUP($E1559,Invoicing!$A$1:$H$8,MATCH(TRACKER!$N1560,Invoicing!$A$1:$H$1,0),FALSE)</f>
        <v>#N/A</v>
      </c>
      <c r="AM1559" s="78">
        <v>35</v>
      </c>
      <c r="AN1559" s="78">
        <f t="shared" si="494"/>
        <v>0</v>
      </c>
      <c r="AO1559" s="2">
        <f t="shared" si="495"/>
        <v>5</v>
      </c>
      <c r="AP1559" s="2" t="str">
        <f t="shared" si="496"/>
        <v>WEEK</v>
      </c>
      <c r="AQ1559" s="2" t="str">
        <f t="shared" si="497"/>
        <v>CTU FLEVOKUST BVWEEK</v>
      </c>
      <c r="AR1559" s="71">
        <f t="shared" si="498"/>
        <v>380</v>
      </c>
      <c r="AS1559" s="71">
        <f>VLOOKUP(AJ1559,Invoicing!A:K,10,FALSE)</f>
        <v>0</v>
      </c>
      <c r="AT1559" s="71">
        <f t="shared" si="499"/>
        <v>380</v>
      </c>
    </row>
    <row r="1560" spans="1:47">
      <c r="A1560" s="37" t="s">
        <v>55</v>
      </c>
      <c r="B1560" s="3" t="s">
        <v>38</v>
      </c>
      <c r="C1560" s="11">
        <v>45566.821527777778</v>
      </c>
      <c r="D1560" s="11">
        <v>45566.833333333336</v>
      </c>
      <c r="E1560" s="11" t="s">
        <v>49</v>
      </c>
      <c r="F1560" s="11" t="s">
        <v>40</v>
      </c>
      <c r="G1560" s="3" t="s">
        <v>1737</v>
      </c>
      <c r="H1560" s="3" t="s">
        <v>41</v>
      </c>
      <c r="I1560" s="11">
        <v>45567.833333333336</v>
      </c>
      <c r="J1560" s="12">
        <v>45568.614583333336</v>
      </c>
      <c r="K1560" s="12">
        <v>45568.229166666664</v>
      </c>
      <c r="L1560" s="12">
        <v>45567.736111111109</v>
      </c>
      <c r="M1560" s="61" t="s">
        <v>12</v>
      </c>
      <c r="N1560" s="3" t="s">
        <v>42</v>
      </c>
      <c r="O1560" s="3">
        <v>0</v>
      </c>
      <c r="P1560" s="1">
        <f t="shared" si="480"/>
        <v>40</v>
      </c>
      <c r="Q1560" s="1">
        <f t="shared" si="481"/>
        <v>10</v>
      </c>
      <c r="R1560" s="72">
        <f t="shared" si="482"/>
        <v>45568.614583333336</v>
      </c>
      <c r="S1560" s="73">
        <f t="shared" si="483"/>
        <v>1.0118055555576575</v>
      </c>
      <c r="T1560" s="74">
        <f>Table2[[#This Row],[ETA A OFRECIMIENTO]]*24</f>
        <v>24.28333333338378</v>
      </c>
      <c r="U1560" s="1" t="str">
        <f t="shared" si="484"/>
        <v>YES</v>
      </c>
      <c r="V1560" s="73">
        <f t="shared" si="485"/>
        <v>0.39583333332848269</v>
      </c>
      <c r="W1560" s="74">
        <f>Table2[[#This Row],[DEL. AVAILABLE A SLOT]]*24</f>
        <v>9.4999999998835847</v>
      </c>
      <c r="X1560" s="1" t="str">
        <f t="shared" si="486"/>
        <v>SI</v>
      </c>
      <c r="Y1560" s="73">
        <f t="shared" si="487"/>
        <v>1.4076388888861402</v>
      </c>
      <c r="Z1560" s="74">
        <f>Table2[[#This Row],[ETA A TIMESLOT]]*24</f>
        <v>33.783333333267365</v>
      </c>
      <c r="AA1560" s="73">
        <f t="shared" si="488"/>
        <v>0.38541666667151731</v>
      </c>
      <c r="AB1560" s="73" t="str">
        <f t="shared" si="489"/>
        <v>NO</v>
      </c>
      <c r="AC1560" s="74">
        <f>Table2[[#This Row],[PUNTUALIDAD (H)]]*24</f>
        <v>9.2500000001164153</v>
      </c>
      <c r="AD1560" s="73">
        <f t="shared" si="490"/>
        <v>0.91458333333139308</v>
      </c>
      <c r="AE1560" s="74">
        <f>Table2[[#This Row],[ATA TO UNLOADING]]*24</f>
        <v>21.949999999953434</v>
      </c>
      <c r="AF1560" s="74" t="str">
        <f>IF(Table2[[#This Row],[ATA TO UNLOADING 2]]&lt;=48,"YES","NO")</f>
        <v>YES</v>
      </c>
      <c r="AG1560" s="75">
        <f t="shared" si="491"/>
        <v>0.22916666666424135</v>
      </c>
      <c r="AH1560" s="2" t="s">
        <v>42</v>
      </c>
      <c r="AI1560" s="2" t="str">
        <f t="shared" si="492"/>
        <v>MRKU3592231</v>
      </c>
      <c r="AJ1560" s="76" t="str">
        <f t="shared" si="493"/>
        <v>CTU FLEVOKUST BV</v>
      </c>
      <c r="AK1560" s="77">
        <f>IF($M1560="TRUCK",VLOOKUP($AQ1560,Invoicing!$A$17:$B$49,MATCH($AK$1,Invoicing!$A$17:$B$17,0),FALSE),VLOOKUP($AQ1560,Invoicing!$N$17:$O$21,MATCH($AK$1,Invoicing!$N$17:$O$17,0),FALSE))</f>
        <v>380</v>
      </c>
      <c r="AL1560" s="78" t="e">
        <f>VLOOKUP($E1560,Invoicing!$A$1:$H$8,MATCH(TRACKER!$N1561,Invoicing!$A$1:$H$1,0),FALSE)</f>
        <v>#N/A</v>
      </c>
      <c r="AM1560" s="78">
        <v>35</v>
      </c>
      <c r="AN1560" s="78">
        <f t="shared" si="494"/>
        <v>0</v>
      </c>
      <c r="AO1560" s="2">
        <f t="shared" si="495"/>
        <v>4</v>
      </c>
      <c r="AP1560" s="2" t="str">
        <f t="shared" si="496"/>
        <v>WEEK</v>
      </c>
      <c r="AQ1560" s="2" t="str">
        <f t="shared" si="497"/>
        <v>CTU FLEVOKUST BVWEEK</v>
      </c>
      <c r="AR1560" s="71">
        <f t="shared" si="498"/>
        <v>380</v>
      </c>
      <c r="AS1560" s="71">
        <f>VLOOKUP(AJ1560,Invoicing!A:K,10,FALSE)</f>
        <v>0</v>
      </c>
      <c r="AT1560" s="71">
        <f t="shared" si="499"/>
        <v>380</v>
      </c>
    </row>
    <row r="1561" spans="1:47">
      <c r="A1561" s="37" t="s">
        <v>55</v>
      </c>
      <c r="B1561" s="3" t="s">
        <v>38</v>
      </c>
      <c r="C1561" s="11">
        <v>45566.821527777778</v>
      </c>
      <c r="D1561" s="11">
        <v>45566.833333333336</v>
      </c>
      <c r="E1561" s="11" t="s">
        <v>49</v>
      </c>
      <c r="F1561" s="11" t="s">
        <v>40</v>
      </c>
      <c r="G1561" s="3" t="s">
        <v>1738</v>
      </c>
      <c r="H1561" s="3" t="s">
        <v>41</v>
      </c>
      <c r="I1561" s="11">
        <v>45567.833333333336</v>
      </c>
      <c r="J1561" s="12">
        <v>45571.434027777781</v>
      </c>
      <c r="K1561" s="12">
        <v>45571.5</v>
      </c>
      <c r="L1561" s="12">
        <v>45571.440972222219</v>
      </c>
      <c r="M1561" s="61" t="s">
        <v>12</v>
      </c>
      <c r="N1561" s="3" t="s">
        <v>42</v>
      </c>
      <c r="O1561" s="3">
        <v>0</v>
      </c>
      <c r="P1561" s="1">
        <f t="shared" si="480"/>
        <v>40</v>
      </c>
      <c r="Q1561" s="1">
        <f t="shared" si="481"/>
        <v>10</v>
      </c>
      <c r="R1561" s="72">
        <f t="shared" si="482"/>
        <v>45571.434027777781</v>
      </c>
      <c r="S1561" s="73">
        <f t="shared" si="483"/>
        <v>1.0118055555576575</v>
      </c>
      <c r="T1561" s="74">
        <f>Table2[[#This Row],[ETA A OFRECIMIENTO]]*24</f>
        <v>24.28333333338378</v>
      </c>
      <c r="U1561" s="1" t="str">
        <f t="shared" si="484"/>
        <v>YES</v>
      </c>
      <c r="V1561" s="73">
        <f t="shared" si="485"/>
        <v>3.6666666666642413</v>
      </c>
      <c r="W1561" s="74">
        <f>Table2[[#This Row],[DEL. AVAILABLE A SLOT]]*24</f>
        <v>87.999999999941792</v>
      </c>
      <c r="X1561" s="1" t="str">
        <f t="shared" si="486"/>
        <v>NO</v>
      </c>
      <c r="Y1561" s="73">
        <f t="shared" si="487"/>
        <v>4.6784722222218988</v>
      </c>
      <c r="Z1561" s="74">
        <f>Table2[[#This Row],[ETA A TIMESLOT]]*24</f>
        <v>112.28333333332557</v>
      </c>
      <c r="AA1561" s="73">
        <f t="shared" si="488"/>
        <v>0</v>
      </c>
      <c r="AB1561" s="73" t="str">
        <f t="shared" si="489"/>
        <v>SI</v>
      </c>
      <c r="AC1561" s="74">
        <f>Table2[[#This Row],[PUNTUALIDAD (H)]]*24</f>
        <v>0</v>
      </c>
      <c r="AD1561" s="73">
        <f t="shared" si="490"/>
        <v>4.6194444444408873</v>
      </c>
      <c r="AE1561" s="74">
        <f>Table2[[#This Row],[ATA TO UNLOADING]]*24</f>
        <v>110.8666666665813</v>
      </c>
      <c r="AF1561" s="74" t="str">
        <f>IF(Table2[[#This Row],[ATA TO UNLOADING 2]]&lt;=48,"YES","NO")</f>
        <v>NO</v>
      </c>
      <c r="AG1561" s="75">
        <f t="shared" si="491"/>
        <v>0.5</v>
      </c>
      <c r="AH1561" s="2" t="s">
        <v>42</v>
      </c>
      <c r="AI1561" s="2" t="str">
        <f t="shared" si="492"/>
        <v>MRKU2220245</v>
      </c>
      <c r="AJ1561" s="76" t="str">
        <f t="shared" si="493"/>
        <v>CTU FLEVOKUST BV</v>
      </c>
      <c r="AK1561" s="77">
        <f>IF($M1561="TRUCK",VLOOKUP($AQ1561,Invoicing!$A$17:$B$49,MATCH($AK$1,Invoicing!$A$17:$B$17,0),FALSE),VLOOKUP($AQ1561,Invoicing!$N$17:$O$21,MATCH($AK$1,Invoicing!$N$17:$O$17,0),FALSE))</f>
        <v>500</v>
      </c>
      <c r="AL1561" s="78" t="e">
        <f>VLOOKUP($E1561,Invoicing!$A$1:$H$8,MATCH(TRACKER!$N1562,Invoicing!$A$1:$H$1,0),FALSE)</f>
        <v>#N/A</v>
      </c>
      <c r="AM1561" s="78">
        <v>35</v>
      </c>
      <c r="AN1561" s="78">
        <f t="shared" si="494"/>
        <v>0</v>
      </c>
      <c r="AO1561" s="2">
        <f t="shared" si="495"/>
        <v>7</v>
      </c>
      <c r="AP1561" s="2" t="str">
        <f t="shared" si="496"/>
        <v>SUNDAY</v>
      </c>
      <c r="AQ1561" s="2" t="str">
        <f t="shared" si="497"/>
        <v>CTU FLEVOKUST BVSUNDAY</v>
      </c>
      <c r="AR1561" s="71">
        <f t="shared" si="498"/>
        <v>500</v>
      </c>
      <c r="AS1561" s="71">
        <f>VLOOKUP(AJ1561,Invoicing!A:K,10,FALSE)</f>
        <v>0</v>
      </c>
      <c r="AT1561" s="71">
        <f t="shared" si="499"/>
        <v>500</v>
      </c>
    </row>
    <row r="1562" spans="1:47">
      <c r="A1562" s="37" t="s">
        <v>55</v>
      </c>
      <c r="B1562" s="3" t="s">
        <v>38</v>
      </c>
      <c r="C1562" s="11">
        <v>45566.821527777778</v>
      </c>
      <c r="D1562" s="11">
        <v>45566.833333333336</v>
      </c>
      <c r="E1562" s="11" t="s">
        <v>49</v>
      </c>
      <c r="F1562" s="11" t="s">
        <v>40</v>
      </c>
      <c r="G1562" s="3" t="s">
        <v>1739</v>
      </c>
      <c r="H1562" s="3" t="s">
        <v>41</v>
      </c>
      <c r="I1562" s="11">
        <v>45567.833333333336</v>
      </c>
      <c r="J1562" s="12">
        <v>45568.109722222223</v>
      </c>
      <c r="K1562" s="12">
        <v>45568.0625</v>
      </c>
      <c r="L1562" s="12">
        <v>45568.114583333336</v>
      </c>
      <c r="M1562" s="61" t="s">
        <v>12</v>
      </c>
      <c r="N1562" s="3" t="s">
        <v>42</v>
      </c>
      <c r="O1562" s="3">
        <v>0</v>
      </c>
      <c r="P1562" s="1">
        <f t="shared" si="480"/>
        <v>40</v>
      </c>
      <c r="Q1562" s="1">
        <f t="shared" si="481"/>
        <v>10</v>
      </c>
      <c r="R1562" s="72">
        <f t="shared" si="482"/>
        <v>45568.109722222223</v>
      </c>
      <c r="S1562" s="73">
        <f t="shared" si="483"/>
        <v>1.0118055555576575</v>
      </c>
      <c r="T1562" s="74">
        <f>Table2[[#This Row],[ETA A OFRECIMIENTO]]*24</f>
        <v>24.28333333338378</v>
      </c>
      <c r="U1562" s="1" t="str">
        <f t="shared" si="484"/>
        <v>YES</v>
      </c>
      <c r="V1562" s="73">
        <f t="shared" si="485"/>
        <v>0.22916666666424135</v>
      </c>
      <c r="W1562" s="74">
        <f>Table2[[#This Row],[DEL. AVAILABLE A SLOT]]*24</f>
        <v>5.4999999999417923</v>
      </c>
      <c r="X1562" s="1" t="str">
        <f t="shared" si="486"/>
        <v>SI</v>
      </c>
      <c r="Y1562" s="73">
        <f t="shared" si="487"/>
        <v>1.2409722222218988</v>
      </c>
      <c r="Z1562" s="74">
        <f>Table2[[#This Row],[ETA A TIMESLOT]]*24</f>
        <v>29.783333333325572</v>
      </c>
      <c r="AA1562" s="73">
        <f t="shared" si="488"/>
        <v>4.7222222223354038E-2</v>
      </c>
      <c r="AB1562" s="73" t="str">
        <f t="shared" si="489"/>
        <v>NO</v>
      </c>
      <c r="AC1562" s="74">
        <f>Table2[[#This Row],[PUNTUALIDAD (H)]]*24</f>
        <v>1.1333333333604969</v>
      </c>
      <c r="AD1562" s="73">
        <f t="shared" si="490"/>
        <v>1.2930555555576575</v>
      </c>
      <c r="AE1562" s="74">
        <f>Table2[[#This Row],[ATA TO UNLOADING]]*24</f>
        <v>31.03333333338378</v>
      </c>
      <c r="AF1562" s="74" t="str">
        <f>IF(Table2[[#This Row],[ATA TO UNLOADING 2]]&lt;=48,"YES","NO")</f>
        <v>YES</v>
      </c>
      <c r="AG1562" s="75">
        <f t="shared" si="491"/>
        <v>6.25E-2</v>
      </c>
      <c r="AH1562" s="2" t="s">
        <v>24</v>
      </c>
      <c r="AI1562" s="2" t="str">
        <f t="shared" si="492"/>
        <v>MRKU3707407</v>
      </c>
      <c r="AJ1562" s="76" t="str">
        <f t="shared" si="493"/>
        <v>CTU FLEVOKUST BV</v>
      </c>
      <c r="AK1562" s="77">
        <f>IF($M1562="TRUCK",VLOOKUP($AQ1562,Invoicing!$A$17:$B$49,MATCH($AK$1,Invoicing!$A$17:$B$17,0),FALSE),VLOOKUP($AQ1562,Invoicing!$N$17:$O$21,MATCH($AK$1,Invoicing!$N$17:$O$17,0),FALSE))</f>
        <v>380</v>
      </c>
      <c r="AL1562" s="78" t="e">
        <f>VLOOKUP($E1562,Invoicing!$A$1:$H$8,MATCH(TRACKER!$N1563,Invoicing!$A$1:$H$1,0),FALSE)</f>
        <v>#N/A</v>
      </c>
      <c r="AM1562" s="78">
        <v>35</v>
      </c>
      <c r="AN1562" s="78">
        <f t="shared" si="494"/>
        <v>0</v>
      </c>
      <c r="AO1562" s="2">
        <f t="shared" si="495"/>
        <v>4</v>
      </c>
      <c r="AP1562" s="2" t="str">
        <f t="shared" si="496"/>
        <v>NIGHT</v>
      </c>
      <c r="AQ1562" s="2" t="str">
        <f t="shared" si="497"/>
        <v>CTU FLEVOKUST BVNIGHT</v>
      </c>
      <c r="AR1562" s="71">
        <f t="shared" si="498"/>
        <v>380</v>
      </c>
      <c r="AS1562" s="71">
        <f>VLOOKUP(AJ1562,Invoicing!A:K,10,FALSE)</f>
        <v>0</v>
      </c>
      <c r="AT1562" s="71">
        <f t="shared" si="499"/>
        <v>380</v>
      </c>
    </row>
    <row r="1563" spans="1:47">
      <c r="A1563" s="37" t="s">
        <v>55</v>
      </c>
      <c r="B1563" s="3" t="s">
        <v>38</v>
      </c>
      <c r="C1563" s="11">
        <v>45566.821527777778</v>
      </c>
      <c r="D1563" s="11">
        <v>45566.833333333336</v>
      </c>
      <c r="E1563" s="11" t="s">
        <v>49</v>
      </c>
      <c r="F1563" s="11" t="s">
        <v>40</v>
      </c>
      <c r="G1563" s="3" t="s">
        <v>1740</v>
      </c>
      <c r="H1563" s="3" t="s">
        <v>41</v>
      </c>
      <c r="I1563" s="11">
        <v>45567.833333333336</v>
      </c>
      <c r="J1563" s="12">
        <v>45571.268750000003</v>
      </c>
      <c r="K1563" s="12">
        <v>45571.25</v>
      </c>
      <c r="L1563" s="12">
        <v>45571.270833333336</v>
      </c>
      <c r="M1563" s="61" t="s">
        <v>12</v>
      </c>
      <c r="N1563" s="3" t="s">
        <v>42</v>
      </c>
      <c r="O1563" s="3">
        <v>0</v>
      </c>
      <c r="P1563" s="1">
        <f t="shared" si="480"/>
        <v>40</v>
      </c>
      <c r="Q1563" s="1">
        <f t="shared" si="481"/>
        <v>10</v>
      </c>
      <c r="R1563" s="72">
        <f t="shared" si="482"/>
        <v>45571.268750000003</v>
      </c>
      <c r="S1563" s="73">
        <f t="shared" si="483"/>
        <v>1.0118055555576575</v>
      </c>
      <c r="T1563" s="74">
        <f>Table2[[#This Row],[ETA A OFRECIMIENTO]]*24</f>
        <v>24.28333333338378</v>
      </c>
      <c r="U1563" s="1" t="str">
        <f t="shared" si="484"/>
        <v>YES</v>
      </c>
      <c r="V1563" s="73">
        <f t="shared" si="485"/>
        <v>3.4166666666642413</v>
      </c>
      <c r="W1563" s="74">
        <f>Table2[[#This Row],[DEL. AVAILABLE A SLOT]]*24</f>
        <v>81.999999999941792</v>
      </c>
      <c r="X1563" s="1" t="str">
        <f t="shared" si="486"/>
        <v>NO</v>
      </c>
      <c r="Y1563" s="73">
        <f t="shared" si="487"/>
        <v>4.4284722222218988</v>
      </c>
      <c r="Z1563" s="74">
        <f>Table2[[#This Row],[ETA A TIMESLOT]]*24</f>
        <v>106.28333333332557</v>
      </c>
      <c r="AA1563" s="73">
        <f t="shared" si="488"/>
        <v>1.8750000002910383E-2</v>
      </c>
      <c r="AB1563" s="73" t="str">
        <f t="shared" si="489"/>
        <v>SI</v>
      </c>
      <c r="AC1563" s="74">
        <f>Table2[[#This Row],[PUNTUALIDAD (H)]]*24</f>
        <v>0.45000000006984919</v>
      </c>
      <c r="AD1563" s="73">
        <f t="shared" si="490"/>
        <v>4.4493055555576575</v>
      </c>
      <c r="AE1563" s="74">
        <f>Table2[[#This Row],[ATA TO UNLOADING]]*24</f>
        <v>106.78333333338378</v>
      </c>
      <c r="AF1563" s="74" t="str">
        <f>IF(Table2[[#This Row],[ATA TO UNLOADING 2]]&lt;=48,"YES","NO")</f>
        <v>NO</v>
      </c>
      <c r="AG1563" s="75">
        <f t="shared" si="491"/>
        <v>0.25</v>
      </c>
      <c r="AH1563" s="2" t="s">
        <v>42</v>
      </c>
      <c r="AI1563" s="2" t="str">
        <f t="shared" si="492"/>
        <v>MRKU2004518</v>
      </c>
      <c r="AJ1563" s="76" t="str">
        <f t="shared" si="493"/>
        <v>CTU FLEVOKUST BV</v>
      </c>
      <c r="AK1563" s="77">
        <f>IF($M1563="TRUCK",VLOOKUP($AQ1563,Invoicing!$A$17:$B$49,MATCH($AK$1,Invoicing!$A$17:$B$17,0),FALSE),VLOOKUP($AQ1563,Invoicing!$N$17:$O$21,MATCH($AK$1,Invoicing!$N$17:$O$17,0),FALSE))</f>
        <v>500</v>
      </c>
      <c r="AL1563" s="78" t="e">
        <f>VLOOKUP($E1563,Invoicing!$A$1:$H$8,MATCH(TRACKER!$N1564,Invoicing!$A$1:$H$1,0),FALSE)</f>
        <v>#N/A</v>
      </c>
      <c r="AM1563" s="78">
        <v>35</v>
      </c>
      <c r="AN1563" s="78">
        <f t="shared" si="494"/>
        <v>0</v>
      </c>
      <c r="AO1563" s="2">
        <f t="shared" si="495"/>
        <v>7</v>
      </c>
      <c r="AP1563" s="2" t="str">
        <f t="shared" si="496"/>
        <v>SUNDAY</v>
      </c>
      <c r="AQ1563" s="2" t="str">
        <f t="shared" si="497"/>
        <v>CTU FLEVOKUST BVSUNDAY</v>
      </c>
      <c r="AR1563" s="71">
        <f t="shared" si="498"/>
        <v>500</v>
      </c>
      <c r="AS1563" s="71">
        <f>VLOOKUP(AJ1563,Invoicing!A:K,10,FALSE)</f>
        <v>0</v>
      </c>
      <c r="AT1563" s="71">
        <f t="shared" si="499"/>
        <v>500</v>
      </c>
    </row>
    <row r="1564" spans="1:47">
      <c r="A1564" s="37" t="s">
        <v>55</v>
      </c>
      <c r="B1564" s="3" t="s">
        <v>38</v>
      </c>
      <c r="C1564" s="11">
        <v>45566.821527777778</v>
      </c>
      <c r="D1564" s="11">
        <v>45566.833333333336</v>
      </c>
      <c r="E1564" s="11" t="s">
        <v>44</v>
      </c>
      <c r="F1564" s="11" t="s">
        <v>40</v>
      </c>
      <c r="G1564" s="3" t="s">
        <v>1741</v>
      </c>
      <c r="H1564" s="3" t="s">
        <v>41</v>
      </c>
      <c r="I1564" s="11">
        <v>45567.833333333336</v>
      </c>
      <c r="J1564" s="12">
        <v>45568.302083333336</v>
      </c>
      <c r="K1564" s="12">
        <v>45568.3125</v>
      </c>
      <c r="L1564" s="12">
        <v>45568.302083333336</v>
      </c>
      <c r="M1564" s="61" t="s">
        <v>115</v>
      </c>
      <c r="N1564" s="3" t="s">
        <v>42</v>
      </c>
      <c r="O1564" s="3">
        <v>0</v>
      </c>
      <c r="P1564" s="1">
        <f t="shared" si="480"/>
        <v>40</v>
      </c>
      <c r="Q1564" s="1">
        <f t="shared" si="481"/>
        <v>10</v>
      </c>
      <c r="R1564" s="72">
        <f t="shared" si="482"/>
        <v>45568.302083333336</v>
      </c>
      <c r="S1564" s="73">
        <f t="shared" si="483"/>
        <v>1.0118055555576575</v>
      </c>
      <c r="T1564" s="74">
        <f>Table2[[#This Row],[ETA A OFRECIMIENTO]]*24</f>
        <v>24.28333333338378</v>
      </c>
      <c r="U1564" s="1" t="str">
        <f t="shared" si="484"/>
        <v>YES</v>
      </c>
      <c r="V1564" s="73">
        <f t="shared" si="485"/>
        <v>0.47916666666424135</v>
      </c>
      <c r="W1564" s="74">
        <f>Table2[[#This Row],[DEL. AVAILABLE A SLOT]]*24</f>
        <v>11.499999999941792</v>
      </c>
      <c r="X1564" s="1" t="str">
        <f t="shared" si="486"/>
        <v>SI</v>
      </c>
      <c r="Y1564" s="73">
        <f t="shared" si="487"/>
        <v>1.4909722222218988</v>
      </c>
      <c r="Z1564" s="74">
        <f>Table2[[#This Row],[ETA A TIMESLOT]]*24</f>
        <v>35.783333333325572</v>
      </c>
      <c r="AA1564" s="73">
        <f t="shared" si="488"/>
        <v>0</v>
      </c>
      <c r="AB1564" s="73" t="str">
        <f t="shared" si="489"/>
        <v>SI</v>
      </c>
      <c r="AC1564" s="74">
        <f>Table2[[#This Row],[PUNTUALIDAD (H)]]*24</f>
        <v>0</v>
      </c>
      <c r="AD1564" s="73">
        <f t="shared" si="490"/>
        <v>1.4805555555576575</v>
      </c>
      <c r="AE1564" s="74">
        <f>Table2[[#This Row],[ATA TO UNLOADING]]*24</f>
        <v>35.53333333338378</v>
      </c>
      <c r="AF1564" s="74" t="str">
        <f>IF(Table2[[#This Row],[ATA TO UNLOADING 2]]&lt;=48,"YES","NO")</f>
        <v>YES</v>
      </c>
      <c r="AG1564" s="75">
        <f t="shared" si="491"/>
        <v>0.3125</v>
      </c>
      <c r="AH1564" s="2" t="s">
        <v>42</v>
      </c>
      <c r="AI1564" s="2" t="str">
        <f t="shared" si="492"/>
        <v>MRKU0119776</v>
      </c>
      <c r="AJ1564" s="76" t="str">
        <f t="shared" si="493"/>
        <v>MSI</v>
      </c>
      <c r="AK1564" s="77">
        <f>IF($M1564="TRUCK",VLOOKUP($AQ1564,Invoicing!$A$17:$B$49,MATCH($AK$1,Invoicing!$A$17:$B$17,0),FALSE),VLOOKUP($AQ1564,Invoicing!$N$17:$O$21,MATCH($AK$1,Invoicing!$N$17:$O$17,0),FALSE))</f>
        <v>480</v>
      </c>
      <c r="AL1564" s="78" t="e">
        <f>VLOOKUP($E1564,Invoicing!$A$1:$H$8,MATCH(TRACKER!$N1565,Invoicing!$A$1:$H$1,0),FALSE)</f>
        <v>#N/A</v>
      </c>
      <c r="AM1564" s="78">
        <f>VLOOKUP($E1564,Invoicing!$A$1:$H$8,MATCH(TRACKER!$O$1,Invoicing!$A$1:$H$1,0),FALSE)</f>
        <v>50</v>
      </c>
      <c r="AN1564" s="78">
        <f t="shared" si="494"/>
        <v>0</v>
      </c>
      <c r="AO1564" s="2">
        <f t="shared" si="495"/>
        <v>4</v>
      </c>
      <c r="AP1564" s="2" t="str">
        <f t="shared" si="496"/>
        <v>WEEK</v>
      </c>
      <c r="AQ1564" s="2" t="str">
        <f t="shared" si="497"/>
        <v>MSIWEEK</v>
      </c>
      <c r="AR1564" s="71">
        <f t="shared" si="498"/>
        <v>480</v>
      </c>
      <c r="AS1564" s="71">
        <f>VLOOKUP(AJ1564,Invoicing!A:K,10,FALSE)</f>
        <v>25</v>
      </c>
      <c r="AT1564" s="71">
        <f t="shared" si="499"/>
        <v>505</v>
      </c>
    </row>
    <row r="1565" spans="1:47">
      <c r="A1565" s="37" t="s">
        <v>55</v>
      </c>
      <c r="B1565" s="3" t="s">
        <v>38</v>
      </c>
      <c r="C1565" s="11">
        <v>45566.821527777778</v>
      </c>
      <c r="D1565" s="11">
        <v>45566.833333333336</v>
      </c>
      <c r="E1565" s="11" t="s">
        <v>45</v>
      </c>
      <c r="F1565" s="11" t="s">
        <v>40</v>
      </c>
      <c r="G1565" s="3" t="s">
        <v>1742</v>
      </c>
      <c r="H1565" s="3" t="s">
        <v>46</v>
      </c>
      <c r="I1565" s="11">
        <v>45567.833333333336</v>
      </c>
      <c r="J1565" s="12">
        <v>45568.628472222219</v>
      </c>
      <c r="K1565" s="12">
        <v>45568.708333333336</v>
      </c>
      <c r="L1565" s="12">
        <v>45568.628472222219</v>
      </c>
      <c r="M1565" s="12" t="s">
        <v>115</v>
      </c>
      <c r="N1565" s="3" t="s">
        <v>42</v>
      </c>
      <c r="O1565" s="3">
        <v>1</v>
      </c>
      <c r="P1565" s="1">
        <f t="shared" si="480"/>
        <v>40</v>
      </c>
      <c r="Q1565" s="1">
        <f t="shared" si="481"/>
        <v>10</v>
      </c>
      <c r="R1565" s="72">
        <f t="shared" si="482"/>
        <v>45568.628472222219</v>
      </c>
      <c r="S1565" s="73">
        <f t="shared" si="483"/>
        <v>1.0118055555576575</v>
      </c>
      <c r="T1565" s="74">
        <f>Table2[[#This Row],[ETA A OFRECIMIENTO]]*24</f>
        <v>24.28333333338378</v>
      </c>
      <c r="U1565" s="1" t="str">
        <f t="shared" si="484"/>
        <v>YES</v>
      </c>
      <c r="V1565" s="73">
        <f t="shared" si="485"/>
        <v>0.875</v>
      </c>
      <c r="W1565" s="74">
        <f>Table2[[#This Row],[DEL. AVAILABLE A SLOT]]*24</f>
        <v>21</v>
      </c>
      <c r="X1565" s="1" t="str">
        <f t="shared" si="486"/>
        <v>SI</v>
      </c>
      <c r="Y1565" s="73">
        <f t="shared" si="487"/>
        <v>1.8868055555576575</v>
      </c>
      <c r="Z1565" s="74">
        <f>Table2[[#This Row],[ETA A TIMESLOT]]*24</f>
        <v>45.28333333338378</v>
      </c>
      <c r="AA1565" s="73">
        <f t="shared" si="488"/>
        <v>0</v>
      </c>
      <c r="AB1565" s="73" t="str">
        <f t="shared" si="489"/>
        <v>SI</v>
      </c>
      <c r="AC1565" s="74">
        <f>Table2[[#This Row],[PUNTUALIDAD (H)]]*24</f>
        <v>0</v>
      </c>
      <c r="AD1565" s="73">
        <f t="shared" si="490"/>
        <v>1.8069444444408873</v>
      </c>
      <c r="AE1565" s="74">
        <f>Table2[[#This Row],[ATA TO UNLOADING]]*24</f>
        <v>43.366666666581295</v>
      </c>
      <c r="AF1565" s="74" t="str">
        <f>IF(Table2[[#This Row],[ATA TO UNLOADING 2]]&lt;=48,"YES","NO")</f>
        <v>YES</v>
      </c>
      <c r="AG1565" s="75">
        <f t="shared" si="491"/>
        <v>0.70833333333575865</v>
      </c>
      <c r="AH1565" s="2" t="s">
        <v>42</v>
      </c>
      <c r="AI1565" s="2" t="str">
        <f t="shared" si="492"/>
        <v>MRKU2918494</v>
      </c>
      <c r="AJ1565" s="76" t="str">
        <f t="shared" si="493"/>
        <v>OM TRANSPORT</v>
      </c>
      <c r="AK1565" s="77">
        <f>IF($M1565="TRUCK",VLOOKUP($AQ1565,Invoicing!$A$17:$B$49,MATCH($AK$1,Invoicing!$A$17:$B$17,0),FALSE),VLOOKUP($AQ1565,Invoicing!$N$17:$O$21,MATCH($AK$1,Invoicing!$N$17:$O$17,0),FALSE))</f>
        <v>475</v>
      </c>
      <c r="AL1565" s="78" t="e">
        <f>VLOOKUP($E1565,Invoicing!$A$1:$H$8,MATCH(TRACKER!$N1566,Invoicing!$A$1:$H$1,0),FALSE)</f>
        <v>#N/A</v>
      </c>
      <c r="AM1565" s="78">
        <f>VLOOKUP($E1565,Invoicing!$A$1:$H$8,MATCH(TRACKER!$O$1,Invoicing!$A$1:$H$1,0),FALSE)</f>
        <v>50</v>
      </c>
      <c r="AN1565" s="78">
        <f t="shared" si="494"/>
        <v>50</v>
      </c>
      <c r="AO1565" s="2">
        <f t="shared" si="495"/>
        <v>4</v>
      </c>
      <c r="AP1565" s="2" t="str">
        <f t="shared" si="496"/>
        <v>WEEK</v>
      </c>
      <c r="AQ1565" s="2" t="str">
        <f t="shared" si="497"/>
        <v>OM TRANSPORTWEEK</v>
      </c>
      <c r="AR1565" s="71">
        <f t="shared" si="498"/>
        <v>525</v>
      </c>
      <c r="AS1565" s="71">
        <f>VLOOKUP(AJ1565,Invoicing!A:K,10,FALSE)</f>
        <v>25</v>
      </c>
      <c r="AT1565" s="71">
        <f t="shared" si="499"/>
        <v>550</v>
      </c>
    </row>
    <row r="1566" spans="1:47">
      <c r="A1566" s="37" t="s">
        <v>55</v>
      </c>
      <c r="B1566" s="3" t="s">
        <v>38</v>
      </c>
      <c r="C1566" s="11">
        <v>45566.821527777778</v>
      </c>
      <c r="D1566" s="11">
        <v>45566.833333333336</v>
      </c>
      <c r="E1566" s="11" t="s">
        <v>45</v>
      </c>
      <c r="F1566" s="11" t="s">
        <v>40</v>
      </c>
      <c r="G1566" s="3" t="s">
        <v>1743</v>
      </c>
      <c r="H1566" s="3" t="s">
        <v>41</v>
      </c>
      <c r="I1566" s="11">
        <v>45567.833333333336</v>
      </c>
      <c r="J1566" s="12">
        <v>45568.259027777778</v>
      </c>
      <c r="K1566" s="12">
        <v>45568.375</v>
      </c>
      <c r="L1566" s="12">
        <v>45568.263888888891</v>
      </c>
      <c r="M1566" s="12" t="s">
        <v>115</v>
      </c>
      <c r="N1566" s="3" t="s">
        <v>42</v>
      </c>
      <c r="O1566" s="3">
        <v>0</v>
      </c>
      <c r="P1566" s="1">
        <f t="shared" si="480"/>
        <v>40</v>
      </c>
      <c r="Q1566" s="1">
        <f t="shared" si="481"/>
        <v>10</v>
      </c>
      <c r="R1566" s="72">
        <f t="shared" si="482"/>
        <v>45568.259027777778</v>
      </c>
      <c r="S1566" s="73">
        <f t="shared" si="483"/>
        <v>1.0118055555576575</v>
      </c>
      <c r="T1566" s="74">
        <f>Table2[[#This Row],[ETA A OFRECIMIENTO]]*24</f>
        <v>24.28333333338378</v>
      </c>
      <c r="U1566" s="1" t="str">
        <f t="shared" si="484"/>
        <v>YES</v>
      </c>
      <c r="V1566" s="73">
        <f t="shared" si="485"/>
        <v>0.54166666666424135</v>
      </c>
      <c r="W1566" s="74">
        <f>Table2[[#This Row],[DEL. AVAILABLE A SLOT]]*24</f>
        <v>12.999999999941792</v>
      </c>
      <c r="X1566" s="1" t="str">
        <f t="shared" si="486"/>
        <v>SI</v>
      </c>
      <c r="Y1566" s="73">
        <f t="shared" si="487"/>
        <v>1.5534722222218988</v>
      </c>
      <c r="Z1566" s="74">
        <f>Table2[[#This Row],[ETA A TIMESLOT]]*24</f>
        <v>37.283333333325572</v>
      </c>
      <c r="AA1566" s="73">
        <f t="shared" si="488"/>
        <v>0</v>
      </c>
      <c r="AB1566" s="73" t="str">
        <f t="shared" si="489"/>
        <v>SI</v>
      </c>
      <c r="AC1566" s="74">
        <f>Table2[[#This Row],[PUNTUALIDAD (H)]]*24</f>
        <v>0</v>
      </c>
      <c r="AD1566" s="73">
        <f t="shared" si="490"/>
        <v>1.4423611111124046</v>
      </c>
      <c r="AE1566" s="74">
        <f>Table2[[#This Row],[ATA TO UNLOADING]]*24</f>
        <v>34.616666666697711</v>
      </c>
      <c r="AF1566" s="74" t="str">
        <f>IF(Table2[[#This Row],[ATA TO UNLOADING 2]]&lt;=48,"YES","NO")</f>
        <v>YES</v>
      </c>
      <c r="AG1566" s="75">
        <f t="shared" si="491"/>
        <v>0.375</v>
      </c>
      <c r="AH1566" s="2" t="s">
        <v>42</v>
      </c>
      <c r="AI1566" s="2" t="str">
        <f t="shared" si="492"/>
        <v>MAEU9235750</v>
      </c>
      <c r="AJ1566" s="76" t="str">
        <f t="shared" si="493"/>
        <v>OM TRANSPORT</v>
      </c>
      <c r="AK1566" s="77">
        <f>IF($M1566="TRUCK",VLOOKUP($AQ1566,Invoicing!$A$17:$B$49,MATCH($AK$1,Invoicing!$A$17:$B$17,0),FALSE),VLOOKUP($AQ1566,Invoicing!$N$17:$O$21,MATCH($AK$1,Invoicing!$N$17:$O$17,0),FALSE))</f>
        <v>475</v>
      </c>
      <c r="AL1566" s="78" t="e">
        <f>VLOOKUP($E1566,Invoicing!$A$1:$H$8,MATCH(TRACKER!$N1567,Invoicing!$A$1:$H$1,0),FALSE)</f>
        <v>#N/A</v>
      </c>
      <c r="AM1566" s="78">
        <f>VLOOKUP($E1566,Invoicing!$A$1:$H$8,MATCH(TRACKER!$O$1,Invoicing!$A$1:$H$1,0),FALSE)</f>
        <v>50</v>
      </c>
      <c r="AN1566" s="78">
        <f t="shared" si="494"/>
        <v>0</v>
      </c>
      <c r="AO1566" s="2">
        <f t="shared" si="495"/>
        <v>4</v>
      </c>
      <c r="AP1566" s="2" t="str">
        <f t="shared" si="496"/>
        <v>WEEK</v>
      </c>
      <c r="AQ1566" s="2" t="str">
        <f t="shared" si="497"/>
        <v>OM TRANSPORTWEEK</v>
      </c>
      <c r="AR1566" s="71">
        <f t="shared" si="498"/>
        <v>475</v>
      </c>
      <c r="AS1566" s="71">
        <f>VLOOKUP(AJ1566,Invoicing!A:K,10,FALSE)</f>
        <v>25</v>
      </c>
      <c r="AT1566" s="71">
        <f t="shared" si="499"/>
        <v>500</v>
      </c>
    </row>
    <row r="1567" spans="1:47">
      <c r="A1567" s="37" t="s">
        <v>55</v>
      </c>
      <c r="B1567" s="3" t="s">
        <v>38</v>
      </c>
      <c r="C1567" s="11">
        <v>45566.821527777778</v>
      </c>
      <c r="D1567" s="11">
        <v>45566.833333333336</v>
      </c>
      <c r="E1567" s="11" t="s">
        <v>44</v>
      </c>
      <c r="F1567" s="11" t="s">
        <v>40</v>
      </c>
      <c r="G1567" s="3" t="s">
        <v>1744</v>
      </c>
      <c r="H1567" s="3" t="s">
        <v>41</v>
      </c>
      <c r="I1567" s="11">
        <v>45567.833333333336</v>
      </c>
      <c r="J1567" s="12">
        <v>45568.380555555559</v>
      </c>
      <c r="K1567" s="12">
        <v>45568.4375</v>
      </c>
      <c r="L1567" s="12">
        <v>45568.380555555559</v>
      </c>
      <c r="M1567" s="12" t="s">
        <v>115</v>
      </c>
      <c r="N1567" s="3" t="s">
        <v>42</v>
      </c>
      <c r="O1567" s="3">
        <v>0</v>
      </c>
      <c r="P1567" s="1">
        <f t="shared" si="480"/>
        <v>40</v>
      </c>
      <c r="Q1567" s="1">
        <f t="shared" si="481"/>
        <v>10</v>
      </c>
      <c r="R1567" s="72">
        <f t="shared" si="482"/>
        <v>45568.380555555559</v>
      </c>
      <c r="S1567" s="73">
        <f t="shared" si="483"/>
        <v>1.0118055555576575</v>
      </c>
      <c r="T1567" s="74">
        <f>Table2[[#This Row],[ETA A OFRECIMIENTO]]*24</f>
        <v>24.28333333338378</v>
      </c>
      <c r="U1567" s="1" t="str">
        <f t="shared" si="484"/>
        <v>YES</v>
      </c>
      <c r="V1567" s="73">
        <f t="shared" si="485"/>
        <v>0.60416666666424135</v>
      </c>
      <c r="W1567" s="74">
        <f>Table2[[#This Row],[DEL. AVAILABLE A SLOT]]*24</f>
        <v>14.499999999941792</v>
      </c>
      <c r="X1567" s="1" t="str">
        <f t="shared" si="486"/>
        <v>SI</v>
      </c>
      <c r="Y1567" s="73">
        <f t="shared" si="487"/>
        <v>1.6159722222218988</v>
      </c>
      <c r="Z1567" s="74">
        <f>Table2[[#This Row],[ETA A TIMESLOT]]*24</f>
        <v>38.783333333325572</v>
      </c>
      <c r="AA1567" s="73">
        <f t="shared" si="488"/>
        <v>0</v>
      </c>
      <c r="AB1567" s="73" t="str">
        <f t="shared" si="489"/>
        <v>SI</v>
      </c>
      <c r="AC1567" s="74">
        <f>Table2[[#This Row],[PUNTUALIDAD (H)]]*24</f>
        <v>0</v>
      </c>
      <c r="AD1567" s="73">
        <f t="shared" si="490"/>
        <v>1.5590277777810115</v>
      </c>
      <c r="AE1567" s="74">
        <f>Table2[[#This Row],[ATA TO UNLOADING]]*24</f>
        <v>37.416666666744277</v>
      </c>
      <c r="AF1567" s="74" t="str">
        <f>IF(Table2[[#This Row],[ATA TO UNLOADING 2]]&lt;=48,"YES","NO")</f>
        <v>YES</v>
      </c>
      <c r="AG1567" s="75">
        <f t="shared" si="491"/>
        <v>0.4375</v>
      </c>
      <c r="AH1567" s="2" t="s">
        <v>42</v>
      </c>
      <c r="AI1567" s="2" t="str">
        <f t="shared" si="492"/>
        <v>UETU6816502</v>
      </c>
      <c r="AJ1567" s="76" t="str">
        <f t="shared" si="493"/>
        <v>MSI</v>
      </c>
      <c r="AK1567" s="77">
        <f>IF($M1567="TRUCK",VLOOKUP($AQ1567,Invoicing!$A$17:$B$49,MATCH($AK$1,Invoicing!$A$17:$B$17,0),FALSE),VLOOKUP($AQ1567,Invoicing!$N$17:$O$21,MATCH($AK$1,Invoicing!$N$17:$O$17,0),FALSE))</f>
        <v>480</v>
      </c>
      <c r="AL1567" s="78" t="e">
        <f>VLOOKUP($E1567,Invoicing!$A$1:$H$8,MATCH(TRACKER!$N1568,Invoicing!$A$1:$H$1,0),FALSE)</f>
        <v>#N/A</v>
      </c>
      <c r="AM1567" s="78">
        <f>VLOOKUP($E1567,Invoicing!$A$1:$H$8,MATCH(TRACKER!$O$1,Invoicing!$A$1:$H$1,0),FALSE)</f>
        <v>50</v>
      </c>
      <c r="AN1567" s="78">
        <f t="shared" si="494"/>
        <v>0</v>
      </c>
      <c r="AO1567" s="2">
        <f t="shared" si="495"/>
        <v>4</v>
      </c>
      <c r="AP1567" s="2" t="str">
        <f t="shared" si="496"/>
        <v>WEEK</v>
      </c>
      <c r="AQ1567" s="2" t="str">
        <f t="shared" si="497"/>
        <v>MSIWEEK</v>
      </c>
      <c r="AR1567" s="71">
        <f t="shared" si="498"/>
        <v>480</v>
      </c>
      <c r="AS1567" s="71">
        <f>VLOOKUP(AJ1567,Invoicing!A:K,10,FALSE)</f>
        <v>25</v>
      </c>
      <c r="AT1567" s="71">
        <f t="shared" si="499"/>
        <v>605</v>
      </c>
      <c r="AU1567" s="55">
        <v>100</v>
      </c>
    </row>
    <row r="1568" spans="1:47">
      <c r="A1568" s="37" t="s">
        <v>55</v>
      </c>
      <c r="B1568" s="3" t="s">
        <v>38</v>
      </c>
      <c r="C1568" s="11">
        <v>45566.821527777778</v>
      </c>
      <c r="D1568" s="11">
        <v>45566.833333333336</v>
      </c>
      <c r="E1568" s="11" t="s">
        <v>49</v>
      </c>
      <c r="F1568" s="11" t="s">
        <v>40</v>
      </c>
      <c r="G1568" s="3" t="s">
        <v>1745</v>
      </c>
      <c r="H1568" s="3" t="s">
        <v>41</v>
      </c>
      <c r="I1568" s="11">
        <v>45567.833333333336</v>
      </c>
      <c r="J1568" s="12">
        <v>45569.309027777781</v>
      </c>
      <c r="K1568" s="12">
        <v>45569.3125</v>
      </c>
      <c r="L1568" s="12">
        <v>45569.337500000001</v>
      </c>
      <c r="M1568" s="12" t="s">
        <v>12</v>
      </c>
      <c r="N1568" s="3" t="s">
        <v>42</v>
      </c>
      <c r="O1568" s="3">
        <v>1</v>
      </c>
      <c r="P1568" s="1">
        <f t="shared" si="480"/>
        <v>40</v>
      </c>
      <c r="Q1568" s="1">
        <f t="shared" si="481"/>
        <v>10</v>
      </c>
      <c r="R1568" s="72">
        <f t="shared" si="482"/>
        <v>45569.309027777781</v>
      </c>
      <c r="S1568" s="73">
        <f t="shared" si="483"/>
        <v>1.0118055555576575</v>
      </c>
      <c r="T1568" s="74">
        <f>Table2[[#This Row],[ETA A OFRECIMIENTO]]*24</f>
        <v>24.28333333338378</v>
      </c>
      <c r="U1568" s="1" t="str">
        <f t="shared" si="484"/>
        <v>YES</v>
      </c>
      <c r="V1568" s="73">
        <f t="shared" si="485"/>
        <v>1.4791666666642413</v>
      </c>
      <c r="W1568" s="74">
        <f>Table2[[#This Row],[DEL. AVAILABLE A SLOT]]*24</f>
        <v>35.499999999941792</v>
      </c>
      <c r="X1568" s="1" t="str">
        <f t="shared" si="486"/>
        <v>NO</v>
      </c>
      <c r="Y1568" s="73">
        <f t="shared" si="487"/>
        <v>2.4909722222218988</v>
      </c>
      <c r="Z1568" s="74">
        <f>Table2[[#This Row],[ETA A TIMESLOT]]*24</f>
        <v>59.783333333325572</v>
      </c>
      <c r="AA1568" s="73">
        <f t="shared" si="488"/>
        <v>0</v>
      </c>
      <c r="AB1568" s="73" t="str">
        <f t="shared" si="489"/>
        <v>SI</v>
      </c>
      <c r="AC1568" s="74">
        <f>Table2[[#This Row],[PUNTUALIDAD (H)]]*24</f>
        <v>0</v>
      </c>
      <c r="AD1568" s="73">
        <f t="shared" si="490"/>
        <v>2.515972222223354</v>
      </c>
      <c r="AE1568" s="74">
        <f>Table2[[#This Row],[ATA TO UNLOADING]]*24</f>
        <v>60.383333333360497</v>
      </c>
      <c r="AF1568" s="74" t="str">
        <f>IF(Table2[[#This Row],[ATA TO UNLOADING 2]]&lt;=48,"YES","NO")</f>
        <v>NO</v>
      </c>
      <c r="AG1568" s="75">
        <f t="shared" si="491"/>
        <v>0.3125</v>
      </c>
      <c r="AH1568" s="2" t="s">
        <v>42</v>
      </c>
      <c r="AI1568" s="2" t="str">
        <f t="shared" si="492"/>
        <v>MSKU4701241</v>
      </c>
      <c r="AJ1568" s="76" t="str">
        <f t="shared" si="493"/>
        <v>CTU FLEVOKUST BV</v>
      </c>
      <c r="AK1568" s="77">
        <f>IF($M1568="TRUCK",VLOOKUP($AQ1568,Invoicing!$A$17:$B$49,MATCH($AK$1,Invoicing!$A$17:$B$17,0),FALSE),VLOOKUP($AQ1568,Invoicing!$N$17:$O$21,MATCH($AK$1,Invoicing!$N$17:$O$17,0),FALSE))</f>
        <v>380</v>
      </c>
      <c r="AL1568" s="78" t="e">
        <f>VLOOKUP($E1568,Invoicing!$A$1:$H$8,MATCH(TRACKER!$N1569,Invoicing!$A$1:$H$1,0),FALSE)</f>
        <v>#N/A</v>
      </c>
      <c r="AM1568" s="78">
        <v>35</v>
      </c>
      <c r="AN1568" s="78">
        <f t="shared" si="494"/>
        <v>35</v>
      </c>
      <c r="AO1568" s="2">
        <f t="shared" si="495"/>
        <v>5</v>
      </c>
      <c r="AP1568" s="2" t="str">
        <f t="shared" si="496"/>
        <v>WEEK</v>
      </c>
      <c r="AQ1568" s="2" t="str">
        <f t="shared" si="497"/>
        <v>CTU FLEVOKUST BVWEEK</v>
      </c>
      <c r="AR1568" s="71">
        <f t="shared" si="498"/>
        <v>415</v>
      </c>
      <c r="AS1568" s="71">
        <f>VLOOKUP(AJ1568,Invoicing!A:K,10,FALSE)</f>
        <v>0</v>
      </c>
      <c r="AT1568" s="71">
        <f t="shared" si="499"/>
        <v>415</v>
      </c>
    </row>
    <row r="1569" spans="1:47">
      <c r="A1569" s="37" t="s">
        <v>55</v>
      </c>
      <c r="B1569" s="3" t="s">
        <v>38</v>
      </c>
      <c r="C1569" s="11">
        <v>45566.821527777778</v>
      </c>
      <c r="D1569" s="11">
        <v>45566.833333333336</v>
      </c>
      <c r="E1569" s="11" t="s">
        <v>49</v>
      </c>
      <c r="F1569" s="11" t="s">
        <v>40</v>
      </c>
      <c r="G1569" s="3" t="s">
        <v>1746</v>
      </c>
      <c r="H1569" s="3" t="s">
        <v>41</v>
      </c>
      <c r="I1569" s="11">
        <v>45567.833333333336</v>
      </c>
      <c r="J1569" s="12">
        <v>45569.505555555559</v>
      </c>
      <c r="K1569" s="12">
        <v>45569.520833333336</v>
      </c>
      <c r="L1569" s="12">
        <v>45569.522222222222</v>
      </c>
      <c r="M1569" s="61" t="s">
        <v>12</v>
      </c>
      <c r="N1569" s="3" t="s">
        <v>42</v>
      </c>
      <c r="O1569" s="3">
        <v>0</v>
      </c>
      <c r="P1569" s="1">
        <f t="shared" si="480"/>
        <v>40</v>
      </c>
      <c r="Q1569" s="1">
        <f t="shared" si="481"/>
        <v>10</v>
      </c>
      <c r="R1569" s="72">
        <f t="shared" si="482"/>
        <v>45569.505555555559</v>
      </c>
      <c r="S1569" s="73">
        <f t="shared" si="483"/>
        <v>1.0118055555576575</v>
      </c>
      <c r="T1569" s="74">
        <f>Table2[[#This Row],[ETA A OFRECIMIENTO]]*24</f>
        <v>24.28333333338378</v>
      </c>
      <c r="U1569" s="1" t="str">
        <f t="shared" si="484"/>
        <v>YES</v>
      </c>
      <c r="V1569" s="73">
        <f t="shared" si="485"/>
        <v>1.6875</v>
      </c>
      <c r="W1569" s="74">
        <f>Table2[[#This Row],[DEL. AVAILABLE A SLOT]]*24</f>
        <v>40.5</v>
      </c>
      <c r="X1569" s="1" t="str">
        <f t="shared" si="486"/>
        <v>NO</v>
      </c>
      <c r="Y1569" s="73">
        <f t="shared" si="487"/>
        <v>2.6993055555576575</v>
      </c>
      <c r="Z1569" s="74">
        <f>Table2[[#This Row],[ETA A TIMESLOT]]*24</f>
        <v>64.78333333338378</v>
      </c>
      <c r="AA1569" s="73">
        <f t="shared" si="488"/>
        <v>0</v>
      </c>
      <c r="AB1569" s="73" t="str">
        <f t="shared" si="489"/>
        <v>SI</v>
      </c>
      <c r="AC1569" s="74">
        <f>Table2[[#This Row],[PUNTUALIDAD (H)]]*24</f>
        <v>0</v>
      </c>
      <c r="AD1569" s="73">
        <f t="shared" si="490"/>
        <v>2.7006944444437977</v>
      </c>
      <c r="AE1569" s="74">
        <f>Table2[[#This Row],[ATA TO UNLOADING]]*24</f>
        <v>64.816666666651145</v>
      </c>
      <c r="AF1569" s="74" t="str">
        <f>IF(Table2[[#This Row],[ATA TO UNLOADING 2]]&lt;=48,"YES","NO")</f>
        <v>NO</v>
      </c>
      <c r="AG1569" s="75">
        <f t="shared" si="491"/>
        <v>0.52083333333575865</v>
      </c>
      <c r="AH1569" s="2" t="s">
        <v>42</v>
      </c>
      <c r="AI1569" s="2" t="str">
        <f t="shared" si="492"/>
        <v>MAEU9166330</v>
      </c>
      <c r="AJ1569" s="76" t="str">
        <f t="shared" si="493"/>
        <v>CTU FLEVOKUST BV</v>
      </c>
      <c r="AK1569" s="77">
        <f>IF($M1569="TRUCK",VLOOKUP($AQ1569,Invoicing!$A$17:$B$49,MATCH($AK$1,Invoicing!$A$17:$B$17,0),FALSE),VLOOKUP($AQ1569,Invoicing!$N$17:$O$21,MATCH($AK$1,Invoicing!$N$17:$O$17,0),FALSE))</f>
        <v>380</v>
      </c>
      <c r="AL1569" s="78" t="e">
        <f>VLOOKUP($E1569,Invoicing!$A$1:$H$8,MATCH(TRACKER!$N1570,Invoicing!$A$1:$H$1,0),FALSE)</f>
        <v>#N/A</v>
      </c>
      <c r="AM1569" s="78">
        <v>35</v>
      </c>
      <c r="AN1569" s="78">
        <f t="shared" si="494"/>
        <v>0</v>
      </c>
      <c r="AO1569" s="2">
        <f t="shared" si="495"/>
        <v>5</v>
      </c>
      <c r="AP1569" s="2" t="str">
        <f t="shared" si="496"/>
        <v>WEEK</v>
      </c>
      <c r="AQ1569" s="2" t="str">
        <f t="shared" si="497"/>
        <v>CTU FLEVOKUST BVWEEK</v>
      </c>
      <c r="AR1569" s="71">
        <f t="shared" si="498"/>
        <v>380</v>
      </c>
      <c r="AS1569" s="71">
        <f>VLOOKUP(AJ1569,Invoicing!A:K,10,FALSE)</f>
        <v>0</v>
      </c>
      <c r="AT1569" s="71">
        <f t="shared" si="499"/>
        <v>380</v>
      </c>
    </row>
    <row r="1570" spans="1:47">
      <c r="A1570" s="37" t="s">
        <v>55</v>
      </c>
      <c r="B1570" s="3" t="s">
        <v>38</v>
      </c>
      <c r="C1570" s="11">
        <v>45566.821527777778</v>
      </c>
      <c r="D1570" s="11">
        <v>45566.833333333336</v>
      </c>
      <c r="E1570" s="11" t="s">
        <v>49</v>
      </c>
      <c r="F1570" s="11" t="s">
        <v>40</v>
      </c>
      <c r="G1570" s="3" t="s">
        <v>1747</v>
      </c>
      <c r="H1570" s="3" t="s">
        <v>41</v>
      </c>
      <c r="I1570" s="11">
        <v>45567.833333333336</v>
      </c>
      <c r="J1570" s="12">
        <v>45569.78125</v>
      </c>
      <c r="K1570" s="12">
        <v>45569.833333333336</v>
      </c>
      <c r="L1570" s="12">
        <v>45569.78125</v>
      </c>
      <c r="M1570" s="61" t="s">
        <v>12</v>
      </c>
      <c r="N1570" s="3" t="s">
        <v>42</v>
      </c>
      <c r="O1570" s="3">
        <v>0</v>
      </c>
      <c r="P1570" s="1">
        <f t="shared" si="480"/>
        <v>40</v>
      </c>
      <c r="Q1570" s="1">
        <f t="shared" si="481"/>
        <v>10</v>
      </c>
      <c r="R1570" s="72">
        <f t="shared" si="482"/>
        <v>45569.78125</v>
      </c>
      <c r="S1570" s="73">
        <f t="shared" si="483"/>
        <v>1.0118055555576575</v>
      </c>
      <c r="T1570" s="74">
        <f>Table2[[#This Row],[ETA A OFRECIMIENTO]]*24</f>
        <v>24.28333333338378</v>
      </c>
      <c r="U1570" s="1" t="str">
        <f t="shared" si="484"/>
        <v>YES</v>
      </c>
      <c r="V1570" s="73">
        <f t="shared" si="485"/>
        <v>2</v>
      </c>
      <c r="W1570" s="74">
        <f>Table2[[#This Row],[DEL. AVAILABLE A SLOT]]*24</f>
        <v>48</v>
      </c>
      <c r="X1570" s="1" t="str">
        <f t="shared" si="486"/>
        <v>NO</v>
      </c>
      <c r="Y1570" s="73">
        <f t="shared" si="487"/>
        <v>3.0118055555576575</v>
      </c>
      <c r="Z1570" s="74">
        <f>Table2[[#This Row],[ETA A TIMESLOT]]*24</f>
        <v>72.28333333338378</v>
      </c>
      <c r="AA1570" s="73">
        <f t="shared" si="488"/>
        <v>0</v>
      </c>
      <c r="AB1570" s="73" t="str">
        <f t="shared" si="489"/>
        <v>SI</v>
      </c>
      <c r="AC1570" s="74">
        <f>Table2[[#This Row],[PUNTUALIDAD (H)]]*24</f>
        <v>0</v>
      </c>
      <c r="AD1570" s="73">
        <f t="shared" si="490"/>
        <v>2.9597222222218988</v>
      </c>
      <c r="AE1570" s="74">
        <f>Table2[[#This Row],[ATA TO UNLOADING]]*24</f>
        <v>71.033333333325572</v>
      </c>
      <c r="AF1570" s="74" t="str">
        <f>IF(Table2[[#This Row],[ATA TO UNLOADING 2]]&lt;=48,"YES","NO")</f>
        <v>NO</v>
      </c>
      <c r="AG1570" s="75">
        <f t="shared" si="491"/>
        <v>0.83333333333575865</v>
      </c>
      <c r="AH1570" s="2" t="s">
        <v>24</v>
      </c>
      <c r="AI1570" s="2" t="str">
        <f t="shared" si="492"/>
        <v>MAEU9184246</v>
      </c>
      <c r="AJ1570" s="76" t="str">
        <f t="shared" si="493"/>
        <v>CTU FLEVOKUST BV</v>
      </c>
      <c r="AK1570" s="77">
        <f>IF($M1570="TRUCK",VLOOKUP($AQ1570,Invoicing!$A$17:$B$49,MATCH($AK$1,Invoicing!$A$17:$B$17,0),FALSE),VLOOKUP($AQ1570,Invoicing!$N$17:$O$21,MATCH($AK$1,Invoicing!$N$17:$O$17,0),FALSE))</f>
        <v>380</v>
      </c>
      <c r="AL1570" s="78" t="e">
        <f>VLOOKUP($E1570,Invoicing!$A$1:$H$8,MATCH(TRACKER!$N1571,Invoicing!$A$1:$H$1,0),FALSE)</f>
        <v>#N/A</v>
      </c>
      <c r="AM1570" s="78">
        <v>35</v>
      </c>
      <c r="AN1570" s="78">
        <f t="shared" si="494"/>
        <v>0</v>
      </c>
      <c r="AO1570" s="2">
        <f t="shared" si="495"/>
        <v>5</v>
      </c>
      <c r="AP1570" s="2" t="str">
        <f t="shared" si="496"/>
        <v>NIGHT</v>
      </c>
      <c r="AQ1570" s="2" t="str">
        <f t="shared" si="497"/>
        <v>CTU FLEVOKUST BVNIGHT</v>
      </c>
      <c r="AR1570" s="71">
        <f t="shared" si="498"/>
        <v>380</v>
      </c>
      <c r="AS1570" s="71">
        <f>VLOOKUP(AJ1570,Invoicing!A:K,10,FALSE)</f>
        <v>0</v>
      </c>
      <c r="AT1570" s="71">
        <f t="shared" si="499"/>
        <v>380</v>
      </c>
    </row>
    <row r="1571" spans="1:47">
      <c r="A1571" s="37" t="s">
        <v>55</v>
      </c>
      <c r="B1571" s="3" t="s">
        <v>38</v>
      </c>
      <c r="C1571" s="11">
        <v>45566.821527777778</v>
      </c>
      <c r="D1571" s="11">
        <v>45566.833333333336</v>
      </c>
      <c r="E1571" s="11" t="s">
        <v>49</v>
      </c>
      <c r="F1571" s="11" t="s">
        <v>40</v>
      </c>
      <c r="G1571" s="3" t="s">
        <v>1748</v>
      </c>
      <c r="H1571" s="3" t="s">
        <v>46</v>
      </c>
      <c r="I1571" s="11">
        <v>45567.833333333336</v>
      </c>
      <c r="J1571" s="12">
        <v>45569.291666666664</v>
      </c>
      <c r="K1571" s="12">
        <v>45569.291666666664</v>
      </c>
      <c r="L1571" s="12">
        <v>45569.315972222219</v>
      </c>
      <c r="M1571" s="61" t="s">
        <v>12</v>
      </c>
      <c r="N1571" s="3" t="s">
        <v>42</v>
      </c>
      <c r="O1571" s="3">
        <v>0</v>
      </c>
      <c r="P1571" s="1">
        <f t="shared" si="480"/>
        <v>40</v>
      </c>
      <c r="Q1571" s="1">
        <f t="shared" si="481"/>
        <v>10</v>
      </c>
      <c r="R1571" s="72">
        <f t="shared" si="482"/>
        <v>45569.291666666664</v>
      </c>
      <c r="S1571" s="73">
        <f t="shared" si="483"/>
        <v>1.0118055555576575</v>
      </c>
      <c r="T1571" s="74">
        <f>Table2[[#This Row],[ETA A OFRECIMIENTO]]*24</f>
        <v>24.28333333338378</v>
      </c>
      <c r="U1571" s="1" t="str">
        <f t="shared" si="484"/>
        <v>YES</v>
      </c>
      <c r="V1571" s="73">
        <f t="shared" si="485"/>
        <v>1.4583333333284827</v>
      </c>
      <c r="W1571" s="74">
        <f>Table2[[#This Row],[DEL. AVAILABLE A SLOT]]*24</f>
        <v>34.999999999883585</v>
      </c>
      <c r="X1571" s="1" t="str">
        <f t="shared" si="486"/>
        <v>NO</v>
      </c>
      <c r="Y1571" s="73">
        <f t="shared" si="487"/>
        <v>2.4701388888861402</v>
      </c>
      <c r="Z1571" s="74">
        <f>Table2[[#This Row],[ETA A TIMESLOT]]*24</f>
        <v>59.283333333267365</v>
      </c>
      <c r="AA1571" s="73">
        <f t="shared" si="488"/>
        <v>0</v>
      </c>
      <c r="AB1571" s="73" t="str">
        <f t="shared" si="489"/>
        <v>SI</v>
      </c>
      <c r="AC1571" s="74">
        <f>Table2[[#This Row],[PUNTUALIDAD (H)]]*24</f>
        <v>0</v>
      </c>
      <c r="AD1571" s="73">
        <f t="shared" si="490"/>
        <v>2.4944444444408873</v>
      </c>
      <c r="AE1571" s="74">
        <f>Table2[[#This Row],[ATA TO UNLOADING]]*24</f>
        <v>59.866666666581295</v>
      </c>
      <c r="AF1571" s="74" t="str">
        <f>IF(Table2[[#This Row],[ATA TO UNLOADING 2]]&lt;=48,"YES","NO")</f>
        <v>NO</v>
      </c>
      <c r="AG1571" s="75">
        <f t="shared" si="491"/>
        <v>0.29166666666424135</v>
      </c>
      <c r="AH1571" s="2" t="s">
        <v>42</v>
      </c>
      <c r="AI1571" s="2" t="str">
        <f t="shared" si="492"/>
        <v>MRKU5691341</v>
      </c>
      <c r="AJ1571" s="76" t="str">
        <f t="shared" si="493"/>
        <v>CTU FLEVOKUST BV</v>
      </c>
      <c r="AK1571" s="77">
        <f>IF($M1571="TRUCK",VLOOKUP($AQ1571,Invoicing!$A$17:$B$49,MATCH($AK$1,Invoicing!$A$17:$B$17,0),FALSE),VLOOKUP($AQ1571,Invoicing!$N$17:$O$21,MATCH($AK$1,Invoicing!$N$17:$O$17,0),FALSE))</f>
        <v>380</v>
      </c>
      <c r="AL1571" s="78" t="e">
        <f>VLOOKUP($E1571,Invoicing!$A$1:$H$8,MATCH(TRACKER!$N1572,Invoicing!$A$1:$H$1,0),FALSE)</f>
        <v>#N/A</v>
      </c>
      <c r="AM1571" s="78">
        <v>35</v>
      </c>
      <c r="AN1571" s="78">
        <f t="shared" si="494"/>
        <v>0</v>
      </c>
      <c r="AO1571" s="2">
        <f t="shared" si="495"/>
        <v>5</v>
      </c>
      <c r="AP1571" s="2" t="str">
        <f t="shared" si="496"/>
        <v>WEEK</v>
      </c>
      <c r="AQ1571" s="2" t="str">
        <f t="shared" si="497"/>
        <v>CTU FLEVOKUST BVWEEK</v>
      </c>
      <c r="AR1571" s="71">
        <f t="shared" si="498"/>
        <v>380</v>
      </c>
      <c r="AS1571" s="71">
        <f>VLOOKUP(AJ1571,Invoicing!A:K,10,FALSE)</f>
        <v>0</v>
      </c>
      <c r="AT1571" s="71">
        <f t="shared" si="499"/>
        <v>380</v>
      </c>
    </row>
    <row r="1572" spans="1:47">
      <c r="A1572" s="37" t="s">
        <v>55</v>
      </c>
      <c r="B1572" s="3" t="s">
        <v>38</v>
      </c>
      <c r="C1572" s="11">
        <v>45566.821527777778</v>
      </c>
      <c r="D1572" s="11">
        <v>45566.833333333336</v>
      </c>
      <c r="E1572" s="11" t="s">
        <v>49</v>
      </c>
      <c r="F1572" s="11" t="s">
        <v>40</v>
      </c>
      <c r="G1572" s="3" t="s">
        <v>1749</v>
      </c>
      <c r="H1572" s="3" t="s">
        <v>46</v>
      </c>
      <c r="I1572" s="11">
        <v>45567.833333333336</v>
      </c>
      <c r="J1572" s="12">
        <v>45569.40902777778</v>
      </c>
      <c r="K1572" s="12">
        <v>45569.416666666664</v>
      </c>
      <c r="L1572" s="12">
        <v>45569.427083333336</v>
      </c>
      <c r="M1572" s="61" t="s">
        <v>12</v>
      </c>
      <c r="N1572" s="3" t="s">
        <v>42</v>
      </c>
      <c r="O1572" s="3">
        <v>0</v>
      </c>
      <c r="P1572" s="1">
        <f t="shared" si="480"/>
        <v>40</v>
      </c>
      <c r="Q1572" s="1">
        <f t="shared" si="481"/>
        <v>10</v>
      </c>
      <c r="R1572" s="72">
        <f t="shared" si="482"/>
        <v>45569.40902777778</v>
      </c>
      <c r="S1572" s="73">
        <f t="shared" si="483"/>
        <v>1.0118055555576575</v>
      </c>
      <c r="T1572" s="74">
        <f>Table2[[#This Row],[ETA A OFRECIMIENTO]]*24</f>
        <v>24.28333333338378</v>
      </c>
      <c r="U1572" s="1" t="str">
        <f t="shared" si="484"/>
        <v>YES</v>
      </c>
      <c r="V1572" s="73">
        <f t="shared" si="485"/>
        <v>1.5833333333284827</v>
      </c>
      <c r="W1572" s="74">
        <f>Table2[[#This Row],[DEL. AVAILABLE A SLOT]]*24</f>
        <v>37.999999999883585</v>
      </c>
      <c r="X1572" s="1" t="str">
        <f t="shared" si="486"/>
        <v>NO</v>
      </c>
      <c r="Y1572" s="73">
        <f t="shared" si="487"/>
        <v>2.5951388888861402</v>
      </c>
      <c r="Z1572" s="74">
        <f>Table2[[#This Row],[ETA A TIMESLOT]]*24</f>
        <v>62.283333333267365</v>
      </c>
      <c r="AA1572" s="73">
        <f t="shared" si="488"/>
        <v>0</v>
      </c>
      <c r="AB1572" s="73" t="str">
        <f t="shared" si="489"/>
        <v>SI</v>
      </c>
      <c r="AC1572" s="74">
        <f>Table2[[#This Row],[PUNTUALIDAD (H)]]*24</f>
        <v>0</v>
      </c>
      <c r="AD1572" s="73">
        <f t="shared" si="490"/>
        <v>2.6055555555576575</v>
      </c>
      <c r="AE1572" s="74">
        <f>Table2[[#This Row],[ATA TO UNLOADING]]*24</f>
        <v>62.53333333338378</v>
      </c>
      <c r="AF1572" s="74" t="str">
        <f>IF(Table2[[#This Row],[ATA TO UNLOADING 2]]&lt;=48,"YES","NO")</f>
        <v>NO</v>
      </c>
      <c r="AG1572" s="75">
        <f t="shared" si="491"/>
        <v>0.41666666666424135</v>
      </c>
      <c r="AH1572" s="2" t="s">
        <v>42</v>
      </c>
      <c r="AI1572" s="2" t="str">
        <f t="shared" si="492"/>
        <v>TLLU6896251</v>
      </c>
      <c r="AJ1572" s="76" t="str">
        <f t="shared" si="493"/>
        <v>CTU FLEVOKUST BV</v>
      </c>
      <c r="AK1572" s="77">
        <f>IF($M1572="TRUCK",VLOOKUP($AQ1572,Invoicing!$A$17:$B$49,MATCH($AK$1,Invoicing!$A$17:$B$17,0),FALSE),VLOOKUP($AQ1572,Invoicing!$N$17:$O$21,MATCH($AK$1,Invoicing!$N$17:$O$17,0),FALSE))</f>
        <v>380</v>
      </c>
      <c r="AL1572" s="78" t="e">
        <f>VLOOKUP($E1572,Invoicing!$A$1:$H$8,MATCH(TRACKER!$N1573,Invoicing!$A$1:$H$1,0),FALSE)</f>
        <v>#N/A</v>
      </c>
      <c r="AM1572" s="78">
        <v>35</v>
      </c>
      <c r="AN1572" s="78">
        <f t="shared" si="494"/>
        <v>0</v>
      </c>
      <c r="AO1572" s="2">
        <f t="shared" si="495"/>
        <v>5</v>
      </c>
      <c r="AP1572" s="2" t="str">
        <f t="shared" si="496"/>
        <v>WEEK</v>
      </c>
      <c r="AQ1572" s="2" t="str">
        <f t="shared" si="497"/>
        <v>CTU FLEVOKUST BVWEEK</v>
      </c>
      <c r="AR1572" s="71">
        <f t="shared" si="498"/>
        <v>380</v>
      </c>
      <c r="AS1572" s="71">
        <f>VLOOKUP(AJ1572,Invoicing!A:K,10,FALSE)</f>
        <v>0</v>
      </c>
      <c r="AT1572" s="71">
        <f t="shared" si="499"/>
        <v>380</v>
      </c>
    </row>
    <row r="1573" spans="1:47">
      <c r="A1573" s="37" t="s">
        <v>55</v>
      </c>
      <c r="B1573" s="3" t="s">
        <v>38</v>
      </c>
      <c r="C1573" s="11">
        <v>45566.821527777778</v>
      </c>
      <c r="D1573" s="11">
        <v>45566.833333333336</v>
      </c>
      <c r="E1573" s="11" t="s">
        <v>49</v>
      </c>
      <c r="F1573" s="11" t="s">
        <v>40</v>
      </c>
      <c r="G1573" s="3" t="s">
        <v>1750</v>
      </c>
      <c r="H1573" s="3" t="s">
        <v>46</v>
      </c>
      <c r="I1573" s="11">
        <v>45567.833333333336</v>
      </c>
      <c r="J1573" s="12">
        <v>45569.535416666666</v>
      </c>
      <c r="K1573" s="12">
        <v>45569.625</v>
      </c>
      <c r="L1573" s="12">
        <v>45569.559027777781</v>
      </c>
      <c r="M1573" s="61" t="s">
        <v>12</v>
      </c>
      <c r="N1573" s="3" t="s">
        <v>42</v>
      </c>
      <c r="O1573" s="3">
        <v>0</v>
      </c>
      <c r="P1573" s="1">
        <f t="shared" si="480"/>
        <v>40</v>
      </c>
      <c r="Q1573" s="1">
        <f t="shared" si="481"/>
        <v>10</v>
      </c>
      <c r="R1573" s="72">
        <f t="shared" si="482"/>
        <v>45569.535416666666</v>
      </c>
      <c r="S1573" s="73">
        <f t="shared" si="483"/>
        <v>1.0118055555576575</v>
      </c>
      <c r="T1573" s="74">
        <f>Table2[[#This Row],[ETA A OFRECIMIENTO]]*24</f>
        <v>24.28333333338378</v>
      </c>
      <c r="U1573" s="1" t="str">
        <f t="shared" si="484"/>
        <v>YES</v>
      </c>
      <c r="V1573" s="73">
        <f t="shared" si="485"/>
        <v>1.7916666666642413</v>
      </c>
      <c r="W1573" s="74">
        <f>Table2[[#This Row],[DEL. AVAILABLE A SLOT]]*24</f>
        <v>42.999999999941792</v>
      </c>
      <c r="X1573" s="1" t="str">
        <f t="shared" si="486"/>
        <v>NO</v>
      </c>
      <c r="Y1573" s="73">
        <f t="shared" si="487"/>
        <v>2.8034722222218988</v>
      </c>
      <c r="Z1573" s="74">
        <f>Table2[[#This Row],[ETA A TIMESLOT]]*24</f>
        <v>67.283333333325572</v>
      </c>
      <c r="AA1573" s="73">
        <f t="shared" si="488"/>
        <v>0</v>
      </c>
      <c r="AB1573" s="73" t="str">
        <f t="shared" si="489"/>
        <v>SI</v>
      </c>
      <c r="AC1573" s="74">
        <f>Table2[[#This Row],[PUNTUALIDAD (H)]]*24</f>
        <v>0</v>
      </c>
      <c r="AD1573" s="73">
        <f t="shared" si="490"/>
        <v>2.7375000000029104</v>
      </c>
      <c r="AE1573" s="74">
        <f>Table2[[#This Row],[ATA TO UNLOADING]]*24</f>
        <v>65.700000000069849</v>
      </c>
      <c r="AF1573" s="74" t="str">
        <f>IF(Table2[[#This Row],[ATA TO UNLOADING 2]]&lt;=48,"YES","NO")</f>
        <v>NO</v>
      </c>
      <c r="AG1573" s="75">
        <f t="shared" si="491"/>
        <v>0.625</v>
      </c>
      <c r="AH1573" s="2" t="s">
        <v>42</v>
      </c>
      <c r="AI1573" s="2" t="str">
        <f t="shared" si="492"/>
        <v>MSKU8511002</v>
      </c>
      <c r="AJ1573" s="76" t="str">
        <f t="shared" si="493"/>
        <v>CTU FLEVOKUST BV</v>
      </c>
      <c r="AK1573" s="77">
        <f>IF($M1573="TRUCK",VLOOKUP($AQ1573,Invoicing!$A$17:$B$49,MATCH($AK$1,Invoicing!$A$17:$B$17,0),FALSE),VLOOKUP($AQ1573,Invoicing!$N$17:$O$21,MATCH($AK$1,Invoicing!$N$17:$O$17,0),FALSE))</f>
        <v>380</v>
      </c>
      <c r="AL1573" s="78" t="e">
        <f>VLOOKUP($E1573,Invoicing!$A$1:$H$8,MATCH(TRACKER!$N1574,Invoicing!$A$1:$H$1,0),FALSE)</f>
        <v>#N/A</v>
      </c>
      <c r="AM1573" s="78">
        <v>35</v>
      </c>
      <c r="AN1573" s="78">
        <f t="shared" si="494"/>
        <v>0</v>
      </c>
      <c r="AO1573" s="2">
        <f t="shared" si="495"/>
        <v>5</v>
      </c>
      <c r="AP1573" s="2" t="str">
        <f t="shared" si="496"/>
        <v>WEEK</v>
      </c>
      <c r="AQ1573" s="2" t="str">
        <f t="shared" si="497"/>
        <v>CTU FLEVOKUST BVWEEK</v>
      </c>
      <c r="AR1573" s="71">
        <f t="shared" si="498"/>
        <v>380</v>
      </c>
      <c r="AS1573" s="71">
        <f>VLOOKUP(AJ1573,Invoicing!A:K,10,FALSE)</f>
        <v>0</v>
      </c>
      <c r="AT1573" s="71">
        <f t="shared" si="499"/>
        <v>380</v>
      </c>
    </row>
    <row r="1574" spans="1:47">
      <c r="A1574" s="37" t="s">
        <v>55</v>
      </c>
      <c r="B1574" s="3" t="s">
        <v>38</v>
      </c>
      <c r="C1574" s="11">
        <v>45566.821527777778</v>
      </c>
      <c r="D1574" s="11">
        <v>45566.833333333336</v>
      </c>
      <c r="E1574" s="11" t="s">
        <v>49</v>
      </c>
      <c r="F1574" s="11" t="s">
        <v>40</v>
      </c>
      <c r="G1574" s="3" t="s">
        <v>1751</v>
      </c>
      <c r="H1574" s="3" t="s">
        <v>46</v>
      </c>
      <c r="I1574" s="11">
        <v>45567.833333333336</v>
      </c>
      <c r="J1574" s="12">
        <v>45569.732638888891</v>
      </c>
      <c r="K1574" s="12">
        <v>45569.708333333336</v>
      </c>
      <c r="L1574" s="12">
        <v>45569.732638888891</v>
      </c>
      <c r="M1574" s="61" t="s">
        <v>12</v>
      </c>
      <c r="N1574" s="3" t="s">
        <v>42</v>
      </c>
      <c r="O1574" s="3">
        <v>0</v>
      </c>
      <c r="P1574" s="1">
        <f t="shared" si="480"/>
        <v>40</v>
      </c>
      <c r="Q1574" s="1">
        <f t="shared" si="481"/>
        <v>10</v>
      </c>
      <c r="R1574" s="72">
        <f t="shared" si="482"/>
        <v>45569.732638888891</v>
      </c>
      <c r="S1574" s="73">
        <f t="shared" si="483"/>
        <v>1.0118055555576575</v>
      </c>
      <c r="T1574" s="74">
        <f>Table2[[#This Row],[ETA A OFRECIMIENTO]]*24</f>
        <v>24.28333333338378</v>
      </c>
      <c r="U1574" s="1" t="str">
        <f t="shared" si="484"/>
        <v>YES</v>
      </c>
      <c r="V1574" s="73">
        <f t="shared" si="485"/>
        <v>1.875</v>
      </c>
      <c r="W1574" s="74">
        <f>Table2[[#This Row],[DEL. AVAILABLE A SLOT]]*24</f>
        <v>45</v>
      </c>
      <c r="X1574" s="1" t="str">
        <f t="shared" si="486"/>
        <v>NO</v>
      </c>
      <c r="Y1574" s="73">
        <f t="shared" si="487"/>
        <v>2.8868055555576575</v>
      </c>
      <c r="Z1574" s="74">
        <f>Table2[[#This Row],[ETA A TIMESLOT]]*24</f>
        <v>69.28333333338378</v>
      </c>
      <c r="AA1574" s="73">
        <f t="shared" si="488"/>
        <v>2.4305555554747116E-2</v>
      </c>
      <c r="AB1574" s="73" t="str">
        <f t="shared" si="489"/>
        <v>SI</v>
      </c>
      <c r="AC1574" s="74">
        <f>Table2[[#This Row],[PUNTUALIDAD (H)]]*24</f>
        <v>0.58333333331393078</v>
      </c>
      <c r="AD1574" s="73">
        <f t="shared" si="490"/>
        <v>2.9111111111124046</v>
      </c>
      <c r="AE1574" s="74">
        <f>Table2[[#This Row],[ATA TO UNLOADING]]*24</f>
        <v>69.866666666697711</v>
      </c>
      <c r="AF1574" s="74" t="str">
        <f>IF(Table2[[#This Row],[ATA TO UNLOADING 2]]&lt;=48,"YES","NO")</f>
        <v>NO</v>
      </c>
      <c r="AG1574" s="75">
        <f t="shared" si="491"/>
        <v>0.70833333333575865</v>
      </c>
      <c r="AH1574" s="2" t="s">
        <v>42</v>
      </c>
      <c r="AI1574" s="2" t="str">
        <f t="shared" si="492"/>
        <v>MRKU5069317</v>
      </c>
      <c r="AJ1574" s="76" t="str">
        <f t="shared" si="493"/>
        <v>CTU FLEVOKUST BV</v>
      </c>
      <c r="AK1574" s="77">
        <f>IF($M1574="TRUCK",VLOOKUP($AQ1574,Invoicing!$A$17:$B$49,MATCH($AK$1,Invoicing!$A$17:$B$17,0),FALSE),VLOOKUP($AQ1574,Invoicing!$N$17:$O$21,MATCH($AK$1,Invoicing!$N$17:$O$17,0),FALSE))</f>
        <v>380</v>
      </c>
      <c r="AL1574" s="78" t="e">
        <f>VLOOKUP($E1574,Invoicing!$A$1:$H$8,MATCH(TRACKER!$N1575,Invoicing!$A$1:$H$1,0),FALSE)</f>
        <v>#N/A</v>
      </c>
      <c r="AM1574" s="78">
        <v>35</v>
      </c>
      <c r="AN1574" s="78">
        <f t="shared" si="494"/>
        <v>0</v>
      </c>
      <c r="AO1574" s="2">
        <f t="shared" si="495"/>
        <v>5</v>
      </c>
      <c r="AP1574" s="2" t="str">
        <f t="shared" si="496"/>
        <v>WEEK</v>
      </c>
      <c r="AQ1574" s="2" t="str">
        <f t="shared" si="497"/>
        <v>CTU FLEVOKUST BVWEEK</v>
      </c>
      <c r="AR1574" s="71">
        <f t="shared" si="498"/>
        <v>380</v>
      </c>
      <c r="AS1574" s="71">
        <f>VLOOKUP(AJ1574,Invoicing!A:K,10,FALSE)</f>
        <v>0</v>
      </c>
      <c r="AT1574" s="71">
        <f t="shared" si="499"/>
        <v>380</v>
      </c>
    </row>
    <row r="1575" spans="1:47">
      <c r="A1575" s="37" t="s">
        <v>55</v>
      </c>
      <c r="B1575" s="3" t="s">
        <v>38</v>
      </c>
      <c r="C1575" s="11">
        <v>45566.821527777778</v>
      </c>
      <c r="D1575" s="11">
        <v>45566.833333333336</v>
      </c>
      <c r="E1575" s="11" t="s">
        <v>49</v>
      </c>
      <c r="F1575" s="11" t="s">
        <v>40</v>
      </c>
      <c r="G1575" s="3" t="s">
        <v>1752</v>
      </c>
      <c r="H1575" s="3" t="s">
        <v>46</v>
      </c>
      <c r="I1575" s="11">
        <v>45567.833333333336</v>
      </c>
      <c r="J1575" s="12">
        <v>45571.25</v>
      </c>
      <c r="K1575" s="12">
        <v>45571.25</v>
      </c>
      <c r="L1575" s="12">
        <v>45571.256944444445</v>
      </c>
      <c r="M1575" s="61" t="s">
        <v>12</v>
      </c>
      <c r="N1575" s="3" t="s">
        <v>42</v>
      </c>
      <c r="O1575" s="3">
        <v>0</v>
      </c>
      <c r="P1575" s="1">
        <f t="shared" si="480"/>
        <v>40</v>
      </c>
      <c r="Q1575" s="1">
        <f t="shared" si="481"/>
        <v>10</v>
      </c>
      <c r="R1575" s="72">
        <f t="shared" si="482"/>
        <v>45571.25</v>
      </c>
      <c r="S1575" s="73">
        <f t="shared" si="483"/>
        <v>1.0118055555576575</v>
      </c>
      <c r="T1575" s="74">
        <f>Table2[[#This Row],[ETA A OFRECIMIENTO]]*24</f>
        <v>24.28333333338378</v>
      </c>
      <c r="U1575" s="1" t="str">
        <f t="shared" si="484"/>
        <v>YES</v>
      </c>
      <c r="V1575" s="73">
        <f t="shared" si="485"/>
        <v>3.4166666666642413</v>
      </c>
      <c r="W1575" s="74">
        <f>Table2[[#This Row],[DEL. AVAILABLE A SLOT]]*24</f>
        <v>81.999999999941792</v>
      </c>
      <c r="X1575" s="1" t="str">
        <f t="shared" si="486"/>
        <v>NO</v>
      </c>
      <c r="Y1575" s="73">
        <f t="shared" si="487"/>
        <v>4.4284722222218988</v>
      </c>
      <c r="Z1575" s="74">
        <f>Table2[[#This Row],[ETA A TIMESLOT]]*24</f>
        <v>106.28333333332557</v>
      </c>
      <c r="AA1575" s="73">
        <f t="shared" si="488"/>
        <v>0</v>
      </c>
      <c r="AB1575" s="73" t="str">
        <f t="shared" si="489"/>
        <v>SI</v>
      </c>
      <c r="AC1575" s="74">
        <f>Table2[[#This Row],[PUNTUALIDAD (H)]]*24</f>
        <v>0</v>
      </c>
      <c r="AD1575" s="73">
        <f t="shared" si="490"/>
        <v>4.4354166666671517</v>
      </c>
      <c r="AE1575" s="74">
        <f>Table2[[#This Row],[ATA TO UNLOADING]]*24</f>
        <v>106.45000000001164</v>
      </c>
      <c r="AF1575" s="74" t="str">
        <f>IF(Table2[[#This Row],[ATA TO UNLOADING 2]]&lt;=48,"YES","NO")</f>
        <v>NO</v>
      </c>
      <c r="AG1575" s="75">
        <f t="shared" si="491"/>
        <v>0.25</v>
      </c>
      <c r="AH1575" s="2" t="s">
        <v>42</v>
      </c>
      <c r="AI1575" s="2" t="str">
        <f t="shared" si="492"/>
        <v>TGHU6002604</v>
      </c>
      <c r="AJ1575" s="76" t="str">
        <f t="shared" si="493"/>
        <v>CTU FLEVOKUST BV</v>
      </c>
      <c r="AK1575" s="77">
        <f>IF($M1575="TRUCK",VLOOKUP($AQ1575,Invoicing!$A$17:$B$49,MATCH($AK$1,Invoicing!$A$17:$B$17,0),FALSE),VLOOKUP($AQ1575,Invoicing!$N$17:$O$21,MATCH($AK$1,Invoicing!$N$17:$O$17,0),FALSE))</f>
        <v>500</v>
      </c>
      <c r="AL1575" s="78" t="e">
        <f>VLOOKUP($E1575,Invoicing!$A$1:$H$8,MATCH(TRACKER!$N1576,Invoicing!$A$1:$H$1,0),FALSE)</f>
        <v>#N/A</v>
      </c>
      <c r="AM1575" s="78">
        <v>35</v>
      </c>
      <c r="AN1575" s="78">
        <f t="shared" si="494"/>
        <v>0</v>
      </c>
      <c r="AO1575" s="2">
        <f t="shared" si="495"/>
        <v>7</v>
      </c>
      <c r="AP1575" s="2" t="str">
        <f t="shared" si="496"/>
        <v>SUNDAY</v>
      </c>
      <c r="AQ1575" s="2" t="str">
        <f t="shared" si="497"/>
        <v>CTU FLEVOKUST BVSUNDAY</v>
      </c>
      <c r="AR1575" s="71">
        <f t="shared" si="498"/>
        <v>500</v>
      </c>
      <c r="AS1575" s="71">
        <f>VLOOKUP(AJ1575,Invoicing!A:K,10,FALSE)</f>
        <v>0</v>
      </c>
      <c r="AT1575" s="71">
        <f t="shared" si="499"/>
        <v>500</v>
      </c>
    </row>
    <row r="1576" spans="1:47">
      <c r="A1576" s="37" t="s">
        <v>55</v>
      </c>
      <c r="B1576" s="3" t="s">
        <v>38</v>
      </c>
      <c r="C1576" s="11">
        <v>45566.821527777778</v>
      </c>
      <c r="D1576" s="11">
        <v>45566.833333333336</v>
      </c>
      <c r="E1576" s="11" t="s">
        <v>49</v>
      </c>
      <c r="F1576" s="11" t="s">
        <v>40</v>
      </c>
      <c r="G1576" s="3" t="s">
        <v>1753</v>
      </c>
      <c r="H1576" s="3" t="s">
        <v>41</v>
      </c>
      <c r="I1576" s="11">
        <v>45567.833333333336</v>
      </c>
      <c r="J1576" s="12">
        <v>45569.888194444444</v>
      </c>
      <c r="K1576" s="12">
        <v>45569.833333333336</v>
      </c>
      <c r="L1576" s="12">
        <v>45569.892361111109</v>
      </c>
      <c r="M1576" s="61" t="s">
        <v>12</v>
      </c>
      <c r="N1576" s="3" t="s">
        <v>42</v>
      </c>
      <c r="O1576" s="3">
        <v>0</v>
      </c>
      <c r="P1576" s="1">
        <f t="shared" si="480"/>
        <v>40</v>
      </c>
      <c r="Q1576" s="1">
        <f t="shared" si="481"/>
        <v>10</v>
      </c>
      <c r="R1576" s="72">
        <f t="shared" si="482"/>
        <v>45569.888194444444</v>
      </c>
      <c r="S1576" s="73">
        <f t="shared" si="483"/>
        <v>1.0118055555576575</v>
      </c>
      <c r="T1576" s="74">
        <f>Table2[[#This Row],[ETA A OFRECIMIENTO]]*24</f>
        <v>24.28333333338378</v>
      </c>
      <c r="U1576" s="1" t="str">
        <f t="shared" si="484"/>
        <v>YES</v>
      </c>
      <c r="V1576" s="73">
        <f t="shared" si="485"/>
        <v>2</v>
      </c>
      <c r="W1576" s="74">
        <f>Table2[[#This Row],[DEL. AVAILABLE A SLOT]]*24</f>
        <v>48</v>
      </c>
      <c r="X1576" s="1" t="str">
        <f t="shared" si="486"/>
        <v>NO</v>
      </c>
      <c r="Y1576" s="73">
        <f t="shared" si="487"/>
        <v>3.0118055555576575</v>
      </c>
      <c r="Z1576" s="74">
        <f>Table2[[#This Row],[ETA A TIMESLOT]]*24</f>
        <v>72.28333333338378</v>
      </c>
      <c r="AA1576" s="73">
        <f t="shared" si="488"/>
        <v>5.486111110803904E-2</v>
      </c>
      <c r="AB1576" s="73" t="str">
        <f t="shared" si="489"/>
        <v>NO</v>
      </c>
      <c r="AC1576" s="74">
        <f>Table2[[#This Row],[PUNTUALIDAD (H)]]*24</f>
        <v>1.316666666592937</v>
      </c>
      <c r="AD1576" s="73">
        <f t="shared" si="490"/>
        <v>3.0708333333313931</v>
      </c>
      <c r="AE1576" s="74">
        <f>Table2[[#This Row],[ATA TO UNLOADING]]*24</f>
        <v>73.699999999953434</v>
      </c>
      <c r="AF1576" s="74" t="str">
        <f>IF(Table2[[#This Row],[ATA TO UNLOADING 2]]&lt;=48,"YES","NO")</f>
        <v>NO</v>
      </c>
      <c r="AG1576" s="75">
        <f t="shared" si="491"/>
        <v>0.83333333333575865</v>
      </c>
      <c r="AH1576" s="2" t="s">
        <v>24</v>
      </c>
      <c r="AI1576" s="2" t="str">
        <f t="shared" si="492"/>
        <v>TCKU6432574</v>
      </c>
      <c r="AJ1576" s="76" t="str">
        <f t="shared" si="493"/>
        <v>CTU FLEVOKUST BV</v>
      </c>
      <c r="AK1576" s="77">
        <f>IF($M1576="TRUCK",VLOOKUP($AQ1576,Invoicing!$A$17:$B$49,MATCH($AK$1,Invoicing!$A$17:$B$17,0),FALSE),VLOOKUP($AQ1576,Invoicing!$N$17:$O$21,MATCH($AK$1,Invoicing!$N$17:$O$17,0),FALSE))</f>
        <v>380</v>
      </c>
      <c r="AL1576" s="78" t="e">
        <f>VLOOKUP($E1576,Invoicing!$A$1:$H$8,MATCH(TRACKER!$N1577,Invoicing!$A$1:$H$1,0),FALSE)</f>
        <v>#N/A</v>
      </c>
      <c r="AM1576" s="78">
        <v>35</v>
      </c>
      <c r="AN1576" s="78">
        <f t="shared" si="494"/>
        <v>0</v>
      </c>
      <c r="AO1576" s="2">
        <f t="shared" si="495"/>
        <v>5</v>
      </c>
      <c r="AP1576" s="2" t="str">
        <f t="shared" si="496"/>
        <v>NIGHT</v>
      </c>
      <c r="AQ1576" s="2" t="str">
        <f t="shared" si="497"/>
        <v>CTU FLEVOKUST BVNIGHT</v>
      </c>
      <c r="AR1576" s="71">
        <f t="shared" si="498"/>
        <v>380</v>
      </c>
      <c r="AS1576" s="71">
        <f>VLOOKUP(AJ1576,Invoicing!A:K,10,FALSE)</f>
        <v>0</v>
      </c>
      <c r="AT1576" s="71">
        <f t="shared" si="499"/>
        <v>380</v>
      </c>
    </row>
    <row r="1577" spans="1:47">
      <c r="A1577" s="37" t="s">
        <v>55</v>
      </c>
      <c r="B1577" s="3" t="s">
        <v>38</v>
      </c>
      <c r="C1577" s="11">
        <v>45566.821527777778</v>
      </c>
      <c r="D1577" s="11">
        <v>45566.833333333336</v>
      </c>
      <c r="E1577" s="11" t="s">
        <v>45</v>
      </c>
      <c r="F1577" s="11" t="s">
        <v>40</v>
      </c>
      <c r="G1577" s="3" t="s">
        <v>1754</v>
      </c>
      <c r="H1577" s="3" t="s">
        <v>41</v>
      </c>
      <c r="I1577" s="11">
        <v>45567.833333333336</v>
      </c>
      <c r="J1577" s="12">
        <v>45568.586111111108</v>
      </c>
      <c r="K1577" s="12">
        <v>45568.604166666664</v>
      </c>
      <c r="L1577" s="12">
        <v>45568.59375</v>
      </c>
      <c r="M1577" s="61" t="s">
        <v>115</v>
      </c>
      <c r="N1577" s="3" t="s">
        <v>42</v>
      </c>
      <c r="O1577" s="3">
        <v>0</v>
      </c>
      <c r="P1577" s="1">
        <f t="shared" si="480"/>
        <v>40</v>
      </c>
      <c r="Q1577" s="1">
        <f t="shared" si="481"/>
        <v>10</v>
      </c>
      <c r="R1577" s="72">
        <f t="shared" si="482"/>
        <v>45568.586111111108</v>
      </c>
      <c r="S1577" s="73">
        <f t="shared" si="483"/>
        <v>1.0118055555576575</v>
      </c>
      <c r="T1577" s="74">
        <f>Table2[[#This Row],[ETA A OFRECIMIENTO]]*24</f>
        <v>24.28333333338378</v>
      </c>
      <c r="U1577" s="1" t="str">
        <f t="shared" si="484"/>
        <v>YES</v>
      </c>
      <c r="V1577" s="73">
        <f t="shared" si="485"/>
        <v>0.77083333332848269</v>
      </c>
      <c r="W1577" s="74">
        <f>Table2[[#This Row],[DEL. AVAILABLE A SLOT]]*24</f>
        <v>18.499999999883585</v>
      </c>
      <c r="X1577" s="1" t="str">
        <f t="shared" si="486"/>
        <v>SI</v>
      </c>
      <c r="Y1577" s="73">
        <f t="shared" si="487"/>
        <v>1.7826388888861402</v>
      </c>
      <c r="Z1577" s="74">
        <f>Table2[[#This Row],[ETA A TIMESLOT]]*24</f>
        <v>42.783333333267365</v>
      </c>
      <c r="AA1577" s="73">
        <f t="shared" si="488"/>
        <v>0</v>
      </c>
      <c r="AB1577" s="73" t="str">
        <f t="shared" si="489"/>
        <v>SI</v>
      </c>
      <c r="AC1577" s="74">
        <f>Table2[[#This Row],[PUNTUALIDAD (H)]]*24</f>
        <v>0</v>
      </c>
      <c r="AD1577" s="73">
        <f t="shared" si="490"/>
        <v>1.7722222222218988</v>
      </c>
      <c r="AE1577" s="74">
        <f>Table2[[#This Row],[ATA TO UNLOADING]]*24</f>
        <v>42.533333333325572</v>
      </c>
      <c r="AF1577" s="74" t="str">
        <f>IF(Table2[[#This Row],[ATA TO UNLOADING 2]]&lt;=48,"YES","NO")</f>
        <v>YES</v>
      </c>
      <c r="AG1577" s="75">
        <f t="shared" si="491"/>
        <v>0.60416666666424135</v>
      </c>
      <c r="AH1577" s="2" t="s">
        <v>42</v>
      </c>
      <c r="AI1577" s="2" t="str">
        <f t="shared" si="492"/>
        <v>MSKU4608910</v>
      </c>
      <c r="AJ1577" s="76" t="str">
        <f t="shared" si="493"/>
        <v>OM TRANSPORT</v>
      </c>
      <c r="AK1577" s="77">
        <f>IF($M1577="TRUCK",VLOOKUP($AQ1577,Invoicing!$A$17:$B$49,MATCH($AK$1,Invoicing!$A$17:$B$17,0),FALSE),VLOOKUP($AQ1577,Invoicing!$N$17:$O$21,MATCH($AK$1,Invoicing!$N$17:$O$17,0),FALSE))</f>
        <v>475</v>
      </c>
      <c r="AL1577" s="78" t="e">
        <f>VLOOKUP($E1577,Invoicing!$A$1:$H$8,MATCH(TRACKER!$N1578,Invoicing!$A$1:$H$1,0),FALSE)</f>
        <v>#N/A</v>
      </c>
      <c r="AM1577" s="78">
        <f>VLOOKUP($E1577,Invoicing!$A$1:$H$8,MATCH(TRACKER!$O$1,Invoicing!$A$1:$H$1,0),FALSE)</f>
        <v>50</v>
      </c>
      <c r="AN1577" s="78">
        <f t="shared" si="494"/>
        <v>0</v>
      </c>
      <c r="AO1577" s="2">
        <f t="shared" si="495"/>
        <v>4</v>
      </c>
      <c r="AP1577" s="2" t="str">
        <f t="shared" si="496"/>
        <v>WEEK</v>
      </c>
      <c r="AQ1577" s="2" t="str">
        <f t="shared" si="497"/>
        <v>OM TRANSPORTWEEK</v>
      </c>
      <c r="AR1577" s="71">
        <f t="shared" si="498"/>
        <v>475</v>
      </c>
      <c r="AS1577" s="71">
        <f>VLOOKUP(AJ1577,Invoicing!A:K,10,FALSE)</f>
        <v>25</v>
      </c>
      <c r="AT1577" s="71">
        <f t="shared" si="499"/>
        <v>500</v>
      </c>
    </row>
    <row r="1578" spans="1:47">
      <c r="A1578" s="37" t="s">
        <v>55</v>
      </c>
      <c r="B1578" s="3" t="s">
        <v>38</v>
      </c>
      <c r="C1578" s="11">
        <v>45566.821527777778</v>
      </c>
      <c r="D1578" s="11">
        <v>45566.833333333336</v>
      </c>
      <c r="E1578" s="11" t="s">
        <v>49</v>
      </c>
      <c r="F1578" s="11" t="s">
        <v>40</v>
      </c>
      <c r="G1578" s="3" t="s">
        <v>1755</v>
      </c>
      <c r="H1578" s="3" t="s">
        <v>41</v>
      </c>
      <c r="I1578" s="11">
        <v>45567.833333333336</v>
      </c>
      <c r="J1578" s="12">
        <v>45569.637499999997</v>
      </c>
      <c r="K1578" s="12">
        <v>45569.666666666664</v>
      </c>
      <c r="L1578" s="12">
        <v>45569.649305555555</v>
      </c>
      <c r="M1578" s="12" t="s">
        <v>12</v>
      </c>
      <c r="N1578" s="3" t="s">
        <v>42</v>
      </c>
      <c r="O1578" s="3">
        <v>1</v>
      </c>
      <c r="P1578" s="1">
        <f t="shared" si="480"/>
        <v>40</v>
      </c>
      <c r="Q1578" s="1">
        <f t="shared" si="481"/>
        <v>10</v>
      </c>
      <c r="R1578" s="72">
        <f t="shared" si="482"/>
        <v>45569.637499999997</v>
      </c>
      <c r="S1578" s="73">
        <f t="shared" si="483"/>
        <v>1.0118055555576575</v>
      </c>
      <c r="T1578" s="74">
        <f>Table2[[#This Row],[ETA A OFRECIMIENTO]]*24</f>
        <v>24.28333333338378</v>
      </c>
      <c r="U1578" s="1" t="str">
        <f t="shared" si="484"/>
        <v>YES</v>
      </c>
      <c r="V1578" s="73">
        <f t="shared" si="485"/>
        <v>1.8333333333284827</v>
      </c>
      <c r="W1578" s="74">
        <f>Table2[[#This Row],[DEL. AVAILABLE A SLOT]]*24</f>
        <v>43.999999999883585</v>
      </c>
      <c r="X1578" s="1" t="str">
        <f t="shared" si="486"/>
        <v>NO</v>
      </c>
      <c r="Y1578" s="73">
        <f t="shared" si="487"/>
        <v>2.8451388888861402</v>
      </c>
      <c r="Z1578" s="74">
        <f>Table2[[#This Row],[ETA A TIMESLOT]]*24</f>
        <v>68.283333333267365</v>
      </c>
      <c r="AA1578" s="73">
        <f t="shared" si="488"/>
        <v>0</v>
      </c>
      <c r="AB1578" s="73" t="str">
        <f t="shared" si="489"/>
        <v>SI</v>
      </c>
      <c r="AC1578" s="74">
        <f>Table2[[#This Row],[PUNTUALIDAD (H)]]*24</f>
        <v>0</v>
      </c>
      <c r="AD1578" s="73">
        <f t="shared" si="490"/>
        <v>2.827777777776646</v>
      </c>
      <c r="AE1578" s="74">
        <f>Table2[[#This Row],[ATA TO UNLOADING]]*24</f>
        <v>67.866666666639503</v>
      </c>
      <c r="AF1578" s="74" t="str">
        <f>IF(Table2[[#This Row],[ATA TO UNLOADING 2]]&lt;=48,"YES","NO")</f>
        <v>NO</v>
      </c>
      <c r="AG1578" s="75">
        <f t="shared" si="491"/>
        <v>0.66666666666424135</v>
      </c>
      <c r="AH1578" s="2" t="s">
        <v>42</v>
      </c>
      <c r="AI1578" s="2" t="str">
        <f t="shared" si="492"/>
        <v>UETU6806926</v>
      </c>
      <c r="AJ1578" s="76" t="str">
        <f t="shared" si="493"/>
        <v>CTU FLEVOKUST BV</v>
      </c>
      <c r="AK1578" s="77">
        <f>IF($M1578="TRUCK",VLOOKUP($AQ1578,Invoicing!$A$17:$B$49,MATCH($AK$1,Invoicing!$A$17:$B$17,0),FALSE),VLOOKUP($AQ1578,Invoicing!$N$17:$O$21,MATCH($AK$1,Invoicing!$N$17:$O$17,0),FALSE))</f>
        <v>380</v>
      </c>
      <c r="AL1578" s="78" t="e">
        <f>VLOOKUP($E1578,Invoicing!$A$1:$H$8,MATCH(TRACKER!$N1579,Invoicing!$A$1:$H$1,0),FALSE)</f>
        <v>#N/A</v>
      </c>
      <c r="AM1578" s="78">
        <v>35</v>
      </c>
      <c r="AN1578" s="78">
        <f t="shared" si="494"/>
        <v>35</v>
      </c>
      <c r="AO1578" s="2">
        <f t="shared" si="495"/>
        <v>5</v>
      </c>
      <c r="AP1578" s="2" t="str">
        <f t="shared" si="496"/>
        <v>WEEK</v>
      </c>
      <c r="AQ1578" s="2" t="str">
        <f t="shared" si="497"/>
        <v>CTU FLEVOKUST BVWEEK</v>
      </c>
      <c r="AR1578" s="71">
        <f t="shared" si="498"/>
        <v>415</v>
      </c>
      <c r="AS1578" s="71">
        <f>VLOOKUP(AJ1578,Invoicing!A:K,10,FALSE)</f>
        <v>0</v>
      </c>
      <c r="AT1578" s="71">
        <f t="shared" si="499"/>
        <v>515</v>
      </c>
      <c r="AU1578" s="55">
        <v>100</v>
      </c>
    </row>
    <row r="1579" spans="1:47">
      <c r="A1579" s="37" t="s">
        <v>55</v>
      </c>
      <c r="B1579" s="3" t="s">
        <v>38</v>
      </c>
      <c r="C1579" s="11">
        <v>45566.821527777778</v>
      </c>
      <c r="D1579" s="11">
        <v>45566.833333333336</v>
      </c>
      <c r="E1579" s="11" t="s">
        <v>45</v>
      </c>
      <c r="F1579" s="11" t="s">
        <v>40</v>
      </c>
      <c r="G1579" s="3" t="s">
        <v>1756</v>
      </c>
      <c r="H1579" s="3" t="s">
        <v>41</v>
      </c>
      <c r="I1579" s="11">
        <v>45567.833333333336</v>
      </c>
      <c r="J1579" s="12">
        <v>45567.902083333334</v>
      </c>
      <c r="K1579" s="12">
        <v>45567.916666666664</v>
      </c>
      <c r="L1579" s="12">
        <v>45567.909722222219</v>
      </c>
      <c r="M1579" s="61" t="s">
        <v>115</v>
      </c>
      <c r="N1579" s="3" t="s">
        <v>42</v>
      </c>
      <c r="O1579" s="3">
        <v>0</v>
      </c>
      <c r="P1579" s="1">
        <f t="shared" si="480"/>
        <v>40</v>
      </c>
      <c r="Q1579" s="1">
        <f t="shared" si="481"/>
        <v>10</v>
      </c>
      <c r="R1579" s="72">
        <f t="shared" si="482"/>
        <v>45567.902083333334</v>
      </c>
      <c r="S1579" s="73">
        <f t="shared" si="483"/>
        <v>1.0118055555576575</v>
      </c>
      <c r="T1579" s="74">
        <f>Table2[[#This Row],[ETA A OFRECIMIENTO]]*24</f>
        <v>24.28333333338378</v>
      </c>
      <c r="U1579" s="1" t="str">
        <f t="shared" si="484"/>
        <v>YES</v>
      </c>
      <c r="V1579" s="73">
        <f t="shared" si="485"/>
        <v>8.3333333328482695E-2</v>
      </c>
      <c r="W1579" s="74">
        <f>Table2[[#This Row],[DEL. AVAILABLE A SLOT]]*24</f>
        <v>1.9999999998835847</v>
      </c>
      <c r="X1579" s="1" t="str">
        <f t="shared" si="486"/>
        <v>SI</v>
      </c>
      <c r="Y1579" s="73">
        <f t="shared" si="487"/>
        <v>1.0951388888861402</v>
      </c>
      <c r="Z1579" s="74">
        <f>Table2[[#This Row],[ETA A TIMESLOT]]*24</f>
        <v>26.283333333267365</v>
      </c>
      <c r="AA1579" s="73">
        <f t="shared" si="488"/>
        <v>0</v>
      </c>
      <c r="AB1579" s="73" t="str">
        <f t="shared" si="489"/>
        <v>SI</v>
      </c>
      <c r="AC1579" s="74">
        <f>Table2[[#This Row],[PUNTUALIDAD (H)]]*24</f>
        <v>0</v>
      </c>
      <c r="AD1579" s="73">
        <f t="shared" si="490"/>
        <v>1.0881944444408873</v>
      </c>
      <c r="AE1579" s="74">
        <f>Table2[[#This Row],[ATA TO UNLOADING]]*24</f>
        <v>26.116666666581295</v>
      </c>
      <c r="AF1579" s="74" t="str">
        <f>IF(Table2[[#This Row],[ATA TO UNLOADING 2]]&lt;=48,"YES","NO")</f>
        <v>YES</v>
      </c>
      <c r="AG1579" s="75">
        <f t="shared" si="491"/>
        <v>0.91666666666424135</v>
      </c>
      <c r="AH1579" s="2" t="s">
        <v>24</v>
      </c>
      <c r="AI1579" s="2" t="str">
        <f t="shared" si="492"/>
        <v>MAEU9270088</v>
      </c>
      <c r="AJ1579" s="76" t="str">
        <f t="shared" si="493"/>
        <v>OM TRANSPORT</v>
      </c>
      <c r="AK1579" s="77">
        <f>IF($M1579="TRUCK",VLOOKUP($AQ1579,Invoicing!$A$17:$B$49,MATCH($AK$1,Invoicing!$A$17:$B$17,0),FALSE),VLOOKUP($AQ1579,Invoicing!$N$17:$O$21,MATCH($AK$1,Invoicing!$N$17:$O$17,0),FALSE))</f>
        <v>475</v>
      </c>
      <c r="AL1579" s="78" t="e">
        <f>VLOOKUP($E1579,Invoicing!$A$1:$H$8,MATCH(TRACKER!$N1580,Invoicing!$A$1:$H$1,0),FALSE)</f>
        <v>#N/A</v>
      </c>
      <c r="AM1579" s="78">
        <f>VLOOKUP($E1579,Invoicing!$A$1:$H$8,MATCH(TRACKER!$O$1,Invoicing!$A$1:$H$1,0),FALSE)</f>
        <v>50</v>
      </c>
      <c r="AN1579" s="78">
        <f t="shared" si="494"/>
        <v>0</v>
      </c>
      <c r="AO1579" s="2">
        <f t="shared" si="495"/>
        <v>3</v>
      </c>
      <c r="AP1579" s="2" t="str">
        <f t="shared" si="496"/>
        <v>NIGHT</v>
      </c>
      <c r="AQ1579" s="2" t="str">
        <f t="shared" si="497"/>
        <v>OM TRANSPORTNIGHT</v>
      </c>
      <c r="AR1579" s="71">
        <f t="shared" si="498"/>
        <v>475</v>
      </c>
      <c r="AS1579" s="71">
        <f>VLOOKUP(AJ1579,Invoicing!A:K,10,FALSE)</f>
        <v>25</v>
      </c>
      <c r="AT1579" s="71">
        <f t="shared" si="499"/>
        <v>500</v>
      </c>
    </row>
    <row r="1580" spans="1:47">
      <c r="A1580" s="37" t="s">
        <v>55</v>
      </c>
      <c r="B1580" s="3" t="s">
        <v>38</v>
      </c>
      <c r="C1580" s="11">
        <v>45566.821527777778</v>
      </c>
      <c r="D1580" s="11">
        <v>45566.833333333336</v>
      </c>
      <c r="E1580" s="11" t="s">
        <v>49</v>
      </c>
      <c r="F1580" s="11" t="s">
        <v>40</v>
      </c>
      <c r="G1580" s="3" t="s">
        <v>1757</v>
      </c>
      <c r="H1580" s="3" t="s">
        <v>41</v>
      </c>
      <c r="I1580" s="11">
        <v>45567.833333333336</v>
      </c>
      <c r="J1580" s="12">
        <v>45568.911805555559</v>
      </c>
      <c r="K1580" s="12">
        <v>45568.875</v>
      </c>
      <c r="L1580" s="12">
        <v>45568.944444444445</v>
      </c>
      <c r="M1580" s="12" t="s">
        <v>12</v>
      </c>
      <c r="N1580" s="3" t="s">
        <v>42</v>
      </c>
      <c r="O1580" s="3">
        <v>2</v>
      </c>
      <c r="P1580" s="1">
        <f t="shared" si="480"/>
        <v>40</v>
      </c>
      <c r="Q1580" s="1">
        <f t="shared" si="481"/>
        <v>10</v>
      </c>
      <c r="R1580" s="72">
        <f t="shared" si="482"/>
        <v>45568.911805555559</v>
      </c>
      <c r="S1580" s="73">
        <f t="shared" si="483"/>
        <v>1.0118055555576575</v>
      </c>
      <c r="T1580" s="74">
        <f>Table2[[#This Row],[ETA A OFRECIMIENTO]]*24</f>
        <v>24.28333333338378</v>
      </c>
      <c r="U1580" s="1" t="str">
        <f t="shared" si="484"/>
        <v>YES</v>
      </c>
      <c r="V1580" s="73">
        <f t="shared" si="485"/>
        <v>1.0416666666642413</v>
      </c>
      <c r="W1580" s="74">
        <f>Table2[[#This Row],[DEL. AVAILABLE A SLOT]]*24</f>
        <v>24.999999999941792</v>
      </c>
      <c r="X1580" s="1" t="str">
        <f t="shared" si="486"/>
        <v>NO</v>
      </c>
      <c r="Y1580" s="73">
        <f t="shared" si="487"/>
        <v>2.0534722222218988</v>
      </c>
      <c r="Z1580" s="74">
        <f>Table2[[#This Row],[ETA A TIMESLOT]]*24</f>
        <v>49.283333333325572</v>
      </c>
      <c r="AA1580" s="73">
        <f t="shared" si="488"/>
        <v>3.680555555911269E-2</v>
      </c>
      <c r="AB1580" s="73" t="str">
        <f t="shared" si="489"/>
        <v>NO</v>
      </c>
      <c r="AC1580" s="74">
        <f>Table2[[#This Row],[PUNTUALIDAD (H)]]*24</f>
        <v>0.88333333341870457</v>
      </c>
      <c r="AD1580" s="73">
        <f t="shared" si="490"/>
        <v>2.1229166666671517</v>
      </c>
      <c r="AE1580" s="74">
        <f>Table2[[#This Row],[ATA TO UNLOADING]]*24</f>
        <v>50.950000000011642</v>
      </c>
      <c r="AF1580" s="74" t="str">
        <f>IF(Table2[[#This Row],[ATA TO UNLOADING 2]]&lt;=48,"YES","NO")</f>
        <v>NO</v>
      </c>
      <c r="AG1580" s="75">
        <f t="shared" si="491"/>
        <v>0.875</v>
      </c>
      <c r="AH1580" s="2" t="s">
        <v>24</v>
      </c>
      <c r="AI1580" s="2" t="str">
        <f t="shared" si="492"/>
        <v>SUDU8921680</v>
      </c>
      <c r="AJ1580" s="76" t="str">
        <f t="shared" si="493"/>
        <v>CTU FLEVOKUST BV</v>
      </c>
      <c r="AK1580" s="77">
        <f>IF($M1580="TRUCK",VLOOKUP($AQ1580,Invoicing!$A$17:$B$49,MATCH($AK$1,Invoicing!$A$17:$B$17,0),FALSE),VLOOKUP($AQ1580,Invoicing!$N$17:$O$21,MATCH($AK$1,Invoicing!$N$17:$O$17,0),FALSE))</f>
        <v>380</v>
      </c>
      <c r="AL1580" s="78" t="e">
        <f>VLOOKUP($E1580,Invoicing!$A$1:$H$8,MATCH(TRACKER!$N1581,Invoicing!$A$1:$H$1,0),FALSE)</f>
        <v>#N/A</v>
      </c>
      <c r="AM1580" s="78">
        <v>35</v>
      </c>
      <c r="AN1580" s="78">
        <f t="shared" si="494"/>
        <v>70</v>
      </c>
      <c r="AO1580" s="2">
        <f t="shared" si="495"/>
        <v>4</v>
      </c>
      <c r="AP1580" s="2" t="str">
        <f t="shared" si="496"/>
        <v>NIGHT</v>
      </c>
      <c r="AQ1580" s="2" t="str">
        <f t="shared" si="497"/>
        <v>CTU FLEVOKUST BVNIGHT</v>
      </c>
      <c r="AR1580" s="71">
        <f t="shared" si="498"/>
        <v>450</v>
      </c>
      <c r="AS1580" s="71">
        <f>VLOOKUP(AJ1580,Invoicing!A:K,10,FALSE)</f>
        <v>0</v>
      </c>
      <c r="AT1580" s="71">
        <f t="shared" si="499"/>
        <v>450</v>
      </c>
    </row>
    <row r="1581" spans="1:47">
      <c r="A1581" s="37" t="s">
        <v>55</v>
      </c>
      <c r="B1581" s="3" t="s">
        <v>38</v>
      </c>
      <c r="C1581" s="11">
        <v>45566.821527777778</v>
      </c>
      <c r="D1581" s="11">
        <v>45566.833333333336</v>
      </c>
      <c r="E1581" s="11" t="s">
        <v>44</v>
      </c>
      <c r="F1581" s="11" t="s">
        <v>40</v>
      </c>
      <c r="G1581" s="3" t="s">
        <v>1758</v>
      </c>
      <c r="H1581" s="3" t="s">
        <v>41</v>
      </c>
      <c r="I1581" s="11">
        <v>45567.833333333336</v>
      </c>
      <c r="J1581" s="12">
        <v>45568.796527777777</v>
      </c>
      <c r="K1581" s="12">
        <v>45568.75</v>
      </c>
      <c r="L1581" s="12">
        <v>45568.805555555555</v>
      </c>
      <c r="M1581" s="61" t="s">
        <v>115</v>
      </c>
      <c r="N1581" s="3" t="s">
        <v>42</v>
      </c>
      <c r="O1581" s="3">
        <v>0</v>
      </c>
      <c r="P1581" s="1">
        <f t="shared" si="480"/>
        <v>40</v>
      </c>
      <c r="Q1581" s="1">
        <f t="shared" si="481"/>
        <v>10</v>
      </c>
      <c r="R1581" s="72">
        <f t="shared" si="482"/>
        <v>45568.796527777777</v>
      </c>
      <c r="S1581" s="73">
        <f t="shared" si="483"/>
        <v>1.0118055555576575</v>
      </c>
      <c r="T1581" s="74">
        <f>Table2[[#This Row],[ETA A OFRECIMIENTO]]*24</f>
        <v>24.28333333338378</v>
      </c>
      <c r="U1581" s="1" t="str">
        <f t="shared" si="484"/>
        <v>YES</v>
      </c>
      <c r="V1581" s="73">
        <f t="shared" si="485"/>
        <v>0.91666666666424135</v>
      </c>
      <c r="W1581" s="74">
        <f>Table2[[#This Row],[DEL. AVAILABLE A SLOT]]*24</f>
        <v>21.999999999941792</v>
      </c>
      <c r="X1581" s="1" t="str">
        <f t="shared" si="486"/>
        <v>SI</v>
      </c>
      <c r="Y1581" s="73">
        <f t="shared" si="487"/>
        <v>1.9284722222218988</v>
      </c>
      <c r="Z1581" s="74">
        <f>Table2[[#This Row],[ETA A TIMESLOT]]*24</f>
        <v>46.283333333325572</v>
      </c>
      <c r="AA1581" s="73">
        <f t="shared" si="488"/>
        <v>4.6527777776645962E-2</v>
      </c>
      <c r="AB1581" s="73" t="str">
        <f t="shared" si="489"/>
        <v>NO</v>
      </c>
      <c r="AC1581" s="74">
        <f>Table2[[#This Row],[PUNTUALIDAD (H)]]*24</f>
        <v>1.1166666666395031</v>
      </c>
      <c r="AD1581" s="73">
        <f t="shared" si="490"/>
        <v>1.984027777776646</v>
      </c>
      <c r="AE1581" s="74">
        <f>Table2[[#This Row],[ATA TO UNLOADING]]*24</f>
        <v>47.616666666639503</v>
      </c>
      <c r="AF1581" s="74" t="str">
        <f>IF(Table2[[#This Row],[ATA TO UNLOADING 2]]&lt;=48,"YES","NO")</f>
        <v>YES</v>
      </c>
      <c r="AG1581" s="75">
        <f t="shared" si="491"/>
        <v>0.75</v>
      </c>
      <c r="AH1581" s="2" t="s">
        <v>42</v>
      </c>
      <c r="AI1581" s="2" t="str">
        <f t="shared" si="492"/>
        <v>MSKU4776390</v>
      </c>
      <c r="AJ1581" s="76" t="str">
        <f t="shared" si="493"/>
        <v>MSI</v>
      </c>
      <c r="AK1581" s="77">
        <f>IF($M1581="TRUCK",VLOOKUP($AQ1581,Invoicing!$A$17:$B$49,MATCH($AK$1,Invoicing!$A$17:$B$17,0),FALSE),VLOOKUP($AQ1581,Invoicing!$N$17:$O$21,MATCH($AK$1,Invoicing!$N$17:$O$17,0),FALSE))</f>
        <v>480</v>
      </c>
      <c r="AL1581" s="78" t="e">
        <f>VLOOKUP($E1581,Invoicing!$A$1:$H$8,MATCH(TRACKER!$N1582,Invoicing!$A$1:$H$1,0),FALSE)</f>
        <v>#N/A</v>
      </c>
      <c r="AM1581" s="78">
        <f>VLOOKUP($E1581,Invoicing!$A$1:$H$8,MATCH(TRACKER!$O$1,Invoicing!$A$1:$H$1,0),FALSE)</f>
        <v>50</v>
      </c>
      <c r="AN1581" s="78">
        <f t="shared" si="494"/>
        <v>0</v>
      </c>
      <c r="AO1581" s="2">
        <f t="shared" si="495"/>
        <v>4</v>
      </c>
      <c r="AP1581" s="2" t="str">
        <f t="shared" si="496"/>
        <v>WEEK</v>
      </c>
      <c r="AQ1581" s="2" t="str">
        <f t="shared" si="497"/>
        <v>MSIWEEK</v>
      </c>
      <c r="AR1581" s="71">
        <f t="shared" si="498"/>
        <v>480</v>
      </c>
      <c r="AS1581" s="71">
        <f>VLOOKUP(AJ1581,Invoicing!A:K,10,FALSE)</f>
        <v>25</v>
      </c>
      <c r="AT1581" s="71">
        <f t="shared" si="499"/>
        <v>505</v>
      </c>
    </row>
    <row r="1582" spans="1:47">
      <c r="A1582" s="37" t="s">
        <v>55</v>
      </c>
      <c r="B1582" s="3" t="s">
        <v>38</v>
      </c>
      <c r="C1582" s="11">
        <v>45566.821527777778</v>
      </c>
      <c r="D1582" s="11">
        <v>45566.833333333336</v>
      </c>
      <c r="E1582" s="11" t="s">
        <v>45</v>
      </c>
      <c r="F1582" s="11" t="s">
        <v>40</v>
      </c>
      <c r="G1582" s="3" t="s">
        <v>1759</v>
      </c>
      <c r="H1582" s="3" t="s">
        <v>41</v>
      </c>
      <c r="I1582" s="11">
        <v>45567.833333333336</v>
      </c>
      <c r="J1582" s="12">
        <v>45568.5</v>
      </c>
      <c r="K1582" s="12">
        <v>45568.5</v>
      </c>
      <c r="L1582" s="12">
        <v>45568.545138888891</v>
      </c>
      <c r="M1582" s="12" t="s">
        <v>115</v>
      </c>
      <c r="N1582" s="3" t="s">
        <v>42</v>
      </c>
      <c r="O1582" s="3">
        <v>0</v>
      </c>
      <c r="P1582" s="1">
        <f t="shared" si="480"/>
        <v>40</v>
      </c>
      <c r="Q1582" s="1">
        <f t="shared" si="481"/>
        <v>10</v>
      </c>
      <c r="R1582" s="72">
        <f t="shared" si="482"/>
        <v>45568.5</v>
      </c>
      <c r="S1582" s="73">
        <f t="shared" si="483"/>
        <v>1.0118055555576575</v>
      </c>
      <c r="T1582" s="74">
        <f>Table2[[#This Row],[ETA A OFRECIMIENTO]]*24</f>
        <v>24.28333333338378</v>
      </c>
      <c r="U1582" s="1" t="str">
        <f t="shared" si="484"/>
        <v>YES</v>
      </c>
      <c r="V1582" s="73">
        <f t="shared" si="485"/>
        <v>0.66666666666424135</v>
      </c>
      <c r="W1582" s="74">
        <f>Table2[[#This Row],[DEL. AVAILABLE A SLOT]]*24</f>
        <v>15.999999999941792</v>
      </c>
      <c r="X1582" s="1" t="str">
        <f t="shared" si="486"/>
        <v>SI</v>
      </c>
      <c r="Y1582" s="73">
        <f t="shared" si="487"/>
        <v>1.6784722222218988</v>
      </c>
      <c r="Z1582" s="74">
        <f>Table2[[#This Row],[ETA A TIMESLOT]]*24</f>
        <v>40.283333333325572</v>
      </c>
      <c r="AA1582" s="73">
        <f t="shared" si="488"/>
        <v>0</v>
      </c>
      <c r="AB1582" s="73" t="str">
        <f t="shared" si="489"/>
        <v>SI</v>
      </c>
      <c r="AC1582" s="74">
        <f>Table2[[#This Row],[PUNTUALIDAD (H)]]*24</f>
        <v>0</v>
      </c>
      <c r="AD1582" s="73">
        <f t="shared" si="490"/>
        <v>1.7236111111124046</v>
      </c>
      <c r="AE1582" s="74">
        <f>Table2[[#This Row],[ATA TO UNLOADING]]*24</f>
        <v>41.366666666697711</v>
      </c>
      <c r="AF1582" s="74" t="str">
        <f>IF(Table2[[#This Row],[ATA TO UNLOADING 2]]&lt;=48,"YES","NO")</f>
        <v>YES</v>
      </c>
      <c r="AG1582" s="75">
        <f t="shared" si="491"/>
        <v>0.5</v>
      </c>
      <c r="AH1582" s="2" t="s">
        <v>42</v>
      </c>
      <c r="AI1582" s="2" t="str">
        <f t="shared" si="492"/>
        <v>MSKU4758421</v>
      </c>
      <c r="AJ1582" s="76" t="str">
        <f t="shared" si="493"/>
        <v>OM TRANSPORT</v>
      </c>
      <c r="AK1582" s="77">
        <f>IF($M1582="TRUCK",VLOOKUP($AQ1582,Invoicing!$A$17:$B$49,MATCH($AK$1,Invoicing!$A$17:$B$17,0),FALSE),VLOOKUP($AQ1582,Invoicing!$N$17:$O$21,MATCH($AK$1,Invoicing!$N$17:$O$17,0),FALSE))</f>
        <v>475</v>
      </c>
      <c r="AL1582" s="78" t="e">
        <f>VLOOKUP($E1582,Invoicing!$A$1:$H$8,MATCH(TRACKER!$N1583,Invoicing!$A$1:$H$1,0),FALSE)</f>
        <v>#N/A</v>
      </c>
      <c r="AM1582" s="78">
        <f>VLOOKUP($E1582,Invoicing!$A$1:$H$8,MATCH(TRACKER!$O$1,Invoicing!$A$1:$H$1,0),FALSE)</f>
        <v>50</v>
      </c>
      <c r="AN1582" s="78">
        <f t="shared" si="494"/>
        <v>0</v>
      </c>
      <c r="AO1582" s="2">
        <f t="shared" si="495"/>
        <v>4</v>
      </c>
      <c r="AP1582" s="2" t="str">
        <f t="shared" si="496"/>
        <v>WEEK</v>
      </c>
      <c r="AQ1582" s="2" t="str">
        <f t="shared" si="497"/>
        <v>OM TRANSPORTWEEK</v>
      </c>
      <c r="AR1582" s="71">
        <f t="shared" si="498"/>
        <v>475</v>
      </c>
      <c r="AS1582" s="71">
        <f>VLOOKUP(AJ1582,Invoicing!A:K,10,FALSE)</f>
        <v>25</v>
      </c>
      <c r="AT1582" s="71">
        <f t="shared" si="499"/>
        <v>500</v>
      </c>
    </row>
    <row r="1583" spans="1:47">
      <c r="A1583" s="37" t="s">
        <v>55</v>
      </c>
      <c r="B1583" s="3" t="s">
        <v>38</v>
      </c>
      <c r="C1583" s="11">
        <v>45566.821527777778</v>
      </c>
      <c r="D1583" s="11">
        <v>45566.833333333336</v>
      </c>
      <c r="E1583" s="11" t="s">
        <v>49</v>
      </c>
      <c r="F1583" s="11" t="s">
        <v>40</v>
      </c>
      <c r="G1583" s="3" t="s">
        <v>1760</v>
      </c>
      <c r="H1583" s="3" t="s">
        <v>41</v>
      </c>
      <c r="I1583" s="11">
        <v>45567.833333333336</v>
      </c>
      <c r="J1583" s="12">
        <v>45568.911111111112</v>
      </c>
      <c r="K1583" s="12">
        <v>45568.875</v>
      </c>
      <c r="L1583" s="12">
        <v>45568.881944444445</v>
      </c>
      <c r="M1583" s="12" t="s">
        <v>12</v>
      </c>
      <c r="N1583" s="3" t="s">
        <v>42</v>
      </c>
      <c r="O1583" s="3">
        <v>1</v>
      </c>
      <c r="P1583" s="1">
        <f t="shared" si="480"/>
        <v>40</v>
      </c>
      <c r="Q1583" s="1">
        <f t="shared" si="481"/>
        <v>10</v>
      </c>
      <c r="R1583" s="72">
        <f t="shared" si="482"/>
        <v>45568.911111111112</v>
      </c>
      <c r="S1583" s="73">
        <f t="shared" si="483"/>
        <v>1.0118055555576575</v>
      </c>
      <c r="T1583" s="74">
        <f>Table2[[#This Row],[ETA A OFRECIMIENTO]]*24</f>
        <v>24.28333333338378</v>
      </c>
      <c r="U1583" s="1" t="str">
        <f t="shared" si="484"/>
        <v>YES</v>
      </c>
      <c r="V1583" s="73">
        <f t="shared" si="485"/>
        <v>1.0416666666642413</v>
      </c>
      <c r="W1583" s="74">
        <f>Table2[[#This Row],[DEL. AVAILABLE A SLOT]]*24</f>
        <v>24.999999999941792</v>
      </c>
      <c r="X1583" s="1" t="str">
        <f t="shared" si="486"/>
        <v>NO</v>
      </c>
      <c r="Y1583" s="73">
        <f t="shared" si="487"/>
        <v>2.0534722222218988</v>
      </c>
      <c r="Z1583" s="74">
        <f>Table2[[#This Row],[ETA A TIMESLOT]]*24</f>
        <v>49.283333333325572</v>
      </c>
      <c r="AA1583" s="73">
        <f t="shared" si="488"/>
        <v>3.6111111112404615E-2</v>
      </c>
      <c r="AB1583" s="73" t="str">
        <f t="shared" si="489"/>
        <v>NO</v>
      </c>
      <c r="AC1583" s="74">
        <f>Table2[[#This Row],[PUNTUALIDAD (H)]]*24</f>
        <v>0.86666666669771075</v>
      </c>
      <c r="AD1583" s="73">
        <f t="shared" si="490"/>
        <v>2.0604166666671517</v>
      </c>
      <c r="AE1583" s="74">
        <f>Table2[[#This Row],[ATA TO UNLOADING]]*24</f>
        <v>49.450000000011642</v>
      </c>
      <c r="AF1583" s="74" t="str">
        <f>IF(Table2[[#This Row],[ATA TO UNLOADING 2]]&lt;=48,"YES","NO")</f>
        <v>NO</v>
      </c>
      <c r="AG1583" s="75">
        <f t="shared" si="491"/>
        <v>0.875</v>
      </c>
      <c r="AH1583" s="2" t="s">
        <v>24</v>
      </c>
      <c r="AI1583" s="2" t="str">
        <f t="shared" si="492"/>
        <v>MAEU9193443</v>
      </c>
      <c r="AJ1583" s="76" t="str">
        <f t="shared" si="493"/>
        <v>CTU FLEVOKUST BV</v>
      </c>
      <c r="AK1583" s="77">
        <f>IF($M1583="TRUCK",VLOOKUP($AQ1583,Invoicing!$A$17:$B$49,MATCH($AK$1,Invoicing!$A$17:$B$17,0),FALSE),VLOOKUP($AQ1583,Invoicing!$N$17:$O$21,MATCH($AK$1,Invoicing!$N$17:$O$17,0),FALSE))</f>
        <v>380</v>
      </c>
      <c r="AL1583" s="78" t="e">
        <f>VLOOKUP($E1583,Invoicing!$A$1:$H$8,MATCH(TRACKER!$N1584,Invoicing!$A$1:$H$1,0),FALSE)</f>
        <v>#N/A</v>
      </c>
      <c r="AM1583" s="78">
        <v>35</v>
      </c>
      <c r="AN1583" s="78">
        <f t="shared" si="494"/>
        <v>35</v>
      </c>
      <c r="AO1583" s="2">
        <f t="shared" si="495"/>
        <v>4</v>
      </c>
      <c r="AP1583" s="2" t="str">
        <f t="shared" si="496"/>
        <v>NIGHT</v>
      </c>
      <c r="AQ1583" s="2" t="str">
        <f t="shared" si="497"/>
        <v>CTU FLEVOKUST BVNIGHT</v>
      </c>
      <c r="AR1583" s="71">
        <f t="shared" si="498"/>
        <v>415</v>
      </c>
      <c r="AS1583" s="71">
        <f>VLOOKUP(AJ1583,Invoicing!A:K,10,FALSE)</f>
        <v>0</v>
      </c>
      <c r="AT1583" s="71">
        <f t="shared" si="499"/>
        <v>415</v>
      </c>
    </row>
    <row r="1584" spans="1:47">
      <c r="A1584" s="37" t="s">
        <v>55</v>
      </c>
      <c r="B1584" s="3" t="s">
        <v>38</v>
      </c>
      <c r="C1584" s="11">
        <v>45566.821527777778</v>
      </c>
      <c r="D1584" s="11">
        <v>45566.833333333336</v>
      </c>
      <c r="E1584" s="11" t="s">
        <v>49</v>
      </c>
      <c r="F1584" s="11" t="s">
        <v>40</v>
      </c>
      <c r="G1584" s="3" t="s">
        <v>1761</v>
      </c>
      <c r="H1584" s="3" t="s">
        <v>2821</v>
      </c>
      <c r="I1584" s="11">
        <v>45567.833333333336</v>
      </c>
      <c r="J1584" s="12">
        <v>45569.672222222223</v>
      </c>
      <c r="K1584" s="12">
        <v>45569.791666666664</v>
      </c>
      <c r="L1584" s="12">
        <v>45569.734722222223</v>
      </c>
      <c r="M1584" s="61" t="s">
        <v>12</v>
      </c>
      <c r="N1584" s="3" t="s">
        <v>42</v>
      </c>
      <c r="O1584" s="3">
        <v>1</v>
      </c>
      <c r="P1584" s="1">
        <f t="shared" si="480"/>
        <v>40</v>
      </c>
      <c r="Q1584" s="1">
        <f t="shared" si="481"/>
        <v>10</v>
      </c>
      <c r="R1584" s="72">
        <f t="shared" si="482"/>
        <v>45569.672222222223</v>
      </c>
      <c r="S1584" s="73">
        <f t="shared" si="483"/>
        <v>1.0118055555576575</v>
      </c>
      <c r="T1584" s="74">
        <f>Table2[[#This Row],[ETA A OFRECIMIENTO]]*24</f>
        <v>24.28333333338378</v>
      </c>
      <c r="U1584" s="1" t="str">
        <f t="shared" si="484"/>
        <v>YES</v>
      </c>
      <c r="V1584" s="73">
        <f t="shared" si="485"/>
        <v>1.9583333333284827</v>
      </c>
      <c r="W1584" s="74">
        <f>Table2[[#This Row],[DEL. AVAILABLE A SLOT]]*24</f>
        <v>46.999999999883585</v>
      </c>
      <c r="X1584" s="1" t="str">
        <f t="shared" si="486"/>
        <v>NO</v>
      </c>
      <c r="Y1584" s="73">
        <f t="shared" si="487"/>
        <v>2.9701388888861402</v>
      </c>
      <c r="Z1584" s="74">
        <f>Table2[[#This Row],[ETA A TIMESLOT]]*24</f>
        <v>71.283333333267365</v>
      </c>
      <c r="AA1584" s="73">
        <f t="shared" si="488"/>
        <v>0</v>
      </c>
      <c r="AB1584" s="73" t="str">
        <f t="shared" si="489"/>
        <v>SI</v>
      </c>
      <c r="AC1584" s="74">
        <f>Table2[[#This Row],[PUNTUALIDAD (H)]]*24</f>
        <v>0</v>
      </c>
      <c r="AD1584" s="73">
        <f t="shared" si="490"/>
        <v>2.9131944444452529</v>
      </c>
      <c r="AE1584" s="74">
        <f>Table2[[#This Row],[ATA TO UNLOADING]]*24</f>
        <v>69.916666666686069</v>
      </c>
      <c r="AF1584" s="74" t="str">
        <f>IF(Table2[[#This Row],[ATA TO UNLOADING 2]]&lt;=48,"YES","NO")</f>
        <v>NO</v>
      </c>
      <c r="AG1584" s="75">
        <f t="shared" si="491"/>
        <v>0.79166666666424135</v>
      </c>
      <c r="AH1584" s="2" t="s">
        <v>42</v>
      </c>
      <c r="AI1584" s="2" t="str">
        <f t="shared" si="492"/>
        <v>MSKU4628840</v>
      </c>
      <c r="AJ1584" s="76" t="str">
        <f t="shared" si="493"/>
        <v>CTU FLEVOKUST BV</v>
      </c>
      <c r="AK1584" s="77">
        <f>IF($M1584="TRUCK",VLOOKUP($AQ1584,Invoicing!$A$17:$B$49,MATCH($AK$1,Invoicing!$A$17:$B$17,0),FALSE),VLOOKUP($AQ1584,Invoicing!$N$17:$O$21,MATCH($AK$1,Invoicing!$N$17:$O$17,0),FALSE))</f>
        <v>380</v>
      </c>
      <c r="AL1584" s="78" t="e">
        <f>VLOOKUP($E1584,Invoicing!$A$1:$H$8,MATCH(TRACKER!$N1585,Invoicing!$A$1:$H$1,0),FALSE)</f>
        <v>#N/A</v>
      </c>
      <c r="AM1584" s="78">
        <v>35</v>
      </c>
      <c r="AN1584" s="78">
        <f t="shared" si="494"/>
        <v>35</v>
      </c>
      <c r="AO1584" s="2">
        <f t="shared" si="495"/>
        <v>5</v>
      </c>
      <c r="AP1584" s="2" t="str">
        <f t="shared" si="496"/>
        <v>WEEK</v>
      </c>
      <c r="AQ1584" s="2" t="str">
        <f t="shared" si="497"/>
        <v>CTU FLEVOKUST BVWEEK</v>
      </c>
      <c r="AR1584" s="71">
        <f t="shared" si="498"/>
        <v>415</v>
      </c>
      <c r="AS1584" s="71">
        <f>VLOOKUP(AJ1584,Invoicing!A:K,10,FALSE)</f>
        <v>0</v>
      </c>
      <c r="AT1584" s="71">
        <f t="shared" si="499"/>
        <v>415</v>
      </c>
    </row>
    <row r="1585" spans="1:47">
      <c r="A1585" s="37" t="s">
        <v>55</v>
      </c>
      <c r="B1585" s="3" t="s">
        <v>38</v>
      </c>
      <c r="C1585" s="11">
        <v>45566.821527777778</v>
      </c>
      <c r="D1585" s="11">
        <v>45566.833333333336</v>
      </c>
      <c r="E1585" s="11" t="s">
        <v>49</v>
      </c>
      <c r="F1585" s="11" t="s">
        <v>40</v>
      </c>
      <c r="G1585" s="3" t="s">
        <v>1762</v>
      </c>
      <c r="H1585" s="3" t="s">
        <v>46</v>
      </c>
      <c r="I1585" s="11">
        <v>45567.833333333336</v>
      </c>
      <c r="J1585" s="12">
        <v>45568.815972222219</v>
      </c>
      <c r="K1585" s="12">
        <v>45568.833333333336</v>
      </c>
      <c r="L1585" s="12">
        <v>45568.815972222219</v>
      </c>
      <c r="M1585" s="61" t="s">
        <v>12</v>
      </c>
      <c r="N1585" s="3" t="s">
        <v>42</v>
      </c>
      <c r="O1585" s="3">
        <v>0</v>
      </c>
      <c r="P1585" s="1">
        <f t="shared" si="480"/>
        <v>40</v>
      </c>
      <c r="Q1585" s="1">
        <f t="shared" si="481"/>
        <v>10</v>
      </c>
      <c r="R1585" s="72">
        <f t="shared" si="482"/>
        <v>45568.815972222219</v>
      </c>
      <c r="S1585" s="73">
        <f t="shared" si="483"/>
        <v>1.0118055555576575</v>
      </c>
      <c r="T1585" s="74">
        <f>Table2[[#This Row],[ETA A OFRECIMIENTO]]*24</f>
        <v>24.28333333338378</v>
      </c>
      <c r="U1585" s="1" t="str">
        <f t="shared" si="484"/>
        <v>YES</v>
      </c>
      <c r="V1585" s="73">
        <f t="shared" si="485"/>
        <v>1</v>
      </c>
      <c r="W1585" s="74">
        <f>Table2[[#This Row],[DEL. AVAILABLE A SLOT]]*24</f>
        <v>24</v>
      </c>
      <c r="X1585" s="1" t="str">
        <f t="shared" si="486"/>
        <v>SI</v>
      </c>
      <c r="Y1585" s="73">
        <f t="shared" si="487"/>
        <v>2.0118055555576575</v>
      </c>
      <c r="Z1585" s="74">
        <f>Table2[[#This Row],[ETA A TIMESLOT]]*24</f>
        <v>48.28333333338378</v>
      </c>
      <c r="AA1585" s="73">
        <f t="shared" si="488"/>
        <v>0</v>
      </c>
      <c r="AB1585" s="73" t="str">
        <f t="shared" si="489"/>
        <v>SI</v>
      </c>
      <c r="AC1585" s="74">
        <f>Table2[[#This Row],[PUNTUALIDAD (H)]]*24</f>
        <v>0</v>
      </c>
      <c r="AD1585" s="73">
        <f t="shared" si="490"/>
        <v>1.9944444444408873</v>
      </c>
      <c r="AE1585" s="74">
        <f>Table2[[#This Row],[ATA TO UNLOADING]]*24</f>
        <v>47.866666666581295</v>
      </c>
      <c r="AF1585" s="74" t="str">
        <f>IF(Table2[[#This Row],[ATA TO UNLOADING 2]]&lt;=48,"YES","NO")</f>
        <v>YES</v>
      </c>
      <c r="AG1585" s="75">
        <f t="shared" si="491"/>
        <v>0.83333333333575865</v>
      </c>
      <c r="AH1585" s="2" t="s">
        <v>24</v>
      </c>
      <c r="AI1585" s="2" t="str">
        <f t="shared" si="492"/>
        <v>MSKU4571560</v>
      </c>
      <c r="AJ1585" s="76" t="str">
        <f t="shared" si="493"/>
        <v>CTU FLEVOKUST BV</v>
      </c>
      <c r="AK1585" s="77">
        <f>IF($M1585="TRUCK",VLOOKUP($AQ1585,Invoicing!$A$17:$B$49,MATCH($AK$1,Invoicing!$A$17:$B$17,0),FALSE),VLOOKUP($AQ1585,Invoicing!$N$17:$O$21,MATCH($AK$1,Invoicing!$N$17:$O$17,0),FALSE))</f>
        <v>380</v>
      </c>
      <c r="AL1585" s="78" t="e">
        <f>VLOOKUP($E1585,Invoicing!$A$1:$H$8,MATCH(TRACKER!$N1586,Invoicing!$A$1:$H$1,0),FALSE)</f>
        <v>#N/A</v>
      </c>
      <c r="AM1585" s="78">
        <v>35</v>
      </c>
      <c r="AN1585" s="78">
        <f t="shared" si="494"/>
        <v>0</v>
      </c>
      <c r="AO1585" s="2">
        <f t="shared" si="495"/>
        <v>4</v>
      </c>
      <c r="AP1585" s="2" t="str">
        <f t="shared" si="496"/>
        <v>NIGHT</v>
      </c>
      <c r="AQ1585" s="2" t="str">
        <f t="shared" si="497"/>
        <v>CTU FLEVOKUST BVNIGHT</v>
      </c>
      <c r="AR1585" s="71">
        <f t="shared" si="498"/>
        <v>380</v>
      </c>
      <c r="AS1585" s="71">
        <f>VLOOKUP(AJ1585,Invoicing!A:K,10,FALSE)</f>
        <v>0</v>
      </c>
      <c r="AT1585" s="71">
        <f t="shared" si="499"/>
        <v>380</v>
      </c>
    </row>
    <row r="1586" spans="1:47">
      <c r="A1586" s="37" t="s">
        <v>55</v>
      </c>
      <c r="B1586" s="3" t="s">
        <v>38</v>
      </c>
      <c r="C1586" s="11">
        <v>45566.821527777778</v>
      </c>
      <c r="D1586" s="11">
        <v>45566.833333333336</v>
      </c>
      <c r="E1586" s="11" t="s">
        <v>43</v>
      </c>
      <c r="F1586" s="11" t="s">
        <v>40</v>
      </c>
      <c r="G1586" s="3" t="s">
        <v>1763</v>
      </c>
      <c r="H1586" s="3" t="s">
        <v>41</v>
      </c>
      <c r="I1586" s="11">
        <v>45567.833333333336</v>
      </c>
      <c r="J1586" s="12">
        <v>45567.833333333336</v>
      </c>
      <c r="K1586" s="12">
        <v>45567.833333333336</v>
      </c>
      <c r="L1586" s="12">
        <v>45567.833333333336</v>
      </c>
      <c r="M1586" s="61" t="s">
        <v>115</v>
      </c>
      <c r="N1586" s="3" t="s">
        <v>42</v>
      </c>
      <c r="O1586" s="3">
        <v>1</v>
      </c>
      <c r="P1586" s="1">
        <f t="shared" si="480"/>
        <v>40</v>
      </c>
      <c r="Q1586" s="1">
        <f t="shared" si="481"/>
        <v>10</v>
      </c>
      <c r="R1586" s="72">
        <f t="shared" si="482"/>
        <v>45567.833333333336</v>
      </c>
      <c r="S1586" s="73">
        <f t="shared" si="483"/>
        <v>1.0118055555576575</v>
      </c>
      <c r="T1586" s="74">
        <f>Table2[[#This Row],[ETA A OFRECIMIENTO]]*24</f>
        <v>24.28333333338378</v>
      </c>
      <c r="U1586" s="1" t="str">
        <f t="shared" si="484"/>
        <v>YES</v>
      </c>
      <c r="V1586" s="73">
        <f t="shared" si="485"/>
        <v>0</v>
      </c>
      <c r="W1586" s="74">
        <f>Table2[[#This Row],[DEL. AVAILABLE A SLOT]]*24</f>
        <v>0</v>
      </c>
      <c r="X1586" s="1" t="str">
        <f t="shared" si="486"/>
        <v>SI</v>
      </c>
      <c r="Y1586" s="73">
        <f t="shared" si="487"/>
        <v>1.0118055555576575</v>
      </c>
      <c r="Z1586" s="74">
        <f>Table2[[#This Row],[ETA A TIMESLOT]]*24</f>
        <v>24.28333333338378</v>
      </c>
      <c r="AA1586" s="73">
        <f t="shared" si="488"/>
        <v>0</v>
      </c>
      <c r="AB1586" s="73" t="str">
        <f t="shared" si="489"/>
        <v>SI</v>
      </c>
      <c r="AC1586" s="74">
        <f>Table2[[#This Row],[PUNTUALIDAD (H)]]*24</f>
        <v>0</v>
      </c>
      <c r="AD1586" s="73">
        <f t="shared" si="490"/>
        <v>1.0118055555576575</v>
      </c>
      <c r="AE1586" s="74">
        <f>Table2[[#This Row],[ATA TO UNLOADING]]*24</f>
        <v>24.28333333338378</v>
      </c>
      <c r="AF1586" s="74" t="str">
        <f>IF(Table2[[#This Row],[ATA TO UNLOADING 2]]&lt;=48,"YES","NO")</f>
        <v>YES</v>
      </c>
      <c r="AG1586" s="75">
        <f t="shared" si="491"/>
        <v>0.83333333333575865</v>
      </c>
      <c r="AH1586" s="2" t="s">
        <v>24</v>
      </c>
      <c r="AI1586" s="2" t="str">
        <f t="shared" si="492"/>
        <v>MAEU9223403</v>
      </c>
      <c r="AJ1586" s="76" t="str">
        <f t="shared" si="493"/>
        <v>LOGIX</v>
      </c>
      <c r="AK1586" s="77">
        <f>IF($M1586="TRUCK",VLOOKUP($AQ1586,Invoicing!$A$17:$B$49,MATCH($AK$1,Invoicing!$A$17:$B$17,0),FALSE),VLOOKUP($AQ1586,Invoicing!$N$17:$O$21,MATCH($AK$1,Invoicing!$N$17:$O$17,0),FALSE))</f>
        <v>530</v>
      </c>
      <c r="AL1586" s="78" t="e">
        <f>VLOOKUP($E1586,Invoicing!$A$1:$H$8,MATCH(TRACKER!$N1587,Invoicing!$A$1:$H$1,0),FALSE)</f>
        <v>#N/A</v>
      </c>
      <c r="AM1586" s="78">
        <f>VLOOKUP($E1586,Invoicing!$A$1:$H$8,MATCH(TRACKER!$O$1,Invoicing!$A$1:$H$1,0),FALSE)</f>
        <v>50</v>
      </c>
      <c r="AN1586" s="78">
        <f t="shared" si="494"/>
        <v>50</v>
      </c>
      <c r="AO1586" s="2">
        <f t="shared" si="495"/>
        <v>3</v>
      </c>
      <c r="AP1586" s="2" t="str">
        <f t="shared" si="496"/>
        <v>NIGHT</v>
      </c>
      <c r="AQ1586" s="2" t="str">
        <f t="shared" si="497"/>
        <v>LOGIXNIGHT</v>
      </c>
      <c r="AR1586" s="71">
        <f t="shared" si="498"/>
        <v>580</v>
      </c>
      <c r="AS1586" s="71">
        <f>VLOOKUP(AJ1586,Invoicing!A:K,10,FALSE)</f>
        <v>25</v>
      </c>
      <c r="AT1586" s="71">
        <f t="shared" si="499"/>
        <v>605</v>
      </c>
    </row>
    <row r="1587" spans="1:47">
      <c r="A1587" s="37" t="s">
        <v>55</v>
      </c>
      <c r="B1587" s="3" t="s">
        <v>38</v>
      </c>
      <c r="C1587" s="11">
        <v>45566.821527777778</v>
      </c>
      <c r="D1587" s="11">
        <v>45566.833333333336</v>
      </c>
      <c r="E1587" s="11" t="s">
        <v>45</v>
      </c>
      <c r="F1587" s="11" t="s">
        <v>40</v>
      </c>
      <c r="G1587" s="3" t="s">
        <v>1764</v>
      </c>
      <c r="H1587" s="3" t="s">
        <v>46</v>
      </c>
      <c r="I1587" s="11">
        <v>45567.833333333336</v>
      </c>
      <c r="J1587" s="12">
        <v>45567.947916666664</v>
      </c>
      <c r="K1587" s="12">
        <v>45567.958333333336</v>
      </c>
      <c r="L1587" s="12">
        <v>45567.947916666664</v>
      </c>
      <c r="M1587" s="12" t="s">
        <v>115</v>
      </c>
      <c r="N1587" s="3" t="s">
        <v>42</v>
      </c>
      <c r="O1587" s="3">
        <v>1</v>
      </c>
      <c r="P1587" s="1">
        <f t="shared" si="480"/>
        <v>40</v>
      </c>
      <c r="Q1587" s="1">
        <f t="shared" si="481"/>
        <v>10</v>
      </c>
      <c r="R1587" s="72">
        <f t="shared" si="482"/>
        <v>45567.947916666664</v>
      </c>
      <c r="S1587" s="73">
        <f t="shared" si="483"/>
        <v>1.0118055555576575</v>
      </c>
      <c r="T1587" s="74">
        <f>Table2[[#This Row],[ETA A OFRECIMIENTO]]*24</f>
        <v>24.28333333338378</v>
      </c>
      <c r="U1587" s="1" t="str">
        <f t="shared" si="484"/>
        <v>YES</v>
      </c>
      <c r="V1587" s="73">
        <f t="shared" si="485"/>
        <v>0.125</v>
      </c>
      <c r="W1587" s="74">
        <f>Table2[[#This Row],[DEL. AVAILABLE A SLOT]]*24</f>
        <v>3</v>
      </c>
      <c r="X1587" s="1" t="str">
        <f t="shared" si="486"/>
        <v>SI</v>
      </c>
      <c r="Y1587" s="73">
        <f t="shared" si="487"/>
        <v>1.1368055555576575</v>
      </c>
      <c r="Z1587" s="74">
        <f>Table2[[#This Row],[ETA A TIMESLOT]]*24</f>
        <v>27.28333333338378</v>
      </c>
      <c r="AA1587" s="73">
        <f t="shared" si="488"/>
        <v>0</v>
      </c>
      <c r="AB1587" s="73" t="str">
        <f t="shared" si="489"/>
        <v>SI</v>
      </c>
      <c r="AC1587" s="74">
        <f>Table2[[#This Row],[PUNTUALIDAD (H)]]*24</f>
        <v>0</v>
      </c>
      <c r="AD1587" s="73">
        <f t="shared" si="490"/>
        <v>1.1263888888861402</v>
      </c>
      <c r="AE1587" s="74">
        <f>Table2[[#This Row],[ATA TO UNLOADING]]*24</f>
        <v>27.033333333267365</v>
      </c>
      <c r="AF1587" s="74" t="str">
        <f>IF(Table2[[#This Row],[ATA TO UNLOADING 2]]&lt;=48,"YES","NO")</f>
        <v>YES</v>
      </c>
      <c r="AG1587" s="75">
        <f t="shared" si="491"/>
        <v>0.95833333333575865</v>
      </c>
      <c r="AH1587" s="2" t="s">
        <v>24</v>
      </c>
      <c r="AI1587" s="2" t="str">
        <f t="shared" si="492"/>
        <v>MAEU9199230</v>
      </c>
      <c r="AJ1587" s="76" t="str">
        <f t="shared" si="493"/>
        <v>OM TRANSPORT</v>
      </c>
      <c r="AK1587" s="77">
        <f>IF($M1587="TRUCK",VLOOKUP($AQ1587,Invoicing!$A$17:$B$49,MATCH($AK$1,Invoicing!$A$17:$B$17,0),FALSE),VLOOKUP($AQ1587,Invoicing!$N$17:$O$21,MATCH($AK$1,Invoicing!$N$17:$O$17,0),FALSE))</f>
        <v>475</v>
      </c>
      <c r="AL1587" s="78" t="e">
        <f>VLOOKUP($E1587,Invoicing!$A$1:$H$8,MATCH(TRACKER!$N1588,Invoicing!$A$1:$H$1,0),FALSE)</f>
        <v>#N/A</v>
      </c>
      <c r="AM1587" s="78">
        <f>VLOOKUP($E1587,Invoicing!$A$1:$H$8,MATCH(TRACKER!$O$1,Invoicing!$A$1:$H$1,0),FALSE)</f>
        <v>50</v>
      </c>
      <c r="AN1587" s="78">
        <f t="shared" si="494"/>
        <v>50</v>
      </c>
      <c r="AO1587" s="2">
        <f t="shared" si="495"/>
        <v>3</v>
      </c>
      <c r="AP1587" s="2" t="str">
        <f t="shared" si="496"/>
        <v>NIGHT</v>
      </c>
      <c r="AQ1587" s="2" t="str">
        <f t="shared" si="497"/>
        <v>OM TRANSPORTNIGHT</v>
      </c>
      <c r="AR1587" s="71">
        <f t="shared" si="498"/>
        <v>525</v>
      </c>
      <c r="AS1587" s="71">
        <f>VLOOKUP(AJ1587,Invoicing!A:K,10,FALSE)</f>
        <v>25</v>
      </c>
      <c r="AT1587" s="71">
        <f t="shared" si="499"/>
        <v>550</v>
      </c>
    </row>
    <row r="1588" spans="1:47">
      <c r="A1588" s="37" t="s">
        <v>55</v>
      </c>
      <c r="B1588" s="3" t="s">
        <v>38</v>
      </c>
      <c r="C1588" s="11">
        <v>45566.821527777778</v>
      </c>
      <c r="D1588" s="11">
        <v>45566.833333333336</v>
      </c>
      <c r="E1588" s="11" t="s">
        <v>49</v>
      </c>
      <c r="F1588" s="11" t="s">
        <v>40</v>
      </c>
      <c r="G1588" s="3" t="s">
        <v>1765</v>
      </c>
      <c r="H1588" s="3" t="s">
        <v>41</v>
      </c>
      <c r="I1588" s="11">
        <v>45567.833333333336</v>
      </c>
      <c r="J1588" s="12">
        <v>45571.598611111112</v>
      </c>
      <c r="K1588" s="12">
        <v>45571.625</v>
      </c>
      <c r="L1588" s="12">
        <v>45571.60833333333</v>
      </c>
      <c r="M1588" s="12" t="s">
        <v>12</v>
      </c>
      <c r="N1588" s="3" t="s">
        <v>42</v>
      </c>
      <c r="O1588" s="3">
        <v>1</v>
      </c>
      <c r="P1588" s="1">
        <f t="shared" si="480"/>
        <v>40</v>
      </c>
      <c r="Q1588" s="1">
        <f t="shared" si="481"/>
        <v>10</v>
      </c>
      <c r="R1588" s="72">
        <f t="shared" si="482"/>
        <v>45571.598611111112</v>
      </c>
      <c r="S1588" s="73">
        <f t="shared" si="483"/>
        <v>1.0118055555576575</v>
      </c>
      <c r="T1588" s="74">
        <f>Table2[[#This Row],[ETA A OFRECIMIENTO]]*24</f>
        <v>24.28333333338378</v>
      </c>
      <c r="U1588" s="1" t="str">
        <f t="shared" si="484"/>
        <v>YES</v>
      </c>
      <c r="V1588" s="73">
        <f t="shared" si="485"/>
        <v>3.7916666666642413</v>
      </c>
      <c r="W1588" s="74">
        <f>Table2[[#This Row],[DEL. AVAILABLE A SLOT]]*24</f>
        <v>90.999999999941792</v>
      </c>
      <c r="X1588" s="1" t="str">
        <f t="shared" si="486"/>
        <v>NO</v>
      </c>
      <c r="Y1588" s="73">
        <f t="shared" si="487"/>
        <v>4.8034722222218988</v>
      </c>
      <c r="Z1588" s="74">
        <f>Table2[[#This Row],[ETA A TIMESLOT]]*24</f>
        <v>115.28333333332557</v>
      </c>
      <c r="AA1588" s="73">
        <f t="shared" si="488"/>
        <v>0</v>
      </c>
      <c r="AB1588" s="73" t="str">
        <f t="shared" si="489"/>
        <v>SI</v>
      </c>
      <c r="AC1588" s="74">
        <f>Table2[[#This Row],[PUNTUALIDAD (H)]]*24</f>
        <v>0</v>
      </c>
      <c r="AD1588" s="73">
        <f t="shared" si="490"/>
        <v>4.7868055555518367</v>
      </c>
      <c r="AE1588" s="74">
        <f>Table2[[#This Row],[ATA TO UNLOADING]]*24</f>
        <v>114.88333333324408</v>
      </c>
      <c r="AF1588" s="74" t="str">
        <f>IF(Table2[[#This Row],[ATA TO UNLOADING 2]]&lt;=48,"YES","NO")</f>
        <v>NO</v>
      </c>
      <c r="AG1588" s="75">
        <f t="shared" si="491"/>
        <v>0.625</v>
      </c>
      <c r="AH1588" s="2" t="s">
        <v>42</v>
      </c>
      <c r="AI1588" s="2" t="str">
        <f t="shared" si="492"/>
        <v>UETU6816523</v>
      </c>
      <c r="AJ1588" s="76" t="str">
        <f t="shared" si="493"/>
        <v>CTU FLEVOKUST BV</v>
      </c>
      <c r="AK1588" s="77">
        <f>IF($M1588="TRUCK",VLOOKUP($AQ1588,Invoicing!$A$17:$B$49,MATCH($AK$1,Invoicing!$A$17:$B$17,0),FALSE),VLOOKUP($AQ1588,Invoicing!$N$17:$O$21,MATCH($AK$1,Invoicing!$N$17:$O$17,0),FALSE))</f>
        <v>500</v>
      </c>
      <c r="AL1588" s="78" t="e">
        <f>VLOOKUP($E1588,Invoicing!$A$1:$H$8,MATCH(TRACKER!$N1589,Invoicing!$A$1:$H$1,0),FALSE)</f>
        <v>#N/A</v>
      </c>
      <c r="AM1588" s="78">
        <v>35</v>
      </c>
      <c r="AN1588" s="78">
        <f t="shared" si="494"/>
        <v>35</v>
      </c>
      <c r="AO1588" s="2">
        <f t="shared" si="495"/>
        <v>7</v>
      </c>
      <c r="AP1588" s="2" t="str">
        <f t="shared" si="496"/>
        <v>SUNDAY</v>
      </c>
      <c r="AQ1588" s="2" t="str">
        <f t="shared" si="497"/>
        <v>CTU FLEVOKUST BVSUNDAY</v>
      </c>
      <c r="AR1588" s="71">
        <f t="shared" si="498"/>
        <v>535</v>
      </c>
      <c r="AS1588" s="71">
        <f>VLOOKUP(AJ1588,Invoicing!A:K,10,FALSE)</f>
        <v>0</v>
      </c>
      <c r="AT1588" s="71">
        <f t="shared" si="499"/>
        <v>635</v>
      </c>
      <c r="AU1588" s="55">
        <v>100</v>
      </c>
    </row>
    <row r="1589" spans="1:47">
      <c r="A1589" s="37" t="s">
        <v>55</v>
      </c>
      <c r="B1589" s="3" t="s">
        <v>38</v>
      </c>
      <c r="C1589" s="11">
        <v>45566.821527777778</v>
      </c>
      <c r="D1589" s="11">
        <v>45566.833333333336</v>
      </c>
      <c r="E1589" s="11" t="s">
        <v>45</v>
      </c>
      <c r="F1589" s="11" t="s">
        <v>40</v>
      </c>
      <c r="G1589" s="3" t="s">
        <v>1766</v>
      </c>
      <c r="H1589" s="3" t="s">
        <v>41</v>
      </c>
      <c r="I1589" s="11">
        <v>45567.833333333336</v>
      </c>
      <c r="J1589" s="12">
        <v>45568.73541666667</v>
      </c>
      <c r="K1589" s="12">
        <v>45568.8125</v>
      </c>
      <c r="L1589" s="12">
        <v>45568.711805555555</v>
      </c>
      <c r="M1589" s="61" t="s">
        <v>115</v>
      </c>
      <c r="N1589" s="3" t="s">
        <v>42</v>
      </c>
      <c r="O1589" s="3">
        <v>0</v>
      </c>
      <c r="P1589" s="1">
        <f t="shared" si="480"/>
        <v>40</v>
      </c>
      <c r="Q1589" s="1">
        <f t="shared" si="481"/>
        <v>10</v>
      </c>
      <c r="R1589" s="72">
        <f t="shared" si="482"/>
        <v>45568.73541666667</v>
      </c>
      <c r="S1589" s="73">
        <f t="shared" si="483"/>
        <v>1.0118055555576575</v>
      </c>
      <c r="T1589" s="74">
        <f>Table2[[#This Row],[ETA A OFRECIMIENTO]]*24</f>
        <v>24.28333333338378</v>
      </c>
      <c r="U1589" s="1" t="str">
        <f t="shared" si="484"/>
        <v>YES</v>
      </c>
      <c r="V1589" s="73">
        <f t="shared" si="485"/>
        <v>0.97916666666424135</v>
      </c>
      <c r="W1589" s="74">
        <f>Table2[[#This Row],[DEL. AVAILABLE A SLOT]]*24</f>
        <v>23.499999999941792</v>
      </c>
      <c r="X1589" s="1" t="str">
        <f t="shared" si="486"/>
        <v>SI</v>
      </c>
      <c r="Y1589" s="73">
        <f t="shared" si="487"/>
        <v>1.9909722222218988</v>
      </c>
      <c r="Z1589" s="74">
        <f>Table2[[#This Row],[ETA A TIMESLOT]]*24</f>
        <v>47.783333333325572</v>
      </c>
      <c r="AA1589" s="73">
        <f t="shared" si="488"/>
        <v>0</v>
      </c>
      <c r="AB1589" s="73" t="str">
        <f t="shared" si="489"/>
        <v>SI</v>
      </c>
      <c r="AC1589" s="74">
        <f>Table2[[#This Row],[PUNTUALIDAD (H)]]*24</f>
        <v>0</v>
      </c>
      <c r="AD1589" s="73">
        <f t="shared" si="490"/>
        <v>1.890277777776646</v>
      </c>
      <c r="AE1589" s="74">
        <f>Table2[[#This Row],[ATA TO UNLOADING]]*24</f>
        <v>45.366666666639503</v>
      </c>
      <c r="AF1589" s="74" t="str">
        <f>IF(Table2[[#This Row],[ATA TO UNLOADING 2]]&lt;=48,"YES","NO")</f>
        <v>YES</v>
      </c>
      <c r="AG1589" s="75">
        <f t="shared" si="491"/>
        <v>0.8125</v>
      </c>
      <c r="AH1589" s="2" t="s">
        <v>42</v>
      </c>
      <c r="AI1589" s="2" t="str">
        <f t="shared" si="492"/>
        <v>TRHU3827223</v>
      </c>
      <c r="AJ1589" s="76" t="str">
        <f t="shared" si="493"/>
        <v>OM TRANSPORT</v>
      </c>
      <c r="AK1589" s="77">
        <f>IF($M1589="TRUCK",VLOOKUP($AQ1589,Invoicing!$A$17:$B$49,MATCH($AK$1,Invoicing!$A$17:$B$17,0),FALSE),VLOOKUP($AQ1589,Invoicing!$N$17:$O$21,MATCH($AK$1,Invoicing!$N$17:$O$17,0),FALSE))</f>
        <v>475</v>
      </c>
      <c r="AL1589" s="78" t="e">
        <f>VLOOKUP($E1589,Invoicing!$A$1:$H$8,MATCH(TRACKER!$N1590,Invoicing!$A$1:$H$1,0),FALSE)</f>
        <v>#N/A</v>
      </c>
      <c r="AM1589" s="78">
        <f>VLOOKUP($E1589,Invoicing!$A$1:$H$8,MATCH(TRACKER!$O$1,Invoicing!$A$1:$H$1,0),FALSE)</f>
        <v>50</v>
      </c>
      <c r="AN1589" s="78">
        <f t="shared" si="494"/>
        <v>0</v>
      </c>
      <c r="AO1589" s="2">
        <f t="shared" si="495"/>
        <v>4</v>
      </c>
      <c r="AP1589" s="2" t="str">
        <f t="shared" si="496"/>
        <v>WEEK</v>
      </c>
      <c r="AQ1589" s="2" t="str">
        <f t="shared" si="497"/>
        <v>OM TRANSPORTWEEK</v>
      </c>
      <c r="AR1589" s="71">
        <f t="shared" si="498"/>
        <v>475</v>
      </c>
      <c r="AS1589" s="71">
        <f>VLOOKUP(AJ1589,Invoicing!A:K,10,FALSE)</f>
        <v>25</v>
      </c>
      <c r="AT1589" s="71">
        <f t="shared" si="499"/>
        <v>500</v>
      </c>
    </row>
    <row r="1590" spans="1:47">
      <c r="A1590" s="37" t="s">
        <v>55</v>
      </c>
      <c r="B1590" s="3" t="s">
        <v>38</v>
      </c>
      <c r="C1590" s="11">
        <v>45566.821527777778</v>
      </c>
      <c r="D1590" s="11">
        <v>45566.833333333336</v>
      </c>
      <c r="E1590" s="11" t="s">
        <v>49</v>
      </c>
      <c r="F1590" s="11" t="s">
        <v>40</v>
      </c>
      <c r="G1590" s="3" t="s">
        <v>1767</v>
      </c>
      <c r="H1590" s="3" t="s">
        <v>41</v>
      </c>
      <c r="I1590" s="11">
        <v>45567.833333333336</v>
      </c>
      <c r="J1590" s="12">
        <v>45569.131944444445</v>
      </c>
      <c r="K1590" s="12">
        <v>45569.125</v>
      </c>
      <c r="L1590" s="12">
        <v>45569.137499999997</v>
      </c>
      <c r="M1590" s="12" t="s">
        <v>12</v>
      </c>
      <c r="N1590" s="3" t="s">
        <v>42</v>
      </c>
      <c r="O1590" s="3">
        <v>1</v>
      </c>
      <c r="P1590" s="1">
        <f t="shared" si="480"/>
        <v>40</v>
      </c>
      <c r="Q1590" s="1">
        <f t="shared" si="481"/>
        <v>10</v>
      </c>
      <c r="R1590" s="72">
        <f t="shared" si="482"/>
        <v>45569.131944444445</v>
      </c>
      <c r="S1590" s="73">
        <f t="shared" si="483"/>
        <v>1.0118055555576575</v>
      </c>
      <c r="T1590" s="74">
        <f>Table2[[#This Row],[ETA A OFRECIMIENTO]]*24</f>
        <v>24.28333333338378</v>
      </c>
      <c r="U1590" s="1" t="str">
        <f t="shared" si="484"/>
        <v>YES</v>
      </c>
      <c r="V1590" s="73">
        <f t="shared" si="485"/>
        <v>1.2916666666642413</v>
      </c>
      <c r="W1590" s="74">
        <f>Table2[[#This Row],[DEL. AVAILABLE A SLOT]]*24</f>
        <v>30.999999999941792</v>
      </c>
      <c r="X1590" s="1" t="str">
        <f t="shared" si="486"/>
        <v>NO</v>
      </c>
      <c r="Y1590" s="73">
        <f t="shared" si="487"/>
        <v>2.3034722222218988</v>
      </c>
      <c r="Z1590" s="74">
        <f>Table2[[#This Row],[ETA A TIMESLOT]]*24</f>
        <v>55.283333333325572</v>
      </c>
      <c r="AA1590" s="73">
        <f t="shared" si="488"/>
        <v>6.9444444452528842E-3</v>
      </c>
      <c r="AB1590" s="73" t="str">
        <f t="shared" si="489"/>
        <v>SI</v>
      </c>
      <c r="AC1590" s="74">
        <f>Table2[[#This Row],[PUNTUALIDAD (H)]]*24</f>
        <v>0.16666666668606922</v>
      </c>
      <c r="AD1590" s="73">
        <f t="shared" si="490"/>
        <v>2.3159722222189885</v>
      </c>
      <c r="AE1590" s="74">
        <f>Table2[[#This Row],[ATA TO UNLOADING]]*24</f>
        <v>55.583333333255723</v>
      </c>
      <c r="AF1590" s="74" t="str">
        <f>IF(Table2[[#This Row],[ATA TO UNLOADING 2]]&lt;=48,"YES","NO")</f>
        <v>NO</v>
      </c>
      <c r="AG1590" s="75">
        <f t="shared" si="491"/>
        <v>0.125</v>
      </c>
      <c r="AH1590" s="2" t="s">
        <v>24</v>
      </c>
      <c r="AI1590" s="2" t="str">
        <f t="shared" si="492"/>
        <v>MSKU4595026</v>
      </c>
      <c r="AJ1590" s="76" t="str">
        <f t="shared" si="493"/>
        <v>CTU FLEVOKUST BV</v>
      </c>
      <c r="AK1590" s="77">
        <f>IF($M1590="TRUCK",VLOOKUP($AQ1590,Invoicing!$A$17:$B$49,MATCH($AK$1,Invoicing!$A$17:$B$17,0),FALSE),VLOOKUP($AQ1590,Invoicing!$N$17:$O$21,MATCH($AK$1,Invoicing!$N$17:$O$17,0),FALSE))</f>
        <v>380</v>
      </c>
      <c r="AL1590" s="78" t="e">
        <f>VLOOKUP($E1590,Invoicing!$A$1:$H$8,MATCH(TRACKER!$N1591,Invoicing!$A$1:$H$1,0),FALSE)</f>
        <v>#N/A</v>
      </c>
      <c r="AM1590" s="78">
        <v>35</v>
      </c>
      <c r="AN1590" s="78">
        <f t="shared" si="494"/>
        <v>35</v>
      </c>
      <c r="AO1590" s="2">
        <f t="shared" si="495"/>
        <v>5</v>
      </c>
      <c r="AP1590" s="2" t="str">
        <f t="shared" si="496"/>
        <v>NIGHT</v>
      </c>
      <c r="AQ1590" s="2" t="str">
        <f t="shared" si="497"/>
        <v>CTU FLEVOKUST BVNIGHT</v>
      </c>
      <c r="AR1590" s="71">
        <f t="shared" si="498"/>
        <v>415</v>
      </c>
      <c r="AS1590" s="71">
        <f>VLOOKUP(AJ1590,Invoicing!A:K,10,FALSE)</f>
        <v>0</v>
      </c>
      <c r="AT1590" s="71">
        <f t="shared" si="499"/>
        <v>415</v>
      </c>
    </row>
    <row r="1591" spans="1:47">
      <c r="A1591" s="37" t="s">
        <v>55</v>
      </c>
      <c r="B1591" s="3" t="s">
        <v>38</v>
      </c>
      <c r="C1591" s="11">
        <v>45566.821527777778</v>
      </c>
      <c r="D1591" s="11">
        <v>45566.833333333336</v>
      </c>
      <c r="E1591" s="11" t="s">
        <v>45</v>
      </c>
      <c r="F1591" s="11" t="s">
        <v>40</v>
      </c>
      <c r="G1591" s="3" t="s">
        <v>1768</v>
      </c>
      <c r="H1591" s="3" t="s">
        <v>41</v>
      </c>
      <c r="I1591" s="11">
        <v>45567.833333333336</v>
      </c>
      <c r="J1591" s="12">
        <v>45567.940972222219</v>
      </c>
      <c r="K1591" s="12">
        <v>45567.979166666664</v>
      </c>
      <c r="L1591" s="12">
        <v>45567.940972222219</v>
      </c>
      <c r="M1591" s="61" t="s">
        <v>115</v>
      </c>
      <c r="N1591" s="3" t="s">
        <v>42</v>
      </c>
      <c r="O1591" s="3">
        <v>1</v>
      </c>
      <c r="P1591" s="1">
        <f t="shared" si="480"/>
        <v>40</v>
      </c>
      <c r="Q1591" s="1">
        <f t="shared" si="481"/>
        <v>10</v>
      </c>
      <c r="R1591" s="72">
        <f t="shared" si="482"/>
        <v>45567.940972222219</v>
      </c>
      <c r="S1591" s="73">
        <f t="shared" si="483"/>
        <v>1.0118055555576575</v>
      </c>
      <c r="T1591" s="74">
        <f>Table2[[#This Row],[ETA A OFRECIMIENTO]]*24</f>
        <v>24.28333333338378</v>
      </c>
      <c r="U1591" s="1" t="str">
        <f t="shared" si="484"/>
        <v>YES</v>
      </c>
      <c r="V1591" s="73">
        <f t="shared" si="485"/>
        <v>0.14583333332848269</v>
      </c>
      <c r="W1591" s="74">
        <f>Table2[[#This Row],[DEL. AVAILABLE A SLOT]]*24</f>
        <v>3.4999999998835847</v>
      </c>
      <c r="X1591" s="1" t="str">
        <f t="shared" si="486"/>
        <v>SI</v>
      </c>
      <c r="Y1591" s="73">
        <f t="shared" si="487"/>
        <v>1.1576388888861402</v>
      </c>
      <c r="Z1591" s="74">
        <f>Table2[[#This Row],[ETA A TIMESLOT]]*24</f>
        <v>27.783333333267365</v>
      </c>
      <c r="AA1591" s="73">
        <f t="shared" si="488"/>
        <v>0</v>
      </c>
      <c r="AB1591" s="73" t="str">
        <f t="shared" si="489"/>
        <v>SI</v>
      </c>
      <c r="AC1591" s="74">
        <f>Table2[[#This Row],[PUNTUALIDAD (H)]]*24</f>
        <v>0</v>
      </c>
      <c r="AD1591" s="73">
        <f t="shared" si="490"/>
        <v>1.1194444444408873</v>
      </c>
      <c r="AE1591" s="74">
        <f>Table2[[#This Row],[ATA TO UNLOADING]]*24</f>
        <v>26.866666666581295</v>
      </c>
      <c r="AF1591" s="74" t="str">
        <f>IF(Table2[[#This Row],[ATA TO UNLOADING 2]]&lt;=48,"YES","NO")</f>
        <v>YES</v>
      </c>
      <c r="AG1591" s="75">
        <f t="shared" si="491"/>
        <v>0.97916666666424135</v>
      </c>
      <c r="AH1591" s="2" t="s">
        <v>24</v>
      </c>
      <c r="AI1591" s="2" t="str">
        <f t="shared" si="492"/>
        <v>MSKU4691776</v>
      </c>
      <c r="AJ1591" s="76" t="str">
        <f t="shared" si="493"/>
        <v>OM TRANSPORT</v>
      </c>
      <c r="AK1591" s="77">
        <f>IF($M1591="TRUCK",VLOOKUP($AQ1591,Invoicing!$A$17:$B$49,MATCH($AK$1,Invoicing!$A$17:$B$17,0),FALSE),VLOOKUP($AQ1591,Invoicing!$N$17:$O$21,MATCH($AK$1,Invoicing!$N$17:$O$17,0),FALSE))</f>
        <v>475</v>
      </c>
      <c r="AL1591" s="78" t="e">
        <f>VLOOKUP($E1591,Invoicing!$A$1:$H$8,MATCH(TRACKER!$N1592,Invoicing!$A$1:$H$1,0),FALSE)</f>
        <v>#N/A</v>
      </c>
      <c r="AM1591" s="78">
        <f>VLOOKUP($E1591,Invoicing!$A$1:$H$8,MATCH(TRACKER!$O$1,Invoicing!$A$1:$H$1,0),FALSE)</f>
        <v>50</v>
      </c>
      <c r="AN1591" s="78">
        <f t="shared" si="494"/>
        <v>50</v>
      </c>
      <c r="AO1591" s="2">
        <f t="shared" si="495"/>
        <v>3</v>
      </c>
      <c r="AP1591" s="2" t="str">
        <f t="shared" si="496"/>
        <v>NIGHT</v>
      </c>
      <c r="AQ1591" s="2" t="str">
        <f t="shared" si="497"/>
        <v>OM TRANSPORTNIGHT</v>
      </c>
      <c r="AR1591" s="71">
        <f t="shared" si="498"/>
        <v>525</v>
      </c>
      <c r="AS1591" s="71">
        <f>VLOOKUP(AJ1591,Invoicing!A:K,10,FALSE)</f>
        <v>25</v>
      </c>
      <c r="AT1591" s="71">
        <f t="shared" si="499"/>
        <v>550</v>
      </c>
    </row>
    <row r="1592" spans="1:47">
      <c r="A1592" s="37" t="s">
        <v>55</v>
      </c>
      <c r="B1592" s="3" t="s">
        <v>38</v>
      </c>
      <c r="C1592" s="11">
        <v>45566.821527777778</v>
      </c>
      <c r="D1592" s="11">
        <v>45566.833333333336</v>
      </c>
      <c r="E1592" s="11" t="s">
        <v>49</v>
      </c>
      <c r="F1592" s="11" t="s">
        <v>40</v>
      </c>
      <c r="G1592" s="3" t="s">
        <v>1769</v>
      </c>
      <c r="H1592" s="3" t="s">
        <v>41</v>
      </c>
      <c r="I1592" s="11">
        <v>45567.833333333336</v>
      </c>
      <c r="J1592" s="12">
        <v>45571.71597222222</v>
      </c>
      <c r="K1592" s="12">
        <v>45571.75</v>
      </c>
      <c r="L1592" s="12">
        <v>45571.774305555555</v>
      </c>
      <c r="M1592" s="12" t="s">
        <v>12</v>
      </c>
      <c r="N1592" s="3" t="s">
        <v>42</v>
      </c>
      <c r="O1592" s="3">
        <v>1</v>
      </c>
      <c r="P1592" s="1">
        <f t="shared" si="480"/>
        <v>40</v>
      </c>
      <c r="Q1592" s="1">
        <f t="shared" si="481"/>
        <v>10</v>
      </c>
      <c r="R1592" s="72">
        <f t="shared" si="482"/>
        <v>45571.71597222222</v>
      </c>
      <c r="S1592" s="73">
        <f t="shared" si="483"/>
        <v>1.0118055555576575</v>
      </c>
      <c r="T1592" s="74">
        <f>Table2[[#This Row],[ETA A OFRECIMIENTO]]*24</f>
        <v>24.28333333338378</v>
      </c>
      <c r="U1592" s="1" t="str">
        <f t="shared" si="484"/>
        <v>YES</v>
      </c>
      <c r="V1592" s="73">
        <f t="shared" si="485"/>
        <v>3.9166666666642413</v>
      </c>
      <c r="W1592" s="74">
        <f>Table2[[#This Row],[DEL. AVAILABLE A SLOT]]*24</f>
        <v>93.999999999941792</v>
      </c>
      <c r="X1592" s="1" t="str">
        <f t="shared" si="486"/>
        <v>NO</v>
      </c>
      <c r="Y1592" s="73">
        <f t="shared" si="487"/>
        <v>4.9284722222218988</v>
      </c>
      <c r="Z1592" s="74">
        <f>Table2[[#This Row],[ETA A TIMESLOT]]*24</f>
        <v>118.28333333332557</v>
      </c>
      <c r="AA1592" s="73">
        <f t="shared" si="488"/>
        <v>0</v>
      </c>
      <c r="AB1592" s="73" t="str">
        <f t="shared" si="489"/>
        <v>SI</v>
      </c>
      <c r="AC1592" s="74">
        <f>Table2[[#This Row],[PUNTUALIDAD (H)]]*24</f>
        <v>0</v>
      </c>
      <c r="AD1592" s="73">
        <f t="shared" si="490"/>
        <v>4.952777777776646</v>
      </c>
      <c r="AE1592" s="74">
        <f>Table2[[#This Row],[ATA TO UNLOADING]]*24</f>
        <v>118.8666666666395</v>
      </c>
      <c r="AF1592" s="74" t="str">
        <f>IF(Table2[[#This Row],[ATA TO UNLOADING 2]]&lt;=48,"YES","NO")</f>
        <v>NO</v>
      </c>
      <c r="AG1592" s="75">
        <f t="shared" si="491"/>
        <v>0.75</v>
      </c>
      <c r="AH1592" s="2" t="s">
        <v>42</v>
      </c>
      <c r="AI1592" s="2" t="str">
        <f t="shared" si="492"/>
        <v>MSKU8810174</v>
      </c>
      <c r="AJ1592" s="76" t="str">
        <f t="shared" si="493"/>
        <v>CTU FLEVOKUST BV</v>
      </c>
      <c r="AK1592" s="77">
        <f>IF($M1592="TRUCK",VLOOKUP($AQ1592,Invoicing!$A$17:$B$49,MATCH($AK$1,Invoicing!$A$17:$B$17,0),FALSE),VLOOKUP($AQ1592,Invoicing!$N$17:$O$21,MATCH($AK$1,Invoicing!$N$17:$O$17,0),FALSE))</f>
        <v>500</v>
      </c>
      <c r="AL1592" s="78" t="e">
        <f>VLOOKUP($E1592,Invoicing!$A$1:$H$8,MATCH(TRACKER!$N1593,Invoicing!$A$1:$H$1,0),FALSE)</f>
        <v>#N/A</v>
      </c>
      <c r="AM1592" s="78">
        <v>35</v>
      </c>
      <c r="AN1592" s="78">
        <f t="shared" si="494"/>
        <v>35</v>
      </c>
      <c r="AO1592" s="2">
        <f t="shared" si="495"/>
        <v>7</v>
      </c>
      <c r="AP1592" s="2" t="str">
        <f t="shared" si="496"/>
        <v>SUNDAY</v>
      </c>
      <c r="AQ1592" s="2" t="str">
        <f t="shared" si="497"/>
        <v>CTU FLEVOKUST BVSUNDAY</v>
      </c>
      <c r="AR1592" s="71">
        <f t="shared" si="498"/>
        <v>535</v>
      </c>
      <c r="AS1592" s="71">
        <f>VLOOKUP(AJ1592,Invoicing!A:K,10,FALSE)</f>
        <v>0</v>
      </c>
      <c r="AT1592" s="71">
        <f t="shared" si="499"/>
        <v>535</v>
      </c>
    </row>
    <row r="1593" spans="1:47">
      <c r="A1593" s="37" t="s">
        <v>55</v>
      </c>
      <c r="B1593" s="3" t="s">
        <v>38</v>
      </c>
      <c r="C1593" s="11">
        <v>45566.821527777778</v>
      </c>
      <c r="D1593" s="11">
        <v>45566.833333333336</v>
      </c>
      <c r="E1593" s="11" t="s">
        <v>49</v>
      </c>
      <c r="F1593" s="11" t="s">
        <v>40</v>
      </c>
      <c r="G1593" s="3" t="s">
        <v>1770</v>
      </c>
      <c r="H1593" s="3" t="s">
        <v>41</v>
      </c>
      <c r="I1593" s="11">
        <v>45567.833333333336</v>
      </c>
      <c r="J1593" s="12">
        <v>45571.773611111108</v>
      </c>
      <c r="K1593" s="12">
        <v>45571.8125</v>
      </c>
      <c r="L1593" s="12">
        <v>45571.784722222219</v>
      </c>
      <c r="M1593" s="61" t="s">
        <v>12</v>
      </c>
      <c r="N1593" s="3" t="s">
        <v>42</v>
      </c>
      <c r="O1593" s="3">
        <v>0</v>
      </c>
      <c r="P1593" s="1">
        <f t="shared" si="480"/>
        <v>40</v>
      </c>
      <c r="Q1593" s="1">
        <f t="shared" si="481"/>
        <v>10</v>
      </c>
      <c r="R1593" s="72">
        <f t="shared" si="482"/>
        <v>45571.773611111108</v>
      </c>
      <c r="S1593" s="73">
        <f t="shared" si="483"/>
        <v>1.0118055555576575</v>
      </c>
      <c r="T1593" s="74">
        <f>Table2[[#This Row],[ETA A OFRECIMIENTO]]*24</f>
        <v>24.28333333338378</v>
      </c>
      <c r="U1593" s="1" t="str">
        <f t="shared" si="484"/>
        <v>YES</v>
      </c>
      <c r="V1593" s="73">
        <f t="shared" si="485"/>
        <v>3.9791666666642413</v>
      </c>
      <c r="W1593" s="74">
        <f>Table2[[#This Row],[DEL. AVAILABLE A SLOT]]*24</f>
        <v>95.499999999941792</v>
      </c>
      <c r="X1593" s="1" t="str">
        <f t="shared" si="486"/>
        <v>NO</v>
      </c>
      <c r="Y1593" s="73">
        <f t="shared" si="487"/>
        <v>4.9909722222218988</v>
      </c>
      <c r="Z1593" s="74">
        <f>Table2[[#This Row],[ETA A TIMESLOT]]*24</f>
        <v>119.78333333332557</v>
      </c>
      <c r="AA1593" s="73">
        <f t="shared" si="488"/>
        <v>0</v>
      </c>
      <c r="AB1593" s="73" t="str">
        <f t="shared" si="489"/>
        <v>SI</v>
      </c>
      <c r="AC1593" s="74">
        <f>Table2[[#This Row],[PUNTUALIDAD (H)]]*24</f>
        <v>0</v>
      </c>
      <c r="AD1593" s="73">
        <f t="shared" si="490"/>
        <v>4.9631944444408873</v>
      </c>
      <c r="AE1593" s="74">
        <f>Table2[[#This Row],[ATA TO UNLOADING]]*24</f>
        <v>119.1166666665813</v>
      </c>
      <c r="AF1593" s="74" t="str">
        <f>IF(Table2[[#This Row],[ATA TO UNLOADING 2]]&lt;=48,"YES","NO")</f>
        <v>NO</v>
      </c>
      <c r="AG1593" s="75">
        <f t="shared" si="491"/>
        <v>0.8125</v>
      </c>
      <c r="AH1593" s="2" t="s">
        <v>42</v>
      </c>
      <c r="AI1593" s="2" t="str">
        <f t="shared" si="492"/>
        <v>TCNU3111699</v>
      </c>
      <c r="AJ1593" s="76" t="str">
        <f t="shared" si="493"/>
        <v>CTU FLEVOKUST BV</v>
      </c>
      <c r="AK1593" s="77">
        <f>IF($M1593="TRUCK",VLOOKUP($AQ1593,Invoicing!$A$17:$B$49,MATCH($AK$1,Invoicing!$A$17:$B$17,0),FALSE),VLOOKUP($AQ1593,Invoicing!$N$17:$O$21,MATCH($AK$1,Invoicing!$N$17:$O$17,0),FALSE))</f>
        <v>500</v>
      </c>
      <c r="AL1593" s="78" t="e">
        <f>VLOOKUP($E1593,Invoicing!$A$1:$H$8,MATCH(TRACKER!$N1594,Invoicing!$A$1:$H$1,0),FALSE)</f>
        <v>#N/A</v>
      </c>
      <c r="AM1593" s="78">
        <v>35</v>
      </c>
      <c r="AN1593" s="78">
        <f t="shared" si="494"/>
        <v>0</v>
      </c>
      <c r="AO1593" s="2">
        <f t="shared" si="495"/>
        <v>7</v>
      </c>
      <c r="AP1593" s="2" t="str">
        <f t="shared" si="496"/>
        <v>SUNDAY</v>
      </c>
      <c r="AQ1593" s="2" t="str">
        <f t="shared" si="497"/>
        <v>CTU FLEVOKUST BVSUNDAY</v>
      </c>
      <c r="AR1593" s="71">
        <f t="shared" si="498"/>
        <v>500</v>
      </c>
      <c r="AS1593" s="71">
        <f>VLOOKUP(AJ1593,Invoicing!A:K,10,FALSE)</f>
        <v>0</v>
      </c>
      <c r="AT1593" s="71">
        <f t="shared" si="499"/>
        <v>500</v>
      </c>
    </row>
    <row r="1594" spans="1:47">
      <c r="A1594" s="37" t="s">
        <v>55</v>
      </c>
      <c r="B1594" s="3" t="s">
        <v>38</v>
      </c>
      <c r="C1594" s="11">
        <v>45566.821527777778</v>
      </c>
      <c r="D1594" s="11">
        <v>45566.833333333336</v>
      </c>
      <c r="E1594" s="11" t="s">
        <v>49</v>
      </c>
      <c r="F1594" s="11" t="s">
        <v>40</v>
      </c>
      <c r="G1594" s="3" t="s">
        <v>1771</v>
      </c>
      <c r="H1594" s="3" t="s">
        <v>41</v>
      </c>
      <c r="I1594" s="11">
        <v>45567.833333333336</v>
      </c>
      <c r="J1594" s="12">
        <v>45569.309027777781</v>
      </c>
      <c r="K1594" s="12">
        <v>45569.3125</v>
      </c>
      <c r="L1594" s="12">
        <v>45569.322916666664</v>
      </c>
      <c r="M1594" s="61" t="s">
        <v>12</v>
      </c>
      <c r="N1594" s="3" t="s">
        <v>42</v>
      </c>
      <c r="O1594" s="3">
        <v>0</v>
      </c>
      <c r="P1594" s="1">
        <f t="shared" si="480"/>
        <v>40</v>
      </c>
      <c r="Q1594" s="1">
        <f t="shared" si="481"/>
        <v>10</v>
      </c>
      <c r="R1594" s="72">
        <f t="shared" si="482"/>
        <v>45569.309027777781</v>
      </c>
      <c r="S1594" s="73">
        <f t="shared" si="483"/>
        <v>1.0118055555576575</v>
      </c>
      <c r="T1594" s="74">
        <f>Table2[[#This Row],[ETA A OFRECIMIENTO]]*24</f>
        <v>24.28333333338378</v>
      </c>
      <c r="U1594" s="1" t="str">
        <f t="shared" si="484"/>
        <v>YES</v>
      </c>
      <c r="V1594" s="73">
        <f t="shared" si="485"/>
        <v>1.4791666666642413</v>
      </c>
      <c r="W1594" s="74">
        <f>Table2[[#This Row],[DEL. AVAILABLE A SLOT]]*24</f>
        <v>35.499999999941792</v>
      </c>
      <c r="X1594" s="1" t="str">
        <f t="shared" si="486"/>
        <v>NO</v>
      </c>
      <c r="Y1594" s="73">
        <f t="shared" si="487"/>
        <v>2.4909722222218988</v>
      </c>
      <c r="Z1594" s="74">
        <f>Table2[[#This Row],[ETA A TIMESLOT]]*24</f>
        <v>59.783333333325572</v>
      </c>
      <c r="AA1594" s="73">
        <f t="shared" si="488"/>
        <v>0</v>
      </c>
      <c r="AB1594" s="73" t="str">
        <f t="shared" si="489"/>
        <v>SI</v>
      </c>
      <c r="AC1594" s="74">
        <f>Table2[[#This Row],[PUNTUALIDAD (H)]]*24</f>
        <v>0</v>
      </c>
      <c r="AD1594" s="73">
        <f t="shared" si="490"/>
        <v>2.5013888888861402</v>
      </c>
      <c r="AE1594" s="74">
        <f>Table2[[#This Row],[ATA TO UNLOADING]]*24</f>
        <v>60.033333333267365</v>
      </c>
      <c r="AF1594" s="74" t="str">
        <f>IF(Table2[[#This Row],[ATA TO UNLOADING 2]]&lt;=48,"YES","NO")</f>
        <v>NO</v>
      </c>
      <c r="AG1594" s="75">
        <f t="shared" si="491"/>
        <v>0.3125</v>
      </c>
      <c r="AH1594" s="2" t="s">
        <v>42</v>
      </c>
      <c r="AI1594" s="2" t="str">
        <f t="shared" si="492"/>
        <v>MSKU0547375</v>
      </c>
      <c r="AJ1594" s="76" t="str">
        <f t="shared" si="493"/>
        <v>CTU FLEVOKUST BV</v>
      </c>
      <c r="AK1594" s="77">
        <f>IF($M1594="TRUCK",VLOOKUP($AQ1594,Invoicing!$A$17:$B$49,MATCH($AK$1,Invoicing!$A$17:$B$17,0),FALSE),VLOOKUP($AQ1594,Invoicing!$N$17:$O$21,MATCH($AK$1,Invoicing!$N$17:$O$17,0),FALSE))</f>
        <v>380</v>
      </c>
      <c r="AL1594" s="78" t="e">
        <f>VLOOKUP($E1594,Invoicing!$A$1:$H$8,MATCH(TRACKER!$N1595,Invoicing!$A$1:$H$1,0),FALSE)</f>
        <v>#N/A</v>
      </c>
      <c r="AM1594" s="78">
        <v>35</v>
      </c>
      <c r="AN1594" s="78">
        <f t="shared" si="494"/>
        <v>0</v>
      </c>
      <c r="AO1594" s="2">
        <f t="shared" si="495"/>
        <v>5</v>
      </c>
      <c r="AP1594" s="2" t="str">
        <f t="shared" si="496"/>
        <v>WEEK</v>
      </c>
      <c r="AQ1594" s="2" t="str">
        <f t="shared" si="497"/>
        <v>CTU FLEVOKUST BVWEEK</v>
      </c>
      <c r="AR1594" s="71">
        <f t="shared" si="498"/>
        <v>380</v>
      </c>
      <c r="AS1594" s="71">
        <f>VLOOKUP(AJ1594,Invoicing!A:K,10,FALSE)</f>
        <v>0</v>
      </c>
      <c r="AT1594" s="71">
        <f t="shared" si="499"/>
        <v>380</v>
      </c>
    </row>
    <row r="1595" spans="1:47">
      <c r="A1595" s="37" t="s">
        <v>55</v>
      </c>
      <c r="B1595" s="3" t="s">
        <v>38</v>
      </c>
      <c r="C1595" s="11">
        <v>45566.821527777778</v>
      </c>
      <c r="D1595" s="11">
        <v>45566.833333333336</v>
      </c>
      <c r="E1595" s="11" t="s">
        <v>49</v>
      </c>
      <c r="F1595" s="11" t="s">
        <v>40</v>
      </c>
      <c r="G1595" s="3" t="s">
        <v>1772</v>
      </c>
      <c r="H1595" s="3" t="s">
        <v>41</v>
      </c>
      <c r="I1595" s="11">
        <v>45567.833333333336</v>
      </c>
      <c r="J1595" s="12">
        <v>45571.652083333334</v>
      </c>
      <c r="K1595" s="12">
        <v>45571.6875</v>
      </c>
      <c r="L1595" s="12">
        <v>45571.65625</v>
      </c>
      <c r="M1595" s="61" t="s">
        <v>12</v>
      </c>
      <c r="N1595" s="3" t="s">
        <v>42</v>
      </c>
      <c r="O1595" s="3">
        <v>0</v>
      </c>
      <c r="P1595" s="1">
        <f t="shared" si="480"/>
        <v>40</v>
      </c>
      <c r="Q1595" s="1">
        <f t="shared" si="481"/>
        <v>10</v>
      </c>
      <c r="R1595" s="72">
        <f t="shared" si="482"/>
        <v>45571.652083333334</v>
      </c>
      <c r="S1595" s="73">
        <f t="shared" si="483"/>
        <v>1.0118055555576575</v>
      </c>
      <c r="T1595" s="74">
        <f>Table2[[#This Row],[ETA A OFRECIMIENTO]]*24</f>
        <v>24.28333333338378</v>
      </c>
      <c r="U1595" s="1" t="str">
        <f t="shared" si="484"/>
        <v>YES</v>
      </c>
      <c r="V1595" s="73">
        <f t="shared" si="485"/>
        <v>3.8541666666642413</v>
      </c>
      <c r="W1595" s="74">
        <f>Table2[[#This Row],[DEL. AVAILABLE A SLOT]]*24</f>
        <v>92.499999999941792</v>
      </c>
      <c r="X1595" s="1" t="str">
        <f t="shared" si="486"/>
        <v>NO</v>
      </c>
      <c r="Y1595" s="73">
        <f t="shared" si="487"/>
        <v>4.8659722222218988</v>
      </c>
      <c r="Z1595" s="74">
        <f>Table2[[#This Row],[ETA A TIMESLOT]]*24</f>
        <v>116.78333333332557</v>
      </c>
      <c r="AA1595" s="73">
        <f t="shared" si="488"/>
        <v>0</v>
      </c>
      <c r="AB1595" s="73" t="str">
        <f t="shared" si="489"/>
        <v>SI</v>
      </c>
      <c r="AC1595" s="74">
        <f>Table2[[#This Row],[PUNTUALIDAD (H)]]*24</f>
        <v>0</v>
      </c>
      <c r="AD1595" s="73">
        <f t="shared" si="490"/>
        <v>4.8347222222218988</v>
      </c>
      <c r="AE1595" s="74">
        <f>Table2[[#This Row],[ATA TO UNLOADING]]*24</f>
        <v>116.03333333332557</v>
      </c>
      <c r="AF1595" s="74" t="str">
        <f>IF(Table2[[#This Row],[ATA TO UNLOADING 2]]&lt;=48,"YES","NO")</f>
        <v>NO</v>
      </c>
      <c r="AG1595" s="75">
        <f t="shared" si="491"/>
        <v>0.6875</v>
      </c>
      <c r="AH1595" s="2" t="s">
        <v>42</v>
      </c>
      <c r="AI1595" s="2" t="str">
        <f t="shared" si="492"/>
        <v>MRKU2961762</v>
      </c>
      <c r="AJ1595" s="76" t="str">
        <f t="shared" si="493"/>
        <v>CTU FLEVOKUST BV</v>
      </c>
      <c r="AK1595" s="77">
        <f>IF($M1595="TRUCK",VLOOKUP($AQ1595,Invoicing!$A$17:$B$49,MATCH($AK$1,Invoicing!$A$17:$B$17,0),FALSE),VLOOKUP($AQ1595,Invoicing!$N$17:$O$21,MATCH($AK$1,Invoicing!$N$17:$O$17,0),FALSE))</f>
        <v>500</v>
      </c>
      <c r="AL1595" s="78" t="e">
        <f>VLOOKUP($E1595,Invoicing!$A$1:$H$8,MATCH(TRACKER!$N1596,Invoicing!$A$1:$H$1,0),FALSE)</f>
        <v>#N/A</v>
      </c>
      <c r="AM1595" s="78">
        <v>35</v>
      </c>
      <c r="AN1595" s="78">
        <f t="shared" si="494"/>
        <v>0</v>
      </c>
      <c r="AO1595" s="2">
        <f t="shared" si="495"/>
        <v>7</v>
      </c>
      <c r="AP1595" s="2" t="str">
        <f t="shared" si="496"/>
        <v>SUNDAY</v>
      </c>
      <c r="AQ1595" s="2" t="str">
        <f t="shared" si="497"/>
        <v>CTU FLEVOKUST BVSUNDAY</v>
      </c>
      <c r="AR1595" s="71">
        <f t="shared" si="498"/>
        <v>500</v>
      </c>
      <c r="AS1595" s="71">
        <f>VLOOKUP(AJ1595,Invoicing!A:K,10,FALSE)</f>
        <v>0</v>
      </c>
      <c r="AT1595" s="71">
        <f t="shared" si="499"/>
        <v>500</v>
      </c>
    </row>
    <row r="1596" spans="1:47">
      <c r="A1596" s="37" t="s">
        <v>55</v>
      </c>
      <c r="B1596" s="3" t="s">
        <v>38</v>
      </c>
      <c r="C1596" s="11">
        <v>45566.821527777778</v>
      </c>
      <c r="D1596" s="11">
        <v>45566.833333333336</v>
      </c>
      <c r="E1596" s="11" t="s">
        <v>49</v>
      </c>
      <c r="F1596" s="11" t="s">
        <v>40</v>
      </c>
      <c r="G1596" s="3" t="s">
        <v>1773</v>
      </c>
      <c r="H1596" s="3" t="s">
        <v>41</v>
      </c>
      <c r="I1596" s="11">
        <v>45567.833333333336</v>
      </c>
      <c r="J1596" s="12">
        <v>45569.585416666669</v>
      </c>
      <c r="K1596" s="12">
        <v>45569.583333333336</v>
      </c>
      <c r="L1596" s="12">
        <v>45569.59375</v>
      </c>
      <c r="M1596" s="61" t="s">
        <v>12</v>
      </c>
      <c r="N1596" s="3" t="s">
        <v>42</v>
      </c>
      <c r="O1596" s="3">
        <v>0</v>
      </c>
      <c r="P1596" s="1">
        <f t="shared" si="480"/>
        <v>40</v>
      </c>
      <c r="Q1596" s="1">
        <f t="shared" si="481"/>
        <v>10</v>
      </c>
      <c r="R1596" s="72">
        <f t="shared" si="482"/>
        <v>45569.585416666669</v>
      </c>
      <c r="S1596" s="73">
        <f t="shared" si="483"/>
        <v>1.0118055555576575</v>
      </c>
      <c r="T1596" s="74">
        <f>Table2[[#This Row],[ETA A OFRECIMIENTO]]*24</f>
        <v>24.28333333338378</v>
      </c>
      <c r="U1596" s="1" t="str">
        <f t="shared" si="484"/>
        <v>YES</v>
      </c>
      <c r="V1596" s="73">
        <f t="shared" si="485"/>
        <v>1.75</v>
      </c>
      <c r="W1596" s="74">
        <f>Table2[[#This Row],[DEL. AVAILABLE A SLOT]]*24</f>
        <v>42</v>
      </c>
      <c r="X1596" s="1" t="str">
        <f t="shared" si="486"/>
        <v>NO</v>
      </c>
      <c r="Y1596" s="73">
        <f t="shared" si="487"/>
        <v>2.7618055555576575</v>
      </c>
      <c r="Z1596" s="74">
        <f>Table2[[#This Row],[ETA A TIMESLOT]]*24</f>
        <v>66.28333333338378</v>
      </c>
      <c r="AA1596" s="73">
        <f t="shared" si="488"/>
        <v>2.0833333328482695E-3</v>
      </c>
      <c r="AB1596" s="73" t="str">
        <f t="shared" si="489"/>
        <v>SI</v>
      </c>
      <c r="AC1596" s="74">
        <f>Table2[[#This Row],[PUNTUALIDAD (H)]]*24</f>
        <v>4.9999999988358468E-2</v>
      </c>
      <c r="AD1596" s="73">
        <f t="shared" si="490"/>
        <v>2.7722222222218988</v>
      </c>
      <c r="AE1596" s="74">
        <f>Table2[[#This Row],[ATA TO UNLOADING]]*24</f>
        <v>66.533333333325572</v>
      </c>
      <c r="AF1596" s="74" t="str">
        <f>IF(Table2[[#This Row],[ATA TO UNLOADING 2]]&lt;=48,"YES","NO")</f>
        <v>NO</v>
      </c>
      <c r="AG1596" s="75">
        <f t="shared" si="491"/>
        <v>0.58333333333575865</v>
      </c>
      <c r="AH1596" s="2" t="s">
        <v>42</v>
      </c>
      <c r="AI1596" s="2" t="str">
        <f t="shared" si="492"/>
        <v>UETU6807326</v>
      </c>
      <c r="AJ1596" s="76" t="str">
        <f t="shared" si="493"/>
        <v>CTU FLEVOKUST BV</v>
      </c>
      <c r="AK1596" s="77">
        <f>IF($M1596="TRUCK",VLOOKUP($AQ1596,Invoicing!$A$17:$B$49,MATCH($AK$1,Invoicing!$A$17:$B$17,0),FALSE),VLOOKUP($AQ1596,Invoicing!$N$17:$O$21,MATCH($AK$1,Invoicing!$N$17:$O$17,0),FALSE))</f>
        <v>380</v>
      </c>
      <c r="AL1596" s="78" t="e">
        <f>VLOOKUP($E1596,Invoicing!$A$1:$H$8,MATCH(TRACKER!$N1597,Invoicing!$A$1:$H$1,0),FALSE)</f>
        <v>#N/A</v>
      </c>
      <c r="AM1596" s="78">
        <v>35</v>
      </c>
      <c r="AN1596" s="78">
        <f t="shared" si="494"/>
        <v>0</v>
      </c>
      <c r="AO1596" s="2">
        <f t="shared" si="495"/>
        <v>5</v>
      </c>
      <c r="AP1596" s="2" t="str">
        <f t="shared" si="496"/>
        <v>WEEK</v>
      </c>
      <c r="AQ1596" s="2" t="str">
        <f t="shared" si="497"/>
        <v>CTU FLEVOKUST BVWEEK</v>
      </c>
      <c r="AR1596" s="71">
        <f t="shared" si="498"/>
        <v>380</v>
      </c>
      <c r="AS1596" s="71">
        <f>VLOOKUP(AJ1596,Invoicing!A:K,10,FALSE)</f>
        <v>0</v>
      </c>
      <c r="AT1596" s="71">
        <f t="shared" si="499"/>
        <v>480</v>
      </c>
      <c r="AU1596" s="55">
        <v>100</v>
      </c>
    </row>
    <row r="1597" spans="1:47">
      <c r="A1597" s="37" t="s">
        <v>55</v>
      </c>
      <c r="B1597" s="3" t="s">
        <v>38</v>
      </c>
      <c r="C1597" s="11">
        <v>45566.821527777778</v>
      </c>
      <c r="D1597" s="11">
        <v>45566.833333333336</v>
      </c>
      <c r="E1597" s="11" t="s">
        <v>44</v>
      </c>
      <c r="F1597" s="11" t="s">
        <v>40</v>
      </c>
      <c r="G1597" s="3" t="s">
        <v>1774</v>
      </c>
      <c r="H1597" s="3" t="s">
        <v>41</v>
      </c>
      <c r="I1597" s="11">
        <v>45567.833333333336</v>
      </c>
      <c r="J1597" s="12">
        <v>45568.371527777781</v>
      </c>
      <c r="K1597" s="12">
        <v>45568.4375</v>
      </c>
      <c r="L1597" s="12">
        <v>45568.447916666664</v>
      </c>
      <c r="M1597" s="61" t="s">
        <v>115</v>
      </c>
      <c r="N1597" s="3" t="s">
        <v>42</v>
      </c>
      <c r="O1597" s="3">
        <v>0</v>
      </c>
      <c r="P1597" s="1">
        <f t="shared" si="480"/>
        <v>40</v>
      </c>
      <c r="Q1597" s="1">
        <f t="shared" si="481"/>
        <v>10</v>
      </c>
      <c r="R1597" s="72">
        <f t="shared" si="482"/>
        <v>45568.371527777781</v>
      </c>
      <c r="S1597" s="73">
        <f t="shared" si="483"/>
        <v>1.0118055555576575</v>
      </c>
      <c r="T1597" s="74">
        <f>Table2[[#This Row],[ETA A OFRECIMIENTO]]*24</f>
        <v>24.28333333338378</v>
      </c>
      <c r="U1597" s="1" t="str">
        <f t="shared" si="484"/>
        <v>YES</v>
      </c>
      <c r="V1597" s="73">
        <f t="shared" si="485"/>
        <v>0.60416666666424135</v>
      </c>
      <c r="W1597" s="74">
        <f>Table2[[#This Row],[DEL. AVAILABLE A SLOT]]*24</f>
        <v>14.499999999941792</v>
      </c>
      <c r="X1597" s="1" t="str">
        <f t="shared" si="486"/>
        <v>SI</v>
      </c>
      <c r="Y1597" s="73">
        <f t="shared" si="487"/>
        <v>1.6159722222218988</v>
      </c>
      <c r="Z1597" s="74">
        <f>Table2[[#This Row],[ETA A TIMESLOT]]*24</f>
        <v>38.783333333325572</v>
      </c>
      <c r="AA1597" s="73">
        <f t="shared" si="488"/>
        <v>0</v>
      </c>
      <c r="AB1597" s="73" t="str">
        <f t="shared" si="489"/>
        <v>SI</v>
      </c>
      <c r="AC1597" s="74">
        <f>Table2[[#This Row],[PUNTUALIDAD (H)]]*24</f>
        <v>0</v>
      </c>
      <c r="AD1597" s="73">
        <f t="shared" si="490"/>
        <v>1.6263888888861402</v>
      </c>
      <c r="AE1597" s="74">
        <f>Table2[[#This Row],[ATA TO UNLOADING]]*24</f>
        <v>39.033333333267365</v>
      </c>
      <c r="AF1597" s="74" t="str">
        <f>IF(Table2[[#This Row],[ATA TO UNLOADING 2]]&lt;=48,"YES","NO")</f>
        <v>YES</v>
      </c>
      <c r="AG1597" s="75">
        <f t="shared" si="491"/>
        <v>0.4375</v>
      </c>
      <c r="AH1597" s="2" t="s">
        <v>42</v>
      </c>
      <c r="AI1597" s="2" t="str">
        <f t="shared" si="492"/>
        <v>MSKU6456040</v>
      </c>
      <c r="AJ1597" s="76" t="str">
        <f t="shared" si="493"/>
        <v>MSI</v>
      </c>
      <c r="AK1597" s="77">
        <f>IF($M1597="TRUCK",VLOOKUP($AQ1597,Invoicing!$A$17:$B$49,MATCH($AK$1,Invoicing!$A$17:$B$17,0),FALSE),VLOOKUP($AQ1597,Invoicing!$N$17:$O$21,MATCH($AK$1,Invoicing!$N$17:$O$17,0),FALSE))</f>
        <v>480</v>
      </c>
      <c r="AL1597" s="78" t="e">
        <f>VLOOKUP($E1597,Invoicing!$A$1:$H$8,MATCH(TRACKER!$N1598,Invoicing!$A$1:$H$1,0),FALSE)</f>
        <v>#N/A</v>
      </c>
      <c r="AM1597" s="78">
        <f>VLOOKUP($E1597,Invoicing!$A$1:$H$8,MATCH(TRACKER!$O$1,Invoicing!$A$1:$H$1,0),FALSE)</f>
        <v>50</v>
      </c>
      <c r="AN1597" s="78">
        <f t="shared" si="494"/>
        <v>0</v>
      </c>
      <c r="AO1597" s="2">
        <f t="shared" si="495"/>
        <v>4</v>
      </c>
      <c r="AP1597" s="2" t="str">
        <f t="shared" si="496"/>
        <v>WEEK</v>
      </c>
      <c r="AQ1597" s="2" t="str">
        <f t="shared" si="497"/>
        <v>MSIWEEK</v>
      </c>
      <c r="AR1597" s="71">
        <f t="shared" si="498"/>
        <v>480</v>
      </c>
      <c r="AS1597" s="71">
        <f>VLOOKUP(AJ1597,Invoicing!A:K,10,FALSE)</f>
        <v>25</v>
      </c>
      <c r="AT1597" s="71">
        <f t="shared" si="499"/>
        <v>505</v>
      </c>
    </row>
    <row r="1598" spans="1:47">
      <c r="A1598" s="37" t="s">
        <v>55</v>
      </c>
      <c r="B1598" s="3" t="s">
        <v>38</v>
      </c>
      <c r="C1598" s="11">
        <v>45566.821527777778</v>
      </c>
      <c r="D1598" s="11">
        <v>45566.833333333336</v>
      </c>
      <c r="E1598" s="11" t="s">
        <v>49</v>
      </c>
      <c r="F1598" s="11" t="s">
        <v>40</v>
      </c>
      <c r="G1598" s="3" t="s">
        <v>1775</v>
      </c>
      <c r="H1598" s="3" t="s">
        <v>41</v>
      </c>
      <c r="I1598" s="11">
        <v>45567.833333333336</v>
      </c>
      <c r="J1598" s="12">
        <v>45569.376388888886</v>
      </c>
      <c r="K1598" s="12">
        <v>45569.375</v>
      </c>
      <c r="L1598" s="12">
        <v>45569.388888888891</v>
      </c>
      <c r="M1598" s="12" t="s">
        <v>12</v>
      </c>
      <c r="N1598" s="3" t="s">
        <v>42</v>
      </c>
      <c r="O1598" s="3">
        <v>0</v>
      </c>
      <c r="P1598" s="1">
        <f t="shared" si="480"/>
        <v>40</v>
      </c>
      <c r="Q1598" s="1">
        <f t="shared" si="481"/>
        <v>10</v>
      </c>
      <c r="R1598" s="72">
        <f t="shared" si="482"/>
        <v>45569.376388888886</v>
      </c>
      <c r="S1598" s="73">
        <f t="shared" si="483"/>
        <v>1.0118055555576575</v>
      </c>
      <c r="T1598" s="74">
        <f>Table2[[#This Row],[ETA A OFRECIMIENTO]]*24</f>
        <v>24.28333333338378</v>
      </c>
      <c r="U1598" s="1" t="str">
        <f t="shared" si="484"/>
        <v>YES</v>
      </c>
      <c r="V1598" s="73">
        <f t="shared" si="485"/>
        <v>1.5416666666642413</v>
      </c>
      <c r="W1598" s="74">
        <f>Table2[[#This Row],[DEL. AVAILABLE A SLOT]]*24</f>
        <v>36.999999999941792</v>
      </c>
      <c r="X1598" s="1" t="str">
        <f t="shared" si="486"/>
        <v>NO</v>
      </c>
      <c r="Y1598" s="73">
        <f t="shared" si="487"/>
        <v>2.5534722222218988</v>
      </c>
      <c r="Z1598" s="74">
        <f>Table2[[#This Row],[ETA A TIMESLOT]]*24</f>
        <v>61.283333333325572</v>
      </c>
      <c r="AA1598" s="73">
        <f t="shared" si="488"/>
        <v>1.3888888861401938E-3</v>
      </c>
      <c r="AB1598" s="73" t="str">
        <f t="shared" si="489"/>
        <v>SI</v>
      </c>
      <c r="AC1598" s="74">
        <f>Table2[[#This Row],[PUNTUALIDAD (H)]]*24</f>
        <v>3.3333333267364651E-2</v>
      </c>
      <c r="AD1598" s="73">
        <f t="shared" si="490"/>
        <v>2.5673611111124046</v>
      </c>
      <c r="AE1598" s="74">
        <f>Table2[[#This Row],[ATA TO UNLOADING]]*24</f>
        <v>61.616666666697711</v>
      </c>
      <c r="AF1598" s="74" t="str">
        <f>IF(Table2[[#This Row],[ATA TO UNLOADING 2]]&lt;=48,"YES","NO")</f>
        <v>NO</v>
      </c>
      <c r="AG1598" s="75">
        <f t="shared" si="491"/>
        <v>0.375</v>
      </c>
      <c r="AH1598" s="2" t="s">
        <v>42</v>
      </c>
      <c r="AI1598" s="2" t="str">
        <f t="shared" si="492"/>
        <v>UETU6808913</v>
      </c>
      <c r="AJ1598" s="76" t="str">
        <f t="shared" si="493"/>
        <v>CTU FLEVOKUST BV</v>
      </c>
      <c r="AK1598" s="77">
        <f>IF($M1598="TRUCK",VLOOKUP($AQ1598,Invoicing!$A$17:$B$49,MATCH($AK$1,Invoicing!$A$17:$B$17,0),FALSE),VLOOKUP($AQ1598,Invoicing!$N$17:$O$21,MATCH($AK$1,Invoicing!$N$17:$O$17,0),FALSE))</f>
        <v>380</v>
      </c>
      <c r="AL1598" s="78" t="e">
        <f>VLOOKUP($E1598,Invoicing!$A$1:$H$8,MATCH(TRACKER!$N1599,Invoicing!$A$1:$H$1,0),FALSE)</f>
        <v>#N/A</v>
      </c>
      <c r="AM1598" s="78">
        <v>35</v>
      </c>
      <c r="AN1598" s="78">
        <f t="shared" si="494"/>
        <v>0</v>
      </c>
      <c r="AO1598" s="2">
        <f t="shared" si="495"/>
        <v>5</v>
      </c>
      <c r="AP1598" s="2" t="str">
        <f t="shared" si="496"/>
        <v>WEEK</v>
      </c>
      <c r="AQ1598" s="2" t="str">
        <f t="shared" si="497"/>
        <v>CTU FLEVOKUST BVWEEK</v>
      </c>
      <c r="AR1598" s="71">
        <f t="shared" si="498"/>
        <v>380</v>
      </c>
      <c r="AS1598" s="71">
        <f>VLOOKUP(AJ1598,Invoicing!A:K,10,FALSE)</f>
        <v>0</v>
      </c>
      <c r="AT1598" s="71">
        <f t="shared" si="499"/>
        <v>480</v>
      </c>
      <c r="AU1598" s="55">
        <v>100</v>
      </c>
    </row>
    <row r="1599" spans="1:47">
      <c r="A1599" s="37" t="s">
        <v>55</v>
      </c>
      <c r="B1599" s="3" t="s">
        <v>38</v>
      </c>
      <c r="C1599" s="11">
        <v>45566.821527777778</v>
      </c>
      <c r="D1599" s="11">
        <v>45566.833333333336</v>
      </c>
      <c r="E1599" s="11" t="s">
        <v>45</v>
      </c>
      <c r="F1599" s="11" t="s">
        <v>40</v>
      </c>
      <c r="G1599" s="3" t="s">
        <v>1776</v>
      </c>
      <c r="H1599" s="3" t="s">
        <v>41</v>
      </c>
      <c r="I1599" s="11">
        <v>45567.833333333336</v>
      </c>
      <c r="J1599" s="12">
        <v>45568.25</v>
      </c>
      <c r="K1599" s="12">
        <v>45568.25</v>
      </c>
      <c r="L1599" s="12">
        <v>45568.306944444441</v>
      </c>
      <c r="M1599" s="61" t="s">
        <v>115</v>
      </c>
      <c r="N1599" s="3" t="s">
        <v>42</v>
      </c>
      <c r="O1599" s="3">
        <v>0</v>
      </c>
      <c r="P1599" s="1">
        <f t="shared" si="480"/>
        <v>40</v>
      </c>
      <c r="Q1599" s="1">
        <f t="shared" si="481"/>
        <v>10</v>
      </c>
      <c r="R1599" s="72">
        <f t="shared" si="482"/>
        <v>45568.25</v>
      </c>
      <c r="S1599" s="73">
        <f t="shared" si="483"/>
        <v>1.0118055555576575</v>
      </c>
      <c r="T1599" s="74">
        <f>Table2[[#This Row],[ETA A OFRECIMIENTO]]*24</f>
        <v>24.28333333338378</v>
      </c>
      <c r="U1599" s="1" t="str">
        <f t="shared" si="484"/>
        <v>YES</v>
      </c>
      <c r="V1599" s="73">
        <f t="shared" si="485"/>
        <v>0.41666666666424135</v>
      </c>
      <c r="W1599" s="74">
        <f>Table2[[#This Row],[DEL. AVAILABLE A SLOT]]*24</f>
        <v>9.9999999999417923</v>
      </c>
      <c r="X1599" s="1" t="str">
        <f t="shared" si="486"/>
        <v>SI</v>
      </c>
      <c r="Y1599" s="73">
        <f t="shared" si="487"/>
        <v>1.4284722222218988</v>
      </c>
      <c r="Z1599" s="74">
        <f>Table2[[#This Row],[ETA A TIMESLOT]]*24</f>
        <v>34.283333333325572</v>
      </c>
      <c r="AA1599" s="73">
        <f t="shared" si="488"/>
        <v>0</v>
      </c>
      <c r="AB1599" s="73" t="str">
        <f t="shared" si="489"/>
        <v>SI</v>
      </c>
      <c r="AC1599" s="74">
        <f>Table2[[#This Row],[PUNTUALIDAD (H)]]*24</f>
        <v>0</v>
      </c>
      <c r="AD1599" s="73">
        <f t="shared" si="490"/>
        <v>1.4854166666627862</v>
      </c>
      <c r="AE1599" s="74">
        <f>Table2[[#This Row],[ATA TO UNLOADING]]*24</f>
        <v>35.649999999906868</v>
      </c>
      <c r="AF1599" s="74" t="str">
        <f>IF(Table2[[#This Row],[ATA TO UNLOADING 2]]&lt;=48,"YES","NO")</f>
        <v>YES</v>
      </c>
      <c r="AG1599" s="75">
        <f t="shared" si="491"/>
        <v>0.25</v>
      </c>
      <c r="AH1599" s="2" t="s">
        <v>42</v>
      </c>
      <c r="AI1599" s="2" t="str">
        <f t="shared" si="492"/>
        <v>MSKU1249652</v>
      </c>
      <c r="AJ1599" s="76" t="str">
        <f t="shared" si="493"/>
        <v>OM TRANSPORT</v>
      </c>
      <c r="AK1599" s="77">
        <f>IF($M1599="TRUCK",VLOOKUP($AQ1599,Invoicing!$A$17:$B$49,MATCH($AK$1,Invoicing!$A$17:$B$17,0),FALSE),VLOOKUP($AQ1599,Invoicing!$N$17:$O$21,MATCH($AK$1,Invoicing!$N$17:$O$17,0),FALSE))</f>
        <v>475</v>
      </c>
      <c r="AL1599" s="78" t="e">
        <f>VLOOKUP($E1599,Invoicing!$A$1:$H$8,MATCH(TRACKER!$N1600,Invoicing!$A$1:$H$1,0),FALSE)</f>
        <v>#N/A</v>
      </c>
      <c r="AM1599" s="78">
        <f>VLOOKUP($E1599,Invoicing!$A$1:$H$8,MATCH(TRACKER!$O$1,Invoicing!$A$1:$H$1,0),FALSE)</f>
        <v>50</v>
      </c>
      <c r="AN1599" s="78">
        <f t="shared" si="494"/>
        <v>0</v>
      </c>
      <c r="AO1599" s="2">
        <f t="shared" si="495"/>
        <v>4</v>
      </c>
      <c r="AP1599" s="2" t="str">
        <f t="shared" si="496"/>
        <v>WEEK</v>
      </c>
      <c r="AQ1599" s="2" t="str">
        <f t="shared" si="497"/>
        <v>OM TRANSPORTWEEK</v>
      </c>
      <c r="AR1599" s="71">
        <f t="shared" si="498"/>
        <v>475</v>
      </c>
      <c r="AS1599" s="71">
        <f>VLOOKUP(AJ1599,Invoicing!A:K,10,FALSE)</f>
        <v>25</v>
      </c>
      <c r="AT1599" s="71">
        <f t="shared" si="499"/>
        <v>600</v>
      </c>
      <c r="AU1599" s="55">
        <v>100</v>
      </c>
    </row>
    <row r="1600" spans="1:47">
      <c r="A1600" s="37" t="s">
        <v>55</v>
      </c>
      <c r="B1600" s="3" t="s">
        <v>38</v>
      </c>
      <c r="C1600" s="11">
        <v>45566.821527777778</v>
      </c>
      <c r="D1600" s="11">
        <v>45566.833333333336</v>
      </c>
      <c r="E1600" s="11" t="s">
        <v>49</v>
      </c>
      <c r="F1600" s="11" t="s">
        <v>40</v>
      </c>
      <c r="G1600" s="3" t="s">
        <v>1777</v>
      </c>
      <c r="H1600" s="3" t="s">
        <v>41</v>
      </c>
      <c r="I1600" s="11">
        <v>45567.833333333336</v>
      </c>
      <c r="J1600" s="12">
        <v>45571.319444444445</v>
      </c>
      <c r="K1600" s="12">
        <v>45571.3125</v>
      </c>
      <c r="L1600" s="12">
        <v>45571.326388888891</v>
      </c>
      <c r="M1600" s="12" t="s">
        <v>12</v>
      </c>
      <c r="N1600" s="3" t="s">
        <v>42</v>
      </c>
      <c r="O1600" s="3">
        <v>1</v>
      </c>
      <c r="P1600" s="1">
        <f t="shared" si="480"/>
        <v>40</v>
      </c>
      <c r="Q1600" s="1">
        <f t="shared" si="481"/>
        <v>10</v>
      </c>
      <c r="R1600" s="72">
        <f t="shared" si="482"/>
        <v>45571.319444444445</v>
      </c>
      <c r="S1600" s="73">
        <f t="shared" si="483"/>
        <v>1.0118055555576575</v>
      </c>
      <c r="T1600" s="74">
        <f>Table2[[#This Row],[ETA A OFRECIMIENTO]]*24</f>
        <v>24.28333333338378</v>
      </c>
      <c r="U1600" s="1" t="str">
        <f t="shared" si="484"/>
        <v>YES</v>
      </c>
      <c r="V1600" s="73">
        <f t="shared" si="485"/>
        <v>3.4791666666642413</v>
      </c>
      <c r="W1600" s="74">
        <f>Table2[[#This Row],[DEL. AVAILABLE A SLOT]]*24</f>
        <v>83.499999999941792</v>
      </c>
      <c r="X1600" s="1" t="str">
        <f t="shared" si="486"/>
        <v>NO</v>
      </c>
      <c r="Y1600" s="73">
        <f t="shared" si="487"/>
        <v>4.4909722222218988</v>
      </c>
      <c r="Z1600" s="74">
        <f>Table2[[#This Row],[ETA A TIMESLOT]]*24</f>
        <v>107.78333333332557</v>
      </c>
      <c r="AA1600" s="73">
        <f t="shared" si="488"/>
        <v>6.9444444452528842E-3</v>
      </c>
      <c r="AB1600" s="73" t="str">
        <f t="shared" si="489"/>
        <v>SI</v>
      </c>
      <c r="AC1600" s="74">
        <f>Table2[[#This Row],[PUNTUALIDAD (H)]]*24</f>
        <v>0.16666666668606922</v>
      </c>
      <c r="AD1600" s="73">
        <f t="shared" si="490"/>
        <v>4.5048611111124046</v>
      </c>
      <c r="AE1600" s="74">
        <f>Table2[[#This Row],[ATA TO UNLOADING]]*24</f>
        <v>108.11666666669771</v>
      </c>
      <c r="AF1600" s="74" t="str">
        <f>IF(Table2[[#This Row],[ATA TO UNLOADING 2]]&lt;=48,"YES","NO")</f>
        <v>NO</v>
      </c>
      <c r="AG1600" s="75">
        <f t="shared" si="491"/>
        <v>0.3125</v>
      </c>
      <c r="AH1600" s="2" t="s">
        <v>42</v>
      </c>
      <c r="AI1600" s="2" t="str">
        <f t="shared" si="492"/>
        <v>MRSU5260162</v>
      </c>
      <c r="AJ1600" s="76" t="str">
        <f t="shared" si="493"/>
        <v>CTU FLEVOKUST BV</v>
      </c>
      <c r="AK1600" s="77">
        <f>IF($M1600="TRUCK",VLOOKUP($AQ1600,Invoicing!$A$17:$B$49,MATCH($AK$1,Invoicing!$A$17:$B$17,0),FALSE),VLOOKUP($AQ1600,Invoicing!$N$17:$O$21,MATCH($AK$1,Invoicing!$N$17:$O$17,0),FALSE))</f>
        <v>500</v>
      </c>
      <c r="AL1600" s="78" t="e">
        <f>VLOOKUP($E1600,Invoicing!$A$1:$H$8,MATCH(TRACKER!$N1601,Invoicing!$A$1:$H$1,0),FALSE)</f>
        <v>#N/A</v>
      </c>
      <c r="AM1600" s="78">
        <v>35</v>
      </c>
      <c r="AN1600" s="78">
        <f t="shared" si="494"/>
        <v>35</v>
      </c>
      <c r="AO1600" s="2">
        <f t="shared" si="495"/>
        <v>7</v>
      </c>
      <c r="AP1600" s="2" t="str">
        <f t="shared" si="496"/>
        <v>SUNDAY</v>
      </c>
      <c r="AQ1600" s="2" t="str">
        <f t="shared" si="497"/>
        <v>CTU FLEVOKUST BVSUNDAY</v>
      </c>
      <c r="AR1600" s="71">
        <f t="shared" si="498"/>
        <v>535</v>
      </c>
      <c r="AS1600" s="71">
        <f>VLOOKUP(AJ1600,Invoicing!A:K,10,FALSE)</f>
        <v>0</v>
      </c>
      <c r="AT1600" s="71">
        <f t="shared" si="499"/>
        <v>535</v>
      </c>
    </row>
    <row r="1601" spans="1:46">
      <c r="A1601" s="37" t="s">
        <v>55</v>
      </c>
      <c r="B1601" s="3" t="s">
        <v>38</v>
      </c>
      <c r="C1601" s="11">
        <v>45566.821527777778</v>
      </c>
      <c r="D1601" s="11">
        <v>45566.833333333336</v>
      </c>
      <c r="E1601" s="11" t="s">
        <v>43</v>
      </c>
      <c r="F1601" s="11" t="s">
        <v>40</v>
      </c>
      <c r="G1601" s="3" t="s">
        <v>1778</v>
      </c>
      <c r="H1601" s="3" t="s">
        <v>41</v>
      </c>
      <c r="I1601" s="11">
        <v>45567.833333333336</v>
      </c>
      <c r="J1601" s="12">
        <v>45568.207638888889</v>
      </c>
      <c r="K1601" s="12">
        <v>45568.166666666664</v>
      </c>
      <c r="L1601" s="12">
        <v>45568.215277777781</v>
      </c>
      <c r="M1601" s="61" t="s">
        <v>115</v>
      </c>
      <c r="N1601" s="3" t="s">
        <v>42</v>
      </c>
      <c r="O1601" s="3">
        <v>0</v>
      </c>
      <c r="P1601" s="1">
        <f t="shared" si="480"/>
        <v>40</v>
      </c>
      <c r="Q1601" s="1">
        <f t="shared" si="481"/>
        <v>10</v>
      </c>
      <c r="R1601" s="72">
        <f t="shared" si="482"/>
        <v>45568.207638888889</v>
      </c>
      <c r="S1601" s="73">
        <f t="shared" si="483"/>
        <v>1.0118055555576575</v>
      </c>
      <c r="T1601" s="74">
        <f>Table2[[#This Row],[ETA A OFRECIMIENTO]]*24</f>
        <v>24.28333333338378</v>
      </c>
      <c r="U1601" s="1" t="str">
        <f t="shared" si="484"/>
        <v>YES</v>
      </c>
      <c r="V1601" s="73">
        <f t="shared" si="485"/>
        <v>0.33333333332848269</v>
      </c>
      <c r="W1601" s="74">
        <f>Table2[[#This Row],[DEL. AVAILABLE A SLOT]]*24</f>
        <v>7.9999999998835847</v>
      </c>
      <c r="X1601" s="1" t="str">
        <f t="shared" si="486"/>
        <v>SI</v>
      </c>
      <c r="Y1601" s="73">
        <f t="shared" si="487"/>
        <v>1.3451388888861402</v>
      </c>
      <c r="Z1601" s="74">
        <f>Table2[[#This Row],[ETA A TIMESLOT]]*24</f>
        <v>32.283333333267365</v>
      </c>
      <c r="AA1601" s="73">
        <f t="shared" si="488"/>
        <v>4.0972222224809229E-2</v>
      </c>
      <c r="AB1601" s="73" t="str">
        <f t="shared" si="489"/>
        <v>NO</v>
      </c>
      <c r="AC1601" s="74">
        <f>Table2[[#This Row],[PUNTUALIDAD (H)]]*24</f>
        <v>0.9833333333954215</v>
      </c>
      <c r="AD1601" s="73">
        <f t="shared" si="490"/>
        <v>1.3937500000029104</v>
      </c>
      <c r="AE1601" s="74">
        <f>Table2[[#This Row],[ATA TO UNLOADING]]*24</f>
        <v>33.450000000069849</v>
      </c>
      <c r="AF1601" s="74" t="str">
        <f>IF(Table2[[#This Row],[ATA TO UNLOADING 2]]&lt;=48,"YES","NO")</f>
        <v>YES</v>
      </c>
      <c r="AG1601" s="75">
        <f t="shared" si="491"/>
        <v>0.16666666666424135</v>
      </c>
      <c r="AH1601" s="2" t="s">
        <v>24</v>
      </c>
      <c r="AI1601" s="2" t="str">
        <f t="shared" si="492"/>
        <v>TCNU1722111</v>
      </c>
      <c r="AJ1601" s="76" t="str">
        <f t="shared" si="493"/>
        <v>LOGIX</v>
      </c>
      <c r="AK1601" s="77">
        <f>IF($M1601="TRUCK",VLOOKUP($AQ1601,Invoicing!$A$17:$B$49,MATCH($AK$1,Invoicing!$A$17:$B$17,0),FALSE),VLOOKUP($AQ1601,Invoicing!$N$17:$O$21,MATCH($AK$1,Invoicing!$N$17:$O$17,0),FALSE))</f>
        <v>530</v>
      </c>
      <c r="AL1601" s="78" t="e">
        <f>VLOOKUP($E1601,Invoicing!$A$1:$H$8,MATCH(TRACKER!$N1602,Invoicing!$A$1:$H$1,0),FALSE)</f>
        <v>#N/A</v>
      </c>
      <c r="AM1601" s="78">
        <f>VLOOKUP($E1601,Invoicing!$A$1:$H$8,MATCH(TRACKER!$O$1,Invoicing!$A$1:$H$1,0),FALSE)</f>
        <v>50</v>
      </c>
      <c r="AN1601" s="78">
        <f t="shared" si="494"/>
        <v>0</v>
      </c>
      <c r="AO1601" s="2">
        <f t="shared" si="495"/>
        <v>4</v>
      </c>
      <c r="AP1601" s="2" t="str">
        <f t="shared" si="496"/>
        <v>NIGHT</v>
      </c>
      <c r="AQ1601" s="2" t="str">
        <f t="shared" si="497"/>
        <v>LOGIXNIGHT</v>
      </c>
      <c r="AR1601" s="71">
        <f t="shared" si="498"/>
        <v>530</v>
      </c>
      <c r="AS1601" s="71">
        <f>VLOOKUP(AJ1601,Invoicing!A:K,10,FALSE)</f>
        <v>25</v>
      </c>
      <c r="AT1601" s="71">
        <f t="shared" si="499"/>
        <v>555</v>
      </c>
    </row>
    <row r="1602" spans="1:46">
      <c r="A1602" s="37" t="s">
        <v>55</v>
      </c>
      <c r="B1602" s="3" t="s">
        <v>38</v>
      </c>
      <c r="C1602" s="11">
        <v>45566.821527777778</v>
      </c>
      <c r="D1602" s="11">
        <v>45566.833333333336</v>
      </c>
      <c r="E1602" s="11" t="s">
        <v>49</v>
      </c>
      <c r="F1602" s="11" t="s">
        <v>40</v>
      </c>
      <c r="G1602" s="3" t="s">
        <v>1779</v>
      </c>
      <c r="H1602" s="3" t="s">
        <v>41</v>
      </c>
      <c r="I1602" s="11">
        <v>45567.833333333336</v>
      </c>
      <c r="J1602" s="12">
        <v>45569.212500000001</v>
      </c>
      <c r="K1602" s="12">
        <v>45569.1875</v>
      </c>
      <c r="L1602" s="12">
        <v>45569.220833333333</v>
      </c>
      <c r="M1602" s="12" t="s">
        <v>12</v>
      </c>
      <c r="N1602" s="3" t="s">
        <v>42</v>
      </c>
      <c r="O1602" s="3">
        <v>1</v>
      </c>
      <c r="P1602" s="1">
        <f t="shared" ref="P1602:P1665" si="500">IF(K1602="","",WEEKNUM(R1602,2))</f>
        <v>40</v>
      </c>
      <c r="Q1602" s="1">
        <f t="shared" ref="Q1602:Q1665" si="501">IF(K1602="","",MONTH(R1602))</f>
        <v>10</v>
      </c>
      <c r="R1602" s="72">
        <f t="shared" ref="R1602:R1665" si="502">IF(ISBLANK(J1602),IF(ISBLANK(L1602),"00:00",L1602),J1602)</f>
        <v>45569.212500000001</v>
      </c>
      <c r="S1602" s="73">
        <f t="shared" ref="S1602:S1665" si="503">(I1602-C1602)</f>
        <v>1.0118055555576575</v>
      </c>
      <c r="T1602" s="74">
        <f>Table2[[#This Row],[ETA A OFRECIMIENTO]]*24</f>
        <v>24.28333333338378</v>
      </c>
      <c r="U1602" s="1" t="str">
        <f t="shared" ref="U1602:U1665" si="504">IF(S1602="","",IF(S1602&lt;=2,"YES","NO"))</f>
        <v>YES</v>
      </c>
      <c r="V1602" s="73">
        <f t="shared" ref="V1602:V1665" si="505">(K1602-I1602)</f>
        <v>1.3541666666642413</v>
      </c>
      <c r="W1602" s="74">
        <f>Table2[[#This Row],[DEL. AVAILABLE A SLOT]]*24</f>
        <v>32.499999999941792</v>
      </c>
      <c r="X1602" s="1" t="str">
        <f t="shared" ref="X1602:X1665" si="506">IF(V1602="","",IF(V1602&lt;=1,"SI","NO"))</f>
        <v>NO</v>
      </c>
      <c r="Y1602" s="73">
        <f t="shared" ref="Y1602:Y1665" si="507">(K1602-C1602)</f>
        <v>2.3659722222218988</v>
      </c>
      <c r="Z1602" s="74">
        <f>Table2[[#This Row],[ETA A TIMESLOT]]*24</f>
        <v>56.783333333325572</v>
      </c>
      <c r="AA1602" s="73">
        <f t="shared" ref="AA1602:AA1665" si="508">IF(R1602&lt; K1602, TIME(0,0,0), R1602-K1602)</f>
        <v>2.5000000001455192E-2</v>
      </c>
      <c r="AB1602" s="73" t="str">
        <f t="shared" ref="AB1602:AB1665" si="509">IF(AA1602&gt;TIME(0,45,0),"NO","SI")</f>
        <v>SI</v>
      </c>
      <c r="AC1602" s="74">
        <f>Table2[[#This Row],[PUNTUALIDAD (H)]]*24</f>
        <v>0.6000000000349246</v>
      </c>
      <c r="AD1602" s="73">
        <f t="shared" ref="AD1602:AD1665" si="510">(L1602-C1602)</f>
        <v>2.3993055555547471</v>
      </c>
      <c r="AE1602" s="74">
        <f>Table2[[#This Row],[ATA TO UNLOADING]]*24</f>
        <v>57.583333333313931</v>
      </c>
      <c r="AF1602" s="74" t="str">
        <f>IF(Table2[[#This Row],[ATA TO UNLOADING 2]]&lt;=48,"YES","NO")</f>
        <v>NO</v>
      </c>
      <c r="AG1602" s="75">
        <f t="shared" ref="AG1602:AG1665" si="511">MOD(K1602,1)</f>
        <v>0.1875</v>
      </c>
      <c r="AH1602" s="2" t="s">
        <v>42</v>
      </c>
      <c r="AI1602" s="2" t="str">
        <f t="shared" ref="AI1602:AI1665" si="512">G1602</f>
        <v>MRKU2494708</v>
      </c>
      <c r="AJ1602" s="76" t="str">
        <f t="shared" ref="AJ1602:AJ1665" si="513">E1602</f>
        <v>CTU FLEVOKUST BV</v>
      </c>
      <c r="AK1602" s="77">
        <f>IF($M1602="TRUCK",VLOOKUP($AQ1602,Invoicing!$A$17:$B$49,MATCH($AK$1,Invoicing!$A$17:$B$17,0),FALSE),VLOOKUP($AQ1602,Invoicing!$N$17:$O$21,MATCH($AK$1,Invoicing!$N$17:$O$17,0),FALSE))</f>
        <v>380</v>
      </c>
      <c r="AL1602" s="78" t="e">
        <f>VLOOKUP($E1602,Invoicing!$A$1:$H$8,MATCH(TRACKER!$N1603,Invoicing!$A$1:$H$1,0),FALSE)</f>
        <v>#N/A</v>
      </c>
      <c r="AM1602" s="78">
        <v>35</v>
      </c>
      <c r="AN1602" s="78">
        <f t="shared" ref="AN1602:AN1665" si="514">IF($O1602&lt;&gt;0,$O1602*$AM1602,0)</f>
        <v>35</v>
      </c>
      <c r="AO1602" s="2">
        <f t="shared" ref="AO1602:AO1665" si="515">WEEKDAY(K1602,2)</f>
        <v>5</v>
      </c>
      <c r="AP1602" s="2" t="str">
        <f t="shared" ref="AP1602:AP1665" si="516">IF(AH1602="NIGHT","NIGHT",IF(AO1602&lt;=5,"WEEK",IF(AO1602=7,"SUNDAY",IF(AO1602=6,"SATURDAY","SUNDAY"))))</f>
        <v>WEEK</v>
      </c>
      <c r="AQ1602" s="2" t="str">
        <f t="shared" ref="AQ1602:AQ1665" si="517">AJ1602&amp;AP1602</f>
        <v>CTU FLEVOKUST BVWEEK</v>
      </c>
      <c r="AR1602" s="71">
        <f t="shared" ref="AR1602:AR1665" si="518">IF(ISNA(AL1602),AK1602+AN1602,SUM($AK1602,$AN1602,IFERROR($AL1602,"0")))</f>
        <v>415</v>
      </c>
      <c r="AS1602" s="71">
        <f>VLOOKUP(AJ1602,Invoicing!A:K,10,FALSE)</f>
        <v>0</v>
      </c>
      <c r="AT1602" s="71">
        <f t="shared" ref="AT1602:AT1665" si="519">AR1602+AS1602+AU1602</f>
        <v>415</v>
      </c>
    </row>
    <row r="1603" spans="1:46">
      <c r="A1603" s="37" t="s">
        <v>55</v>
      </c>
      <c r="B1603" s="3" t="s">
        <v>38</v>
      </c>
      <c r="C1603" s="11">
        <v>45566.821527777778</v>
      </c>
      <c r="D1603" s="11">
        <v>45566.833333333336</v>
      </c>
      <c r="E1603" s="11" t="s">
        <v>43</v>
      </c>
      <c r="F1603" s="11" t="s">
        <v>40</v>
      </c>
      <c r="G1603" s="3" t="s">
        <v>1780</v>
      </c>
      <c r="H1603" s="3" t="s">
        <v>41</v>
      </c>
      <c r="I1603" s="11">
        <v>45567.833333333336</v>
      </c>
      <c r="J1603" s="12">
        <v>45568.831944444442</v>
      </c>
      <c r="K1603" s="12">
        <v>45568.8125</v>
      </c>
      <c r="L1603" s="12">
        <v>45568.836805555555</v>
      </c>
      <c r="M1603" s="61" t="s">
        <v>115</v>
      </c>
      <c r="N1603" s="3" t="s">
        <v>42</v>
      </c>
      <c r="O1603" s="3">
        <v>0</v>
      </c>
      <c r="P1603" s="1">
        <f t="shared" si="500"/>
        <v>40</v>
      </c>
      <c r="Q1603" s="1">
        <f t="shared" si="501"/>
        <v>10</v>
      </c>
      <c r="R1603" s="72">
        <f t="shared" si="502"/>
        <v>45568.831944444442</v>
      </c>
      <c r="S1603" s="73">
        <f t="shared" si="503"/>
        <v>1.0118055555576575</v>
      </c>
      <c r="T1603" s="74">
        <f>Table2[[#This Row],[ETA A OFRECIMIENTO]]*24</f>
        <v>24.28333333338378</v>
      </c>
      <c r="U1603" s="1" t="str">
        <f t="shared" si="504"/>
        <v>YES</v>
      </c>
      <c r="V1603" s="73">
        <f t="shared" si="505"/>
        <v>0.97916666666424135</v>
      </c>
      <c r="W1603" s="74">
        <f>Table2[[#This Row],[DEL. AVAILABLE A SLOT]]*24</f>
        <v>23.499999999941792</v>
      </c>
      <c r="X1603" s="1" t="str">
        <f t="shared" si="506"/>
        <v>SI</v>
      </c>
      <c r="Y1603" s="73">
        <f t="shared" si="507"/>
        <v>1.9909722222218988</v>
      </c>
      <c r="Z1603" s="74">
        <f>Table2[[#This Row],[ETA A TIMESLOT]]*24</f>
        <v>47.783333333325572</v>
      </c>
      <c r="AA1603" s="73">
        <f t="shared" si="508"/>
        <v>1.9444444442342501E-2</v>
      </c>
      <c r="AB1603" s="73" t="str">
        <f t="shared" si="509"/>
        <v>SI</v>
      </c>
      <c r="AC1603" s="74">
        <f>Table2[[#This Row],[PUNTUALIDAD (H)]]*24</f>
        <v>0.46666666661622003</v>
      </c>
      <c r="AD1603" s="73">
        <f t="shared" si="510"/>
        <v>2.015277777776646</v>
      </c>
      <c r="AE1603" s="74">
        <f>Table2[[#This Row],[ATA TO UNLOADING]]*24</f>
        <v>48.366666666639503</v>
      </c>
      <c r="AF1603" s="74" t="str">
        <f>IF(Table2[[#This Row],[ATA TO UNLOADING 2]]&lt;=48,"YES","NO")</f>
        <v>NO</v>
      </c>
      <c r="AG1603" s="75">
        <f t="shared" si="511"/>
        <v>0.8125</v>
      </c>
      <c r="AH1603" s="2" t="s">
        <v>42</v>
      </c>
      <c r="AI1603" s="2" t="str">
        <f t="shared" si="512"/>
        <v>MSKU8592616</v>
      </c>
      <c r="AJ1603" s="76" t="str">
        <f t="shared" si="513"/>
        <v>LOGIX</v>
      </c>
      <c r="AK1603" s="77">
        <f>IF($M1603="TRUCK",VLOOKUP($AQ1603,Invoicing!$A$17:$B$49,MATCH($AK$1,Invoicing!$A$17:$B$17,0),FALSE),VLOOKUP($AQ1603,Invoicing!$N$17:$O$21,MATCH($AK$1,Invoicing!$N$17:$O$17,0),FALSE))</f>
        <v>530</v>
      </c>
      <c r="AL1603" s="78" t="e">
        <f>VLOOKUP($E1603,Invoicing!$A$1:$H$8,MATCH(TRACKER!$N1604,Invoicing!$A$1:$H$1,0),FALSE)</f>
        <v>#N/A</v>
      </c>
      <c r="AM1603" s="78">
        <f>VLOOKUP($E1603,Invoicing!$A$1:$H$8,MATCH(TRACKER!$O$1,Invoicing!$A$1:$H$1,0),FALSE)</f>
        <v>50</v>
      </c>
      <c r="AN1603" s="78">
        <f t="shared" si="514"/>
        <v>0</v>
      </c>
      <c r="AO1603" s="2">
        <f t="shared" si="515"/>
        <v>4</v>
      </c>
      <c r="AP1603" s="2" t="str">
        <f t="shared" si="516"/>
        <v>WEEK</v>
      </c>
      <c r="AQ1603" s="2" t="str">
        <f t="shared" si="517"/>
        <v>LOGIXWEEK</v>
      </c>
      <c r="AR1603" s="71">
        <f t="shared" si="518"/>
        <v>530</v>
      </c>
      <c r="AS1603" s="71">
        <f>VLOOKUP(AJ1603,Invoicing!A:K,10,FALSE)</f>
        <v>25</v>
      </c>
      <c r="AT1603" s="71">
        <f t="shared" si="519"/>
        <v>555</v>
      </c>
    </row>
    <row r="1604" spans="1:46">
      <c r="A1604" s="37" t="s">
        <v>55</v>
      </c>
      <c r="B1604" s="3" t="s">
        <v>38</v>
      </c>
      <c r="C1604" s="11">
        <v>45566.821527777778</v>
      </c>
      <c r="D1604" s="11">
        <v>45566.833333333336</v>
      </c>
      <c r="E1604" s="11" t="s">
        <v>49</v>
      </c>
      <c r="F1604" s="11" t="s">
        <v>40</v>
      </c>
      <c r="G1604" s="3" t="s">
        <v>1781</v>
      </c>
      <c r="H1604" s="3" t="s">
        <v>41</v>
      </c>
      <c r="I1604" s="11">
        <v>45567.833333333336</v>
      </c>
      <c r="J1604" s="12">
        <v>45569.736111111109</v>
      </c>
      <c r="K1604" s="12">
        <v>45569.75</v>
      </c>
      <c r="L1604" s="12">
        <v>45569.743055555555</v>
      </c>
      <c r="M1604" s="12" t="s">
        <v>12</v>
      </c>
      <c r="N1604" s="3" t="s">
        <v>42</v>
      </c>
      <c r="O1604" s="3">
        <v>0</v>
      </c>
      <c r="P1604" s="1">
        <f t="shared" si="500"/>
        <v>40</v>
      </c>
      <c r="Q1604" s="1">
        <f t="shared" si="501"/>
        <v>10</v>
      </c>
      <c r="R1604" s="72">
        <f t="shared" si="502"/>
        <v>45569.736111111109</v>
      </c>
      <c r="S1604" s="73">
        <f t="shared" si="503"/>
        <v>1.0118055555576575</v>
      </c>
      <c r="T1604" s="74">
        <f>Table2[[#This Row],[ETA A OFRECIMIENTO]]*24</f>
        <v>24.28333333338378</v>
      </c>
      <c r="U1604" s="1" t="str">
        <f t="shared" si="504"/>
        <v>YES</v>
      </c>
      <c r="V1604" s="73">
        <f t="shared" si="505"/>
        <v>1.9166666666642413</v>
      </c>
      <c r="W1604" s="74">
        <f>Table2[[#This Row],[DEL. AVAILABLE A SLOT]]*24</f>
        <v>45.999999999941792</v>
      </c>
      <c r="X1604" s="1" t="str">
        <f t="shared" si="506"/>
        <v>NO</v>
      </c>
      <c r="Y1604" s="73">
        <f t="shared" si="507"/>
        <v>2.9284722222218988</v>
      </c>
      <c r="Z1604" s="74">
        <f>Table2[[#This Row],[ETA A TIMESLOT]]*24</f>
        <v>70.283333333325572</v>
      </c>
      <c r="AA1604" s="73">
        <f t="shared" si="508"/>
        <v>0</v>
      </c>
      <c r="AB1604" s="73" t="str">
        <f t="shared" si="509"/>
        <v>SI</v>
      </c>
      <c r="AC1604" s="74">
        <f>Table2[[#This Row],[PUNTUALIDAD (H)]]*24</f>
        <v>0</v>
      </c>
      <c r="AD1604" s="73">
        <f t="shared" si="510"/>
        <v>2.921527777776646</v>
      </c>
      <c r="AE1604" s="74">
        <f>Table2[[#This Row],[ATA TO UNLOADING]]*24</f>
        <v>70.116666666639503</v>
      </c>
      <c r="AF1604" s="74" t="str">
        <f>IF(Table2[[#This Row],[ATA TO UNLOADING 2]]&lt;=48,"YES","NO")</f>
        <v>NO</v>
      </c>
      <c r="AG1604" s="75">
        <f t="shared" si="511"/>
        <v>0.75</v>
      </c>
      <c r="AH1604" s="2" t="s">
        <v>42</v>
      </c>
      <c r="AI1604" s="2" t="str">
        <f t="shared" si="512"/>
        <v>MSKU0786451</v>
      </c>
      <c r="AJ1604" s="76" t="str">
        <f t="shared" si="513"/>
        <v>CTU FLEVOKUST BV</v>
      </c>
      <c r="AK1604" s="77">
        <f>IF($M1604="TRUCK",VLOOKUP($AQ1604,Invoicing!$A$17:$B$49,MATCH($AK$1,Invoicing!$A$17:$B$17,0),FALSE),VLOOKUP($AQ1604,Invoicing!$N$17:$O$21,MATCH($AK$1,Invoicing!$N$17:$O$17,0),FALSE))</f>
        <v>380</v>
      </c>
      <c r="AL1604" s="78" t="e">
        <f>VLOOKUP($E1604,Invoicing!$A$1:$H$8,MATCH(TRACKER!$N1605,Invoicing!$A$1:$H$1,0),FALSE)</f>
        <v>#N/A</v>
      </c>
      <c r="AM1604" s="78">
        <v>35</v>
      </c>
      <c r="AN1604" s="78">
        <f t="shared" si="514"/>
        <v>0</v>
      </c>
      <c r="AO1604" s="2">
        <f t="shared" si="515"/>
        <v>5</v>
      </c>
      <c r="AP1604" s="2" t="str">
        <f t="shared" si="516"/>
        <v>WEEK</v>
      </c>
      <c r="AQ1604" s="2" t="str">
        <f t="shared" si="517"/>
        <v>CTU FLEVOKUST BVWEEK</v>
      </c>
      <c r="AR1604" s="71">
        <f t="shared" si="518"/>
        <v>380</v>
      </c>
      <c r="AS1604" s="71">
        <f>VLOOKUP(AJ1604,Invoicing!A:K,10,FALSE)</f>
        <v>0</v>
      </c>
      <c r="AT1604" s="71">
        <f t="shared" si="519"/>
        <v>380</v>
      </c>
    </row>
    <row r="1605" spans="1:46">
      <c r="A1605" s="37" t="s">
        <v>55</v>
      </c>
      <c r="B1605" s="3" t="s">
        <v>38</v>
      </c>
      <c r="C1605" s="11">
        <v>45566.821527777778</v>
      </c>
      <c r="D1605" s="11">
        <v>45566.833333333336</v>
      </c>
      <c r="E1605" s="11" t="s">
        <v>49</v>
      </c>
      <c r="F1605" s="11" t="s">
        <v>40</v>
      </c>
      <c r="G1605" s="3" t="s">
        <v>1782</v>
      </c>
      <c r="H1605" s="3" t="s">
        <v>41</v>
      </c>
      <c r="I1605" s="11">
        <v>45567.833333333336</v>
      </c>
      <c r="J1605" s="12">
        <v>45571.371527777781</v>
      </c>
      <c r="K1605" s="12">
        <v>45571.375</v>
      </c>
      <c r="L1605" s="12">
        <v>45571.378472222219</v>
      </c>
      <c r="M1605" s="61" t="s">
        <v>12</v>
      </c>
      <c r="N1605" s="3" t="s">
        <v>42</v>
      </c>
      <c r="O1605" s="3">
        <v>1</v>
      </c>
      <c r="P1605" s="1">
        <f t="shared" si="500"/>
        <v>40</v>
      </c>
      <c r="Q1605" s="1">
        <f t="shared" si="501"/>
        <v>10</v>
      </c>
      <c r="R1605" s="72">
        <f t="shared" si="502"/>
        <v>45571.371527777781</v>
      </c>
      <c r="S1605" s="73">
        <f t="shared" si="503"/>
        <v>1.0118055555576575</v>
      </c>
      <c r="T1605" s="74">
        <f>Table2[[#This Row],[ETA A OFRECIMIENTO]]*24</f>
        <v>24.28333333338378</v>
      </c>
      <c r="U1605" s="1" t="str">
        <f t="shared" si="504"/>
        <v>YES</v>
      </c>
      <c r="V1605" s="73">
        <f t="shared" si="505"/>
        <v>3.5416666666642413</v>
      </c>
      <c r="W1605" s="74">
        <f>Table2[[#This Row],[DEL. AVAILABLE A SLOT]]*24</f>
        <v>84.999999999941792</v>
      </c>
      <c r="X1605" s="1" t="str">
        <f t="shared" si="506"/>
        <v>NO</v>
      </c>
      <c r="Y1605" s="73">
        <f t="shared" si="507"/>
        <v>4.5534722222218988</v>
      </c>
      <c r="Z1605" s="74">
        <f>Table2[[#This Row],[ETA A TIMESLOT]]*24</f>
        <v>109.28333333332557</v>
      </c>
      <c r="AA1605" s="73">
        <f t="shared" si="508"/>
        <v>0</v>
      </c>
      <c r="AB1605" s="73" t="str">
        <f t="shared" si="509"/>
        <v>SI</v>
      </c>
      <c r="AC1605" s="74">
        <f>Table2[[#This Row],[PUNTUALIDAD (H)]]*24</f>
        <v>0</v>
      </c>
      <c r="AD1605" s="73">
        <f t="shared" si="510"/>
        <v>4.5569444444408873</v>
      </c>
      <c r="AE1605" s="74">
        <f>Table2[[#This Row],[ATA TO UNLOADING]]*24</f>
        <v>109.3666666665813</v>
      </c>
      <c r="AF1605" s="74" t="str">
        <f>IF(Table2[[#This Row],[ATA TO UNLOADING 2]]&lt;=48,"YES","NO")</f>
        <v>NO</v>
      </c>
      <c r="AG1605" s="75">
        <f t="shared" si="511"/>
        <v>0.375</v>
      </c>
      <c r="AH1605" s="2" t="s">
        <v>42</v>
      </c>
      <c r="AI1605" s="2" t="str">
        <f t="shared" si="512"/>
        <v>MSKU0334533</v>
      </c>
      <c r="AJ1605" s="76" t="str">
        <f t="shared" si="513"/>
        <v>CTU FLEVOKUST BV</v>
      </c>
      <c r="AK1605" s="77">
        <f>IF($M1605="TRUCK",VLOOKUP($AQ1605,Invoicing!$A$17:$B$49,MATCH($AK$1,Invoicing!$A$17:$B$17,0),FALSE),VLOOKUP($AQ1605,Invoicing!$N$17:$O$21,MATCH($AK$1,Invoicing!$N$17:$O$17,0),FALSE))</f>
        <v>500</v>
      </c>
      <c r="AL1605" s="78" t="e">
        <f>VLOOKUP($E1605,Invoicing!$A$1:$H$8,MATCH(TRACKER!$N1606,Invoicing!$A$1:$H$1,0),FALSE)</f>
        <v>#N/A</v>
      </c>
      <c r="AM1605" s="78">
        <v>35</v>
      </c>
      <c r="AN1605" s="78">
        <f t="shared" si="514"/>
        <v>35</v>
      </c>
      <c r="AO1605" s="2">
        <f t="shared" si="515"/>
        <v>7</v>
      </c>
      <c r="AP1605" s="2" t="str">
        <f t="shared" si="516"/>
        <v>SUNDAY</v>
      </c>
      <c r="AQ1605" s="2" t="str">
        <f t="shared" si="517"/>
        <v>CTU FLEVOKUST BVSUNDAY</v>
      </c>
      <c r="AR1605" s="71">
        <f t="shared" si="518"/>
        <v>535</v>
      </c>
      <c r="AS1605" s="71">
        <f>VLOOKUP(AJ1605,Invoicing!A:K,10,FALSE)</f>
        <v>0</v>
      </c>
      <c r="AT1605" s="71">
        <f t="shared" si="519"/>
        <v>535</v>
      </c>
    </row>
    <row r="1606" spans="1:46">
      <c r="A1606" s="37" t="s">
        <v>55</v>
      </c>
      <c r="B1606" s="3" t="s">
        <v>38</v>
      </c>
      <c r="C1606" s="11">
        <v>45566.821527777778</v>
      </c>
      <c r="D1606" s="11">
        <v>45566.833333333336</v>
      </c>
      <c r="E1606" s="11" t="s">
        <v>44</v>
      </c>
      <c r="F1606" s="11" t="s">
        <v>40</v>
      </c>
      <c r="G1606" s="3" t="s">
        <v>1783</v>
      </c>
      <c r="H1606" s="3" t="s">
        <v>41</v>
      </c>
      <c r="I1606" s="11">
        <v>45567.833333333336</v>
      </c>
      <c r="J1606" s="12">
        <v>45567.698611111111</v>
      </c>
      <c r="K1606" s="12">
        <v>45568.104166666664</v>
      </c>
      <c r="L1606" s="12">
        <v>45567.701388888891</v>
      </c>
      <c r="M1606" s="61" t="s">
        <v>115</v>
      </c>
      <c r="N1606" s="3" t="s">
        <v>42</v>
      </c>
      <c r="O1606" s="3">
        <v>0</v>
      </c>
      <c r="P1606" s="1">
        <f t="shared" si="500"/>
        <v>40</v>
      </c>
      <c r="Q1606" s="1">
        <f t="shared" si="501"/>
        <v>10</v>
      </c>
      <c r="R1606" s="72">
        <f t="shared" si="502"/>
        <v>45567.698611111111</v>
      </c>
      <c r="S1606" s="73">
        <f t="shared" si="503"/>
        <v>1.0118055555576575</v>
      </c>
      <c r="T1606" s="74">
        <f>Table2[[#This Row],[ETA A OFRECIMIENTO]]*24</f>
        <v>24.28333333338378</v>
      </c>
      <c r="U1606" s="1" t="str">
        <f t="shared" si="504"/>
        <v>YES</v>
      </c>
      <c r="V1606" s="73">
        <f t="shared" si="505"/>
        <v>0.27083333332848269</v>
      </c>
      <c r="W1606" s="74">
        <f>Table2[[#This Row],[DEL. AVAILABLE A SLOT]]*24</f>
        <v>6.4999999998835847</v>
      </c>
      <c r="X1606" s="1" t="str">
        <f t="shared" si="506"/>
        <v>SI</v>
      </c>
      <c r="Y1606" s="73">
        <f t="shared" si="507"/>
        <v>1.2826388888861402</v>
      </c>
      <c r="Z1606" s="74">
        <f>Table2[[#This Row],[ETA A TIMESLOT]]*24</f>
        <v>30.783333333267365</v>
      </c>
      <c r="AA1606" s="73">
        <f t="shared" si="508"/>
        <v>0</v>
      </c>
      <c r="AB1606" s="73" t="str">
        <f t="shared" si="509"/>
        <v>SI</v>
      </c>
      <c r="AC1606" s="74">
        <f>Table2[[#This Row],[PUNTUALIDAD (H)]]*24</f>
        <v>0</v>
      </c>
      <c r="AD1606" s="73">
        <f t="shared" si="510"/>
        <v>0.87986111111240461</v>
      </c>
      <c r="AE1606" s="74">
        <f>Table2[[#This Row],[ATA TO UNLOADING]]*24</f>
        <v>21.116666666697711</v>
      </c>
      <c r="AF1606" s="74" t="str">
        <f>IF(Table2[[#This Row],[ATA TO UNLOADING 2]]&lt;=48,"YES","NO")</f>
        <v>YES</v>
      </c>
      <c r="AG1606" s="75">
        <f t="shared" si="511"/>
        <v>0.10416666666424135</v>
      </c>
      <c r="AH1606" s="2" t="s">
        <v>24</v>
      </c>
      <c r="AI1606" s="2" t="str">
        <f t="shared" si="512"/>
        <v>CAAU8440350</v>
      </c>
      <c r="AJ1606" s="76" t="str">
        <f t="shared" si="513"/>
        <v>MSI</v>
      </c>
      <c r="AK1606" s="77">
        <f>IF($M1606="TRUCK",VLOOKUP($AQ1606,Invoicing!$A$17:$B$49,MATCH($AK$1,Invoicing!$A$17:$B$17,0),FALSE),VLOOKUP($AQ1606,Invoicing!$N$17:$O$21,MATCH($AK$1,Invoicing!$N$17:$O$17,0),FALSE))</f>
        <v>530</v>
      </c>
      <c r="AL1606" s="78" t="e">
        <f>VLOOKUP($E1606,Invoicing!$A$1:$H$8,MATCH(TRACKER!$N1607,Invoicing!$A$1:$H$1,0),FALSE)</f>
        <v>#N/A</v>
      </c>
      <c r="AM1606" s="78">
        <f>VLOOKUP($E1606,Invoicing!$A$1:$H$8,MATCH(TRACKER!$O$1,Invoicing!$A$1:$H$1,0),FALSE)</f>
        <v>50</v>
      </c>
      <c r="AN1606" s="78">
        <f t="shared" si="514"/>
        <v>0</v>
      </c>
      <c r="AO1606" s="2">
        <f t="shared" si="515"/>
        <v>4</v>
      </c>
      <c r="AP1606" s="2" t="str">
        <f t="shared" si="516"/>
        <v>NIGHT</v>
      </c>
      <c r="AQ1606" s="2" t="str">
        <f t="shared" si="517"/>
        <v>MSINIGHT</v>
      </c>
      <c r="AR1606" s="71">
        <f t="shared" si="518"/>
        <v>530</v>
      </c>
      <c r="AS1606" s="71">
        <f>VLOOKUP(AJ1606,Invoicing!A:K,10,FALSE)</f>
        <v>25</v>
      </c>
      <c r="AT1606" s="71">
        <f t="shared" si="519"/>
        <v>555</v>
      </c>
    </row>
    <row r="1607" spans="1:46">
      <c r="A1607" s="37" t="s">
        <v>55</v>
      </c>
      <c r="B1607" s="3" t="s">
        <v>38</v>
      </c>
      <c r="C1607" s="11">
        <v>45566.821527777778</v>
      </c>
      <c r="D1607" s="11">
        <v>45566.833333333336</v>
      </c>
      <c r="E1607" s="11" t="s">
        <v>49</v>
      </c>
      <c r="F1607" s="11" t="s">
        <v>40</v>
      </c>
      <c r="G1607" s="3" t="s">
        <v>1784</v>
      </c>
      <c r="H1607" s="3" t="s">
        <v>2821</v>
      </c>
      <c r="I1607" s="11">
        <v>45567.833333333336</v>
      </c>
      <c r="J1607" s="12">
        <v>45568.615277777775</v>
      </c>
      <c r="K1607" s="12">
        <v>45568.625</v>
      </c>
      <c r="L1607" s="12">
        <v>45568.652777777781</v>
      </c>
      <c r="M1607" s="12" t="s">
        <v>12</v>
      </c>
      <c r="N1607" s="3" t="s">
        <v>42</v>
      </c>
      <c r="O1607" s="3">
        <v>0</v>
      </c>
      <c r="P1607" s="1">
        <f t="shared" si="500"/>
        <v>40</v>
      </c>
      <c r="Q1607" s="1">
        <f t="shared" si="501"/>
        <v>10</v>
      </c>
      <c r="R1607" s="72">
        <f t="shared" si="502"/>
        <v>45568.615277777775</v>
      </c>
      <c r="S1607" s="73">
        <f t="shared" si="503"/>
        <v>1.0118055555576575</v>
      </c>
      <c r="T1607" s="74">
        <f>Table2[[#This Row],[ETA A OFRECIMIENTO]]*24</f>
        <v>24.28333333338378</v>
      </c>
      <c r="U1607" s="1" t="str">
        <f t="shared" si="504"/>
        <v>YES</v>
      </c>
      <c r="V1607" s="73">
        <f t="shared" si="505"/>
        <v>0.79166666666424135</v>
      </c>
      <c r="W1607" s="74">
        <f>Table2[[#This Row],[DEL. AVAILABLE A SLOT]]*24</f>
        <v>18.999999999941792</v>
      </c>
      <c r="X1607" s="1" t="str">
        <f t="shared" si="506"/>
        <v>SI</v>
      </c>
      <c r="Y1607" s="73">
        <f t="shared" si="507"/>
        <v>1.8034722222218988</v>
      </c>
      <c r="Z1607" s="74">
        <f>Table2[[#This Row],[ETA A TIMESLOT]]*24</f>
        <v>43.283333333325572</v>
      </c>
      <c r="AA1607" s="73">
        <f t="shared" si="508"/>
        <v>0</v>
      </c>
      <c r="AB1607" s="73" t="str">
        <f t="shared" si="509"/>
        <v>SI</v>
      </c>
      <c r="AC1607" s="74">
        <f>Table2[[#This Row],[PUNTUALIDAD (H)]]*24</f>
        <v>0</v>
      </c>
      <c r="AD1607" s="73">
        <f t="shared" si="510"/>
        <v>1.8312500000029104</v>
      </c>
      <c r="AE1607" s="74">
        <f>Table2[[#This Row],[ATA TO UNLOADING]]*24</f>
        <v>43.950000000069849</v>
      </c>
      <c r="AF1607" s="74" t="str">
        <f>IF(Table2[[#This Row],[ATA TO UNLOADING 2]]&lt;=48,"YES","NO")</f>
        <v>YES</v>
      </c>
      <c r="AG1607" s="75">
        <f t="shared" si="511"/>
        <v>0.625</v>
      </c>
      <c r="AH1607" s="2" t="s">
        <v>42</v>
      </c>
      <c r="AI1607" s="2" t="str">
        <f t="shared" si="512"/>
        <v>HASU4326970</v>
      </c>
      <c r="AJ1607" s="76" t="str">
        <f t="shared" si="513"/>
        <v>CTU FLEVOKUST BV</v>
      </c>
      <c r="AK1607" s="77">
        <f>IF($M1607="TRUCK",VLOOKUP($AQ1607,Invoicing!$A$17:$B$49,MATCH($AK$1,Invoicing!$A$17:$B$17,0),FALSE),VLOOKUP($AQ1607,Invoicing!$N$17:$O$21,MATCH($AK$1,Invoicing!$N$17:$O$17,0),FALSE))</f>
        <v>380</v>
      </c>
      <c r="AL1607" s="78" t="e">
        <f>VLOOKUP($E1607,Invoicing!$A$1:$H$8,MATCH(TRACKER!$N1608,Invoicing!$A$1:$H$1,0),FALSE)</f>
        <v>#N/A</v>
      </c>
      <c r="AM1607" s="78">
        <v>35</v>
      </c>
      <c r="AN1607" s="78">
        <f t="shared" si="514"/>
        <v>0</v>
      </c>
      <c r="AO1607" s="2">
        <f t="shared" si="515"/>
        <v>4</v>
      </c>
      <c r="AP1607" s="2" t="str">
        <f t="shared" si="516"/>
        <v>WEEK</v>
      </c>
      <c r="AQ1607" s="2" t="str">
        <f t="shared" si="517"/>
        <v>CTU FLEVOKUST BVWEEK</v>
      </c>
      <c r="AR1607" s="71">
        <f t="shared" si="518"/>
        <v>380</v>
      </c>
      <c r="AS1607" s="71">
        <f>VLOOKUP(AJ1607,Invoicing!A:K,10,FALSE)</f>
        <v>0</v>
      </c>
      <c r="AT1607" s="71">
        <f t="shared" si="519"/>
        <v>380</v>
      </c>
    </row>
    <row r="1608" spans="1:46">
      <c r="A1608" s="37" t="s">
        <v>55</v>
      </c>
      <c r="B1608" s="3" t="s">
        <v>38</v>
      </c>
      <c r="C1608" s="11">
        <v>45566.821527777778</v>
      </c>
      <c r="D1608" s="11">
        <v>45566.833333333336</v>
      </c>
      <c r="E1608" s="11" t="s">
        <v>49</v>
      </c>
      <c r="F1608" s="11" t="s">
        <v>40</v>
      </c>
      <c r="G1608" s="3" t="s">
        <v>1785</v>
      </c>
      <c r="H1608" s="3" t="s">
        <v>41</v>
      </c>
      <c r="I1608" s="11">
        <v>45567.833333333336</v>
      </c>
      <c r="J1608" s="12">
        <v>45569.57916666667</v>
      </c>
      <c r="K1608" s="12">
        <v>45569.583333333336</v>
      </c>
      <c r="L1608" s="12">
        <v>45569.586805555555</v>
      </c>
      <c r="M1608" s="61" t="s">
        <v>12</v>
      </c>
      <c r="N1608" s="3" t="s">
        <v>42</v>
      </c>
      <c r="O1608" s="3">
        <v>0</v>
      </c>
      <c r="P1608" s="1">
        <f t="shared" si="500"/>
        <v>40</v>
      </c>
      <c r="Q1608" s="1">
        <f t="shared" si="501"/>
        <v>10</v>
      </c>
      <c r="R1608" s="72">
        <f t="shared" si="502"/>
        <v>45569.57916666667</v>
      </c>
      <c r="S1608" s="73">
        <f t="shared" si="503"/>
        <v>1.0118055555576575</v>
      </c>
      <c r="T1608" s="74">
        <f>Table2[[#This Row],[ETA A OFRECIMIENTO]]*24</f>
        <v>24.28333333338378</v>
      </c>
      <c r="U1608" s="1" t="str">
        <f t="shared" si="504"/>
        <v>YES</v>
      </c>
      <c r="V1608" s="73">
        <f t="shared" si="505"/>
        <v>1.75</v>
      </c>
      <c r="W1608" s="74">
        <f>Table2[[#This Row],[DEL. AVAILABLE A SLOT]]*24</f>
        <v>42</v>
      </c>
      <c r="X1608" s="1" t="str">
        <f t="shared" si="506"/>
        <v>NO</v>
      </c>
      <c r="Y1608" s="73">
        <f t="shared" si="507"/>
        <v>2.7618055555576575</v>
      </c>
      <c r="Z1608" s="74">
        <f>Table2[[#This Row],[ETA A TIMESLOT]]*24</f>
        <v>66.28333333338378</v>
      </c>
      <c r="AA1608" s="73">
        <f t="shared" si="508"/>
        <v>0</v>
      </c>
      <c r="AB1608" s="73" t="str">
        <f t="shared" si="509"/>
        <v>SI</v>
      </c>
      <c r="AC1608" s="74">
        <f>Table2[[#This Row],[PUNTUALIDAD (H)]]*24</f>
        <v>0</v>
      </c>
      <c r="AD1608" s="73">
        <f t="shared" si="510"/>
        <v>2.765277777776646</v>
      </c>
      <c r="AE1608" s="74">
        <f>Table2[[#This Row],[ATA TO UNLOADING]]*24</f>
        <v>66.366666666639503</v>
      </c>
      <c r="AF1608" s="74" t="str">
        <f>IF(Table2[[#This Row],[ATA TO UNLOADING 2]]&lt;=48,"YES","NO")</f>
        <v>NO</v>
      </c>
      <c r="AG1608" s="75">
        <f t="shared" si="511"/>
        <v>0.58333333333575865</v>
      </c>
      <c r="AH1608" s="2" t="s">
        <v>42</v>
      </c>
      <c r="AI1608" s="2" t="str">
        <f t="shared" si="512"/>
        <v>MRKU3061512</v>
      </c>
      <c r="AJ1608" s="76" t="str">
        <f t="shared" si="513"/>
        <v>CTU FLEVOKUST BV</v>
      </c>
      <c r="AK1608" s="77">
        <f>IF($M1608="TRUCK",VLOOKUP($AQ1608,Invoicing!$A$17:$B$49,MATCH($AK$1,Invoicing!$A$17:$B$17,0),FALSE),VLOOKUP($AQ1608,Invoicing!$N$17:$O$21,MATCH($AK$1,Invoicing!$N$17:$O$17,0),FALSE))</f>
        <v>380</v>
      </c>
      <c r="AL1608" s="78" t="e">
        <f>VLOOKUP($E1608,Invoicing!$A$1:$H$8,MATCH(TRACKER!$N1609,Invoicing!$A$1:$H$1,0),FALSE)</f>
        <v>#N/A</v>
      </c>
      <c r="AM1608" s="78">
        <v>35</v>
      </c>
      <c r="AN1608" s="78">
        <f t="shared" si="514"/>
        <v>0</v>
      </c>
      <c r="AO1608" s="2">
        <f t="shared" si="515"/>
        <v>5</v>
      </c>
      <c r="AP1608" s="2" t="str">
        <f t="shared" si="516"/>
        <v>WEEK</v>
      </c>
      <c r="AQ1608" s="2" t="str">
        <f t="shared" si="517"/>
        <v>CTU FLEVOKUST BVWEEK</v>
      </c>
      <c r="AR1608" s="71">
        <f t="shared" si="518"/>
        <v>380</v>
      </c>
      <c r="AS1608" s="71">
        <f>VLOOKUP(AJ1608,Invoicing!A:K,10,FALSE)</f>
        <v>0</v>
      </c>
      <c r="AT1608" s="71">
        <f t="shared" si="519"/>
        <v>380</v>
      </c>
    </row>
    <row r="1609" spans="1:46">
      <c r="A1609" s="37" t="s">
        <v>55</v>
      </c>
      <c r="B1609" s="3" t="s">
        <v>38</v>
      </c>
      <c r="C1609" s="11">
        <v>45566.821527777778</v>
      </c>
      <c r="D1609" s="11">
        <v>45566.833333333336</v>
      </c>
      <c r="E1609" s="11" t="s">
        <v>49</v>
      </c>
      <c r="F1609" s="11" t="s">
        <v>40</v>
      </c>
      <c r="G1609" s="3" t="s">
        <v>1786</v>
      </c>
      <c r="H1609" s="3" t="s">
        <v>41</v>
      </c>
      <c r="I1609" s="11">
        <v>45567.833333333336</v>
      </c>
      <c r="J1609" s="12">
        <v>45569.465277777781</v>
      </c>
      <c r="K1609" s="12">
        <v>45569.458333333336</v>
      </c>
      <c r="L1609" s="12">
        <v>45569.472222222219</v>
      </c>
      <c r="M1609" s="61" t="s">
        <v>12</v>
      </c>
      <c r="N1609" s="3" t="s">
        <v>42</v>
      </c>
      <c r="O1609" s="3">
        <v>0</v>
      </c>
      <c r="P1609" s="1">
        <f t="shared" si="500"/>
        <v>40</v>
      </c>
      <c r="Q1609" s="1">
        <f t="shared" si="501"/>
        <v>10</v>
      </c>
      <c r="R1609" s="72">
        <f t="shared" si="502"/>
        <v>45569.465277777781</v>
      </c>
      <c r="S1609" s="73">
        <f t="shared" si="503"/>
        <v>1.0118055555576575</v>
      </c>
      <c r="T1609" s="74">
        <f>Table2[[#This Row],[ETA A OFRECIMIENTO]]*24</f>
        <v>24.28333333338378</v>
      </c>
      <c r="U1609" s="1" t="str">
        <f t="shared" si="504"/>
        <v>YES</v>
      </c>
      <c r="V1609" s="73">
        <f t="shared" si="505"/>
        <v>1.625</v>
      </c>
      <c r="W1609" s="74">
        <f>Table2[[#This Row],[DEL. AVAILABLE A SLOT]]*24</f>
        <v>39</v>
      </c>
      <c r="X1609" s="1" t="str">
        <f t="shared" si="506"/>
        <v>NO</v>
      </c>
      <c r="Y1609" s="73">
        <f t="shared" si="507"/>
        <v>2.6368055555576575</v>
      </c>
      <c r="Z1609" s="74">
        <f>Table2[[#This Row],[ETA A TIMESLOT]]*24</f>
        <v>63.28333333338378</v>
      </c>
      <c r="AA1609" s="73">
        <f t="shared" si="508"/>
        <v>6.9444444452528842E-3</v>
      </c>
      <c r="AB1609" s="73" t="str">
        <f t="shared" si="509"/>
        <v>SI</v>
      </c>
      <c r="AC1609" s="74">
        <f>Table2[[#This Row],[PUNTUALIDAD (H)]]*24</f>
        <v>0.16666666668606922</v>
      </c>
      <c r="AD1609" s="73">
        <f t="shared" si="510"/>
        <v>2.6506944444408873</v>
      </c>
      <c r="AE1609" s="74">
        <f>Table2[[#This Row],[ATA TO UNLOADING]]*24</f>
        <v>63.616666666581295</v>
      </c>
      <c r="AF1609" s="74" t="str">
        <f>IF(Table2[[#This Row],[ATA TO UNLOADING 2]]&lt;=48,"YES","NO")</f>
        <v>NO</v>
      </c>
      <c r="AG1609" s="75">
        <f t="shared" si="511"/>
        <v>0.45833333333575865</v>
      </c>
      <c r="AH1609" s="2" t="s">
        <v>42</v>
      </c>
      <c r="AI1609" s="2" t="str">
        <f t="shared" si="512"/>
        <v>MRSU3684813</v>
      </c>
      <c r="AJ1609" s="76" t="str">
        <f t="shared" si="513"/>
        <v>CTU FLEVOKUST BV</v>
      </c>
      <c r="AK1609" s="77">
        <f>IF($M1609="TRUCK",VLOOKUP($AQ1609,Invoicing!$A$17:$B$49,MATCH($AK$1,Invoicing!$A$17:$B$17,0),FALSE),VLOOKUP($AQ1609,Invoicing!$N$17:$O$21,MATCH($AK$1,Invoicing!$N$17:$O$17,0),FALSE))</f>
        <v>380</v>
      </c>
      <c r="AL1609" s="78" t="e">
        <f>VLOOKUP($E1609,Invoicing!$A$1:$H$8,MATCH(TRACKER!$N1610,Invoicing!$A$1:$H$1,0),FALSE)</f>
        <v>#N/A</v>
      </c>
      <c r="AM1609" s="78">
        <v>35</v>
      </c>
      <c r="AN1609" s="78">
        <f t="shared" si="514"/>
        <v>0</v>
      </c>
      <c r="AO1609" s="2">
        <f t="shared" si="515"/>
        <v>5</v>
      </c>
      <c r="AP1609" s="2" t="str">
        <f t="shared" si="516"/>
        <v>WEEK</v>
      </c>
      <c r="AQ1609" s="2" t="str">
        <f t="shared" si="517"/>
        <v>CTU FLEVOKUST BVWEEK</v>
      </c>
      <c r="AR1609" s="71">
        <f t="shared" si="518"/>
        <v>380</v>
      </c>
      <c r="AS1609" s="71">
        <f>VLOOKUP(AJ1609,Invoicing!A:K,10,FALSE)</f>
        <v>0</v>
      </c>
      <c r="AT1609" s="71">
        <f t="shared" si="519"/>
        <v>380</v>
      </c>
    </row>
    <row r="1610" spans="1:46">
      <c r="A1610" s="37" t="s">
        <v>55</v>
      </c>
      <c r="B1610" s="3" t="s">
        <v>38</v>
      </c>
      <c r="C1610" s="11">
        <v>45566.821527777778</v>
      </c>
      <c r="D1610" s="11">
        <v>45566.833333333336</v>
      </c>
      <c r="E1610" s="11" t="s">
        <v>44</v>
      </c>
      <c r="F1610" s="11" t="s">
        <v>40</v>
      </c>
      <c r="G1610" s="3" t="s">
        <v>1787</v>
      </c>
      <c r="H1610" s="3" t="s">
        <v>41</v>
      </c>
      <c r="I1610" s="11">
        <v>45567.833333333336</v>
      </c>
      <c r="J1610" s="12">
        <v>45568.308333333334</v>
      </c>
      <c r="K1610" s="12">
        <v>45568.3125</v>
      </c>
      <c r="L1610" s="12">
        <v>45568.333333333336</v>
      </c>
      <c r="M1610" s="61" t="s">
        <v>115</v>
      </c>
      <c r="N1610" s="3" t="s">
        <v>42</v>
      </c>
      <c r="O1610" s="3">
        <v>0</v>
      </c>
      <c r="P1610" s="1">
        <f t="shared" si="500"/>
        <v>40</v>
      </c>
      <c r="Q1610" s="1">
        <f t="shared" si="501"/>
        <v>10</v>
      </c>
      <c r="R1610" s="72">
        <f t="shared" si="502"/>
        <v>45568.308333333334</v>
      </c>
      <c r="S1610" s="73">
        <f t="shared" si="503"/>
        <v>1.0118055555576575</v>
      </c>
      <c r="T1610" s="74">
        <f>Table2[[#This Row],[ETA A OFRECIMIENTO]]*24</f>
        <v>24.28333333338378</v>
      </c>
      <c r="U1610" s="1" t="str">
        <f t="shared" si="504"/>
        <v>YES</v>
      </c>
      <c r="V1610" s="73">
        <f t="shared" si="505"/>
        <v>0.47916666666424135</v>
      </c>
      <c r="W1610" s="74">
        <f>Table2[[#This Row],[DEL. AVAILABLE A SLOT]]*24</f>
        <v>11.499999999941792</v>
      </c>
      <c r="X1610" s="1" t="str">
        <f t="shared" si="506"/>
        <v>SI</v>
      </c>
      <c r="Y1610" s="73">
        <f t="shared" si="507"/>
        <v>1.4909722222218988</v>
      </c>
      <c r="Z1610" s="74">
        <f>Table2[[#This Row],[ETA A TIMESLOT]]*24</f>
        <v>35.783333333325572</v>
      </c>
      <c r="AA1610" s="73">
        <f t="shared" si="508"/>
        <v>0</v>
      </c>
      <c r="AB1610" s="73" t="str">
        <f t="shared" si="509"/>
        <v>SI</v>
      </c>
      <c r="AC1610" s="74">
        <f>Table2[[#This Row],[PUNTUALIDAD (H)]]*24</f>
        <v>0</v>
      </c>
      <c r="AD1610" s="73">
        <f t="shared" si="510"/>
        <v>1.5118055555576575</v>
      </c>
      <c r="AE1610" s="74">
        <f>Table2[[#This Row],[ATA TO UNLOADING]]*24</f>
        <v>36.28333333338378</v>
      </c>
      <c r="AF1610" s="74" t="str">
        <f>IF(Table2[[#This Row],[ATA TO UNLOADING 2]]&lt;=48,"YES","NO")</f>
        <v>YES</v>
      </c>
      <c r="AG1610" s="75">
        <f t="shared" si="511"/>
        <v>0.3125</v>
      </c>
      <c r="AH1610" s="2" t="s">
        <v>42</v>
      </c>
      <c r="AI1610" s="2" t="str">
        <f t="shared" si="512"/>
        <v>SUDU8903985</v>
      </c>
      <c r="AJ1610" s="76" t="str">
        <f t="shared" si="513"/>
        <v>MSI</v>
      </c>
      <c r="AK1610" s="77">
        <f>IF($M1610="TRUCK",VLOOKUP($AQ1610,Invoicing!$A$17:$B$49,MATCH($AK$1,Invoicing!$A$17:$B$17,0),FALSE),VLOOKUP($AQ1610,Invoicing!$N$17:$O$21,MATCH($AK$1,Invoicing!$N$17:$O$17,0),FALSE))</f>
        <v>480</v>
      </c>
      <c r="AL1610" s="78" t="e">
        <f>VLOOKUP($E1610,Invoicing!$A$1:$H$8,MATCH(TRACKER!$N1611,Invoicing!$A$1:$H$1,0),FALSE)</f>
        <v>#N/A</v>
      </c>
      <c r="AM1610" s="78">
        <f>VLOOKUP($E1610,Invoicing!$A$1:$H$8,MATCH(TRACKER!$O$1,Invoicing!$A$1:$H$1,0),FALSE)</f>
        <v>50</v>
      </c>
      <c r="AN1610" s="78">
        <f t="shared" si="514"/>
        <v>0</v>
      </c>
      <c r="AO1610" s="2">
        <f t="shared" si="515"/>
        <v>4</v>
      </c>
      <c r="AP1610" s="2" t="str">
        <f t="shared" si="516"/>
        <v>WEEK</v>
      </c>
      <c r="AQ1610" s="2" t="str">
        <f t="shared" si="517"/>
        <v>MSIWEEK</v>
      </c>
      <c r="AR1610" s="71">
        <f t="shared" si="518"/>
        <v>480</v>
      </c>
      <c r="AS1610" s="71">
        <f>VLOOKUP(AJ1610,Invoicing!A:K,10,FALSE)</f>
        <v>25</v>
      </c>
      <c r="AT1610" s="71">
        <f t="shared" si="519"/>
        <v>505</v>
      </c>
    </row>
    <row r="1611" spans="1:46">
      <c r="A1611" s="37" t="s">
        <v>55</v>
      </c>
      <c r="B1611" s="3" t="s">
        <v>38</v>
      </c>
      <c r="C1611" s="11">
        <v>45566.821527777778</v>
      </c>
      <c r="D1611" s="11">
        <v>45566.833333333336</v>
      </c>
      <c r="E1611" s="11" t="s">
        <v>43</v>
      </c>
      <c r="F1611" s="11" t="s">
        <v>40</v>
      </c>
      <c r="G1611" s="3" t="s">
        <v>1788</v>
      </c>
      <c r="H1611" s="3" t="s">
        <v>41</v>
      </c>
      <c r="I1611" s="11">
        <v>45567.833333333336</v>
      </c>
      <c r="J1611" s="12">
        <v>45568.484722222223</v>
      </c>
      <c r="K1611" s="12">
        <v>45568.5</v>
      </c>
      <c r="L1611" s="12">
        <v>45568.496527777781</v>
      </c>
      <c r="M1611" s="12" t="s">
        <v>115</v>
      </c>
      <c r="N1611" s="3" t="s">
        <v>42</v>
      </c>
      <c r="O1611" s="3">
        <v>0</v>
      </c>
      <c r="P1611" s="1">
        <f t="shared" si="500"/>
        <v>40</v>
      </c>
      <c r="Q1611" s="1">
        <f t="shared" si="501"/>
        <v>10</v>
      </c>
      <c r="R1611" s="72">
        <f t="shared" si="502"/>
        <v>45568.484722222223</v>
      </c>
      <c r="S1611" s="73">
        <f t="shared" si="503"/>
        <v>1.0118055555576575</v>
      </c>
      <c r="T1611" s="74">
        <f>Table2[[#This Row],[ETA A OFRECIMIENTO]]*24</f>
        <v>24.28333333338378</v>
      </c>
      <c r="U1611" s="1" t="str">
        <f t="shared" si="504"/>
        <v>YES</v>
      </c>
      <c r="V1611" s="73">
        <f t="shared" si="505"/>
        <v>0.66666666666424135</v>
      </c>
      <c r="W1611" s="74">
        <f>Table2[[#This Row],[DEL. AVAILABLE A SLOT]]*24</f>
        <v>15.999999999941792</v>
      </c>
      <c r="X1611" s="1" t="str">
        <f t="shared" si="506"/>
        <v>SI</v>
      </c>
      <c r="Y1611" s="73">
        <f t="shared" si="507"/>
        <v>1.6784722222218988</v>
      </c>
      <c r="Z1611" s="74">
        <f>Table2[[#This Row],[ETA A TIMESLOT]]*24</f>
        <v>40.283333333325572</v>
      </c>
      <c r="AA1611" s="73">
        <f t="shared" si="508"/>
        <v>0</v>
      </c>
      <c r="AB1611" s="73" t="str">
        <f t="shared" si="509"/>
        <v>SI</v>
      </c>
      <c r="AC1611" s="74">
        <f>Table2[[#This Row],[PUNTUALIDAD (H)]]*24</f>
        <v>0</v>
      </c>
      <c r="AD1611" s="73">
        <f t="shared" si="510"/>
        <v>1.6750000000029104</v>
      </c>
      <c r="AE1611" s="74">
        <f>Table2[[#This Row],[ATA TO UNLOADING]]*24</f>
        <v>40.200000000069849</v>
      </c>
      <c r="AF1611" s="74" t="str">
        <f>IF(Table2[[#This Row],[ATA TO UNLOADING 2]]&lt;=48,"YES","NO")</f>
        <v>YES</v>
      </c>
      <c r="AG1611" s="75">
        <f t="shared" si="511"/>
        <v>0.5</v>
      </c>
      <c r="AH1611" s="2" t="s">
        <v>42</v>
      </c>
      <c r="AI1611" s="2" t="str">
        <f t="shared" si="512"/>
        <v>TCNU3277268</v>
      </c>
      <c r="AJ1611" s="76" t="str">
        <f t="shared" si="513"/>
        <v>LOGIX</v>
      </c>
      <c r="AK1611" s="77">
        <f>IF($M1611="TRUCK",VLOOKUP($AQ1611,Invoicing!$A$17:$B$49,MATCH($AK$1,Invoicing!$A$17:$B$17,0),FALSE),VLOOKUP($AQ1611,Invoicing!$N$17:$O$21,MATCH($AK$1,Invoicing!$N$17:$O$17,0),FALSE))</f>
        <v>530</v>
      </c>
      <c r="AL1611" s="78" t="e">
        <f>VLOOKUP($E1611,Invoicing!$A$1:$H$8,MATCH(TRACKER!$N1612,Invoicing!$A$1:$H$1,0),FALSE)</f>
        <v>#N/A</v>
      </c>
      <c r="AM1611" s="78">
        <f>VLOOKUP($E1611,Invoicing!$A$1:$H$8,MATCH(TRACKER!$O$1,Invoicing!$A$1:$H$1,0),FALSE)</f>
        <v>50</v>
      </c>
      <c r="AN1611" s="78">
        <f t="shared" si="514"/>
        <v>0</v>
      </c>
      <c r="AO1611" s="2">
        <f t="shared" si="515"/>
        <v>4</v>
      </c>
      <c r="AP1611" s="2" t="str">
        <f t="shared" si="516"/>
        <v>WEEK</v>
      </c>
      <c r="AQ1611" s="2" t="str">
        <f t="shared" si="517"/>
        <v>LOGIXWEEK</v>
      </c>
      <c r="AR1611" s="71">
        <f t="shared" si="518"/>
        <v>530</v>
      </c>
      <c r="AS1611" s="71">
        <f>VLOOKUP(AJ1611,Invoicing!A:K,10,FALSE)</f>
        <v>25</v>
      </c>
      <c r="AT1611" s="71">
        <f t="shared" si="519"/>
        <v>555</v>
      </c>
    </row>
    <row r="1612" spans="1:46">
      <c r="A1612" s="37" t="s">
        <v>55</v>
      </c>
      <c r="B1612" s="3" t="s">
        <v>38</v>
      </c>
      <c r="C1612" s="11">
        <v>45566.821527777778</v>
      </c>
      <c r="D1612" s="11">
        <v>45566.833333333336</v>
      </c>
      <c r="E1612" s="11" t="s">
        <v>45</v>
      </c>
      <c r="F1612" s="11" t="s">
        <v>40</v>
      </c>
      <c r="G1612" s="3" t="s">
        <v>1789</v>
      </c>
      <c r="H1612" s="3" t="s">
        <v>41</v>
      </c>
      <c r="I1612" s="11">
        <v>45567.833333333336</v>
      </c>
      <c r="J1612" s="12">
        <v>45568.631249999999</v>
      </c>
      <c r="K1612" s="12">
        <v>45568.625</v>
      </c>
      <c r="L1612" s="12">
        <v>45568.635416666664</v>
      </c>
      <c r="M1612" s="12" t="s">
        <v>115</v>
      </c>
      <c r="N1612" s="3" t="s">
        <v>42</v>
      </c>
      <c r="O1612" s="3">
        <v>0</v>
      </c>
      <c r="P1612" s="1">
        <f t="shared" si="500"/>
        <v>40</v>
      </c>
      <c r="Q1612" s="1">
        <f t="shared" si="501"/>
        <v>10</v>
      </c>
      <c r="R1612" s="72">
        <f t="shared" si="502"/>
        <v>45568.631249999999</v>
      </c>
      <c r="S1612" s="73">
        <f t="shared" si="503"/>
        <v>1.0118055555576575</v>
      </c>
      <c r="T1612" s="74">
        <f>Table2[[#This Row],[ETA A OFRECIMIENTO]]*24</f>
        <v>24.28333333338378</v>
      </c>
      <c r="U1612" s="1" t="str">
        <f t="shared" si="504"/>
        <v>YES</v>
      </c>
      <c r="V1612" s="73">
        <f t="shared" si="505"/>
        <v>0.79166666666424135</v>
      </c>
      <c r="W1612" s="74">
        <f>Table2[[#This Row],[DEL. AVAILABLE A SLOT]]*24</f>
        <v>18.999999999941792</v>
      </c>
      <c r="X1612" s="1" t="str">
        <f t="shared" si="506"/>
        <v>SI</v>
      </c>
      <c r="Y1612" s="73">
        <f t="shared" si="507"/>
        <v>1.8034722222218988</v>
      </c>
      <c r="Z1612" s="74">
        <f>Table2[[#This Row],[ETA A TIMESLOT]]*24</f>
        <v>43.283333333325572</v>
      </c>
      <c r="AA1612" s="73">
        <f t="shared" si="508"/>
        <v>6.2499999985448085E-3</v>
      </c>
      <c r="AB1612" s="73" t="str">
        <f t="shared" si="509"/>
        <v>SI</v>
      </c>
      <c r="AC1612" s="74">
        <f>Table2[[#This Row],[PUNTUALIDAD (H)]]*24</f>
        <v>0.1499999999650754</v>
      </c>
      <c r="AD1612" s="73">
        <f t="shared" si="510"/>
        <v>1.8138888888861402</v>
      </c>
      <c r="AE1612" s="74">
        <f>Table2[[#This Row],[ATA TO UNLOADING]]*24</f>
        <v>43.533333333267365</v>
      </c>
      <c r="AF1612" s="74" t="str">
        <f>IF(Table2[[#This Row],[ATA TO UNLOADING 2]]&lt;=48,"YES","NO")</f>
        <v>YES</v>
      </c>
      <c r="AG1612" s="75">
        <f t="shared" si="511"/>
        <v>0.625</v>
      </c>
      <c r="AH1612" s="2" t="s">
        <v>42</v>
      </c>
      <c r="AI1612" s="2" t="str">
        <f t="shared" si="512"/>
        <v>HASU4771039</v>
      </c>
      <c r="AJ1612" s="76" t="str">
        <f t="shared" si="513"/>
        <v>OM TRANSPORT</v>
      </c>
      <c r="AK1612" s="77">
        <f>IF($M1612="TRUCK",VLOOKUP($AQ1612,Invoicing!$A$17:$B$49,MATCH($AK$1,Invoicing!$A$17:$B$17,0),FALSE),VLOOKUP($AQ1612,Invoicing!$N$17:$O$21,MATCH($AK$1,Invoicing!$N$17:$O$17,0),FALSE))</f>
        <v>475</v>
      </c>
      <c r="AL1612" s="78" t="e">
        <f>VLOOKUP($E1612,Invoicing!$A$1:$H$8,MATCH(TRACKER!$N1613,Invoicing!$A$1:$H$1,0),FALSE)</f>
        <v>#N/A</v>
      </c>
      <c r="AM1612" s="78">
        <f>VLOOKUP($E1612,Invoicing!$A$1:$H$8,MATCH(TRACKER!$O$1,Invoicing!$A$1:$H$1,0),FALSE)</f>
        <v>50</v>
      </c>
      <c r="AN1612" s="78">
        <f t="shared" si="514"/>
        <v>0</v>
      </c>
      <c r="AO1612" s="2">
        <f t="shared" si="515"/>
        <v>4</v>
      </c>
      <c r="AP1612" s="2" t="str">
        <f t="shared" si="516"/>
        <v>WEEK</v>
      </c>
      <c r="AQ1612" s="2" t="str">
        <f t="shared" si="517"/>
        <v>OM TRANSPORTWEEK</v>
      </c>
      <c r="AR1612" s="71">
        <f t="shared" si="518"/>
        <v>475</v>
      </c>
      <c r="AS1612" s="71">
        <f>VLOOKUP(AJ1612,Invoicing!A:K,10,FALSE)</f>
        <v>25</v>
      </c>
      <c r="AT1612" s="71">
        <f t="shared" si="519"/>
        <v>500</v>
      </c>
    </row>
    <row r="1613" spans="1:46">
      <c r="A1613" s="37" t="s">
        <v>55</v>
      </c>
      <c r="B1613" s="3" t="s">
        <v>38</v>
      </c>
      <c r="C1613" s="11">
        <v>45566.821527777778</v>
      </c>
      <c r="D1613" s="11">
        <v>45566.833333333336</v>
      </c>
      <c r="E1613" s="11" t="s">
        <v>49</v>
      </c>
      <c r="F1613" s="11" t="s">
        <v>40</v>
      </c>
      <c r="G1613" s="3" t="s">
        <v>1790</v>
      </c>
      <c r="H1613" s="3" t="s">
        <v>41</v>
      </c>
      <c r="I1613" s="11">
        <v>45567.833333333336</v>
      </c>
      <c r="J1613" s="12">
        <v>45569.068749999999</v>
      </c>
      <c r="K1613" s="12">
        <v>45569</v>
      </c>
      <c r="L1613" s="12">
        <v>45569.072916666664</v>
      </c>
      <c r="M1613" s="12" t="s">
        <v>12</v>
      </c>
      <c r="N1613" s="3" t="s">
        <v>42</v>
      </c>
      <c r="O1613" s="3">
        <v>0</v>
      </c>
      <c r="P1613" s="1">
        <f t="shared" si="500"/>
        <v>40</v>
      </c>
      <c r="Q1613" s="1">
        <f t="shared" si="501"/>
        <v>10</v>
      </c>
      <c r="R1613" s="72">
        <f t="shared" si="502"/>
        <v>45569.068749999999</v>
      </c>
      <c r="S1613" s="73">
        <f t="shared" si="503"/>
        <v>1.0118055555576575</v>
      </c>
      <c r="T1613" s="74">
        <f>Table2[[#This Row],[ETA A OFRECIMIENTO]]*24</f>
        <v>24.28333333338378</v>
      </c>
      <c r="U1613" s="1" t="str">
        <f t="shared" si="504"/>
        <v>YES</v>
      </c>
      <c r="V1613" s="73">
        <f t="shared" si="505"/>
        <v>1.1666666666642413</v>
      </c>
      <c r="W1613" s="74">
        <f>Table2[[#This Row],[DEL. AVAILABLE A SLOT]]*24</f>
        <v>27.999999999941792</v>
      </c>
      <c r="X1613" s="1" t="str">
        <f t="shared" si="506"/>
        <v>NO</v>
      </c>
      <c r="Y1613" s="73">
        <f t="shared" si="507"/>
        <v>2.1784722222218988</v>
      </c>
      <c r="Z1613" s="74">
        <f>Table2[[#This Row],[ETA A TIMESLOT]]*24</f>
        <v>52.283333333325572</v>
      </c>
      <c r="AA1613" s="73">
        <f t="shared" si="508"/>
        <v>6.8749999998544808E-2</v>
      </c>
      <c r="AB1613" s="73" t="str">
        <f t="shared" si="509"/>
        <v>NO</v>
      </c>
      <c r="AC1613" s="74">
        <f>Table2[[#This Row],[PUNTUALIDAD (H)]]*24</f>
        <v>1.6499999999650754</v>
      </c>
      <c r="AD1613" s="73">
        <f t="shared" si="510"/>
        <v>2.2513888888861402</v>
      </c>
      <c r="AE1613" s="74">
        <f>Table2[[#This Row],[ATA TO UNLOADING]]*24</f>
        <v>54.033333333267365</v>
      </c>
      <c r="AF1613" s="74" t="str">
        <f>IF(Table2[[#This Row],[ATA TO UNLOADING 2]]&lt;=48,"YES","NO")</f>
        <v>NO</v>
      </c>
      <c r="AG1613" s="75">
        <f t="shared" si="511"/>
        <v>0</v>
      </c>
      <c r="AH1613" s="2" t="s">
        <v>24</v>
      </c>
      <c r="AI1613" s="2" t="str">
        <f t="shared" si="512"/>
        <v>PONU7840641</v>
      </c>
      <c r="AJ1613" s="76" t="str">
        <f t="shared" si="513"/>
        <v>CTU FLEVOKUST BV</v>
      </c>
      <c r="AK1613" s="77">
        <f>IF($M1613="TRUCK",VLOOKUP($AQ1613,Invoicing!$A$17:$B$49,MATCH($AK$1,Invoicing!$A$17:$B$17,0),FALSE),VLOOKUP($AQ1613,Invoicing!$N$17:$O$21,MATCH($AK$1,Invoicing!$N$17:$O$17,0),FALSE))</f>
        <v>380</v>
      </c>
      <c r="AL1613" s="78" t="e">
        <f>VLOOKUP($E1613,Invoicing!$A$1:$H$8,MATCH(TRACKER!$N1614,Invoicing!$A$1:$H$1,0),FALSE)</f>
        <v>#N/A</v>
      </c>
      <c r="AM1613" s="78">
        <v>35</v>
      </c>
      <c r="AN1613" s="78">
        <f t="shared" si="514"/>
        <v>0</v>
      </c>
      <c r="AO1613" s="2">
        <f t="shared" si="515"/>
        <v>5</v>
      </c>
      <c r="AP1613" s="2" t="str">
        <f t="shared" si="516"/>
        <v>NIGHT</v>
      </c>
      <c r="AQ1613" s="2" t="str">
        <f t="shared" si="517"/>
        <v>CTU FLEVOKUST BVNIGHT</v>
      </c>
      <c r="AR1613" s="71">
        <f t="shared" si="518"/>
        <v>380</v>
      </c>
      <c r="AS1613" s="71">
        <f>VLOOKUP(AJ1613,Invoicing!A:K,10,FALSE)</f>
        <v>0</v>
      </c>
      <c r="AT1613" s="71">
        <f t="shared" si="519"/>
        <v>380</v>
      </c>
    </row>
    <row r="1614" spans="1:46">
      <c r="A1614" s="37" t="s">
        <v>55</v>
      </c>
      <c r="B1614" s="3" t="s">
        <v>38</v>
      </c>
      <c r="C1614" s="11">
        <v>45566.821527777778</v>
      </c>
      <c r="D1614" s="11">
        <v>45566.833333333336</v>
      </c>
      <c r="E1614" s="11" t="s">
        <v>49</v>
      </c>
      <c r="F1614" s="11" t="s">
        <v>40</v>
      </c>
      <c r="G1614" s="3" t="s">
        <v>1791</v>
      </c>
      <c r="H1614" s="3" t="s">
        <v>41</v>
      </c>
      <c r="I1614" s="11">
        <v>45567.833333333336</v>
      </c>
      <c r="J1614" s="12">
        <v>45569.645138888889</v>
      </c>
      <c r="K1614" s="12">
        <v>45569.666666666664</v>
      </c>
      <c r="L1614" s="12">
        <v>45569.649305555555</v>
      </c>
      <c r="M1614" s="61" t="s">
        <v>12</v>
      </c>
      <c r="N1614" s="3" t="s">
        <v>42</v>
      </c>
      <c r="O1614" s="3">
        <v>0</v>
      </c>
      <c r="P1614" s="1">
        <f t="shared" si="500"/>
        <v>40</v>
      </c>
      <c r="Q1614" s="1">
        <f t="shared" si="501"/>
        <v>10</v>
      </c>
      <c r="R1614" s="72">
        <f t="shared" si="502"/>
        <v>45569.645138888889</v>
      </c>
      <c r="S1614" s="73">
        <f t="shared" si="503"/>
        <v>1.0118055555576575</v>
      </c>
      <c r="T1614" s="74">
        <f>Table2[[#This Row],[ETA A OFRECIMIENTO]]*24</f>
        <v>24.28333333338378</v>
      </c>
      <c r="U1614" s="1" t="str">
        <f t="shared" si="504"/>
        <v>YES</v>
      </c>
      <c r="V1614" s="73">
        <f t="shared" si="505"/>
        <v>1.8333333333284827</v>
      </c>
      <c r="W1614" s="74">
        <f>Table2[[#This Row],[DEL. AVAILABLE A SLOT]]*24</f>
        <v>43.999999999883585</v>
      </c>
      <c r="X1614" s="1" t="str">
        <f t="shared" si="506"/>
        <v>NO</v>
      </c>
      <c r="Y1614" s="73">
        <f t="shared" si="507"/>
        <v>2.8451388888861402</v>
      </c>
      <c r="Z1614" s="74">
        <f>Table2[[#This Row],[ETA A TIMESLOT]]*24</f>
        <v>68.283333333267365</v>
      </c>
      <c r="AA1614" s="73">
        <f t="shared" si="508"/>
        <v>0</v>
      </c>
      <c r="AB1614" s="73" t="str">
        <f t="shared" si="509"/>
        <v>SI</v>
      </c>
      <c r="AC1614" s="74">
        <f>Table2[[#This Row],[PUNTUALIDAD (H)]]*24</f>
        <v>0</v>
      </c>
      <c r="AD1614" s="73">
        <f t="shared" si="510"/>
        <v>2.827777777776646</v>
      </c>
      <c r="AE1614" s="74">
        <f>Table2[[#This Row],[ATA TO UNLOADING]]*24</f>
        <v>67.866666666639503</v>
      </c>
      <c r="AF1614" s="74" t="str">
        <f>IF(Table2[[#This Row],[ATA TO UNLOADING 2]]&lt;=48,"YES","NO")</f>
        <v>NO</v>
      </c>
      <c r="AG1614" s="75">
        <f t="shared" si="511"/>
        <v>0.66666666666424135</v>
      </c>
      <c r="AH1614" s="2" t="s">
        <v>42</v>
      </c>
      <c r="AI1614" s="2" t="str">
        <f t="shared" si="512"/>
        <v>SUDU5747976</v>
      </c>
      <c r="AJ1614" s="76" t="str">
        <f t="shared" si="513"/>
        <v>CTU FLEVOKUST BV</v>
      </c>
      <c r="AK1614" s="77">
        <f>IF($M1614="TRUCK",VLOOKUP($AQ1614,Invoicing!$A$17:$B$49,MATCH($AK$1,Invoicing!$A$17:$B$17,0),FALSE),VLOOKUP($AQ1614,Invoicing!$N$17:$O$21,MATCH($AK$1,Invoicing!$N$17:$O$17,0),FALSE))</f>
        <v>380</v>
      </c>
      <c r="AL1614" s="78" t="e">
        <f>VLOOKUP($E1614,Invoicing!$A$1:$H$8,MATCH(TRACKER!$N1615,Invoicing!$A$1:$H$1,0),FALSE)</f>
        <v>#N/A</v>
      </c>
      <c r="AM1614" s="78">
        <v>35</v>
      </c>
      <c r="AN1614" s="78">
        <f t="shared" si="514"/>
        <v>0</v>
      </c>
      <c r="AO1614" s="2">
        <f t="shared" si="515"/>
        <v>5</v>
      </c>
      <c r="AP1614" s="2" t="str">
        <f t="shared" si="516"/>
        <v>WEEK</v>
      </c>
      <c r="AQ1614" s="2" t="str">
        <f t="shared" si="517"/>
        <v>CTU FLEVOKUST BVWEEK</v>
      </c>
      <c r="AR1614" s="71">
        <f t="shared" si="518"/>
        <v>380</v>
      </c>
      <c r="AS1614" s="71">
        <f>VLOOKUP(AJ1614,Invoicing!A:K,10,FALSE)</f>
        <v>0</v>
      </c>
      <c r="AT1614" s="71">
        <f t="shared" si="519"/>
        <v>380</v>
      </c>
    </row>
    <row r="1615" spans="1:46">
      <c r="A1615" s="37" t="s">
        <v>55</v>
      </c>
      <c r="B1615" s="3" t="s">
        <v>38</v>
      </c>
      <c r="C1615" s="11">
        <v>45566.821527777778</v>
      </c>
      <c r="D1615" s="11">
        <v>45566.833333333336</v>
      </c>
      <c r="E1615" s="11" t="s">
        <v>45</v>
      </c>
      <c r="F1615" s="11" t="s">
        <v>40</v>
      </c>
      <c r="G1615" s="3" t="s">
        <v>1792</v>
      </c>
      <c r="H1615" s="3" t="s">
        <v>2821</v>
      </c>
      <c r="I1615" s="11">
        <v>45567.833333333336</v>
      </c>
      <c r="J1615" s="12">
        <v>45567.925000000003</v>
      </c>
      <c r="K1615" s="12">
        <v>45568.083333333336</v>
      </c>
      <c r="L1615" s="12">
        <v>45567.956944444442</v>
      </c>
      <c r="M1615" s="61" t="s">
        <v>115</v>
      </c>
      <c r="N1615" s="3" t="s">
        <v>42</v>
      </c>
      <c r="O1615" s="3">
        <v>0</v>
      </c>
      <c r="P1615" s="1">
        <f t="shared" si="500"/>
        <v>40</v>
      </c>
      <c r="Q1615" s="1">
        <f t="shared" si="501"/>
        <v>10</v>
      </c>
      <c r="R1615" s="72">
        <f t="shared" si="502"/>
        <v>45567.925000000003</v>
      </c>
      <c r="S1615" s="73">
        <f t="shared" si="503"/>
        <v>1.0118055555576575</v>
      </c>
      <c r="T1615" s="74">
        <f>Table2[[#This Row],[ETA A OFRECIMIENTO]]*24</f>
        <v>24.28333333338378</v>
      </c>
      <c r="U1615" s="1" t="str">
        <f t="shared" si="504"/>
        <v>YES</v>
      </c>
      <c r="V1615" s="73">
        <f t="shared" si="505"/>
        <v>0.25</v>
      </c>
      <c r="W1615" s="74">
        <f>Table2[[#This Row],[DEL. AVAILABLE A SLOT]]*24</f>
        <v>6</v>
      </c>
      <c r="X1615" s="1" t="str">
        <f t="shared" si="506"/>
        <v>SI</v>
      </c>
      <c r="Y1615" s="73">
        <f t="shared" si="507"/>
        <v>1.2618055555576575</v>
      </c>
      <c r="Z1615" s="74">
        <f>Table2[[#This Row],[ETA A TIMESLOT]]*24</f>
        <v>30.28333333338378</v>
      </c>
      <c r="AA1615" s="73">
        <f t="shared" si="508"/>
        <v>0</v>
      </c>
      <c r="AB1615" s="73" t="str">
        <f t="shared" si="509"/>
        <v>SI</v>
      </c>
      <c r="AC1615" s="74">
        <f>Table2[[#This Row],[PUNTUALIDAD (H)]]*24</f>
        <v>0</v>
      </c>
      <c r="AD1615" s="73">
        <f t="shared" si="510"/>
        <v>1.1354166666642413</v>
      </c>
      <c r="AE1615" s="74">
        <f>Table2[[#This Row],[ATA TO UNLOADING]]*24</f>
        <v>27.249999999941792</v>
      </c>
      <c r="AF1615" s="74" t="str">
        <f>IF(Table2[[#This Row],[ATA TO UNLOADING 2]]&lt;=48,"YES","NO")</f>
        <v>YES</v>
      </c>
      <c r="AG1615" s="75">
        <f t="shared" si="511"/>
        <v>8.3333333335758653E-2</v>
      </c>
      <c r="AH1615" s="2" t="s">
        <v>24</v>
      </c>
      <c r="AI1615" s="2" t="str">
        <f t="shared" si="512"/>
        <v>PONU7889997</v>
      </c>
      <c r="AJ1615" s="76" t="str">
        <f t="shared" si="513"/>
        <v>OM TRANSPORT</v>
      </c>
      <c r="AK1615" s="77">
        <f>IF($M1615="TRUCK",VLOOKUP($AQ1615,Invoicing!$A$17:$B$49,MATCH($AK$1,Invoicing!$A$17:$B$17,0),FALSE),VLOOKUP($AQ1615,Invoicing!$N$17:$O$21,MATCH($AK$1,Invoicing!$N$17:$O$17,0),FALSE))</f>
        <v>475</v>
      </c>
      <c r="AL1615" s="78">
        <f>VLOOKUP($E1615,Invoicing!$A$1:$H$8,MATCH(TRACKER!$N1616,Invoicing!$A$1:$H$1,0),FALSE)</f>
        <v>110</v>
      </c>
      <c r="AM1615" s="78">
        <f>VLOOKUP($E1615,Invoicing!$A$1:$H$8,MATCH(TRACKER!$O$1,Invoicing!$A$1:$H$1,0),FALSE)</f>
        <v>50</v>
      </c>
      <c r="AN1615" s="78">
        <f t="shared" si="514"/>
        <v>0</v>
      </c>
      <c r="AO1615" s="2">
        <f t="shared" si="515"/>
        <v>4</v>
      </c>
      <c r="AP1615" s="2" t="str">
        <f t="shared" si="516"/>
        <v>NIGHT</v>
      </c>
      <c r="AQ1615" s="2" t="str">
        <f t="shared" si="517"/>
        <v>OM TRANSPORTNIGHT</v>
      </c>
      <c r="AR1615" s="71">
        <f t="shared" si="518"/>
        <v>585</v>
      </c>
      <c r="AS1615" s="71">
        <f>VLOOKUP(AJ1615,Invoicing!A:K,10,FALSE)</f>
        <v>25</v>
      </c>
      <c r="AT1615" s="71">
        <f t="shared" si="519"/>
        <v>610</v>
      </c>
    </row>
    <row r="1616" spans="1:46">
      <c r="A1616" s="37" t="s">
        <v>55</v>
      </c>
      <c r="B1616" s="3" t="s">
        <v>38</v>
      </c>
      <c r="C1616" s="11">
        <v>45566.821527777778</v>
      </c>
      <c r="D1616" s="11">
        <v>45566.833333333336</v>
      </c>
      <c r="E1616" s="11" t="s">
        <v>49</v>
      </c>
      <c r="F1616" s="11" t="s">
        <v>40</v>
      </c>
      <c r="G1616" s="3" t="s">
        <v>1793</v>
      </c>
      <c r="H1616" s="3" t="s">
        <v>2821</v>
      </c>
      <c r="I1616" s="11">
        <v>45567.833333333336</v>
      </c>
      <c r="J1616" s="12">
        <v>45569.965277777781</v>
      </c>
      <c r="K1616" s="12">
        <v>45569.875</v>
      </c>
      <c r="L1616" s="12">
        <v>45569.965277777781</v>
      </c>
      <c r="M1616" s="12" t="s">
        <v>12</v>
      </c>
      <c r="N1616" s="3" t="s">
        <v>13</v>
      </c>
      <c r="O1616" s="3">
        <v>0</v>
      </c>
      <c r="P1616" s="1">
        <f t="shared" si="500"/>
        <v>40</v>
      </c>
      <c r="Q1616" s="1">
        <f t="shared" si="501"/>
        <v>10</v>
      </c>
      <c r="R1616" s="72">
        <f t="shared" si="502"/>
        <v>45569.965277777781</v>
      </c>
      <c r="S1616" s="73">
        <f t="shared" si="503"/>
        <v>1.0118055555576575</v>
      </c>
      <c r="T1616" s="74">
        <f>Table2[[#This Row],[ETA A OFRECIMIENTO]]*24</f>
        <v>24.28333333338378</v>
      </c>
      <c r="U1616" s="1" t="str">
        <f t="shared" si="504"/>
        <v>YES</v>
      </c>
      <c r="V1616" s="73">
        <f t="shared" si="505"/>
        <v>2.0416666666642413</v>
      </c>
      <c r="W1616" s="74">
        <f>Table2[[#This Row],[DEL. AVAILABLE A SLOT]]*24</f>
        <v>48.999999999941792</v>
      </c>
      <c r="X1616" s="1" t="str">
        <f t="shared" si="506"/>
        <v>NO</v>
      </c>
      <c r="Y1616" s="73">
        <f t="shared" si="507"/>
        <v>3.0534722222218988</v>
      </c>
      <c r="Z1616" s="74">
        <f>Table2[[#This Row],[ETA A TIMESLOT]]*24</f>
        <v>73.283333333325572</v>
      </c>
      <c r="AA1616" s="73">
        <f t="shared" si="508"/>
        <v>9.0277777781011537E-2</v>
      </c>
      <c r="AB1616" s="73" t="str">
        <f t="shared" si="509"/>
        <v>NO</v>
      </c>
      <c r="AC1616" s="74">
        <f>Table2[[#This Row],[PUNTUALIDAD (H)]]*24</f>
        <v>2.1666666667442769</v>
      </c>
      <c r="AD1616" s="73">
        <f t="shared" si="510"/>
        <v>3.1437500000029104</v>
      </c>
      <c r="AE1616" s="74">
        <f>Table2[[#This Row],[ATA TO UNLOADING]]*24</f>
        <v>75.450000000069849</v>
      </c>
      <c r="AF1616" s="74" t="str">
        <f>IF(Table2[[#This Row],[ATA TO UNLOADING 2]]&lt;=48,"YES","NO")</f>
        <v>NO</v>
      </c>
      <c r="AG1616" s="75">
        <f t="shared" si="511"/>
        <v>0.875</v>
      </c>
      <c r="AH1616" s="2" t="s">
        <v>24</v>
      </c>
      <c r="AI1616" s="2" t="str">
        <f t="shared" si="512"/>
        <v>SUDU8597479</v>
      </c>
      <c r="AJ1616" s="76" t="str">
        <f t="shared" si="513"/>
        <v>CTU FLEVOKUST BV</v>
      </c>
      <c r="AK1616" s="77">
        <f>IF($M1616="TRUCK",VLOOKUP($AQ1616,Invoicing!$A$17:$B$49,MATCH($AK$1,Invoicing!$A$17:$B$17,0),FALSE),VLOOKUP($AQ1616,Invoicing!$N$17:$O$21,MATCH($AK$1,Invoicing!$N$17:$O$17,0),FALSE))</f>
        <v>380</v>
      </c>
      <c r="AL1616" s="78">
        <v>100</v>
      </c>
      <c r="AM1616" s="78">
        <v>35</v>
      </c>
      <c r="AN1616" s="78">
        <f t="shared" si="514"/>
        <v>0</v>
      </c>
      <c r="AO1616" s="2">
        <f t="shared" si="515"/>
        <v>5</v>
      </c>
      <c r="AP1616" s="2" t="str">
        <f t="shared" si="516"/>
        <v>NIGHT</v>
      </c>
      <c r="AQ1616" s="2" t="str">
        <f t="shared" si="517"/>
        <v>CTU FLEVOKUST BVNIGHT</v>
      </c>
      <c r="AR1616" s="71">
        <f t="shared" si="518"/>
        <v>480</v>
      </c>
      <c r="AS1616" s="71">
        <f>VLOOKUP(AJ1616,Invoicing!A:K,10,FALSE)</f>
        <v>0</v>
      </c>
      <c r="AT1616" s="71">
        <f t="shared" si="519"/>
        <v>480</v>
      </c>
    </row>
    <row r="1617" spans="1:47">
      <c r="A1617" s="37" t="s">
        <v>55</v>
      </c>
      <c r="B1617" s="3" t="s">
        <v>38</v>
      </c>
      <c r="C1617" s="11">
        <v>45566.821527777778</v>
      </c>
      <c r="D1617" s="11">
        <v>45566.833333333336</v>
      </c>
      <c r="E1617" s="11" t="s">
        <v>44</v>
      </c>
      <c r="F1617" s="11" t="s">
        <v>40</v>
      </c>
      <c r="G1617" s="3" t="s">
        <v>1794</v>
      </c>
      <c r="H1617" s="3" t="s">
        <v>41</v>
      </c>
      <c r="I1617" s="11">
        <v>45567.833333333336</v>
      </c>
      <c r="J1617" s="12">
        <v>45568.597222222219</v>
      </c>
      <c r="K1617" s="12">
        <v>45568.625</v>
      </c>
      <c r="L1617" s="12">
        <v>45568.604166666664</v>
      </c>
      <c r="M1617" s="61" t="s">
        <v>115</v>
      </c>
      <c r="N1617" s="3" t="s">
        <v>42</v>
      </c>
      <c r="O1617" s="3">
        <v>0</v>
      </c>
      <c r="P1617" s="1">
        <f t="shared" si="500"/>
        <v>40</v>
      </c>
      <c r="Q1617" s="1">
        <f t="shared" si="501"/>
        <v>10</v>
      </c>
      <c r="R1617" s="72">
        <f t="shared" si="502"/>
        <v>45568.597222222219</v>
      </c>
      <c r="S1617" s="73">
        <f t="shared" si="503"/>
        <v>1.0118055555576575</v>
      </c>
      <c r="T1617" s="74">
        <f>Table2[[#This Row],[ETA A OFRECIMIENTO]]*24</f>
        <v>24.28333333338378</v>
      </c>
      <c r="U1617" s="1" t="str">
        <f t="shared" si="504"/>
        <v>YES</v>
      </c>
      <c r="V1617" s="73">
        <f t="shared" si="505"/>
        <v>0.79166666666424135</v>
      </c>
      <c r="W1617" s="74">
        <f>Table2[[#This Row],[DEL. AVAILABLE A SLOT]]*24</f>
        <v>18.999999999941792</v>
      </c>
      <c r="X1617" s="1" t="str">
        <f t="shared" si="506"/>
        <v>SI</v>
      </c>
      <c r="Y1617" s="73">
        <f t="shared" si="507"/>
        <v>1.8034722222218988</v>
      </c>
      <c r="Z1617" s="74">
        <f>Table2[[#This Row],[ETA A TIMESLOT]]*24</f>
        <v>43.283333333325572</v>
      </c>
      <c r="AA1617" s="73">
        <f t="shared" si="508"/>
        <v>0</v>
      </c>
      <c r="AB1617" s="73" t="str">
        <f t="shared" si="509"/>
        <v>SI</v>
      </c>
      <c r="AC1617" s="74">
        <f>Table2[[#This Row],[PUNTUALIDAD (H)]]*24</f>
        <v>0</v>
      </c>
      <c r="AD1617" s="73">
        <f t="shared" si="510"/>
        <v>1.7826388888861402</v>
      </c>
      <c r="AE1617" s="74">
        <f>Table2[[#This Row],[ATA TO UNLOADING]]*24</f>
        <v>42.783333333267365</v>
      </c>
      <c r="AF1617" s="74" t="str">
        <f>IF(Table2[[#This Row],[ATA TO UNLOADING 2]]&lt;=48,"YES","NO")</f>
        <v>YES</v>
      </c>
      <c r="AG1617" s="75">
        <f t="shared" si="511"/>
        <v>0.625</v>
      </c>
      <c r="AH1617" s="2" t="s">
        <v>42</v>
      </c>
      <c r="AI1617" s="2" t="str">
        <f t="shared" si="512"/>
        <v>MSKU0846714</v>
      </c>
      <c r="AJ1617" s="76" t="str">
        <f t="shared" si="513"/>
        <v>MSI</v>
      </c>
      <c r="AK1617" s="77">
        <f>IF($M1617="TRUCK",VLOOKUP($AQ1617,Invoicing!$A$17:$B$49,MATCH($AK$1,Invoicing!$A$17:$B$17,0),FALSE),VLOOKUP($AQ1617,Invoicing!$N$17:$O$21,MATCH($AK$1,Invoicing!$N$17:$O$17,0),FALSE))</f>
        <v>480</v>
      </c>
      <c r="AL1617" s="78" t="e">
        <f>VLOOKUP($E1617,Invoicing!$A$1:$H$8,MATCH(TRACKER!$N1618,Invoicing!$A$1:$H$1,0),FALSE)</f>
        <v>#N/A</v>
      </c>
      <c r="AM1617" s="78">
        <f>VLOOKUP($E1617,Invoicing!$A$1:$H$8,MATCH(TRACKER!$O$1,Invoicing!$A$1:$H$1,0),FALSE)</f>
        <v>50</v>
      </c>
      <c r="AN1617" s="78">
        <f t="shared" si="514"/>
        <v>0</v>
      </c>
      <c r="AO1617" s="2">
        <f t="shared" si="515"/>
        <v>4</v>
      </c>
      <c r="AP1617" s="2" t="str">
        <f t="shared" si="516"/>
        <v>WEEK</v>
      </c>
      <c r="AQ1617" s="2" t="str">
        <f t="shared" si="517"/>
        <v>MSIWEEK</v>
      </c>
      <c r="AR1617" s="71">
        <f t="shared" si="518"/>
        <v>480</v>
      </c>
      <c r="AS1617" s="71">
        <f>VLOOKUP(AJ1617,Invoicing!A:K,10,FALSE)</f>
        <v>25</v>
      </c>
      <c r="AT1617" s="71">
        <f t="shared" si="519"/>
        <v>505</v>
      </c>
    </row>
    <row r="1618" spans="1:47">
      <c r="A1618" s="37" t="s">
        <v>55</v>
      </c>
      <c r="B1618" s="3" t="s">
        <v>38</v>
      </c>
      <c r="C1618" s="11">
        <v>45566.821527777778</v>
      </c>
      <c r="D1618" s="11">
        <v>45566.833333333336</v>
      </c>
      <c r="E1618" s="11" t="s">
        <v>49</v>
      </c>
      <c r="F1618" s="11" t="s">
        <v>40</v>
      </c>
      <c r="G1618" s="3" t="s">
        <v>1795</v>
      </c>
      <c r="H1618" s="3" t="s">
        <v>2821</v>
      </c>
      <c r="I1618" s="11">
        <v>45567.833333333336</v>
      </c>
      <c r="J1618" s="12">
        <v>45570</v>
      </c>
      <c r="K1618" s="12">
        <v>45569.958333333336</v>
      </c>
      <c r="L1618" s="12">
        <v>45570.052777777775</v>
      </c>
      <c r="M1618" s="12" t="s">
        <v>12</v>
      </c>
      <c r="N1618" s="3" t="s">
        <v>42</v>
      </c>
      <c r="O1618" s="3">
        <v>1</v>
      </c>
      <c r="P1618" s="1">
        <f t="shared" si="500"/>
        <v>40</v>
      </c>
      <c r="Q1618" s="1">
        <f t="shared" si="501"/>
        <v>10</v>
      </c>
      <c r="R1618" s="72">
        <f t="shared" si="502"/>
        <v>45570</v>
      </c>
      <c r="S1618" s="73">
        <f t="shared" si="503"/>
        <v>1.0118055555576575</v>
      </c>
      <c r="T1618" s="74">
        <f>Table2[[#This Row],[ETA A OFRECIMIENTO]]*24</f>
        <v>24.28333333338378</v>
      </c>
      <c r="U1618" s="1" t="str">
        <f t="shared" si="504"/>
        <v>YES</v>
      </c>
      <c r="V1618" s="73">
        <f t="shared" si="505"/>
        <v>2.125</v>
      </c>
      <c r="W1618" s="74">
        <f>Table2[[#This Row],[DEL. AVAILABLE A SLOT]]*24</f>
        <v>51</v>
      </c>
      <c r="X1618" s="1" t="str">
        <f t="shared" si="506"/>
        <v>NO</v>
      </c>
      <c r="Y1618" s="73">
        <f t="shared" si="507"/>
        <v>3.1368055555576575</v>
      </c>
      <c r="Z1618" s="74">
        <f>Table2[[#This Row],[ETA A TIMESLOT]]*24</f>
        <v>75.28333333338378</v>
      </c>
      <c r="AA1618" s="73">
        <f t="shared" si="508"/>
        <v>4.1666666664241347E-2</v>
      </c>
      <c r="AB1618" s="73" t="str">
        <f t="shared" si="509"/>
        <v>NO</v>
      </c>
      <c r="AC1618" s="74">
        <f>Table2[[#This Row],[PUNTUALIDAD (H)]]*24</f>
        <v>0.99999999994179234</v>
      </c>
      <c r="AD1618" s="73">
        <f t="shared" si="510"/>
        <v>3.2312499999970896</v>
      </c>
      <c r="AE1618" s="74">
        <f>Table2[[#This Row],[ATA TO UNLOADING]]*24</f>
        <v>77.549999999930151</v>
      </c>
      <c r="AF1618" s="74" t="str">
        <f>IF(Table2[[#This Row],[ATA TO UNLOADING 2]]&lt;=48,"YES","NO")</f>
        <v>NO</v>
      </c>
      <c r="AG1618" s="75">
        <f t="shared" si="511"/>
        <v>0.95833333333575865</v>
      </c>
      <c r="AH1618" s="2" t="s">
        <v>24</v>
      </c>
      <c r="AI1618" s="2" t="str">
        <f t="shared" si="512"/>
        <v>TGHU9683857</v>
      </c>
      <c r="AJ1618" s="76" t="str">
        <f t="shared" si="513"/>
        <v>CTU FLEVOKUST BV</v>
      </c>
      <c r="AK1618" s="77">
        <f>IF($M1618="TRUCK",VLOOKUP($AQ1618,Invoicing!$A$17:$B$49,MATCH($AK$1,Invoicing!$A$17:$B$17,0),FALSE),VLOOKUP($AQ1618,Invoicing!$N$17:$O$21,MATCH($AK$1,Invoicing!$N$17:$O$17,0),FALSE))</f>
        <v>380</v>
      </c>
      <c r="AL1618" s="78" t="e">
        <f>VLOOKUP($E1618,Invoicing!$A$1:$H$8,MATCH(TRACKER!$N1619,Invoicing!$A$1:$H$1,0),FALSE)</f>
        <v>#N/A</v>
      </c>
      <c r="AM1618" s="78">
        <v>35</v>
      </c>
      <c r="AN1618" s="78">
        <f t="shared" si="514"/>
        <v>35</v>
      </c>
      <c r="AO1618" s="2">
        <f t="shared" si="515"/>
        <v>5</v>
      </c>
      <c r="AP1618" s="2" t="str">
        <f t="shared" si="516"/>
        <v>NIGHT</v>
      </c>
      <c r="AQ1618" s="2" t="str">
        <f t="shared" si="517"/>
        <v>CTU FLEVOKUST BVNIGHT</v>
      </c>
      <c r="AR1618" s="71">
        <f t="shared" si="518"/>
        <v>415</v>
      </c>
      <c r="AS1618" s="71">
        <f>VLOOKUP(AJ1618,Invoicing!A:K,10,FALSE)</f>
        <v>0</v>
      </c>
      <c r="AT1618" s="71">
        <f t="shared" si="519"/>
        <v>415</v>
      </c>
    </row>
    <row r="1619" spans="1:47">
      <c r="A1619" s="37" t="s">
        <v>55</v>
      </c>
      <c r="B1619" s="3" t="s">
        <v>38</v>
      </c>
      <c r="C1619" s="11">
        <v>45566.821527777778</v>
      </c>
      <c r="D1619" s="11">
        <v>45566.833333333336</v>
      </c>
      <c r="E1619" s="11" t="s">
        <v>49</v>
      </c>
      <c r="F1619" s="11" t="s">
        <v>40</v>
      </c>
      <c r="G1619" s="3" t="s">
        <v>1796</v>
      </c>
      <c r="H1619" s="3" t="s">
        <v>41</v>
      </c>
      <c r="I1619" s="11">
        <v>45567.833333333336</v>
      </c>
      <c r="J1619" s="12">
        <v>45569.465277777781</v>
      </c>
      <c r="K1619" s="12">
        <v>45569.458333333336</v>
      </c>
      <c r="L1619" s="12">
        <v>45569.472222222219</v>
      </c>
      <c r="M1619" s="61" t="s">
        <v>12</v>
      </c>
      <c r="N1619" s="3" t="s">
        <v>42</v>
      </c>
      <c r="O1619" s="3">
        <v>0</v>
      </c>
      <c r="P1619" s="1">
        <f t="shared" si="500"/>
        <v>40</v>
      </c>
      <c r="Q1619" s="1">
        <f t="shared" si="501"/>
        <v>10</v>
      </c>
      <c r="R1619" s="72">
        <f t="shared" si="502"/>
        <v>45569.465277777781</v>
      </c>
      <c r="S1619" s="73">
        <f t="shared" si="503"/>
        <v>1.0118055555576575</v>
      </c>
      <c r="T1619" s="74">
        <f>Table2[[#This Row],[ETA A OFRECIMIENTO]]*24</f>
        <v>24.28333333338378</v>
      </c>
      <c r="U1619" s="1" t="str">
        <f t="shared" si="504"/>
        <v>YES</v>
      </c>
      <c r="V1619" s="73">
        <f t="shared" si="505"/>
        <v>1.625</v>
      </c>
      <c r="W1619" s="74">
        <f>Table2[[#This Row],[DEL. AVAILABLE A SLOT]]*24</f>
        <v>39</v>
      </c>
      <c r="X1619" s="1" t="str">
        <f t="shared" si="506"/>
        <v>NO</v>
      </c>
      <c r="Y1619" s="73">
        <f t="shared" si="507"/>
        <v>2.6368055555576575</v>
      </c>
      <c r="Z1619" s="74">
        <f>Table2[[#This Row],[ETA A TIMESLOT]]*24</f>
        <v>63.28333333338378</v>
      </c>
      <c r="AA1619" s="73">
        <f t="shared" si="508"/>
        <v>6.9444444452528842E-3</v>
      </c>
      <c r="AB1619" s="73" t="str">
        <f t="shared" si="509"/>
        <v>SI</v>
      </c>
      <c r="AC1619" s="74">
        <f>Table2[[#This Row],[PUNTUALIDAD (H)]]*24</f>
        <v>0.16666666668606922</v>
      </c>
      <c r="AD1619" s="73">
        <f t="shared" si="510"/>
        <v>2.6506944444408873</v>
      </c>
      <c r="AE1619" s="74">
        <f>Table2[[#This Row],[ATA TO UNLOADING]]*24</f>
        <v>63.616666666581295</v>
      </c>
      <c r="AF1619" s="74" t="str">
        <f>IF(Table2[[#This Row],[ATA TO UNLOADING 2]]&lt;=48,"YES","NO")</f>
        <v>NO</v>
      </c>
      <c r="AG1619" s="75">
        <f t="shared" si="511"/>
        <v>0.45833333333575865</v>
      </c>
      <c r="AH1619" s="2" t="s">
        <v>42</v>
      </c>
      <c r="AI1619" s="2" t="str">
        <f t="shared" si="512"/>
        <v>SUDU5999113</v>
      </c>
      <c r="AJ1619" s="76" t="str">
        <f t="shared" si="513"/>
        <v>CTU FLEVOKUST BV</v>
      </c>
      <c r="AK1619" s="77">
        <f>IF($M1619="TRUCK",VLOOKUP($AQ1619,Invoicing!$A$17:$B$49,MATCH($AK$1,Invoicing!$A$17:$B$17,0),FALSE),VLOOKUP($AQ1619,Invoicing!$N$17:$O$21,MATCH($AK$1,Invoicing!$N$17:$O$17,0),FALSE))</f>
        <v>380</v>
      </c>
      <c r="AL1619" s="78" t="e">
        <f>VLOOKUP($E1619,Invoicing!$A$1:$H$8,MATCH(TRACKER!$N1620,Invoicing!$A$1:$H$1,0),FALSE)</f>
        <v>#N/A</v>
      </c>
      <c r="AM1619" s="78">
        <v>35</v>
      </c>
      <c r="AN1619" s="78">
        <f t="shared" si="514"/>
        <v>0</v>
      </c>
      <c r="AO1619" s="2">
        <f t="shared" si="515"/>
        <v>5</v>
      </c>
      <c r="AP1619" s="2" t="str">
        <f t="shared" si="516"/>
        <v>WEEK</v>
      </c>
      <c r="AQ1619" s="2" t="str">
        <f t="shared" si="517"/>
        <v>CTU FLEVOKUST BVWEEK</v>
      </c>
      <c r="AR1619" s="71">
        <f t="shared" si="518"/>
        <v>380</v>
      </c>
      <c r="AS1619" s="71">
        <f>VLOOKUP(AJ1619,Invoicing!A:K,10,FALSE)</f>
        <v>0</v>
      </c>
      <c r="AT1619" s="71">
        <f t="shared" si="519"/>
        <v>430</v>
      </c>
      <c r="AU1619" s="55">
        <v>50</v>
      </c>
    </row>
    <row r="1620" spans="1:47">
      <c r="A1620" s="37" t="s">
        <v>55</v>
      </c>
      <c r="B1620" s="3" t="s">
        <v>38</v>
      </c>
      <c r="C1620" s="11">
        <v>45566.821527777778</v>
      </c>
      <c r="D1620" s="11">
        <v>45566.833333333336</v>
      </c>
      <c r="E1620" s="11" t="s">
        <v>49</v>
      </c>
      <c r="F1620" s="11" t="s">
        <v>40</v>
      </c>
      <c r="G1620" s="3" t="s">
        <v>1797</v>
      </c>
      <c r="H1620" s="3" t="s">
        <v>41</v>
      </c>
      <c r="I1620" s="11">
        <v>45567.833333333336</v>
      </c>
      <c r="J1620" s="12">
        <v>45569.250694444447</v>
      </c>
      <c r="K1620" s="12">
        <v>45569.25</v>
      </c>
      <c r="L1620" s="12">
        <v>45569.260416666664</v>
      </c>
      <c r="M1620" s="61" t="s">
        <v>12</v>
      </c>
      <c r="N1620" s="3" t="s">
        <v>42</v>
      </c>
      <c r="O1620" s="3">
        <v>0</v>
      </c>
      <c r="P1620" s="1">
        <f t="shared" si="500"/>
        <v>40</v>
      </c>
      <c r="Q1620" s="1">
        <f t="shared" si="501"/>
        <v>10</v>
      </c>
      <c r="R1620" s="72">
        <f t="shared" si="502"/>
        <v>45569.250694444447</v>
      </c>
      <c r="S1620" s="73">
        <f t="shared" si="503"/>
        <v>1.0118055555576575</v>
      </c>
      <c r="T1620" s="74">
        <f>Table2[[#This Row],[ETA A OFRECIMIENTO]]*24</f>
        <v>24.28333333338378</v>
      </c>
      <c r="U1620" s="1" t="str">
        <f t="shared" si="504"/>
        <v>YES</v>
      </c>
      <c r="V1620" s="73">
        <f t="shared" si="505"/>
        <v>1.4166666666642413</v>
      </c>
      <c r="W1620" s="74">
        <f>Table2[[#This Row],[DEL. AVAILABLE A SLOT]]*24</f>
        <v>33.999999999941792</v>
      </c>
      <c r="X1620" s="1" t="str">
        <f t="shared" si="506"/>
        <v>NO</v>
      </c>
      <c r="Y1620" s="73">
        <f t="shared" si="507"/>
        <v>2.4284722222218988</v>
      </c>
      <c r="Z1620" s="74">
        <f>Table2[[#This Row],[ETA A TIMESLOT]]*24</f>
        <v>58.283333333325572</v>
      </c>
      <c r="AA1620" s="73">
        <f t="shared" si="508"/>
        <v>6.944444467080757E-4</v>
      </c>
      <c r="AB1620" s="73" t="str">
        <f t="shared" si="509"/>
        <v>SI</v>
      </c>
      <c r="AC1620" s="74">
        <f>Table2[[#This Row],[PUNTUALIDAD (H)]]*24</f>
        <v>1.6666666720993817E-2</v>
      </c>
      <c r="AD1620" s="73">
        <f t="shared" si="510"/>
        <v>2.4388888888861402</v>
      </c>
      <c r="AE1620" s="74">
        <f>Table2[[#This Row],[ATA TO UNLOADING]]*24</f>
        <v>58.533333333267365</v>
      </c>
      <c r="AF1620" s="74" t="str">
        <f>IF(Table2[[#This Row],[ATA TO UNLOADING 2]]&lt;=48,"YES","NO")</f>
        <v>NO</v>
      </c>
      <c r="AG1620" s="75">
        <f t="shared" si="511"/>
        <v>0.25</v>
      </c>
      <c r="AH1620" s="2" t="s">
        <v>42</v>
      </c>
      <c r="AI1620" s="2" t="str">
        <f t="shared" si="512"/>
        <v>SUDU8561100</v>
      </c>
      <c r="AJ1620" s="76" t="str">
        <f t="shared" si="513"/>
        <v>CTU FLEVOKUST BV</v>
      </c>
      <c r="AK1620" s="77">
        <f>IF($M1620="TRUCK",VLOOKUP($AQ1620,Invoicing!$A$17:$B$49,MATCH($AK$1,Invoicing!$A$17:$B$17,0),FALSE),VLOOKUP($AQ1620,Invoicing!$N$17:$O$21,MATCH($AK$1,Invoicing!$N$17:$O$17,0),FALSE))</f>
        <v>380</v>
      </c>
      <c r="AL1620" s="78" t="e">
        <f>VLOOKUP($E1620,Invoicing!$A$1:$H$8,MATCH(TRACKER!$N1621,Invoicing!$A$1:$H$1,0),FALSE)</f>
        <v>#N/A</v>
      </c>
      <c r="AM1620" s="78">
        <v>35</v>
      </c>
      <c r="AN1620" s="78">
        <f t="shared" si="514"/>
        <v>0</v>
      </c>
      <c r="AO1620" s="2">
        <f t="shared" si="515"/>
        <v>5</v>
      </c>
      <c r="AP1620" s="2" t="str">
        <f t="shared" si="516"/>
        <v>WEEK</v>
      </c>
      <c r="AQ1620" s="2" t="str">
        <f t="shared" si="517"/>
        <v>CTU FLEVOKUST BVWEEK</v>
      </c>
      <c r="AR1620" s="71">
        <f t="shared" si="518"/>
        <v>380</v>
      </c>
      <c r="AS1620" s="71">
        <f>VLOOKUP(AJ1620,Invoicing!A:K,10,FALSE)</f>
        <v>0</v>
      </c>
      <c r="AT1620" s="71">
        <f t="shared" si="519"/>
        <v>380</v>
      </c>
    </row>
    <row r="1621" spans="1:47">
      <c r="A1621" s="37" t="s">
        <v>55</v>
      </c>
      <c r="B1621" s="3" t="s">
        <v>38</v>
      </c>
      <c r="C1621" s="11">
        <v>45566.821527777778</v>
      </c>
      <c r="D1621" s="11">
        <v>45566.833333333336</v>
      </c>
      <c r="E1621" s="11" t="s">
        <v>44</v>
      </c>
      <c r="F1621" s="11" t="s">
        <v>40</v>
      </c>
      <c r="G1621" s="3" t="s">
        <v>1798</v>
      </c>
      <c r="H1621" s="3" t="s">
        <v>41</v>
      </c>
      <c r="I1621" s="11">
        <v>45567.833333333336</v>
      </c>
      <c r="J1621" s="12">
        <v>45568.758333333331</v>
      </c>
      <c r="K1621" s="12">
        <v>45568.6875</v>
      </c>
      <c r="L1621" s="12">
        <v>45568.763888888891</v>
      </c>
      <c r="M1621" s="61" t="s">
        <v>115</v>
      </c>
      <c r="N1621" s="3" t="s">
        <v>42</v>
      </c>
      <c r="O1621" s="3">
        <v>1</v>
      </c>
      <c r="P1621" s="1">
        <f t="shared" si="500"/>
        <v>40</v>
      </c>
      <c r="Q1621" s="1">
        <f t="shared" si="501"/>
        <v>10</v>
      </c>
      <c r="R1621" s="72">
        <f t="shared" si="502"/>
        <v>45568.758333333331</v>
      </c>
      <c r="S1621" s="73">
        <f t="shared" si="503"/>
        <v>1.0118055555576575</v>
      </c>
      <c r="T1621" s="74">
        <f>Table2[[#This Row],[ETA A OFRECIMIENTO]]*24</f>
        <v>24.28333333338378</v>
      </c>
      <c r="U1621" s="1" t="str">
        <f t="shared" si="504"/>
        <v>YES</v>
      </c>
      <c r="V1621" s="73">
        <f t="shared" si="505"/>
        <v>0.85416666666424135</v>
      </c>
      <c r="W1621" s="74">
        <f>Table2[[#This Row],[DEL. AVAILABLE A SLOT]]*24</f>
        <v>20.499999999941792</v>
      </c>
      <c r="X1621" s="1" t="str">
        <f t="shared" si="506"/>
        <v>SI</v>
      </c>
      <c r="Y1621" s="73">
        <f t="shared" si="507"/>
        <v>1.8659722222218988</v>
      </c>
      <c r="Z1621" s="74">
        <f>Table2[[#This Row],[ETA A TIMESLOT]]*24</f>
        <v>44.783333333325572</v>
      </c>
      <c r="AA1621" s="73">
        <f t="shared" si="508"/>
        <v>7.0833333331393078E-2</v>
      </c>
      <c r="AB1621" s="73" t="str">
        <f t="shared" si="509"/>
        <v>NO</v>
      </c>
      <c r="AC1621" s="74">
        <f>Table2[[#This Row],[PUNTUALIDAD (H)]]*24</f>
        <v>1.6999999999534339</v>
      </c>
      <c r="AD1621" s="73">
        <f t="shared" si="510"/>
        <v>1.9423611111124046</v>
      </c>
      <c r="AE1621" s="74">
        <f>Table2[[#This Row],[ATA TO UNLOADING]]*24</f>
        <v>46.616666666697711</v>
      </c>
      <c r="AF1621" s="74" t="str">
        <f>IF(Table2[[#This Row],[ATA TO UNLOADING 2]]&lt;=48,"YES","NO")</f>
        <v>YES</v>
      </c>
      <c r="AG1621" s="75">
        <f t="shared" si="511"/>
        <v>0.6875</v>
      </c>
      <c r="AH1621" s="2" t="s">
        <v>42</v>
      </c>
      <c r="AI1621" s="2" t="str">
        <f t="shared" si="512"/>
        <v>MSKU1163271</v>
      </c>
      <c r="AJ1621" s="76" t="str">
        <f t="shared" si="513"/>
        <v>MSI</v>
      </c>
      <c r="AK1621" s="77">
        <f>IF($M1621="TRUCK",VLOOKUP($AQ1621,Invoicing!$A$17:$B$49,MATCH($AK$1,Invoicing!$A$17:$B$17,0),FALSE),VLOOKUP($AQ1621,Invoicing!$N$17:$O$21,MATCH($AK$1,Invoicing!$N$17:$O$17,0),FALSE))</f>
        <v>480</v>
      </c>
      <c r="AL1621" s="78" t="e">
        <f>VLOOKUP($E1621,Invoicing!$A$1:$H$8,MATCH(TRACKER!$N1622,Invoicing!$A$1:$H$1,0),FALSE)</f>
        <v>#N/A</v>
      </c>
      <c r="AM1621" s="78">
        <f>VLOOKUP($E1621,Invoicing!$A$1:$H$8,MATCH(TRACKER!$O$1,Invoicing!$A$1:$H$1,0),FALSE)</f>
        <v>50</v>
      </c>
      <c r="AN1621" s="78">
        <f t="shared" si="514"/>
        <v>50</v>
      </c>
      <c r="AO1621" s="2">
        <f t="shared" si="515"/>
        <v>4</v>
      </c>
      <c r="AP1621" s="2" t="str">
        <f t="shared" si="516"/>
        <v>WEEK</v>
      </c>
      <c r="AQ1621" s="2" t="str">
        <f t="shared" si="517"/>
        <v>MSIWEEK</v>
      </c>
      <c r="AR1621" s="71">
        <f t="shared" si="518"/>
        <v>530</v>
      </c>
      <c r="AS1621" s="71">
        <f>VLOOKUP(AJ1621,Invoicing!A:K,10,FALSE)</f>
        <v>25</v>
      </c>
      <c r="AT1621" s="71">
        <f t="shared" si="519"/>
        <v>555</v>
      </c>
    </row>
    <row r="1622" spans="1:47">
      <c r="A1622" s="37" t="s">
        <v>55</v>
      </c>
      <c r="B1622" s="3" t="s">
        <v>38</v>
      </c>
      <c r="C1622" s="11">
        <v>45566.821527777778</v>
      </c>
      <c r="D1622" s="11">
        <v>45566.833333333336</v>
      </c>
      <c r="E1622" s="11" t="s">
        <v>49</v>
      </c>
      <c r="F1622" s="11" t="s">
        <v>40</v>
      </c>
      <c r="G1622" s="3" t="s">
        <v>1799</v>
      </c>
      <c r="H1622" s="3" t="s">
        <v>41</v>
      </c>
      <c r="I1622" s="11">
        <v>45567.833333333336</v>
      </c>
      <c r="J1622" s="12">
        <v>45569.728472222225</v>
      </c>
      <c r="K1622" s="12">
        <v>45569.75</v>
      </c>
      <c r="L1622" s="12">
        <v>45569.736111111109</v>
      </c>
      <c r="M1622" s="12" t="s">
        <v>12</v>
      </c>
      <c r="N1622" s="3" t="s">
        <v>42</v>
      </c>
      <c r="O1622" s="3">
        <v>0</v>
      </c>
      <c r="P1622" s="1">
        <f t="shared" si="500"/>
        <v>40</v>
      </c>
      <c r="Q1622" s="1">
        <f t="shared" si="501"/>
        <v>10</v>
      </c>
      <c r="R1622" s="72">
        <f t="shared" si="502"/>
        <v>45569.728472222225</v>
      </c>
      <c r="S1622" s="73">
        <f t="shared" si="503"/>
        <v>1.0118055555576575</v>
      </c>
      <c r="T1622" s="74">
        <f>Table2[[#This Row],[ETA A OFRECIMIENTO]]*24</f>
        <v>24.28333333338378</v>
      </c>
      <c r="U1622" s="1" t="str">
        <f t="shared" si="504"/>
        <v>YES</v>
      </c>
      <c r="V1622" s="73">
        <f t="shared" si="505"/>
        <v>1.9166666666642413</v>
      </c>
      <c r="W1622" s="74">
        <f>Table2[[#This Row],[DEL. AVAILABLE A SLOT]]*24</f>
        <v>45.999999999941792</v>
      </c>
      <c r="X1622" s="1" t="str">
        <f t="shared" si="506"/>
        <v>NO</v>
      </c>
      <c r="Y1622" s="73">
        <f t="shared" si="507"/>
        <v>2.9284722222218988</v>
      </c>
      <c r="Z1622" s="74">
        <f>Table2[[#This Row],[ETA A TIMESLOT]]*24</f>
        <v>70.283333333325572</v>
      </c>
      <c r="AA1622" s="73">
        <f t="shared" si="508"/>
        <v>0</v>
      </c>
      <c r="AB1622" s="73" t="str">
        <f t="shared" si="509"/>
        <v>SI</v>
      </c>
      <c r="AC1622" s="74">
        <f>Table2[[#This Row],[PUNTUALIDAD (H)]]*24</f>
        <v>0</v>
      </c>
      <c r="AD1622" s="73">
        <f t="shared" si="510"/>
        <v>2.9145833333313931</v>
      </c>
      <c r="AE1622" s="74">
        <f>Table2[[#This Row],[ATA TO UNLOADING]]*24</f>
        <v>69.949999999953434</v>
      </c>
      <c r="AF1622" s="74" t="str">
        <f>IF(Table2[[#This Row],[ATA TO UNLOADING 2]]&lt;=48,"YES","NO")</f>
        <v>NO</v>
      </c>
      <c r="AG1622" s="75">
        <f t="shared" si="511"/>
        <v>0.75</v>
      </c>
      <c r="AH1622" s="2" t="s">
        <v>42</v>
      </c>
      <c r="AI1622" s="2" t="str">
        <f t="shared" si="512"/>
        <v>TCNU2685250</v>
      </c>
      <c r="AJ1622" s="76" t="str">
        <f t="shared" si="513"/>
        <v>CTU FLEVOKUST BV</v>
      </c>
      <c r="AK1622" s="77">
        <f>IF($M1622="TRUCK",VLOOKUP($AQ1622,Invoicing!$A$17:$B$49,MATCH($AK$1,Invoicing!$A$17:$B$17,0),FALSE),VLOOKUP($AQ1622,Invoicing!$N$17:$O$21,MATCH($AK$1,Invoicing!$N$17:$O$17,0),FALSE))</f>
        <v>380</v>
      </c>
      <c r="AL1622" s="78" t="e">
        <f>VLOOKUP($E1622,Invoicing!$A$1:$H$8,MATCH(TRACKER!$N1623,Invoicing!$A$1:$H$1,0),FALSE)</f>
        <v>#N/A</v>
      </c>
      <c r="AM1622" s="78">
        <v>35</v>
      </c>
      <c r="AN1622" s="78">
        <f t="shared" si="514"/>
        <v>0</v>
      </c>
      <c r="AO1622" s="2">
        <f t="shared" si="515"/>
        <v>5</v>
      </c>
      <c r="AP1622" s="2" t="str">
        <f t="shared" si="516"/>
        <v>WEEK</v>
      </c>
      <c r="AQ1622" s="2" t="str">
        <f t="shared" si="517"/>
        <v>CTU FLEVOKUST BVWEEK</v>
      </c>
      <c r="AR1622" s="71">
        <f t="shared" si="518"/>
        <v>380</v>
      </c>
      <c r="AS1622" s="71">
        <f>VLOOKUP(AJ1622,Invoicing!A:K,10,FALSE)</f>
        <v>0</v>
      </c>
      <c r="AT1622" s="71">
        <f t="shared" si="519"/>
        <v>380</v>
      </c>
    </row>
    <row r="1623" spans="1:47">
      <c r="A1623" s="37" t="s">
        <v>452</v>
      </c>
      <c r="B1623" s="3" t="s">
        <v>38</v>
      </c>
      <c r="C1623" s="11">
        <v>45571.609722222223</v>
      </c>
      <c r="D1623" s="11">
        <v>45572.125</v>
      </c>
      <c r="E1623" s="11" t="s">
        <v>43</v>
      </c>
      <c r="F1623" s="11" t="s">
        <v>40</v>
      </c>
      <c r="G1623" s="3" t="s">
        <v>1800</v>
      </c>
      <c r="H1623" s="3" t="s">
        <v>2821</v>
      </c>
      <c r="I1623" s="11">
        <v>45572.958333333336</v>
      </c>
      <c r="J1623" s="12">
        <v>45572.978472222225</v>
      </c>
      <c r="K1623" s="12">
        <v>45572.958333333336</v>
      </c>
      <c r="L1623" s="12">
        <v>45572.993055555555</v>
      </c>
      <c r="M1623" s="61" t="s">
        <v>115</v>
      </c>
      <c r="N1623" s="3" t="s">
        <v>42</v>
      </c>
      <c r="O1623" s="3">
        <v>0</v>
      </c>
      <c r="P1623" s="1">
        <f t="shared" si="500"/>
        <v>41</v>
      </c>
      <c r="Q1623" s="1">
        <f t="shared" si="501"/>
        <v>10</v>
      </c>
      <c r="R1623" s="72">
        <f t="shared" si="502"/>
        <v>45572.978472222225</v>
      </c>
      <c r="S1623" s="73">
        <f t="shared" si="503"/>
        <v>1.3486111111124046</v>
      </c>
      <c r="T1623" s="74">
        <f>Table2[[#This Row],[ETA A OFRECIMIENTO]]*24</f>
        <v>32.366666666697711</v>
      </c>
      <c r="U1623" s="1" t="str">
        <f t="shared" si="504"/>
        <v>YES</v>
      </c>
      <c r="V1623" s="73">
        <f t="shared" si="505"/>
        <v>0</v>
      </c>
      <c r="W1623" s="74">
        <f>Table2[[#This Row],[DEL. AVAILABLE A SLOT]]*24</f>
        <v>0</v>
      </c>
      <c r="X1623" s="1" t="str">
        <f t="shared" si="506"/>
        <v>SI</v>
      </c>
      <c r="Y1623" s="73">
        <f t="shared" si="507"/>
        <v>1.3486111111124046</v>
      </c>
      <c r="Z1623" s="74">
        <f>Table2[[#This Row],[ETA A TIMESLOT]]*24</f>
        <v>32.366666666697711</v>
      </c>
      <c r="AA1623" s="73">
        <f t="shared" si="508"/>
        <v>2.0138888889050577E-2</v>
      </c>
      <c r="AB1623" s="73" t="str">
        <f t="shared" si="509"/>
        <v>SI</v>
      </c>
      <c r="AC1623" s="74">
        <f>Table2[[#This Row],[PUNTUALIDAD (H)]]*24</f>
        <v>0.48333333333721384</v>
      </c>
      <c r="AD1623" s="73">
        <f t="shared" si="510"/>
        <v>1.3833333333313931</v>
      </c>
      <c r="AE1623" s="74">
        <f>Table2[[#This Row],[ATA TO UNLOADING]]*24</f>
        <v>33.199999999953434</v>
      </c>
      <c r="AF1623" s="74" t="str">
        <f>IF(Table2[[#This Row],[ATA TO UNLOADING 2]]&lt;=48,"YES","NO")</f>
        <v>YES</v>
      </c>
      <c r="AG1623" s="75">
        <f t="shared" si="511"/>
        <v>0.95833333333575865</v>
      </c>
      <c r="AH1623" s="2" t="s">
        <v>24</v>
      </c>
      <c r="AI1623" s="2" t="str">
        <f t="shared" si="512"/>
        <v>CAAU6513627</v>
      </c>
      <c r="AJ1623" s="76" t="str">
        <f t="shared" si="513"/>
        <v>LOGIX</v>
      </c>
      <c r="AK1623" s="77">
        <f>IF($M1623="TRUCK",VLOOKUP($AQ1623,Invoicing!$A$17:$B$49,MATCH($AK$1,Invoicing!$A$17:$B$17,0),FALSE),VLOOKUP($AQ1623,Invoicing!$N$17:$O$21,MATCH($AK$1,Invoicing!$N$17:$O$17,0),FALSE))</f>
        <v>530</v>
      </c>
      <c r="AL1623" s="78" t="e">
        <f>VLOOKUP($E1623,Invoicing!$A$1:$H$8,MATCH(TRACKER!$N1624,Invoicing!$A$1:$H$1,0),FALSE)</f>
        <v>#N/A</v>
      </c>
      <c r="AM1623" s="78">
        <f>VLOOKUP($E1623,Invoicing!$A$1:$H$8,MATCH(TRACKER!$O$1,Invoicing!$A$1:$H$1,0),FALSE)</f>
        <v>50</v>
      </c>
      <c r="AN1623" s="78">
        <f t="shared" si="514"/>
        <v>0</v>
      </c>
      <c r="AO1623" s="2">
        <f t="shared" si="515"/>
        <v>1</v>
      </c>
      <c r="AP1623" s="2" t="str">
        <f t="shared" si="516"/>
        <v>NIGHT</v>
      </c>
      <c r="AQ1623" s="2" t="str">
        <f t="shared" si="517"/>
        <v>LOGIXNIGHT</v>
      </c>
      <c r="AR1623" s="71">
        <f t="shared" si="518"/>
        <v>530</v>
      </c>
      <c r="AS1623" s="71">
        <f>VLOOKUP(AJ1623,Invoicing!A:K,10,FALSE)</f>
        <v>25</v>
      </c>
      <c r="AT1623" s="71">
        <f t="shared" si="519"/>
        <v>555</v>
      </c>
    </row>
    <row r="1624" spans="1:47">
      <c r="A1624" s="37" t="s">
        <v>452</v>
      </c>
      <c r="B1624" s="3" t="s">
        <v>38</v>
      </c>
      <c r="C1624" s="11">
        <v>45571.609722222223</v>
      </c>
      <c r="D1624" s="11">
        <v>45572.125</v>
      </c>
      <c r="E1624" s="11" t="s">
        <v>45</v>
      </c>
      <c r="F1624" s="11" t="s">
        <v>40</v>
      </c>
      <c r="G1624" s="3" t="s">
        <v>1801</v>
      </c>
      <c r="H1624" s="3" t="s">
        <v>41</v>
      </c>
      <c r="I1624" s="11">
        <v>45573.125</v>
      </c>
      <c r="J1624" s="12">
        <v>45575.28125</v>
      </c>
      <c r="K1624" s="12">
        <v>45575.3125</v>
      </c>
      <c r="L1624" s="12">
        <v>45575.288194444445</v>
      </c>
      <c r="M1624" s="12" t="s">
        <v>115</v>
      </c>
      <c r="N1624" s="3" t="s">
        <v>42</v>
      </c>
      <c r="O1624" s="3">
        <v>0</v>
      </c>
      <c r="P1624" s="1">
        <f t="shared" si="500"/>
        <v>41</v>
      </c>
      <c r="Q1624" s="1">
        <f t="shared" si="501"/>
        <v>10</v>
      </c>
      <c r="R1624" s="72">
        <f t="shared" si="502"/>
        <v>45575.28125</v>
      </c>
      <c r="S1624" s="73">
        <f t="shared" si="503"/>
        <v>1.515277777776646</v>
      </c>
      <c r="T1624" s="74">
        <f>Table2[[#This Row],[ETA A OFRECIMIENTO]]*24</f>
        <v>36.366666666639503</v>
      </c>
      <c r="U1624" s="1" t="str">
        <f t="shared" si="504"/>
        <v>YES</v>
      </c>
      <c r="V1624" s="73">
        <f t="shared" si="505"/>
        <v>2.1875</v>
      </c>
      <c r="W1624" s="74">
        <f>Table2[[#This Row],[DEL. AVAILABLE A SLOT]]*24</f>
        <v>52.5</v>
      </c>
      <c r="X1624" s="1" t="str">
        <f t="shared" si="506"/>
        <v>NO</v>
      </c>
      <c r="Y1624" s="73">
        <f t="shared" si="507"/>
        <v>3.702777777776646</v>
      </c>
      <c r="Z1624" s="74">
        <f>Table2[[#This Row],[ETA A TIMESLOT]]*24</f>
        <v>88.866666666639503</v>
      </c>
      <c r="AA1624" s="73">
        <f t="shared" si="508"/>
        <v>0</v>
      </c>
      <c r="AB1624" s="73" t="str">
        <f t="shared" si="509"/>
        <v>SI</v>
      </c>
      <c r="AC1624" s="74">
        <f>Table2[[#This Row],[PUNTUALIDAD (H)]]*24</f>
        <v>0</v>
      </c>
      <c r="AD1624" s="73">
        <f t="shared" si="510"/>
        <v>3.6784722222218988</v>
      </c>
      <c r="AE1624" s="74">
        <f>Table2[[#This Row],[ATA TO UNLOADING]]*24</f>
        <v>88.283333333325572</v>
      </c>
      <c r="AF1624" s="74" t="str">
        <f>IF(Table2[[#This Row],[ATA TO UNLOADING 2]]&lt;=48,"YES","NO")</f>
        <v>NO</v>
      </c>
      <c r="AG1624" s="75">
        <f t="shared" si="511"/>
        <v>0.3125</v>
      </c>
      <c r="AH1624" s="2" t="s">
        <v>42</v>
      </c>
      <c r="AI1624" s="2" t="str">
        <f t="shared" si="512"/>
        <v>MRKU1030087</v>
      </c>
      <c r="AJ1624" s="76" t="str">
        <f t="shared" si="513"/>
        <v>OM TRANSPORT</v>
      </c>
      <c r="AK1624" s="77">
        <f>IF($M1624="TRUCK",VLOOKUP($AQ1624,Invoicing!$A$17:$B$49,MATCH($AK$1,Invoicing!$A$17:$B$17,0),FALSE),VLOOKUP($AQ1624,Invoicing!$N$17:$O$21,MATCH($AK$1,Invoicing!$N$17:$O$17,0),FALSE))</f>
        <v>475</v>
      </c>
      <c r="AL1624" s="78" t="e">
        <f>VLOOKUP($E1624,Invoicing!$A$1:$H$8,MATCH(TRACKER!$N1625,Invoicing!$A$1:$H$1,0),FALSE)</f>
        <v>#N/A</v>
      </c>
      <c r="AM1624" s="78">
        <f>VLOOKUP($E1624,Invoicing!$A$1:$H$8,MATCH(TRACKER!$O$1,Invoicing!$A$1:$H$1,0),FALSE)</f>
        <v>50</v>
      </c>
      <c r="AN1624" s="78">
        <f t="shared" si="514"/>
        <v>0</v>
      </c>
      <c r="AO1624" s="2">
        <f t="shared" si="515"/>
        <v>4</v>
      </c>
      <c r="AP1624" s="2" t="str">
        <f t="shared" si="516"/>
        <v>WEEK</v>
      </c>
      <c r="AQ1624" s="2" t="str">
        <f t="shared" si="517"/>
        <v>OM TRANSPORTWEEK</v>
      </c>
      <c r="AR1624" s="71">
        <f t="shared" si="518"/>
        <v>475</v>
      </c>
      <c r="AS1624" s="71">
        <f>VLOOKUP(AJ1624,Invoicing!A:K,10,FALSE)</f>
        <v>25</v>
      </c>
      <c r="AT1624" s="71">
        <f t="shared" si="519"/>
        <v>500</v>
      </c>
    </row>
    <row r="1625" spans="1:47">
      <c r="A1625" s="37" t="s">
        <v>452</v>
      </c>
      <c r="B1625" s="3" t="s">
        <v>38</v>
      </c>
      <c r="C1625" s="11">
        <v>45571.609722222223</v>
      </c>
      <c r="D1625" s="11">
        <v>45572.125</v>
      </c>
      <c r="E1625" s="11" t="s">
        <v>45</v>
      </c>
      <c r="F1625" s="11" t="s">
        <v>40</v>
      </c>
      <c r="G1625" s="3" t="s">
        <v>1802</v>
      </c>
      <c r="H1625" s="3" t="s">
        <v>2821</v>
      </c>
      <c r="I1625" s="11">
        <v>45572.625</v>
      </c>
      <c r="J1625" s="12">
        <v>45572.644444444442</v>
      </c>
      <c r="K1625" s="12">
        <v>45572.625</v>
      </c>
      <c r="L1625" s="12">
        <v>45572.663194444445</v>
      </c>
      <c r="M1625" s="12" t="s">
        <v>115</v>
      </c>
      <c r="N1625" s="3" t="s">
        <v>42</v>
      </c>
      <c r="O1625" s="3">
        <v>2</v>
      </c>
      <c r="P1625" s="1">
        <f t="shared" si="500"/>
        <v>41</v>
      </c>
      <c r="Q1625" s="1">
        <f t="shared" si="501"/>
        <v>10</v>
      </c>
      <c r="R1625" s="72">
        <f t="shared" si="502"/>
        <v>45572.644444444442</v>
      </c>
      <c r="S1625" s="73">
        <f t="shared" si="503"/>
        <v>1.015277777776646</v>
      </c>
      <c r="T1625" s="74">
        <f>Table2[[#This Row],[ETA A OFRECIMIENTO]]*24</f>
        <v>24.366666666639503</v>
      </c>
      <c r="U1625" s="1" t="str">
        <f t="shared" si="504"/>
        <v>YES</v>
      </c>
      <c r="V1625" s="73">
        <f t="shared" si="505"/>
        <v>0</v>
      </c>
      <c r="W1625" s="74">
        <f>Table2[[#This Row],[DEL. AVAILABLE A SLOT]]*24</f>
        <v>0</v>
      </c>
      <c r="X1625" s="1" t="str">
        <f t="shared" si="506"/>
        <v>SI</v>
      </c>
      <c r="Y1625" s="73">
        <f t="shared" si="507"/>
        <v>1.015277777776646</v>
      </c>
      <c r="Z1625" s="74">
        <f>Table2[[#This Row],[ETA A TIMESLOT]]*24</f>
        <v>24.366666666639503</v>
      </c>
      <c r="AA1625" s="73">
        <f t="shared" si="508"/>
        <v>1.9444444442342501E-2</v>
      </c>
      <c r="AB1625" s="73" t="str">
        <f t="shared" si="509"/>
        <v>SI</v>
      </c>
      <c r="AC1625" s="74">
        <f>Table2[[#This Row],[PUNTUALIDAD (H)]]*24</f>
        <v>0.46666666661622003</v>
      </c>
      <c r="AD1625" s="73">
        <f t="shared" si="510"/>
        <v>1.0534722222218988</v>
      </c>
      <c r="AE1625" s="74">
        <f>Table2[[#This Row],[ATA TO UNLOADING]]*24</f>
        <v>25.283333333325572</v>
      </c>
      <c r="AF1625" s="74" t="str">
        <f>IF(Table2[[#This Row],[ATA TO UNLOADING 2]]&lt;=48,"YES","NO")</f>
        <v>YES</v>
      </c>
      <c r="AG1625" s="75">
        <f t="shared" si="511"/>
        <v>0.625</v>
      </c>
      <c r="AH1625" s="2" t="s">
        <v>42</v>
      </c>
      <c r="AI1625" s="2" t="str">
        <f t="shared" si="512"/>
        <v>MRKU7784253</v>
      </c>
      <c r="AJ1625" s="76" t="str">
        <f t="shared" si="513"/>
        <v>OM TRANSPORT</v>
      </c>
      <c r="AK1625" s="77">
        <f>IF($M1625="TRUCK",VLOOKUP($AQ1625,Invoicing!$A$17:$B$49,MATCH($AK$1,Invoicing!$A$17:$B$17,0),FALSE),VLOOKUP($AQ1625,Invoicing!$N$17:$O$21,MATCH($AK$1,Invoicing!$N$17:$O$17,0),FALSE))</f>
        <v>475</v>
      </c>
      <c r="AL1625" s="78" t="e">
        <f>VLOOKUP($E1625,Invoicing!$A$1:$H$8,MATCH(TRACKER!$N1626,Invoicing!$A$1:$H$1,0),FALSE)</f>
        <v>#N/A</v>
      </c>
      <c r="AM1625" s="78">
        <f>VLOOKUP($E1625,Invoicing!$A$1:$H$8,MATCH(TRACKER!$O$1,Invoicing!$A$1:$H$1,0),FALSE)</f>
        <v>50</v>
      </c>
      <c r="AN1625" s="78">
        <f t="shared" si="514"/>
        <v>100</v>
      </c>
      <c r="AO1625" s="2">
        <f t="shared" si="515"/>
        <v>1</v>
      </c>
      <c r="AP1625" s="2" t="str">
        <f t="shared" si="516"/>
        <v>WEEK</v>
      </c>
      <c r="AQ1625" s="2" t="str">
        <f t="shared" si="517"/>
        <v>OM TRANSPORTWEEK</v>
      </c>
      <c r="AR1625" s="71">
        <f t="shared" si="518"/>
        <v>575</v>
      </c>
      <c r="AS1625" s="71">
        <f>VLOOKUP(AJ1625,Invoicing!A:K,10,FALSE)</f>
        <v>25</v>
      </c>
      <c r="AT1625" s="71">
        <f t="shared" si="519"/>
        <v>600</v>
      </c>
    </row>
    <row r="1626" spans="1:47">
      <c r="A1626" s="37" t="s">
        <v>452</v>
      </c>
      <c r="B1626" s="3" t="s">
        <v>38</v>
      </c>
      <c r="C1626" s="11">
        <v>45571.609722222223</v>
      </c>
      <c r="D1626" s="11">
        <v>45572.125</v>
      </c>
      <c r="E1626" s="11" t="s">
        <v>44</v>
      </c>
      <c r="F1626" s="11" t="s">
        <v>40</v>
      </c>
      <c r="G1626" s="3" t="s">
        <v>1803</v>
      </c>
      <c r="H1626" s="3" t="s">
        <v>2821</v>
      </c>
      <c r="I1626" s="11">
        <v>45572.875</v>
      </c>
      <c r="J1626" s="12">
        <v>45572.833333333336</v>
      </c>
      <c r="K1626" s="12">
        <v>45572.875</v>
      </c>
      <c r="L1626" s="12">
        <v>45572.84375</v>
      </c>
      <c r="M1626" s="12" t="s">
        <v>115</v>
      </c>
      <c r="N1626" s="3" t="s">
        <v>42</v>
      </c>
      <c r="O1626" s="3">
        <v>0</v>
      </c>
      <c r="P1626" s="1">
        <f t="shared" si="500"/>
        <v>41</v>
      </c>
      <c r="Q1626" s="1">
        <f t="shared" si="501"/>
        <v>10</v>
      </c>
      <c r="R1626" s="72">
        <f t="shared" si="502"/>
        <v>45572.833333333336</v>
      </c>
      <c r="S1626" s="73">
        <f t="shared" si="503"/>
        <v>1.265277777776646</v>
      </c>
      <c r="T1626" s="74">
        <f>Table2[[#This Row],[ETA A OFRECIMIENTO]]*24</f>
        <v>30.366666666639503</v>
      </c>
      <c r="U1626" s="1" t="str">
        <f t="shared" si="504"/>
        <v>YES</v>
      </c>
      <c r="V1626" s="73">
        <f t="shared" si="505"/>
        <v>0</v>
      </c>
      <c r="W1626" s="74">
        <f>Table2[[#This Row],[DEL. AVAILABLE A SLOT]]*24</f>
        <v>0</v>
      </c>
      <c r="X1626" s="1" t="str">
        <f t="shared" si="506"/>
        <v>SI</v>
      </c>
      <c r="Y1626" s="73">
        <f t="shared" si="507"/>
        <v>1.265277777776646</v>
      </c>
      <c r="Z1626" s="74">
        <f>Table2[[#This Row],[ETA A TIMESLOT]]*24</f>
        <v>30.366666666639503</v>
      </c>
      <c r="AA1626" s="73">
        <f t="shared" si="508"/>
        <v>0</v>
      </c>
      <c r="AB1626" s="73" t="str">
        <f t="shared" si="509"/>
        <v>SI</v>
      </c>
      <c r="AC1626" s="74">
        <f>Table2[[#This Row],[PUNTUALIDAD (H)]]*24</f>
        <v>0</v>
      </c>
      <c r="AD1626" s="73">
        <f t="shared" si="510"/>
        <v>1.234027777776646</v>
      </c>
      <c r="AE1626" s="74">
        <f>Table2[[#This Row],[ATA TO UNLOADING]]*24</f>
        <v>29.616666666639503</v>
      </c>
      <c r="AF1626" s="74" t="str">
        <f>IF(Table2[[#This Row],[ATA TO UNLOADING 2]]&lt;=48,"YES","NO")</f>
        <v>YES</v>
      </c>
      <c r="AG1626" s="75">
        <f t="shared" si="511"/>
        <v>0.875</v>
      </c>
      <c r="AH1626" s="2" t="s">
        <v>24</v>
      </c>
      <c r="AI1626" s="2" t="str">
        <f t="shared" si="512"/>
        <v>MRSU0307307</v>
      </c>
      <c r="AJ1626" s="76" t="str">
        <f t="shared" si="513"/>
        <v>MSI</v>
      </c>
      <c r="AK1626" s="77">
        <f>IF($M1626="TRUCK",VLOOKUP($AQ1626,Invoicing!$A$17:$B$49,MATCH($AK$1,Invoicing!$A$17:$B$17,0),FALSE),VLOOKUP($AQ1626,Invoicing!$N$17:$O$21,MATCH($AK$1,Invoicing!$N$17:$O$17,0),FALSE))</f>
        <v>530</v>
      </c>
      <c r="AL1626" s="78" t="e">
        <f>VLOOKUP($E1626,Invoicing!$A$1:$H$8,MATCH(TRACKER!$N1627,Invoicing!$A$1:$H$1,0),FALSE)</f>
        <v>#N/A</v>
      </c>
      <c r="AM1626" s="78">
        <f>VLOOKUP($E1626,Invoicing!$A$1:$H$8,MATCH(TRACKER!$O$1,Invoicing!$A$1:$H$1,0),FALSE)</f>
        <v>50</v>
      </c>
      <c r="AN1626" s="78">
        <f t="shared" si="514"/>
        <v>0</v>
      </c>
      <c r="AO1626" s="2">
        <f t="shared" si="515"/>
        <v>1</v>
      </c>
      <c r="AP1626" s="2" t="str">
        <f t="shared" si="516"/>
        <v>NIGHT</v>
      </c>
      <c r="AQ1626" s="2" t="str">
        <f t="shared" si="517"/>
        <v>MSINIGHT</v>
      </c>
      <c r="AR1626" s="71">
        <f t="shared" si="518"/>
        <v>530</v>
      </c>
      <c r="AS1626" s="71">
        <f>VLOOKUP(AJ1626,Invoicing!A:K,10,FALSE)</f>
        <v>25</v>
      </c>
      <c r="AT1626" s="71">
        <f t="shared" si="519"/>
        <v>615</v>
      </c>
      <c r="AU1626" s="55">
        <v>60</v>
      </c>
    </row>
    <row r="1627" spans="1:47">
      <c r="A1627" s="37" t="s">
        <v>452</v>
      </c>
      <c r="B1627" s="3" t="s">
        <v>38</v>
      </c>
      <c r="C1627" s="11">
        <v>45571.609722222223</v>
      </c>
      <c r="D1627" s="11">
        <v>45572.125</v>
      </c>
      <c r="E1627" s="11" t="s">
        <v>44</v>
      </c>
      <c r="F1627" s="11" t="s">
        <v>40</v>
      </c>
      <c r="G1627" s="3" t="s">
        <v>1804</v>
      </c>
      <c r="H1627" s="3" t="s">
        <v>2821</v>
      </c>
      <c r="I1627" s="11">
        <v>45572.791666666664</v>
      </c>
      <c r="J1627" s="12">
        <v>45572.791666666664</v>
      </c>
      <c r="K1627" s="12">
        <v>45572.791666666664</v>
      </c>
      <c r="L1627" s="12">
        <v>45572.805555555555</v>
      </c>
      <c r="M1627" s="12" t="s">
        <v>115</v>
      </c>
      <c r="N1627" s="3" t="s">
        <v>42</v>
      </c>
      <c r="O1627" s="3">
        <v>0</v>
      </c>
      <c r="P1627" s="1">
        <f t="shared" si="500"/>
        <v>41</v>
      </c>
      <c r="Q1627" s="1">
        <f t="shared" si="501"/>
        <v>10</v>
      </c>
      <c r="R1627" s="72">
        <f t="shared" si="502"/>
        <v>45572.791666666664</v>
      </c>
      <c r="S1627" s="73">
        <f t="shared" si="503"/>
        <v>1.1819444444408873</v>
      </c>
      <c r="T1627" s="74">
        <f>Table2[[#This Row],[ETA A OFRECIMIENTO]]*24</f>
        <v>28.366666666581295</v>
      </c>
      <c r="U1627" s="1" t="str">
        <f t="shared" si="504"/>
        <v>YES</v>
      </c>
      <c r="V1627" s="73">
        <f t="shared" si="505"/>
        <v>0</v>
      </c>
      <c r="W1627" s="74">
        <f>Table2[[#This Row],[DEL. AVAILABLE A SLOT]]*24</f>
        <v>0</v>
      </c>
      <c r="X1627" s="1" t="str">
        <f t="shared" si="506"/>
        <v>SI</v>
      </c>
      <c r="Y1627" s="73">
        <f t="shared" si="507"/>
        <v>1.1819444444408873</v>
      </c>
      <c r="Z1627" s="74">
        <f>Table2[[#This Row],[ETA A TIMESLOT]]*24</f>
        <v>28.366666666581295</v>
      </c>
      <c r="AA1627" s="73">
        <f t="shared" si="508"/>
        <v>0</v>
      </c>
      <c r="AB1627" s="73" t="str">
        <f t="shared" si="509"/>
        <v>SI</v>
      </c>
      <c r="AC1627" s="74">
        <f>Table2[[#This Row],[PUNTUALIDAD (H)]]*24</f>
        <v>0</v>
      </c>
      <c r="AD1627" s="73">
        <f t="shared" si="510"/>
        <v>1.1958333333313931</v>
      </c>
      <c r="AE1627" s="74">
        <f>Table2[[#This Row],[ATA TO UNLOADING]]*24</f>
        <v>28.699999999953434</v>
      </c>
      <c r="AF1627" s="74" t="str">
        <f>IF(Table2[[#This Row],[ATA TO UNLOADING 2]]&lt;=48,"YES","NO")</f>
        <v>YES</v>
      </c>
      <c r="AG1627" s="75">
        <f t="shared" si="511"/>
        <v>0.79166666666424135</v>
      </c>
      <c r="AH1627" s="2" t="s">
        <v>42</v>
      </c>
      <c r="AI1627" s="2" t="str">
        <f t="shared" si="512"/>
        <v>MSKU0244110</v>
      </c>
      <c r="AJ1627" s="76" t="str">
        <f t="shared" si="513"/>
        <v>MSI</v>
      </c>
      <c r="AK1627" s="77">
        <f>IF($M1627="TRUCK",VLOOKUP($AQ1627,Invoicing!$A$17:$B$49,MATCH($AK$1,Invoicing!$A$17:$B$17,0),FALSE),VLOOKUP($AQ1627,Invoicing!$N$17:$O$21,MATCH($AK$1,Invoicing!$N$17:$O$17,0),FALSE))</f>
        <v>480</v>
      </c>
      <c r="AL1627" s="78" t="e">
        <f>VLOOKUP($E1627,Invoicing!$A$1:$H$8,MATCH(TRACKER!$N1628,Invoicing!$A$1:$H$1,0),FALSE)</f>
        <v>#N/A</v>
      </c>
      <c r="AM1627" s="78">
        <f>VLOOKUP($E1627,Invoicing!$A$1:$H$8,MATCH(TRACKER!$O$1,Invoicing!$A$1:$H$1,0),FALSE)</f>
        <v>50</v>
      </c>
      <c r="AN1627" s="78">
        <f t="shared" si="514"/>
        <v>0</v>
      </c>
      <c r="AO1627" s="2">
        <f t="shared" si="515"/>
        <v>1</v>
      </c>
      <c r="AP1627" s="2" t="str">
        <f t="shared" si="516"/>
        <v>WEEK</v>
      </c>
      <c r="AQ1627" s="2" t="str">
        <f t="shared" si="517"/>
        <v>MSIWEEK</v>
      </c>
      <c r="AR1627" s="71">
        <f t="shared" si="518"/>
        <v>480</v>
      </c>
      <c r="AS1627" s="71">
        <f>VLOOKUP(AJ1627,Invoicing!A:K,10,FALSE)</f>
        <v>25</v>
      </c>
      <c r="AT1627" s="71">
        <f t="shared" si="519"/>
        <v>505</v>
      </c>
    </row>
    <row r="1628" spans="1:47">
      <c r="A1628" s="37" t="s">
        <v>56</v>
      </c>
      <c r="B1628" s="3" t="s">
        <v>38</v>
      </c>
      <c r="C1628" s="11">
        <v>45571.929166666669</v>
      </c>
      <c r="D1628" s="11">
        <v>45571.541666666664</v>
      </c>
      <c r="E1628" s="11" t="s">
        <v>49</v>
      </c>
      <c r="F1628" s="11" t="s">
        <v>40</v>
      </c>
      <c r="G1628" s="3" t="s">
        <v>1805</v>
      </c>
      <c r="H1628" s="3" t="s">
        <v>41</v>
      </c>
      <c r="I1628" s="11">
        <v>45572.958333333336</v>
      </c>
      <c r="J1628" s="12">
        <v>45574.661111111112</v>
      </c>
      <c r="K1628" s="12">
        <v>45574.666666666664</v>
      </c>
      <c r="L1628" s="12">
        <v>45574.663888888892</v>
      </c>
      <c r="M1628" s="12" t="s">
        <v>12</v>
      </c>
      <c r="N1628" s="3" t="s">
        <v>42</v>
      </c>
      <c r="O1628" s="3">
        <v>0</v>
      </c>
      <c r="P1628" s="1">
        <f t="shared" si="500"/>
        <v>41</v>
      </c>
      <c r="Q1628" s="1">
        <f t="shared" si="501"/>
        <v>10</v>
      </c>
      <c r="R1628" s="72">
        <f t="shared" si="502"/>
        <v>45574.661111111112</v>
      </c>
      <c r="S1628" s="73">
        <f t="shared" si="503"/>
        <v>1.0291666666671517</v>
      </c>
      <c r="T1628" s="74">
        <f>Table2[[#This Row],[ETA A OFRECIMIENTO]]*24</f>
        <v>24.700000000011642</v>
      </c>
      <c r="U1628" s="1" t="str">
        <f t="shared" si="504"/>
        <v>YES</v>
      </c>
      <c r="V1628" s="73">
        <f t="shared" si="505"/>
        <v>1.7083333333284827</v>
      </c>
      <c r="W1628" s="74">
        <f>Table2[[#This Row],[DEL. AVAILABLE A SLOT]]*24</f>
        <v>40.999999999883585</v>
      </c>
      <c r="X1628" s="1" t="str">
        <f t="shared" si="506"/>
        <v>NO</v>
      </c>
      <c r="Y1628" s="73">
        <f t="shared" si="507"/>
        <v>2.7374999999956344</v>
      </c>
      <c r="Z1628" s="74">
        <f>Table2[[#This Row],[ETA A TIMESLOT]]*24</f>
        <v>65.699999999895226</v>
      </c>
      <c r="AA1628" s="73">
        <f t="shared" si="508"/>
        <v>0</v>
      </c>
      <c r="AB1628" s="73" t="str">
        <f t="shared" si="509"/>
        <v>SI</v>
      </c>
      <c r="AC1628" s="74">
        <f>Table2[[#This Row],[PUNTUALIDAD (H)]]*24</f>
        <v>0</v>
      </c>
      <c r="AD1628" s="73">
        <f t="shared" si="510"/>
        <v>2.734722222223354</v>
      </c>
      <c r="AE1628" s="74">
        <f>Table2[[#This Row],[ATA TO UNLOADING]]*24</f>
        <v>65.633333333360497</v>
      </c>
      <c r="AF1628" s="74" t="str">
        <f>IF(Table2[[#This Row],[ATA TO UNLOADING 2]]&lt;=48,"YES","NO")</f>
        <v>NO</v>
      </c>
      <c r="AG1628" s="75">
        <f t="shared" si="511"/>
        <v>0.66666666666424135</v>
      </c>
      <c r="AH1628" s="2" t="s">
        <v>42</v>
      </c>
      <c r="AI1628" s="2" t="str">
        <f t="shared" si="512"/>
        <v>BEAU5757313</v>
      </c>
      <c r="AJ1628" s="76" t="str">
        <f t="shared" si="513"/>
        <v>CTU FLEVOKUST BV</v>
      </c>
      <c r="AK1628" s="77">
        <f>IF($M1628="TRUCK",VLOOKUP($AQ1628,Invoicing!$A$17:$B$49,MATCH($AK$1,Invoicing!$A$17:$B$17,0),FALSE),VLOOKUP($AQ1628,Invoicing!$N$17:$O$21,MATCH($AK$1,Invoicing!$N$17:$O$17,0),FALSE))</f>
        <v>380</v>
      </c>
      <c r="AL1628" s="78" t="e">
        <f>VLOOKUP($E1628,Invoicing!$A$1:$H$8,MATCH(TRACKER!$N1629,Invoicing!$A$1:$H$1,0),FALSE)</f>
        <v>#N/A</v>
      </c>
      <c r="AM1628" s="78">
        <v>35</v>
      </c>
      <c r="AN1628" s="78">
        <f t="shared" si="514"/>
        <v>0</v>
      </c>
      <c r="AO1628" s="2">
        <f t="shared" si="515"/>
        <v>3</v>
      </c>
      <c r="AP1628" s="2" t="str">
        <f t="shared" si="516"/>
        <v>WEEK</v>
      </c>
      <c r="AQ1628" s="2" t="str">
        <f t="shared" si="517"/>
        <v>CTU FLEVOKUST BVWEEK</v>
      </c>
      <c r="AR1628" s="71">
        <f t="shared" si="518"/>
        <v>380</v>
      </c>
      <c r="AS1628" s="71">
        <f>VLOOKUP(AJ1628,Invoicing!A:K,10,FALSE)</f>
        <v>0</v>
      </c>
      <c r="AT1628" s="71">
        <f t="shared" si="519"/>
        <v>380</v>
      </c>
    </row>
    <row r="1629" spans="1:47">
      <c r="A1629" s="37" t="s">
        <v>56</v>
      </c>
      <c r="B1629" s="3" t="s">
        <v>38</v>
      </c>
      <c r="C1629" s="11">
        <v>45571.929166666669</v>
      </c>
      <c r="D1629" s="11">
        <v>45571.541666666664</v>
      </c>
      <c r="E1629" s="11" t="s">
        <v>49</v>
      </c>
      <c r="F1629" s="11" t="s">
        <v>40</v>
      </c>
      <c r="G1629" s="3" t="s">
        <v>1806</v>
      </c>
      <c r="H1629" s="3" t="s">
        <v>41</v>
      </c>
      <c r="I1629" s="11">
        <v>45572.958333333336</v>
      </c>
      <c r="J1629" s="12">
        <v>45574.388888888891</v>
      </c>
      <c r="K1629" s="12">
        <v>45574.375</v>
      </c>
      <c r="L1629" s="12">
        <v>45574.395833333336</v>
      </c>
      <c r="M1629" s="61" t="s">
        <v>12</v>
      </c>
      <c r="N1629" s="3" t="s">
        <v>42</v>
      </c>
      <c r="O1629" s="3">
        <v>0</v>
      </c>
      <c r="P1629" s="1">
        <f t="shared" si="500"/>
        <v>41</v>
      </c>
      <c r="Q1629" s="1">
        <f t="shared" si="501"/>
        <v>10</v>
      </c>
      <c r="R1629" s="72">
        <f t="shared" si="502"/>
        <v>45574.388888888891</v>
      </c>
      <c r="S1629" s="73">
        <f t="shared" si="503"/>
        <v>1.0291666666671517</v>
      </c>
      <c r="T1629" s="74">
        <f>Table2[[#This Row],[ETA A OFRECIMIENTO]]*24</f>
        <v>24.700000000011642</v>
      </c>
      <c r="U1629" s="1" t="str">
        <f t="shared" si="504"/>
        <v>YES</v>
      </c>
      <c r="V1629" s="73">
        <f t="shared" si="505"/>
        <v>1.4166666666642413</v>
      </c>
      <c r="W1629" s="74">
        <f>Table2[[#This Row],[DEL. AVAILABLE A SLOT]]*24</f>
        <v>33.999999999941792</v>
      </c>
      <c r="X1629" s="1" t="str">
        <f t="shared" si="506"/>
        <v>NO</v>
      </c>
      <c r="Y1629" s="73">
        <f t="shared" si="507"/>
        <v>2.4458333333313931</v>
      </c>
      <c r="Z1629" s="74">
        <f>Table2[[#This Row],[ETA A TIMESLOT]]*24</f>
        <v>58.699999999953434</v>
      </c>
      <c r="AA1629" s="73">
        <f t="shared" si="508"/>
        <v>1.3888888890505768E-2</v>
      </c>
      <c r="AB1629" s="73" t="str">
        <f t="shared" si="509"/>
        <v>SI</v>
      </c>
      <c r="AC1629" s="74">
        <f>Table2[[#This Row],[PUNTUALIDAD (H)]]*24</f>
        <v>0.33333333337213844</v>
      </c>
      <c r="AD1629" s="73">
        <f t="shared" si="510"/>
        <v>2.4666666666671517</v>
      </c>
      <c r="AE1629" s="74">
        <f>Table2[[#This Row],[ATA TO UNLOADING]]*24</f>
        <v>59.200000000011642</v>
      </c>
      <c r="AF1629" s="74" t="str">
        <f>IF(Table2[[#This Row],[ATA TO UNLOADING 2]]&lt;=48,"YES","NO")</f>
        <v>NO</v>
      </c>
      <c r="AG1629" s="75">
        <f t="shared" si="511"/>
        <v>0.375</v>
      </c>
      <c r="AH1629" s="2" t="s">
        <v>42</v>
      </c>
      <c r="AI1629" s="2" t="str">
        <f t="shared" si="512"/>
        <v>CAAU5266060</v>
      </c>
      <c r="AJ1629" s="76" t="str">
        <f t="shared" si="513"/>
        <v>CTU FLEVOKUST BV</v>
      </c>
      <c r="AK1629" s="77">
        <f>IF($M1629="TRUCK",VLOOKUP($AQ1629,Invoicing!$A$17:$B$49,MATCH($AK$1,Invoicing!$A$17:$B$17,0),FALSE),VLOOKUP($AQ1629,Invoicing!$N$17:$O$21,MATCH($AK$1,Invoicing!$N$17:$O$17,0),FALSE))</f>
        <v>380</v>
      </c>
      <c r="AL1629" s="78" t="e">
        <f>VLOOKUP($E1629,Invoicing!$A$1:$H$8,MATCH(TRACKER!$N1630,Invoicing!$A$1:$H$1,0),FALSE)</f>
        <v>#N/A</v>
      </c>
      <c r="AM1629" s="78">
        <v>35</v>
      </c>
      <c r="AN1629" s="78">
        <f t="shared" si="514"/>
        <v>0</v>
      </c>
      <c r="AO1629" s="2">
        <f t="shared" si="515"/>
        <v>3</v>
      </c>
      <c r="AP1629" s="2" t="str">
        <f t="shared" si="516"/>
        <v>WEEK</v>
      </c>
      <c r="AQ1629" s="2" t="str">
        <f t="shared" si="517"/>
        <v>CTU FLEVOKUST BVWEEK</v>
      </c>
      <c r="AR1629" s="71">
        <f t="shared" si="518"/>
        <v>380</v>
      </c>
      <c r="AS1629" s="71">
        <f>VLOOKUP(AJ1629,Invoicing!A:K,10,FALSE)</f>
        <v>0</v>
      </c>
      <c r="AT1629" s="71">
        <f t="shared" si="519"/>
        <v>380</v>
      </c>
    </row>
    <row r="1630" spans="1:47">
      <c r="A1630" s="37" t="s">
        <v>56</v>
      </c>
      <c r="B1630" s="3" t="s">
        <v>38</v>
      </c>
      <c r="C1630" s="11">
        <v>45571.929166666669</v>
      </c>
      <c r="D1630" s="11">
        <v>45571.541666666664</v>
      </c>
      <c r="E1630" s="11" t="s">
        <v>49</v>
      </c>
      <c r="F1630" s="11" t="s">
        <v>40</v>
      </c>
      <c r="G1630" s="3" t="s">
        <v>1807</v>
      </c>
      <c r="H1630" s="3" t="s">
        <v>41</v>
      </c>
      <c r="I1630" s="11">
        <v>45572.958333333336</v>
      </c>
      <c r="J1630" s="12">
        <v>45574.420138888891</v>
      </c>
      <c r="K1630" s="12">
        <v>45574.375</v>
      </c>
      <c r="L1630" s="12">
        <v>45574.427083333336</v>
      </c>
      <c r="M1630" s="61" t="s">
        <v>12</v>
      </c>
      <c r="N1630" s="3" t="s">
        <v>42</v>
      </c>
      <c r="O1630" s="3">
        <v>0</v>
      </c>
      <c r="P1630" s="1">
        <f t="shared" si="500"/>
        <v>41</v>
      </c>
      <c r="Q1630" s="1">
        <f t="shared" si="501"/>
        <v>10</v>
      </c>
      <c r="R1630" s="72">
        <f t="shared" si="502"/>
        <v>45574.420138888891</v>
      </c>
      <c r="S1630" s="73">
        <f t="shared" si="503"/>
        <v>1.0291666666671517</v>
      </c>
      <c r="T1630" s="74">
        <f>Table2[[#This Row],[ETA A OFRECIMIENTO]]*24</f>
        <v>24.700000000011642</v>
      </c>
      <c r="U1630" s="1" t="str">
        <f t="shared" si="504"/>
        <v>YES</v>
      </c>
      <c r="V1630" s="73">
        <f t="shared" si="505"/>
        <v>1.4166666666642413</v>
      </c>
      <c r="W1630" s="74">
        <f>Table2[[#This Row],[DEL. AVAILABLE A SLOT]]*24</f>
        <v>33.999999999941792</v>
      </c>
      <c r="X1630" s="1" t="str">
        <f t="shared" si="506"/>
        <v>NO</v>
      </c>
      <c r="Y1630" s="73">
        <f t="shared" si="507"/>
        <v>2.4458333333313931</v>
      </c>
      <c r="Z1630" s="74">
        <f>Table2[[#This Row],[ETA A TIMESLOT]]*24</f>
        <v>58.699999999953434</v>
      </c>
      <c r="AA1630" s="73">
        <f t="shared" si="508"/>
        <v>4.5138888890505768E-2</v>
      </c>
      <c r="AB1630" s="73" t="str">
        <f t="shared" si="509"/>
        <v>NO</v>
      </c>
      <c r="AC1630" s="74">
        <f>Table2[[#This Row],[PUNTUALIDAD (H)]]*24</f>
        <v>1.0833333333721384</v>
      </c>
      <c r="AD1630" s="73">
        <f t="shared" si="510"/>
        <v>2.4979166666671517</v>
      </c>
      <c r="AE1630" s="74">
        <f>Table2[[#This Row],[ATA TO UNLOADING]]*24</f>
        <v>59.950000000011642</v>
      </c>
      <c r="AF1630" s="74" t="str">
        <f>IF(Table2[[#This Row],[ATA TO UNLOADING 2]]&lt;=48,"YES","NO")</f>
        <v>NO</v>
      </c>
      <c r="AG1630" s="75">
        <f t="shared" si="511"/>
        <v>0.375</v>
      </c>
      <c r="AH1630" s="2" t="s">
        <v>42</v>
      </c>
      <c r="AI1630" s="2" t="str">
        <f t="shared" si="512"/>
        <v>CAAU6081565</v>
      </c>
      <c r="AJ1630" s="76" t="str">
        <f t="shared" si="513"/>
        <v>CTU FLEVOKUST BV</v>
      </c>
      <c r="AK1630" s="77">
        <f>IF($M1630="TRUCK",VLOOKUP($AQ1630,Invoicing!$A$17:$B$49,MATCH($AK$1,Invoicing!$A$17:$B$17,0),FALSE),VLOOKUP($AQ1630,Invoicing!$N$17:$O$21,MATCH($AK$1,Invoicing!$N$17:$O$17,0),FALSE))</f>
        <v>380</v>
      </c>
      <c r="AL1630" s="78" t="e">
        <f>VLOOKUP($E1630,Invoicing!$A$1:$H$8,MATCH(TRACKER!$N1631,Invoicing!$A$1:$H$1,0),FALSE)</f>
        <v>#N/A</v>
      </c>
      <c r="AM1630" s="78">
        <v>35</v>
      </c>
      <c r="AN1630" s="78">
        <f t="shared" si="514"/>
        <v>0</v>
      </c>
      <c r="AO1630" s="2">
        <f t="shared" si="515"/>
        <v>3</v>
      </c>
      <c r="AP1630" s="2" t="str">
        <f t="shared" si="516"/>
        <v>WEEK</v>
      </c>
      <c r="AQ1630" s="2" t="str">
        <f t="shared" si="517"/>
        <v>CTU FLEVOKUST BVWEEK</v>
      </c>
      <c r="AR1630" s="71">
        <f t="shared" si="518"/>
        <v>380</v>
      </c>
      <c r="AS1630" s="71">
        <f>VLOOKUP(AJ1630,Invoicing!A:K,10,FALSE)</f>
        <v>0</v>
      </c>
      <c r="AT1630" s="71">
        <f t="shared" si="519"/>
        <v>380</v>
      </c>
    </row>
    <row r="1631" spans="1:47">
      <c r="A1631" s="37" t="s">
        <v>56</v>
      </c>
      <c r="B1631" s="3" t="s">
        <v>38</v>
      </c>
      <c r="C1631" s="11">
        <v>45571.929166666669</v>
      </c>
      <c r="D1631" s="11">
        <v>45571.541666666664</v>
      </c>
      <c r="E1631" s="11" t="s">
        <v>49</v>
      </c>
      <c r="F1631" s="11" t="s">
        <v>40</v>
      </c>
      <c r="G1631" s="3" t="s">
        <v>1808</v>
      </c>
      <c r="H1631" s="3" t="s">
        <v>41</v>
      </c>
      <c r="I1631" s="11">
        <v>45572.958333333336</v>
      </c>
      <c r="J1631" s="12">
        <v>45573.709722222222</v>
      </c>
      <c r="K1631" s="12">
        <v>45573.708333333336</v>
      </c>
      <c r="L1631" s="12">
        <v>45573.71875</v>
      </c>
      <c r="M1631" s="61" t="s">
        <v>12</v>
      </c>
      <c r="N1631" s="3" t="s">
        <v>42</v>
      </c>
      <c r="O1631" s="3">
        <v>0</v>
      </c>
      <c r="P1631" s="1">
        <f t="shared" si="500"/>
        <v>41</v>
      </c>
      <c r="Q1631" s="1">
        <f t="shared" si="501"/>
        <v>10</v>
      </c>
      <c r="R1631" s="72">
        <f t="shared" si="502"/>
        <v>45573.709722222222</v>
      </c>
      <c r="S1631" s="73">
        <f t="shared" si="503"/>
        <v>1.0291666666671517</v>
      </c>
      <c r="T1631" s="74">
        <f>Table2[[#This Row],[ETA A OFRECIMIENTO]]*24</f>
        <v>24.700000000011642</v>
      </c>
      <c r="U1631" s="1" t="str">
        <f t="shared" si="504"/>
        <v>YES</v>
      </c>
      <c r="V1631" s="73">
        <f t="shared" si="505"/>
        <v>0.75</v>
      </c>
      <c r="W1631" s="74">
        <f>Table2[[#This Row],[DEL. AVAILABLE A SLOT]]*24</f>
        <v>18</v>
      </c>
      <c r="X1631" s="1" t="str">
        <f t="shared" si="506"/>
        <v>SI</v>
      </c>
      <c r="Y1631" s="73">
        <f t="shared" si="507"/>
        <v>1.7791666666671517</v>
      </c>
      <c r="Z1631" s="74">
        <f>Table2[[#This Row],[ETA A TIMESLOT]]*24</f>
        <v>42.700000000011642</v>
      </c>
      <c r="AA1631" s="73">
        <f t="shared" si="508"/>
        <v>1.3888888861401938E-3</v>
      </c>
      <c r="AB1631" s="73" t="str">
        <f t="shared" si="509"/>
        <v>SI</v>
      </c>
      <c r="AC1631" s="74">
        <f>Table2[[#This Row],[PUNTUALIDAD (H)]]*24</f>
        <v>3.3333333267364651E-2</v>
      </c>
      <c r="AD1631" s="73">
        <f t="shared" si="510"/>
        <v>1.7895833333313931</v>
      </c>
      <c r="AE1631" s="74">
        <f>Table2[[#This Row],[ATA TO UNLOADING]]*24</f>
        <v>42.949999999953434</v>
      </c>
      <c r="AF1631" s="74" t="str">
        <f>IF(Table2[[#This Row],[ATA TO UNLOADING 2]]&lt;=48,"YES","NO")</f>
        <v>YES</v>
      </c>
      <c r="AG1631" s="75">
        <f t="shared" si="511"/>
        <v>0.70833333333575865</v>
      </c>
      <c r="AH1631" s="2" t="s">
        <v>42</v>
      </c>
      <c r="AI1631" s="2" t="str">
        <f t="shared" si="512"/>
        <v>CAAU7221189</v>
      </c>
      <c r="AJ1631" s="76" t="str">
        <f t="shared" si="513"/>
        <v>CTU FLEVOKUST BV</v>
      </c>
      <c r="AK1631" s="77">
        <f>IF($M1631="TRUCK",VLOOKUP($AQ1631,Invoicing!$A$17:$B$49,MATCH($AK$1,Invoicing!$A$17:$B$17,0),FALSE),VLOOKUP($AQ1631,Invoicing!$N$17:$O$21,MATCH($AK$1,Invoicing!$N$17:$O$17,0),FALSE))</f>
        <v>380</v>
      </c>
      <c r="AL1631" s="78" t="e">
        <f>VLOOKUP($E1631,Invoicing!$A$1:$H$8,MATCH(TRACKER!$N1632,Invoicing!$A$1:$H$1,0),FALSE)</f>
        <v>#N/A</v>
      </c>
      <c r="AM1631" s="78">
        <v>35</v>
      </c>
      <c r="AN1631" s="78">
        <f t="shared" si="514"/>
        <v>0</v>
      </c>
      <c r="AO1631" s="2">
        <f t="shared" si="515"/>
        <v>2</v>
      </c>
      <c r="AP1631" s="2" t="str">
        <f t="shared" si="516"/>
        <v>WEEK</v>
      </c>
      <c r="AQ1631" s="2" t="str">
        <f t="shared" si="517"/>
        <v>CTU FLEVOKUST BVWEEK</v>
      </c>
      <c r="AR1631" s="71">
        <f t="shared" si="518"/>
        <v>380</v>
      </c>
      <c r="AS1631" s="71">
        <f>VLOOKUP(AJ1631,Invoicing!A:K,10,FALSE)</f>
        <v>0</v>
      </c>
      <c r="AT1631" s="71">
        <f t="shared" si="519"/>
        <v>380</v>
      </c>
    </row>
    <row r="1632" spans="1:47">
      <c r="A1632" s="37" t="s">
        <v>56</v>
      </c>
      <c r="B1632" s="3" t="s">
        <v>38</v>
      </c>
      <c r="C1632" s="11">
        <v>45571.929166666669</v>
      </c>
      <c r="D1632" s="11">
        <v>45571.541666666664</v>
      </c>
      <c r="E1632" s="11" t="s">
        <v>49</v>
      </c>
      <c r="F1632" s="11" t="s">
        <v>40</v>
      </c>
      <c r="G1632" s="3" t="s">
        <v>1809</v>
      </c>
      <c r="H1632" s="3" t="s">
        <v>2821</v>
      </c>
      <c r="I1632" s="11">
        <v>45572.958333333336</v>
      </c>
      <c r="J1632" s="12">
        <v>45573.836111111108</v>
      </c>
      <c r="K1632" s="12">
        <v>45573.833333333336</v>
      </c>
      <c r="L1632" s="12">
        <v>45573.854166666664</v>
      </c>
      <c r="M1632" s="61" t="s">
        <v>12</v>
      </c>
      <c r="N1632" s="3" t="s">
        <v>42</v>
      </c>
      <c r="O1632" s="3">
        <v>0</v>
      </c>
      <c r="P1632" s="1">
        <f t="shared" si="500"/>
        <v>41</v>
      </c>
      <c r="Q1632" s="1">
        <f t="shared" si="501"/>
        <v>10</v>
      </c>
      <c r="R1632" s="72">
        <f t="shared" si="502"/>
        <v>45573.836111111108</v>
      </c>
      <c r="S1632" s="73">
        <f t="shared" si="503"/>
        <v>1.0291666666671517</v>
      </c>
      <c r="T1632" s="74">
        <f>Table2[[#This Row],[ETA A OFRECIMIENTO]]*24</f>
        <v>24.700000000011642</v>
      </c>
      <c r="U1632" s="1" t="str">
        <f t="shared" si="504"/>
        <v>YES</v>
      </c>
      <c r="V1632" s="73">
        <f t="shared" si="505"/>
        <v>0.875</v>
      </c>
      <c r="W1632" s="74">
        <f>Table2[[#This Row],[DEL. AVAILABLE A SLOT]]*24</f>
        <v>21</v>
      </c>
      <c r="X1632" s="1" t="str">
        <f t="shared" si="506"/>
        <v>SI</v>
      </c>
      <c r="Y1632" s="73">
        <f t="shared" si="507"/>
        <v>1.9041666666671517</v>
      </c>
      <c r="Z1632" s="74">
        <f>Table2[[#This Row],[ETA A TIMESLOT]]*24</f>
        <v>45.700000000011642</v>
      </c>
      <c r="AA1632" s="73">
        <f t="shared" si="508"/>
        <v>2.7777777722803876E-3</v>
      </c>
      <c r="AB1632" s="73" t="str">
        <f t="shared" si="509"/>
        <v>SI</v>
      </c>
      <c r="AC1632" s="74">
        <f>Table2[[#This Row],[PUNTUALIDAD (H)]]*24</f>
        <v>6.6666666534729302E-2</v>
      </c>
      <c r="AD1632" s="73">
        <f t="shared" si="510"/>
        <v>1.9249999999956344</v>
      </c>
      <c r="AE1632" s="74">
        <f>Table2[[#This Row],[ATA TO UNLOADING]]*24</f>
        <v>46.199999999895226</v>
      </c>
      <c r="AF1632" s="74" t="str">
        <f>IF(Table2[[#This Row],[ATA TO UNLOADING 2]]&lt;=48,"YES","NO")</f>
        <v>YES</v>
      </c>
      <c r="AG1632" s="75">
        <f t="shared" si="511"/>
        <v>0.83333333333575865</v>
      </c>
      <c r="AH1632" s="2" t="s">
        <v>24</v>
      </c>
      <c r="AI1632" s="2" t="str">
        <f t="shared" si="512"/>
        <v>CAAU7759831</v>
      </c>
      <c r="AJ1632" s="76" t="str">
        <f t="shared" si="513"/>
        <v>CTU FLEVOKUST BV</v>
      </c>
      <c r="AK1632" s="77">
        <f>IF($M1632="TRUCK",VLOOKUP($AQ1632,Invoicing!$A$17:$B$49,MATCH($AK$1,Invoicing!$A$17:$B$17,0),FALSE),VLOOKUP($AQ1632,Invoicing!$N$17:$O$21,MATCH($AK$1,Invoicing!$N$17:$O$17,0),FALSE))</f>
        <v>380</v>
      </c>
      <c r="AL1632" s="78" t="e">
        <f>VLOOKUP($E1632,Invoicing!$A$1:$H$8,MATCH(TRACKER!$N1633,Invoicing!$A$1:$H$1,0),FALSE)</f>
        <v>#N/A</v>
      </c>
      <c r="AM1632" s="78">
        <v>35</v>
      </c>
      <c r="AN1632" s="78">
        <f t="shared" si="514"/>
        <v>0</v>
      </c>
      <c r="AO1632" s="2">
        <f t="shared" si="515"/>
        <v>2</v>
      </c>
      <c r="AP1632" s="2" t="str">
        <f t="shared" si="516"/>
        <v>NIGHT</v>
      </c>
      <c r="AQ1632" s="2" t="str">
        <f t="shared" si="517"/>
        <v>CTU FLEVOKUST BVNIGHT</v>
      </c>
      <c r="AR1632" s="71">
        <f t="shared" si="518"/>
        <v>380</v>
      </c>
      <c r="AS1632" s="71">
        <f>VLOOKUP(AJ1632,Invoicing!A:K,10,FALSE)</f>
        <v>0</v>
      </c>
      <c r="AT1632" s="71">
        <f t="shared" si="519"/>
        <v>380</v>
      </c>
    </row>
    <row r="1633" spans="1:46">
      <c r="A1633" s="37" t="s">
        <v>56</v>
      </c>
      <c r="B1633" s="3" t="s">
        <v>38</v>
      </c>
      <c r="C1633" s="11">
        <v>45571.929166666669</v>
      </c>
      <c r="D1633" s="11">
        <v>45571.541666666664</v>
      </c>
      <c r="E1633" s="11" t="s">
        <v>45</v>
      </c>
      <c r="F1633" s="11" t="s">
        <v>40</v>
      </c>
      <c r="G1633" s="3" t="s">
        <v>1810</v>
      </c>
      <c r="H1633" s="3" t="s">
        <v>41</v>
      </c>
      <c r="I1633" s="11">
        <v>45572.958333333336</v>
      </c>
      <c r="J1633" s="12">
        <v>45573.611111111109</v>
      </c>
      <c r="K1633" s="12">
        <v>45573.604166666664</v>
      </c>
      <c r="L1633" s="12">
        <v>45573.625</v>
      </c>
      <c r="M1633" s="61" t="s">
        <v>115</v>
      </c>
      <c r="N1633" s="3" t="s">
        <v>42</v>
      </c>
      <c r="O1633" s="3">
        <v>0</v>
      </c>
      <c r="P1633" s="1">
        <f t="shared" si="500"/>
        <v>41</v>
      </c>
      <c r="Q1633" s="1">
        <f t="shared" si="501"/>
        <v>10</v>
      </c>
      <c r="R1633" s="72">
        <f t="shared" si="502"/>
        <v>45573.611111111109</v>
      </c>
      <c r="S1633" s="73">
        <f t="shared" si="503"/>
        <v>1.0291666666671517</v>
      </c>
      <c r="T1633" s="74">
        <f>Table2[[#This Row],[ETA A OFRECIMIENTO]]*24</f>
        <v>24.700000000011642</v>
      </c>
      <c r="U1633" s="1" t="str">
        <f t="shared" si="504"/>
        <v>YES</v>
      </c>
      <c r="V1633" s="73">
        <f t="shared" si="505"/>
        <v>0.64583333332848269</v>
      </c>
      <c r="W1633" s="74">
        <f>Table2[[#This Row],[DEL. AVAILABLE A SLOT]]*24</f>
        <v>15.499999999883585</v>
      </c>
      <c r="X1633" s="1" t="str">
        <f t="shared" si="506"/>
        <v>SI</v>
      </c>
      <c r="Y1633" s="73">
        <f t="shared" si="507"/>
        <v>1.6749999999956344</v>
      </c>
      <c r="Z1633" s="74">
        <f>Table2[[#This Row],[ETA A TIMESLOT]]*24</f>
        <v>40.199999999895226</v>
      </c>
      <c r="AA1633" s="73">
        <f t="shared" si="508"/>
        <v>6.9444444452528842E-3</v>
      </c>
      <c r="AB1633" s="73" t="str">
        <f t="shared" si="509"/>
        <v>SI</v>
      </c>
      <c r="AC1633" s="74">
        <f>Table2[[#This Row],[PUNTUALIDAD (H)]]*24</f>
        <v>0.16666666668606922</v>
      </c>
      <c r="AD1633" s="73">
        <f t="shared" si="510"/>
        <v>1.6958333333313931</v>
      </c>
      <c r="AE1633" s="74">
        <f>Table2[[#This Row],[ATA TO UNLOADING]]*24</f>
        <v>40.699999999953434</v>
      </c>
      <c r="AF1633" s="74" t="str">
        <f>IF(Table2[[#This Row],[ATA TO UNLOADING 2]]&lt;=48,"YES","NO")</f>
        <v>YES</v>
      </c>
      <c r="AG1633" s="75">
        <f t="shared" si="511"/>
        <v>0.60416666666424135</v>
      </c>
      <c r="AH1633" s="2" t="s">
        <v>42</v>
      </c>
      <c r="AI1633" s="2" t="str">
        <f t="shared" si="512"/>
        <v>CAAU9041777</v>
      </c>
      <c r="AJ1633" s="76" t="str">
        <f t="shared" si="513"/>
        <v>OM TRANSPORT</v>
      </c>
      <c r="AK1633" s="77">
        <f>IF($M1633="TRUCK",VLOOKUP($AQ1633,Invoicing!$A$17:$B$49,MATCH($AK$1,Invoicing!$A$17:$B$17,0),FALSE),VLOOKUP($AQ1633,Invoicing!$N$17:$O$21,MATCH($AK$1,Invoicing!$N$17:$O$17,0),FALSE))</f>
        <v>475</v>
      </c>
      <c r="AL1633" s="78" t="e">
        <f>VLOOKUP($E1633,Invoicing!$A$1:$H$8,MATCH(TRACKER!$N1634,Invoicing!$A$1:$H$1,0),FALSE)</f>
        <v>#N/A</v>
      </c>
      <c r="AM1633" s="78">
        <f>VLOOKUP($E1633,Invoicing!$A$1:$H$8,MATCH(TRACKER!$O$1,Invoicing!$A$1:$H$1,0),FALSE)</f>
        <v>50</v>
      </c>
      <c r="AN1633" s="78">
        <f t="shared" si="514"/>
        <v>0</v>
      </c>
      <c r="AO1633" s="2">
        <f t="shared" si="515"/>
        <v>2</v>
      </c>
      <c r="AP1633" s="2" t="str">
        <f t="shared" si="516"/>
        <v>WEEK</v>
      </c>
      <c r="AQ1633" s="2" t="str">
        <f t="shared" si="517"/>
        <v>OM TRANSPORTWEEK</v>
      </c>
      <c r="AR1633" s="71">
        <f t="shared" si="518"/>
        <v>475</v>
      </c>
      <c r="AS1633" s="71">
        <f>VLOOKUP(AJ1633,Invoicing!A:K,10,FALSE)</f>
        <v>25</v>
      </c>
      <c r="AT1633" s="71">
        <f t="shared" si="519"/>
        <v>500</v>
      </c>
    </row>
    <row r="1634" spans="1:46">
      <c r="A1634" s="37" t="s">
        <v>56</v>
      </c>
      <c r="B1634" s="3" t="s">
        <v>38</v>
      </c>
      <c r="C1634" s="11">
        <v>45571.929166666669</v>
      </c>
      <c r="D1634" s="11">
        <v>45571.541666666664</v>
      </c>
      <c r="E1634" s="11" t="s">
        <v>44</v>
      </c>
      <c r="F1634" s="11" t="s">
        <v>40</v>
      </c>
      <c r="G1634" s="3" t="s">
        <v>1811</v>
      </c>
      <c r="H1634" s="3" t="s">
        <v>41</v>
      </c>
      <c r="I1634" s="11">
        <v>45572.958333333336</v>
      </c>
      <c r="J1634" s="12">
        <v>45572.881944444445</v>
      </c>
      <c r="K1634" s="12">
        <v>45572.958333333336</v>
      </c>
      <c r="L1634" s="12">
        <v>45572.881944444445</v>
      </c>
      <c r="M1634" s="12" t="s">
        <v>115</v>
      </c>
      <c r="N1634" s="3" t="s">
        <v>42</v>
      </c>
      <c r="O1634" s="3">
        <v>1</v>
      </c>
      <c r="P1634" s="1">
        <f t="shared" si="500"/>
        <v>41</v>
      </c>
      <c r="Q1634" s="1">
        <f t="shared" si="501"/>
        <v>10</v>
      </c>
      <c r="R1634" s="72">
        <f t="shared" si="502"/>
        <v>45572.881944444445</v>
      </c>
      <c r="S1634" s="73">
        <f t="shared" si="503"/>
        <v>1.0291666666671517</v>
      </c>
      <c r="T1634" s="74">
        <f>Table2[[#This Row],[ETA A OFRECIMIENTO]]*24</f>
        <v>24.700000000011642</v>
      </c>
      <c r="U1634" s="1" t="str">
        <f t="shared" si="504"/>
        <v>YES</v>
      </c>
      <c r="V1634" s="73">
        <f t="shared" si="505"/>
        <v>0</v>
      </c>
      <c r="W1634" s="74">
        <f>Table2[[#This Row],[DEL. AVAILABLE A SLOT]]*24</f>
        <v>0</v>
      </c>
      <c r="X1634" s="1" t="str">
        <f t="shared" si="506"/>
        <v>SI</v>
      </c>
      <c r="Y1634" s="73">
        <f t="shared" si="507"/>
        <v>1.0291666666671517</v>
      </c>
      <c r="Z1634" s="74">
        <f>Table2[[#This Row],[ETA A TIMESLOT]]*24</f>
        <v>24.700000000011642</v>
      </c>
      <c r="AA1634" s="73">
        <f t="shared" si="508"/>
        <v>0</v>
      </c>
      <c r="AB1634" s="73" t="str">
        <f t="shared" si="509"/>
        <v>SI</v>
      </c>
      <c r="AC1634" s="74">
        <f>Table2[[#This Row],[PUNTUALIDAD (H)]]*24</f>
        <v>0</v>
      </c>
      <c r="AD1634" s="73">
        <f t="shared" si="510"/>
        <v>0.95277777777664596</v>
      </c>
      <c r="AE1634" s="74">
        <f>Table2[[#This Row],[ATA TO UNLOADING]]*24</f>
        <v>22.866666666639503</v>
      </c>
      <c r="AF1634" s="74" t="str">
        <f>IF(Table2[[#This Row],[ATA TO UNLOADING 2]]&lt;=48,"YES","NO")</f>
        <v>YES</v>
      </c>
      <c r="AG1634" s="75">
        <f t="shared" si="511"/>
        <v>0.95833333333575865</v>
      </c>
      <c r="AH1634" s="2" t="s">
        <v>24</v>
      </c>
      <c r="AI1634" s="2" t="str">
        <f t="shared" si="512"/>
        <v>CAAU9042460</v>
      </c>
      <c r="AJ1634" s="76" t="str">
        <f t="shared" si="513"/>
        <v>MSI</v>
      </c>
      <c r="AK1634" s="77">
        <f>IF($M1634="TRUCK",VLOOKUP($AQ1634,Invoicing!$A$17:$B$49,MATCH($AK$1,Invoicing!$A$17:$B$17,0),FALSE),VLOOKUP($AQ1634,Invoicing!$N$17:$O$21,MATCH($AK$1,Invoicing!$N$17:$O$17,0),FALSE))</f>
        <v>530</v>
      </c>
      <c r="AL1634" s="78" t="e">
        <f>VLOOKUP($E1634,Invoicing!$A$1:$H$8,MATCH(TRACKER!$N1635,Invoicing!$A$1:$H$1,0),FALSE)</f>
        <v>#N/A</v>
      </c>
      <c r="AM1634" s="78">
        <f>VLOOKUP($E1634,Invoicing!$A$1:$H$8,MATCH(TRACKER!$O$1,Invoicing!$A$1:$H$1,0),FALSE)</f>
        <v>50</v>
      </c>
      <c r="AN1634" s="78">
        <f t="shared" si="514"/>
        <v>50</v>
      </c>
      <c r="AO1634" s="2">
        <f t="shared" si="515"/>
        <v>1</v>
      </c>
      <c r="AP1634" s="2" t="str">
        <f t="shared" si="516"/>
        <v>NIGHT</v>
      </c>
      <c r="AQ1634" s="2" t="str">
        <f t="shared" si="517"/>
        <v>MSINIGHT</v>
      </c>
      <c r="AR1634" s="71">
        <f t="shared" si="518"/>
        <v>580</v>
      </c>
      <c r="AS1634" s="71">
        <f>VLOOKUP(AJ1634,Invoicing!A:K,10,FALSE)</f>
        <v>25</v>
      </c>
      <c r="AT1634" s="71">
        <f t="shared" si="519"/>
        <v>605</v>
      </c>
    </row>
    <row r="1635" spans="1:46">
      <c r="A1635" s="37" t="s">
        <v>56</v>
      </c>
      <c r="B1635" s="3" t="s">
        <v>38</v>
      </c>
      <c r="C1635" s="11">
        <v>45571.929166666669</v>
      </c>
      <c r="D1635" s="11">
        <v>45571.541666666664</v>
      </c>
      <c r="E1635" s="11" t="s">
        <v>49</v>
      </c>
      <c r="F1635" s="11" t="s">
        <v>40</v>
      </c>
      <c r="G1635" s="3" t="s">
        <v>1812</v>
      </c>
      <c r="H1635" s="3" t="s">
        <v>41</v>
      </c>
      <c r="I1635" s="11">
        <v>45572.958333333336</v>
      </c>
      <c r="J1635" s="12">
        <v>45574.4375</v>
      </c>
      <c r="K1635" s="12">
        <v>45574.416666666664</v>
      </c>
      <c r="L1635" s="12">
        <v>45574.447916666664</v>
      </c>
      <c r="M1635" s="12" t="s">
        <v>12</v>
      </c>
      <c r="N1635" s="3" t="s">
        <v>42</v>
      </c>
      <c r="O1635" s="3">
        <v>1</v>
      </c>
      <c r="P1635" s="1">
        <f t="shared" si="500"/>
        <v>41</v>
      </c>
      <c r="Q1635" s="1">
        <f t="shared" si="501"/>
        <v>10</v>
      </c>
      <c r="R1635" s="72">
        <f t="shared" si="502"/>
        <v>45574.4375</v>
      </c>
      <c r="S1635" s="73">
        <f t="shared" si="503"/>
        <v>1.0291666666671517</v>
      </c>
      <c r="T1635" s="74">
        <f>Table2[[#This Row],[ETA A OFRECIMIENTO]]*24</f>
        <v>24.700000000011642</v>
      </c>
      <c r="U1635" s="1" t="str">
        <f t="shared" si="504"/>
        <v>YES</v>
      </c>
      <c r="V1635" s="73">
        <f t="shared" si="505"/>
        <v>1.4583333333284827</v>
      </c>
      <c r="W1635" s="74">
        <f>Table2[[#This Row],[DEL. AVAILABLE A SLOT]]*24</f>
        <v>34.999999999883585</v>
      </c>
      <c r="X1635" s="1" t="str">
        <f t="shared" si="506"/>
        <v>NO</v>
      </c>
      <c r="Y1635" s="73">
        <f t="shared" si="507"/>
        <v>2.4874999999956344</v>
      </c>
      <c r="Z1635" s="74">
        <f>Table2[[#This Row],[ETA A TIMESLOT]]*24</f>
        <v>59.699999999895226</v>
      </c>
      <c r="AA1635" s="73">
        <f t="shared" si="508"/>
        <v>2.0833333335758653E-2</v>
      </c>
      <c r="AB1635" s="73" t="str">
        <f t="shared" si="509"/>
        <v>SI</v>
      </c>
      <c r="AC1635" s="74">
        <f>Table2[[#This Row],[PUNTUALIDAD (H)]]*24</f>
        <v>0.50000000005820766</v>
      </c>
      <c r="AD1635" s="73">
        <f t="shared" si="510"/>
        <v>2.5187499999956344</v>
      </c>
      <c r="AE1635" s="74">
        <f>Table2[[#This Row],[ATA TO UNLOADING]]*24</f>
        <v>60.449999999895226</v>
      </c>
      <c r="AF1635" s="74" t="str">
        <f>IF(Table2[[#This Row],[ATA TO UNLOADING 2]]&lt;=48,"YES","NO")</f>
        <v>NO</v>
      </c>
      <c r="AG1635" s="75">
        <f t="shared" si="511"/>
        <v>0.41666666666424135</v>
      </c>
      <c r="AH1635" s="2" t="s">
        <v>42</v>
      </c>
      <c r="AI1635" s="2" t="str">
        <f t="shared" si="512"/>
        <v>DFSU7081517</v>
      </c>
      <c r="AJ1635" s="76" t="str">
        <f t="shared" si="513"/>
        <v>CTU FLEVOKUST BV</v>
      </c>
      <c r="AK1635" s="77">
        <f>IF($M1635="TRUCK",VLOOKUP($AQ1635,Invoicing!$A$17:$B$49,MATCH($AK$1,Invoicing!$A$17:$B$17,0),FALSE),VLOOKUP($AQ1635,Invoicing!$N$17:$O$21,MATCH($AK$1,Invoicing!$N$17:$O$17,0),FALSE))</f>
        <v>380</v>
      </c>
      <c r="AL1635" s="78" t="e">
        <f>VLOOKUP($E1635,Invoicing!$A$1:$H$8,MATCH(TRACKER!$N1636,Invoicing!$A$1:$H$1,0),FALSE)</f>
        <v>#N/A</v>
      </c>
      <c r="AM1635" s="78">
        <v>35</v>
      </c>
      <c r="AN1635" s="78">
        <f t="shared" si="514"/>
        <v>35</v>
      </c>
      <c r="AO1635" s="2">
        <f t="shared" si="515"/>
        <v>3</v>
      </c>
      <c r="AP1635" s="2" t="str">
        <f t="shared" si="516"/>
        <v>WEEK</v>
      </c>
      <c r="AQ1635" s="2" t="str">
        <f t="shared" si="517"/>
        <v>CTU FLEVOKUST BVWEEK</v>
      </c>
      <c r="AR1635" s="71">
        <f t="shared" si="518"/>
        <v>415</v>
      </c>
      <c r="AS1635" s="71">
        <f>VLOOKUP(AJ1635,Invoicing!A:K,10,FALSE)</f>
        <v>0</v>
      </c>
      <c r="AT1635" s="71">
        <f t="shared" si="519"/>
        <v>415</v>
      </c>
    </row>
    <row r="1636" spans="1:46">
      <c r="A1636" s="37" t="s">
        <v>56</v>
      </c>
      <c r="B1636" s="3" t="s">
        <v>38</v>
      </c>
      <c r="C1636" s="11">
        <v>45571.929166666669</v>
      </c>
      <c r="D1636" s="11">
        <v>45571.541666666664</v>
      </c>
      <c r="E1636" s="11" t="s">
        <v>49</v>
      </c>
      <c r="F1636" s="11" t="s">
        <v>40</v>
      </c>
      <c r="G1636" s="3" t="s">
        <v>1813</v>
      </c>
      <c r="H1636" s="3" t="s">
        <v>2821</v>
      </c>
      <c r="I1636" s="11">
        <v>45572.958333333336</v>
      </c>
      <c r="J1636" s="12">
        <v>45574.780555555553</v>
      </c>
      <c r="K1636" s="12">
        <v>45574.791666666664</v>
      </c>
      <c r="L1636" s="12">
        <v>45574.84375</v>
      </c>
      <c r="M1636" s="61" t="s">
        <v>12</v>
      </c>
      <c r="N1636" s="3" t="s">
        <v>42</v>
      </c>
      <c r="O1636" s="3">
        <v>0</v>
      </c>
      <c r="P1636" s="1">
        <f t="shared" si="500"/>
        <v>41</v>
      </c>
      <c r="Q1636" s="1">
        <f t="shared" si="501"/>
        <v>10</v>
      </c>
      <c r="R1636" s="72">
        <f t="shared" si="502"/>
        <v>45574.780555555553</v>
      </c>
      <c r="S1636" s="73">
        <f t="shared" si="503"/>
        <v>1.0291666666671517</v>
      </c>
      <c r="T1636" s="74">
        <f>Table2[[#This Row],[ETA A OFRECIMIENTO]]*24</f>
        <v>24.700000000011642</v>
      </c>
      <c r="U1636" s="1" t="str">
        <f t="shared" si="504"/>
        <v>YES</v>
      </c>
      <c r="V1636" s="73">
        <f t="shared" si="505"/>
        <v>1.8333333333284827</v>
      </c>
      <c r="W1636" s="74">
        <f>Table2[[#This Row],[DEL. AVAILABLE A SLOT]]*24</f>
        <v>43.999999999883585</v>
      </c>
      <c r="X1636" s="1" t="str">
        <f t="shared" si="506"/>
        <v>NO</v>
      </c>
      <c r="Y1636" s="73">
        <f t="shared" si="507"/>
        <v>2.8624999999956344</v>
      </c>
      <c r="Z1636" s="74">
        <f>Table2[[#This Row],[ETA A TIMESLOT]]*24</f>
        <v>68.699999999895226</v>
      </c>
      <c r="AA1636" s="73">
        <f t="shared" si="508"/>
        <v>0</v>
      </c>
      <c r="AB1636" s="73" t="str">
        <f t="shared" si="509"/>
        <v>SI</v>
      </c>
      <c r="AC1636" s="74">
        <f>Table2[[#This Row],[PUNTUALIDAD (H)]]*24</f>
        <v>0</v>
      </c>
      <c r="AD1636" s="73">
        <f t="shared" si="510"/>
        <v>2.9145833333313931</v>
      </c>
      <c r="AE1636" s="74">
        <f>Table2[[#This Row],[ATA TO UNLOADING]]*24</f>
        <v>69.949999999953434</v>
      </c>
      <c r="AF1636" s="74" t="str">
        <f>IF(Table2[[#This Row],[ATA TO UNLOADING 2]]&lt;=48,"YES","NO")</f>
        <v>NO</v>
      </c>
      <c r="AG1636" s="75">
        <f t="shared" si="511"/>
        <v>0.79166666666424135</v>
      </c>
      <c r="AH1636" s="2" t="s">
        <v>42</v>
      </c>
      <c r="AI1636" s="2" t="str">
        <f t="shared" si="512"/>
        <v>GAOU7175969</v>
      </c>
      <c r="AJ1636" s="76" t="str">
        <f t="shared" si="513"/>
        <v>CTU FLEVOKUST BV</v>
      </c>
      <c r="AK1636" s="77">
        <f>IF($M1636="TRUCK",VLOOKUP($AQ1636,Invoicing!$A$17:$B$49,MATCH($AK$1,Invoicing!$A$17:$B$17,0),FALSE),VLOOKUP($AQ1636,Invoicing!$N$17:$O$21,MATCH($AK$1,Invoicing!$N$17:$O$17,0),FALSE))</f>
        <v>380</v>
      </c>
      <c r="AL1636" s="78" t="e">
        <f>VLOOKUP($E1636,Invoicing!$A$1:$H$8,MATCH(TRACKER!$N1637,Invoicing!$A$1:$H$1,0),FALSE)</f>
        <v>#N/A</v>
      </c>
      <c r="AM1636" s="78">
        <v>35</v>
      </c>
      <c r="AN1636" s="78">
        <f t="shared" si="514"/>
        <v>0</v>
      </c>
      <c r="AO1636" s="2">
        <f t="shared" si="515"/>
        <v>3</v>
      </c>
      <c r="AP1636" s="2" t="str">
        <f t="shared" si="516"/>
        <v>WEEK</v>
      </c>
      <c r="AQ1636" s="2" t="str">
        <f t="shared" si="517"/>
        <v>CTU FLEVOKUST BVWEEK</v>
      </c>
      <c r="AR1636" s="71">
        <f t="shared" si="518"/>
        <v>380</v>
      </c>
      <c r="AS1636" s="71">
        <f>VLOOKUP(AJ1636,Invoicing!A:K,10,FALSE)</f>
        <v>0</v>
      </c>
      <c r="AT1636" s="71">
        <f t="shared" si="519"/>
        <v>380</v>
      </c>
    </row>
    <row r="1637" spans="1:46">
      <c r="A1637" s="37" t="s">
        <v>56</v>
      </c>
      <c r="B1637" s="3" t="s">
        <v>38</v>
      </c>
      <c r="C1637" s="11">
        <v>45571.929166666669</v>
      </c>
      <c r="D1637" s="11">
        <v>45571.541666666664</v>
      </c>
      <c r="E1637" s="11" t="s">
        <v>45</v>
      </c>
      <c r="F1637" s="11" t="s">
        <v>40</v>
      </c>
      <c r="G1637" s="3" t="s">
        <v>1814</v>
      </c>
      <c r="H1637" s="3" t="s">
        <v>2821</v>
      </c>
      <c r="I1637" s="11">
        <v>45572.958333333336</v>
      </c>
      <c r="J1637" s="12">
        <v>45572.947916666664</v>
      </c>
      <c r="K1637" s="12">
        <v>45573.208333333336</v>
      </c>
      <c r="L1637" s="12">
        <v>45572.958333333336</v>
      </c>
      <c r="M1637" s="61" t="s">
        <v>115</v>
      </c>
      <c r="N1637" s="3" t="s">
        <v>42</v>
      </c>
      <c r="O1637" s="3">
        <v>0</v>
      </c>
      <c r="P1637" s="1">
        <f t="shared" si="500"/>
        <v>41</v>
      </c>
      <c r="Q1637" s="1">
        <f t="shared" si="501"/>
        <v>10</v>
      </c>
      <c r="R1637" s="72">
        <f t="shared" si="502"/>
        <v>45572.947916666664</v>
      </c>
      <c r="S1637" s="73">
        <f t="shared" si="503"/>
        <v>1.0291666666671517</v>
      </c>
      <c r="T1637" s="74">
        <f>Table2[[#This Row],[ETA A OFRECIMIENTO]]*24</f>
        <v>24.700000000011642</v>
      </c>
      <c r="U1637" s="1" t="str">
        <f t="shared" si="504"/>
        <v>YES</v>
      </c>
      <c r="V1637" s="73">
        <f t="shared" si="505"/>
        <v>0.25</v>
      </c>
      <c r="W1637" s="74">
        <f>Table2[[#This Row],[DEL. AVAILABLE A SLOT]]*24</f>
        <v>6</v>
      </c>
      <c r="X1637" s="1" t="str">
        <f t="shared" si="506"/>
        <v>SI</v>
      </c>
      <c r="Y1637" s="73">
        <f t="shared" si="507"/>
        <v>1.2791666666671517</v>
      </c>
      <c r="Z1637" s="74">
        <f>Table2[[#This Row],[ETA A TIMESLOT]]*24</f>
        <v>30.700000000011642</v>
      </c>
      <c r="AA1637" s="73">
        <f t="shared" si="508"/>
        <v>0</v>
      </c>
      <c r="AB1637" s="73" t="str">
        <f t="shared" si="509"/>
        <v>SI</v>
      </c>
      <c r="AC1637" s="74">
        <f>Table2[[#This Row],[PUNTUALIDAD (H)]]*24</f>
        <v>0</v>
      </c>
      <c r="AD1637" s="73">
        <f t="shared" si="510"/>
        <v>1.0291666666671517</v>
      </c>
      <c r="AE1637" s="74">
        <f>Table2[[#This Row],[ATA TO UNLOADING]]*24</f>
        <v>24.700000000011642</v>
      </c>
      <c r="AF1637" s="74" t="str">
        <f>IF(Table2[[#This Row],[ATA TO UNLOADING 2]]&lt;=48,"YES","NO")</f>
        <v>YES</v>
      </c>
      <c r="AG1637" s="75">
        <f t="shared" si="511"/>
        <v>0.20833333333575865</v>
      </c>
      <c r="AH1637" s="2" t="s">
        <v>42</v>
      </c>
      <c r="AI1637" s="2" t="str">
        <f t="shared" si="512"/>
        <v>GCXU2550890</v>
      </c>
      <c r="AJ1637" s="76" t="str">
        <f t="shared" si="513"/>
        <v>OM TRANSPORT</v>
      </c>
      <c r="AK1637" s="77">
        <f>IF($M1637="TRUCK",VLOOKUP($AQ1637,Invoicing!$A$17:$B$49,MATCH($AK$1,Invoicing!$A$17:$B$17,0),FALSE),VLOOKUP($AQ1637,Invoicing!$N$17:$O$21,MATCH($AK$1,Invoicing!$N$17:$O$17,0),FALSE))</f>
        <v>475</v>
      </c>
      <c r="AL1637" s="78">
        <f>VLOOKUP($E1637,Invoicing!$A$1:$H$8,MATCH(TRACKER!$N1638,Invoicing!$A$1:$H$1,0),FALSE)</f>
        <v>110</v>
      </c>
      <c r="AM1637" s="78">
        <f>VLOOKUP($E1637,Invoicing!$A$1:$H$8,MATCH(TRACKER!$O$1,Invoicing!$A$1:$H$1,0),FALSE)</f>
        <v>50</v>
      </c>
      <c r="AN1637" s="78">
        <f t="shared" si="514"/>
        <v>0</v>
      </c>
      <c r="AO1637" s="2">
        <f t="shared" si="515"/>
        <v>2</v>
      </c>
      <c r="AP1637" s="2" t="str">
        <f t="shared" si="516"/>
        <v>WEEK</v>
      </c>
      <c r="AQ1637" s="2" t="str">
        <f t="shared" si="517"/>
        <v>OM TRANSPORTWEEK</v>
      </c>
      <c r="AR1637" s="71">
        <f t="shared" si="518"/>
        <v>585</v>
      </c>
      <c r="AS1637" s="71">
        <f>VLOOKUP(AJ1637,Invoicing!A:K,10,FALSE)</f>
        <v>25</v>
      </c>
      <c r="AT1637" s="71">
        <f t="shared" si="519"/>
        <v>610</v>
      </c>
    </row>
    <row r="1638" spans="1:46">
      <c r="A1638" s="37" t="s">
        <v>56</v>
      </c>
      <c r="B1638" s="3" t="s">
        <v>38</v>
      </c>
      <c r="C1638" s="11">
        <v>45571.929166666669</v>
      </c>
      <c r="D1638" s="11">
        <v>45571.541666666664</v>
      </c>
      <c r="E1638" s="11" t="s">
        <v>49</v>
      </c>
      <c r="F1638" s="11" t="s">
        <v>40</v>
      </c>
      <c r="G1638" s="3" t="s">
        <v>1815</v>
      </c>
      <c r="H1638" s="3" t="s">
        <v>2821</v>
      </c>
      <c r="I1638" s="11">
        <v>45572.958333333336</v>
      </c>
      <c r="J1638" s="12">
        <v>45574.625694444447</v>
      </c>
      <c r="K1638" s="12">
        <v>45574.666666666664</v>
      </c>
      <c r="L1638" s="12">
        <v>45575.513888888891</v>
      </c>
      <c r="M1638" s="12" t="s">
        <v>12</v>
      </c>
      <c r="N1638" s="3" t="s">
        <v>13</v>
      </c>
      <c r="O1638" s="3">
        <v>0</v>
      </c>
      <c r="P1638" s="1">
        <f t="shared" si="500"/>
        <v>41</v>
      </c>
      <c r="Q1638" s="1">
        <f t="shared" si="501"/>
        <v>10</v>
      </c>
      <c r="R1638" s="72">
        <f t="shared" si="502"/>
        <v>45574.625694444447</v>
      </c>
      <c r="S1638" s="73">
        <f t="shared" si="503"/>
        <v>1.0291666666671517</v>
      </c>
      <c r="T1638" s="74">
        <f>Table2[[#This Row],[ETA A OFRECIMIENTO]]*24</f>
        <v>24.700000000011642</v>
      </c>
      <c r="U1638" s="1" t="str">
        <f t="shared" si="504"/>
        <v>YES</v>
      </c>
      <c r="V1638" s="73">
        <f t="shared" si="505"/>
        <v>1.7083333333284827</v>
      </c>
      <c r="W1638" s="74">
        <f>Table2[[#This Row],[DEL. AVAILABLE A SLOT]]*24</f>
        <v>40.999999999883585</v>
      </c>
      <c r="X1638" s="1" t="str">
        <f t="shared" si="506"/>
        <v>NO</v>
      </c>
      <c r="Y1638" s="73">
        <f t="shared" si="507"/>
        <v>2.7374999999956344</v>
      </c>
      <c r="Z1638" s="74">
        <f>Table2[[#This Row],[ETA A TIMESLOT]]*24</f>
        <v>65.699999999895226</v>
      </c>
      <c r="AA1638" s="73">
        <f t="shared" si="508"/>
        <v>0</v>
      </c>
      <c r="AB1638" s="73" t="str">
        <f t="shared" si="509"/>
        <v>SI</v>
      </c>
      <c r="AC1638" s="74">
        <f>Table2[[#This Row],[PUNTUALIDAD (H)]]*24</f>
        <v>0</v>
      </c>
      <c r="AD1638" s="73">
        <f t="shared" si="510"/>
        <v>3.5847222222218988</v>
      </c>
      <c r="AE1638" s="74">
        <f>Table2[[#This Row],[ATA TO UNLOADING]]*24</f>
        <v>86.033333333325572</v>
      </c>
      <c r="AF1638" s="74" t="str">
        <f>IF(Table2[[#This Row],[ATA TO UNLOADING 2]]&lt;=48,"YES","NO")</f>
        <v>NO</v>
      </c>
      <c r="AG1638" s="75">
        <f t="shared" si="511"/>
        <v>0.66666666666424135</v>
      </c>
      <c r="AH1638" s="2" t="s">
        <v>42</v>
      </c>
      <c r="AI1638" s="2" t="str">
        <f t="shared" si="512"/>
        <v>HASU4143686</v>
      </c>
      <c r="AJ1638" s="76" t="str">
        <f t="shared" si="513"/>
        <v>CTU FLEVOKUST BV</v>
      </c>
      <c r="AK1638" s="77">
        <f>IF($M1638="TRUCK",VLOOKUP($AQ1638,Invoicing!$A$17:$B$49,MATCH($AK$1,Invoicing!$A$17:$B$17,0),FALSE),VLOOKUP($AQ1638,Invoicing!$N$17:$O$21,MATCH($AK$1,Invoicing!$N$17:$O$17,0),FALSE))</f>
        <v>380</v>
      </c>
      <c r="AL1638" s="78">
        <v>100</v>
      </c>
      <c r="AM1638" s="78">
        <v>35</v>
      </c>
      <c r="AN1638" s="78">
        <f t="shared" si="514"/>
        <v>0</v>
      </c>
      <c r="AO1638" s="2">
        <f t="shared" si="515"/>
        <v>3</v>
      </c>
      <c r="AP1638" s="2" t="str">
        <f t="shared" si="516"/>
        <v>WEEK</v>
      </c>
      <c r="AQ1638" s="2" t="str">
        <f t="shared" si="517"/>
        <v>CTU FLEVOKUST BVWEEK</v>
      </c>
      <c r="AR1638" s="71">
        <f t="shared" si="518"/>
        <v>480</v>
      </c>
      <c r="AS1638" s="71">
        <f>VLOOKUP(AJ1638,Invoicing!A:K,10,FALSE)</f>
        <v>0</v>
      </c>
      <c r="AT1638" s="71">
        <f t="shared" si="519"/>
        <v>480</v>
      </c>
    </row>
    <row r="1639" spans="1:46">
      <c r="A1639" s="37" t="s">
        <v>56</v>
      </c>
      <c r="B1639" s="3" t="s">
        <v>38</v>
      </c>
      <c r="C1639" s="11">
        <v>45571.929166666669</v>
      </c>
      <c r="D1639" s="11">
        <v>45571.541666666664</v>
      </c>
      <c r="E1639" s="11" t="s">
        <v>49</v>
      </c>
      <c r="F1639" s="11" t="s">
        <v>40</v>
      </c>
      <c r="G1639" s="3" t="s">
        <v>1816</v>
      </c>
      <c r="H1639" s="3" t="s">
        <v>2821</v>
      </c>
      <c r="I1639" s="11">
        <v>45572.958333333336</v>
      </c>
      <c r="J1639" s="12">
        <v>45574.512499999997</v>
      </c>
      <c r="K1639" s="12">
        <v>45574.541666666664</v>
      </c>
      <c r="L1639" s="12">
        <v>45574.614583333336</v>
      </c>
      <c r="M1639" s="61" t="s">
        <v>12</v>
      </c>
      <c r="N1639" s="3" t="s">
        <v>42</v>
      </c>
      <c r="O1639" s="3">
        <v>0</v>
      </c>
      <c r="P1639" s="1">
        <f t="shared" si="500"/>
        <v>41</v>
      </c>
      <c r="Q1639" s="1">
        <f t="shared" si="501"/>
        <v>10</v>
      </c>
      <c r="R1639" s="72">
        <f t="shared" si="502"/>
        <v>45574.512499999997</v>
      </c>
      <c r="S1639" s="73">
        <f t="shared" si="503"/>
        <v>1.0291666666671517</v>
      </c>
      <c r="T1639" s="74">
        <f>Table2[[#This Row],[ETA A OFRECIMIENTO]]*24</f>
        <v>24.700000000011642</v>
      </c>
      <c r="U1639" s="1" t="str">
        <f t="shared" si="504"/>
        <v>YES</v>
      </c>
      <c r="V1639" s="73">
        <f t="shared" si="505"/>
        <v>1.5833333333284827</v>
      </c>
      <c r="W1639" s="74">
        <f>Table2[[#This Row],[DEL. AVAILABLE A SLOT]]*24</f>
        <v>37.999999999883585</v>
      </c>
      <c r="X1639" s="1" t="str">
        <f t="shared" si="506"/>
        <v>NO</v>
      </c>
      <c r="Y1639" s="73">
        <f t="shared" si="507"/>
        <v>2.6124999999956344</v>
      </c>
      <c r="Z1639" s="74">
        <f>Table2[[#This Row],[ETA A TIMESLOT]]*24</f>
        <v>62.699999999895226</v>
      </c>
      <c r="AA1639" s="73">
        <f t="shared" si="508"/>
        <v>0</v>
      </c>
      <c r="AB1639" s="73" t="str">
        <f t="shared" si="509"/>
        <v>SI</v>
      </c>
      <c r="AC1639" s="74">
        <f>Table2[[#This Row],[PUNTUALIDAD (H)]]*24</f>
        <v>0</v>
      </c>
      <c r="AD1639" s="73">
        <f t="shared" si="510"/>
        <v>2.6854166666671517</v>
      </c>
      <c r="AE1639" s="74">
        <f>Table2[[#This Row],[ATA TO UNLOADING]]*24</f>
        <v>64.450000000011642</v>
      </c>
      <c r="AF1639" s="74" t="str">
        <f>IF(Table2[[#This Row],[ATA TO UNLOADING 2]]&lt;=48,"YES","NO")</f>
        <v>NO</v>
      </c>
      <c r="AG1639" s="75">
        <f t="shared" si="511"/>
        <v>0.54166666666424135</v>
      </c>
      <c r="AH1639" s="2" t="s">
        <v>42</v>
      </c>
      <c r="AI1639" s="2" t="str">
        <f t="shared" si="512"/>
        <v>HASU4233732</v>
      </c>
      <c r="AJ1639" s="76" t="str">
        <f t="shared" si="513"/>
        <v>CTU FLEVOKUST BV</v>
      </c>
      <c r="AK1639" s="77">
        <f>IF($M1639="TRUCK",VLOOKUP($AQ1639,Invoicing!$A$17:$B$49,MATCH($AK$1,Invoicing!$A$17:$B$17,0),FALSE),VLOOKUP($AQ1639,Invoicing!$N$17:$O$21,MATCH($AK$1,Invoicing!$N$17:$O$17,0),FALSE))</f>
        <v>380</v>
      </c>
      <c r="AL1639" s="78" t="e">
        <f>VLOOKUP($E1639,Invoicing!$A$1:$H$8,MATCH(TRACKER!$N1640,Invoicing!$A$1:$H$1,0),FALSE)</f>
        <v>#N/A</v>
      </c>
      <c r="AM1639" s="78">
        <v>35</v>
      </c>
      <c r="AN1639" s="78">
        <f t="shared" si="514"/>
        <v>0</v>
      </c>
      <c r="AO1639" s="2">
        <f t="shared" si="515"/>
        <v>3</v>
      </c>
      <c r="AP1639" s="2" t="str">
        <f t="shared" si="516"/>
        <v>WEEK</v>
      </c>
      <c r="AQ1639" s="2" t="str">
        <f t="shared" si="517"/>
        <v>CTU FLEVOKUST BVWEEK</v>
      </c>
      <c r="AR1639" s="71">
        <f t="shared" si="518"/>
        <v>380</v>
      </c>
      <c r="AS1639" s="71">
        <f>VLOOKUP(AJ1639,Invoicing!A:K,10,FALSE)</f>
        <v>0</v>
      </c>
      <c r="AT1639" s="71">
        <f t="shared" si="519"/>
        <v>380</v>
      </c>
    </row>
    <row r="1640" spans="1:46">
      <c r="A1640" s="37" t="s">
        <v>56</v>
      </c>
      <c r="B1640" s="3" t="s">
        <v>38</v>
      </c>
      <c r="C1640" s="11">
        <v>45571.929166666669</v>
      </c>
      <c r="D1640" s="11">
        <v>45571.541666666664</v>
      </c>
      <c r="E1640" s="11" t="s">
        <v>49</v>
      </c>
      <c r="F1640" s="11" t="s">
        <v>40</v>
      </c>
      <c r="G1640" s="3" t="s">
        <v>1817</v>
      </c>
      <c r="H1640" s="3" t="s">
        <v>41</v>
      </c>
      <c r="I1640" s="11">
        <v>45572.958333333336</v>
      </c>
      <c r="J1640" s="12">
        <v>45574.725694444445</v>
      </c>
      <c r="K1640" s="12">
        <v>45574.75</v>
      </c>
      <c r="L1640" s="12">
        <v>45574.73333333333</v>
      </c>
      <c r="M1640" s="61" t="s">
        <v>12</v>
      </c>
      <c r="N1640" s="3" t="s">
        <v>42</v>
      </c>
      <c r="O1640" s="3">
        <v>0</v>
      </c>
      <c r="P1640" s="1">
        <f t="shared" si="500"/>
        <v>41</v>
      </c>
      <c r="Q1640" s="1">
        <f t="shared" si="501"/>
        <v>10</v>
      </c>
      <c r="R1640" s="72">
        <f t="shared" si="502"/>
        <v>45574.725694444445</v>
      </c>
      <c r="S1640" s="73">
        <f t="shared" si="503"/>
        <v>1.0291666666671517</v>
      </c>
      <c r="T1640" s="74">
        <f>Table2[[#This Row],[ETA A OFRECIMIENTO]]*24</f>
        <v>24.700000000011642</v>
      </c>
      <c r="U1640" s="1" t="str">
        <f t="shared" si="504"/>
        <v>YES</v>
      </c>
      <c r="V1640" s="73">
        <f t="shared" si="505"/>
        <v>1.7916666666642413</v>
      </c>
      <c r="W1640" s="74">
        <f>Table2[[#This Row],[DEL. AVAILABLE A SLOT]]*24</f>
        <v>42.999999999941792</v>
      </c>
      <c r="X1640" s="1" t="str">
        <f t="shared" si="506"/>
        <v>NO</v>
      </c>
      <c r="Y1640" s="73">
        <f t="shared" si="507"/>
        <v>2.8208333333313931</v>
      </c>
      <c r="Z1640" s="74">
        <f>Table2[[#This Row],[ETA A TIMESLOT]]*24</f>
        <v>67.699999999953434</v>
      </c>
      <c r="AA1640" s="73">
        <f t="shared" si="508"/>
        <v>0</v>
      </c>
      <c r="AB1640" s="73" t="str">
        <f t="shared" si="509"/>
        <v>SI</v>
      </c>
      <c r="AC1640" s="74">
        <f>Table2[[#This Row],[PUNTUALIDAD (H)]]*24</f>
        <v>0</v>
      </c>
      <c r="AD1640" s="73">
        <f t="shared" si="510"/>
        <v>2.804166666661331</v>
      </c>
      <c r="AE1640" s="74">
        <f>Table2[[#This Row],[ATA TO UNLOADING]]*24</f>
        <v>67.299999999871943</v>
      </c>
      <c r="AF1640" s="74" t="str">
        <f>IF(Table2[[#This Row],[ATA TO UNLOADING 2]]&lt;=48,"YES","NO")</f>
        <v>NO</v>
      </c>
      <c r="AG1640" s="75">
        <f t="shared" si="511"/>
        <v>0.75</v>
      </c>
      <c r="AH1640" s="2" t="s">
        <v>42</v>
      </c>
      <c r="AI1640" s="2" t="str">
        <f t="shared" si="512"/>
        <v>MAEU9188004</v>
      </c>
      <c r="AJ1640" s="76" t="str">
        <f t="shared" si="513"/>
        <v>CTU FLEVOKUST BV</v>
      </c>
      <c r="AK1640" s="77">
        <f>IF($M1640="TRUCK",VLOOKUP($AQ1640,Invoicing!$A$17:$B$49,MATCH($AK$1,Invoicing!$A$17:$B$17,0),FALSE),VLOOKUP($AQ1640,Invoicing!$N$17:$O$21,MATCH($AK$1,Invoicing!$N$17:$O$17,0),FALSE))</f>
        <v>380</v>
      </c>
      <c r="AL1640" s="78" t="e">
        <f>VLOOKUP($E1640,Invoicing!$A$1:$H$8,MATCH(TRACKER!$N1641,Invoicing!$A$1:$H$1,0),FALSE)</f>
        <v>#N/A</v>
      </c>
      <c r="AM1640" s="78">
        <v>35</v>
      </c>
      <c r="AN1640" s="78">
        <f t="shared" si="514"/>
        <v>0</v>
      </c>
      <c r="AO1640" s="2">
        <f t="shared" si="515"/>
        <v>3</v>
      </c>
      <c r="AP1640" s="2" t="str">
        <f t="shared" si="516"/>
        <v>WEEK</v>
      </c>
      <c r="AQ1640" s="2" t="str">
        <f t="shared" si="517"/>
        <v>CTU FLEVOKUST BVWEEK</v>
      </c>
      <c r="AR1640" s="71">
        <f t="shared" si="518"/>
        <v>380</v>
      </c>
      <c r="AS1640" s="71">
        <f>VLOOKUP(AJ1640,Invoicing!A:K,10,FALSE)</f>
        <v>0</v>
      </c>
      <c r="AT1640" s="71">
        <f t="shared" si="519"/>
        <v>380</v>
      </c>
    </row>
    <row r="1641" spans="1:46">
      <c r="A1641" s="37" t="s">
        <v>56</v>
      </c>
      <c r="B1641" s="3" t="s">
        <v>38</v>
      </c>
      <c r="C1641" s="11">
        <v>45571.929166666669</v>
      </c>
      <c r="D1641" s="11">
        <v>45571.541666666664</v>
      </c>
      <c r="E1641" s="11" t="s">
        <v>49</v>
      </c>
      <c r="F1641" s="11" t="s">
        <v>40</v>
      </c>
      <c r="G1641" s="3" t="s">
        <v>1818</v>
      </c>
      <c r="H1641" s="3" t="s">
        <v>2821</v>
      </c>
      <c r="I1641" s="11">
        <v>45572.958333333336</v>
      </c>
      <c r="J1641" s="12">
        <v>45574.362500000003</v>
      </c>
      <c r="K1641" s="12">
        <v>45574.375</v>
      </c>
      <c r="L1641" s="12">
        <v>45574.4375</v>
      </c>
      <c r="M1641" s="61" t="s">
        <v>12</v>
      </c>
      <c r="N1641" s="3" t="s">
        <v>42</v>
      </c>
      <c r="O1641" s="3">
        <v>0</v>
      </c>
      <c r="P1641" s="1">
        <f t="shared" si="500"/>
        <v>41</v>
      </c>
      <c r="Q1641" s="1">
        <f t="shared" si="501"/>
        <v>10</v>
      </c>
      <c r="R1641" s="72">
        <f t="shared" si="502"/>
        <v>45574.362500000003</v>
      </c>
      <c r="S1641" s="73">
        <f t="shared" si="503"/>
        <v>1.0291666666671517</v>
      </c>
      <c r="T1641" s="74">
        <f>Table2[[#This Row],[ETA A OFRECIMIENTO]]*24</f>
        <v>24.700000000011642</v>
      </c>
      <c r="U1641" s="1" t="str">
        <f t="shared" si="504"/>
        <v>YES</v>
      </c>
      <c r="V1641" s="73">
        <f t="shared" si="505"/>
        <v>1.4166666666642413</v>
      </c>
      <c r="W1641" s="74">
        <f>Table2[[#This Row],[DEL. AVAILABLE A SLOT]]*24</f>
        <v>33.999999999941792</v>
      </c>
      <c r="X1641" s="1" t="str">
        <f t="shared" si="506"/>
        <v>NO</v>
      </c>
      <c r="Y1641" s="73">
        <f t="shared" si="507"/>
        <v>2.4458333333313931</v>
      </c>
      <c r="Z1641" s="74">
        <f>Table2[[#This Row],[ETA A TIMESLOT]]*24</f>
        <v>58.699999999953434</v>
      </c>
      <c r="AA1641" s="73">
        <f t="shared" si="508"/>
        <v>0</v>
      </c>
      <c r="AB1641" s="73" t="str">
        <f t="shared" si="509"/>
        <v>SI</v>
      </c>
      <c r="AC1641" s="74">
        <f>Table2[[#This Row],[PUNTUALIDAD (H)]]*24</f>
        <v>0</v>
      </c>
      <c r="AD1641" s="73">
        <f t="shared" si="510"/>
        <v>2.5083333333313931</v>
      </c>
      <c r="AE1641" s="74">
        <f>Table2[[#This Row],[ATA TO UNLOADING]]*24</f>
        <v>60.199999999953434</v>
      </c>
      <c r="AF1641" s="74" t="str">
        <f>IF(Table2[[#This Row],[ATA TO UNLOADING 2]]&lt;=48,"YES","NO")</f>
        <v>NO</v>
      </c>
      <c r="AG1641" s="75">
        <f t="shared" si="511"/>
        <v>0.375</v>
      </c>
      <c r="AH1641" s="2" t="s">
        <v>42</v>
      </c>
      <c r="AI1641" s="2" t="str">
        <f t="shared" si="512"/>
        <v>MAEU9237578</v>
      </c>
      <c r="AJ1641" s="76" t="str">
        <f t="shared" si="513"/>
        <v>CTU FLEVOKUST BV</v>
      </c>
      <c r="AK1641" s="77">
        <f>IF($M1641="TRUCK",VLOOKUP($AQ1641,Invoicing!$A$17:$B$49,MATCH($AK$1,Invoicing!$A$17:$B$17,0),FALSE),VLOOKUP($AQ1641,Invoicing!$N$17:$O$21,MATCH($AK$1,Invoicing!$N$17:$O$17,0),FALSE))</f>
        <v>380</v>
      </c>
      <c r="AL1641" s="78" t="e">
        <f>VLOOKUP($E1641,Invoicing!$A$1:$H$8,MATCH(TRACKER!$N1642,Invoicing!$A$1:$H$1,0),FALSE)</f>
        <v>#N/A</v>
      </c>
      <c r="AM1641" s="78">
        <v>35</v>
      </c>
      <c r="AN1641" s="78">
        <f t="shared" si="514"/>
        <v>0</v>
      </c>
      <c r="AO1641" s="2">
        <f t="shared" si="515"/>
        <v>3</v>
      </c>
      <c r="AP1641" s="2" t="str">
        <f t="shared" si="516"/>
        <v>WEEK</v>
      </c>
      <c r="AQ1641" s="2" t="str">
        <f t="shared" si="517"/>
        <v>CTU FLEVOKUST BVWEEK</v>
      </c>
      <c r="AR1641" s="71">
        <f t="shared" si="518"/>
        <v>380</v>
      </c>
      <c r="AS1641" s="71">
        <f>VLOOKUP(AJ1641,Invoicing!A:K,10,FALSE)</f>
        <v>0</v>
      </c>
      <c r="AT1641" s="71">
        <f t="shared" si="519"/>
        <v>380</v>
      </c>
    </row>
    <row r="1642" spans="1:46">
      <c r="A1642" s="37" t="s">
        <v>56</v>
      </c>
      <c r="B1642" s="3" t="s">
        <v>38</v>
      </c>
      <c r="C1642" s="11">
        <v>45571.929166666669</v>
      </c>
      <c r="D1642" s="11">
        <v>45571.541666666664</v>
      </c>
      <c r="E1642" s="11" t="s">
        <v>49</v>
      </c>
      <c r="F1642" s="11" t="s">
        <v>40</v>
      </c>
      <c r="G1642" s="3" t="s">
        <v>1819</v>
      </c>
      <c r="H1642" s="3" t="s">
        <v>41</v>
      </c>
      <c r="I1642" s="11">
        <v>45572.958333333336</v>
      </c>
      <c r="J1642" s="12">
        <v>45573.72152777778</v>
      </c>
      <c r="K1642" s="12">
        <v>45573.708333333336</v>
      </c>
      <c r="L1642" s="12">
        <v>45573.729166666664</v>
      </c>
      <c r="M1642" s="61" t="s">
        <v>12</v>
      </c>
      <c r="N1642" s="3" t="s">
        <v>42</v>
      </c>
      <c r="O1642" s="3">
        <v>0</v>
      </c>
      <c r="P1642" s="1">
        <f t="shared" si="500"/>
        <v>41</v>
      </c>
      <c r="Q1642" s="1">
        <f t="shared" si="501"/>
        <v>10</v>
      </c>
      <c r="R1642" s="72">
        <f t="shared" si="502"/>
        <v>45573.72152777778</v>
      </c>
      <c r="S1642" s="73">
        <f t="shared" si="503"/>
        <v>1.0291666666671517</v>
      </c>
      <c r="T1642" s="74">
        <f>Table2[[#This Row],[ETA A OFRECIMIENTO]]*24</f>
        <v>24.700000000011642</v>
      </c>
      <c r="U1642" s="1" t="str">
        <f t="shared" si="504"/>
        <v>YES</v>
      </c>
      <c r="V1642" s="73">
        <f t="shared" si="505"/>
        <v>0.75</v>
      </c>
      <c r="W1642" s="74">
        <f>Table2[[#This Row],[DEL. AVAILABLE A SLOT]]*24</f>
        <v>18</v>
      </c>
      <c r="X1642" s="1" t="str">
        <f t="shared" si="506"/>
        <v>SI</v>
      </c>
      <c r="Y1642" s="73">
        <f t="shared" si="507"/>
        <v>1.7791666666671517</v>
      </c>
      <c r="Z1642" s="74">
        <f>Table2[[#This Row],[ETA A TIMESLOT]]*24</f>
        <v>42.700000000011642</v>
      </c>
      <c r="AA1642" s="73">
        <f t="shared" si="508"/>
        <v>1.3194444443797693E-2</v>
      </c>
      <c r="AB1642" s="73" t="str">
        <f t="shared" si="509"/>
        <v>SI</v>
      </c>
      <c r="AC1642" s="74">
        <f>Table2[[#This Row],[PUNTUALIDAD (H)]]*24</f>
        <v>0.31666666665114462</v>
      </c>
      <c r="AD1642" s="73">
        <f t="shared" si="510"/>
        <v>1.7999999999956344</v>
      </c>
      <c r="AE1642" s="74">
        <f>Table2[[#This Row],[ATA TO UNLOADING]]*24</f>
        <v>43.199999999895226</v>
      </c>
      <c r="AF1642" s="74" t="str">
        <f>IF(Table2[[#This Row],[ATA TO UNLOADING 2]]&lt;=48,"YES","NO")</f>
        <v>YES</v>
      </c>
      <c r="AG1642" s="75">
        <f t="shared" si="511"/>
        <v>0.70833333333575865</v>
      </c>
      <c r="AH1642" s="2" t="s">
        <v>42</v>
      </c>
      <c r="AI1642" s="2" t="str">
        <f t="shared" si="512"/>
        <v>MAEU9240062</v>
      </c>
      <c r="AJ1642" s="76" t="str">
        <f t="shared" si="513"/>
        <v>CTU FLEVOKUST BV</v>
      </c>
      <c r="AK1642" s="77">
        <f>IF($M1642="TRUCK",VLOOKUP($AQ1642,Invoicing!$A$17:$B$49,MATCH($AK$1,Invoicing!$A$17:$B$17,0),FALSE),VLOOKUP($AQ1642,Invoicing!$N$17:$O$21,MATCH($AK$1,Invoicing!$N$17:$O$17,0),FALSE))</f>
        <v>380</v>
      </c>
      <c r="AL1642" s="78" t="e">
        <f>VLOOKUP($E1642,Invoicing!$A$1:$H$8,MATCH(TRACKER!$N1643,Invoicing!$A$1:$H$1,0),FALSE)</f>
        <v>#N/A</v>
      </c>
      <c r="AM1642" s="78">
        <v>35</v>
      </c>
      <c r="AN1642" s="78">
        <f t="shared" si="514"/>
        <v>0</v>
      </c>
      <c r="AO1642" s="2">
        <f t="shared" si="515"/>
        <v>2</v>
      </c>
      <c r="AP1642" s="2" t="str">
        <f t="shared" si="516"/>
        <v>WEEK</v>
      </c>
      <c r="AQ1642" s="2" t="str">
        <f t="shared" si="517"/>
        <v>CTU FLEVOKUST BVWEEK</v>
      </c>
      <c r="AR1642" s="71">
        <f t="shared" si="518"/>
        <v>380</v>
      </c>
      <c r="AS1642" s="71">
        <f>VLOOKUP(AJ1642,Invoicing!A:K,10,FALSE)</f>
        <v>0</v>
      </c>
      <c r="AT1642" s="71">
        <f t="shared" si="519"/>
        <v>380</v>
      </c>
    </row>
    <row r="1643" spans="1:46">
      <c r="A1643" s="37" t="s">
        <v>56</v>
      </c>
      <c r="B1643" s="3" t="s">
        <v>38</v>
      </c>
      <c r="C1643" s="11">
        <v>45571.929166666669</v>
      </c>
      <c r="D1643" s="11">
        <v>45571.541666666664</v>
      </c>
      <c r="E1643" s="11" t="s">
        <v>49</v>
      </c>
      <c r="F1643" s="11" t="s">
        <v>40</v>
      </c>
      <c r="G1643" s="3" t="s">
        <v>1820</v>
      </c>
      <c r="H1643" s="3" t="s">
        <v>2821</v>
      </c>
      <c r="I1643" s="11">
        <v>45572.958333333336</v>
      </c>
      <c r="J1643" s="12">
        <v>45574.276388888888</v>
      </c>
      <c r="K1643" s="12">
        <v>45574.291666666664</v>
      </c>
      <c r="L1643" s="12">
        <v>45574.305555555555</v>
      </c>
      <c r="M1643" s="61" t="s">
        <v>12</v>
      </c>
      <c r="N1643" s="3" t="s">
        <v>42</v>
      </c>
      <c r="O1643" s="3">
        <v>1</v>
      </c>
      <c r="P1643" s="1">
        <f t="shared" si="500"/>
        <v>41</v>
      </c>
      <c r="Q1643" s="1">
        <f t="shared" si="501"/>
        <v>10</v>
      </c>
      <c r="R1643" s="72">
        <f t="shared" si="502"/>
        <v>45574.276388888888</v>
      </c>
      <c r="S1643" s="73">
        <f t="shared" si="503"/>
        <v>1.0291666666671517</v>
      </c>
      <c r="T1643" s="74">
        <f>Table2[[#This Row],[ETA A OFRECIMIENTO]]*24</f>
        <v>24.700000000011642</v>
      </c>
      <c r="U1643" s="1" t="str">
        <f t="shared" si="504"/>
        <v>YES</v>
      </c>
      <c r="V1643" s="73">
        <f t="shared" si="505"/>
        <v>1.3333333333284827</v>
      </c>
      <c r="W1643" s="74">
        <f>Table2[[#This Row],[DEL. AVAILABLE A SLOT]]*24</f>
        <v>31.999999999883585</v>
      </c>
      <c r="X1643" s="1" t="str">
        <f t="shared" si="506"/>
        <v>NO</v>
      </c>
      <c r="Y1643" s="73">
        <f t="shared" si="507"/>
        <v>2.3624999999956344</v>
      </c>
      <c r="Z1643" s="74">
        <f>Table2[[#This Row],[ETA A TIMESLOT]]*24</f>
        <v>56.699999999895226</v>
      </c>
      <c r="AA1643" s="73">
        <f t="shared" si="508"/>
        <v>0</v>
      </c>
      <c r="AB1643" s="73" t="str">
        <f t="shared" si="509"/>
        <v>SI</v>
      </c>
      <c r="AC1643" s="74">
        <f>Table2[[#This Row],[PUNTUALIDAD (H)]]*24</f>
        <v>0</v>
      </c>
      <c r="AD1643" s="73">
        <f t="shared" si="510"/>
        <v>2.3763888888861402</v>
      </c>
      <c r="AE1643" s="74">
        <f>Table2[[#This Row],[ATA TO UNLOADING]]*24</f>
        <v>57.033333333267365</v>
      </c>
      <c r="AF1643" s="74" t="str">
        <f>IF(Table2[[#This Row],[ATA TO UNLOADING 2]]&lt;=48,"YES","NO")</f>
        <v>NO</v>
      </c>
      <c r="AG1643" s="75">
        <f t="shared" si="511"/>
        <v>0.29166666666424135</v>
      </c>
      <c r="AH1643" s="2" t="s">
        <v>42</v>
      </c>
      <c r="AI1643" s="2" t="str">
        <f t="shared" si="512"/>
        <v>MAEU9245383</v>
      </c>
      <c r="AJ1643" s="76" t="str">
        <f t="shared" si="513"/>
        <v>CTU FLEVOKUST BV</v>
      </c>
      <c r="AK1643" s="77">
        <f>IF($M1643="TRUCK",VLOOKUP($AQ1643,Invoicing!$A$17:$B$49,MATCH($AK$1,Invoicing!$A$17:$B$17,0),FALSE),VLOOKUP($AQ1643,Invoicing!$N$17:$O$21,MATCH($AK$1,Invoicing!$N$17:$O$17,0),FALSE))</f>
        <v>380</v>
      </c>
      <c r="AL1643" s="78" t="e">
        <f>VLOOKUP($E1643,Invoicing!$A$1:$H$8,MATCH(TRACKER!$N1644,Invoicing!$A$1:$H$1,0),FALSE)</f>
        <v>#N/A</v>
      </c>
      <c r="AM1643" s="78">
        <v>35</v>
      </c>
      <c r="AN1643" s="78">
        <f t="shared" si="514"/>
        <v>35</v>
      </c>
      <c r="AO1643" s="2">
        <f t="shared" si="515"/>
        <v>3</v>
      </c>
      <c r="AP1643" s="2" t="str">
        <f t="shared" si="516"/>
        <v>WEEK</v>
      </c>
      <c r="AQ1643" s="2" t="str">
        <f t="shared" si="517"/>
        <v>CTU FLEVOKUST BVWEEK</v>
      </c>
      <c r="AR1643" s="71">
        <f t="shared" si="518"/>
        <v>415</v>
      </c>
      <c r="AS1643" s="71">
        <f>VLOOKUP(AJ1643,Invoicing!A:K,10,FALSE)</f>
        <v>0</v>
      </c>
      <c r="AT1643" s="71">
        <f t="shared" si="519"/>
        <v>415</v>
      </c>
    </row>
    <row r="1644" spans="1:46">
      <c r="A1644" s="37" t="s">
        <v>56</v>
      </c>
      <c r="B1644" s="3" t="s">
        <v>38</v>
      </c>
      <c r="C1644" s="11">
        <v>45571.929166666669</v>
      </c>
      <c r="D1644" s="11">
        <v>45571.541666666664</v>
      </c>
      <c r="E1644" s="11" t="s">
        <v>44</v>
      </c>
      <c r="F1644" s="11" t="s">
        <v>40</v>
      </c>
      <c r="G1644" s="3" t="s">
        <v>1821</v>
      </c>
      <c r="H1644" s="3" t="s">
        <v>41</v>
      </c>
      <c r="I1644" s="11">
        <v>45572.958333333336</v>
      </c>
      <c r="J1644" s="12">
        <v>45573.275694444441</v>
      </c>
      <c r="K1644" s="12">
        <v>45573.270833333336</v>
      </c>
      <c r="L1644" s="12">
        <v>45573.28125</v>
      </c>
      <c r="M1644" s="61" t="s">
        <v>115</v>
      </c>
      <c r="N1644" s="3" t="s">
        <v>42</v>
      </c>
      <c r="O1644" s="3">
        <v>0</v>
      </c>
      <c r="P1644" s="1">
        <f t="shared" si="500"/>
        <v>41</v>
      </c>
      <c r="Q1644" s="1">
        <f t="shared" si="501"/>
        <v>10</v>
      </c>
      <c r="R1644" s="72">
        <f t="shared" si="502"/>
        <v>45573.275694444441</v>
      </c>
      <c r="S1644" s="73">
        <f t="shared" si="503"/>
        <v>1.0291666666671517</v>
      </c>
      <c r="T1644" s="74">
        <f>Table2[[#This Row],[ETA A OFRECIMIENTO]]*24</f>
        <v>24.700000000011642</v>
      </c>
      <c r="U1644" s="1" t="str">
        <f t="shared" si="504"/>
        <v>YES</v>
      </c>
      <c r="V1644" s="73">
        <f t="shared" si="505"/>
        <v>0.3125</v>
      </c>
      <c r="W1644" s="74">
        <f>Table2[[#This Row],[DEL. AVAILABLE A SLOT]]*24</f>
        <v>7.5</v>
      </c>
      <c r="X1644" s="1" t="str">
        <f t="shared" si="506"/>
        <v>SI</v>
      </c>
      <c r="Y1644" s="73">
        <f t="shared" si="507"/>
        <v>1.3416666666671517</v>
      </c>
      <c r="Z1644" s="74">
        <f>Table2[[#This Row],[ETA A TIMESLOT]]*24</f>
        <v>32.200000000011642</v>
      </c>
      <c r="AA1644" s="73">
        <f t="shared" si="508"/>
        <v>4.8611111051286571E-3</v>
      </c>
      <c r="AB1644" s="73" t="str">
        <f t="shared" si="509"/>
        <v>SI</v>
      </c>
      <c r="AC1644" s="74">
        <f>Table2[[#This Row],[PUNTUALIDAD (H)]]*24</f>
        <v>0.11666666652308777</v>
      </c>
      <c r="AD1644" s="73">
        <f t="shared" si="510"/>
        <v>1.3520833333313931</v>
      </c>
      <c r="AE1644" s="74">
        <f>Table2[[#This Row],[ATA TO UNLOADING]]*24</f>
        <v>32.449999999953434</v>
      </c>
      <c r="AF1644" s="74" t="str">
        <f>IF(Table2[[#This Row],[ATA TO UNLOADING 2]]&lt;=48,"YES","NO")</f>
        <v>YES</v>
      </c>
      <c r="AG1644" s="75">
        <f t="shared" si="511"/>
        <v>0.27083333333575865</v>
      </c>
      <c r="AH1644" s="2" t="s">
        <v>42</v>
      </c>
      <c r="AI1644" s="2" t="str">
        <f t="shared" si="512"/>
        <v>MAEU9259073</v>
      </c>
      <c r="AJ1644" s="76" t="str">
        <f t="shared" si="513"/>
        <v>MSI</v>
      </c>
      <c r="AK1644" s="77">
        <f>IF($M1644="TRUCK",VLOOKUP($AQ1644,Invoicing!$A$17:$B$49,MATCH($AK$1,Invoicing!$A$17:$B$17,0),FALSE),VLOOKUP($AQ1644,Invoicing!$N$17:$O$21,MATCH($AK$1,Invoicing!$N$17:$O$17,0),FALSE))</f>
        <v>480</v>
      </c>
      <c r="AL1644" s="78" t="e">
        <f>VLOOKUP($E1644,Invoicing!$A$1:$H$8,MATCH(TRACKER!$N1645,Invoicing!$A$1:$H$1,0),FALSE)</f>
        <v>#N/A</v>
      </c>
      <c r="AM1644" s="78">
        <f>VLOOKUP($E1644,Invoicing!$A$1:$H$8,MATCH(TRACKER!$O$1,Invoicing!$A$1:$H$1,0),FALSE)</f>
        <v>50</v>
      </c>
      <c r="AN1644" s="78">
        <f t="shared" si="514"/>
        <v>0</v>
      </c>
      <c r="AO1644" s="2">
        <f t="shared" si="515"/>
        <v>2</v>
      </c>
      <c r="AP1644" s="2" t="str">
        <f t="shared" si="516"/>
        <v>WEEK</v>
      </c>
      <c r="AQ1644" s="2" t="str">
        <f t="shared" si="517"/>
        <v>MSIWEEK</v>
      </c>
      <c r="AR1644" s="71">
        <f t="shared" si="518"/>
        <v>480</v>
      </c>
      <c r="AS1644" s="71">
        <f>VLOOKUP(AJ1644,Invoicing!A:K,10,FALSE)</f>
        <v>25</v>
      </c>
      <c r="AT1644" s="71">
        <f t="shared" si="519"/>
        <v>505</v>
      </c>
    </row>
    <row r="1645" spans="1:46">
      <c r="A1645" s="37" t="s">
        <v>56</v>
      </c>
      <c r="B1645" s="3" t="s">
        <v>38</v>
      </c>
      <c r="C1645" s="11">
        <v>45571.929166666669</v>
      </c>
      <c r="D1645" s="11">
        <v>45571.541666666664</v>
      </c>
      <c r="E1645" s="11" t="s">
        <v>49</v>
      </c>
      <c r="F1645" s="11" t="s">
        <v>40</v>
      </c>
      <c r="G1645" s="3" t="s">
        <v>1822</v>
      </c>
      <c r="H1645" s="3" t="s">
        <v>46</v>
      </c>
      <c r="I1645" s="11">
        <v>45572.958333333336</v>
      </c>
      <c r="J1645" s="12">
        <v>45574.076388888891</v>
      </c>
      <c r="K1645" s="12">
        <v>45574</v>
      </c>
      <c r="L1645" s="12">
        <v>45574.079861111109</v>
      </c>
      <c r="M1645" s="12" t="s">
        <v>12</v>
      </c>
      <c r="N1645" s="3" t="s">
        <v>42</v>
      </c>
      <c r="O1645" s="3">
        <v>0</v>
      </c>
      <c r="P1645" s="1">
        <f t="shared" si="500"/>
        <v>41</v>
      </c>
      <c r="Q1645" s="1">
        <f t="shared" si="501"/>
        <v>10</v>
      </c>
      <c r="R1645" s="72">
        <f t="shared" si="502"/>
        <v>45574.076388888891</v>
      </c>
      <c r="S1645" s="73">
        <f t="shared" si="503"/>
        <v>1.0291666666671517</v>
      </c>
      <c r="T1645" s="74">
        <f>Table2[[#This Row],[ETA A OFRECIMIENTO]]*24</f>
        <v>24.700000000011642</v>
      </c>
      <c r="U1645" s="1" t="str">
        <f t="shared" si="504"/>
        <v>YES</v>
      </c>
      <c r="V1645" s="73">
        <f t="shared" si="505"/>
        <v>1.0416666666642413</v>
      </c>
      <c r="W1645" s="74">
        <f>Table2[[#This Row],[DEL. AVAILABLE A SLOT]]*24</f>
        <v>24.999999999941792</v>
      </c>
      <c r="X1645" s="1" t="str">
        <f t="shared" si="506"/>
        <v>NO</v>
      </c>
      <c r="Y1645" s="73">
        <f t="shared" si="507"/>
        <v>2.0708333333313931</v>
      </c>
      <c r="Z1645" s="74">
        <f>Table2[[#This Row],[ETA A TIMESLOT]]*24</f>
        <v>49.699999999953434</v>
      </c>
      <c r="AA1645" s="73">
        <f t="shared" si="508"/>
        <v>7.6388888890505768E-2</v>
      </c>
      <c r="AB1645" s="73" t="str">
        <f t="shared" si="509"/>
        <v>NO</v>
      </c>
      <c r="AC1645" s="74">
        <f>Table2[[#This Row],[PUNTUALIDAD (H)]]*24</f>
        <v>1.8333333333721384</v>
      </c>
      <c r="AD1645" s="73">
        <f t="shared" si="510"/>
        <v>2.1506944444408873</v>
      </c>
      <c r="AE1645" s="74">
        <f>Table2[[#This Row],[ATA TO UNLOADING]]*24</f>
        <v>51.616666666581295</v>
      </c>
      <c r="AF1645" s="74" t="str">
        <f>IF(Table2[[#This Row],[ATA TO UNLOADING 2]]&lt;=48,"YES","NO")</f>
        <v>NO</v>
      </c>
      <c r="AG1645" s="75">
        <f t="shared" si="511"/>
        <v>0</v>
      </c>
      <c r="AH1645" s="2" t="s">
        <v>24</v>
      </c>
      <c r="AI1645" s="2" t="str">
        <f t="shared" si="512"/>
        <v>MRKU2071964</v>
      </c>
      <c r="AJ1645" s="76" t="str">
        <f t="shared" si="513"/>
        <v>CTU FLEVOKUST BV</v>
      </c>
      <c r="AK1645" s="77">
        <f>IF($M1645="TRUCK",VLOOKUP($AQ1645,Invoicing!$A$17:$B$49,MATCH($AK$1,Invoicing!$A$17:$B$17,0),FALSE),VLOOKUP($AQ1645,Invoicing!$N$17:$O$21,MATCH($AK$1,Invoicing!$N$17:$O$17,0),FALSE))</f>
        <v>380</v>
      </c>
      <c r="AL1645" s="78" t="e">
        <f>VLOOKUP($E1645,Invoicing!$A$1:$H$8,MATCH(TRACKER!$N1646,Invoicing!$A$1:$H$1,0),FALSE)</f>
        <v>#N/A</v>
      </c>
      <c r="AM1645" s="78">
        <v>35</v>
      </c>
      <c r="AN1645" s="78">
        <f t="shared" si="514"/>
        <v>0</v>
      </c>
      <c r="AO1645" s="2">
        <f t="shared" si="515"/>
        <v>3</v>
      </c>
      <c r="AP1645" s="2" t="str">
        <f t="shared" si="516"/>
        <v>NIGHT</v>
      </c>
      <c r="AQ1645" s="2" t="str">
        <f t="shared" si="517"/>
        <v>CTU FLEVOKUST BVNIGHT</v>
      </c>
      <c r="AR1645" s="71">
        <f t="shared" si="518"/>
        <v>380</v>
      </c>
      <c r="AS1645" s="71">
        <f>VLOOKUP(AJ1645,Invoicing!A:K,10,FALSE)</f>
        <v>0</v>
      </c>
      <c r="AT1645" s="71">
        <f t="shared" si="519"/>
        <v>380</v>
      </c>
    </row>
    <row r="1646" spans="1:46">
      <c r="A1646" s="37" t="s">
        <v>56</v>
      </c>
      <c r="B1646" s="3" t="s">
        <v>38</v>
      </c>
      <c r="C1646" s="11">
        <v>45571.929166666669</v>
      </c>
      <c r="D1646" s="11">
        <v>45571.541666666664</v>
      </c>
      <c r="E1646" s="11" t="s">
        <v>44</v>
      </c>
      <c r="F1646" s="11" t="s">
        <v>40</v>
      </c>
      <c r="G1646" s="3" t="s">
        <v>1823</v>
      </c>
      <c r="H1646" s="3" t="s">
        <v>41</v>
      </c>
      <c r="I1646" s="11">
        <v>45572.958333333336</v>
      </c>
      <c r="J1646" s="12">
        <v>45573.07708333333</v>
      </c>
      <c r="K1646" s="12">
        <v>45573.083333333336</v>
      </c>
      <c r="L1646" s="12">
        <v>45573.090277777781</v>
      </c>
      <c r="M1646" s="61" t="s">
        <v>115</v>
      </c>
      <c r="N1646" s="3" t="s">
        <v>42</v>
      </c>
      <c r="O1646" s="3">
        <v>0</v>
      </c>
      <c r="P1646" s="1">
        <f t="shared" si="500"/>
        <v>41</v>
      </c>
      <c r="Q1646" s="1">
        <f t="shared" si="501"/>
        <v>10</v>
      </c>
      <c r="R1646" s="72">
        <f t="shared" si="502"/>
        <v>45573.07708333333</v>
      </c>
      <c r="S1646" s="73">
        <f t="shared" si="503"/>
        <v>1.0291666666671517</v>
      </c>
      <c r="T1646" s="74">
        <f>Table2[[#This Row],[ETA A OFRECIMIENTO]]*24</f>
        <v>24.700000000011642</v>
      </c>
      <c r="U1646" s="1" t="str">
        <f t="shared" si="504"/>
        <v>YES</v>
      </c>
      <c r="V1646" s="73">
        <f t="shared" si="505"/>
        <v>0.125</v>
      </c>
      <c r="W1646" s="74">
        <f>Table2[[#This Row],[DEL. AVAILABLE A SLOT]]*24</f>
        <v>3</v>
      </c>
      <c r="X1646" s="1" t="str">
        <f t="shared" si="506"/>
        <v>SI</v>
      </c>
      <c r="Y1646" s="73">
        <f t="shared" si="507"/>
        <v>1.1541666666671517</v>
      </c>
      <c r="Z1646" s="74">
        <f>Table2[[#This Row],[ETA A TIMESLOT]]*24</f>
        <v>27.700000000011642</v>
      </c>
      <c r="AA1646" s="73">
        <f t="shared" si="508"/>
        <v>0</v>
      </c>
      <c r="AB1646" s="73" t="str">
        <f t="shared" si="509"/>
        <v>SI</v>
      </c>
      <c r="AC1646" s="74">
        <f>Table2[[#This Row],[PUNTUALIDAD (H)]]*24</f>
        <v>0</v>
      </c>
      <c r="AD1646" s="73">
        <f t="shared" si="510"/>
        <v>1.1611111111124046</v>
      </c>
      <c r="AE1646" s="74">
        <f>Table2[[#This Row],[ATA TO UNLOADING]]*24</f>
        <v>27.866666666697711</v>
      </c>
      <c r="AF1646" s="74" t="str">
        <f>IF(Table2[[#This Row],[ATA TO UNLOADING 2]]&lt;=48,"YES","NO")</f>
        <v>YES</v>
      </c>
      <c r="AG1646" s="75">
        <f t="shared" si="511"/>
        <v>8.3333333335758653E-2</v>
      </c>
      <c r="AH1646" s="2" t="s">
        <v>24</v>
      </c>
      <c r="AI1646" s="2" t="str">
        <f t="shared" si="512"/>
        <v>MRKU2398448</v>
      </c>
      <c r="AJ1646" s="76" t="str">
        <f t="shared" si="513"/>
        <v>MSI</v>
      </c>
      <c r="AK1646" s="77">
        <f>IF($M1646="TRUCK",VLOOKUP($AQ1646,Invoicing!$A$17:$B$49,MATCH($AK$1,Invoicing!$A$17:$B$17,0),FALSE),VLOOKUP($AQ1646,Invoicing!$N$17:$O$21,MATCH($AK$1,Invoicing!$N$17:$O$17,0),FALSE))</f>
        <v>530</v>
      </c>
      <c r="AL1646" s="78" t="e">
        <f>VLOOKUP($E1646,Invoicing!$A$1:$H$8,MATCH(TRACKER!$N1647,Invoicing!$A$1:$H$1,0),FALSE)</f>
        <v>#N/A</v>
      </c>
      <c r="AM1646" s="78">
        <f>VLOOKUP($E1646,Invoicing!$A$1:$H$8,MATCH(TRACKER!$O$1,Invoicing!$A$1:$H$1,0),FALSE)</f>
        <v>50</v>
      </c>
      <c r="AN1646" s="78">
        <f t="shared" si="514"/>
        <v>0</v>
      </c>
      <c r="AO1646" s="2">
        <f t="shared" si="515"/>
        <v>2</v>
      </c>
      <c r="AP1646" s="2" t="str">
        <f t="shared" si="516"/>
        <v>NIGHT</v>
      </c>
      <c r="AQ1646" s="2" t="str">
        <f t="shared" si="517"/>
        <v>MSINIGHT</v>
      </c>
      <c r="AR1646" s="71">
        <f t="shared" si="518"/>
        <v>530</v>
      </c>
      <c r="AS1646" s="71">
        <f>VLOOKUP(AJ1646,Invoicing!A:K,10,FALSE)</f>
        <v>25</v>
      </c>
      <c r="AT1646" s="71">
        <f t="shared" si="519"/>
        <v>555</v>
      </c>
    </row>
    <row r="1647" spans="1:46">
      <c r="A1647" s="37" t="s">
        <v>56</v>
      </c>
      <c r="B1647" s="3" t="s">
        <v>38</v>
      </c>
      <c r="C1647" s="11">
        <v>45571.929166666669</v>
      </c>
      <c r="D1647" s="11">
        <v>45571.541666666664</v>
      </c>
      <c r="E1647" s="11" t="s">
        <v>49</v>
      </c>
      <c r="F1647" s="11" t="s">
        <v>40</v>
      </c>
      <c r="G1647" s="3" t="s">
        <v>1824</v>
      </c>
      <c r="H1647" s="3" t="s">
        <v>2821</v>
      </c>
      <c r="I1647" s="11">
        <v>45572.958333333336</v>
      </c>
      <c r="J1647" s="12">
        <v>45574.00277777778</v>
      </c>
      <c r="K1647" s="12">
        <v>45573.958333333336</v>
      </c>
      <c r="L1647" s="12">
        <v>45574.125</v>
      </c>
      <c r="M1647" s="12" t="s">
        <v>12</v>
      </c>
      <c r="N1647" s="3" t="s">
        <v>42</v>
      </c>
      <c r="O1647" s="3">
        <v>1</v>
      </c>
      <c r="P1647" s="1">
        <f t="shared" si="500"/>
        <v>41</v>
      </c>
      <c r="Q1647" s="1">
        <f t="shared" si="501"/>
        <v>10</v>
      </c>
      <c r="R1647" s="72">
        <f t="shared" si="502"/>
        <v>45574.00277777778</v>
      </c>
      <c r="S1647" s="73">
        <f t="shared" si="503"/>
        <v>1.0291666666671517</v>
      </c>
      <c r="T1647" s="74">
        <f>Table2[[#This Row],[ETA A OFRECIMIENTO]]*24</f>
        <v>24.700000000011642</v>
      </c>
      <c r="U1647" s="1" t="str">
        <f t="shared" si="504"/>
        <v>YES</v>
      </c>
      <c r="V1647" s="73">
        <f t="shared" si="505"/>
        <v>1</v>
      </c>
      <c r="W1647" s="74">
        <f>Table2[[#This Row],[DEL. AVAILABLE A SLOT]]*24</f>
        <v>24</v>
      </c>
      <c r="X1647" s="1" t="str">
        <f t="shared" si="506"/>
        <v>SI</v>
      </c>
      <c r="Y1647" s="73">
        <f t="shared" si="507"/>
        <v>2.0291666666671517</v>
      </c>
      <c r="Z1647" s="74">
        <f>Table2[[#This Row],[ETA A TIMESLOT]]*24</f>
        <v>48.700000000011642</v>
      </c>
      <c r="AA1647" s="73">
        <f t="shared" si="508"/>
        <v>4.4444444443797693E-2</v>
      </c>
      <c r="AB1647" s="73" t="str">
        <f t="shared" si="509"/>
        <v>NO</v>
      </c>
      <c r="AC1647" s="74">
        <f>Table2[[#This Row],[PUNTUALIDAD (H)]]*24</f>
        <v>1.0666666666511446</v>
      </c>
      <c r="AD1647" s="73">
        <f t="shared" si="510"/>
        <v>2.1958333333313931</v>
      </c>
      <c r="AE1647" s="74">
        <f>Table2[[#This Row],[ATA TO UNLOADING]]*24</f>
        <v>52.699999999953434</v>
      </c>
      <c r="AF1647" s="74" t="str">
        <f>IF(Table2[[#This Row],[ATA TO UNLOADING 2]]&lt;=48,"YES","NO")</f>
        <v>NO</v>
      </c>
      <c r="AG1647" s="75">
        <f t="shared" si="511"/>
        <v>0.95833333333575865</v>
      </c>
      <c r="AH1647" s="2" t="s">
        <v>24</v>
      </c>
      <c r="AI1647" s="2" t="str">
        <f t="shared" si="512"/>
        <v>MRKU2577567</v>
      </c>
      <c r="AJ1647" s="76" t="str">
        <f t="shared" si="513"/>
        <v>CTU FLEVOKUST BV</v>
      </c>
      <c r="AK1647" s="77">
        <f>IF($M1647="TRUCK",VLOOKUP($AQ1647,Invoicing!$A$17:$B$49,MATCH($AK$1,Invoicing!$A$17:$B$17,0),FALSE),VLOOKUP($AQ1647,Invoicing!$N$17:$O$21,MATCH($AK$1,Invoicing!$N$17:$O$17,0),FALSE))</f>
        <v>380</v>
      </c>
      <c r="AL1647" s="78" t="e">
        <f>VLOOKUP($E1647,Invoicing!$A$1:$H$8,MATCH(TRACKER!$N1648,Invoicing!$A$1:$H$1,0),FALSE)</f>
        <v>#N/A</v>
      </c>
      <c r="AM1647" s="78">
        <v>35</v>
      </c>
      <c r="AN1647" s="78">
        <f t="shared" si="514"/>
        <v>35</v>
      </c>
      <c r="AO1647" s="2">
        <f t="shared" si="515"/>
        <v>2</v>
      </c>
      <c r="AP1647" s="2" t="str">
        <f t="shared" si="516"/>
        <v>NIGHT</v>
      </c>
      <c r="AQ1647" s="2" t="str">
        <f t="shared" si="517"/>
        <v>CTU FLEVOKUST BVNIGHT</v>
      </c>
      <c r="AR1647" s="71">
        <f t="shared" si="518"/>
        <v>415</v>
      </c>
      <c r="AS1647" s="71">
        <f>VLOOKUP(AJ1647,Invoicing!A:K,10,FALSE)</f>
        <v>0</v>
      </c>
      <c r="AT1647" s="71">
        <f t="shared" si="519"/>
        <v>415</v>
      </c>
    </row>
    <row r="1648" spans="1:46">
      <c r="A1648" s="37" t="s">
        <v>56</v>
      </c>
      <c r="B1648" s="3" t="s">
        <v>38</v>
      </c>
      <c r="C1648" s="11">
        <v>45571.929166666669</v>
      </c>
      <c r="D1648" s="11">
        <v>45571.541666666664</v>
      </c>
      <c r="E1648" s="11" t="s">
        <v>45</v>
      </c>
      <c r="F1648" s="11" t="s">
        <v>40</v>
      </c>
      <c r="G1648" s="3" t="s">
        <v>1825</v>
      </c>
      <c r="H1648" s="3" t="s">
        <v>41</v>
      </c>
      <c r="I1648" s="11">
        <v>45572.958333333336</v>
      </c>
      <c r="J1648" s="12">
        <v>45573.333333333336</v>
      </c>
      <c r="K1648" s="12">
        <v>45573.333333333336</v>
      </c>
      <c r="L1648" s="12">
        <v>45573.345138888886</v>
      </c>
      <c r="M1648" s="61" t="s">
        <v>115</v>
      </c>
      <c r="N1648" s="3" t="s">
        <v>42</v>
      </c>
      <c r="O1648" s="3">
        <v>0</v>
      </c>
      <c r="P1648" s="1">
        <f t="shared" si="500"/>
        <v>41</v>
      </c>
      <c r="Q1648" s="1">
        <f t="shared" si="501"/>
        <v>10</v>
      </c>
      <c r="R1648" s="72">
        <f t="shared" si="502"/>
        <v>45573.333333333336</v>
      </c>
      <c r="S1648" s="73">
        <f t="shared" si="503"/>
        <v>1.0291666666671517</v>
      </c>
      <c r="T1648" s="74">
        <f>Table2[[#This Row],[ETA A OFRECIMIENTO]]*24</f>
        <v>24.700000000011642</v>
      </c>
      <c r="U1648" s="1" t="str">
        <f t="shared" si="504"/>
        <v>YES</v>
      </c>
      <c r="V1648" s="73">
        <f t="shared" si="505"/>
        <v>0.375</v>
      </c>
      <c r="W1648" s="74">
        <f>Table2[[#This Row],[DEL. AVAILABLE A SLOT]]*24</f>
        <v>9</v>
      </c>
      <c r="X1648" s="1" t="str">
        <f t="shared" si="506"/>
        <v>SI</v>
      </c>
      <c r="Y1648" s="73">
        <f t="shared" si="507"/>
        <v>1.4041666666671517</v>
      </c>
      <c r="Z1648" s="74">
        <f>Table2[[#This Row],[ETA A TIMESLOT]]*24</f>
        <v>33.700000000011642</v>
      </c>
      <c r="AA1648" s="73">
        <f t="shared" si="508"/>
        <v>0</v>
      </c>
      <c r="AB1648" s="73" t="str">
        <f t="shared" si="509"/>
        <v>SI</v>
      </c>
      <c r="AC1648" s="74">
        <f>Table2[[#This Row],[PUNTUALIDAD (H)]]*24</f>
        <v>0</v>
      </c>
      <c r="AD1648" s="73">
        <f t="shared" si="510"/>
        <v>1.4159722222175333</v>
      </c>
      <c r="AE1648" s="74">
        <f>Table2[[#This Row],[ATA TO UNLOADING]]*24</f>
        <v>33.983333333220799</v>
      </c>
      <c r="AF1648" s="74" t="str">
        <f>IF(Table2[[#This Row],[ATA TO UNLOADING 2]]&lt;=48,"YES","NO")</f>
        <v>YES</v>
      </c>
      <c r="AG1648" s="75">
        <f t="shared" si="511"/>
        <v>0.33333333333575865</v>
      </c>
      <c r="AH1648" s="2" t="s">
        <v>42</v>
      </c>
      <c r="AI1648" s="2" t="str">
        <f t="shared" si="512"/>
        <v>MRKU2651833</v>
      </c>
      <c r="AJ1648" s="76" t="str">
        <f t="shared" si="513"/>
        <v>OM TRANSPORT</v>
      </c>
      <c r="AK1648" s="77">
        <f>IF($M1648="TRUCK",VLOOKUP($AQ1648,Invoicing!$A$17:$B$49,MATCH($AK$1,Invoicing!$A$17:$B$17,0),FALSE),VLOOKUP($AQ1648,Invoicing!$N$17:$O$21,MATCH($AK$1,Invoicing!$N$17:$O$17,0),FALSE))</f>
        <v>475</v>
      </c>
      <c r="AL1648" s="78" t="e">
        <f>VLOOKUP($E1648,Invoicing!$A$1:$H$8,MATCH(TRACKER!$N1649,Invoicing!$A$1:$H$1,0),FALSE)</f>
        <v>#N/A</v>
      </c>
      <c r="AM1648" s="78">
        <f>VLOOKUP($E1648,Invoicing!$A$1:$H$8,MATCH(TRACKER!$O$1,Invoicing!$A$1:$H$1,0),FALSE)</f>
        <v>50</v>
      </c>
      <c r="AN1648" s="78">
        <f t="shared" si="514"/>
        <v>0</v>
      </c>
      <c r="AO1648" s="2">
        <f t="shared" si="515"/>
        <v>2</v>
      </c>
      <c r="AP1648" s="2" t="str">
        <f t="shared" si="516"/>
        <v>WEEK</v>
      </c>
      <c r="AQ1648" s="2" t="str">
        <f t="shared" si="517"/>
        <v>OM TRANSPORTWEEK</v>
      </c>
      <c r="AR1648" s="71">
        <f t="shared" si="518"/>
        <v>475</v>
      </c>
      <c r="AS1648" s="71">
        <f>VLOOKUP(AJ1648,Invoicing!A:K,10,FALSE)</f>
        <v>25</v>
      </c>
      <c r="AT1648" s="71">
        <f t="shared" si="519"/>
        <v>500</v>
      </c>
    </row>
    <row r="1649" spans="1:47">
      <c r="A1649" s="37" t="s">
        <v>56</v>
      </c>
      <c r="B1649" s="3" t="s">
        <v>38</v>
      </c>
      <c r="C1649" s="11">
        <v>45571.929166666669</v>
      </c>
      <c r="D1649" s="11">
        <v>45571.541666666664</v>
      </c>
      <c r="E1649" s="11" t="s">
        <v>49</v>
      </c>
      <c r="F1649" s="11" t="s">
        <v>40</v>
      </c>
      <c r="G1649" s="3" t="s">
        <v>1826</v>
      </c>
      <c r="H1649" s="3" t="s">
        <v>2821</v>
      </c>
      <c r="I1649" s="11">
        <v>45572.958333333336</v>
      </c>
      <c r="J1649" s="12">
        <v>45573.930555555555</v>
      </c>
      <c r="K1649" s="12">
        <v>45573.916666666664</v>
      </c>
      <c r="L1649" s="12">
        <v>45573.944444444445</v>
      </c>
      <c r="M1649" s="12" t="s">
        <v>12</v>
      </c>
      <c r="N1649" s="3" t="s">
        <v>42</v>
      </c>
      <c r="O1649" s="3">
        <v>1</v>
      </c>
      <c r="P1649" s="1">
        <f t="shared" si="500"/>
        <v>41</v>
      </c>
      <c r="Q1649" s="1">
        <f t="shared" si="501"/>
        <v>10</v>
      </c>
      <c r="R1649" s="72">
        <f t="shared" si="502"/>
        <v>45573.930555555555</v>
      </c>
      <c r="S1649" s="73">
        <f t="shared" si="503"/>
        <v>1.0291666666671517</v>
      </c>
      <c r="T1649" s="74">
        <f>Table2[[#This Row],[ETA A OFRECIMIENTO]]*24</f>
        <v>24.700000000011642</v>
      </c>
      <c r="U1649" s="1" t="str">
        <f t="shared" si="504"/>
        <v>YES</v>
      </c>
      <c r="V1649" s="73">
        <f t="shared" si="505"/>
        <v>0.95833333332848269</v>
      </c>
      <c r="W1649" s="74">
        <f>Table2[[#This Row],[DEL. AVAILABLE A SLOT]]*24</f>
        <v>22.999999999883585</v>
      </c>
      <c r="X1649" s="1" t="str">
        <f t="shared" si="506"/>
        <v>SI</v>
      </c>
      <c r="Y1649" s="73">
        <f t="shared" si="507"/>
        <v>1.9874999999956344</v>
      </c>
      <c r="Z1649" s="74">
        <f>Table2[[#This Row],[ETA A TIMESLOT]]*24</f>
        <v>47.699999999895226</v>
      </c>
      <c r="AA1649" s="73">
        <f t="shared" si="508"/>
        <v>1.3888888890505768E-2</v>
      </c>
      <c r="AB1649" s="73" t="str">
        <f t="shared" si="509"/>
        <v>SI</v>
      </c>
      <c r="AC1649" s="74">
        <f>Table2[[#This Row],[PUNTUALIDAD (H)]]*24</f>
        <v>0.33333333337213844</v>
      </c>
      <c r="AD1649" s="73">
        <f t="shared" si="510"/>
        <v>2.015277777776646</v>
      </c>
      <c r="AE1649" s="74">
        <f>Table2[[#This Row],[ATA TO UNLOADING]]*24</f>
        <v>48.366666666639503</v>
      </c>
      <c r="AF1649" s="74" t="str">
        <f>IF(Table2[[#This Row],[ATA TO UNLOADING 2]]&lt;=48,"YES","NO")</f>
        <v>NO</v>
      </c>
      <c r="AG1649" s="75">
        <f t="shared" si="511"/>
        <v>0.91666666666424135</v>
      </c>
      <c r="AH1649" s="2" t="s">
        <v>24</v>
      </c>
      <c r="AI1649" s="2" t="str">
        <f t="shared" si="512"/>
        <v>MRKU3534451</v>
      </c>
      <c r="AJ1649" s="76" t="str">
        <f t="shared" si="513"/>
        <v>CTU FLEVOKUST BV</v>
      </c>
      <c r="AK1649" s="77">
        <f>IF($M1649="TRUCK",VLOOKUP($AQ1649,Invoicing!$A$17:$B$49,MATCH($AK$1,Invoicing!$A$17:$B$17,0),FALSE),VLOOKUP($AQ1649,Invoicing!$N$17:$O$21,MATCH($AK$1,Invoicing!$N$17:$O$17,0),FALSE))</f>
        <v>380</v>
      </c>
      <c r="AL1649" s="78" t="e">
        <f>VLOOKUP($E1649,Invoicing!$A$1:$H$8,MATCH(TRACKER!$N1650,Invoicing!$A$1:$H$1,0),FALSE)</f>
        <v>#N/A</v>
      </c>
      <c r="AM1649" s="78">
        <v>35</v>
      </c>
      <c r="AN1649" s="78">
        <f t="shared" si="514"/>
        <v>35</v>
      </c>
      <c r="AO1649" s="2">
        <f t="shared" si="515"/>
        <v>2</v>
      </c>
      <c r="AP1649" s="2" t="str">
        <f t="shared" si="516"/>
        <v>NIGHT</v>
      </c>
      <c r="AQ1649" s="2" t="str">
        <f t="shared" si="517"/>
        <v>CTU FLEVOKUST BVNIGHT</v>
      </c>
      <c r="AR1649" s="71">
        <f t="shared" si="518"/>
        <v>415</v>
      </c>
      <c r="AS1649" s="71">
        <f>VLOOKUP(AJ1649,Invoicing!A:K,10,FALSE)</f>
        <v>0</v>
      </c>
      <c r="AT1649" s="71">
        <f t="shared" si="519"/>
        <v>415</v>
      </c>
    </row>
    <row r="1650" spans="1:47">
      <c r="A1650" s="37" t="s">
        <v>56</v>
      </c>
      <c r="B1650" s="3" t="s">
        <v>38</v>
      </c>
      <c r="C1650" s="11">
        <v>45571.929166666669</v>
      </c>
      <c r="D1650" s="11">
        <v>45571.541666666664</v>
      </c>
      <c r="E1650" s="11" t="s">
        <v>49</v>
      </c>
      <c r="F1650" s="11" t="s">
        <v>40</v>
      </c>
      <c r="G1650" s="3" t="s">
        <v>1827</v>
      </c>
      <c r="H1650" s="3" t="s">
        <v>41</v>
      </c>
      <c r="I1650" s="11">
        <v>45572.958333333336</v>
      </c>
      <c r="J1650" s="12">
        <v>45574.25</v>
      </c>
      <c r="K1650" s="12">
        <v>45574.25</v>
      </c>
      <c r="L1650" s="12">
        <v>45574.256944444445</v>
      </c>
      <c r="M1650" s="61" t="s">
        <v>12</v>
      </c>
      <c r="N1650" s="3" t="s">
        <v>42</v>
      </c>
      <c r="O1650" s="3">
        <v>0</v>
      </c>
      <c r="P1650" s="1">
        <f t="shared" si="500"/>
        <v>41</v>
      </c>
      <c r="Q1650" s="1">
        <f t="shared" si="501"/>
        <v>10</v>
      </c>
      <c r="R1650" s="72">
        <f t="shared" si="502"/>
        <v>45574.25</v>
      </c>
      <c r="S1650" s="73">
        <f t="shared" si="503"/>
        <v>1.0291666666671517</v>
      </c>
      <c r="T1650" s="74">
        <f>Table2[[#This Row],[ETA A OFRECIMIENTO]]*24</f>
        <v>24.700000000011642</v>
      </c>
      <c r="U1650" s="1" t="str">
        <f t="shared" si="504"/>
        <v>YES</v>
      </c>
      <c r="V1650" s="73">
        <f t="shared" si="505"/>
        <v>1.2916666666642413</v>
      </c>
      <c r="W1650" s="74">
        <f>Table2[[#This Row],[DEL. AVAILABLE A SLOT]]*24</f>
        <v>30.999999999941792</v>
      </c>
      <c r="X1650" s="1" t="str">
        <f t="shared" si="506"/>
        <v>NO</v>
      </c>
      <c r="Y1650" s="73">
        <f t="shared" si="507"/>
        <v>2.3208333333313931</v>
      </c>
      <c r="Z1650" s="74">
        <f>Table2[[#This Row],[ETA A TIMESLOT]]*24</f>
        <v>55.699999999953434</v>
      </c>
      <c r="AA1650" s="73">
        <f t="shared" si="508"/>
        <v>0</v>
      </c>
      <c r="AB1650" s="73" t="str">
        <f t="shared" si="509"/>
        <v>SI</v>
      </c>
      <c r="AC1650" s="74">
        <f>Table2[[#This Row],[PUNTUALIDAD (H)]]*24</f>
        <v>0</v>
      </c>
      <c r="AD1650" s="73">
        <f t="shared" si="510"/>
        <v>2.327777777776646</v>
      </c>
      <c r="AE1650" s="74">
        <f>Table2[[#This Row],[ATA TO UNLOADING]]*24</f>
        <v>55.866666666639503</v>
      </c>
      <c r="AF1650" s="74" t="str">
        <f>IF(Table2[[#This Row],[ATA TO UNLOADING 2]]&lt;=48,"YES","NO")</f>
        <v>NO</v>
      </c>
      <c r="AG1650" s="75">
        <f t="shared" si="511"/>
        <v>0.25</v>
      </c>
      <c r="AH1650" s="2" t="s">
        <v>42</v>
      </c>
      <c r="AI1650" s="2" t="str">
        <f t="shared" si="512"/>
        <v>MRKU3803910</v>
      </c>
      <c r="AJ1650" s="76" t="str">
        <f t="shared" si="513"/>
        <v>CTU FLEVOKUST BV</v>
      </c>
      <c r="AK1650" s="77">
        <f>IF($M1650="TRUCK",VLOOKUP($AQ1650,Invoicing!$A$17:$B$49,MATCH($AK$1,Invoicing!$A$17:$B$17,0),FALSE),VLOOKUP($AQ1650,Invoicing!$N$17:$O$21,MATCH($AK$1,Invoicing!$N$17:$O$17,0),FALSE))</f>
        <v>380</v>
      </c>
      <c r="AL1650" s="78" t="e">
        <f>VLOOKUP($E1650,Invoicing!$A$1:$H$8,MATCH(TRACKER!$N1651,Invoicing!$A$1:$H$1,0),FALSE)</f>
        <v>#N/A</v>
      </c>
      <c r="AM1650" s="78">
        <v>35</v>
      </c>
      <c r="AN1650" s="78">
        <f t="shared" si="514"/>
        <v>0</v>
      </c>
      <c r="AO1650" s="2">
        <f t="shared" si="515"/>
        <v>3</v>
      </c>
      <c r="AP1650" s="2" t="str">
        <f t="shared" si="516"/>
        <v>WEEK</v>
      </c>
      <c r="AQ1650" s="2" t="str">
        <f t="shared" si="517"/>
        <v>CTU FLEVOKUST BVWEEK</v>
      </c>
      <c r="AR1650" s="71">
        <f t="shared" si="518"/>
        <v>380</v>
      </c>
      <c r="AS1650" s="71">
        <f>VLOOKUP(AJ1650,Invoicing!A:K,10,FALSE)</f>
        <v>0</v>
      </c>
      <c r="AT1650" s="71">
        <f t="shared" si="519"/>
        <v>380</v>
      </c>
    </row>
    <row r="1651" spans="1:47">
      <c r="A1651" s="37" t="s">
        <v>56</v>
      </c>
      <c r="B1651" s="3" t="s">
        <v>38</v>
      </c>
      <c r="C1651" s="11">
        <v>45571.929166666669</v>
      </c>
      <c r="D1651" s="11">
        <v>45571.541666666664</v>
      </c>
      <c r="E1651" s="11" t="s">
        <v>49</v>
      </c>
      <c r="F1651" s="11" t="s">
        <v>40</v>
      </c>
      <c r="G1651" s="3" t="s">
        <v>1828</v>
      </c>
      <c r="H1651" s="3" t="s">
        <v>41</v>
      </c>
      <c r="I1651" s="11">
        <v>45572.958333333336</v>
      </c>
      <c r="J1651" s="12">
        <v>45573.315972222219</v>
      </c>
      <c r="K1651" s="12">
        <v>45573.333333333336</v>
      </c>
      <c r="L1651" s="12">
        <v>45573.320833333331</v>
      </c>
      <c r="M1651" s="61" t="s">
        <v>115</v>
      </c>
      <c r="N1651" s="3" t="s">
        <v>42</v>
      </c>
      <c r="O1651" s="3">
        <v>0</v>
      </c>
      <c r="P1651" s="1">
        <f t="shared" si="500"/>
        <v>41</v>
      </c>
      <c r="Q1651" s="1">
        <f t="shared" si="501"/>
        <v>10</v>
      </c>
      <c r="R1651" s="72">
        <f t="shared" si="502"/>
        <v>45573.315972222219</v>
      </c>
      <c r="S1651" s="73">
        <f t="shared" si="503"/>
        <v>1.0291666666671517</v>
      </c>
      <c r="T1651" s="74">
        <f>Table2[[#This Row],[ETA A OFRECIMIENTO]]*24</f>
        <v>24.700000000011642</v>
      </c>
      <c r="U1651" s="1" t="str">
        <f t="shared" si="504"/>
        <v>YES</v>
      </c>
      <c r="V1651" s="73">
        <f t="shared" si="505"/>
        <v>0.375</v>
      </c>
      <c r="W1651" s="74">
        <f>Table2[[#This Row],[DEL. AVAILABLE A SLOT]]*24</f>
        <v>9</v>
      </c>
      <c r="X1651" s="1" t="str">
        <f t="shared" si="506"/>
        <v>SI</v>
      </c>
      <c r="Y1651" s="73">
        <f t="shared" si="507"/>
        <v>1.4041666666671517</v>
      </c>
      <c r="Z1651" s="74">
        <f>Table2[[#This Row],[ETA A TIMESLOT]]*24</f>
        <v>33.700000000011642</v>
      </c>
      <c r="AA1651" s="73">
        <f t="shared" si="508"/>
        <v>0</v>
      </c>
      <c r="AB1651" s="73" t="str">
        <f t="shared" si="509"/>
        <v>SI</v>
      </c>
      <c r="AC1651" s="74">
        <f>Table2[[#This Row],[PUNTUALIDAD (H)]]*24</f>
        <v>0</v>
      </c>
      <c r="AD1651" s="73">
        <f t="shared" si="510"/>
        <v>1.3916666666627862</v>
      </c>
      <c r="AE1651" s="74">
        <f>Table2[[#This Row],[ATA TO UNLOADING]]*24</f>
        <v>33.399999999906868</v>
      </c>
      <c r="AF1651" s="74" t="str">
        <f>IF(Table2[[#This Row],[ATA TO UNLOADING 2]]&lt;=48,"YES","NO")</f>
        <v>YES</v>
      </c>
      <c r="AG1651" s="75">
        <f t="shared" si="511"/>
        <v>0.33333333333575865</v>
      </c>
      <c r="AH1651" s="2" t="s">
        <v>42</v>
      </c>
      <c r="AI1651" s="2" t="str">
        <f t="shared" si="512"/>
        <v>MRKU4024278</v>
      </c>
      <c r="AJ1651" s="76" t="str">
        <f t="shared" si="513"/>
        <v>CTU FLEVOKUST BV</v>
      </c>
      <c r="AK1651" s="77">
        <f>IF($M1651="TRUCK",VLOOKUP($AQ1651,Invoicing!$A$17:$B$49,MATCH($AK$1,Invoicing!$A$17:$B$17,0),FALSE),VLOOKUP($AQ1651,Invoicing!$N$17:$O$21,MATCH($AK$1,Invoicing!$N$17:$O$17,0),FALSE))</f>
        <v>520</v>
      </c>
      <c r="AL1651" s="78" t="e">
        <f>VLOOKUP($E1651,Invoicing!$A$1:$H$8,MATCH(TRACKER!$N1652,Invoicing!$A$1:$H$1,0),FALSE)</f>
        <v>#N/A</v>
      </c>
      <c r="AM1651" s="78">
        <v>35</v>
      </c>
      <c r="AN1651" s="78">
        <f t="shared" si="514"/>
        <v>0</v>
      </c>
      <c r="AO1651" s="2">
        <f t="shared" si="515"/>
        <v>2</v>
      </c>
      <c r="AP1651" s="2" t="str">
        <f t="shared" si="516"/>
        <v>WEEK</v>
      </c>
      <c r="AQ1651" s="2" t="str">
        <f t="shared" si="517"/>
        <v>CTU FLEVOKUST BVWEEK</v>
      </c>
      <c r="AR1651" s="71">
        <f t="shared" si="518"/>
        <v>520</v>
      </c>
      <c r="AS1651" s="71">
        <f>VLOOKUP(AJ1651,Invoicing!A:K,10,FALSE)</f>
        <v>0</v>
      </c>
      <c r="AT1651" s="71">
        <f t="shared" si="519"/>
        <v>520</v>
      </c>
    </row>
    <row r="1652" spans="1:47">
      <c r="A1652" s="37" t="s">
        <v>56</v>
      </c>
      <c r="B1652" s="3" t="s">
        <v>38</v>
      </c>
      <c r="C1652" s="11">
        <v>45571.929166666669</v>
      </c>
      <c r="D1652" s="11">
        <v>45571.541666666664</v>
      </c>
      <c r="E1652" s="11" t="s">
        <v>43</v>
      </c>
      <c r="F1652" s="11" t="s">
        <v>40</v>
      </c>
      <c r="G1652" s="3" t="s">
        <v>1829</v>
      </c>
      <c r="H1652" s="3" t="s">
        <v>41</v>
      </c>
      <c r="I1652" s="11">
        <v>45572.958333333336</v>
      </c>
      <c r="J1652" s="12">
        <v>45573.218055555553</v>
      </c>
      <c r="K1652" s="12">
        <v>45573.208333333336</v>
      </c>
      <c r="L1652" s="12">
        <v>45573.222222222219</v>
      </c>
      <c r="M1652" s="12" t="s">
        <v>115</v>
      </c>
      <c r="N1652" s="3" t="s">
        <v>42</v>
      </c>
      <c r="O1652" s="3">
        <v>0</v>
      </c>
      <c r="P1652" s="1">
        <f t="shared" si="500"/>
        <v>41</v>
      </c>
      <c r="Q1652" s="1">
        <f t="shared" si="501"/>
        <v>10</v>
      </c>
      <c r="R1652" s="72">
        <f t="shared" si="502"/>
        <v>45573.218055555553</v>
      </c>
      <c r="S1652" s="73">
        <f t="shared" si="503"/>
        <v>1.0291666666671517</v>
      </c>
      <c r="T1652" s="74">
        <f>Table2[[#This Row],[ETA A OFRECIMIENTO]]*24</f>
        <v>24.700000000011642</v>
      </c>
      <c r="U1652" s="1" t="str">
        <f t="shared" si="504"/>
        <v>YES</v>
      </c>
      <c r="V1652" s="73">
        <f t="shared" si="505"/>
        <v>0.25</v>
      </c>
      <c r="W1652" s="74">
        <f>Table2[[#This Row],[DEL. AVAILABLE A SLOT]]*24</f>
        <v>6</v>
      </c>
      <c r="X1652" s="1" t="str">
        <f t="shared" si="506"/>
        <v>SI</v>
      </c>
      <c r="Y1652" s="73">
        <f t="shared" si="507"/>
        <v>1.2791666666671517</v>
      </c>
      <c r="Z1652" s="74">
        <f>Table2[[#This Row],[ETA A TIMESLOT]]*24</f>
        <v>30.700000000011642</v>
      </c>
      <c r="AA1652" s="73">
        <f t="shared" si="508"/>
        <v>9.7222222175332718E-3</v>
      </c>
      <c r="AB1652" s="73" t="str">
        <f t="shared" si="509"/>
        <v>SI</v>
      </c>
      <c r="AC1652" s="74">
        <f>Table2[[#This Row],[PUNTUALIDAD (H)]]*24</f>
        <v>0.23333333322079852</v>
      </c>
      <c r="AD1652" s="73">
        <f t="shared" si="510"/>
        <v>1.2930555555503815</v>
      </c>
      <c r="AE1652" s="74">
        <f>Table2[[#This Row],[ATA TO UNLOADING]]*24</f>
        <v>31.033333333209157</v>
      </c>
      <c r="AF1652" s="74" t="str">
        <f>IF(Table2[[#This Row],[ATA TO UNLOADING 2]]&lt;=48,"YES","NO")</f>
        <v>YES</v>
      </c>
      <c r="AG1652" s="75">
        <f t="shared" si="511"/>
        <v>0.20833333333575865</v>
      </c>
      <c r="AH1652" s="2" t="s">
        <v>42</v>
      </c>
      <c r="AI1652" s="2" t="str">
        <f t="shared" si="512"/>
        <v>MRKU5210750</v>
      </c>
      <c r="AJ1652" s="76" t="str">
        <f t="shared" si="513"/>
        <v>LOGIX</v>
      </c>
      <c r="AK1652" s="77">
        <f>IF($M1652="TRUCK",VLOOKUP($AQ1652,Invoicing!$A$17:$B$49,MATCH($AK$1,Invoicing!$A$17:$B$17,0),FALSE),VLOOKUP($AQ1652,Invoicing!$N$17:$O$21,MATCH($AK$1,Invoicing!$N$17:$O$17,0),FALSE))</f>
        <v>530</v>
      </c>
      <c r="AL1652" s="78" t="e">
        <f>VLOOKUP($E1652,Invoicing!$A$1:$H$8,MATCH(TRACKER!$N1653,Invoicing!$A$1:$H$1,0),FALSE)</f>
        <v>#N/A</v>
      </c>
      <c r="AM1652" s="78">
        <f>VLOOKUP($E1652,Invoicing!$A$1:$H$8,MATCH(TRACKER!$O$1,Invoicing!$A$1:$H$1,0),FALSE)</f>
        <v>50</v>
      </c>
      <c r="AN1652" s="78">
        <f t="shared" si="514"/>
        <v>0</v>
      </c>
      <c r="AO1652" s="2">
        <f t="shared" si="515"/>
        <v>2</v>
      </c>
      <c r="AP1652" s="2" t="str">
        <f t="shared" si="516"/>
        <v>WEEK</v>
      </c>
      <c r="AQ1652" s="2" t="str">
        <f t="shared" si="517"/>
        <v>LOGIXWEEK</v>
      </c>
      <c r="AR1652" s="71">
        <f t="shared" si="518"/>
        <v>530</v>
      </c>
      <c r="AS1652" s="71">
        <f>VLOOKUP(AJ1652,Invoicing!A:K,10,FALSE)</f>
        <v>25</v>
      </c>
      <c r="AT1652" s="71">
        <f t="shared" si="519"/>
        <v>555</v>
      </c>
    </row>
    <row r="1653" spans="1:47">
      <c r="A1653" s="37" t="s">
        <v>56</v>
      </c>
      <c r="B1653" s="3" t="s">
        <v>38</v>
      </c>
      <c r="C1653" s="11">
        <v>45571.929166666669</v>
      </c>
      <c r="D1653" s="11">
        <v>45571.541666666664</v>
      </c>
      <c r="E1653" s="11" t="s">
        <v>49</v>
      </c>
      <c r="F1653" s="11" t="s">
        <v>40</v>
      </c>
      <c r="G1653" s="3" t="s">
        <v>1830</v>
      </c>
      <c r="H1653" s="3" t="s">
        <v>46</v>
      </c>
      <c r="I1653" s="11">
        <v>45572.958333333336</v>
      </c>
      <c r="J1653" s="12">
        <v>45574.981249999997</v>
      </c>
      <c r="K1653" s="12">
        <v>45575.041666666664</v>
      </c>
      <c r="L1653" s="12">
        <v>45575.055555555555</v>
      </c>
      <c r="M1653" s="12" t="s">
        <v>12</v>
      </c>
      <c r="N1653" s="3" t="s">
        <v>42</v>
      </c>
      <c r="O1653" s="3">
        <v>2</v>
      </c>
      <c r="P1653" s="1">
        <f t="shared" si="500"/>
        <v>41</v>
      </c>
      <c r="Q1653" s="1">
        <f t="shared" si="501"/>
        <v>10</v>
      </c>
      <c r="R1653" s="72">
        <f t="shared" si="502"/>
        <v>45574.981249999997</v>
      </c>
      <c r="S1653" s="73">
        <f t="shared" si="503"/>
        <v>1.0291666666671517</v>
      </c>
      <c r="T1653" s="74">
        <f>Table2[[#This Row],[ETA A OFRECIMIENTO]]*24</f>
        <v>24.700000000011642</v>
      </c>
      <c r="U1653" s="1" t="str">
        <f t="shared" si="504"/>
        <v>YES</v>
      </c>
      <c r="V1653" s="73">
        <f t="shared" si="505"/>
        <v>2.0833333333284827</v>
      </c>
      <c r="W1653" s="74">
        <f>Table2[[#This Row],[DEL. AVAILABLE A SLOT]]*24</f>
        <v>49.999999999883585</v>
      </c>
      <c r="X1653" s="1" t="str">
        <f t="shared" si="506"/>
        <v>NO</v>
      </c>
      <c r="Y1653" s="73">
        <f t="shared" si="507"/>
        <v>3.1124999999956344</v>
      </c>
      <c r="Z1653" s="74">
        <f>Table2[[#This Row],[ETA A TIMESLOT]]*24</f>
        <v>74.699999999895226</v>
      </c>
      <c r="AA1653" s="73">
        <f t="shared" si="508"/>
        <v>0</v>
      </c>
      <c r="AB1653" s="73" t="str">
        <f t="shared" si="509"/>
        <v>SI</v>
      </c>
      <c r="AC1653" s="74">
        <f>Table2[[#This Row],[PUNTUALIDAD (H)]]*24</f>
        <v>0</v>
      </c>
      <c r="AD1653" s="73">
        <f t="shared" si="510"/>
        <v>3.1263888888861402</v>
      </c>
      <c r="AE1653" s="74">
        <f>Table2[[#This Row],[ATA TO UNLOADING]]*24</f>
        <v>75.033333333267365</v>
      </c>
      <c r="AF1653" s="74" t="str">
        <f>IF(Table2[[#This Row],[ATA TO UNLOADING 2]]&lt;=48,"YES","NO")</f>
        <v>NO</v>
      </c>
      <c r="AG1653" s="75">
        <f t="shared" si="511"/>
        <v>4.1666666664241347E-2</v>
      </c>
      <c r="AH1653" s="2" t="s">
        <v>24</v>
      </c>
      <c r="AI1653" s="2" t="str">
        <f t="shared" si="512"/>
        <v>MRKU5273249</v>
      </c>
      <c r="AJ1653" s="76" t="str">
        <f t="shared" si="513"/>
        <v>CTU FLEVOKUST BV</v>
      </c>
      <c r="AK1653" s="77">
        <f>IF($M1653="TRUCK",VLOOKUP($AQ1653,Invoicing!$A$17:$B$49,MATCH($AK$1,Invoicing!$A$17:$B$17,0),FALSE),VLOOKUP($AQ1653,Invoicing!$N$17:$O$21,MATCH($AK$1,Invoicing!$N$17:$O$17,0),FALSE))</f>
        <v>380</v>
      </c>
      <c r="AL1653" s="78" t="e">
        <f>VLOOKUP($E1653,Invoicing!$A$1:$H$8,MATCH(TRACKER!$N1654,Invoicing!$A$1:$H$1,0),FALSE)</f>
        <v>#N/A</v>
      </c>
      <c r="AM1653" s="78">
        <v>35</v>
      </c>
      <c r="AN1653" s="78">
        <f t="shared" si="514"/>
        <v>70</v>
      </c>
      <c r="AO1653" s="2">
        <f t="shared" si="515"/>
        <v>4</v>
      </c>
      <c r="AP1653" s="2" t="str">
        <f t="shared" si="516"/>
        <v>NIGHT</v>
      </c>
      <c r="AQ1653" s="2" t="str">
        <f t="shared" si="517"/>
        <v>CTU FLEVOKUST BVNIGHT</v>
      </c>
      <c r="AR1653" s="71">
        <f t="shared" si="518"/>
        <v>450</v>
      </c>
      <c r="AS1653" s="71">
        <f>VLOOKUP(AJ1653,Invoicing!A:K,10,FALSE)</f>
        <v>0</v>
      </c>
      <c r="AT1653" s="71">
        <f t="shared" si="519"/>
        <v>450</v>
      </c>
    </row>
    <row r="1654" spans="1:47">
      <c r="A1654" s="37" t="s">
        <v>56</v>
      </c>
      <c r="B1654" s="3" t="s">
        <v>38</v>
      </c>
      <c r="C1654" s="11">
        <v>45571.929166666669</v>
      </c>
      <c r="D1654" s="11">
        <v>45571.541666666664</v>
      </c>
      <c r="E1654" s="11" t="s">
        <v>49</v>
      </c>
      <c r="F1654" s="11" t="s">
        <v>40</v>
      </c>
      <c r="G1654" s="3" t="s">
        <v>1831</v>
      </c>
      <c r="H1654" s="3" t="s">
        <v>41</v>
      </c>
      <c r="I1654" s="11">
        <v>45572.958333333336</v>
      </c>
      <c r="J1654" s="12">
        <v>45574.319444444445</v>
      </c>
      <c r="K1654" s="12">
        <v>45574.291666666664</v>
      </c>
      <c r="L1654" s="12">
        <v>45574.326388888891</v>
      </c>
      <c r="M1654" s="61" t="s">
        <v>12</v>
      </c>
      <c r="N1654" s="3" t="s">
        <v>42</v>
      </c>
      <c r="O1654" s="3">
        <v>0</v>
      </c>
      <c r="P1654" s="1">
        <f t="shared" si="500"/>
        <v>41</v>
      </c>
      <c r="Q1654" s="1">
        <f t="shared" si="501"/>
        <v>10</v>
      </c>
      <c r="R1654" s="72">
        <f t="shared" si="502"/>
        <v>45574.319444444445</v>
      </c>
      <c r="S1654" s="73">
        <f t="shared" si="503"/>
        <v>1.0291666666671517</v>
      </c>
      <c r="T1654" s="74">
        <f>Table2[[#This Row],[ETA A OFRECIMIENTO]]*24</f>
        <v>24.700000000011642</v>
      </c>
      <c r="U1654" s="1" t="str">
        <f t="shared" si="504"/>
        <v>YES</v>
      </c>
      <c r="V1654" s="73">
        <f t="shared" si="505"/>
        <v>1.3333333333284827</v>
      </c>
      <c r="W1654" s="74">
        <f>Table2[[#This Row],[DEL. AVAILABLE A SLOT]]*24</f>
        <v>31.999999999883585</v>
      </c>
      <c r="X1654" s="1" t="str">
        <f t="shared" si="506"/>
        <v>NO</v>
      </c>
      <c r="Y1654" s="73">
        <f t="shared" si="507"/>
        <v>2.3624999999956344</v>
      </c>
      <c r="Z1654" s="74">
        <f>Table2[[#This Row],[ETA A TIMESLOT]]*24</f>
        <v>56.699999999895226</v>
      </c>
      <c r="AA1654" s="73">
        <f t="shared" si="508"/>
        <v>2.7777777781011537E-2</v>
      </c>
      <c r="AB1654" s="73" t="str">
        <f t="shared" si="509"/>
        <v>SI</v>
      </c>
      <c r="AC1654" s="74">
        <f>Table2[[#This Row],[PUNTUALIDAD (H)]]*24</f>
        <v>0.66666666674427688</v>
      </c>
      <c r="AD1654" s="73">
        <f t="shared" si="510"/>
        <v>2.3972222222218988</v>
      </c>
      <c r="AE1654" s="74">
        <f>Table2[[#This Row],[ATA TO UNLOADING]]*24</f>
        <v>57.533333333325572</v>
      </c>
      <c r="AF1654" s="74" t="str">
        <f>IF(Table2[[#This Row],[ATA TO UNLOADING 2]]&lt;=48,"YES","NO")</f>
        <v>NO</v>
      </c>
      <c r="AG1654" s="75">
        <f t="shared" si="511"/>
        <v>0.29166666666424135</v>
      </c>
      <c r="AH1654" s="2" t="s">
        <v>42</v>
      </c>
      <c r="AI1654" s="2" t="str">
        <f t="shared" si="512"/>
        <v>MRKU5350319</v>
      </c>
      <c r="AJ1654" s="76" t="str">
        <f t="shared" si="513"/>
        <v>CTU FLEVOKUST BV</v>
      </c>
      <c r="AK1654" s="77">
        <f>IF($M1654="TRUCK",VLOOKUP($AQ1654,Invoicing!$A$17:$B$49,MATCH($AK$1,Invoicing!$A$17:$B$17,0),FALSE),VLOOKUP($AQ1654,Invoicing!$N$17:$O$21,MATCH($AK$1,Invoicing!$N$17:$O$17,0),FALSE))</f>
        <v>380</v>
      </c>
      <c r="AL1654" s="78" t="e">
        <f>VLOOKUP($E1654,Invoicing!$A$1:$H$8,MATCH(TRACKER!$N1655,Invoicing!$A$1:$H$1,0),FALSE)</f>
        <v>#N/A</v>
      </c>
      <c r="AM1654" s="78">
        <v>35</v>
      </c>
      <c r="AN1654" s="78">
        <f t="shared" si="514"/>
        <v>0</v>
      </c>
      <c r="AO1654" s="2">
        <f t="shared" si="515"/>
        <v>3</v>
      </c>
      <c r="AP1654" s="2" t="str">
        <f t="shared" si="516"/>
        <v>WEEK</v>
      </c>
      <c r="AQ1654" s="2" t="str">
        <f t="shared" si="517"/>
        <v>CTU FLEVOKUST BVWEEK</v>
      </c>
      <c r="AR1654" s="71">
        <f t="shared" si="518"/>
        <v>380</v>
      </c>
      <c r="AS1654" s="71">
        <f>VLOOKUP(AJ1654,Invoicing!A:K,10,FALSE)</f>
        <v>0</v>
      </c>
      <c r="AT1654" s="71">
        <f t="shared" si="519"/>
        <v>380</v>
      </c>
    </row>
    <row r="1655" spans="1:47">
      <c r="A1655" s="37" t="s">
        <v>56</v>
      </c>
      <c r="B1655" s="3" t="s">
        <v>38</v>
      </c>
      <c r="C1655" s="11">
        <v>45571.929166666669</v>
      </c>
      <c r="D1655" s="11">
        <v>45571.541666666664</v>
      </c>
      <c r="E1655" s="11" t="s">
        <v>44</v>
      </c>
      <c r="F1655" s="11" t="s">
        <v>40</v>
      </c>
      <c r="G1655" s="3" t="s">
        <v>1832</v>
      </c>
      <c r="H1655" s="3" t="s">
        <v>41</v>
      </c>
      <c r="I1655" s="11">
        <v>45572.958333333336</v>
      </c>
      <c r="J1655" s="12">
        <v>45573.569444444445</v>
      </c>
      <c r="K1655" s="12">
        <v>45573.541666666664</v>
      </c>
      <c r="L1655" s="12">
        <v>45573.583333333336</v>
      </c>
      <c r="M1655" s="61" t="s">
        <v>115</v>
      </c>
      <c r="N1655" s="3" t="s">
        <v>42</v>
      </c>
      <c r="O1655" s="3">
        <v>0</v>
      </c>
      <c r="P1655" s="1">
        <f t="shared" si="500"/>
        <v>41</v>
      </c>
      <c r="Q1655" s="1">
        <f t="shared" si="501"/>
        <v>10</v>
      </c>
      <c r="R1655" s="72">
        <f t="shared" si="502"/>
        <v>45573.569444444445</v>
      </c>
      <c r="S1655" s="73">
        <f t="shared" si="503"/>
        <v>1.0291666666671517</v>
      </c>
      <c r="T1655" s="74">
        <f>Table2[[#This Row],[ETA A OFRECIMIENTO]]*24</f>
        <v>24.700000000011642</v>
      </c>
      <c r="U1655" s="1" t="str">
        <f t="shared" si="504"/>
        <v>YES</v>
      </c>
      <c r="V1655" s="73">
        <f t="shared" si="505"/>
        <v>0.58333333332848269</v>
      </c>
      <c r="W1655" s="74">
        <f>Table2[[#This Row],[DEL. AVAILABLE A SLOT]]*24</f>
        <v>13.999999999883585</v>
      </c>
      <c r="X1655" s="1" t="str">
        <f t="shared" si="506"/>
        <v>SI</v>
      </c>
      <c r="Y1655" s="73">
        <f t="shared" si="507"/>
        <v>1.6124999999956344</v>
      </c>
      <c r="Z1655" s="74">
        <f>Table2[[#This Row],[ETA A TIMESLOT]]*24</f>
        <v>38.699999999895226</v>
      </c>
      <c r="AA1655" s="73">
        <f t="shared" si="508"/>
        <v>2.7777777781011537E-2</v>
      </c>
      <c r="AB1655" s="73" t="str">
        <f t="shared" si="509"/>
        <v>SI</v>
      </c>
      <c r="AC1655" s="74">
        <f>Table2[[#This Row],[PUNTUALIDAD (H)]]*24</f>
        <v>0.66666666674427688</v>
      </c>
      <c r="AD1655" s="73">
        <f t="shared" si="510"/>
        <v>1.6541666666671517</v>
      </c>
      <c r="AE1655" s="74">
        <f>Table2[[#This Row],[ATA TO UNLOADING]]*24</f>
        <v>39.700000000011642</v>
      </c>
      <c r="AF1655" s="74" t="str">
        <f>IF(Table2[[#This Row],[ATA TO UNLOADING 2]]&lt;=48,"YES","NO")</f>
        <v>YES</v>
      </c>
      <c r="AG1655" s="75">
        <f t="shared" si="511"/>
        <v>0.54166666666424135</v>
      </c>
      <c r="AH1655" s="2" t="s">
        <v>42</v>
      </c>
      <c r="AI1655" s="2" t="str">
        <f t="shared" si="512"/>
        <v>MRKU5470232</v>
      </c>
      <c r="AJ1655" s="76" t="str">
        <f t="shared" si="513"/>
        <v>MSI</v>
      </c>
      <c r="AK1655" s="77">
        <f>IF($M1655="TRUCK",VLOOKUP($AQ1655,Invoicing!$A$17:$B$49,MATCH($AK$1,Invoicing!$A$17:$B$17,0),FALSE),VLOOKUP($AQ1655,Invoicing!$N$17:$O$21,MATCH($AK$1,Invoicing!$N$17:$O$17,0),FALSE))</f>
        <v>480</v>
      </c>
      <c r="AL1655" s="78" t="e">
        <f>VLOOKUP($E1655,Invoicing!$A$1:$H$8,MATCH(TRACKER!$N1656,Invoicing!$A$1:$H$1,0),FALSE)</f>
        <v>#N/A</v>
      </c>
      <c r="AM1655" s="78">
        <f>VLOOKUP($E1655,Invoicing!$A$1:$H$8,MATCH(TRACKER!$O$1,Invoicing!$A$1:$H$1,0),FALSE)</f>
        <v>50</v>
      </c>
      <c r="AN1655" s="78">
        <f t="shared" si="514"/>
        <v>0</v>
      </c>
      <c r="AO1655" s="2">
        <f t="shared" si="515"/>
        <v>2</v>
      </c>
      <c r="AP1655" s="2" t="str">
        <f t="shared" si="516"/>
        <v>WEEK</v>
      </c>
      <c r="AQ1655" s="2" t="str">
        <f t="shared" si="517"/>
        <v>MSIWEEK</v>
      </c>
      <c r="AR1655" s="71">
        <f t="shared" si="518"/>
        <v>480</v>
      </c>
      <c r="AS1655" s="71">
        <f>VLOOKUP(AJ1655,Invoicing!A:K,10,FALSE)</f>
        <v>25</v>
      </c>
      <c r="AT1655" s="71">
        <f t="shared" si="519"/>
        <v>505</v>
      </c>
    </row>
    <row r="1656" spans="1:47">
      <c r="A1656" s="37" t="s">
        <v>56</v>
      </c>
      <c r="B1656" s="3" t="s">
        <v>38</v>
      </c>
      <c r="C1656" s="11">
        <v>45571.929166666669</v>
      </c>
      <c r="D1656" s="11">
        <v>45571.541666666664</v>
      </c>
      <c r="E1656" s="11" t="s">
        <v>49</v>
      </c>
      <c r="F1656" s="11" t="s">
        <v>40</v>
      </c>
      <c r="G1656" s="3" t="s">
        <v>1833</v>
      </c>
      <c r="H1656" s="3" t="s">
        <v>41</v>
      </c>
      <c r="I1656" s="11">
        <v>45572.958333333336</v>
      </c>
      <c r="J1656" s="12">
        <v>45575.319444444445</v>
      </c>
      <c r="K1656" s="12">
        <v>45575.3125</v>
      </c>
      <c r="L1656" s="12">
        <v>45575.326388888891</v>
      </c>
      <c r="M1656" s="12" t="s">
        <v>12</v>
      </c>
      <c r="N1656" s="3" t="s">
        <v>42</v>
      </c>
      <c r="O1656" s="3">
        <v>1</v>
      </c>
      <c r="P1656" s="1">
        <f t="shared" si="500"/>
        <v>41</v>
      </c>
      <c r="Q1656" s="1">
        <f t="shared" si="501"/>
        <v>10</v>
      </c>
      <c r="R1656" s="72">
        <f t="shared" si="502"/>
        <v>45575.319444444445</v>
      </c>
      <c r="S1656" s="73">
        <f t="shared" si="503"/>
        <v>1.0291666666671517</v>
      </c>
      <c r="T1656" s="74">
        <f>Table2[[#This Row],[ETA A OFRECIMIENTO]]*24</f>
        <v>24.700000000011642</v>
      </c>
      <c r="U1656" s="1" t="str">
        <f t="shared" si="504"/>
        <v>YES</v>
      </c>
      <c r="V1656" s="73">
        <f t="shared" si="505"/>
        <v>2.3541666666642413</v>
      </c>
      <c r="W1656" s="74">
        <f>Table2[[#This Row],[DEL. AVAILABLE A SLOT]]*24</f>
        <v>56.499999999941792</v>
      </c>
      <c r="X1656" s="1" t="str">
        <f t="shared" si="506"/>
        <v>NO</v>
      </c>
      <c r="Y1656" s="73">
        <f t="shared" si="507"/>
        <v>3.3833333333313931</v>
      </c>
      <c r="Z1656" s="74">
        <f>Table2[[#This Row],[ETA A TIMESLOT]]*24</f>
        <v>81.199999999953434</v>
      </c>
      <c r="AA1656" s="73">
        <f t="shared" si="508"/>
        <v>6.9444444452528842E-3</v>
      </c>
      <c r="AB1656" s="73" t="str">
        <f t="shared" si="509"/>
        <v>SI</v>
      </c>
      <c r="AC1656" s="74">
        <f>Table2[[#This Row],[PUNTUALIDAD (H)]]*24</f>
        <v>0.16666666668606922</v>
      </c>
      <c r="AD1656" s="73">
        <f t="shared" si="510"/>
        <v>3.3972222222218988</v>
      </c>
      <c r="AE1656" s="74">
        <f>Table2[[#This Row],[ATA TO UNLOADING]]*24</f>
        <v>81.533333333325572</v>
      </c>
      <c r="AF1656" s="74" t="str">
        <f>IF(Table2[[#This Row],[ATA TO UNLOADING 2]]&lt;=48,"YES","NO")</f>
        <v>NO</v>
      </c>
      <c r="AG1656" s="75">
        <f t="shared" si="511"/>
        <v>0.3125</v>
      </c>
      <c r="AH1656" s="2" t="s">
        <v>42</v>
      </c>
      <c r="AI1656" s="2" t="str">
        <f t="shared" si="512"/>
        <v>MRKU5470973</v>
      </c>
      <c r="AJ1656" s="76" t="str">
        <f t="shared" si="513"/>
        <v>CTU FLEVOKUST BV</v>
      </c>
      <c r="AK1656" s="77">
        <f>IF($M1656="TRUCK",VLOOKUP($AQ1656,Invoicing!$A$17:$B$49,MATCH($AK$1,Invoicing!$A$17:$B$17,0),FALSE),VLOOKUP($AQ1656,Invoicing!$N$17:$O$21,MATCH($AK$1,Invoicing!$N$17:$O$17,0),FALSE))</f>
        <v>380</v>
      </c>
      <c r="AL1656" s="78" t="e">
        <f>VLOOKUP($E1656,Invoicing!$A$1:$H$8,MATCH(TRACKER!$N1657,Invoicing!$A$1:$H$1,0),FALSE)</f>
        <v>#N/A</v>
      </c>
      <c r="AM1656" s="78">
        <v>35</v>
      </c>
      <c r="AN1656" s="78">
        <f t="shared" si="514"/>
        <v>35</v>
      </c>
      <c r="AO1656" s="2">
        <f t="shared" si="515"/>
        <v>4</v>
      </c>
      <c r="AP1656" s="2" t="str">
        <f t="shared" si="516"/>
        <v>WEEK</v>
      </c>
      <c r="AQ1656" s="2" t="str">
        <f t="shared" si="517"/>
        <v>CTU FLEVOKUST BVWEEK</v>
      </c>
      <c r="AR1656" s="71">
        <f t="shared" si="518"/>
        <v>415</v>
      </c>
      <c r="AS1656" s="71">
        <f>VLOOKUP(AJ1656,Invoicing!A:K,10,FALSE)</f>
        <v>0</v>
      </c>
      <c r="AT1656" s="71">
        <f t="shared" si="519"/>
        <v>415</v>
      </c>
    </row>
    <row r="1657" spans="1:47">
      <c r="A1657" s="37" t="s">
        <v>56</v>
      </c>
      <c r="B1657" s="3" t="s">
        <v>38</v>
      </c>
      <c r="C1657" s="11">
        <v>45571.929166666669</v>
      </c>
      <c r="D1657" s="11">
        <v>45571.541666666664</v>
      </c>
      <c r="E1657" s="11" t="s">
        <v>49</v>
      </c>
      <c r="F1657" s="11" t="s">
        <v>40</v>
      </c>
      <c r="G1657" s="3" t="s">
        <v>1834</v>
      </c>
      <c r="H1657" s="3" t="s">
        <v>46</v>
      </c>
      <c r="I1657" s="11">
        <v>45572.958333333336</v>
      </c>
      <c r="J1657" s="12">
        <v>45575.625</v>
      </c>
      <c r="K1657" s="12">
        <v>45575.625</v>
      </c>
      <c r="L1657" s="12">
        <v>45575.631944444445</v>
      </c>
      <c r="M1657" s="61" t="s">
        <v>115</v>
      </c>
      <c r="N1657" s="3" t="s">
        <v>42</v>
      </c>
      <c r="O1657" s="3">
        <v>0</v>
      </c>
      <c r="P1657" s="1">
        <f t="shared" si="500"/>
        <v>41</v>
      </c>
      <c r="Q1657" s="1">
        <f t="shared" si="501"/>
        <v>10</v>
      </c>
      <c r="R1657" s="72">
        <f t="shared" si="502"/>
        <v>45575.625</v>
      </c>
      <c r="S1657" s="73">
        <f t="shared" si="503"/>
        <v>1.0291666666671517</v>
      </c>
      <c r="T1657" s="74">
        <f>Table2[[#This Row],[ETA A OFRECIMIENTO]]*24</f>
        <v>24.700000000011642</v>
      </c>
      <c r="U1657" s="1" t="str">
        <f t="shared" si="504"/>
        <v>YES</v>
      </c>
      <c r="V1657" s="73">
        <f t="shared" si="505"/>
        <v>2.6666666666642413</v>
      </c>
      <c r="W1657" s="74">
        <f>Table2[[#This Row],[DEL. AVAILABLE A SLOT]]*24</f>
        <v>63.999999999941792</v>
      </c>
      <c r="X1657" s="1" t="str">
        <f t="shared" si="506"/>
        <v>NO</v>
      </c>
      <c r="Y1657" s="73">
        <f t="shared" si="507"/>
        <v>3.6958333333313931</v>
      </c>
      <c r="Z1657" s="74">
        <f>Table2[[#This Row],[ETA A TIMESLOT]]*24</f>
        <v>88.699999999953434</v>
      </c>
      <c r="AA1657" s="73">
        <f t="shared" si="508"/>
        <v>0</v>
      </c>
      <c r="AB1657" s="73" t="str">
        <f t="shared" si="509"/>
        <v>SI</v>
      </c>
      <c r="AC1657" s="74">
        <f>Table2[[#This Row],[PUNTUALIDAD (H)]]*24</f>
        <v>0</v>
      </c>
      <c r="AD1657" s="73">
        <f t="shared" si="510"/>
        <v>3.702777777776646</v>
      </c>
      <c r="AE1657" s="74">
        <f>Table2[[#This Row],[ATA TO UNLOADING]]*24</f>
        <v>88.866666666639503</v>
      </c>
      <c r="AF1657" s="74" t="str">
        <f>IF(Table2[[#This Row],[ATA TO UNLOADING 2]]&lt;=48,"YES","NO")</f>
        <v>NO</v>
      </c>
      <c r="AG1657" s="75">
        <f t="shared" si="511"/>
        <v>0.625</v>
      </c>
      <c r="AH1657" s="2" t="s">
        <v>42</v>
      </c>
      <c r="AI1657" s="2" t="str">
        <f t="shared" si="512"/>
        <v>MRKU5491066</v>
      </c>
      <c r="AJ1657" s="76" t="str">
        <f t="shared" si="513"/>
        <v>CTU FLEVOKUST BV</v>
      </c>
      <c r="AK1657" s="77">
        <f>IF($M1657="TRUCK",VLOOKUP($AQ1657,Invoicing!$A$17:$B$49,MATCH($AK$1,Invoicing!$A$17:$B$17,0),FALSE),VLOOKUP($AQ1657,Invoicing!$N$17:$O$21,MATCH($AK$1,Invoicing!$N$17:$O$17,0),FALSE))</f>
        <v>520</v>
      </c>
      <c r="AL1657" s="78" t="e">
        <f>VLOOKUP($E1657,Invoicing!$A$1:$H$8,MATCH(TRACKER!$N1658,Invoicing!$A$1:$H$1,0),FALSE)</f>
        <v>#N/A</v>
      </c>
      <c r="AM1657" s="78">
        <v>35</v>
      </c>
      <c r="AN1657" s="78">
        <f t="shared" si="514"/>
        <v>0</v>
      </c>
      <c r="AO1657" s="2">
        <f t="shared" si="515"/>
        <v>4</v>
      </c>
      <c r="AP1657" s="2" t="str">
        <f t="shared" si="516"/>
        <v>WEEK</v>
      </c>
      <c r="AQ1657" s="2" t="str">
        <f t="shared" si="517"/>
        <v>CTU FLEVOKUST BVWEEK</v>
      </c>
      <c r="AR1657" s="71">
        <f t="shared" si="518"/>
        <v>520</v>
      </c>
      <c r="AS1657" s="71">
        <f>VLOOKUP(AJ1657,Invoicing!A:K,10,FALSE)</f>
        <v>0</v>
      </c>
      <c r="AT1657" s="71">
        <f t="shared" si="519"/>
        <v>520</v>
      </c>
    </row>
    <row r="1658" spans="1:47">
      <c r="A1658" s="37" t="s">
        <v>56</v>
      </c>
      <c r="B1658" s="3" t="s">
        <v>38</v>
      </c>
      <c r="C1658" s="11">
        <v>45571.929166666669</v>
      </c>
      <c r="D1658" s="11">
        <v>45571.541666666664</v>
      </c>
      <c r="E1658" s="11" t="s">
        <v>49</v>
      </c>
      <c r="F1658" s="11" t="s">
        <v>40</v>
      </c>
      <c r="G1658" s="3" t="s">
        <v>1835</v>
      </c>
      <c r="H1658" s="3" t="s">
        <v>2821</v>
      </c>
      <c r="I1658" s="11">
        <v>45572.958333333336</v>
      </c>
      <c r="J1658" s="12">
        <v>45574.158333333333</v>
      </c>
      <c r="K1658" s="12">
        <v>45574.041666666664</v>
      </c>
      <c r="L1658" s="12">
        <v>45574.173611111109</v>
      </c>
      <c r="M1658" s="12" t="s">
        <v>12</v>
      </c>
      <c r="N1658" s="3" t="s">
        <v>42</v>
      </c>
      <c r="O1658" s="3">
        <v>0</v>
      </c>
      <c r="P1658" s="1">
        <f t="shared" si="500"/>
        <v>41</v>
      </c>
      <c r="Q1658" s="1">
        <f t="shared" si="501"/>
        <v>10</v>
      </c>
      <c r="R1658" s="72">
        <f t="shared" si="502"/>
        <v>45574.158333333333</v>
      </c>
      <c r="S1658" s="73">
        <f t="shared" si="503"/>
        <v>1.0291666666671517</v>
      </c>
      <c r="T1658" s="74">
        <f>Table2[[#This Row],[ETA A OFRECIMIENTO]]*24</f>
        <v>24.700000000011642</v>
      </c>
      <c r="U1658" s="1" t="str">
        <f t="shared" si="504"/>
        <v>YES</v>
      </c>
      <c r="V1658" s="73">
        <f t="shared" si="505"/>
        <v>1.0833333333284827</v>
      </c>
      <c r="W1658" s="74">
        <f>Table2[[#This Row],[DEL. AVAILABLE A SLOT]]*24</f>
        <v>25.999999999883585</v>
      </c>
      <c r="X1658" s="1" t="str">
        <f t="shared" si="506"/>
        <v>NO</v>
      </c>
      <c r="Y1658" s="73">
        <f t="shared" si="507"/>
        <v>2.1124999999956344</v>
      </c>
      <c r="Z1658" s="74">
        <f>Table2[[#This Row],[ETA A TIMESLOT]]*24</f>
        <v>50.699999999895226</v>
      </c>
      <c r="AA1658" s="73">
        <f t="shared" si="508"/>
        <v>0.11666666666860692</v>
      </c>
      <c r="AB1658" s="73" t="str">
        <f t="shared" si="509"/>
        <v>NO</v>
      </c>
      <c r="AC1658" s="74">
        <f>Table2[[#This Row],[PUNTUALIDAD (H)]]*24</f>
        <v>2.8000000000465661</v>
      </c>
      <c r="AD1658" s="73">
        <f t="shared" si="510"/>
        <v>2.2444444444408873</v>
      </c>
      <c r="AE1658" s="74">
        <f>Table2[[#This Row],[ATA TO UNLOADING]]*24</f>
        <v>53.866666666581295</v>
      </c>
      <c r="AF1658" s="74" t="str">
        <f>IF(Table2[[#This Row],[ATA TO UNLOADING 2]]&lt;=48,"YES","NO")</f>
        <v>NO</v>
      </c>
      <c r="AG1658" s="75">
        <f t="shared" si="511"/>
        <v>4.1666666664241347E-2</v>
      </c>
      <c r="AH1658" s="2" t="s">
        <v>24</v>
      </c>
      <c r="AI1658" s="2" t="str">
        <f t="shared" si="512"/>
        <v>MRKU6179345</v>
      </c>
      <c r="AJ1658" s="76" t="str">
        <f t="shared" si="513"/>
        <v>CTU FLEVOKUST BV</v>
      </c>
      <c r="AK1658" s="77">
        <f>IF($M1658="TRUCK",VLOOKUP($AQ1658,Invoicing!$A$17:$B$49,MATCH($AK$1,Invoicing!$A$17:$B$17,0),FALSE),VLOOKUP($AQ1658,Invoicing!$N$17:$O$21,MATCH($AK$1,Invoicing!$N$17:$O$17,0),FALSE))</f>
        <v>380</v>
      </c>
      <c r="AL1658" s="78" t="e">
        <f>VLOOKUP($E1658,Invoicing!$A$1:$H$8,MATCH(TRACKER!$N1659,Invoicing!$A$1:$H$1,0),FALSE)</f>
        <v>#N/A</v>
      </c>
      <c r="AM1658" s="78">
        <v>35</v>
      </c>
      <c r="AN1658" s="78">
        <f t="shared" si="514"/>
        <v>0</v>
      </c>
      <c r="AO1658" s="2">
        <f t="shared" si="515"/>
        <v>3</v>
      </c>
      <c r="AP1658" s="2" t="str">
        <f t="shared" si="516"/>
        <v>NIGHT</v>
      </c>
      <c r="AQ1658" s="2" t="str">
        <f t="shared" si="517"/>
        <v>CTU FLEVOKUST BVNIGHT</v>
      </c>
      <c r="AR1658" s="71">
        <f t="shared" si="518"/>
        <v>380</v>
      </c>
      <c r="AS1658" s="71">
        <f>VLOOKUP(AJ1658,Invoicing!A:K,10,FALSE)</f>
        <v>0</v>
      </c>
      <c r="AT1658" s="71">
        <f t="shared" si="519"/>
        <v>380</v>
      </c>
    </row>
    <row r="1659" spans="1:47">
      <c r="A1659" s="37" t="s">
        <v>56</v>
      </c>
      <c r="B1659" s="3" t="s">
        <v>38</v>
      </c>
      <c r="C1659" s="11">
        <v>45571.929166666669</v>
      </c>
      <c r="D1659" s="11">
        <v>45571.541666666664</v>
      </c>
      <c r="E1659" s="11" t="s">
        <v>49</v>
      </c>
      <c r="F1659" s="11" t="s">
        <v>40</v>
      </c>
      <c r="G1659" s="3" t="s">
        <v>1836</v>
      </c>
      <c r="H1659" s="3" t="s">
        <v>2821</v>
      </c>
      <c r="I1659" s="11">
        <v>45572.958333333336</v>
      </c>
      <c r="J1659" s="12">
        <v>45574.704861111109</v>
      </c>
      <c r="K1659" s="12">
        <v>45574.708333333336</v>
      </c>
      <c r="L1659" s="12">
        <v>45574.722222222219</v>
      </c>
      <c r="M1659" s="61" t="s">
        <v>12</v>
      </c>
      <c r="N1659" s="3" t="s">
        <v>42</v>
      </c>
      <c r="O1659" s="3">
        <v>0</v>
      </c>
      <c r="P1659" s="1">
        <f t="shared" si="500"/>
        <v>41</v>
      </c>
      <c r="Q1659" s="1">
        <f t="shared" si="501"/>
        <v>10</v>
      </c>
      <c r="R1659" s="72">
        <f t="shared" si="502"/>
        <v>45574.704861111109</v>
      </c>
      <c r="S1659" s="73">
        <f t="shared" si="503"/>
        <v>1.0291666666671517</v>
      </c>
      <c r="T1659" s="74">
        <f>Table2[[#This Row],[ETA A OFRECIMIENTO]]*24</f>
        <v>24.700000000011642</v>
      </c>
      <c r="U1659" s="1" t="str">
        <f t="shared" si="504"/>
        <v>YES</v>
      </c>
      <c r="V1659" s="73">
        <f t="shared" si="505"/>
        <v>1.75</v>
      </c>
      <c r="W1659" s="74">
        <f>Table2[[#This Row],[DEL. AVAILABLE A SLOT]]*24</f>
        <v>42</v>
      </c>
      <c r="X1659" s="1" t="str">
        <f t="shared" si="506"/>
        <v>NO</v>
      </c>
      <c r="Y1659" s="73">
        <f t="shared" si="507"/>
        <v>2.7791666666671517</v>
      </c>
      <c r="Z1659" s="74">
        <f>Table2[[#This Row],[ETA A TIMESLOT]]*24</f>
        <v>66.700000000011642</v>
      </c>
      <c r="AA1659" s="73">
        <f t="shared" si="508"/>
        <v>0</v>
      </c>
      <c r="AB1659" s="73" t="str">
        <f t="shared" si="509"/>
        <v>SI</v>
      </c>
      <c r="AC1659" s="74">
        <f>Table2[[#This Row],[PUNTUALIDAD (H)]]*24</f>
        <v>0</v>
      </c>
      <c r="AD1659" s="73">
        <f t="shared" si="510"/>
        <v>2.7930555555503815</v>
      </c>
      <c r="AE1659" s="74">
        <f>Table2[[#This Row],[ATA TO UNLOADING]]*24</f>
        <v>67.033333333209157</v>
      </c>
      <c r="AF1659" s="74" t="str">
        <f>IF(Table2[[#This Row],[ATA TO UNLOADING 2]]&lt;=48,"YES","NO")</f>
        <v>NO</v>
      </c>
      <c r="AG1659" s="75">
        <f t="shared" si="511"/>
        <v>0.70833333333575865</v>
      </c>
      <c r="AH1659" s="2" t="s">
        <v>42</v>
      </c>
      <c r="AI1659" s="2" t="str">
        <f t="shared" si="512"/>
        <v>MRSU0492503</v>
      </c>
      <c r="AJ1659" s="76" t="str">
        <f t="shared" si="513"/>
        <v>CTU FLEVOKUST BV</v>
      </c>
      <c r="AK1659" s="77">
        <f>IF($M1659="TRUCK",VLOOKUP($AQ1659,Invoicing!$A$17:$B$49,MATCH($AK$1,Invoicing!$A$17:$B$17,0),FALSE),VLOOKUP($AQ1659,Invoicing!$N$17:$O$21,MATCH($AK$1,Invoicing!$N$17:$O$17,0),FALSE))</f>
        <v>380</v>
      </c>
      <c r="AL1659" s="78" t="e">
        <f>VLOOKUP($E1659,Invoicing!$A$1:$H$8,MATCH(TRACKER!$N1660,Invoicing!$A$1:$H$1,0),FALSE)</f>
        <v>#N/A</v>
      </c>
      <c r="AM1659" s="78">
        <v>35</v>
      </c>
      <c r="AN1659" s="78">
        <f t="shared" si="514"/>
        <v>0</v>
      </c>
      <c r="AO1659" s="2">
        <f t="shared" si="515"/>
        <v>3</v>
      </c>
      <c r="AP1659" s="2" t="str">
        <f t="shared" si="516"/>
        <v>WEEK</v>
      </c>
      <c r="AQ1659" s="2" t="str">
        <f t="shared" si="517"/>
        <v>CTU FLEVOKUST BVWEEK</v>
      </c>
      <c r="AR1659" s="71">
        <f t="shared" si="518"/>
        <v>380</v>
      </c>
      <c r="AS1659" s="71">
        <f>VLOOKUP(AJ1659,Invoicing!A:K,10,FALSE)</f>
        <v>0</v>
      </c>
      <c r="AT1659" s="71">
        <f t="shared" si="519"/>
        <v>440</v>
      </c>
      <c r="AU1659" s="55">
        <v>60</v>
      </c>
    </row>
    <row r="1660" spans="1:47">
      <c r="A1660" s="37" t="s">
        <v>56</v>
      </c>
      <c r="B1660" s="3" t="s">
        <v>38</v>
      </c>
      <c r="C1660" s="11">
        <v>45571.929166666669</v>
      </c>
      <c r="D1660" s="11">
        <v>45571.541666666664</v>
      </c>
      <c r="E1660" s="11" t="s">
        <v>49</v>
      </c>
      <c r="F1660" s="11" t="s">
        <v>40</v>
      </c>
      <c r="G1660" s="3" t="s">
        <v>1837</v>
      </c>
      <c r="H1660" s="3" t="s">
        <v>2821</v>
      </c>
      <c r="I1660" s="11">
        <v>45572.958333333336</v>
      </c>
      <c r="J1660" s="12">
        <v>45574.615972222222</v>
      </c>
      <c r="K1660" s="12">
        <v>45574.666666666664</v>
      </c>
      <c r="L1660" s="12">
        <v>45574.704861111109</v>
      </c>
      <c r="M1660" s="61" t="s">
        <v>12</v>
      </c>
      <c r="N1660" s="3" t="s">
        <v>42</v>
      </c>
      <c r="O1660" s="3">
        <v>0</v>
      </c>
      <c r="P1660" s="1">
        <f t="shared" si="500"/>
        <v>41</v>
      </c>
      <c r="Q1660" s="1">
        <f t="shared" si="501"/>
        <v>10</v>
      </c>
      <c r="R1660" s="72">
        <f t="shared" si="502"/>
        <v>45574.615972222222</v>
      </c>
      <c r="S1660" s="73">
        <f t="shared" si="503"/>
        <v>1.0291666666671517</v>
      </c>
      <c r="T1660" s="74">
        <f>Table2[[#This Row],[ETA A OFRECIMIENTO]]*24</f>
        <v>24.700000000011642</v>
      </c>
      <c r="U1660" s="1" t="str">
        <f t="shared" si="504"/>
        <v>YES</v>
      </c>
      <c r="V1660" s="73">
        <f t="shared" si="505"/>
        <v>1.7083333333284827</v>
      </c>
      <c r="W1660" s="74">
        <f>Table2[[#This Row],[DEL. AVAILABLE A SLOT]]*24</f>
        <v>40.999999999883585</v>
      </c>
      <c r="X1660" s="1" t="str">
        <f t="shared" si="506"/>
        <v>NO</v>
      </c>
      <c r="Y1660" s="73">
        <f t="shared" si="507"/>
        <v>2.7374999999956344</v>
      </c>
      <c r="Z1660" s="74">
        <f>Table2[[#This Row],[ETA A TIMESLOT]]*24</f>
        <v>65.699999999895226</v>
      </c>
      <c r="AA1660" s="73">
        <f t="shared" si="508"/>
        <v>0</v>
      </c>
      <c r="AB1660" s="73" t="str">
        <f t="shared" si="509"/>
        <v>SI</v>
      </c>
      <c r="AC1660" s="74">
        <f>Table2[[#This Row],[PUNTUALIDAD (H)]]*24</f>
        <v>0</v>
      </c>
      <c r="AD1660" s="73">
        <f t="shared" si="510"/>
        <v>2.7756944444408873</v>
      </c>
      <c r="AE1660" s="74">
        <f>Table2[[#This Row],[ATA TO UNLOADING]]*24</f>
        <v>66.616666666581295</v>
      </c>
      <c r="AF1660" s="74" t="str">
        <f>IF(Table2[[#This Row],[ATA TO UNLOADING 2]]&lt;=48,"YES","NO")</f>
        <v>NO</v>
      </c>
      <c r="AG1660" s="75">
        <f t="shared" si="511"/>
        <v>0.66666666666424135</v>
      </c>
      <c r="AH1660" s="2" t="s">
        <v>42</v>
      </c>
      <c r="AI1660" s="2" t="str">
        <f t="shared" si="512"/>
        <v>MRSU4110337</v>
      </c>
      <c r="AJ1660" s="76" t="str">
        <f t="shared" si="513"/>
        <v>CTU FLEVOKUST BV</v>
      </c>
      <c r="AK1660" s="77">
        <f>IF($M1660="TRUCK",VLOOKUP($AQ1660,Invoicing!$A$17:$B$49,MATCH($AK$1,Invoicing!$A$17:$B$17,0),FALSE),VLOOKUP($AQ1660,Invoicing!$N$17:$O$21,MATCH($AK$1,Invoicing!$N$17:$O$17,0),FALSE))</f>
        <v>380</v>
      </c>
      <c r="AL1660" s="78" t="e">
        <f>VLOOKUP($E1660,Invoicing!$A$1:$H$8,MATCH(TRACKER!$N1661,Invoicing!$A$1:$H$1,0),FALSE)</f>
        <v>#N/A</v>
      </c>
      <c r="AM1660" s="78">
        <v>35</v>
      </c>
      <c r="AN1660" s="78">
        <f t="shared" si="514"/>
        <v>0</v>
      </c>
      <c r="AO1660" s="2">
        <f t="shared" si="515"/>
        <v>3</v>
      </c>
      <c r="AP1660" s="2" t="str">
        <f t="shared" si="516"/>
        <v>WEEK</v>
      </c>
      <c r="AQ1660" s="2" t="str">
        <f t="shared" si="517"/>
        <v>CTU FLEVOKUST BVWEEK</v>
      </c>
      <c r="AR1660" s="71">
        <f t="shared" si="518"/>
        <v>380</v>
      </c>
      <c r="AS1660" s="71">
        <f>VLOOKUP(AJ1660,Invoicing!A:K,10,FALSE)</f>
        <v>0</v>
      </c>
      <c r="AT1660" s="71">
        <f t="shared" si="519"/>
        <v>380</v>
      </c>
    </row>
    <row r="1661" spans="1:47">
      <c r="A1661" s="37" t="s">
        <v>56</v>
      </c>
      <c r="B1661" s="3" t="s">
        <v>38</v>
      </c>
      <c r="C1661" s="11">
        <v>45571.929166666669</v>
      </c>
      <c r="D1661" s="11">
        <v>45571.541666666664</v>
      </c>
      <c r="E1661" s="11" t="s">
        <v>49</v>
      </c>
      <c r="F1661" s="11" t="s">
        <v>40</v>
      </c>
      <c r="G1661" s="3" t="s">
        <v>1838</v>
      </c>
      <c r="H1661" s="3" t="s">
        <v>41</v>
      </c>
      <c r="I1661" s="11">
        <v>45572.958333333336</v>
      </c>
      <c r="J1661" s="12">
        <v>45572.688194444447</v>
      </c>
      <c r="K1661" s="12">
        <v>45573.395833333336</v>
      </c>
      <c r="L1661" s="12">
        <v>45573.375</v>
      </c>
      <c r="M1661" s="61" t="s">
        <v>115</v>
      </c>
      <c r="N1661" s="3" t="s">
        <v>42</v>
      </c>
      <c r="O1661" s="3">
        <v>0</v>
      </c>
      <c r="P1661" s="1">
        <f t="shared" si="500"/>
        <v>41</v>
      </c>
      <c r="Q1661" s="1">
        <f t="shared" si="501"/>
        <v>10</v>
      </c>
      <c r="R1661" s="72">
        <f t="shared" si="502"/>
        <v>45572.688194444447</v>
      </c>
      <c r="S1661" s="73">
        <f t="shared" si="503"/>
        <v>1.0291666666671517</v>
      </c>
      <c r="T1661" s="74">
        <f>Table2[[#This Row],[ETA A OFRECIMIENTO]]*24</f>
        <v>24.700000000011642</v>
      </c>
      <c r="U1661" s="1" t="str">
        <f t="shared" si="504"/>
        <v>YES</v>
      </c>
      <c r="V1661" s="73">
        <f t="shared" si="505"/>
        <v>0.4375</v>
      </c>
      <c r="W1661" s="74">
        <f>Table2[[#This Row],[DEL. AVAILABLE A SLOT]]*24</f>
        <v>10.5</v>
      </c>
      <c r="X1661" s="1" t="str">
        <f t="shared" si="506"/>
        <v>SI</v>
      </c>
      <c r="Y1661" s="73">
        <f t="shared" si="507"/>
        <v>1.4666666666671517</v>
      </c>
      <c r="Z1661" s="74">
        <f>Table2[[#This Row],[ETA A TIMESLOT]]*24</f>
        <v>35.200000000011642</v>
      </c>
      <c r="AA1661" s="73">
        <f t="shared" si="508"/>
        <v>0</v>
      </c>
      <c r="AB1661" s="73" t="str">
        <f t="shared" si="509"/>
        <v>SI</v>
      </c>
      <c r="AC1661" s="74">
        <f>Table2[[#This Row],[PUNTUALIDAD (H)]]*24</f>
        <v>0</v>
      </c>
      <c r="AD1661" s="73">
        <f t="shared" si="510"/>
        <v>1.4458333333313931</v>
      </c>
      <c r="AE1661" s="74">
        <f>Table2[[#This Row],[ATA TO UNLOADING]]*24</f>
        <v>34.699999999953434</v>
      </c>
      <c r="AF1661" s="74" t="str">
        <f>IF(Table2[[#This Row],[ATA TO UNLOADING 2]]&lt;=48,"YES","NO")</f>
        <v>YES</v>
      </c>
      <c r="AG1661" s="75">
        <f t="shared" si="511"/>
        <v>0.39583333333575865</v>
      </c>
      <c r="AH1661" s="2" t="s">
        <v>42</v>
      </c>
      <c r="AI1661" s="2" t="str">
        <f t="shared" si="512"/>
        <v>MRSU4480096</v>
      </c>
      <c r="AJ1661" s="76" t="str">
        <f t="shared" si="513"/>
        <v>CTU FLEVOKUST BV</v>
      </c>
      <c r="AK1661" s="77">
        <f>IF($M1661="TRUCK",VLOOKUP($AQ1661,Invoicing!$A$17:$B$49,MATCH($AK$1,Invoicing!$A$17:$B$17,0),FALSE),VLOOKUP($AQ1661,Invoicing!$N$17:$O$21,MATCH($AK$1,Invoicing!$N$17:$O$17,0),FALSE))</f>
        <v>520</v>
      </c>
      <c r="AL1661" s="78" t="e">
        <f>VLOOKUP($E1661,Invoicing!$A$1:$H$8,MATCH(TRACKER!$N1662,Invoicing!$A$1:$H$1,0),FALSE)</f>
        <v>#N/A</v>
      </c>
      <c r="AM1661" s="78">
        <v>35</v>
      </c>
      <c r="AN1661" s="78">
        <f t="shared" si="514"/>
        <v>0</v>
      </c>
      <c r="AO1661" s="2">
        <f t="shared" si="515"/>
        <v>2</v>
      </c>
      <c r="AP1661" s="2" t="str">
        <f t="shared" si="516"/>
        <v>WEEK</v>
      </c>
      <c r="AQ1661" s="2" t="str">
        <f t="shared" si="517"/>
        <v>CTU FLEVOKUST BVWEEK</v>
      </c>
      <c r="AR1661" s="71">
        <f t="shared" si="518"/>
        <v>520</v>
      </c>
      <c r="AS1661" s="71">
        <f>VLOOKUP(AJ1661,Invoicing!A:K,10,FALSE)</f>
        <v>0</v>
      </c>
      <c r="AT1661" s="71">
        <f t="shared" si="519"/>
        <v>520</v>
      </c>
    </row>
    <row r="1662" spans="1:47">
      <c r="A1662" s="37" t="s">
        <v>56</v>
      </c>
      <c r="B1662" s="3" t="s">
        <v>38</v>
      </c>
      <c r="C1662" s="11">
        <v>45571.929166666669</v>
      </c>
      <c r="D1662" s="11">
        <v>45571.541666666664</v>
      </c>
      <c r="E1662" s="11" t="s">
        <v>43</v>
      </c>
      <c r="F1662" s="11" t="s">
        <v>40</v>
      </c>
      <c r="G1662" s="3" t="s">
        <v>1839</v>
      </c>
      <c r="H1662" s="3" t="s">
        <v>41</v>
      </c>
      <c r="I1662" s="11">
        <v>45572.958333333336</v>
      </c>
      <c r="J1662" s="12">
        <v>45573.054861111108</v>
      </c>
      <c r="K1662" s="12">
        <v>45573.020833333336</v>
      </c>
      <c r="L1662" s="12">
        <v>45573.059027777781</v>
      </c>
      <c r="M1662" s="12" t="s">
        <v>115</v>
      </c>
      <c r="N1662" s="3" t="s">
        <v>42</v>
      </c>
      <c r="O1662" s="3">
        <v>0</v>
      </c>
      <c r="P1662" s="1">
        <f t="shared" si="500"/>
        <v>41</v>
      </c>
      <c r="Q1662" s="1">
        <f t="shared" si="501"/>
        <v>10</v>
      </c>
      <c r="R1662" s="72">
        <f t="shared" si="502"/>
        <v>45573.054861111108</v>
      </c>
      <c r="S1662" s="73">
        <f t="shared" si="503"/>
        <v>1.0291666666671517</v>
      </c>
      <c r="T1662" s="74">
        <f>Table2[[#This Row],[ETA A OFRECIMIENTO]]*24</f>
        <v>24.700000000011642</v>
      </c>
      <c r="U1662" s="1" t="str">
        <f t="shared" si="504"/>
        <v>YES</v>
      </c>
      <c r="V1662" s="73">
        <f t="shared" si="505"/>
        <v>6.25E-2</v>
      </c>
      <c r="W1662" s="74">
        <f>Table2[[#This Row],[DEL. AVAILABLE A SLOT]]*24</f>
        <v>1.5</v>
      </c>
      <c r="X1662" s="1" t="str">
        <f t="shared" si="506"/>
        <v>SI</v>
      </c>
      <c r="Y1662" s="73">
        <f t="shared" si="507"/>
        <v>1.0916666666671517</v>
      </c>
      <c r="Z1662" s="74">
        <f>Table2[[#This Row],[ETA A TIMESLOT]]*24</f>
        <v>26.200000000011642</v>
      </c>
      <c r="AA1662" s="73">
        <f t="shared" si="508"/>
        <v>3.4027777772280388E-2</v>
      </c>
      <c r="AB1662" s="73" t="str">
        <f t="shared" si="509"/>
        <v>NO</v>
      </c>
      <c r="AC1662" s="74">
        <f>Table2[[#This Row],[PUNTUALIDAD (H)]]*24</f>
        <v>0.8166666665347293</v>
      </c>
      <c r="AD1662" s="73">
        <f t="shared" si="510"/>
        <v>1.1298611111124046</v>
      </c>
      <c r="AE1662" s="74">
        <f>Table2[[#This Row],[ATA TO UNLOADING]]*24</f>
        <v>27.116666666697711</v>
      </c>
      <c r="AF1662" s="74" t="str">
        <f>IF(Table2[[#This Row],[ATA TO UNLOADING 2]]&lt;=48,"YES","NO")</f>
        <v>YES</v>
      </c>
      <c r="AG1662" s="75">
        <f t="shared" si="511"/>
        <v>2.0833333335758653E-2</v>
      </c>
      <c r="AH1662" s="2" t="s">
        <v>24</v>
      </c>
      <c r="AI1662" s="2" t="str">
        <f t="shared" si="512"/>
        <v>MRSU6090841</v>
      </c>
      <c r="AJ1662" s="76" t="str">
        <f t="shared" si="513"/>
        <v>LOGIX</v>
      </c>
      <c r="AK1662" s="77">
        <f>IF($M1662="TRUCK",VLOOKUP($AQ1662,Invoicing!$A$17:$B$49,MATCH($AK$1,Invoicing!$A$17:$B$17,0),FALSE),VLOOKUP($AQ1662,Invoicing!$N$17:$O$21,MATCH($AK$1,Invoicing!$N$17:$O$17,0),FALSE))</f>
        <v>530</v>
      </c>
      <c r="AL1662" s="78" t="e">
        <f>VLOOKUP($E1662,Invoicing!$A$1:$H$8,MATCH(TRACKER!$N1663,Invoicing!$A$1:$H$1,0),FALSE)</f>
        <v>#N/A</v>
      </c>
      <c r="AM1662" s="78">
        <f>VLOOKUP($E1662,Invoicing!$A$1:$H$8,MATCH(TRACKER!$O$1,Invoicing!$A$1:$H$1,0),FALSE)</f>
        <v>50</v>
      </c>
      <c r="AN1662" s="78">
        <f t="shared" si="514"/>
        <v>0</v>
      </c>
      <c r="AO1662" s="2">
        <f t="shared" si="515"/>
        <v>2</v>
      </c>
      <c r="AP1662" s="2" t="str">
        <f t="shared" si="516"/>
        <v>NIGHT</v>
      </c>
      <c r="AQ1662" s="2" t="str">
        <f t="shared" si="517"/>
        <v>LOGIXNIGHT</v>
      </c>
      <c r="AR1662" s="71">
        <f t="shared" si="518"/>
        <v>530</v>
      </c>
      <c r="AS1662" s="71">
        <f>VLOOKUP(AJ1662,Invoicing!A:K,10,FALSE)</f>
        <v>25</v>
      </c>
      <c r="AT1662" s="71">
        <f t="shared" si="519"/>
        <v>555</v>
      </c>
    </row>
    <row r="1663" spans="1:47">
      <c r="A1663" s="37" t="s">
        <v>56</v>
      </c>
      <c r="B1663" s="3" t="s">
        <v>38</v>
      </c>
      <c r="C1663" s="11">
        <v>45571.929166666669</v>
      </c>
      <c r="D1663" s="11">
        <v>45571.541666666664</v>
      </c>
      <c r="E1663" s="11" t="s">
        <v>49</v>
      </c>
      <c r="F1663" s="11" t="s">
        <v>40</v>
      </c>
      <c r="G1663" s="3" t="s">
        <v>1840</v>
      </c>
      <c r="H1663" s="3" t="s">
        <v>41</v>
      </c>
      <c r="I1663" s="11">
        <v>45572.958333333336</v>
      </c>
      <c r="J1663" s="12">
        <v>45573.660416666666</v>
      </c>
      <c r="K1663" s="12">
        <v>45573.666666666664</v>
      </c>
      <c r="L1663" s="12">
        <v>45573.665972222225</v>
      </c>
      <c r="M1663" s="12" t="s">
        <v>12</v>
      </c>
      <c r="N1663" s="3" t="s">
        <v>42</v>
      </c>
      <c r="O1663" s="3">
        <v>1</v>
      </c>
      <c r="P1663" s="1">
        <f t="shared" si="500"/>
        <v>41</v>
      </c>
      <c r="Q1663" s="1">
        <f t="shared" si="501"/>
        <v>10</v>
      </c>
      <c r="R1663" s="72">
        <f t="shared" si="502"/>
        <v>45573.660416666666</v>
      </c>
      <c r="S1663" s="73">
        <f t="shared" si="503"/>
        <v>1.0291666666671517</v>
      </c>
      <c r="T1663" s="74">
        <f>Table2[[#This Row],[ETA A OFRECIMIENTO]]*24</f>
        <v>24.700000000011642</v>
      </c>
      <c r="U1663" s="1" t="str">
        <f t="shared" si="504"/>
        <v>YES</v>
      </c>
      <c r="V1663" s="73">
        <f t="shared" si="505"/>
        <v>0.70833333332848269</v>
      </c>
      <c r="W1663" s="74">
        <f>Table2[[#This Row],[DEL. AVAILABLE A SLOT]]*24</f>
        <v>16.999999999883585</v>
      </c>
      <c r="X1663" s="1" t="str">
        <f t="shared" si="506"/>
        <v>SI</v>
      </c>
      <c r="Y1663" s="73">
        <f t="shared" si="507"/>
        <v>1.7374999999956344</v>
      </c>
      <c r="Z1663" s="74">
        <f>Table2[[#This Row],[ETA A TIMESLOT]]*24</f>
        <v>41.699999999895226</v>
      </c>
      <c r="AA1663" s="73">
        <f t="shared" si="508"/>
        <v>0</v>
      </c>
      <c r="AB1663" s="73" t="str">
        <f t="shared" si="509"/>
        <v>SI</v>
      </c>
      <c r="AC1663" s="74">
        <f>Table2[[#This Row],[PUNTUALIDAD (H)]]*24</f>
        <v>0</v>
      </c>
      <c r="AD1663" s="73">
        <f t="shared" si="510"/>
        <v>1.7368055555562023</v>
      </c>
      <c r="AE1663" s="74">
        <f>Table2[[#This Row],[ATA TO UNLOADING]]*24</f>
        <v>41.683333333348855</v>
      </c>
      <c r="AF1663" s="74" t="str">
        <f>IF(Table2[[#This Row],[ATA TO UNLOADING 2]]&lt;=48,"YES","NO")</f>
        <v>YES</v>
      </c>
      <c r="AG1663" s="75">
        <f t="shared" si="511"/>
        <v>0.66666666666424135</v>
      </c>
      <c r="AH1663" s="2" t="s">
        <v>42</v>
      </c>
      <c r="AI1663" s="2" t="str">
        <f t="shared" si="512"/>
        <v>MSKU0592121</v>
      </c>
      <c r="AJ1663" s="76" t="str">
        <f t="shared" si="513"/>
        <v>CTU FLEVOKUST BV</v>
      </c>
      <c r="AK1663" s="77">
        <f>IF($M1663="TRUCK",VLOOKUP($AQ1663,Invoicing!$A$17:$B$49,MATCH($AK$1,Invoicing!$A$17:$B$17,0),FALSE),VLOOKUP($AQ1663,Invoicing!$N$17:$O$21,MATCH($AK$1,Invoicing!$N$17:$O$17,0),FALSE))</f>
        <v>380</v>
      </c>
      <c r="AL1663" s="78" t="e">
        <f>VLOOKUP($E1663,Invoicing!$A$1:$H$8,MATCH(TRACKER!$N1664,Invoicing!$A$1:$H$1,0),FALSE)</f>
        <v>#N/A</v>
      </c>
      <c r="AM1663" s="78">
        <v>35</v>
      </c>
      <c r="AN1663" s="78">
        <f t="shared" si="514"/>
        <v>35</v>
      </c>
      <c r="AO1663" s="2">
        <f t="shared" si="515"/>
        <v>2</v>
      </c>
      <c r="AP1663" s="2" t="str">
        <f t="shared" si="516"/>
        <v>WEEK</v>
      </c>
      <c r="AQ1663" s="2" t="str">
        <f t="shared" si="517"/>
        <v>CTU FLEVOKUST BVWEEK</v>
      </c>
      <c r="AR1663" s="71">
        <f t="shared" si="518"/>
        <v>415</v>
      </c>
      <c r="AS1663" s="71">
        <f>VLOOKUP(AJ1663,Invoicing!A:K,10,FALSE)</f>
        <v>0</v>
      </c>
      <c r="AT1663" s="71">
        <f t="shared" si="519"/>
        <v>415</v>
      </c>
    </row>
    <row r="1664" spans="1:47">
      <c r="A1664" s="37" t="s">
        <v>56</v>
      </c>
      <c r="B1664" s="3" t="s">
        <v>38</v>
      </c>
      <c r="C1664" s="11">
        <v>45571.929166666669</v>
      </c>
      <c r="D1664" s="11">
        <v>45571.541666666664</v>
      </c>
      <c r="E1664" s="11" t="s">
        <v>44</v>
      </c>
      <c r="F1664" s="11" t="s">
        <v>40</v>
      </c>
      <c r="G1664" s="3" t="s">
        <v>1841</v>
      </c>
      <c r="H1664" s="3" t="s">
        <v>41</v>
      </c>
      <c r="I1664" s="11">
        <v>45572.958333333336</v>
      </c>
      <c r="J1664" s="12">
        <v>45573.142361111109</v>
      </c>
      <c r="K1664" s="12">
        <v>45573.145833333336</v>
      </c>
      <c r="L1664" s="12">
        <v>45573.142361111109</v>
      </c>
      <c r="M1664" s="61" t="s">
        <v>115</v>
      </c>
      <c r="N1664" s="3" t="s">
        <v>42</v>
      </c>
      <c r="O1664" s="3">
        <v>0</v>
      </c>
      <c r="P1664" s="1">
        <f t="shared" si="500"/>
        <v>41</v>
      </c>
      <c r="Q1664" s="1">
        <f t="shared" si="501"/>
        <v>10</v>
      </c>
      <c r="R1664" s="72">
        <f t="shared" si="502"/>
        <v>45573.142361111109</v>
      </c>
      <c r="S1664" s="73">
        <f t="shared" si="503"/>
        <v>1.0291666666671517</v>
      </c>
      <c r="T1664" s="74">
        <f>Table2[[#This Row],[ETA A OFRECIMIENTO]]*24</f>
        <v>24.700000000011642</v>
      </c>
      <c r="U1664" s="1" t="str">
        <f t="shared" si="504"/>
        <v>YES</v>
      </c>
      <c r="V1664" s="73">
        <f t="shared" si="505"/>
        <v>0.1875</v>
      </c>
      <c r="W1664" s="74">
        <f>Table2[[#This Row],[DEL. AVAILABLE A SLOT]]*24</f>
        <v>4.5</v>
      </c>
      <c r="X1664" s="1" t="str">
        <f t="shared" si="506"/>
        <v>SI</v>
      </c>
      <c r="Y1664" s="73">
        <f t="shared" si="507"/>
        <v>1.2166666666671517</v>
      </c>
      <c r="Z1664" s="74">
        <f>Table2[[#This Row],[ETA A TIMESLOT]]*24</f>
        <v>29.200000000011642</v>
      </c>
      <c r="AA1664" s="73">
        <f t="shared" si="508"/>
        <v>0</v>
      </c>
      <c r="AB1664" s="73" t="str">
        <f t="shared" si="509"/>
        <v>SI</v>
      </c>
      <c r="AC1664" s="74">
        <f>Table2[[#This Row],[PUNTUALIDAD (H)]]*24</f>
        <v>0</v>
      </c>
      <c r="AD1664" s="73">
        <f t="shared" si="510"/>
        <v>1.2131944444408873</v>
      </c>
      <c r="AE1664" s="74">
        <f>Table2[[#This Row],[ATA TO UNLOADING]]*24</f>
        <v>29.116666666581295</v>
      </c>
      <c r="AF1664" s="74" t="str">
        <f>IF(Table2[[#This Row],[ATA TO UNLOADING 2]]&lt;=48,"YES","NO")</f>
        <v>YES</v>
      </c>
      <c r="AG1664" s="75">
        <f t="shared" si="511"/>
        <v>0.14583333333575865</v>
      </c>
      <c r="AH1664" s="2" t="s">
        <v>24</v>
      </c>
      <c r="AI1664" s="2" t="str">
        <f t="shared" si="512"/>
        <v>MSKU4675800</v>
      </c>
      <c r="AJ1664" s="76" t="str">
        <f t="shared" si="513"/>
        <v>MSI</v>
      </c>
      <c r="AK1664" s="77">
        <f>IF($M1664="TRUCK",VLOOKUP($AQ1664,Invoicing!$A$17:$B$49,MATCH($AK$1,Invoicing!$A$17:$B$17,0),FALSE),VLOOKUP($AQ1664,Invoicing!$N$17:$O$21,MATCH($AK$1,Invoicing!$N$17:$O$17,0),FALSE))</f>
        <v>530</v>
      </c>
      <c r="AL1664" s="78" t="e">
        <f>VLOOKUP($E1664,Invoicing!$A$1:$H$8,MATCH(TRACKER!$N1665,Invoicing!$A$1:$H$1,0),FALSE)</f>
        <v>#N/A</v>
      </c>
      <c r="AM1664" s="78">
        <f>VLOOKUP($E1664,Invoicing!$A$1:$H$8,MATCH(TRACKER!$O$1,Invoicing!$A$1:$H$1,0),FALSE)</f>
        <v>50</v>
      </c>
      <c r="AN1664" s="78">
        <f t="shared" si="514"/>
        <v>0</v>
      </c>
      <c r="AO1664" s="2">
        <f t="shared" si="515"/>
        <v>2</v>
      </c>
      <c r="AP1664" s="2" t="str">
        <f t="shared" si="516"/>
        <v>NIGHT</v>
      </c>
      <c r="AQ1664" s="2" t="str">
        <f t="shared" si="517"/>
        <v>MSINIGHT</v>
      </c>
      <c r="AR1664" s="71">
        <f t="shared" si="518"/>
        <v>530</v>
      </c>
      <c r="AS1664" s="71">
        <f>VLOOKUP(AJ1664,Invoicing!A:K,10,FALSE)</f>
        <v>25</v>
      </c>
      <c r="AT1664" s="71">
        <f t="shared" si="519"/>
        <v>555</v>
      </c>
    </row>
    <row r="1665" spans="1:46">
      <c r="A1665" s="37" t="s">
        <v>56</v>
      </c>
      <c r="B1665" s="3" t="s">
        <v>38</v>
      </c>
      <c r="C1665" s="11">
        <v>45571.929166666669</v>
      </c>
      <c r="D1665" s="11">
        <v>45571.541666666664</v>
      </c>
      <c r="E1665" s="11" t="s">
        <v>49</v>
      </c>
      <c r="F1665" s="11" t="s">
        <v>40</v>
      </c>
      <c r="G1665" s="3" t="s">
        <v>1842</v>
      </c>
      <c r="H1665" s="3" t="s">
        <v>2821</v>
      </c>
      <c r="I1665" s="11">
        <v>45572.958333333336</v>
      </c>
      <c r="J1665" s="12">
        <v>45574.204861111109</v>
      </c>
      <c r="K1665" s="12">
        <v>45574.208333333336</v>
      </c>
      <c r="L1665" s="12">
        <v>45574.309027777781</v>
      </c>
      <c r="M1665" s="12" t="s">
        <v>12</v>
      </c>
      <c r="N1665" s="3" t="s">
        <v>42</v>
      </c>
      <c r="O1665" s="3">
        <v>1</v>
      </c>
      <c r="P1665" s="1">
        <f t="shared" si="500"/>
        <v>41</v>
      </c>
      <c r="Q1665" s="1">
        <f t="shared" si="501"/>
        <v>10</v>
      </c>
      <c r="R1665" s="72">
        <f t="shared" si="502"/>
        <v>45574.204861111109</v>
      </c>
      <c r="S1665" s="73">
        <f t="shared" si="503"/>
        <v>1.0291666666671517</v>
      </c>
      <c r="T1665" s="74">
        <f>Table2[[#This Row],[ETA A OFRECIMIENTO]]*24</f>
        <v>24.700000000011642</v>
      </c>
      <c r="U1665" s="1" t="str">
        <f t="shared" si="504"/>
        <v>YES</v>
      </c>
      <c r="V1665" s="73">
        <f t="shared" si="505"/>
        <v>1.25</v>
      </c>
      <c r="W1665" s="74">
        <f>Table2[[#This Row],[DEL. AVAILABLE A SLOT]]*24</f>
        <v>30</v>
      </c>
      <c r="X1665" s="1" t="str">
        <f t="shared" si="506"/>
        <v>NO</v>
      </c>
      <c r="Y1665" s="73">
        <f t="shared" si="507"/>
        <v>2.2791666666671517</v>
      </c>
      <c r="Z1665" s="74">
        <f>Table2[[#This Row],[ETA A TIMESLOT]]*24</f>
        <v>54.700000000011642</v>
      </c>
      <c r="AA1665" s="73">
        <f t="shared" si="508"/>
        <v>0</v>
      </c>
      <c r="AB1665" s="73" t="str">
        <f t="shared" si="509"/>
        <v>SI</v>
      </c>
      <c r="AC1665" s="74">
        <f>Table2[[#This Row],[PUNTUALIDAD (H)]]*24</f>
        <v>0</v>
      </c>
      <c r="AD1665" s="73">
        <f t="shared" si="510"/>
        <v>2.3798611111124046</v>
      </c>
      <c r="AE1665" s="74">
        <f>Table2[[#This Row],[ATA TO UNLOADING]]*24</f>
        <v>57.116666666697711</v>
      </c>
      <c r="AF1665" s="74" t="str">
        <f>IF(Table2[[#This Row],[ATA TO UNLOADING 2]]&lt;=48,"YES","NO")</f>
        <v>NO</v>
      </c>
      <c r="AG1665" s="75">
        <f t="shared" si="511"/>
        <v>0.20833333333575865</v>
      </c>
      <c r="AH1665" s="2" t="s">
        <v>42</v>
      </c>
      <c r="AI1665" s="2" t="str">
        <f t="shared" si="512"/>
        <v>MSKU4684458</v>
      </c>
      <c r="AJ1665" s="76" t="str">
        <f t="shared" si="513"/>
        <v>CTU FLEVOKUST BV</v>
      </c>
      <c r="AK1665" s="77">
        <f>IF($M1665="TRUCK",VLOOKUP($AQ1665,Invoicing!$A$17:$B$49,MATCH($AK$1,Invoicing!$A$17:$B$17,0),FALSE),VLOOKUP($AQ1665,Invoicing!$N$17:$O$21,MATCH($AK$1,Invoicing!$N$17:$O$17,0),FALSE))</f>
        <v>380</v>
      </c>
      <c r="AL1665" s="78" t="e">
        <f>VLOOKUP($E1665,Invoicing!$A$1:$H$8,MATCH(TRACKER!$N1666,Invoicing!$A$1:$H$1,0),FALSE)</f>
        <v>#N/A</v>
      </c>
      <c r="AM1665" s="78">
        <v>35</v>
      </c>
      <c r="AN1665" s="78">
        <f t="shared" si="514"/>
        <v>35</v>
      </c>
      <c r="AO1665" s="2">
        <f t="shared" si="515"/>
        <v>3</v>
      </c>
      <c r="AP1665" s="2" t="str">
        <f t="shared" si="516"/>
        <v>WEEK</v>
      </c>
      <c r="AQ1665" s="2" t="str">
        <f t="shared" si="517"/>
        <v>CTU FLEVOKUST BVWEEK</v>
      </c>
      <c r="AR1665" s="71">
        <f t="shared" si="518"/>
        <v>415</v>
      </c>
      <c r="AS1665" s="71">
        <f>VLOOKUP(AJ1665,Invoicing!A:K,10,FALSE)</f>
        <v>0</v>
      </c>
      <c r="AT1665" s="71">
        <f t="shared" si="519"/>
        <v>415</v>
      </c>
    </row>
    <row r="1666" spans="1:46">
      <c r="A1666" s="37" t="s">
        <v>56</v>
      </c>
      <c r="B1666" s="3" t="s">
        <v>38</v>
      </c>
      <c r="C1666" s="11">
        <v>45571.929166666669</v>
      </c>
      <c r="D1666" s="11">
        <v>45571.541666666664</v>
      </c>
      <c r="E1666" s="11" t="s">
        <v>45</v>
      </c>
      <c r="F1666" s="11" t="s">
        <v>40</v>
      </c>
      <c r="G1666" s="3" t="s">
        <v>1843</v>
      </c>
      <c r="H1666" s="3" t="s">
        <v>41</v>
      </c>
      <c r="I1666" s="11">
        <v>45572.958333333336</v>
      </c>
      <c r="J1666" s="12">
        <v>45573.458333333336</v>
      </c>
      <c r="K1666" s="12">
        <v>45573.458333333336</v>
      </c>
      <c r="L1666" s="12">
        <v>45573.465277777781</v>
      </c>
      <c r="M1666" s="61" t="s">
        <v>115</v>
      </c>
      <c r="N1666" s="3" t="s">
        <v>42</v>
      </c>
      <c r="O1666" s="3">
        <v>0</v>
      </c>
      <c r="P1666" s="1">
        <f t="shared" ref="P1666:P1729" si="520">IF(K1666="","",WEEKNUM(R1666,2))</f>
        <v>41</v>
      </c>
      <c r="Q1666" s="1">
        <f t="shared" ref="Q1666:Q1729" si="521">IF(K1666="","",MONTH(R1666))</f>
        <v>10</v>
      </c>
      <c r="R1666" s="72">
        <f t="shared" ref="R1666:R1729" si="522">IF(ISBLANK(J1666),IF(ISBLANK(L1666),"00:00",L1666),J1666)</f>
        <v>45573.458333333336</v>
      </c>
      <c r="S1666" s="73">
        <f t="shared" ref="S1666:S1729" si="523">(I1666-C1666)</f>
        <v>1.0291666666671517</v>
      </c>
      <c r="T1666" s="74">
        <f>Table2[[#This Row],[ETA A OFRECIMIENTO]]*24</f>
        <v>24.700000000011642</v>
      </c>
      <c r="U1666" s="1" t="str">
        <f t="shared" ref="U1666:U1729" si="524">IF(S1666="","",IF(S1666&lt;=2,"YES","NO"))</f>
        <v>YES</v>
      </c>
      <c r="V1666" s="73">
        <f t="shared" ref="V1666:V1729" si="525">(K1666-I1666)</f>
        <v>0.5</v>
      </c>
      <c r="W1666" s="74">
        <f>Table2[[#This Row],[DEL. AVAILABLE A SLOT]]*24</f>
        <v>12</v>
      </c>
      <c r="X1666" s="1" t="str">
        <f t="shared" ref="X1666:X1729" si="526">IF(V1666="","",IF(V1666&lt;=1,"SI","NO"))</f>
        <v>SI</v>
      </c>
      <c r="Y1666" s="73">
        <f t="shared" ref="Y1666:Y1729" si="527">(K1666-C1666)</f>
        <v>1.5291666666671517</v>
      </c>
      <c r="Z1666" s="74">
        <f>Table2[[#This Row],[ETA A TIMESLOT]]*24</f>
        <v>36.700000000011642</v>
      </c>
      <c r="AA1666" s="73">
        <f t="shared" ref="AA1666:AA1729" si="528">IF(R1666&lt; K1666, TIME(0,0,0), R1666-K1666)</f>
        <v>0</v>
      </c>
      <c r="AB1666" s="73" t="str">
        <f t="shared" ref="AB1666:AB1729" si="529">IF(AA1666&gt;TIME(0,45,0),"NO","SI")</f>
        <v>SI</v>
      </c>
      <c r="AC1666" s="74">
        <f>Table2[[#This Row],[PUNTUALIDAD (H)]]*24</f>
        <v>0</v>
      </c>
      <c r="AD1666" s="73">
        <f t="shared" ref="AD1666:AD1729" si="530">(L1666-C1666)</f>
        <v>1.5361111111124046</v>
      </c>
      <c r="AE1666" s="74">
        <f>Table2[[#This Row],[ATA TO UNLOADING]]*24</f>
        <v>36.866666666697711</v>
      </c>
      <c r="AF1666" s="74" t="str">
        <f>IF(Table2[[#This Row],[ATA TO UNLOADING 2]]&lt;=48,"YES","NO")</f>
        <v>YES</v>
      </c>
      <c r="AG1666" s="75">
        <f t="shared" ref="AG1666:AG1729" si="531">MOD(K1666,1)</f>
        <v>0.45833333333575865</v>
      </c>
      <c r="AH1666" s="2" t="s">
        <v>42</v>
      </c>
      <c r="AI1666" s="2" t="str">
        <f t="shared" ref="AI1666:AI1729" si="532">G1666</f>
        <v>MSKU4717211</v>
      </c>
      <c r="AJ1666" s="76" t="str">
        <f t="shared" ref="AJ1666:AJ1729" si="533">E1666</f>
        <v>OM TRANSPORT</v>
      </c>
      <c r="AK1666" s="77">
        <f>IF($M1666="TRUCK",VLOOKUP($AQ1666,Invoicing!$A$17:$B$49,MATCH($AK$1,Invoicing!$A$17:$B$17,0),FALSE),VLOOKUP($AQ1666,Invoicing!$N$17:$O$21,MATCH($AK$1,Invoicing!$N$17:$O$17,0),FALSE))</f>
        <v>475</v>
      </c>
      <c r="AL1666" s="78" t="e">
        <f>VLOOKUP($E1666,Invoicing!$A$1:$H$8,MATCH(TRACKER!$N1667,Invoicing!$A$1:$H$1,0),FALSE)</f>
        <v>#N/A</v>
      </c>
      <c r="AM1666" s="78">
        <f>VLOOKUP($E1666,Invoicing!$A$1:$H$8,MATCH(TRACKER!$O$1,Invoicing!$A$1:$H$1,0),FALSE)</f>
        <v>50</v>
      </c>
      <c r="AN1666" s="78">
        <f t="shared" ref="AN1666:AN1729" si="534">IF($O1666&lt;&gt;0,$O1666*$AM1666,0)</f>
        <v>0</v>
      </c>
      <c r="AO1666" s="2">
        <f t="shared" ref="AO1666:AO1729" si="535">WEEKDAY(K1666,2)</f>
        <v>2</v>
      </c>
      <c r="AP1666" s="2" t="str">
        <f t="shared" ref="AP1666:AP1729" si="536">IF(AH1666="NIGHT","NIGHT",IF(AO1666&lt;=5,"WEEK",IF(AO1666=7,"SUNDAY",IF(AO1666=6,"SATURDAY","SUNDAY"))))</f>
        <v>WEEK</v>
      </c>
      <c r="AQ1666" s="2" t="str">
        <f t="shared" ref="AQ1666:AQ1729" si="537">AJ1666&amp;AP1666</f>
        <v>OM TRANSPORTWEEK</v>
      </c>
      <c r="AR1666" s="71">
        <f t="shared" ref="AR1666:AR1729" si="538">IF(ISNA(AL1666),AK1666+AN1666,SUM($AK1666,$AN1666,IFERROR($AL1666,"0")))</f>
        <v>475</v>
      </c>
      <c r="AS1666" s="71">
        <f>VLOOKUP(AJ1666,Invoicing!A:K,10,FALSE)</f>
        <v>25</v>
      </c>
      <c r="AT1666" s="71">
        <f t="shared" ref="AT1666:AT1729" si="539">AR1666+AS1666+AU1666</f>
        <v>500</v>
      </c>
    </row>
    <row r="1667" spans="1:46">
      <c r="A1667" s="37" t="s">
        <v>56</v>
      </c>
      <c r="B1667" s="3" t="s">
        <v>38</v>
      </c>
      <c r="C1667" s="11">
        <v>45571.929166666669</v>
      </c>
      <c r="D1667" s="11">
        <v>45571.541666666664</v>
      </c>
      <c r="E1667" s="11" t="s">
        <v>49</v>
      </c>
      <c r="F1667" s="11" t="s">
        <v>40</v>
      </c>
      <c r="G1667" s="3" t="s">
        <v>1844</v>
      </c>
      <c r="H1667" s="3" t="s">
        <v>41</v>
      </c>
      <c r="I1667" s="11">
        <v>45572.958333333336</v>
      </c>
      <c r="J1667" s="12">
        <v>45573.6875</v>
      </c>
      <c r="K1667" s="12">
        <v>45573.708333333336</v>
      </c>
      <c r="L1667" s="12">
        <v>45573.693055555559</v>
      </c>
      <c r="M1667" s="12" t="s">
        <v>12</v>
      </c>
      <c r="N1667" s="3" t="s">
        <v>42</v>
      </c>
      <c r="O1667" s="3">
        <v>1</v>
      </c>
      <c r="P1667" s="1">
        <f t="shared" si="520"/>
        <v>41</v>
      </c>
      <c r="Q1667" s="1">
        <f t="shared" si="521"/>
        <v>10</v>
      </c>
      <c r="R1667" s="72">
        <f t="shared" si="522"/>
        <v>45573.6875</v>
      </c>
      <c r="S1667" s="73">
        <f t="shared" si="523"/>
        <v>1.0291666666671517</v>
      </c>
      <c r="T1667" s="74">
        <f>Table2[[#This Row],[ETA A OFRECIMIENTO]]*24</f>
        <v>24.700000000011642</v>
      </c>
      <c r="U1667" s="1" t="str">
        <f t="shared" si="524"/>
        <v>YES</v>
      </c>
      <c r="V1667" s="73">
        <f t="shared" si="525"/>
        <v>0.75</v>
      </c>
      <c r="W1667" s="74">
        <f>Table2[[#This Row],[DEL. AVAILABLE A SLOT]]*24</f>
        <v>18</v>
      </c>
      <c r="X1667" s="1" t="str">
        <f t="shared" si="526"/>
        <v>SI</v>
      </c>
      <c r="Y1667" s="73">
        <f t="shared" si="527"/>
        <v>1.7791666666671517</v>
      </c>
      <c r="Z1667" s="74">
        <f>Table2[[#This Row],[ETA A TIMESLOT]]*24</f>
        <v>42.700000000011642</v>
      </c>
      <c r="AA1667" s="73">
        <f t="shared" si="528"/>
        <v>0</v>
      </c>
      <c r="AB1667" s="73" t="str">
        <f t="shared" si="529"/>
        <v>SI</v>
      </c>
      <c r="AC1667" s="74">
        <f>Table2[[#This Row],[PUNTUALIDAD (H)]]*24</f>
        <v>0</v>
      </c>
      <c r="AD1667" s="73">
        <f t="shared" si="530"/>
        <v>1.7638888888905058</v>
      </c>
      <c r="AE1667" s="74">
        <f>Table2[[#This Row],[ATA TO UNLOADING]]*24</f>
        <v>42.333333333372138</v>
      </c>
      <c r="AF1667" s="74" t="str">
        <f>IF(Table2[[#This Row],[ATA TO UNLOADING 2]]&lt;=48,"YES","NO")</f>
        <v>YES</v>
      </c>
      <c r="AG1667" s="75">
        <f t="shared" si="531"/>
        <v>0.70833333333575865</v>
      </c>
      <c r="AH1667" s="2" t="s">
        <v>42</v>
      </c>
      <c r="AI1667" s="2" t="str">
        <f t="shared" si="532"/>
        <v>MSKU4721947</v>
      </c>
      <c r="AJ1667" s="76" t="str">
        <f t="shared" si="533"/>
        <v>CTU FLEVOKUST BV</v>
      </c>
      <c r="AK1667" s="77">
        <f>IF($M1667="TRUCK",VLOOKUP($AQ1667,Invoicing!$A$17:$B$49,MATCH($AK$1,Invoicing!$A$17:$B$17,0),FALSE),VLOOKUP($AQ1667,Invoicing!$N$17:$O$21,MATCH($AK$1,Invoicing!$N$17:$O$17,0),FALSE))</f>
        <v>380</v>
      </c>
      <c r="AL1667" s="78" t="e">
        <f>VLOOKUP($E1667,Invoicing!$A$1:$H$8,MATCH(TRACKER!$N1668,Invoicing!$A$1:$H$1,0),FALSE)</f>
        <v>#N/A</v>
      </c>
      <c r="AM1667" s="78">
        <v>35</v>
      </c>
      <c r="AN1667" s="78">
        <f t="shared" si="534"/>
        <v>35</v>
      </c>
      <c r="AO1667" s="2">
        <f t="shared" si="535"/>
        <v>2</v>
      </c>
      <c r="AP1667" s="2" t="str">
        <f t="shared" si="536"/>
        <v>WEEK</v>
      </c>
      <c r="AQ1667" s="2" t="str">
        <f t="shared" si="537"/>
        <v>CTU FLEVOKUST BVWEEK</v>
      </c>
      <c r="AR1667" s="71">
        <f t="shared" si="538"/>
        <v>415</v>
      </c>
      <c r="AS1667" s="71">
        <f>VLOOKUP(AJ1667,Invoicing!A:K,10,FALSE)</f>
        <v>0</v>
      </c>
      <c r="AT1667" s="71">
        <f t="shared" si="539"/>
        <v>415</v>
      </c>
    </row>
    <row r="1668" spans="1:46">
      <c r="A1668" s="37" t="s">
        <v>56</v>
      </c>
      <c r="B1668" s="3" t="s">
        <v>38</v>
      </c>
      <c r="C1668" s="11">
        <v>45571.929166666669</v>
      </c>
      <c r="D1668" s="11">
        <v>45571.541666666664</v>
      </c>
      <c r="E1668" s="11" t="s">
        <v>44</v>
      </c>
      <c r="F1668" s="11" t="s">
        <v>40</v>
      </c>
      <c r="G1668" s="3" t="s">
        <v>1845</v>
      </c>
      <c r="H1668" s="3" t="s">
        <v>46</v>
      </c>
      <c r="I1668" s="11">
        <v>45572.958333333336</v>
      </c>
      <c r="J1668" s="12">
        <v>45573.425000000003</v>
      </c>
      <c r="K1668" s="12">
        <v>45573.416666666664</v>
      </c>
      <c r="L1668" s="12">
        <v>45573.425000000003</v>
      </c>
      <c r="M1668" s="61" t="s">
        <v>115</v>
      </c>
      <c r="N1668" s="3" t="s">
        <v>42</v>
      </c>
      <c r="O1668" s="3">
        <v>0</v>
      </c>
      <c r="P1668" s="1">
        <f t="shared" si="520"/>
        <v>41</v>
      </c>
      <c r="Q1668" s="1">
        <f t="shared" si="521"/>
        <v>10</v>
      </c>
      <c r="R1668" s="72">
        <f t="shared" si="522"/>
        <v>45573.425000000003</v>
      </c>
      <c r="S1668" s="73">
        <f t="shared" si="523"/>
        <v>1.0291666666671517</v>
      </c>
      <c r="T1668" s="74">
        <f>Table2[[#This Row],[ETA A OFRECIMIENTO]]*24</f>
        <v>24.700000000011642</v>
      </c>
      <c r="U1668" s="1" t="str">
        <f t="shared" si="524"/>
        <v>YES</v>
      </c>
      <c r="V1668" s="73">
        <f t="shared" si="525"/>
        <v>0.45833333332848269</v>
      </c>
      <c r="W1668" s="74">
        <f>Table2[[#This Row],[DEL. AVAILABLE A SLOT]]*24</f>
        <v>10.999999999883585</v>
      </c>
      <c r="X1668" s="1" t="str">
        <f t="shared" si="526"/>
        <v>SI</v>
      </c>
      <c r="Y1668" s="73">
        <f t="shared" si="527"/>
        <v>1.4874999999956344</v>
      </c>
      <c r="Z1668" s="74">
        <f>Table2[[#This Row],[ETA A TIMESLOT]]*24</f>
        <v>35.699999999895226</v>
      </c>
      <c r="AA1668" s="73">
        <f t="shared" si="528"/>
        <v>8.3333333386690356E-3</v>
      </c>
      <c r="AB1668" s="73" t="str">
        <f t="shared" si="529"/>
        <v>SI</v>
      </c>
      <c r="AC1668" s="74">
        <f>Table2[[#This Row],[PUNTUALIDAD (H)]]*24</f>
        <v>0.20000000012805685</v>
      </c>
      <c r="AD1668" s="73">
        <f t="shared" si="530"/>
        <v>1.4958333333343035</v>
      </c>
      <c r="AE1668" s="74">
        <f>Table2[[#This Row],[ATA TO UNLOADING]]*24</f>
        <v>35.900000000023283</v>
      </c>
      <c r="AF1668" s="74" t="str">
        <f>IF(Table2[[#This Row],[ATA TO UNLOADING 2]]&lt;=48,"YES","NO")</f>
        <v>YES</v>
      </c>
      <c r="AG1668" s="75">
        <f t="shared" si="531"/>
        <v>0.41666666666424135</v>
      </c>
      <c r="AH1668" s="2" t="s">
        <v>42</v>
      </c>
      <c r="AI1668" s="2" t="str">
        <f t="shared" si="532"/>
        <v>MSKU4785725</v>
      </c>
      <c r="AJ1668" s="76" t="str">
        <f t="shared" si="533"/>
        <v>MSI</v>
      </c>
      <c r="AK1668" s="77">
        <f>IF($M1668="TRUCK",VLOOKUP($AQ1668,Invoicing!$A$17:$B$49,MATCH($AK$1,Invoicing!$A$17:$B$17,0),FALSE),VLOOKUP($AQ1668,Invoicing!$N$17:$O$21,MATCH($AK$1,Invoicing!$N$17:$O$17,0),FALSE))</f>
        <v>480</v>
      </c>
      <c r="AL1668" s="78" t="e">
        <f>VLOOKUP($E1668,Invoicing!$A$1:$H$8,MATCH(TRACKER!$N1669,Invoicing!$A$1:$H$1,0),FALSE)</f>
        <v>#N/A</v>
      </c>
      <c r="AM1668" s="78">
        <f>VLOOKUP($E1668,Invoicing!$A$1:$H$8,MATCH(TRACKER!$O$1,Invoicing!$A$1:$H$1,0),FALSE)</f>
        <v>50</v>
      </c>
      <c r="AN1668" s="78">
        <f t="shared" si="534"/>
        <v>0</v>
      </c>
      <c r="AO1668" s="2">
        <f t="shared" si="535"/>
        <v>2</v>
      </c>
      <c r="AP1668" s="2" t="str">
        <f t="shared" si="536"/>
        <v>WEEK</v>
      </c>
      <c r="AQ1668" s="2" t="str">
        <f t="shared" si="537"/>
        <v>MSIWEEK</v>
      </c>
      <c r="AR1668" s="71">
        <f t="shared" si="538"/>
        <v>480</v>
      </c>
      <c r="AS1668" s="71">
        <f>VLOOKUP(AJ1668,Invoicing!A:K,10,FALSE)</f>
        <v>25</v>
      </c>
      <c r="AT1668" s="71">
        <f t="shared" si="539"/>
        <v>505</v>
      </c>
    </row>
    <row r="1669" spans="1:46">
      <c r="A1669" s="37" t="s">
        <v>56</v>
      </c>
      <c r="B1669" s="3" t="s">
        <v>38</v>
      </c>
      <c r="C1669" s="11">
        <v>45571.929166666669</v>
      </c>
      <c r="D1669" s="11">
        <v>45571.541666666664</v>
      </c>
      <c r="E1669" s="11" t="s">
        <v>49</v>
      </c>
      <c r="F1669" s="11" t="s">
        <v>40</v>
      </c>
      <c r="G1669" s="3" t="s">
        <v>1846</v>
      </c>
      <c r="H1669" s="3" t="s">
        <v>41</v>
      </c>
      <c r="I1669" s="11">
        <v>45572.958333333336</v>
      </c>
      <c r="J1669" s="12">
        <v>45574.541666666664</v>
      </c>
      <c r="K1669" s="12">
        <v>45574.5</v>
      </c>
      <c r="L1669" s="12">
        <v>45574.548611111109</v>
      </c>
      <c r="M1669" s="12" t="s">
        <v>12</v>
      </c>
      <c r="N1669" s="3" t="s">
        <v>42</v>
      </c>
      <c r="O1669" s="3">
        <v>0</v>
      </c>
      <c r="P1669" s="1">
        <f t="shared" si="520"/>
        <v>41</v>
      </c>
      <c r="Q1669" s="1">
        <f t="shared" si="521"/>
        <v>10</v>
      </c>
      <c r="R1669" s="72">
        <f t="shared" si="522"/>
        <v>45574.541666666664</v>
      </c>
      <c r="S1669" s="73">
        <f t="shared" si="523"/>
        <v>1.0291666666671517</v>
      </c>
      <c r="T1669" s="74">
        <f>Table2[[#This Row],[ETA A OFRECIMIENTO]]*24</f>
        <v>24.700000000011642</v>
      </c>
      <c r="U1669" s="1" t="str">
        <f t="shared" si="524"/>
        <v>YES</v>
      </c>
      <c r="V1669" s="73">
        <f t="shared" si="525"/>
        <v>1.5416666666642413</v>
      </c>
      <c r="W1669" s="74">
        <f>Table2[[#This Row],[DEL. AVAILABLE A SLOT]]*24</f>
        <v>36.999999999941792</v>
      </c>
      <c r="X1669" s="1" t="str">
        <f t="shared" si="526"/>
        <v>NO</v>
      </c>
      <c r="Y1669" s="73">
        <f t="shared" si="527"/>
        <v>2.5708333333313931</v>
      </c>
      <c r="Z1669" s="74">
        <f>Table2[[#This Row],[ETA A TIMESLOT]]*24</f>
        <v>61.699999999953434</v>
      </c>
      <c r="AA1669" s="73">
        <f t="shared" si="528"/>
        <v>4.1666666664241347E-2</v>
      </c>
      <c r="AB1669" s="73" t="str">
        <f t="shared" si="529"/>
        <v>NO</v>
      </c>
      <c r="AC1669" s="74">
        <f>Table2[[#This Row],[PUNTUALIDAD (H)]]*24</f>
        <v>0.99999999994179234</v>
      </c>
      <c r="AD1669" s="73">
        <f t="shared" si="530"/>
        <v>2.6194444444408873</v>
      </c>
      <c r="AE1669" s="74">
        <f>Table2[[#This Row],[ATA TO UNLOADING]]*24</f>
        <v>62.866666666581295</v>
      </c>
      <c r="AF1669" s="74" t="str">
        <f>IF(Table2[[#This Row],[ATA TO UNLOADING 2]]&lt;=48,"YES","NO")</f>
        <v>NO</v>
      </c>
      <c r="AG1669" s="75">
        <f t="shared" si="531"/>
        <v>0.5</v>
      </c>
      <c r="AH1669" s="2" t="s">
        <v>42</v>
      </c>
      <c r="AI1669" s="2" t="str">
        <f t="shared" si="532"/>
        <v>MSKU4785833</v>
      </c>
      <c r="AJ1669" s="76" t="str">
        <f t="shared" si="533"/>
        <v>CTU FLEVOKUST BV</v>
      </c>
      <c r="AK1669" s="77">
        <f>IF($M1669="TRUCK",VLOOKUP($AQ1669,Invoicing!$A$17:$B$49,MATCH($AK$1,Invoicing!$A$17:$B$17,0),FALSE),VLOOKUP($AQ1669,Invoicing!$N$17:$O$21,MATCH($AK$1,Invoicing!$N$17:$O$17,0),FALSE))</f>
        <v>380</v>
      </c>
      <c r="AL1669" s="78" t="e">
        <f>VLOOKUP($E1669,Invoicing!$A$1:$H$8,MATCH(TRACKER!$N1670,Invoicing!$A$1:$H$1,0),FALSE)</f>
        <v>#N/A</v>
      </c>
      <c r="AM1669" s="78">
        <v>35</v>
      </c>
      <c r="AN1669" s="78">
        <f t="shared" si="534"/>
        <v>0</v>
      </c>
      <c r="AO1669" s="2">
        <f t="shared" si="535"/>
        <v>3</v>
      </c>
      <c r="AP1669" s="2" t="str">
        <f t="shared" si="536"/>
        <v>WEEK</v>
      </c>
      <c r="AQ1669" s="2" t="str">
        <f t="shared" si="537"/>
        <v>CTU FLEVOKUST BVWEEK</v>
      </c>
      <c r="AR1669" s="71">
        <f t="shared" si="538"/>
        <v>380</v>
      </c>
      <c r="AS1669" s="71">
        <f>VLOOKUP(AJ1669,Invoicing!A:K,10,FALSE)</f>
        <v>0</v>
      </c>
      <c r="AT1669" s="71">
        <f t="shared" si="539"/>
        <v>380</v>
      </c>
    </row>
    <row r="1670" spans="1:46">
      <c r="A1670" s="37" t="s">
        <v>56</v>
      </c>
      <c r="B1670" s="3" t="s">
        <v>38</v>
      </c>
      <c r="C1670" s="11">
        <v>45571.929166666669</v>
      </c>
      <c r="D1670" s="11">
        <v>45571.541666666664</v>
      </c>
      <c r="E1670" s="11" t="s">
        <v>44</v>
      </c>
      <c r="F1670" s="11" t="s">
        <v>40</v>
      </c>
      <c r="G1670" s="3" t="s">
        <v>1847</v>
      </c>
      <c r="H1670" s="3" t="s">
        <v>46</v>
      </c>
      <c r="I1670" s="11">
        <v>45572.958333333336</v>
      </c>
      <c r="J1670" s="12">
        <v>45573.345833333333</v>
      </c>
      <c r="K1670" s="12">
        <v>45573.333333333336</v>
      </c>
      <c r="L1670" s="12">
        <v>45573.345833333333</v>
      </c>
      <c r="M1670" s="61" t="s">
        <v>115</v>
      </c>
      <c r="N1670" s="3" t="s">
        <v>42</v>
      </c>
      <c r="O1670" s="3">
        <v>0</v>
      </c>
      <c r="P1670" s="1">
        <f t="shared" si="520"/>
        <v>41</v>
      </c>
      <c r="Q1670" s="1">
        <f t="shared" si="521"/>
        <v>10</v>
      </c>
      <c r="R1670" s="72">
        <f t="shared" si="522"/>
        <v>45573.345833333333</v>
      </c>
      <c r="S1670" s="73">
        <f t="shared" si="523"/>
        <v>1.0291666666671517</v>
      </c>
      <c r="T1670" s="74">
        <f>Table2[[#This Row],[ETA A OFRECIMIENTO]]*24</f>
        <v>24.700000000011642</v>
      </c>
      <c r="U1670" s="1" t="str">
        <f t="shared" si="524"/>
        <v>YES</v>
      </c>
      <c r="V1670" s="73">
        <f t="shared" si="525"/>
        <v>0.375</v>
      </c>
      <c r="W1670" s="74">
        <f>Table2[[#This Row],[DEL. AVAILABLE A SLOT]]*24</f>
        <v>9</v>
      </c>
      <c r="X1670" s="1" t="str">
        <f t="shared" si="526"/>
        <v>SI</v>
      </c>
      <c r="Y1670" s="73">
        <f t="shared" si="527"/>
        <v>1.4041666666671517</v>
      </c>
      <c r="Z1670" s="74">
        <f>Table2[[#This Row],[ETA A TIMESLOT]]*24</f>
        <v>33.700000000011642</v>
      </c>
      <c r="AA1670" s="73">
        <f t="shared" si="528"/>
        <v>1.2499999997089617E-2</v>
      </c>
      <c r="AB1670" s="73" t="str">
        <f t="shared" si="529"/>
        <v>SI</v>
      </c>
      <c r="AC1670" s="74">
        <f>Table2[[#This Row],[PUNTUALIDAD (H)]]*24</f>
        <v>0.29999999993015081</v>
      </c>
      <c r="AD1670" s="73">
        <f t="shared" si="530"/>
        <v>1.4166666666642413</v>
      </c>
      <c r="AE1670" s="74">
        <f>Table2[[#This Row],[ATA TO UNLOADING]]*24</f>
        <v>33.999999999941792</v>
      </c>
      <c r="AF1670" s="74" t="str">
        <f>IF(Table2[[#This Row],[ATA TO UNLOADING 2]]&lt;=48,"YES","NO")</f>
        <v>YES</v>
      </c>
      <c r="AG1670" s="75">
        <f t="shared" si="531"/>
        <v>0.33333333333575865</v>
      </c>
      <c r="AH1670" s="2" t="s">
        <v>42</v>
      </c>
      <c r="AI1670" s="2" t="str">
        <f t="shared" si="532"/>
        <v>MSKU4827918</v>
      </c>
      <c r="AJ1670" s="76" t="str">
        <f t="shared" si="533"/>
        <v>MSI</v>
      </c>
      <c r="AK1670" s="77">
        <f>IF($M1670="TRUCK",VLOOKUP($AQ1670,Invoicing!$A$17:$B$49,MATCH($AK$1,Invoicing!$A$17:$B$17,0),FALSE),VLOOKUP($AQ1670,Invoicing!$N$17:$O$21,MATCH($AK$1,Invoicing!$N$17:$O$17,0),FALSE))</f>
        <v>480</v>
      </c>
      <c r="AL1670" s="78" t="e">
        <f>VLOOKUP($E1670,Invoicing!$A$1:$H$8,MATCH(TRACKER!$N1671,Invoicing!$A$1:$H$1,0),FALSE)</f>
        <v>#N/A</v>
      </c>
      <c r="AM1670" s="78">
        <f>VLOOKUP($E1670,Invoicing!$A$1:$H$8,MATCH(TRACKER!$O$1,Invoicing!$A$1:$H$1,0),FALSE)</f>
        <v>50</v>
      </c>
      <c r="AN1670" s="78">
        <f t="shared" si="534"/>
        <v>0</v>
      </c>
      <c r="AO1670" s="2">
        <f t="shared" si="535"/>
        <v>2</v>
      </c>
      <c r="AP1670" s="2" t="str">
        <f t="shared" si="536"/>
        <v>WEEK</v>
      </c>
      <c r="AQ1670" s="2" t="str">
        <f t="shared" si="537"/>
        <v>MSIWEEK</v>
      </c>
      <c r="AR1670" s="71">
        <f t="shared" si="538"/>
        <v>480</v>
      </c>
      <c r="AS1670" s="71">
        <f>VLOOKUP(AJ1670,Invoicing!A:K,10,FALSE)</f>
        <v>25</v>
      </c>
      <c r="AT1670" s="71">
        <f t="shared" si="539"/>
        <v>505</v>
      </c>
    </row>
    <row r="1671" spans="1:46">
      <c r="A1671" s="37" t="s">
        <v>56</v>
      </c>
      <c r="B1671" s="3" t="s">
        <v>38</v>
      </c>
      <c r="C1671" s="11">
        <v>45571.929166666669</v>
      </c>
      <c r="D1671" s="11">
        <v>45571.541666666664</v>
      </c>
      <c r="E1671" s="11" t="s">
        <v>49</v>
      </c>
      <c r="F1671" s="11" t="s">
        <v>40</v>
      </c>
      <c r="G1671" s="3" t="s">
        <v>1848</v>
      </c>
      <c r="H1671" s="3" t="s">
        <v>46</v>
      </c>
      <c r="I1671" s="11">
        <v>45572.958333333336</v>
      </c>
      <c r="J1671" s="12">
        <v>45575.423611111109</v>
      </c>
      <c r="K1671" s="12">
        <v>45575.416666666664</v>
      </c>
      <c r="L1671" s="12">
        <v>45575.423611111109</v>
      </c>
      <c r="M1671" s="12" t="s">
        <v>12</v>
      </c>
      <c r="N1671" s="3" t="s">
        <v>42</v>
      </c>
      <c r="O1671" s="3">
        <v>1</v>
      </c>
      <c r="P1671" s="1">
        <f t="shared" si="520"/>
        <v>41</v>
      </c>
      <c r="Q1671" s="1">
        <f t="shared" si="521"/>
        <v>10</v>
      </c>
      <c r="R1671" s="72">
        <f t="shared" si="522"/>
        <v>45575.423611111109</v>
      </c>
      <c r="S1671" s="73">
        <f t="shared" si="523"/>
        <v>1.0291666666671517</v>
      </c>
      <c r="T1671" s="74">
        <f>Table2[[#This Row],[ETA A OFRECIMIENTO]]*24</f>
        <v>24.700000000011642</v>
      </c>
      <c r="U1671" s="1" t="str">
        <f t="shared" si="524"/>
        <v>YES</v>
      </c>
      <c r="V1671" s="73">
        <f t="shared" si="525"/>
        <v>2.4583333333284827</v>
      </c>
      <c r="W1671" s="74">
        <f>Table2[[#This Row],[DEL. AVAILABLE A SLOT]]*24</f>
        <v>58.999999999883585</v>
      </c>
      <c r="X1671" s="1" t="str">
        <f t="shared" si="526"/>
        <v>NO</v>
      </c>
      <c r="Y1671" s="73">
        <f t="shared" si="527"/>
        <v>3.4874999999956344</v>
      </c>
      <c r="Z1671" s="74">
        <f>Table2[[#This Row],[ETA A TIMESLOT]]*24</f>
        <v>83.699999999895226</v>
      </c>
      <c r="AA1671" s="73">
        <f t="shared" si="528"/>
        <v>6.9444444452528842E-3</v>
      </c>
      <c r="AB1671" s="73" t="str">
        <f t="shared" si="529"/>
        <v>SI</v>
      </c>
      <c r="AC1671" s="74">
        <f>Table2[[#This Row],[PUNTUALIDAD (H)]]*24</f>
        <v>0.16666666668606922</v>
      </c>
      <c r="AD1671" s="73">
        <f t="shared" si="530"/>
        <v>3.4944444444408873</v>
      </c>
      <c r="AE1671" s="74">
        <f>Table2[[#This Row],[ATA TO UNLOADING]]*24</f>
        <v>83.866666666581295</v>
      </c>
      <c r="AF1671" s="74" t="str">
        <f>IF(Table2[[#This Row],[ATA TO UNLOADING 2]]&lt;=48,"YES","NO")</f>
        <v>NO</v>
      </c>
      <c r="AG1671" s="75">
        <f t="shared" si="531"/>
        <v>0.41666666666424135</v>
      </c>
      <c r="AH1671" s="2" t="s">
        <v>42</v>
      </c>
      <c r="AI1671" s="2" t="str">
        <f t="shared" si="532"/>
        <v>MSKU7500805</v>
      </c>
      <c r="AJ1671" s="76" t="str">
        <f t="shared" si="533"/>
        <v>CTU FLEVOKUST BV</v>
      </c>
      <c r="AK1671" s="77">
        <f>IF($M1671="TRUCK",VLOOKUP($AQ1671,Invoicing!$A$17:$B$49,MATCH($AK$1,Invoicing!$A$17:$B$17,0),FALSE),VLOOKUP($AQ1671,Invoicing!$N$17:$O$21,MATCH($AK$1,Invoicing!$N$17:$O$17,0),FALSE))</f>
        <v>380</v>
      </c>
      <c r="AL1671" s="78" t="e">
        <f>VLOOKUP($E1671,Invoicing!$A$1:$H$8,MATCH(TRACKER!$N1672,Invoicing!$A$1:$H$1,0),FALSE)</f>
        <v>#N/A</v>
      </c>
      <c r="AM1671" s="78">
        <v>35</v>
      </c>
      <c r="AN1671" s="78">
        <f t="shared" si="534"/>
        <v>35</v>
      </c>
      <c r="AO1671" s="2">
        <f t="shared" si="535"/>
        <v>4</v>
      </c>
      <c r="AP1671" s="2" t="str">
        <f t="shared" si="536"/>
        <v>WEEK</v>
      </c>
      <c r="AQ1671" s="2" t="str">
        <f t="shared" si="537"/>
        <v>CTU FLEVOKUST BVWEEK</v>
      </c>
      <c r="AR1671" s="71">
        <f t="shared" si="538"/>
        <v>415</v>
      </c>
      <c r="AS1671" s="71">
        <f>VLOOKUP(AJ1671,Invoicing!A:K,10,FALSE)</f>
        <v>0</v>
      </c>
      <c r="AT1671" s="71">
        <f t="shared" si="539"/>
        <v>415</v>
      </c>
    </row>
    <row r="1672" spans="1:46">
      <c r="A1672" s="37" t="s">
        <v>56</v>
      </c>
      <c r="B1672" s="3" t="s">
        <v>38</v>
      </c>
      <c r="C1672" s="11">
        <v>45571.929166666669</v>
      </c>
      <c r="D1672" s="11">
        <v>45571.541666666664</v>
      </c>
      <c r="E1672" s="11" t="s">
        <v>49</v>
      </c>
      <c r="F1672" s="11" t="s">
        <v>40</v>
      </c>
      <c r="G1672" s="3" t="s">
        <v>1849</v>
      </c>
      <c r="H1672" s="3" t="s">
        <v>41</v>
      </c>
      <c r="I1672" s="11">
        <v>45572.958333333336</v>
      </c>
      <c r="J1672" s="12">
        <v>45573.920138888891</v>
      </c>
      <c r="K1672" s="12">
        <v>45573.833333333336</v>
      </c>
      <c r="L1672" s="12">
        <v>45573.920138888891</v>
      </c>
      <c r="M1672" s="61" t="s">
        <v>12</v>
      </c>
      <c r="N1672" s="3" t="s">
        <v>42</v>
      </c>
      <c r="O1672" s="3">
        <v>0</v>
      </c>
      <c r="P1672" s="1">
        <f t="shared" si="520"/>
        <v>41</v>
      </c>
      <c r="Q1672" s="1">
        <f t="shared" si="521"/>
        <v>10</v>
      </c>
      <c r="R1672" s="72">
        <f t="shared" si="522"/>
        <v>45573.920138888891</v>
      </c>
      <c r="S1672" s="73">
        <f t="shared" si="523"/>
        <v>1.0291666666671517</v>
      </c>
      <c r="T1672" s="74">
        <f>Table2[[#This Row],[ETA A OFRECIMIENTO]]*24</f>
        <v>24.700000000011642</v>
      </c>
      <c r="U1672" s="1" t="str">
        <f t="shared" si="524"/>
        <v>YES</v>
      </c>
      <c r="V1672" s="73">
        <f t="shared" si="525"/>
        <v>0.875</v>
      </c>
      <c r="W1672" s="74">
        <f>Table2[[#This Row],[DEL. AVAILABLE A SLOT]]*24</f>
        <v>21</v>
      </c>
      <c r="X1672" s="1" t="str">
        <f t="shared" si="526"/>
        <v>SI</v>
      </c>
      <c r="Y1672" s="73">
        <f t="shared" si="527"/>
        <v>1.9041666666671517</v>
      </c>
      <c r="Z1672" s="74">
        <f>Table2[[#This Row],[ETA A TIMESLOT]]*24</f>
        <v>45.700000000011642</v>
      </c>
      <c r="AA1672" s="73">
        <f t="shared" si="528"/>
        <v>8.6805555554747116E-2</v>
      </c>
      <c r="AB1672" s="73" t="str">
        <f t="shared" si="529"/>
        <v>NO</v>
      </c>
      <c r="AC1672" s="74">
        <f>Table2[[#This Row],[PUNTUALIDAD (H)]]*24</f>
        <v>2.0833333333139308</v>
      </c>
      <c r="AD1672" s="73">
        <f t="shared" si="530"/>
        <v>1.9909722222218988</v>
      </c>
      <c r="AE1672" s="74">
        <f>Table2[[#This Row],[ATA TO UNLOADING]]*24</f>
        <v>47.783333333325572</v>
      </c>
      <c r="AF1672" s="74" t="str">
        <f>IF(Table2[[#This Row],[ATA TO UNLOADING 2]]&lt;=48,"YES","NO")</f>
        <v>YES</v>
      </c>
      <c r="AG1672" s="75">
        <f t="shared" si="531"/>
        <v>0.83333333333575865</v>
      </c>
      <c r="AH1672" s="2" t="s">
        <v>24</v>
      </c>
      <c r="AI1672" s="2" t="str">
        <f t="shared" si="532"/>
        <v>MSKU8627353</v>
      </c>
      <c r="AJ1672" s="76" t="str">
        <f t="shared" si="533"/>
        <v>CTU FLEVOKUST BV</v>
      </c>
      <c r="AK1672" s="77">
        <f>IF($M1672="TRUCK",VLOOKUP($AQ1672,Invoicing!$A$17:$B$49,MATCH($AK$1,Invoicing!$A$17:$B$17,0),FALSE),VLOOKUP($AQ1672,Invoicing!$N$17:$O$21,MATCH($AK$1,Invoicing!$N$17:$O$17,0),FALSE))</f>
        <v>380</v>
      </c>
      <c r="AL1672" s="78" t="e">
        <f>VLOOKUP($E1672,Invoicing!$A$1:$H$8,MATCH(TRACKER!$N1673,Invoicing!$A$1:$H$1,0),FALSE)</f>
        <v>#N/A</v>
      </c>
      <c r="AM1672" s="78">
        <v>35</v>
      </c>
      <c r="AN1672" s="78">
        <f t="shared" si="534"/>
        <v>0</v>
      </c>
      <c r="AO1672" s="2">
        <f t="shared" si="535"/>
        <v>2</v>
      </c>
      <c r="AP1672" s="2" t="str">
        <f t="shared" si="536"/>
        <v>NIGHT</v>
      </c>
      <c r="AQ1672" s="2" t="str">
        <f t="shared" si="537"/>
        <v>CTU FLEVOKUST BVNIGHT</v>
      </c>
      <c r="AR1672" s="71">
        <f t="shared" si="538"/>
        <v>380</v>
      </c>
      <c r="AS1672" s="71">
        <f>VLOOKUP(AJ1672,Invoicing!A:K,10,FALSE)</f>
        <v>0</v>
      </c>
      <c r="AT1672" s="71">
        <f t="shared" si="539"/>
        <v>380</v>
      </c>
    </row>
    <row r="1673" spans="1:46">
      <c r="A1673" s="37" t="s">
        <v>56</v>
      </c>
      <c r="B1673" s="3" t="s">
        <v>38</v>
      </c>
      <c r="C1673" s="11">
        <v>45571.929166666669</v>
      </c>
      <c r="D1673" s="11">
        <v>45571.541666666664</v>
      </c>
      <c r="E1673" s="11" t="s">
        <v>49</v>
      </c>
      <c r="F1673" s="11" t="s">
        <v>40</v>
      </c>
      <c r="G1673" s="3" t="s">
        <v>1850</v>
      </c>
      <c r="H1673" s="3" t="s">
        <v>41</v>
      </c>
      <c r="I1673" s="11">
        <v>45572.958333333336</v>
      </c>
      <c r="J1673" s="12">
        <v>45574.240972222222</v>
      </c>
      <c r="K1673" s="12">
        <v>45574.25</v>
      </c>
      <c r="L1673" s="12">
        <v>45574.246527777781</v>
      </c>
      <c r="M1673" s="61" t="s">
        <v>12</v>
      </c>
      <c r="N1673" s="3" t="s">
        <v>42</v>
      </c>
      <c r="O1673" s="3">
        <v>0</v>
      </c>
      <c r="P1673" s="1">
        <f t="shared" si="520"/>
        <v>41</v>
      </c>
      <c r="Q1673" s="1">
        <f t="shared" si="521"/>
        <v>10</v>
      </c>
      <c r="R1673" s="72">
        <f t="shared" si="522"/>
        <v>45574.240972222222</v>
      </c>
      <c r="S1673" s="73">
        <f t="shared" si="523"/>
        <v>1.0291666666671517</v>
      </c>
      <c r="T1673" s="74">
        <f>Table2[[#This Row],[ETA A OFRECIMIENTO]]*24</f>
        <v>24.700000000011642</v>
      </c>
      <c r="U1673" s="1" t="str">
        <f t="shared" si="524"/>
        <v>YES</v>
      </c>
      <c r="V1673" s="73">
        <f t="shared" si="525"/>
        <v>1.2916666666642413</v>
      </c>
      <c r="W1673" s="74">
        <f>Table2[[#This Row],[DEL. AVAILABLE A SLOT]]*24</f>
        <v>30.999999999941792</v>
      </c>
      <c r="X1673" s="1" t="str">
        <f t="shared" si="526"/>
        <v>NO</v>
      </c>
      <c r="Y1673" s="73">
        <f t="shared" si="527"/>
        <v>2.3208333333313931</v>
      </c>
      <c r="Z1673" s="74">
        <f>Table2[[#This Row],[ETA A TIMESLOT]]*24</f>
        <v>55.699999999953434</v>
      </c>
      <c r="AA1673" s="73">
        <f t="shared" si="528"/>
        <v>0</v>
      </c>
      <c r="AB1673" s="73" t="str">
        <f t="shared" si="529"/>
        <v>SI</v>
      </c>
      <c r="AC1673" s="74">
        <f>Table2[[#This Row],[PUNTUALIDAD (H)]]*24</f>
        <v>0</v>
      </c>
      <c r="AD1673" s="73">
        <f t="shared" si="530"/>
        <v>2.3173611111124046</v>
      </c>
      <c r="AE1673" s="74">
        <f>Table2[[#This Row],[ATA TO UNLOADING]]*24</f>
        <v>55.616666666697711</v>
      </c>
      <c r="AF1673" s="74" t="str">
        <f>IF(Table2[[#This Row],[ATA TO UNLOADING 2]]&lt;=48,"YES","NO")</f>
        <v>NO</v>
      </c>
      <c r="AG1673" s="75">
        <f t="shared" si="531"/>
        <v>0.25</v>
      </c>
      <c r="AH1673" s="2" t="s">
        <v>42</v>
      </c>
      <c r="AI1673" s="2" t="str">
        <f t="shared" si="532"/>
        <v>MSKU9359379</v>
      </c>
      <c r="AJ1673" s="76" t="str">
        <f t="shared" si="533"/>
        <v>CTU FLEVOKUST BV</v>
      </c>
      <c r="AK1673" s="77">
        <f>IF($M1673="TRUCK",VLOOKUP($AQ1673,Invoicing!$A$17:$B$49,MATCH($AK$1,Invoicing!$A$17:$B$17,0),FALSE),VLOOKUP($AQ1673,Invoicing!$N$17:$O$21,MATCH($AK$1,Invoicing!$N$17:$O$17,0),FALSE))</f>
        <v>380</v>
      </c>
      <c r="AL1673" s="78" t="e">
        <f>VLOOKUP($E1673,Invoicing!$A$1:$H$8,MATCH(TRACKER!$N1674,Invoicing!$A$1:$H$1,0),FALSE)</f>
        <v>#N/A</v>
      </c>
      <c r="AM1673" s="78">
        <v>35</v>
      </c>
      <c r="AN1673" s="78">
        <f t="shared" si="534"/>
        <v>0</v>
      </c>
      <c r="AO1673" s="2">
        <f t="shared" si="535"/>
        <v>3</v>
      </c>
      <c r="AP1673" s="2" t="str">
        <f t="shared" si="536"/>
        <v>WEEK</v>
      </c>
      <c r="AQ1673" s="2" t="str">
        <f t="shared" si="537"/>
        <v>CTU FLEVOKUST BVWEEK</v>
      </c>
      <c r="AR1673" s="71">
        <f t="shared" si="538"/>
        <v>380</v>
      </c>
      <c r="AS1673" s="71">
        <f>VLOOKUP(AJ1673,Invoicing!A:K,10,FALSE)</f>
        <v>0</v>
      </c>
      <c r="AT1673" s="71">
        <f t="shared" si="539"/>
        <v>380</v>
      </c>
    </row>
    <row r="1674" spans="1:46">
      <c r="A1674" s="37" t="s">
        <v>56</v>
      </c>
      <c r="B1674" s="3" t="s">
        <v>38</v>
      </c>
      <c r="C1674" s="11">
        <v>45571.929166666669</v>
      </c>
      <c r="D1674" s="11">
        <v>45571.541666666664</v>
      </c>
      <c r="E1674" s="11" t="s">
        <v>49</v>
      </c>
      <c r="F1674" s="11" t="s">
        <v>40</v>
      </c>
      <c r="G1674" s="3" t="s">
        <v>1851</v>
      </c>
      <c r="H1674" s="3" t="s">
        <v>41</v>
      </c>
      <c r="I1674" s="11">
        <v>45572.958333333336</v>
      </c>
      <c r="J1674" s="12">
        <v>45574.451388888891</v>
      </c>
      <c r="K1674" s="12">
        <v>45574.416666666664</v>
      </c>
      <c r="L1674" s="12">
        <v>45574.458333333336</v>
      </c>
      <c r="M1674" s="61" t="s">
        <v>12</v>
      </c>
      <c r="N1674" s="3" t="s">
        <v>42</v>
      </c>
      <c r="O1674" s="3">
        <v>1</v>
      </c>
      <c r="P1674" s="1">
        <f t="shared" si="520"/>
        <v>41</v>
      </c>
      <c r="Q1674" s="1">
        <f t="shared" si="521"/>
        <v>10</v>
      </c>
      <c r="R1674" s="72">
        <f t="shared" si="522"/>
        <v>45574.451388888891</v>
      </c>
      <c r="S1674" s="73">
        <f t="shared" si="523"/>
        <v>1.0291666666671517</v>
      </c>
      <c r="T1674" s="74">
        <f>Table2[[#This Row],[ETA A OFRECIMIENTO]]*24</f>
        <v>24.700000000011642</v>
      </c>
      <c r="U1674" s="1" t="str">
        <f t="shared" si="524"/>
        <v>YES</v>
      </c>
      <c r="V1674" s="73">
        <f t="shared" si="525"/>
        <v>1.4583333333284827</v>
      </c>
      <c r="W1674" s="74">
        <f>Table2[[#This Row],[DEL. AVAILABLE A SLOT]]*24</f>
        <v>34.999999999883585</v>
      </c>
      <c r="X1674" s="1" t="str">
        <f t="shared" si="526"/>
        <v>NO</v>
      </c>
      <c r="Y1674" s="73">
        <f t="shared" si="527"/>
        <v>2.4874999999956344</v>
      </c>
      <c r="Z1674" s="74">
        <f>Table2[[#This Row],[ETA A TIMESLOT]]*24</f>
        <v>59.699999999895226</v>
      </c>
      <c r="AA1674" s="73">
        <f t="shared" si="528"/>
        <v>3.4722222226264421E-2</v>
      </c>
      <c r="AB1674" s="73" t="str">
        <f t="shared" si="529"/>
        <v>NO</v>
      </c>
      <c r="AC1674" s="74">
        <f>Table2[[#This Row],[PUNTUALIDAD (H)]]*24</f>
        <v>0.8333333334303461</v>
      </c>
      <c r="AD1674" s="73">
        <f t="shared" si="530"/>
        <v>2.5291666666671517</v>
      </c>
      <c r="AE1674" s="74">
        <f>Table2[[#This Row],[ATA TO UNLOADING]]*24</f>
        <v>60.700000000011642</v>
      </c>
      <c r="AF1674" s="74" t="str">
        <f>IF(Table2[[#This Row],[ATA TO UNLOADING 2]]&lt;=48,"YES","NO")</f>
        <v>NO</v>
      </c>
      <c r="AG1674" s="75">
        <f t="shared" si="531"/>
        <v>0.41666666666424135</v>
      </c>
      <c r="AH1674" s="2" t="s">
        <v>42</v>
      </c>
      <c r="AI1674" s="2" t="str">
        <f t="shared" si="532"/>
        <v>MSKU9902700</v>
      </c>
      <c r="AJ1674" s="76" t="str">
        <f t="shared" si="533"/>
        <v>CTU FLEVOKUST BV</v>
      </c>
      <c r="AK1674" s="77">
        <f>IF($M1674="TRUCK",VLOOKUP($AQ1674,Invoicing!$A$17:$B$49,MATCH($AK$1,Invoicing!$A$17:$B$17,0),FALSE),VLOOKUP($AQ1674,Invoicing!$N$17:$O$21,MATCH($AK$1,Invoicing!$N$17:$O$17,0),FALSE))</f>
        <v>380</v>
      </c>
      <c r="AL1674" s="78" t="e">
        <f>VLOOKUP($E1674,Invoicing!$A$1:$H$8,MATCH(TRACKER!$N1675,Invoicing!$A$1:$H$1,0),FALSE)</f>
        <v>#N/A</v>
      </c>
      <c r="AM1674" s="78">
        <v>35</v>
      </c>
      <c r="AN1674" s="78">
        <f t="shared" si="534"/>
        <v>35</v>
      </c>
      <c r="AO1674" s="2">
        <f t="shared" si="535"/>
        <v>3</v>
      </c>
      <c r="AP1674" s="2" t="str">
        <f t="shared" si="536"/>
        <v>WEEK</v>
      </c>
      <c r="AQ1674" s="2" t="str">
        <f t="shared" si="537"/>
        <v>CTU FLEVOKUST BVWEEK</v>
      </c>
      <c r="AR1674" s="71">
        <f t="shared" si="538"/>
        <v>415</v>
      </c>
      <c r="AS1674" s="71">
        <f>VLOOKUP(AJ1674,Invoicing!A:K,10,FALSE)</f>
        <v>0</v>
      </c>
      <c r="AT1674" s="71">
        <f t="shared" si="539"/>
        <v>415</v>
      </c>
    </row>
    <row r="1675" spans="1:46">
      <c r="A1675" s="37" t="s">
        <v>56</v>
      </c>
      <c r="B1675" s="3" t="s">
        <v>38</v>
      </c>
      <c r="C1675" s="11">
        <v>45571.929166666669</v>
      </c>
      <c r="D1675" s="11">
        <v>45571.541666666664</v>
      </c>
      <c r="E1675" s="11" t="s">
        <v>49</v>
      </c>
      <c r="F1675" s="11" t="s">
        <v>40</v>
      </c>
      <c r="G1675" s="3" t="s">
        <v>1852</v>
      </c>
      <c r="H1675" s="3" t="s">
        <v>41</v>
      </c>
      <c r="I1675" s="11">
        <v>45572.958333333336</v>
      </c>
      <c r="J1675" s="12">
        <v>45574.548611111109</v>
      </c>
      <c r="K1675" s="12">
        <v>45574.583333333336</v>
      </c>
      <c r="L1675" s="12">
        <v>45574.555555555555</v>
      </c>
      <c r="M1675" s="61" t="s">
        <v>12</v>
      </c>
      <c r="N1675" s="3" t="s">
        <v>42</v>
      </c>
      <c r="O1675" s="3">
        <v>0</v>
      </c>
      <c r="P1675" s="1">
        <f t="shared" si="520"/>
        <v>41</v>
      </c>
      <c r="Q1675" s="1">
        <f t="shared" si="521"/>
        <v>10</v>
      </c>
      <c r="R1675" s="72">
        <f t="shared" si="522"/>
        <v>45574.548611111109</v>
      </c>
      <c r="S1675" s="73">
        <f t="shared" si="523"/>
        <v>1.0291666666671517</v>
      </c>
      <c r="T1675" s="74">
        <f>Table2[[#This Row],[ETA A OFRECIMIENTO]]*24</f>
        <v>24.700000000011642</v>
      </c>
      <c r="U1675" s="1" t="str">
        <f t="shared" si="524"/>
        <v>YES</v>
      </c>
      <c r="V1675" s="73">
        <f t="shared" si="525"/>
        <v>1.625</v>
      </c>
      <c r="W1675" s="74">
        <f>Table2[[#This Row],[DEL. AVAILABLE A SLOT]]*24</f>
        <v>39</v>
      </c>
      <c r="X1675" s="1" t="str">
        <f t="shared" si="526"/>
        <v>NO</v>
      </c>
      <c r="Y1675" s="73">
        <f t="shared" si="527"/>
        <v>2.6541666666671517</v>
      </c>
      <c r="Z1675" s="74">
        <f>Table2[[#This Row],[ETA A TIMESLOT]]*24</f>
        <v>63.700000000011642</v>
      </c>
      <c r="AA1675" s="73">
        <f t="shared" si="528"/>
        <v>0</v>
      </c>
      <c r="AB1675" s="73" t="str">
        <f t="shared" si="529"/>
        <v>SI</v>
      </c>
      <c r="AC1675" s="74">
        <f>Table2[[#This Row],[PUNTUALIDAD (H)]]*24</f>
        <v>0</v>
      </c>
      <c r="AD1675" s="73">
        <f t="shared" si="530"/>
        <v>2.6263888888861402</v>
      </c>
      <c r="AE1675" s="74">
        <f>Table2[[#This Row],[ATA TO UNLOADING]]*24</f>
        <v>63.033333333267365</v>
      </c>
      <c r="AF1675" s="74" t="str">
        <f>IF(Table2[[#This Row],[ATA TO UNLOADING 2]]&lt;=48,"YES","NO")</f>
        <v>NO</v>
      </c>
      <c r="AG1675" s="75">
        <f t="shared" si="531"/>
        <v>0.58333333333575865</v>
      </c>
      <c r="AH1675" s="2" t="s">
        <v>42</v>
      </c>
      <c r="AI1675" s="2" t="str">
        <f t="shared" si="532"/>
        <v>PONU8070102</v>
      </c>
      <c r="AJ1675" s="76" t="str">
        <f t="shared" si="533"/>
        <v>CTU FLEVOKUST BV</v>
      </c>
      <c r="AK1675" s="77">
        <f>IF($M1675="TRUCK",VLOOKUP($AQ1675,Invoicing!$A$17:$B$49,MATCH($AK$1,Invoicing!$A$17:$B$17,0),FALSE),VLOOKUP($AQ1675,Invoicing!$N$17:$O$21,MATCH($AK$1,Invoicing!$N$17:$O$17,0),FALSE))</f>
        <v>380</v>
      </c>
      <c r="AL1675" s="78" t="e">
        <f>VLOOKUP($E1675,Invoicing!$A$1:$H$8,MATCH(TRACKER!$N1676,Invoicing!$A$1:$H$1,0),FALSE)</f>
        <v>#N/A</v>
      </c>
      <c r="AM1675" s="78">
        <v>35</v>
      </c>
      <c r="AN1675" s="78">
        <f t="shared" si="534"/>
        <v>0</v>
      </c>
      <c r="AO1675" s="2">
        <f t="shared" si="535"/>
        <v>3</v>
      </c>
      <c r="AP1675" s="2" t="str">
        <f t="shared" si="536"/>
        <v>WEEK</v>
      </c>
      <c r="AQ1675" s="2" t="str">
        <f t="shared" si="537"/>
        <v>CTU FLEVOKUST BVWEEK</v>
      </c>
      <c r="AR1675" s="71">
        <f t="shared" si="538"/>
        <v>380</v>
      </c>
      <c r="AS1675" s="71">
        <f>VLOOKUP(AJ1675,Invoicing!A:K,10,FALSE)</f>
        <v>0</v>
      </c>
      <c r="AT1675" s="71">
        <f t="shared" si="539"/>
        <v>380</v>
      </c>
    </row>
    <row r="1676" spans="1:46">
      <c r="A1676" s="37" t="s">
        <v>56</v>
      </c>
      <c r="B1676" s="3" t="s">
        <v>38</v>
      </c>
      <c r="C1676" s="11">
        <v>45571.929166666669</v>
      </c>
      <c r="D1676" s="11">
        <v>45571.541666666664</v>
      </c>
      <c r="E1676" s="11" t="s">
        <v>45</v>
      </c>
      <c r="F1676" s="11" t="s">
        <v>40</v>
      </c>
      <c r="G1676" s="3" t="s">
        <v>1853</v>
      </c>
      <c r="H1676" s="3" t="s">
        <v>2821</v>
      </c>
      <c r="I1676" s="11">
        <v>45572.958333333336</v>
      </c>
      <c r="J1676" s="12">
        <v>45572.9375</v>
      </c>
      <c r="K1676" s="12">
        <v>45573.083333333336</v>
      </c>
      <c r="L1676" s="12">
        <v>45572.979166666664</v>
      </c>
      <c r="M1676" s="61" t="s">
        <v>115</v>
      </c>
      <c r="N1676" s="3" t="s">
        <v>42</v>
      </c>
      <c r="O1676" s="3">
        <v>1</v>
      </c>
      <c r="P1676" s="1">
        <f t="shared" si="520"/>
        <v>41</v>
      </c>
      <c r="Q1676" s="1">
        <f t="shared" si="521"/>
        <v>10</v>
      </c>
      <c r="R1676" s="72">
        <f t="shared" si="522"/>
        <v>45572.9375</v>
      </c>
      <c r="S1676" s="73">
        <f t="shared" si="523"/>
        <v>1.0291666666671517</v>
      </c>
      <c r="T1676" s="74">
        <f>Table2[[#This Row],[ETA A OFRECIMIENTO]]*24</f>
        <v>24.700000000011642</v>
      </c>
      <c r="U1676" s="1" t="str">
        <f t="shared" si="524"/>
        <v>YES</v>
      </c>
      <c r="V1676" s="73">
        <f t="shared" si="525"/>
        <v>0.125</v>
      </c>
      <c r="W1676" s="74">
        <f>Table2[[#This Row],[DEL. AVAILABLE A SLOT]]*24</f>
        <v>3</v>
      </c>
      <c r="X1676" s="1" t="str">
        <f t="shared" si="526"/>
        <v>SI</v>
      </c>
      <c r="Y1676" s="73">
        <f t="shared" si="527"/>
        <v>1.1541666666671517</v>
      </c>
      <c r="Z1676" s="74">
        <f>Table2[[#This Row],[ETA A TIMESLOT]]*24</f>
        <v>27.700000000011642</v>
      </c>
      <c r="AA1676" s="73">
        <f t="shared" si="528"/>
        <v>0</v>
      </c>
      <c r="AB1676" s="73" t="str">
        <f t="shared" si="529"/>
        <v>SI</v>
      </c>
      <c r="AC1676" s="74">
        <f>Table2[[#This Row],[PUNTUALIDAD (H)]]*24</f>
        <v>0</v>
      </c>
      <c r="AD1676" s="73">
        <f t="shared" si="530"/>
        <v>1.0499999999956344</v>
      </c>
      <c r="AE1676" s="74">
        <f>Table2[[#This Row],[ATA TO UNLOADING]]*24</f>
        <v>25.199999999895226</v>
      </c>
      <c r="AF1676" s="74" t="str">
        <f>IF(Table2[[#This Row],[ATA TO UNLOADING 2]]&lt;=48,"YES","NO")</f>
        <v>YES</v>
      </c>
      <c r="AG1676" s="75">
        <f t="shared" si="531"/>
        <v>8.3333333335758653E-2</v>
      </c>
      <c r="AH1676" s="2" t="s">
        <v>24</v>
      </c>
      <c r="AI1676" s="2" t="str">
        <f t="shared" si="532"/>
        <v>SEKU1635571</v>
      </c>
      <c r="AJ1676" s="76" t="str">
        <f t="shared" si="533"/>
        <v>OM TRANSPORT</v>
      </c>
      <c r="AK1676" s="77">
        <f>IF($M1676="TRUCK",VLOOKUP($AQ1676,Invoicing!$A$17:$B$49,MATCH($AK$1,Invoicing!$A$17:$B$17,0),FALSE),VLOOKUP($AQ1676,Invoicing!$N$17:$O$21,MATCH($AK$1,Invoicing!$N$17:$O$17,0),FALSE))</f>
        <v>475</v>
      </c>
      <c r="AL1676" s="78">
        <f>VLOOKUP($E1676,Invoicing!$A$1:$H$8,MATCH(TRACKER!$N1677,Invoicing!$A$1:$H$1,0),FALSE)</f>
        <v>110</v>
      </c>
      <c r="AM1676" s="78">
        <f>VLOOKUP($E1676,Invoicing!$A$1:$H$8,MATCH(TRACKER!$O$1,Invoicing!$A$1:$H$1,0),FALSE)</f>
        <v>50</v>
      </c>
      <c r="AN1676" s="78">
        <f t="shared" si="534"/>
        <v>50</v>
      </c>
      <c r="AO1676" s="2">
        <f t="shared" si="535"/>
        <v>2</v>
      </c>
      <c r="AP1676" s="2" t="str">
        <f t="shared" si="536"/>
        <v>NIGHT</v>
      </c>
      <c r="AQ1676" s="2" t="str">
        <f t="shared" si="537"/>
        <v>OM TRANSPORTNIGHT</v>
      </c>
      <c r="AR1676" s="71">
        <f t="shared" si="538"/>
        <v>635</v>
      </c>
      <c r="AS1676" s="71">
        <f>VLOOKUP(AJ1676,Invoicing!A:K,10,FALSE)</f>
        <v>25</v>
      </c>
      <c r="AT1676" s="71">
        <f t="shared" si="539"/>
        <v>660</v>
      </c>
    </row>
    <row r="1677" spans="1:46">
      <c r="A1677" s="37" t="s">
        <v>56</v>
      </c>
      <c r="B1677" s="3" t="s">
        <v>38</v>
      </c>
      <c r="C1677" s="11">
        <v>45571.929166666669</v>
      </c>
      <c r="D1677" s="11">
        <v>45571.541666666664</v>
      </c>
      <c r="E1677" s="11" t="s">
        <v>49</v>
      </c>
      <c r="F1677" s="11" t="s">
        <v>40</v>
      </c>
      <c r="G1677" s="3" t="s">
        <v>1854</v>
      </c>
      <c r="H1677" s="3" t="s">
        <v>41</v>
      </c>
      <c r="I1677" s="11">
        <v>45572.958333333336</v>
      </c>
      <c r="J1677" s="12">
        <v>45574.354166666664</v>
      </c>
      <c r="K1677" s="12">
        <v>45574.291666666664</v>
      </c>
      <c r="L1677" s="12">
        <v>45574.361111111109</v>
      </c>
      <c r="M1677" s="12" t="s">
        <v>12</v>
      </c>
      <c r="N1677" s="3" t="s">
        <v>13</v>
      </c>
      <c r="O1677" s="3">
        <v>0</v>
      </c>
      <c r="P1677" s="1">
        <f t="shared" si="520"/>
        <v>41</v>
      </c>
      <c r="Q1677" s="1">
        <f t="shared" si="521"/>
        <v>10</v>
      </c>
      <c r="R1677" s="72">
        <f t="shared" si="522"/>
        <v>45574.354166666664</v>
      </c>
      <c r="S1677" s="73">
        <f t="shared" si="523"/>
        <v>1.0291666666671517</v>
      </c>
      <c r="T1677" s="74">
        <f>Table2[[#This Row],[ETA A OFRECIMIENTO]]*24</f>
        <v>24.700000000011642</v>
      </c>
      <c r="U1677" s="1" t="str">
        <f t="shared" si="524"/>
        <v>YES</v>
      </c>
      <c r="V1677" s="73">
        <f t="shared" si="525"/>
        <v>1.3333333333284827</v>
      </c>
      <c r="W1677" s="74">
        <f>Table2[[#This Row],[DEL. AVAILABLE A SLOT]]*24</f>
        <v>31.999999999883585</v>
      </c>
      <c r="X1677" s="1" t="str">
        <f t="shared" si="526"/>
        <v>NO</v>
      </c>
      <c r="Y1677" s="73">
        <f t="shared" si="527"/>
        <v>2.3624999999956344</v>
      </c>
      <c r="Z1677" s="74">
        <f>Table2[[#This Row],[ETA A TIMESLOT]]*24</f>
        <v>56.699999999895226</v>
      </c>
      <c r="AA1677" s="73">
        <f t="shared" si="528"/>
        <v>6.25E-2</v>
      </c>
      <c r="AB1677" s="73" t="str">
        <f t="shared" si="529"/>
        <v>NO</v>
      </c>
      <c r="AC1677" s="74">
        <f>Table2[[#This Row],[PUNTUALIDAD (H)]]*24</f>
        <v>1.5</v>
      </c>
      <c r="AD1677" s="73">
        <f t="shared" si="530"/>
        <v>2.4319444444408873</v>
      </c>
      <c r="AE1677" s="74">
        <f>Table2[[#This Row],[ATA TO UNLOADING]]*24</f>
        <v>58.366666666581295</v>
      </c>
      <c r="AF1677" s="74" t="str">
        <f>IF(Table2[[#This Row],[ATA TO UNLOADING 2]]&lt;=48,"YES","NO")</f>
        <v>NO</v>
      </c>
      <c r="AG1677" s="75">
        <f t="shared" si="531"/>
        <v>0.29166666666424135</v>
      </c>
      <c r="AH1677" s="2" t="s">
        <v>42</v>
      </c>
      <c r="AI1677" s="2" t="str">
        <f t="shared" si="532"/>
        <v>SEKU6723361</v>
      </c>
      <c r="AJ1677" s="76" t="str">
        <f t="shared" si="533"/>
        <v>CTU FLEVOKUST BV</v>
      </c>
      <c r="AK1677" s="77">
        <f>IF($M1677="TRUCK",VLOOKUP($AQ1677,Invoicing!$A$17:$B$49,MATCH($AK$1,Invoicing!$A$17:$B$17,0),FALSE),VLOOKUP($AQ1677,Invoicing!$N$17:$O$21,MATCH($AK$1,Invoicing!$N$17:$O$17,0),FALSE))</f>
        <v>380</v>
      </c>
      <c r="AL1677" s="78">
        <v>100</v>
      </c>
      <c r="AM1677" s="78">
        <v>35</v>
      </c>
      <c r="AN1677" s="78">
        <f t="shared" si="534"/>
        <v>0</v>
      </c>
      <c r="AO1677" s="2">
        <f t="shared" si="535"/>
        <v>3</v>
      </c>
      <c r="AP1677" s="2" t="str">
        <f t="shared" si="536"/>
        <v>WEEK</v>
      </c>
      <c r="AQ1677" s="2" t="str">
        <f t="shared" si="537"/>
        <v>CTU FLEVOKUST BVWEEK</v>
      </c>
      <c r="AR1677" s="71">
        <f t="shared" si="538"/>
        <v>480</v>
      </c>
      <c r="AS1677" s="71">
        <f>VLOOKUP(AJ1677,Invoicing!A:K,10,FALSE)</f>
        <v>0</v>
      </c>
      <c r="AT1677" s="71">
        <f t="shared" si="539"/>
        <v>480</v>
      </c>
    </row>
    <row r="1678" spans="1:46">
      <c r="A1678" s="37" t="s">
        <v>56</v>
      </c>
      <c r="B1678" s="3" t="s">
        <v>38</v>
      </c>
      <c r="C1678" s="11">
        <v>45571.929166666669</v>
      </c>
      <c r="D1678" s="11">
        <v>45571.541666666664</v>
      </c>
      <c r="E1678" s="11" t="s">
        <v>49</v>
      </c>
      <c r="F1678" s="11" t="s">
        <v>40</v>
      </c>
      <c r="G1678" s="3" t="s">
        <v>1855</v>
      </c>
      <c r="H1678" s="3" t="s">
        <v>41</v>
      </c>
      <c r="I1678" s="11">
        <v>45572.958333333336</v>
      </c>
      <c r="J1678" s="12">
        <v>45575.246527777781</v>
      </c>
      <c r="K1678" s="12">
        <v>45575.25</v>
      </c>
      <c r="L1678" s="12">
        <v>45575.253472222219</v>
      </c>
      <c r="M1678" s="61" t="s">
        <v>12</v>
      </c>
      <c r="N1678" s="3" t="s">
        <v>42</v>
      </c>
      <c r="O1678" s="3">
        <v>0</v>
      </c>
      <c r="P1678" s="1">
        <f t="shared" si="520"/>
        <v>41</v>
      </c>
      <c r="Q1678" s="1">
        <f t="shared" si="521"/>
        <v>10</v>
      </c>
      <c r="R1678" s="72">
        <f t="shared" si="522"/>
        <v>45575.246527777781</v>
      </c>
      <c r="S1678" s="73">
        <f t="shared" si="523"/>
        <v>1.0291666666671517</v>
      </c>
      <c r="T1678" s="74">
        <f>Table2[[#This Row],[ETA A OFRECIMIENTO]]*24</f>
        <v>24.700000000011642</v>
      </c>
      <c r="U1678" s="1" t="str">
        <f t="shared" si="524"/>
        <v>YES</v>
      </c>
      <c r="V1678" s="73">
        <f t="shared" si="525"/>
        <v>2.2916666666642413</v>
      </c>
      <c r="W1678" s="74">
        <f>Table2[[#This Row],[DEL. AVAILABLE A SLOT]]*24</f>
        <v>54.999999999941792</v>
      </c>
      <c r="X1678" s="1" t="str">
        <f t="shared" si="526"/>
        <v>NO</v>
      </c>
      <c r="Y1678" s="73">
        <f t="shared" si="527"/>
        <v>3.3208333333313931</v>
      </c>
      <c r="Z1678" s="74">
        <f>Table2[[#This Row],[ETA A TIMESLOT]]*24</f>
        <v>79.699999999953434</v>
      </c>
      <c r="AA1678" s="73">
        <f t="shared" si="528"/>
        <v>0</v>
      </c>
      <c r="AB1678" s="73" t="str">
        <f t="shared" si="529"/>
        <v>SI</v>
      </c>
      <c r="AC1678" s="74">
        <f>Table2[[#This Row],[PUNTUALIDAD (H)]]*24</f>
        <v>0</v>
      </c>
      <c r="AD1678" s="73">
        <f t="shared" si="530"/>
        <v>3.3243055555503815</v>
      </c>
      <c r="AE1678" s="74">
        <f>Table2[[#This Row],[ATA TO UNLOADING]]*24</f>
        <v>79.783333333209157</v>
      </c>
      <c r="AF1678" s="74" t="str">
        <f>IF(Table2[[#This Row],[ATA TO UNLOADING 2]]&lt;=48,"YES","NO")</f>
        <v>NO</v>
      </c>
      <c r="AG1678" s="75">
        <f t="shared" si="531"/>
        <v>0.25</v>
      </c>
      <c r="AH1678" s="2" t="s">
        <v>42</v>
      </c>
      <c r="AI1678" s="2" t="str">
        <f t="shared" si="532"/>
        <v>SELU4002912</v>
      </c>
      <c r="AJ1678" s="76" t="str">
        <f t="shared" si="533"/>
        <v>CTU FLEVOKUST BV</v>
      </c>
      <c r="AK1678" s="77">
        <f>IF($M1678="TRUCK",VLOOKUP($AQ1678,Invoicing!$A$17:$B$49,MATCH($AK$1,Invoicing!$A$17:$B$17,0),FALSE),VLOOKUP($AQ1678,Invoicing!$N$17:$O$21,MATCH($AK$1,Invoicing!$N$17:$O$17,0),FALSE))</f>
        <v>380</v>
      </c>
      <c r="AL1678" s="78" t="e">
        <f>VLOOKUP($E1678,Invoicing!$A$1:$H$8,MATCH(TRACKER!$N1679,Invoicing!$A$1:$H$1,0),FALSE)</f>
        <v>#N/A</v>
      </c>
      <c r="AM1678" s="78">
        <v>35</v>
      </c>
      <c r="AN1678" s="78">
        <f t="shared" si="534"/>
        <v>0</v>
      </c>
      <c r="AO1678" s="2">
        <f t="shared" si="535"/>
        <v>4</v>
      </c>
      <c r="AP1678" s="2" t="str">
        <f t="shared" si="536"/>
        <v>WEEK</v>
      </c>
      <c r="AQ1678" s="2" t="str">
        <f t="shared" si="537"/>
        <v>CTU FLEVOKUST BVWEEK</v>
      </c>
      <c r="AR1678" s="71">
        <f t="shared" si="538"/>
        <v>380</v>
      </c>
      <c r="AS1678" s="71">
        <f>VLOOKUP(AJ1678,Invoicing!A:K,10,FALSE)</f>
        <v>0</v>
      </c>
      <c r="AT1678" s="71">
        <f t="shared" si="539"/>
        <v>380</v>
      </c>
    </row>
    <row r="1679" spans="1:46">
      <c r="A1679" s="37" t="s">
        <v>56</v>
      </c>
      <c r="B1679" s="3" t="s">
        <v>38</v>
      </c>
      <c r="C1679" s="11">
        <v>45571.929166666669</v>
      </c>
      <c r="D1679" s="11">
        <v>45571.541666666664</v>
      </c>
      <c r="E1679" s="11" t="s">
        <v>49</v>
      </c>
      <c r="F1679" s="11" t="s">
        <v>40</v>
      </c>
      <c r="G1679" s="3" t="s">
        <v>1856</v>
      </c>
      <c r="H1679" s="3" t="s">
        <v>41</v>
      </c>
      <c r="I1679" s="11">
        <v>45572.958333333336</v>
      </c>
      <c r="J1679" s="12">
        <v>45573.420138888891</v>
      </c>
      <c r="K1679" s="12">
        <v>45573.458333333336</v>
      </c>
      <c r="L1679" s="12">
        <v>45573.423611111109</v>
      </c>
      <c r="M1679" s="61" t="s">
        <v>115</v>
      </c>
      <c r="N1679" s="3" t="s">
        <v>42</v>
      </c>
      <c r="O1679" s="3">
        <v>0</v>
      </c>
      <c r="P1679" s="1">
        <f t="shared" si="520"/>
        <v>41</v>
      </c>
      <c r="Q1679" s="1">
        <f t="shared" si="521"/>
        <v>10</v>
      </c>
      <c r="R1679" s="72">
        <f t="shared" si="522"/>
        <v>45573.420138888891</v>
      </c>
      <c r="S1679" s="73">
        <f t="shared" si="523"/>
        <v>1.0291666666671517</v>
      </c>
      <c r="T1679" s="74">
        <f>Table2[[#This Row],[ETA A OFRECIMIENTO]]*24</f>
        <v>24.700000000011642</v>
      </c>
      <c r="U1679" s="1" t="str">
        <f t="shared" si="524"/>
        <v>YES</v>
      </c>
      <c r="V1679" s="73">
        <f t="shared" si="525"/>
        <v>0.5</v>
      </c>
      <c r="W1679" s="74">
        <f>Table2[[#This Row],[DEL. AVAILABLE A SLOT]]*24</f>
        <v>12</v>
      </c>
      <c r="X1679" s="1" t="str">
        <f t="shared" si="526"/>
        <v>SI</v>
      </c>
      <c r="Y1679" s="73">
        <f t="shared" si="527"/>
        <v>1.5291666666671517</v>
      </c>
      <c r="Z1679" s="74">
        <f>Table2[[#This Row],[ETA A TIMESLOT]]*24</f>
        <v>36.700000000011642</v>
      </c>
      <c r="AA1679" s="73">
        <f t="shared" si="528"/>
        <v>0</v>
      </c>
      <c r="AB1679" s="73" t="str">
        <f t="shared" si="529"/>
        <v>SI</v>
      </c>
      <c r="AC1679" s="74">
        <f>Table2[[#This Row],[PUNTUALIDAD (H)]]*24</f>
        <v>0</v>
      </c>
      <c r="AD1679" s="73">
        <f t="shared" si="530"/>
        <v>1.4944444444408873</v>
      </c>
      <c r="AE1679" s="74">
        <f>Table2[[#This Row],[ATA TO UNLOADING]]*24</f>
        <v>35.866666666581295</v>
      </c>
      <c r="AF1679" s="74" t="str">
        <f>IF(Table2[[#This Row],[ATA TO UNLOADING 2]]&lt;=48,"YES","NO")</f>
        <v>YES</v>
      </c>
      <c r="AG1679" s="75">
        <f t="shared" si="531"/>
        <v>0.45833333333575865</v>
      </c>
      <c r="AH1679" s="2" t="s">
        <v>42</v>
      </c>
      <c r="AI1679" s="2" t="str">
        <f t="shared" si="532"/>
        <v>SUDU6851183</v>
      </c>
      <c r="AJ1679" s="76" t="str">
        <f t="shared" si="533"/>
        <v>CTU FLEVOKUST BV</v>
      </c>
      <c r="AK1679" s="77">
        <f>IF($M1679="TRUCK",VLOOKUP($AQ1679,Invoicing!$A$17:$B$49,MATCH($AK$1,Invoicing!$A$17:$B$17,0),FALSE),VLOOKUP($AQ1679,Invoicing!$N$17:$O$21,MATCH($AK$1,Invoicing!$N$17:$O$17,0),FALSE))</f>
        <v>520</v>
      </c>
      <c r="AL1679" s="78" t="e">
        <f>VLOOKUP($E1679,Invoicing!$A$1:$H$8,MATCH(TRACKER!$N1680,Invoicing!$A$1:$H$1,0),FALSE)</f>
        <v>#N/A</v>
      </c>
      <c r="AM1679" s="78">
        <v>35</v>
      </c>
      <c r="AN1679" s="78">
        <f t="shared" si="534"/>
        <v>0</v>
      </c>
      <c r="AO1679" s="2">
        <f t="shared" si="535"/>
        <v>2</v>
      </c>
      <c r="AP1679" s="2" t="str">
        <f t="shared" si="536"/>
        <v>WEEK</v>
      </c>
      <c r="AQ1679" s="2" t="str">
        <f t="shared" si="537"/>
        <v>CTU FLEVOKUST BVWEEK</v>
      </c>
      <c r="AR1679" s="71">
        <f t="shared" si="538"/>
        <v>520</v>
      </c>
      <c r="AS1679" s="71">
        <f>VLOOKUP(AJ1679,Invoicing!A:K,10,FALSE)</f>
        <v>0</v>
      </c>
      <c r="AT1679" s="71">
        <f t="shared" si="539"/>
        <v>520</v>
      </c>
    </row>
    <row r="1680" spans="1:46">
      <c r="A1680" s="37" t="s">
        <v>56</v>
      </c>
      <c r="B1680" s="3" t="s">
        <v>38</v>
      </c>
      <c r="C1680" s="11">
        <v>45571.929166666669</v>
      </c>
      <c r="D1680" s="11">
        <v>45571.541666666664</v>
      </c>
      <c r="E1680" s="11" t="s">
        <v>44</v>
      </c>
      <c r="F1680" s="11" t="s">
        <v>40</v>
      </c>
      <c r="G1680" s="3" t="s">
        <v>1857</v>
      </c>
      <c r="H1680" s="3" t="s">
        <v>41</v>
      </c>
      <c r="I1680" s="11">
        <v>45572.958333333336</v>
      </c>
      <c r="J1680" s="12">
        <v>45573.604166666664</v>
      </c>
      <c r="K1680" s="12">
        <v>45573.604166666664</v>
      </c>
      <c r="L1680" s="12">
        <v>45573.607638888891</v>
      </c>
      <c r="M1680" s="12" t="s">
        <v>115</v>
      </c>
      <c r="N1680" s="3" t="s">
        <v>42</v>
      </c>
      <c r="O1680" s="3">
        <v>0</v>
      </c>
      <c r="P1680" s="1">
        <f t="shared" si="520"/>
        <v>41</v>
      </c>
      <c r="Q1680" s="1">
        <f t="shared" si="521"/>
        <v>10</v>
      </c>
      <c r="R1680" s="72">
        <f t="shared" si="522"/>
        <v>45573.604166666664</v>
      </c>
      <c r="S1680" s="73">
        <f t="shared" si="523"/>
        <v>1.0291666666671517</v>
      </c>
      <c r="T1680" s="74">
        <f>Table2[[#This Row],[ETA A OFRECIMIENTO]]*24</f>
        <v>24.700000000011642</v>
      </c>
      <c r="U1680" s="1" t="str">
        <f t="shared" si="524"/>
        <v>YES</v>
      </c>
      <c r="V1680" s="73">
        <f t="shared" si="525"/>
        <v>0.64583333332848269</v>
      </c>
      <c r="W1680" s="74">
        <f>Table2[[#This Row],[DEL. AVAILABLE A SLOT]]*24</f>
        <v>15.499999999883585</v>
      </c>
      <c r="X1680" s="1" t="str">
        <f t="shared" si="526"/>
        <v>SI</v>
      </c>
      <c r="Y1680" s="73">
        <f t="shared" si="527"/>
        <v>1.6749999999956344</v>
      </c>
      <c r="Z1680" s="74">
        <f>Table2[[#This Row],[ETA A TIMESLOT]]*24</f>
        <v>40.199999999895226</v>
      </c>
      <c r="AA1680" s="73">
        <f t="shared" si="528"/>
        <v>0</v>
      </c>
      <c r="AB1680" s="73" t="str">
        <f t="shared" si="529"/>
        <v>SI</v>
      </c>
      <c r="AC1680" s="74">
        <f>Table2[[#This Row],[PUNTUALIDAD (H)]]*24</f>
        <v>0</v>
      </c>
      <c r="AD1680" s="73">
        <f t="shared" si="530"/>
        <v>1.6784722222218988</v>
      </c>
      <c r="AE1680" s="74">
        <f>Table2[[#This Row],[ATA TO UNLOADING]]*24</f>
        <v>40.283333333325572</v>
      </c>
      <c r="AF1680" s="74" t="str">
        <f>IF(Table2[[#This Row],[ATA TO UNLOADING 2]]&lt;=48,"YES","NO")</f>
        <v>YES</v>
      </c>
      <c r="AG1680" s="75">
        <f t="shared" si="531"/>
        <v>0.60416666666424135</v>
      </c>
      <c r="AH1680" s="2" t="s">
        <v>42</v>
      </c>
      <c r="AI1680" s="2" t="str">
        <f t="shared" si="532"/>
        <v>TCKU6629558</v>
      </c>
      <c r="AJ1680" s="76" t="str">
        <f t="shared" si="533"/>
        <v>MSI</v>
      </c>
      <c r="AK1680" s="77">
        <f>IF($M1680="TRUCK",VLOOKUP($AQ1680,Invoicing!$A$17:$B$49,MATCH($AK$1,Invoicing!$A$17:$B$17,0),FALSE),VLOOKUP($AQ1680,Invoicing!$N$17:$O$21,MATCH($AK$1,Invoicing!$N$17:$O$17,0),FALSE))</f>
        <v>480</v>
      </c>
      <c r="AL1680" s="78" t="e">
        <f>VLOOKUP($E1680,Invoicing!$A$1:$H$8,MATCH(TRACKER!$N1681,Invoicing!$A$1:$H$1,0),FALSE)</f>
        <v>#N/A</v>
      </c>
      <c r="AM1680" s="78">
        <f>VLOOKUP($E1680,Invoicing!$A$1:$H$8,MATCH(TRACKER!$O$1,Invoicing!$A$1:$H$1,0),FALSE)</f>
        <v>50</v>
      </c>
      <c r="AN1680" s="78">
        <f t="shared" si="534"/>
        <v>0</v>
      </c>
      <c r="AO1680" s="2">
        <f t="shared" si="535"/>
        <v>2</v>
      </c>
      <c r="AP1680" s="2" t="str">
        <f t="shared" si="536"/>
        <v>WEEK</v>
      </c>
      <c r="AQ1680" s="2" t="str">
        <f t="shared" si="537"/>
        <v>MSIWEEK</v>
      </c>
      <c r="AR1680" s="71">
        <f t="shared" si="538"/>
        <v>480</v>
      </c>
      <c r="AS1680" s="71">
        <f>VLOOKUP(AJ1680,Invoicing!A:K,10,FALSE)</f>
        <v>25</v>
      </c>
      <c r="AT1680" s="71">
        <f t="shared" si="539"/>
        <v>505</v>
      </c>
    </row>
    <row r="1681" spans="1:47">
      <c r="A1681" s="37" t="s">
        <v>56</v>
      </c>
      <c r="B1681" s="3" t="s">
        <v>38</v>
      </c>
      <c r="C1681" s="11">
        <v>45571.929166666669</v>
      </c>
      <c r="D1681" s="11">
        <v>45571.541666666664</v>
      </c>
      <c r="E1681" s="11" t="s">
        <v>49</v>
      </c>
      <c r="F1681" s="11" t="s">
        <v>40</v>
      </c>
      <c r="G1681" s="3" t="s">
        <v>1858</v>
      </c>
      <c r="H1681" s="3" t="s">
        <v>41</v>
      </c>
      <c r="I1681" s="11">
        <v>45572.958333333336</v>
      </c>
      <c r="J1681" s="12">
        <v>45573.810416666667</v>
      </c>
      <c r="K1681" s="12">
        <v>45573.791666666664</v>
      </c>
      <c r="L1681" s="12">
        <v>45573.813888888886</v>
      </c>
      <c r="M1681" s="12" t="s">
        <v>12</v>
      </c>
      <c r="N1681" s="3" t="s">
        <v>42</v>
      </c>
      <c r="O1681" s="3">
        <v>0</v>
      </c>
      <c r="P1681" s="1">
        <f t="shared" si="520"/>
        <v>41</v>
      </c>
      <c r="Q1681" s="1">
        <f t="shared" si="521"/>
        <v>10</v>
      </c>
      <c r="R1681" s="72">
        <f t="shared" si="522"/>
        <v>45573.810416666667</v>
      </c>
      <c r="S1681" s="73">
        <f t="shared" si="523"/>
        <v>1.0291666666671517</v>
      </c>
      <c r="T1681" s="74">
        <f>Table2[[#This Row],[ETA A OFRECIMIENTO]]*24</f>
        <v>24.700000000011642</v>
      </c>
      <c r="U1681" s="1" t="str">
        <f t="shared" si="524"/>
        <v>YES</v>
      </c>
      <c r="V1681" s="73">
        <f t="shared" si="525"/>
        <v>0.83333333332848269</v>
      </c>
      <c r="W1681" s="74">
        <f>Table2[[#This Row],[DEL. AVAILABLE A SLOT]]*24</f>
        <v>19.999999999883585</v>
      </c>
      <c r="X1681" s="1" t="str">
        <f t="shared" si="526"/>
        <v>SI</v>
      </c>
      <c r="Y1681" s="73">
        <f t="shared" si="527"/>
        <v>1.8624999999956344</v>
      </c>
      <c r="Z1681" s="74">
        <f>Table2[[#This Row],[ETA A TIMESLOT]]*24</f>
        <v>44.699999999895226</v>
      </c>
      <c r="AA1681" s="73">
        <f t="shared" si="528"/>
        <v>1.8750000002910383E-2</v>
      </c>
      <c r="AB1681" s="73" t="str">
        <f t="shared" si="529"/>
        <v>SI</v>
      </c>
      <c r="AC1681" s="74">
        <f>Table2[[#This Row],[PUNTUALIDAD (H)]]*24</f>
        <v>0.45000000006984919</v>
      </c>
      <c r="AD1681" s="73">
        <f t="shared" si="530"/>
        <v>1.8847222222175333</v>
      </c>
      <c r="AE1681" s="74">
        <f>Table2[[#This Row],[ATA TO UNLOADING]]*24</f>
        <v>45.233333333220799</v>
      </c>
      <c r="AF1681" s="74" t="str">
        <f>IF(Table2[[#This Row],[ATA TO UNLOADING 2]]&lt;=48,"YES","NO")</f>
        <v>YES</v>
      </c>
      <c r="AG1681" s="75">
        <f t="shared" si="531"/>
        <v>0.79166666666424135</v>
      </c>
      <c r="AH1681" s="2" t="s">
        <v>42</v>
      </c>
      <c r="AI1681" s="2" t="str">
        <f t="shared" si="532"/>
        <v>TCKU7272589</v>
      </c>
      <c r="AJ1681" s="76" t="str">
        <f t="shared" si="533"/>
        <v>CTU FLEVOKUST BV</v>
      </c>
      <c r="AK1681" s="77">
        <f>IF($M1681="TRUCK",VLOOKUP($AQ1681,Invoicing!$A$17:$B$49,MATCH($AK$1,Invoicing!$A$17:$B$17,0),FALSE),VLOOKUP($AQ1681,Invoicing!$N$17:$O$21,MATCH($AK$1,Invoicing!$N$17:$O$17,0),FALSE))</f>
        <v>380</v>
      </c>
      <c r="AL1681" s="78" t="e">
        <f>VLOOKUP($E1681,Invoicing!$A$1:$H$8,MATCH(TRACKER!$N1682,Invoicing!$A$1:$H$1,0),FALSE)</f>
        <v>#N/A</v>
      </c>
      <c r="AM1681" s="78">
        <v>35</v>
      </c>
      <c r="AN1681" s="78">
        <f t="shared" si="534"/>
        <v>0</v>
      </c>
      <c r="AO1681" s="2">
        <f t="shared" si="535"/>
        <v>2</v>
      </c>
      <c r="AP1681" s="2" t="str">
        <f t="shared" si="536"/>
        <v>WEEK</v>
      </c>
      <c r="AQ1681" s="2" t="str">
        <f t="shared" si="537"/>
        <v>CTU FLEVOKUST BVWEEK</v>
      </c>
      <c r="AR1681" s="71">
        <f t="shared" si="538"/>
        <v>380</v>
      </c>
      <c r="AS1681" s="71">
        <f>VLOOKUP(AJ1681,Invoicing!A:K,10,FALSE)</f>
        <v>0</v>
      </c>
      <c r="AT1681" s="71">
        <f t="shared" si="539"/>
        <v>380</v>
      </c>
    </row>
    <row r="1682" spans="1:47">
      <c r="A1682" s="37" t="s">
        <v>56</v>
      </c>
      <c r="B1682" s="3" t="s">
        <v>38</v>
      </c>
      <c r="C1682" s="11">
        <v>45571.929166666669</v>
      </c>
      <c r="D1682" s="11">
        <v>45571.541666666664</v>
      </c>
      <c r="E1682" s="11" t="s">
        <v>49</v>
      </c>
      <c r="F1682" s="11" t="s">
        <v>40</v>
      </c>
      <c r="G1682" s="3" t="s">
        <v>1859</v>
      </c>
      <c r="H1682" s="3" t="s">
        <v>41</v>
      </c>
      <c r="I1682" s="11">
        <v>45572.958333333336</v>
      </c>
      <c r="J1682" s="12">
        <v>45574.839583333334</v>
      </c>
      <c r="K1682" s="12">
        <v>45574.833333333336</v>
      </c>
      <c r="L1682" s="12">
        <v>45574.854166666664</v>
      </c>
      <c r="M1682" s="61" t="s">
        <v>12</v>
      </c>
      <c r="N1682" s="3" t="s">
        <v>42</v>
      </c>
      <c r="O1682" s="3">
        <v>0</v>
      </c>
      <c r="P1682" s="1">
        <f t="shared" si="520"/>
        <v>41</v>
      </c>
      <c r="Q1682" s="1">
        <f t="shared" si="521"/>
        <v>10</v>
      </c>
      <c r="R1682" s="72">
        <f t="shared" si="522"/>
        <v>45574.839583333334</v>
      </c>
      <c r="S1682" s="73">
        <f t="shared" si="523"/>
        <v>1.0291666666671517</v>
      </c>
      <c r="T1682" s="74">
        <f>Table2[[#This Row],[ETA A OFRECIMIENTO]]*24</f>
        <v>24.700000000011642</v>
      </c>
      <c r="U1682" s="1" t="str">
        <f t="shared" si="524"/>
        <v>YES</v>
      </c>
      <c r="V1682" s="73">
        <f t="shared" si="525"/>
        <v>1.875</v>
      </c>
      <c r="W1682" s="74">
        <f>Table2[[#This Row],[DEL. AVAILABLE A SLOT]]*24</f>
        <v>45</v>
      </c>
      <c r="X1682" s="1" t="str">
        <f t="shared" si="526"/>
        <v>NO</v>
      </c>
      <c r="Y1682" s="73">
        <f t="shared" si="527"/>
        <v>2.9041666666671517</v>
      </c>
      <c r="Z1682" s="74">
        <f>Table2[[#This Row],[ETA A TIMESLOT]]*24</f>
        <v>69.700000000011642</v>
      </c>
      <c r="AA1682" s="73">
        <f t="shared" si="528"/>
        <v>6.2499999985448085E-3</v>
      </c>
      <c r="AB1682" s="73" t="str">
        <f t="shared" si="529"/>
        <v>SI</v>
      </c>
      <c r="AC1682" s="74">
        <f>Table2[[#This Row],[PUNTUALIDAD (H)]]*24</f>
        <v>0.1499999999650754</v>
      </c>
      <c r="AD1682" s="73">
        <f t="shared" si="530"/>
        <v>2.9249999999956344</v>
      </c>
      <c r="AE1682" s="74">
        <f>Table2[[#This Row],[ATA TO UNLOADING]]*24</f>
        <v>70.199999999895226</v>
      </c>
      <c r="AF1682" s="74" t="str">
        <f>IF(Table2[[#This Row],[ATA TO UNLOADING 2]]&lt;=48,"YES","NO")</f>
        <v>NO</v>
      </c>
      <c r="AG1682" s="75">
        <f t="shared" si="531"/>
        <v>0.83333333333575865</v>
      </c>
      <c r="AH1682" s="2" t="s">
        <v>24</v>
      </c>
      <c r="AI1682" s="2" t="str">
        <f t="shared" si="532"/>
        <v>TCKU7404514</v>
      </c>
      <c r="AJ1682" s="76" t="str">
        <f t="shared" si="533"/>
        <v>CTU FLEVOKUST BV</v>
      </c>
      <c r="AK1682" s="77">
        <f>IF($M1682="TRUCK",VLOOKUP($AQ1682,Invoicing!$A$17:$B$49,MATCH($AK$1,Invoicing!$A$17:$B$17,0),FALSE),VLOOKUP($AQ1682,Invoicing!$N$17:$O$21,MATCH($AK$1,Invoicing!$N$17:$O$17,0),FALSE))</f>
        <v>380</v>
      </c>
      <c r="AL1682" s="78" t="e">
        <f>VLOOKUP($E1682,Invoicing!$A$1:$H$8,MATCH(TRACKER!$N1683,Invoicing!$A$1:$H$1,0),FALSE)</f>
        <v>#N/A</v>
      </c>
      <c r="AM1682" s="78">
        <v>35</v>
      </c>
      <c r="AN1682" s="78">
        <f t="shared" si="534"/>
        <v>0</v>
      </c>
      <c r="AO1682" s="2">
        <f t="shared" si="535"/>
        <v>3</v>
      </c>
      <c r="AP1682" s="2" t="str">
        <f t="shared" si="536"/>
        <v>NIGHT</v>
      </c>
      <c r="AQ1682" s="2" t="str">
        <f t="shared" si="537"/>
        <v>CTU FLEVOKUST BVNIGHT</v>
      </c>
      <c r="AR1682" s="71">
        <f t="shared" si="538"/>
        <v>380</v>
      </c>
      <c r="AS1682" s="71">
        <f>VLOOKUP(AJ1682,Invoicing!A:K,10,FALSE)</f>
        <v>0</v>
      </c>
      <c r="AT1682" s="71">
        <f t="shared" si="539"/>
        <v>380</v>
      </c>
    </row>
    <row r="1683" spans="1:47">
      <c r="A1683" s="37" t="s">
        <v>56</v>
      </c>
      <c r="B1683" s="3" t="s">
        <v>38</v>
      </c>
      <c r="C1683" s="11">
        <v>45571.929166666669</v>
      </c>
      <c r="D1683" s="11">
        <v>45571.541666666664</v>
      </c>
      <c r="E1683" s="11" t="s">
        <v>49</v>
      </c>
      <c r="F1683" s="11" t="s">
        <v>40</v>
      </c>
      <c r="G1683" s="3" t="s">
        <v>1860</v>
      </c>
      <c r="H1683" s="3" t="s">
        <v>41</v>
      </c>
      <c r="I1683" s="11">
        <v>45572.958333333336</v>
      </c>
      <c r="J1683" s="12">
        <v>45575.150694444441</v>
      </c>
      <c r="K1683" s="12">
        <v>45575.166666666664</v>
      </c>
      <c r="L1683" s="12">
        <v>45575.15625</v>
      </c>
      <c r="M1683" s="61" t="s">
        <v>12</v>
      </c>
      <c r="N1683" s="3" t="s">
        <v>42</v>
      </c>
      <c r="O1683" s="3">
        <v>0</v>
      </c>
      <c r="P1683" s="1">
        <f t="shared" si="520"/>
        <v>41</v>
      </c>
      <c r="Q1683" s="1">
        <f t="shared" si="521"/>
        <v>10</v>
      </c>
      <c r="R1683" s="72">
        <f t="shared" si="522"/>
        <v>45575.150694444441</v>
      </c>
      <c r="S1683" s="73">
        <f t="shared" si="523"/>
        <v>1.0291666666671517</v>
      </c>
      <c r="T1683" s="74">
        <f>Table2[[#This Row],[ETA A OFRECIMIENTO]]*24</f>
        <v>24.700000000011642</v>
      </c>
      <c r="U1683" s="1" t="str">
        <f t="shared" si="524"/>
        <v>YES</v>
      </c>
      <c r="V1683" s="73">
        <f t="shared" si="525"/>
        <v>2.2083333333284827</v>
      </c>
      <c r="W1683" s="74">
        <f>Table2[[#This Row],[DEL. AVAILABLE A SLOT]]*24</f>
        <v>52.999999999883585</v>
      </c>
      <c r="X1683" s="1" t="str">
        <f t="shared" si="526"/>
        <v>NO</v>
      </c>
      <c r="Y1683" s="73">
        <f t="shared" si="527"/>
        <v>3.2374999999956344</v>
      </c>
      <c r="Z1683" s="74">
        <f>Table2[[#This Row],[ETA A TIMESLOT]]*24</f>
        <v>77.699999999895226</v>
      </c>
      <c r="AA1683" s="73">
        <f t="shared" si="528"/>
        <v>0</v>
      </c>
      <c r="AB1683" s="73" t="str">
        <f t="shared" si="529"/>
        <v>SI</v>
      </c>
      <c r="AC1683" s="74">
        <f>Table2[[#This Row],[PUNTUALIDAD (H)]]*24</f>
        <v>0</v>
      </c>
      <c r="AD1683" s="73">
        <f t="shared" si="530"/>
        <v>3.2270833333313931</v>
      </c>
      <c r="AE1683" s="74">
        <f>Table2[[#This Row],[ATA TO UNLOADING]]*24</f>
        <v>77.449999999953434</v>
      </c>
      <c r="AF1683" s="74" t="str">
        <f>IF(Table2[[#This Row],[ATA TO UNLOADING 2]]&lt;=48,"YES","NO")</f>
        <v>NO</v>
      </c>
      <c r="AG1683" s="75">
        <f t="shared" si="531"/>
        <v>0.16666666666424135</v>
      </c>
      <c r="AH1683" s="2" t="s">
        <v>24</v>
      </c>
      <c r="AI1683" s="2" t="str">
        <f t="shared" si="532"/>
        <v>TCLU1774273</v>
      </c>
      <c r="AJ1683" s="76" t="str">
        <f t="shared" si="533"/>
        <v>CTU FLEVOKUST BV</v>
      </c>
      <c r="AK1683" s="77">
        <f>IF($M1683="TRUCK",VLOOKUP($AQ1683,Invoicing!$A$17:$B$49,MATCH($AK$1,Invoicing!$A$17:$B$17,0),FALSE),VLOOKUP($AQ1683,Invoicing!$N$17:$O$21,MATCH($AK$1,Invoicing!$N$17:$O$17,0),FALSE))</f>
        <v>380</v>
      </c>
      <c r="AL1683" s="78" t="e">
        <f>VLOOKUP($E1683,Invoicing!$A$1:$H$8,MATCH(TRACKER!$N1684,Invoicing!$A$1:$H$1,0),FALSE)</f>
        <v>#N/A</v>
      </c>
      <c r="AM1683" s="78">
        <v>35</v>
      </c>
      <c r="AN1683" s="78">
        <f t="shared" si="534"/>
        <v>0</v>
      </c>
      <c r="AO1683" s="2">
        <f t="shared" si="535"/>
        <v>4</v>
      </c>
      <c r="AP1683" s="2" t="str">
        <f t="shared" si="536"/>
        <v>NIGHT</v>
      </c>
      <c r="AQ1683" s="2" t="str">
        <f t="shared" si="537"/>
        <v>CTU FLEVOKUST BVNIGHT</v>
      </c>
      <c r="AR1683" s="71">
        <f t="shared" si="538"/>
        <v>380</v>
      </c>
      <c r="AS1683" s="71">
        <f>VLOOKUP(AJ1683,Invoicing!A:K,10,FALSE)</f>
        <v>0</v>
      </c>
      <c r="AT1683" s="71">
        <f t="shared" si="539"/>
        <v>380</v>
      </c>
    </row>
    <row r="1684" spans="1:47">
      <c r="A1684" s="37" t="s">
        <v>56</v>
      </c>
      <c r="B1684" s="3" t="s">
        <v>38</v>
      </c>
      <c r="C1684" s="11">
        <v>45571.929166666669</v>
      </c>
      <c r="D1684" s="11">
        <v>45571.541666666664</v>
      </c>
      <c r="E1684" s="11" t="s">
        <v>49</v>
      </c>
      <c r="F1684" s="11" t="s">
        <v>40</v>
      </c>
      <c r="G1684" s="3" t="s">
        <v>1861</v>
      </c>
      <c r="H1684" s="3" t="s">
        <v>2821</v>
      </c>
      <c r="I1684" s="11">
        <v>45572.958333333336</v>
      </c>
      <c r="J1684" s="12">
        <v>45574.550694444442</v>
      </c>
      <c r="K1684" s="12">
        <v>45574.625</v>
      </c>
      <c r="L1684" s="12">
        <v>45574.638888888891</v>
      </c>
      <c r="M1684" s="61" t="s">
        <v>12</v>
      </c>
      <c r="N1684" s="3" t="s">
        <v>42</v>
      </c>
      <c r="O1684" s="3">
        <v>1</v>
      </c>
      <c r="P1684" s="1">
        <f t="shared" si="520"/>
        <v>41</v>
      </c>
      <c r="Q1684" s="1">
        <f t="shared" si="521"/>
        <v>10</v>
      </c>
      <c r="R1684" s="72">
        <f t="shared" si="522"/>
        <v>45574.550694444442</v>
      </c>
      <c r="S1684" s="73">
        <f t="shared" si="523"/>
        <v>1.0291666666671517</v>
      </c>
      <c r="T1684" s="74">
        <f>Table2[[#This Row],[ETA A OFRECIMIENTO]]*24</f>
        <v>24.700000000011642</v>
      </c>
      <c r="U1684" s="1" t="str">
        <f t="shared" si="524"/>
        <v>YES</v>
      </c>
      <c r="V1684" s="73">
        <f t="shared" si="525"/>
        <v>1.6666666666642413</v>
      </c>
      <c r="W1684" s="74">
        <f>Table2[[#This Row],[DEL. AVAILABLE A SLOT]]*24</f>
        <v>39.999999999941792</v>
      </c>
      <c r="X1684" s="1" t="str">
        <f t="shared" si="526"/>
        <v>NO</v>
      </c>
      <c r="Y1684" s="73">
        <f t="shared" si="527"/>
        <v>2.6958333333313931</v>
      </c>
      <c r="Z1684" s="74">
        <f>Table2[[#This Row],[ETA A TIMESLOT]]*24</f>
        <v>64.699999999953434</v>
      </c>
      <c r="AA1684" s="73">
        <f t="shared" si="528"/>
        <v>0</v>
      </c>
      <c r="AB1684" s="73" t="str">
        <f t="shared" si="529"/>
        <v>SI</v>
      </c>
      <c r="AC1684" s="74">
        <f>Table2[[#This Row],[PUNTUALIDAD (H)]]*24</f>
        <v>0</v>
      </c>
      <c r="AD1684" s="73">
        <f t="shared" si="530"/>
        <v>2.7097222222218988</v>
      </c>
      <c r="AE1684" s="74">
        <f>Table2[[#This Row],[ATA TO UNLOADING]]*24</f>
        <v>65.033333333325572</v>
      </c>
      <c r="AF1684" s="74" t="str">
        <f>IF(Table2[[#This Row],[ATA TO UNLOADING 2]]&lt;=48,"YES","NO")</f>
        <v>NO</v>
      </c>
      <c r="AG1684" s="75">
        <f t="shared" si="531"/>
        <v>0.625</v>
      </c>
      <c r="AH1684" s="2" t="s">
        <v>42</v>
      </c>
      <c r="AI1684" s="2" t="str">
        <f t="shared" si="532"/>
        <v>TCLU8008937</v>
      </c>
      <c r="AJ1684" s="76" t="str">
        <f t="shared" si="533"/>
        <v>CTU FLEVOKUST BV</v>
      </c>
      <c r="AK1684" s="77">
        <f>IF($M1684="TRUCK",VLOOKUP($AQ1684,Invoicing!$A$17:$B$49,MATCH($AK$1,Invoicing!$A$17:$B$17,0),FALSE),VLOOKUP($AQ1684,Invoicing!$N$17:$O$21,MATCH($AK$1,Invoicing!$N$17:$O$17,0),FALSE))</f>
        <v>380</v>
      </c>
      <c r="AL1684" s="78" t="e">
        <f>VLOOKUP($E1684,Invoicing!$A$1:$H$8,MATCH(TRACKER!$N1685,Invoicing!$A$1:$H$1,0),FALSE)</f>
        <v>#N/A</v>
      </c>
      <c r="AM1684" s="78">
        <v>35</v>
      </c>
      <c r="AN1684" s="78">
        <f t="shared" si="534"/>
        <v>35</v>
      </c>
      <c r="AO1684" s="2">
        <f t="shared" si="535"/>
        <v>3</v>
      </c>
      <c r="AP1684" s="2" t="str">
        <f t="shared" si="536"/>
        <v>WEEK</v>
      </c>
      <c r="AQ1684" s="2" t="str">
        <f t="shared" si="537"/>
        <v>CTU FLEVOKUST BVWEEK</v>
      </c>
      <c r="AR1684" s="71">
        <f t="shared" si="538"/>
        <v>415</v>
      </c>
      <c r="AS1684" s="71">
        <f>VLOOKUP(AJ1684,Invoicing!A:K,10,FALSE)</f>
        <v>0</v>
      </c>
      <c r="AT1684" s="71">
        <f t="shared" si="539"/>
        <v>415</v>
      </c>
    </row>
    <row r="1685" spans="1:47">
      <c r="A1685" s="37" t="s">
        <v>56</v>
      </c>
      <c r="B1685" s="3" t="s">
        <v>38</v>
      </c>
      <c r="C1685" s="11">
        <v>45571.929166666669</v>
      </c>
      <c r="D1685" s="11">
        <v>45571.541666666664</v>
      </c>
      <c r="E1685" s="11" t="s">
        <v>49</v>
      </c>
      <c r="F1685" s="11" t="s">
        <v>40</v>
      </c>
      <c r="G1685" s="3" t="s">
        <v>1862</v>
      </c>
      <c r="H1685" s="3" t="s">
        <v>41</v>
      </c>
      <c r="I1685" s="11">
        <v>45572.958333333336</v>
      </c>
      <c r="J1685" s="12">
        <v>45574.90625</v>
      </c>
      <c r="K1685" s="12">
        <v>45574.958333333336</v>
      </c>
      <c r="L1685" s="12">
        <v>45574.923611111109</v>
      </c>
      <c r="M1685" s="61" t="s">
        <v>12</v>
      </c>
      <c r="N1685" s="3" t="s">
        <v>42</v>
      </c>
      <c r="O1685" s="3">
        <v>0</v>
      </c>
      <c r="P1685" s="1">
        <f t="shared" si="520"/>
        <v>41</v>
      </c>
      <c r="Q1685" s="1">
        <f t="shared" si="521"/>
        <v>10</v>
      </c>
      <c r="R1685" s="72">
        <f t="shared" si="522"/>
        <v>45574.90625</v>
      </c>
      <c r="S1685" s="73">
        <f t="shared" si="523"/>
        <v>1.0291666666671517</v>
      </c>
      <c r="T1685" s="74">
        <f>Table2[[#This Row],[ETA A OFRECIMIENTO]]*24</f>
        <v>24.700000000011642</v>
      </c>
      <c r="U1685" s="1" t="str">
        <f t="shared" si="524"/>
        <v>YES</v>
      </c>
      <c r="V1685" s="73">
        <f t="shared" si="525"/>
        <v>2</v>
      </c>
      <c r="W1685" s="74">
        <f>Table2[[#This Row],[DEL. AVAILABLE A SLOT]]*24</f>
        <v>48</v>
      </c>
      <c r="X1685" s="1" t="str">
        <f t="shared" si="526"/>
        <v>NO</v>
      </c>
      <c r="Y1685" s="73">
        <f t="shared" si="527"/>
        <v>3.0291666666671517</v>
      </c>
      <c r="Z1685" s="74">
        <f>Table2[[#This Row],[ETA A TIMESLOT]]*24</f>
        <v>72.700000000011642</v>
      </c>
      <c r="AA1685" s="73">
        <f t="shared" si="528"/>
        <v>0</v>
      </c>
      <c r="AB1685" s="73" t="str">
        <f t="shared" si="529"/>
        <v>SI</v>
      </c>
      <c r="AC1685" s="74">
        <f>Table2[[#This Row],[PUNTUALIDAD (H)]]*24</f>
        <v>0</v>
      </c>
      <c r="AD1685" s="73">
        <f t="shared" si="530"/>
        <v>2.9944444444408873</v>
      </c>
      <c r="AE1685" s="74">
        <f>Table2[[#This Row],[ATA TO UNLOADING]]*24</f>
        <v>71.866666666581295</v>
      </c>
      <c r="AF1685" s="74" t="str">
        <f>IF(Table2[[#This Row],[ATA TO UNLOADING 2]]&lt;=48,"YES","NO")</f>
        <v>NO</v>
      </c>
      <c r="AG1685" s="75">
        <f t="shared" si="531"/>
        <v>0.95833333333575865</v>
      </c>
      <c r="AH1685" s="2" t="s">
        <v>24</v>
      </c>
      <c r="AI1685" s="2" t="str">
        <f t="shared" si="532"/>
        <v>TCNU1934255</v>
      </c>
      <c r="AJ1685" s="76" t="str">
        <f t="shared" si="533"/>
        <v>CTU FLEVOKUST BV</v>
      </c>
      <c r="AK1685" s="77">
        <f>IF($M1685="TRUCK",VLOOKUP($AQ1685,Invoicing!$A$17:$B$49,MATCH($AK$1,Invoicing!$A$17:$B$17,0),FALSE),VLOOKUP($AQ1685,Invoicing!$N$17:$O$21,MATCH($AK$1,Invoicing!$N$17:$O$17,0),FALSE))</f>
        <v>380</v>
      </c>
      <c r="AL1685" s="78" t="e">
        <f>VLOOKUP($E1685,Invoicing!$A$1:$H$8,MATCH(TRACKER!$N1686,Invoicing!$A$1:$H$1,0),FALSE)</f>
        <v>#N/A</v>
      </c>
      <c r="AM1685" s="78">
        <v>35</v>
      </c>
      <c r="AN1685" s="78">
        <f t="shared" si="534"/>
        <v>0</v>
      </c>
      <c r="AO1685" s="2">
        <f t="shared" si="535"/>
        <v>3</v>
      </c>
      <c r="AP1685" s="2" t="str">
        <f t="shared" si="536"/>
        <v>NIGHT</v>
      </c>
      <c r="AQ1685" s="2" t="str">
        <f t="shared" si="537"/>
        <v>CTU FLEVOKUST BVNIGHT</v>
      </c>
      <c r="AR1685" s="71">
        <f t="shared" si="538"/>
        <v>380</v>
      </c>
      <c r="AS1685" s="71">
        <f>VLOOKUP(AJ1685,Invoicing!A:K,10,FALSE)</f>
        <v>0</v>
      </c>
      <c r="AT1685" s="71">
        <f t="shared" si="539"/>
        <v>380</v>
      </c>
    </row>
    <row r="1686" spans="1:47">
      <c r="A1686" s="37" t="s">
        <v>56</v>
      </c>
      <c r="B1686" s="3" t="s">
        <v>38</v>
      </c>
      <c r="C1686" s="11">
        <v>45571.929166666669</v>
      </c>
      <c r="D1686" s="11">
        <v>45571.541666666664</v>
      </c>
      <c r="E1686" s="11" t="s">
        <v>49</v>
      </c>
      <c r="F1686" s="11" t="s">
        <v>40</v>
      </c>
      <c r="G1686" s="3" t="s">
        <v>1863</v>
      </c>
      <c r="H1686" s="3" t="s">
        <v>41</v>
      </c>
      <c r="I1686" s="11">
        <v>45572.958333333336</v>
      </c>
      <c r="J1686" s="12">
        <v>45573.747916666667</v>
      </c>
      <c r="K1686" s="12">
        <v>45573.791666666664</v>
      </c>
      <c r="L1686" s="12">
        <v>45573.760416666664</v>
      </c>
      <c r="M1686" s="61" t="s">
        <v>12</v>
      </c>
      <c r="N1686" s="3" t="s">
        <v>42</v>
      </c>
      <c r="O1686" s="3">
        <v>0</v>
      </c>
      <c r="P1686" s="1">
        <f t="shared" si="520"/>
        <v>41</v>
      </c>
      <c r="Q1686" s="1">
        <f t="shared" si="521"/>
        <v>10</v>
      </c>
      <c r="R1686" s="72">
        <f t="shared" si="522"/>
        <v>45573.747916666667</v>
      </c>
      <c r="S1686" s="73">
        <f t="shared" si="523"/>
        <v>1.0291666666671517</v>
      </c>
      <c r="T1686" s="74">
        <f>Table2[[#This Row],[ETA A OFRECIMIENTO]]*24</f>
        <v>24.700000000011642</v>
      </c>
      <c r="U1686" s="1" t="str">
        <f t="shared" si="524"/>
        <v>YES</v>
      </c>
      <c r="V1686" s="73">
        <f t="shared" si="525"/>
        <v>0.83333333332848269</v>
      </c>
      <c r="W1686" s="74">
        <f>Table2[[#This Row],[DEL. AVAILABLE A SLOT]]*24</f>
        <v>19.999999999883585</v>
      </c>
      <c r="X1686" s="1" t="str">
        <f t="shared" si="526"/>
        <v>SI</v>
      </c>
      <c r="Y1686" s="73">
        <f t="shared" si="527"/>
        <v>1.8624999999956344</v>
      </c>
      <c r="Z1686" s="74">
        <f>Table2[[#This Row],[ETA A TIMESLOT]]*24</f>
        <v>44.699999999895226</v>
      </c>
      <c r="AA1686" s="73">
        <f t="shared" si="528"/>
        <v>0</v>
      </c>
      <c r="AB1686" s="73" t="str">
        <f t="shared" si="529"/>
        <v>SI</v>
      </c>
      <c r="AC1686" s="74">
        <f>Table2[[#This Row],[PUNTUALIDAD (H)]]*24</f>
        <v>0</v>
      </c>
      <c r="AD1686" s="73">
        <f t="shared" si="530"/>
        <v>1.8312499999956344</v>
      </c>
      <c r="AE1686" s="74">
        <f>Table2[[#This Row],[ATA TO UNLOADING]]*24</f>
        <v>43.949999999895226</v>
      </c>
      <c r="AF1686" s="74" t="str">
        <f>IF(Table2[[#This Row],[ATA TO UNLOADING 2]]&lt;=48,"YES","NO")</f>
        <v>YES</v>
      </c>
      <c r="AG1686" s="75">
        <f t="shared" si="531"/>
        <v>0.79166666666424135</v>
      </c>
      <c r="AH1686" s="2" t="s">
        <v>42</v>
      </c>
      <c r="AI1686" s="2" t="str">
        <f t="shared" si="532"/>
        <v>TCNU2749863</v>
      </c>
      <c r="AJ1686" s="76" t="str">
        <f t="shared" si="533"/>
        <v>CTU FLEVOKUST BV</v>
      </c>
      <c r="AK1686" s="77">
        <f>IF($M1686="TRUCK",VLOOKUP($AQ1686,Invoicing!$A$17:$B$49,MATCH($AK$1,Invoicing!$A$17:$B$17,0),FALSE),VLOOKUP($AQ1686,Invoicing!$N$17:$O$21,MATCH($AK$1,Invoicing!$N$17:$O$17,0),FALSE))</f>
        <v>380</v>
      </c>
      <c r="AL1686" s="78" t="e">
        <f>VLOOKUP($E1686,Invoicing!$A$1:$H$8,MATCH(TRACKER!$N1687,Invoicing!$A$1:$H$1,0),FALSE)</f>
        <v>#N/A</v>
      </c>
      <c r="AM1686" s="78">
        <v>35</v>
      </c>
      <c r="AN1686" s="78">
        <f t="shared" si="534"/>
        <v>0</v>
      </c>
      <c r="AO1686" s="2">
        <f t="shared" si="535"/>
        <v>2</v>
      </c>
      <c r="AP1686" s="2" t="str">
        <f t="shared" si="536"/>
        <v>WEEK</v>
      </c>
      <c r="AQ1686" s="2" t="str">
        <f t="shared" si="537"/>
        <v>CTU FLEVOKUST BVWEEK</v>
      </c>
      <c r="AR1686" s="71">
        <f t="shared" si="538"/>
        <v>380</v>
      </c>
      <c r="AS1686" s="71">
        <f>VLOOKUP(AJ1686,Invoicing!A:K,10,FALSE)</f>
        <v>0</v>
      </c>
      <c r="AT1686" s="71">
        <f t="shared" si="539"/>
        <v>380</v>
      </c>
    </row>
    <row r="1687" spans="1:47">
      <c r="A1687" s="37" t="s">
        <v>56</v>
      </c>
      <c r="B1687" s="3" t="s">
        <v>38</v>
      </c>
      <c r="C1687" s="11">
        <v>45571.929166666669</v>
      </c>
      <c r="D1687" s="11">
        <v>45571.541666666664</v>
      </c>
      <c r="E1687" s="11" t="s">
        <v>45</v>
      </c>
      <c r="F1687" s="11" t="s">
        <v>40</v>
      </c>
      <c r="G1687" s="3" t="s">
        <v>1864</v>
      </c>
      <c r="H1687" s="3" t="s">
        <v>41</v>
      </c>
      <c r="I1687" s="11">
        <v>45572.958333333336</v>
      </c>
      <c r="J1687" s="12">
        <v>45573.271527777775</v>
      </c>
      <c r="K1687" s="12">
        <v>45573.270833333336</v>
      </c>
      <c r="L1687" s="12">
        <v>45573.276388888888</v>
      </c>
      <c r="M1687" s="61" t="s">
        <v>115</v>
      </c>
      <c r="N1687" s="3" t="s">
        <v>42</v>
      </c>
      <c r="O1687" s="3">
        <v>0</v>
      </c>
      <c r="P1687" s="1">
        <f t="shared" si="520"/>
        <v>41</v>
      </c>
      <c r="Q1687" s="1">
        <f t="shared" si="521"/>
        <v>10</v>
      </c>
      <c r="R1687" s="72">
        <f t="shared" si="522"/>
        <v>45573.271527777775</v>
      </c>
      <c r="S1687" s="73">
        <f t="shared" si="523"/>
        <v>1.0291666666671517</v>
      </c>
      <c r="T1687" s="74">
        <f>Table2[[#This Row],[ETA A OFRECIMIENTO]]*24</f>
        <v>24.700000000011642</v>
      </c>
      <c r="U1687" s="1" t="str">
        <f t="shared" si="524"/>
        <v>YES</v>
      </c>
      <c r="V1687" s="73">
        <f t="shared" si="525"/>
        <v>0.3125</v>
      </c>
      <c r="W1687" s="74">
        <f>Table2[[#This Row],[DEL. AVAILABLE A SLOT]]*24</f>
        <v>7.5</v>
      </c>
      <c r="X1687" s="1" t="str">
        <f t="shared" si="526"/>
        <v>SI</v>
      </c>
      <c r="Y1687" s="73">
        <f t="shared" si="527"/>
        <v>1.3416666666671517</v>
      </c>
      <c r="Z1687" s="74">
        <f>Table2[[#This Row],[ETA A TIMESLOT]]*24</f>
        <v>32.200000000011642</v>
      </c>
      <c r="AA1687" s="73">
        <f t="shared" si="528"/>
        <v>6.9444443943211809E-4</v>
      </c>
      <c r="AB1687" s="73" t="str">
        <f t="shared" si="529"/>
        <v>SI</v>
      </c>
      <c r="AC1687" s="74">
        <f>Table2[[#This Row],[PUNTUALIDAD (H)]]*24</f>
        <v>1.6666666546370834E-2</v>
      </c>
      <c r="AD1687" s="73">
        <f t="shared" si="530"/>
        <v>1.3472222222189885</v>
      </c>
      <c r="AE1687" s="74">
        <f>Table2[[#This Row],[ATA TO UNLOADING]]*24</f>
        <v>32.333333333255723</v>
      </c>
      <c r="AF1687" s="74" t="str">
        <f>IF(Table2[[#This Row],[ATA TO UNLOADING 2]]&lt;=48,"YES","NO")</f>
        <v>YES</v>
      </c>
      <c r="AG1687" s="75">
        <f t="shared" si="531"/>
        <v>0.27083333333575865</v>
      </c>
      <c r="AH1687" s="2" t="s">
        <v>42</v>
      </c>
      <c r="AI1687" s="2" t="str">
        <f t="shared" si="532"/>
        <v>TCNU4216288</v>
      </c>
      <c r="AJ1687" s="76" t="str">
        <f t="shared" si="533"/>
        <v>OM TRANSPORT</v>
      </c>
      <c r="AK1687" s="77">
        <f>IF($M1687="TRUCK",VLOOKUP($AQ1687,Invoicing!$A$17:$B$49,MATCH($AK$1,Invoicing!$A$17:$B$17,0),FALSE),VLOOKUP($AQ1687,Invoicing!$N$17:$O$21,MATCH($AK$1,Invoicing!$N$17:$O$17,0),FALSE))</f>
        <v>475</v>
      </c>
      <c r="AL1687" s="78" t="e">
        <f>VLOOKUP($E1687,Invoicing!$A$1:$H$8,MATCH(TRACKER!$N1688,Invoicing!$A$1:$H$1,0),FALSE)</f>
        <v>#N/A</v>
      </c>
      <c r="AM1687" s="78">
        <f>VLOOKUP($E1687,Invoicing!$A$1:$H$8,MATCH(TRACKER!$O$1,Invoicing!$A$1:$H$1,0),FALSE)</f>
        <v>50</v>
      </c>
      <c r="AN1687" s="78">
        <f t="shared" si="534"/>
        <v>0</v>
      </c>
      <c r="AO1687" s="2">
        <f t="shared" si="535"/>
        <v>2</v>
      </c>
      <c r="AP1687" s="2" t="str">
        <f t="shared" si="536"/>
        <v>WEEK</v>
      </c>
      <c r="AQ1687" s="2" t="str">
        <f t="shared" si="537"/>
        <v>OM TRANSPORTWEEK</v>
      </c>
      <c r="AR1687" s="71">
        <f t="shared" si="538"/>
        <v>475</v>
      </c>
      <c r="AS1687" s="71">
        <f>VLOOKUP(AJ1687,Invoicing!A:K,10,FALSE)</f>
        <v>25</v>
      </c>
      <c r="AT1687" s="71">
        <f t="shared" si="539"/>
        <v>700</v>
      </c>
      <c r="AU1687" s="55">
        <v>200</v>
      </c>
    </row>
    <row r="1688" spans="1:47">
      <c r="A1688" s="37" t="s">
        <v>56</v>
      </c>
      <c r="B1688" s="3" t="s">
        <v>38</v>
      </c>
      <c r="C1688" s="11">
        <v>45571.929166666669</v>
      </c>
      <c r="D1688" s="11">
        <v>45571.541666666664</v>
      </c>
      <c r="E1688" s="11" t="s">
        <v>45</v>
      </c>
      <c r="F1688" s="11" t="s">
        <v>40</v>
      </c>
      <c r="G1688" s="3" t="s">
        <v>1865</v>
      </c>
      <c r="H1688" s="3" t="s">
        <v>2821</v>
      </c>
      <c r="I1688" s="11">
        <v>45572.958333333336</v>
      </c>
      <c r="J1688" s="12">
        <v>45572.875</v>
      </c>
      <c r="K1688" s="12">
        <v>45572.958333333336</v>
      </c>
      <c r="L1688" s="12">
        <v>45572.875</v>
      </c>
      <c r="M1688" s="12" t="s">
        <v>115</v>
      </c>
      <c r="N1688" s="3" t="s">
        <v>42</v>
      </c>
      <c r="O1688" s="3">
        <v>1</v>
      </c>
      <c r="P1688" s="1">
        <f t="shared" si="520"/>
        <v>41</v>
      </c>
      <c r="Q1688" s="1">
        <f t="shared" si="521"/>
        <v>10</v>
      </c>
      <c r="R1688" s="72">
        <f t="shared" si="522"/>
        <v>45572.875</v>
      </c>
      <c r="S1688" s="73">
        <f t="shared" si="523"/>
        <v>1.0291666666671517</v>
      </c>
      <c r="T1688" s="74">
        <f>Table2[[#This Row],[ETA A OFRECIMIENTO]]*24</f>
        <v>24.700000000011642</v>
      </c>
      <c r="U1688" s="1" t="str">
        <f t="shared" si="524"/>
        <v>YES</v>
      </c>
      <c r="V1688" s="73">
        <f t="shared" si="525"/>
        <v>0</v>
      </c>
      <c r="W1688" s="74">
        <f>Table2[[#This Row],[DEL. AVAILABLE A SLOT]]*24</f>
        <v>0</v>
      </c>
      <c r="X1688" s="1" t="str">
        <f t="shared" si="526"/>
        <v>SI</v>
      </c>
      <c r="Y1688" s="73">
        <f t="shared" si="527"/>
        <v>1.0291666666671517</v>
      </c>
      <c r="Z1688" s="74">
        <f>Table2[[#This Row],[ETA A TIMESLOT]]*24</f>
        <v>24.700000000011642</v>
      </c>
      <c r="AA1688" s="73">
        <f t="shared" si="528"/>
        <v>0</v>
      </c>
      <c r="AB1688" s="73" t="str">
        <f t="shared" si="529"/>
        <v>SI</v>
      </c>
      <c r="AC1688" s="74">
        <f>Table2[[#This Row],[PUNTUALIDAD (H)]]*24</f>
        <v>0</v>
      </c>
      <c r="AD1688" s="73">
        <f t="shared" si="530"/>
        <v>0.94583333333139308</v>
      </c>
      <c r="AE1688" s="74">
        <f>Table2[[#This Row],[ATA TO UNLOADING]]*24</f>
        <v>22.699999999953434</v>
      </c>
      <c r="AF1688" s="74" t="str">
        <f>IF(Table2[[#This Row],[ATA TO UNLOADING 2]]&lt;=48,"YES","NO")</f>
        <v>YES</v>
      </c>
      <c r="AG1688" s="75">
        <f t="shared" si="531"/>
        <v>0.95833333333575865</v>
      </c>
      <c r="AH1688" s="2" t="s">
        <v>24</v>
      </c>
      <c r="AI1688" s="2" t="str">
        <f t="shared" si="532"/>
        <v>TIIU4738194</v>
      </c>
      <c r="AJ1688" s="76" t="str">
        <f t="shared" si="533"/>
        <v>OM TRANSPORT</v>
      </c>
      <c r="AK1688" s="77">
        <f>IF($M1688="TRUCK",VLOOKUP($AQ1688,Invoicing!$A$17:$B$49,MATCH($AK$1,Invoicing!$A$17:$B$17,0),FALSE),VLOOKUP($AQ1688,Invoicing!$N$17:$O$21,MATCH($AK$1,Invoicing!$N$17:$O$17,0),FALSE))</f>
        <v>475</v>
      </c>
      <c r="AL1688" s="78">
        <f>VLOOKUP($E1688,Invoicing!$A$1:$H$8,MATCH(TRACKER!$N1689,Invoicing!$A$1:$H$1,0),FALSE)</f>
        <v>110</v>
      </c>
      <c r="AM1688" s="78">
        <f>VLOOKUP($E1688,Invoicing!$A$1:$H$8,MATCH(TRACKER!$O$1,Invoicing!$A$1:$H$1,0),FALSE)</f>
        <v>50</v>
      </c>
      <c r="AN1688" s="78">
        <f t="shared" si="534"/>
        <v>50</v>
      </c>
      <c r="AO1688" s="2">
        <f t="shared" si="535"/>
        <v>1</v>
      </c>
      <c r="AP1688" s="2" t="str">
        <f t="shared" si="536"/>
        <v>NIGHT</v>
      </c>
      <c r="AQ1688" s="2" t="str">
        <f t="shared" si="537"/>
        <v>OM TRANSPORTNIGHT</v>
      </c>
      <c r="AR1688" s="71">
        <f t="shared" si="538"/>
        <v>635</v>
      </c>
      <c r="AS1688" s="71">
        <f>VLOOKUP(AJ1688,Invoicing!A:K,10,FALSE)</f>
        <v>25</v>
      </c>
      <c r="AT1688" s="71">
        <f t="shared" si="539"/>
        <v>660</v>
      </c>
    </row>
    <row r="1689" spans="1:47">
      <c r="A1689" s="37" t="s">
        <v>56</v>
      </c>
      <c r="B1689" s="3" t="s">
        <v>38</v>
      </c>
      <c r="C1689" s="11">
        <v>45571.929166666669</v>
      </c>
      <c r="D1689" s="11">
        <v>45571.541666666664</v>
      </c>
      <c r="E1689" s="11" t="s">
        <v>45</v>
      </c>
      <c r="F1689" s="11" t="s">
        <v>40</v>
      </c>
      <c r="G1689" s="3" t="s">
        <v>1866</v>
      </c>
      <c r="H1689" s="3" t="s">
        <v>41</v>
      </c>
      <c r="I1689" s="11">
        <v>45572.958333333336</v>
      </c>
      <c r="J1689" s="12">
        <v>45573.420138888891</v>
      </c>
      <c r="K1689" s="12">
        <v>45573.395833333336</v>
      </c>
      <c r="L1689" s="12">
        <v>45573.434027777781</v>
      </c>
      <c r="M1689" s="12" t="s">
        <v>115</v>
      </c>
      <c r="N1689" s="3" t="s">
        <v>13</v>
      </c>
      <c r="O1689" s="3">
        <v>0</v>
      </c>
      <c r="P1689" s="1">
        <f t="shared" si="520"/>
        <v>41</v>
      </c>
      <c r="Q1689" s="1">
        <f t="shared" si="521"/>
        <v>10</v>
      </c>
      <c r="R1689" s="72">
        <f t="shared" si="522"/>
        <v>45573.420138888891</v>
      </c>
      <c r="S1689" s="73">
        <f t="shared" si="523"/>
        <v>1.0291666666671517</v>
      </c>
      <c r="T1689" s="74">
        <f>Table2[[#This Row],[ETA A OFRECIMIENTO]]*24</f>
        <v>24.700000000011642</v>
      </c>
      <c r="U1689" s="1" t="str">
        <f t="shared" si="524"/>
        <v>YES</v>
      </c>
      <c r="V1689" s="73">
        <f t="shared" si="525"/>
        <v>0.4375</v>
      </c>
      <c r="W1689" s="74">
        <f>Table2[[#This Row],[DEL. AVAILABLE A SLOT]]*24</f>
        <v>10.5</v>
      </c>
      <c r="X1689" s="1" t="str">
        <f t="shared" si="526"/>
        <v>SI</v>
      </c>
      <c r="Y1689" s="73">
        <f t="shared" si="527"/>
        <v>1.4666666666671517</v>
      </c>
      <c r="Z1689" s="74">
        <f>Table2[[#This Row],[ETA A TIMESLOT]]*24</f>
        <v>35.200000000011642</v>
      </c>
      <c r="AA1689" s="73">
        <f t="shared" si="528"/>
        <v>2.4305555554747116E-2</v>
      </c>
      <c r="AB1689" s="73" t="str">
        <f t="shared" si="529"/>
        <v>SI</v>
      </c>
      <c r="AC1689" s="74">
        <f>Table2[[#This Row],[PUNTUALIDAD (H)]]*24</f>
        <v>0.58333333331393078</v>
      </c>
      <c r="AD1689" s="73">
        <f t="shared" si="530"/>
        <v>1.5048611111124046</v>
      </c>
      <c r="AE1689" s="74">
        <f>Table2[[#This Row],[ATA TO UNLOADING]]*24</f>
        <v>36.116666666697711</v>
      </c>
      <c r="AF1689" s="74" t="str">
        <f>IF(Table2[[#This Row],[ATA TO UNLOADING 2]]&lt;=48,"YES","NO")</f>
        <v>YES</v>
      </c>
      <c r="AG1689" s="75">
        <f t="shared" si="531"/>
        <v>0.39583333333575865</v>
      </c>
      <c r="AH1689" s="2" t="s">
        <v>42</v>
      </c>
      <c r="AI1689" s="2" t="str">
        <f t="shared" si="532"/>
        <v>TLLU7587576</v>
      </c>
      <c r="AJ1689" s="76" t="str">
        <f t="shared" si="533"/>
        <v>OM TRANSPORT</v>
      </c>
      <c r="AK1689" s="77">
        <f>IF($M1689="TRUCK",VLOOKUP($AQ1689,Invoicing!$A$17:$B$49,MATCH($AK$1,Invoicing!$A$17:$B$17,0),FALSE),VLOOKUP($AQ1689,Invoicing!$N$17:$O$21,MATCH($AK$1,Invoicing!$N$17:$O$17,0),FALSE))</f>
        <v>475</v>
      </c>
      <c r="AL1689" s="78" t="e">
        <f>VLOOKUP($E1689,Invoicing!$A$1:$H$8,MATCH(TRACKER!$N1690,Invoicing!$A$1:$H$1,0),FALSE)</f>
        <v>#N/A</v>
      </c>
      <c r="AM1689" s="78">
        <f>VLOOKUP($E1689,Invoicing!$A$1:$H$8,MATCH(TRACKER!$O$1,Invoicing!$A$1:$H$1,0),FALSE)</f>
        <v>50</v>
      </c>
      <c r="AN1689" s="78">
        <f t="shared" si="534"/>
        <v>0</v>
      </c>
      <c r="AO1689" s="2">
        <f t="shared" si="535"/>
        <v>2</v>
      </c>
      <c r="AP1689" s="2" t="str">
        <f t="shared" si="536"/>
        <v>WEEK</v>
      </c>
      <c r="AQ1689" s="2" t="str">
        <f t="shared" si="537"/>
        <v>OM TRANSPORTWEEK</v>
      </c>
      <c r="AR1689" s="71">
        <f t="shared" si="538"/>
        <v>475</v>
      </c>
      <c r="AS1689" s="71">
        <f>VLOOKUP(AJ1689,Invoicing!A:K,10,FALSE)</f>
        <v>25</v>
      </c>
      <c r="AT1689" s="71">
        <f t="shared" si="539"/>
        <v>500</v>
      </c>
    </row>
    <row r="1690" spans="1:47">
      <c r="A1690" s="37" t="s">
        <v>56</v>
      </c>
      <c r="B1690" s="3" t="s">
        <v>38</v>
      </c>
      <c r="C1690" s="11">
        <v>45571.929166666669</v>
      </c>
      <c r="D1690" s="11">
        <v>45571.541666666664</v>
      </c>
      <c r="E1690" s="11" t="s">
        <v>49</v>
      </c>
      <c r="F1690" s="11" t="s">
        <v>40</v>
      </c>
      <c r="G1690" s="3" t="s">
        <v>1867</v>
      </c>
      <c r="H1690" s="3" t="s">
        <v>41</v>
      </c>
      <c r="I1690" s="11">
        <v>45572.958333333336</v>
      </c>
      <c r="J1690" s="12">
        <v>45573.87222222222</v>
      </c>
      <c r="K1690" s="12">
        <v>45573.833333333336</v>
      </c>
      <c r="L1690" s="12">
        <v>45573.879166666666</v>
      </c>
      <c r="M1690" s="12" t="s">
        <v>12</v>
      </c>
      <c r="N1690" s="3" t="s">
        <v>42</v>
      </c>
      <c r="O1690" s="3">
        <v>1</v>
      </c>
      <c r="P1690" s="1">
        <f t="shared" si="520"/>
        <v>41</v>
      </c>
      <c r="Q1690" s="1">
        <f t="shared" si="521"/>
        <v>10</v>
      </c>
      <c r="R1690" s="72">
        <f t="shared" si="522"/>
        <v>45573.87222222222</v>
      </c>
      <c r="S1690" s="73">
        <f t="shared" si="523"/>
        <v>1.0291666666671517</v>
      </c>
      <c r="T1690" s="74">
        <f>Table2[[#This Row],[ETA A OFRECIMIENTO]]*24</f>
        <v>24.700000000011642</v>
      </c>
      <c r="U1690" s="1" t="str">
        <f t="shared" si="524"/>
        <v>YES</v>
      </c>
      <c r="V1690" s="73">
        <f t="shared" si="525"/>
        <v>0.875</v>
      </c>
      <c r="W1690" s="74">
        <f>Table2[[#This Row],[DEL. AVAILABLE A SLOT]]*24</f>
        <v>21</v>
      </c>
      <c r="X1690" s="1" t="str">
        <f t="shared" si="526"/>
        <v>SI</v>
      </c>
      <c r="Y1690" s="73">
        <f t="shared" si="527"/>
        <v>1.9041666666671517</v>
      </c>
      <c r="Z1690" s="74">
        <f>Table2[[#This Row],[ETA A TIMESLOT]]*24</f>
        <v>45.700000000011642</v>
      </c>
      <c r="AA1690" s="73">
        <f t="shared" si="528"/>
        <v>3.8888888884685002E-2</v>
      </c>
      <c r="AB1690" s="73" t="str">
        <f t="shared" si="529"/>
        <v>NO</v>
      </c>
      <c r="AC1690" s="74">
        <f>Table2[[#This Row],[PUNTUALIDAD (H)]]*24</f>
        <v>0.93333333323244005</v>
      </c>
      <c r="AD1690" s="73">
        <f t="shared" si="530"/>
        <v>1.9499999999970896</v>
      </c>
      <c r="AE1690" s="74">
        <f>Table2[[#This Row],[ATA TO UNLOADING]]*24</f>
        <v>46.799999999930151</v>
      </c>
      <c r="AF1690" s="74" t="str">
        <f>IF(Table2[[#This Row],[ATA TO UNLOADING 2]]&lt;=48,"YES","NO")</f>
        <v>YES</v>
      </c>
      <c r="AG1690" s="75">
        <f t="shared" si="531"/>
        <v>0.83333333333575865</v>
      </c>
      <c r="AH1690" s="2" t="s">
        <v>24</v>
      </c>
      <c r="AI1690" s="2" t="str">
        <f t="shared" si="532"/>
        <v>TLLU8133367</v>
      </c>
      <c r="AJ1690" s="76" t="str">
        <f t="shared" si="533"/>
        <v>CTU FLEVOKUST BV</v>
      </c>
      <c r="AK1690" s="77">
        <f>IF($M1690="TRUCK",VLOOKUP($AQ1690,Invoicing!$A$17:$B$49,MATCH($AK$1,Invoicing!$A$17:$B$17,0),FALSE),VLOOKUP($AQ1690,Invoicing!$N$17:$O$21,MATCH($AK$1,Invoicing!$N$17:$O$17,0),FALSE))</f>
        <v>380</v>
      </c>
      <c r="AL1690" s="78" t="e">
        <f>VLOOKUP($E1690,Invoicing!$A$1:$H$8,MATCH(TRACKER!$N1691,Invoicing!$A$1:$H$1,0),FALSE)</f>
        <v>#N/A</v>
      </c>
      <c r="AM1690" s="78">
        <v>35</v>
      </c>
      <c r="AN1690" s="78">
        <f t="shared" si="534"/>
        <v>35</v>
      </c>
      <c r="AO1690" s="2">
        <f t="shared" si="535"/>
        <v>2</v>
      </c>
      <c r="AP1690" s="2" t="str">
        <f t="shared" si="536"/>
        <v>NIGHT</v>
      </c>
      <c r="AQ1690" s="2" t="str">
        <f t="shared" si="537"/>
        <v>CTU FLEVOKUST BVNIGHT</v>
      </c>
      <c r="AR1690" s="71">
        <f t="shared" si="538"/>
        <v>415</v>
      </c>
      <c r="AS1690" s="71">
        <f>VLOOKUP(AJ1690,Invoicing!A:K,10,FALSE)</f>
        <v>0</v>
      </c>
      <c r="AT1690" s="71">
        <f t="shared" si="539"/>
        <v>415</v>
      </c>
    </row>
    <row r="1691" spans="1:47">
      <c r="A1691" s="37" t="s">
        <v>56</v>
      </c>
      <c r="B1691" s="3" t="s">
        <v>38</v>
      </c>
      <c r="C1691" s="11">
        <v>45571.929166666669</v>
      </c>
      <c r="D1691" s="11">
        <v>45571.541666666664</v>
      </c>
      <c r="E1691" s="11" t="s">
        <v>49</v>
      </c>
      <c r="F1691" s="11" t="s">
        <v>40</v>
      </c>
      <c r="G1691" s="3" t="s">
        <v>1868</v>
      </c>
      <c r="H1691" s="3" t="s">
        <v>46</v>
      </c>
      <c r="I1691" s="11">
        <v>45572.958333333336</v>
      </c>
      <c r="J1691" s="12">
        <v>45575.479166666664</v>
      </c>
      <c r="K1691" s="12">
        <v>45575.5</v>
      </c>
      <c r="L1691" s="12">
        <v>45575.479166666664</v>
      </c>
      <c r="M1691" s="61" t="s">
        <v>12</v>
      </c>
      <c r="N1691" s="3" t="s">
        <v>42</v>
      </c>
      <c r="O1691" s="3">
        <v>0</v>
      </c>
      <c r="P1691" s="1">
        <f t="shared" si="520"/>
        <v>41</v>
      </c>
      <c r="Q1691" s="1">
        <f t="shared" si="521"/>
        <v>10</v>
      </c>
      <c r="R1691" s="72">
        <f t="shared" si="522"/>
        <v>45575.479166666664</v>
      </c>
      <c r="S1691" s="73">
        <f t="shared" si="523"/>
        <v>1.0291666666671517</v>
      </c>
      <c r="T1691" s="74">
        <f>Table2[[#This Row],[ETA A OFRECIMIENTO]]*24</f>
        <v>24.700000000011642</v>
      </c>
      <c r="U1691" s="1" t="str">
        <f t="shared" si="524"/>
        <v>YES</v>
      </c>
      <c r="V1691" s="73">
        <f t="shared" si="525"/>
        <v>2.5416666666642413</v>
      </c>
      <c r="W1691" s="74">
        <f>Table2[[#This Row],[DEL. AVAILABLE A SLOT]]*24</f>
        <v>60.999999999941792</v>
      </c>
      <c r="X1691" s="1" t="str">
        <f t="shared" si="526"/>
        <v>NO</v>
      </c>
      <c r="Y1691" s="73">
        <f t="shared" si="527"/>
        <v>3.5708333333313931</v>
      </c>
      <c r="Z1691" s="74">
        <f>Table2[[#This Row],[ETA A TIMESLOT]]*24</f>
        <v>85.699999999953434</v>
      </c>
      <c r="AA1691" s="73">
        <f t="shared" si="528"/>
        <v>0</v>
      </c>
      <c r="AB1691" s="73" t="str">
        <f t="shared" si="529"/>
        <v>SI</v>
      </c>
      <c r="AC1691" s="74">
        <f>Table2[[#This Row],[PUNTUALIDAD (H)]]*24</f>
        <v>0</v>
      </c>
      <c r="AD1691" s="73">
        <f t="shared" si="530"/>
        <v>3.5499999999956344</v>
      </c>
      <c r="AE1691" s="74">
        <f>Table2[[#This Row],[ATA TO UNLOADING]]*24</f>
        <v>85.199999999895226</v>
      </c>
      <c r="AF1691" s="74" t="str">
        <f>IF(Table2[[#This Row],[ATA TO UNLOADING 2]]&lt;=48,"YES","NO")</f>
        <v>NO</v>
      </c>
      <c r="AG1691" s="75">
        <f t="shared" si="531"/>
        <v>0.5</v>
      </c>
      <c r="AH1691" s="2" t="s">
        <v>42</v>
      </c>
      <c r="AI1691" s="2" t="str">
        <f t="shared" si="532"/>
        <v>TXGU5260396</v>
      </c>
      <c r="AJ1691" s="76" t="str">
        <f t="shared" si="533"/>
        <v>CTU FLEVOKUST BV</v>
      </c>
      <c r="AK1691" s="77">
        <f>IF($M1691="TRUCK",VLOOKUP($AQ1691,Invoicing!$A$17:$B$49,MATCH($AK$1,Invoicing!$A$17:$B$17,0),FALSE),VLOOKUP($AQ1691,Invoicing!$N$17:$O$21,MATCH($AK$1,Invoicing!$N$17:$O$17,0),FALSE))</f>
        <v>380</v>
      </c>
      <c r="AL1691" s="78" t="e">
        <f>VLOOKUP($E1691,Invoicing!$A$1:$H$8,MATCH(TRACKER!$N1692,Invoicing!$A$1:$H$1,0),FALSE)</f>
        <v>#N/A</v>
      </c>
      <c r="AM1691" s="78">
        <v>35</v>
      </c>
      <c r="AN1691" s="78">
        <f t="shared" si="534"/>
        <v>0</v>
      </c>
      <c r="AO1691" s="2">
        <f t="shared" si="535"/>
        <v>4</v>
      </c>
      <c r="AP1691" s="2" t="str">
        <f t="shared" si="536"/>
        <v>WEEK</v>
      </c>
      <c r="AQ1691" s="2" t="str">
        <f t="shared" si="537"/>
        <v>CTU FLEVOKUST BVWEEK</v>
      </c>
      <c r="AR1691" s="71">
        <f t="shared" si="538"/>
        <v>380</v>
      </c>
      <c r="AS1691" s="71">
        <f>VLOOKUP(AJ1691,Invoicing!A:K,10,FALSE)</f>
        <v>0</v>
      </c>
      <c r="AT1691" s="71">
        <f t="shared" si="539"/>
        <v>380</v>
      </c>
    </row>
    <row r="1692" spans="1:47">
      <c r="A1692" s="37" t="s">
        <v>56</v>
      </c>
      <c r="B1692" s="3" t="s">
        <v>38</v>
      </c>
      <c r="C1692" s="11">
        <v>45571.929166666669</v>
      </c>
      <c r="D1692" s="11">
        <v>45571.541666666664</v>
      </c>
      <c r="E1692" s="11" t="s">
        <v>49</v>
      </c>
      <c r="F1692" s="11" t="s">
        <v>40</v>
      </c>
      <c r="G1692" s="3" t="s">
        <v>1869</v>
      </c>
      <c r="H1692" s="3" t="s">
        <v>41</v>
      </c>
      <c r="I1692" s="11">
        <v>45572.958333333336</v>
      </c>
      <c r="J1692" s="12">
        <v>45574.031944444447</v>
      </c>
      <c r="K1692" s="12">
        <v>45573.916666666664</v>
      </c>
      <c r="L1692" s="12">
        <v>45574.038194444445</v>
      </c>
      <c r="M1692" s="61" t="s">
        <v>12</v>
      </c>
      <c r="N1692" s="3" t="s">
        <v>42</v>
      </c>
      <c r="O1692" s="3">
        <v>0</v>
      </c>
      <c r="P1692" s="1">
        <f t="shared" si="520"/>
        <v>41</v>
      </c>
      <c r="Q1692" s="1">
        <f t="shared" si="521"/>
        <v>10</v>
      </c>
      <c r="R1692" s="72">
        <f t="shared" si="522"/>
        <v>45574.031944444447</v>
      </c>
      <c r="S1692" s="73">
        <f t="shared" si="523"/>
        <v>1.0291666666671517</v>
      </c>
      <c r="T1692" s="74">
        <f>Table2[[#This Row],[ETA A OFRECIMIENTO]]*24</f>
        <v>24.700000000011642</v>
      </c>
      <c r="U1692" s="1" t="str">
        <f t="shared" si="524"/>
        <v>YES</v>
      </c>
      <c r="V1692" s="73">
        <f t="shared" si="525"/>
        <v>0.95833333332848269</v>
      </c>
      <c r="W1692" s="74">
        <f>Table2[[#This Row],[DEL. AVAILABLE A SLOT]]*24</f>
        <v>22.999999999883585</v>
      </c>
      <c r="X1692" s="1" t="str">
        <f t="shared" si="526"/>
        <v>SI</v>
      </c>
      <c r="Y1692" s="73">
        <f t="shared" si="527"/>
        <v>1.9874999999956344</v>
      </c>
      <c r="Z1692" s="74">
        <f>Table2[[#This Row],[ETA A TIMESLOT]]*24</f>
        <v>47.699999999895226</v>
      </c>
      <c r="AA1692" s="73">
        <f t="shared" si="528"/>
        <v>0.11527777778246673</v>
      </c>
      <c r="AB1692" s="73" t="str">
        <f t="shared" si="529"/>
        <v>NO</v>
      </c>
      <c r="AC1692" s="74">
        <f>Table2[[#This Row],[PUNTUALIDAD (H)]]*24</f>
        <v>2.7666666667792015</v>
      </c>
      <c r="AD1692" s="73">
        <f t="shared" si="530"/>
        <v>2.109027777776646</v>
      </c>
      <c r="AE1692" s="74">
        <f>Table2[[#This Row],[ATA TO UNLOADING]]*24</f>
        <v>50.616666666639503</v>
      </c>
      <c r="AF1692" s="74" t="str">
        <f>IF(Table2[[#This Row],[ATA TO UNLOADING 2]]&lt;=48,"YES","NO")</f>
        <v>NO</v>
      </c>
      <c r="AG1692" s="75">
        <f t="shared" si="531"/>
        <v>0.91666666666424135</v>
      </c>
      <c r="AH1692" s="2" t="s">
        <v>24</v>
      </c>
      <c r="AI1692" s="2" t="str">
        <f t="shared" si="532"/>
        <v>UETU5709156</v>
      </c>
      <c r="AJ1692" s="76" t="str">
        <f t="shared" si="533"/>
        <v>CTU FLEVOKUST BV</v>
      </c>
      <c r="AK1692" s="77">
        <f>IF($M1692="TRUCK",VLOOKUP($AQ1692,Invoicing!$A$17:$B$49,MATCH($AK$1,Invoicing!$A$17:$B$17,0),FALSE),VLOOKUP($AQ1692,Invoicing!$N$17:$O$21,MATCH($AK$1,Invoicing!$N$17:$O$17,0),FALSE))</f>
        <v>380</v>
      </c>
      <c r="AL1692" s="78" t="e">
        <f>VLOOKUP($E1692,Invoicing!$A$1:$H$8,MATCH(TRACKER!$N1693,Invoicing!$A$1:$H$1,0),FALSE)</f>
        <v>#N/A</v>
      </c>
      <c r="AM1692" s="78">
        <v>35</v>
      </c>
      <c r="AN1692" s="78">
        <f t="shared" si="534"/>
        <v>0</v>
      </c>
      <c r="AO1692" s="2">
        <f t="shared" si="535"/>
        <v>2</v>
      </c>
      <c r="AP1692" s="2" t="str">
        <f t="shared" si="536"/>
        <v>NIGHT</v>
      </c>
      <c r="AQ1692" s="2" t="str">
        <f t="shared" si="537"/>
        <v>CTU FLEVOKUST BVNIGHT</v>
      </c>
      <c r="AR1692" s="71">
        <f t="shared" si="538"/>
        <v>380</v>
      </c>
      <c r="AS1692" s="71">
        <f>VLOOKUP(AJ1692,Invoicing!A:K,10,FALSE)</f>
        <v>0</v>
      </c>
      <c r="AT1692" s="71">
        <f t="shared" si="539"/>
        <v>380</v>
      </c>
    </row>
    <row r="1693" spans="1:47">
      <c r="A1693" s="37" t="s">
        <v>56</v>
      </c>
      <c r="B1693" s="3" t="s">
        <v>38</v>
      </c>
      <c r="C1693" s="11">
        <v>45571.929166666669</v>
      </c>
      <c r="D1693" s="11">
        <v>45571.541666666664</v>
      </c>
      <c r="E1693" s="11" t="s">
        <v>49</v>
      </c>
      <c r="F1693" s="11" t="s">
        <v>40</v>
      </c>
      <c r="G1693" s="3" t="s">
        <v>1870</v>
      </c>
      <c r="H1693" s="3" t="s">
        <v>41</v>
      </c>
      <c r="I1693" s="11">
        <v>45572.958333333336</v>
      </c>
      <c r="J1693" s="12">
        <v>45574.047222222223</v>
      </c>
      <c r="K1693" s="12">
        <v>45574.041666666664</v>
      </c>
      <c r="L1693" s="12">
        <v>45574.049305555556</v>
      </c>
      <c r="M1693" s="61" t="s">
        <v>12</v>
      </c>
      <c r="N1693" s="3" t="s">
        <v>42</v>
      </c>
      <c r="O1693" s="3">
        <v>1</v>
      </c>
      <c r="P1693" s="1">
        <f t="shared" si="520"/>
        <v>41</v>
      </c>
      <c r="Q1693" s="1">
        <f t="shared" si="521"/>
        <v>10</v>
      </c>
      <c r="R1693" s="72">
        <f t="shared" si="522"/>
        <v>45574.047222222223</v>
      </c>
      <c r="S1693" s="73">
        <f t="shared" si="523"/>
        <v>1.0291666666671517</v>
      </c>
      <c r="T1693" s="74">
        <f>Table2[[#This Row],[ETA A OFRECIMIENTO]]*24</f>
        <v>24.700000000011642</v>
      </c>
      <c r="U1693" s="1" t="str">
        <f t="shared" si="524"/>
        <v>YES</v>
      </c>
      <c r="V1693" s="73">
        <f t="shared" si="525"/>
        <v>1.0833333333284827</v>
      </c>
      <c r="W1693" s="74">
        <f>Table2[[#This Row],[DEL. AVAILABLE A SLOT]]*24</f>
        <v>25.999999999883585</v>
      </c>
      <c r="X1693" s="1" t="str">
        <f t="shared" si="526"/>
        <v>NO</v>
      </c>
      <c r="Y1693" s="73">
        <f t="shared" si="527"/>
        <v>2.1124999999956344</v>
      </c>
      <c r="Z1693" s="74">
        <f>Table2[[#This Row],[ETA A TIMESLOT]]*24</f>
        <v>50.699999999895226</v>
      </c>
      <c r="AA1693" s="73">
        <f t="shared" si="528"/>
        <v>5.5555555591126904E-3</v>
      </c>
      <c r="AB1693" s="73" t="str">
        <f t="shared" si="529"/>
        <v>SI</v>
      </c>
      <c r="AC1693" s="74">
        <f>Table2[[#This Row],[PUNTUALIDAD (H)]]*24</f>
        <v>0.13333333341870457</v>
      </c>
      <c r="AD1693" s="73">
        <f t="shared" si="530"/>
        <v>2.1201388888875954</v>
      </c>
      <c r="AE1693" s="74">
        <f>Table2[[#This Row],[ATA TO UNLOADING]]*24</f>
        <v>50.883333333302289</v>
      </c>
      <c r="AF1693" s="74" t="str">
        <f>IF(Table2[[#This Row],[ATA TO UNLOADING 2]]&lt;=48,"YES","NO")</f>
        <v>NO</v>
      </c>
      <c r="AG1693" s="75">
        <f t="shared" si="531"/>
        <v>4.1666666664241347E-2</v>
      </c>
      <c r="AH1693" s="2" t="s">
        <v>24</v>
      </c>
      <c r="AI1693" s="2" t="str">
        <f t="shared" si="532"/>
        <v>UETU6807563</v>
      </c>
      <c r="AJ1693" s="76" t="str">
        <f t="shared" si="533"/>
        <v>CTU FLEVOKUST BV</v>
      </c>
      <c r="AK1693" s="77">
        <f>IF($M1693="TRUCK",VLOOKUP($AQ1693,Invoicing!$A$17:$B$49,MATCH($AK$1,Invoicing!$A$17:$B$17,0),FALSE),VLOOKUP($AQ1693,Invoicing!$N$17:$O$21,MATCH($AK$1,Invoicing!$N$17:$O$17,0),FALSE))</f>
        <v>380</v>
      </c>
      <c r="AL1693" s="78" t="e">
        <f>VLOOKUP($E1693,Invoicing!$A$1:$H$8,MATCH(TRACKER!$N1694,Invoicing!$A$1:$H$1,0),FALSE)</f>
        <v>#N/A</v>
      </c>
      <c r="AM1693" s="78">
        <v>35</v>
      </c>
      <c r="AN1693" s="78">
        <f t="shared" si="534"/>
        <v>35</v>
      </c>
      <c r="AO1693" s="2">
        <f t="shared" si="535"/>
        <v>3</v>
      </c>
      <c r="AP1693" s="2" t="str">
        <f t="shared" si="536"/>
        <v>NIGHT</v>
      </c>
      <c r="AQ1693" s="2" t="str">
        <f t="shared" si="537"/>
        <v>CTU FLEVOKUST BVNIGHT</v>
      </c>
      <c r="AR1693" s="71">
        <f t="shared" si="538"/>
        <v>415</v>
      </c>
      <c r="AS1693" s="71">
        <f>VLOOKUP(AJ1693,Invoicing!A:K,10,FALSE)</f>
        <v>0</v>
      </c>
      <c r="AT1693" s="71">
        <f t="shared" si="539"/>
        <v>515</v>
      </c>
      <c r="AU1693" s="55">
        <v>100</v>
      </c>
    </row>
    <row r="1694" spans="1:47">
      <c r="A1694" s="37" t="s">
        <v>56</v>
      </c>
      <c r="B1694" s="3" t="s">
        <v>38</v>
      </c>
      <c r="C1694" s="11">
        <v>45571.929166666669</v>
      </c>
      <c r="D1694" s="11">
        <v>45571.541666666664</v>
      </c>
      <c r="E1694" s="11" t="s">
        <v>49</v>
      </c>
      <c r="F1694" s="11" t="s">
        <v>40</v>
      </c>
      <c r="G1694" s="3" t="s">
        <v>1871</v>
      </c>
      <c r="H1694" s="3" t="s">
        <v>41</v>
      </c>
      <c r="I1694" s="11">
        <v>45572.958333333336</v>
      </c>
      <c r="J1694" s="12">
        <v>45573.495833333334</v>
      </c>
      <c r="K1694" s="12">
        <v>45573.520833333336</v>
      </c>
      <c r="L1694" s="12">
        <v>45573.503472222219</v>
      </c>
      <c r="M1694" s="61" t="s">
        <v>115</v>
      </c>
      <c r="N1694" s="3" t="s">
        <v>42</v>
      </c>
      <c r="O1694" s="3">
        <v>0</v>
      </c>
      <c r="P1694" s="1">
        <f t="shared" si="520"/>
        <v>41</v>
      </c>
      <c r="Q1694" s="1">
        <f t="shared" si="521"/>
        <v>10</v>
      </c>
      <c r="R1694" s="72">
        <f t="shared" si="522"/>
        <v>45573.495833333334</v>
      </c>
      <c r="S1694" s="73">
        <f t="shared" si="523"/>
        <v>1.0291666666671517</v>
      </c>
      <c r="T1694" s="74">
        <f>Table2[[#This Row],[ETA A OFRECIMIENTO]]*24</f>
        <v>24.700000000011642</v>
      </c>
      <c r="U1694" s="1" t="str">
        <f t="shared" si="524"/>
        <v>YES</v>
      </c>
      <c r="V1694" s="73">
        <f t="shared" si="525"/>
        <v>0.5625</v>
      </c>
      <c r="W1694" s="74">
        <f>Table2[[#This Row],[DEL. AVAILABLE A SLOT]]*24</f>
        <v>13.5</v>
      </c>
      <c r="X1694" s="1" t="str">
        <f t="shared" si="526"/>
        <v>SI</v>
      </c>
      <c r="Y1694" s="73">
        <f t="shared" si="527"/>
        <v>1.5916666666671517</v>
      </c>
      <c r="Z1694" s="74">
        <f>Table2[[#This Row],[ETA A TIMESLOT]]*24</f>
        <v>38.200000000011642</v>
      </c>
      <c r="AA1694" s="73">
        <f t="shared" si="528"/>
        <v>0</v>
      </c>
      <c r="AB1694" s="73" t="str">
        <f t="shared" si="529"/>
        <v>SI</v>
      </c>
      <c r="AC1694" s="74">
        <f>Table2[[#This Row],[PUNTUALIDAD (H)]]*24</f>
        <v>0</v>
      </c>
      <c r="AD1694" s="73">
        <f t="shared" si="530"/>
        <v>1.5743055555503815</v>
      </c>
      <c r="AE1694" s="74">
        <f>Table2[[#This Row],[ATA TO UNLOADING]]*24</f>
        <v>37.783333333209157</v>
      </c>
      <c r="AF1694" s="74" t="str">
        <f>IF(Table2[[#This Row],[ATA TO UNLOADING 2]]&lt;=48,"YES","NO")</f>
        <v>YES</v>
      </c>
      <c r="AG1694" s="75">
        <f t="shared" si="531"/>
        <v>0.52083333333575865</v>
      </c>
      <c r="AH1694" s="2" t="s">
        <v>42</v>
      </c>
      <c r="AI1694" s="2" t="str">
        <f t="shared" si="532"/>
        <v>UETU6823570</v>
      </c>
      <c r="AJ1694" s="76" t="str">
        <f t="shared" si="533"/>
        <v>CTU FLEVOKUST BV</v>
      </c>
      <c r="AK1694" s="77">
        <f>IF($M1694="TRUCK",VLOOKUP($AQ1694,Invoicing!$A$17:$B$49,MATCH($AK$1,Invoicing!$A$17:$B$17,0),FALSE),VLOOKUP($AQ1694,Invoicing!$N$17:$O$21,MATCH($AK$1,Invoicing!$N$17:$O$17,0),FALSE))</f>
        <v>520</v>
      </c>
      <c r="AL1694" s="78" t="e">
        <f>VLOOKUP($E1694,Invoicing!$A$1:$H$8,MATCH(TRACKER!$N1695,Invoicing!$A$1:$H$1,0),FALSE)</f>
        <v>#N/A</v>
      </c>
      <c r="AM1694" s="78">
        <v>35</v>
      </c>
      <c r="AN1694" s="78">
        <f t="shared" si="534"/>
        <v>0</v>
      </c>
      <c r="AO1694" s="2">
        <f t="shared" si="535"/>
        <v>2</v>
      </c>
      <c r="AP1694" s="2" t="str">
        <f t="shared" si="536"/>
        <v>WEEK</v>
      </c>
      <c r="AQ1694" s="2" t="str">
        <f t="shared" si="537"/>
        <v>CTU FLEVOKUST BVWEEK</v>
      </c>
      <c r="AR1694" s="71">
        <f t="shared" si="538"/>
        <v>520</v>
      </c>
      <c r="AS1694" s="71">
        <f>VLOOKUP(AJ1694,Invoicing!A:K,10,FALSE)</f>
        <v>0</v>
      </c>
      <c r="AT1694" s="71">
        <f t="shared" si="539"/>
        <v>620</v>
      </c>
      <c r="AU1694" s="55">
        <v>100</v>
      </c>
    </row>
    <row r="1695" spans="1:47">
      <c r="A1695" s="37" t="s">
        <v>67</v>
      </c>
      <c r="B1695" s="3" t="s">
        <v>38</v>
      </c>
      <c r="C1695" s="11">
        <v>45577.11041666667</v>
      </c>
      <c r="D1695" s="11">
        <v>45576.958333333336</v>
      </c>
      <c r="E1695" s="11" t="s">
        <v>44</v>
      </c>
      <c r="F1695" s="11" t="s">
        <v>40</v>
      </c>
      <c r="G1695" s="3" t="s">
        <v>1872</v>
      </c>
      <c r="H1695" s="3" t="s">
        <v>46</v>
      </c>
      <c r="I1695" s="11">
        <v>45577.166666666664</v>
      </c>
      <c r="J1695" s="12">
        <v>45579.083333333336</v>
      </c>
      <c r="K1695" s="12">
        <v>45579.083333333336</v>
      </c>
      <c r="L1695" s="12">
        <v>45579.086805555555</v>
      </c>
      <c r="M1695" s="12" t="s">
        <v>115</v>
      </c>
      <c r="N1695" s="3" t="s">
        <v>42</v>
      </c>
      <c r="O1695" s="3">
        <v>0</v>
      </c>
      <c r="P1695" s="1">
        <f t="shared" si="520"/>
        <v>42</v>
      </c>
      <c r="Q1695" s="1">
        <f t="shared" si="521"/>
        <v>10</v>
      </c>
      <c r="R1695" s="72">
        <f t="shared" si="522"/>
        <v>45579.083333333336</v>
      </c>
      <c r="S1695" s="73">
        <f t="shared" si="523"/>
        <v>5.6249999994179234E-2</v>
      </c>
      <c r="T1695" s="74">
        <f>Table2[[#This Row],[ETA A OFRECIMIENTO]]*24</f>
        <v>1.3499999998603016</v>
      </c>
      <c r="U1695" s="1" t="str">
        <f t="shared" si="524"/>
        <v>YES</v>
      </c>
      <c r="V1695" s="73">
        <f t="shared" si="525"/>
        <v>1.9166666666715173</v>
      </c>
      <c r="W1695" s="74">
        <f>Table2[[#This Row],[DEL. AVAILABLE A SLOT]]*24</f>
        <v>46.000000000116415</v>
      </c>
      <c r="X1695" s="1" t="str">
        <f t="shared" si="526"/>
        <v>NO</v>
      </c>
      <c r="Y1695" s="73">
        <f t="shared" si="527"/>
        <v>1.9729166666656965</v>
      </c>
      <c r="Z1695" s="74">
        <f>Table2[[#This Row],[ETA A TIMESLOT]]*24</f>
        <v>47.349999999976717</v>
      </c>
      <c r="AA1695" s="73">
        <f t="shared" si="528"/>
        <v>0</v>
      </c>
      <c r="AB1695" s="73" t="str">
        <f t="shared" si="529"/>
        <v>SI</v>
      </c>
      <c r="AC1695" s="74">
        <f>Table2[[#This Row],[PUNTUALIDAD (H)]]*24</f>
        <v>0</v>
      </c>
      <c r="AD1695" s="73">
        <f t="shared" si="530"/>
        <v>1.976388888884685</v>
      </c>
      <c r="AE1695" s="74">
        <f>Table2[[#This Row],[ATA TO UNLOADING]]*24</f>
        <v>47.43333333323244</v>
      </c>
      <c r="AF1695" s="74" t="str">
        <f>IF(Table2[[#This Row],[ATA TO UNLOADING 2]]&lt;=48,"YES","NO")</f>
        <v>YES</v>
      </c>
      <c r="AG1695" s="75">
        <f t="shared" si="531"/>
        <v>8.3333333335758653E-2</v>
      </c>
      <c r="AH1695" s="2" t="s">
        <v>24</v>
      </c>
      <c r="AI1695" s="2" t="str">
        <f t="shared" si="532"/>
        <v>BEAU5733203</v>
      </c>
      <c r="AJ1695" s="76" t="str">
        <f t="shared" si="533"/>
        <v>MSI</v>
      </c>
      <c r="AK1695" s="77">
        <f>IF($M1695="TRUCK",VLOOKUP($AQ1695,Invoicing!$A$17:$B$49,MATCH($AK$1,Invoicing!$A$17:$B$17,0),FALSE),VLOOKUP($AQ1695,Invoicing!$N$17:$O$21,MATCH($AK$1,Invoicing!$N$17:$O$17,0),FALSE))</f>
        <v>530</v>
      </c>
      <c r="AL1695" s="78" t="e">
        <f>VLOOKUP($E1695,Invoicing!$A$1:$H$8,MATCH(TRACKER!$N1696,Invoicing!$A$1:$H$1,0),FALSE)</f>
        <v>#N/A</v>
      </c>
      <c r="AM1695" s="78">
        <f>VLOOKUP($E1695,Invoicing!$A$1:$H$8,MATCH(TRACKER!$O$1,Invoicing!$A$1:$H$1,0),FALSE)</f>
        <v>50</v>
      </c>
      <c r="AN1695" s="78">
        <f t="shared" si="534"/>
        <v>0</v>
      </c>
      <c r="AO1695" s="2">
        <f t="shared" si="535"/>
        <v>1</v>
      </c>
      <c r="AP1695" s="2" t="str">
        <f t="shared" si="536"/>
        <v>NIGHT</v>
      </c>
      <c r="AQ1695" s="2" t="str">
        <f t="shared" si="537"/>
        <v>MSINIGHT</v>
      </c>
      <c r="AR1695" s="71">
        <f t="shared" si="538"/>
        <v>530</v>
      </c>
      <c r="AS1695" s="71">
        <f>VLOOKUP(AJ1695,Invoicing!A:K,10,FALSE)</f>
        <v>25</v>
      </c>
      <c r="AT1695" s="71">
        <f t="shared" si="539"/>
        <v>705</v>
      </c>
      <c r="AU1695" s="55">
        <v>150</v>
      </c>
    </row>
    <row r="1696" spans="1:47">
      <c r="A1696" s="37" t="s">
        <v>67</v>
      </c>
      <c r="B1696" s="3" t="s">
        <v>38</v>
      </c>
      <c r="C1696" s="11">
        <v>45577.11041666667</v>
      </c>
      <c r="D1696" s="11">
        <v>45576.958333333336</v>
      </c>
      <c r="E1696" s="11" t="s">
        <v>43</v>
      </c>
      <c r="F1696" s="11" t="s">
        <v>40</v>
      </c>
      <c r="G1696" s="3" t="s">
        <v>1873</v>
      </c>
      <c r="H1696" s="3" t="s">
        <v>46</v>
      </c>
      <c r="I1696" s="11">
        <v>45577.166666666664</v>
      </c>
      <c r="J1696" s="12">
        <v>45578.958333333336</v>
      </c>
      <c r="K1696" s="12">
        <v>45578.958333333336</v>
      </c>
      <c r="L1696" s="12">
        <v>45578.961805555555</v>
      </c>
      <c r="M1696" s="12" t="s">
        <v>115</v>
      </c>
      <c r="N1696" s="3" t="s">
        <v>42</v>
      </c>
      <c r="O1696" s="3">
        <v>1</v>
      </c>
      <c r="P1696" s="1">
        <f t="shared" si="520"/>
        <v>41</v>
      </c>
      <c r="Q1696" s="1">
        <f t="shared" si="521"/>
        <v>10</v>
      </c>
      <c r="R1696" s="72">
        <f t="shared" si="522"/>
        <v>45578.958333333336</v>
      </c>
      <c r="S1696" s="73">
        <f t="shared" si="523"/>
        <v>5.6249999994179234E-2</v>
      </c>
      <c r="T1696" s="74">
        <f>Table2[[#This Row],[ETA A OFRECIMIENTO]]*24</f>
        <v>1.3499999998603016</v>
      </c>
      <c r="U1696" s="1" t="str">
        <f t="shared" si="524"/>
        <v>YES</v>
      </c>
      <c r="V1696" s="73">
        <f t="shared" si="525"/>
        <v>1.7916666666715173</v>
      </c>
      <c r="W1696" s="74">
        <f>Table2[[#This Row],[DEL. AVAILABLE A SLOT]]*24</f>
        <v>43.000000000116415</v>
      </c>
      <c r="X1696" s="1" t="str">
        <f t="shared" si="526"/>
        <v>NO</v>
      </c>
      <c r="Y1696" s="73">
        <f t="shared" si="527"/>
        <v>1.8479166666656965</v>
      </c>
      <c r="Z1696" s="74">
        <f>Table2[[#This Row],[ETA A TIMESLOT]]*24</f>
        <v>44.349999999976717</v>
      </c>
      <c r="AA1696" s="73">
        <f t="shared" si="528"/>
        <v>0</v>
      </c>
      <c r="AB1696" s="73" t="str">
        <f t="shared" si="529"/>
        <v>SI</v>
      </c>
      <c r="AC1696" s="74">
        <f>Table2[[#This Row],[PUNTUALIDAD (H)]]*24</f>
        <v>0</v>
      </c>
      <c r="AD1696" s="73">
        <f t="shared" si="530"/>
        <v>1.851388888884685</v>
      </c>
      <c r="AE1696" s="74">
        <f>Table2[[#This Row],[ATA TO UNLOADING]]*24</f>
        <v>44.43333333323244</v>
      </c>
      <c r="AF1696" s="74" t="str">
        <f>IF(Table2[[#This Row],[ATA TO UNLOADING 2]]&lt;=48,"YES","NO")</f>
        <v>YES</v>
      </c>
      <c r="AG1696" s="75">
        <f t="shared" si="531"/>
        <v>0.95833333333575865</v>
      </c>
      <c r="AH1696" s="2" t="s">
        <v>24</v>
      </c>
      <c r="AI1696" s="2" t="str">
        <f t="shared" si="532"/>
        <v>CAAU6638500</v>
      </c>
      <c r="AJ1696" s="76" t="str">
        <f t="shared" si="533"/>
        <v>LOGIX</v>
      </c>
      <c r="AK1696" s="77">
        <f>IF($M1696="TRUCK",VLOOKUP($AQ1696,Invoicing!$A$17:$B$49,MATCH($AK$1,Invoicing!$A$17:$B$17,0),FALSE),VLOOKUP($AQ1696,Invoicing!$N$17:$O$21,MATCH($AK$1,Invoicing!$N$17:$O$17,0),FALSE))</f>
        <v>530</v>
      </c>
      <c r="AL1696" s="78" t="e">
        <f>VLOOKUP($E1696,Invoicing!$A$1:$H$8,MATCH(TRACKER!$N1697,Invoicing!$A$1:$H$1,0),FALSE)</f>
        <v>#N/A</v>
      </c>
      <c r="AM1696" s="78">
        <f>VLOOKUP($E1696,Invoicing!$A$1:$H$8,MATCH(TRACKER!$O$1,Invoicing!$A$1:$H$1,0),FALSE)</f>
        <v>50</v>
      </c>
      <c r="AN1696" s="78">
        <f t="shared" si="534"/>
        <v>50</v>
      </c>
      <c r="AO1696" s="2">
        <f t="shared" si="535"/>
        <v>7</v>
      </c>
      <c r="AP1696" s="2" t="str">
        <f t="shared" si="536"/>
        <v>NIGHT</v>
      </c>
      <c r="AQ1696" s="2" t="str">
        <f t="shared" si="537"/>
        <v>LOGIXNIGHT</v>
      </c>
      <c r="AR1696" s="71">
        <f t="shared" si="538"/>
        <v>580</v>
      </c>
      <c r="AS1696" s="71">
        <f>VLOOKUP(AJ1696,Invoicing!A:K,10,FALSE)</f>
        <v>25</v>
      </c>
      <c r="AT1696" s="71">
        <f t="shared" si="539"/>
        <v>605</v>
      </c>
    </row>
    <row r="1697" spans="1:46">
      <c r="A1697" s="37" t="s">
        <v>67</v>
      </c>
      <c r="B1697" s="3" t="s">
        <v>38</v>
      </c>
      <c r="C1697" s="11">
        <v>45577.11041666667</v>
      </c>
      <c r="D1697" s="11">
        <v>45576.958333333336</v>
      </c>
      <c r="E1697" s="11" t="s">
        <v>44</v>
      </c>
      <c r="F1697" s="11" t="s">
        <v>40</v>
      </c>
      <c r="G1697" s="3" t="s">
        <v>1874</v>
      </c>
      <c r="H1697" s="3" t="s">
        <v>46</v>
      </c>
      <c r="I1697" s="11">
        <v>45577.166666666664</v>
      </c>
      <c r="J1697" s="12">
        <v>45578.368055555555</v>
      </c>
      <c r="K1697" s="12">
        <v>45578.375</v>
      </c>
      <c r="L1697" s="12">
        <v>45578.368055555555</v>
      </c>
      <c r="M1697" s="12" t="s">
        <v>115</v>
      </c>
      <c r="N1697" s="3" t="s">
        <v>42</v>
      </c>
      <c r="O1697" s="3">
        <v>0</v>
      </c>
      <c r="P1697" s="1">
        <f t="shared" si="520"/>
        <v>41</v>
      </c>
      <c r="Q1697" s="1">
        <f t="shared" si="521"/>
        <v>10</v>
      </c>
      <c r="R1697" s="72">
        <f t="shared" si="522"/>
        <v>45578.368055555555</v>
      </c>
      <c r="S1697" s="73">
        <f t="shared" si="523"/>
        <v>5.6249999994179234E-2</v>
      </c>
      <c r="T1697" s="74">
        <f>Table2[[#This Row],[ETA A OFRECIMIENTO]]*24</f>
        <v>1.3499999998603016</v>
      </c>
      <c r="U1697" s="1" t="str">
        <f t="shared" si="524"/>
        <v>YES</v>
      </c>
      <c r="V1697" s="73">
        <f t="shared" si="525"/>
        <v>1.2083333333357587</v>
      </c>
      <c r="W1697" s="74">
        <f>Table2[[#This Row],[DEL. AVAILABLE A SLOT]]*24</f>
        <v>29.000000000058208</v>
      </c>
      <c r="X1697" s="1" t="str">
        <f t="shared" si="526"/>
        <v>NO</v>
      </c>
      <c r="Y1697" s="73">
        <f t="shared" si="527"/>
        <v>1.2645833333299379</v>
      </c>
      <c r="Z1697" s="74">
        <f>Table2[[#This Row],[ETA A TIMESLOT]]*24</f>
        <v>30.349999999918509</v>
      </c>
      <c r="AA1697" s="73">
        <f t="shared" si="528"/>
        <v>0</v>
      </c>
      <c r="AB1697" s="73" t="str">
        <f t="shared" si="529"/>
        <v>SI</v>
      </c>
      <c r="AC1697" s="74">
        <f>Table2[[#This Row],[PUNTUALIDAD (H)]]*24</f>
        <v>0</v>
      </c>
      <c r="AD1697" s="73">
        <f t="shared" si="530"/>
        <v>1.257638888884685</v>
      </c>
      <c r="AE1697" s="74">
        <f>Table2[[#This Row],[ATA TO UNLOADING]]*24</f>
        <v>30.18333333323244</v>
      </c>
      <c r="AF1697" s="74" t="str">
        <f>IF(Table2[[#This Row],[ATA TO UNLOADING 2]]&lt;=48,"YES","NO")</f>
        <v>YES</v>
      </c>
      <c r="AG1697" s="75">
        <f t="shared" si="531"/>
        <v>0.375</v>
      </c>
      <c r="AH1697" s="2" t="s">
        <v>42</v>
      </c>
      <c r="AI1697" s="2" t="str">
        <f t="shared" si="532"/>
        <v>GAOU7065133</v>
      </c>
      <c r="AJ1697" s="76" t="str">
        <f t="shared" si="533"/>
        <v>MSI</v>
      </c>
      <c r="AK1697" s="77">
        <f>IF($M1697="TRUCK",VLOOKUP($AQ1697,Invoicing!$A$17:$B$49,MATCH($AK$1,Invoicing!$A$17:$B$17,0),FALSE),VLOOKUP($AQ1697,Invoicing!$N$17:$O$21,MATCH($AK$1,Invoicing!$N$17:$O$17,0),FALSE))</f>
        <v>500</v>
      </c>
      <c r="AL1697" s="78" t="e">
        <f>VLOOKUP($E1697,Invoicing!$A$1:$H$8,MATCH(TRACKER!$N1698,Invoicing!$A$1:$H$1,0),FALSE)</f>
        <v>#N/A</v>
      </c>
      <c r="AM1697" s="78">
        <f>VLOOKUP($E1697,Invoicing!$A$1:$H$8,MATCH(TRACKER!$O$1,Invoicing!$A$1:$H$1,0),FALSE)</f>
        <v>50</v>
      </c>
      <c r="AN1697" s="78">
        <f t="shared" si="534"/>
        <v>0</v>
      </c>
      <c r="AO1697" s="2">
        <f t="shared" si="535"/>
        <v>7</v>
      </c>
      <c r="AP1697" s="2" t="str">
        <f t="shared" si="536"/>
        <v>SUNDAY</v>
      </c>
      <c r="AQ1697" s="2" t="str">
        <f t="shared" si="537"/>
        <v>MSISUNDAY</v>
      </c>
      <c r="AR1697" s="71">
        <f t="shared" si="538"/>
        <v>500</v>
      </c>
      <c r="AS1697" s="71">
        <f>VLOOKUP(AJ1697,Invoicing!A:K,10,FALSE)</f>
        <v>25</v>
      </c>
      <c r="AT1697" s="71">
        <f t="shared" si="539"/>
        <v>525</v>
      </c>
    </row>
    <row r="1698" spans="1:46">
      <c r="A1698" s="37" t="s">
        <v>67</v>
      </c>
      <c r="B1698" s="3" t="s">
        <v>38</v>
      </c>
      <c r="C1698" s="11">
        <v>45577.11041666667</v>
      </c>
      <c r="D1698" s="11">
        <v>45576.958333333336</v>
      </c>
      <c r="E1698" s="11" t="s">
        <v>45</v>
      </c>
      <c r="F1698" s="11" t="s">
        <v>40</v>
      </c>
      <c r="G1698" s="3" t="s">
        <v>1875</v>
      </c>
      <c r="H1698" s="3" t="s">
        <v>46</v>
      </c>
      <c r="I1698" s="11">
        <v>45577.166666666664</v>
      </c>
      <c r="J1698" s="12">
        <v>45578.524305555555</v>
      </c>
      <c r="K1698" s="12">
        <v>45579.166666666664</v>
      </c>
      <c r="L1698" s="12">
        <v>45578.524305555555</v>
      </c>
      <c r="M1698" s="12" t="s">
        <v>115</v>
      </c>
      <c r="N1698" s="3" t="s">
        <v>42</v>
      </c>
      <c r="O1698" s="3">
        <v>0</v>
      </c>
      <c r="P1698" s="1">
        <f t="shared" si="520"/>
        <v>41</v>
      </c>
      <c r="Q1698" s="1">
        <f t="shared" si="521"/>
        <v>10</v>
      </c>
      <c r="R1698" s="72">
        <f t="shared" si="522"/>
        <v>45578.524305555555</v>
      </c>
      <c r="S1698" s="73">
        <f t="shared" si="523"/>
        <v>5.6249999994179234E-2</v>
      </c>
      <c r="T1698" s="74">
        <f>Table2[[#This Row],[ETA A OFRECIMIENTO]]*24</f>
        <v>1.3499999998603016</v>
      </c>
      <c r="U1698" s="1" t="str">
        <f t="shared" si="524"/>
        <v>YES</v>
      </c>
      <c r="V1698" s="73">
        <f t="shared" si="525"/>
        <v>2</v>
      </c>
      <c r="W1698" s="74">
        <f>Table2[[#This Row],[DEL. AVAILABLE A SLOT]]*24</f>
        <v>48</v>
      </c>
      <c r="X1698" s="1" t="str">
        <f t="shared" si="526"/>
        <v>NO</v>
      </c>
      <c r="Y1698" s="73">
        <f t="shared" si="527"/>
        <v>2.0562499999941792</v>
      </c>
      <c r="Z1698" s="74">
        <f>Table2[[#This Row],[ETA A TIMESLOT]]*24</f>
        <v>49.349999999860302</v>
      </c>
      <c r="AA1698" s="73">
        <f t="shared" si="528"/>
        <v>0</v>
      </c>
      <c r="AB1698" s="73" t="str">
        <f t="shared" si="529"/>
        <v>SI</v>
      </c>
      <c r="AC1698" s="74">
        <f>Table2[[#This Row],[PUNTUALIDAD (H)]]*24</f>
        <v>0</v>
      </c>
      <c r="AD1698" s="73">
        <f t="shared" si="530"/>
        <v>1.413888888884685</v>
      </c>
      <c r="AE1698" s="74">
        <f>Table2[[#This Row],[ATA TO UNLOADING]]*24</f>
        <v>33.93333333323244</v>
      </c>
      <c r="AF1698" s="74" t="str">
        <f>IF(Table2[[#This Row],[ATA TO UNLOADING 2]]&lt;=48,"YES","NO")</f>
        <v>YES</v>
      </c>
      <c r="AG1698" s="75">
        <f t="shared" si="531"/>
        <v>0.16666666666424135</v>
      </c>
      <c r="AH1698" s="2" t="s">
        <v>24</v>
      </c>
      <c r="AI1698" s="2" t="str">
        <f t="shared" si="532"/>
        <v>GCXU6260667</v>
      </c>
      <c r="AJ1698" s="76" t="str">
        <f t="shared" si="533"/>
        <v>OM TRANSPORT</v>
      </c>
      <c r="AK1698" s="77">
        <f>IF($M1698="TRUCK",VLOOKUP($AQ1698,Invoicing!$A$17:$B$49,MATCH($AK$1,Invoicing!$A$17:$B$17,0),FALSE),VLOOKUP($AQ1698,Invoicing!$N$17:$O$21,MATCH($AK$1,Invoicing!$N$17:$O$17,0),FALSE))</f>
        <v>475</v>
      </c>
      <c r="AL1698" s="78" t="e">
        <f>VLOOKUP($E1698,Invoicing!$A$1:$H$8,MATCH(TRACKER!$N1699,Invoicing!$A$1:$H$1,0),FALSE)</f>
        <v>#N/A</v>
      </c>
      <c r="AM1698" s="78">
        <f>VLOOKUP($E1698,Invoicing!$A$1:$H$8,MATCH(TRACKER!$O$1,Invoicing!$A$1:$H$1,0),FALSE)</f>
        <v>50</v>
      </c>
      <c r="AN1698" s="78">
        <f t="shared" si="534"/>
        <v>0</v>
      </c>
      <c r="AO1698" s="2">
        <f t="shared" si="535"/>
        <v>1</v>
      </c>
      <c r="AP1698" s="2" t="str">
        <f t="shared" si="536"/>
        <v>NIGHT</v>
      </c>
      <c r="AQ1698" s="2" t="str">
        <f t="shared" si="537"/>
        <v>OM TRANSPORTNIGHT</v>
      </c>
      <c r="AR1698" s="71">
        <f t="shared" si="538"/>
        <v>475</v>
      </c>
      <c r="AS1698" s="71">
        <f>VLOOKUP(AJ1698,Invoicing!A:K,10,FALSE)</f>
        <v>25</v>
      </c>
      <c r="AT1698" s="71">
        <f t="shared" si="539"/>
        <v>500</v>
      </c>
    </row>
    <row r="1699" spans="1:46">
      <c r="A1699" s="37" t="s">
        <v>67</v>
      </c>
      <c r="B1699" s="3" t="s">
        <v>38</v>
      </c>
      <c r="C1699" s="11">
        <v>45577.11041666667</v>
      </c>
      <c r="D1699" s="11">
        <v>45576.958333333336</v>
      </c>
      <c r="E1699" s="11" t="s">
        <v>45</v>
      </c>
      <c r="F1699" s="11" t="s">
        <v>40</v>
      </c>
      <c r="G1699" s="3" t="s">
        <v>1876</v>
      </c>
      <c r="H1699" s="3" t="s">
        <v>2821</v>
      </c>
      <c r="I1699" s="11">
        <v>45577.166666666664</v>
      </c>
      <c r="J1699" s="12">
        <v>45577.770138888889</v>
      </c>
      <c r="K1699" s="12">
        <v>45577.791666666664</v>
      </c>
      <c r="L1699" s="12">
        <v>45577.784722222219</v>
      </c>
      <c r="M1699" s="12" t="s">
        <v>115</v>
      </c>
      <c r="N1699" s="3" t="s">
        <v>42</v>
      </c>
      <c r="O1699" s="3">
        <v>0</v>
      </c>
      <c r="P1699" s="1">
        <f t="shared" si="520"/>
        <v>41</v>
      </c>
      <c r="Q1699" s="1">
        <f t="shared" si="521"/>
        <v>10</v>
      </c>
      <c r="R1699" s="72">
        <f t="shared" si="522"/>
        <v>45577.770138888889</v>
      </c>
      <c r="S1699" s="73">
        <f t="shared" si="523"/>
        <v>5.6249999994179234E-2</v>
      </c>
      <c r="T1699" s="74">
        <f>Table2[[#This Row],[ETA A OFRECIMIENTO]]*24</f>
        <v>1.3499999998603016</v>
      </c>
      <c r="U1699" s="1" t="str">
        <f t="shared" si="524"/>
        <v>YES</v>
      </c>
      <c r="V1699" s="73">
        <f t="shared" si="525"/>
        <v>0.625</v>
      </c>
      <c r="W1699" s="74">
        <f>Table2[[#This Row],[DEL. AVAILABLE A SLOT]]*24</f>
        <v>15</v>
      </c>
      <c r="X1699" s="1" t="str">
        <f t="shared" si="526"/>
        <v>SI</v>
      </c>
      <c r="Y1699" s="73">
        <f t="shared" si="527"/>
        <v>0.68124999999417923</v>
      </c>
      <c r="Z1699" s="74">
        <f>Table2[[#This Row],[ETA A TIMESLOT]]*24</f>
        <v>16.349999999860302</v>
      </c>
      <c r="AA1699" s="73">
        <f t="shared" si="528"/>
        <v>0</v>
      </c>
      <c r="AB1699" s="73" t="str">
        <f t="shared" si="529"/>
        <v>SI</v>
      </c>
      <c r="AC1699" s="74">
        <f>Table2[[#This Row],[PUNTUALIDAD (H)]]*24</f>
        <v>0</v>
      </c>
      <c r="AD1699" s="73">
        <f t="shared" si="530"/>
        <v>0.67430555554892635</v>
      </c>
      <c r="AE1699" s="74">
        <f>Table2[[#This Row],[ATA TO UNLOADING]]*24</f>
        <v>16.183333333174232</v>
      </c>
      <c r="AF1699" s="74" t="str">
        <f>IF(Table2[[#This Row],[ATA TO UNLOADING 2]]&lt;=48,"YES","NO")</f>
        <v>YES</v>
      </c>
      <c r="AG1699" s="75">
        <f t="shared" si="531"/>
        <v>0.79166666666424135</v>
      </c>
      <c r="AH1699" s="2" t="s">
        <v>42</v>
      </c>
      <c r="AI1699" s="2" t="str">
        <f t="shared" si="532"/>
        <v>HASU5159394</v>
      </c>
      <c r="AJ1699" s="76" t="str">
        <f t="shared" si="533"/>
        <v>OM TRANSPORT</v>
      </c>
      <c r="AK1699" s="77">
        <f>IF($M1699="TRUCK",VLOOKUP($AQ1699,Invoicing!$A$17:$B$49,MATCH($AK$1,Invoicing!$A$17:$B$17,0),FALSE),VLOOKUP($AQ1699,Invoicing!$N$17:$O$21,MATCH($AK$1,Invoicing!$N$17:$O$17,0),FALSE))</f>
        <v>550</v>
      </c>
      <c r="AL1699" s="78">
        <f>VLOOKUP($E1699,Invoicing!$A$1:$H$8,MATCH(TRACKER!$N1700,Invoicing!$A$1:$H$1,0),FALSE)</f>
        <v>110</v>
      </c>
      <c r="AM1699" s="78">
        <f>VLOOKUP($E1699,Invoicing!$A$1:$H$8,MATCH(TRACKER!$O$1,Invoicing!$A$1:$H$1,0),FALSE)</f>
        <v>50</v>
      </c>
      <c r="AN1699" s="78">
        <f t="shared" si="534"/>
        <v>0</v>
      </c>
      <c r="AO1699" s="2">
        <f t="shared" si="535"/>
        <v>6</v>
      </c>
      <c r="AP1699" s="2" t="str">
        <f t="shared" si="536"/>
        <v>SATURDAY</v>
      </c>
      <c r="AQ1699" s="2" t="str">
        <f t="shared" si="537"/>
        <v>OM TRANSPORTSATURDAY</v>
      </c>
      <c r="AR1699" s="71">
        <f t="shared" si="538"/>
        <v>660</v>
      </c>
      <c r="AS1699" s="71">
        <f>VLOOKUP(AJ1699,Invoicing!A:K,10,FALSE)</f>
        <v>25</v>
      </c>
      <c r="AT1699" s="71">
        <f t="shared" si="539"/>
        <v>685</v>
      </c>
    </row>
    <row r="1700" spans="1:46">
      <c r="A1700" s="37" t="s">
        <v>67</v>
      </c>
      <c r="B1700" s="3" t="s">
        <v>38</v>
      </c>
      <c r="C1700" s="11">
        <v>45577.11041666667</v>
      </c>
      <c r="D1700" s="11">
        <v>45576.958333333336</v>
      </c>
      <c r="E1700" s="11" t="s">
        <v>43</v>
      </c>
      <c r="F1700" s="11" t="s">
        <v>40</v>
      </c>
      <c r="G1700" s="3" t="s">
        <v>1877</v>
      </c>
      <c r="H1700" s="3" t="s">
        <v>2821</v>
      </c>
      <c r="I1700" s="11">
        <v>45577.166666666664</v>
      </c>
      <c r="J1700" s="12">
        <v>45577.803472222222</v>
      </c>
      <c r="K1700" s="12">
        <v>45577.791666666664</v>
      </c>
      <c r="L1700" s="12">
        <v>45577.854166666664</v>
      </c>
      <c r="M1700" s="12" t="s">
        <v>115</v>
      </c>
      <c r="N1700" s="3" t="s">
        <v>13</v>
      </c>
      <c r="O1700" s="3">
        <v>0</v>
      </c>
      <c r="P1700" s="1">
        <f t="shared" si="520"/>
        <v>41</v>
      </c>
      <c r="Q1700" s="1">
        <f t="shared" si="521"/>
        <v>10</v>
      </c>
      <c r="R1700" s="72">
        <f t="shared" si="522"/>
        <v>45577.803472222222</v>
      </c>
      <c r="S1700" s="73">
        <f t="shared" si="523"/>
        <v>5.6249999994179234E-2</v>
      </c>
      <c r="T1700" s="74">
        <f>Table2[[#This Row],[ETA A OFRECIMIENTO]]*24</f>
        <v>1.3499999998603016</v>
      </c>
      <c r="U1700" s="1" t="str">
        <f t="shared" si="524"/>
        <v>YES</v>
      </c>
      <c r="V1700" s="73">
        <f t="shared" si="525"/>
        <v>0.625</v>
      </c>
      <c r="W1700" s="74">
        <f>Table2[[#This Row],[DEL. AVAILABLE A SLOT]]*24</f>
        <v>15</v>
      </c>
      <c r="X1700" s="1" t="str">
        <f t="shared" si="526"/>
        <v>SI</v>
      </c>
      <c r="Y1700" s="73">
        <f t="shared" si="527"/>
        <v>0.68124999999417923</v>
      </c>
      <c r="Z1700" s="74">
        <f>Table2[[#This Row],[ETA A TIMESLOT]]*24</f>
        <v>16.349999999860302</v>
      </c>
      <c r="AA1700" s="73">
        <f t="shared" si="528"/>
        <v>1.1805555557657499E-2</v>
      </c>
      <c r="AB1700" s="73" t="str">
        <f t="shared" si="529"/>
        <v>SI</v>
      </c>
      <c r="AC1700" s="74">
        <f>Table2[[#This Row],[PUNTUALIDAD (H)]]*24</f>
        <v>0.28333333338377997</v>
      </c>
      <c r="AD1700" s="73">
        <f t="shared" si="530"/>
        <v>0.74374999999417923</v>
      </c>
      <c r="AE1700" s="74">
        <f>Table2[[#This Row],[ATA TO UNLOADING]]*24</f>
        <v>17.849999999860302</v>
      </c>
      <c r="AF1700" s="74" t="str">
        <f>IF(Table2[[#This Row],[ATA TO UNLOADING 2]]&lt;=48,"YES","NO")</f>
        <v>YES</v>
      </c>
      <c r="AG1700" s="75">
        <f t="shared" si="531"/>
        <v>0.79166666666424135</v>
      </c>
      <c r="AH1700" s="2" t="s">
        <v>42</v>
      </c>
      <c r="AI1700" s="2" t="str">
        <f t="shared" si="532"/>
        <v>MRKU2221072</v>
      </c>
      <c r="AJ1700" s="76" t="str">
        <f t="shared" si="533"/>
        <v>LOGIX</v>
      </c>
      <c r="AK1700" s="77">
        <f>IF($M1700="TRUCK",VLOOKUP($AQ1700,Invoicing!$A$17:$B$49,MATCH($AK$1,Invoicing!$A$17:$B$17,0),FALSE),VLOOKUP($AQ1700,Invoicing!$N$17:$O$21,MATCH($AK$1,Invoicing!$N$17:$O$17,0),FALSE))</f>
        <v>530</v>
      </c>
      <c r="AL1700" s="78" t="e">
        <f>VLOOKUP($E1700,Invoicing!$A$1:$H$8,MATCH(TRACKER!$N1701,Invoicing!$A$1:$H$1,0),FALSE)</f>
        <v>#N/A</v>
      </c>
      <c r="AM1700" s="78">
        <f>VLOOKUP($E1700,Invoicing!$A$1:$H$8,MATCH(TRACKER!$O$1,Invoicing!$A$1:$H$1,0),FALSE)</f>
        <v>50</v>
      </c>
      <c r="AN1700" s="78">
        <f t="shared" si="534"/>
        <v>0</v>
      </c>
      <c r="AO1700" s="2">
        <f t="shared" si="535"/>
        <v>6</v>
      </c>
      <c r="AP1700" s="2" t="str">
        <f t="shared" si="536"/>
        <v>SATURDAY</v>
      </c>
      <c r="AQ1700" s="2" t="str">
        <f t="shared" si="537"/>
        <v>LOGIXSATURDAY</v>
      </c>
      <c r="AR1700" s="71">
        <f t="shared" si="538"/>
        <v>530</v>
      </c>
      <c r="AS1700" s="71">
        <f>VLOOKUP(AJ1700,Invoicing!A:K,10,FALSE)</f>
        <v>25</v>
      </c>
      <c r="AT1700" s="71">
        <f t="shared" si="539"/>
        <v>555</v>
      </c>
    </row>
    <row r="1701" spans="1:46">
      <c r="A1701" s="37" t="s">
        <v>67</v>
      </c>
      <c r="B1701" s="3" t="s">
        <v>38</v>
      </c>
      <c r="C1701" s="11">
        <v>45577.11041666667</v>
      </c>
      <c r="D1701" s="11">
        <v>45576.958333333336</v>
      </c>
      <c r="E1701" s="11" t="s">
        <v>44</v>
      </c>
      <c r="F1701" s="11" t="s">
        <v>40</v>
      </c>
      <c r="G1701" s="3" t="s">
        <v>1878</v>
      </c>
      <c r="H1701" s="3" t="s">
        <v>46</v>
      </c>
      <c r="I1701" s="11">
        <v>45577.166666666664</v>
      </c>
      <c r="J1701" s="12">
        <v>45579.291666666664</v>
      </c>
      <c r="K1701" s="12">
        <v>45579.291666666664</v>
      </c>
      <c r="L1701" s="12">
        <v>45579.302083333336</v>
      </c>
      <c r="M1701" s="12" t="s">
        <v>115</v>
      </c>
      <c r="N1701" s="3" t="s">
        <v>42</v>
      </c>
      <c r="O1701" s="3">
        <v>0</v>
      </c>
      <c r="P1701" s="1">
        <f t="shared" si="520"/>
        <v>42</v>
      </c>
      <c r="Q1701" s="1">
        <f t="shared" si="521"/>
        <v>10</v>
      </c>
      <c r="R1701" s="72">
        <f t="shared" si="522"/>
        <v>45579.291666666664</v>
      </c>
      <c r="S1701" s="73">
        <f t="shared" si="523"/>
        <v>5.6249999994179234E-2</v>
      </c>
      <c r="T1701" s="74">
        <f>Table2[[#This Row],[ETA A OFRECIMIENTO]]*24</f>
        <v>1.3499999998603016</v>
      </c>
      <c r="U1701" s="1" t="str">
        <f t="shared" si="524"/>
        <v>YES</v>
      </c>
      <c r="V1701" s="73">
        <f t="shared" si="525"/>
        <v>2.125</v>
      </c>
      <c r="W1701" s="74">
        <f>Table2[[#This Row],[DEL. AVAILABLE A SLOT]]*24</f>
        <v>51</v>
      </c>
      <c r="X1701" s="1" t="str">
        <f t="shared" si="526"/>
        <v>NO</v>
      </c>
      <c r="Y1701" s="73">
        <f t="shared" si="527"/>
        <v>2.1812499999941792</v>
      </c>
      <c r="Z1701" s="74">
        <f>Table2[[#This Row],[ETA A TIMESLOT]]*24</f>
        <v>52.349999999860302</v>
      </c>
      <c r="AA1701" s="73">
        <f t="shared" si="528"/>
        <v>0</v>
      </c>
      <c r="AB1701" s="73" t="str">
        <f t="shared" si="529"/>
        <v>SI</v>
      </c>
      <c r="AC1701" s="74">
        <f>Table2[[#This Row],[PUNTUALIDAD (H)]]*24</f>
        <v>0</v>
      </c>
      <c r="AD1701" s="73">
        <f t="shared" si="530"/>
        <v>2.1916666666656965</v>
      </c>
      <c r="AE1701" s="74">
        <f>Table2[[#This Row],[ATA TO UNLOADING]]*24</f>
        <v>52.599999999976717</v>
      </c>
      <c r="AF1701" s="74" t="str">
        <f>IF(Table2[[#This Row],[ATA TO UNLOADING 2]]&lt;=48,"YES","NO")</f>
        <v>NO</v>
      </c>
      <c r="AG1701" s="75">
        <f t="shared" si="531"/>
        <v>0.29166666666424135</v>
      </c>
      <c r="AH1701" s="2" t="s">
        <v>42</v>
      </c>
      <c r="AI1701" s="2" t="str">
        <f t="shared" si="532"/>
        <v>MRSU5595593</v>
      </c>
      <c r="AJ1701" s="76" t="str">
        <f t="shared" si="533"/>
        <v>MSI</v>
      </c>
      <c r="AK1701" s="77">
        <f>IF($M1701="TRUCK",VLOOKUP($AQ1701,Invoicing!$A$17:$B$49,MATCH($AK$1,Invoicing!$A$17:$B$17,0),FALSE),VLOOKUP($AQ1701,Invoicing!$N$17:$O$21,MATCH($AK$1,Invoicing!$N$17:$O$17,0),FALSE))</f>
        <v>480</v>
      </c>
      <c r="AL1701" s="78" t="e">
        <f>VLOOKUP($E1701,Invoicing!$A$1:$H$8,MATCH(TRACKER!$N1702,Invoicing!$A$1:$H$1,0),FALSE)</f>
        <v>#N/A</v>
      </c>
      <c r="AM1701" s="78">
        <f>VLOOKUP($E1701,Invoicing!$A$1:$H$8,MATCH(TRACKER!$O$1,Invoicing!$A$1:$H$1,0),FALSE)</f>
        <v>50</v>
      </c>
      <c r="AN1701" s="78">
        <f t="shared" si="534"/>
        <v>0</v>
      </c>
      <c r="AO1701" s="2">
        <f t="shared" si="535"/>
        <v>1</v>
      </c>
      <c r="AP1701" s="2" t="str">
        <f t="shared" si="536"/>
        <v>WEEK</v>
      </c>
      <c r="AQ1701" s="2" t="str">
        <f t="shared" si="537"/>
        <v>MSIWEEK</v>
      </c>
      <c r="AR1701" s="71">
        <f t="shared" si="538"/>
        <v>480</v>
      </c>
      <c r="AS1701" s="71">
        <f>VLOOKUP(AJ1701,Invoicing!A:K,10,FALSE)</f>
        <v>25</v>
      </c>
      <c r="AT1701" s="71">
        <f t="shared" si="539"/>
        <v>505</v>
      </c>
    </row>
    <row r="1702" spans="1:46">
      <c r="A1702" s="37" t="s">
        <v>67</v>
      </c>
      <c r="B1702" s="3" t="s">
        <v>38</v>
      </c>
      <c r="C1702" s="11">
        <v>45577.11041666667</v>
      </c>
      <c r="D1702" s="11">
        <v>45576.958333333336</v>
      </c>
      <c r="E1702" s="11" t="s">
        <v>45</v>
      </c>
      <c r="F1702" s="11" t="s">
        <v>40</v>
      </c>
      <c r="G1702" s="3" t="s">
        <v>1879</v>
      </c>
      <c r="H1702" s="3" t="s">
        <v>46</v>
      </c>
      <c r="I1702" s="11">
        <v>45577.166666666664</v>
      </c>
      <c r="J1702" s="12">
        <v>45578.402777777781</v>
      </c>
      <c r="K1702" s="12">
        <v>45578.458333333336</v>
      </c>
      <c r="L1702" s="12">
        <v>45578.402777777781</v>
      </c>
      <c r="M1702" s="12" t="s">
        <v>115</v>
      </c>
      <c r="N1702" s="3" t="s">
        <v>42</v>
      </c>
      <c r="O1702" s="3">
        <v>0</v>
      </c>
      <c r="P1702" s="1">
        <f t="shared" si="520"/>
        <v>41</v>
      </c>
      <c r="Q1702" s="1">
        <f t="shared" si="521"/>
        <v>10</v>
      </c>
      <c r="R1702" s="72">
        <f t="shared" si="522"/>
        <v>45578.402777777781</v>
      </c>
      <c r="S1702" s="73">
        <f t="shared" si="523"/>
        <v>5.6249999994179234E-2</v>
      </c>
      <c r="T1702" s="74">
        <f>Table2[[#This Row],[ETA A OFRECIMIENTO]]*24</f>
        <v>1.3499999998603016</v>
      </c>
      <c r="U1702" s="1" t="str">
        <f t="shared" si="524"/>
        <v>YES</v>
      </c>
      <c r="V1702" s="73">
        <f t="shared" si="525"/>
        <v>1.2916666666715173</v>
      </c>
      <c r="W1702" s="74">
        <f>Table2[[#This Row],[DEL. AVAILABLE A SLOT]]*24</f>
        <v>31.000000000116415</v>
      </c>
      <c r="X1702" s="1" t="str">
        <f t="shared" si="526"/>
        <v>NO</v>
      </c>
      <c r="Y1702" s="73">
        <f t="shared" si="527"/>
        <v>1.3479166666656965</v>
      </c>
      <c r="Z1702" s="74">
        <f>Table2[[#This Row],[ETA A TIMESLOT]]*24</f>
        <v>32.349999999976717</v>
      </c>
      <c r="AA1702" s="73">
        <f t="shared" si="528"/>
        <v>0</v>
      </c>
      <c r="AB1702" s="73" t="str">
        <f t="shared" si="529"/>
        <v>SI</v>
      </c>
      <c r="AC1702" s="74">
        <f>Table2[[#This Row],[PUNTUALIDAD (H)]]*24</f>
        <v>0</v>
      </c>
      <c r="AD1702" s="73">
        <f t="shared" si="530"/>
        <v>1.2923611111109494</v>
      </c>
      <c r="AE1702" s="74">
        <f>Table2[[#This Row],[ATA TO UNLOADING]]*24</f>
        <v>31.016666666662786</v>
      </c>
      <c r="AF1702" s="74" t="str">
        <f>IF(Table2[[#This Row],[ATA TO UNLOADING 2]]&lt;=48,"YES","NO")</f>
        <v>YES</v>
      </c>
      <c r="AG1702" s="75">
        <f t="shared" si="531"/>
        <v>0.45833333333575865</v>
      </c>
      <c r="AH1702" s="2" t="s">
        <v>42</v>
      </c>
      <c r="AI1702" s="2" t="str">
        <f t="shared" si="532"/>
        <v>MRSU6416080</v>
      </c>
      <c r="AJ1702" s="76" t="str">
        <f t="shared" si="533"/>
        <v>OM TRANSPORT</v>
      </c>
      <c r="AK1702" s="77">
        <f>IF($M1702="TRUCK",VLOOKUP($AQ1702,Invoicing!$A$17:$B$49,MATCH($AK$1,Invoicing!$A$17:$B$17,0),FALSE),VLOOKUP($AQ1702,Invoicing!$N$17:$O$21,MATCH($AK$1,Invoicing!$N$17:$O$17,0),FALSE))</f>
        <v>550</v>
      </c>
      <c r="AL1702" s="78" t="e">
        <f>VLOOKUP($E1702,Invoicing!$A$1:$H$8,MATCH(TRACKER!$N1703,Invoicing!$A$1:$H$1,0),FALSE)</f>
        <v>#N/A</v>
      </c>
      <c r="AM1702" s="78">
        <f>VLOOKUP($E1702,Invoicing!$A$1:$H$8,MATCH(TRACKER!$O$1,Invoicing!$A$1:$H$1,0),FALSE)</f>
        <v>50</v>
      </c>
      <c r="AN1702" s="78">
        <f t="shared" si="534"/>
        <v>0</v>
      </c>
      <c r="AO1702" s="2">
        <f t="shared" si="535"/>
        <v>7</v>
      </c>
      <c r="AP1702" s="2" t="str">
        <f t="shared" si="536"/>
        <v>SUNDAY</v>
      </c>
      <c r="AQ1702" s="2" t="str">
        <f t="shared" si="537"/>
        <v>OM TRANSPORTSUNDAY</v>
      </c>
      <c r="AR1702" s="71">
        <f t="shared" si="538"/>
        <v>550</v>
      </c>
      <c r="AS1702" s="71">
        <f>VLOOKUP(AJ1702,Invoicing!A:K,10,FALSE)</f>
        <v>25</v>
      </c>
      <c r="AT1702" s="71">
        <f t="shared" si="539"/>
        <v>575</v>
      </c>
    </row>
    <row r="1703" spans="1:46">
      <c r="A1703" s="37" t="s">
        <v>67</v>
      </c>
      <c r="B1703" s="3" t="s">
        <v>38</v>
      </c>
      <c r="C1703" s="11">
        <v>45577.11041666667</v>
      </c>
      <c r="D1703" s="11">
        <v>45576.958333333336</v>
      </c>
      <c r="E1703" s="11" t="s">
        <v>45</v>
      </c>
      <c r="F1703" s="11" t="s">
        <v>40</v>
      </c>
      <c r="G1703" s="3" t="s">
        <v>1880</v>
      </c>
      <c r="H1703" s="3" t="s">
        <v>46</v>
      </c>
      <c r="I1703" s="11">
        <v>45577.166666666664</v>
      </c>
      <c r="J1703" s="12">
        <v>45578.271527777775</v>
      </c>
      <c r="K1703" s="12">
        <v>45578.291666666664</v>
      </c>
      <c r="L1703" s="12">
        <v>45578.295138888891</v>
      </c>
      <c r="M1703" s="12" t="s">
        <v>115</v>
      </c>
      <c r="N1703" s="3" t="s">
        <v>42</v>
      </c>
      <c r="O1703" s="3">
        <v>0</v>
      </c>
      <c r="P1703" s="1">
        <f t="shared" si="520"/>
        <v>41</v>
      </c>
      <c r="Q1703" s="1">
        <f t="shared" si="521"/>
        <v>10</v>
      </c>
      <c r="R1703" s="72">
        <f t="shared" si="522"/>
        <v>45578.271527777775</v>
      </c>
      <c r="S1703" s="73">
        <f t="shared" si="523"/>
        <v>5.6249999994179234E-2</v>
      </c>
      <c r="T1703" s="74">
        <f>Table2[[#This Row],[ETA A OFRECIMIENTO]]*24</f>
        <v>1.3499999998603016</v>
      </c>
      <c r="U1703" s="1" t="str">
        <f t="shared" si="524"/>
        <v>YES</v>
      </c>
      <c r="V1703" s="73">
        <f t="shared" si="525"/>
        <v>1.125</v>
      </c>
      <c r="W1703" s="74">
        <f>Table2[[#This Row],[DEL. AVAILABLE A SLOT]]*24</f>
        <v>27</v>
      </c>
      <c r="X1703" s="1" t="str">
        <f t="shared" si="526"/>
        <v>NO</v>
      </c>
      <c r="Y1703" s="73">
        <f t="shared" si="527"/>
        <v>1.1812499999941792</v>
      </c>
      <c r="Z1703" s="74">
        <f>Table2[[#This Row],[ETA A TIMESLOT]]*24</f>
        <v>28.349999999860302</v>
      </c>
      <c r="AA1703" s="73">
        <f t="shared" si="528"/>
        <v>0</v>
      </c>
      <c r="AB1703" s="73" t="str">
        <f t="shared" si="529"/>
        <v>SI</v>
      </c>
      <c r="AC1703" s="74">
        <f>Table2[[#This Row],[PUNTUALIDAD (H)]]*24</f>
        <v>0</v>
      </c>
      <c r="AD1703" s="73">
        <f t="shared" si="530"/>
        <v>1.1847222222204437</v>
      </c>
      <c r="AE1703" s="74">
        <f>Table2[[#This Row],[ATA TO UNLOADING]]*24</f>
        <v>28.433333333290648</v>
      </c>
      <c r="AF1703" s="74" t="str">
        <f>IF(Table2[[#This Row],[ATA TO UNLOADING 2]]&lt;=48,"YES","NO")</f>
        <v>YES</v>
      </c>
      <c r="AG1703" s="75">
        <f t="shared" si="531"/>
        <v>0.29166666666424135</v>
      </c>
      <c r="AH1703" s="2" t="s">
        <v>42</v>
      </c>
      <c r="AI1703" s="2" t="str">
        <f t="shared" si="532"/>
        <v>UETU6547872</v>
      </c>
      <c r="AJ1703" s="76" t="str">
        <f t="shared" si="533"/>
        <v>OM TRANSPORT</v>
      </c>
      <c r="AK1703" s="77">
        <f>IF($M1703="TRUCK",VLOOKUP($AQ1703,Invoicing!$A$17:$B$49,MATCH($AK$1,Invoicing!$A$17:$B$17,0),FALSE),VLOOKUP($AQ1703,Invoicing!$N$17:$O$21,MATCH($AK$1,Invoicing!$N$17:$O$17,0),FALSE))</f>
        <v>550</v>
      </c>
      <c r="AL1703" s="78" t="e">
        <f>VLOOKUP($E1703,Invoicing!$A$1:$H$8,MATCH(TRACKER!$N1704,Invoicing!$A$1:$H$1,0),FALSE)</f>
        <v>#N/A</v>
      </c>
      <c r="AM1703" s="78">
        <f>VLOOKUP($E1703,Invoicing!$A$1:$H$8,MATCH(TRACKER!$O$1,Invoicing!$A$1:$H$1,0),FALSE)</f>
        <v>50</v>
      </c>
      <c r="AN1703" s="78">
        <f t="shared" si="534"/>
        <v>0</v>
      </c>
      <c r="AO1703" s="2">
        <f t="shared" si="535"/>
        <v>7</v>
      </c>
      <c r="AP1703" s="2" t="str">
        <f t="shared" si="536"/>
        <v>SUNDAY</v>
      </c>
      <c r="AQ1703" s="2" t="str">
        <f t="shared" si="537"/>
        <v>OM TRANSPORTSUNDAY</v>
      </c>
      <c r="AR1703" s="71">
        <f t="shared" si="538"/>
        <v>550</v>
      </c>
      <c r="AS1703" s="71">
        <f>VLOOKUP(AJ1703,Invoicing!A:K,10,FALSE)</f>
        <v>25</v>
      </c>
      <c r="AT1703" s="71">
        <f t="shared" si="539"/>
        <v>575</v>
      </c>
    </row>
    <row r="1704" spans="1:46">
      <c r="A1704" s="37" t="s">
        <v>58</v>
      </c>
      <c r="B1704" s="3" t="s">
        <v>38</v>
      </c>
      <c r="C1704" s="11">
        <v>45577.825694444444</v>
      </c>
      <c r="D1704" s="11">
        <v>45577.791666666664</v>
      </c>
      <c r="E1704" s="11" t="s">
        <v>45</v>
      </c>
      <c r="F1704" s="11" t="s">
        <v>40</v>
      </c>
      <c r="G1704" s="3" t="s">
        <v>1881</v>
      </c>
      <c r="H1704" s="3" t="s">
        <v>41</v>
      </c>
      <c r="I1704" s="11">
        <v>45579.416666666664</v>
      </c>
      <c r="J1704" s="12">
        <v>45580.357638888891</v>
      </c>
      <c r="K1704" s="12">
        <v>45580.375</v>
      </c>
      <c r="L1704" s="12">
        <v>45580.368055555555</v>
      </c>
      <c r="M1704" s="12" t="s">
        <v>115</v>
      </c>
      <c r="N1704" s="3" t="s">
        <v>42</v>
      </c>
      <c r="O1704" s="3">
        <v>0</v>
      </c>
      <c r="P1704" s="1">
        <f t="shared" si="520"/>
        <v>42</v>
      </c>
      <c r="Q1704" s="1">
        <f t="shared" si="521"/>
        <v>10</v>
      </c>
      <c r="R1704" s="72">
        <f t="shared" si="522"/>
        <v>45580.357638888891</v>
      </c>
      <c r="S1704" s="73">
        <f t="shared" si="523"/>
        <v>1.5909722222204437</v>
      </c>
      <c r="T1704" s="74">
        <f>Table2[[#This Row],[ETA A OFRECIMIENTO]]*24</f>
        <v>38.183333333290648</v>
      </c>
      <c r="U1704" s="1" t="str">
        <f t="shared" si="524"/>
        <v>YES</v>
      </c>
      <c r="V1704" s="73">
        <f t="shared" si="525"/>
        <v>0.95833333333575865</v>
      </c>
      <c r="W1704" s="74">
        <f>Table2[[#This Row],[DEL. AVAILABLE A SLOT]]*24</f>
        <v>23.000000000058208</v>
      </c>
      <c r="X1704" s="1" t="str">
        <f t="shared" si="526"/>
        <v>SI</v>
      </c>
      <c r="Y1704" s="73">
        <f t="shared" si="527"/>
        <v>2.5493055555562023</v>
      </c>
      <c r="Z1704" s="74">
        <f>Table2[[#This Row],[ETA A TIMESLOT]]*24</f>
        <v>61.183333333348855</v>
      </c>
      <c r="AA1704" s="73">
        <f t="shared" si="528"/>
        <v>0</v>
      </c>
      <c r="AB1704" s="73" t="str">
        <f t="shared" si="529"/>
        <v>SI</v>
      </c>
      <c r="AC1704" s="74">
        <f>Table2[[#This Row],[PUNTUALIDAD (H)]]*24</f>
        <v>0</v>
      </c>
      <c r="AD1704" s="73">
        <f t="shared" si="530"/>
        <v>2.5423611111109494</v>
      </c>
      <c r="AE1704" s="74">
        <f>Table2[[#This Row],[ATA TO UNLOADING]]*24</f>
        <v>61.016666666662786</v>
      </c>
      <c r="AF1704" s="74" t="str">
        <f>IF(Table2[[#This Row],[ATA TO UNLOADING 2]]&lt;=48,"YES","NO")</f>
        <v>NO</v>
      </c>
      <c r="AG1704" s="75">
        <f t="shared" si="531"/>
        <v>0.375</v>
      </c>
      <c r="AH1704" s="2" t="s">
        <v>42</v>
      </c>
      <c r="AI1704" s="2" t="str">
        <f t="shared" si="532"/>
        <v>CAAU5266667</v>
      </c>
      <c r="AJ1704" s="76" t="str">
        <f t="shared" si="533"/>
        <v>OM TRANSPORT</v>
      </c>
      <c r="AK1704" s="77">
        <f>IF($M1704="TRUCK",VLOOKUP($AQ1704,Invoicing!$A$17:$B$49,MATCH($AK$1,Invoicing!$A$17:$B$17,0),FALSE),VLOOKUP($AQ1704,Invoicing!$N$17:$O$21,MATCH($AK$1,Invoicing!$N$17:$O$17,0),FALSE))</f>
        <v>475</v>
      </c>
      <c r="AL1704" s="78" t="e">
        <f>VLOOKUP($E1704,Invoicing!$A$1:$H$8,MATCH(TRACKER!$N1705,Invoicing!$A$1:$H$1,0),FALSE)</f>
        <v>#N/A</v>
      </c>
      <c r="AM1704" s="78">
        <f>VLOOKUP($E1704,Invoicing!$A$1:$H$8,MATCH(TRACKER!$O$1,Invoicing!$A$1:$H$1,0),FALSE)</f>
        <v>50</v>
      </c>
      <c r="AN1704" s="78">
        <f t="shared" si="534"/>
        <v>0</v>
      </c>
      <c r="AO1704" s="2">
        <f t="shared" si="535"/>
        <v>2</v>
      </c>
      <c r="AP1704" s="2" t="str">
        <f t="shared" si="536"/>
        <v>WEEK</v>
      </c>
      <c r="AQ1704" s="2" t="str">
        <f t="shared" si="537"/>
        <v>OM TRANSPORTWEEK</v>
      </c>
      <c r="AR1704" s="71">
        <f t="shared" si="538"/>
        <v>475</v>
      </c>
      <c r="AS1704" s="71">
        <f>VLOOKUP(AJ1704,Invoicing!A:K,10,FALSE)</f>
        <v>25</v>
      </c>
      <c r="AT1704" s="71">
        <f t="shared" si="539"/>
        <v>500</v>
      </c>
    </row>
    <row r="1705" spans="1:46">
      <c r="A1705" s="37" t="s">
        <v>58</v>
      </c>
      <c r="B1705" s="3" t="s">
        <v>38</v>
      </c>
      <c r="C1705" s="11">
        <v>45577.825694444444</v>
      </c>
      <c r="D1705" s="11">
        <v>45577.791666666664</v>
      </c>
      <c r="E1705" s="11" t="s">
        <v>45</v>
      </c>
      <c r="F1705" s="11" t="s">
        <v>40</v>
      </c>
      <c r="G1705" s="3" t="s">
        <v>1882</v>
      </c>
      <c r="H1705" s="3" t="s">
        <v>41</v>
      </c>
      <c r="I1705" s="11">
        <v>45579.416666666664</v>
      </c>
      <c r="J1705" s="12">
        <v>45580.430555555555</v>
      </c>
      <c r="K1705" s="12">
        <v>45580.4375</v>
      </c>
      <c r="L1705" s="12">
        <v>45580.444444444445</v>
      </c>
      <c r="M1705" s="12" t="s">
        <v>115</v>
      </c>
      <c r="N1705" s="3" t="s">
        <v>42</v>
      </c>
      <c r="O1705" s="3">
        <v>0</v>
      </c>
      <c r="P1705" s="1">
        <f t="shared" si="520"/>
        <v>42</v>
      </c>
      <c r="Q1705" s="1">
        <f t="shared" si="521"/>
        <v>10</v>
      </c>
      <c r="R1705" s="72">
        <f t="shared" si="522"/>
        <v>45580.430555555555</v>
      </c>
      <c r="S1705" s="73">
        <f t="shared" si="523"/>
        <v>1.5909722222204437</v>
      </c>
      <c r="T1705" s="74">
        <f>Table2[[#This Row],[ETA A OFRECIMIENTO]]*24</f>
        <v>38.183333333290648</v>
      </c>
      <c r="U1705" s="1" t="str">
        <f t="shared" si="524"/>
        <v>YES</v>
      </c>
      <c r="V1705" s="73">
        <f t="shared" si="525"/>
        <v>1.0208333333357587</v>
      </c>
      <c r="W1705" s="74">
        <f>Table2[[#This Row],[DEL. AVAILABLE A SLOT]]*24</f>
        <v>24.500000000058208</v>
      </c>
      <c r="X1705" s="1" t="str">
        <f t="shared" si="526"/>
        <v>NO</v>
      </c>
      <c r="Y1705" s="73">
        <f t="shared" si="527"/>
        <v>2.6118055555562023</v>
      </c>
      <c r="Z1705" s="74">
        <f>Table2[[#This Row],[ETA A TIMESLOT]]*24</f>
        <v>62.683333333348855</v>
      </c>
      <c r="AA1705" s="73">
        <f t="shared" si="528"/>
        <v>0</v>
      </c>
      <c r="AB1705" s="73" t="str">
        <f t="shared" si="529"/>
        <v>SI</v>
      </c>
      <c r="AC1705" s="74">
        <f>Table2[[#This Row],[PUNTUALIDAD (H)]]*24</f>
        <v>0</v>
      </c>
      <c r="AD1705" s="73">
        <f t="shared" si="530"/>
        <v>2.6187500000014552</v>
      </c>
      <c r="AE1705" s="74">
        <f>Table2[[#This Row],[ATA TO UNLOADING]]*24</f>
        <v>62.850000000034925</v>
      </c>
      <c r="AF1705" s="74" t="str">
        <f>IF(Table2[[#This Row],[ATA TO UNLOADING 2]]&lt;=48,"YES","NO")</f>
        <v>NO</v>
      </c>
      <c r="AG1705" s="75">
        <f t="shared" si="531"/>
        <v>0.4375</v>
      </c>
      <c r="AH1705" s="2" t="s">
        <v>42</v>
      </c>
      <c r="AI1705" s="2" t="str">
        <f t="shared" si="532"/>
        <v>CAAU6545075</v>
      </c>
      <c r="AJ1705" s="76" t="str">
        <f t="shared" si="533"/>
        <v>OM TRANSPORT</v>
      </c>
      <c r="AK1705" s="77">
        <f>IF($M1705="TRUCK",VLOOKUP($AQ1705,Invoicing!$A$17:$B$49,MATCH($AK$1,Invoicing!$A$17:$B$17,0),FALSE),VLOOKUP($AQ1705,Invoicing!$N$17:$O$21,MATCH($AK$1,Invoicing!$N$17:$O$17,0),FALSE))</f>
        <v>475</v>
      </c>
      <c r="AL1705" s="78" t="e">
        <f>VLOOKUP($E1705,Invoicing!$A$1:$H$8,MATCH(TRACKER!$N1706,Invoicing!$A$1:$H$1,0),FALSE)</f>
        <v>#N/A</v>
      </c>
      <c r="AM1705" s="78">
        <f>VLOOKUP($E1705,Invoicing!$A$1:$H$8,MATCH(TRACKER!$O$1,Invoicing!$A$1:$H$1,0),FALSE)</f>
        <v>50</v>
      </c>
      <c r="AN1705" s="78">
        <f t="shared" si="534"/>
        <v>0</v>
      </c>
      <c r="AO1705" s="2">
        <f t="shared" si="535"/>
        <v>2</v>
      </c>
      <c r="AP1705" s="2" t="str">
        <f t="shared" si="536"/>
        <v>WEEK</v>
      </c>
      <c r="AQ1705" s="2" t="str">
        <f t="shared" si="537"/>
        <v>OM TRANSPORTWEEK</v>
      </c>
      <c r="AR1705" s="71">
        <f t="shared" si="538"/>
        <v>475</v>
      </c>
      <c r="AS1705" s="71">
        <f>VLOOKUP(AJ1705,Invoicing!A:K,10,FALSE)</f>
        <v>25</v>
      </c>
      <c r="AT1705" s="71">
        <f t="shared" si="539"/>
        <v>500</v>
      </c>
    </row>
    <row r="1706" spans="1:46">
      <c r="A1706" s="37" t="s">
        <v>58</v>
      </c>
      <c r="B1706" s="3" t="s">
        <v>38</v>
      </c>
      <c r="C1706" s="11">
        <v>45577.825694444444</v>
      </c>
      <c r="D1706" s="11">
        <v>45577.791666666664</v>
      </c>
      <c r="E1706" s="11" t="s">
        <v>49</v>
      </c>
      <c r="F1706" s="11" t="s">
        <v>40</v>
      </c>
      <c r="G1706" s="3" t="s">
        <v>1883</v>
      </c>
      <c r="H1706" s="3" t="s">
        <v>2821</v>
      </c>
      <c r="I1706" s="11">
        <v>45579.416666666664</v>
      </c>
      <c r="J1706" s="12">
        <v>45579.691666666666</v>
      </c>
      <c r="K1706" s="12">
        <v>45579.625</v>
      </c>
      <c r="L1706" s="12">
        <v>45579.708333333336</v>
      </c>
      <c r="M1706" s="12" t="s">
        <v>115</v>
      </c>
      <c r="N1706" s="3" t="s">
        <v>42</v>
      </c>
      <c r="O1706" s="3">
        <v>1</v>
      </c>
      <c r="P1706" s="1">
        <f t="shared" si="520"/>
        <v>42</v>
      </c>
      <c r="Q1706" s="1">
        <f t="shared" si="521"/>
        <v>10</v>
      </c>
      <c r="R1706" s="72">
        <f t="shared" si="522"/>
        <v>45579.691666666666</v>
      </c>
      <c r="S1706" s="73">
        <f t="shared" si="523"/>
        <v>1.5909722222204437</v>
      </c>
      <c r="T1706" s="74">
        <f>Table2[[#This Row],[ETA A OFRECIMIENTO]]*24</f>
        <v>38.183333333290648</v>
      </c>
      <c r="U1706" s="1" t="str">
        <f t="shared" si="524"/>
        <v>YES</v>
      </c>
      <c r="V1706" s="73">
        <f t="shared" si="525"/>
        <v>0.20833333333575865</v>
      </c>
      <c r="W1706" s="74">
        <f>Table2[[#This Row],[DEL. AVAILABLE A SLOT]]*24</f>
        <v>5.0000000000582077</v>
      </c>
      <c r="X1706" s="1" t="str">
        <f t="shared" si="526"/>
        <v>SI</v>
      </c>
      <c r="Y1706" s="73">
        <f t="shared" si="527"/>
        <v>1.7993055555562023</v>
      </c>
      <c r="Z1706" s="74">
        <f>Table2[[#This Row],[ETA A TIMESLOT]]*24</f>
        <v>43.183333333348855</v>
      </c>
      <c r="AA1706" s="73">
        <f t="shared" si="528"/>
        <v>6.6666666665696539E-2</v>
      </c>
      <c r="AB1706" s="73" t="str">
        <f t="shared" si="529"/>
        <v>NO</v>
      </c>
      <c r="AC1706" s="74">
        <f>Table2[[#This Row],[PUNTUALIDAD (H)]]*24</f>
        <v>1.5999999999767169</v>
      </c>
      <c r="AD1706" s="73">
        <f t="shared" si="530"/>
        <v>1.882638888891961</v>
      </c>
      <c r="AE1706" s="74">
        <f>Table2[[#This Row],[ATA TO UNLOADING]]*24</f>
        <v>45.183333333407063</v>
      </c>
      <c r="AF1706" s="74" t="str">
        <f>IF(Table2[[#This Row],[ATA TO UNLOADING 2]]&lt;=48,"YES","NO")</f>
        <v>YES</v>
      </c>
      <c r="AG1706" s="75">
        <f t="shared" si="531"/>
        <v>0.625</v>
      </c>
      <c r="AH1706" s="2" t="s">
        <v>42</v>
      </c>
      <c r="AI1706" s="2" t="str">
        <f t="shared" si="532"/>
        <v>CAAU6742048</v>
      </c>
      <c r="AJ1706" s="76" t="str">
        <f t="shared" si="533"/>
        <v>CTU FLEVOKUST BV</v>
      </c>
      <c r="AK1706" s="77">
        <f>IF($M1706="TRUCK",VLOOKUP($AQ1706,Invoicing!$A$17:$B$49,MATCH($AK$1,Invoicing!$A$17:$B$17,0),FALSE),VLOOKUP($AQ1706,Invoicing!$N$17:$O$21,MATCH($AK$1,Invoicing!$N$17:$O$17,0),FALSE))</f>
        <v>520</v>
      </c>
      <c r="AL1706" s="78" t="e">
        <f>VLOOKUP($E1706,Invoicing!$A$1:$H$8,MATCH(TRACKER!$N1707,Invoicing!$A$1:$H$1,0),FALSE)</f>
        <v>#N/A</v>
      </c>
      <c r="AM1706" s="78">
        <v>35</v>
      </c>
      <c r="AN1706" s="78">
        <f t="shared" si="534"/>
        <v>35</v>
      </c>
      <c r="AO1706" s="2">
        <f t="shared" si="535"/>
        <v>1</v>
      </c>
      <c r="AP1706" s="2" t="str">
        <f t="shared" si="536"/>
        <v>WEEK</v>
      </c>
      <c r="AQ1706" s="2" t="str">
        <f t="shared" si="537"/>
        <v>CTU FLEVOKUST BVWEEK</v>
      </c>
      <c r="AR1706" s="71">
        <f t="shared" si="538"/>
        <v>555</v>
      </c>
      <c r="AS1706" s="71">
        <f>VLOOKUP(AJ1706,Invoicing!A:K,10,FALSE)</f>
        <v>0</v>
      </c>
      <c r="AT1706" s="71">
        <f t="shared" si="539"/>
        <v>555</v>
      </c>
    </row>
    <row r="1707" spans="1:46">
      <c r="A1707" s="37" t="s">
        <v>58</v>
      </c>
      <c r="B1707" s="3" t="s">
        <v>38</v>
      </c>
      <c r="C1707" s="11">
        <v>45577.825694444444</v>
      </c>
      <c r="D1707" s="11">
        <v>45577.791666666664</v>
      </c>
      <c r="E1707" s="11" t="s">
        <v>43</v>
      </c>
      <c r="F1707" s="11" t="s">
        <v>40</v>
      </c>
      <c r="G1707" s="3" t="s">
        <v>1884</v>
      </c>
      <c r="H1707" s="3" t="s">
        <v>41</v>
      </c>
      <c r="I1707" s="11">
        <v>45579.416666666664</v>
      </c>
      <c r="J1707" s="12">
        <v>45579.729166666664</v>
      </c>
      <c r="K1707" s="12">
        <v>45579.729166666664</v>
      </c>
      <c r="L1707" s="12">
        <v>45579.740277777775</v>
      </c>
      <c r="M1707" s="12" t="s">
        <v>115</v>
      </c>
      <c r="N1707" s="3" t="s">
        <v>42</v>
      </c>
      <c r="O1707" s="3">
        <v>1</v>
      </c>
      <c r="P1707" s="1">
        <f t="shared" si="520"/>
        <v>42</v>
      </c>
      <c r="Q1707" s="1">
        <f t="shared" si="521"/>
        <v>10</v>
      </c>
      <c r="R1707" s="72">
        <f t="shared" si="522"/>
        <v>45579.729166666664</v>
      </c>
      <c r="S1707" s="73">
        <f t="shared" si="523"/>
        <v>1.5909722222204437</v>
      </c>
      <c r="T1707" s="74">
        <f>Table2[[#This Row],[ETA A OFRECIMIENTO]]*24</f>
        <v>38.183333333290648</v>
      </c>
      <c r="U1707" s="1" t="str">
        <f t="shared" si="524"/>
        <v>YES</v>
      </c>
      <c r="V1707" s="73">
        <f t="shared" si="525"/>
        <v>0.3125</v>
      </c>
      <c r="W1707" s="74">
        <f>Table2[[#This Row],[DEL. AVAILABLE A SLOT]]*24</f>
        <v>7.5</v>
      </c>
      <c r="X1707" s="1" t="str">
        <f t="shared" si="526"/>
        <v>SI</v>
      </c>
      <c r="Y1707" s="73">
        <f t="shared" si="527"/>
        <v>1.9034722222204437</v>
      </c>
      <c r="Z1707" s="74">
        <f>Table2[[#This Row],[ETA A TIMESLOT]]*24</f>
        <v>45.683333333290648</v>
      </c>
      <c r="AA1707" s="73">
        <f t="shared" si="528"/>
        <v>0</v>
      </c>
      <c r="AB1707" s="73" t="str">
        <f t="shared" si="529"/>
        <v>SI</v>
      </c>
      <c r="AC1707" s="74">
        <f>Table2[[#This Row],[PUNTUALIDAD (H)]]*24</f>
        <v>0</v>
      </c>
      <c r="AD1707" s="73">
        <f t="shared" si="530"/>
        <v>1.9145833333313931</v>
      </c>
      <c r="AE1707" s="74">
        <f>Table2[[#This Row],[ATA TO UNLOADING]]*24</f>
        <v>45.949999999953434</v>
      </c>
      <c r="AF1707" s="74" t="str">
        <f>IF(Table2[[#This Row],[ATA TO UNLOADING 2]]&lt;=48,"YES","NO")</f>
        <v>YES</v>
      </c>
      <c r="AG1707" s="75">
        <f t="shared" si="531"/>
        <v>0.72916666666424135</v>
      </c>
      <c r="AH1707" s="2" t="s">
        <v>42</v>
      </c>
      <c r="AI1707" s="2" t="str">
        <f t="shared" si="532"/>
        <v>CAAU7090160</v>
      </c>
      <c r="AJ1707" s="76" t="str">
        <f t="shared" si="533"/>
        <v>LOGIX</v>
      </c>
      <c r="AK1707" s="77">
        <f>IF($M1707="TRUCK",VLOOKUP($AQ1707,Invoicing!$A$17:$B$49,MATCH($AK$1,Invoicing!$A$17:$B$17,0),FALSE),VLOOKUP($AQ1707,Invoicing!$N$17:$O$21,MATCH($AK$1,Invoicing!$N$17:$O$17,0),FALSE))</f>
        <v>530</v>
      </c>
      <c r="AL1707" s="78" t="e">
        <f>VLOOKUP($E1707,Invoicing!$A$1:$H$8,MATCH(TRACKER!$N1708,Invoicing!$A$1:$H$1,0),FALSE)</f>
        <v>#N/A</v>
      </c>
      <c r="AM1707" s="78">
        <f>VLOOKUP($E1707,Invoicing!$A$1:$H$8,MATCH(TRACKER!$O$1,Invoicing!$A$1:$H$1,0),FALSE)</f>
        <v>50</v>
      </c>
      <c r="AN1707" s="78">
        <f t="shared" si="534"/>
        <v>50</v>
      </c>
      <c r="AO1707" s="2">
        <f t="shared" si="535"/>
        <v>1</v>
      </c>
      <c r="AP1707" s="2" t="str">
        <f t="shared" si="536"/>
        <v>WEEK</v>
      </c>
      <c r="AQ1707" s="2" t="str">
        <f t="shared" si="537"/>
        <v>LOGIXWEEK</v>
      </c>
      <c r="AR1707" s="71">
        <f t="shared" si="538"/>
        <v>580</v>
      </c>
      <c r="AS1707" s="71">
        <f>VLOOKUP(AJ1707,Invoicing!A:K,10,FALSE)</f>
        <v>25</v>
      </c>
      <c r="AT1707" s="71">
        <f t="shared" si="539"/>
        <v>605</v>
      </c>
    </row>
    <row r="1708" spans="1:46">
      <c r="A1708" s="37" t="s">
        <v>58</v>
      </c>
      <c r="B1708" s="3" t="s">
        <v>38</v>
      </c>
      <c r="C1708" s="11">
        <v>45577.825694444444</v>
      </c>
      <c r="D1708" s="11">
        <v>45577.791666666664</v>
      </c>
      <c r="E1708" s="11" t="s">
        <v>45</v>
      </c>
      <c r="F1708" s="11" t="s">
        <v>40</v>
      </c>
      <c r="G1708" s="3" t="s">
        <v>1885</v>
      </c>
      <c r="H1708" s="3" t="s">
        <v>41</v>
      </c>
      <c r="I1708" s="11">
        <v>45579.416666666664</v>
      </c>
      <c r="J1708" s="12">
        <v>45579.788194444445</v>
      </c>
      <c r="K1708" s="12">
        <v>45579.854166666664</v>
      </c>
      <c r="L1708" s="12">
        <v>45579.795138888891</v>
      </c>
      <c r="M1708" s="12" t="s">
        <v>115</v>
      </c>
      <c r="N1708" s="3" t="s">
        <v>42</v>
      </c>
      <c r="O1708" s="3">
        <v>2</v>
      </c>
      <c r="P1708" s="1">
        <f t="shared" si="520"/>
        <v>42</v>
      </c>
      <c r="Q1708" s="1">
        <f t="shared" si="521"/>
        <v>10</v>
      </c>
      <c r="R1708" s="72">
        <f t="shared" si="522"/>
        <v>45579.788194444445</v>
      </c>
      <c r="S1708" s="73">
        <f t="shared" si="523"/>
        <v>1.5909722222204437</v>
      </c>
      <c r="T1708" s="74">
        <f>Table2[[#This Row],[ETA A OFRECIMIENTO]]*24</f>
        <v>38.183333333290648</v>
      </c>
      <c r="U1708" s="1" t="str">
        <f t="shared" si="524"/>
        <v>YES</v>
      </c>
      <c r="V1708" s="73">
        <f t="shared" si="525"/>
        <v>0.4375</v>
      </c>
      <c r="W1708" s="74">
        <f>Table2[[#This Row],[DEL. AVAILABLE A SLOT]]*24</f>
        <v>10.5</v>
      </c>
      <c r="X1708" s="1" t="str">
        <f t="shared" si="526"/>
        <v>SI</v>
      </c>
      <c r="Y1708" s="73">
        <f t="shared" si="527"/>
        <v>2.0284722222204437</v>
      </c>
      <c r="Z1708" s="74">
        <f>Table2[[#This Row],[ETA A TIMESLOT]]*24</f>
        <v>48.683333333290648</v>
      </c>
      <c r="AA1708" s="73">
        <f t="shared" si="528"/>
        <v>0</v>
      </c>
      <c r="AB1708" s="73" t="str">
        <f t="shared" si="529"/>
        <v>SI</v>
      </c>
      <c r="AC1708" s="74">
        <f>Table2[[#This Row],[PUNTUALIDAD (H)]]*24</f>
        <v>0</v>
      </c>
      <c r="AD1708" s="73">
        <f t="shared" si="530"/>
        <v>1.9694444444467081</v>
      </c>
      <c r="AE1708" s="74">
        <f>Table2[[#This Row],[ATA TO UNLOADING]]*24</f>
        <v>47.266666666720994</v>
      </c>
      <c r="AF1708" s="74" t="str">
        <f>IF(Table2[[#This Row],[ATA TO UNLOADING 2]]&lt;=48,"YES","NO")</f>
        <v>YES</v>
      </c>
      <c r="AG1708" s="75">
        <f t="shared" si="531"/>
        <v>0.85416666666424135</v>
      </c>
      <c r="AH1708" s="2" t="s">
        <v>24</v>
      </c>
      <c r="AI1708" s="2" t="str">
        <f t="shared" si="532"/>
        <v>CAAU7180921</v>
      </c>
      <c r="AJ1708" s="76" t="str">
        <f t="shared" si="533"/>
        <v>OM TRANSPORT</v>
      </c>
      <c r="AK1708" s="77">
        <f>IF($M1708="TRUCK",VLOOKUP($AQ1708,Invoicing!$A$17:$B$49,MATCH($AK$1,Invoicing!$A$17:$B$17,0),FALSE),VLOOKUP($AQ1708,Invoicing!$N$17:$O$21,MATCH($AK$1,Invoicing!$N$17:$O$17,0),FALSE))</f>
        <v>475</v>
      </c>
      <c r="AL1708" s="78" t="e">
        <f>VLOOKUP($E1708,Invoicing!$A$1:$H$8,MATCH(TRACKER!$N1709,Invoicing!$A$1:$H$1,0),FALSE)</f>
        <v>#N/A</v>
      </c>
      <c r="AM1708" s="78">
        <f>VLOOKUP($E1708,Invoicing!$A$1:$H$8,MATCH(TRACKER!$O$1,Invoicing!$A$1:$H$1,0),FALSE)</f>
        <v>50</v>
      </c>
      <c r="AN1708" s="78">
        <f t="shared" si="534"/>
        <v>100</v>
      </c>
      <c r="AO1708" s="2">
        <f t="shared" si="535"/>
        <v>1</v>
      </c>
      <c r="AP1708" s="2" t="str">
        <f t="shared" si="536"/>
        <v>NIGHT</v>
      </c>
      <c r="AQ1708" s="2" t="str">
        <f t="shared" si="537"/>
        <v>OM TRANSPORTNIGHT</v>
      </c>
      <c r="AR1708" s="71">
        <f t="shared" si="538"/>
        <v>575</v>
      </c>
      <c r="AS1708" s="71">
        <f>VLOOKUP(AJ1708,Invoicing!A:K,10,FALSE)</f>
        <v>25</v>
      </c>
      <c r="AT1708" s="71">
        <f t="shared" si="539"/>
        <v>600</v>
      </c>
    </row>
    <row r="1709" spans="1:46">
      <c r="A1709" s="58" t="s">
        <v>58</v>
      </c>
      <c r="B1709" s="59" t="s">
        <v>38</v>
      </c>
      <c r="C1709" s="60">
        <v>45577.825694444444</v>
      </c>
      <c r="D1709" s="60">
        <v>45577.791666666664</v>
      </c>
      <c r="E1709" s="60" t="s">
        <v>43</v>
      </c>
      <c r="F1709" s="60" t="s">
        <v>40</v>
      </c>
      <c r="G1709" s="59" t="s">
        <v>1886</v>
      </c>
      <c r="H1709" s="3" t="s">
        <v>41</v>
      </c>
      <c r="I1709" s="60">
        <v>45579.416666666664</v>
      </c>
      <c r="J1709" s="61">
        <v>45580.670138888891</v>
      </c>
      <c r="K1709" s="61">
        <v>45580.645833333336</v>
      </c>
      <c r="L1709" s="61">
        <v>45580.6875</v>
      </c>
      <c r="M1709" s="12" t="s">
        <v>115</v>
      </c>
      <c r="N1709" s="3" t="s">
        <v>42</v>
      </c>
      <c r="O1709" s="3">
        <v>1</v>
      </c>
      <c r="P1709" s="1">
        <f t="shared" si="520"/>
        <v>42</v>
      </c>
      <c r="Q1709" s="1">
        <f t="shared" si="521"/>
        <v>10</v>
      </c>
      <c r="R1709" s="72">
        <f t="shared" si="522"/>
        <v>45580.670138888891</v>
      </c>
      <c r="S1709" s="73">
        <f t="shared" si="523"/>
        <v>1.5909722222204437</v>
      </c>
      <c r="T1709" s="74">
        <f>Table2[[#This Row],[ETA A OFRECIMIENTO]]*24</f>
        <v>38.183333333290648</v>
      </c>
      <c r="U1709" s="1" t="str">
        <f t="shared" si="524"/>
        <v>YES</v>
      </c>
      <c r="V1709" s="73">
        <f t="shared" si="525"/>
        <v>1.2291666666715173</v>
      </c>
      <c r="W1709" s="74">
        <f>Table2[[#This Row],[DEL. AVAILABLE A SLOT]]*24</f>
        <v>29.500000000116415</v>
      </c>
      <c r="X1709" s="1" t="str">
        <f t="shared" si="526"/>
        <v>NO</v>
      </c>
      <c r="Y1709" s="73">
        <f t="shared" si="527"/>
        <v>2.820138888891961</v>
      </c>
      <c r="Z1709" s="74">
        <f>Table2[[#This Row],[ETA A TIMESLOT]]*24</f>
        <v>67.683333333407063</v>
      </c>
      <c r="AA1709" s="73">
        <f t="shared" si="528"/>
        <v>2.4305555554747116E-2</v>
      </c>
      <c r="AB1709" s="73" t="str">
        <f t="shared" si="529"/>
        <v>SI</v>
      </c>
      <c r="AC1709" s="74">
        <f>Table2[[#This Row],[PUNTUALIDAD (H)]]*24</f>
        <v>0.58333333331393078</v>
      </c>
      <c r="AD1709" s="73">
        <f t="shared" si="530"/>
        <v>2.8618055555562023</v>
      </c>
      <c r="AE1709" s="74">
        <f>Table2[[#This Row],[ATA TO UNLOADING]]*24</f>
        <v>68.683333333348855</v>
      </c>
      <c r="AF1709" s="74" t="str">
        <f>IF(Table2[[#This Row],[ATA TO UNLOADING 2]]&lt;=48,"YES","NO")</f>
        <v>NO</v>
      </c>
      <c r="AG1709" s="75">
        <f t="shared" si="531"/>
        <v>0.64583333333575865</v>
      </c>
      <c r="AH1709" s="2" t="s">
        <v>42</v>
      </c>
      <c r="AI1709" s="2" t="str">
        <f t="shared" si="532"/>
        <v>CAAU8249299</v>
      </c>
      <c r="AJ1709" s="76" t="str">
        <f t="shared" si="533"/>
        <v>LOGIX</v>
      </c>
      <c r="AK1709" s="77">
        <f>IF($M1709="TRUCK",VLOOKUP($AQ1709,Invoicing!$A$17:$B$49,MATCH($AK$1,Invoicing!$A$17:$B$17,0),FALSE),VLOOKUP($AQ1709,Invoicing!$N$17:$O$21,MATCH($AK$1,Invoicing!$N$17:$O$17,0),FALSE))</f>
        <v>530</v>
      </c>
      <c r="AL1709" s="78" t="e">
        <f>VLOOKUP($E1709,Invoicing!$A$1:$H$8,MATCH(TRACKER!$N1710,Invoicing!$A$1:$H$1,0),FALSE)</f>
        <v>#N/A</v>
      </c>
      <c r="AM1709" s="78">
        <f>VLOOKUP($E1709,Invoicing!$A$1:$H$8,MATCH(TRACKER!$O$1,Invoicing!$A$1:$H$1,0),FALSE)</f>
        <v>50</v>
      </c>
      <c r="AN1709" s="78">
        <f t="shared" si="534"/>
        <v>50</v>
      </c>
      <c r="AO1709" s="2">
        <f t="shared" si="535"/>
        <v>2</v>
      </c>
      <c r="AP1709" s="2" t="str">
        <f t="shared" si="536"/>
        <v>WEEK</v>
      </c>
      <c r="AQ1709" s="2" t="str">
        <f t="shared" si="537"/>
        <v>LOGIXWEEK</v>
      </c>
      <c r="AR1709" s="71">
        <f t="shared" si="538"/>
        <v>580</v>
      </c>
      <c r="AS1709" s="71">
        <f>VLOOKUP(AJ1709,Invoicing!A:K,10,FALSE)</f>
        <v>25</v>
      </c>
      <c r="AT1709" s="71">
        <f t="shared" si="539"/>
        <v>605</v>
      </c>
    </row>
    <row r="1710" spans="1:46">
      <c r="A1710" s="37" t="s">
        <v>58</v>
      </c>
      <c r="B1710" s="3" t="s">
        <v>38</v>
      </c>
      <c r="C1710" s="11">
        <v>45577.825694444444</v>
      </c>
      <c r="D1710" s="11">
        <v>45577.791666666664</v>
      </c>
      <c r="E1710" s="11" t="s">
        <v>49</v>
      </c>
      <c r="F1710" s="11" t="s">
        <v>40</v>
      </c>
      <c r="G1710" s="3" t="s">
        <v>1887</v>
      </c>
      <c r="H1710" s="3" t="s">
        <v>41</v>
      </c>
      <c r="I1710" s="11">
        <v>45579.416666666664</v>
      </c>
      <c r="J1710" s="12">
        <v>45582.479166666664</v>
      </c>
      <c r="K1710" s="12">
        <v>45582.479166666664</v>
      </c>
      <c r="L1710" s="12">
        <v>45582.496527777781</v>
      </c>
      <c r="M1710" s="12" t="s">
        <v>12</v>
      </c>
      <c r="N1710" s="3" t="s">
        <v>42</v>
      </c>
      <c r="O1710" s="3">
        <v>0</v>
      </c>
      <c r="P1710" s="1">
        <f t="shared" si="520"/>
        <v>42</v>
      </c>
      <c r="Q1710" s="1">
        <f t="shared" si="521"/>
        <v>10</v>
      </c>
      <c r="R1710" s="72">
        <f t="shared" si="522"/>
        <v>45582.479166666664</v>
      </c>
      <c r="S1710" s="73">
        <f t="shared" si="523"/>
        <v>1.5909722222204437</v>
      </c>
      <c r="T1710" s="74">
        <f>Table2[[#This Row],[ETA A OFRECIMIENTO]]*24</f>
        <v>38.183333333290648</v>
      </c>
      <c r="U1710" s="1" t="str">
        <f t="shared" si="524"/>
        <v>YES</v>
      </c>
      <c r="V1710" s="73">
        <f t="shared" si="525"/>
        <v>3.0625</v>
      </c>
      <c r="W1710" s="74">
        <f>Table2[[#This Row],[DEL. AVAILABLE A SLOT]]*24</f>
        <v>73.5</v>
      </c>
      <c r="X1710" s="1" t="str">
        <f t="shared" si="526"/>
        <v>NO</v>
      </c>
      <c r="Y1710" s="73">
        <f t="shared" si="527"/>
        <v>4.6534722222204437</v>
      </c>
      <c r="Z1710" s="74">
        <f>Table2[[#This Row],[ETA A TIMESLOT]]*24</f>
        <v>111.68333333329065</v>
      </c>
      <c r="AA1710" s="73">
        <f t="shared" si="528"/>
        <v>0</v>
      </c>
      <c r="AB1710" s="73" t="str">
        <f t="shared" si="529"/>
        <v>SI</v>
      </c>
      <c r="AC1710" s="74">
        <f>Table2[[#This Row],[PUNTUALIDAD (H)]]*24</f>
        <v>0</v>
      </c>
      <c r="AD1710" s="73">
        <f t="shared" si="530"/>
        <v>4.6708333333372138</v>
      </c>
      <c r="AE1710" s="74">
        <f>Table2[[#This Row],[ATA TO UNLOADING]]*24</f>
        <v>112.10000000009313</v>
      </c>
      <c r="AF1710" s="74" t="str">
        <f>IF(Table2[[#This Row],[ATA TO UNLOADING 2]]&lt;=48,"YES","NO")</f>
        <v>NO</v>
      </c>
      <c r="AG1710" s="75">
        <f t="shared" si="531"/>
        <v>0.47916666666424135</v>
      </c>
      <c r="AH1710" s="2" t="s">
        <v>42</v>
      </c>
      <c r="AI1710" s="2" t="str">
        <f t="shared" si="532"/>
        <v>CAAU8249832</v>
      </c>
      <c r="AJ1710" s="76" t="str">
        <f t="shared" si="533"/>
        <v>CTU FLEVOKUST BV</v>
      </c>
      <c r="AK1710" s="77">
        <f>IF($M1710="TRUCK",VLOOKUP($AQ1710,Invoicing!$A$17:$B$49,MATCH($AK$1,Invoicing!$A$17:$B$17,0),FALSE),VLOOKUP($AQ1710,Invoicing!$N$17:$O$21,MATCH($AK$1,Invoicing!$N$17:$O$17,0),FALSE))</f>
        <v>380</v>
      </c>
      <c r="AL1710" s="78" t="e">
        <f>VLOOKUP($E1710,Invoicing!$A$1:$H$8,MATCH(TRACKER!$N1711,Invoicing!$A$1:$H$1,0),FALSE)</f>
        <v>#N/A</v>
      </c>
      <c r="AM1710" s="78">
        <v>35</v>
      </c>
      <c r="AN1710" s="78">
        <f t="shared" si="534"/>
        <v>0</v>
      </c>
      <c r="AO1710" s="2">
        <f t="shared" si="535"/>
        <v>4</v>
      </c>
      <c r="AP1710" s="2" t="str">
        <f t="shared" si="536"/>
        <v>WEEK</v>
      </c>
      <c r="AQ1710" s="2" t="str">
        <f t="shared" si="537"/>
        <v>CTU FLEVOKUST BVWEEK</v>
      </c>
      <c r="AR1710" s="71">
        <f t="shared" si="538"/>
        <v>380</v>
      </c>
      <c r="AS1710" s="71">
        <f>VLOOKUP(AJ1710,Invoicing!A:K,10,FALSE)</f>
        <v>0</v>
      </c>
      <c r="AT1710" s="71">
        <f t="shared" si="539"/>
        <v>380</v>
      </c>
    </row>
    <row r="1711" spans="1:46">
      <c r="A1711" s="37" t="s">
        <v>58</v>
      </c>
      <c r="B1711" s="3" t="s">
        <v>38</v>
      </c>
      <c r="C1711" s="11">
        <v>45577.825694444444</v>
      </c>
      <c r="D1711" s="11">
        <v>45577.791666666664</v>
      </c>
      <c r="E1711" s="11" t="s">
        <v>45</v>
      </c>
      <c r="F1711" s="11" t="s">
        <v>40</v>
      </c>
      <c r="G1711" s="3" t="s">
        <v>1888</v>
      </c>
      <c r="H1711" s="3" t="s">
        <v>41</v>
      </c>
      <c r="I1711" s="11">
        <v>45579.416666666664</v>
      </c>
      <c r="J1711" s="12">
        <v>45580.368055555555</v>
      </c>
      <c r="K1711" s="12">
        <v>45580.375</v>
      </c>
      <c r="L1711" s="12">
        <v>45580.368055555555</v>
      </c>
      <c r="M1711" s="61" t="s">
        <v>115</v>
      </c>
      <c r="N1711" s="3" t="s">
        <v>42</v>
      </c>
      <c r="O1711" s="3">
        <v>0</v>
      </c>
      <c r="P1711" s="1">
        <f t="shared" si="520"/>
        <v>42</v>
      </c>
      <c r="Q1711" s="1">
        <f t="shared" si="521"/>
        <v>10</v>
      </c>
      <c r="R1711" s="72">
        <f t="shared" si="522"/>
        <v>45580.368055555555</v>
      </c>
      <c r="S1711" s="73">
        <f t="shared" si="523"/>
        <v>1.5909722222204437</v>
      </c>
      <c r="T1711" s="74">
        <f>Table2[[#This Row],[ETA A OFRECIMIENTO]]*24</f>
        <v>38.183333333290648</v>
      </c>
      <c r="U1711" s="1" t="str">
        <f t="shared" si="524"/>
        <v>YES</v>
      </c>
      <c r="V1711" s="73">
        <f t="shared" si="525"/>
        <v>0.95833333333575865</v>
      </c>
      <c r="W1711" s="74">
        <f>Table2[[#This Row],[DEL. AVAILABLE A SLOT]]*24</f>
        <v>23.000000000058208</v>
      </c>
      <c r="X1711" s="1" t="str">
        <f t="shared" si="526"/>
        <v>SI</v>
      </c>
      <c r="Y1711" s="73">
        <f t="shared" si="527"/>
        <v>2.5493055555562023</v>
      </c>
      <c r="Z1711" s="74">
        <f>Table2[[#This Row],[ETA A TIMESLOT]]*24</f>
        <v>61.183333333348855</v>
      </c>
      <c r="AA1711" s="73">
        <f t="shared" si="528"/>
        <v>0</v>
      </c>
      <c r="AB1711" s="73" t="str">
        <f t="shared" si="529"/>
        <v>SI</v>
      </c>
      <c r="AC1711" s="74">
        <f>Table2[[#This Row],[PUNTUALIDAD (H)]]*24</f>
        <v>0</v>
      </c>
      <c r="AD1711" s="73">
        <f t="shared" si="530"/>
        <v>2.5423611111109494</v>
      </c>
      <c r="AE1711" s="74">
        <f>Table2[[#This Row],[ATA TO UNLOADING]]*24</f>
        <v>61.016666666662786</v>
      </c>
      <c r="AF1711" s="74" t="str">
        <f>IF(Table2[[#This Row],[ATA TO UNLOADING 2]]&lt;=48,"YES","NO")</f>
        <v>NO</v>
      </c>
      <c r="AG1711" s="75">
        <f t="shared" si="531"/>
        <v>0.375</v>
      </c>
      <c r="AH1711" s="2" t="s">
        <v>42</v>
      </c>
      <c r="AI1711" s="2" t="str">
        <f t="shared" si="532"/>
        <v>CAIU5862503</v>
      </c>
      <c r="AJ1711" s="76" t="str">
        <f t="shared" si="533"/>
        <v>OM TRANSPORT</v>
      </c>
      <c r="AK1711" s="77">
        <f>IF($M1711="TRUCK",VLOOKUP($AQ1711,Invoicing!$A$17:$B$49,MATCH($AK$1,Invoicing!$A$17:$B$17,0),FALSE),VLOOKUP($AQ1711,Invoicing!$N$17:$O$21,MATCH($AK$1,Invoicing!$N$17:$O$17,0),FALSE))</f>
        <v>475</v>
      </c>
      <c r="AL1711" s="78" t="e">
        <f>VLOOKUP($E1711,Invoicing!$A$1:$H$8,MATCH(TRACKER!$N1712,Invoicing!$A$1:$H$1,0),FALSE)</f>
        <v>#N/A</v>
      </c>
      <c r="AM1711" s="78">
        <f>VLOOKUP($E1711,Invoicing!$A$1:$H$8,MATCH(TRACKER!$O$1,Invoicing!$A$1:$H$1,0),FALSE)</f>
        <v>50</v>
      </c>
      <c r="AN1711" s="78">
        <f t="shared" si="534"/>
        <v>0</v>
      </c>
      <c r="AO1711" s="2">
        <f t="shared" si="535"/>
        <v>2</v>
      </c>
      <c r="AP1711" s="2" t="str">
        <f t="shared" si="536"/>
        <v>WEEK</v>
      </c>
      <c r="AQ1711" s="2" t="str">
        <f t="shared" si="537"/>
        <v>OM TRANSPORTWEEK</v>
      </c>
      <c r="AR1711" s="71">
        <f t="shared" si="538"/>
        <v>475</v>
      </c>
      <c r="AS1711" s="71">
        <f>VLOOKUP(AJ1711,Invoicing!A:K,10,FALSE)</f>
        <v>25</v>
      </c>
      <c r="AT1711" s="71">
        <f t="shared" si="539"/>
        <v>500</v>
      </c>
    </row>
    <row r="1712" spans="1:46">
      <c r="A1712" s="37" t="s">
        <v>58</v>
      </c>
      <c r="B1712" s="3" t="s">
        <v>38</v>
      </c>
      <c r="C1712" s="11">
        <v>45577.825694444444</v>
      </c>
      <c r="D1712" s="11">
        <v>45577.791666666664</v>
      </c>
      <c r="E1712" s="11" t="s">
        <v>49</v>
      </c>
      <c r="F1712" s="11" t="s">
        <v>40</v>
      </c>
      <c r="G1712" s="3" t="s">
        <v>1889</v>
      </c>
      <c r="H1712" s="3" t="s">
        <v>46</v>
      </c>
      <c r="I1712" s="11">
        <v>45579.416666666664</v>
      </c>
      <c r="J1712" s="12">
        <v>45582.319444444445</v>
      </c>
      <c r="K1712" s="12">
        <v>45582.333333333336</v>
      </c>
      <c r="L1712" s="12">
        <v>45582.340277777781</v>
      </c>
      <c r="M1712" s="12" t="s">
        <v>12</v>
      </c>
      <c r="N1712" s="3" t="s">
        <v>42</v>
      </c>
      <c r="O1712" s="3">
        <v>1</v>
      </c>
      <c r="P1712" s="1">
        <f t="shared" si="520"/>
        <v>42</v>
      </c>
      <c r="Q1712" s="1">
        <f t="shared" si="521"/>
        <v>10</v>
      </c>
      <c r="R1712" s="72">
        <f t="shared" si="522"/>
        <v>45582.319444444445</v>
      </c>
      <c r="S1712" s="73">
        <f t="shared" si="523"/>
        <v>1.5909722222204437</v>
      </c>
      <c r="T1712" s="74">
        <f>Table2[[#This Row],[ETA A OFRECIMIENTO]]*24</f>
        <v>38.183333333290648</v>
      </c>
      <c r="U1712" s="1" t="str">
        <f t="shared" si="524"/>
        <v>YES</v>
      </c>
      <c r="V1712" s="73">
        <f t="shared" si="525"/>
        <v>2.9166666666715173</v>
      </c>
      <c r="W1712" s="74">
        <f>Table2[[#This Row],[DEL. AVAILABLE A SLOT]]*24</f>
        <v>70.000000000116415</v>
      </c>
      <c r="X1712" s="1" t="str">
        <f t="shared" si="526"/>
        <v>NO</v>
      </c>
      <c r="Y1712" s="73">
        <f t="shared" si="527"/>
        <v>4.507638888891961</v>
      </c>
      <c r="Z1712" s="74">
        <f>Table2[[#This Row],[ETA A TIMESLOT]]*24</f>
        <v>108.18333333340706</v>
      </c>
      <c r="AA1712" s="73">
        <f t="shared" si="528"/>
        <v>0</v>
      </c>
      <c r="AB1712" s="73" t="str">
        <f t="shared" si="529"/>
        <v>SI</v>
      </c>
      <c r="AC1712" s="74">
        <f>Table2[[#This Row],[PUNTUALIDAD (H)]]*24</f>
        <v>0</v>
      </c>
      <c r="AD1712" s="73">
        <f t="shared" si="530"/>
        <v>4.5145833333372138</v>
      </c>
      <c r="AE1712" s="74">
        <f>Table2[[#This Row],[ATA TO UNLOADING]]*24</f>
        <v>108.35000000009313</v>
      </c>
      <c r="AF1712" s="74" t="str">
        <f>IF(Table2[[#This Row],[ATA TO UNLOADING 2]]&lt;=48,"YES","NO")</f>
        <v>NO</v>
      </c>
      <c r="AG1712" s="75">
        <f t="shared" si="531"/>
        <v>0.33333333333575865</v>
      </c>
      <c r="AH1712" s="2" t="s">
        <v>42</v>
      </c>
      <c r="AI1712" s="2" t="str">
        <f t="shared" si="532"/>
        <v>CIPU5124320</v>
      </c>
      <c r="AJ1712" s="76" t="str">
        <f t="shared" si="533"/>
        <v>CTU FLEVOKUST BV</v>
      </c>
      <c r="AK1712" s="77">
        <f>IF($M1712="TRUCK",VLOOKUP($AQ1712,Invoicing!$A$17:$B$49,MATCH($AK$1,Invoicing!$A$17:$B$17,0),FALSE),VLOOKUP($AQ1712,Invoicing!$N$17:$O$21,MATCH($AK$1,Invoicing!$N$17:$O$17,0),FALSE))</f>
        <v>380</v>
      </c>
      <c r="AL1712" s="78" t="e">
        <f>VLOOKUP($E1712,Invoicing!$A$1:$H$8,MATCH(TRACKER!$N1713,Invoicing!$A$1:$H$1,0),FALSE)</f>
        <v>#N/A</v>
      </c>
      <c r="AM1712" s="78">
        <v>35</v>
      </c>
      <c r="AN1712" s="78">
        <f t="shared" si="534"/>
        <v>35</v>
      </c>
      <c r="AO1712" s="2">
        <f t="shared" si="535"/>
        <v>4</v>
      </c>
      <c r="AP1712" s="2" t="str">
        <f t="shared" si="536"/>
        <v>WEEK</v>
      </c>
      <c r="AQ1712" s="2" t="str">
        <f t="shared" si="537"/>
        <v>CTU FLEVOKUST BVWEEK</v>
      </c>
      <c r="AR1712" s="71">
        <f t="shared" si="538"/>
        <v>415</v>
      </c>
      <c r="AS1712" s="71">
        <f>VLOOKUP(AJ1712,Invoicing!A:K,10,FALSE)</f>
        <v>0</v>
      </c>
      <c r="AT1712" s="71">
        <f t="shared" si="539"/>
        <v>415</v>
      </c>
    </row>
    <row r="1713" spans="1:46">
      <c r="A1713" s="37" t="s">
        <v>58</v>
      </c>
      <c r="B1713" s="3" t="s">
        <v>38</v>
      </c>
      <c r="C1713" s="11">
        <v>45577.825694444444</v>
      </c>
      <c r="D1713" s="11">
        <v>45577.791666666664</v>
      </c>
      <c r="E1713" s="11" t="s">
        <v>45</v>
      </c>
      <c r="F1713" s="11" t="s">
        <v>40</v>
      </c>
      <c r="G1713" s="3" t="s">
        <v>1890</v>
      </c>
      <c r="H1713" s="3" t="s">
        <v>41</v>
      </c>
      <c r="I1713" s="11">
        <v>45579.416666666664</v>
      </c>
      <c r="J1713" s="12">
        <v>45581.703472222223</v>
      </c>
      <c r="K1713" s="12">
        <v>45581.833333333336</v>
      </c>
      <c r="L1713" s="12">
        <v>45581.798611111109</v>
      </c>
      <c r="M1713" s="61" t="s">
        <v>115</v>
      </c>
      <c r="N1713" s="3" t="s">
        <v>42</v>
      </c>
      <c r="O1713" s="3">
        <v>0</v>
      </c>
      <c r="P1713" s="1">
        <f t="shared" si="520"/>
        <v>42</v>
      </c>
      <c r="Q1713" s="1">
        <f t="shared" si="521"/>
        <v>10</v>
      </c>
      <c r="R1713" s="72">
        <f t="shared" si="522"/>
        <v>45581.703472222223</v>
      </c>
      <c r="S1713" s="73">
        <f t="shared" si="523"/>
        <v>1.5909722222204437</v>
      </c>
      <c r="T1713" s="74">
        <f>Table2[[#This Row],[ETA A OFRECIMIENTO]]*24</f>
        <v>38.183333333290648</v>
      </c>
      <c r="U1713" s="1" t="str">
        <f t="shared" si="524"/>
        <v>YES</v>
      </c>
      <c r="V1713" s="73">
        <f t="shared" si="525"/>
        <v>2.4166666666715173</v>
      </c>
      <c r="W1713" s="74">
        <f>Table2[[#This Row],[DEL. AVAILABLE A SLOT]]*24</f>
        <v>58.000000000116415</v>
      </c>
      <c r="X1713" s="1" t="str">
        <f t="shared" si="526"/>
        <v>NO</v>
      </c>
      <c r="Y1713" s="73">
        <f t="shared" si="527"/>
        <v>4.007638888891961</v>
      </c>
      <c r="Z1713" s="74">
        <f>Table2[[#This Row],[ETA A TIMESLOT]]*24</f>
        <v>96.183333333407063</v>
      </c>
      <c r="AA1713" s="73">
        <f t="shared" si="528"/>
        <v>0</v>
      </c>
      <c r="AB1713" s="73" t="str">
        <f t="shared" si="529"/>
        <v>SI</v>
      </c>
      <c r="AC1713" s="74">
        <f>Table2[[#This Row],[PUNTUALIDAD (H)]]*24</f>
        <v>0</v>
      </c>
      <c r="AD1713" s="73">
        <f t="shared" si="530"/>
        <v>3.9729166666656965</v>
      </c>
      <c r="AE1713" s="74">
        <f>Table2[[#This Row],[ATA TO UNLOADING]]*24</f>
        <v>95.349999999976717</v>
      </c>
      <c r="AF1713" s="74" t="str">
        <f>IF(Table2[[#This Row],[ATA TO UNLOADING 2]]&lt;=48,"YES","NO")</f>
        <v>NO</v>
      </c>
      <c r="AG1713" s="75">
        <f t="shared" si="531"/>
        <v>0.83333333333575865</v>
      </c>
      <c r="AH1713" s="2" t="s">
        <v>24</v>
      </c>
      <c r="AI1713" s="2" t="str">
        <f t="shared" si="532"/>
        <v>CXDU2262905</v>
      </c>
      <c r="AJ1713" s="76" t="str">
        <f t="shared" si="533"/>
        <v>OM TRANSPORT</v>
      </c>
      <c r="AK1713" s="77">
        <f>IF($M1713="TRUCK",VLOOKUP($AQ1713,Invoicing!$A$17:$B$49,MATCH($AK$1,Invoicing!$A$17:$B$17,0),FALSE),VLOOKUP($AQ1713,Invoicing!$N$17:$O$21,MATCH($AK$1,Invoicing!$N$17:$O$17,0),FALSE))</f>
        <v>475</v>
      </c>
      <c r="AL1713" s="78" t="e">
        <f>VLOOKUP($E1713,Invoicing!$A$1:$H$8,MATCH(TRACKER!$N1714,Invoicing!$A$1:$H$1,0),FALSE)</f>
        <v>#N/A</v>
      </c>
      <c r="AM1713" s="78">
        <f>VLOOKUP($E1713,Invoicing!$A$1:$H$8,MATCH(TRACKER!$O$1,Invoicing!$A$1:$H$1,0),FALSE)</f>
        <v>50</v>
      </c>
      <c r="AN1713" s="78">
        <f t="shared" si="534"/>
        <v>0</v>
      </c>
      <c r="AO1713" s="2">
        <f t="shared" si="535"/>
        <v>3</v>
      </c>
      <c r="AP1713" s="2" t="str">
        <f t="shared" si="536"/>
        <v>NIGHT</v>
      </c>
      <c r="AQ1713" s="2" t="str">
        <f t="shared" si="537"/>
        <v>OM TRANSPORTNIGHT</v>
      </c>
      <c r="AR1713" s="71">
        <f t="shared" si="538"/>
        <v>475</v>
      </c>
      <c r="AS1713" s="71">
        <f>VLOOKUP(AJ1713,Invoicing!A:K,10,FALSE)</f>
        <v>25</v>
      </c>
      <c r="AT1713" s="71">
        <f t="shared" si="539"/>
        <v>500</v>
      </c>
    </row>
    <row r="1714" spans="1:46">
      <c r="A1714" s="37" t="s">
        <v>58</v>
      </c>
      <c r="B1714" s="3" t="s">
        <v>38</v>
      </c>
      <c r="C1714" s="11">
        <v>45577.825694444444</v>
      </c>
      <c r="D1714" s="11">
        <v>45577.791666666664</v>
      </c>
      <c r="E1714" s="11" t="s">
        <v>44</v>
      </c>
      <c r="F1714" s="11" t="s">
        <v>40</v>
      </c>
      <c r="G1714" s="3" t="s">
        <v>1891</v>
      </c>
      <c r="H1714" s="3" t="s">
        <v>41</v>
      </c>
      <c r="I1714" s="11">
        <v>45579.416666666664</v>
      </c>
      <c r="J1714" s="12">
        <v>45581.753472222219</v>
      </c>
      <c r="K1714" s="12">
        <v>45581.729166666664</v>
      </c>
      <c r="L1714" s="12">
        <v>45581.760416666664</v>
      </c>
      <c r="M1714" s="12" t="s">
        <v>115</v>
      </c>
      <c r="N1714" s="3" t="s">
        <v>42</v>
      </c>
      <c r="O1714" s="3">
        <v>0</v>
      </c>
      <c r="P1714" s="1">
        <f t="shared" si="520"/>
        <v>42</v>
      </c>
      <c r="Q1714" s="1">
        <f t="shared" si="521"/>
        <v>10</v>
      </c>
      <c r="R1714" s="72">
        <f t="shared" si="522"/>
        <v>45581.753472222219</v>
      </c>
      <c r="S1714" s="73">
        <f t="shared" si="523"/>
        <v>1.5909722222204437</v>
      </c>
      <c r="T1714" s="74">
        <f>Table2[[#This Row],[ETA A OFRECIMIENTO]]*24</f>
        <v>38.183333333290648</v>
      </c>
      <c r="U1714" s="1" t="str">
        <f t="shared" si="524"/>
        <v>YES</v>
      </c>
      <c r="V1714" s="73">
        <f t="shared" si="525"/>
        <v>2.3125</v>
      </c>
      <c r="W1714" s="74">
        <f>Table2[[#This Row],[DEL. AVAILABLE A SLOT]]*24</f>
        <v>55.5</v>
      </c>
      <c r="X1714" s="1" t="str">
        <f t="shared" si="526"/>
        <v>NO</v>
      </c>
      <c r="Y1714" s="73">
        <f t="shared" si="527"/>
        <v>3.9034722222204437</v>
      </c>
      <c r="Z1714" s="74">
        <f>Table2[[#This Row],[ETA A TIMESLOT]]*24</f>
        <v>93.683333333290648</v>
      </c>
      <c r="AA1714" s="73">
        <f t="shared" si="528"/>
        <v>2.4305555554747116E-2</v>
      </c>
      <c r="AB1714" s="73" t="str">
        <f t="shared" si="529"/>
        <v>SI</v>
      </c>
      <c r="AC1714" s="74">
        <f>Table2[[#This Row],[PUNTUALIDAD (H)]]*24</f>
        <v>0.58333333331393078</v>
      </c>
      <c r="AD1714" s="73">
        <f t="shared" si="530"/>
        <v>3.9347222222204437</v>
      </c>
      <c r="AE1714" s="74">
        <f>Table2[[#This Row],[ATA TO UNLOADING]]*24</f>
        <v>94.433333333290648</v>
      </c>
      <c r="AF1714" s="74" t="str">
        <f>IF(Table2[[#This Row],[ATA TO UNLOADING 2]]&lt;=48,"YES","NO")</f>
        <v>NO</v>
      </c>
      <c r="AG1714" s="75">
        <f t="shared" si="531"/>
        <v>0.72916666666424135</v>
      </c>
      <c r="AH1714" s="2" t="s">
        <v>42</v>
      </c>
      <c r="AI1714" s="2" t="str">
        <f t="shared" si="532"/>
        <v>FFAU5753648</v>
      </c>
      <c r="AJ1714" s="76" t="str">
        <f t="shared" si="533"/>
        <v>MSI</v>
      </c>
      <c r="AK1714" s="77">
        <f>IF($M1714="TRUCK",VLOOKUP($AQ1714,Invoicing!$A$17:$B$49,MATCH($AK$1,Invoicing!$A$17:$B$17,0),FALSE),VLOOKUP($AQ1714,Invoicing!$N$17:$O$21,MATCH($AK$1,Invoicing!$N$17:$O$17,0),FALSE))</f>
        <v>480</v>
      </c>
      <c r="AL1714" s="78" t="e">
        <f>VLOOKUP($E1714,Invoicing!$A$1:$H$8,MATCH(TRACKER!$N1715,Invoicing!$A$1:$H$1,0),FALSE)</f>
        <v>#N/A</v>
      </c>
      <c r="AM1714" s="78">
        <f>VLOOKUP($E1714,Invoicing!$A$1:$H$8,MATCH(TRACKER!$O$1,Invoicing!$A$1:$H$1,0),FALSE)</f>
        <v>50</v>
      </c>
      <c r="AN1714" s="78">
        <f t="shared" si="534"/>
        <v>0</v>
      </c>
      <c r="AO1714" s="2">
        <f t="shared" si="535"/>
        <v>3</v>
      </c>
      <c r="AP1714" s="2" t="str">
        <f t="shared" si="536"/>
        <v>WEEK</v>
      </c>
      <c r="AQ1714" s="2" t="str">
        <f t="shared" si="537"/>
        <v>MSIWEEK</v>
      </c>
      <c r="AR1714" s="71">
        <f t="shared" si="538"/>
        <v>480</v>
      </c>
      <c r="AS1714" s="71">
        <f>VLOOKUP(AJ1714,Invoicing!A:K,10,FALSE)</f>
        <v>25</v>
      </c>
      <c r="AT1714" s="71">
        <f t="shared" si="539"/>
        <v>505</v>
      </c>
    </row>
    <row r="1715" spans="1:46">
      <c r="A1715" s="58" t="s">
        <v>58</v>
      </c>
      <c r="B1715" s="59" t="s">
        <v>38</v>
      </c>
      <c r="C1715" s="60">
        <v>45577.825694444444</v>
      </c>
      <c r="D1715" s="60">
        <v>45577.791666666664</v>
      </c>
      <c r="E1715" s="60" t="s">
        <v>49</v>
      </c>
      <c r="F1715" s="60" t="s">
        <v>40</v>
      </c>
      <c r="G1715" s="59" t="s">
        <v>1892</v>
      </c>
      <c r="H1715" s="3" t="s">
        <v>41</v>
      </c>
      <c r="I1715" s="60">
        <v>45579.416666666664</v>
      </c>
      <c r="J1715" s="61">
        <v>45582.722222222219</v>
      </c>
      <c r="K1715" s="61">
        <v>45582.75</v>
      </c>
      <c r="L1715" s="61">
        <v>45582.729166666664</v>
      </c>
      <c r="M1715" s="12" t="s">
        <v>12</v>
      </c>
      <c r="N1715" s="3" t="s">
        <v>42</v>
      </c>
      <c r="O1715" s="3">
        <v>0</v>
      </c>
      <c r="P1715" s="1">
        <f t="shared" si="520"/>
        <v>42</v>
      </c>
      <c r="Q1715" s="1">
        <f t="shared" si="521"/>
        <v>10</v>
      </c>
      <c r="R1715" s="72">
        <f t="shared" si="522"/>
        <v>45582.722222222219</v>
      </c>
      <c r="S1715" s="73">
        <f t="shared" si="523"/>
        <v>1.5909722222204437</v>
      </c>
      <c r="T1715" s="74">
        <f>Table2[[#This Row],[ETA A OFRECIMIENTO]]*24</f>
        <v>38.183333333290648</v>
      </c>
      <c r="U1715" s="1" t="str">
        <f t="shared" si="524"/>
        <v>YES</v>
      </c>
      <c r="V1715" s="73">
        <f t="shared" si="525"/>
        <v>3.3333333333357587</v>
      </c>
      <c r="W1715" s="74">
        <f>Table2[[#This Row],[DEL. AVAILABLE A SLOT]]*24</f>
        <v>80.000000000058208</v>
      </c>
      <c r="X1715" s="1" t="str">
        <f t="shared" si="526"/>
        <v>NO</v>
      </c>
      <c r="Y1715" s="73">
        <f t="shared" si="527"/>
        <v>4.9243055555562023</v>
      </c>
      <c r="Z1715" s="74">
        <f>Table2[[#This Row],[ETA A TIMESLOT]]*24</f>
        <v>118.18333333334886</v>
      </c>
      <c r="AA1715" s="73">
        <f t="shared" si="528"/>
        <v>0</v>
      </c>
      <c r="AB1715" s="73" t="str">
        <f t="shared" si="529"/>
        <v>SI</v>
      </c>
      <c r="AC1715" s="74">
        <f>Table2[[#This Row],[PUNTUALIDAD (H)]]*24</f>
        <v>0</v>
      </c>
      <c r="AD1715" s="73">
        <f t="shared" si="530"/>
        <v>4.9034722222204437</v>
      </c>
      <c r="AE1715" s="74">
        <f>Table2[[#This Row],[ATA TO UNLOADING]]*24</f>
        <v>117.68333333329065</v>
      </c>
      <c r="AF1715" s="74" t="str">
        <f>IF(Table2[[#This Row],[ATA TO UNLOADING 2]]&lt;=48,"YES","NO")</f>
        <v>NO</v>
      </c>
      <c r="AG1715" s="75">
        <f t="shared" si="531"/>
        <v>0.75</v>
      </c>
      <c r="AH1715" s="2" t="s">
        <v>42</v>
      </c>
      <c r="AI1715" s="2" t="str">
        <f t="shared" si="532"/>
        <v>GCXU5780582</v>
      </c>
      <c r="AJ1715" s="76" t="str">
        <f t="shared" si="533"/>
        <v>CTU FLEVOKUST BV</v>
      </c>
      <c r="AK1715" s="77">
        <f>IF($M1715="TRUCK",VLOOKUP($AQ1715,Invoicing!$A$17:$B$49,MATCH($AK$1,Invoicing!$A$17:$B$17,0),FALSE),VLOOKUP($AQ1715,Invoicing!$N$17:$O$21,MATCH($AK$1,Invoicing!$N$17:$O$17,0),FALSE))</f>
        <v>380</v>
      </c>
      <c r="AL1715" s="78" t="e">
        <f>VLOOKUP($E1715,Invoicing!$A$1:$H$8,MATCH(TRACKER!$N1716,Invoicing!$A$1:$H$1,0),FALSE)</f>
        <v>#N/A</v>
      </c>
      <c r="AM1715" s="78">
        <v>35</v>
      </c>
      <c r="AN1715" s="78">
        <f t="shared" si="534"/>
        <v>0</v>
      </c>
      <c r="AO1715" s="2">
        <f t="shared" si="535"/>
        <v>4</v>
      </c>
      <c r="AP1715" s="2" t="str">
        <f t="shared" si="536"/>
        <v>WEEK</v>
      </c>
      <c r="AQ1715" s="2" t="str">
        <f t="shared" si="537"/>
        <v>CTU FLEVOKUST BVWEEK</v>
      </c>
      <c r="AR1715" s="71">
        <f t="shared" si="538"/>
        <v>380</v>
      </c>
      <c r="AS1715" s="71">
        <f>VLOOKUP(AJ1715,Invoicing!A:K,10,FALSE)</f>
        <v>0</v>
      </c>
      <c r="AT1715" s="71">
        <f t="shared" si="539"/>
        <v>380</v>
      </c>
    </row>
    <row r="1716" spans="1:46">
      <c r="A1716" s="58" t="s">
        <v>58</v>
      </c>
      <c r="B1716" s="59" t="s">
        <v>38</v>
      </c>
      <c r="C1716" s="60">
        <v>45577.825694444444</v>
      </c>
      <c r="D1716" s="60">
        <v>45577.791666666664</v>
      </c>
      <c r="E1716" s="60" t="s">
        <v>49</v>
      </c>
      <c r="F1716" s="60" t="s">
        <v>40</v>
      </c>
      <c r="G1716" s="59" t="s">
        <v>1893</v>
      </c>
      <c r="H1716" s="3" t="s">
        <v>41</v>
      </c>
      <c r="I1716" s="60">
        <v>45579.416666666664</v>
      </c>
      <c r="J1716" s="61">
        <v>45583.319444444445</v>
      </c>
      <c r="K1716" s="61">
        <v>45583.333333333336</v>
      </c>
      <c r="L1716" s="61">
        <v>45583.326388888891</v>
      </c>
      <c r="M1716" s="61" t="s">
        <v>12</v>
      </c>
      <c r="N1716" s="3" t="s">
        <v>42</v>
      </c>
      <c r="O1716" s="3">
        <v>0</v>
      </c>
      <c r="P1716" s="1">
        <f t="shared" si="520"/>
        <v>42</v>
      </c>
      <c r="Q1716" s="1">
        <f t="shared" si="521"/>
        <v>10</v>
      </c>
      <c r="R1716" s="72">
        <f t="shared" si="522"/>
        <v>45583.319444444445</v>
      </c>
      <c r="S1716" s="73">
        <f t="shared" si="523"/>
        <v>1.5909722222204437</v>
      </c>
      <c r="T1716" s="74">
        <f>Table2[[#This Row],[ETA A OFRECIMIENTO]]*24</f>
        <v>38.183333333290648</v>
      </c>
      <c r="U1716" s="1" t="str">
        <f t="shared" si="524"/>
        <v>YES</v>
      </c>
      <c r="V1716" s="73">
        <f t="shared" si="525"/>
        <v>3.9166666666715173</v>
      </c>
      <c r="W1716" s="74">
        <f>Table2[[#This Row],[DEL. AVAILABLE A SLOT]]*24</f>
        <v>94.000000000116415</v>
      </c>
      <c r="X1716" s="1" t="str">
        <f t="shared" si="526"/>
        <v>NO</v>
      </c>
      <c r="Y1716" s="73">
        <f t="shared" si="527"/>
        <v>5.507638888891961</v>
      </c>
      <c r="Z1716" s="74">
        <f>Table2[[#This Row],[ETA A TIMESLOT]]*24</f>
        <v>132.18333333340706</v>
      </c>
      <c r="AA1716" s="73">
        <f t="shared" si="528"/>
        <v>0</v>
      </c>
      <c r="AB1716" s="73" t="str">
        <f t="shared" si="529"/>
        <v>SI</v>
      </c>
      <c r="AC1716" s="74">
        <f>Table2[[#This Row],[PUNTUALIDAD (H)]]*24</f>
        <v>0</v>
      </c>
      <c r="AD1716" s="73">
        <f t="shared" si="530"/>
        <v>5.5006944444467081</v>
      </c>
      <c r="AE1716" s="74">
        <f>Table2[[#This Row],[ATA TO UNLOADING]]*24</f>
        <v>132.01666666672099</v>
      </c>
      <c r="AF1716" s="74" t="str">
        <f>IF(Table2[[#This Row],[ATA TO UNLOADING 2]]&lt;=48,"YES","NO")</f>
        <v>NO</v>
      </c>
      <c r="AG1716" s="75">
        <f t="shared" si="531"/>
        <v>0.33333333333575865</v>
      </c>
      <c r="AH1716" s="2" t="s">
        <v>42</v>
      </c>
      <c r="AI1716" s="2" t="str">
        <f t="shared" si="532"/>
        <v>GESU6137356</v>
      </c>
      <c r="AJ1716" s="76" t="str">
        <f t="shared" si="533"/>
        <v>CTU FLEVOKUST BV</v>
      </c>
      <c r="AK1716" s="77">
        <f>IF($M1716="TRUCK",VLOOKUP($AQ1716,Invoicing!$A$17:$B$49,MATCH($AK$1,Invoicing!$A$17:$B$17,0),FALSE),VLOOKUP($AQ1716,Invoicing!$N$17:$O$21,MATCH($AK$1,Invoicing!$N$17:$O$17,0),FALSE))</f>
        <v>380</v>
      </c>
      <c r="AL1716" s="78" t="e">
        <f>VLOOKUP($E1716,Invoicing!$A$1:$H$8,MATCH(TRACKER!$N1717,Invoicing!$A$1:$H$1,0),FALSE)</f>
        <v>#N/A</v>
      </c>
      <c r="AM1716" s="78">
        <v>35</v>
      </c>
      <c r="AN1716" s="78">
        <f t="shared" si="534"/>
        <v>0</v>
      </c>
      <c r="AO1716" s="2">
        <f t="shared" si="535"/>
        <v>5</v>
      </c>
      <c r="AP1716" s="2" t="str">
        <f t="shared" si="536"/>
        <v>WEEK</v>
      </c>
      <c r="AQ1716" s="2" t="str">
        <f t="shared" si="537"/>
        <v>CTU FLEVOKUST BVWEEK</v>
      </c>
      <c r="AR1716" s="71">
        <f t="shared" si="538"/>
        <v>380</v>
      </c>
      <c r="AS1716" s="71">
        <f>VLOOKUP(AJ1716,Invoicing!A:K,10,FALSE)</f>
        <v>0</v>
      </c>
      <c r="AT1716" s="71">
        <f t="shared" si="539"/>
        <v>380</v>
      </c>
    </row>
    <row r="1717" spans="1:46">
      <c r="A1717" s="37" t="s">
        <v>58</v>
      </c>
      <c r="B1717" s="3" t="s">
        <v>38</v>
      </c>
      <c r="C1717" s="11">
        <v>45577.825694444444</v>
      </c>
      <c r="D1717" s="11">
        <v>45577.791666666664</v>
      </c>
      <c r="E1717" s="11" t="s">
        <v>49</v>
      </c>
      <c r="F1717" s="11" t="s">
        <v>40</v>
      </c>
      <c r="G1717" s="3" t="s">
        <v>1894</v>
      </c>
      <c r="H1717" s="3" t="s">
        <v>41</v>
      </c>
      <c r="I1717" s="11">
        <v>45579.416666666664</v>
      </c>
      <c r="J1717" s="12">
        <v>45583.020833333336</v>
      </c>
      <c r="K1717" s="12">
        <v>45582.916666666664</v>
      </c>
      <c r="L1717" s="12">
        <v>45583.020833333336</v>
      </c>
      <c r="M1717" s="61" t="s">
        <v>12</v>
      </c>
      <c r="N1717" s="3" t="s">
        <v>42</v>
      </c>
      <c r="O1717" s="3">
        <v>0</v>
      </c>
      <c r="P1717" s="1">
        <f t="shared" si="520"/>
        <v>42</v>
      </c>
      <c r="Q1717" s="1">
        <f t="shared" si="521"/>
        <v>10</v>
      </c>
      <c r="R1717" s="72">
        <f t="shared" si="522"/>
        <v>45583.020833333336</v>
      </c>
      <c r="S1717" s="73">
        <f t="shared" si="523"/>
        <v>1.5909722222204437</v>
      </c>
      <c r="T1717" s="74">
        <f>Table2[[#This Row],[ETA A OFRECIMIENTO]]*24</f>
        <v>38.183333333290648</v>
      </c>
      <c r="U1717" s="1" t="str">
        <f t="shared" si="524"/>
        <v>YES</v>
      </c>
      <c r="V1717" s="73">
        <f t="shared" si="525"/>
        <v>3.5</v>
      </c>
      <c r="W1717" s="74">
        <f>Table2[[#This Row],[DEL. AVAILABLE A SLOT]]*24</f>
        <v>84</v>
      </c>
      <c r="X1717" s="1" t="str">
        <f t="shared" si="526"/>
        <v>NO</v>
      </c>
      <c r="Y1717" s="73">
        <f t="shared" si="527"/>
        <v>5.0909722222204437</v>
      </c>
      <c r="Z1717" s="74">
        <f>Table2[[#This Row],[ETA A TIMESLOT]]*24</f>
        <v>122.18333333329065</v>
      </c>
      <c r="AA1717" s="73">
        <f t="shared" si="528"/>
        <v>0.10416666667151731</v>
      </c>
      <c r="AB1717" s="73" t="str">
        <f t="shared" si="529"/>
        <v>NO</v>
      </c>
      <c r="AC1717" s="74">
        <f>Table2[[#This Row],[PUNTUALIDAD (H)]]*24</f>
        <v>2.5000000001164153</v>
      </c>
      <c r="AD1717" s="73">
        <f t="shared" si="530"/>
        <v>5.195138888891961</v>
      </c>
      <c r="AE1717" s="74">
        <f>Table2[[#This Row],[ATA TO UNLOADING]]*24</f>
        <v>124.68333333340706</v>
      </c>
      <c r="AF1717" s="74" t="str">
        <f>IF(Table2[[#This Row],[ATA TO UNLOADING 2]]&lt;=48,"YES","NO")</f>
        <v>NO</v>
      </c>
      <c r="AG1717" s="75">
        <f t="shared" si="531"/>
        <v>0.91666666666424135</v>
      </c>
      <c r="AH1717" s="2" t="s">
        <v>24</v>
      </c>
      <c r="AI1717" s="2" t="str">
        <f t="shared" si="532"/>
        <v>GESU6235476</v>
      </c>
      <c r="AJ1717" s="76" t="str">
        <f t="shared" si="533"/>
        <v>CTU FLEVOKUST BV</v>
      </c>
      <c r="AK1717" s="77">
        <f>IF($M1717="TRUCK",VLOOKUP($AQ1717,Invoicing!$A$17:$B$49,MATCH($AK$1,Invoicing!$A$17:$B$17,0),FALSE),VLOOKUP($AQ1717,Invoicing!$N$17:$O$21,MATCH($AK$1,Invoicing!$N$17:$O$17,0),FALSE))</f>
        <v>380</v>
      </c>
      <c r="AL1717" s="78" t="e">
        <f>VLOOKUP($E1717,Invoicing!$A$1:$H$8,MATCH(TRACKER!$N1718,Invoicing!$A$1:$H$1,0),FALSE)</f>
        <v>#N/A</v>
      </c>
      <c r="AM1717" s="78">
        <v>35</v>
      </c>
      <c r="AN1717" s="78">
        <f t="shared" si="534"/>
        <v>0</v>
      </c>
      <c r="AO1717" s="2">
        <f t="shared" si="535"/>
        <v>4</v>
      </c>
      <c r="AP1717" s="2" t="str">
        <f t="shared" si="536"/>
        <v>NIGHT</v>
      </c>
      <c r="AQ1717" s="2" t="str">
        <f t="shared" si="537"/>
        <v>CTU FLEVOKUST BVNIGHT</v>
      </c>
      <c r="AR1717" s="71">
        <f t="shared" si="538"/>
        <v>380</v>
      </c>
      <c r="AS1717" s="71">
        <f>VLOOKUP(AJ1717,Invoicing!A:K,10,FALSE)</f>
        <v>0</v>
      </c>
      <c r="AT1717" s="71">
        <f t="shared" si="539"/>
        <v>380</v>
      </c>
    </row>
    <row r="1718" spans="1:46">
      <c r="A1718" s="37" t="s">
        <v>58</v>
      </c>
      <c r="B1718" s="3" t="s">
        <v>38</v>
      </c>
      <c r="C1718" s="11">
        <v>45577.825694444444</v>
      </c>
      <c r="D1718" s="11">
        <v>45577.791666666664</v>
      </c>
      <c r="E1718" s="11" t="s">
        <v>49</v>
      </c>
      <c r="F1718" s="11" t="s">
        <v>40</v>
      </c>
      <c r="G1718" s="3" t="s">
        <v>1895</v>
      </c>
      <c r="H1718" s="3" t="s">
        <v>41</v>
      </c>
      <c r="I1718" s="11">
        <v>45579.416666666664</v>
      </c>
      <c r="J1718" s="12">
        <v>45581.795138888891</v>
      </c>
      <c r="K1718" s="12">
        <v>45581.791666666664</v>
      </c>
      <c r="L1718" s="12">
        <v>45581.809027777781</v>
      </c>
      <c r="M1718" s="61" t="s">
        <v>115</v>
      </c>
      <c r="N1718" s="3" t="s">
        <v>42</v>
      </c>
      <c r="O1718" s="3">
        <v>0</v>
      </c>
      <c r="P1718" s="1">
        <f t="shared" si="520"/>
        <v>42</v>
      </c>
      <c r="Q1718" s="1">
        <f t="shared" si="521"/>
        <v>10</v>
      </c>
      <c r="R1718" s="72">
        <f t="shared" si="522"/>
        <v>45581.795138888891</v>
      </c>
      <c r="S1718" s="73">
        <f t="shared" si="523"/>
        <v>1.5909722222204437</v>
      </c>
      <c r="T1718" s="74">
        <f>Table2[[#This Row],[ETA A OFRECIMIENTO]]*24</f>
        <v>38.183333333290648</v>
      </c>
      <c r="U1718" s="1" t="str">
        <f t="shared" si="524"/>
        <v>YES</v>
      </c>
      <c r="V1718" s="73">
        <f t="shared" si="525"/>
        <v>2.375</v>
      </c>
      <c r="W1718" s="74">
        <f>Table2[[#This Row],[DEL. AVAILABLE A SLOT]]*24</f>
        <v>57</v>
      </c>
      <c r="X1718" s="1" t="str">
        <f t="shared" si="526"/>
        <v>NO</v>
      </c>
      <c r="Y1718" s="73">
        <f t="shared" si="527"/>
        <v>3.9659722222204437</v>
      </c>
      <c r="Z1718" s="74">
        <f>Table2[[#This Row],[ETA A TIMESLOT]]*24</f>
        <v>95.183333333290648</v>
      </c>
      <c r="AA1718" s="73">
        <f t="shared" si="528"/>
        <v>3.4722222262644209E-3</v>
      </c>
      <c r="AB1718" s="73" t="str">
        <f t="shared" si="529"/>
        <v>SI</v>
      </c>
      <c r="AC1718" s="74">
        <f>Table2[[#This Row],[PUNTUALIDAD (H)]]*24</f>
        <v>8.3333333430346102E-2</v>
      </c>
      <c r="AD1718" s="73">
        <f t="shared" si="530"/>
        <v>3.9833333333372138</v>
      </c>
      <c r="AE1718" s="74">
        <f>Table2[[#This Row],[ATA TO UNLOADING]]*24</f>
        <v>95.600000000093132</v>
      </c>
      <c r="AF1718" s="74" t="str">
        <f>IF(Table2[[#This Row],[ATA TO UNLOADING 2]]&lt;=48,"YES","NO")</f>
        <v>NO</v>
      </c>
      <c r="AG1718" s="75">
        <f t="shared" si="531"/>
        <v>0.79166666666424135</v>
      </c>
      <c r="AH1718" s="2" t="s">
        <v>42</v>
      </c>
      <c r="AI1718" s="2" t="str">
        <f t="shared" si="532"/>
        <v>HASU4076063</v>
      </c>
      <c r="AJ1718" s="76" t="str">
        <f t="shared" si="533"/>
        <v>CTU FLEVOKUST BV</v>
      </c>
      <c r="AK1718" s="77">
        <f>IF($M1718="TRUCK",VLOOKUP($AQ1718,Invoicing!$A$17:$B$49,MATCH($AK$1,Invoicing!$A$17:$B$17,0),FALSE),VLOOKUP($AQ1718,Invoicing!$N$17:$O$21,MATCH($AK$1,Invoicing!$N$17:$O$17,0),FALSE))</f>
        <v>520</v>
      </c>
      <c r="AL1718" s="78" t="e">
        <f>VLOOKUP($E1718,Invoicing!$A$1:$H$8,MATCH(TRACKER!$N1719,Invoicing!$A$1:$H$1,0),FALSE)</f>
        <v>#N/A</v>
      </c>
      <c r="AM1718" s="78">
        <v>35</v>
      </c>
      <c r="AN1718" s="78">
        <f t="shared" si="534"/>
        <v>0</v>
      </c>
      <c r="AO1718" s="2">
        <f t="shared" si="535"/>
        <v>3</v>
      </c>
      <c r="AP1718" s="2" t="str">
        <f t="shared" si="536"/>
        <v>WEEK</v>
      </c>
      <c r="AQ1718" s="2" t="str">
        <f t="shared" si="537"/>
        <v>CTU FLEVOKUST BVWEEK</v>
      </c>
      <c r="AR1718" s="71">
        <f t="shared" si="538"/>
        <v>520</v>
      </c>
      <c r="AS1718" s="71">
        <f>VLOOKUP(AJ1718,Invoicing!A:K,10,FALSE)</f>
        <v>0</v>
      </c>
      <c r="AT1718" s="71">
        <f t="shared" si="539"/>
        <v>520</v>
      </c>
    </row>
    <row r="1719" spans="1:46">
      <c r="A1719" s="37" t="s">
        <v>58</v>
      </c>
      <c r="B1719" s="3" t="s">
        <v>38</v>
      </c>
      <c r="C1719" s="11">
        <v>45577.825694444444</v>
      </c>
      <c r="D1719" s="11">
        <v>45577.791666666664</v>
      </c>
      <c r="E1719" s="11" t="s">
        <v>45</v>
      </c>
      <c r="F1719" s="11" t="s">
        <v>40</v>
      </c>
      <c r="G1719" s="3" t="s">
        <v>1896</v>
      </c>
      <c r="H1719" s="3" t="s">
        <v>41</v>
      </c>
      <c r="I1719" s="11">
        <v>45579.416666666664</v>
      </c>
      <c r="J1719" s="12">
        <v>45582.854166666664</v>
      </c>
      <c r="K1719" s="12">
        <v>45582.854166666664</v>
      </c>
      <c r="L1719" s="12">
        <v>45582.861111111109</v>
      </c>
      <c r="M1719" s="12" t="s">
        <v>115</v>
      </c>
      <c r="N1719" s="3" t="s">
        <v>42</v>
      </c>
      <c r="O1719" s="3">
        <v>1</v>
      </c>
      <c r="P1719" s="1">
        <f t="shared" si="520"/>
        <v>42</v>
      </c>
      <c r="Q1719" s="1">
        <f t="shared" si="521"/>
        <v>10</v>
      </c>
      <c r="R1719" s="72">
        <f t="shared" si="522"/>
        <v>45582.854166666664</v>
      </c>
      <c r="S1719" s="73">
        <f t="shared" si="523"/>
        <v>1.5909722222204437</v>
      </c>
      <c r="T1719" s="74">
        <f>Table2[[#This Row],[ETA A OFRECIMIENTO]]*24</f>
        <v>38.183333333290648</v>
      </c>
      <c r="U1719" s="1" t="str">
        <f t="shared" si="524"/>
        <v>YES</v>
      </c>
      <c r="V1719" s="73">
        <f t="shared" si="525"/>
        <v>3.4375</v>
      </c>
      <c r="W1719" s="74">
        <f>Table2[[#This Row],[DEL. AVAILABLE A SLOT]]*24</f>
        <v>82.5</v>
      </c>
      <c r="X1719" s="1" t="str">
        <f t="shared" si="526"/>
        <v>NO</v>
      </c>
      <c r="Y1719" s="73">
        <f t="shared" si="527"/>
        <v>5.0284722222204437</v>
      </c>
      <c r="Z1719" s="74">
        <f>Table2[[#This Row],[ETA A TIMESLOT]]*24</f>
        <v>120.68333333329065</v>
      </c>
      <c r="AA1719" s="73">
        <f t="shared" si="528"/>
        <v>0</v>
      </c>
      <c r="AB1719" s="73" t="str">
        <f t="shared" si="529"/>
        <v>SI</v>
      </c>
      <c r="AC1719" s="74">
        <f>Table2[[#This Row],[PUNTUALIDAD (H)]]*24</f>
        <v>0</v>
      </c>
      <c r="AD1719" s="73">
        <f t="shared" si="530"/>
        <v>5.0354166666656965</v>
      </c>
      <c r="AE1719" s="74">
        <f>Table2[[#This Row],[ATA TO UNLOADING]]*24</f>
        <v>120.84999999997672</v>
      </c>
      <c r="AF1719" s="74" t="str">
        <f>IF(Table2[[#This Row],[ATA TO UNLOADING 2]]&lt;=48,"YES","NO")</f>
        <v>NO</v>
      </c>
      <c r="AG1719" s="75">
        <f t="shared" si="531"/>
        <v>0.85416666666424135</v>
      </c>
      <c r="AH1719" s="2" t="s">
        <v>24</v>
      </c>
      <c r="AI1719" s="2" t="str">
        <f t="shared" si="532"/>
        <v>HASU4436447</v>
      </c>
      <c r="AJ1719" s="76" t="str">
        <f t="shared" si="533"/>
        <v>OM TRANSPORT</v>
      </c>
      <c r="AK1719" s="77">
        <f>IF($M1719="TRUCK",VLOOKUP($AQ1719,Invoicing!$A$17:$B$49,MATCH($AK$1,Invoicing!$A$17:$B$17,0),FALSE),VLOOKUP($AQ1719,Invoicing!$N$17:$O$21,MATCH($AK$1,Invoicing!$N$17:$O$17,0),FALSE))</f>
        <v>475</v>
      </c>
      <c r="AL1719" s="78" t="e">
        <f>VLOOKUP($E1719,Invoicing!$A$1:$H$8,MATCH(TRACKER!$N1720,Invoicing!$A$1:$H$1,0),FALSE)</f>
        <v>#N/A</v>
      </c>
      <c r="AM1719" s="78">
        <f>VLOOKUP($E1719,Invoicing!$A$1:$H$8,MATCH(TRACKER!$O$1,Invoicing!$A$1:$H$1,0),FALSE)</f>
        <v>50</v>
      </c>
      <c r="AN1719" s="78">
        <f t="shared" si="534"/>
        <v>50</v>
      </c>
      <c r="AO1719" s="2">
        <f t="shared" si="535"/>
        <v>4</v>
      </c>
      <c r="AP1719" s="2" t="str">
        <f t="shared" si="536"/>
        <v>NIGHT</v>
      </c>
      <c r="AQ1719" s="2" t="str">
        <f t="shared" si="537"/>
        <v>OM TRANSPORTNIGHT</v>
      </c>
      <c r="AR1719" s="71">
        <f t="shared" si="538"/>
        <v>525</v>
      </c>
      <c r="AS1719" s="71">
        <f>VLOOKUP(AJ1719,Invoicing!A:K,10,FALSE)</f>
        <v>25</v>
      </c>
      <c r="AT1719" s="71">
        <f t="shared" si="539"/>
        <v>550</v>
      </c>
    </row>
    <row r="1720" spans="1:46">
      <c r="A1720" s="37" t="s">
        <v>58</v>
      </c>
      <c r="B1720" s="3" t="s">
        <v>38</v>
      </c>
      <c r="C1720" s="11">
        <v>45577.825694444444</v>
      </c>
      <c r="D1720" s="11">
        <v>45577.791666666664</v>
      </c>
      <c r="E1720" s="11" t="s">
        <v>39</v>
      </c>
      <c r="F1720" s="11" t="s">
        <v>40</v>
      </c>
      <c r="G1720" s="3" t="s">
        <v>1897</v>
      </c>
      <c r="H1720" s="3" t="s">
        <v>41</v>
      </c>
      <c r="I1720" s="11">
        <v>45579.416666666664</v>
      </c>
      <c r="J1720" s="12">
        <v>45582.916666666664</v>
      </c>
      <c r="K1720" s="12">
        <v>45583</v>
      </c>
      <c r="L1720" s="12">
        <v>45582.923611111109</v>
      </c>
      <c r="M1720" s="12" t="s">
        <v>115</v>
      </c>
      <c r="N1720" s="3" t="s">
        <v>42</v>
      </c>
      <c r="O1720" s="3">
        <v>0</v>
      </c>
      <c r="P1720" s="1">
        <f t="shared" si="520"/>
        <v>42</v>
      </c>
      <c r="Q1720" s="1">
        <f t="shared" si="521"/>
        <v>10</v>
      </c>
      <c r="R1720" s="72">
        <f t="shared" si="522"/>
        <v>45582.916666666664</v>
      </c>
      <c r="S1720" s="73">
        <f t="shared" si="523"/>
        <v>1.5909722222204437</v>
      </c>
      <c r="T1720" s="74">
        <f>Table2[[#This Row],[ETA A OFRECIMIENTO]]*24</f>
        <v>38.183333333290648</v>
      </c>
      <c r="U1720" s="1" t="str">
        <f t="shared" si="524"/>
        <v>YES</v>
      </c>
      <c r="V1720" s="73">
        <f t="shared" si="525"/>
        <v>3.5833333333357587</v>
      </c>
      <c r="W1720" s="74">
        <f>Table2[[#This Row],[DEL. AVAILABLE A SLOT]]*24</f>
        <v>86.000000000058208</v>
      </c>
      <c r="X1720" s="1" t="str">
        <f t="shared" si="526"/>
        <v>NO</v>
      </c>
      <c r="Y1720" s="73">
        <f t="shared" si="527"/>
        <v>5.1743055555562023</v>
      </c>
      <c r="Z1720" s="74">
        <f>Table2[[#This Row],[ETA A TIMESLOT]]*24</f>
        <v>124.18333333334886</v>
      </c>
      <c r="AA1720" s="73">
        <f t="shared" si="528"/>
        <v>0</v>
      </c>
      <c r="AB1720" s="73" t="str">
        <f t="shared" si="529"/>
        <v>SI</v>
      </c>
      <c r="AC1720" s="74">
        <f>Table2[[#This Row],[PUNTUALIDAD (H)]]*24</f>
        <v>0</v>
      </c>
      <c r="AD1720" s="73">
        <f t="shared" si="530"/>
        <v>5.0979166666656965</v>
      </c>
      <c r="AE1720" s="74">
        <f>Table2[[#This Row],[ATA TO UNLOADING]]*24</f>
        <v>122.34999999997672</v>
      </c>
      <c r="AF1720" s="74" t="str">
        <f>IF(Table2[[#This Row],[ATA TO UNLOADING 2]]&lt;=48,"YES","NO")</f>
        <v>NO</v>
      </c>
      <c r="AG1720" s="75">
        <f t="shared" si="531"/>
        <v>0</v>
      </c>
      <c r="AH1720" s="2" t="s">
        <v>24</v>
      </c>
      <c r="AI1720" s="2" t="str">
        <f t="shared" si="532"/>
        <v>HASU4705612</v>
      </c>
      <c r="AJ1720" s="76" t="str">
        <f t="shared" si="533"/>
        <v>AZOIA LOGISTICS</v>
      </c>
      <c r="AK1720" s="77">
        <f>IF($M1720="TRUCK",VLOOKUP($AQ1720,Invoicing!$A$17:$B$49,MATCH($AK$1,Invoicing!$A$17:$B$17,0),FALSE),VLOOKUP($AQ1720,Invoicing!$N$17:$O$21,MATCH($AK$1,Invoicing!$N$17:$O$17,0),FALSE))</f>
        <v>550</v>
      </c>
      <c r="AL1720" s="78" t="e">
        <f>VLOOKUP($E1720,Invoicing!$A$1:$H$8,MATCH(TRACKER!$N1721,Invoicing!$A$1:$H$1,0),FALSE)</f>
        <v>#N/A</v>
      </c>
      <c r="AM1720" s="78">
        <f>VLOOKUP($E1720,Invoicing!$A$1:$H$8,MATCH(TRACKER!$O$1,Invoicing!$A$1:$H$1,0),FALSE)</f>
        <v>45</v>
      </c>
      <c r="AN1720" s="78">
        <f t="shared" si="534"/>
        <v>0</v>
      </c>
      <c r="AO1720" s="2">
        <f t="shared" si="535"/>
        <v>5</v>
      </c>
      <c r="AP1720" s="2" t="str">
        <f t="shared" si="536"/>
        <v>NIGHT</v>
      </c>
      <c r="AQ1720" s="2" t="str">
        <f t="shared" si="537"/>
        <v>AZOIA LOGISTICSNIGHT</v>
      </c>
      <c r="AR1720" s="71">
        <f t="shared" si="538"/>
        <v>550</v>
      </c>
      <c r="AS1720" s="71">
        <f>VLOOKUP(AJ1720,Invoicing!A:K,10,FALSE)</f>
        <v>25</v>
      </c>
      <c r="AT1720" s="71">
        <f t="shared" si="539"/>
        <v>575</v>
      </c>
    </row>
    <row r="1721" spans="1:46">
      <c r="A1721" s="37" t="s">
        <v>58</v>
      </c>
      <c r="B1721" s="3" t="s">
        <v>38</v>
      </c>
      <c r="C1721" s="11">
        <v>45577.825694444444</v>
      </c>
      <c r="D1721" s="11">
        <v>45577.791666666664</v>
      </c>
      <c r="E1721" s="11" t="s">
        <v>45</v>
      </c>
      <c r="F1721" s="11" t="s">
        <v>40</v>
      </c>
      <c r="G1721" s="3" t="s">
        <v>1898</v>
      </c>
      <c r="H1721" s="3" t="s">
        <v>41</v>
      </c>
      <c r="I1721" s="11">
        <v>45579.416666666664</v>
      </c>
      <c r="J1721" s="12">
        <v>45581.288194444445</v>
      </c>
      <c r="K1721" s="12">
        <v>45581.3125</v>
      </c>
      <c r="L1721" s="12">
        <v>45581.291666666664</v>
      </c>
      <c r="M1721" s="12" t="s">
        <v>115</v>
      </c>
      <c r="N1721" s="3" t="s">
        <v>42</v>
      </c>
      <c r="O1721" s="3">
        <v>0</v>
      </c>
      <c r="P1721" s="1">
        <f t="shared" si="520"/>
        <v>42</v>
      </c>
      <c r="Q1721" s="1">
        <f t="shared" si="521"/>
        <v>10</v>
      </c>
      <c r="R1721" s="72">
        <f t="shared" si="522"/>
        <v>45581.288194444445</v>
      </c>
      <c r="S1721" s="73">
        <f t="shared" si="523"/>
        <v>1.5909722222204437</v>
      </c>
      <c r="T1721" s="74">
        <f>Table2[[#This Row],[ETA A OFRECIMIENTO]]*24</f>
        <v>38.183333333290648</v>
      </c>
      <c r="U1721" s="1" t="str">
        <f t="shared" si="524"/>
        <v>YES</v>
      </c>
      <c r="V1721" s="73">
        <f t="shared" si="525"/>
        <v>1.8958333333357587</v>
      </c>
      <c r="W1721" s="74">
        <f>Table2[[#This Row],[DEL. AVAILABLE A SLOT]]*24</f>
        <v>45.500000000058208</v>
      </c>
      <c r="X1721" s="1" t="str">
        <f t="shared" si="526"/>
        <v>NO</v>
      </c>
      <c r="Y1721" s="73">
        <f t="shared" si="527"/>
        <v>3.4868055555562023</v>
      </c>
      <c r="Z1721" s="74">
        <f>Table2[[#This Row],[ETA A TIMESLOT]]*24</f>
        <v>83.683333333348855</v>
      </c>
      <c r="AA1721" s="73">
        <f t="shared" si="528"/>
        <v>0</v>
      </c>
      <c r="AB1721" s="73" t="str">
        <f t="shared" si="529"/>
        <v>SI</v>
      </c>
      <c r="AC1721" s="74">
        <f>Table2[[#This Row],[PUNTUALIDAD (H)]]*24</f>
        <v>0</v>
      </c>
      <c r="AD1721" s="73">
        <f t="shared" si="530"/>
        <v>3.4659722222204437</v>
      </c>
      <c r="AE1721" s="74">
        <f>Table2[[#This Row],[ATA TO UNLOADING]]*24</f>
        <v>83.183333333290648</v>
      </c>
      <c r="AF1721" s="74" t="str">
        <f>IF(Table2[[#This Row],[ATA TO UNLOADING 2]]&lt;=48,"YES","NO")</f>
        <v>NO</v>
      </c>
      <c r="AG1721" s="75">
        <f t="shared" si="531"/>
        <v>0.3125</v>
      </c>
      <c r="AH1721" s="2" t="s">
        <v>42</v>
      </c>
      <c r="AI1721" s="2" t="str">
        <f t="shared" si="532"/>
        <v>HASU4763970</v>
      </c>
      <c r="AJ1721" s="76" t="str">
        <f t="shared" si="533"/>
        <v>OM TRANSPORT</v>
      </c>
      <c r="AK1721" s="77">
        <f>IF($M1721="TRUCK",VLOOKUP($AQ1721,Invoicing!$A$17:$B$49,MATCH($AK$1,Invoicing!$A$17:$B$17,0),FALSE),VLOOKUP($AQ1721,Invoicing!$N$17:$O$21,MATCH($AK$1,Invoicing!$N$17:$O$17,0),FALSE))</f>
        <v>475</v>
      </c>
      <c r="AL1721" s="78" t="e">
        <f>VLOOKUP($E1721,Invoicing!$A$1:$H$8,MATCH(TRACKER!$N1722,Invoicing!$A$1:$H$1,0),FALSE)</f>
        <v>#N/A</v>
      </c>
      <c r="AM1721" s="78">
        <f>VLOOKUP($E1721,Invoicing!$A$1:$H$8,MATCH(TRACKER!$O$1,Invoicing!$A$1:$H$1,0),FALSE)</f>
        <v>50</v>
      </c>
      <c r="AN1721" s="78">
        <f t="shared" si="534"/>
        <v>0</v>
      </c>
      <c r="AO1721" s="2">
        <f t="shared" si="535"/>
        <v>3</v>
      </c>
      <c r="AP1721" s="2" t="str">
        <f t="shared" si="536"/>
        <v>WEEK</v>
      </c>
      <c r="AQ1721" s="2" t="str">
        <f t="shared" si="537"/>
        <v>OM TRANSPORTWEEK</v>
      </c>
      <c r="AR1721" s="71">
        <f t="shared" si="538"/>
        <v>475</v>
      </c>
      <c r="AS1721" s="71">
        <f>VLOOKUP(AJ1721,Invoicing!A:K,10,FALSE)</f>
        <v>25</v>
      </c>
      <c r="AT1721" s="71">
        <f t="shared" si="539"/>
        <v>500</v>
      </c>
    </row>
    <row r="1722" spans="1:46">
      <c r="A1722" s="58" t="s">
        <v>58</v>
      </c>
      <c r="B1722" s="59" t="s">
        <v>38</v>
      </c>
      <c r="C1722" s="60">
        <v>45577.825694444444</v>
      </c>
      <c r="D1722" s="60">
        <v>45577.791666666664</v>
      </c>
      <c r="E1722" s="60" t="s">
        <v>44</v>
      </c>
      <c r="F1722" s="60" t="s">
        <v>40</v>
      </c>
      <c r="G1722" s="59" t="s">
        <v>1899</v>
      </c>
      <c r="H1722" s="3" t="s">
        <v>41</v>
      </c>
      <c r="I1722" s="60">
        <v>45579.416666666664</v>
      </c>
      <c r="J1722" s="61">
        <v>45580.590277777781</v>
      </c>
      <c r="K1722" s="61">
        <v>45580.583333333336</v>
      </c>
      <c r="L1722" s="61">
        <v>45580.597222222219</v>
      </c>
      <c r="M1722" s="12" t="s">
        <v>115</v>
      </c>
      <c r="N1722" s="3" t="s">
        <v>42</v>
      </c>
      <c r="O1722" s="3">
        <v>0</v>
      </c>
      <c r="P1722" s="1">
        <f t="shared" si="520"/>
        <v>42</v>
      </c>
      <c r="Q1722" s="1">
        <f t="shared" si="521"/>
        <v>10</v>
      </c>
      <c r="R1722" s="72">
        <f t="shared" si="522"/>
        <v>45580.590277777781</v>
      </c>
      <c r="S1722" s="73">
        <f t="shared" si="523"/>
        <v>1.5909722222204437</v>
      </c>
      <c r="T1722" s="74">
        <f>Table2[[#This Row],[ETA A OFRECIMIENTO]]*24</f>
        <v>38.183333333290648</v>
      </c>
      <c r="U1722" s="1" t="str">
        <f t="shared" si="524"/>
        <v>YES</v>
      </c>
      <c r="V1722" s="73">
        <f t="shared" si="525"/>
        <v>1.1666666666715173</v>
      </c>
      <c r="W1722" s="74">
        <f>Table2[[#This Row],[DEL. AVAILABLE A SLOT]]*24</f>
        <v>28.000000000116415</v>
      </c>
      <c r="X1722" s="1" t="str">
        <f t="shared" si="526"/>
        <v>NO</v>
      </c>
      <c r="Y1722" s="73">
        <f t="shared" si="527"/>
        <v>2.757638888891961</v>
      </c>
      <c r="Z1722" s="74">
        <f>Table2[[#This Row],[ETA A TIMESLOT]]*24</f>
        <v>66.183333333407063</v>
      </c>
      <c r="AA1722" s="73">
        <f t="shared" si="528"/>
        <v>6.9444444452528842E-3</v>
      </c>
      <c r="AB1722" s="73" t="str">
        <f t="shared" si="529"/>
        <v>SI</v>
      </c>
      <c r="AC1722" s="74">
        <f>Table2[[#This Row],[PUNTUALIDAD (H)]]*24</f>
        <v>0.16666666668606922</v>
      </c>
      <c r="AD1722" s="73">
        <f t="shared" si="530"/>
        <v>2.7715277777751908</v>
      </c>
      <c r="AE1722" s="74">
        <f>Table2[[#This Row],[ATA TO UNLOADING]]*24</f>
        <v>66.516666666604578</v>
      </c>
      <c r="AF1722" s="74" t="str">
        <f>IF(Table2[[#This Row],[ATA TO UNLOADING 2]]&lt;=48,"YES","NO")</f>
        <v>NO</v>
      </c>
      <c r="AG1722" s="75">
        <f t="shared" si="531"/>
        <v>0.58333333333575865</v>
      </c>
      <c r="AH1722" s="2" t="s">
        <v>42</v>
      </c>
      <c r="AI1722" s="2" t="str">
        <f t="shared" si="532"/>
        <v>HASU5130493</v>
      </c>
      <c r="AJ1722" s="76" t="str">
        <f t="shared" si="533"/>
        <v>MSI</v>
      </c>
      <c r="AK1722" s="77">
        <f>IF($M1722="TRUCK",VLOOKUP($AQ1722,Invoicing!$A$17:$B$49,MATCH($AK$1,Invoicing!$A$17:$B$17,0),FALSE),VLOOKUP($AQ1722,Invoicing!$N$17:$O$21,MATCH($AK$1,Invoicing!$N$17:$O$17,0),FALSE))</f>
        <v>480</v>
      </c>
      <c r="AL1722" s="78" t="e">
        <f>VLOOKUP($E1722,Invoicing!$A$1:$H$8,MATCH(TRACKER!$N1723,Invoicing!$A$1:$H$1,0),FALSE)</f>
        <v>#N/A</v>
      </c>
      <c r="AM1722" s="78">
        <f>VLOOKUP($E1722,Invoicing!$A$1:$H$8,MATCH(TRACKER!$O$1,Invoicing!$A$1:$H$1,0),FALSE)</f>
        <v>50</v>
      </c>
      <c r="AN1722" s="78">
        <f t="shared" si="534"/>
        <v>0</v>
      </c>
      <c r="AO1722" s="2">
        <f t="shared" si="535"/>
        <v>2</v>
      </c>
      <c r="AP1722" s="2" t="str">
        <f t="shared" si="536"/>
        <v>WEEK</v>
      </c>
      <c r="AQ1722" s="2" t="str">
        <f t="shared" si="537"/>
        <v>MSIWEEK</v>
      </c>
      <c r="AR1722" s="71">
        <f t="shared" si="538"/>
        <v>480</v>
      </c>
      <c r="AS1722" s="71">
        <f>VLOOKUP(AJ1722,Invoicing!A:K,10,FALSE)</f>
        <v>25</v>
      </c>
      <c r="AT1722" s="71">
        <f t="shared" si="539"/>
        <v>505</v>
      </c>
    </row>
    <row r="1723" spans="1:46">
      <c r="A1723" s="37" t="s">
        <v>58</v>
      </c>
      <c r="B1723" s="3" t="s">
        <v>38</v>
      </c>
      <c r="C1723" s="11">
        <v>45577.825694444444</v>
      </c>
      <c r="D1723" s="11">
        <v>45577.791666666664</v>
      </c>
      <c r="E1723" s="11" t="s">
        <v>45</v>
      </c>
      <c r="F1723" s="11" t="s">
        <v>40</v>
      </c>
      <c r="G1723" s="3" t="s">
        <v>1900</v>
      </c>
      <c r="H1723" s="3" t="s">
        <v>2821</v>
      </c>
      <c r="I1723" s="11">
        <v>45579.416666666664</v>
      </c>
      <c r="J1723" s="12">
        <v>45581.340277777781</v>
      </c>
      <c r="K1723" s="12">
        <v>45581.375</v>
      </c>
      <c r="L1723" s="12">
        <v>45581.368055555555</v>
      </c>
      <c r="M1723" s="12" t="s">
        <v>115</v>
      </c>
      <c r="N1723" s="3" t="s">
        <v>42</v>
      </c>
      <c r="O1723" s="3">
        <v>0</v>
      </c>
      <c r="P1723" s="1">
        <f t="shared" si="520"/>
        <v>42</v>
      </c>
      <c r="Q1723" s="1">
        <f t="shared" si="521"/>
        <v>10</v>
      </c>
      <c r="R1723" s="72">
        <f t="shared" si="522"/>
        <v>45581.340277777781</v>
      </c>
      <c r="S1723" s="73">
        <f t="shared" si="523"/>
        <v>1.5909722222204437</v>
      </c>
      <c r="T1723" s="74">
        <f>Table2[[#This Row],[ETA A OFRECIMIENTO]]*24</f>
        <v>38.183333333290648</v>
      </c>
      <c r="U1723" s="1" t="str">
        <f t="shared" si="524"/>
        <v>YES</v>
      </c>
      <c r="V1723" s="73">
        <f t="shared" si="525"/>
        <v>1.9583333333357587</v>
      </c>
      <c r="W1723" s="74">
        <f>Table2[[#This Row],[DEL. AVAILABLE A SLOT]]*24</f>
        <v>47.000000000058208</v>
      </c>
      <c r="X1723" s="1" t="str">
        <f t="shared" si="526"/>
        <v>NO</v>
      </c>
      <c r="Y1723" s="73">
        <f t="shared" si="527"/>
        <v>3.5493055555562023</v>
      </c>
      <c r="Z1723" s="74">
        <f>Table2[[#This Row],[ETA A TIMESLOT]]*24</f>
        <v>85.183333333348855</v>
      </c>
      <c r="AA1723" s="73">
        <f t="shared" si="528"/>
        <v>0</v>
      </c>
      <c r="AB1723" s="73" t="str">
        <f t="shared" si="529"/>
        <v>SI</v>
      </c>
      <c r="AC1723" s="74">
        <f>Table2[[#This Row],[PUNTUALIDAD (H)]]*24</f>
        <v>0</v>
      </c>
      <c r="AD1723" s="73">
        <f t="shared" si="530"/>
        <v>3.5423611111109494</v>
      </c>
      <c r="AE1723" s="74">
        <f>Table2[[#This Row],[ATA TO UNLOADING]]*24</f>
        <v>85.016666666662786</v>
      </c>
      <c r="AF1723" s="74" t="str">
        <f>IF(Table2[[#This Row],[ATA TO UNLOADING 2]]&lt;=48,"YES","NO")</f>
        <v>NO</v>
      </c>
      <c r="AG1723" s="75">
        <f t="shared" si="531"/>
        <v>0.375</v>
      </c>
      <c r="AH1723" s="2" t="s">
        <v>42</v>
      </c>
      <c r="AI1723" s="2" t="str">
        <f t="shared" si="532"/>
        <v>MAEU9162632</v>
      </c>
      <c r="AJ1723" s="76" t="str">
        <f t="shared" si="533"/>
        <v>OM TRANSPORT</v>
      </c>
      <c r="AK1723" s="77">
        <f>IF($M1723="TRUCK",VLOOKUP($AQ1723,Invoicing!$A$17:$B$49,MATCH($AK$1,Invoicing!$A$17:$B$17,0),FALSE),VLOOKUP($AQ1723,Invoicing!$N$17:$O$21,MATCH($AK$1,Invoicing!$N$17:$O$17,0),FALSE))</f>
        <v>475</v>
      </c>
      <c r="AL1723" s="78" t="e">
        <f>VLOOKUP($E1723,Invoicing!$A$1:$H$8,MATCH(TRACKER!$N1724,Invoicing!$A$1:$H$1,0),FALSE)</f>
        <v>#N/A</v>
      </c>
      <c r="AM1723" s="78">
        <f>VLOOKUP($E1723,Invoicing!$A$1:$H$8,MATCH(TRACKER!$O$1,Invoicing!$A$1:$H$1,0),FALSE)</f>
        <v>50</v>
      </c>
      <c r="AN1723" s="78">
        <f t="shared" si="534"/>
        <v>0</v>
      </c>
      <c r="AO1723" s="2">
        <f t="shared" si="535"/>
        <v>3</v>
      </c>
      <c r="AP1723" s="2" t="str">
        <f t="shared" si="536"/>
        <v>WEEK</v>
      </c>
      <c r="AQ1723" s="2" t="str">
        <f t="shared" si="537"/>
        <v>OM TRANSPORTWEEK</v>
      </c>
      <c r="AR1723" s="71">
        <f t="shared" si="538"/>
        <v>475</v>
      </c>
      <c r="AS1723" s="71">
        <f>VLOOKUP(AJ1723,Invoicing!A:K,10,FALSE)</f>
        <v>25</v>
      </c>
      <c r="AT1723" s="71">
        <f t="shared" si="539"/>
        <v>500</v>
      </c>
    </row>
    <row r="1724" spans="1:46">
      <c r="A1724" s="58" t="s">
        <v>58</v>
      </c>
      <c r="B1724" s="59" t="s">
        <v>38</v>
      </c>
      <c r="C1724" s="60">
        <v>45577.825694444444</v>
      </c>
      <c r="D1724" s="60">
        <v>45577.791666666664</v>
      </c>
      <c r="E1724" s="60" t="s">
        <v>44</v>
      </c>
      <c r="F1724" s="60" t="s">
        <v>40</v>
      </c>
      <c r="G1724" s="59" t="s">
        <v>1901</v>
      </c>
      <c r="H1724" s="3" t="s">
        <v>41</v>
      </c>
      <c r="I1724" s="60">
        <v>45579.416666666664</v>
      </c>
      <c r="J1724" s="61">
        <v>45579.625</v>
      </c>
      <c r="K1724" s="61">
        <v>45579.604166666664</v>
      </c>
      <c r="L1724" s="61">
        <v>45579.642361111109</v>
      </c>
      <c r="M1724" s="12" t="s">
        <v>115</v>
      </c>
      <c r="N1724" s="3" t="s">
        <v>42</v>
      </c>
      <c r="O1724" s="3">
        <v>0</v>
      </c>
      <c r="P1724" s="1">
        <f t="shared" si="520"/>
        <v>42</v>
      </c>
      <c r="Q1724" s="1">
        <f t="shared" si="521"/>
        <v>10</v>
      </c>
      <c r="R1724" s="72">
        <f t="shared" si="522"/>
        <v>45579.625</v>
      </c>
      <c r="S1724" s="73">
        <f t="shared" si="523"/>
        <v>1.5909722222204437</v>
      </c>
      <c r="T1724" s="74">
        <f>Table2[[#This Row],[ETA A OFRECIMIENTO]]*24</f>
        <v>38.183333333290648</v>
      </c>
      <c r="U1724" s="1" t="str">
        <f t="shared" si="524"/>
        <v>YES</v>
      </c>
      <c r="V1724" s="73">
        <f t="shared" si="525"/>
        <v>0.1875</v>
      </c>
      <c r="W1724" s="74">
        <f>Table2[[#This Row],[DEL. AVAILABLE A SLOT]]*24</f>
        <v>4.5</v>
      </c>
      <c r="X1724" s="1" t="str">
        <f t="shared" si="526"/>
        <v>SI</v>
      </c>
      <c r="Y1724" s="73">
        <f t="shared" si="527"/>
        <v>1.7784722222204437</v>
      </c>
      <c r="Z1724" s="74">
        <f>Table2[[#This Row],[ETA A TIMESLOT]]*24</f>
        <v>42.683333333290648</v>
      </c>
      <c r="AA1724" s="73">
        <f t="shared" si="528"/>
        <v>2.0833333335758653E-2</v>
      </c>
      <c r="AB1724" s="73" t="str">
        <f t="shared" si="529"/>
        <v>SI</v>
      </c>
      <c r="AC1724" s="74">
        <f>Table2[[#This Row],[PUNTUALIDAD (H)]]*24</f>
        <v>0.50000000005820766</v>
      </c>
      <c r="AD1724" s="73">
        <f t="shared" si="530"/>
        <v>1.8166666666656965</v>
      </c>
      <c r="AE1724" s="74">
        <f>Table2[[#This Row],[ATA TO UNLOADING]]*24</f>
        <v>43.599999999976717</v>
      </c>
      <c r="AF1724" s="74" t="str">
        <f>IF(Table2[[#This Row],[ATA TO UNLOADING 2]]&lt;=48,"YES","NO")</f>
        <v>YES</v>
      </c>
      <c r="AG1724" s="75">
        <f t="shared" si="531"/>
        <v>0.60416666666424135</v>
      </c>
      <c r="AH1724" s="2" t="s">
        <v>42</v>
      </c>
      <c r="AI1724" s="2" t="str">
        <f t="shared" si="532"/>
        <v>MAEU9171378</v>
      </c>
      <c r="AJ1724" s="76" t="str">
        <f t="shared" si="533"/>
        <v>MSI</v>
      </c>
      <c r="AK1724" s="77">
        <f>IF($M1724="TRUCK",VLOOKUP($AQ1724,Invoicing!$A$17:$B$49,MATCH($AK$1,Invoicing!$A$17:$B$17,0),FALSE),VLOOKUP($AQ1724,Invoicing!$N$17:$O$21,MATCH($AK$1,Invoicing!$N$17:$O$17,0),FALSE))</f>
        <v>480</v>
      </c>
      <c r="AL1724" s="78" t="e">
        <f>VLOOKUP($E1724,Invoicing!$A$1:$H$8,MATCH(TRACKER!$N1725,Invoicing!$A$1:$H$1,0),FALSE)</f>
        <v>#N/A</v>
      </c>
      <c r="AM1724" s="78">
        <f>VLOOKUP($E1724,Invoicing!$A$1:$H$8,MATCH(TRACKER!$O$1,Invoicing!$A$1:$H$1,0),FALSE)</f>
        <v>50</v>
      </c>
      <c r="AN1724" s="78">
        <f t="shared" si="534"/>
        <v>0</v>
      </c>
      <c r="AO1724" s="2">
        <f t="shared" si="535"/>
        <v>1</v>
      </c>
      <c r="AP1724" s="2" t="str">
        <f t="shared" si="536"/>
        <v>WEEK</v>
      </c>
      <c r="AQ1724" s="2" t="str">
        <f t="shared" si="537"/>
        <v>MSIWEEK</v>
      </c>
      <c r="AR1724" s="71">
        <f t="shared" si="538"/>
        <v>480</v>
      </c>
      <c r="AS1724" s="71">
        <f>VLOOKUP(AJ1724,Invoicing!A:K,10,FALSE)</f>
        <v>25</v>
      </c>
      <c r="AT1724" s="71">
        <f t="shared" si="539"/>
        <v>505</v>
      </c>
    </row>
    <row r="1725" spans="1:46">
      <c r="A1725" s="37" t="s">
        <v>58</v>
      </c>
      <c r="B1725" s="3" t="s">
        <v>38</v>
      </c>
      <c r="C1725" s="11">
        <v>45577.825694444444</v>
      </c>
      <c r="D1725" s="11">
        <v>45577.791666666664</v>
      </c>
      <c r="E1725" s="11" t="s">
        <v>44</v>
      </c>
      <c r="F1725" s="11" t="s">
        <v>40</v>
      </c>
      <c r="G1725" s="3" t="s">
        <v>1902</v>
      </c>
      <c r="H1725" s="3" t="s">
        <v>2821</v>
      </c>
      <c r="I1725" s="11">
        <v>45579.416666666664</v>
      </c>
      <c r="J1725" s="12">
        <v>45581.283333333333</v>
      </c>
      <c r="K1725" s="12">
        <v>45581.291666666664</v>
      </c>
      <c r="L1725" s="12">
        <v>45581.329861111109</v>
      </c>
      <c r="M1725" s="12" t="s">
        <v>115</v>
      </c>
      <c r="N1725" s="3" t="s">
        <v>42</v>
      </c>
      <c r="O1725" s="3">
        <v>1</v>
      </c>
      <c r="P1725" s="1">
        <f t="shared" si="520"/>
        <v>42</v>
      </c>
      <c r="Q1725" s="1">
        <f t="shared" si="521"/>
        <v>10</v>
      </c>
      <c r="R1725" s="72">
        <f t="shared" si="522"/>
        <v>45581.283333333333</v>
      </c>
      <c r="S1725" s="73">
        <f t="shared" si="523"/>
        <v>1.5909722222204437</v>
      </c>
      <c r="T1725" s="74">
        <f>Table2[[#This Row],[ETA A OFRECIMIENTO]]*24</f>
        <v>38.183333333290648</v>
      </c>
      <c r="U1725" s="1" t="str">
        <f t="shared" si="524"/>
        <v>YES</v>
      </c>
      <c r="V1725" s="73">
        <f t="shared" si="525"/>
        <v>1.875</v>
      </c>
      <c r="W1725" s="74">
        <f>Table2[[#This Row],[DEL. AVAILABLE A SLOT]]*24</f>
        <v>45</v>
      </c>
      <c r="X1725" s="1" t="str">
        <f t="shared" si="526"/>
        <v>NO</v>
      </c>
      <c r="Y1725" s="73">
        <f t="shared" si="527"/>
        <v>3.4659722222204437</v>
      </c>
      <c r="Z1725" s="74">
        <f>Table2[[#This Row],[ETA A TIMESLOT]]*24</f>
        <v>83.183333333290648</v>
      </c>
      <c r="AA1725" s="73">
        <f t="shared" si="528"/>
        <v>0</v>
      </c>
      <c r="AB1725" s="73" t="str">
        <f t="shared" si="529"/>
        <v>SI</v>
      </c>
      <c r="AC1725" s="74">
        <f>Table2[[#This Row],[PUNTUALIDAD (H)]]*24</f>
        <v>0</v>
      </c>
      <c r="AD1725" s="73">
        <f t="shared" si="530"/>
        <v>3.5041666666656965</v>
      </c>
      <c r="AE1725" s="74">
        <f>Table2[[#This Row],[ATA TO UNLOADING]]*24</f>
        <v>84.099999999976717</v>
      </c>
      <c r="AF1725" s="74" t="str">
        <f>IF(Table2[[#This Row],[ATA TO UNLOADING 2]]&lt;=48,"YES","NO")</f>
        <v>NO</v>
      </c>
      <c r="AG1725" s="75">
        <f t="shared" si="531"/>
        <v>0.29166666666424135</v>
      </c>
      <c r="AH1725" s="2" t="s">
        <v>42</v>
      </c>
      <c r="AI1725" s="2" t="str">
        <f t="shared" si="532"/>
        <v>MAEU9189361</v>
      </c>
      <c r="AJ1725" s="76" t="str">
        <f t="shared" si="533"/>
        <v>MSI</v>
      </c>
      <c r="AK1725" s="77">
        <f>IF($M1725="TRUCK",VLOOKUP($AQ1725,Invoicing!$A$17:$B$49,MATCH($AK$1,Invoicing!$A$17:$B$17,0),FALSE),VLOOKUP($AQ1725,Invoicing!$N$17:$O$21,MATCH($AK$1,Invoicing!$N$17:$O$17,0),FALSE))</f>
        <v>480</v>
      </c>
      <c r="AL1725" s="78" t="e">
        <f>VLOOKUP($E1725,Invoicing!$A$1:$H$8,MATCH(TRACKER!$N1726,Invoicing!$A$1:$H$1,0),FALSE)</f>
        <v>#N/A</v>
      </c>
      <c r="AM1725" s="78">
        <f>VLOOKUP($E1725,Invoicing!$A$1:$H$8,MATCH(TRACKER!$O$1,Invoicing!$A$1:$H$1,0),FALSE)</f>
        <v>50</v>
      </c>
      <c r="AN1725" s="78">
        <f t="shared" si="534"/>
        <v>50</v>
      </c>
      <c r="AO1725" s="2">
        <f t="shared" si="535"/>
        <v>3</v>
      </c>
      <c r="AP1725" s="2" t="str">
        <f t="shared" si="536"/>
        <v>WEEK</v>
      </c>
      <c r="AQ1725" s="2" t="str">
        <f t="shared" si="537"/>
        <v>MSIWEEK</v>
      </c>
      <c r="AR1725" s="71">
        <f t="shared" si="538"/>
        <v>530</v>
      </c>
      <c r="AS1725" s="71">
        <f>VLOOKUP(AJ1725,Invoicing!A:K,10,FALSE)</f>
        <v>25</v>
      </c>
      <c r="AT1725" s="71">
        <f t="shared" si="539"/>
        <v>555</v>
      </c>
    </row>
    <row r="1726" spans="1:46">
      <c r="A1726" s="37" t="s">
        <v>58</v>
      </c>
      <c r="B1726" s="3" t="s">
        <v>38</v>
      </c>
      <c r="C1726" s="11">
        <v>45577.825694444444</v>
      </c>
      <c r="D1726" s="11">
        <v>45577.791666666664</v>
      </c>
      <c r="E1726" s="11" t="s">
        <v>44</v>
      </c>
      <c r="F1726" s="11" t="s">
        <v>40</v>
      </c>
      <c r="G1726" s="3" t="s">
        <v>1903</v>
      </c>
      <c r="H1726" s="3" t="s">
        <v>41</v>
      </c>
      <c r="I1726" s="11">
        <v>45579.416666666664</v>
      </c>
      <c r="J1726" s="12">
        <v>45580.305555555555</v>
      </c>
      <c r="K1726" s="12">
        <v>45580.3125</v>
      </c>
      <c r="L1726" s="12">
        <v>45580.305555555555</v>
      </c>
      <c r="M1726" s="12" t="s">
        <v>115</v>
      </c>
      <c r="N1726" s="3" t="s">
        <v>42</v>
      </c>
      <c r="O1726" s="3">
        <v>0</v>
      </c>
      <c r="P1726" s="1">
        <f t="shared" si="520"/>
        <v>42</v>
      </c>
      <c r="Q1726" s="1">
        <f t="shared" si="521"/>
        <v>10</v>
      </c>
      <c r="R1726" s="72">
        <f t="shared" si="522"/>
        <v>45580.305555555555</v>
      </c>
      <c r="S1726" s="73">
        <f t="shared" si="523"/>
        <v>1.5909722222204437</v>
      </c>
      <c r="T1726" s="74">
        <f>Table2[[#This Row],[ETA A OFRECIMIENTO]]*24</f>
        <v>38.183333333290648</v>
      </c>
      <c r="U1726" s="1" t="str">
        <f t="shared" si="524"/>
        <v>YES</v>
      </c>
      <c r="V1726" s="73">
        <f t="shared" si="525"/>
        <v>0.89583333333575865</v>
      </c>
      <c r="W1726" s="74">
        <f>Table2[[#This Row],[DEL. AVAILABLE A SLOT]]*24</f>
        <v>21.500000000058208</v>
      </c>
      <c r="X1726" s="1" t="str">
        <f t="shared" si="526"/>
        <v>SI</v>
      </c>
      <c r="Y1726" s="73">
        <f t="shared" si="527"/>
        <v>2.4868055555562023</v>
      </c>
      <c r="Z1726" s="74">
        <f>Table2[[#This Row],[ETA A TIMESLOT]]*24</f>
        <v>59.683333333348855</v>
      </c>
      <c r="AA1726" s="73">
        <f t="shared" si="528"/>
        <v>0</v>
      </c>
      <c r="AB1726" s="73" t="str">
        <f t="shared" si="529"/>
        <v>SI</v>
      </c>
      <c r="AC1726" s="74">
        <f>Table2[[#This Row],[PUNTUALIDAD (H)]]*24</f>
        <v>0</v>
      </c>
      <c r="AD1726" s="73">
        <f t="shared" si="530"/>
        <v>2.4798611111109494</v>
      </c>
      <c r="AE1726" s="74">
        <f>Table2[[#This Row],[ATA TO UNLOADING]]*24</f>
        <v>59.516666666662786</v>
      </c>
      <c r="AF1726" s="74" t="str">
        <f>IF(Table2[[#This Row],[ATA TO UNLOADING 2]]&lt;=48,"YES","NO")</f>
        <v>NO</v>
      </c>
      <c r="AG1726" s="75">
        <f t="shared" si="531"/>
        <v>0.3125</v>
      </c>
      <c r="AH1726" s="2" t="s">
        <v>42</v>
      </c>
      <c r="AI1726" s="2" t="str">
        <f t="shared" si="532"/>
        <v>MAEU9191878</v>
      </c>
      <c r="AJ1726" s="76" t="str">
        <f t="shared" si="533"/>
        <v>MSI</v>
      </c>
      <c r="AK1726" s="77">
        <f>IF($M1726="TRUCK",VLOOKUP($AQ1726,Invoicing!$A$17:$B$49,MATCH($AK$1,Invoicing!$A$17:$B$17,0),FALSE),VLOOKUP($AQ1726,Invoicing!$N$17:$O$21,MATCH($AK$1,Invoicing!$N$17:$O$17,0),FALSE))</f>
        <v>480</v>
      </c>
      <c r="AL1726" s="78" t="e">
        <f>VLOOKUP($E1726,Invoicing!$A$1:$H$8,MATCH(TRACKER!$N1727,Invoicing!$A$1:$H$1,0),FALSE)</f>
        <v>#N/A</v>
      </c>
      <c r="AM1726" s="78">
        <f>VLOOKUP($E1726,Invoicing!$A$1:$H$8,MATCH(TRACKER!$O$1,Invoicing!$A$1:$H$1,0),FALSE)</f>
        <v>50</v>
      </c>
      <c r="AN1726" s="78">
        <f t="shared" si="534"/>
        <v>0</v>
      </c>
      <c r="AO1726" s="2">
        <f t="shared" si="535"/>
        <v>2</v>
      </c>
      <c r="AP1726" s="2" t="str">
        <f t="shared" si="536"/>
        <v>WEEK</v>
      </c>
      <c r="AQ1726" s="2" t="str">
        <f t="shared" si="537"/>
        <v>MSIWEEK</v>
      </c>
      <c r="AR1726" s="71">
        <f t="shared" si="538"/>
        <v>480</v>
      </c>
      <c r="AS1726" s="71">
        <f>VLOOKUP(AJ1726,Invoicing!A:K,10,FALSE)</f>
        <v>25</v>
      </c>
      <c r="AT1726" s="71">
        <f t="shared" si="539"/>
        <v>505</v>
      </c>
    </row>
    <row r="1727" spans="1:46">
      <c r="A1727" s="37" t="s">
        <v>58</v>
      </c>
      <c r="B1727" s="3" t="s">
        <v>38</v>
      </c>
      <c r="C1727" s="11">
        <v>45577.825694444444</v>
      </c>
      <c r="D1727" s="11">
        <v>45577.791666666664</v>
      </c>
      <c r="E1727" s="11" t="s">
        <v>45</v>
      </c>
      <c r="F1727" s="11" t="s">
        <v>40</v>
      </c>
      <c r="G1727" s="3" t="s">
        <v>1904</v>
      </c>
      <c r="H1727" s="3" t="s">
        <v>41</v>
      </c>
      <c r="I1727" s="11">
        <v>45579.416666666664</v>
      </c>
      <c r="J1727" s="12">
        <v>45579.5625</v>
      </c>
      <c r="K1727" s="12">
        <v>45579.541666666664</v>
      </c>
      <c r="L1727" s="12">
        <v>45579.611111111109</v>
      </c>
      <c r="M1727" s="12" t="s">
        <v>115</v>
      </c>
      <c r="N1727" s="3" t="s">
        <v>42</v>
      </c>
      <c r="O1727" s="3">
        <v>1</v>
      </c>
      <c r="P1727" s="1">
        <f t="shared" si="520"/>
        <v>42</v>
      </c>
      <c r="Q1727" s="1">
        <f t="shared" si="521"/>
        <v>10</v>
      </c>
      <c r="R1727" s="72">
        <f t="shared" si="522"/>
        <v>45579.5625</v>
      </c>
      <c r="S1727" s="73">
        <f t="shared" si="523"/>
        <v>1.5909722222204437</v>
      </c>
      <c r="T1727" s="74">
        <f>Table2[[#This Row],[ETA A OFRECIMIENTO]]*24</f>
        <v>38.183333333290648</v>
      </c>
      <c r="U1727" s="1" t="str">
        <f t="shared" si="524"/>
        <v>YES</v>
      </c>
      <c r="V1727" s="73">
        <f t="shared" si="525"/>
        <v>0.125</v>
      </c>
      <c r="W1727" s="74">
        <f>Table2[[#This Row],[DEL. AVAILABLE A SLOT]]*24</f>
        <v>3</v>
      </c>
      <c r="X1727" s="1" t="str">
        <f t="shared" si="526"/>
        <v>SI</v>
      </c>
      <c r="Y1727" s="73">
        <f t="shared" si="527"/>
        <v>1.7159722222204437</v>
      </c>
      <c r="Z1727" s="74">
        <f>Table2[[#This Row],[ETA A TIMESLOT]]*24</f>
        <v>41.183333333290648</v>
      </c>
      <c r="AA1727" s="73">
        <f t="shared" si="528"/>
        <v>2.0833333335758653E-2</v>
      </c>
      <c r="AB1727" s="73" t="str">
        <f t="shared" si="529"/>
        <v>SI</v>
      </c>
      <c r="AC1727" s="74">
        <f>Table2[[#This Row],[PUNTUALIDAD (H)]]*24</f>
        <v>0.50000000005820766</v>
      </c>
      <c r="AD1727" s="73">
        <f t="shared" si="530"/>
        <v>1.7854166666656965</v>
      </c>
      <c r="AE1727" s="74">
        <f>Table2[[#This Row],[ATA TO UNLOADING]]*24</f>
        <v>42.849999999976717</v>
      </c>
      <c r="AF1727" s="74" t="str">
        <f>IF(Table2[[#This Row],[ATA TO UNLOADING 2]]&lt;=48,"YES","NO")</f>
        <v>YES</v>
      </c>
      <c r="AG1727" s="75">
        <f t="shared" si="531"/>
        <v>0.54166666666424135</v>
      </c>
      <c r="AH1727" s="2" t="s">
        <v>42</v>
      </c>
      <c r="AI1727" s="2" t="str">
        <f t="shared" si="532"/>
        <v>MAEU9215115</v>
      </c>
      <c r="AJ1727" s="76" t="str">
        <f t="shared" si="533"/>
        <v>OM TRANSPORT</v>
      </c>
      <c r="AK1727" s="77">
        <f>IF($M1727="TRUCK",VLOOKUP($AQ1727,Invoicing!$A$17:$B$49,MATCH($AK$1,Invoicing!$A$17:$B$17,0),FALSE),VLOOKUP($AQ1727,Invoicing!$N$17:$O$21,MATCH($AK$1,Invoicing!$N$17:$O$17,0),FALSE))</f>
        <v>475</v>
      </c>
      <c r="AL1727" s="78" t="e">
        <f>VLOOKUP($E1727,Invoicing!$A$1:$H$8,MATCH(TRACKER!$N1728,Invoicing!$A$1:$H$1,0),FALSE)</f>
        <v>#N/A</v>
      </c>
      <c r="AM1727" s="78">
        <f>VLOOKUP($E1727,Invoicing!$A$1:$H$8,MATCH(TRACKER!$O$1,Invoicing!$A$1:$H$1,0),FALSE)</f>
        <v>50</v>
      </c>
      <c r="AN1727" s="78">
        <f t="shared" si="534"/>
        <v>50</v>
      </c>
      <c r="AO1727" s="2">
        <f t="shared" si="535"/>
        <v>1</v>
      </c>
      <c r="AP1727" s="2" t="str">
        <f t="shared" si="536"/>
        <v>WEEK</v>
      </c>
      <c r="AQ1727" s="2" t="str">
        <f t="shared" si="537"/>
        <v>OM TRANSPORTWEEK</v>
      </c>
      <c r="AR1727" s="71">
        <f t="shared" si="538"/>
        <v>525</v>
      </c>
      <c r="AS1727" s="71">
        <f>VLOOKUP(AJ1727,Invoicing!A:K,10,FALSE)</f>
        <v>25</v>
      </c>
      <c r="AT1727" s="71">
        <f t="shared" si="539"/>
        <v>550</v>
      </c>
    </row>
    <row r="1728" spans="1:46">
      <c r="A1728" s="37" t="s">
        <v>58</v>
      </c>
      <c r="B1728" s="3" t="s">
        <v>38</v>
      </c>
      <c r="C1728" s="11">
        <v>45577.825694444444</v>
      </c>
      <c r="D1728" s="11">
        <v>45577.791666666664</v>
      </c>
      <c r="E1728" s="11" t="s">
        <v>44</v>
      </c>
      <c r="F1728" s="11" t="s">
        <v>40</v>
      </c>
      <c r="G1728" s="3" t="s">
        <v>1905</v>
      </c>
      <c r="H1728" s="3" t="s">
        <v>41</v>
      </c>
      <c r="I1728" s="11">
        <v>45579.416666666664</v>
      </c>
      <c r="J1728" s="12">
        <v>45579.538194444445</v>
      </c>
      <c r="K1728" s="12">
        <v>45579.541666666664</v>
      </c>
      <c r="L1728" s="12">
        <v>45579.538194444445</v>
      </c>
      <c r="M1728" s="12" t="s">
        <v>115</v>
      </c>
      <c r="N1728" s="3" t="s">
        <v>42</v>
      </c>
      <c r="O1728" s="3">
        <v>2</v>
      </c>
      <c r="P1728" s="1">
        <f t="shared" si="520"/>
        <v>42</v>
      </c>
      <c r="Q1728" s="1">
        <f t="shared" si="521"/>
        <v>10</v>
      </c>
      <c r="R1728" s="72">
        <f t="shared" si="522"/>
        <v>45579.538194444445</v>
      </c>
      <c r="S1728" s="73">
        <f t="shared" si="523"/>
        <v>1.5909722222204437</v>
      </c>
      <c r="T1728" s="74">
        <f>Table2[[#This Row],[ETA A OFRECIMIENTO]]*24</f>
        <v>38.183333333290648</v>
      </c>
      <c r="U1728" s="1" t="str">
        <f t="shared" si="524"/>
        <v>YES</v>
      </c>
      <c r="V1728" s="73">
        <f t="shared" si="525"/>
        <v>0.125</v>
      </c>
      <c r="W1728" s="74">
        <f>Table2[[#This Row],[DEL. AVAILABLE A SLOT]]*24</f>
        <v>3</v>
      </c>
      <c r="X1728" s="1" t="str">
        <f t="shared" si="526"/>
        <v>SI</v>
      </c>
      <c r="Y1728" s="73">
        <f t="shared" si="527"/>
        <v>1.7159722222204437</v>
      </c>
      <c r="Z1728" s="74">
        <f>Table2[[#This Row],[ETA A TIMESLOT]]*24</f>
        <v>41.183333333290648</v>
      </c>
      <c r="AA1728" s="73">
        <f t="shared" si="528"/>
        <v>0</v>
      </c>
      <c r="AB1728" s="73" t="str">
        <f t="shared" si="529"/>
        <v>SI</v>
      </c>
      <c r="AC1728" s="74">
        <f>Table2[[#This Row],[PUNTUALIDAD (H)]]*24</f>
        <v>0</v>
      </c>
      <c r="AD1728" s="73">
        <f t="shared" si="530"/>
        <v>1.7125000000014552</v>
      </c>
      <c r="AE1728" s="74">
        <f>Table2[[#This Row],[ATA TO UNLOADING]]*24</f>
        <v>41.100000000034925</v>
      </c>
      <c r="AF1728" s="74" t="str">
        <f>IF(Table2[[#This Row],[ATA TO UNLOADING 2]]&lt;=48,"YES","NO")</f>
        <v>YES</v>
      </c>
      <c r="AG1728" s="75">
        <f t="shared" si="531"/>
        <v>0.54166666666424135</v>
      </c>
      <c r="AH1728" s="2" t="s">
        <v>42</v>
      </c>
      <c r="AI1728" s="2" t="str">
        <f t="shared" si="532"/>
        <v>MAEU9219825</v>
      </c>
      <c r="AJ1728" s="76" t="str">
        <f t="shared" si="533"/>
        <v>MSI</v>
      </c>
      <c r="AK1728" s="77">
        <f>IF($M1728="TRUCK",VLOOKUP($AQ1728,Invoicing!$A$17:$B$49,MATCH($AK$1,Invoicing!$A$17:$B$17,0),FALSE),VLOOKUP($AQ1728,Invoicing!$N$17:$O$21,MATCH($AK$1,Invoicing!$N$17:$O$17,0),FALSE))</f>
        <v>480</v>
      </c>
      <c r="AL1728" s="78" t="e">
        <f>VLOOKUP($E1728,Invoicing!$A$1:$H$8,MATCH(TRACKER!$N1729,Invoicing!$A$1:$H$1,0),FALSE)</f>
        <v>#N/A</v>
      </c>
      <c r="AM1728" s="78">
        <f>VLOOKUP($E1728,Invoicing!$A$1:$H$8,MATCH(TRACKER!$O$1,Invoicing!$A$1:$H$1,0),FALSE)</f>
        <v>50</v>
      </c>
      <c r="AN1728" s="78">
        <f t="shared" si="534"/>
        <v>100</v>
      </c>
      <c r="AO1728" s="2">
        <f t="shared" si="535"/>
        <v>1</v>
      </c>
      <c r="AP1728" s="2" t="str">
        <f t="shared" si="536"/>
        <v>WEEK</v>
      </c>
      <c r="AQ1728" s="2" t="str">
        <f t="shared" si="537"/>
        <v>MSIWEEK</v>
      </c>
      <c r="AR1728" s="71">
        <f t="shared" si="538"/>
        <v>580</v>
      </c>
      <c r="AS1728" s="71">
        <f>VLOOKUP(AJ1728,Invoicing!A:K,10,FALSE)</f>
        <v>25</v>
      </c>
      <c r="AT1728" s="71">
        <f t="shared" si="539"/>
        <v>605</v>
      </c>
    </row>
    <row r="1729" spans="1:46">
      <c r="A1729" s="37" t="s">
        <v>58</v>
      </c>
      <c r="B1729" s="3" t="s">
        <v>38</v>
      </c>
      <c r="C1729" s="11">
        <v>45577.825694444444</v>
      </c>
      <c r="D1729" s="11">
        <v>45577.791666666664</v>
      </c>
      <c r="E1729" s="11" t="s">
        <v>43</v>
      </c>
      <c r="F1729" s="11" t="s">
        <v>40</v>
      </c>
      <c r="G1729" s="3" t="s">
        <v>1906</v>
      </c>
      <c r="H1729" s="3" t="s">
        <v>2821</v>
      </c>
      <c r="I1729" s="11">
        <v>45579.416666666664</v>
      </c>
      <c r="J1729" s="12">
        <v>45581.831944444442</v>
      </c>
      <c r="K1729" s="12">
        <v>45581.791666666664</v>
      </c>
      <c r="L1729" s="12">
        <v>45581.850694444445</v>
      </c>
      <c r="M1729" s="12" t="s">
        <v>115</v>
      </c>
      <c r="N1729" s="3" t="s">
        <v>42</v>
      </c>
      <c r="O1729" s="3">
        <v>1</v>
      </c>
      <c r="P1729" s="1">
        <f t="shared" si="520"/>
        <v>42</v>
      </c>
      <c r="Q1729" s="1">
        <f t="shared" si="521"/>
        <v>10</v>
      </c>
      <c r="R1729" s="72">
        <f t="shared" si="522"/>
        <v>45581.831944444442</v>
      </c>
      <c r="S1729" s="73">
        <f t="shared" si="523"/>
        <v>1.5909722222204437</v>
      </c>
      <c r="T1729" s="74">
        <f>Table2[[#This Row],[ETA A OFRECIMIENTO]]*24</f>
        <v>38.183333333290648</v>
      </c>
      <c r="U1729" s="1" t="str">
        <f t="shared" si="524"/>
        <v>YES</v>
      </c>
      <c r="V1729" s="73">
        <f t="shared" si="525"/>
        <v>2.375</v>
      </c>
      <c r="W1729" s="74">
        <f>Table2[[#This Row],[DEL. AVAILABLE A SLOT]]*24</f>
        <v>57</v>
      </c>
      <c r="X1729" s="1" t="str">
        <f t="shared" si="526"/>
        <v>NO</v>
      </c>
      <c r="Y1729" s="73">
        <f t="shared" si="527"/>
        <v>3.9659722222204437</v>
      </c>
      <c r="Z1729" s="74">
        <f>Table2[[#This Row],[ETA A TIMESLOT]]*24</f>
        <v>95.183333333290648</v>
      </c>
      <c r="AA1729" s="73">
        <f t="shared" si="528"/>
        <v>4.0277777778101154E-2</v>
      </c>
      <c r="AB1729" s="73" t="str">
        <f t="shared" si="529"/>
        <v>NO</v>
      </c>
      <c r="AC1729" s="74">
        <f>Table2[[#This Row],[PUNTUALIDAD (H)]]*24</f>
        <v>0.96666666667442769</v>
      </c>
      <c r="AD1729" s="73">
        <f t="shared" si="530"/>
        <v>4.0250000000014552</v>
      </c>
      <c r="AE1729" s="74">
        <f>Table2[[#This Row],[ATA TO UNLOADING]]*24</f>
        <v>96.600000000034925</v>
      </c>
      <c r="AF1729" s="74" t="str">
        <f>IF(Table2[[#This Row],[ATA TO UNLOADING 2]]&lt;=48,"YES","NO")</f>
        <v>NO</v>
      </c>
      <c r="AG1729" s="75">
        <f t="shared" si="531"/>
        <v>0.79166666666424135</v>
      </c>
      <c r="AH1729" s="2" t="s">
        <v>42</v>
      </c>
      <c r="AI1729" s="2" t="str">
        <f t="shared" si="532"/>
        <v>MAEU9228690</v>
      </c>
      <c r="AJ1729" s="76" t="str">
        <f t="shared" si="533"/>
        <v>LOGIX</v>
      </c>
      <c r="AK1729" s="77">
        <f>IF($M1729="TRUCK",VLOOKUP($AQ1729,Invoicing!$A$17:$B$49,MATCH($AK$1,Invoicing!$A$17:$B$17,0),FALSE),VLOOKUP($AQ1729,Invoicing!$N$17:$O$21,MATCH($AK$1,Invoicing!$N$17:$O$17,0),FALSE))</f>
        <v>530</v>
      </c>
      <c r="AL1729" s="78" t="e">
        <f>VLOOKUP($E1729,Invoicing!$A$1:$H$8,MATCH(TRACKER!$N1730,Invoicing!$A$1:$H$1,0),FALSE)</f>
        <v>#N/A</v>
      </c>
      <c r="AM1729" s="78">
        <f>VLOOKUP($E1729,Invoicing!$A$1:$H$8,MATCH(TRACKER!$O$1,Invoicing!$A$1:$H$1,0),FALSE)</f>
        <v>50</v>
      </c>
      <c r="AN1729" s="78">
        <f t="shared" si="534"/>
        <v>50</v>
      </c>
      <c r="AO1729" s="2">
        <f t="shared" si="535"/>
        <v>3</v>
      </c>
      <c r="AP1729" s="2" t="str">
        <f t="shared" si="536"/>
        <v>WEEK</v>
      </c>
      <c r="AQ1729" s="2" t="str">
        <f t="shared" si="537"/>
        <v>LOGIXWEEK</v>
      </c>
      <c r="AR1729" s="71">
        <f t="shared" si="538"/>
        <v>580</v>
      </c>
      <c r="AS1729" s="71">
        <f>VLOOKUP(AJ1729,Invoicing!A:K,10,FALSE)</f>
        <v>25</v>
      </c>
      <c r="AT1729" s="71">
        <f t="shared" si="539"/>
        <v>605</v>
      </c>
    </row>
    <row r="1730" spans="1:46">
      <c r="A1730" s="37" t="s">
        <v>58</v>
      </c>
      <c r="B1730" s="3" t="s">
        <v>38</v>
      </c>
      <c r="C1730" s="11">
        <v>45577.825694444444</v>
      </c>
      <c r="D1730" s="11">
        <v>45577.791666666664</v>
      </c>
      <c r="E1730" s="11" t="s">
        <v>45</v>
      </c>
      <c r="F1730" s="11" t="s">
        <v>40</v>
      </c>
      <c r="G1730" s="3" t="s">
        <v>1907</v>
      </c>
      <c r="H1730" s="3" t="s">
        <v>41</v>
      </c>
      <c r="I1730" s="11">
        <v>45579.416666666664</v>
      </c>
      <c r="J1730" s="12">
        <v>45581.699305555558</v>
      </c>
      <c r="K1730" s="12">
        <v>45581.729166666664</v>
      </c>
      <c r="L1730" s="12">
        <v>45581.704861111109</v>
      </c>
      <c r="M1730" s="12" t="s">
        <v>115</v>
      </c>
      <c r="N1730" s="3" t="s">
        <v>42</v>
      </c>
      <c r="O1730" s="3">
        <v>0</v>
      </c>
      <c r="P1730" s="1">
        <f t="shared" ref="P1730:P1793" si="540">IF(K1730="","",WEEKNUM(R1730,2))</f>
        <v>42</v>
      </c>
      <c r="Q1730" s="1">
        <f t="shared" ref="Q1730:Q1793" si="541">IF(K1730="","",MONTH(R1730))</f>
        <v>10</v>
      </c>
      <c r="R1730" s="72">
        <f t="shared" ref="R1730:R1793" si="542">IF(ISBLANK(J1730),IF(ISBLANK(L1730),"00:00",L1730),J1730)</f>
        <v>45581.699305555558</v>
      </c>
      <c r="S1730" s="73">
        <f t="shared" ref="S1730:S1793" si="543">(I1730-C1730)</f>
        <v>1.5909722222204437</v>
      </c>
      <c r="T1730" s="74">
        <f>Table2[[#This Row],[ETA A OFRECIMIENTO]]*24</f>
        <v>38.183333333290648</v>
      </c>
      <c r="U1730" s="1" t="str">
        <f t="shared" ref="U1730:U1793" si="544">IF(S1730="","",IF(S1730&lt;=2,"YES","NO"))</f>
        <v>YES</v>
      </c>
      <c r="V1730" s="73">
        <f t="shared" ref="V1730:V1793" si="545">(K1730-I1730)</f>
        <v>2.3125</v>
      </c>
      <c r="W1730" s="74">
        <f>Table2[[#This Row],[DEL. AVAILABLE A SLOT]]*24</f>
        <v>55.5</v>
      </c>
      <c r="X1730" s="1" t="str">
        <f t="shared" ref="X1730:X1793" si="546">IF(V1730="","",IF(V1730&lt;=1,"SI","NO"))</f>
        <v>NO</v>
      </c>
      <c r="Y1730" s="73">
        <f t="shared" ref="Y1730:Y1793" si="547">(K1730-C1730)</f>
        <v>3.9034722222204437</v>
      </c>
      <c r="Z1730" s="74">
        <f>Table2[[#This Row],[ETA A TIMESLOT]]*24</f>
        <v>93.683333333290648</v>
      </c>
      <c r="AA1730" s="73">
        <f t="shared" ref="AA1730:AA1793" si="548">IF(R1730&lt; K1730, TIME(0,0,0), R1730-K1730)</f>
        <v>0</v>
      </c>
      <c r="AB1730" s="73" t="str">
        <f t="shared" ref="AB1730:AB1793" si="549">IF(AA1730&gt;TIME(0,45,0),"NO","SI")</f>
        <v>SI</v>
      </c>
      <c r="AC1730" s="74">
        <f>Table2[[#This Row],[PUNTUALIDAD (H)]]*24</f>
        <v>0</v>
      </c>
      <c r="AD1730" s="73">
        <f t="shared" ref="AD1730:AD1793" si="550">(L1730-C1730)</f>
        <v>3.8791666666656965</v>
      </c>
      <c r="AE1730" s="74">
        <f>Table2[[#This Row],[ATA TO UNLOADING]]*24</f>
        <v>93.099999999976717</v>
      </c>
      <c r="AF1730" s="74" t="str">
        <f>IF(Table2[[#This Row],[ATA TO UNLOADING 2]]&lt;=48,"YES","NO")</f>
        <v>NO</v>
      </c>
      <c r="AG1730" s="75">
        <f t="shared" ref="AG1730:AG1793" si="551">MOD(K1730,1)</f>
        <v>0.72916666666424135</v>
      </c>
      <c r="AH1730" s="2" t="s">
        <v>42</v>
      </c>
      <c r="AI1730" s="2" t="str">
        <f t="shared" ref="AI1730:AI1793" si="552">G1730</f>
        <v>MAEU9232236</v>
      </c>
      <c r="AJ1730" s="76" t="str">
        <f t="shared" ref="AJ1730:AJ1793" si="553">E1730</f>
        <v>OM TRANSPORT</v>
      </c>
      <c r="AK1730" s="77">
        <f>IF($M1730="TRUCK",VLOOKUP($AQ1730,Invoicing!$A$17:$B$49,MATCH($AK$1,Invoicing!$A$17:$B$17,0),FALSE),VLOOKUP($AQ1730,Invoicing!$N$17:$O$21,MATCH($AK$1,Invoicing!$N$17:$O$17,0),FALSE))</f>
        <v>475</v>
      </c>
      <c r="AL1730" s="78" t="e">
        <f>VLOOKUP($E1730,Invoicing!$A$1:$H$8,MATCH(TRACKER!$N1731,Invoicing!$A$1:$H$1,0),FALSE)</f>
        <v>#N/A</v>
      </c>
      <c r="AM1730" s="78">
        <f>VLOOKUP($E1730,Invoicing!$A$1:$H$8,MATCH(TRACKER!$O$1,Invoicing!$A$1:$H$1,0),FALSE)</f>
        <v>50</v>
      </c>
      <c r="AN1730" s="78">
        <f t="shared" ref="AN1730:AN1793" si="554">IF($O1730&lt;&gt;0,$O1730*$AM1730,0)</f>
        <v>0</v>
      </c>
      <c r="AO1730" s="2">
        <f t="shared" ref="AO1730:AO1793" si="555">WEEKDAY(K1730,2)</f>
        <v>3</v>
      </c>
      <c r="AP1730" s="2" t="str">
        <f t="shared" ref="AP1730:AP1793" si="556">IF(AH1730="NIGHT","NIGHT",IF(AO1730&lt;=5,"WEEK",IF(AO1730=7,"SUNDAY",IF(AO1730=6,"SATURDAY","SUNDAY"))))</f>
        <v>WEEK</v>
      </c>
      <c r="AQ1730" s="2" t="str">
        <f t="shared" ref="AQ1730:AQ1793" si="557">AJ1730&amp;AP1730</f>
        <v>OM TRANSPORTWEEK</v>
      </c>
      <c r="AR1730" s="71">
        <f t="shared" ref="AR1730:AR1793" si="558">IF(ISNA(AL1730),AK1730+AN1730,SUM($AK1730,$AN1730,IFERROR($AL1730,"0")))</f>
        <v>475</v>
      </c>
      <c r="AS1730" s="71">
        <f>VLOOKUP(AJ1730,Invoicing!A:K,10,FALSE)</f>
        <v>25</v>
      </c>
      <c r="AT1730" s="71">
        <f t="shared" ref="AT1730:AT1793" si="559">AR1730+AS1730+AU1730</f>
        <v>500</v>
      </c>
    </row>
    <row r="1731" spans="1:46">
      <c r="A1731" s="37" t="s">
        <v>58</v>
      </c>
      <c r="B1731" s="3" t="s">
        <v>38</v>
      </c>
      <c r="C1731" s="11">
        <v>45577.825694444444</v>
      </c>
      <c r="D1731" s="11">
        <v>45577.791666666664</v>
      </c>
      <c r="E1731" s="11" t="s">
        <v>49</v>
      </c>
      <c r="F1731" s="11" t="s">
        <v>40</v>
      </c>
      <c r="G1731" s="3" t="s">
        <v>1908</v>
      </c>
      <c r="H1731" s="3" t="s">
        <v>46</v>
      </c>
      <c r="I1731" s="11">
        <v>45579.416666666664</v>
      </c>
      <c r="J1731" s="12">
        <v>45583.657638888886</v>
      </c>
      <c r="K1731" s="12">
        <v>45583.625</v>
      </c>
      <c r="L1731" s="12">
        <v>45583.657638888886</v>
      </c>
      <c r="M1731" s="12" t="s">
        <v>12</v>
      </c>
      <c r="N1731" s="3" t="s">
        <v>42</v>
      </c>
      <c r="O1731" s="3">
        <v>0</v>
      </c>
      <c r="P1731" s="1">
        <f t="shared" si="540"/>
        <v>42</v>
      </c>
      <c r="Q1731" s="1">
        <f t="shared" si="541"/>
        <v>10</v>
      </c>
      <c r="R1731" s="72">
        <f t="shared" si="542"/>
        <v>45583.657638888886</v>
      </c>
      <c r="S1731" s="73">
        <f t="shared" si="543"/>
        <v>1.5909722222204437</v>
      </c>
      <c r="T1731" s="74">
        <f>Table2[[#This Row],[ETA A OFRECIMIENTO]]*24</f>
        <v>38.183333333290648</v>
      </c>
      <c r="U1731" s="1" t="str">
        <f t="shared" si="544"/>
        <v>YES</v>
      </c>
      <c r="V1731" s="73">
        <f t="shared" si="545"/>
        <v>4.2083333333357587</v>
      </c>
      <c r="W1731" s="74">
        <f>Table2[[#This Row],[DEL. AVAILABLE A SLOT]]*24</f>
        <v>101.00000000005821</v>
      </c>
      <c r="X1731" s="1" t="str">
        <f t="shared" si="546"/>
        <v>NO</v>
      </c>
      <c r="Y1731" s="73">
        <f t="shared" si="547"/>
        <v>5.7993055555562023</v>
      </c>
      <c r="Z1731" s="74">
        <f>Table2[[#This Row],[ETA A TIMESLOT]]*24</f>
        <v>139.18333333334886</v>
      </c>
      <c r="AA1731" s="73">
        <f t="shared" si="548"/>
        <v>3.2638888886140194E-2</v>
      </c>
      <c r="AB1731" s="73" t="str">
        <f t="shared" si="549"/>
        <v>NO</v>
      </c>
      <c r="AC1731" s="74">
        <f>Table2[[#This Row],[PUNTUALIDAD (H)]]*24</f>
        <v>0.78333333326736465</v>
      </c>
      <c r="AD1731" s="73">
        <f t="shared" si="550"/>
        <v>5.8319444444423425</v>
      </c>
      <c r="AE1731" s="74">
        <f>Table2[[#This Row],[ATA TO UNLOADING]]*24</f>
        <v>139.96666666661622</v>
      </c>
      <c r="AF1731" s="74" t="str">
        <f>IF(Table2[[#This Row],[ATA TO UNLOADING 2]]&lt;=48,"YES","NO")</f>
        <v>NO</v>
      </c>
      <c r="AG1731" s="75">
        <f t="shared" si="551"/>
        <v>0.625</v>
      </c>
      <c r="AH1731" s="2" t="s">
        <v>42</v>
      </c>
      <c r="AI1731" s="2" t="str">
        <f t="shared" si="552"/>
        <v>MAEU9233870</v>
      </c>
      <c r="AJ1731" s="76" t="str">
        <f t="shared" si="553"/>
        <v>CTU FLEVOKUST BV</v>
      </c>
      <c r="AK1731" s="77">
        <f>IF($M1731="TRUCK",VLOOKUP($AQ1731,Invoicing!$A$17:$B$49,MATCH($AK$1,Invoicing!$A$17:$B$17,0),FALSE),VLOOKUP($AQ1731,Invoicing!$N$17:$O$21,MATCH($AK$1,Invoicing!$N$17:$O$17,0),FALSE))</f>
        <v>380</v>
      </c>
      <c r="AL1731" s="78" t="e">
        <f>VLOOKUP($E1731,Invoicing!$A$1:$H$8,MATCH(TRACKER!$N1732,Invoicing!$A$1:$H$1,0),FALSE)</f>
        <v>#N/A</v>
      </c>
      <c r="AM1731" s="78">
        <v>35</v>
      </c>
      <c r="AN1731" s="78">
        <f t="shared" si="554"/>
        <v>0</v>
      </c>
      <c r="AO1731" s="2">
        <f t="shared" si="555"/>
        <v>5</v>
      </c>
      <c r="AP1731" s="2" t="str">
        <f t="shared" si="556"/>
        <v>WEEK</v>
      </c>
      <c r="AQ1731" s="2" t="str">
        <f t="shared" si="557"/>
        <v>CTU FLEVOKUST BVWEEK</v>
      </c>
      <c r="AR1731" s="71">
        <f t="shared" si="558"/>
        <v>380</v>
      </c>
      <c r="AS1731" s="71">
        <f>VLOOKUP(AJ1731,Invoicing!A:K,10,FALSE)</f>
        <v>0</v>
      </c>
      <c r="AT1731" s="71">
        <f t="shared" si="559"/>
        <v>380</v>
      </c>
    </row>
    <row r="1732" spans="1:46">
      <c r="A1732" s="37" t="s">
        <v>58</v>
      </c>
      <c r="B1732" s="3" t="s">
        <v>38</v>
      </c>
      <c r="C1732" s="11">
        <v>45577.825694444444</v>
      </c>
      <c r="D1732" s="11">
        <v>45577.791666666664</v>
      </c>
      <c r="E1732" s="11" t="s">
        <v>45</v>
      </c>
      <c r="F1732" s="11" t="s">
        <v>40</v>
      </c>
      <c r="G1732" s="3" t="s">
        <v>1909</v>
      </c>
      <c r="H1732" s="3" t="s">
        <v>46</v>
      </c>
      <c r="I1732" s="11">
        <v>45579.416666666664</v>
      </c>
      <c r="J1732" s="12">
        <v>45580.982638888891</v>
      </c>
      <c r="K1732" s="12">
        <v>45581.145833333336</v>
      </c>
      <c r="L1732" s="12">
        <v>45580.941666666666</v>
      </c>
      <c r="M1732" s="61" t="s">
        <v>115</v>
      </c>
      <c r="N1732" s="3" t="s">
        <v>42</v>
      </c>
      <c r="O1732" s="3">
        <v>0</v>
      </c>
      <c r="P1732" s="1">
        <f t="shared" si="540"/>
        <v>42</v>
      </c>
      <c r="Q1732" s="1">
        <f t="shared" si="541"/>
        <v>10</v>
      </c>
      <c r="R1732" s="72">
        <f t="shared" si="542"/>
        <v>45580.982638888891</v>
      </c>
      <c r="S1732" s="73">
        <f t="shared" si="543"/>
        <v>1.5909722222204437</v>
      </c>
      <c r="T1732" s="74">
        <f>Table2[[#This Row],[ETA A OFRECIMIENTO]]*24</f>
        <v>38.183333333290648</v>
      </c>
      <c r="U1732" s="1" t="str">
        <f t="shared" si="544"/>
        <v>YES</v>
      </c>
      <c r="V1732" s="73">
        <f t="shared" si="545"/>
        <v>1.7291666666715173</v>
      </c>
      <c r="W1732" s="74">
        <f>Table2[[#This Row],[DEL. AVAILABLE A SLOT]]*24</f>
        <v>41.500000000116415</v>
      </c>
      <c r="X1732" s="1" t="str">
        <f t="shared" si="546"/>
        <v>NO</v>
      </c>
      <c r="Y1732" s="73">
        <f t="shared" si="547"/>
        <v>3.320138888891961</v>
      </c>
      <c r="Z1732" s="74">
        <f>Table2[[#This Row],[ETA A TIMESLOT]]*24</f>
        <v>79.683333333407063</v>
      </c>
      <c r="AA1732" s="73">
        <f t="shared" si="548"/>
        <v>0</v>
      </c>
      <c r="AB1732" s="73" t="str">
        <f t="shared" si="549"/>
        <v>SI</v>
      </c>
      <c r="AC1732" s="74">
        <f>Table2[[#This Row],[PUNTUALIDAD (H)]]*24</f>
        <v>0</v>
      </c>
      <c r="AD1732" s="73">
        <f t="shared" si="550"/>
        <v>3.1159722222218988</v>
      </c>
      <c r="AE1732" s="74">
        <f>Table2[[#This Row],[ATA TO UNLOADING]]*24</f>
        <v>74.783333333325572</v>
      </c>
      <c r="AF1732" s="74" t="str">
        <f>IF(Table2[[#This Row],[ATA TO UNLOADING 2]]&lt;=48,"YES","NO")</f>
        <v>NO</v>
      </c>
      <c r="AG1732" s="75">
        <f t="shared" si="551"/>
        <v>0.14583333333575865</v>
      </c>
      <c r="AH1732" s="2" t="s">
        <v>24</v>
      </c>
      <c r="AI1732" s="2" t="str">
        <f t="shared" si="552"/>
        <v>MAEU9240479</v>
      </c>
      <c r="AJ1732" s="76" t="str">
        <f t="shared" si="553"/>
        <v>OM TRANSPORT</v>
      </c>
      <c r="AK1732" s="77">
        <f>IF($M1732="TRUCK",VLOOKUP($AQ1732,Invoicing!$A$17:$B$49,MATCH($AK$1,Invoicing!$A$17:$B$17,0),FALSE),VLOOKUP($AQ1732,Invoicing!$N$17:$O$21,MATCH($AK$1,Invoicing!$N$17:$O$17,0),FALSE))</f>
        <v>475</v>
      </c>
      <c r="AL1732" s="78" t="e">
        <f>VLOOKUP($E1732,Invoicing!$A$1:$H$8,MATCH(TRACKER!$N1733,Invoicing!$A$1:$H$1,0),FALSE)</f>
        <v>#N/A</v>
      </c>
      <c r="AM1732" s="78">
        <f>VLOOKUP($E1732,Invoicing!$A$1:$H$8,MATCH(TRACKER!$O$1,Invoicing!$A$1:$H$1,0),FALSE)</f>
        <v>50</v>
      </c>
      <c r="AN1732" s="78">
        <f t="shared" si="554"/>
        <v>0</v>
      </c>
      <c r="AO1732" s="2">
        <f t="shared" si="555"/>
        <v>3</v>
      </c>
      <c r="AP1732" s="2" t="str">
        <f t="shared" si="556"/>
        <v>NIGHT</v>
      </c>
      <c r="AQ1732" s="2" t="str">
        <f t="shared" si="557"/>
        <v>OM TRANSPORTNIGHT</v>
      </c>
      <c r="AR1732" s="71">
        <f t="shared" si="558"/>
        <v>475</v>
      </c>
      <c r="AS1732" s="71">
        <f>VLOOKUP(AJ1732,Invoicing!A:K,10,FALSE)</f>
        <v>25</v>
      </c>
      <c r="AT1732" s="71">
        <f t="shared" si="559"/>
        <v>500</v>
      </c>
    </row>
    <row r="1733" spans="1:46">
      <c r="A1733" s="37" t="s">
        <v>58</v>
      </c>
      <c r="B1733" s="3" t="s">
        <v>38</v>
      </c>
      <c r="C1733" s="11">
        <v>45577.825694444444</v>
      </c>
      <c r="D1733" s="11">
        <v>45577.791666666664</v>
      </c>
      <c r="E1733" s="11" t="s">
        <v>49</v>
      </c>
      <c r="F1733" s="11" t="s">
        <v>40</v>
      </c>
      <c r="G1733" s="3" t="s">
        <v>1910</v>
      </c>
      <c r="H1733" s="3" t="s">
        <v>46</v>
      </c>
      <c r="I1733" s="11">
        <v>45579.416666666664</v>
      </c>
      <c r="J1733" s="12">
        <v>45583.741666666669</v>
      </c>
      <c r="K1733" s="12">
        <v>45583.75</v>
      </c>
      <c r="L1733" s="12">
        <v>45583.761111111111</v>
      </c>
      <c r="M1733" s="12" t="s">
        <v>12</v>
      </c>
      <c r="N1733" s="3" t="s">
        <v>42</v>
      </c>
      <c r="O1733" s="3">
        <v>1</v>
      </c>
      <c r="P1733" s="1">
        <f t="shared" si="540"/>
        <v>42</v>
      </c>
      <c r="Q1733" s="1">
        <f t="shared" si="541"/>
        <v>10</v>
      </c>
      <c r="R1733" s="72">
        <f t="shared" si="542"/>
        <v>45583.741666666669</v>
      </c>
      <c r="S1733" s="73">
        <f t="shared" si="543"/>
        <v>1.5909722222204437</v>
      </c>
      <c r="T1733" s="74">
        <f>Table2[[#This Row],[ETA A OFRECIMIENTO]]*24</f>
        <v>38.183333333290648</v>
      </c>
      <c r="U1733" s="1" t="str">
        <f t="shared" si="544"/>
        <v>YES</v>
      </c>
      <c r="V1733" s="73">
        <f t="shared" si="545"/>
        <v>4.3333333333357587</v>
      </c>
      <c r="W1733" s="74">
        <f>Table2[[#This Row],[DEL. AVAILABLE A SLOT]]*24</f>
        <v>104.00000000005821</v>
      </c>
      <c r="X1733" s="1" t="str">
        <f t="shared" si="546"/>
        <v>NO</v>
      </c>
      <c r="Y1733" s="73">
        <f t="shared" si="547"/>
        <v>5.9243055555562023</v>
      </c>
      <c r="Z1733" s="74">
        <f>Table2[[#This Row],[ETA A TIMESLOT]]*24</f>
        <v>142.18333333334886</v>
      </c>
      <c r="AA1733" s="73">
        <f t="shared" si="548"/>
        <v>0</v>
      </c>
      <c r="AB1733" s="73" t="str">
        <f t="shared" si="549"/>
        <v>SI</v>
      </c>
      <c r="AC1733" s="74">
        <f>Table2[[#This Row],[PUNTUALIDAD (H)]]*24</f>
        <v>0</v>
      </c>
      <c r="AD1733" s="73">
        <f t="shared" si="550"/>
        <v>5.9354166666671517</v>
      </c>
      <c r="AE1733" s="74">
        <f>Table2[[#This Row],[ATA TO UNLOADING]]*24</f>
        <v>142.45000000001164</v>
      </c>
      <c r="AF1733" s="74" t="str">
        <f>IF(Table2[[#This Row],[ATA TO UNLOADING 2]]&lt;=48,"YES","NO")</f>
        <v>NO</v>
      </c>
      <c r="AG1733" s="75">
        <f t="shared" si="551"/>
        <v>0.75</v>
      </c>
      <c r="AH1733" s="2" t="s">
        <v>42</v>
      </c>
      <c r="AI1733" s="2" t="str">
        <f t="shared" si="552"/>
        <v>MAEU9246097</v>
      </c>
      <c r="AJ1733" s="76" t="str">
        <f t="shared" si="553"/>
        <v>CTU FLEVOKUST BV</v>
      </c>
      <c r="AK1733" s="77">
        <f>IF($M1733="TRUCK",VLOOKUP($AQ1733,Invoicing!$A$17:$B$49,MATCH($AK$1,Invoicing!$A$17:$B$17,0),FALSE),VLOOKUP($AQ1733,Invoicing!$N$17:$O$21,MATCH($AK$1,Invoicing!$N$17:$O$17,0),FALSE))</f>
        <v>380</v>
      </c>
      <c r="AL1733" s="78" t="e">
        <f>VLOOKUP($E1733,Invoicing!$A$1:$H$8,MATCH(TRACKER!$N1735,Invoicing!$A$1:$H$1,0),FALSE)</f>
        <v>#N/A</v>
      </c>
      <c r="AM1733" s="78">
        <v>35</v>
      </c>
      <c r="AN1733" s="78">
        <f t="shared" si="554"/>
        <v>35</v>
      </c>
      <c r="AO1733" s="2">
        <f t="shared" si="555"/>
        <v>5</v>
      </c>
      <c r="AP1733" s="2" t="str">
        <f t="shared" si="556"/>
        <v>WEEK</v>
      </c>
      <c r="AQ1733" s="2" t="str">
        <f t="shared" si="557"/>
        <v>CTU FLEVOKUST BVWEEK</v>
      </c>
      <c r="AR1733" s="71">
        <f t="shared" si="558"/>
        <v>415</v>
      </c>
      <c r="AS1733" s="71">
        <f>VLOOKUP(AJ1733,Invoicing!A:K,10,FALSE)</f>
        <v>0</v>
      </c>
      <c r="AT1733" s="71">
        <f t="shared" si="559"/>
        <v>415</v>
      </c>
    </row>
    <row r="1734" spans="1:46">
      <c r="A1734" s="37" t="s">
        <v>58</v>
      </c>
      <c r="B1734" s="3" t="s">
        <v>38</v>
      </c>
      <c r="C1734" s="11">
        <v>45577.825694444444</v>
      </c>
      <c r="D1734" s="11">
        <v>45577.791666666664</v>
      </c>
      <c r="E1734" s="11" t="s">
        <v>45</v>
      </c>
      <c r="F1734" s="11" t="s">
        <v>40</v>
      </c>
      <c r="G1734" s="3" t="s">
        <v>1911</v>
      </c>
      <c r="H1734" s="3" t="s">
        <v>41</v>
      </c>
      <c r="I1734" s="11">
        <v>45579.416666666664</v>
      </c>
      <c r="J1734" s="12">
        <v>45580.545138888891</v>
      </c>
      <c r="K1734" s="12">
        <v>45580.541666666664</v>
      </c>
      <c r="L1734" s="12">
        <v>45580.545138888891</v>
      </c>
      <c r="M1734" s="12" t="s">
        <v>115</v>
      </c>
      <c r="N1734" s="3" t="s">
        <v>42</v>
      </c>
      <c r="O1734" s="3">
        <v>1</v>
      </c>
      <c r="P1734" s="1">
        <f t="shared" si="540"/>
        <v>42</v>
      </c>
      <c r="Q1734" s="1">
        <f t="shared" si="541"/>
        <v>10</v>
      </c>
      <c r="R1734" s="72">
        <f t="shared" si="542"/>
        <v>45580.545138888891</v>
      </c>
      <c r="S1734" s="73">
        <f t="shared" si="543"/>
        <v>1.5909722222204437</v>
      </c>
      <c r="T1734" s="74">
        <f>Table2[[#This Row],[ETA A OFRECIMIENTO]]*24</f>
        <v>38.183333333290648</v>
      </c>
      <c r="U1734" s="1" t="str">
        <f t="shared" si="544"/>
        <v>YES</v>
      </c>
      <c r="V1734" s="73">
        <f t="shared" si="545"/>
        <v>1.125</v>
      </c>
      <c r="W1734" s="74">
        <f>Table2[[#This Row],[DEL. AVAILABLE A SLOT]]*24</f>
        <v>27</v>
      </c>
      <c r="X1734" s="1" t="str">
        <f t="shared" si="546"/>
        <v>NO</v>
      </c>
      <c r="Y1734" s="73">
        <f t="shared" si="547"/>
        <v>2.7159722222204437</v>
      </c>
      <c r="Z1734" s="74">
        <f>Table2[[#This Row],[ETA A TIMESLOT]]*24</f>
        <v>65.183333333290648</v>
      </c>
      <c r="AA1734" s="73">
        <f t="shared" si="548"/>
        <v>3.4722222262644209E-3</v>
      </c>
      <c r="AB1734" s="73" t="str">
        <f t="shared" si="549"/>
        <v>SI</v>
      </c>
      <c r="AC1734" s="74">
        <f>Table2[[#This Row],[PUNTUALIDAD (H)]]*24</f>
        <v>8.3333333430346102E-2</v>
      </c>
      <c r="AD1734" s="73">
        <f t="shared" si="550"/>
        <v>2.7194444444467081</v>
      </c>
      <c r="AE1734" s="74">
        <f>Table2[[#This Row],[ATA TO UNLOADING]]*24</f>
        <v>65.266666666720994</v>
      </c>
      <c r="AF1734" s="74" t="str">
        <f>IF(Table2[[#This Row],[ATA TO UNLOADING 2]]&lt;=48,"YES","NO")</f>
        <v>NO</v>
      </c>
      <c r="AG1734" s="75">
        <f t="shared" si="551"/>
        <v>0.54166666666424135</v>
      </c>
      <c r="AH1734" s="2" t="s">
        <v>42</v>
      </c>
      <c r="AI1734" s="2" t="str">
        <f t="shared" si="552"/>
        <v>MAEU9248269</v>
      </c>
      <c r="AJ1734" s="76" t="str">
        <f t="shared" si="553"/>
        <v>OM TRANSPORT</v>
      </c>
      <c r="AK1734" s="77">
        <f>IF($M1734="TRUCK",VLOOKUP($AQ1734,Invoicing!$A$17:$B$49,MATCH($AK$1,Invoicing!$A$17:$B$17,0),FALSE),VLOOKUP($AQ1734,Invoicing!$N$17:$O$21,MATCH($AK$1,Invoicing!$N$17:$O$17,0),FALSE))</f>
        <v>475</v>
      </c>
      <c r="AL1734" s="78" t="e">
        <f>VLOOKUP($E1734,Invoicing!$A$1:$H$8,MATCH(TRACKER!$N1736,Invoicing!$A$1:$H$1,0),FALSE)</f>
        <v>#N/A</v>
      </c>
      <c r="AM1734" s="78">
        <f>VLOOKUP($E1734,Invoicing!$A$1:$H$8,MATCH(TRACKER!$O$1,Invoicing!$A$1:$H$1,0),FALSE)</f>
        <v>50</v>
      </c>
      <c r="AN1734" s="78">
        <f t="shared" si="554"/>
        <v>50</v>
      </c>
      <c r="AO1734" s="2">
        <f t="shared" si="555"/>
        <v>2</v>
      </c>
      <c r="AP1734" s="2" t="str">
        <f t="shared" si="556"/>
        <v>WEEK</v>
      </c>
      <c r="AQ1734" s="2" t="str">
        <f t="shared" si="557"/>
        <v>OM TRANSPORTWEEK</v>
      </c>
      <c r="AR1734" s="71">
        <f t="shared" si="558"/>
        <v>525</v>
      </c>
      <c r="AS1734" s="71">
        <f>VLOOKUP(AJ1734,Invoicing!A:K,10,FALSE)</f>
        <v>25</v>
      </c>
      <c r="AT1734" s="71">
        <f t="shared" si="559"/>
        <v>550</v>
      </c>
    </row>
    <row r="1735" spans="1:46">
      <c r="A1735" s="37" t="s">
        <v>58</v>
      </c>
      <c r="B1735" s="3" t="s">
        <v>38</v>
      </c>
      <c r="C1735" s="11">
        <v>45577.825694444444</v>
      </c>
      <c r="D1735" s="11">
        <v>45577.791666666664</v>
      </c>
      <c r="E1735" s="11" t="s">
        <v>45</v>
      </c>
      <c r="F1735" s="11" t="s">
        <v>40</v>
      </c>
      <c r="G1735" s="3" t="s">
        <v>1912</v>
      </c>
      <c r="H1735" s="3" t="s">
        <v>46</v>
      </c>
      <c r="I1735" s="11">
        <v>45579.416666666664</v>
      </c>
      <c r="J1735" s="12">
        <v>45581.111111111109</v>
      </c>
      <c r="K1735" s="12">
        <v>45581.041666666664</v>
      </c>
      <c r="L1735" s="12">
        <v>45581.111111111109</v>
      </c>
      <c r="M1735" s="61" t="s">
        <v>115</v>
      </c>
      <c r="N1735" s="3" t="s">
        <v>42</v>
      </c>
      <c r="O1735" s="3">
        <v>0</v>
      </c>
      <c r="P1735" s="1">
        <f t="shared" si="540"/>
        <v>42</v>
      </c>
      <c r="Q1735" s="1">
        <f t="shared" si="541"/>
        <v>10</v>
      </c>
      <c r="R1735" s="72">
        <f t="shared" si="542"/>
        <v>45581.111111111109</v>
      </c>
      <c r="S1735" s="73">
        <f t="shared" si="543"/>
        <v>1.5909722222204437</v>
      </c>
      <c r="T1735" s="74">
        <f>Table2[[#This Row],[ETA A OFRECIMIENTO]]*24</f>
        <v>38.183333333290648</v>
      </c>
      <c r="U1735" s="1" t="str">
        <f t="shared" si="544"/>
        <v>YES</v>
      </c>
      <c r="V1735" s="73">
        <f t="shared" si="545"/>
        <v>1.625</v>
      </c>
      <c r="W1735" s="74">
        <f>Table2[[#This Row],[DEL. AVAILABLE A SLOT]]*24</f>
        <v>39</v>
      </c>
      <c r="X1735" s="1" t="str">
        <f t="shared" si="546"/>
        <v>NO</v>
      </c>
      <c r="Y1735" s="73">
        <f t="shared" si="547"/>
        <v>3.2159722222204437</v>
      </c>
      <c r="Z1735" s="74">
        <f>Table2[[#This Row],[ETA A TIMESLOT]]*24</f>
        <v>77.183333333290648</v>
      </c>
      <c r="AA1735" s="73">
        <f t="shared" si="548"/>
        <v>6.9444444445252884E-2</v>
      </c>
      <c r="AB1735" s="73" t="str">
        <f t="shared" si="549"/>
        <v>NO</v>
      </c>
      <c r="AC1735" s="74">
        <f>Table2[[#This Row],[PUNTUALIDAD (H)]]*24</f>
        <v>1.6666666666860692</v>
      </c>
      <c r="AD1735" s="73">
        <f t="shared" si="550"/>
        <v>3.2854166666656965</v>
      </c>
      <c r="AE1735" s="74">
        <f>Table2[[#This Row],[ATA TO UNLOADING]]*24</f>
        <v>78.849999999976717</v>
      </c>
      <c r="AF1735" s="74" t="str">
        <f>IF(Table2[[#This Row],[ATA TO UNLOADING 2]]&lt;=48,"YES","NO")</f>
        <v>NO</v>
      </c>
      <c r="AG1735" s="75">
        <f t="shared" si="551"/>
        <v>4.1666666664241347E-2</v>
      </c>
      <c r="AH1735" s="2" t="s">
        <v>24</v>
      </c>
      <c r="AI1735" s="2" t="str">
        <f t="shared" si="552"/>
        <v>MAEU9254791</v>
      </c>
      <c r="AJ1735" s="76" t="str">
        <f t="shared" si="553"/>
        <v>OM TRANSPORT</v>
      </c>
      <c r="AK1735" s="77">
        <f>IF($M1735="TRUCK",VLOOKUP($AQ1735,Invoicing!$A$17:$B$49,MATCH($AK$1,Invoicing!$A$17:$B$17,0),FALSE),VLOOKUP($AQ1735,Invoicing!$N$17:$O$21,MATCH($AK$1,Invoicing!$N$17:$O$17,0),FALSE))</f>
        <v>475</v>
      </c>
      <c r="AL1735" s="78" t="e">
        <f>VLOOKUP($E1735,Invoicing!$A$1:$H$8,MATCH(TRACKER!$N1737,Invoicing!$A$1:$H$1,0),FALSE)</f>
        <v>#N/A</v>
      </c>
      <c r="AM1735" s="78">
        <f>VLOOKUP($E1735,Invoicing!$A$1:$H$8,MATCH(TRACKER!$O$1,Invoicing!$A$1:$H$1,0),FALSE)</f>
        <v>50</v>
      </c>
      <c r="AN1735" s="78">
        <f t="shared" si="554"/>
        <v>0</v>
      </c>
      <c r="AO1735" s="2">
        <f t="shared" si="555"/>
        <v>3</v>
      </c>
      <c r="AP1735" s="2" t="str">
        <f t="shared" si="556"/>
        <v>NIGHT</v>
      </c>
      <c r="AQ1735" s="2" t="str">
        <f t="shared" si="557"/>
        <v>OM TRANSPORTNIGHT</v>
      </c>
      <c r="AR1735" s="71">
        <f t="shared" si="558"/>
        <v>475</v>
      </c>
      <c r="AS1735" s="71">
        <f>VLOOKUP(AJ1735,Invoicing!A:K,10,FALSE)</f>
        <v>25</v>
      </c>
      <c r="AT1735" s="71">
        <f t="shared" si="559"/>
        <v>500</v>
      </c>
    </row>
    <row r="1736" spans="1:46">
      <c r="A1736" s="37" t="s">
        <v>58</v>
      </c>
      <c r="B1736" s="3" t="s">
        <v>38</v>
      </c>
      <c r="C1736" s="11">
        <v>45577.825694444444</v>
      </c>
      <c r="D1736" s="11">
        <v>45577.791666666664</v>
      </c>
      <c r="E1736" s="11" t="s">
        <v>49</v>
      </c>
      <c r="F1736" s="11" t="s">
        <v>40</v>
      </c>
      <c r="G1736" s="3" t="s">
        <v>1913</v>
      </c>
      <c r="H1736" s="3" t="s">
        <v>46</v>
      </c>
      <c r="I1736" s="11">
        <v>45579.416666666664</v>
      </c>
      <c r="J1736" s="12">
        <v>45582.899305555555</v>
      </c>
      <c r="K1736" s="12">
        <v>45582.833333333336</v>
      </c>
      <c r="L1736" s="12">
        <v>45582.916666666664</v>
      </c>
      <c r="M1736" s="12" t="s">
        <v>12</v>
      </c>
      <c r="N1736" s="3" t="s">
        <v>42</v>
      </c>
      <c r="O1736" s="3">
        <v>1</v>
      </c>
      <c r="P1736" s="1">
        <f t="shared" si="540"/>
        <v>42</v>
      </c>
      <c r="Q1736" s="1">
        <f t="shared" si="541"/>
        <v>10</v>
      </c>
      <c r="R1736" s="72">
        <f t="shared" si="542"/>
        <v>45582.899305555555</v>
      </c>
      <c r="S1736" s="73">
        <f t="shared" si="543"/>
        <v>1.5909722222204437</v>
      </c>
      <c r="T1736" s="74">
        <f>Table2[[#This Row],[ETA A OFRECIMIENTO]]*24</f>
        <v>38.183333333290648</v>
      </c>
      <c r="U1736" s="1" t="str">
        <f t="shared" si="544"/>
        <v>YES</v>
      </c>
      <c r="V1736" s="73">
        <f t="shared" si="545"/>
        <v>3.4166666666715173</v>
      </c>
      <c r="W1736" s="74">
        <f>Table2[[#This Row],[DEL. AVAILABLE A SLOT]]*24</f>
        <v>82.000000000116415</v>
      </c>
      <c r="X1736" s="1" t="str">
        <f t="shared" si="546"/>
        <v>NO</v>
      </c>
      <c r="Y1736" s="73">
        <f t="shared" si="547"/>
        <v>5.007638888891961</v>
      </c>
      <c r="Z1736" s="74">
        <f>Table2[[#This Row],[ETA A TIMESLOT]]*24</f>
        <v>120.18333333340706</v>
      </c>
      <c r="AA1736" s="73">
        <f t="shared" si="548"/>
        <v>6.5972222218988463E-2</v>
      </c>
      <c r="AB1736" s="73" t="str">
        <f t="shared" si="549"/>
        <v>NO</v>
      </c>
      <c r="AC1736" s="74">
        <f>Table2[[#This Row],[PUNTUALIDAD (H)]]*24</f>
        <v>1.5833333332557231</v>
      </c>
      <c r="AD1736" s="73">
        <f t="shared" si="550"/>
        <v>5.0909722222204437</v>
      </c>
      <c r="AE1736" s="74">
        <f>Table2[[#This Row],[ATA TO UNLOADING]]*24</f>
        <v>122.18333333329065</v>
      </c>
      <c r="AF1736" s="74" t="str">
        <f>IF(Table2[[#This Row],[ATA TO UNLOADING 2]]&lt;=48,"YES","NO")</f>
        <v>NO</v>
      </c>
      <c r="AG1736" s="75">
        <f t="shared" si="551"/>
        <v>0.83333333333575865</v>
      </c>
      <c r="AH1736" s="2" t="s">
        <v>24</v>
      </c>
      <c r="AI1736" s="2" t="str">
        <f t="shared" si="552"/>
        <v>MAEU9265292</v>
      </c>
      <c r="AJ1736" s="76" t="str">
        <f t="shared" si="553"/>
        <v>CTU FLEVOKUST BV</v>
      </c>
      <c r="AK1736" s="77">
        <f>IF($M1736="TRUCK",VLOOKUP($AQ1736,Invoicing!$A$17:$B$49,MATCH($AK$1,Invoicing!$A$17:$B$17,0),FALSE),VLOOKUP($AQ1736,Invoicing!$N$17:$O$21,MATCH($AK$1,Invoicing!$N$17:$O$17,0),FALSE))</f>
        <v>380</v>
      </c>
      <c r="AL1736" s="78" t="e">
        <f>VLOOKUP($E1736,Invoicing!$A$1:$H$8,MATCH(TRACKER!$N1738,Invoicing!$A$1:$H$1,0),FALSE)</f>
        <v>#N/A</v>
      </c>
      <c r="AM1736" s="78">
        <v>35</v>
      </c>
      <c r="AN1736" s="78">
        <f t="shared" si="554"/>
        <v>35</v>
      </c>
      <c r="AO1736" s="2">
        <f t="shared" si="555"/>
        <v>4</v>
      </c>
      <c r="AP1736" s="2" t="str">
        <f t="shared" si="556"/>
        <v>NIGHT</v>
      </c>
      <c r="AQ1736" s="2" t="str">
        <f t="shared" si="557"/>
        <v>CTU FLEVOKUST BVNIGHT</v>
      </c>
      <c r="AR1736" s="71">
        <f t="shared" si="558"/>
        <v>415</v>
      </c>
      <c r="AS1736" s="71">
        <f>VLOOKUP(AJ1736,Invoicing!A:K,10,FALSE)</f>
        <v>0</v>
      </c>
      <c r="AT1736" s="71">
        <f t="shared" si="559"/>
        <v>415</v>
      </c>
    </row>
    <row r="1737" spans="1:46">
      <c r="A1737" s="37" t="s">
        <v>58</v>
      </c>
      <c r="B1737" s="3" t="s">
        <v>38</v>
      </c>
      <c r="C1737" s="11">
        <v>45577.825694444444</v>
      </c>
      <c r="D1737" s="11">
        <v>45577.791666666664</v>
      </c>
      <c r="E1737" s="11" t="s">
        <v>49</v>
      </c>
      <c r="F1737" s="11" t="s">
        <v>40</v>
      </c>
      <c r="G1737" s="3" t="s">
        <v>1914</v>
      </c>
      <c r="H1737" s="3" t="s">
        <v>41</v>
      </c>
      <c r="I1737" s="11">
        <v>45579.416666666664</v>
      </c>
      <c r="J1737" s="12">
        <v>45581.25</v>
      </c>
      <c r="K1737" s="12">
        <v>45581.25</v>
      </c>
      <c r="L1737" s="12">
        <v>45581.256944444445</v>
      </c>
      <c r="M1737" s="12" t="s">
        <v>115</v>
      </c>
      <c r="N1737" s="3" t="s">
        <v>42</v>
      </c>
      <c r="O1737" s="3">
        <v>1</v>
      </c>
      <c r="P1737" s="1">
        <f t="shared" si="540"/>
        <v>42</v>
      </c>
      <c r="Q1737" s="1">
        <f t="shared" si="541"/>
        <v>10</v>
      </c>
      <c r="R1737" s="72">
        <f t="shared" si="542"/>
        <v>45581.25</v>
      </c>
      <c r="S1737" s="73">
        <f t="shared" si="543"/>
        <v>1.5909722222204437</v>
      </c>
      <c r="T1737" s="74">
        <f>Table2[[#This Row],[ETA A OFRECIMIENTO]]*24</f>
        <v>38.183333333290648</v>
      </c>
      <c r="U1737" s="1" t="str">
        <f t="shared" si="544"/>
        <v>YES</v>
      </c>
      <c r="V1737" s="73">
        <f t="shared" si="545"/>
        <v>1.8333333333357587</v>
      </c>
      <c r="W1737" s="74">
        <f>Table2[[#This Row],[DEL. AVAILABLE A SLOT]]*24</f>
        <v>44.000000000058208</v>
      </c>
      <c r="X1737" s="1" t="str">
        <f t="shared" si="546"/>
        <v>NO</v>
      </c>
      <c r="Y1737" s="73">
        <f t="shared" si="547"/>
        <v>3.4243055555562023</v>
      </c>
      <c r="Z1737" s="74">
        <f>Table2[[#This Row],[ETA A TIMESLOT]]*24</f>
        <v>82.183333333348855</v>
      </c>
      <c r="AA1737" s="73">
        <f t="shared" si="548"/>
        <v>0</v>
      </c>
      <c r="AB1737" s="73" t="str">
        <f t="shared" si="549"/>
        <v>SI</v>
      </c>
      <c r="AC1737" s="74">
        <f>Table2[[#This Row],[PUNTUALIDAD (H)]]*24</f>
        <v>0</v>
      </c>
      <c r="AD1737" s="73">
        <f t="shared" si="550"/>
        <v>3.4312500000014552</v>
      </c>
      <c r="AE1737" s="74">
        <f>Table2[[#This Row],[ATA TO UNLOADING]]*24</f>
        <v>82.350000000034925</v>
      </c>
      <c r="AF1737" s="74" t="str">
        <f>IF(Table2[[#This Row],[ATA TO UNLOADING 2]]&lt;=48,"YES","NO")</f>
        <v>NO</v>
      </c>
      <c r="AG1737" s="75">
        <f t="shared" si="551"/>
        <v>0.25</v>
      </c>
      <c r="AH1737" s="2" t="s">
        <v>42</v>
      </c>
      <c r="AI1737" s="2" t="str">
        <f t="shared" si="552"/>
        <v>MAEU9289714</v>
      </c>
      <c r="AJ1737" s="76" t="str">
        <f t="shared" si="553"/>
        <v>CTU FLEVOKUST BV</v>
      </c>
      <c r="AK1737" s="77">
        <f>IF($M1737="TRUCK",VLOOKUP($AQ1737,Invoicing!$A$17:$B$49,MATCH($AK$1,Invoicing!$A$17:$B$17,0),FALSE),VLOOKUP($AQ1737,Invoicing!$N$17:$O$21,MATCH($AK$1,Invoicing!$N$17:$O$17,0),FALSE))</f>
        <v>520</v>
      </c>
      <c r="AL1737" s="78" t="e">
        <f>VLOOKUP($E1737,Invoicing!$A$1:$H$8,MATCH(TRACKER!$N1739,Invoicing!$A$1:$H$1,0),FALSE)</f>
        <v>#N/A</v>
      </c>
      <c r="AM1737" s="78">
        <v>35</v>
      </c>
      <c r="AN1737" s="78">
        <f t="shared" si="554"/>
        <v>35</v>
      </c>
      <c r="AO1737" s="2">
        <f t="shared" si="555"/>
        <v>3</v>
      </c>
      <c r="AP1737" s="2" t="str">
        <f t="shared" si="556"/>
        <v>WEEK</v>
      </c>
      <c r="AQ1737" s="2" t="str">
        <f t="shared" si="557"/>
        <v>CTU FLEVOKUST BVWEEK</v>
      </c>
      <c r="AR1737" s="71">
        <f t="shared" si="558"/>
        <v>555</v>
      </c>
      <c r="AS1737" s="71">
        <f>VLOOKUP(AJ1737,Invoicing!A:K,10,FALSE)</f>
        <v>0</v>
      </c>
      <c r="AT1737" s="71">
        <f t="shared" si="559"/>
        <v>555</v>
      </c>
    </row>
    <row r="1738" spans="1:46">
      <c r="A1738" s="37" t="s">
        <v>58</v>
      </c>
      <c r="B1738" s="3" t="s">
        <v>38</v>
      </c>
      <c r="C1738" s="11">
        <v>45577.825694444444</v>
      </c>
      <c r="D1738" s="11">
        <v>45577.791666666664</v>
      </c>
      <c r="E1738" s="11" t="s">
        <v>44</v>
      </c>
      <c r="F1738" s="11" t="s">
        <v>40</v>
      </c>
      <c r="G1738" s="3" t="s">
        <v>1915</v>
      </c>
      <c r="H1738" s="3" t="s">
        <v>41</v>
      </c>
      <c r="I1738" s="11">
        <v>45579.416666666664</v>
      </c>
      <c r="J1738" s="12">
        <v>45581.420138888891</v>
      </c>
      <c r="K1738" s="12">
        <v>45581.375</v>
      </c>
      <c r="L1738" s="12">
        <v>45581.427083333336</v>
      </c>
      <c r="M1738" s="61" t="s">
        <v>115</v>
      </c>
      <c r="N1738" s="3" t="s">
        <v>42</v>
      </c>
      <c r="O1738" s="3">
        <v>0</v>
      </c>
      <c r="P1738" s="1">
        <f t="shared" si="540"/>
        <v>42</v>
      </c>
      <c r="Q1738" s="1">
        <f t="shared" si="541"/>
        <v>10</v>
      </c>
      <c r="R1738" s="72">
        <f t="shared" si="542"/>
        <v>45581.420138888891</v>
      </c>
      <c r="S1738" s="73">
        <f t="shared" si="543"/>
        <v>1.5909722222204437</v>
      </c>
      <c r="T1738" s="74">
        <f>Table2[[#This Row],[ETA A OFRECIMIENTO]]*24</f>
        <v>38.183333333290648</v>
      </c>
      <c r="U1738" s="1" t="str">
        <f t="shared" si="544"/>
        <v>YES</v>
      </c>
      <c r="V1738" s="73">
        <f t="shared" si="545"/>
        <v>1.9583333333357587</v>
      </c>
      <c r="W1738" s="74">
        <f>Table2[[#This Row],[DEL. AVAILABLE A SLOT]]*24</f>
        <v>47.000000000058208</v>
      </c>
      <c r="X1738" s="1" t="str">
        <f t="shared" si="546"/>
        <v>NO</v>
      </c>
      <c r="Y1738" s="73">
        <f t="shared" si="547"/>
        <v>3.5493055555562023</v>
      </c>
      <c r="Z1738" s="74">
        <f>Table2[[#This Row],[ETA A TIMESLOT]]*24</f>
        <v>85.183333333348855</v>
      </c>
      <c r="AA1738" s="73">
        <f t="shared" si="548"/>
        <v>4.5138888890505768E-2</v>
      </c>
      <c r="AB1738" s="73" t="str">
        <f t="shared" si="549"/>
        <v>NO</v>
      </c>
      <c r="AC1738" s="74">
        <f>Table2[[#This Row],[PUNTUALIDAD (H)]]*24</f>
        <v>1.0833333333721384</v>
      </c>
      <c r="AD1738" s="73">
        <f t="shared" si="550"/>
        <v>3.601388888891961</v>
      </c>
      <c r="AE1738" s="74">
        <f>Table2[[#This Row],[ATA TO UNLOADING]]*24</f>
        <v>86.433333333407063</v>
      </c>
      <c r="AF1738" s="74" t="str">
        <f>IF(Table2[[#This Row],[ATA TO UNLOADING 2]]&lt;=48,"YES","NO")</f>
        <v>NO</v>
      </c>
      <c r="AG1738" s="75">
        <f t="shared" si="551"/>
        <v>0.375</v>
      </c>
      <c r="AH1738" s="2" t="s">
        <v>42</v>
      </c>
      <c r="AI1738" s="2" t="str">
        <f t="shared" si="552"/>
        <v>MRKU2381208</v>
      </c>
      <c r="AJ1738" s="76" t="str">
        <f t="shared" si="553"/>
        <v>MSI</v>
      </c>
      <c r="AK1738" s="77">
        <f>IF($M1738="TRUCK",VLOOKUP($AQ1738,Invoicing!$A$17:$B$49,MATCH($AK$1,Invoicing!$A$17:$B$17,0),FALSE),VLOOKUP($AQ1738,Invoicing!$N$17:$O$21,MATCH($AK$1,Invoicing!$N$17:$O$17,0),FALSE))</f>
        <v>480</v>
      </c>
      <c r="AL1738" s="78" t="e">
        <f>VLOOKUP($E1738,Invoicing!$A$1:$H$8,MATCH(TRACKER!$N1740,Invoicing!$A$1:$H$1,0),FALSE)</f>
        <v>#N/A</v>
      </c>
      <c r="AM1738" s="78">
        <f>VLOOKUP($E1738,Invoicing!$A$1:$H$8,MATCH(TRACKER!$O$1,Invoicing!$A$1:$H$1,0),FALSE)</f>
        <v>50</v>
      </c>
      <c r="AN1738" s="78">
        <f t="shared" si="554"/>
        <v>0</v>
      </c>
      <c r="AO1738" s="2">
        <f t="shared" si="555"/>
        <v>3</v>
      </c>
      <c r="AP1738" s="2" t="str">
        <f t="shared" si="556"/>
        <v>WEEK</v>
      </c>
      <c r="AQ1738" s="2" t="str">
        <f t="shared" si="557"/>
        <v>MSIWEEK</v>
      </c>
      <c r="AR1738" s="71">
        <f t="shared" si="558"/>
        <v>480</v>
      </c>
      <c r="AS1738" s="71">
        <f>VLOOKUP(AJ1738,Invoicing!A:K,10,FALSE)</f>
        <v>25</v>
      </c>
      <c r="AT1738" s="71">
        <f t="shared" si="559"/>
        <v>505</v>
      </c>
    </row>
    <row r="1739" spans="1:46">
      <c r="A1739" s="37" t="s">
        <v>58</v>
      </c>
      <c r="B1739" s="3" t="s">
        <v>38</v>
      </c>
      <c r="C1739" s="11">
        <v>45577.825694444444</v>
      </c>
      <c r="D1739" s="11">
        <v>45577.791666666664</v>
      </c>
      <c r="E1739" s="11" t="s">
        <v>43</v>
      </c>
      <c r="F1739" s="11" t="s">
        <v>40</v>
      </c>
      <c r="G1739" s="3" t="s">
        <v>1916</v>
      </c>
      <c r="H1739" s="3" t="s">
        <v>46</v>
      </c>
      <c r="I1739" s="11">
        <v>45579.416666666664</v>
      </c>
      <c r="J1739" s="12">
        <v>45580.9375</v>
      </c>
      <c r="K1739" s="12">
        <v>45580.833333333336</v>
      </c>
      <c r="L1739" s="12">
        <v>45580.975694444445</v>
      </c>
      <c r="M1739" s="12" t="s">
        <v>115</v>
      </c>
      <c r="N1739" s="3" t="s">
        <v>42</v>
      </c>
      <c r="O1739" s="3">
        <v>0</v>
      </c>
      <c r="P1739" s="1">
        <f t="shared" si="540"/>
        <v>42</v>
      </c>
      <c r="Q1739" s="1">
        <f t="shared" si="541"/>
        <v>10</v>
      </c>
      <c r="R1739" s="72">
        <f t="shared" si="542"/>
        <v>45580.9375</v>
      </c>
      <c r="S1739" s="73">
        <f t="shared" si="543"/>
        <v>1.5909722222204437</v>
      </c>
      <c r="T1739" s="74">
        <f>Table2[[#This Row],[ETA A OFRECIMIENTO]]*24</f>
        <v>38.183333333290648</v>
      </c>
      <c r="U1739" s="1" t="str">
        <f t="shared" si="544"/>
        <v>YES</v>
      </c>
      <c r="V1739" s="73">
        <f t="shared" si="545"/>
        <v>1.4166666666715173</v>
      </c>
      <c r="W1739" s="74">
        <f>Table2[[#This Row],[DEL. AVAILABLE A SLOT]]*24</f>
        <v>34.000000000116415</v>
      </c>
      <c r="X1739" s="1" t="str">
        <f t="shared" si="546"/>
        <v>NO</v>
      </c>
      <c r="Y1739" s="73">
        <f t="shared" si="547"/>
        <v>3.007638888891961</v>
      </c>
      <c r="Z1739" s="74">
        <f>Table2[[#This Row],[ETA A TIMESLOT]]*24</f>
        <v>72.183333333407063</v>
      </c>
      <c r="AA1739" s="73">
        <f t="shared" si="548"/>
        <v>0.10416666666424135</v>
      </c>
      <c r="AB1739" s="73" t="str">
        <f t="shared" si="549"/>
        <v>NO</v>
      </c>
      <c r="AC1739" s="74">
        <f>Table2[[#This Row],[PUNTUALIDAD (H)]]*24</f>
        <v>2.4999999999417923</v>
      </c>
      <c r="AD1739" s="73">
        <f t="shared" si="550"/>
        <v>3.1500000000014552</v>
      </c>
      <c r="AE1739" s="74">
        <f>Table2[[#This Row],[ATA TO UNLOADING]]*24</f>
        <v>75.600000000034925</v>
      </c>
      <c r="AF1739" s="74" t="str">
        <f>IF(Table2[[#This Row],[ATA TO UNLOADING 2]]&lt;=48,"YES","NO")</f>
        <v>NO</v>
      </c>
      <c r="AG1739" s="75">
        <f t="shared" si="551"/>
        <v>0.83333333333575865</v>
      </c>
      <c r="AH1739" s="2" t="s">
        <v>24</v>
      </c>
      <c r="AI1739" s="2" t="str">
        <f t="shared" si="552"/>
        <v>MRKU3330308</v>
      </c>
      <c r="AJ1739" s="76" t="str">
        <f t="shared" si="553"/>
        <v>LOGIX</v>
      </c>
      <c r="AK1739" s="77">
        <f>IF($M1739="TRUCK",VLOOKUP($AQ1739,Invoicing!$A$17:$B$49,MATCH($AK$1,Invoicing!$A$17:$B$17,0),FALSE),VLOOKUP($AQ1739,Invoicing!$N$17:$O$21,MATCH($AK$1,Invoicing!$N$17:$O$17,0),FALSE))</f>
        <v>530</v>
      </c>
      <c r="AL1739" s="78" t="e">
        <f>VLOOKUP($E1739,Invoicing!$A$1:$H$8,MATCH(TRACKER!$N1741,Invoicing!$A$1:$H$1,0),FALSE)</f>
        <v>#N/A</v>
      </c>
      <c r="AM1739" s="78">
        <f>VLOOKUP($E1739,Invoicing!$A$1:$H$8,MATCH(TRACKER!$O$1,Invoicing!$A$1:$H$1,0),FALSE)</f>
        <v>50</v>
      </c>
      <c r="AN1739" s="78">
        <f t="shared" si="554"/>
        <v>0</v>
      </c>
      <c r="AO1739" s="2">
        <f t="shared" si="555"/>
        <v>2</v>
      </c>
      <c r="AP1739" s="2" t="str">
        <f t="shared" si="556"/>
        <v>NIGHT</v>
      </c>
      <c r="AQ1739" s="2" t="str">
        <f t="shared" si="557"/>
        <v>LOGIXNIGHT</v>
      </c>
      <c r="AR1739" s="71">
        <f t="shared" si="558"/>
        <v>530</v>
      </c>
      <c r="AS1739" s="71">
        <f>VLOOKUP(AJ1739,Invoicing!A:K,10,FALSE)</f>
        <v>25</v>
      </c>
      <c r="AT1739" s="71">
        <f t="shared" si="559"/>
        <v>555</v>
      </c>
    </row>
    <row r="1740" spans="1:46">
      <c r="A1740" s="37" t="s">
        <v>58</v>
      </c>
      <c r="B1740" s="3" t="s">
        <v>38</v>
      </c>
      <c r="C1740" s="11">
        <v>45577.825694444444</v>
      </c>
      <c r="D1740" s="11">
        <v>45577.791666666664</v>
      </c>
      <c r="E1740" s="11" t="s">
        <v>49</v>
      </c>
      <c r="F1740" s="11" t="s">
        <v>40</v>
      </c>
      <c r="G1740" s="3" t="s">
        <v>1917</v>
      </c>
      <c r="H1740" s="3" t="s">
        <v>41</v>
      </c>
      <c r="I1740" s="11">
        <v>45579.416666666664</v>
      </c>
      <c r="J1740" s="12">
        <v>45583.833333333336</v>
      </c>
      <c r="K1740" s="12">
        <v>45583.833333333336</v>
      </c>
      <c r="L1740" s="12">
        <v>45583.850694444445</v>
      </c>
      <c r="M1740" s="12" t="s">
        <v>12</v>
      </c>
      <c r="N1740" s="3" t="s">
        <v>42</v>
      </c>
      <c r="O1740" s="3">
        <v>0</v>
      </c>
      <c r="P1740" s="1">
        <f t="shared" si="540"/>
        <v>42</v>
      </c>
      <c r="Q1740" s="1">
        <f t="shared" si="541"/>
        <v>10</v>
      </c>
      <c r="R1740" s="72">
        <f t="shared" si="542"/>
        <v>45583.833333333336</v>
      </c>
      <c r="S1740" s="73">
        <f t="shared" si="543"/>
        <v>1.5909722222204437</v>
      </c>
      <c r="T1740" s="74">
        <f>Table2[[#This Row],[ETA A OFRECIMIENTO]]*24</f>
        <v>38.183333333290648</v>
      </c>
      <c r="U1740" s="1" t="str">
        <f t="shared" si="544"/>
        <v>YES</v>
      </c>
      <c r="V1740" s="73">
        <f t="shared" si="545"/>
        <v>4.4166666666715173</v>
      </c>
      <c r="W1740" s="74">
        <f>Table2[[#This Row],[DEL. AVAILABLE A SLOT]]*24</f>
        <v>106.00000000011642</v>
      </c>
      <c r="X1740" s="1" t="str">
        <f t="shared" si="546"/>
        <v>NO</v>
      </c>
      <c r="Y1740" s="73">
        <f t="shared" si="547"/>
        <v>6.007638888891961</v>
      </c>
      <c r="Z1740" s="74">
        <f>Table2[[#This Row],[ETA A TIMESLOT]]*24</f>
        <v>144.18333333340706</v>
      </c>
      <c r="AA1740" s="73">
        <f t="shared" si="548"/>
        <v>0</v>
      </c>
      <c r="AB1740" s="73" t="str">
        <f t="shared" si="549"/>
        <v>SI</v>
      </c>
      <c r="AC1740" s="74">
        <f>Table2[[#This Row],[PUNTUALIDAD (H)]]*24</f>
        <v>0</v>
      </c>
      <c r="AD1740" s="73">
        <f t="shared" si="550"/>
        <v>6.0250000000014552</v>
      </c>
      <c r="AE1740" s="74">
        <f>Table2[[#This Row],[ATA TO UNLOADING]]*24</f>
        <v>144.60000000003492</v>
      </c>
      <c r="AF1740" s="74" t="str">
        <f>IF(Table2[[#This Row],[ATA TO UNLOADING 2]]&lt;=48,"YES","NO")</f>
        <v>NO</v>
      </c>
      <c r="AG1740" s="75">
        <f t="shared" si="551"/>
        <v>0.83333333333575865</v>
      </c>
      <c r="AH1740" s="2" t="s">
        <v>24</v>
      </c>
      <c r="AI1740" s="2" t="str">
        <f t="shared" si="552"/>
        <v>MRKU3580797</v>
      </c>
      <c r="AJ1740" s="76" t="str">
        <f t="shared" si="553"/>
        <v>CTU FLEVOKUST BV</v>
      </c>
      <c r="AK1740" s="77">
        <f>IF($M1740="TRUCK",VLOOKUP($AQ1740,Invoicing!$A$17:$B$49,MATCH($AK$1,Invoicing!$A$17:$B$17,0),FALSE),VLOOKUP($AQ1740,Invoicing!$N$17:$O$21,MATCH($AK$1,Invoicing!$N$17:$O$17,0),FALSE))</f>
        <v>380</v>
      </c>
      <c r="AL1740" s="78" t="e">
        <f>VLOOKUP($E1740,Invoicing!$A$1:$H$8,MATCH(TRACKER!$N1742,Invoicing!$A$1:$H$1,0),FALSE)</f>
        <v>#N/A</v>
      </c>
      <c r="AM1740" s="78">
        <v>35</v>
      </c>
      <c r="AN1740" s="78">
        <f t="shared" si="554"/>
        <v>0</v>
      </c>
      <c r="AO1740" s="2">
        <f t="shared" si="555"/>
        <v>5</v>
      </c>
      <c r="AP1740" s="2" t="str">
        <f t="shared" si="556"/>
        <v>NIGHT</v>
      </c>
      <c r="AQ1740" s="2" t="str">
        <f t="shared" si="557"/>
        <v>CTU FLEVOKUST BVNIGHT</v>
      </c>
      <c r="AR1740" s="71">
        <f t="shared" si="558"/>
        <v>380</v>
      </c>
      <c r="AS1740" s="71">
        <f>VLOOKUP(AJ1740,Invoicing!A:K,10,FALSE)</f>
        <v>0</v>
      </c>
      <c r="AT1740" s="71">
        <f t="shared" si="559"/>
        <v>380</v>
      </c>
    </row>
    <row r="1741" spans="1:46">
      <c r="A1741" s="37" t="s">
        <v>58</v>
      </c>
      <c r="B1741" s="3" t="s">
        <v>38</v>
      </c>
      <c r="C1741" s="11">
        <v>45577.825694444444</v>
      </c>
      <c r="D1741" s="11">
        <v>45577.791666666664</v>
      </c>
      <c r="E1741" s="11" t="s">
        <v>44</v>
      </c>
      <c r="F1741" s="11" t="s">
        <v>40</v>
      </c>
      <c r="G1741" s="3" t="s">
        <v>1918</v>
      </c>
      <c r="H1741" s="3" t="s">
        <v>41</v>
      </c>
      <c r="I1741" s="11">
        <v>45579.416666666664</v>
      </c>
      <c r="J1741" s="12">
        <v>45579.788194444445</v>
      </c>
      <c r="K1741" s="12">
        <v>45579.791666666664</v>
      </c>
      <c r="L1741" s="12">
        <v>45579.795138888891</v>
      </c>
      <c r="M1741" s="12" t="s">
        <v>115</v>
      </c>
      <c r="N1741" s="3" t="s">
        <v>42</v>
      </c>
      <c r="O1741" s="3">
        <v>0</v>
      </c>
      <c r="P1741" s="1">
        <f t="shared" si="540"/>
        <v>42</v>
      </c>
      <c r="Q1741" s="1">
        <f t="shared" si="541"/>
        <v>10</v>
      </c>
      <c r="R1741" s="72">
        <f t="shared" si="542"/>
        <v>45579.788194444445</v>
      </c>
      <c r="S1741" s="73">
        <f t="shared" si="543"/>
        <v>1.5909722222204437</v>
      </c>
      <c r="T1741" s="74">
        <f>Table2[[#This Row],[ETA A OFRECIMIENTO]]*24</f>
        <v>38.183333333290648</v>
      </c>
      <c r="U1741" s="1" t="str">
        <f t="shared" si="544"/>
        <v>YES</v>
      </c>
      <c r="V1741" s="73">
        <f t="shared" si="545"/>
        <v>0.375</v>
      </c>
      <c r="W1741" s="74">
        <f>Table2[[#This Row],[DEL. AVAILABLE A SLOT]]*24</f>
        <v>9</v>
      </c>
      <c r="X1741" s="1" t="str">
        <f t="shared" si="546"/>
        <v>SI</v>
      </c>
      <c r="Y1741" s="73">
        <f t="shared" si="547"/>
        <v>1.9659722222204437</v>
      </c>
      <c r="Z1741" s="74">
        <f>Table2[[#This Row],[ETA A TIMESLOT]]*24</f>
        <v>47.183333333290648</v>
      </c>
      <c r="AA1741" s="73">
        <f t="shared" si="548"/>
        <v>0</v>
      </c>
      <c r="AB1741" s="73" t="str">
        <f t="shared" si="549"/>
        <v>SI</v>
      </c>
      <c r="AC1741" s="74">
        <f>Table2[[#This Row],[PUNTUALIDAD (H)]]*24</f>
        <v>0</v>
      </c>
      <c r="AD1741" s="73">
        <f t="shared" si="550"/>
        <v>1.9694444444467081</v>
      </c>
      <c r="AE1741" s="74">
        <f>Table2[[#This Row],[ATA TO UNLOADING]]*24</f>
        <v>47.266666666720994</v>
      </c>
      <c r="AF1741" s="74" t="str">
        <f>IF(Table2[[#This Row],[ATA TO UNLOADING 2]]&lt;=48,"YES","NO")</f>
        <v>YES</v>
      </c>
      <c r="AG1741" s="75">
        <f t="shared" si="551"/>
        <v>0.79166666666424135</v>
      </c>
      <c r="AH1741" s="2" t="s">
        <v>42</v>
      </c>
      <c r="AI1741" s="2" t="str">
        <f t="shared" si="552"/>
        <v>MRKU3907684</v>
      </c>
      <c r="AJ1741" s="76" t="str">
        <f t="shared" si="553"/>
        <v>MSI</v>
      </c>
      <c r="AK1741" s="77">
        <f>IF($M1741="TRUCK",VLOOKUP($AQ1741,Invoicing!$A$17:$B$49,MATCH($AK$1,Invoicing!$A$17:$B$17,0),FALSE),VLOOKUP($AQ1741,Invoicing!$N$17:$O$21,MATCH($AK$1,Invoicing!$N$17:$O$17,0),FALSE))</f>
        <v>480</v>
      </c>
      <c r="AL1741" s="78" t="e">
        <f>VLOOKUP($E1741,Invoicing!$A$1:$H$8,MATCH(TRACKER!$N1743,Invoicing!$A$1:$H$1,0),FALSE)</f>
        <v>#N/A</v>
      </c>
      <c r="AM1741" s="78">
        <f>VLOOKUP($E1741,Invoicing!$A$1:$H$8,MATCH(TRACKER!$O$1,Invoicing!$A$1:$H$1,0),FALSE)</f>
        <v>50</v>
      </c>
      <c r="AN1741" s="78">
        <f t="shared" si="554"/>
        <v>0</v>
      </c>
      <c r="AO1741" s="2">
        <f t="shared" si="555"/>
        <v>1</v>
      </c>
      <c r="AP1741" s="2" t="str">
        <f t="shared" si="556"/>
        <v>WEEK</v>
      </c>
      <c r="AQ1741" s="2" t="str">
        <f t="shared" si="557"/>
        <v>MSIWEEK</v>
      </c>
      <c r="AR1741" s="71">
        <f t="shared" si="558"/>
        <v>480</v>
      </c>
      <c r="AS1741" s="71">
        <f>VLOOKUP(AJ1741,Invoicing!A:K,10,FALSE)</f>
        <v>25</v>
      </c>
      <c r="AT1741" s="71">
        <f t="shared" si="559"/>
        <v>505</v>
      </c>
    </row>
    <row r="1742" spans="1:46">
      <c r="A1742" s="37" t="s">
        <v>58</v>
      </c>
      <c r="B1742" s="3" t="s">
        <v>38</v>
      </c>
      <c r="C1742" s="11">
        <v>45577.825694444444</v>
      </c>
      <c r="D1742" s="11">
        <v>45577.791666666664</v>
      </c>
      <c r="E1742" s="11" t="s">
        <v>39</v>
      </c>
      <c r="F1742" s="11" t="s">
        <v>40</v>
      </c>
      <c r="G1742" s="3" t="s">
        <v>1919</v>
      </c>
      <c r="H1742" s="3" t="s">
        <v>41</v>
      </c>
      <c r="I1742" s="11">
        <v>45579.416666666664</v>
      </c>
      <c r="J1742" s="12">
        <v>45581.5</v>
      </c>
      <c r="K1742" s="12">
        <v>45581.4375</v>
      </c>
      <c r="L1742" s="12">
        <v>45581.513888888891</v>
      </c>
      <c r="M1742" s="61" t="s">
        <v>115</v>
      </c>
      <c r="N1742" s="3" t="s">
        <v>42</v>
      </c>
      <c r="O1742" s="3">
        <v>0</v>
      </c>
      <c r="P1742" s="1">
        <f t="shared" si="540"/>
        <v>42</v>
      </c>
      <c r="Q1742" s="1">
        <f t="shared" si="541"/>
        <v>10</v>
      </c>
      <c r="R1742" s="72">
        <f t="shared" si="542"/>
        <v>45581.5</v>
      </c>
      <c r="S1742" s="73">
        <f t="shared" si="543"/>
        <v>1.5909722222204437</v>
      </c>
      <c r="T1742" s="74">
        <f>Table2[[#This Row],[ETA A OFRECIMIENTO]]*24</f>
        <v>38.183333333290648</v>
      </c>
      <c r="U1742" s="1" t="str">
        <f t="shared" si="544"/>
        <v>YES</v>
      </c>
      <c r="V1742" s="73">
        <f t="shared" si="545"/>
        <v>2.0208333333357587</v>
      </c>
      <c r="W1742" s="74">
        <f>Table2[[#This Row],[DEL. AVAILABLE A SLOT]]*24</f>
        <v>48.500000000058208</v>
      </c>
      <c r="X1742" s="1" t="str">
        <f t="shared" si="546"/>
        <v>NO</v>
      </c>
      <c r="Y1742" s="73">
        <f t="shared" si="547"/>
        <v>3.6118055555562023</v>
      </c>
      <c r="Z1742" s="74">
        <f>Table2[[#This Row],[ETA A TIMESLOT]]*24</f>
        <v>86.683333333348855</v>
      </c>
      <c r="AA1742" s="73">
        <f t="shared" si="548"/>
        <v>6.25E-2</v>
      </c>
      <c r="AB1742" s="73" t="str">
        <f t="shared" si="549"/>
        <v>NO</v>
      </c>
      <c r="AC1742" s="74">
        <f>Table2[[#This Row],[PUNTUALIDAD (H)]]*24</f>
        <v>1.5</v>
      </c>
      <c r="AD1742" s="73">
        <f t="shared" si="550"/>
        <v>3.6881944444467081</v>
      </c>
      <c r="AE1742" s="74">
        <f>Table2[[#This Row],[ATA TO UNLOADING]]*24</f>
        <v>88.516666666720994</v>
      </c>
      <c r="AF1742" s="74" t="str">
        <f>IF(Table2[[#This Row],[ATA TO UNLOADING 2]]&lt;=48,"YES","NO")</f>
        <v>NO</v>
      </c>
      <c r="AG1742" s="75">
        <f t="shared" si="551"/>
        <v>0.4375</v>
      </c>
      <c r="AH1742" s="2" t="s">
        <v>42</v>
      </c>
      <c r="AI1742" s="2" t="str">
        <f t="shared" si="552"/>
        <v>MRKU4192590</v>
      </c>
      <c r="AJ1742" s="76" t="str">
        <f t="shared" si="553"/>
        <v>AZOIA LOGISTICS</v>
      </c>
      <c r="AK1742" s="77">
        <f>IF($M1742="TRUCK",VLOOKUP($AQ1742,Invoicing!$A$17:$B$49,MATCH($AK$1,Invoicing!$A$17:$B$17,0),FALSE),VLOOKUP($AQ1742,Invoicing!$N$17:$O$21,MATCH($AK$1,Invoicing!$N$17:$O$17,0),FALSE))</f>
        <v>550</v>
      </c>
      <c r="AL1742" s="78" t="e">
        <f>VLOOKUP($E1742,Invoicing!$A$1:$H$8,MATCH(TRACKER!$N1744,Invoicing!$A$1:$H$1,0),FALSE)</f>
        <v>#N/A</v>
      </c>
      <c r="AM1742" s="78">
        <f>VLOOKUP($E1742,Invoicing!$A$1:$H$8,MATCH(TRACKER!$O$1,Invoicing!$A$1:$H$1,0),FALSE)</f>
        <v>45</v>
      </c>
      <c r="AN1742" s="78">
        <f t="shared" si="554"/>
        <v>0</v>
      </c>
      <c r="AO1742" s="2">
        <f t="shared" si="555"/>
        <v>3</v>
      </c>
      <c r="AP1742" s="2" t="str">
        <f t="shared" si="556"/>
        <v>WEEK</v>
      </c>
      <c r="AQ1742" s="2" t="str">
        <f t="shared" si="557"/>
        <v>AZOIA LOGISTICSWEEK</v>
      </c>
      <c r="AR1742" s="71">
        <f t="shared" si="558"/>
        <v>550</v>
      </c>
      <c r="AS1742" s="71">
        <f>VLOOKUP(AJ1742,Invoicing!A:K,10,FALSE)</f>
        <v>25</v>
      </c>
      <c r="AT1742" s="71">
        <f t="shared" si="559"/>
        <v>575</v>
      </c>
    </row>
    <row r="1743" spans="1:46">
      <c r="A1743" s="37" t="s">
        <v>58</v>
      </c>
      <c r="B1743" s="3" t="s">
        <v>38</v>
      </c>
      <c r="C1743" s="11">
        <v>45577.825694444444</v>
      </c>
      <c r="D1743" s="11">
        <v>45577.791666666664</v>
      </c>
      <c r="E1743" s="11" t="s">
        <v>45</v>
      </c>
      <c r="F1743" s="11" t="s">
        <v>40</v>
      </c>
      <c r="G1743" s="3" t="s">
        <v>1920</v>
      </c>
      <c r="H1743" s="3" t="s">
        <v>41</v>
      </c>
      <c r="I1743" s="11">
        <v>45579.416666666664</v>
      </c>
      <c r="J1743" s="12">
        <v>45580.09652777778</v>
      </c>
      <c r="K1743" s="12">
        <v>45580.104166666664</v>
      </c>
      <c r="L1743" s="12">
        <v>45580.104166666664</v>
      </c>
      <c r="M1743" s="12" t="s">
        <v>115</v>
      </c>
      <c r="N1743" s="3" t="s">
        <v>42</v>
      </c>
      <c r="O1743" s="3">
        <v>0</v>
      </c>
      <c r="P1743" s="1">
        <f t="shared" si="540"/>
        <v>42</v>
      </c>
      <c r="Q1743" s="1">
        <f t="shared" si="541"/>
        <v>10</v>
      </c>
      <c r="R1743" s="72">
        <f t="shared" si="542"/>
        <v>45580.09652777778</v>
      </c>
      <c r="S1743" s="73">
        <f t="shared" si="543"/>
        <v>1.5909722222204437</v>
      </c>
      <c r="T1743" s="74">
        <f>Table2[[#This Row],[ETA A OFRECIMIENTO]]*24</f>
        <v>38.183333333290648</v>
      </c>
      <c r="U1743" s="1" t="str">
        <f t="shared" si="544"/>
        <v>YES</v>
      </c>
      <c r="V1743" s="73">
        <f t="shared" si="545"/>
        <v>0.6875</v>
      </c>
      <c r="W1743" s="74">
        <f>Table2[[#This Row],[DEL. AVAILABLE A SLOT]]*24</f>
        <v>16.5</v>
      </c>
      <c r="X1743" s="1" t="str">
        <f t="shared" si="546"/>
        <v>SI</v>
      </c>
      <c r="Y1743" s="73">
        <f t="shared" si="547"/>
        <v>2.2784722222204437</v>
      </c>
      <c r="Z1743" s="74">
        <f>Table2[[#This Row],[ETA A TIMESLOT]]*24</f>
        <v>54.683333333290648</v>
      </c>
      <c r="AA1743" s="73">
        <f t="shared" si="548"/>
        <v>0</v>
      </c>
      <c r="AB1743" s="73" t="str">
        <f t="shared" si="549"/>
        <v>SI</v>
      </c>
      <c r="AC1743" s="74">
        <f>Table2[[#This Row],[PUNTUALIDAD (H)]]*24</f>
        <v>0</v>
      </c>
      <c r="AD1743" s="73">
        <f t="shared" si="550"/>
        <v>2.2784722222204437</v>
      </c>
      <c r="AE1743" s="74">
        <f>Table2[[#This Row],[ATA TO UNLOADING]]*24</f>
        <v>54.683333333290648</v>
      </c>
      <c r="AF1743" s="74" t="str">
        <f>IF(Table2[[#This Row],[ATA TO UNLOADING 2]]&lt;=48,"YES","NO")</f>
        <v>NO</v>
      </c>
      <c r="AG1743" s="75">
        <f t="shared" si="551"/>
        <v>0.10416666666424135</v>
      </c>
      <c r="AH1743" s="2" t="s">
        <v>24</v>
      </c>
      <c r="AI1743" s="2" t="str">
        <f t="shared" si="552"/>
        <v>MRKU4869721</v>
      </c>
      <c r="AJ1743" s="76" t="str">
        <f t="shared" si="553"/>
        <v>OM TRANSPORT</v>
      </c>
      <c r="AK1743" s="77">
        <f>IF($M1743="TRUCK",VLOOKUP($AQ1743,Invoicing!$A$17:$B$49,MATCH($AK$1,Invoicing!$A$17:$B$17,0),FALSE),VLOOKUP($AQ1743,Invoicing!$N$17:$O$21,MATCH($AK$1,Invoicing!$N$17:$O$17,0),FALSE))</f>
        <v>475</v>
      </c>
      <c r="AL1743" s="78" t="e">
        <f>VLOOKUP($E1743,Invoicing!$A$1:$H$8,MATCH(TRACKER!$N1745,Invoicing!$A$1:$H$1,0),FALSE)</f>
        <v>#N/A</v>
      </c>
      <c r="AM1743" s="78">
        <f>VLOOKUP($E1743,Invoicing!$A$1:$H$8,MATCH(TRACKER!$O$1,Invoicing!$A$1:$H$1,0),FALSE)</f>
        <v>50</v>
      </c>
      <c r="AN1743" s="78">
        <f t="shared" si="554"/>
        <v>0</v>
      </c>
      <c r="AO1743" s="2">
        <f t="shared" si="555"/>
        <v>2</v>
      </c>
      <c r="AP1743" s="2" t="str">
        <f t="shared" si="556"/>
        <v>NIGHT</v>
      </c>
      <c r="AQ1743" s="2" t="str">
        <f t="shared" si="557"/>
        <v>OM TRANSPORTNIGHT</v>
      </c>
      <c r="AR1743" s="71">
        <f t="shared" si="558"/>
        <v>475</v>
      </c>
      <c r="AS1743" s="71">
        <f>VLOOKUP(AJ1743,Invoicing!A:K,10,FALSE)</f>
        <v>25</v>
      </c>
      <c r="AT1743" s="71">
        <f t="shared" si="559"/>
        <v>500</v>
      </c>
    </row>
    <row r="1744" spans="1:46">
      <c r="A1744" s="37" t="s">
        <v>58</v>
      </c>
      <c r="B1744" s="3" t="s">
        <v>38</v>
      </c>
      <c r="C1744" s="11">
        <v>45577.825694444444</v>
      </c>
      <c r="D1744" s="11">
        <v>45577.791666666664</v>
      </c>
      <c r="E1744" s="11" t="s">
        <v>49</v>
      </c>
      <c r="F1744" s="11" t="s">
        <v>40</v>
      </c>
      <c r="G1744" s="3" t="s">
        <v>1921</v>
      </c>
      <c r="H1744" s="3" t="s">
        <v>41</v>
      </c>
      <c r="I1744" s="11">
        <v>45579.416666666664</v>
      </c>
      <c r="J1744" s="12">
        <v>45583.569444444445</v>
      </c>
      <c r="K1744" s="12">
        <v>45583.583333333336</v>
      </c>
      <c r="L1744" s="12">
        <v>45583.576388888891</v>
      </c>
      <c r="M1744" s="12" t="s">
        <v>12</v>
      </c>
      <c r="N1744" s="3" t="s">
        <v>42</v>
      </c>
      <c r="O1744" s="3">
        <v>0</v>
      </c>
      <c r="P1744" s="1">
        <f t="shared" si="540"/>
        <v>42</v>
      </c>
      <c r="Q1744" s="1">
        <f t="shared" si="541"/>
        <v>10</v>
      </c>
      <c r="R1744" s="72">
        <f t="shared" si="542"/>
        <v>45583.569444444445</v>
      </c>
      <c r="S1744" s="73">
        <f t="shared" si="543"/>
        <v>1.5909722222204437</v>
      </c>
      <c r="T1744" s="74">
        <f>Table2[[#This Row],[ETA A OFRECIMIENTO]]*24</f>
        <v>38.183333333290648</v>
      </c>
      <c r="U1744" s="1" t="str">
        <f t="shared" si="544"/>
        <v>YES</v>
      </c>
      <c r="V1744" s="73">
        <f t="shared" si="545"/>
        <v>4.1666666666715173</v>
      </c>
      <c r="W1744" s="74">
        <f>Table2[[#This Row],[DEL. AVAILABLE A SLOT]]*24</f>
        <v>100.00000000011642</v>
      </c>
      <c r="X1744" s="1" t="str">
        <f t="shared" si="546"/>
        <v>NO</v>
      </c>
      <c r="Y1744" s="73">
        <f t="shared" si="547"/>
        <v>5.757638888891961</v>
      </c>
      <c r="Z1744" s="74">
        <f>Table2[[#This Row],[ETA A TIMESLOT]]*24</f>
        <v>138.18333333340706</v>
      </c>
      <c r="AA1744" s="73">
        <f t="shared" si="548"/>
        <v>0</v>
      </c>
      <c r="AB1744" s="73" t="str">
        <f t="shared" si="549"/>
        <v>SI</v>
      </c>
      <c r="AC1744" s="74">
        <f>Table2[[#This Row],[PUNTUALIDAD (H)]]*24</f>
        <v>0</v>
      </c>
      <c r="AD1744" s="73">
        <f t="shared" si="550"/>
        <v>5.7506944444467081</v>
      </c>
      <c r="AE1744" s="74">
        <f>Table2[[#This Row],[ATA TO UNLOADING]]*24</f>
        <v>138.01666666672099</v>
      </c>
      <c r="AF1744" s="74" t="str">
        <f>IF(Table2[[#This Row],[ATA TO UNLOADING 2]]&lt;=48,"YES","NO")</f>
        <v>NO</v>
      </c>
      <c r="AG1744" s="75">
        <f t="shared" si="551"/>
        <v>0.58333333333575865</v>
      </c>
      <c r="AH1744" s="2" t="s">
        <v>42</v>
      </c>
      <c r="AI1744" s="2" t="str">
        <f t="shared" si="552"/>
        <v>MRKU4886879</v>
      </c>
      <c r="AJ1744" s="76" t="str">
        <f t="shared" si="553"/>
        <v>CTU FLEVOKUST BV</v>
      </c>
      <c r="AK1744" s="77">
        <f>IF($M1744="TRUCK",VLOOKUP($AQ1744,Invoicing!$A$17:$B$49,MATCH($AK$1,Invoicing!$A$17:$B$17,0),FALSE),VLOOKUP($AQ1744,Invoicing!$N$17:$O$21,MATCH($AK$1,Invoicing!$N$17:$O$17,0),FALSE))</f>
        <v>380</v>
      </c>
      <c r="AL1744" s="78" t="e">
        <f>VLOOKUP($E1744,Invoicing!$A$1:$H$8,MATCH(TRACKER!$N1746,Invoicing!$A$1:$H$1,0),FALSE)</f>
        <v>#N/A</v>
      </c>
      <c r="AM1744" s="78">
        <v>35</v>
      </c>
      <c r="AN1744" s="78">
        <f t="shared" si="554"/>
        <v>0</v>
      </c>
      <c r="AO1744" s="2">
        <f t="shared" si="555"/>
        <v>5</v>
      </c>
      <c r="AP1744" s="2" t="str">
        <f t="shared" si="556"/>
        <v>WEEK</v>
      </c>
      <c r="AQ1744" s="2" t="str">
        <f t="shared" si="557"/>
        <v>CTU FLEVOKUST BVWEEK</v>
      </c>
      <c r="AR1744" s="71">
        <f t="shared" si="558"/>
        <v>380</v>
      </c>
      <c r="AS1744" s="71">
        <f>VLOOKUP(AJ1744,Invoicing!A:K,10,FALSE)</f>
        <v>0</v>
      </c>
      <c r="AT1744" s="71">
        <f t="shared" si="559"/>
        <v>380</v>
      </c>
    </row>
    <row r="1745" spans="1:47">
      <c r="A1745" s="37" t="s">
        <v>58</v>
      </c>
      <c r="B1745" s="3" t="s">
        <v>38</v>
      </c>
      <c r="C1745" s="11">
        <v>45577.825694444444</v>
      </c>
      <c r="D1745" s="11">
        <v>45577.791666666664</v>
      </c>
      <c r="E1745" s="11" t="s">
        <v>45</v>
      </c>
      <c r="F1745" s="11" t="s">
        <v>40</v>
      </c>
      <c r="G1745" s="3" t="s">
        <v>1922</v>
      </c>
      <c r="H1745" s="3" t="s">
        <v>41</v>
      </c>
      <c r="I1745" s="11">
        <v>45579.416666666664</v>
      </c>
      <c r="J1745" s="12">
        <v>45581.338888888888</v>
      </c>
      <c r="K1745" s="12">
        <v>45581.520833333336</v>
      </c>
      <c r="L1745" s="12">
        <v>45581.444444444445</v>
      </c>
      <c r="M1745" s="12" t="s">
        <v>115</v>
      </c>
      <c r="N1745" s="3" t="s">
        <v>42</v>
      </c>
      <c r="O1745" s="3">
        <v>1</v>
      </c>
      <c r="P1745" s="1">
        <f t="shared" si="540"/>
        <v>42</v>
      </c>
      <c r="Q1745" s="1">
        <f t="shared" si="541"/>
        <v>10</v>
      </c>
      <c r="R1745" s="72">
        <f t="shared" si="542"/>
        <v>45581.338888888888</v>
      </c>
      <c r="S1745" s="73">
        <f t="shared" si="543"/>
        <v>1.5909722222204437</v>
      </c>
      <c r="T1745" s="74">
        <f>Table2[[#This Row],[ETA A OFRECIMIENTO]]*24</f>
        <v>38.183333333290648</v>
      </c>
      <c r="U1745" s="1" t="str">
        <f t="shared" si="544"/>
        <v>YES</v>
      </c>
      <c r="V1745" s="73">
        <f t="shared" si="545"/>
        <v>2.1041666666715173</v>
      </c>
      <c r="W1745" s="74">
        <f>Table2[[#This Row],[DEL. AVAILABLE A SLOT]]*24</f>
        <v>50.500000000116415</v>
      </c>
      <c r="X1745" s="1" t="str">
        <f t="shared" si="546"/>
        <v>NO</v>
      </c>
      <c r="Y1745" s="73">
        <f t="shared" si="547"/>
        <v>3.695138888891961</v>
      </c>
      <c r="Z1745" s="74">
        <f>Table2[[#This Row],[ETA A TIMESLOT]]*24</f>
        <v>88.683333333407063</v>
      </c>
      <c r="AA1745" s="73">
        <f t="shared" si="548"/>
        <v>0</v>
      </c>
      <c r="AB1745" s="73" t="str">
        <f t="shared" si="549"/>
        <v>SI</v>
      </c>
      <c r="AC1745" s="74">
        <f>Table2[[#This Row],[PUNTUALIDAD (H)]]*24</f>
        <v>0</v>
      </c>
      <c r="AD1745" s="73">
        <f t="shared" si="550"/>
        <v>3.6187500000014552</v>
      </c>
      <c r="AE1745" s="74">
        <f>Table2[[#This Row],[ATA TO UNLOADING]]*24</f>
        <v>86.850000000034925</v>
      </c>
      <c r="AF1745" s="74" t="str">
        <f>IF(Table2[[#This Row],[ATA TO UNLOADING 2]]&lt;=48,"YES","NO")</f>
        <v>NO</v>
      </c>
      <c r="AG1745" s="75">
        <f t="shared" si="551"/>
        <v>0.52083333333575865</v>
      </c>
      <c r="AH1745" s="2" t="s">
        <v>42</v>
      </c>
      <c r="AI1745" s="2" t="str">
        <f t="shared" si="552"/>
        <v>MRKU5104845</v>
      </c>
      <c r="AJ1745" s="76" t="str">
        <f t="shared" si="553"/>
        <v>OM TRANSPORT</v>
      </c>
      <c r="AK1745" s="77">
        <f>IF($M1745="TRUCK",VLOOKUP($AQ1745,Invoicing!$A$17:$B$49,MATCH($AK$1,Invoicing!$A$17:$B$17,0),FALSE),VLOOKUP($AQ1745,Invoicing!$N$17:$O$21,MATCH($AK$1,Invoicing!$N$17:$O$17,0),FALSE))</f>
        <v>475</v>
      </c>
      <c r="AL1745" s="78" t="e">
        <f>VLOOKUP($E1745,Invoicing!$A$1:$H$8,MATCH(TRACKER!$N1747,Invoicing!$A$1:$H$1,0),FALSE)</f>
        <v>#N/A</v>
      </c>
      <c r="AM1745" s="78">
        <f>VLOOKUP($E1745,Invoicing!$A$1:$H$8,MATCH(TRACKER!$O$1,Invoicing!$A$1:$H$1,0),FALSE)</f>
        <v>50</v>
      </c>
      <c r="AN1745" s="78">
        <f t="shared" si="554"/>
        <v>50</v>
      </c>
      <c r="AO1745" s="2">
        <f t="shared" si="555"/>
        <v>3</v>
      </c>
      <c r="AP1745" s="2" t="str">
        <f t="shared" si="556"/>
        <v>WEEK</v>
      </c>
      <c r="AQ1745" s="2" t="str">
        <f t="shared" si="557"/>
        <v>OM TRANSPORTWEEK</v>
      </c>
      <c r="AR1745" s="71">
        <f t="shared" si="558"/>
        <v>525</v>
      </c>
      <c r="AS1745" s="71">
        <f>VLOOKUP(AJ1745,Invoicing!A:K,10,FALSE)</f>
        <v>25</v>
      </c>
      <c r="AT1745" s="71">
        <f t="shared" si="559"/>
        <v>550</v>
      </c>
    </row>
    <row r="1746" spans="1:47">
      <c r="A1746" s="37" t="s">
        <v>58</v>
      </c>
      <c r="B1746" s="3" t="s">
        <v>38</v>
      </c>
      <c r="C1746" s="11">
        <v>45577.825694444444</v>
      </c>
      <c r="D1746" s="11">
        <v>45577.791666666664</v>
      </c>
      <c r="E1746" s="11" t="s">
        <v>45</v>
      </c>
      <c r="F1746" s="11" t="s">
        <v>40</v>
      </c>
      <c r="G1746" s="3" t="s">
        <v>1923</v>
      </c>
      <c r="H1746" s="3" t="s">
        <v>46</v>
      </c>
      <c r="I1746" s="11">
        <v>45579.416666666664</v>
      </c>
      <c r="J1746" s="12">
        <v>45581.838194444441</v>
      </c>
      <c r="K1746" s="12">
        <v>45581.9375</v>
      </c>
      <c r="L1746" s="12">
        <v>45581.838194444441</v>
      </c>
      <c r="M1746" s="61" t="s">
        <v>115</v>
      </c>
      <c r="N1746" s="3" t="s">
        <v>42</v>
      </c>
      <c r="O1746" s="3">
        <v>0</v>
      </c>
      <c r="P1746" s="1">
        <f t="shared" si="540"/>
        <v>42</v>
      </c>
      <c r="Q1746" s="1">
        <f t="shared" si="541"/>
        <v>10</v>
      </c>
      <c r="R1746" s="72">
        <f t="shared" si="542"/>
        <v>45581.838194444441</v>
      </c>
      <c r="S1746" s="73">
        <f t="shared" si="543"/>
        <v>1.5909722222204437</v>
      </c>
      <c r="T1746" s="74">
        <f>Table2[[#This Row],[ETA A OFRECIMIENTO]]*24</f>
        <v>38.183333333290648</v>
      </c>
      <c r="U1746" s="1" t="str">
        <f t="shared" si="544"/>
        <v>YES</v>
      </c>
      <c r="V1746" s="73">
        <f t="shared" si="545"/>
        <v>2.5208333333357587</v>
      </c>
      <c r="W1746" s="74">
        <f>Table2[[#This Row],[DEL. AVAILABLE A SLOT]]*24</f>
        <v>60.500000000058208</v>
      </c>
      <c r="X1746" s="1" t="str">
        <f t="shared" si="546"/>
        <v>NO</v>
      </c>
      <c r="Y1746" s="73">
        <f t="shared" si="547"/>
        <v>4.1118055555562023</v>
      </c>
      <c r="Z1746" s="74">
        <f>Table2[[#This Row],[ETA A TIMESLOT]]*24</f>
        <v>98.683333333348855</v>
      </c>
      <c r="AA1746" s="73">
        <f t="shared" si="548"/>
        <v>0</v>
      </c>
      <c r="AB1746" s="73" t="str">
        <f t="shared" si="549"/>
        <v>SI</v>
      </c>
      <c r="AC1746" s="74">
        <f>Table2[[#This Row],[PUNTUALIDAD (H)]]*24</f>
        <v>0</v>
      </c>
      <c r="AD1746" s="73">
        <f t="shared" si="550"/>
        <v>4.0124999999970896</v>
      </c>
      <c r="AE1746" s="74">
        <f>Table2[[#This Row],[ATA TO UNLOADING]]*24</f>
        <v>96.299999999930151</v>
      </c>
      <c r="AF1746" s="74" t="str">
        <f>IF(Table2[[#This Row],[ATA TO UNLOADING 2]]&lt;=48,"YES","NO")</f>
        <v>NO</v>
      </c>
      <c r="AG1746" s="75">
        <f t="shared" si="551"/>
        <v>0.9375</v>
      </c>
      <c r="AH1746" s="2" t="s">
        <v>24</v>
      </c>
      <c r="AI1746" s="2" t="str">
        <f t="shared" si="552"/>
        <v>MRKU5272480</v>
      </c>
      <c r="AJ1746" s="76" t="str">
        <f t="shared" si="553"/>
        <v>OM TRANSPORT</v>
      </c>
      <c r="AK1746" s="77">
        <f>IF($M1746="TRUCK",VLOOKUP($AQ1746,Invoicing!$A$17:$B$49,MATCH($AK$1,Invoicing!$A$17:$B$17,0),FALSE),VLOOKUP($AQ1746,Invoicing!$N$17:$O$21,MATCH($AK$1,Invoicing!$N$17:$O$17,0),FALSE))</f>
        <v>475</v>
      </c>
      <c r="AL1746" s="78" t="e">
        <f>VLOOKUP($E1746,Invoicing!$A$1:$H$8,MATCH(TRACKER!$N1748,Invoicing!$A$1:$H$1,0),FALSE)</f>
        <v>#N/A</v>
      </c>
      <c r="AM1746" s="78">
        <f>VLOOKUP($E1746,Invoicing!$A$1:$H$8,MATCH(TRACKER!$O$1,Invoicing!$A$1:$H$1,0),FALSE)</f>
        <v>50</v>
      </c>
      <c r="AN1746" s="78">
        <f t="shared" si="554"/>
        <v>0</v>
      </c>
      <c r="AO1746" s="2">
        <f t="shared" si="555"/>
        <v>3</v>
      </c>
      <c r="AP1746" s="2" t="str">
        <f t="shared" si="556"/>
        <v>NIGHT</v>
      </c>
      <c r="AQ1746" s="2" t="str">
        <f t="shared" si="557"/>
        <v>OM TRANSPORTNIGHT</v>
      </c>
      <c r="AR1746" s="71">
        <f t="shared" si="558"/>
        <v>475</v>
      </c>
      <c r="AS1746" s="71">
        <f>VLOOKUP(AJ1746,Invoicing!A:K,10,FALSE)</f>
        <v>25</v>
      </c>
      <c r="AT1746" s="71">
        <f t="shared" si="559"/>
        <v>500</v>
      </c>
    </row>
    <row r="1747" spans="1:47">
      <c r="A1747" s="37" t="s">
        <v>58</v>
      </c>
      <c r="B1747" s="3" t="s">
        <v>38</v>
      </c>
      <c r="C1747" s="11">
        <v>45577.825694444444</v>
      </c>
      <c r="D1747" s="11">
        <v>45577.791666666664</v>
      </c>
      <c r="E1747" s="11" t="s">
        <v>44</v>
      </c>
      <c r="F1747" s="11" t="s">
        <v>40</v>
      </c>
      <c r="G1747" s="3" t="s">
        <v>1924</v>
      </c>
      <c r="H1747" s="3" t="s">
        <v>46</v>
      </c>
      <c r="I1747" s="11">
        <v>45579.416666666664</v>
      </c>
      <c r="J1747" s="12">
        <v>45581.225694444445</v>
      </c>
      <c r="K1747" s="12">
        <v>45581.25</v>
      </c>
      <c r="L1747" s="12">
        <v>45581.232638888891</v>
      </c>
      <c r="M1747" s="12" t="s">
        <v>115</v>
      </c>
      <c r="N1747" s="3" t="s">
        <v>42</v>
      </c>
      <c r="O1747" s="3">
        <v>1</v>
      </c>
      <c r="P1747" s="1">
        <f t="shared" si="540"/>
        <v>42</v>
      </c>
      <c r="Q1747" s="1">
        <f t="shared" si="541"/>
        <v>10</v>
      </c>
      <c r="R1747" s="72">
        <f t="shared" si="542"/>
        <v>45581.225694444445</v>
      </c>
      <c r="S1747" s="73">
        <f t="shared" si="543"/>
        <v>1.5909722222204437</v>
      </c>
      <c r="T1747" s="74">
        <f>Table2[[#This Row],[ETA A OFRECIMIENTO]]*24</f>
        <v>38.183333333290648</v>
      </c>
      <c r="U1747" s="1" t="str">
        <f t="shared" si="544"/>
        <v>YES</v>
      </c>
      <c r="V1747" s="73">
        <f t="shared" si="545"/>
        <v>1.8333333333357587</v>
      </c>
      <c r="W1747" s="74">
        <f>Table2[[#This Row],[DEL. AVAILABLE A SLOT]]*24</f>
        <v>44.000000000058208</v>
      </c>
      <c r="X1747" s="1" t="str">
        <f t="shared" si="546"/>
        <v>NO</v>
      </c>
      <c r="Y1747" s="73">
        <f t="shared" si="547"/>
        <v>3.4243055555562023</v>
      </c>
      <c r="Z1747" s="74">
        <f>Table2[[#This Row],[ETA A TIMESLOT]]*24</f>
        <v>82.183333333348855</v>
      </c>
      <c r="AA1747" s="73">
        <f t="shared" si="548"/>
        <v>0</v>
      </c>
      <c r="AB1747" s="73" t="str">
        <f t="shared" si="549"/>
        <v>SI</v>
      </c>
      <c r="AC1747" s="74">
        <f>Table2[[#This Row],[PUNTUALIDAD (H)]]*24</f>
        <v>0</v>
      </c>
      <c r="AD1747" s="73">
        <f t="shared" si="550"/>
        <v>3.4069444444467081</v>
      </c>
      <c r="AE1747" s="74">
        <f>Table2[[#This Row],[ATA TO UNLOADING]]*24</f>
        <v>81.766666666720994</v>
      </c>
      <c r="AF1747" s="74" t="str">
        <f>IF(Table2[[#This Row],[ATA TO UNLOADING 2]]&lt;=48,"YES","NO")</f>
        <v>NO</v>
      </c>
      <c r="AG1747" s="75">
        <f t="shared" si="551"/>
        <v>0.25</v>
      </c>
      <c r="AH1747" s="2" t="s">
        <v>42</v>
      </c>
      <c r="AI1747" s="2" t="str">
        <f t="shared" si="552"/>
        <v>MRKU5394575</v>
      </c>
      <c r="AJ1747" s="76" t="str">
        <f t="shared" si="553"/>
        <v>MSI</v>
      </c>
      <c r="AK1747" s="77">
        <f>IF($M1747="TRUCK",VLOOKUP($AQ1747,Invoicing!$A$17:$B$49,MATCH($AK$1,Invoicing!$A$17:$B$17,0),FALSE),VLOOKUP($AQ1747,Invoicing!$N$17:$O$21,MATCH($AK$1,Invoicing!$N$17:$O$17,0),FALSE))</f>
        <v>480</v>
      </c>
      <c r="AL1747" s="78" t="e">
        <f>VLOOKUP($E1747,Invoicing!$A$1:$H$8,MATCH(TRACKER!$N1749,Invoicing!$A$1:$H$1,0),FALSE)</f>
        <v>#N/A</v>
      </c>
      <c r="AM1747" s="78">
        <f>VLOOKUP($E1747,Invoicing!$A$1:$H$8,MATCH(TRACKER!$O$1,Invoicing!$A$1:$H$1,0),FALSE)</f>
        <v>50</v>
      </c>
      <c r="AN1747" s="78">
        <f t="shared" si="554"/>
        <v>50</v>
      </c>
      <c r="AO1747" s="2">
        <f t="shared" si="555"/>
        <v>3</v>
      </c>
      <c r="AP1747" s="2" t="str">
        <f t="shared" si="556"/>
        <v>WEEK</v>
      </c>
      <c r="AQ1747" s="2" t="str">
        <f t="shared" si="557"/>
        <v>MSIWEEK</v>
      </c>
      <c r="AR1747" s="71">
        <f t="shared" si="558"/>
        <v>530</v>
      </c>
      <c r="AS1747" s="71">
        <f>VLOOKUP(AJ1747,Invoicing!A:K,10,FALSE)</f>
        <v>25</v>
      </c>
      <c r="AT1747" s="71">
        <f t="shared" si="559"/>
        <v>555</v>
      </c>
    </row>
    <row r="1748" spans="1:47">
      <c r="A1748" s="37" t="s">
        <v>58</v>
      </c>
      <c r="B1748" s="3" t="s">
        <v>38</v>
      </c>
      <c r="C1748" s="11">
        <v>45577.825694444444</v>
      </c>
      <c r="D1748" s="11">
        <v>45577.791666666664</v>
      </c>
      <c r="E1748" s="11" t="s">
        <v>45</v>
      </c>
      <c r="F1748" s="11" t="s">
        <v>40</v>
      </c>
      <c r="G1748" s="3" t="s">
        <v>1925</v>
      </c>
      <c r="H1748" s="3" t="s">
        <v>2821</v>
      </c>
      <c r="I1748" s="11">
        <v>45579.416666666664</v>
      </c>
      <c r="J1748" s="12">
        <v>45579.363194444442</v>
      </c>
      <c r="K1748" s="12">
        <v>45579.416666666664</v>
      </c>
      <c r="L1748" s="12">
        <v>45579.454861111109</v>
      </c>
      <c r="M1748" s="12" t="s">
        <v>115</v>
      </c>
      <c r="N1748" s="3" t="s">
        <v>42</v>
      </c>
      <c r="O1748" s="3">
        <v>0</v>
      </c>
      <c r="P1748" s="1">
        <f t="shared" si="540"/>
        <v>42</v>
      </c>
      <c r="Q1748" s="1">
        <f t="shared" si="541"/>
        <v>10</v>
      </c>
      <c r="R1748" s="72">
        <f t="shared" si="542"/>
        <v>45579.363194444442</v>
      </c>
      <c r="S1748" s="73">
        <f t="shared" si="543"/>
        <v>1.5909722222204437</v>
      </c>
      <c r="T1748" s="74">
        <f>Table2[[#This Row],[ETA A OFRECIMIENTO]]*24</f>
        <v>38.183333333290648</v>
      </c>
      <c r="U1748" s="1" t="str">
        <f t="shared" si="544"/>
        <v>YES</v>
      </c>
      <c r="V1748" s="73">
        <f t="shared" si="545"/>
        <v>0</v>
      </c>
      <c r="W1748" s="74">
        <f>Table2[[#This Row],[DEL. AVAILABLE A SLOT]]*24</f>
        <v>0</v>
      </c>
      <c r="X1748" s="1" t="str">
        <f t="shared" si="546"/>
        <v>SI</v>
      </c>
      <c r="Y1748" s="73">
        <f t="shared" si="547"/>
        <v>1.5909722222204437</v>
      </c>
      <c r="Z1748" s="74">
        <f>Table2[[#This Row],[ETA A TIMESLOT]]*24</f>
        <v>38.183333333290648</v>
      </c>
      <c r="AA1748" s="73">
        <f t="shared" si="548"/>
        <v>0</v>
      </c>
      <c r="AB1748" s="73" t="str">
        <f t="shared" si="549"/>
        <v>SI</v>
      </c>
      <c r="AC1748" s="74">
        <f>Table2[[#This Row],[PUNTUALIDAD (H)]]*24</f>
        <v>0</v>
      </c>
      <c r="AD1748" s="73">
        <f t="shared" si="550"/>
        <v>1.6291666666656965</v>
      </c>
      <c r="AE1748" s="74">
        <f>Table2[[#This Row],[ATA TO UNLOADING]]*24</f>
        <v>39.099999999976717</v>
      </c>
      <c r="AF1748" s="74" t="str">
        <f>IF(Table2[[#This Row],[ATA TO UNLOADING 2]]&lt;=48,"YES","NO")</f>
        <v>YES</v>
      </c>
      <c r="AG1748" s="75">
        <f t="shared" si="551"/>
        <v>0.41666666666424135</v>
      </c>
      <c r="AH1748" s="2" t="s">
        <v>42</v>
      </c>
      <c r="AI1748" s="2" t="str">
        <f t="shared" si="552"/>
        <v>MRKU9465743</v>
      </c>
      <c r="AJ1748" s="76" t="str">
        <f t="shared" si="553"/>
        <v>OM TRANSPORT</v>
      </c>
      <c r="AK1748" s="77">
        <f>IF($M1748="TRUCK",VLOOKUP($AQ1748,Invoicing!$A$17:$B$49,MATCH($AK$1,Invoicing!$A$17:$B$17,0),FALSE),VLOOKUP($AQ1748,Invoicing!$N$17:$O$21,MATCH($AK$1,Invoicing!$N$17:$O$17,0),FALSE))</f>
        <v>475</v>
      </c>
      <c r="AL1748" s="78">
        <f>VLOOKUP($E1748,Invoicing!$A$1:$H$8,MATCH(TRACKER!$N1750,Invoicing!$A$1:$H$1,0),FALSE)</f>
        <v>110</v>
      </c>
      <c r="AM1748" s="78">
        <f>VLOOKUP($E1748,Invoicing!$A$1:$H$8,MATCH(TRACKER!$O$1,Invoicing!$A$1:$H$1,0),FALSE)</f>
        <v>50</v>
      </c>
      <c r="AN1748" s="78">
        <f t="shared" si="554"/>
        <v>0</v>
      </c>
      <c r="AO1748" s="2">
        <f t="shared" si="555"/>
        <v>1</v>
      </c>
      <c r="AP1748" s="2" t="str">
        <f t="shared" si="556"/>
        <v>WEEK</v>
      </c>
      <c r="AQ1748" s="2" t="str">
        <f t="shared" si="557"/>
        <v>OM TRANSPORTWEEK</v>
      </c>
      <c r="AR1748" s="71">
        <f t="shared" si="558"/>
        <v>585</v>
      </c>
      <c r="AS1748" s="71">
        <f>VLOOKUP(AJ1748,Invoicing!A:K,10,FALSE)</f>
        <v>25</v>
      </c>
      <c r="AT1748" s="71">
        <f t="shared" si="559"/>
        <v>610</v>
      </c>
    </row>
    <row r="1749" spans="1:47">
      <c r="A1749" s="37" t="s">
        <v>58</v>
      </c>
      <c r="B1749" s="3" t="s">
        <v>38</v>
      </c>
      <c r="C1749" s="11">
        <v>45577.825694444444</v>
      </c>
      <c r="D1749" s="11">
        <v>45577.791666666664</v>
      </c>
      <c r="E1749" s="11" t="s">
        <v>44</v>
      </c>
      <c r="F1749" s="11" t="s">
        <v>40</v>
      </c>
      <c r="G1749" s="3" t="s">
        <v>1926</v>
      </c>
      <c r="H1749" s="3" t="s">
        <v>2821</v>
      </c>
      <c r="I1749" s="11">
        <v>45579.416666666664</v>
      </c>
      <c r="J1749" s="12">
        <v>45579.435416666667</v>
      </c>
      <c r="K1749" s="12">
        <v>45579.458333333336</v>
      </c>
      <c r="L1749" s="12">
        <v>45579.527777777781</v>
      </c>
      <c r="M1749" s="12" t="s">
        <v>115</v>
      </c>
      <c r="N1749" s="3" t="s">
        <v>42</v>
      </c>
      <c r="O1749" s="3">
        <v>0</v>
      </c>
      <c r="P1749" s="1">
        <f t="shared" si="540"/>
        <v>42</v>
      </c>
      <c r="Q1749" s="1">
        <f t="shared" si="541"/>
        <v>10</v>
      </c>
      <c r="R1749" s="72">
        <f t="shared" si="542"/>
        <v>45579.435416666667</v>
      </c>
      <c r="S1749" s="73">
        <f t="shared" si="543"/>
        <v>1.5909722222204437</v>
      </c>
      <c r="T1749" s="74">
        <f>Table2[[#This Row],[ETA A OFRECIMIENTO]]*24</f>
        <v>38.183333333290648</v>
      </c>
      <c r="U1749" s="1" t="str">
        <f t="shared" si="544"/>
        <v>YES</v>
      </c>
      <c r="V1749" s="73">
        <f t="shared" si="545"/>
        <v>4.1666666671517305E-2</v>
      </c>
      <c r="W1749" s="74">
        <f>Table2[[#This Row],[DEL. AVAILABLE A SLOT]]*24</f>
        <v>1.0000000001164153</v>
      </c>
      <c r="X1749" s="1" t="str">
        <f t="shared" si="546"/>
        <v>SI</v>
      </c>
      <c r="Y1749" s="73">
        <f t="shared" si="547"/>
        <v>1.632638888891961</v>
      </c>
      <c r="Z1749" s="74">
        <f>Table2[[#This Row],[ETA A TIMESLOT]]*24</f>
        <v>39.183333333407063</v>
      </c>
      <c r="AA1749" s="73">
        <f t="shared" si="548"/>
        <v>0</v>
      </c>
      <c r="AB1749" s="73" t="str">
        <f t="shared" si="549"/>
        <v>SI</v>
      </c>
      <c r="AC1749" s="74">
        <f>Table2[[#This Row],[PUNTUALIDAD (H)]]*24</f>
        <v>0</v>
      </c>
      <c r="AD1749" s="73">
        <f t="shared" si="550"/>
        <v>1.7020833333372138</v>
      </c>
      <c r="AE1749" s="74">
        <f>Table2[[#This Row],[ATA TO UNLOADING]]*24</f>
        <v>40.850000000093132</v>
      </c>
      <c r="AF1749" s="74" t="str">
        <f>IF(Table2[[#This Row],[ATA TO UNLOADING 2]]&lt;=48,"YES","NO")</f>
        <v>YES</v>
      </c>
      <c r="AG1749" s="75">
        <f t="shared" si="551"/>
        <v>0.45833333333575865</v>
      </c>
      <c r="AH1749" s="2" t="s">
        <v>42</v>
      </c>
      <c r="AI1749" s="2" t="str">
        <f t="shared" si="552"/>
        <v>MRKU9670590</v>
      </c>
      <c r="AJ1749" s="76" t="str">
        <f t="shared" si="553"/>
        <v>MSI</v>
      </c>
      <c r="AK1749" s="77">
        <f>IF($M1749="TRUCK",VLOOKUP($AQ1749,Invoicing!$A$17:$B$49,MATCH($AK$1,Invoicing!$A$17:$B$17,0),FALSE),VLOOKUP($AQ1749,Invoicing!$N$17:$O$21,MATCH($AK$1,Invoicing!$N$17:$O$17,0),FALSE))</f>
        <v>480</v>
      </c>
      <c r="AL1749" s="78">
        <f>VLOOKUP($E1749,Invoicing!$A$1:$H$8,MATCH(TRACKER!$N1751,Invoicing!$A$1:$H$1,0),FALSE)</f>
        <v>120</v>
      </c>
      <c r="AM1749" s="78">
        <f>VLOOKUP($E1749,Invoicing!$A$1:$H$8,MATCH(TRACKER!$O$1,Invoicing!$A$1:$H$1,0),FALSE)</f>
        <v>50</v>
      </c>
      <c r="AN1749" s="78">
        <f t="shared" si="554"/>
        <v>0</v>
      </c>
      <c r="AO1749" s="2">
        <f t="shared" si="555"/>
        <v>1</v>
      </c>
      <c r="AP1749" s="2" t="str">
        <f t="shared" si="556"/>
        <v>WEEK</v>
      </c>
      <c r="AQ1749" s="2" t="str">
        <f t="shared" si="557"/>
        <v>MSIWEEK</v>
      </c>
      <c r="AR1749" s="71">
        <f t="shared" si="558"/>
        <v>600</v>
      </c>
      <c r="AS1749" s="71">
        <f>VLOOKUP(AJ1749,Invoicing!A:K,10,FALSE)</f>
        <v>25</v>
      </c>
      <c r="AT1749" s="71">
        <f t="shared" si="559"/>
        <v>625</v>
      </c>
    </row>
    <row r="1750" spans="1:47">
      <c r="A1750" s="37" t="s">
        <v>58</v>
      </c>
      <c r="B1750" s="3" t="s">
        <v>38</v>
      </c>
      <c r="C1750" s="11">
        <v>45577.825694444444</v>
      </c>
      <c r="D1750" s="11">
        <v>45577.791666666664</v>
      </c>
      <c r="E1750" s="11" t="s">
        <v>49</v>
      </c>
      <c r="F1750" s="11" t="s">
        <v>40</v>
      </c>
      <c r="G1750" s="3" t="s">
        <v>1927</v>
      </c>
      <c r="H1750" s="3" t="s">
        <v>41</v>
      </c>
      <c r="I1750" s="11">
        <v>45579.416666666664</v>
      </c>
      <c r="J1750" s="12">
        <v>45583.143750000003</v>
      </c>
      <c r="K1750" s="12">
        <v>45583.083333333336</v>
      </c>
      <c r="L1750" s="12">
        <v>45583.147222222222</v>
      </c>
      <c r="M1750" s="12" t="s">
        <v>12</v>
      </c>
      <c r="N1750" s="3" t="s">
        <v>13</v>
      </c>
      <c r="O1750" s="3">
        <v>0</v>
      </c>
      <c r="P1750" s="1">
        <f t="shared" si="540"/>
        <v>42</v>
      </c>
      <c r="Q1750" s="1">
        <f t="shared" si="541"/>
        <v>10</v>
      </c>
      <c r="R1750" s="72">
        <f t="shared" si="542"/>
        <v>45583.143750000003</v>
      </c>
      <c r="S1750" s="73">
        <f t="shared" si="543"/>
        <v>1.5909722222204437</v>
      </c>
      <c r="T1750" s="74">
        <f>Table2[[#This Row],[ETA A OFRECIMIENTO]]*24</f>
        <v>38.183333333290648</v>
      </c>
      <c r="U1750" s="1" t="str">
        <f t="shared" si="544"/>
        <v>YES</v>
      </c>
      <c r="V1750" s="73">
        <f t="shared" si="545"/>
        <v>3.6666666666715173</v>
      </c>
      <c r="W1750" s="74">
        <f>Table2[[#This Row],[DEL. AVAILABLE A SLOT]]*24</f>
        <v>88.000000000116415</v>
      </c>
      <c r="X1750" s="1" t="str">
        <f t="shared" si="546"/>
        <v>NO</v>
      </c>
      <c r="Y1750" s="73">
        <f t="shared" si="547"/>
        <v>5.257638888891961</v>
      </c>
      <c r="Z1750" s="74">
        <f>Table2[[#This Row],[ETA A TIMESLOT]]*24</f>
        <v>126.18333333340706</v>
      </c>
      <c r="AA1750" s="73">
        <f t="shared" si="548"/>
        <v>6.0416666667151731E-2</v>
      </c>
      <c r="AB1750" s="73" t="str">
        <f t="shared" si="549"/>
        <v>NO</v>
      </c>
      <c r="AC1750" s="74">
        <f>Table2[[#This Row],[PUNTUALIDAD (H)]]*24</f>
        <v>1.4500000000116415</v>
      </c>
      <c r="AD1750" s="73">
        <f t="shared" si="550"/>
        <v>5.3215277777781012</v>
      </c>
      <c r="AE1750" s="74">
        <f>Table2[[#This Row],[ATA TO UNLOADING]]*24</f>
        <v>127.71666666667443</v>
      </c>
      <c r="AF1750" s="74" t="str">
        <f>IF(Table2[[#This Row],[ATA TO UNLOADING 2]]&lt;=48,"YES","NO")</f>
        <v>NO</v>
      </c>
      <c r="AG1750" s="75">
        <f t="shared" si="551"/>
        <v>8.3333333335758653E-2</v>
      </c>
      <c r="AH1750" s="2" t="s">
        <v>24</v>
      </c>
      <c r="AI1750" s="2" t="str">
        <f t="shared" si="552"/>
        <v>MRSU3575520</v>
      </c>
      <c r="AJ1750" s="76" t="str">
        <f t="shared" si="553"/>
        <v>CTU FLEVOKUST BV</v>
      </c>
      <c r="AK1750" s="77">
        <f>IF($M1750="TRUCK",VLOOKUP($AQ1750,Invoicing!$A$17:$B$49,MATCH($AK$1,Invoicing!$A$17:$B$17,0),FALSE),VLOOKUP($AQ1750,Invoicing!$N$17:$O$21,MATCH($AK$1,Invoicing!$N$17:$O$17,0),FALSE))</f>
        <v>380</v>
      </c>
      <c r="AL1750" s="78">
        <v>100</v>
      </c>
      <c r="AM1750" s="78">
        <v>35</v>
      </c>
      <c r="AN1750" s="78">
        <f t="shared" si="554"/>
        <v>0</v>
      </c>
      <c r="AO1750" s="2">
        <f t="shared" si="555"/>
        <v>5</v>
      </c>
      <c r="AP1750" s="2" t="str">
        <f t="shared" si="556"/>
        <v>NIGHT</v>
      </c>
      <c r="AQ1750" s="2" t="str">
        <f t="shared" si="557"/>
        <v>CTU FLEVOKUST BVNIGHT</v>
      </c>
      <c r="AR1750" s="71">
        <f t="shared" si="558"/>
        <v>480</v>
      </c>
      <c r="AS1750" s="71">
        <f>VLOOKUP(AJ1750,Invoicing!A:K,10,FALSE)</f>
        <v>0</v>
      </c>
      <c r="AT1750" s="71">
        <f t="shared" si="559"/>
        <v>480</v>
      </c>
    </row>
    <row r="1751" spans="1:47">
      <c r="A1751" s="58" t="s">
        <v>58</v>
      </c>
      <c r="B1751" s="59" t="s">
        <v>38</v>
      </c>
      <c r="C1751" s="60">
        <v>45577.825694444444</v>
      </c>
      <c r="D1751" s="60">
        <v>45577.791666666664</v>
      </c>
      <c r="E1751" s="60" t="s">
        <v>39</v>
      </c>
      <c r="F1751" s="60" t="s">
        <v>40</v>
      </c>
      <c r="G1751" s="59" t="s">
        <v>1928</v>
      </c>
      <c r="H1751" s="3" t="s">
        <v>2821</v>
      </c>
      <c r="I1751" s="60">
        <v>45579.416666666664</v>
      </c>
      <c r="J1751" s="61">
        <v>45581.875694444447</v>
      </c>
      <c r="K1751" s="61">
        <v>45581.958333333336</v>
      </c>
      <c r="L1751" s="61">
        <v>45581.892361111109</v>
      </c>
      <c r="M1751" s="12" t="s">
        <v>115</v>
      </c>
      <c r="N1751" s="3" t="s">
        <v>13</v>
      </c>
      <c r="O1751" s="3">
        <v>0</v>
      </c>
      <c r="P1751" s="1">
        <f t="shared" si="540"/>
        <v>42</v>
      </c>
      <c r="Q1751" s="1">
        <f t="shared" si="541"/>
        <v>10</v>
      </c>
      <c r="R1751" s="72">
        <f t="shared" si="542"/>
        <v>45581.875694444447</v>
      </c>
      <c r="S1751" s="73">
        <f t="shared" si="543"/>
        <v>1.5909722222204437</v>
      </c>
      <c r="T1751" s="74">
        <f>Table2[[#This Row],[ETA A OFRECIMIENTO]]*24</f>
        <v>38.183333333290648</v>
      </c>
      <c r="U1751" s="1" t="str">
        <f t="shared" si="544"/>
        <v>YES</v>
      </c>
      <c r="V1751" s="73">
        <f t="shared" si="545"/>
        <v>2.5416666666715173</v>
      </c>
      <c r="W1751" s="74">
        <f>Table2[[#This Row],[DEL. AVAILABLE A SLOT]]*24</f>
        <v>61.000000000116415</v>
      </c>
      <c r="X1751" s="1" t="str">
        <f t="shared" si="546"/>
        <v>NO</v>
      </c>
      <c r="Y1751" s="73">
        <f t="shared" si="547"/>
        <v>4.132638888891961</v>
      </c>
      <c r="Z1751" s="74">
        <f>Table2[[#This Row],[ETA A TIMESLOT]]*24</f>
        <v>99.183333333407063</v>
      </c>
      <c r="AA1751" s="73">
        <f t="shared" si="548"/>
        <v>0</v>
      </c>
      <c r="AB1751" s="73" t="str">
        <f t="shared" si="549"/>
        <v>SI</v>
      </c>
      <c r="AC1751" s="74">
        <f>Table2[[#This Row],[PUNTUALIDAD (H)]]*24</f>
        <v>0</v>
      </c>
      <c r="AD1751" s="73">
        <f t="shared" si="550"/>
        <v>4.0666666666656965</v>
      </c>
      <c r="AE1751" s="74">
        <f>Table2[[#This Row],[ATA TO UNLOADING]]*24</f>
        <v>97.599999999976717</v>
      </c>
      <c r="AF1751" s="74" t="str">
        <f>IF(Table2[[#This Row],[ATA TO UNLOADING 2]]&lt;=48,"YES","NO")</f>
        <v>NO</v>
      </c>
      <c r="AG1751" s="75">
        <f t="shared" si="551"/>
        <v>0.95833333333575865</v>
      </c>
      <c r="AH1751" s="2" t="s">
        <v>24</v>
      </c>
      <c r="AI1751" s="2" t="str">
        <f t="shared" si="552"/>
        <v>MRSU3827426</v>
      </c>
      <c r="AJ1751" s="76" t="str">
        <f t="shared" si="553"/>
        <v>AZOIA LOGISTICS</v>
      </c>
      <c r="AK1751" s="77">
        <f>IF($M1751="TRUCK",VLOOKUP($AQ1751,Invoicing!$A$17:$B$49,MATCH($AK$1,Invoicing!$A$17:$B$17,0),FALSE),VLOOKUP($AQ1751,Invoicing!$N$17:$O$21,MATCH($AK$1,Invoicing!$N$17:$O$17,0),FALSE))</f>
        <v>550</v>
      </c>
      <c r="AL1751" s="78" t="e">
        <f>VLOOKUP($E1751,Invoicing!$A$1:$H$8,MATCH(TRACKER!$N1753,Invoicing!$A$1:$H$1,0),FALSE)</f>
        <v>#N/A</v>
      </c>
      <c r="AM1751" s="78">
        <f>VLOOKUP($E1751,Invoicing!$A$1:$H$8,MATCH(TRACKER!$O$1,Invoicing!$A$1:$H$1,0),FALSE)</f>
        <v>45</v>
      </c>
      <c r="AN1751" s="78">
        <f t="shared" si="554"/>
        <v>0</v>
      </c>
      <c r="AO1751" s="2">
        <f t="shared" si="555"/>
        <v>3</v>
      </c>
      <c r="AP1751" s="2" t="str">
        <f t="shared" si="556"/>
        <v>NIGHT</v>
      </c>
      <c r="AQ1751" s="2" t="str">
        <f t="shared" si="557"/>
        <v>AZOIA LOGISTICSNIGHT</v>
      </c>
      <c r="AR1751" s="71">
        <f t="shared" si="558"/>
        <v>550</v>
      </c>
      <c r="AS1751" s="71">
        <f>VLOOKUP(AJ1751,Invoicing!A:K,10,FALSE)</f>
        <v>25</v>
      </c>
      <c r="AT1751" s="71">
        <f t="shared" si="559"/>
        <v>575</v>
      </c>
    </row>
    <row r="1752" spans="1:47">
      <c r="A1752" s="37" t="s">
        <v>58</v>
      </c>
      <c r="B1752" s="3" t="s">
        <v>38</v>
      </c>
      <c r="C1752" s="11">
        <v>45577.825694444444</v>
      </c>
      <c r="D1752" s="11">
        <v>45577.791666666664</v>
      </c>
      <c r="E1752" s="11" t="s">
        <v>44</v>
      </c>
      <c r="F1752" s="11" t="s">
        <v>40</v>
      </c>
      <c r="G1752" s="3" t="s">
        <v>1929</v>
      </c>
      <c r="H1752" s="3" t="s">
        <v>41</v>
      </c>
      <c r="I1752" s="11">
        <v>45579.416666666664</v>
      </c>
      <c r="J1752" s="12">
        <v>45581.520833333336</v>
      </c>
      <c r="K1752" s="12">
        <v>45581.520833333336</v>
      </c>
      <c r="L1752" s="12">
        <v>45581.545138888891</v>
      </c>
      <c r="M1752" s="61" t="s">
        <v>115</v>
      </c>
      <c r="N1752" s="3" t="s">
        <v>42</v>
      </c>
      <c r="O1752" s="3">
        <v>0</v>
      </c>
      <c r="P1752" s="1">
        <f t="shared" si="540"/>
        <v>42</v>
      </c>
      <c r="Q1752" s="1">
        <f t="shared" si="541"/>
        <v>10</v>
      </c>
      <c r="R1752" s="72">
        <f t="shared" si="542"/>
        <v>45581.520833333336</v>
      </c>
      <c r="S1752" s="73">
        <f t="shared" si="543"/>
        <v>1.5909722222204437</v>
      </c>
      <c r="T1752" s="74">
        <f>Table2[[#This Row],[ETA A OFRECIMIENTO]]*24</f>
        <v>38.183333333290648</v>
      </c>
      <c r="U1752" s="1" t="str">
        <f t="shared" si="544"/>
        <v>YES</v>
      </c>
      <c r="V1752" s="73">
        <f t="shared" si="545"/>
        <v>2.1041666666715173</v>
      </c>
      <c r="W1752" s="74">
        <f>Table2[[#This Row],[DEL. AVAILABLE A SLOT]]*24</f>
        <v>50.500000000116415</v>
      </c>
      <c r="X1752" s="1" t="str">
        <f t="shared" si="546"/>
        <v>NO</v>
      </c>
      <c r="Y1752" s="73">
        <f t="shared" si="547"/>
        <v>3.695138888891961</v>
      </c>
      <c r="Z1752" s="74">
        <f>Table2[[#This Row],[ETA A TIMESLOT]]*24</f>
        <v>88.683333333407063</v>
      </c>
      <c r="AA1752" s="73">
        <f t="shared" si="548"/>
        <v>0</v>
      </c>
      <c r="AB1752" s="73" t="str">
        <f t="shared" si="549"/>
        <v>SI</v>
      </c>
      <c r="AC1752" s="74">
        <f>Table2[[#This Row],[PUNTUALIDAD (H)]]*24</f>
        <v>0</v>
      </c>
      <c r="AD1752" s="73">
        <f t="shared" si="550"/>
        <v>3.7194444444467081</v>
      </c>
      <c r="AE1752" s="74">
        <f>Table2[[#This Row],[ATA TO UNLOADING]]*24</f>
        <v>89.266666666720994</v>
      </c>
      <c r="AF1752" s="74" t="str">
        <f>IF(Table2[[#This Row],[ATA TO UNLOADING 2]]&lt;=48,"YES","NO")</f>
        <v>NO</v>
      </c>
      <c r="AG1752" s="75">
        <f t="shared" si="551"/>
        <v>0.52083333333575865</v>
      </c>
      <c r="AH1752" s="2" t="s">
        <v>42</v>
      </c>
      <c r="AI1752" s="2" t="str">
        <f t="shared" si="552"/>
        <v>MRSU4910411</v>
      </c>
      <c r="AJ1752" s="76" t="str">
        <f t="shared" si="553"/>
        <v>MSI</v>
      </c>
      <c r="AK1752" s="77">
        <f>IF($M1752="TRUCK",VLOOKUP($AQ1752,Invoicing!$A$17:$B$49,MATCH($AK$1,Invoicing!$A$17:$B$17,0),FALSE),VLOOKUP($AQ1752,Invoicing!$N$17:$O$21,MATCH($AK$1,Invoicing!$N$17:$O$17,0),FALSE))</f>
        <v>480</v>
      </c>
      <c r="AL1752" s="78" t="e">
        <f>VLOOKUP($E1752,Invoicing!$A$1:$H$8,MATCH(TRACKER!$N1754,Invoicing!$A$1:$H$1,0),FALSE)</f>
        <v>#N/A</v>
      </c>
      <c r="AM1752" s="78">
        <f>VLOOKUP($E1752,Invoicing!$A$1:$H$8,MATCH(TRACKER!$O$1,Invoicing!$A$1:$H$1,0),FALSE)</f>
        <v>50</v>
      </c>
      <c r="AN1752" s="78">
        <f t="shared" si="554"/>
        <v>0</v>
      </c>
      <c r="AO1752" s="2">
        <f t="shared" si="555"/>
        <v>3</v>
      </c>
      <c r="AP1752" s="2" t="str">
        <f t="shared" si="556"/>
        <v>WEEK</v>
      </c>
      <c r="AQ1752" s="2" t="str">
        <f t="shared" si="557"/>
        <v>MSIWEEK</v>
      </c>
      <c r="AR1752" s="71">
        <f t="shared" si="558"/>
        <v>480</v>
      </c>
      <c r="AS1752" s="71">
        <f>VLOOKUP(AJ1752,Invoicing!A:K,10,FALSE)</f>
        <v>25</v>
      </c>
      <c r="AT1752" s="71">
        <f t="shared" si="559"/>
        <v>505</v>
      </c>
    </row>
    <row r="1753" spans="1:47">
      <c r="A1753" s="58" t="s">
        <v>58</v>
      </c>
      <c r="B1753" s="59" t="s">
        <v>38</v>
      </c>
      <c r="C1753" s="60">
        <v>45577.825694444444</v>
      </c>
      <c r="D1753" s="60">
        <v>45577.791666666664</v>
      </c>
      <c r="E1753" s="60" t="s">
        <v>45</v>
      </c>
      <c r="F1753" s="60" t="s">
        <v>40</v>
      </c>
      <c r="G1753" s="59" t="s">
        <v>1930</v>
      </c>
      <c r="H1753" s="3" t="s">
        <v>41</v>
      </c>
      <c r="I1753" s="60">
        <v>45579.416666666664</v>
      </c>
      <c r="J1753" s="61">
        <v>45582.616666666669</v>
      </c>
      <c r="K1753" s="61">
        <v>45582.854166666664</v>
      </c>
      <c r="L1753" s="61">
        <v>45582.847222222219</v>
      </c>
      <c r="M1753" s="12" t="s">
        <v>115</v>
      </c>
      <c r="N1753" s="3" t="s">
        <v>42</v>
      </c>
      <c r="O1753" s="3">
        <v>0</v>
      </c>
      <c r="P1753" s="1">
        <f t="shared" si="540"/>
        <v>42</v>
      </c>
      <c r="Q1753" s="1">
        <f t="shared" si="541"/>
        <v>10</v>
      </c>
      <c r="R1753" s="72">
        <f t="shared" si="542"/>
        <v>45582.616666666669</v>
      </c>
      <c r="S1753" s="73">
        <f t="shared" si="543"/>
        <v>1.5909722222204437</v>
      </c>
      <c r="T1753" s="74">
        <f>Table2[[#This Row],[ETA A OFRECIMIENTO]]*24</f>
        <v>38.183333333290648</v>
      </c>
      <c r="U1753" s="1" t="str">
        <f t="shared" si="544"/>
        <v>YES</v>
      </c>
      <c r="V1753" s="73">
        <f t="shared" si="545"/>
        <v>3.4375</v>
      </c>
      <c r="W1753" s="74">
        <f>Table2[[#This Row],[DEL. AVAILABLE A SLOT]]*24</f>
        <v>82.5</v>
      </c>
      <c r="X1753" s="1" t="str">
        <f t="shared" si="546"/>
        <v>NO</v>
      </c>
      <c r="Y1753" s="73">
        <f t="shared" si="547"/>
        <v>5.0284722222204437</v>
      </c>
      <c r="Z1753" s="74">
        <f>Table2[[#This Row],[ETA A TIMESLOT]]*24</f>
        <v>120.68333333329065</v>
      </c>
      <c r="AA1753" s="73">
        <f t="shared" si="548"/>
        <v>0</v>
      </c>
      <c r="AB1753" s="73" t="str">
        <f t="shared" si="549"/>
        <v>SI</v>
      </c>
      <c r="AC1753" s="74">
        <f>Table2[[#This Row],[PUNTUALIDAD (H)]]*24</f>
        <v>0</v>
      </c>
      <c r="AD1753" s="73">
        <f t="shared" si="550"/>
        <v>5.0215277777751908</v>
      </c>
      <c r="AE1753" s="74">
        <f>Table2[[#This Row],[ATA TO UNLOADING]]*24</f>
        <v>120.51666666660458</v>
      </c>
      <c r="AF1753" s="74" t="str">
        <f>IF(Table2[[#This Row],[ATA TO UNLOADING 2]]&lt;=48,"YES","NO")</f>
        <v>NO</v>
      </c>
      <c r="AG1753" s="75">
        <f t="shared" si="551"/>
        <v>0.85416666666424135</v>
      </c>
      <c r="AH1753" s="2" t="s">
        <v>24</v>
      </c>
      <c r="AI1753" s="2" t="str">
        <f t="shared" si="552"/>
        <v>MRSU4921083</v>
      </c>
      <c r="AJ1753" s="76" t="str">
        <f t="shared" si="553"/>
        <v>OM TRANSPORT</v>
      </c>
      <c r="AK1753" s="77">
        <f>IF($M1753="TRUCK",VLOOKUP($AQ1753,Invoicing!$A$17:$B$49,MATCH($AK$1,Invoicing!$A$17:$B$17,0),FALSE),VLOOKUP($AQ1753,Invoicing!$N$17:$O$21,MATCH($AK$1,Invoicing!$N$17:$O$17,0),FALSE))</f>
        <v>475</v>
      </c>
      <c r="AL1753" s="78" t="e">
        <f>VLOOKUP($E1753,Invoicing!$A$1:$H$8,MATCH(TRACKER!$N1755,Invoicing!$A$1:$H$1,0),FALSE)</f>
        <v>#N/A</v>
      </c>
      <c r="AM1753" s="78">
        <f>VLOOKUP($E1753,Invoicing!$A$1:$H$8,MATCH(TRACKER!$O$1,Invoicing!$A$1:$H$1,0),FALSE)</f>
        <v>50</v>
      </c>
      <c r="AN1753" s="78">
        <f t="shared" si="554"/>
        <v>0</v>
      </c>
      <c r="AO1753" s="2">
        <f t="shared" si="555"/>
        <v>4</v>
      </c>
      <c r="AP1753" s="2" t="str">
        <f t="shared" si="556"/>
        <v>NIGHT</v>
      </c>
      <c r="AQ1753" s="2" t="str">
        <f t="shared" si="557"/>
        <v>OM TRANSPORTNIGHT</v>
      </c>
      <c r="AR1753" s="71">
        <f t="shared" si="558"/>
        <v>475</v>
      </c>
      <c r="AS1753" s="71">
        <f>VLOOKUP(AJ1753,Invoicing!A:K,10,FALSE)</f>
        <v>25</v>
      </c>
      <c r="AT1753" s="71">
        <f t="shared" si="559"/>
        <v>500</v>
      </c>
    </row>
    <row r="1754" spans="1:47">
      <c r="A1754" s="37" t="s">
        <v>58</v>
      </c>
      <c r="B1754" s="3" t="s">
        <v>38</v>
      </c>
      <c r="C1754" s="11">
        <v>45577.825694444444</v>
      </c>
      <c r="D1754" s="11">
        <v>45577.791666666664</v>
      </c>
      <c r="E1754" s="11" t="s">
        <v>45</v>
      </c>
      <c r="F1754" s="11" t="s">
        <v>40</v>
      </c>
      <c r="G1754" s="3" t="s">
        <v>1931</v>
      </c>
      <c r="H1754" s="3" t="s">
        <v>46</v>
      </c>
      <c r="I1754" s="11">
        <v>45579.416666666664</v>
      </c>
      <c r="J1754" s="12">
        <v>45581.989583333336</v>
      </c>
      <c r="K1754" s="12">
        <v>45582.104166666664</v>
      </c>
      <c r="L1754" s="12">
        <v>45581.989583333336</v>
      </c>
      <c r="M1754" s="12" t="s">
        <v>115</v>
      </c>
      <c r="N1754" s="3" t="s">
        <v>42</v>
      </c>
      <c r="O1754" s="3">
        <v>0</v>
      </c>
      <c r="P1754" s="1">
        <f t="shared" si="540"/>
        <v>42</v>
      </c>
      <c r="Q1754" s="1">
        <f t="shared" si="541"/>
        <v>10</v>
      </c>
      <c r="R1754" s="72">
        <f t="shared" si="542"/>
        <v>45581.989583333336</v>
      </c>
      <c r="S1754" s="73">
        <f t="shared" si="543"/>
        <v>1.5909722222204437</v>
      </c>
      <c r="T1754" s="74">
        <f>Table2[[#This Row],[ETA A OFRECIMIENTO]]*24</f>
        <v>38.183333333290648</v>
      </c>
      <c r="U1754" s="1" t="str">
        <f t="shared" si="544"/>
        <v>YES</v>
      </c>
      <c r="V1754" s="73">
        <f t="shared" si="545"/>
        <v>2.6875</v>
      </c>
      <c r="W1754" s="74">
        <f>Table2[[#This Row],[DEL. AVAILABLE A SLOT]]*24</f>
        <v>64.5</v>
      </c>
      <c r="X1754" s="1" t="str">
        <f t="shared" si="546"/>
        <v>NO</v>
      </c>
      <c r="Y1754" s="73">
        <f t="shared" si="547"/>
        <v>4.2784722222204437</v>
      </c>
      <c r="Z1754" s="74">
        <f>Table2[[#This Row],[ETA A TIMESLOT]]*24</f>
        <v>102.68333333329065</v>
      </c>
      <c r="AA1754" s="73">
        <f t="shared" si="548"/>
        <v>0</v>
      </c>
      <c r="AB1754" s="73" t="str">
        <f t="shared" si="549"/>
        <v>SI</v>
      </c>
      <c r="AC1754" s="74">
        <f>Table2[[#This Row],[PUNTUALIDAD (H)]]*24</f>
        <v>0</v>
      </c>
      <c r="AD1754" s="73">
        <f t="shared" si="550"/>
        <v>4.163888888891961</v>
      </c>
      <c r="AE1754" s="74">
        <f>Table2[[#This Row],[ATA TO UNLOADING]]*24</f>
        <v>99.933333333407063</v>
      </c>
      <c r="AF1754" s="74" t="str">
        <f>IF(Table2[[#This Row],[ATA TO UNLOADING 2]]&lt;=48,"YES","NO")</f>
        <v>NO</v>
      </c>
      <c r="AG1754" s="75">
        <f t="shared" si="551"/>
        <v>0.10416666666424135</v>
      </c>
      <c r="AH1754" s="2" t="s">
        <v>24</v>
      </c>
      <c r="AI1754" s="2" t="str">
        <f t="shared" si="552"/>
        <v>MRSU5072191</v>
      </c>
      <c r="AJ1754" s="76" t="str">
        <f t="shared" si="553"/>
        <v>OM TRANSPORT</v>
      </c>
      <c r="AK1754" s="77">
        <f>IF($M1754="TRUCK",VLOOKUP($AQ1754,Invoicing!$A$17:$B$49,MATCH($AK$1,Invoicing!$A$17:$B$17,0),FALSE),VLOOKUP($AQ1754,Invoicing!$N$17:$O$21,MATCH($AK$1,Invoicing!$N$17:$O$17,0),FALSE))</f>
        <v>475</v>
      </c>
      <c r="AL1754" s="78" t="e">
        <f>VLOOKUP($E1754,Invoicing!$A$1:$H$8,MATCH(TRACKER!$N1756,Invoicing!$A$1:$H$1,0),FALSE)</f>
        <v>#N/A</v>
      </c>
      <c r="AM1754" s="78">
        <f>VLOOKUP($E1754,Invoicing!$A$1:$H$8,MATCH(TRACKER!$O$1,Invoicing!$A$1:$H$1,0),FALSE)</f>
        <v>50</v>
      </c>
      <c r="AN1754" s="78">
        <f t="shared" si="554"/>
        <v>0</v>
      </c>
      <c r="AO1754" s="2">
        <f t="shared" si="555"/>
        <v>4</v>
      </c>
      <c r="AP1754" s="2" t="str">
        <f t="shared" si="556"/>
        <v>NIGHT</v>
      </c>
      <c r="AQ1754" s="2" t="str">
        <f t="shared" si="557"/>
        <v>OM TRANSPORTNIGHT</v>
      </c>
      <c r="AR1754" s="71">
        <f t="shared" si="558"/>
        <v>475</v>
      </c>
      <c r="AS1754" s="71">
        <f>VLOOKUP(AJ1754,Invoicing!A:K,10,FALSE)</f>
        <v>25</v>
      </c>
      <c r="AT1754" s="71">
        <f t="shared" si="559"/>
        <v>550</v>
      </c>
      <c r="AU1754" s="55">
        <v>50</v>
      </c>
    </row>
    <row r="1755" spans="1:47">
      <c r="A1755" s="37" t="s">
        <v>58</v>
      </c>
      <c r="B1755" s="3" t="s">
        <v>38</v>
      </c>
      <c r="C1755" s="11">
        <v>45577.825694444444</v>
      </c>
      <c r="D1755" s="11">
        <v>45577.791666666664</v>
      </c>
      <c r="E1755" s="11" t="s">
        <v>49</v>
      </c>
      <c r="F1755" s="11" t="s">
        <v>40</v>
      </c>
      <c r="G1755" s="3" t="s">
        <v>1932</v>
      </c>
      <c r="H1755" s="3" t="s">
        <v>41</v>
      </c>
      <c r="I1755" s="11">
        <v>45579.416666666664</v>
      </c>
      <c r="J1755" s="12">
        <v>45582.43472222222</v>
      </c>
      <c r="K1755" s="12">
        <v>45582.479166666664</v>
      </c>
      <c r="L1755" s="12">
        <v>45582.440972222219</v>
      </c>
      <c r="M1755" s="12" t="s">
        <v>12</v>
      </c>
      <c r="N1755" s="3" t="s">
        <v>42</v>
      </c>
      <c r="O1755" s="3">
        <v>0</v>
      </c>
      <c r="P1755" s="1">
        <f t="shared" si="540"/>
        <v>42</v>
      </c>
      <c r="Q1755" s="1">
        <f t="shared" si="541"/>
        <v>10</v>
      </c>
      <c r="R1755" s="72">
        <f t="shared" si="542"/>
        <v>45582.43472222222</v>
      </c>
      <c r="S1755" s="73">
        <f t="shared" si="543"/>
        <v>1.5909722222204437</v>
      </c>
      <c r="T1755" s="74">
        <f>Table2[[#This Row],[ETA A OFRECIMIENTO]]*24</f>
        <v>38.183333333290648</v>
      </c>
      <c r="U1755" s="1" t="str">
        <f t="shared" si="544"/>
        <v>YES</v>
      </c>
      <c r="V1755" s="73">
        <f t="shared" si="545"/>
        <v>3.0625</v>
      </c>
      <c r="W1755" s="74">
        <f>Table2[[#This Row],[DEL. AVAILABLE A SLOT]]*24</f>
        <v>73.5</v>
      </c>
      <c r="X1755" s="1" t="str">
        <f t="shared" si="546"/>
        <v>NO</v>
      </c>
      <c r="Y1755" s="73">
        <f t="shared" si="547"/>
        <v>4.6534722222204437</v>
      </c>
      <c r="Z1755" s="74">
        <f>Table2[[#This Row],[ETA A TIMESLOT]]*24</f>
        <v>111.68333333329065</v>
      </c>
      <c r="AA1755" s="73">
        <f t="shared" si="548"/>
        <v>0</v>
      </c>
      <c r="AB1755" s="73" t="str">
        <f t="shared" si="549"/>
        <v>SI</v>
      </c>
      <c r="AC1755" s="74">
        <f>Table2[[#This Row],[PUNTUALIDAD (H)]]*24</f>
        <v>0</v>
      </c>
      <c r="AD1755" s="73">
        <f t="shared" si="550"/>
        <v>4.6152777777751908</v>
      </c>
      <c r="AE1755" s="74">
        <f>Table2[[#This Row],[ATA TO UNLOADING]]*24</f>
        <v>110.76666666660458</v>
      </c>
      <c r="AF1755" s="74" t="str">
        <f>IF(Table2[[#This Row],[ATA TO UNLOADING 2]]&lt;=48,"YES","NO")</f>
        <v>NO</v>
      </c>
      <c r="AG1755" s="75">
        <f t="shared" si="551"/>
        <v>0.47916666666424135</v>
      </c>
      <c r="AH1755" s="2" t="s">
        <v>42</v>
      </c>
      <c r="AI1755" s="2" t="str">
        <f t="shared" si="552"/>
        <v>MRSU5114131</v>
      </c>
      <c r="AJ1755" s="76" t="str">
        <f t="shared" si="553"/>
        <v>CTU FLEVOKUST BV</v>
      </c>
      <c r="AK1755" s="77">
        <f>IF($M1755="TRUCK",VLOOKUP($AQ1755,Invoicing!$A$17:$B$49,MATCH($AK$1,Invoicing!$A$17:$B$17,0),FALSE),VLOOKUP($AQ1755,Invoicing!$N$17:$O$21,MATCH($AK$1,Invoicing!$N$17:$O$17,0),FALSE))</f>
        <v>380</v>
      </c>
      <c r="AL1755" s="78" t="e">
        <f>VLOOKUP($E1755,Invoicing!$A$1:$H$8,MATCH(TRACKER!$N1757,Invoicing!$A$1:$H$1,0),FALSE)</f>
        <v>#N/A</v>
      </c>
      <c r="AM1755" s="78">
        <v>35</v>
      </c>
      <c r="AN1755" s="78">
        <f t="shared" si="554"/>
        <v>0</v>
      </c>
      <c r="AO1755" s="2">
        <f t="shared" si="555"/>
        <v>4</v>
      </c>
      <c r="AP1755" s="2" t="str">
        <f t="shared" si="556"/>
        <v>WEEK</v>
      </c>
      <c r="AQ1755" s="2" t="str">
        <f t="shared" si="557"/>
        <v>CTU FLEVOKUST BVWEEK</v>
      </c>
      <c r="AR1755" s="71">
        <f t="shared" si="558"/>
        <v>380</v>
      </c>
      <c r="AS1755" s="71">
        <f>VLOOKUP(AJ1755,Invoicing!A:K,10,FALSE)</f>
        <v>0</v>
      </c>
      <c r="AT1755" s="71">
        <f t="shared" si="559"/>
        <v>430</v>
      </c>
      <c r="AU1755" s="55">
        <v>50</v>
      </c>
    </row>
    <row r="1756" spans="1:47">
      <c r="A1756" s="37" t="s">
        <v>58</v>
      </c>
      <c r="B1756" s="3" t="s">
        <v>38</v>
      </c>
      <c r="C1756" s="11">
        <v>45577.825694444444</v>
      </c>
      <c r="D1756" s="11">
        <v>45577.791666666664</v>
      </c>
      <c r="E1756" s="11" t="s">
        <v>49</v>
      </c>
      <c r="F1756" s="11" t="s">
        <v>40</v>
      </c>
      <c r="G1756" s="3" t="s">
        <v>1933</v>
      </c>
      <c r="H1756" s="3" t="s">
        <v>41</v>
      </c>
      <c r="I1756" s="11">
        <v>45579.416666666664</v>
      </c>
      <c r="J1756" s="12">
        <v>45580.291666666664</v>
      </c>
      <c r="K1756" s="12">
        <v>45580.3125</v>
      </c>
      <c r="L1756" s="12">
        <v>45580.472222222219</v>
      </c>
      <c r="M1756" s="12" t="s">
        <v>115</v>
      </c>
      <c r="N1756" s="3" t="s">
        <v>42</v>
      </c>
      <c r="O1756" s="3">
        <v>0</v>
      </c>
      <c r="P1756" s="1">
        <f t="shared" si="540"/>
        <v>42</v>
      </c>
      <c r="Q1756" s="1">
        <f t="shared" si="541"/>
        <v>10</v>
      </c>
      <c r="R1756" s="72">
        <f t="shared" si="542"/>
        <v>45580.291666666664</v>
      </c>
      <c r="S1756" s="73">
        <f t="shared" si="543"/>
        <v>1.5909722222204437</v>
      </c>
      <c r="T1756" s="74">
        <f>Table2[[#This Row],[ETA A OFRECIMIENTO]]*24</f>
        <v>38.183333333290648</v>
      </c>
      <c r="U1756" s="1" t="str">
        <f t="shared" si="544"/>
        <v>YES</v>
      </c>
      <c r="V1756" s="73">
        <f t="shared" si="545"/>
        <v>0.89583333333575865</v>
      </c>
      <c r="W1756" s="74">
        <f>Table2[[#This Row],[DEL. AVAILABLE A SLOT]]*24</f>
        <v>21.500000000058208</v>
      </c>
      <c r="X1756" s="1" t="str">
        <f t="shared" si="546"/>
        <v>SI</v>
      </c>
      <c r="Y1756" s="73">
        <f t="shared" si="547"/>
        <v>2.4868055555562023</v>
      </c>
      <c r="Z1756" s="74">
        <f>Table2[[#This Row],[ETA A TIMESLOT]]*24</f>
        <v>59.683333333348855</v>
      </c>
      <c r="AA1756" s="73">
        <f t="shared" si="548"/>
        <v>0</v>
      </c>
      <c r="AB1756" s="73" t="str">
        <f t="shared" si="549"/>
        <v>SI</v>
      </c>
      <c r="AC1756" s="74">
        <f>Table2[[#This Row],[PUNTUALIDAD (H)]]*24</f>
        <v>0</v>
      </c>
      <c r="AD1756" s="73">
        <f t="shared" si="550"/>
        <v>2.6465277777751908</v>
      </c>
      <c r="AE1756" s="74">
        <f>Table2[[#This Row],[ATA TO UNLOADING]]*24</f>
        <v>63.516666666604578</v>
      </c>
      <c r="AF1756" s="74" t="str">
        <f>IF(Table2[[#This Row],[ATA TO UNLOADING 2]]&lt;=48,"YES","NO")</f>
        <v>NO</v>
      </c>
      <c r="AG1756" s="75">
        <f t="shared" si="551"/>
        <v>0.3125</v>
      </c>
      <c r="AH1756" s="2" t="s">
        <v>42</v>
      </c>
      <c r="AI1756" s="2" t="str">
        <f t="shared" si="552"/>
        <v>MRSU5207023</v>
      </c>
      <c r="AJ1756" s="76" t="str">
        <f t="shared" si="553"/>
        <v>CTU FLEVOKUST BV</v>
      </c>
      <c r="AK1756" s="77">
        <f>IF($M1756="TRUCK",VLOOKUP($AQ1756,Invoicing!$A$17:$B$49,MATCH($AK$1,Invoicing!$A$17:$B$17,0),FALSE),VLOOKUP($AQ1756,Invoicing!$N$17:$O$21,MATCH($AK$1,Invoicing!$N$17:$O$17,0),FALSE))</f>
        <v>520</v>
      </c>
      <c r="AL1756" s="78" t="e">
        <f>VLOOKUP($E1756,Invoicing!$A$1:$H$8,MATCH(TRACKER!$N1758,Invoicing!$A$1:$H$1,0),FALSE)</f>
        <v>#N/A</v>
      </c>
      <c r="AM1756" s="78">
        <v>35</v>
      </c>
      <c r="AN1756" s="78">
        <f t="shared" si="554"/>
        <v>0</v>
      </c>
      <c r="AO1756" s="2">
        <f t="shared" si="555"/>
        <v>2</v>
      </c>
      <c r="AP1756" s="2" t="str">
        <f t="shared" si="556"/>
        <v>WEEK</v>
      </c>
      <c r="AQ1756" s="2" t="str">
        <f t="shared" si="557"/>
        <v>CTU FLEVOKUST BVWEEK</v>
      </c>
      <c r="AR1756" s="71">
        <f t="shared" si="558"/>
        <v>520</v>
      </c>
      <c r="AS1756" s="71">
        <f>VLOOKUP(AJ1756,Invoicing!A:K,10,FALSE)</f>
        <v>0</v>
      </c>
      <c r="AT1756" s="71">
        <f t="shared" si="559"/>
        <v>520</v>
      </c>
    </row>
    <row r="1757" spans="1:47">
      <c r="A1757" s="37" t="s">
        <v>58</v>
      </c>
      <c r="B1757" s="3" t="s">
        <v>38</v>
      </c>
      <c r="C1757" s="11">
        <v>45577.825694444444</v>
      </c>
      <c r="D1757" s="11">
        <v>45577.791666666664</v>
      </c>
      <c r="E1757" s="11" t="s">
        <v>45</v>
      </c>
      <c r="F1757" s="11" t="s">
        <v>40</v>
      </c>
      <c r="G1757" s="3" t="s">
        <v>1934</v>
      </c>
      <c r="H1757" s="3" t="s">
        <v>2821</v>
      </c>
      <c r="I1757" s="11">
        <v>45579.416666666664</v>
      </c>
      <c r="J1757" s="12">
        <v>45580.822916666664</v>
      </c>
      <c r="K1757" s="12">
        <v>45580.958333333336</v>
      </c>
      <c r="L1757" s="12">
        <v>45580.895833333336</v>
      </c>
      <c r="M1757" s="61" t="s">
        <v>115</v>
      </c>
      <c r="N1757" s="3" t="s">
        <v>42</v>
      </c>
      <c r="O1757" s="3">
        <v>0</v>
      </c>
      <c r="P1757" s="1">
        <f t="shared" si="540"/>
        <v>42</v>
      </c>
      <c r="Q1757" s="1">
        <f t="shared" si="541"/>
        <v>10</v>
      </c>
      <c r="R1757" s="72">
        <f t="shared" si="542"/>
        <v>45580.822916666664</v>
      </c>
      <c r="S1757" s="73">
        <f t="shared" si="543"/>
        <v>1.5909722222204437</v>
      </c>
      <c r="T1757" s="74">
        <f>Table2[[#This Row],[ETA A OFRECIMIENTO]]*24</f>
        <v>38.183333333290648</v>
      </c>
      <c r="U1757" s="1" t="str">
        <f t="shared" si="544"/>
        <v>YES</v>
      </c>
      <c r="V1757" s="73">
        <f t="shared" si="545"/>
        <v>1.5416666666715173</v>
      </c>
      <c r="W1757" s="74">
        <f>Table2[[#This Row],[DEL. AVAILABLE A SLOT]]*24</f>
        <v>37.000000000116415</v>
      </c>
      <c r="X1757" s="1" t="str">
        <f t="shared" si="546"/>
        <v>NO</v>
      </c>
      <c r="Y1757" s="73">
        <f t="shared" si="547"/>
        <v>3.132638888891961</v>
      </c>
      <c r="Z1757" s="74">
        <f>Table2[[#This Row],[ETA A TIMESLOT]]*24</f>
        <v>75.183333333407063</v>
      </c>
      <c r="AA1757" s="73">
        <f t="shared" si="548"/>
        <v>0</v>
      </c>
      <c r="AB1757" s="73" t="str">
        <f t="shared" si="549"/>
        <v>SI</v>
      </c>
      <c r="AC1757" s="74">
        <f>Table2[[#This Row],[PUNTUALIDAD (H)]]*24</f>
        <v>0</v>
      </c>
      <c r="AD1757" s="73">
        <f t="shared" si="550"/>
        <v>3.070138888891961</v>
      </c>
      <c r="AE1757" s="74">
        <f>Table2[[#This Row],[ATA TO UNLOADING]]*24</f>
        <v>73.683333333407063</v>
      </c>
      <c r="AF1757" s="74" t="str">
        <f>IF(Table2[[#This Row],[ATA TO UNLOADING 2]]&lt;=48,"YES","NO")</f>
        <v>NO</v>
      </c>
      <c r="AG1757" s="75">
        <f t="shared" si="551"/>
        <v>0.95833333333575865</v>
      </c>
      <c r="AH1757" s="2" t="s">
        <v>24</v>
      </c>
      <c r="AI1757" s="2" t="str">
        <f t="shared" si="552"/>
        <v>MRSU5556690</v>
      </c>
      <c r="AJ1757" s="76" t="str">
        <f t="shared" si="553"/>
        <v>OM TRANSPORT</v>
      </c>
      <c r="AK1757" s="77">
        <f>IF($M1757="TRUCK",VLOOKUP($AQ1757,Invoicing!$A$17:$B$49,MATCH($AK$1,Invoicing!$A$17:$B$17,0),FALSE),VLOOKUP($AQ1757,Invoicing!$N$17:$O$21,MATCH($AK$1,Invoicing!$N$17:$O$17,0),FALSE))</f>
        <v>475</v>
      </c>
      <c r="AL1757" s="78" t="e">
        <f>VLOOKUP($E1757,Invoicing!$A$1:$H$8,MATCH(TRACKER!$N1759,Invoicing!$A$1:$H$1,0),FALSE)</f>
        <v>#N/A</v>
      </c>
      <c r="AM1757" s="78">
        <f>VLOOKUP($E1757,Invoicing!$A$1:$H$8,MATCH(TRACKER!$O$1,Invoicing!$A$1:$H$1,0),FALSE)</f>
        <v>50</v>
      </c>
      <c r="AN1757" s="78">
        <f t="shared" si="554"/>
        <v>0</v>
      </c>
      <c r="AO1757" s="2">
        <f t="shared" si="555"/>
        <v>2</v>
      </c>
      <c r="AP1757" s="2" t="str">
        <f t="shared" si="556"/>
        <v>NIGHT</v>
      </c>
      <c r="AQ1757" s="2" t="str">
        <f t="shared" si="557"/>
        <v>OM TRANSPORTNIGHT</v>
      </c>
      <c r="AR1757" s="71">
        <f t="shared" si="558"/>
        <v>475</v>
      </c>
      <c r="AS1757" s="71">
        <f>VLOOKUP(AJ1757,Invoicing!A:K,10,FALSE)</f>
        <v>25</v>
      </c>
      <c r="AT1757" s="71">
        <f t="shared" si="559"/>
        <v>700</v>
      </c>
      <c r="AU1757" s="55">
        <v>200</v>
      </c>
    </row>
    <row r="1758" spans="1:47">
      <c r="A1758" s="37" t="s">
        <v>58</v>
      </c>
      <c r="B1758" s="3" t="s">
        <v>38</v>
      </c>
      <c r="C1758" s="11">
        <v>45577.825694444444</v>
      </c>
      <c r="D1758" s="11">
        <v>45577.791666666664</v>
      </c>
      <c r="E1758" s="11" t="s">
        <v>44</v>
      </c>
      <c r="F1758" s="11" t="s">
        <v>40</v>
      </c>
      <c r="G1758" s="3" t="s">
        <v>1935</v>
      </c>
      <c r="H1758" s="3" t="s">
        <v>2821</v>
      </c>
      <c r="I1758" s="11">
        <v>45579.416666666664</v>
      </c>
      <c r="J1758" s="12">
        <v>45580.804166666669</v>
      </c>
      <c r="K1758" s="12">
        <v>45580.833333333336</v>
      </c>
      <c r="L1758" s="12">
        <v>45580.924305555556</v>
      </c>
      <c r="M1758" s="12" t="s">
        <v>115</v>
      </c>
      <c r="N1758" s="3" t="s">
        <v>42</v>
      </c>
      <c r="O1758" s="3">
        <v>0</v>
      </c>
      <c r="P1758" s="1">
        <f t="shared" si="540"/>
        <v>42</v>
      </c>
      <c r="Q1758" s="1">
        <f t="shared" si="541"/>
        <v>10</v>
      </c>
      <c r="R1758" s="72">
        <f t="shared" si="542"/>
        <v>45580.804166666669</v>
      </c>
      <c r="S1758" s="73">
        <f t="shared" si="543"/>
        <v>1.5909722222204437</v>
      </c>
      <c r="T1758" s="74">
        <f>Table2[[#This Row],[ETA A OFRECIMIENTO]]*24</f>
        <v>38.183333333290648</v>
      </c>
      <c r="U1758" s="1" t="str">
        <f t="shared" si="544"/>
        <v>YES</v>
      </c>
      <c r="V1758" s="73">
        <f t="shared" si="545"/>
        <v>1.4166666666715173</v>
      </c>
      <c r="W1758" s="74">
        <f>Table2[[#This Row],[DEL. AVAILABLE A SLOT]]*24</f>
        <v>34.000000000116415</v>
      </c>
      <c r="X1758" s="1" t="str">
        <f t="shared" si="546"/>
        <v>NO</v>
      </c>
      <c r="Y1758" s="73">
        <f t="shared" si="547"/>
        <v>3.007638888891961</v>
      </c>
      <c r="Z1758" s="74">
        <f>Table2[[#This Row],[ETA A TIMESLOT]]*24</f>
        <v>72.183333333407063</v>
      </c>
      <c r="AA1758" s="73">
        <f t="shared" si="548"/>
        <v>0</v>
      </c>
      <c r="AB1758" s="73" t="str">
        <f t="shared" si="549"/>
        <v>SI</v>
      </c>
      <c r="AC1758" s="74">
        <f>Table2[[#This Row],[PUNTUALIDAD (H)]]*24</f>
        <v>0</v>
      </c>
      <c r="AD1758" s="73">
        <f t="shared" si="550"/>
        <v>3.0986111111124046</v>
      </c>
      <c r="AE1758" s="74">
        <f>Table2[[#This Row],[ATA TO UNLOADING]]*24</f>
        <v>74.366666666697711</v>
      </c>
      <c r="AF1758" s="74" t="str">
        <f>IF(Table2[[#This Row],[ATA TO UNLOADING 2]]&lt;=48,"YES","NO")</f>
        <v>NO</v>
      </c>
      <c r="AG1758" s="75">
        <f t="shared" si="551"/>
        <v>0.83333333333575865</v>
      </c>
      <c r="AH1758" s="2" t="s">
        <v>24</v>
      </c>
      <c r="AI1758" s="2" t="str">
        <f t="shared" si="552"/>
        <v>MRSU5636141</v>
      </c>
      <c r="AJ1758" s="76" t="str">
        <f t="shared" si="553"/>
        <v>MSI</v>
      </c>
      <c r="AK1758" s="77">
        <f>IF($M1758="TRUCK",VLOOKUP($AQ1758,Invoicing!$A$17:$B$49,MATCH($AK$1,Invoicing!$A$17:$B$17,0),FALSE),VLOOKUP($AQ1758,Invoicing!$N$17:$O$21,MATCH($AK$1,Invoicing!$N$17:$O$17,0),FALSE))</f>
        <v>530</v>
      </c>
      <c r="AL1758" s="78" t="e">
        <f>VLOOKUP($E1758,Invoicing!$A$1:$H$8,MATCH(TRACKER!$N1760,Invoicing!$A$1:$H$1,0),FALSE)</f>
        <v>#N/A</v>
      </c>
      <c r="AM1758" s="78">
        <f>VLOOKUP($E1758,Invoicing!$A$1:$H$8,MATCH(TRACKER!$O$1,Invoicing!$A$1:$H$1,0),FALSE)</f>
        <v>50</v>
      </c>
      <c r="AN1758" s="78">
        <f t="shared" si="554"/>
        <v>0</v>
      </c>
      <c r="AO1758" s="2">
        <f t="shared" si="555"/>
        <v>2</v>
      </c>
      <c r="AP1758" s="2" t="str">
        <f t="shared" si="556"/>
        <v>NIGHT</v>
      </c>
      <c r="AQ1758" s="2" t="str">
        <f t="shared" si="557"/>
        <v>MSINIGHT</v>
      </c>
      <c r="AR1758" s="71">
        <f t="shared" si="558"/>
        <v>530</v>
      </c>
      <c r="AS1758" s="71">
        <f>VLOOKUP(AJ1758,Invoicing!A:K,10,FALSE)</f>
        <v>25</v>
      </c>
      <c r="AT1758" s="71">
        <f t="shared" si="559"/>
        <v>555</v>
      </c>
    </row>
    <row r="1759" spans="1:47">
      <c r="A1759" s="37" t="s">
        <v>58</v>
      </c>
      <c r="B1759" s="3" t="s">
        <v>38</v>
      </c>
      <c r="C1759" s="11">
        <v>45577.825694444444</v>
      </c>
      <c r="D1759" s="11">
        <v>45577.791666666664</v>
      </c>
      <c r="E1759" s="11" t="s">
        <v>49</v>
      </c>
      <c r="F1759" s="11" t="s">
        <v>40</v>
      </c>
      <c r="G1759" s="3" t="s">
        <v>1936</v>
      </c>
      <c r="H1759" s="3" t="s">
        <v>46</v>
      </c>
      <c r="I1759" s="11">
        <v>45579.416666666664</v>
      </c>
      <c r="J1759" s="12">
        <v>45581.588888888888</v>
      </c>
      <c r="K1759" s="12">
        <v>45581.604166666664</v>
      </c>
      <c r="L1759" s="12">
        <v>45581.607638888891</v>
      </c>
      <c r="M1759" s="12" t="s">
        <v>115</v>
      </c>
      <c r="N1759" s="3" t="s">
        <v>42</v>
      </c>
      <c r="O1759" s="3">
        <v>0</v>
      </c>
      <c r="P1759" s="1">
        <f t="shared" si="540"/>
        <v>42</v>
      </c>
      <c r="Q1759" s="1">
        <f t="shared" si="541"/>
        <v>10</v>
      </c>
      <c r="R1759" s="72">
        <f t="shared" si="542"/>
        <v>45581.588888888888</v>
      </c>
      <c r="S1759" s="73">
        <f t="shared" si="543"/>
        <v>1.5909722222204437</v>
      </c>
      <c r="T1759" s="74">
        <f>Table2[[#This Row],[ETA A OFRECIMIENTO]]*24</f>
        <v>38.183333333290648</v>
      </c>
      <c r="U1759" s="1" t="str">
        <f t="shared" si="544"/>
        <v>YES</v>
      </c>
      <c r="V1759" s="73">
        <f t="shared" si="545"/>
        <v>2.1875</v>
      </c>
      <c r="W1759" s="74">
        <f>Table2[[#This Row],[DEL. AVAILABLE A SLOT]]*24</f>
        <v>52.5</v>
      </c>
      <c r="X1759" s="1" t="str">
        <f t="shared" si="546"/>
        <v>NO</v>
      </c>
      <c r="Y1759" s="73">
        <f t="shared" si="547"/>
        <v>3.7784722222204437</v>
      </c>
      <c r="Z1759" s="74">
        <f>Table2[[#This Row],[ETA A TIMESLOT]]*24</f>
        <v>90.683333333290648</v>
      </c>
      <c r="AA1759" s="73">
        <f t="shared" si="548"/>
        <v>0</v>
      </c>
      <c r="AB1759" s="73" t="str">
        <f t="shared" si="549"/>
        <v>SI</v>
      </c>
      <c r="AC1759" s="74">
        <f>Table2[[#This Row],[PUNTUALIDAD (H)]]*24</f>
        <v>0</v>
      </c>
      <c r="AD1759" s="73">
        <f t="shared" si="550"/>
        <v>3.7819444444467081</v>
      </c>
      <c r="AE1759" s="74">
        <f>Table2[[#This Row],[ATA TO UNLOADING]]*24</f>
        <v>90.766666666720994</v>
      </c>
      <c r="AF1759" s="74" t="str">
        <f>IF(Table2[[#This Row],[ATA TO UNLOADING 2]]&lt;=48,"YES","NO")</f>
        <v>NO</v>
      </c>
      <c r="AG1759" s="75">
        <f t="shared" si="551"/>
        <v>0.60416666666424135</v>
      </c>
      <c r="AH1759" s="2" t="s">
        <v>42</v>
      </c>
      <c r="AI1759" s="2" t="str">
        <f t="shared" si="552"/>
        <v>MRSU5791220</v>
      </c>
      <c r="AJ1759" s="76" t="str">
        <f t="shared" si="553"/>
        <v>CTU FLEVOKUST BV</v>
      </c>
      <c r="AK1759" s="77">
        <f>IF($M1759="TRUCK",VLOOKUP($AQ1759,Invoicing!$A$17:$B$49,MATCH($AK$1,Invoicing!$A$17:$B$17,0),FALSE),VLOOKUP($AQ1759,Invoicing!$N$17:$O$21,MATCH($AK$1,Invoicing!$N$17:$O$17,0),FALSE))</f>
        <v>520</v>
      </c>
      <c r="AL1759" s="78" t="e">
        <f>VLOOKUP($E1759,Invoicing!$A$1:$H$8,MATCH(TRACKER!$N1761,Invoicing!$A$1:$H$1,0),FALSE)</f>
        <v>#N/A</v>
      </c>
      <c r="AM1759" s="78">
        <v>35</v>
      </c>
      <c r="AN1759" s="78">
        <f t="shared" si="554"/>
        <v>0</v>
      </c>
      <c r="AO1759" s="2">
        <f t="shared" si="555"/>
        <v>3</v>
      </c>
      <c r="AP1759" s="2" t="str">
        <f t="shared" si="556"/>
        <v>WEEK</v>
      </c>
      <c r="AQ1759" s="2" t="str">
        <f t="shared" si="557"/>
        <v>CTU FLEVOKUST BVWEEK</v>
      </c>
      <c r="AR1759" s="71">
        <f t="shared" si="558"/>
        <v>520</v>
      </c>
      <c r="AS1759" s="71">
        <f>VLOOKUP(AJ1759,Invoicing!A:K,10,FALSE)</f>
        <v>0</v>
      </c>
      <c r="AT1759" s="71">
        <f t="shared" si="559"/>
        <v>520</v>
      </c>
    </row>
    <row r="1760" spans="1:47">
      <c r="A1760" s="37" t="s">
        <v>58</v>
      </c>
      <c r="B1760" s="3" t="s">
        <v>38</v>
      </c>
      <c r="C1760" s="11">
        <v>45577.825694444444</v>
      </c>
      <c r="D1760" s="11">
        <v>45577.791666666664</v>
      </c>
      <c r="E1760" s="11" t="s">
        <v>45</v>
      </c>
      <c r="F1760" s="11" t="s">
        <v>40</v>
      </c>
      <c r="G1760" s="3" t="s">
        <v>1937</v>
      </c>
      <c r="H1760" s="3" t="s">
        <v>41</v>
      </c>
      <c r="I1760" s="11">
        <v>45579.416666666664</v>
      </c>
      <c r="J1760" s="12">
        <v>45580.861111111109</v>
      </c>
      <c r="K1760" s="12">
        <v>45581.104166666664</v>
      </c>
      <c r="L1760" s="12">
        <v>45581.097916666666</v>
      </c>
      <c r="M1760" s="12" t="s">
        <v>115</v>
      </c>
      <c r="N1760" s="3" t="s">
        <v>42</v>
      </c>
      <c r="O1760" s="3">
        <v>0</v>
      </c>
      <c r="P1760" s="1">
        <f t="shared" si="540"/>
        <v>42</v>
      </c>
      <c r="Q1760" s="1">
        <f t="shared" si="541"/>
        <v>10</v>
      </c>
      <c r="R1760" s="72">
        <f t="shared" si="542"/>
        <v>45580.861111111109</v>
      </c>
      <c r="S1760" s="73">
        <f t="shared" si="543"/>
        <v>1.5909722222204437</v>
      </c>
      <c r="T1760" s="74">
        <f>Table2[[#This Row],[ETA A OFRECIMIENTO]]*24</f>
        <v>38.183333333290648</v>
      </c>
      <c r="U1760" s="1" t="str">
        <f t="shared" si="544"/>
        <v>YES</v>
      </c>
      <c r="V1760" s="73">
        <f t="shared" si="545"/>
        <v>1.6875</v>
      </c>
      <c r="W1760" s="74">
        <f>Table2[[#This Row],[DEL. AVAILABLE A SLOT]]*24</f>
        <v>40.5</v>
      </c>
      <c r="X1760" s="1" t="str">
        <f t="shared" si="546"/>
        <v>NO</v>
      </c>
      <c r="Y1760" s="73">
        <f t="shared" si="547"/>
        <v>3.2784722222204437</v>
      </c>
      <c r="Z1760" s="74">
        <f>Table2[[#This Row],[ETA A TIMESLOT]]*24</f>
        <v>78.683333333290648</v>
      </c>
      <c r="AA1760" s="73">
        <f t="shared" si="548"/>
        <v>0</v>
      </c>
      <c r="AB1760" s="73" t="str">
        <f t="shared" si="549"/>
        <v>SI</v>
      </c>
      <c r="AC1760" s="74">
        <f>Table2[[#This Row],[PUNTUALIDAD (H)]]*24</f>
        <v>0</v>
      </c>
      <c r="AD1760" s="73">
        <f t="shared" si="550"/>
        <v>3.2722222222218988</v>
      </c>
      <c r="AE1760" s="74">
        <f>Table2[[#This Row],[ATA TO UNLOADING]]*24</f>
        <v>78.533333333325572</v>
      </c>
      <c r="AF1760" s="74" t="str">
        <f>IF(Table2[[#This Row],[ATA TO UNLOADING 2]]&lt;=48,"YES","NO")</f>
        <v>NO</v>
      </c>
      <c r="AG1760" s="75">
        <f t="shared" si="551"/>
        <v>0.10416666666424135</v>
      </c>
      <c r="AH1760" s="2" t="s">
        <v>24</v>
      </c>
      <c r="AI1760" s="2" t="str">
        <f t="shared" si="552"/>
        <v>MRSU6415680</v>
      </c>
      <c r="AJ1760" s="76" t="str">
        <f t="shared" si="553"/>
        <v>OM TRANSPORT</v>
      </c>
      <c r="AK1760" s="77">
        <f>IF($M1760="TRUCK",VLOOKUP($AQ1760,Invoicing!$A$17:$B$49,MATCH($AK$1,Invoicing!$A$17:$B$17,0),FALSE),VLOOKUP($AQ1760,Invoicing!$N$17:$O$21,MATCH($AK$1,Invoicing!$N$17:$O$17,0),FALSE))</f>
        <v>475</v>
      </c>
      <c r="AL1760" s="78" t="e">
        <f>VLOOKUP($E1760,Invoicing!$A$1:$H$8,MATCH(TRACKER!$N1762,Invoicing!$A$1:$H$1,0),FALSE)</f>
        <v>#N/A</v>
      </c>
      <c r="AM1760" s="78">
        <f>VLOOKUP($E1760,Invoicing!$A$1:$H$8,MATCH(TRACKER!$O$1,Invoicing!$A$1:$H$1,0),FALSE)</f>
        <v>50</v>
      </c>
      <c r="AN1760" s="78">
        <f t="shared" si="554"/>
        <v>0</v>
      </c>
      <c r="AO1760" s="2">
        <f t="shared" si="555"/>
        <v>3</v>
      </c>
      <c r="AP1760" s="2" t="str">
        <f t="shared" si="556"/>
        <v>NIGHT</v>
      </c>
      <c r="AQ1760" s="2" t="str">
        <f t="shared" si="557"/>
        <v>OM TRANSPORTNIGHT</v>
      </c>
      <c r="AR1760" s="71">
        <f t="shared" si="558"/>
        <v>475</v>
      </c>
      <c r="AS1760" s="71">
        <f>VLOOKUP(AJ1760,Invoicing!A:K,10,FALSE)</f>
        <v>25</v>
      </c>
      <c r="AT1760" s="71">
        <f t="shared" si="559"/>
        <v>500</v>
      </c>
    </row>
    <row r="1761" spans="1:46">
      <c r="A1761" s="58" t="s">
        <v>58</v>
      </c>
      <c r="B1761" s="59" t="s">
        <v>38</v>
      </c>
      <c r="C1761" s="60">
        <v>45577.825694444444</v>
      </c>
      <c r="D1761" s="60">
        <v>45577.791666666664</v>
      </c>
      <c r="E1761" s="60" t="s">
        <v>45</v>
      </c>
      <c r="F1761" s="60" t="s">
        <v>40</v>
      </c>
      <c r="G1761" s="59" t="s">
        <v>1938</v>
      </c>
      <c r="H1761" s="3" t="s">
        <v>41</v>
      </c>
      <c r="I1761" s="60">
        <v>45579.416666666664</v>
      </c>
      <c r="J1761" s="61">
        <v>45581.993055555555</v>
      </c>
      <c r="K1761" s="61">
        <v>45582</v>
      </c>
      <c r="L1761" s="61">
        <v>45582</v>
      </c>
      <c r="M1761" s="12" t="s">
        <v>115</v>
      </c>
      <c r="N1761" s="3" t="s">
        <v>42</v>
      </c>
      <c r="O1761" s="3">
        <v>0</v>
      </c>
      <c r="P1761" s="1">
        <f t="shared" si="540"/>
        <v>42</v>
      </c>
      <c r="Q1761" s="1">
        <f t="shared" si="541"/>
        <v>10</v>
      </c>
      <c r="R1761" s="72">
        <f t="shared" si="542"/>
        <v>45581.993055555555</v>
      </c>
      <c r="S1761" s="73">
        <f t="shared" si="543"/>
        <v>1.5909722222204437</v>
      </c>
      <c r="T1761" s="74">
        <f>Table2[[#This Row],[ETA A OFRECIMIENTO]]*24</f>
        <v>38.183333333290648</v>
      </c>
      <c r="U1761" s="1" t="str">
        <f t="shared" si="544"/>
        <v>YES</v>
      </c>
      <c r="V1761" s="73">
        <f t="shared" si="545"/>
        <v>2.5833333333357587</v>
      </c>
      <c r="W1761" s="74">
        <f>Table2[[#This Row],[DEL. AVAILABLE A SLOT]]*24</f>
        <v>62.000000000058208</v>
      </c>
      <c r="X1761" s="1" t="str">
        <f t="shared" si="546"/>
        <v>NO</v>
      </c>
      <c r="Y1761" s="73">
        <f t="shared" si="547"/>
        <v>4.1743055555562023</v>
      </c>
      <c r="Z1761" s="74">
        <f>Table2[[#This Row],[ETA A TIMESLOT]]*24</f>
        <v>100.18333333334886</v>
      </c>
      <c r="AA1761" s="73">
        <f t="shared" si="548"/>
        <v>0</v>
      </c>
      <c r="AB1761" s="73" t="str">
        <f t="shared" si="549"/>
        <v>SI</v>
      </c>
      <c r="AC1761" s="74">
        <f>Table2[[#This Row],[PUNTUALIDAD (H)]]*24</f>
        <v>0</v>
      </c>
      <c r="AD1761" s="73">
        <f t="shared" si="550"/>
        <v>4.1743055555562023</v>
      </c>
      <c r="AE1761" s="74">
        <f>Table2[[#This Row],[ATA TO UNLOADING]]*24</f>
        <v>100.18333333334886</v>
      </c>
      <c r="AF1761" s="74" t="str">
        <f>IF(Table2[[#This Row],[ATA TO UNLOADING 2]]&lt;=48,"YES","NO")</f>
        <v>NO</v>
      </c>
      <c r="AG1761" s="75">
        <f t="shared" si="551"/>
        <v>0</v>
      </c>
      <c r="AH1761" s="2" t="s">
        <v>24</v>
      </c>
      <c r="AI1761" s="2" t="str">
        <f t="shared" si="552"/>
        <v>MRSU6525970</v>
      </c>
      <c r="AJ1761" s="76" t="str">
        <f t="shared" si="553"/>
        <v>OM TRANSPORT</v>
      </c>
      <c r="AK1761" s="77">
        <f>IF($M1761="TRUCK",VLOOKUP($AQ1761,Invoicing!$A$17:$B$49,MATCH($AK$1,Invoicing!$A$17:$B$17,0),FALSE),VLOOKUP($AQ1761,Invoicing!$N$17:$O$21,MATCH($AK$1,Invoicing!$N$17:$O$17,0),FALSE))</f>
        <v>475</v>
      </c>
      <c r="AL1761" s="78" t="e">
        <f>VLOOKUP($E1761,Invoicing!$A$1:$H$8,MATCH(TRACKER!$N1763,Invoicing!$A$1:$H$1,0),FALSE)</f>
        <v>#N/A</v>
      </c>
      <c r="AM1761" s="78">
        <f>VLOOKUP($E1761,Invoicing!$A$1:$H$8,MATCH(TRACKER!$O$1,Invoicing!$A$1:$H$1,0),FALSE)</f>
        <v>50</v>
      </c>
      <c r="AN1761" s="78">
        <f t="shared" si="554"/>
        <v>0</v>
      </c>
      <c r="AO1761" s="2">
        <f t="shared" si="555"/>
        <v>4</v>
      </c>
      <c r="AP1761" s="2" t="str">
        <f t="shared" si="556"/>
        <v>NIGHT</v>
      </c>
      <c r="AQ1761" s="2" t="str">
        <f t="shared" si="557"/>
        <v>OM TRANSPORTNIGHT</v>
      </c>
      <c r="AR1761" s="71">
        <f t="shared" si="558"/>
        <v>475</v>
      </c>
      <c r="AS1761" s="71">
        <f>VLOOKUP(AJ1761,Invoicing!A:K,10,FALSE)</f>
        <v>25</v>
      </c>
      <c r="AT1761" s="71">
        <f t="shared" si="559"/>
        <v>500</v>
      </c>
    </row>
    <row r="1762" spans="1:46">
      <c r="A1762" s="58" t="s">
        <v>58</v>
      </c>
      <c r="B1762" s="59" t="s">
        <v>38</v>
      </c>
      <c r="C1762" s="60">
        <v>45577.825694444444</v>
      </c>
      <c r="D1762" s="60">
        <v>45577.791666666664</v>
      </c>
      <c r="E1762" s="60" t="s">
        <v>49</v>
      </c>
      <c r="F1762" s="60" t="s">
        <v>40</v>
      </c>
      <c r="G1762" s="59" t="s">
        <v>1939</v>
      </c>
      <c r="H1762" s="3" t="s">
        <v>41</v>
      </c>
      <c r="I1762" s="60">
        <v>45579.416666666664</v>
      </c>
      <c r="J1762" s="61">
        <v>45583.260416666664</v>
      </c>
      <c r="K1762" s="61">
        <v>45583.25</v>
      </c>
      <c r="L1762" s="61">
        <v>45583.28125</v>
      </c>
      <c r="M1762" s="12" t="s">
        <v>12</v>
      </c>
      <c r="N1762" s="3" t="s">
        <v>42</v>
      </c>
      <c r="O1762" s="3">
        <v>0</v>
      </c>
      <c r="P1762" s="1">
        <f t="shared" si="540"/>
        <v>42</v>
      </c>
      <c r="Q1762" s="1">
        <f t="shared" si="541"/>
        <v>10</v>
      </c>
      <c r="R1762" s="72">
        <f t="shared" si="542"/>
        <v>45583.260416666664</v>
      </c>
      <c r="S1762" s="73">
        <f t="shared" si="543"/>
        <v>1.5909722222204437</v>
      </c>
      <c r="T1762" s="74">
        <f>Table2[[#This Row],[ETA A OFRECIMIENTO]]*24</f>
        <v>38.183333333290648</v>
      </c>
      <c r="U1762" s="1" t="str">
        <f t="shared" si="544"/>
        <v>YES</v>
      </c>
      <c r="V1762" s="73">
        <f t="shared" si="545"/>
        <v>3.8333333333357587</v>
      </c>
      <c r="W1762" s="74">
        <f>Table2[[#This Row],[DEL. AVAILABLE A SLOT]]*24</f>
        <v>92.000000000058208</v>
      </c>
      <c r="X1762" s="1" t="str">
        <f t="shared" si="546"/>
        <v>NO</v>
      </c>
      <c r="Y1762" s="73">
        <f t="shared" si="547"/>
        <v>5.4243055555562023</v>
      </c>
      <c r="Z1762" s="74">
        <f>Table2[[#This Row],[ETA A TIMESLOT]]*24</f>
        <v>130.18333333334886</v>
      </c>
      <c r="AA1762" s="73">
        <f t="shared" si="548"/>
        <v>1.0416666664241347E-2</v>
      </c>
      <c r="AB1762" s="73" t="str">
        <f t="shared" si="549"/>
        <v>SI</v>
      </c>
      <c r="AC1762" s="74">
        <f>Table2[[#This Row],[PUNTUALIDAD (H)]]*24</f>
        <v>0.24999999994179234</v>
      </c>
      <c r="AD1762" s="73">
        <f t="shared" si="550"/>
        <v>5.4555555555562023</v>
      </c>
      <c r="AE1762" s="74">
        <f>Table2[[#This Row],[ATA TO UNLOADING]]*24</f>
        <v>130.93333333334886</v>
      </c>
      <c r="AF1762" s="74" t="str">
        <f>IF(Table2[[#This Row],[ATA TO UNLOADING 2]]&lt;=48,"YES","NO")</f>
        <v>NO</v>
      </c>
      <c r="AG1762" s="75">
        <f t="shared" si="551"/>
        <v>0.25</v>
      </c>
      <c r="AH1762" s="2" t="s">
        <v>42</v>
      </c>
      <c r="AI1762" s="2" t="str">
        <f t="shared" si="552"/>
        <v>MSKU0256868</v>
      </c>
      <c r="AJ1762" s="76" t="str">
        <f t="shared" si="553"/>
        <v>CTU FLEVOKUST BV</v>
      </c>
      <c r="AK1762" s="77">
        <f>IF($M1762="TRUCK",VLOOKUP($AQ1762,Invoicing!$A$17:$B$49,MATCH($AK$1,Invoicing!$A$17:$B$17,0),FALSE),VLOOKUP($AQ1762,Invoicing!$N$17:$O$21,MATCH($AK$1,Invoicing!$N$17:$O$17,0),FALSE))</f>
        <v>380</v>
      </c>
      <c r="AL1762" s="78" t="e">
        <f>VLOOKUP($E1762,Invoicing!$A$1:$H$8,MATCH(TRACKER!$N1764,Invoicing!$A$1:$H$1,0),FALSE)</f>
        <v>#N/A</v>
      </c>
      <c r="AM1762" s="78">
        <v>35</v>
      </c>
      <c r="AN1762" s="78">
        <f t="shared" si="554"/>
        <v>0</v>
      </c>
      <c r="AO1762" s="2">
        <f t="shared" si="555"/>
        <v>5</v>
      </c>
      <c r="AP1762" s="2" t="str">
        <f t="shared" si="556"/>
        <v>WEEK</v>
      </c>
      <c r="AQ1762" s="2" t="str">
        <f t="shared" si="557"/>
        <v>CTU FLEVOKUST BVWEEK</v>
      </c>
      <c r="AR1762" s="71">
        <f t="shared" si="558"/>
        <v>380</v>
      </c>
      <c r="AS1762" s="71">
        <f>VLOOKUP(AJ1762,Invoicing!A:K,10,FALSE)</f>
        <v>0</v>
      </c>
      <c r="AT1762" s="71">
        <f t="shared" si="559"/>
        <v>380</v>
      </c>
    </row>
    <row r="1763" spans="1:46">
      <c r="A1763" s="37" t="s">
        <v>58</v>
      </c>
      <c r="B1763" s="3" t="s">
        <v>38</v>
      </c>
      <c r="C1763" s="11">
        <v>45577.825694444444</v>
      </c>
      <c r="D1763" s="11">
        <v>45577.791666666664</v>
      </c>
      <c r="E1763" s="11" t="s">
        <v>49</v>
      </c>
      <c r="F1763" s="11" t="s">
        <v>40</v>
      </c>
      <c r="G1763" s="3" t="s">
        <v>1940</v>
      </c>
      <c r="H1763" s="3" t="s">
        <v>41</v>
      </c>
      <c r="I1763" s="11">
        <v>45579.416666666664</v>
      </c>
      <c r="J1763" s="12">
        <v>45583.340277777781</v>
      </c>
      <c r="K1763" s="12">
        <v>45583.333333333336</v>
      </c>
      <c r="L1763" s="12">
        <v>45583.354166666664</v>
      </c>
      <c r="M1763" s="12" t="s">
        <v>12</v>
      </c>
      <c r="N1763" s="3" t="s">
        <v>42</v>
      </c>
      <c r="O1763" s="3">
        <v>0</v>
      </c>
      <c r="P1763" s="1">
        <f t="shared" si="540"/>
        <v>42</v>
      </c>
      <c r="Q1763" s="1">
        <f t="shared" si="541"/>
        <v>10</v>
      </c>
      <c r="R1763" s="72">
        <f t="shared" si="542"/>
        <v>45583.340277777781</v>
      </c>
      <c r="S1763" s="73">
        <f t="shared" si="543"/>
        <v>1.5909722222204437</v>
      </c>
      <c r="T1763" s="74">
        <f>Table2[[#This Row],[ETA A OFRECIMIENTO]]*24</f>
        <v>38.183333333290648</v>
      </c>
      <c r="U1763" s="1" t="str">
        <f t="shared" si="544"/>
        <v>YES</v>
      </c>
      <c r="V1763" s="73">
        <f t="shared" si="545"/>
        <v>3.9166666666715173</v>
      </c>
      <c r="W1763" s="74">
        <f>Table2[[#This Row],[DEL. AVAILABLE A SLOT]]*24</f>
        <v>94.000000000116415</v>
      </c>
      <c r="X1763" s="1" t="str">
        <f t="shared" si="546"/>
        <v>NO</v>
      </c>
      <c r="Y1763" s="73">
        <f t="shared" si="547"/>
        <v>5.507638888891961</v>
      </c>
      <c r="Z1763" s="74">
        <f>Table2[[#This Row],[ETA A TIMESLOT]]*24</f>
        <v>132.18333333340706</v>
      </c>
      <c r="AA1763" s="73">
        <f t="shared" si="548"/>
        <v>6.9444444452528842E-3</v>
      </c>
      <c r="AB1763" s="73" t="str">
        <f t="shared" si="549"/>
        <v>SI</v>
      </c>
      <c r="AC1763" s="74">
        <f>Table2[[#This Row],[PUNTUALIDAD (H)]]*24</f>
        <v>0.16666666668606922</v>
      </c>
      <c r="AD1763" s="73">
        <f t="shared" si="550"/>
        <v>5.5284722222204437</v>
      </c>
      <c r="AE1763" s="74">
        <f>Table2[[#This Row],[ATA TO UNLOADING]]*24</f>
        <v>132.68333333329065</v>
      </c>
      <c r="AF1763" s="74" t="str">
        <f>IF(Table2[[#This Row],[ATA TO UNLOADING 2]]&lt;=48,"YES","NO")</f>
        <v>NO</v>
      </c>
      <c r="AG1763" s="75">
        <f t="shared" si="551"/>
        <v>0.33333333333575865</v>
      </c>
      <c r="AH1763" s="2" t="s">
        <v>42</v>
      </c>
      <c r="AI1763" s="2" t="str">
        <f t="shared" si="552"/>
        <v>MSKU0498922</v>
      </c>
      <c r="AJ1763" s="76" t="str">
        <f t="shared" si="553"/>
        <v>CTU FLEVOKUST BV</v>
      </c>
      <c r="AK1763" s="77">
        <f>IF($M1763="TRUCK",VLOOKUP($AQ1763,Invoicing!$A$17:$B$49,MATCH($AK$1,Invoicing!$A$17:$B$17,0),FALSE),VLOOKUP($AQ1763,Invoicing!$N$17:$O$21,MATCH($AK$1,Invoicing!$N$17:$O$17,0),FALSE))</f>
        <v>380</v>
      </c>
      <c r="AL1763" s="78" t="e">
        <f>VLOOKUP($E1763,Invoicing!$A$1:$H$8,MATCH(TRACKER!$N1765,Invoicing!$A$1:$H$1,0),FALSE)</f>
        <v>#N/A</v>
      </c>
      <c r="AM1763" s="78">
        <v>35</v>
      </c>
      <c r="AN1763" s="78">
        <f t="shared" si="554"/>
        <v>0</v>
      </c>
      <c r="AO1763" s="2">
        <f t="shared" si="555"/>
        <v>5</v>
      </c>
      <c r="AP1763" s="2" t="str">
        <f t="shared" si="556"/>
        <v>WEEK</v>
      </c>
      <c r="AQ1763" s="2" t="str">
        <f t="shared" si="557"/>
        <v>CTU FLEVOKUST BVWEEK</v>
      </c>
      <c r="AR1763" s="71">
        <f t="shared" si="558"/>
        <v>380</v>
      </c>
      <c r="AS1763" s="71">
        <f>VLOOKUP(AJ1763,Invoicing!A:K,10,FALSE)</f>
        <v>0</v>
      </c>
      <c r="AT1763" s="71">
        <f t="shared" si="559"/>
        <v>380</v>
      </c>
    </row>
    <row r="1764" spans="1:46">
      <c r="A1764" s="37" t="s">
        <v>58</v>
      </c>
      <c r="B1764" s="3" t="s">
        <v>38</v>
      </c>
      <c r="C1764" s="11">
        <v>45577.825694444444</v>
      </c>
      <c r="D1764" s="11">
        <v>45577.791666666664</v>
      </c>
      <c r="E1764" s="11" t="s">
        <v>44</v>
      </c>
      <c r="F1764" s="11" t="s">
        <v>40</v>
      </c>
      <c r="G1764" s="3" t="s">
        <v>1941</v>
      </c>
      <c r="H1764" s="3" t="s">
        <v>46</v>
      </c>
      <c r="I1764" s="11">
        <v>45579.416666666664</v>
      </c>
      <c r="J1764" s="12">
        <v>45580.697916666664</v>
      </c>
      <c r="K1764" s="12">
        <v>45580.666666666664</v>
      </c>
      <c r="L1764" s="12">
        <v>45580.702777777777</v>
      </c>
      <c r="M1764" s="61" t="s">
        <v>115</v>
      </c>
      <c r="N1764" s="3" t="s">
        <v>42</v>
      </c>
      <c r="O1764" s="3">
        <v>0</v>
      </c>
      <c r="P1764" s="1">
        <f t="shared" si="540"/>
        <v>42</v>
      </c>
      <c r="Q1764" s="1">
        <f t="shared" si="541"/>
        <v>10</v>
      </c>
      <c r="R1764" s="72">
        <f t="shared" si="542"/>
        <v>45580.697916666664</v>
      </c>
      <c r="S1764" s="73">
        <f t="shared" si="543"/>
        <v>1.5909722222204437</v>
      </c>
      <c r="T1764" s="74">
        <f>Table2[[#This Row],[ETA A OFRECIMIENTO]]*24</f>
        <v>38.183333333290648</v>
      </c>
      <c r="U1764" s="1" t="str">
        <f t="shared" si="544"/>
        <v>YES</v>
      </c>
      <c r="V1764" s="73">
        <f t="shared" si="545"/>
        <v>1.25</v>
      </c>
      <c r="W1764" s="74">
        <f>Table2[[#This Row],[DEL. AVAILABLE A SLOT]]*24</f>
        <v>30</v>
      </c>
      <c r="X1764" s="1" t="str">
        <f t="shared" si="546"/>
        <v>NO</v>
      </c>
      <c r="Y1764" s="73">
        <f t="shared" si="547"/>
        <v>2.8409722222204437</v>
      </c>
      <c r="Z1764" s="74">
        <f>Table2[[#This Row],[ETA A TIMESLOT]]*24</f>
        <v>68.183333333290648</v>
      </c>
      <c r="AA1764" s="73">
        <f t="shared" si="548"/>
        <v>3.125E-2</v>
      </c>
      <c r="AB1764" s="73" t="str">
        <f t="shared" si="549"/>
        <v>SI</v>
      </c>
      <c r="AC1764" s="74">
        <f>Table2[[#This Row],[PUNTUALIDAD (H)]]*24</f>
        <v>0.75</v>
      </c>
      <c r="AD1764" s="73">
        <f t="shared" si="550"/>
        <v>2.8770833333328483</v>
      </c>
      <c r="AE1764" s="74">
        <f>Table2[[#This Row],[ATA TO UNLOADING]]*24</f>
        <v>69.049999999988358</v>
      </c>
      <c r="AF1764" s="74" t="str">
        <f>IF(Table2[[#This Row],[ATA TO UNLOADING 2]]&lt;=48,"YES","NO")</f>
        <v>NO</v>
      </c>
      <c r="AG1764" s="75">
        <f t="shared" si="551"/>
        <v>0.66666666666424135</v>
      </c>
      <c r="AH1764" s="2" t="s">
        <v>42</v>
      </c>
      <c r="AI1764" s="2" t="str">
        <f t="shared" si="552"/>
        <v>MSKU0684681</v>
      </c>
      <c r="AJ1764" s="76" t="str">
        <f t="shared" si="553"/>
        <v>MSI</v>
      </c>
      <c r="AK1764" s="77">
        <f>IF($M1764="TRUCK",VLOOKUP($AQ1764,Invoicing!$A$17:$B$49,MATCH($AK$1,Invoicing!$A$17:$B$17,0),FALSE),VLOOKUP($AQ1764,Invoicing!$N$17:$O$21,MATCH($AK$1,Invoicing!$N$17:$O$17,0),FALSE))</f>
        <v>480</v>
      </c>
      <c r="AL1764" s="78" t="e">
        <f>VLOOKUP($E1764,Invoicing!$A$1:$H$8,MATCH(TRACKER!$N1766,Invoicing!$A$1:$H$1,0),FALSE)</f>
        <v>#N/A</v>
      </c>
      <c r="AM1764" s="78">
        <f>VLOOKUP($E1764,Invoicing!$A$1:$H$8,MATCH(TRACKER!$O$1,Invoicing!$A$1:$H$1,0),FALSE)</f>
        <v>50</v>
      </c>
      <c r="AN1764" s="78">
        <f t="shared" si="554"/>
        <v>0</v>
      </c>
      <c r="AO1764" s="2">
        <f t="shared" si="555"/>
        <v>2</v>
      </c>
      <c r="AP1764" s="2" t="str">
        <f t="shared" si="556"/>
        <v>WEEK</v>
      </c>
      <c r="AQ1764" s="2" t="str">
        <f t="shared" si="557"/>
        <v>MSIWEEK</v>
      </c>
      <c r="AR1764" s="71">
        <f t="shared" si="558"/>
        <v>480</v>
      </c>
      <c r="AS1764" s="71">
        <f>VLOOKUP(AJ1764,Invoicing!A:K,10,FALSE)</f>
        <v>25</v>
      </c>
      <c r="AT1764" s="71">
        <f t="shared" si="559"/>
        <v>505</v>
      </c>
    </row>
    <row r="1765" spans="1:46">
      <c r="A1765" s="37" t="s">
        <v>58</v>
      </c>
      <c r="B1765" s="3" t="s">
        <v>38</v>
      </c>
      <c r="C1765" s="11">
        <v>45577.825694444444</v>
      </c>
      <c r="D1765" s="11">
        <v>45577.791666666664</v>
      </c>
      <c r="E1765" s="11" t="s">
        <v>49</v>
      </c>
      <c r="F1765" s="11" t="s">
        <v>40</v>
      </c>
      <c r="G1765" s="3" t="s">
        <v>1942</v>
      </c>
      <c r="H1765" s="3" t="s">
        <v>41</v>
      </c>
      <c r="I1765" s="11">
        <v>45579.416666666664</v>
      </c>
      <c r="J1765" s="12">
        <v>45582.745833333334</v>
      </c>
      <c r="K1765" s="12">
        <v>45582.75</v>
      </c>
      <c r="L1765" s="12">
        <v>45582.784722222219</v>
      </c>
      <c r="M1765" s="61" t="s">
        <v>12</v>
      </c>
      <c r="N1765" s="3" t="s">
        <v>42</v>
      </c>
      <c r="O1765" s="3">
        <v>0</v>
      </c>
      <c r="P1765" s="1">
        <f t="shared" si="540"/>
        <v>42</v>
      </c>
      <c r="Q1765" s="1">
        <f t="shared" si="541"/>
        <v>10</v>
      </c>
      <c r="R1765" s="72">
        <f t="shared" si="542"/>
        <v>45582.745833333334</v>
      </c>
      <c r="S1765" s="73">
        <f t="shared" si="543"/>
        <v>1.5909722222204437</v>
      </c>
      <c r="T1765" s="74">
        <f>Table2[[#This Row],[ETA A OFRECIMIENTO]]*24</f>
        <v>38.183333333290648</v>
      </c>
      <c r="U1765" s="1" t="str">
        <f t="shared" si="544"/>
        <v>YES</v>
      </c>
      <c r="V1765" s="73">
        <f t="shared" si="545"/>
        <v>3.3333333333357587</v>
      </c>
      <c r="W1765" s="74">
        <f>Table2[[#This Row],[DEL. AVAILABLE A SLOT]]*24</f>
        <v>80.000000000058208</v>
      </c>
      <c r="X1765" s="1" t="str">
        <f t="shared" si="546"/>
        <v>NO</v>
      </c>
      <c r="Y1765" s="73">
        <f t="shared" si="547"/>
        <v>4.9243055555562023</v>
      </c>
      <c r="Z1765" s="74">
        <f>Table2[[#This Row],[ETA A TIMESLOT]]*24</f>
        <v>118.18333333334886</v>
      </c>
      <c r="AA1765" s="73">
        <f t="shared" si="548"/>
        <v>0</v>
      </c>
      <c r="AB1765" s="73" t="str">
        <f t="shared" si="549"/>
        <v>SI</v>
      </c>
      <c r="AC1765" s="74">
        <f>Table2[[#This Row],[PUNTUALIDAD (H)]]*24</f>
        <v>0</v>
      </c>
      <c r="AD1765" s="73">
        <f t="shared" si="550"/>
        <v>4.9590277777751908</v>
      </c>
      <c r="AE1765" s="74">
        <f>Table2[[#This Row],[ATA TO UNLOADING]]*24</f>
        <v>119.01666666660458</v>
      </c>
      <c r="AF1765" s="74" t="str">
        <f>IF(Table2[[#This Row],[ATA TO UNLOADING 2]]&lt;=48,"YES","NO")</f>
        <v>NO</v>
      </c>
      <c r="AG1765" s="75">
        <f t="shared" si="551"/>
        <v>0.75</v>
      </c>
      <c r="AH1765" s="2" t="s">
        <v>42</v>
      </c>
      <c r="AI1765" s="2" t="str">
        <f t="shared" si="552"/>
        <v>MSKU0857431</v>
      </c>
      <c r="AJ1765" s="76" t="str">
        <f t="shared" si="553"/>
        <v>CTU FLEVOKUST BV</v>
      </c>
      <c r="AK1765" s="77">
        <f>IF($M1765="TRUCK",VLOOKUP($AQ1765,Invoicing!$A$17:$B$49,MATCH($AK$1,Invoicing!$A$17:$B$17,0),FALSE),VLOOKUP($AQ1765,Invoicing!$N$17:$O$21,MATCH($AK$1,Invoicing!$N$17:$O$17,0),FALSE))</f>
        <v>380</v>
      </c>
      <c r="AL1765" s="78" t="e">
        <f>VLOOKUP($E1765,Invoicing!$A$1:$H$8,MATCH(TRACKER!$N1767,Invoicing!$A$1:$H$1,0),FALSE)</f>
        <v>#N/A</v>
      </c>
      <c r="AM1765" s="78">
        <v>35</v>
      </c>
      <c r="AN1765" s="78">
        <f t="shared" si="554"/>
        <v>0</v>
      </c>
      <c r="AO1765" s="2">
        <f t="shared" si="555"/>
        <v>4</v>
      </c>
      <c r="AP1765" s="2" t="str">
        <f t="shared" si="556"/>
        <v>WEEK</v>
      </c>
      <c r="AQ1765" s="2" t="str">
        <f t="shared" si="557"/>
        <v>CTU FLEVOKUST BVWEEK</v>
      </c>
      <c r="AR1765" s="71">
        <f t="shared" si="558"/>
        <v>380</v>
      </c>
      <c r="AS1765" s="71">
        <f>VLOOKUP(AJ1765,Invoicing!A:K,10,FALSE)</f>
        <v>0</v>
      </c>
      <c r="AT1765" s="71">
        <f t="shared" si="559"/>
        <v>380</v>
      </c>
    </row>
    <row r="1766" spans="1:46">
      <c r="A1766" s="37" t="s">
        <v>58</v>
      </c>
      <c r="B1766" s="3" t="s">
        <v>38</v>
      </c>
      <c r="C1766" s="11">
        <v>45577.825694444444</v>
      </c>
      <c r="D1766" s="11">
        <v>45577.791666666664</v>
      </c>
      <c r="E1766" s="11" t="s">
        <v>44</v>
      </c>
      <c r="F1766" s="11" t="s">
        <v>40</v>
      </c>
      <c r="G1766" s="3" t="s">
        <v>1943</v>
      </c>
      <c r="H1766" s="3" t="s">
        <v>41</v>
      </c>
      <c r="I1766" s="11">
        <v>45579.416666666664</v>
      </c>
      <c r="J1766" s="12">
        <v>45581.4375</v>
      </c>
      <c r="K1766" s="12">
        <v>45581.4375</v>
      </c>
      <c r="L1766" s="12">
        <v>45581.458333333336</v>
      </c>
      <c r="M1766" s="12" t="s">
        <v>115</v>
      </c>
      <c r="N1766" s="3" t="s">
        <v>42</v>
      </c>
      <c r="O1766" s="3">
        <v>1</v>
      </c>
      <c r="P1766" s="1">
        <f t="shared" si="540"/>
        <v>42</v>
      </c>
      <c r="Q1766" s="1">
        <f t="shared" si="541"/>
        <v>10</v>
      </c>
      <c r="R1766" s="72">
        <f t="shared" si="542"/>
        <v>45581.4375</v>
      </c>
      <c r="S1766" s="73">
        <f t="shared" si="543"/>
        <v>1.5909722222204437</v>
      </c>
      <c r="T1766" s="74">
        <f>Table2[[#This Row],[ETA A OFRECIMIENTO]]*24</f>
        <v>38.183333333290648</v>
      </c>
      <c r="U1766" s="1" t="str">
        <f t="shared" si="544"/>
        <v>YES</v>
      </c>
      <c r="V1766" s="73">
        <f t="shared" si="545"/>
        <v>2.0208333333357587</v>
      </c>
      <c r="W1766" s="74">
        <f>Table2[[#This Row],[DEL. AVAILABLE A SLOT]]*24</f>
        <v>48.500000000058208</v>
      </c>
      <c r="X1766" s="1" t="str">
        <f t="shared" si="546"/>
        <v>NO</v>
      </c>
      <c r="Y1766" s="73">
        <f t="shared" si="547"/>
        <v>3.6118055555562023</v>
      </c>
      <c r="Z1766" s="74">
        <f>Table2[[#This Row],[ETA A TIMESLOT]]*24</f>
        <v>86.683333333348855</v>
      </c>
      <c r="AA1766" s="73">
        <f t="shared" si="548"/>
        <v>0</v>
      </c>
      <c r="AB1766" s="73" t="str">
        <f t="shared" si="549"/>
        <v>SI</v>
      </c>
      <c r="AC1766" s="74">
        <f>Table2[[#This Row],[PUNTUALIDAD (H)]]*24</f>
        <v>0</v>
      </c>
      <c r="AD1766" s="73">
        <f t="shared" si="550"/>
        <v>3.632638888891961</v>
      </c>
      <c r="AE1766" s="74">
        <f>Table2[[#This Row],[ATA TO UNLOADING]]*24</f>
        <v>87.183333333407063</v>
      </c>
      <c r="AF1766" s="74" t="str">
        <f>IF(Table2[[#This Row],[ATA TO UNLOADING 2]]&lt;=48,"YES","NO")</f>
        <v>NO</v>
      </c>
      <c r="AG1766" s="75">
        <f t="shared" si="551"/>
        <v>0.4375</v>
      </c>
      <c r="AH1766" s="2" t="s">
        <v>42</v>
      </c>
      <c r="AI1766" s="2" t="str">
        <f t="shared" si="552"/>
        <v>MSKU0995370</v>
      </c>
      <c r="AJ1766" s="76" t="str">
        <f t="shared" si="553"/>
        <v>MSI</v>
      </c>
      <c r="AK1766" s="77">
        <f>IF($M1766="TRUCK",VLOOKUP($AQ1766,Invoicing!$A$17:$B$49,MATCH($AK$1,Invoicing!$A$17:$B$17,0),FALSE),VLOOKUP($AQ1766,Invoicing!$N$17:$O$21,MATCH($AK$1,Invoicing!$N$17:$O$17,0),FALSE))</f>
        <v>480</v>
      </c>
      <c r="AL1766" s="78" t="e">
        <f>VLOOKUP($E1766,Invoicing!$A$1:$H$8,MATCH(TRACKER!$N1768,Invoicing!$A$1:$H$1,0),FALSE)</f>
        <v>#N/A</v>
      </c>
      <c r="AM1766" s="78">
        <f>VLOOKUP($E1766,Invoicing!$A$1:$H$8,MATCH(TRACKER!$O$1,Invoicing!$A$1:$H$1,0),FALSE)</f>
        <v>50</v>
      </c>
      <c r="AN1766" s="78">
        <f t="shared" si="554"/>
        <v>50</v>
      </c>
      <c r="AO1766" s="2">
        <f t="shared" si="555"/>
        <v>3</v>
      </c>
      <c r="AP1766" s="2" t="str">
        <f t="shared" si="556"/>
        <v>WEEK</v>
      </c>
      <c r="AQ1766" s="2" t="str">
        <f t="shared" si="557"/>
        <v>MSIWEEK</v>
      </c>
      <c r="AR1766" s="71">
        <f t="shared" si="558"/>
        <v>530</v>
      </c>
      <c r="AS1766" s="71">
        <f>VLOOKUP(AJ1766,Invoicing!A:K,10,FALSE)</f>
        <v>25</v>
      </c>
      <c r="AT1766" s="71">
        <f t="shared" si="559"/>
        <v>555</v>
      </c>
    </row>
    <row r="1767" spans="1:46">
      <c r="A1767" s="37" t="s">
        <v>58</v>
      </c>
      <c r="B1767" s="3" t="s">
        <v>38</v>
      </c>
      <c r="C1767" s="11">
        <v>45577.825694444444</v>
      </c>
      <c r="D1767" s="11">
        <v>45577.791666666664</v>
      </c>
      <c r="E1767" s="11" t="s">
        <v>43</v>
      </c>
      <c r="F1767" s="11" t="s">
        <v>40</v>
      </c>
      <c r="G1767" s="3" t="s">
        <v>1944</v>
      </c>
      <c r="H1767" s="3" t="s">
        <v>46</v>
      </c>
      <c r="I1767" s="11">
        <v>45579.416666666664</v>
      </c>
      <c r="J1767" s="12">
        <v>45582.069444444445</v>
      </c>
      <c r="K1767" s="12">
        <v>45582.020833333336</v>
      </c>
      <c r="L1767" s="12">
        <v>45582.09375</v>
      </c>
      <c r="M1767" s="61" t="s">
        <v>115</v>
      </c>
      <c r="N1767" s="3" t="s">
        <v>42</v>
      </c>
      <c r="O1767" s="3">
        <v>0</v>
      </c>
      <c r="P1767" s="1">
        <f t="shared" si="540"/>
        <v>42</v>
      </c>
      <c r="Q1767" s="1">
        <f t="shared" si="541"/>
        <v>10</v>
      </c>
      <c r="R1767" s="72">
        <f t="shared" si="542"/>
        <v>45582.069444444445</v>
      </c>
      <c r="S1767" s="73">
        <f t="shared" si="543"/>
        <v>1.5909722222204437</v>
      </c>
      <c r="T1767" s="74">
        <f>Table2[[#This Row],[ETA A OFRECIMIENTO]]*24</f>
        <v>38.183333333290648</v>
      </c>
      <c r="U1767" s="1" t="str">
        <f t="shared" si="544"/>
        <v>YES</v>
      </c>
      <c r="V1767" s="73">
        <f t="shared" si="545"/>
        <v>2.6041666666715173</v>
      </c>
      <c r="W1767" s="74">
        <f>Table2[[#This Row],[DEL. AVAILABLE A SLOT]]*24</f>
        <v>62.500000000116415</v>
      </c>
      <c r="X1767" s="1" t="str">
        <f t="shared" si="546"/>
        <v>NO</v>
      </c>
      <c r="Y1767" s="73">
        <f t="shared" si="547"/>
        <v>4.195138888891961</v>
      </c>
      <c r="Z1767" s="74">
        <f>Table2[[#This Row],[ETA A TIMESLOT]]*24</f>
        <v>100.68333333340706</v>
      </c>
      <c r="AA1767" s="73">
        <f t="shared" si="548"/>
        <v>4.8611111109494232E-2</v>
      </c>
      <c r="AB1767" s="73" t="str">
        <f t="shared" si="549"/>
        <v>NO</v>
      </c>
      <c r="AC1767" s="74">
        <f>Table2[[#This Row],[PUNTUALIDAD (H)]]*24</f>
        <v>1.1666666666278616</v>
      </c>
      <c r="AD1767" s="73">
        <f t="shared" si="550"/>
        <v>4.2680555555562023</v>
      </c>
      <c r="AE1767" s="74">
        <f>Table2[[#This Row],[ATA TO UNLOADING]]*24</f>
        <v>102.43333333334886</v>
      </c>
      <c r="AF1767" s="74" t="str">
        <f>IF(Table2[[#This Row],[ATA TO UNLOADING 2]]&lt;=48,"YES","NO")</f>
        <v>NO</v>
      </c>
      <c r="AG1767" s="75">
        <f t="shared" si="551"/>
        <v>2.0833333335758653E-2</v>
      </c>
      <c r="AH1767" s="2" t="s">
        <v>24</v>
      </c>
      <c r="AI1767" s="2" t="str">
        <f t="shared" si="552"/>
        <v>MSKU1961414</v>
      </c>
      <c r="AJ1767" s="76" t="str">
        <f t="shared" si="553"/>
        <v>LOGIX</v>
      </c>
      <c r="AK1767" s="77">
        <f>IF($M1767="TRUCK",VLOOKUP($AQ1767,Invoicing!$A$17:$B$49,MATCH($AK$1,Invoicing!$A$17:$B$17,0),FALSE),VLOOKUP($AQ1767,Invoicing!$N$17:$O$21,MATCH($AK$1,Invoicing!$N$17:$O$17,0),FALSE))</f>
        <v>530</v>
      </c>
      <c r="AL1767" s="78" t="e">
        <f>VLOOKUP($E1767,Invoicing!$A$1:$H$8,MATCH(TRACKER!$N1769,Invoicing!$A$1:$H$1,0),FALSE)</f>
        <v>#N/A</v>
      </c>
      <c r="AM1767" s="78">
        <f>VLOOKUP($E1767,Invoicing!$A$1:$H$8,MATCH(TRACKER!$O$1,Invoicing!$A$1:$H$1,0),FALSE)</f>
        <v>50</v>
      </c>
      <c r="AN1767" s="78">
        <f t="shared" si="554"/>
        <v>0</v>
      </c>
      <c r="AO1767" s="2">
        <f t="shared" si="555"/>
        <v>4</v>
      </c>
      <c r="AP1767" s="2" t="str">
        <f t="shared" si="556"/>
        <v>NIGHT</v>
      </c>
      <c r="AQ1767" s="2" t="str">
        <f t="shared" si="557"/>
        <v>LOGIXNIGHT</v>
      </c>
      <c r="AR1767" s="71">
        <f t="shared" si="558"/>
        <v>530</v>
      </c>
      <c r="AS1767" s="71">
        <f>VLOOKUP(AJ1767,Invoicing!A:K,10,FALSE)</f>
        <v>25</v>
      </c>
      <c r="AT1767" s="71">
        <f t="shared" si="559"/>
        <v>555</v>
      </c>
    </row>
    <row r="1768" spans="1:46">
      <c r="A1768" s="58" t="s">
        <v>58</v>
      </c>
      <c r="B1768" s="59" t="s">
        <v>38</v>
      </c>
      <c r="C1768" s="60">
        <v>45577.825694444444</v>
      </c>
      <c r="D1768" s="60">
        <v>45577.791666666664</v>
      </c>
      <c r="E1768" s="60" t="s">
        <v>49</v>
      </c>
      <c r="F1768" s="60" t="s">
        <v>40</v>
      </c>
      <c r="G1768" s="59" t="s">
        <v>1945</v>
      </c>
      <c r="H1768" s="3" t="s">
        <v>41</v>
      </c>
      <c r="I1768" s="60">
        <v>45579.416666666664</v>
      </c>
      <c r="J1768" s="61">
        <v>45582.520833333336</v>
      </c>
      <c r="K1768" s="61">
        <v>45582.583333333336</v>
      </c>
      <c r="L1768" s="61">
        <v>45582.534722222219</v>
      </c>
      <c r="M1768" s="12" t="s">
        <v>12</v>
      </c>
      <c r="N1768" s="3" t="s">
        <v>42</v>
      </c>
      <c r="O1768" s="3">
        <v>0</v>
      </c>
      <c r="P1768" s="1">
        <f t="shared" si="540"/>
        <v>42</v>
      </c>
      <c r="Q1768" s="1">
        <f t="shared" si="541"/>
        <v>10</v>
      </c>
      <c r="R1768" s="72">
        <f t="shared" si="542"/>
        <v>45582.520833333336</v>
      </c>
      <c r="S1768" s="73">
        <f t="shared" si="543"/>
        <v>1.5909722222204437</v>
      </c>
      <c r="T1768" s="74">
        <f>Table2[[#This Row],[ETA A OFRECIMIENTO]]*24</f>
        <v>38.183333333290648</v>
      </c>
      <c r="U1768" s="1" t="str">
        <f t="shared" si="544"/>
        <v>YES</v>
      </c>
      <c r="V1768" s="73">
        <f t="shared" si="545"/>
        <v>3.1666666666715173</v>
      </c>
      <c r="W1768" s="74">
        <f>Table2[[#This Row],[DEL. AVAILABLE A SLOT]]*24</f>
        <v>76.000000000116415</v>
      </c>
      <c r="X1768" s="1" t="str">
        <f t="shared" si="546"/>
        <v>NO</v>
      </c>
      <c r="Y1768" s="73">
        <f t="shared" si="547"/>
        <v>4.757638888891961</v>
      </c>
      <c r="Z1768" s="74">
        <f>Table2[[#This Row],[ETA A TIMESLOT]]*24</f>
        <v>114.18333333340706</v>
      </c>
      <c r="AA1768" s="73">
        <f t="shared" si="548"/>
        <v>0</v>
      </c>
      <c r="AB1768" s="73" t="str">
        <f t="shared" si="549"/>
        <v>SI</v>
      </c>
      <c r="AC1768" s="74">
        <f>Table2[[#This Row],[PUNTUALIDAD (H)]]*24</f>
        <v>0</v>
      </c>
      <c r="AD1768" s="73">
        <f t="shared" si="550"/>
        <v>4.7090277777751908</v>
      </c>
      <c r="AE1768" s="74">
        <f>Table2[[#This Row],[ATA TO UNLOADING]]*24</f>
        <v>113.01666666660458</v>
      </c>
      <c r="AF1768" s="74" t="str">
        <f>IF(Table2[[#This Row],[ATA TO UNLOADING 2]]&lt;=48,"YES","NO")</f>
        <v>NO</v>
      </c>
      <c r="AG1768" s="75">
        <f t="shared" si="551"/>
        <v>0.58333333333575865</v>
      </c>
      <c r="AH1768" s="2" t="s">
        <v>42</v>
      </c>
      <c r="AI1768" s="2" t="str">
        <f t="shared" si="552"/>
        <v>MSKU1985648</v>
      </c>
      <c r="AJ1768" s="76" t="str">
        <f t="shared" si="553"/>
        <v>CTU FLEVOKUST BV</v>
      </c>
      <c r="AK1768" s="77">
        <f>IF($M1768="TRUCK",VLOOKUP($AQ1768,Invoicing!$A$17:$B$49,MATCH($AK$1,Invoicing!$A$17:$B$17,0),FALSE),VLOOKUP($AQ1768,Invoicing!$N$17:$O$21,MATCH($AK$1,Invoicing!$N$17:$O$17,0),FALSE))</f>
        <v>380</v>
      </c>
      <c r="AL1768" s="78" t="e">
        <f>VLOOKUP($E1768,Invoicing!$A$1:$H$8,MATCH(TRACKER!$N1770,Invoicing!$A$1:$H$1,0),FALSE)</f>
        <v>#N/A</v>
      </c>
      <c r="AM1768" s="78">
        <v>35</v>
      </c>
      <c r="AN1768" s="78">
        <f t="shared" si="554"/>
        <v>0</v>
      </c>
      <c r="AO1768" s="2">
        <f t="shared" si="555"/>
        <v>4</v>
      </c>
      <c r="AP1768" s="2" t="str">
        <f t="shared" si="556"/>
        <v>WEEK</v>
      </c>
      <c r="AQ1768" s="2" t="str">
        <f t="shared" si="557"/>
        <v>CTU FLEVOKUST BVWEEK</v>
      </c>
      <c r="AR1768" s="71">
        <f t="shared" si="558"/>
        <v>380</v>
      </c>
      <c r="AS1768" s="71">
        <f>VLOOKUP(AJ1768,Invoicing!A:K,10,FALSE)</f>
        <v>0</v>
      </c>
      <c r="AT1768" s="71">
        <f t="shared" si="559"/>
        <v>380</v>
      </c>
    </row>
    <row r="1769" spans="1:46">
      <c r="A1769" s="37" t="s">
        <v>58</v>
      </c>
      <c r="B1769" s="3" t="s">
        <v>38</v>
      </c>
      <c r="C1769" s="11">
        <v>45577.825694444444</v>
      </c>
      <c r="D1769" s="11">
        <v>45577.791666666664</v>
      </c>
      <c r="E1769" s="11" t="s">
        <v>45</v>
      </c>
      <c r="F1769" s="11" t="s">
        <v>40</v>
      </c>
      <c r="G1769" s="3" t="s">
        <v>1946</v>
      </c>
      <c r="H1769" s="3" t="s">
        <v>46</v>
      </c>
      <c r="I1769" s="11">
        <v>45579.416666666664</v>
      </c>
      <c r="J1769" s="12">
        <v>45582.092361111114</v>
      </c>
      <c r="K1769" s="12">
        <v>45582.229166666664</v>
      </c>
      <c r="L1769" s="12">
        <v>45582.045138888891</v>
      </c>
      <c r="M1769" s="12" t="s">
        <v>115</v>
      </c>
      <c r="N1769" s="3" t="s">
        <v>42</v>
      </c>
      <c r="O1769" s="3">
        <v>0</v>
      </c>
      <c r="P1769" s="1">
        <f t="shared" si="540"/>
        <v>42</v>
      </c>
      <c r="Q1769" s="1">
        <f t="shared" si="541"/>
        <v>10</v>
      </c>
      <c r="R1769" s="72">
        <f t="shared" si="542"/>
        <v>45582.092361111114</v>
      </c>
      <c r="S1769" s="73">
        <f t="shared" si="543"/>
        <v>1.5909722222204437</v>
      </c>
      <c r="T1769" s="74">
        <f>Table2[[#This Row],[ETA A OFRECIMIENTO]]*24</f>
        <v>38.183333333290648</v>
      </c>
      <c r="U1769" s="1" t="str">
        <f t="shared" si="544"/>
        <v>YES</v>
      </c>
      <c r="V1769" s="73">
        <f t="shared" si="545"/>
        <v>2.8125</v>
      </c>
      <c r="W1769" s="74">
        <f>Table2[[#This Row],[DEL. AVAILABLE A SLOT]]*24</f>
        <v>67.5</v>
      </c>
      <c r="X1769" s="1" t="str">
        <f t="shared" si="546"/>
        <v>NO</v>
      </c>
      <c r="Y1769" s="73">
        <f t="shared" si="547"/>
        <v>4.4034722222204437</v>
      </c>
      <c r="Z1769" s="74">
        <f>Table2[[#This Row],[ETA A TIMESLOT]]*24</f>
        <v>105.68333333329065</v>
      </c>
      <c r="AA1769" s="73">
        <f t="shared" si="548"/>
        <v>0</v>
      </c>
      <c r="AB1769" s="73" t="str">
        <f t="shared" si="549"/>
        <v>SI</v>
      </c>
      <c r="AC1769" s="74">
        <f>Table2[[#This Row],[PUNTUALIDAD (H)]]*24</f>
        <v>0</v>
      </c>
      <c r="AD1769" s="73">
        <f t="shared" si="550"/>
        <v>4.2194444444467081</v>
      </c>
      <c r="AE1769" s="74">
        <f>Table2[[#This Row],[ATA TO UNLOADING]]*24</f>
        <v>101.26666666672099</v>
      </c>
      <c r="AF1769" s="74" t="str">
        <f>IF(Table2[[#This Row],[ATA TO UNLOADING 2]]&lt;=48,"YES","NO")</f>
        <v>NO</v>
      </c>
      <c r="AG1769" s="75">
        <f t="shared" si="551"/>
        <v>0.22916666666424135</v>
      </c>
      <c r="AH1769" s="2" t="s">
        <v>42</v>
      </c>
      <c r="AI1769" s="2" t="str">
        <f t="shared" si="552"/>
        <v>MSKU4590847</v>
      </c>
      <c r="AJ1769" s="76" t="str">
        <f t="shared" si="553"/>
        <v>OM TRANSPORT</v>
      </c>
      <c r="AK1769" s="77">
        <f>IF($M1769="TRUCK",VLOOKUP($AQ1769,Invoicing!$A$17:$B$49,MATCH($AK$1,Invoicing!$A$17:$B$17,0),FALSE),VLOOKUP($AQ1769,Invoicing!$N$17:$O$21,MATCH($AK$1,Invoicing!$N$17:$O$17,0),FALSE))</f>
        <v>475</v>
      </c>
      <c r="AL1769" s="78" t="e">
        <f>VLOOKUP($E1769,Invoicing!$A$1:$H$8,MATCH(TRACKER!$N1771,Invoicing!$A$1:$H$1,0),FALSE)</f>
        <v>#N/A</v>
      </c>
      <c r="AM1769" s="78">
        <f>VLOOKUP($E1769,Invoicing!$A$1:$H$8,MATCH(TRACKER!$O$1,Invoicing!$A$1:$H$1,0),FALSE)</f>
        <v>50</v>
      </c>
      <c r="AN1769" s="78">
        <f t="shared" si="554"/>
        <v>0</v>
      </c>
      <c r="AO1769" s="2">
        <f t="shared" si="555"/>
        <v>4</v>
      </c>
      <c r="AP1769" s="2" t="str">
        <f t="shared" si="556"/>
        <v>WEEK</v>
      </c>
      <c r="AQ1769" s="2" t="str">
        <f t="shared" si="557"/>
        <v>OM TRANSPORTWEEK</v>
      </c>
      <c r="AR1769" s="71">
        <f t="shared" si="558"/>
        <v>475</v>
      </c>
      <c r="AS1769" s="71">
        <f>VLOOKUP(AJ1769,Invoicing!A:K,10,FALSE)</f>
        <v>25</v>
      </c>
      <c r="AT1769" s="71">
        <f t="shared" si="559"/>
        <v>500</v>
      </c>
    </row>
    <row r="1770" spans="1:46">
      <c r="A1770" s="37" t="s">
        <v>58</v>
      </c>
      <c r="B1770" s="3" t="s">
        <v>38</v>
      </c>
      <c r="C1770" s="11">
        <v>45577.825694444444</v>
      </c>
      <c r="D1770" s="11">
        <v>45577.791666666664</v>
      </c>
      <c r="E1770" s="11" t="s">
        <v>49</v>
      </c>
      <c r="F1770" s="11" t="s">
        <v>40</v>
      </c>
      <c r="G1770" s="3" t="s">
        <v>1947</v>
      </c>
      <c r="H1770" s="3" t="s">
        <v>46</v>
      </c>
      <c r="I1770" s="11">
        <v>45579.416666666664</v>
      </c>
      <c r="J1770" s="12">
        <v>45582.715277777781</v>
      </c>
      <c r="K1770" s="12">
        <v>45582.708333333336</v>
      </c>
      <c r="L1770" s="12">
        <v>45582.715277777781</v>
      </c>
      <c r="M1770" s="61" t="s">
        <v>12</v>
      </c>
      <c r="N1770" s="3" t="s">
        <v>42</v>
      </c>
      <c r="O1770" s="3">
        <v>0</v>
      </c>
      <c r="P1770" s="1">
        <f t="shared" si="540"/>
        <v>42</v>
      </c>
      <c r="Q1770" s="1">
        <f t="shared" si="541"/>
        <v>10</v>
      </c>
      <c r="R1770" s="72">
        <f t="shared" si="542"/>
        <v>45582.715277777781</v>
      </c>
      <c r="S1770" s="73">
        <f t="shared" si="543"/>
        <v>1.5909722222204437</v>
      </c>
      <c r="T1770" s="74">
        <f>Table2[[#This Row],[ETA A OFRECIMIENTO]]*24</f>
        <v>38.183333333290648</v>
      </c>
      <c r="U1770" s="1" t="str">
        <f t="shared" si="544"/>
        <v>YES</v>
      </c>
      <c r="V1770" s="73">
        <f t="shared" si="545"/>
        <v>3.2916666666715173</v>
      </c>
      <c r="W1770" s="74">
        <f>Table2[[#This Row],[DEL. AVAILABLE A SLOT]]*24</f>
        <v>79.000000000116415</v>
      </c>
      <c r="X1770" s="1" t="str">
        <f t="shared" si="546"/>
        <v>NO</v>
      </c>
      <c r="Y1770" s="73">
        <f t="shared" si="547"/>
        <v>4.882638888891961</v>
      </c>
      <c r="Z1770" s="74">
        <f>Table2[[#This Row],[ETA A TIMESLOT]]*24</f>
        <v>117.18333333340706</v>
      </c>
      <c r="AA1770" s="73">
        <f t="shared" si="548"/>
        <v>6.9444444452528842E-3</v>
      </c>
      <c r="AB1770" s="73" t="str">
        <f t="shared" si="549"/>
        <v>SI</v>
      </c>
      <c r="AC1770" s="74">
        <f>Table2[[#This Row],[PUNTUALIDAD (H)]]*24</f>
        <v>0.16666666668606922</v>
      </c>
      <c r="AD1770" s="73">
        <f t="shared" si="550"/>
        <v>4.8895833333372138</v>
      </c>
      <c r="AE1770" s="74">
        <f>Table2[[#This Row],[ATA TO UNLOADING]]*24</f>
        <v>117.35000000009313</v>
      </c>
      <c r="AF1770" s="74" t="str">
        <f>IF(Table2[[#This Row],[ATA TO UNLOADING 2]]&lt;=48,"YES","NO")</f>
        <v>NO</v>
      </c>
      <c r="AG1770" s="75">
        <f t="shared" si="551"/>
        <v>0.70833333333575865</v>
      </c>
      <c r="AH1770" s="2" t="s">
        <v>42</v>
      </c>
      <c r="AI1770" s="2" t="str">
        <f t="shared" si="552"/>
        <v>MSKU4598133</v>
      </c>
      <c r="AJ1770" s="76" t="str">
        <f t="shared" si="553"/>
        <v>CTU FLEVOKUST BV</v>
      </c>
      <c r="AK1770" s="77">
        <f>IF($M1770="TRUCK",VLOOKUP($AQ1770,Invoicing!$A$17:$B$49,MATCH($AK$1,Invoicing!$A$17:$B$17,0),FALSE),VLOOKUP($AQ1770,Invoicing!$N$17:$O$21,MATCH($AK$1,Invoicing!$N$17:$O$17,0),FALSE))</f>
        <v>380</v>
      </c>
      <c r="AL1770" s="78" t="e">
        <f>VLOOKUP($E1770,Invoicing!$A$1:$H$8,MATCH(TRACKER!$N1772,Invoicing!$A$1:$H$1,0),FALSE)</f>
        <v>#N/A</v>
      </c>
      <c r="AM1770" s="78">
        <v>35</v>
      </c>
      <c r="AN1770" s="78">
        <f t="shared" si="554"/>
        <v>0</v>
      </c>
      <c r="AO1770" s="2">
        <f t="shared" si="555"/>
        <v>4</v>
      </c>
      <c r="AP1770" s="2" t="str">
        <f t="shared" si="556"/>
        <v>WEEK</v>
      </c>
      <c r="AQ1770" s="2" t="str">
        <f t="shared" si="557"/>
        <v>CTU FLEVOKUST BVWEEK</v>
      </c>
      <c r="AR1770" s="71">
        <f t="shared" si="558"/>
        <v>380</v>
      </c>
      <c r="AS1770" s="71">
        <f>VLOOKUP(AJ1770,Invoicing!A:K,10,FALSE)</f>
        <v>0</v>
      </c>
      <c r="AT1770" s="71">
        <f t="shared" si="559"/>
        <v>380</v>
      </c>
    </row>
    <row r="1771" spans="1:46">
      <c r="A1771" s="37" t="s">
        <v>58</v>
      </c>
      <c r="B1771" s="3" t="s">
        <v>38</v>
      </c>
      <c r="C1771" s="11">
        <v>45577.825694444444</v>
      </c>
      <c r="D1771" s="11">
        <v>45577.791666666664</v>
      </c>
      <c r="E1771" s="11" t="s">
        <v>45</v>
      </c>
      <c r="F1771" s="11" t="s">
        <v>40</v>
      </c>
      <c r="G1771" s="3" t="s">
        <v>1948</v>
      </c>
      <c r="H1771" s="3" t="s">
        <v>41</v>
      </c>
      <c r="I1771" s="11">
        <v>45579.416666666664</v>
      </c>
      <c r="J1771" s="12">
        <v>45580.759027777778</v>
      </c>
      <c r="K1771" s="12">
        <v>45580.770833333336</v>
      </c>
      <c r="L1771" s="12">
        <v>45580.732638888891</v>
      </c>
      <c r="M1771" s="12" t="s">
        <v>115</v>
      </c>
      <c r="N1771" s="3" t="s">
        <v>42</v>
      </c>
      <c r="O1771" s="3">
        <v>1</v>
      </c>
      <c r="P1771" s="1">
        <f t="shared" si="540"/>
        <v>42</v>
      </c>
      <c r="Q1771" s="1">
        <f t="shared" si="541"/>
        <v>10</v>
      </c>
      <c r="R1771" s="72">
        <f t="shared" si="542"/>
        <v>45580.759027777778</v>
      </c>
      <c r="S1771" s="73">
        <f t="shared" si="543"/>
        <v>1.5909722222204437</v>
      </c>
      <c r="T1771" s="74">
        <f>Table2[[#This Row],[ETA A OFRECIMIENTO]]*24</f>
        <v>38.183333333290648</v>
      </c>
      <c r="U1771" s="1" t="str">
        <f t="shared" si="544"/>
        <v>YES</v>
      </c>
      <c r="V1771" s="73">
        <f t="shared" si="545"/>
        <v>1.3541666666715173</v>
      </c>
      <c r="W1771" s="74">
        <f>Table2[[#This Row],[DEL. AVAILABLE A SLOT]]*24</f>
        <v>32.500000000116415</v>
      </c>
      <c r="X1771" s="1" t="str">
        <f t="shared" si="546"/>
        <v>NO</v>
      </c>
      <c r="Y1771" s="73">
        <f t="shared" si="547"/>
        <v>2.945138888891961</v>
      </c>
      <c r="Z1771" s="74">
        <f>Table2[[#This Row],[ETA A TIMESLOT]]*24</f>
        <v>70.683333333407063</v>
      </c>
      <c r="AA1771" s="73">
        <f t="shared" si="548"/>
        <v>0</v>
      </c>
      <c r="AB1771" s="73" t="str">
        <f t="shared" si="549"/>
        <v>SI</v>
      </c>
      <c r="AC1771" s="74">
        <f>Table2[[#This Row],[PUNTUALIDAD (H)]]*24</f>
        <v>0</v>
      </c>
      <c r="AD1771" s="73">
        <f t="shared" si="550"/>
        <v>2.9069444444467081</v>
      </c>
      <c r="AE1771" s="74">
        <f>Table2[[#This Row],[ATA TO UNLOADING]]*24</f>
        <v>69.766666666720994</v>
      </c>
      <c r="AF1771" s="74" t="str">
        <f>IF(Table2[[#This Row],[ATA TO UNLOADING 2]]&lt;=48,"YES","NO")</f>
        <v>NO</v>
      </c>
      <c r="AG1771" s="75">
        <f t="shared" si="551"/>
        <v>0.77083333333575865</v>
      </c>
      <c r="AH1771" s="2" t="s">
        <v>42</v>
      </c>
      <c r="AI1771" s="2" t="str">
        <f t="shared" si="552"/>
        <v>MSKU4602505</v>
      </c>
      <c r="AJ1771" s="76" t="str">
        <f t="shared" si="553"/>
        <v>OM TRANSPORT</v>
      </c>
      <c r="AK1771" s="77">
        <f>IF($M1771="TRUCK",VLOOKUP($AQ1771,Invoicing!$A$17:$B$49,MATCH($AK$1,Invoicing!$A$17:$B$17,0),FALSE),VLOOKUP($AQ1771,Invoicing!$N$17:$O$21,MATCH($AK$1,Invoicing!$N$17:$O$17,0),FALSE))</f>
        <v>475</v>
      </c>
      <c r="AL1771" s="78" t="e">
        <f>VLOOKUP($E1771,Invoicing!$A$1:$H$8,MATCH(TRACKER!$N1773,Invoicing!$A$1:$H$1,0),FALSE)</f>
        <v>#N/A</v>
      </c>
      <c r="AM1771" s="78">
        <f>VLOOKUP($E1771,Invoicing!$A$1:$H$8,MATCH(TRACKER!$O$1,Invoicing!$A$1:$H$1,0),FALSE)</f>
        <v>50</v>
      </c>
      <c r="AN1771" s="78">
        <f t="shared" si="554"/>
        <v>50</v>
      </c>
      <c r="AO1771" s="2">
        <f t="shared" si="555"/>
        <v>2</v>
      </c>
      <c r="AP1771" s="2" t="str">
        <f t="shared" si="556"/>
        <v>WEEK</v>
      </c>
      <c r="AQ1771" s="2" t="str">
        <f t="shared" si="557"/>
        <v>OM TRANSPORTWEEK</v>
      </c>
      <c r="AR1771" s="71">
        <f t="shared" si="558"/>
        <v>525</v>
      </c>
      <c r="AS1771" s="71">
        <f>VLOOKUP(AJ1771,Invoicing!A:K,10,FALSE)</f>
        <v>25</v>
      </c>
      <c r="AT1771" s="71">
        <f t="shared" si="559"/>
        <v>550</v>
      </c>
    </row>
    <row r="1772" spans="1:46">
      <c r="A1772" s="37" t="s">
        <v>58</v>
      </c>
      <c r="B1772" s="3" t="s">
        <v>38</v>
      </c>
      <c r="C1772" s="11">
        <v>45577.825694444444</v>
      </c>
      <c r="D1772" s="11">
        <v>45577.791666666664</v>
      </c>
      <c r="E1772" s="11" t="s">
        <v>49</v>
      </c>
      <c r="F1772" s="11" t="s">
        <v>40</v>
      </c>
      <c r="G1772" s="3" t="s">
        <v>1949</v>
      </c>
      <c r="H1772" s="3" t="s">
        <v>46</v>
      </c>
      <c r="I1772" s="11">
        <v>45579.416666666664</v>
      </c>
      <c r="J1772" s="12">
        <v>45583.07708333333</v>
      </c>
      <c r="K1772" s="12">
        <v>45583</v>
      </c>
      <c r="L1772" s="12">
        <v>45583.090277777781</v>
      </c>
      <c r="M1772" s="61" t="s">
        <v>12</v>
      </c>
      <c r="N1772" s="3" t="s">
        <v>42</v>
      </c>
      <c r="O1772" s="3">
        <v>0</v>
      </c>
      <c r="P1772" s="1">
        <f t="shared" si="540"/>
        <v>42</v>
      </c>
      <c r="Q1772" s="1">
        <f t="shared" si="541"/>
        <v>10</v>
      </c>
      <c r="R1772" s="72">
        <f t="shared" si="542"/>
        <v>45583.07708333333</v>
      </c>
      <c r="S1772" s="73">
        <f t="shared" si="543"/>
        <v>1.5909722222204437</v>
      </c>
      <c r="T1772" s="74">
        <f>Table2[[#This Row],[ETA A OFRECIMIENTO]]*24</f>
        <v>38.183333333290648</v>
      </c>
      <c r="U1772" s="1" t="str">
        <f t="shared" si="544"/>
        <v>YES</v>
      </c>
      <c r="V1772" s="73">
        <f t="shared" si="545"/>
        <v>3.5833333333357587</v>
      </c>
      <c r="W1772" s="74">
        <f>Table2[[#This Row],[DEL. AVAILABLE A SLOT]]*24</f>
        <v>86.000000000058208</v>
      </c>
      <c r="X1772" s="1" t="str">
        <f t="shared" si="546"/>
        <v>NO</v>
      </c>
      <c r="Y1772" s="73">
        <f t="shared" si="547"/>
        <v>5.1743055555562023</v>
      </c>
      <c r="Z1772" s="74">
        <f>Table2[[#This Row],[ETA A TIMESLOT]]*24</f>
        <v>124.18333333334886</v>
      </c>
      <c r="AA1772" s="73">
        <f t="shared" si="548"/>
        <v>7.7083333329937886E-2</v>
      </c>
      <c r="AB1772" s="73" t="str">
        <f t="shared" si="549"/>
        <v>NO</v>
      </c>
      <c r="AC1772" s="74">
        <f>Table2[[#This Row],[PUNTUALIDAD (H)]]*24</f>
        <v>1.8499999999185093</v>
      </c>
      <c r="AD1772" s="73">
        <f t="shared" si="550"/>
        <v>5.2645833333372138</v>
      </c>
      <c r="AE1772" s="74">
        <f>Table2[[#This Row],[ATA TO UNLOADING]]*24</f>
        <v>126.35000000009313</v>
      </c>
      <c r="AF1772" s="74" t="str">
        <f>IF(Table2[[#This Row],[ATA TO UNLOADING 2]]&lt;=48,"YES","NO")</f>
        <v>NO</v>
      </c>
      <c r="AG1772" s="75">
        <f t="shared" si="551"/>
        <v>0</v>
      </c>
      <c r="AH1772" s="2" t="s">
        <v>24</v>
      </c>
      <c r="AI1772" s="2" t="str">
        <f t="shared" si="552"/>
        <v>MSKU4607472</v>
      </c>
      <c r="AJ1772" s="76" t="str">
        <f t="shared" si="553"/>
        <v>CTU FLEVOKUST BV</v>
      </c>
      <c r="AK1772" s="77">
        <f>IF($M1772="TRUCK",VLOOKUP($AQ1772,Invoicing!$A$17:$B$49,MATCH($AK$1,Invoicing!$A$17:$B$17,0),FALSE),VLOOKUP($AQ1772,Invoicing!$N$17:$O$21,MATCH($AK$1,Invoicing!$N$17:$O$17,0),FALSE))</f>
        <v>380</v>
      </c>
      <c r="AL1772" s="78" t="e">
        <f>VLOOKUP($E1772,Invoicing!$A$1:$H$8,MATCH(TRACKER!$N1774,Invoicing!$A$1:$H$1,0),FALSE)</f>
        <v>#N/A</v>
      </c>
      <c r="AM1772" s="78">
        <v>35</v>
      </c>
      <c r="AN1772" s="78">
        <f t="shared" si="554"/>
        <v>0</v>
      </c>
      <c r="AO1772" s="2">
        <f t="shared" si="555"/>
        <v>5</v>
      </c>
      <c r="AP1772" s="2" t="str">
        <f t="shared" si="556"/>
        <v>NIGHT</v>
      </c>
      <c r="AQ1772" s="2" t="str">
        <f t="shared" si="557"/>
        <v>CTU FLEVOKUST BVNIGHT</v>
      </c>
      <c r="AR1772" s="71">
        <f t="shared" si="558"/>
        <v>380</v>
      </c>
      <c r="AS1772" s="71">
        <f>VLOOKUP(AJ1772,Invoicing!A:K,10,FALSE)</f>
        <v>0</v>
      </c>
      <c r="AT1772" s="71">
        <f t="shared" si="559"/>
        <v>380</v>
      </c>
    </row>
    <row r="1773" spans="1:46">
      <c r="A1773" s="37" t="s">
        <v>58</v>
      </c>
      <c r="B1773" s="3" t="s">
        <v>38</v>
      </c>
      <c r="C1773" s="11">
        <v>45577.825694444444</v>
      </c>
      <c r="D1773" s="11">
        <v>45577.791666666664</v>
      </c>
      <c r="E1773" s="11" t="s">
        <v>49</v>
      </c>
      <c r="F1773" s="11" t="s">
        <v>40</v>
      </c>
      <c r="G1773" s="3" t="s">
        <v>1950</v>
      </c>
      <c r="H1773" s="3" t="s">
        <v>41</v>
      </c>
      <c r="I1773" s="11">
        <v>45579.416666666664</v>
      </c>
      <c r="J1773" s="12">
        <v>45581.306250000001</v>
      </c>
      <c r="K1773" s="12">
        <v>45581.3125</v>
      </c>
      <c r="L1773" s="12">
        <v>45581.319444444445</v>
      </c>
      <c r="M1773" s="12" t="s">
        <v>115</v>
      </c>
      <c r="N1773" s="3" t="s">
        <v>42</v>
      </c>
      <c r="O1773" s="3">
        <v>1</v>
      </c>
      <c r="P1773" s="1">
        <f t="shared" si="540"/>
        <v>42</v>
      </c>
      <c r="Q1773" s="1">
        <f t="shared" si="541"/>
        <v>10</v>
      </c>
      <c r="R1773" s="72">
        <f t="shared" si="542"/>
        <v>45581.306250000001</v>
      </c>
      <c r="S1773" s="73">
        <f t="shared" si="543"/>
        <v>1.5909722222204437</v>
      </c>
      <c r="T1773" s="74">
        <f>Table2[[#This Row],[ETA A OFRECIMIENTO]]*24</f>
        <v>38.183333333290648</v>
      </c>
      <c r="U1773" s="1" t="str">
        <f t="shared" si="544"/>
        <v>YES</v>
      </c>
      <c r="V1773" s="73">
        <f t="shared" si="545"/>
        <v>1.8958333333357587</v>
      </c>
      <c r="W1773" s="74">
        <f>Table2[[#This Row],[DEL. AVAILABLE A SLOT]]*24</f>
        <v>45.500000000058208</v>
      </c>
      <c r="X1773" s="1" t="str">
        <f t="shared" si="546"/>
        <v>NO</v>
      </c>
      <c r="Y1773" s="73">
        <f t="shared" si="547"/>
        <v>3.4868055555562023</v>
      </c>
      <c r="Z1773" s="74">
        <f>Table2[[#This Row],[ETA A TIMESLOT]]*24</f>
        <v>83.683333333348855</v>
      </c>
      <c r="AA1773" s="73">
        <f t="shared" si="548"/>
        <v>0</v>
      </c>
      <c r="AB1773" s="73" t="str">
        <f t="shared" si="549"/>
        <v>SI</v>
      </c>
      <c r="AC1773" s="74">
        <f>Table2[[#This Row],[PUNTUALIDAD (H)]]*24</f>
        <v>0</v>
      </c>
      <c r="AD1773" s="73">
        <f t="shared" si="550"/>
        <v>3.4937500000014552</v>
      </c>
      <c r="AE1773" s="74">
        <f>Table2[[#This Row],[ATA TO UNLOADING]]*24</f>
        <v>83.850000000034925</v>
      </c>
      <c r="AF1773" s="74" t="str">
        <f>IF(Table2[[#This Row],[ATA TO UNLOADING 2]]&lt;=48,"YES","NO")</f>
        <v>NO</v>
      </c>
      <c r="AG1773" s="75">
        <f t="shared" si="551"/>
        <v>0.3125</v>
      </c>
      <c r="AH1773" s="2" t="s">
        <v>42</v>
      </c>
      <c r="AI1773" s="2" t="str">
        <f t="shared" si="552"/>
        <v>MSKU4619067</v>
      </c>
      <c r="AJ1773" s="76" t="str">
        <f t="shared" si="553"/>
        <v>CTU FLEVOKUST BV</v>
      </c>
      <c r="AK1773" s="77">
        <f>IF($M1773="TRUCK",VLOOKUP($AQ1773,Invoicing!$A$17:$B$49,MATCH($AK$1,Invoicing!$A$17:$B$17,0),FALSE),VLOOKUP($AQ1773,Invoicing!$N$17:$O$21,MATCH($AK$1,Invoicing!$N$17:$O$17,0),FALSE))</f>
        <v>520</v>
      </c>
      <c r="AL1773" s="78" t="e">
        <f>VLOOKUP($E1773,Invoicing!$A$1:$H$8,MATCH(TRACKER!$N1775,Invoicing!$A$1:$H$1,0),FALSE)</f>
        <v>#N/A</v>
      </c>
      <c r="AM1773" s="78">
        <v>35</v>
      </c>
      <c r="AN1773" s="78">
        <f t="shared" si="554"/>
        <v>35</v>
      </c>
      <c r="AO1773" s="2">
        <f t="shared" si="555"/>
        <v>3</v>
      </c>
      <c r="AP1773" s="2" t="str">
        <f t="shared" si="556"/>
        <v>WEEK</v>
      </c>
      <c r="AQ1773" s="2" t="str">
        <f t="shared" si="557"/>
        <v>CTU FLEVOKUST BVWEEK</v>
      </c>
      <c r="AR1773" s="71">
        <f t="shared" si="558"/>
        <v>555</v>
      </c>
      <c r="AS1773" s="71">
        <f>VLOOKUP(AJ1773,Invoicing!A:K,10,FALSE)</f>
        <v>0</v>
      </c>
      <c r="AT1773" s="71">
        <f t="shared" si="559"/>
        <v>555</v>
      </c>
    </row>
    <row r="1774" spans="1:46">
      <c r="A1774" s="37" t="s">
        <v>58</v>
      </c>
      <c r="B1774" s="3" t="s">
        <v>38</v>
      </c>
      <c r="C1774" s="11">
        <v>45577.825694444444</v>
      </c>
      <c r="D1774" s="11">
        <v>45577.791666666664</v>
      </c>
      <c r="E1774" s="11" t="s">
        <v>49</v>
      </c>
      <c r="F1774" s="11" t="s">
        <v>40</v>
      </c>
      <c r="G1774" s="3" t="s">
        <v>1951</v>
      </c>
      <c r="H1774" s="3" t="s">
        <v>41</v>
      </c>
      <c r="I1774" s="11">
        <v>45579.416666666664</v>
      </c>
      <c r="J1774" s="12">
        <v>45582.666666666664</v>
      </c>
      <c r="K1774" s="12">
        <v>45582.666666666664</v>
      </c>
      <c r="L1774" s="12">
        <v>45582.690972222219</v>
      </c>
      <c r="M1774" s="61" t="s">
        <v>12</v>
      </c>
      <c r="N1774" s="3" t="s">
        <v>42</v>
      </c>
      <c r="O1774" s="3">
        <v>0</v>
      </c>
      <c r="P1774" s="1">
        <f t="shared" si="540"/>
        <v>42</v>
      </c>
      <c r="Q1774" s="1">
        <f t="shared" si="541"/>
        <v>10</v>
      </c>
      <c r="R1774" s="72">
        <f t="shared" si="542"/>
        <v>45582.666666666664</v>
      </c>
      <c r="S1774" s="73">
        <f t="shared" si="543"/>
        <v>1.5909722222204437</v>
      </c>
      <c r="T1774" s="74">
        <f>Table2[[#This Row],[ETA A OFRECIMIENTO]]*24</f>
        <v>38.183333333290648</v>
      </c>
      <c r="U1774" s="1" t="str">
        <f t="shared" si="544"/>
        <v>YES</v>
      </c>
      <c r="V1774" s="73">
        <f t="shared" si="545"/>
        <v>3.25</v>
      </c>
      <c r="W1774" s="74">
        <f>Table2[[#This Row],[DEL. AVAILABLE A SLOT]]*24</f>
        <v>78</v>
      </c>
      <c r="X1774" s="1" t="str">
        <f t="shared" si="546"/>
        <v>NO</v>
      </c>
      <c r="Y1774" s="73">
        <f t="shared" si="547"/>
        <v>4.8409722222204437</v>
      </c>
      <c r="Z1774" s="74">
        <f>Table2[[#This Row],[ETA A TIMESLOT]]*24</f>
        <v>116.18333333329065</v>
      </c>
      <c r="AA1774" s="73">
        <f t="shared" si="548"/>
        <v>0</v>
      </c>
      <c r="AB1774" s="73" t="str">
        <f t="shared" si="549"/>
        <v>SI</v>
      </c>
      <c r="AC1774" s="74">
        <f>Table2[[#This Row],[PUNTUALIDAD (H)]]*24</f>
        <v>0</v>
      </c>
      <c r="AD1774" s="73">
        <f t="shared" si="550"/>
        <v>4.8652777777751908</v>
      </c>
      <c r="AE1774" s="74">
        <f>Table2[[#This Row],[ATA TO UNLOADING]]*24</f>
        <v>116.76666666660458</v>
      </c>
      <c r="AF1774" s="74" t="str">
        <f>IF(Table2[[#This Row],[ATA TO UNLOADING 2]]&lt;=48,"YES","NO")</f>
        <v>NO</v>
      </c>
      <c r="AG1774" s="75">
        <f t="shared" si="551"/>
        <v>0.66666666666424135</v>
      </c>
      <c r="AH1774" s="2" t="s">
        <v>42</v>
      </c>
      <c r="AI1774" s="2" t="str">
        <f t="shared" si="552"/>
        <v>MSKU4667023</v>
      </c>
      <c r="AJ1774" s="76" t="str">
        <f t="shared" si="553"/>
        <v>CTU FLEVOKUST BV</v>
      </c>
      <c r="AK1774" s="77">
        <f>IF($M1774="TRUCK",VLOOKUP($AQ1774,Invoicing!$A$17:$B$49,MATCH($AK$1,Invoicing!$A$17:$B$17,0),FALSE),VLOOKUP($AQ1774,Invoicing!$N$17:$O$21,MATCH($AK$1,Invoicing!$N$17:$O$17,0),FALSE))</f>
        <v>380</v>
      </c>
      <c r="AL1774" s="78" t="e">
        <f>VLOOKUP($E1774,Invoicing!$A$1:$H$8,MATCH(TRACKER!$N1776,Invoicing!$A$1:$H$1,0),FALSE)</f>
        <v>#N/A</v>
      </c>
      <c r="AM1774" s="78">
        <v>35</v>
      </c>
      <c r="AN1774" s="78">
        <f t="shared" si="554"/>
        <v>0</v>
      </c>
      <c r="AO1774" s="2">
        <f t="shared" si="555"/>
        <v>4</v>
      </c>
      <c r="AP1774" s="2" t="str">
        <f t="shared" si="556"/>
        <v>WEEK</v>
      </c>
      <c r="AQ1774" s="2" t="str">
        <f t="shared" si="557"/>
        <v>CTU FLEVOKUST BVWEEK</v>
      </c>
      <c r="AR1774" s="71">
        <f t="shared" si="558"/>
        <v>380</v>
      </c>
      <c r="AS1774" s="71">
        <f>VLOOKUP(AJ1774,Invoicing!A:K,10,FALSE)</f>
        <v>0</v>
      </c>
      <c r="AT1774" s="71">
        <f t="shared" si="559"/>
        <v>380</v>
      </c>
    </row>
    <row r="1775" spans="1:46">
      <c r="A1775" s="37" t="s">
        <v>58</v>
      </c>
      <c r="B1775" s="3" t="s">
        <v>38</v>
      </c>
      <c r="C1775" s="11">
        <v>45577.825694444444</v>
      </c>
      <c r="D1775" s="11">
        <v>45577.791666666664</v>
      </c>
      <c r="E1775" s="11" t="s">
        <v>44</v>
      </c>
      <c r="F1775" s="11" t="s">
        <v>40</v>
      </c>
      <c r="G1775" s="3" t="s">
        <v>1952</v>
      </c>
      <c r="H1775" s="3" t="s">
        <v>41</v>
      </c>
      <c r="I1775" s="11">
        <v>45579.416666666664</v>
      </c>
      <c r="J1775" s="12">
        <v>45580.166666666664</v>
      </c>
      <c r="K1775" s="12">
        <v>45580.166666666664</v>
      </c>
      <c r="L1775" s="12">
        <v>45580.179166666669</v>
      </c>
      <c r="M1775" s="12" t="s">
        <v>115</v>
      </c>
      <c r="N1775" s="3" t="s">
        <v>42</v>
      </c>
      <c r="O1775" s="3">
        <v>0</v>
      </c>
      <c r="P1775" s="1">
        <f t="shared" si="540"/>
        <v>42</v>
      </c>
      <c r="Q1775" s="1">
        <f t="shared" si="541"/>
        <v>10</v>
      </c>
      <c r="R1775" s="72">
        <f t="shared" si="542"/>
        <v>45580.166666666664</v>
      </c>
      <c r="S1775" s="73">
        <f t="shared" si="543"/>
        <v>1.5909722222204437</v>
      </c>
      <c r="T1775" s="74">
        <f>Table2[[#This Row],[ETA A OFRECIMIENTO]]*24</f>
        <v>38.183333333290648</v>
      </c>
      <c r="U1775" s="1" t="str">
        <f t="shared" si="544"/>
        <v>YES</v>
      </c>
      <c r="V1775" s="73">
        <f t="shared" si="545"/>
        <v>0.75</v>
      </c>
      <c r="W1775" s="74">
        <f>Table2[[#This Row],[DEL. AVAILABLE A SLOT]]*24</f>
        <v>18</v>
      </c>
      <c r="X1775" s="1" t="str">
        <f t="shared" si="546"/>
        <v>SI</v>
      </c>
      <c r="Y1775" s="73">
        <f t="shared" si="547"/>
        <v>2.3409722222204437</v>
      </c>
      <c r="Z1775" s="74">
        <f>Table2[[#This Row],[ETA A TIMESLOT]]*24</f>
        <v>56.183333333290648</v>
      </c>
      <c r="AA1775" s="73">
        <f t="shared" si="548"/>
        <v>0</v>
      </c>
      <c r="AB1775" s="73" t="str">
        <f t="shared" si="549"/>
        <v>SI</v>
      </c>
      <c r="AC1775" s="74">
        <f>Table2[[#This Row],[PUNTUALIDAD (H)]]*24</f>
        <v>0</v>
      </c>
      <c r="AD1775" s="73">
        <f t="shared" si="550"/>
        <v>2.3534722222248092</v>
      </c>
      <c r="AE1775" s="74">
        <f>Table2[[#This Row],[ATA TO UNLOADING]]*24</f>
        <v>56.483333333395422</v>
      </c>
      <c r="AF1775" s="74" t="str">
        <f>IF(Table2[[#This Row],[ATA TO UNLOADING 2]]&lt;=48,"YES","NO")</f>
        <v>NO</v>
      </c>
      <c r="AG1775" s="75">
        <f t="shared" si="551"/>
        <v>0.16666666666424135</v>
      </c>
      <c r="AH1775" s="2" t="s">
        <v>24</v>
      </c>
      <c r="AI1775" s="2" t="str">
        <f t="shared" si="552"/>
        <v>MSKU4670238</v>
      </c>
      <c r="AJ1775" s="76" t="str">
        <f t="shared" si="553"/>
        <v>MSI</v>
      </c>
      <c r="AK1775" s="77">
        <f>IF($M1775="TRUCK",VLOOKUP($AQ1775,Invoicing!$A$17:$B$49,MATCH($AK$1,Invoicing!$A$17:$B$17,0),FALSE),VLOOKUP($AQ1775,Invoicing!$N$17:$O$21,MATCH($AK$1,Invoicing!$N$17:$O$17,0),FALSE))</f>
        <v>530</v>
      </c>
      <c r="AL1775" s="78" t="e">
        <f>VLOOKUP($E1775,Invoicing!$A$1:$H$8,MATCH(TRACKER!$N1777,Invoicing!$A$1:$H$1,0),FALSE)</f>
        <v>#N/A</v>
      </c>
      <c r="AM1775" s="78">
        <f>VLOOKUP($E1775,Invoicing!$A$1:$H$8,MATCH(TRACKER!$O$1,Invoicing!$A$1:$H$1,0),FALSE)</f>
        <v>50</v>
      </c>
      <c r="AN1775" s="78">
        <f t="shared" si="554"/>
        <v>0</v>
      </c>
      <c r="AO1775" s="2">
        <f t="shared" si="555"/>
        <v>2</v>
      </c>
      <c r="AP1775" s="2" t="str">
        <f t="shared" si="556"/>
        <v>NIGHT</v>
      </c>
      <c r="AQ1775" s="2" t="str">
        <f t="shared" si="557"/>
        <v>MSINIGHT</v>
      </c>
      <c r="AR1775" s="71">
        <f t="shared" si="558"/>
        <v>530</v>
      </c>
      <c r="AS1775" s="71">
        <f>VLOOKUP(AJ1775,Invoicing!A:K,10,FALSE)</f>
        <v>25</v>
      </c>
      <c r="AT1775" s="71">
        <f t="shared" si="559"/>
        <v>555</v>
      </c>
    </row>
    <row r="1776" spans="1:46">
      <c r="A1776" s="37" t="s">
        <v>58</v>
      </c>
      <c r="B1776" s="3" t="s">
        <v>38</v>
      </c>
      <c r="C1776" s="11">
        <v>45577.825694444444</v>
      </c>
      <c r="D1776" s="11">
        <v>45577.791666666664</v>
      </c>
      <c r="E1776" s="11" t="s">
        <v>45</v>
      </c>
      <c r="F1776" s="11" t="s">
        <v>40</v>
      </c>
      <c r="G1776" s="3" t="s">
        <v>1953</v>
      </c>
      <c r="H1776" s="3" t="s">
        <v>41</v>
      </c>
      <c r="I1776" s="11">
        <v>45579.416666666664</v>
      </c>
      <c r="J1776" s="12">
        <v>45580.402083333334</v>
      </c>
      <c r="K1776" s="12">
        <v>45580.4375</v>
      </c>
      <c r="L1776" s="12">
        <v>45580.413194444445</v>
      </c>
      <c r="M1776" s="61" t="s">
        <v>115</v>
      </c>
      <c r="N1776" s="3" t="s">
        <v>42</v>
      </c>
      <c r="O1776" s="3">
        <v>0</v>
      </c>
      <c r="P1776" s="1">
        <f t="shared" si="540"/>
        <v>42</v>
      </c>
      <c r="Q1776" s="1">
        <f t="shared" si="541"/>
        <v>10</v>
      </c>
      <c r="R1776" s="72">
        <f t="shared" si="542"/>
        <v>45580.402083333334</v>
      </c>
      <c r="S1776" s="73">
        <f t="shared" si="543"/>
        <v>1.5909722222204437</v>
      </c>
      <c r="T1776" s="74">
        <f>Table2[[#This Row],[ETA A OFRECIMIENTO]]*24</f>
        <v>38.183333333290648</v>
      </c>
      <c r="U1776" s="1" t="str">
        <f t="shared" si="544"/>
        <v>YES</v>
      </c>
      <c r="V1776" s="73">
        <f t="shared" si="545"/>
        <v>1.0208333333357587</v>
      </c>
      <c r="W1776" s="74">
        <f>Table2[[#This Row],[DEL. AVAILABLE A SLOT]]*24</f>
        <v>24.500000000058208</v>
      </c>
      <c r="X1776" s="1" t="str">
        <f t="shared" si="546"/>
        <v>NO</v>
      </c>
      <c r="Y1776" s="73">
        <f t="shared" si="547"/>
        <v>2.6118055555562023</v>
      </c>
      <c r="Z1776" s="74">
        <f>Table2[[#This Row],[ETA A TIMESLOT]]*24</f>
        <v>62.683333333348855</v>
      </c>
      <c r="AA1776" s="73">
        <f t="shared" si="548"/>
        <v>0</v>
      </c>
      <c r="AB1776" s="73" t="str">
        <f t="shared" si="549"/>
        <v>SI</v>
      </c>
      <c r="AC1776" s="74">
        <f>Table2[[#This Row],[PUNTUALIDAD (H)]]*24</f>
        <v>0</v>
      </c>
      <c r="AD1776" s="73">
        <f t="shared" si="550"/>
        <v>2.5875000000014552</v>
      </c>
      <c r="AE1776" s="74">
        <f>Table2[[#This Row],[ATA TO UNLOADING]]*24</f>
        <v>62.100000000034925</v>
      </c>
      <c r="AF1776" s="74" t="str">
        <f>IF(Table2[[#This Row],[ATA TO UNLOADING 2]]&lt;=48,"YES","NO")</f>
        <v>NO</v>
      </c>
      <c r="AG1776" s="75">
        <f t="shared" si="551"/>
        <v>0.4375</v>
      </c>
      <c r="AH1776" s="2" t="s">
        <v>42</v>
      </c>
      <c r="AI1776" s="2" t="str">
        <f t="shared" si="552"/>
        <v>MSKU4674444</v>
      </c>
      <c r="AJ1776" s="76" t="str">
        <f t="shared" si="553"/>
        <v>OM TRANSPORT</v>
      </c>
      <c r="AK1776" s="77">
        <f>IF($M1776="TRUCK",VLOOKUP($AQ1776,Invoicing!$A$17:$B$49,MATCH($AK$1,Invoicing!$A$17:$B$17,0),FALSE),VLOOKUP($AQ1776,Invoicing!$N$17:$O$21,MATCH($AK$1,Invoicing!$N$17:$O$17,0),FALSE))</f>
        <v>475</v>
      </c>
      <c r="AL1776" s="78" t="e">
        <f>VLOOKUP($E1776,Invoicing!$A$1:$H$8,MATCH(TRACKER!$N1778,Invoicing!$A$1:$H$1,0),FALSE)</f>
        <v>#N/A</v>
      </c>
      <c r="AM1776" s="78">
        <f>VLOOKUP($E1776,Invoicing!$A$1:$H$8,MATCH(TRACKER!$O$1,Invoicing!$A$1:$H$1,0),FALSE)</f>
        <v>50</v>
      </c>
      <c r="AN1776" s="78">
        <f t="shared" si="554"/>
        <v>0</v>
      </c>
      <c r="AO1776" s="2">
        <f t="shared" si="555"/>
        <v>2</v>
      </c>
      <c r="AP1776" s="2" t="str">
        <f t="shared" si="556"/>
        <v>WEEK</v>
      </c>
      <c r="AQ1776" s="2" t="str">
        <f t="shared" si="557"/>
        <v>OM TRANSPORTWEEK</v>
      </c>
      <c r="AR1776" s="71">
        <f t="shared" si="558"/>
        <v>475</v>
      </c>
      <c r="AS1776" s="71">
        <f>VLOOKUP(AJ1776,Invoicing!A:K,10,FALSE)</f>
        <v>25</v>
      </c>
      <c r="AT1776" s="71">
        <f t="shared" si="559"/>
        <v>500</v>
      </c>
    </row>
    <row r="1777" spans="1:46">
      <c r="A1777" s="37" t="s">
        <v>58</v>
      </c>
      <c r="B1777" s="3" t="s">
        <v>38</v>
      </c>
      <c r="C1777" s="11">
        <v>45577.825694444444</v>
      </c>
      <c r="D1777" s="11">
        <v>45577.791666666664</v>
      </c>
      <c r="E1777" s="11" t="s">
        <v>39</v>
      </c>
      <c r="F1777" s="11" t="s">
        <v>40</v>
      </c>
      <c r="G1777" s="3" t="s">
        <v>1954</v>
      </c>
      <c r="H1777" s="3" t="s">
        <v>41</v>
      </c>
      <c r="I1777" s="11">
        <v>45579.416666666664</v>
      </c>
      <c r="J1777" s="12">
        <v>45583.388888888891</v>
      </c>
      <c r="K1777" s="12">
        <v>45583.416666666664</v>
      </c>
      <c r="L1777" s="12">
        <v>45583.399305555555</v>
      </c>
      <c r="M1777" s="12" t="s">
        <v>115</v>
      </c>
      <c r="N1777" s="3" t="s">
        <v>42</v>
      </c>
      <c r="O1777" s="3">
        <v>2</v>
      </c>
      <c r="P1777" s="1">
        <f t="shared" si="540"/>
        <v>42</v>
      </c>
      <c r="Q1777" s="1">
        <f t="shared" si="541"/>
        <v>10</v>
      </c>
      <c r="R1777" s="72">
        <f t="shared" si="542"/>
        <v>45583.388888888891</v>
      </c>
      <c r="S1777" s="73">
        <f t="shared" si="543"/>
        <v>1.5909722222204437</v>
      </c>
      <c r="T1777" s="74">
        <f>Table2[[#This Row],[ETA A OFRECIMIENTO]]*24</f>
        <v>38.183333333290648</v>
      </c>
      <c r="U1777" s="1" t="str">
        <f t="shared" si="544"/>
        <v>YES</v>
      </c>
      <c r="V1777" s="73">
        <f t="shared" si="545"/>
        <v>4</v>
      </c>
      <c r="W1777" s="74">
        <f>Table2[[#This Row],[DEL. AVAILABLE A SLOT]]*24</f>
        <v>96</v>
      </c>
      <c r="X1777" s="1" t="str">
        <f t="shared" si="546"/>
        <v>NO</v>
      </c>
      <c r="Y1777" s="73">
        <f t="shared" si="547"/>
        <v>5.5909722222204437</v>
      </c>
      <c r="Z1777" s="74">
        <f>Table2[[#This Row],[ETA A TIMESLOT]]*24</f>
        <v>134.18333333329065</v>
      </c>
      <c r="AA1777" s="73">
        <f t="shared" si="548"/>
        <v>0</v>
      </c>
      <c r="AB1777" s="73" t="str">
        <f t="shared" si="549"/>
        <v>SI</v>
      </c>
      <c r="AC1777" s="74">
        <f>Table2[[#This Row],[PUNTUALIDAD (H)]]*24</f>
        <v>0</v>
      </c>
      <c r="AD1777" s="73">
        <f t="shared" si="550"/>
        <v>5.5736111111109494</v>
      </c>
      <c r="AE1777" s="74">
        <f>Table2[[#This Row],[ATA TO UNLOADING]]*24</f>
        <v>133.76666666666279</v>
      </c>
      <c r="AF1777" s="74" t="str">
        <f>IF(Table2[[#This Row],[ATA TO UNLOADING 2]]&lt;=48,"YES","NO")</f>
        <v>NO</v>
      </c>
      <c r="AG1777" s="75">
        <f t="shared" si="551"/>
        <v>0.41666666666424135</v>
      </c>
      <c r="AH1777" s="2" t="s">
        <v>42</v>
      </c>
      <c r="AI1777" s="2" t="str">
        <f t="shared" si="552"/>
        <v>MSKU4698195</v>
      </c>
      <c r="AJ1777" s="76" t="str">
        <f t="shared" si="553"/>
        <v>AZOIA LOGISTICS</v>
      </c>
      <c r="AK1777" s="77">
        <f>IF($M1777="TRUCK",VLOOKUP($AQ1777,Invoicing!$A$17:$B$49,MATCH($AK$1,Invoicing!$A$17:$B$17,0),FALSE),VLOOKUP($AQ1777,Invoicing!$N$17:$O$21,MATCH($AK$1,Invoicing!$N$17:$O$17,0),FALSE))</f>
        <v>550</v>
      </c>
      <c r="AL1777" s="78" t="e">
        <f>VLOOKUP($E1777,Invoicing!$A$1:$H$8,MATCH(TRACKER!$N1779,Invoicing!$A$1:$H$1,0),FALSE)</f>
        <v>#N/A</v>
      </c>
      <c r="AM1777" s="78">
        <f>VLOOKUP($E1777,Invoicing!$A$1:$H$8,MATCH(TRACKER!$O$1,Invoicing!$A$1:$H$1,0),FALSE)</f>
        <v>45</v>
      </c>
      <c r="AN1777" s="78">
        <f t="shared" si="554"/>
        <v>90</v>
      </c>
      <c r="AO1777" s="2">
        <f t="shared" si="555"/>
        <v>5</v>
      </c>
      <c r="AP1777" s="2" t="str">
        <f t="shared" si="556"/>
        <v>WEEK</v>
      </c>
      <c r="AQ1777" s="2" t="str">
        <f t="shared" si="557"/>
        <v>AZOIA LOGISTICSWEEK</v>
      </c>
      <c r="AR1777" s="71">
        <f t="shared" si="558"/>
        <v>640</v>
      </c>
      <c r="AS1777" s="71">
        <f>VLOOKUP(AJ1777,Invoicing!A:K,10,FALSE)</f>
        <v>25</v>
      </c>
      <c r="AT1777" s="71">
        <f t="shared" si="559"/>
        <v>665</v>
      </c>
    </row>
    <row r="1778" spans="1:46">
      <c r="A1778" s="37" t="s">
        <v>58</v>
      </c>
      <c r="B1778" s="3" t="s">
        <v>38</v>
      </c>
      <c r="C1778" s="11">
        <v>45577.825694444444</v>
      </c>
      <c r="D1778" s="11">
        <v>45577.791666666664</v>
      </c>
      <c r="E1778" s="11" t="s">
        <v>49</v>
      </c>
      <c r="F1778" s="11" t="s">
        <v>40</v>
      </c>
      <c r="G1778" s="3" t="s">
        <v>1955</v>
      </c>
      <c r="H1778" s="3" t="s">
        <v>41</v>
      </c>
      <c r="I1778" s="11">
        <v>45579.416666666664</v>
      </c>
      <c r="J1778" s="12">
        <v>45583.20208333333</v>
      </c>
      <c r="K1778" s="12">
        <v>45583.166666666664</v>
      </c>
      <c r="L1778" s="12">
        <v>45583.208333333336</v>
      </c>
      <c r="M1778" s="12" t="s">
        <v>12</v>
      </c>
      <c r="N1778" s="3" t="s">
        <v>42</v>
      </c>
      <c r="O1778" s="3">
        <v>0</v>
      </c>
      <c r="P1778" s="1">
        <f t="shared" si="540"/>
        <v>42</v>
      </c>
      <c r="Q1778" s="1">
        <f t="shared" si="541"/>
        <v>10</v>
      </c>
      <c r="R1778" s="72">
        <f t="shared" si="542"/>
        <v>45583.20208333333</v>
      </c>
      <c r="S1778" s="73">
        <f t="shared" si="543"/>
        <v>1.5909722222204437</v>
      </c>
      <c r="T1778" s="74">
        <f>Table2[[#This Row],[ETA A OFRECIMIENTO]]*24</f>
        <v>38.183333333290648</v>
      </c>
      <c r="U1778" s="1" t="str">
        <f t="shared" si="544"/>
        <v>YES</v>
      </c>
      <c r="V1778" s="73">
        <f t="shared" si="545"/>
        <v>3.75</v>
      </c>
      <c r="W1778" s="74">
        <f>Table2[[#This Row],[DEL. AVAILABLE A SLOT]]*24</f>
        <v>90</v>
      </c>
      <c r="X1778" s="1" t="str">
        <f t="shared" si="546"/>
        <v>NO</v>
      </c>
      <c r="Y1778" s="73">
        <f t="shared" si="547"/>
        <v>5.3409722222204437</v>
      </c>
      <c r="Z1778" s="74">
        <f>Table2[[#This Row],[ETA A TIMESLOT]]*24</f>
        <v>128.18333333329065</v>
      </c>
      <c r="AA1778" s="73">
        <f t="shared" si="548"/>
        <v>3.5416666665696539E-2</v>
      </c>
      <c r="AB1778" s="73" t="str">
        <f t="shared" si="549"/>
        <v>NO</v>
      </c>
      <c r="AC1778" s="74">
        <f>Table2[[#This Row],[PUNTUALIDAD (H)]]*24</f>
        <v>0.84999999997671694</v>
      </c>
      <c r="AD1778" s="73">
        <f t="shared" si="550"/>
        <v>5.382638888891961</v>
      </c>
      <c r="AE1778" s="74">
        <f>Table2[[#This Row],[ATA TO UNLOADING]]*24</f>
        <v>129.18333333340706</v>
      </c>
      <c r="AF1778" s="74" t="str">
        <f>IF(Table2[[#This Row],[ATA TO UNLOADING 2]]&lt;=48,"YES","NO")</f>
        <v>NO</v>
      </c>
      <c r="AG1778" s="75">
        <f t="shared" si="551"/>
        <v>0.16666666666424135</v>
      </c>
      <c r="AH1778" s="2" t="s">
        <v>24</v>
      </c>
      <c r="AI1778" s="2" t="str">
        <f t="shared" si="552"/>
        <v>MSKU4709807</v>
      </c>
      <c r="AJ1778" s="76" t="str">
        <f t="shared" si="553"/>
        <v>CTU FLEVOKUST BV</v>
      </c>
      <c r="AK1778" s="77">
        <f>IF($M1778="TRUCK",VLOOKUP($AQ1778,Invoicing!$A$17:$B$49,MATCH($AK$1,Invoicing!$A$17:$B$17,0),FALSE),VLOOKUP($AQ1778,Invoicing!$N$17:$O$21,MATCH($AK$1,Invoicing!$N$17:$O$17,0),FALSE))</f>
        <v>380</v>
      </c>
      <c r="AL1778" s="78" t="e">
        <f>VLOOKUP($E1778,Invoicing!$A$1:$H$8,MATCH(TRACKER!$N1780,Invoicing!$A$1:$H$1,0),FALSE)</f>
        <v>#N/A</v>
      </c>
      <c r="AM1778" s="78">
        <v>35</v>
      </c>
      <c r="AN1778" s="78">
        <f t="shared" si="554"/>
        <v>0</v>
      </c>
      <c r="AO1778" s="2">
        <f t="shared" si="555"/>
        <v>5</v>
      </c>
      <c r="AP1778" s="2" t="str">
        <f t="shared" si="556"/>
        <v>NIGHT</v>
      </c>
      <c r="AQ1778" s="2" t="str">
        <f t="shared" si="557"/>
        <v>CTU FLEVOKUST BVNIGHT</v>
      </c>
      <c r="AR1778" s="71">
        <f t="shared" si="558"/>
        <v>380</v>
      </c>
      <c r="AS1778" s="71">
        <f>VLOOKUP(AJ1778,Invoicing!A:K,10,FALSE)</f>
        <v>0</v>
      </c>
      <c r="AT1778" s="71">
        <f t="shared" si="559"/>
        <v>380</v>
      </c>
    </row>
    <row r="1779" spans="1:46">
      <c r="A1779" s="37" t="s">
        <v>58</v>
      </c>
      <c r="B1779" s="3" t="s">
        <v>38</v>
      </c>
      <c r="C1779" s="11">
        <v>45577.825694444444</v>
      </c>
      <c r="D1779" s="11">
        <v>45577.791666666664</v>
      </c>
      <c r="E1779" s="11" t="s">
        <v>49</v>
      </c>
      <c r="F1779" s="11" t="s">
        <v>40</v>
      </c>
      <c r="G1779" s="3" t="s">
        <v>1956</v>
      </c>
      <c r="H1779" s="3" t="s">
        <v>46</v>
      </c>
      <c r="I1779" s="11">
        <v>45579.416666666664</v>
      </c>
      <c r="J1779" s="12">
        <v>45583.319444444445</v>
      </c>
      <c r="K1779" s="12">
        <v>45583.291666666664</v>
      </c>
      <c r="L1779" s="12">
        <v>45583.319444444445</v>
      </c>
      <c r="M1779" s="12" t="s">
        <v>12</v>
      </c>
      <c r="N1779" s="3" t="s">
        <v>42</v>
      </c>
      <c r="O1779" s="3">
        <v>0</v>
      </c>
      <c r="P1779" s="1">
        <f t="shared" si="540"/>
        <v>42</v>
      </c>
      <c r="Q1779" s="1">
        <f t="shared" si="541"/>
        <v>10</v>
      </c>
      <c r="R1779" s="72">
        <f t="shared" si="542"/>
        <v>45583.319444444445</v>
      </c>
      <c r="S1779" s="73">
        <f t="shared" si="543"/>
        <v>1.5909722222204437</v>
      </c>
      <c r="T1779" s="74">
        <f>Table2[[#This Row],[ETA A OFRECIMIENTO]]*24</f>
        <v>38.183333333290648</v>
      </c>
      <c r="U1779" s="1" t="str">
        <f t="shared" si="544"/>
        <v>YES</v>
      </c>
      <c r="V1779" s="73">
        <f t="shared" si="545"/>
        <v>3.875</v>
      </c>
      <c r="W1779" s="74">
        <f>Table2[[#This Row],[DEL. AVAILABLE A SLOT]]*24</f>
        <v>93</v>
      </c>
      <c r="X1779" s="1" t="str">
        <f t="shared" si="546"/>
        <v>NO</v>
      </c>
      <c r="Y1779" s="73">
        <f t="shared" si="547"/>
        <v>5.4659722222204437</v>
      </c>
      <c r="Z1779" s="74">
        <f>Table2[[#This Row],[ETA A TIMESLOT]]*24</f>
        <v>131.18333333329065</v>
      </c>
      <c r="AA1779" s="73">
        <f t="shared" si="548"/>
        <v>2.7777777781011537E-2</v>
      </c>
      <c r="AB1779" s="73" t="str">
        <f t="shared" si="549"/>
        <v>SI</v>
      </c>
      <c r="AC1779" s="74">
        <f>Table2[[#This Row],[PUNTUALIDAD (H)]]*24</f>
        <v>0.66666666674427688</v>
      </c>
      <c r="AD1779" s="73">
        <f t="shared" si="550"/>
        <v>5.4937500000014552</v>
      </c>
      <c r="AE1779" s="74">
        <f>Table2[[#This Row],[ATA TO UNLOADING]]*24</f>
        <v>131.85000000003492</v>
      </c>
      <c r="AF1779" s="74" t="str">
        <f>IF(Table2[[#This Row],[ATA TO UNLOADING 2]]&lt;=48,"YES","NO")</f>
        <v>NO</v>
      </c>
      <c r="AG1779" s="75">
        <f t="shared" si="551"/>
        <v>0.29166666666424135</v>
      </c>
      <c r="AH1779" s="2" t="s">
        <v>42</v>
      </c>
      <c r="AI1779" s="2" t="str">
        <f t="shared" si="552"/>
        <v>MSKU4742786</v>
      </c>
      <c r="AJ1779" s="76" t="str">
        <f t="shared" si="553"/>
        <v>CTU FLEVOKUST BV</v>
      </c>
      <c r="AK1779" s="77">
        <f>IF($M1779="TRUCK",VLOOKUP($AQ1779,Invoicing!$A$17:$B$49,MATCH($AK$1,Invoicing!$A$17:$B$17,0),FALSE),VLOOKUP($AQ1779,Invoicing!$N$17:$O$21,MATCH($AK$1,Invoicing!$N$17:$O$17,0),FALSE))</f>
        <v>380</v>
      </c>
      <c r="AL1779" s="78" t="e">
        <f>VLOOKUP($E1779,Invoicing!$A$1:$H$8,MATCH(TRACKER!$N1781,Invoicing!$A$1:$H$1,0),FALSE)</f>
        <v>#N/A</v>
      </c>
      <c r="AM1779" s="78">
        <v>35</v>
      </c>
      <c r="AN1779" s="78">
        <f t="shared" si="554"/>
        <v>0</v>
      </c>
      <c r="AO1779" s="2">
        <f t="shared" si="555"/>
        <v>5</v>
      </c>
      <c r="AP1779" s="2" t="str">
        <f t="shared" si="556"/>
        <v>WEEK</v>
      </c>
      <c r="AQ1779" s="2" t="str">
        <f t="shared" si="557"/>
        <v>CTU FLEVOKUST BVWEEK</v>
      </c>
      <c r="AR1779" s="71">
        <f t="shared" si="558"/>
        <v>380</v>
      </c>
      <c r="AS1779" s="71">
        <f>VLOOKUP(AJ1779,Invoicing!A:K,10,FALSE)</f>
        <v>0</v>
      </c>
      <c r="AT1779" s="71">
        <f t="shared" si="559"/>
        <v>380</v>
      </c>
    </row>
    <row r="1780" spans="1:46">
      <c r="A1780" s="37" t="s">
        <v>58</v>
      </c>
      <c r="B1780" s="3" t="s">
        <v>38</v>
      </c>
      <c r="C1780" s="11">
        <v>45577.825694444444</v>
      </c>
      <c r="D1780" s="11">
        <v>45577.791666666664</v>
      </c>
      <c r="E1780" s="11" t="s">
        <v>43</v>
      </c>
      <c r="F1780" s="11" t="s">
        <v>40</v>
      </c>
      <c r="G1780" s="3" t="s">
        <v>1957</v>
      </c>
      <c r="H1780" s="3" t="s">
        <v>41</v>
      </c>
      <c r="I1780" s="11">
        <v>45579.416666666664</v>
      </c>
      <c r="J1780" s="12">
        <v>45579.833333333336</v>
      </c>
      <c r="K1780" s="12">
        <v>45579.791666666664</v>
      </c>
      <c r="L1780" s="12">
        <v>45579.833333333336</v>
      </c>
      <c r="M1780" s="61" t="s">
        <v>115</v>
      </c>
      <c r="N1780" s="3" t="s">
        <v>42</v>
      </c>
      <c r="O1780" s="3">
        <v>0</v>
      </c>
      <c r="P1780" s="1">
        <f t="shared" si="540"/>
        <v>42</v>
      </c>
      <c r="Q1780" s="1">
        <f t="shared" si="541"/>
        <v>10</v>
      </c>
      <c r="R1780" s="72">
        <f t="shared" si="542"/>
        <v>45579.833333333336</v>
      </c>
      <c r="S1780" s="73">
        <f t="shared" si="543"/>
        <v>1.5909722222204437</v>
      </c>
      <c r="T1780" s="74">
        <f>Table2[[#This Row],[ETA A OFRECIMIENTO]]*24</f>
        <v>38.183333333290648</v>
      </c>
      <c r="U1780" s="1" t="str">
        <f t="shared" si="544"/>
        <v>YES</v>
      </c>
      <c r="V1780" s="73">
        <f t="shared" si="545"/>
        <v>0.375</v>
      </c>
      <c r="W1780" s="74">
        <f>Table2[[#This Row],[DEL. AVAILABLE A SLOT]]*24</f>
        <v>9</v>
      </c>
      <c r="X1780" s="1" t="str">
        <f t="shared" si="546"/>
        <v>SI</v>
      </c>
      <c r="Y1780" s="73">
        <f t="shared" si="547"/>
        <v>1.9659722222204437</v>
      </c>
      <c r="Z1780" s="74">
        <f>Table2[[#This Row],[ETA A TIMESLOT]]*24</f>
        <v>47.183333333290648</v>
      </c>
      <c r="AA1780" s="73">
        <f t="shared" si="548"/>
        <v>4.1666666671517305E-2</v>
      </c>
      <c r="AB1780" s="73" t="str">
        <f t="shared" si="549"/>
        <v>NO</v>
      </c>
      <c r="AC1780" s="74">
        <f>Table2[[#This Row],[PUNTUALIDAD (H)]]*24</f>
        <v>1.0000000001164153</v>
      </c>
      <c r="AD1780" s="73">
        <f t="shared" si="550"/>
        <v>2.007638888891961</v>
      </c>
      <c r="AE1780" s="74">
        <f>Table2[[#This Row],[ATA TO UNLOADING]]*24</f>
        <v>48.183333333407063</v>
      </c>
      <c r="AF1780" s="74" t="str">
        <f>IF(Table2[[#This Row],[ATA TO UNLOADING 2]]&lt;=48,"YES","NO")</f>
        <v>NO</v>
      </c>
      <c r="AG1780" s="75">
        <f t="shared" si="551"/>
        <v>0.79166666666424135</v>
      </c>
      <c r="AH1780" s="2" t="s">
        <v>42</v>
      </c>
      <c r="AI1780" s="2" t="str">
        <f t="shared" si="552"/>
        <v>MSKU4754215</v>
      </c>
      <c r="AJ1780" s="76" t="str">
        <f t="shared" si="553"/>
        <v>LOGIX</v>
      </c>
      <c r="AK1780" s="77">
        <f>IF($M1780="TRUCK",VLOOKUP($AQ1780,Invoicing!$A$17:$B$49,MATCH($AK$1,Invoicing!$A$17:$B$17,0),FALSE),VLOOKUP($AQ1780,Invoicing!$N$17:$O$21,MATCH($AK$1,Invoicing!$N$17:$O$17,0),FALSE))</f>
        <v>530</v>
      </c>
      <c r="AL1780" s="78" t="e">
        <f>VLOOKUP($E1780,Invoicing!$A$1:$H$8,MATCH(TRACKER!$N1782,Invoicing!$A$1:$H$1,0),FALSE)</f>
        <v>#N/A</v>
      </c>
      <c r="AM1780" s="78">
        <f>VLOOKUP($E1780,Invoicing!$A$1:$H$8,MATCH(TRACKER!$O$1,Invoicing!$A$1:$H$1,0),FALSE)</f>
        <v>50</v>
      </c>
      <c r="AN1780" s="78">
        <f t="shared" si="554"/>
        <v>0</v>
      </c>
      <c r="AO1780" s="2">
        <f t="shared" si="555"/>
        <v>1</v>
      </c>
      <c r="AP1780" s="2" t="str">
        <f t="shared" si="556"/>
        <v>WEEK</v>
      </c>
      <c r="AQ1780" s="2" t="str">
        <f t="shared" si="557"/>
        <v>LOGIXWEEK</v>
      </c>
      <c r="AR1780" s="71">
        <f t="shared" si="558"/>
        <v>530</v>
      </c>
      <c r="AS1780" s="71">
        <f>VLOOKUP(AJ1780,Invoicing!A:K,10,FALSE)</f>
        <v>25</v>
      </c>
      <c r="AT1780" s="71">
        <f t="shared" si="559"/>
        <v>555</v>
      </c>
    </row>
    <row r="1781" spans="1:46">
      <c r="A1781" s="37" t="s">
        <v>58</v>
      </c>
      <c r="B1781" s="3" t="s">
        <v>38</v>
      </c>
      <c r="C1781" s="11">
        <v>45577.825694444444</v>
      </c>
      <c r="D1781" s="11">
        <v>45577.791666666664</v>
      </c>
      <c r="E1781" s="11" t="s">
        <v>49</v>
      </c>
      <c r="F1781" s="11" t="s">
        <v>40</v>
      </c>
      <c r="G1781" s="3" t="s">
        <v>1958</v>
      </c>
      <c r="H1781" s="3" t="s">
        <v>41</v>
      </c>
      <c r="I1781" s="11">
        <v>45579.416666666664</v>
      </c>
      <c r="J1781" s="12">
        <v>45581.47152777778</v>
      </c>
      <c r="K1781" s="12">
        <v>45581.479166666664</v>
      </c>
      <c r="L1781" s="12">
        <v>45581.5</v>
      </c>
      <c r="M1781" s="61" t="s">
        <v>115</v>
      </c>
      <c r="N1781" s="3" t="s">
        <v>42</v>
      </c>
      <c r="O1781" s="3">
        <v>0</v>
      </c>
      <c r="P1781" s="1">
        <f t="shared" si="540"/>
        <v>42</v>
      </c>
      <c r="Q1781" s="1">
        <f t="shared" si="541"/>
        <v>10</v>
      </c>
      <c r="R1781" s="72">
        <f t="shared" si="542"/>
        <v>45581.47152777778</v>
      </c>
      <c r="S1781" s="73">
        <f t="shared" si="543"/>
        <v>1.5909722222204437</v>
      </c>
      <c r="T1781" s="74">
        <f>Table2[[#This Row],[ETA A OFRECIMIENTO]]*24</f>
        <v>38.183333333290648</v>
      </c>
      <c r="U1781" s="1" t="str">
        <f t="shared" si="544"/>
        <v>YES</v>
      </c>
      <c r="V1781" s="73">
        <f t="shared" si="545"/>
        <v>2.0625</v>
      </c>
      <c r="W1781" s="74">
        <f>Table2[[#This Row],[DEL. AVAILABLE A SLOT]]*24</f>
        <v>49.5</v>
      </c>
      <c r="X1781" s="1" t="str">
        <f t="shared" si="546"/>
        <v>NO</v>
      </c>
      <c r="Y1781" s="73">
        <f t="shared" si="547"/>
        <v>3.6534722222204437</v>
      </c>
      <c r="Z1781" s="74">
        <f>Table2[[#This Row],[ETA A TIMESLOT]]*24</f>
        <v>87.683333333290648</v>
      </c>
      <c r="AA1781" s="73">
        <f t="shared" si="548"/>
        <v>0</v>
      </c>
      <c r="AB1781" s="73" t="str">
        <f t="shared" si="549"/>
        <v>SI</v>
      </c>
      <c r="AC1781" s="74">
        <f>Table2[[#This Row],[PUNTUALIDAD (H)]]*24</f>
        <v>0</v>
      </c>
      <c r="AD1781" s="73">
        <f t="shared" si="550"/>
        <v>3.6743055555562023</v>
      </c>
      <c r="AE1781" s="74">
        <f>Table2[[#This Row],[ATA TO UNLOADING]]*24</f>
        <v>88.183333333348855</v>
      </c>
      <c r="AF1781" s="74" t="str">
        <f>IF(Table2[[#This Row],[ATA TO UNLOADING 2]]&lt;=48,"YES","NO")</f>
        <v>NO</v>
      </c>
      <c r="AG1781" s="75">
        <f t="shared" si="551"/>
        <v>0.47916666666424135</v>
      </c>
      <c r="AH1781" s="2" t="s">
        <v>42</v>
      </c>
      <c r="AI1781" s="2" t="str">
        <f t="shared" si="552"/>
        <v>MSKU4764867</v>
      </c>
      <c r="AJ1781" s="76" t="str">
        <f t="shared" si="553"/>
        <v>CTU FLEVOKUST BV</v>
      </c>
      <c r="AK1781" s="77">
        <f>IF($M1781="TRUCK",VLOOKUP($AQ1781,Invoicing!$A$17:$B$49,MATCH($AK$1,Invoicing!$A$17:$B$17,0),FALSE),VLOOKUP($AQ1781,Invoicing!$N$17:$O$21,MATCH($AK$1,Invoicing!$N$17:$O$17,0),FALSE))</f>
        <v>520</v>
      </c>
      <c r="AL1781" s="78" t="e">
        <f>VLOOKUP($E1781,Invoicing!$A$1:$H$8,MATCH(TRACKER!$N1783,Invoicing!$A$1:$H$1,0),FALSE)</f>
        <v>#N/A</v>
      </c>
      <c r="AM1781" s="78">
        <v>35</v>
      </c>
      <c r="AN1781" s="78">
        <f t="shared" si="554"/>
        <v>0</v>
      </c>
      <c r="AO1781" s="2">
        <f t="shared" si="555"/>
        <v>3</v>
      </c>
      <c r="AP1781" s="2" t="str">
        <f t="shared" si="556"/>
        <v>WEEK</v>
      </c>
      <c r="AQ1781" s="2" t="str">
        <f t="shared" si="557"/>
        <v>CTU FLEVOKUST BVWEEK</v>
      </c>
      <c r="AR1781" s="71">
        <f t="shared" si="558"/>
        <v>520</v>
      </c>
      <c r="AS1781" s="71">
        <f>VLOOKUP(AJ1781,Invoicing!A:K,10,FALSE)</f>
        <v>0</v>
      </c>
      <c r="AT1781" s="71">
        <f t="shared" si="559"/>
        <v>520</v>
      </c>
    </row>
    <row r="1782" spans="1:46">
      <c r="A1782" s="37" t="s">
        <v>58</v>
      </c>
      <c r="B1782" s="3" t="s">
        <v>38</v>
      </c>
      <c r="C1782" s="11">
        <v>45577.825694444444</v>
      </c>
      <c r="D1782" s="11">
        <v>45577.791666666664</v>
      </c>
      <c r="E1782" s="11" t="s">
        <v>44</v>
      </c>
      <c r="F1782" s="11" t="s">
        <v>40</v>
      </c>
      <c r="G1782" s="3" t="s">
        <v>1959</v>
      </c>
      <c r="H1782" s="3" t="s">
        <v>46</v>
      </c>
      <c r="I1782" s="11">
        <v>45579.416666666664</v>
      </c>
      <c r="J1782" s="12">
        <v>45580.465277777781</v>
      </c>
      <c r="K1782" s="12">
        <v>45580.416666666664</v>
      </c>
      <c r="L1782" s="12">
        <v>45580.479166666664</v>
      </c>
      <c r="M1782" s="12" t="s">
        <v>115</v>
      </c>
      <c r="N1782" s="3" t="s">
        <v>42</v>
      </c>
      <c r="O1782" s="3">
        <v>2</v>
      </c>
      <c r="P1782" s="1">
        <f t="shared" si="540"/>
        <v>42</v>
      </c>
      <c r="Q1782" s="1">
        <f t="shared" si="541"/>
        <v>10</v>
      </c>
      <c r="R1782" s="72">
        <f t="shared" si="542"/>
        <v>45580.465277777781</v>
      </c>
      <c r="S1782" s="73">
        <f t="shared" si="543"/>
        <v>1.5909722222204437</v>
      </c>
      <c r="T1782" s="74">
        <f>Table2[[#This Row],[ETA A OFRECIMIENTO]]*24</f>
        <v>38.183333333290648</v>
      </c>
      <c r="U1782" s="1" t="str">
        <f t="shared" si="544"/>
        <v>YES</v>
      </c>
      <c r="V1782" s="73">
        <f t="shared" si="545"/>
        <v>1</v>
      </c>
      <c r="W1782" s="74">
        <f>Table2[[#This Row],[DEL. AVAILABLE A SLOT]]*24</f>
        <v>24</v>
      </c>
      <c r="X1782" s="1" t="str">
        <f t="shared" si="546"/>
        <v>SI</v>
      </c>
      <c r="Y1782" s="73">
        <f t="shared" si="547"/>
        <v>2.5909722222204437</v>
      </c>
      <c r="Z1782" s="74">
        <f>Table2[[#This Row],[ETA A TIMESLOT]]*24</f>
        <v>62.183333333290648</v>
      </c>
      <c r="AA1782" s="73">
        <f t="shared" si="548"/>
        <v>4.8611111116770189E-2</v>
      </c>
      <c r="AB1782" s="73" t="str">
        <f t="shared" si="549"/>
        <v>NO</v>
      </c>
      <c r="AC1782" s="74">
        <f>Table2[[#This Row],[PUNTUALIDAD (H)]]*24</f>
        <v>1.1666666668024845</v>
      </c>
      <c r="AD1782" s="73">
        <f t="shared" si="550"/>
        <v>2.6534722222204437</v>
      </c>
      <c r="AE1782" s="74">
        <f>Table2[[#This Row],[ATA TO UNLOADING]]*24</f>
        <v>63.683333333290648</v>
      </c>
      <c r="AF1782" s="74" t="str">
        <f>IF(Table2[[#This Row],[ATA TO UNLOADING 2]]&lt;=48,"YES","NO")</f>
        <v>NO</v>
      </c>
      <c r="AG1782" s="75">
        <f t="shared" si="551"/>
        <v>0.41666666666424135</v>
      </c>
      <c r="AH1782" s="2" t="s">
        <v>42</v>
      </c>
      <c r="AI1782" s="2" t="str">
        <f t="shared" si="552"/>
        <v>MSKU4774084</v>
      </c>
      <c r="AJ1782" s="76" t="str">
        <f t="shared" si="553"/>
        <v>MSI</v>
      </c>
      <c r="AK1782" s="77">
        <f>IF($M1782="TRUCK",VLOOKUP($AQ1782,Invoicing!$A$17:$B$49,MATCH($AK$1,Invoicing!$A$17:$B$17,0),FALSE),VLOOKUP($AQ1782,Invoicing!$N$17:$O$21,MATCH($AK$1,Invoicing!$N$17:$O$17,0),FALSE))</f>
        <v>480</v>
      </c>
      <c r="AL1782" s="78" t="e">
        <f>VLOOKUP($E1782,Invoicing!$A$1:$H$8,MATCH(TRACKER!$N1784,Invoicing!$A$1:$H$1,0),FALSE)</f>
        <v>#N/A</v>
      </c>
      <c r="AM1782" s="78">
        <f>VLOOKUP($E1782,Invoicing!$A$1:$H$8,MATCH(TRACKER!$O$1,Invoicing!$A$1:$H$1,0),FALSE)</f>
        <v>50</v>
      </c>
      <c r="AN1782" s="78">
        <f t="shared" si="554"/>
        <v>100</v>
      </c>
      <c r="AO1782" s="2">
        <f t="shared" si="555"/>
        <v>2</v>
      </c>
      <c r="AP1782" s="2" t="str">
        <f t="shared" si="556"/>
        <v>WEEK</v>
      </c>
      <c r="AQ1782" s="2" t="str">
        <f t="shared" si="557"/>
        <v>MSIWEEK</v>
      </c>
      <c r="AR1782" s="71">
        <f t="shared" si="558"/>
        <v>580</v>
      </c>
      <c r="AS1782" s="71">
        <f>VLOOKUP(AJ1782,Invoicing!A:K,10,FALSE)</f>
        <v>25</v>
      </c>
      <c r="AT1782" s="71">
        <f t="shared" si="559"/>
        <v>605</v>
      </c>
    </row>
    <row r="1783" spans="1:46">
      <c r="A1783" s="37" t="s">
        <v>58</v>
      </c>
      <c r="B1783" s="3" t="s">
        <v>38</v>
      </c>
      <c r="C1783" s="11">
        <v>45577.825694444444</v>
      </c>
      <c r="D1783" s="11">
        <v>45577.791666666664</v>
      </c>
      <c r="E1783" s="11" t="s">
        <v>39</v>
      </c>
      <c r="F1783" s="11" t="s">
        <v>40</v>
      </c>
      <c r="G1783" s="3" t="s">
        <v>1960</v>
      </c>
      <c r="H1783" s="3" t="s">
        <v>46</v>
      </c>
      <c r="I1783" s="11">
        <v>45579.416666666664</v>
      </c>
      <c r="J1783" s="12">
        <v>45582.572916666664</v>
      </c>
      <c r="K1783" s="12">
        <v>45582.5625</v>
      </c>
      <c r="L1783" s="12">
        <v>45582.583333333336</v>
      </c>
      <c r="M1783" s="12" t="s">
        <v>115</v>
      </c>
      <c r="N1783" s="3" t="s">
        <v>42</v>
      </c>
      <c r="O1783" s="3">
        <v>0</v>
      </c>
      <c r="P1783" s="1">
        <f t="shared" si="540"/>
        <v>42</v>
      </c>
      <c r="Q1783" s="1">
        <f t="shared" si="541"/>
        <v>10</v>
      </c>
      <c r="R1783" s="72">
        <f t="shared" si="542"/>
        <v>45582.572916666664</v>
      </c>
      <c r="S1783" s="73">
        <f t="shared" si="543"/>
        <v>1.5909722222204437</v>
      </c>
      <c r="T1783" s="74">
        <f>Table2[[#This Row],[ETA A OFRECIMIENTO]]*24</f>
        <v>38.183333333290648</v>
      </c>
      <c r="U1783" s="1" t="str">
        <f t="shared" si="544"/>
        <v>YES</v>
      </c>
      <c r="V1783" s="73">
        <f t="shared" si="545"/>
        <v>3.1458333333357587</v>
      </c>
      <c r="W1783" s="74">
        <f>Table2[[#This Row],[DEL. AVAILABLE A SLOT]]*24</f>
        <v>75.500000000058208</v>
      </c>
      <c r="X1783" s="1" t="str">
        <f t="shared" si="546"/>
        <v>NO</v>
      </c>
      <c r="Y1783" s="73">
        <f t="shared" si="547"/>
        <v>4.7368055555562023</v>
      </c>
      <c r="Z1783" s="74">
        <f>Table2[[#This Row],[ETA A TIMESLOT]]*24</f>
        <v>113.68333333334886</v>
      </c>
      <c r="AA1783" s="73">
        <f t="shared" si="548"/>
        <v>1.0416666664241347E-2</v>
      </c>
      <c r="AB1783" s="73" t="str">
        <f t="shared" si="549"/>
        <v>SI</v>
      </c>
      <c r="AC1783" s="74">
        <f>Table2[[#This Row],[PUNTUALIDAD (H)]]*24</f>
        <v>0.24999999994179234</v>
      </c>
      <c r="AD1783" s="73">
        <f t="shared" si="550"/>
        <v>4.757638888891961</v>
      </c>
      <c r="AE1783" s="74">
        <f>Table2[[#This Row],[ATA TO UNLOADING]]*24</f>
        <v>114.18333333340706</v>
      </c>
      <c r="AF1783" s="74" t="str">
        <f>IF(Table2[[#This Row],[ATA TO UNLOADING 2]]&lt;=48,"YES","NO")</f>
        <v>NO</v>
      </c>
      <c r="AG1783" s="75">
        <f t="shared" si="551"/>
        <v>0.5625</v>
      </c>
      <c r="AH1783" s="2" t="s">
        <v>42</v>
      </c>
      <c r="AI1783" s="2" t="str">
        <f t="shared" si="552"/>
        <v>MSKU4780235</v>
      </c>
      <c r="AJ1783" s="76" t="str">
        <f t="shared" si="553"/>
        <v>AZOIA LOGISTICS</v>
      </c>
      <c r="AK1783" s="77">
        <f>IF($M1783="TRUCK",VLOOKUP($AQ1783,Invoicing!$A$17:$B$49,MATCH($AK$1,Invoicing!$A$17:$B$17,0),FALSE),VLOOKUP($AQ1783,Invoicing!$N$17:$O$21,MATCH($AK$1,Invoicing!$N$17:$O$17,0),FALSE))</f>
        <v>550</v>
      </c>
      <c r="AL1783" s="78" t="e">
        <f>VLOOKUP($E1783,Invoicing!$A$1:$H$8,MATCH(TRACKER!$N1785,Invoicing!$A$1:$H$1,0),FALSE)</f>
        <v>#N/A</v>
      </c>
      <c r="AM1783" s="78">
        <f>VLOOKUP($E1783,Invoicing!$A$1:$H$8,MATCH(TRACKER!$O$1,Invoicing!$A$1:$H$1,0),FALSE)</f>
        <v>45</v>
      </c>
      <c r="AN1783" s="78">
        <f t="shared" si="554"/>
        <v>0</v>
      </c>
      <c r="AO1783" s="2">
        <f t="shared" si="555"/>
        <v>4</v>
      </c>
      <c r="AP1783" s="2" t="str">
        <f t="shared" si="556"/>
        <v>WEEK</v>
      </c>
      <c r="AQ1783" s="2" t="str">
        <f t="shared" si="557"/>
        <v>AZOIA LOGISTICSWEEK</v>
      </c>
      <c r="AR1783" s="71">
        <f t="shared" si="558"/>
        <v>550</v>
      </c>
      <c r="AS1783" s="71">
        <f>VLOOKUP(AJ1783,Invoicing!A:K,10,FALSE)</f>
        <v>25</v>
      </c>
      <c r="AT1783" s="71">
        <f t="shared" si="559"/>
        <v>575</v>
      </c>
    </row>
    <row r="1784" spans="1:46">
      <c r="A1784" s="37" t="s">
        <v>58</v>
      </c>
      <c r="B1784" s="3" t="s">
        <v>38</v>
      </c>
      <c r="C1784" s="11">
        <v>45577.825694444444</v>
      </c>
      <c r="D1784" s="11">
        <v>45577.791666666664</v>
      </c>
      <c r="E1784" s="11" t="s">
        <v>49</v>
      </c>
      <c r="F1784" s="11" t="s">
        <v>40</v>
      </c>
      <c r="G1784" s="3" t="s">
        <v>1961</v>
      </c>
      <c r="H1784" s="3" t="s">
        <v>41</v>
      </c>
      <c r="I1784" s="11">
        <v>45579.416666666664</v>
      </c>
      <c r="J1784" s="12">
        <v>45583.420138888891</v>
      </c>
      <c r="K1784" s="12">
        <v>45583.416666666664</v>
      </c>
      <c r="L1784" s="12">
        <v>45583.430555555555</v>
      </c>
      <c r="M1784" s="12" t="s">
        <v>12</v>
      </c>
      <c r="N1784" s="3" t="s">
        <v>42</v>
      </c>
      <c r="O1784" s="3">
        <v>1</v>
      </c>
      <c r="P1784" s="1">
        <f t="shared" si="540"/>
        <v>42</v>
      </c>
      <c r="Q1784" s="1">
        <f t="shared" si="541"/>
        <v>10</v>
      </c>
      <c r="R1784" s="72">
        <f t="shared" si="542"/>
        <v>45583.420138888891</v>
      </c>
      <c r="S1784" s="73">
        <f t="shared" si="543"/>
        <v>1.5909722222204437</v>
      </c>
      <c r="T1784" s="74">
        <f>Table2[[#This Row],[ETA A OFRECIMIENTO]]*24</f>
        <v>38.183333333290648</v>
      </c>
      <c r="U1784" s="1" t="str">
        <f t="shared" si="544"/>
        <v>YES</v>
      </c>
      <c r="V1784" s="73">
        <f t="shared" si="545"/>
        <v>4</v>
      </c>
      <c r="W1784" s="74">
        <f>Table2[[#This Row],[DEL. AVAILABLE A SLOT]]*24</f>
        <v>96</v>
      </c>
      <c r="X1784" s="1" t="str">
        <f t="shared" si="546"/>
        <v>NO</v>
      </c>
      <c r="Y1784" s="73">
        <f t="shared" si="547"/>
        <v>5.5909722222204437</v>
      </c>
      <c r="Z1784" s="74">
        <f>Table2[[#This Row],[ETA A TIMESLOT]]*24</f>
        <v>134.18333333329065</v>
      </c>
      <c r="AA1784" s="73">
        <f t="shared" si="548"/>
        <v>3.4722222262644209E-3</v>
      </c>
      <c r="AB1784" s="73" t="str">
        <f t="shared" si="549"/>
        <v>SI</v>
      </c>
      <c r="AC1784" s="74">
        <f>Table2[[#This Row],[PUNTUALIDAD (H)]]*24</f>
        <v>8.3333333430346102E-2</v>
      </c>
      <c r="AD1784" s="73">
        <f t="shared" si="550"/>
        <v>5.6048611111109494</v>
      </c>
      <c r="AE1784" s="74">
        <f>Table2[[#This Row],[ATA TO UNLOADING]]*24</f>
        <v>134.51666666666279</v>
      </c>
      <c r="AF1784" s="74" t="str">
        <f>IF(Table2[[#This Row],[ATA TO UNLOADING 2]]&lt;=48,"YES","NO")</f>
        <v>NO</v>
      </c>
      <c r="AG1784" s="75">
        <f t="shared" si="551"/>
        <v>0.41666666666424135</v>
      </c>
      <c r="AH1784" s="2" t="s">
        <v>42</v>
      </c>
      <c r="AI1784" s="2" t="str">
        <f t="shared" si="552"/>
        <v>MSKU4790336</v>
      </c>
      <c r="AJ1784" s="76" t="str">
        <f t="shared" si="553"/>
        <v>CTU FLEVOKUST BV</v>
      </c>
      <c r="AK1784" s="77">
        <f>IF($M1784="TRUCK",VLOOKUP($AQ1784,Invoicing!$A$17:$B$49,MATCH($AK$1,Invoicing!$A$17:$B$17,0),FALSE),VLOOKUP($AQ1784,Invoicing!$N$17:$O$21,MATCH($AK$1,Invoicing!$N$17:$O$17,0),FALSE))</f>
        <v>380</v>
      </c>
      <c r="AL1784" s="78" t="e">
        <f>VLOOKUP($E1784,Invoicing!$A$1:$H$8,MATCH(TRACKER!$N1786,Invoicing!$A$1:$H$1,0),FALSE)</f>
        <v>#N/A</v>
      </c>
      <c r="AM1784" s="78">
        <v>35</v>
      </c>
      <c r="AN1784" s="78">
        <f t="shared" si="554"/>
        <v>35</v>
      </c>
      <c r="AO1784" s="2">
        <f t="shared" si="555"/>
        <v>5</v>
      </c>
      <c r="AP1784" s="2" t="str">
        <f t="shared" si="556"/>
        <v>WEEK</v>
      </c>
      <c r="AQ1784" s="2" t="str">
        <f t="shared" si="557"/>
        <v>CTU FLEVOKUST BVWEEK</v>
      </c>
      <c r="AR1784" s="71">
        <f t="shared" si="558"/>
        <v>415</v>
      </c>
      <c r="AS1784" s="71">
        <f>VLOOKUP(AJ1784,Invoicing!A:K,10,FALSE)</f>
        <v>0</v>
      </c>
      <c r="AT1784" s="71">
        <f t="shared" si="559"/>
        <v>415</v>
      </c>
    </row>
    <row r="1785" spans="1:46">
      <c r="A1785" s="37" t="s">
        <v>58</v>
      </c>
      <c r="B1785" s="3" t="s">
        <v>38</v>
      </c>
      <c r="C1785" s="11">
        <v>45577.825694444444</v>
      </c>
      <c r="D1785" s="11">
        <v>45577.791666666664</v>
      </c>
      <c r="E1785" s="11" t="s">
        <v>43</v>
      </c>
      <c r="F1785" s="11" t="s">
        <v>40</v>
      </c>
      <c r="G1785" s="3" t="s">
        <v>1962</v>
      </c>
      <c r="H1785" s="3" t="s">
        <v>2821</v>
      </c>
      <c r="I1785" s="11">
        <v>45579.416666666664</v>
      </c>
      <c r="J1785" s="12">
        <v>45581.768750000003</v>
      </c>
      <c r="K1785" s="12">
        <v>45581.708333333336</v>
      </c>
      <c r="L1785" s="12">
        <v>45581.774305555555</v>
      </c>
      <c r="M1785" s="12" t="s">
        <v>115</v>
      </c>
      <c r="N1785" s="3" t="s">
        <v>42</v>
      </c>
      <c r="O1785" s="3">
        <v>0</v>
      </c>
      <c r="P1785" s="1">
        <f t="shared" si="540"/>
        <v>42</v>
      </c>
      <c r="Q1785" s="1">
        <f t="shared" si="541"/>
        <v>10</v>
      </c>
      <c r="R1785" s="72">
        <f t="shared" si="542"/>
        <v>45581.768750000003</v>
      </c>
      <c r="S1785" s="73">
        <f t="shared" si="543"/>
        <v>1.5909722222204437</v>
      </c>
      <c r="T1785" s="74">
        <f>Table2[[#This Row],[ETA A OFRECIMIENTO]]*24</f>
        <v>38.183333333290648</v>
      </c>
      <c r="U1785" s="1" t="str">
        <f t="shared" si="544"/>
        <v>YES</v>
      </c>
      <c r="V1785" s="73">
        <f t="shared" si="545"/>
        <v>2.2916666666715173</v>
      </c>
      <c r="W1785" s="74">
        <f>Table2[[#This Row],[DEL. AVAILABLE A SLOT]]*24</f>
        <v>55.000000000116415</v>
      </c>
      <c r="X1785" s="1" t="str">
        <f t="shared" si="546"/>
        <v>NO</v>
      </c>
      <c r="Y1785" s="73">
        <f t="shared" si="547"/>
        <v>3.882638888891961</v>
      </c>
      <c r="Z1785" s="74">
        <f>Table2[[#This Row],[ETA A TIMESLOT]]*24</f>
        <v>93.183333333407063</v>
      </c>
      <c r="AA1785" s="73">
        <f t="shared" si="548"/>
        <v>6.0416666667151731E-2</v>
      </c>
      <c r="AB1785" s="73" t="str">
        <f t="shared" si="549"/>
        <v>NO</v>
      </c>
      <c r="AC1785" s="74">
        <f>Table2[[#This Row],[PUNTUALIDAD (H)]]*24</f>
        <v>1.4500000000116415</v>
      </c>
      <c r="AD1785" s="73">
        <f t="shared" si="550"/>
        <v>3.9486111111109494</v>
      </c>
      <c r="AE1785" s="74">
        <f>Table2[[#This Row],[ATA TO UNLOADING]]*24</f>
        <v>94.766666666662786</v>
      </c>
      <c r="AF1785" s="74" t="str">
        <f>IF(Table2[[#This Row],[ATA TO UNLOADING 2]]&lt;=48,"YES","NO")</f>
        <v>NO</v>
      </c>
      <c r="AG1785" s="75">
        <f t="shared" si="551"/>
        <v>0.70833333333575865</v>
      </c>
      <c r="AH1785" s="2" t="s">
        <v>42</v>
      </c>
      <c r="AI1785" s="2" t="str">
        <f t="shared" si="552"/>
        <v>MSKU4801364</v>
      </c>
      <c r="AJ1785" s="76" t="str">
        <f t="shared" si="553"/>
        <v>LOGIX</v>
      </c>
      <c r="AK1785" s="77">
        <f>IF($M1785="TRUCK",VLOOKUP($AQ1785,Invoicing!$A$17:$B$49,MATCH($AK$1,Invoicing!$A$17:$B$17,0),FALSE),VLOOKUP($AQ1785,Invoicing!$N$17:$O$21,MATCH($AK$1,Invoicing!$N$17:$O$17,0),FALSE))</f>
        <v>530</v>
      </c>
      <c r="AL1785" s="78" t="e">
        <f>VLOOKUP($E1785,Invoicing!$A$1:$H$8,MATCH(TRACKER!$N1787,Invoicing!$A$1:$H$1,0),FALSE)</f>
        <v>#N/A</v>
      </c>
      <c r="AM1785" s="78">
        <f>VLOOKUP($E1785,Invoicing!$A$1:$H$8,MATCH(TRACKER!$O$1,Invoicing!$A$1:$H$1,0),FALSE)</f>
        <v>50</v>
      </c>
      <c r="AN1785" s="78">
        <f t="shared" si="554"/>
        <v>0</v>
      </c>
      <c r="AO1785" s="2">
        <f t="shared" si="555"/>
        <v>3</v>
      </c>
      <c r="AP1785" s="2" t="str">
        <f t="shared" si="556"/>
        <v>WEEK</v>
      </c>
      <c r="AQ1785" s="2" t="str">
        <f t="shared" si="557"/>
        <v>LOGIXWEEK</v>
      </c>
      <c r="AR1785" s="71">
        <f t="shared" si="558"/>
        <v>530</v>
      </c>
      <c r="AS1785" s="71">
        <f>VLOOKUP(AJ1785,Invoicing!A:K,10,FALSE)</f>
        <v>25</v>
      </c>
      <c r="AT1785" s="71">
        <f t="shared" si="559"/>
        <v>555</v>
      </c>
    </row>
    <row r="1786" spans="1:46">
      <c r="A1786" s="37" t="s">
        <v>58</v>
      </c>
      <c r="B1786" s="3" t="s">
        <v>38</v>
      </c>
      <c r="C1786" s="11">
        <v>45577.825694444444</v>
      </c>
      <c r="D1786" s="11">
        <v>45577.791666666664</v>
      </c>
      <c r="E1786" s="11" t="s">
        <v>45</v>
      </c>
      <c r="F1786" s="11" t="s">
        <v>40</v>
      </c>
      <c r="G1786" s="3" t="s">
        <v>1963</v>
      </c>
      <c r="H1786" s="3" t="s">
        <v>41</v>
      </c>
      <c r="I1786" s="11">
        <v>45579.416666666664</v>
      </c>
      <c r="J1786" s="12">
        <v>45580.25</v>
      </c>
      <c r="K1786" s="12">
        <v>45580.25</v>
      </c>
      <c r="L1786" s="12">
        <v>45580.260416666664</v>
      </c>
      <c r="M1786" s="61" t="s">
        <v>115</v>
      </c>
      <c r="N1786" s="3" t="s">
        <v>42</v>
      </c>
      <c r="O1786" s="3">
        <v>0</v>
      </c>
      <c r="P1786" s="1">
        <f t="shared" si="540"/>
        <v>42</v>
      </c>
      <c r="Q1786" s="1">
        <f t="shared" si="541"/>
        <v>10</v>
      </c>
      <c r="R1786" s="72">
        <f t="shared" si="542"/>
        <v>45580.25</v>
      </c>
      <c r="S1786" s="73">
        <f t="shared" si="543"/>
        <v>1.5909722222204437</v>
      </c>
      <c r="T1786" s="74">
        <f>Table2[[#This Row],[ETA A OFRECIMIENTO]]*24</f>
        <v>38.183333333290648</v>
      </c>
      <c r="U1786" s="1" t="str">
        <f t="shared" si="544"/>
        <v>YES</v>
      </c>
      <c r="V1786" s="73">
        <f t="shared" si="545"/>
        <v>0.83333333333575865</v>
      </c>
      <c r="W1786" s="74">
        <f>Table2[[#This Row],[DEL. AVAILABLE A SLOT]]*24</f>
        <v>20.000000000058208</v>
      </c>
      <c r="X1786" s="1" t="str">
        <f t="shared" si="546"/>
        <v>SI</v>
      </c>
      <c r="Y1786" s="73">
        <f t="shared" si="547"/>
        <v>2.4243055555562023</v>
      </c>
      <c r="Z1786" s="74">
        <f>Table2[[#This Row],[ETA A TIMESLOT]]*24</f>
        <v>58.183333333348855</v>
      </c>
      <c r="AA1786" s="73">
        <f t="shared" si="548"/>
        <v>0</v>
      </c>
      <c r="AB1786" s="73" t="str">
        <f t="shared" si="549"/>
        <v>SI</v>
      </c>
      <c r="AC1786" s="74">
        <f>Table2[[#This Row],[PUNTUALIDAD (H)]]*24</f>
        <v>0</v>
      </c>
      <c r="AD1786" s="73">
        <f t="shared" si="550"/>
        <v>2.4347222222204437</v>
      </c>
      <c r="AE1786" s="74">
        <f>Table2[[#This Row],[ATA TO UNLOADING]]*24</f>
        <v>58.433333333290648</v>
      </c>
      <c r="AF1786" s="74" t="str">
        <f>IF(Table2[[#This Row],[ATA TO UNLOADING 2]]&lt;=48,"YES","NO")</f>
        <v>NO</v>
      </c>
      <c r="AG1786" s="75">
        <f t="shared" si="551"/>
        <v>0.25</v>
      </c>
      <c r="AH1786" s="2" t="s">
        <v>42</v>
      </c>
      <c r="AI1786" s="2" t="str">
        <f t="shared" si="552"/>
        <v>MSKU4801718</v>
      </c>
      <c r="AJ1786" s="76" t="str">
        <f t="shared" si="553"/>
        <v>OM TRANSPORT</v>
      </c>
      <c r="AK1786" s="77">
        <f>IF($M1786="TRUCK",VLOOKUP($AQ1786,Invoicing!$A$17:$B$49,MATCH($AK$1,Invoicing!$A$17:$B$17,0),FALSE),VLOOKUP($AQ1786,Invoicing!$N$17:$O$21,MATCH($AK$1,Invoicing!$N$17:$O$17,0),FALSE))</f>
        <v>475</v>
      </c>
      <c r="AL1786" s="78" t="e">
        <f>VLOOKUP($E1786,Invoicing!$A$1:$H$8,MATCH(TRACKER!$N1788,Invoicing!$A$1:$H$1,0),FALSE)</f>
        <v>#N/A</v>
      </c>
      <c r="AM1786" s="78">
        <f>VLOOKUP($E1786,Invoicing!$A$1:$H$8,MATCH(TRACKER!$O$1,Invoicing!$A$1:$H$1,0),FALSE)</f>
        <v>50</v>
      </c>
      <c r="AN1786" s="78">
        <f t="shared" si="554"/>
        <v>0</v>
      </c>
      <c r="AO1786" s="2">
        <f t="shared" si="555"/>
        <v>2</v>
      </c>
      <c r="AP1786" s="2" t="str">
        <f t="shared" si="556"/>
        <v>WEEK</v>
      </c>
      <c r="AQ1786" s="2" t="str">
        <f t="shared" si="557"/>
        <v>OM TRANSPORTWEEK</v>
      </c>
      <c r="AR1786" s="71">
        <f t="shared" si="558"/>
        <v>475</v>
      </c>
      <c r="AS1786" s="71">
        <f>VLOOKUP(AJ1786,Invoicing!A:K,10,FALSE)</f>
        <v>25</v>
      </c>
      <c r="AT1786" s="71">
        <f t="shared" si="559"/>
        <v>500</v>
      </c>
    </row>
    <row r="1787" spans="1:46">
      <c r="A1787" s="37" t="s">
        <v>58</v>
      </c>
      <c r="B1787" s="3" t="s">
        <v>38</v>
      </c>
      <c r="C1787" s="11">
        <v>45577.825694444444</v>
      </c>
      <c r="D1787" s="11">
        <v>45577.791666666664</v>
      </c>
      <c r="E1787" s="11" t="s">
        <v>49</v>
      </c>
      <c r="F1787" s="11" t="s">
        <v>40</v>
      </c>
      <c r="G1787" s="3" t="s">
        <v>1964</v>
      </c>
      <c r="H1787" s="3" t="s">
        <v>41</v>
      </c>
      <c r="I1787" s="11">
        <v>45579.416666666664</v>
      </c>
      <c r="J1787" s="12">
        <v>45579.5625</v>
      </c>
      <c r="K1787" s="12">
        <v>45579.479166666664</v>
      </c>
      <c r="L1787" s="12">
        <v>45579.576388888891</v>
      </c>
      <c r="M1787" s="12" t="s">
        <v>115</v>
      </c>
      <c r="N1787" s="3" t="s">
        <v>42</v>
      </c>
      <c r="O1787" s="3">
        <v>0</v>
      </c>
      <c r="P1787" s="1">
        <f t="shared" si="540"/>
        <v>42</v>
      </c>
      <c r="Q1787" s="1">
        <f t="shared" si="541"/>
        <v>10</v>
      </c>
      <c r="R1787" s="72">
        <f t="shared" si="542"/>
        <v>45579.5625</v>
      </c>
      <c r="S1787" s="73">
        <f t="shared" si="543"/>
        <v>1.5909722222204437</v>
      </c>
      <c r="T1787" s="74">
        <f>Table2[[#This Row],[ETA A OFRECIMIENTO]]*24</f>
        <v>38.183333333290648</v>
      </c>
      <c r="U1787" s="1" t="str">
        <f t="shared" si="544"/>
        <v>YES</v>
      </c>
      <c r="V1787" s="73">
        <f t="shared" si="545"/>
        <v>6.25E-2</v>
      </c>
      <c r="W1787" s="74">
        <f>Table2[[#This Row],[DEL. AVAILABLE A SLOT]]*24</f>
        <v>1.5</v>
      </c>
      <c r="X1787" s="1" t="str">
        <f t="shared" si="546"/>
        <v>SI</v>
      </c>
      <c r="Y1787" s="73">
        <f t="shared" si="547"/>
        <v>1.6534722222204437</v>
      </c>
      <c r="Z1787" s="74">
        <f>Table2[[#This Row],[ETA A TIMESLOT]]*24</f>
        <v>39.683333333290648</v>
      </c>
      <c r="AA1787" s="73">
        <f t="shared" si="548"/>
        <v>8.3333333335758653E-2</v>
      </c>
      <c r="AB1787" s="73" t="str">
        <f t="shared" si="549"/>
        <v>NO</v>
      </c>
      <c r="AC1787" s="74">
        <f>Table2[[#This Row],[PUNTUALIDAD (H)]]*24</f>
        <v>2.0000000000582077</v>
      </c>
      <c r="AD1787" s="73">
        <f t="shared" si="550"/>
        <v>1.7506944444467081</v>
      </c>
      <c r="AE1787" s="74">
        <f>Table2[[#This Row],[ATA TO UNLOADING]]*24</f>
        <v>42.016666666720994</v>
      </c>
      <c r="AF1787" s="74" t="str">
        <f>IF(Table2[[#This Row],[ATA TO UNLOADING 2]]&lt;=48,"YES","NO")</f>
        <v>YES</v>
      </c>
      <c r="AG1787" s="75">
        <f t="shared" si="551"/>
        <v>0.47916666666424135</v>
      </c>
      <c r="AH1787" s="2" t="s">
        <v>42</v>
      </c>
      <c r="AI1787" s="2" t="str">
        <f t="shared" si="552"/>
        <v>MSKU4811341</v>
      </c>
      <c r="AJ1787" s="76" t="str">
        <f t="shared" si="553"/>
        <v>CTU FLEVOKUST BV</v>
      </c>
      <c r="AK1787" s="77">
        <f>IF($M1787="TRUCK",VLOOKUP($AQ1787,Invoicing!$A$17:$B$49,MATCH($AK$1,Invoicing!$A$17:$B$17,0),FALSE),VLOOKUP($AQ1787,Invoicing!$N$17:$O$21,MATCH($AK$1,Invoicing!$N$17:$O$17,0),FALSE))</f>
        <v>520</v>
      </c>
      <c r="AL1787" s="78" t="e">
        <f>VLOOKUP($E1787,Invoicing!$A$1:$H$8,MATCH(TRACKER!$N1789,Invoicing!$A$1:$H$1,0),FALSE)</f>
        <v>#N/A</v>
      </c>
      <c r="AM1787" s="78">
        <v>35</v>
      </c>
      <c r="AN1787" s="78">
        <f t="shared" si="554"/>
        <v>0</v>
      </c>
      <c r="AO1787" s="2">
        <f t="shared" si="555"/>
        <v>1</v>
      </c>
      <c r="AP1787" s="2" t="str">
        <f t="shared" si="556"/>
        <v>WEEK</v>
      </c>
      <c r="AQ1787" s="2" t="str">
        <f t="shared" si="557"/>
        <v>CTU FLEVOKUST BVWEEK</v>
      </c>
      <c r="AR1787" s="71">
        <f t="shared" si="558"/>
        <v>520</v>
      </c>
      <c r="AS1787" s="71">
        <f>VLOOKUP(AJ1787,Invoicing!A:K,10,FALSE)</f>
        <v>0</v>
      </c>
      <c r="AT1787" s="71">
        <f t="shared" si="559"/>
        <v>520</v>
      </c>
    </row>
    <row r="1788" spans="1:46">
      <c r="A1788" s="37" t="s">
        <v>58</v>
      </c>
      <c r="B1788" s="3" t="s">
        <v>38</v>
      </c>
      <c r="C1788" s="11">
        <v>45577.825694444444</v>
      </c>
      <c r="D1788" s="11">
        <v>45577.791666666664</v>
      </c>
      <c r="E1788" s="11" t="s">
        <v>49</v>
      </c>
      <c r="F1788" s="11" t="s">
        <v>40</v>
      </c>
      <c r="G1788" s="3" t="s">
        <v>1965</v>
      </c>
      <c r="H1788" s="3" t="s">
        <v>2821</v>
      </c>
      <c r="I1788" s="11">
        <v>45579.416666666664</v>
      </c>
      <c r="J1788" s="12">
        <v>45581.551388888889</v>
      </c>
      <c r="K1788" s="12">
        <v>45581.5</v>
      </c>
      <c r="L1788" s="12">
        <v>45581.569444444445</v>
      </c>
      <c r="M1788" s="12" t="s">
        <v>115</v>
      </c>
      <c r="N1788" s="3" t="s">
        <v>42</v>
      </c>
      <c r="O1788" s="3">
        <v>1</v>
      </c>
      <c r="P1788" s="1">
        <f t="shared" si="540"/>
        <v>42</v>
      </c>
      <c r="Q1788" s="1">
        <f t="shared" si="541"/>
        <v>10</v>
      </c>
      <c r="R1788" s="72">
        <f t="shared" si="542"/>
        <v>45581.551388888889</v>
      </c>
      <c r="S1788" s="73">
        <f t="shared" si="543"/>
        <v>1.5909722222204437</v>
      </c>
      <c r="T1788" s="74">
        <f>Table2[[#This Row],[ETA A OFRECIMIENTO]]*24</f>
        <v>38.183333333290648</v>
      </c>
      <c r="U1788" s="1" t="str">
        <f t="shared" si="544"/>
        <v>YES</v>
      </c>
      <c r="V1788" s="73">
        <f t="shared" si="545"/>
        <v>2.0833333333357587</v>
      </c>
      <c r="W1788" s="74">
        <f>Table2[[#This Row],[DEL. AVAILABLE A SLOT]]*24</f>
        <v>50.000000000058208</v>
      </c>
      <c r="X1788" s="1" t="str">
        <f t="shared" si="546"/>
        <v>NO</v>
      </c>
      <c r="Y1788" s="73">
        <f t="shared" si="547"/>
        <v>3.6743055555562023</v>
      </c>
      <c r="Z1788" s="74">
        <f>Table2[[#This Row],[ETA A TIMESLOT]]*24</f>
        <v>88.183333333348855</v>
      </c>
      <c r="AA1788" s="73">
        <f t="shared" si="548"/>
        <v>5.1388888889050577E-2</v>
      </c>
      <c r="AB1788" s="73" t="str">
        <f t="shared" si="549"/>
        <v>NO</v>
      </c>
      <c r="AC1788" s="74">
        <f>Table2[[#This Row],[PUNTUALIDAD (H)]]*24</f>
        <v>1.2333333333372138</v>
      </c>
      <c r="AD1788" s="73">
        <f t="shared" si="550"/>
        <v>3.7437500000014552</v>
      </c>
      <c r="AE1788" s="74">
        <f>Table2[[#This Row],[ATA TO UNLOADING]]*24</f>
        <v>89.850000000034925</v>
      </c>
      <c r="AF1788" s="74" t="str">
        <f>IF(Table2[[#This Row],[ATA TO UNLOADING 2]]&lt;=48,"YES","NO")</f>
        <v>NO</v>
      </c>
      <c r="AG1788" s="75">
        <f t="shared" si="551"/>
        <v>0.5</v>
      </c>
      <c r="AH1788" s="2" t="s">
        <v>42</v>
      </c>
      <c r="AI1788" s="2" t="str">
        <f t="shared" si="552"/>
        <v>MSKU4812008</v>
      </c>
      <c r="AJ1788" s="76" t="str">
        <f t="shared" si="553"/>
        <v>CTU FLEVOKUST BV</v>
      </c>
      <c r="AK1788" s="77">
        <f>IF($M1788="TRUCK",VLOOKUP($AQ1788,Invoicing!$A$17:$B$49,MATCH($AK$1,Invoicing!$A$17:$B$17,0),FALSE),VLOOKUP($AQ1788,Invoicing!$N$17:$O$21,MATCH($AK$1,Invoicing!$N$17:$O$17,0),FALSE))</f>
        <v>520</v>
      </c>
      <c r="AL1788" s="78" t="e">
        <f>VLOOKUP($E1788,Invoicing!$A$1:$H$8,MATCH(TRACKER!$N1790,Invoicing!$A$1:$H$1,0),FALSE)</f>
        <v>#N/A</v>
      </c>
      <c r="AM1788" s="78">
        <v>35</v>
      </c>
      <c r="AN1788" s="78">
        <f t="shared" si="554"/>
        <v>35</v>
      </c>
      <c r="AO1788" s="2">
        <f t="shared" si="555"/>
        <v>3</v>
      </c>
      <c r="AP1788" s="2" t="str">
        <f t="shared" si="556"/>
        <v>WEEK</v>
      </c>
      <c r="AQ1788" s="2" t="str">
        <f t="shared" si="557"/>
        <v>CTU FLEVOKUST BVWEEK</v>
      </c>
      <c r="AR1788" s="71">
        <f t="shared" si="558"/>
        <v>555</v>
      </c>
      <c r="AS1788" s="71">
        <f>VLOOKUP(AJ1788,Invoicing!A:K,10,FALSE)</f>
        <v>0</v>
      </c>
      <c r="AT1788" s="71">
        <f t="shared" si="559"/>
        <v>555</v>
      </c>
    </row>
    <row r="1789" spans="1:46">
      <c r="A1789" s="37" t="s">
        <v>58</v>
      </c>
      <c r="B1789" s="3" t="s">
        <v>38</v>
      </c>
      <c r="C1789" s="11">
        <v>45577.825694444444</v>
      </c>
      <c r="D1789" s="11">
        <v>45577.791666666664</v>
      </c>
      <c r="E1789" s="11" t="s">
        <v>44</v>
      </c>
      <c r="F1789" s="11" t="s">
        <v>40</v>
      </c>
      <c r="G1789" s="3" t="s">
        <v>1966</v>
      </c>
      <c r="H1789" s="3" t="s">
        <v>46</v>
      </c>
      <c r="I1789" s="11">
        <v>45579.416666666664</v>
      </c>
      <c r="J1789" s="12">
        <v>45580.520833333336</v>
      </c>
      <c r="K1789" s="12">
        <v>45580.5</v>
      </c>
      <c r="L1789" s="12">
        <v>45580.527777777781</v>
      </c>
      <c r="M1789" s="12" t="s">
        <v>115</v>
      </c>
      <c r="N1789" s="3" t="s">
        <v>42</v>
      </c>
      <c r="O1789" s="3">
        <v>1</v>
      </c>
      <c r="P1789" s="1">
        <f t="shared" si="540"/>
        <v>42</v>
      </c>
      <c r="Q1789" s="1">
        <f t="shared" si="541"/>
        <v>10</v>
      </c>
      <c r="R1789" s="72">
        <f t="shared" si="542"/>
        <v>45580.520833333336</v>
      </c>
      <c r="S1789" s="73">
        <f t="shared" si="543"/>
        <v>1.5909722222204437</v>
      </c>
      <c r="T1789" s="74">
        <f>Table2[[#This Row],[ETA A OFRECIMIENTO]]*24</f>
        <v>38.183333333290648</v>
      </c>
      <c r="U1789" s="1" t="str">
        <f t="shared" si="544"/>
        <v>YES</v>
      </c>
      <c r="V1789" s="73">
        <f t="shared" si="545"/>
        <v>1.0833333333357587</v>
      </c>
      <c r="W1789" s="74">
        <f>Table2[[#This Row],[DEL. AVAILABLE A SLOT]]*24</f>
        <v>26.000000000058208</v>
      </c>
      <c r="X1789" s="1" t="str">
        <f t="shared" si="546"/>
        <v>NO</v>
      </c>
      <c r="Y1789" s="73">
        <f t="shared" si="547"/>
        <v>2.6743055555562023</v>
      </c>
      <c r="Z1789" s="74">
        <f>Table2[[#This Row],[ETA A TIMESLOT]]*24</f>
        <v>64.183333333348855</v>
      </c>
      <c r="AA1789" s="73">
        <f t="shared" si="548"/>
        <v>2.0833333335758653E-2</v>
      </c>
      <c r="AB1789" s="73" t="str">
        <f t="shared" si="549"/>
        <v>SI</v>
      </c>
      <c r="AC1789" s="74">
        <f>Table2[[#This Row],[PUNTUALIDAD (H)]]*24</f>
        <v>0.50000000005820766</v>
      </c>
      <c r="AD1789" s="73">
        <f t="shared" si="550"/>
        <v>2.7020833333372138</v>
      </c>
      <c r="AE1789" s="74">
        <f>Table2[[#This Row],[ATA TO UNLOADING]]*24</f>
        <v>64.850000000093132</v>
      </c>
      <c r="AF1789" s="74" t="str">
        <f>IF(Table2[[#This Row],[ATA TO UNLOADING 2]]&lt;=48,"YES","NO")</f>
        <v>NO</v>
      </c>
      <c r="AG1789" s="75">
        <f t="shared" si="551"/>
        <v>0.5</v>
      </c>
      <c r="AH1789" s="2" t="s">
        <v>42</v>
      </c>
      <c r="AI1789" s="2" t="str">
        <f t="shared" si="552"/>
        <v>MSKU6603497</v>
      </c>
      <c r="AJ1789" s="76" t="str">
        <f t="shared" si="553"/>
        <v>MSI</v>
      </c>
      <c r="AK1789" s="77">
        <f>IF($M1789="TRUCK",VLOOKUP($AQ1789,Invoicing!$A$17:$B$49,MATCH($AK$1,Invoicing!$A$17:$B$17,0),FALSE),VLOOKUP($AQ1789,Invoicing!$N$17:$O$21,MATCH($AK$1,Invoicing!$N$17:$O$17,0),FALSE))</f>
        <v>480</v>
      </c>
      <c r="AL1789" s="78" t="e">
        <f>VLOOKUP($E1789,Invoicing!$A$1:$H$8,MATCH(TRACKER!$N1791,Invoicing!$A$1:$H$1,0),FALSE)</f>
        <v>#N/A</v>
      </c>
      <c r="AM1789" s="78">
        <f>VLOOKUP($E1789,Invoicing!$A$1:$H$8,MATCH(TRACKER!$O$1,Invoicing!$A$1:$H$1,0),FALSE)</f>
        <v>50</v>
      </c>
      <c r="AN1789" s="78">
        <f t="shared" si="554"/>
        <v>50</v>
      </c>
      <c r="AO1789" s="2">
        <f t="shared" si="555"/>
        <v>2</v>
      </c>
      <c r="AP1789" s="2" t="str">
        <f t="shared" si="556"/>
        <v>WEEK</v>
      </c>
      <c r="AQ1789" s="2" t="str">
        <f t="shared" si="557"/>
        <v>MSIWEEK</v>
      </c>
      <c r="AR1789" s="71">
        <f t="shared" si="558"/>
        <v>530</v>
      </c>
      <c r="AS1789" s="71">
        <f>VLOOKUP(AJ1789,Invoicing!A:K,10,FALSE)</f>
        <v>25</v>
      </c>
      <c r="AT1789" s="71">
        <f t="shared" si="559"/>
        <v>555</v>
      </c>
    </row>
    <row r="1790" spans="1:46">
      <c r="A1790" s="37" t="s">
        <v>58</v>
      </c>
      <c r="B1790" s="3" t="s">
        <v>38</v>
      </c>
      <c r="C1790" s="11">
        <v>45577.825694444444</v>
      </c>
      <c r="D1790" s="11">
        <v>45577.791666666664</v>
      </c>
      <c r="E1790" s="11" t="s">
        <v>45</v>
      </c>
      <c r="F1790" s="11" t="s">
        <v>40</v>
      </c>
      <c r="G1790" s="3" t="s">
        <v>1967</v>
      </c>
      <c r="H1790" s="3" t="s">
        <v>46</v>
      </c>
      <c r="I1790" s="11">
        <v>45579.416666666664</v>
      </c>
      <c r="J1790" s="12">
        <v>45581.654166666667</v>
      </c>
      <c r="K1790" s="12">
        <v>45581.6875</v>
      </c>
      <c r="L1790" s="12">
        <v>45581.654166666667</v>
      </c>
      <c r="M1790" s="12" t="s">
        <v>115</v>
      </c>
      <c r="N1790" s="3" t="s">
        <v>42</v>
      </c>
      <c r="O1790" s="3">
        <v>0</v>
      </c>
      <c r="P1790" s="1">
        <f t="shared" si="540"/>
        <v>42</v>
      </c>
      <c r="Q1790" s="1">
        <f t="shared" si="541"/>
        <v>10</v>
      </c>
      <c r="R1790" s="72">
        <f t="shared" si="542"/>
        <v>45581.654166666667</v>
      </c>
      <c r="S1790" s="73">
        <f t="shared" si="543"/>
        <v>1.5909722222204437</v>
      </c>
      <c r="T1790" s="74">
        <f>Table2[[#This Row],[ETA A OFRECIMIENTO]]*24</f>
        <v>38.183333333290648</v>
      </c>
      <c r="U1790" s="1" t="str">
        <f t="shared" si="544"/>
        <v>YES</v>
      </c>
      <c r="V1790" s="73">
        <f t="shared" si="545"/>
        <v>2.2708333333357587</v>
      </c>
      <c r="W1790" s="74">
        <f>Table2[[#This Row],[DEL. AVAILABLE A SLOT]]*24</f>
        <v>54.500000000058208</v>
      </c>
      <c r="X1790" s="1" t="str">
        <f t="shared" si="546"/>
        <v>NO</v>
      </c>
      <c r="Y1790" s="73">
        <f t="shared" si="547"/>
        <v>3.8618055555562023</v>
      </c>
      <c r="Z1790" s="74">
        <f>Table2[[#This Row],[ETA A TIMESLOT]]*24</f>
        <v>92.683333333348855</v>
      </c>
      <c r="AA1790" s="73">
        <f t="shared" si="548"/>
        <v>0</v>
      </c>
      <c r="AB1790" s="73" t="str">
        <f t="shared" si="549"/>
        <v>SI</v>
      </c>
      <c r="AC1790" s="74">
        <f>Table2[[#This Row],[PUNTUALIDAD (H)]]*24</f>
        <v>0</v>
      </c>
      <c r="AD1790" s="73">
        <f t="shared" si="550"/>
        <v>3.828472222223354</v>
      </c>
      <c r="AE1790" s="74">
        <f>Table2[[#This Row],[ATA TO UNLOADING]]*24</f>
        <v>91.883333333360497</v>
      </c>
      <c r="AF1790" s="74" t="str">
        <f>IF(Table2[[#This Row],[ATA TO UNLOADING 2]]&lt;=48,"YES","NO")</f>
        <v>NO</v>
      </c>
      <c r="AG1790" s="75">
        <f t="shared" si="551"/>
        <v>0.6875</v>
      </c>
      <c r="AH1790" s="2" t="s">
        <v>42</v>
      </c>
      <c r="AI1790" s="2" t="str">
        <f t="shared" si="552"/>
        <v>MSKU7043000</v>
      </c>
      <c r="AJ1790" s="76" t="str">
        <f t="shared" si="553"/>
        <v>OM TRANSPORT</v>
      </c>
      <c r="AK1790" s="77">
        <f>IF($M1790="TRUCK",VLOOKUP($AQ1790,Invoicing!$A$17:$B$49,MATCH($AK$1,Invoicing!$A$17:$B$17,0),FALSE),VLOOKUP($AQ1790,Invoicing!$N$17:$O$21,MATCH($AK$1,Invoicing!$N$17:$O$17,0),FALSE))</f>
        <v>475</v>
      </c>
      <c r="AL1790" s="78" t="e">
        <f>VLOOKUP($E1790,Invoicing!$A$1:$H$8,MATCH(TRACKER!$N1792,Invoicing!$A$1:$H$1,0),FALSE)</f>
        <v>#N/A</v>
      </c>
      <c r="AM1790" s="78">
        <f>VLOOKUP($E1790,Invoicing!$A$1:$H$8,MATCH(TRACKER!$O$1,Invoicing!$A$1:$H$1,0),FALSE)</f>
        <v>50</v>
      </c>
      <c r="AN1790" s="78">
        <f t="shared" si="554"/>
        <v>0</v>
      </c>
      <c r="AO1790" s="2">
        <f t="shared" si="555"/>
        <v>3</v>
      </c>
      <c r="AP1790" s="2" t="str">
        <f t="shared" si="556"/>
        <v>WEEK</v>
      </c>
      <c r="AQ1790" s="2" t="str">
        <f t="shared" si="557"/>
        <v>OM TRANSPORTWEEK</v>
      </c>
      <c r="AR1790" s="71">
        <f t="shared" si="558"/>
        <v>475</v>
      </c>
      <c r="AS1790" s="71">
        <f>VLOOKUP(AJ1790,Invoicing!A:K,10,FALSE)</f>
        <v>25</v>
      </c>
      <c r="AT1790" s="71">
        <f t="shared" si="559"/>
        <v>500</v>
      </c>
    </row>
    <row r="1791" spans="1:46">
      <c r="A1791" s="37" t="s">
        <v>58</v>
      </c>
      <c r="B1791" s="3" t="s">
        <v>38</v>
      </c>
      <c r="C1791" s="11">
        <v>45577.825694444444</v>
      </c>
      <c r="D1791" s="11">
        <v>45577.791666666664</v>
      </c>
      <c r="E1791" s="11" t="s">
        <v>39</v>
      </c>
      <c r="F1791" s="11" t="s">
        <v>40</v>
      </c>
      <c r="G1791" s="3" t="s">
        <v>1968</v>
      </c>
      <c r="H1791" s="3" t="s">
        <v>41</v>
      </c>
      <c r="I1791" s="11">
        <v>45579.416666666664</v>
      </c>
      <c r="J1791" s="12">
        <v>45580.819444444445</v>
      </c>
      <c r="K1791" s="12">
        <v>45580.770833333336</v>
      </c>
      <c r="L1791" s="12">
        <v>45580.826388888891</v>
      </c>
      <c r="M1791" s="12" t="s">
        <v>115</v>
      </c>
      <c r="N1791" s="3" t="s">
        <v>42</v>
      </c>
      <c r="O1791" s="3">
        <v>1</v>
      </c>
      <c r="P1791" s="1">
        <f t="shared" si="540"/>
        <v>42</v>
      </c>
      <c r="Q1791" s="1">
        <f t="shared" si="541"/>
        <v>10</v>
      </c>
      <c r="R1791" s="72">
        <f t="shared" si="542"/>
        <v>45580.819444444445</v>
      </c>
      <c r="S1791" s="73">
        <f t="shared" si="543"/>
        <v>1.5909722222204437</v>
      </c>
      <c r="T1791" s="74">
        <f>Table2[[#This Row],[ETA A OFRECIMIENTO]]*24</f>
        <v>38.183333333290648</v>
      </c>
      <c r="U1791" s="1" t="str">
        <f t="shared" si="544"/>
        <v>YES</v>
      </c>
      <c r="V1791" s="73">
        <f t="shared" si="545"/>
        <v>1.3541666666715173</v>
      </c>
      <c r="W1791" s="74">
        <f>Table2[[#This Row],[DEL. AVAILABLE A SLOT]]*24</f>
        <v>32.500000000116415</v>
      </c>
      <c r="X1791" s="1" t="str">
        <f t="shared" si="546"/>
        <v>NO</v>
      </c>
      <c r="Y1791" s="73">
        <f t="shared" si="547"/>
        <v>2.945138888891961</v>
      </c>
      <c r="Z1791" s="74">
        <f>Table2[[#This Row],[ETA A TIMESLOT]]*24</f>
        <v>70.683333333407063</v>
      </c>
      <c r="AA1791" s="73">
        <f t="shared" si="548"/>
        <v>4.8611111109494232E-2</v>
      </c>
      <c r="AB1791" s="73" t="str">
        <f t="shared" si="549"/>
        <v>NO</v>
      </c>
      <c r="AC1791" s="74">
        <f>Table2[[#This Row],[PUNTUALIDAD (H)]]*24</f>
        <v>1.1666666666278616</v>
      </c>
      <c r="AD1791" s="73">
        <f t="shared" si="550"/>
        <v>3.0006944444467081</v>
      </c>
      <c r="AE1791" s="74">
        <f>Table2[[#This Row],[ATA TO UNLOADING]]*24</f>
        <v>72.016666666720994</v>
      </c>
      <c r="AF1791" s="74" t="str">
        <f>IF(Table2[[#This Row],[ATA TO UNLOADING 2]]&lt;=48,"YES","NO")</f>
        <v>NO</v>
      </c>
      <c r="AG1791" s="75">
        <f t="shared" si="551"/>
        <v>0.77083333333575865</v>
      </c>
      <c r="AH1791" s="2" t="s">
        <v>42</v>
      </c>
      <c r="AI1791" s="2" t="str">
        <f t="shared" si="552"/>
        <v>MSKU8106550</v>
      </c>
      <c r="AJ1791" s="76" t="str">
        <f t="shared" si="553"/>
        <v>AZOIA LOGISTICS</v>
      </c>
      <c r="AK1791" s="77">
        <f>IF($M1791="TRUCK",VLOOKUP($AQ1791,Invoicing!$A$17:$B$49,MATCH($AK$1,Invoicing!$A$17:$B$17,0),FALSE),VLOOKUP($AQ1791,Invoicing!$N$17:$O$21,MATCH($AK$1,Invoicing!$N$17:$O$17,0),FALSE))</f>
        <v>550</v>
      </c>
      <c r="AL1791" s="78" t="e">
        <f>VLOOKUP($E1791,Invoicing!$A$1:$H$8,MATCH(TRACKER!$N1793,Invoicing!$A$1:$H$1,0),FALSE)</f>
        <v>#N/A</v>
      </c>
      <c r="AM1791" s="78">
        <f>VLOOKUP($E1791,Invoicing!$A$1:$H$8,MATCH(TRACKER!$O$1,Invoicing!$A$1:$H$1,0),FALSE)</f>
        <v>45</v>
      </c>
      <c r="AN1791" s="78">
        <f t="shared" si="554"/>
        <v>45</v>
      </c>
      <c r="AO1791" s="2">
        <f t="shared" si="555"/>
        <v>2</v>
      </c>
      <c r="AP1791" s="2" t="str">
        <f t="shared" si="556"/>
        <v>WEEK</v>
      </c>
      <c r="AQ1791" s="2" t="str">
        <f t="shared" si="557"/>
        <v>AZOIA LOGISTICSWEEK</v>
      </c>
      <c r="AR1791" s="71">
        <f t="shared" si="558"/>
        <v>595</v>
      </c>
      <c r="AS1791" s="71">
        <f>VLOOKUP(AJ1791,Invoicing!A:K,10,FALSE)</f>
        <v>25</v>
      </c>
      <c r="AT1791" s="71">
        <f t="shared" si="559"/>
        <v>620</v>
      </c>
    </row>
    <row r="1792" spans="1:46">
      <c r="A1792" s="37" t="s">
        <v>58</v>
      </c>
      <c r="B1792" s="3" t="s">
        <v>38</v>
      </c>
      <c r="C1792" s="11">
        <v>45577.825694444444</v>
      </c>
      <c r="D1792" s="11">
        <v>45577.791666666664</v>
      </c>
      <c r="E1792" s="11" t="s">
        <v>45</v>
      </c>
      <c r="F1792" s="11" t="s">
        <v>40</v>
      </c>
      <c r="G1792" s="3" t="s">
        <v>1969</v>
      </c>
      <c r="H1792" s="3" t="s">
        <v>41</v>
      </c>
      <c r="I1792" s="11">
        <v>45579.416666666664</v>
      </c>
      <c r="J1792" s="12">
        <v>45579.843055555553</v>
      </c>
      <c r="K1792" s="12">
        <v>45579.916666666664</v>
      </c>
      <c r="L1792" s="12">
        <v>45579.850694444445</v>
      </c>
      <c r="M1792" s="12" t="s">
        <v>115</v>
      </c>
      <c r="N1792" s="3" t="s">
        <v>42</v>
      </c>
      <c r="O1792" s="3">
        <v>0</v>
      </c>
      <c r="P1792" s="1">
        <f t="shared" si="540"/>
        <v>42</v>
      </c>
      <c r="Q1792" s="1">
        <f t="shared" si="541"/>
        <v>10</v>
      </c>
      <c r="R1792" s="72">
        <f t="shared" si="542"/>
        <v>45579.843055555553</v>
      </c>
      <c r="S1792" s="73">
        <f t="shared" si="543"/>
        <v>1.5909722222204437</v>
      </c>
      <c r="T1792" s="74">
        <f>Table2[[#This Row],[ETA A OFRECIMIENTO]]*24</f>
        <v>38.183333333290648</v>
      </c>
      <c r="U1792" s="1" t="str">
        <f t="shared" si="544"/>
        <v>YES</v>
      </c>
      <c r="V1792" s="73">
        <f t="shared" si="545"/>
        <v>0.5</v>
      </c>
      <c r="W1792" s="74">
        <f>Table2[[#This Row],[DEL. AVAILABLE A SLOT]]*24</f>
        <v>12</v>
      </c>
      <c r="X1792" s="1" t="str">
        <f t="shared" si="546"/>
        <v>SI</v>
      </c>
      <c r="Y1792" s="73">
        <f t="shared" si="547"/>
        <v>2.0909722222204437</v>
      </c>
      <c r="Z1792" s="74">
        <f>Table2[[#This Row],[ETA A TIMESLOT]]*24</f>
        <v>50.183333333290648</v>
      </c>
      <c r="AA1792" s="73">
        <f t="shared" si="548"/>
        <v>0</v>
      </c>
      <c r="AB1792" s="73" t="str">
        <f t="shared" si="549"/>
        <v>SI</v>
      </c>
      <c r="AC1792" s="74">
        <f>Table2[[#This Row],[PUNTUALIDAD (H)]]*24</f>
        <v>0</v>
      </c>
      <c r="AD1792" s="73">
        <f t="shared" si="550"/>
        <v>2.0250000000014552</v>
      </c>
      <c r="AE1792" s="74">
        <f>Table2[[#This Row],[ATA TO UNLOADING]]*24</f>
        <v>48.600000000034925</v>
      </c>
      <c r="AF1792" s="74" t="str">
        <f>IF(Table2[[#This Row],[ATA TO UNLOADING 2]]&lt;=48,"YES","NO")</f>
        <v>NO</v>
      </c>
      <c r="AG1792" s="75">
        <f t="shared" si="551"/>
        <v>0.91666666666424135</v>
      </c>
      <c r="AH1792" s="2" t="s">
        <v>24</v>
      </c>
      <c r="AI1792" s="2" t="str">
        <f t="shared" si="552"/>
        <v>MSKU8845463</v>
      </c>
      <c r="AJ1792" s="76" t="str">
        <f t="shared" si="553"/>
        <v>OM TRANSPORT</v>
      </c>
      <c r="AK1792" s="77">
        <f>IF($M1792="TRUCK",VLOOKUP($AQ1792,Invoicing!$A$17:$B$49,MATCH($AK$1,Invoicing!$A$17:$B$17,0),FALSE),VLOOKUP($AQ1792,Invoicing!$N$17:$O$21,MATCH($AK$1,Invoicing!$N$17:$O$17,0),FALSE))</f>
        <v>475</v>
      </c>
      <c r="AL1792" s="78" t="e">
        <f>VLOOKUP($E1792,Invoicing!$A$1:$H$8,MATCH(TRACKER!$N1794,Invoicing!$A$1:$H$1,0),FALSE)</f>
        <v>#N/A</v>
      </c>
      <c r="AM1792" s="78">
        <f>VLOOKUP($E1792,Invoicing!$A$1:$H$8,MATCH(TRACKER!$O$1,Invoicing!$A$1:$H$1,0),FALSE)</f>
        <v>50</v>
      </c>
      <c r="AN1792" s="78">
        <f t="shared" si="554"/>
        <v>0</v>
      </c>
      <c r="AO1792" s="2">
        <f t="shared" si="555"/>
        <v>1</v>
      </c>
      <c r="AP1792" s="2" t="str">
        <f t="shared" si="556"/>
        <v>NIGHT</v>
      </c>
      <c r="AQ1792" s="2" t="str">
        <f t="shared" si="557"/>
        <v>OM TRANSPORTNIGHT</v>
      </c>
      <c r="AR1792" s="71">
        <f t="shared" si="558"/>
        <v>475</v>
      </c>
      <c r="AS1792" s="71">
        <f>VLOOKUP(AJ1792,Invoicing!A:K,10,FALSE)</f>
        <v>25</v>
      </c>
      <c r="AT1792" s="71">
        <f t="shared" si="559"/>
        <v>500</v>
      </c>
    </row>
    <row r="1793" spans="1:47">
      <c r="A1793" s="37" t="s">
        <v>58</v>
      </c>
      <c r="B1793" s="3" t="s">
        <v>38</v>
      </c>
      <c r="C1793" s="11">
        <v>45577.825694444444</v>
      </c>
      <c r="D1793" s="11">
        <v>45577.791666666664</v>
      </c>
      <c r="E1793" s="11" t="s">
        <v>45</v>
      </c>
      <c r="F1793" s="11" t="s">
        <v>40</v>
      </c>
      <c r="G1793" s="3" t="s">
        <v>1970</v>
      </c>
      <c r="H1793" s="3" t="s">
        <v>41</v>
      </c>
      <c r="I1793" s="11">
        <v>45579.416666666664</v>
      </c>
      <c r="J1793" s="12">
        <v>45581.25</v>
      </c>
      <c r="K1793" s="12">
        <v>45581.25</v>
      </c>
      <c r="L1793" s="12">
        <v>45581.263888888891</v>
      </c>
      <c r="M1793" s="12" t="s">
        <v>115</v>
      </c>
      <c r="N1793" s="3" t="s">
        <v>42</v>
      </c>
      <c r="O1793" s="3">
        <v>0</v>
      </c>
      <c r="P1793" s="1">
        <f t="shared" si="540"/>
        <v>42</v>
      </c>
      <c r="Q1793" s="1">
        <f t="shared" si="541"/>
        <v>10</v>
      </c>
      <c r="R1793" s="72">
        <f t="shared" si="542"/>
        <v>45581.25</v>
      </c>
      <c r="S1793" s="73">
        <f t="shared" si="543"/>
        <v>1.5909722222204437</v>
      </c>
      <c r="T1793" s="74">
        <f>Table2[[#This Row],[ETA A OFRECIMIENTO]]*24</f>
        <v>38.183333333290648</v>
      </c>
      <c r="U1793" s="1" t="str">
        <f t="shared" si="544"/>
        <v>YES</v>
      </c>
      <c r="V1793" s="73">
        <f t="shared" si="545"/>
        <v>1.8333333333357587</v>
      </c>
      <c r="W1793" s="74">
        <f>Table2[[#This Row],[DEL. AVAILABLE A SLOT]]*24</f>
        <v>44.000000000058208</v>
      </c>
      <c r="X1793" s="1" t="str">
        <f t="shared" si="546"/>
        <v>NO</v>
      </c>
      <c r="Y1793" s="73">
        <f t="shared" si="547"/>
        <v>3.4243055555562023</v>
      </c>
      <c r="Z1793" s="74">
        <f>Table2[[#This Row],[ETA A TIMESLOT]]*24</f>
        <v>82.183333333348855</v>
      </c>
      <c r="AA1793" s="73">
        <f t="shared" si="548"/>
        <v>0</v>
      </c>
      <c r="AB1793" s="73" t="str">
        <f t="shared" si="549"/>
        <v>SI</v>
      </c>
      <c r="AC1793" s="74">
        <f>Table2[[#This Row],[PUNTUALIDAD (H)]]*24</f>
        <v>0</v>
      </c>
      <c r="AD1793" s="73">
        <f t="shared" si="550"/>
        <v>3.4381944444467081</v>
      </c>
      <c r="AE1793" s="74">
        <f>Table2[[#This Row],[ATA TO UNLOADING]]*24</f>
        <v>82.516666666720994</v>
      </c>
      <c r="AF1793" s="74" t="str">
        <f>IF(Table2[[#This Row],[ATA TO UNLOADING 2]]&lt;=48,"YES","NO")</f>
        <v>NO</v>
      </c>
      <c r="AG1793" s="75">
        <f t="shared" si="551"/>
        <v>0.25</v>
      </c>
      <c r="AH1793" s="2" t="s">
        <v>42</v>
      </c>
      <c r="AI1793" s="2" t="str">
        <f t="shared" si="552"/>
        <v>MSKU9338674</v>
      </c>
      <c r="AJ1793" s="76" t="str">
        <f t="shared" si="553"/>
        <v>OM TRANSPORT</v>
      </c>
      <c r="AK1793" s="77">
        <f>IF($M1793="TRUCK",VLOOKUP($AQ1793,Invoicing!$A$17:$B$49,MATCH($AK$1,Invoicing!$A$17:$B$17,0),FALSE),VLOOKUP($AQ1793,Invoicing!$N$17:$O$21,MATCH($AK$1,Invoicing!$N$17:$O$17,0),FALSE))</f>
        <v>475</v>
      </c>
      <c r="AL1793" s="78" t="e">
        <f>VLOOKUP($E1793,Invoicing!$A$1:$H$8,MATCH(TRACKER!$N1795,Invoicing!$A$1:$H$1,0),FALSE)</f>
        <v>#N/A</v>
      </c>
      <c r="AM1793" s="78">
        <f>VLOOKUP($E1793,Invoicing!$A$1:$H$8,MATCH(TRACKER!$O$1,Invoicing!$A$1:$H$1,0),FALSE)</f>
        <v>50</v>
      </c>
      <c r="AN1793" s="78">
        <f t="shared" si="554"/>
        <v>0</v>
      </c>
      <c r="AO1793" s="2">
        <f t="shared" si="555"/>
        <v>3</v>
      </c>
      <c r="AP1793" s="2" t="str">
        <f t="shared" si="556"/>
        <v>WEEK</v>
      </c>
      <c r="AQ1793" s="2" t="str">
        <f t="shared" si="557"/>
        <v>OM TRANSPORTWEEK</v>
      </c>
      <c r="AR1793" s="71">
        <f t="shared" si="558"/>
        <v>475</v>
      </c>
      <c r="AS1793" s="71">
        <f>VLOOKUP(AJ1793,Invoicing!A:K,10,FALSE)</f>
        <v>25</v>
      </c>
      <c r="AT1793" s="71">
        <f t="shared" si="559"/>
        <v>500</v>
      </c>
    </row>
    <row r="1794" spans="1:47">
      <c r="A1794" s="37" t="s">
        <v>58</v>
      </c>
      <c r="B1794" s="3" t="s">
        <v>38</v>
      </c>
      <c r="C1794" s="11">
        <v>45577.825694444444</v>
      </c>
      <c r="D1794" s="11">
        <v>45577.791666666664</v>
      </c>
      <c r="E1794" s="11" t="s">
        <v>39</v>
      </c>
      <c r="F1794" s="11" t="s">
        <v>40</v>
      </c>
      <c r="G1794" s="3" t="s">
        <v>1971</v>
      </c>
      <c r="H1794" s="3" t="s">
        <v>41</v>
      </c>
      <c r="I1794" s="11">
        <v>45579.416666666664</v>
      </c>
      <c r="J1794" s="12">
        <v>45579.836805555555</v>
      </c>
      <c r="K1794" s="12">
        <v>45579.666666666664</v>
      </c>
      <c r="L1794" s="12">
        <v>45579.84375</v>
      </c>
      <c r="M1794" s="12" t="s">
        <v>115</v>
      </c>
      <c r="N1794" s="3" t="s">
        <v>42</v>
      </c>
      <c r="O1794" s="3">
        <v>2</v>
      </c>
      <c r="P1794" s="1">
        <f t="shared" ref="P1794:P1857" si="560">IF(K1794="","",WEEKNUM(R1794,2))</f>
        <v>42</v>
      </c>
      <c r="Q1794" s="1">
        <f t="shared" ref="Q1794:Q1857" si="561">IF(K1794="","",MONTH(R1794))</f>
        <v>10</v>
      </c>
      <c r="R1794" s="72">
        <f t="shared" ref="R1794:R1857" si="562">IF(ISBLANK(J1794),IF(ISBLANK(L1794),"00:00",L1794),J1794)</f>
        <v>45579.836805555555</v>
      </c>
      <c r="S1794" s="73">
        <f t="shared" ref="S1794:S1857" si="563">(I1794-C1794)</f>
        <v>1.5909722222204437</v>
      </c>
      <c r="T1794" s="74">
        <f>Table2[[#This Row],[ETA A OFRECIMIENTO]]*24</f>
        <v>38.183333333290648</v>
      </c>
      <c r="U1794" s="1" t="str">
        <f t="shared" ref="U1794:U1857" si="564">IF(S1794="","",IF(S1794&lt;=2,"YES","NO"))</f>
        <v>YES</v>
      </c>
      <c r="V1794" s="73">
        <f t="shared" ref="V1794:V1857" si="565">(K1794-I1794)</f>
        <v>0.25</v>
      </c>
      <c r="W1794" s="74">
        <f>Table2[[#This Row],[DEL. AVAILABLE A SLOT]]*24</f>
        <v>6</v>
      </c>
      <c r="X1794" s="1" t="str">
        <f t="shared" ref="X1794:X1857" si="566">IF(V1794="","",IF(V1794&lt;=1,"SI","NO"))</f>
        <v>SI</v>
      </c>
      <c r="Y1794" s="73">
        <f t="shared" ref="Y1794:Y1857" si="567">(K1794-C1794)</f>
        <v>1.8409722222204437</v>
      </c>
      <c r="Z1794" s="74">
        <f>Table2[[#This Row],[ETA A TIMESLOT]]*24</f>
        <v>44.183333333290648</v>
      </c>
      <c r="AA1794" s="73">
        <f t="shared" ref="AA1794:AA1857" si="568">IF(R1794&lt; K1794, TIME(0,0,0), R1794-K1794)</f>
        <v>0.17013888889050577</v>
      </c>
      <c r="AB1794" s="73" t="str">
        <f t="shared" ref="AB1794:AB1857" si="569">IF(AA1794&gt;TIME(0,45,0),"NO","SI")</f>
        <v>NO</v>
      </c>
      <c r="AC1794" s="74">
        <f>Table2[[#This Row],[PUNTUALIDAD (H)]]*24</f>
        <v>4.0833333333721384</v>
      </c>
      <c r="AD1794" s="73">
        <f t="shared" ref="AD1794:AD1857" si="570">(L1794-C1794)</f>
        <v>2.0180555555562023</v>
      </c>
      <c r="AE1794" s="74">
        <f>Table2[[#This Row],[ATA TO UNLOADING]]*24</f>
        <v>48.433333333348855</v>
      </c>
      <c r="AF1794" s="74" t="str">
        <f>IF(Table2[[#This Row],[ATA TO UNLOADING 2]]&lt;=48,"YES","NO")</f>
        <v>NO</v>
      </c>
      <c r="AG1794" s="75">
        <f t="shared" ref="AG1794:AG1857" si="571">MOD(K1794,1)</f>
        <v>0.66666666666424135</v>
      </c>
      <c r="AH1794" s="2" t="s">
        <v>42</v>
      </c>
      <c r="AI1794" s="2" t="str">
        <f t="shared" ref="AI1794:AI1857" si="572">G1794</f>
        <v>MSKU9442478</v>
      </c>
      <c r="AJ1794" s="76" t="str">
        <f t="shared" ref="AJ1794:AJ1857" si="573">E1794</f>
        <v>AZOIA LOGISTICS</v>
      </c>
      <c r="AK1794" s="77">
        <f>IF($M1794="TRUCK",VLOOKUP($AQ1794,Invoicing!$A$17:$B$49,MATCH($AK$1,Invoicing!$A$17:$B$17,0),FALSE),VLOOKUP($AQ1794,Invoicing!$N$17:$O$21,MATCH($AK$1,Invoicing!$N$17:$O$17,0),FALSE))</f>
        <v>550</v>
      </c>
      <c r="AL1794" s="78" t="e">
        <f>VLOOKUP($E1794,Invoicing!$A$1:$H$8,MATCH(TRACKER!$N1796,Invoicing!$A$1:$H$1,0),FALSE)</f>
        <v>#N/A</v>
      </c>
      <c r="AM1794" s="78">
        <f>VLOOKUP($E1794,Invoicing!$A$1:$H$8,MATCH(TRACKER!$O$1,Invoicing!$A$1:$H$1,0),FALSE)</f>
        <v>45</v>
      </c>
      <c r="AN1794" s="78">
        <f t="shared" ref="AN1794:AN1857" si="574">IF($O1794&lt;&gt;0,$O1794*$AM1794,0)</f>
        <v>90</v>
      </c>
      <c r="AO1794" s="2">
        <f t="shared" ref="AO1794:AO1857" si="575">WEEKDAY(K1794,2)</f>
        <v>1</v>
      </c>
      <c r="AP1794" s="2" t="str">
        <f t="shared" ref="AP1794:AP1857" si="576">IF(AH1794="NIGHT","NIGHT",IF(AO1794&lt;=5,"WEEK",IF(AO1794=7,"SUNDAY",IF(AO1794=6,"SATURDAY","SUNDAY"))))</f>
        <v>WEEK</v>
      </c>
      <c r="AQ1794" s="2" t="str">
        <f t="shared" ref="AQ1794:AQ1857" si="577">AJ1794&amp;AP1794</f>
        <v>AZOIA LOGISTICSWEEK</v>
      </c>
      <c r="AR1794" s="71">
        <f t="shared" ref="AR1794:AR1857" si="578">IF(ISNA(AL1794),AK1794+AN1794,SUM($AK1794,$AN1794,IFERROR($AL1794,"0")))</f>
        <v>640</v>
      </c>
      <c r="AS1794" s="71">
        <f>VLOOKUP(AJ1794,Invoicing!A:K,10,FALSE)</f>
        <v>25</v>
      </c>
      <c r="AT1794" s="71">
        <f t="shared" ref="AT1794:AT1857" si="579">AR1794+AS1794+AU1794</f>
        <v>665</v>
      </c>
    </row>
    <row r="1795" spans="1:47">
      <c r="A1795" s="37" t="s">
        <v>58</v>
      </c>
      <c r="B1795" s="3" t="s">
        <v>38</v>
      </c>
      <c r="C1795" s="11">
        <v>45577.825694444444</v>
      </c>
      <c r="D1795" s="11">
        <v>45577.791666666664</v>
      </c>
      <c r="E1795" s="11" t="s">
        <v>49</v>
      </c>
      <c r="F1795" s="11" t="s">
        <v>40</v>
      </c>
      <c r="G1795" s="3" t="s">
        <v>1972</v>
      </c>
      <c r="H1795" s="3" t="s">
        <v>46</v>
      </c>
      <c r="I1795" s="11">
        <v>45579.416666666664</v>
      </c>
      <c r="J1795" s="12">
        <v>45582.416666666664</v>
      </c>
      <c r="K1795" s="12">
        <v>45582.416666666664</v>
      </c>
      <c r="L1795" s="12">
        <v>45582.430555555555</v>
      </c>
      <c r="M1795" s="12" t="s">
        <v>12</v>
      </c>
      <c r="N1795" s="3" t="s">
        <v>42</v>
      </c>
      <c r="O1795" s="3">
        <v>0</v>
      </c>
      <c r="P1795" s="1">
        <f t="shared" si="560"/>
        <v>42</v>
      </c>
      <c r="Q1795" s="1">
        <f t="shared" si="561"/>
        <v>10</v>
      </c>
      <c r="R1795" s="72">
        <f t="shared" si="562"/>
        <v>45582.416666666664</v>
      </c>
      <c r="S1795" s="73">
        <f t="shared" si="563"/>
        <v>1.5909722222204437</v>
      </c>
      <c r="T1795" s="74">
        <f>Table2[[#This Row],[ETA A OFRECIMIENTO]]*24</f>
        <v>38.183333333290648</v>
      </c>
      <c r="U1795" s="1" t="str">
        <f t="shared" si="564"/>
        <v>YES</v>
      </c>
      <c r="V1795" s="73">
        <f t="shared" si="565"/>
        <v>3</v>
      </c>
      <c r="W1795" s="74">
        <f>Table2[[#This Row],[DEL. AVAILABLE A SLOT]]*24</f>
        <v>72</v>
      </c>
      <c r="X1795" s="1" t="str">
        <f t="shared" si="566"/>
        <v>NO</v>
      </c>
      <c r="Y1795" s="73">
        <f t="shared" si="567"/>
        <v>4.5909722222204437</v>
      </c>
      <c r="Z1795" s="74">
        <f>Table2[[#This Row],[ETA A TIMESLOT]]*24</f>
        <v>110.18333333329065</v>
      </c>
      <c r="AA1795" s="73">
        <f t="shared" si="568"/>
        <v>0</v>
      </c>
      <c r="AB1795" s="73" t="str">
        <f t="shared" si="569"/>
        <v>SI</v>
      </c>
      <c r="AC1795" s="74">
        <f>Table2[[#This Row],[PUNTUALIDAD (H)]]*24</f>
        <v>0</v>
      </c>
      <c r="AD1795" s="73">
        <f t="shared" si="570"/>
        <v>4.6048611111109494</v>
      </c>
      <c r="AE1795" s="74">
        <f>Table2[[#This Row],[ATA TO UNLOADING]]*24</f>
        <v>110.51666666666279</v>
      </c>
      <c r="AF1795" s="74" t="str">
        <f>IF(Table2[[#This Row],[ATA TO UNLOADING 2]]&lt;=48,"YES","NO")</f>
        <v>NO</v>
      </c>
      <c r="AG1795" s="75">
        <f t="shared" si="571"/>
        <v>0.41666666666424135</v>
      </c>
      <c r="AH1795" s="2" t="s">
        <v>42</v>
      </c>
      <c r="AI1795" s="2" t="str">
        <f t="shared" si="572"/>
        <v>MSKU9784871</v>
      </c>
      <c r="AJ1795" s="76" t="str">
        <f t="shared" si="573"/>
        <v>CTU FLEVOKUST BV</v>
      </c>
      <c r="AK1795" s="77">
        <f>IF($M1795="TRUCK",VLOOKUP($AQ1795,Invoicing!$A$17:$B$49,MATCH($AK$1,Invoicing!$A$17:$B$17,0),FALSE),VLOOKUP($AQ1795,Invoicing!$N$17:$O$21,MATCH($AK$1,Invoicing!$N$17:$O$17,0),FALSE))</f>
        <v>380</v>
      </c>
      <c r="AL1795" s="78" t="e">
        <f>VLOOKUP($E1795,Invoicing!$A$1:$H$8,MATCH(TRACKER!$N1797,Invoicing!$A$1:$H$1,0),FALSE)</f>
        <v>#N/A</v>
      </c>
      <c r="AM1795" s="78">
        <v>35</v>
      </c>
      <c r="AN1795" s="78">
        <f t="shared" si="574"/>
        <v>0</v>
      </c>
      <c r="AO1795" s="2">
        <f t="shared" si="575"/>
        <v>4</v>
      </c>
      <c r="AP1795" s="2" t="str">
        <f t="shared" si="576"/>
        <v>WEEK</v>
      </c>
      <c r="AQ1795" s="2" t="str">
        <f t="shared" si="577"/>
        <v>CTU FLEVOKUST BVWEEK</v>
      </c>
      <c r="AR1795" s="71">
        <f t="shared" si="578"/>
        <v>380</v>
      </c>
      <c r="AS1795" s="71">
        <f>VLOOKUP(AJ1795,Invoicing!A:K,10,FALSE)</f>
        <v>0</v>
      </c>
      <c r="AT1795" s="71">
        <f t="shared" si="579"/>
        <v>380</v>
      </c>
    </row>
    <row r="1796" spans="1:47">
      <c r="A1796" s="37" t="s">
        <v>58</v>
      </c>
      <c r="B1796" s="3" t="s">
        <v>38</v>
      </c>
      <c r="C1796" s="11">
        <v>45577.825694444444</v>
      </c>
      <c r="D1796" s="11">
        <v>45577.791666666664</v>
      </c>
      <c r="E1796" s="11" t="s">
        <v>49</v>
      </c>
      <c r="F1796" s="11" t="s">
        <v>40</v>
      </c>
      <c r="G1796" s="3" t="s">
        <v>1973</v>
      </c>
      <c r="H1796" s="3" t="s">
        <v>41</v>
      </c>
      <c r="I1796" s="11">
        <v>45579.416666666664</v>
      </c>
      <c r="J1796" s="12">
        <v>45580.603472222225</v>
      </c>
      <c r="K1796" s="12">
        <v>45580.583333333336</v>
      </c>
      <c r="L1796" s="12">
        <v>45580.59375</v>
      </c>
      <c r="M1796" s="12" t="s">
        <v>115</v>
      </c>
      <c r="N1796" s="3" t="s">
        <v>42</v>
      </c>
      <c r="O1796" s="3">
        <v>1</v>
      </c>
      <c r="P1796" s="1">
        <f t="shared" si="560"/>
        <v>42</v>
      </c>
      <c r="Q1796" s="1">
        <f t="shared" si="561"/>
        <v>10</v>
      </c>
      <c r="R1796" s="72">
        <f t="shared" si="562"/>
        <v>45580.603472222225</v>
      </c>
      <c r="S1796" s="73">
        <f t="shared" si="563"/>
        <v>1.5909722222204437</v>
      </c>
      <c r="T1796" s="74">
        <f>Table2[[#This Row],[ETA A OFRECIMIENTO]]*24</f>
        <v>38.183333333290648</v>
      </c>
      <c r="U1796" s="1" t="str">
        <f t="shared" si="564"/>
        <v>YES</v>
      </c>
      <c r="V1796" s="73">
        <f t="shared" si="565"/>
        <v>1.1666666666715173</v>
      </c>
      <c r="W1796" s="74">
        <f>Table2[[#This Row],[DEL. AVAILABLE A SLOT]]*24</f>
        <v>28.000000000116415</v>
      </c>
      <c r="X1796" s="1" t="str">
        <f t="shared" si="566"/>
        <v>NO</v>
      </c>
      <c r="Y1796" s="73">
        <f t="shared" si="567"/>
        <v>2.757638888891961</v>
      </c>
      <c r="Z1796" s="74">
        <f>Table2[[#This Row],[ETA A TIMESLOT]]*24</f>
        <v>66.183333333407063</v>
      </c>
      <c r="AA1796" s="73">
        <f t="shared" si="568"/>
        <v>2.0138888889050577E-2</v>
      </c>
      <c r="AB1796" s="73" t="str">
        <f t="shared" si="569"/>
        <v>SI</v>
      </c>
      <c r="AC1796" s="74">
        <f>Table2[[#This Row],[PUNTUALIDAD (H)]]*24</f>
        <v>0.48333333333721384</v>
      </c>
      <c r="AD1796" s="73">
        <f t="shared" si="570"/>
        <v>2.7680555555562023</v>
      </c>
      <c r="AE1796" s="74">
        <f>Table2[[#This Row],[ATA TO UNLOADING]]*24</f>
        <v>66.433333333348855</v>
      </c>
      <c r="AF1796" s="74" t="str">
        <f>IF(Table2[[#This Row],[ATA TO UNLOADING 2]]&lt;=48,"YES","NO")</f>
        <v>NO</v>
      </c>
      <c r="AG1796" s="75">
        <f t="shared" si="571"/>
        <v>0.58333333333575865</v>
      </c>
      <c r="AH1796" s="2" t="s">
        <v>42</v>
      </c>
      <c r="AI1796" s="2" t="str">
        <f t="shared" si="572"/>
        <v>PONU3064806</v>
      </c>
      <c r="AJ1796" s="76" t="str">
        <f t="shared" si="573"/>
        <v>CTU FLEVOKUST BV</v>
      </c>
      <c r="AK1796" s="77">
        <f>IF($M1796="TRUCK",VLOOKUP($AQ1796,Invoicing!$A$17:$B$49,MATCH($AK$1,Invoicing!$A$17:$B$17,0),FALSE),VLOOKUP($AQ1796,Invoicing!$N$17:$O$21,MATCH($AK$1,Invoicing!$N$17:$O$17,0),FALSE))</f>
        <v>520</v>
      </c>
      <c r="AL1796" s="78" t="e">
        <f>VLOOKUP($E1796,Invoicing!$A$1:$H$8,MATCH(TRACKER!$N1798,Invoicing!$A$1:$H$1,0),FALSE)</f>
        <v>#N/A</v>
      </c>
      <c r="AM1796" s="78">
        <v>35</v>
      </c>
      <c r="AN1796" s="78">
        <f t="shared" si="574"/>
        <v>35</v>
      </c>
      <c r="AO1796" s="2">
        <f t="shared" si="575"/>
        <v>2</v>
      </c>
      <c r="AP1796" s="2" t="str">
        <f t="shared" si="576"/>
        <v>WEEK</v>
      </c>
      <c r="AQ1796" s="2" t="str">
        <f t="shared" si="577"/>
        <v>CTU FLEVOKUST BVWEEK</v>
      </c>
      <c r="AR1796" s="71">
        <f t="shared" si="578"/>
        <v>555</v>
      </c>
      <c r="AS1796" s="71">
        <f>VLOOKUP(AJ1796,Invoicing!A:K,10,FALSE)</f>
        <v>0</v>
      </c>
      <c r="AT1796" s="71">
        <f t="shared" si="579"/>
        <v>555</v>
      </c>
    </row>
    <row r="1797" spans="1:47">
      <c r="A1797" s="37" t="s">
        <v>58</v>
      </c>
      <c r="B1797" s="3" t="s">
        <v>38</v>
      </c>
      <c r="C1797" s="11">
        <v>45577.825694444444</v>
      </c>
      <c r="D1797" s="11">
        <v>45577.791666666664</v>
      </c>
      <c r="E1797" s="11" t="s">
        <v>45</v>
      </c>
      <c r="F1797" s="11" t="s">
        <v>40</v>
      </c>
      <c r="G1797" s="3" t="s">
        <v>1974</v>
      </c>
      <c r="H1797" s="3" t="s">
        <v>2821</v>
      </c>
      <c r="I1797" s="11">
        <v>45579.416666666664</v>
      </c>
      <c r="J1797" s="12">
        <v>45579.711805555555</v>
      </c>
      <c r="K1797" s="12">
        <v>45579.75</v>
      </c>
      <c r="L1797" s="12">
        <v>45579.743055555555</v>
      </c>
      <c r="M1797" s="61" t="s">
        <v>115</v>
      </c>
      <c r="N1797" s="3" t="s">
        <v>42</v>
      </c>
      <c r="O1797" s="3">
        <v>0</v>
      </c>
      <c r="P1797" s="1">
        <f t="shared" si="560"/>
        <v>42</v>
      </c>
      <c r="Q1797" s="1">
        <f t="shared" si="561"/>
        <v>10</v>
      </c>
      <c r="R1797" s="72">
        <f t="shared" si="562"/>
        <v>45579.711805555555</v>
      </c>
      <c r="S1797" s="73">
        <f t="shared" si="563"/>
        <v>1.5909722222204437</v>
      </c>
      <c r="T1797" s="74">
        <f>Table2[[#This Row],[ETA A OFRECIMIENTO]]*24</f>
        <v>38.183333333290648</v>
      </c>
      <c r="U1797" s="1" t="str">
        <f t="shared" si="564"/>
        <v>YES</v>
      </c>
      <c r="V1797" s="73">
        <f t="shared" si="565"/>
        <v>0.33333333333575865</v>
      </c>
      <c r="W1797" s="74">
        <f>Table2[[#This Row],[DEL. AVAILABLE A SLOT]]*24</f>
        <v>8.0000000000582077</v>
      </c>
      <c r="X1797" s="1" t="str">
        <f t="shared" si="566"/>
        <v>SI</v>
      </c>
      <c r="Y1797" s="73">
        <f t="shared" si="567"/>
        <v>1.9243055555562023</v>
      </c>
      <c r="Z1797" s="74">
        <f>Table2[[#This Row],[ETA A TIMESLOT]]*24</f>
        <v>46.183333333348855</v>
      </c>
      <c r="AA1797" s="73">
        <f t="shared" si="568"/>
        <v>0</v>
      </c>
      <c r="AB1797" s="73" t="str">
        <f t="shared" si="569"/>
        <v>SI</v>
      </c>
      <c r="AC1797" s="74">
        <f>Table2[[#This Row],[PUNTUALIDAD (H)]]*24</f>
        <v>0</v>
      </c>
      <c r="AD1797" s="73">
        <f t="shared" si="570"/>
        <v>1.9173611111109494</v>
      </c>
      <c r="AE1797" s="74">
        <f>Table2[[#This Row],[ATA TO UNLOADING]]*24</f>
        <v>46.016666666662786</v>
      </c>
      <c r="AF1797" s="74" t="str">
        <f>IF(Table2[[#This Row],[ATA TO UNLOADING 2]]&lt;=48,"YES","NO")</f>
        <v>YES</v>
      </c>
      <c r="AG1797" s="75">
        <f t="shared" si="571"/>
        <v>0.75</v>
      </c>
      <c r="AH1797" s="2" t="s">
        <v>42</v>
      </c>
      <c r="AI1797" s="2" t="str">
        <f t="shared" si="572"/>
        <v>SEKU1647280</v>
      </c>
      <c r="AJ1797" s="76" t="str">
        <f t="shared" si="573"/>
        <v>OM TRANSPORT</v>
      </c>
      <c r="AK1797" s="77">
        <f>IF($M1797="TRUCK",VLOOKUP($AQ1797,Invoicing!$A$17:$B$49,MATCH($AK$1,Invoicing!$A$17:$B$17,0),FALSE),VLOOKUP($AQ1797,Invoicing!$N$17:$O$21,MATCH($AK$1,Invoicing!$N$17:$O$17,0),FALSE))</f>
        <v>475</v>
      </c>
      <c r="AL1797" s="78">
        <f>VLOOKUP($E1797,Invoicing!$A$1:$H$8,MATCH(TRACKER!$N1799,Invoicing!$A$1:$H$1,0),FALSE)</f>
        <v>110</v>
      </c>
      <c r="AM1797" s="78">
        <f>VLOOKUP($E1797,Invoicing!$A$1:$H$8,MATCH(TRACKER!$O$1,Invoicing!$A$1:$H$1,0),FALSE)</f>
        <v>50</v>
      </c>
      <c r="AN1797" s="78">
        <f t="shared" si="574"/>
        <v>0</v>
      </c>
      <c r="AO1797" s="2">
        <f t="shared" si="575"/>
        <v>1</v>
      </c>
      <c r="AP1797" s="2" t="str">
        <f t="shared" si="576"/>
        <v>WEEK</v>
      </c>
      <c r="AQ1797" s="2" t="str">
        <f t="shared" si="577"/>
        <v>OM TRANSPORTWEEK</v>
      </c>
      <c r="AR1797" s="71">
        <f t="shared" si="578"/>
        <v>585</v>
      </c>
      <c r="AS1797" s="71">
        <f>VLOOKUP(AJ1797,Invoicing!A:K,10,FALSE)</f>
        <v>25</v>
      </c>
      <c r="AT1797" s="71">
        <f t="shared" si="579"/>
        <v>610</v>
      </c>
    </row>
    <row r="1798" spans="1:47">
      <c r="A1798" s="37" t="s">
        <v>58</v>
      </c>
      <c r="B1798" s="3" t="s">
        <v>38</v>
      </c>
      <c r="C1798" s="11">
        <v>45577.825694444444</v>
      </c>
      <c r="D1798" s="11">
        <v>45577.791666666664</v>
      </c>
      <c r="E1798" s="11" t="s">
        <v>45</v>
      </c>
      <c r="F1798" s="11" t="s">
        <v>40</v>
      </c>
      <c r="G1798" s="3" t="s">
        <v>1975</v>
      </c>
      <c r="H1798" s="3" t="s">
        <v>46</v>
      </c>
      <c r="I1798" s="11">
        <v>45579.416666666664</v>
      </c>
      <c r="J1798" s="12">
        <v>45581.716666666667</v>
      </c>
      <c r="K1798" s="12">
        <v>45581.770833333336</v>
      </c>
      <c r="L1798" s="12">
        <v>45581.716666666667</v>
      </c>
      <c r="M1798" s="12" t="s">
        <v>115</v>
      </c>
      <c r="N1798" s="3" t="s">
        <v>42</v>
      </c>
      <c r="O1798" s="3">
        <v>1</v>
      </c>
      <c r="P1798" s="1">
        <f t="shared" si="560"/>
        <v>42</v>
      </c>
      <c r="Q1798" s="1">
        <f t="shared" si="561"/>
        <v>10</v>
      </c>
      <c r="R1798" s="72">
        <f t="shared" si="562"/>
        <v>45581.716666666667</v>
      </c>
      <c r="S1798" s="73">
        <f t="shared" si="563"/>
        <v>1.5909722222204437</v>
      </c>
      <c r="T1798" s="74">
        <f>Table2[[#This Row],[ETA A OFRECIMIENTO]]*24</f>
        <v>38.183333333290648</v>
      </c>
      <c r="U1798" s="1" t="str">
        <f t="shared" si="564"/>
        <v>YES</v>
      </c>
      <c r="V1798" s="73">
        <f t="shared" si="565"/>
        <v>2.3541666666715173</v>
      </c>
      <c r="W1798" s="74">
        <f>Table2[[#This Row],[DEL. AVAILABLE A SLOT]]*24</f>
        <v>56.500000000116415</v>
      </c>
      <c r="X1798" s="1" t="str">
        <f t="shared" si="566"/>
        <v>NO</v>
      </c>
      <c r="Y1798" s="73">
        <f t="shared" si="567"/>
        <v>3.945138888891961</v>
      </c>
      <c r="Z1798" s="74">
        <f>Table2[[#This Row],[ETA A TIMESLOT]]*24</f>
        <v>94.683333333407063</v>
      </c>
      <c r="AA1798" s="73">
        <f t="shared" si="568"/>
        <v>0</v>
      </c>
      <c r="AB1798" s="73" t="str">
        <f t="shared" si="569"/>
        <v>SI</v>
      </c>
      <c r="AC1798" s="74">
        <f>Table2[[#This Row],[PUNTUALIDAD (H)]]*24</f>
        <v>0</v>
      </c>
      <c r="AD1798" s="73">
        <f t="shared" si="570"/>
        <v>3.890972222223354</v>
      </c>
      <c r="AE1798" s="74">
        <f>Table2[[#This Row],[ATA TO UNLOADING]]*24</f>
        <v>93.383333333360497</v>
      </c>
      <c r="AF1798" s="74" t="str">
        <f>IF(Table2[[#This Row],[ATA TO UNLOADING 2]]&lt;=48,"YES","NO")</f>
        <v>NO</v>
      </c>
      <c r="AG1798" s="75">
        <f t="shared" si="571"/>
        <v>0.77083333333575865</v>
      </c>
      <c r="AH1798" s="2" t="s">
        <v>42</v>
      </c>
      <c r="AI1798" s="2" t="str">
        <f t="shared" si="572"/>
        <v>SUDU6744225</v>
      </c>
      <c r="AJ1798" s="76" t="str">
        <f t="shared" si="573"/>
        <v>OM TRANSPORT</v>
      </c>
      <c r="AK1798" s="77">
        <f>IF($M1798="TRUCK",VLOOKUP($AQ1798,Invoicing!$A$17:$B$49,MATCH($AK$1,Invoicing!$A$17:$B$17,0),FALSE),VLOOKUP($AQ1798,Invoicing!$N$17:$O$21,MATCH($AK$1,Invoicing!$N$17:$O$17,0),FALSE))</f>
        <v>475</v>
      </c>
      <c r="AL1798" s="78" t="e">
        <f>VLOOKUP($E1798,Invoicing!$A$1:$H$8,MATCH(TRACKER!$N1800,Invoicing!$A$1:$H$1,0),FALSE)</f>
        <v>#N/A</v>
      </c>
      <c r="AM1798" s="78">
        <f>VLOOKUP($E1798,Invoicing!$A$1:$H$8,MATCH(TRACKER!$O$1,Invoicing!$A$1:$H$1,0),FALSE)</f>
        <v>50</v>
      </c>
      <c r="AN1798" s="78">
        <f t="shared" si="574"/>
        <v>50</v>
      </c>
      <c r="AO1798" s="2">
        <f t="shared" si="575"/>
        <v>3</v>
      </c>
      <c r="AP1798" s="2" t="str">
        <f t="shared" si="576"/>
        <v>WEEK</v>
      </c>
      <c r="AQ1798" s="2" t="str">
        <f t="shared" si="577"/>
        <v>OM TRANSPORTWEEK</v>
      </c>
      <c r="AR1798" s="71">
        <f t="shared" si="578"/>
        <v>525</v>
      </c>
      <c r="AS1798" s="71">
        <f>VLOOKUP(AJ1798,Invoicing!A:K,10,FALSE)</f>
        <v>25</v>
      </c>
      <c r="AT1798" s="71">
        <f t="shared" si="579"/>
        <v>600</v>
      </c>
      <c r="AU1798" s="55">
        <v>50</v>
      </c>
    </row>
    <row r="1799" spans="1:47">
      <c r="A1799" s="58" t="s">
        <v>58</v>
      </c>
      <c r="B1799" s="59" t="s">
        <v>38</v>
      </c>
      <c r="C1799" s="60">
        <v>45577.825694444444</v>
      </c>
      <c r="D1799" s="60">
        <v>45577.791666666664</v>
      </c>
      <c r="E1799" s="60" t="s">
        <v>39</v>
      </c>
      <c r="F1799" s="60" t="s">
        <v>40</v>
      </c>
      <c r="G1799" s="59" t="s">
        <v>1976</v>
      </c>
      <c r="H1799" s="3" t="s">
        <v>41</v>
      </c>
      <c r="I1799" s="60">
        <v>45579.416666666664</v>
      </c>
      <c r="J1799" s="61">
        <v>45581.597222222219</v>
      </c>
      <c r="K1799" s="61">
        <v>45581.5625</v>
      </c>
      <c r="L1799" s="61">
        <v>45581.618055555555</v>
      </c>
      <c r="M1799" s="12" t="s">
        <v>115</v>
      </c>
      <c r="N1799" s="3" t="s">
        <v>13</v>
      </c>
      <c r="O1799" s="3">
        <v>0</v>
      </c>
      <c r="P1799" s="1">
        <f t="shared" si="560"/>
        <v>42</v>
      </c>
      <c r="Q1799" s="1">
        <f t="shared" si="561"/>
        <v>10</v>
      </c>
      <c r="R1799" s="72">
        <f t="shared" si="562"/>
        <v>45581.597222222219</v>
      </c>
      <c r="S1799" s="73">
        <f t="shared" si="563"/>
        <v>1.5909722222204437</v>
      </c>
      <c r="T1799" s="74">
        <f>Table2[[#This Row],[ETA A OFRECIMIENTO]]*24</f>
        <v>38.183333333290648</v>
      </c>
      <c r="U1799" s="1" t="str">
        <f t="shared" si="564"/>
        <v>YES</v>
      </c>
      <c r="V1799" s="73">
        <f t="shared" si="565"/>
        <v>2.1458333333357587</v>
      </c>
      <c r="W1799" s="74">
        <f>Table2[[#This Row],[DEL. AVAILABLE A SLOT]]*24</f>
        <v>51.500000000058208</v>
      </c>
      <c r="X1799" s="1" t="str">
        <f t="shared" si="566"/>
        <v>NO</v>
      </c>
      <c r="Y1799" s="73">
        <f t="shared" si="567"/>
        <v>3.7368055555562023</v>
      </c>
      <c r="Z1799" s="74">
        <f>Table2[[#This Row],[ETA A TIMESLOT]]*24</f>
        <v>89.683333333348855</v>
      </c>
      <c r="AA1799" s="73">
        <f t="shared" si="568"/>
        <v>3.4722222218988463E-2</v>
      </c>
      <c r="AB1799" s="73" t="str">
        <f t="shared" si="569"/>
        <v>NO</v>
      </c>
      <c r="AC1799" s="74">
        <f>Table2[[#This Row],[PUNTUALIDAD (H)]]*24</f>
        <v>0.83333333325572312</v>
      </c>
      <c r="AD1799" s="73">
        <f t="shared" si="570"/>
        <v>3.7923611111109494</v>
      </c>
      <c r="AE1799" s="74">
        <f>Table2[[#This Row],[ATA TO UNLOADING]]*24</f>
        <v>91.016666666662786</v>
      </c>
      <c r="AF1799" s="74" t="str">
        <f>IF(Table2[[#This Row],[ATA TO UNLOADING 2]]&lt;=48,"YES","NO")</f>
        <v>NO</v>
      </c>
      <c r="AG1799" s="75">
        <f t="shared" si="571"/>
        <v>0.5625</v>
      </c>
      <c r="AH1799" s="2" t="s">
        <v>42</v>
      </c>
      <c r="AI1799" s="2" t="str">
        <f t="shared" si="572"/>
        <v>SUDU6799697</v>
      </c>
      <c r="AJ1799" s="76" t="str">
        <f t="shared" si="573"/>
        <v>AZOIA LOGISTICS</v>
      </c>
      <c r="AK1799" s="77">
        <f>IF($M1799="TRUCK",VLOOKUP($AQ1799,Invoicing!$A$17:$B$49,MATCH($AK$1,Invoicing!$A$17:$B$17,0),FALSE),VLOOKUP($AQ1799,Invoicing!$N$17:$O$21,MATCH($AK$1,Invoicing!$N$17:$O$17,0),FALSE))</f>
        <v>550</v>
      </c>
      <c r="AL1799" s="78" t="e">
        <f>VLOOKUP($E1799,Invoicing!$A$1:$H$8,MATCH(TRACKER!$N1801,Invoicing!$A$1:$H$1,0),FALSE)</f>
        <v>#N/A</v>
      </c>
      <c r="AM1799" s="78">
        <f>VLOOKUP($E1799,Invoicing!$A$1:$H$8,MATCH(TRACKER!$O$1,Invoicing!$A$1:$H$1,0),FALSE)</f>
        <v>45</v>
      </c>
      <c r="AN1799" s="78">
        <f t="shared" si="574"/>
        <v>0</v>
      </c>
      <c r="AO1799" s="2">
        <f t="shared" si="575"/>
        <v>3</v>
      </c>
      <c r="AP1799" s="2" t="str">
        <f t="shared" si="576"/>
        <v>WEEK</v>
      </c>
      <c r="AQ1799" s="2" t="str">
        <f t="shared" si="577"/>
        <v>AZOIA LOGISTICSWEEK</v>
      </c>
      <c r="AR1799" s="71">
        <f t="shared" si="578"/>
        <v>550</v>
      </c>
      <c r="AS1799" s="71">
        <f>VLOOKUP(AJ1799,Invoicing!A:K,10,FALSE)</f>
        <v>25</v>
      </c>
      <c r="AT1799" s="71">
        <f t="shared" si="579"/>
        <v>625</v>
      </c>
      <c r="AU1799" s="55">
        <v>50</v>
      </c>
    </row>
    <row r="1800" spans="1:47">
      <c r="A1800" s="58" t="s">
        <v>58</v>
      </c>
      <c r="B1800" s="59" t="s">
        <v>38</v>
      </c>
      <c r="C1800" s="60">
        <v>45577.825694444444</v>
      </c>
      <c r="D1800" s="60">
        <v>45577.791666666664</v>
      </c>
      <c r="E1800" s="60" t="s">
        <v>45</v>
      </c>
      <c r="F1800" s="60" t="s">
        <v>40</v>
      </c>
      <c r="G1800" s="59" t="s">
        <v>1977</v>
      </c>
      <c r="H1800" s="3" t="s">
        <v>41</v>
      </c>
      <c r="I1800" s="60">
        <v>45579.416666666664</v>
      </c>
      <c r="J1800" s="61">
        <v>45579.947916666664</v>
      </c>
      <c r="K1800" s="61">
        <v>45579.979166666664</v>
      </c>
      <c r="L1800" s="61">
        <v>45579.947916666664</v>
      </c>
      <c r="M1800" s="12" t="s">
        <v>115</v>
      </c>
      <c r="N1800" s="3" t="s">
        <v>42</v>
      </c>
      <c r="O1800" s="3">
        <v>0</v>
      </c>
      <c r="P1800" s="1">
        <f t="shared" si="560"/>
        <v>42</v>
      </c>
      <c r="Q1800" s="1">
        <f t="shared" si="561"/>
        <v>10</v>
      </c>
      <c r="R1800" s="72">
        <f t="shared" si="562"/>
        <v>45579.947916666664</v>
      </c>
      <c r="S1800" s="73">
        <f t="shared" si="563"/>
        <v>1.5909722222204437</v>
      </c>
      <c r="T1800" s="74">
        <f>Table2[[#This Row],[ETA A OFRECIMIENTO]]*24</f>
        <v>38.183333333290648</v>
      </c>
      <c r="U1800" s="1" t="str">
        <f t="shared" si="564"/>
        <v>YES</v>
      </c>
      <c r="V1800" s="73">
        <f t="shared" si="565"/>
        <v>0.5625</v>
      </c>
      <c r="W1800" s="74">
        <f>Table2[[#This Row],[DEL. AVAILABLE A SLOT]]*24</f>
        <v>13.5</v>
      </c>
      <c r="X1800" s="1" t="str">
        <f t="shared" si="566"/>
        <v>SI</v>
      </c>
      <c r="Y1800" s="73">
        <f t="shared" si="567"/>
        <v>2.1534722222204437</v>
      </c>
      <c r="Z1800" s="74">
        <f>Table2[[#This Row],[ETA A TIMESLOT]]*24</f>
        <v>51.683333333290648</v>
      </c>
      <c r="AA1800" s="73">
        <f t="shared" si="568"/>
        <v>0</v>
      </c>
      <c r="AB1800" s="73" t="str">
        <f t="shared" si="569"/>
        <v>SI</v>
      </c>
      <c r="AC1800" s="74">
        <f>Table2[[#This Row],[PUNTUALIDAD (H)]]*24</f>
        <v>0</v>
      </c>
      <c r="AD1800" s="73">
        <f t="shared" si="570"/>
        <v>2.1222222222204437</v>
      </c>
      <c r="AE1800" s="74">
        <f>Table2[[#This Row],[ATA TO UNLOADING]]*24</f>
        <v>50.933333333290648</v>
      </c>
      <c r="AF1800" s="74" t="str">
        <f>IF(Table2[[#This Row],[ATA TO UNLOADING 2]]&lt;=48,"YES","NO")</f>
        <v>NO</v>
      </c>
      <c r="AG1800" s="75">
        <f t="shared" si="571"/>
        <v>0.97916666666424135</v>
      </c>
      <c r="AH1800" s="2" t="s">
        <v>24</v>
      </c>
      <c r="AI1800" s="2" t="str">
        <f t="shared" si="572"/>
        <v>SUDU8656972</v>
      </c>
      <c r="AJ1800" s="76" t="str">
        <f t="shared" si="573"/>
        <v>OM TRANSPORT</v>
      </c>
      <c r="AK1800" s="77">
        <f>IF($M1800="TRUCK",VLOOKUP($AQ1800,Invoicing!$A$17:$B$49,MATCH($AK$1,Invoicing!$A$17:$B$17,0),FALSE),VLOOKUP($AQ1800,Invoicing!$N$17:$O$21,MATCH($AK$1,Invoicing!$N$17:$O$17,0),FALSE))</f>
        <v>475</v>
      </c>
      <c r="AL1800" s="78" t="e">
        <f>VLOOKUP($E1800,Invoicing!$A$1:$H$8,MATCH(TRACKER!$N1802,Invoicing!$A$1:$H$1,0),FALSE)</f>
        <v>#N/A</v>
      </c>
      <c r="AM1800" s="78">
        <f>VLOOKUP($E1800,Invoicing!$A$1:$H$8,MATCH(TRACKER!$O$1,Invoicing!$A$1:$H$1,0),FALSE)</f>
        <v>50</v>
      </c>
      <c r="AN1800" s="78">
        <f t="shared" si="574"/>
        <v>0</v>
      </c>
      <c r="AO1800" s="2">
        <f t="shared" si="575"/>
        <v>1</v>
      </c>
      <c r="AP1800" s="2" t="str">
        <f t="shared" si="576"/>
        <v>NIGHT</v>
      </c>
      <c r="AQ1800" s="2" t="str">
        <f t="shared" si="577"/>
        <v>OM TRANSPORTNIGHT</v>
      </c>
      <c r="AR1800" s="71">
        <f t="shared" si="578"/>
        <v>475</v>
      </c>
      <c r="AS1800" s="71">
        <f>VLOOKUP(AJ1800,Invoicing!A:K,10,FALSE)</f>
        <v>25</v>
      </c>
      <c r="AT1800" s="71">
        <f t="shared" si="579"/>
        <v>500</v>
      </c>
    </row>
    <row r="1801" spans="1:47">
      <c r="A1801" s="37" t="s">
        <v>58</v>
      </c>
      <c r="B1801" s="3" t="s">
        <v>38</v>
      </c>
      <c r="C1801" s="11">
        <v>45577.825694444444</v>
      </c>
      <c r="D1801" s="11">
        <v>45577.791666666664</v>
      </c>
      <c r="E1801" s="11" t="s">
        <v>49</v>
      </c>
      <c r="F1801" s="11" t="s">
        <v>40</v>
      </c>
      <c r="G1801" s="3" t="s">
        <v>1978</v>
      </c>
      <c r="H1801" s="3" t="s">
        <v>41</v>
      </c>
      <c r="I1801" s="11">
        <v>45579.416666666664</v>
      </c>
      <c r="J1801" s="12">
        <v>45580.527777777781</v>
      </c>
      <c r="K1801" s="12">
        <v>45580.5</v>
      </c>
      <c r="L1801" s="12">
        <v>45580.534722222219</v>
      </c>
      <c r="M1801" s="12" t="s">
        <v>115</v>
      </c>
      <c r="N1801" s="3" t="s">
        <v>42</v>
      </c>
      <c r="O1801" s="3">
        <v>0</v>
      </c>
      <c r="P1801" s="1">
        <f t="shared" si="560"/>
        <v>42</v>
      </c>
      <c r="Q1801" s="1">
        <f t="shared" si="561"/>
        <v>10</v>
      </c>
      <c r="R1801" s="72">
        <f t="shared" si="562"/>
        <v>45580.527777777781</v>
      </c>
      <c r="S1801" s="73">
        <f t="shared" si="563"/>
        <v>1.5909722222204437</v>
      </c>
      <c r="T1801" s="74">
        <f>Table2[[#This Row],[ETA A OFRECIMIENTO]]*24</f>
        <v>38.183333333290648</v>
      </c>
      <c r="U1801" s="1" t="str">
        <f t="shared" si="564"/>
        <v>YES</v>
      </c>
      <c r="V1801" s="73">
        <f t="shared" si="565"/>
        <v>1.0833333333357587</v>
      </c>
      <c r="W1801" s="74">
        <f>Table2[[#This Row],[DEL. AVAILABLE A SLOT]]*24</f>
        <v>26.000000000058208</v>
      </c>
      <c r="X1801" s="1" t="str">
        <f t="shared" si="566"/>
        <v>NO</v>
      </c>
      <c r="Y1801" s="73">
        <f t="shared" si="567"/>
        <v>2.6743055555562023</v>
      </c>
      <c r="Z1801" s="74">
        <f>Table2[[#This Row],[ETA A TIMESLOT]]*24</f>
        <v>64.183333333348855</v>
      </c>
      <c r="AA1801" s="73">
        <f t="shared" si="568"/>
        <v>2.7777777781011537E-2</v>
      </c>
      <c r="AB1801" s="73" t="str">
        <f t="shared" si="569"/>
        <v>SI</v>
      </c>
      <c r="AC1801" s="74">
        <f>Table2[[#This Row],[PUNTUALIDAD (H)]]*24</f>
        <v>0.66666666674427688</v>
      </c>
      <c r="AD1801" s="73">
        <f t="shared" si="570"/>
        <v>2.7090277777751908</v>
      </c>
      <c r="AE1801" s="74">
        <f>Table2[[#This Row],[ATA TO UNLOADING]]*24</f>
        <v>65.016666666604578</v>
      </c>
      <c r="AF1801" s="74" t="str">
        <f>IF(Table2[[#This Row],[ATA TO UNLOADING 2]]&lt;=48,"YES","NO")</f>
        <v>NO</v>
      </c>
      <c r="AG1801" s="75">
        <f t="shared" si="571"/>
        <v>0.5</v>
      </c>
      <c r="AH1801" s="2" t="s">
        <v>42</v>
      </c>
      <c r="AI1801" s="2" t="str">
        <f t="shared" si="572"/>
        <v>TCKU6725870</v>
      </c>
      <c r="AJ1801" s="76" t="str">
        <f t="shared" si="573"/>
        <v>CTU FLEVOKUST BV</v>
      </c>
      <c r="AK1801" s="77">
        <f>IF($M1801="TRUCK",VLOOKUP($AQ1801,Invoicing!$A$17:$B$49,MATCH($AK$1,Invoicing!$A$17:$B$17,0),FALSE),VLOOKUP($AQ1801,Invoicing!$N$17:$O$21,MATCH($AK$1,Invoicing!$N$17:$O$17,0),FALSE))</f>
        <v>520</v>
      </c>
      <c r="AL1801" s="78" t="e">
        <f>VLOOKUP($E1801,Invoicing!$A$1:$H$8,MATCH(TRACKER!$N1803,Invoicing!$A$1:$H$1,0),FALSE)</f>
        <v>#N/A</v>
      </c>
      <c r="AM1801" s="78">
        <v>35</v>
      </c>
      <c r="AN1801" s="78">
        <f t="shared" si="574"/>
        <v>0</v>
      </c>
      <c r="AO1801" s="2">
        <f t="shared" si="575"/>
        <v>2</v>
      </c>
      <c r="AP1801" s="2" t="str">
        <f t="shared" si="576"/>
        <v>WEEK</v>
      </c>
      <c r="AQ1801" s="2" t="str">
        <f t="shared" si="577"/>
        <v>CTU FLEVOKUST BVWEEK</v>
      </c>
      <c r="AR1801" s="71">
        <f t="shared" si="578"/>
        <v>520</v>
      </c>
      <c r="AS1801" s="71">
        <f>VLOOKUP(AJ1801,Invoicing!A:K,10,FALSE)</f>
        <v>0</v>
      </c>
      <c r="AT1801" s="71">
        <f t="shared" si="579"/>
        <v>520</v>
      </c>
    </row>
    <row r="1802" spans="1:47">
      <c r="A1802" s="58" t="s">
        <v>58</v>
      </c>
      <c r="B1802" s="59" t="s">
        <v>38</v>
      </c>
      <c r="C1802" s="60">
        <v>45577.825694444444</v>
      </c>
      <c r="D1802" s="60">
        <v>45577.791666666664</v>
      </c>
      <c r="E1802" s="60" t="s">
        <v>43</v>
      </c>
      <c r="F1802" s="60" t="s">
        <v>40</v>
      </c>
      <c r="G1802" s="59" t="s">
        <v>1979</v>
      </c>
      <c r="H1802" s="3" t="s">
        <v>41</v>
      </c>
      <c r="I1802" s="60">
        <v>45579.416666666664</v>
      </c>
      <c r="J1802" s="61">
        <v>45581.40625</v>
      </c>
      <c r="K1802" s="61">
        <v>45581.375</v>
      </c>
      <c r="L1802" s="61">
        <v>45581.416666666664</v>
      </c>
      <c r="M1802" s="12" t="s">
        <v>115</v>
      </c>
      <c r="N1802" s="3" t="s">
        <v>42</v>
      </c>
      <c r="O1802" s="3">
        <v>1</v>
      </c>
      <c r="P1802" s="1">
        <f t="shared" si="560"/>
        <v>42</v>
      </c>
      <c r="Q1802" s="1">
        <f t="shared" si="561"/>
        <v>10</v>
      </c>
      <c r="R1802" s="72">
        <f t="shared" si="562"/>
        <v>45581.40625</v>
      </c>
      <c r="S1802" s="73">
        <f t="shared" si="563"/>
        <v>1.5909722222204437</v>
      </c>
      <c r="T1802" s="74">
        <f>Table2[[#This Row],[ETA A OFRECIMIENTO]]*24</f>
        <v>38.183333333290648</v>
      </c>
      <c r="U1802" s="1" t="str">
        <f t="shared" si="564"/>
        <v>YES</v>
      </c>
      <c r="V1802" s="73">
        <f t="shared" si="565"/>
        <v>1.9583333333357587</v>
      </c>
      <c r="W1802" s="74">
        <f>Table2[[#This Row],[DEL. AVAILABLE A SLOT]]*24</f>
        <v>47.000000000058208</v>
      </c>
      <c r="X1802" s="1" t="str">
        <f t="shared" si="566"/>
        <v>NO</v>
      </c>
      <c r="Y1802" s="73">
        <f t="shared" si="567"/>
        <v>3.5493055555562023</v>
      </c>
      <c r="Z1802" s="74">
        <f>Table2[[#This Row],[ETA A TIMESLOT]]*24</f>
        <v>85.183333333348855</v>
      </c>
      <c r="AA1802" s="73">
        <f t="shared" si="568"/>
        <v>3.125E-2</v>
      </c>
      <c r="AB1802" s="73" t="str">
        <f t="shared" si="569"/>
        <v>SI</v>
      </c>
      <c r="AC1802" s="74">
        <f>Table2[[#This Row],[PUNTUALIDAD (H)]]*24</f>
        <v>0.75</v>
      </c>
      <c r="AD1802" s="73">
        <f t="shared" si="570"/>
        <v>3.5909722222204437</v>
      </c>
      <c r="AE1802" s="74">
        <f>Table2[[#This Row],[ATA TO UNLOADING]]*24</f>
        <v>86.183333333290648</v>
      </c>
      <c r="AF1802" s="74" t="str">
        <f>IF(Table2[[#This Row],[ATA TO UNLOADING 2]]&lt;=48,"YES","NO")</f>
        <v>NO</v>
      </c>
      <c r="AG1802" s="75">
        <f t="shared" si="571"/>
        <v>0.375</v>
      </c>
      <c r="AH1802" s="2" t="s">
        <v>42</v>
      </c>
      <c r="AI1802" s="2" t="str">
        <f t="shared" si="572"/>
        <v>TCKU7072045</v>
      </c>
      <c r="AJ1802" s="76" t="str">
        <f t="shared" si="573"/>
        <v>LOGIX</v>
      </c>
      <c r="AK1802" s="77">
        <f>IF($M1802="TRUCK",VLOOKUP($AQ1802,Invoicing!$A$17:$B$49,MATCH($AK$1,Invoicing!$A$17:$B$17,0),FALSE),VLOOKUP($AQ1802,Invoicing!$N$17:$O$21,MATCH($AK$1,Invoicing!$N$17:$O$17,0),FALSE))</f>
        <v>530</v>
      </c>
      <c r="AL1802" s="78" t="e">
        <f>VLOOKUP($E1802,Invoicing!$A$1:$H$8,MATCH(TRACKER!$N1804,Invoicing!$A$1:$H$1,0),FALSE)</f>
        <v>#N/A</v>
      </c>
      <c r="AM1802" s="78">
        <f>VLOOKUP($E1802,Invoicing!$A$1:$H$8,MATCH(TRACKER!$O$1,Invoicing!$A$1:$H$1,0),FALSE)</f>
        <v>50</v>
      </c>
      <c r="AN1802" s="78">
        <f t="shared" si="574"/>
        <v>50</v>
      </c>
      <c r="AO1802" s="2">
        <f t="shared" si="575"/>
        <v>3</v>
      </c>
      <c r="AP1802" s="2" t="str">
        <f t="shared" si="576"/>
        <v>WEEK</v>
      </c>
      <c r="AQ1802" s="2" t="str">
        <f t="shared" si="577"/>
        <v>LOGIXWEEK</v>
      </c>
      <c r="AR1802" s="71">
        <f t="shared" si="578"/>
        <v>580</v>
      </c>
      <c r="AS1802" s="71">
        <f>VLOOKUP(AJ1802,Invoicing!A:K,10,FALSE)</f>
        <v>25</v>
      </c>
      <c r="AT1802" s="71">
        <f t="shared" si="579"/>
        <v>605</v>
      </c>
    </row>
    <row r="1803" spans="1:47">
      <c r="A1803" s="37" t="s">
        <v>58</v>
      </c>
      <c r="B1803" s="3" t="s">
        <v>38</v>
      </c>
      <c r="C1803" s="11">
        <v>45577.825694444444</v>
      </c>
      <c r="D1803" s="11">
        <v>45577.791666666664</v>
      </c>
      <c r="E1803" s="11" t="s">
        <v>45</v>
      </c>
      <c r="F1803" s="11" t="s">
        <v>40</v>
      </c>
      <c r="G1803" s="3" t="s">
        <v>1980</v>
      </c>
      <c r="H1803" s="3" t="s">
        <v>41</v>
      </c>
      <c r="I1803" s="11">
        <v>45579.416666666664</v>
      </c>
      <c r="J1803" s="12">
        <v>45579.368055555555</v>
      </c>
      <c r="K1803" s="12">
        <v>45579.416666666664</v>
      </c>
      <c r="L1803" s="12">
        <v>45579.368055555555</v>
      </c>
      <c r="M1803" s="12" t="s">
        <v>115</v>
      </c>
      <c r="N1803" s="3" t="s">
        <v>42</v>
      </c>
      <c r="O1803" s="3">
        <v>0</v>
      </c>
      <c r="P1803" s="1">
        <f t="shared" si="560"/>
        <v>42</v>
      </c>
      <c r="Q1803" s="1">
        <f t="shared" si="561"/>
        <v>10</v>
      </c>
      <c r="R1803" s="72">
        <f t="shared" si="562"/>
        <v>45579.368055555555</v>
      </c>
      <c r="S1803" s="73">
        <f t="shared" si="563"/>
        <v>1.5909722222204437</v>
      </c>
      <c r="T1803" s="74">
        <f>Table2[[#This Row],[ETA A OFRECIMIENTO]]*24</f>
        <v>38.183333333290648</v>
      </c>
      <c r="U1803" s="1" t="str">
        <f t="shared" si="564"/>
        <v>YES</v>
      </c>
      <c r="V1803" s="73">
        <f t="shared" si="565"/>
        <v>0</v>
      </c>
      <c r="W1803" s="74">
        <f>Table2[[#This Row],[DEL. AVAILABLE A SLOT]]*24</f>
        <v>0</v>
      </c>
      <c r="X1803" s="1" t="str">
        <f t="shared" si="566"/>
        <v>SI</v>
      </c>
      <c r="Y1803" s="73">
        <f t="shared" si="567"/>
        <v>1.5909722222204437</v>
      </c>
      <c r="Z1803" s="74">
        <f>Table2[[#This Row],[ETA A TIMESLOT]]*24</f>
        <v>38.183333333290648</v>
      </c>
      <c r="AA1803" s="73">
        <f t="shared" si="568"/>
        <v>0</v>
      </c>
      <c r="AB1803" s="73" t="str">
        <f t="shared" si="569"/>
        <v>SI</v>
      </c>
      <c r="AC1803" s="74">
        <f>Table2[[#This Row],[PUNTUALIDAD (H)]]*24</f>
        <v>0</v>
      </c>
      <c r="AD1803" s="73">
        <f t="shared" si="570"/>
        <v>1.5423611111109494</v>
      </c>
      <c r="AE1803" s="74">
        <f>Table2[[#This Row],[ATA TO UNLOADING]]*24</f>
        <v>37.016666666662786</v>
      </c>
      <c r="AF1803" s="74" t="str">
        <f>IF(Table2[[#This Row],[ATA TO UNLOADING 2]]&lt;=48,"YES","NO")</f>
        <v>YES</v>
      </c>
      <c r="AG1803" s="75">
        <f t="shared" si="571"/>
        <v>0.41666666666424135</v>
      </c>
      <c r="AH1803" s="2" t="s">
        <v>42</v>
      </c>
      <c r="AI1803" s="2" t="str">
        <f t="shared" si="572"/>
        <v>TCKU7186963</v>
      </c>
      <c r="AJ1803" s="76" t="str">
        <f t="shared" si="573"/>
        <v>OM TRANSPORT</v>
      </c>
      <c r="AK1803" s="77">
        <f>IF($M1803="TRUCK",VLOOKUP($AQ1803,Invoicing!$A$17:$B$49,MATCH($AK$1,Invoicing!$A$17:$B$17,0),FALSE),VLOOKUP($AQ1803,Invoicing!$N$17:$O$21,MATCH($AK$1,Invoicing!$N$17:$O$17,0),FALSE))</f>
        <v>475</v>
      </c>
      <c r="AL1803" s="78" t="e">
        <f>VLOOKUP($E1803,Invoicing!$A$1:$H$8,MATCH(TRACKER!$N1805,Invoicing!$A$1:$H$1,0),FALSE)</f>
        <v>#N/A</v>
      </c>
      <c r="AM1803" s="78">
        <f>VLOOKUP($E1803,Invoicing!$A$1:$H$8,MATCH(TRACKER!$O$1,Invoicing!$A$1:$H$1,0),FALSE)</f>
        <v>50</v>
      </c>
      <c r="AN1803" s="78">
        <f t="shared" si="574"/>
        <v>0</v>
      </c>
      <c r="AO1803" s="2">
        <f t="shared" si="575"/>
        <v>1</v>
      </c>
      <c r="AP1803" s="2" t="str">
        <f t="shared" si="576"/>
        <v>WEEK</v>
      </c>
      <c r="AQ1803" s="2" t="str">
        <f t="shared" si="577"/>
        <v>OM TRANSPORTWEEK</v>
      </c>
      <c r="AR1803" s="71">
        <f t="shared" si="578"/>
        <v>475</v>
      </c>
      <c r="AS1803" s="71">
        <f>VLOOKUP(AJ1803,Invoicing!A:K,10,FALSE)</f>
        <v>25</v>
      </c>
      <c r="AT1803" s="71">
        <f t="shared" si="579"/>
        <v>500</v>
      </c>
    </row>
    <row r="1804" spans="1:47">
      <c r="A1804" s="37" t="s">
        <v>58</v>
      </c>
      <c r="B1804" s="3" t="s">
        <v>38</v>
      </c>
      <c r="C1804" s="11">
        <v>45577.825694444444</v>
      </c>
      <c r="D1804" s="11">
        <v>45577.791666666664</v>
      </c>
      <c r="E1804" s="11" t="s">
        <v>45</v>
      </c>
      <c r="F1804" s="11" t="s">
        <v>40</v>
      </c>
      <c r="G1804" s="3" t="s">
        <v>1981</v>
      </c>
      <c r="H1804" s="3" t="s">
        <v>41</v>
      </c>
      <c r="I1804" s="11">
        <v>45579.416666666664</v>
      </c>
      <c r="J1804" s="12">
        <v>45581.625</v>
      </c>
      <c r="K1804" s="12">
        <v>45581.625</v>
      </c>
      <c r="L1804" s="12">
        <v>45581.638888888891</v>
      </c>
      <c r="M1804" s="12" t="s">
        <v>115</v>
      </c>
      <c r="N1804" s="3" t="s">
        <v>42</v>
      </c>
      <c r="O1804" s="3">
        <v>0</v>
      </c>
      <c r="P1804" s="1">
        <f t="shared" si="560"/>
        <v>42</v>
      </c>
      <c r="Q1804" s="1">
        <f t="shared" si="561"/>
        <v>10</v>
      </c>
      <c r="R1804" s="72">
        <f t="shared" si="562"/>
        <v>45581.625</v>
      </c>
      <c r="S1804" s="73">
        <f t="shared" si="563"/>
        <v>1.5909722222204437</v>
      </c>
      <c r="T1804" s="74">
        <f>Table2[[#This Row],[ETA A OFRECIMIENTO]]*24</f>
        <v>38.183333333290648</v>
      </c>
      <c r="U1804" s="1" t="str">
        <f t="shared" si="564"/>
        <v>YES</v>
      </c>
      <c r="V1804" s="73">
        <f t="shared" si="565"/>
        <v>2.2083333333357587</v>
      </c>
      <c r="W1804" s="74">
        <f>Table2[[#This Row],[DEL. AVAILABLE A SLOT]]*24</f>
        <v>53.000000000058208</v>
      </c>
      <c r="X1804" s="1" t="str">
        <f t="shared" si="566"/>
        <v>NO</v>
      </c>
      <c r="Y1804" s="73">
        <f t="shared" si="567"/>
        <v>3.7993055555562023</v>
      </c>
      <c r="Z1804" s="74">
        <f>Table2[[#This Row],[ETA A TIMESLOT]]*24</f>
        <v>91.183333333348855</v>
      </c>
      <c r="AA1804" s="73">
        <f t="shared" si="568"/>
        <v>0</v>
      </c>
      <c r="AB1804" s="73" t="str">
        <f t="shared" si="569"/>
        <v>SI</v>
      </c>
      <c r="AC1804" s="74">
        <f>Table2[[#This Row],[PUNTUALIDAD (H)]]*24</f>
        <v>0</v>
      </c>
      <c r="AD1804" s="73">
        <f t="shared" si="570"/>
        <v>3.8131944444467081</v>
      </c>
      <c r="AE1804" s="74">
        <f>Table2[[#This Row],[ATA TO UNLOADING]]*24</f>
        <v>91.516666666720994</v>
      </c>
      <c r="AF1804" s="74" t="str">
        <f>IF(Table2[[#This Row],[ATA TO UNLOADING 2]]&lt;=48,"YES","NO")</f>
        <v>NO</v>
      </c>
      <c r="AG1804" s="75">
        <f t="shared" si="571"/>
        <v>0.625</v>
      </c>
      <c r="AH1804" s="2" t="s">
        <v>42</v>
      </c>
      <c r="AI1804" s="2" t="str">
        <f t="shared" si="572"/>
        <v>TCKU7207460</v>
      </c>
      <c r="AJ1804" s="76" t="str">
        <f t="shared" si="573"/>
        <v>OM TRANSPORT</v>
      </c>
      <c r="AK1804" s="77">
        <f>IF($M1804="TRUCK",VLOOKUP($AQ1804,Invoicing!$A$17:$B$49,MATCH($AK$1,Invoicing!$A$17:$B$17,0),FALSE),VLOOKUP($AQ1804,Invoicing!$N$17:$O$21,MATCH($AK$1,Invoicing!$N$17:$O$17,0),FALSE))</f>
        <v>475</v>
      </c>
      <c r="AL1804" s="78" t="e">
        <f>VLOOKUP($E1804,Invoicing!$A$1:$H$8,MATCH(TRACKER!$N1806,Invoicing!$A$1:$H$1,0),FALSE)</f>
        <v>#N/A</v>
      </c>
      <c r="AM1804" s="78">
        <f>VLOOKUP($E1804,Invoicing!$A$1:$H$8,MATCH(TRACKER!$O$1,Invoicing!$A$1:$H$1,0),FALSE)</f>
        <v>50</v>
      </c>
      <c r="AN1804" s="78">
        <f t="shared" si="574"/>
        <v>0</v>
      </c>
      <c r="AO1804" s="2">
        <f t="shared" si="575"/>
        <v>3</v>
      </c>
      <c r="AP1804" s="2" t="str">
        <f t="shared" si="576"/>
        <v>WEEK</v>
      </c>
      <c r="AQ1804" s="2" t="str">
        <f t="shared" si="577"/>
        <v>OM TRANSPORTWEEK</v>
      </c>
      <c r="AR1804" s="71">
        <f t="shared" si="578"/>
        <v>475</v>
      </c>
      <c r="AS1804" s="71">
        <f>VLOOKUP(AJ1804,Invoicing!A:K,10,FALSE)</f>
        <v>25</v>
      </c>
      <c r="AT1804" s="71">
        <f t="shared" si="579"/>
        <v>500</v>
      </c>
    </row>
    <row r="1805" spans="1:47">
      <c r="A1805" s="37" t="s">
        <v>58</v>
      </c>
      <c r="B1805" s="3" t="s">
        <v>38</v>
      </c>
      <c r="C1805" s="11">
        <v>45577.825694444444</v>
      </c>
      <c r="D1805" s="11">
        <v>45577.791666666664</v>
      </c>
      <c r="E1805" s="11" t="s">
        <v>45</v>
      </c>
      <c r="F1805" s="11" t="s">
        <v>40</v>
      </c>
      <c r="G1805" s="3" t="s">
        <v>1982</v>
      </c>
      <c r="H1805" s="3" t="s">
        <v>41</v>
      </c>
      <c r="I1805" s="11">
        <v>45579.416666666664</v>
      </c>
      <c r="J1805" s="12">
        <v>45579.458333333336</v>
      </c>
      <c r="K1805" s="12">
        <v>45579.479166666664</v>
      </c>
      <c r="L1805" s="12">
        <v>45579.458333333336</v>
      </c>
      <c r="M1805" s="12" t="s">
        <v>115</v>
      </c>
      <c r="N1805" s="3" t="s">
        <v>42</v>
      </c>
      <c r="O1805" s="3">
        <v>2</v>
      </c>
      <c r="P1805" s="1">
        <f t="shared" si="560"/>
        <v>42</v>
      </c>
      <c r="Q1805" s="1">
        <f t="shared" si="561"/>
        <v>10</v>
      </c>
      <c r="R1805" s="72">
        <f t="shared" si="562"/>
        <v>45579.458333333336</v>
      </c>
      <c r="S1805" s="73">
        <f t="shared" si="563"/>
        <v>1.5909722222204437</v>
      </c>
      <c r="T1805" s="74">
        <f>Table2[[#This Row],[ETA A OFRECIMIENTO]]*24</f>
        <v>38.183333333290648</v>
      </c>
      <c r="U1805" s="1" t="str">
        <f t="shared" si="564"/>
        <v>YES</v>
      </c>
      <c r="V1805" s="73">
        <f t="shared" si="565"/>
        <v>6.25E-2</v>
      </c>
      <c r="W1805" s="74">
        <f>Table2[[#This Row],[DEL. AVAILABLE A SLOT]]*24</f>
        <v>1.5</v>
      </c>
      <c r="X1805" s="1" t="str">
        <f t="shared" si="566"/>
        <v>SI</v>
      </c>
      <c r="Y1805" s="73">
        <f t="shared" si="567"/>
        <v>1.6534722222204437</v>
      </c>
      <c r="Z1805" s="74">
        <f>Table2[[#This Row],[ETA A TIMESLOT]]*24</f>
        <v>39.683333333290648</v>
      </c>
      <c r="AA1805" s="73">
        <f t="shared" si="568"/>
        <v>0</v>
      </c>
      <c r="AB1805" s="73" t="str">
        <f t="shared" si="569"/>
        <v>SI</v>
      </c>
      <c r="AC1805" s="74">
        <f>Table2[[#This Row],[PUNTUALIDAD (H)]]*24</f>
        <v>0</v>
      </c>
      <c r="AD1805" s="73">
        <f t="shared" si="570"/>
        <v>1.632638888891961</v>
      </c>
      <c r="AE1805" s="74">
        <f>Table2[[#This Row],[ATA TO UNLOADING]]*24</f>
        <v>39.183333333407063</v>
      </c>
      <c r="AF1805" s="74" t="str">
        <f>IF(Table2[[#This Row],[ATA TO UNLOADING 2]]&lt;=48,"YES","NO")</f>
        <v>YES</v>
      </c>
      <c r="AG1805" s="75">
        <f t="shared" si="571"/>
        <v>0.47916666666424135</v>
      </c>
      <c r="AH1805" s="2" t="s">
        <v>42</v>
      </c>
      <c r="AI1805" s="2" t="str">
        <f t="shared" si="572"/>
        <v>TCKU7448390</v>
      </c>
      <c r="AJ1805" s="76" t="str">
        <f t="shared" si="573"/>
        <v>OM TRANSPORT</v>
      </c>
      <c r="AK1805" s="77">
        <f>IF($M1805="TRUCK",VLOOKUP($AQ1805,Invoicing!$A$17:$B$49,MATCH($AK$1,Invoicing!$A$17:$B$17,0),FALSE),VLOOKUP($AQ1805,Invoicing!$N$17:$O$21,MATCH($AK$1,Invoicing!$N$17:$O$17,0),FALSE))</f>
        <v>475</v>
      </c>
      <c r="AL1805" s="78" t="e">
        <f>VLOOKUP($E1805,Invoicing!$A$1:$H$8,MATCH(TRACKER!$N1807,Invoicing!$A$1:$H$1,0),FALSE)</f>
        <v>#N/A</v>
      </c>
      <c r="AM1805" s="78">
        <f>VLOOKUP($E1805,Invoicing!$A$1:$H$8,MATCH(TRACKER!$O$1,Invoicing!$A$1:$H$1,0),FALSE)</f>
        <v>50</v>
      </c>
      <c r="AN1805" s="78">
        <f t="shared" si="574"/>
        <v>100</v>
      </c>
      <c r="AO1805" s="2">
        <f t="shared" si="575"/>
        <v>1</v>
      </c>
      <c r="AP1805" s="2" t="str">
        <f t="shared" si="576"/>
        <v>WEEK</v>
      </c>
      <c r="AQ1805" s="2" t="str">
        <f t="shared" si="577"/>
        <v>OM TRANSPORTWEEK</v>
      </c>
      <c r="AR1805" s="71">
        <f t="shared" si="578"/>
        <v>575</v>
      </c>
      <c r="AS1805" s="71">
        <f>VLOOKUP(AJ1805,Invoicing!A:K,10,FALSE)</f>
        <v>25</v>
      </c>
      <c r="AT1805" s="71">
        <f t="shared" si="579"/>
        <v>600</v>
      </c>
    </row>
    <row r="1806" spans="1:47">
      <c r="A1806" s="37" t="s">
        <v>58</v>
      </c>
      <c r="B1806" s="3" t="s">
        <v>38</v>
      </c>
      <c r="C1806" s="11">
        <v>45577.825694444444</v>
      </c>
      <c r="D1806" s="11">
        <v>45577.791666666664</v>
      </c>
      <c r="E1806" s="11" t="s">
        <v>44</v>
      </c>
      <c r="F1806" s="11" t="s">
        <v>40</v>
      </c>
      <c r="G1806" s="3" t="s">
        <v>1983</v>
      </c>
      <c r="H1806" s="3" t="s">
        <v>46</v>
      </c>
      <c r="I1806" s="11">
        <v>45579.416666666664</v>
      </c>
      <c r="J1806" s="12">
        <v>45582.222222222219</v>
      </c>
      <c r="K1806" s="12">
        <v>45582.1875</v>
      </c>
      <c r="L1806" s="12">
        <v>45582.236111111109</v>
      </c>
      <c r="M1806" s="12" t="s">
        <v>115</v>
      </c>
      <c r="N1806" s="3" t="s">
        <v>42</v>
      </c>
      <c r="O1806" s="3">
        <v>0</v>
      </c>
      <c r="P1806" s="1">
        <f t="shared" si="560"/>
        <v>42</v>
      </c>
      <c r="Q1806" s="1">
        <f t="shared" si="561"/>
        <v>10</v>
      </c>
      <c r="R1806" s="72">
        <f t="shared" si="562"/>
        <v>45582.222222222219</v>
      </c>
      <c r="S1806" s="73">
        <f t="shared" si="563"/>
        <v>1.5909722222204437</v>
      </c>
      <c r="T1806" s="74">
        <f>Table2[[#This Row],[ETA A OFRECIMIENTO]]*24</f>
        <v>38.183333333290648</v>
      </c>
      <c r="U1806" s="1" t="str">
        <f t="shared" si="564"/>
        <v>YES</v>
      </c>
      <c r="V1806" s="73">
        <f t="shared" si="565"/>
        <v>2.7708333333357587</v>
      </c>
      <c r="W1806" s="74">
        <f>Table2[[#This Row],[DEL. AVAILABLE A SLOT]]*24</f>
        <v>66.500000000058208</v>
      </c>
      <c r="X1806" s="1" t="str">
        <f t="shared" si="566"/>
        <v>NO</v>
      </c>
      <c r="Y1806" s="73">
        <f t="shared" si="567"/>
        <v>4.3618055555562023</v>
      </c>
      <c r="Z1806" s="74">
        <f>Table2[[#This Row],[ETA A TIMESLOT]]*24</f>
        <v>104.68333333334886</v>
      </c>
      <c r="AA1806" s="73">
        <f t="shared" si="568"/>
        <v>3.4722222218988463E-2</v>
      </c>
      <c r="AB1806" s="73" t="str">
        <f t="shared" si="569"/>
        <v>NO</v>
      </c>
      <c r="AC1806" s="74">
        <f>Table2[[#This Row],[PUNTUALIDAD (H)]]*24</f>
        <v>0.83333333325572312</v>
      </c>
      <c r="AD1806" s="73">
        <f t="shared" si="570"/>
        <v>4.4104166666656965</v>
      </c>
      <c r="AE1806" s="74">
        <f>Table2[[#This Row],[ATA TO UNLOADING]]*24</f>
        <v>105.84999999997672</v>
      </c>
      <c r="AF1806" s="74" t="str">
        <f>IF(Table2[[#This Row],[ATA TO UNLOADING 2]]&lt;=48,"YES","NO")</f>
        <v>NO</v>
      </c>
      <c r="AG1806" s="75">
        <f t="shared" si="571"/>
        <v>0.1875</v>
      </c>
      <c r="AH1806" s="2" t="s">
        <v>42</v>
      </c>
      <c r="AI1806" s="2" t="str">
        <f t="shared" si="572"/>
        <v>TCLU5642070</v>
      </c>
      <c r="AJ1806" s="76" t="str">
        <f t="shared" si="573"/>
        <v>MSI</v>
      </c>
      <c r="AK1806" s="77">
        <f>IF($M1806="TRUCK",VLOOKUP($AQ1806,Invoicing!$A$17:$B$49,MATCH($AK$1,Invoicing!$A$17:$B$17,0),FALSE),VLOOKUP($AQ1806,Invoicing!$N$17:$O$21,MATCH($AK$1,Invoicing!$N$17:$O$17,0),FALSE))</f>
        <v>480</v>
      </c>
      <c r="AL1806" s="78" t="e">
        <f>VLOOKUP($E1806,Invoicing!$A$1:$H$8,MATCH(TRACKER!$N1808,Invoicing!$A$1:$H$1,0),FALSE)</f>
        <v>#N/A</v>
      </c>
      <c r="AM1806" s="78">
        <f>VLOOKUP($E1806,Invoicing!$A$1:$H$8,MATCH(TRACKER!$O$1,Invoicing!$A$1:$H$1,0),FALSE)</f>
        <v>50</v>
      </c>
      <c r="AN1806" s="78">
        <f t="shared" si="574"/>
        <v>0</v>
      </c>
      <c r="AO1806" s="2">
        <f t="shared" si="575"/>
        <v>4</v>
      </c>
      <c r="AP1806" s="2" t="str">
        <f t="shared" si="576"/>
        <v>WEEK</v>
      </c>
      <c r="AQ1806" s="2" t="str">
        <f t="shared" si="577"/>
        <v>MSIWEEK</v>
      </c>
      <c r="AR1806" s="71">
        <f t="shared" si="578"/>
        <v>480</v>
      </c>
      <c r="AS1806" s="71">
        <f>VLOOKUP(AJ1806,Invoicing!A:K,10,FALSE)</f>
        <v>25</v>
      </c>
      <c r="AT1806" s="71">
        <f t="shared" si="579"/>
        <v>505</v>
      </c>
    </row>
    <row r="1807" spans="1:47">
      <c r="A1807" s="37" t="s">
        <v>58</v>
      </c>
      <c r="B1807" s="3" t="s">
        <v>38</v>
      </c>
      <c r="C1807" s="11">
        <v>45577.825694444444</v>
      </c>
      <c r="D1807" s="11">
        <v>45577.791666666664</v>
      </c>
      <c r="E1807" s="11" t="s">
        <v>45</v>
      </c>
      <c r="F1807" s="11" t="s">
        <v>40</v>
      </c>
      <c r="G1807" s="3" t="s">
        <v>1984</v>
      </c>
      <c r="H1807" s="3" t="s">
        <v>41</v>
      </c>
      <c r="I1807" s="11">
        <v>45579.416666666664</v>
      </c>
      <c r="J1807" s="12">
        <v>45580.836805555555</v>
      </c>
      <c r="K1807" s="12">
        <v>45580.833333333336</v>
      </c>
      <c r="L1807" s="12">
        <v>45580.850694444445</v>
      </c>
      <c r="M1807" s="12" t="s">
        <v>115</v>
      </c>
      <c r="N1807" s="3" t="s">
        <v>42</v>
      </c>
      <c r="O1807" s="3">
        <v>2</v>
      </c>
      <c r="P1807" s="1">
        <f t="shared" si="560"/>
        <v>42</v>
      </c>
      <c r="Q1807" s="1">
        <f t="shared" si="561"/>
        <v>10</v>
      </c>
      <c r="R1807" s="72">
        <f t="shared" si="562"/>
        <v>45580.836805555555</v>
      </c>
      <c r="S1807" s="73">
        <f t="shared" si="563"/>
        <v>1.5909722222204437</v>
      </c>
      <c r="T1807" s="74">
        <f>Table2[[#This Row],[ETA A OFRECIMIENTO]]*24</f>
        <v>38.183333333290648</v>
      </c>
      <c r="U1807" s="1" t="str">
        <f t="shared" si="564"/>
        <v>YES</v>
      </c>
      <c r="V1807" s="73">
        <f t="shared" si="565"/>
        <v>1.4166666666715173</v>
      </c>
      <c r="W1807" s="74">
        <f>Table2[[#This Row],[DEL. AVAILABLE A SLOT]]*24</f>
        <v>34.000000000116415</v>
      </c>
      <c r="X1807" s="1" t="str">
        <f t="shared" si="566"/>
        <v>NO</v>
      </c>
      <c r="Y1807" s="73">
        <f t="shared" si="567"/>
        <v>3.007638888891961</v>
      </c>
      <c r="Z1807" s="74">
        <f>Table2[[#This Row],[ETA A TIMESLOT]]*24</f>
        <v>72.183333333407063</v>
      </c>
      <c r="AA1807" s="73">
        <f t="shared" si="568"/>
        <v>3.4722222189884633E-3</v>
      </c>
      <c r="AB1807" s="73" t="str">
        <f t="shared" si="569"/>
        <v>SI</v>
      </c>
      <c r="AC1807" s="74">
        <f>Table2[[#This Row],[PUNTUALIDAD (H)]]*24</f>
        <v>8.3333333255723119E-2</v>
      </c>
      <c r="AD1807" s="73">
        <f t="shared" si="570"/>
        <v>3.0250000000014552</v>
      </c>
      <c r="AE1807" s="74">
        <f>Table2[[#This Row],[ATA TO UNLOADING]]*24</f>
        <v>72.600000000034925</v>
      </c>
      <c r="AF1807" s="74" t="str">
        <f>IF(Table2[[#This Row],[ATA TO UNLOADING 2]]&lt;=48,"YES","NO")</f>
        <v>NO</v>
      </c>
      <c r="AG1807" s="75">
        <f t="shared" si="571"/>
        <v>0.83333333333575865</v>
      </c>
      <c r="AH1807" s="2" t="s">
        <v>24</v>
      </c>
      <c r="AI1807" s="2" t="str">
        <f t="shared" si="572"/>
        <v>TCLU8246323</v>
      </c>
      <c r="AJ1807" s="76" t="str">
        <f t="shared" si="573"/>
        <v>OM TRANSPORT</v>
      </c>
      <c r="AK1807" s="77">
        <f>IF($M1807="TRUCK",VLOOKUP($AQ1807,Invoicing!$A$17:$B$49,MATCH($AK$1,Invoicing!$A$17:$B$17,0),FALSE),VLOOKUP($AQ1807,Invoicing!$N$17:$O$21,MATCH($AK$1,Invoicing!$N$17:$O$17,0),FALSE))</f>
        <v>475</v>
      </c>
      <c r="AL1807" s="78" t="e">
        <f>VLOOKUP($E1807,Invoicing!$A$1:$H$8,MATCH(TRACKER!$N1809,Invoicing!$A$1:$H$1,0),FALSE)</f>
        <v>#N/A</v>
      </c>
      <c r="AM1807" s="78">
        <f>VLOOKUP($E1807,Invoicing!$A$1:$H$8,MATCH(TRACKER!$O$1,Invoicing!$A$1:$H$1,0),FALSE)</f>
        <v>50</v>
      </c>
      <c r="AN1807" s="78">
        <f t="shared" si="574"/>
        <v>100</v>
      </c>
      <c r="AO1807" s="2">
        <f t="shared" si="575"/>
        <v>2</v>
      </c>
      <c r="AP1807" s="2" t="str">
        <f t="shared" si="576"/>
        <v>NIGHT</v>
      </c>
      <c r="AQ1807" s="2" t="str">
        <f t="shared" si="577"/>
        <v>OM TRANSPORTNIGHT</v>
      </c>
      <c r="AR1807" s="71">
        <f t="shared" si="578"/>
        <v>575</v>
      </c>
      <c r="AS1807" s="71">
        <f>VLOOKUP(AJ1807,Invoicing!A:K,10,FALSE)</f>
        <v>25</v>
      </c>
      <c r="AT1807" s="71">
        <f t="shared" si="579"/>
        <v>600</v>
      </c>
    </row>
    <row r="1808" spans="1:47">
      <c r="A1808" s="37" t="s">
        <v>58</v>
      </c>
      <c r="B1808" s="3" t="s">
        <v>38</v>
      </c>
      <c r="C1808" s="11">
        <v>45577.825694444444</v>
      </c>
      <c r="D1808" s="11">
        <v>45577.791666666664</v>
      </c>
      <c r="E1808" s="11" t="s">
        <v>49</v>
      </c>
      <c r="F1808" s="11" t="s">
        <v>40</v>
      </c>
      <c r="G1808" s="3" t="s">
        <v>1985</v>
      </c>
      <c r="H1808" s="3" t="s">
        <v>41</v>
      </c>
      <c r="I1808" s="11">
        <v>45579.416666666664</v>
      </c>
      <c r="J1808" s="12">
        <v>45582.354166666664</v>
      </c>
      <c r="K1808" s="12">
        <v>45582.375</v>
      </c>
      <c r="L1808" s="12">
        <v>45582.364583333336</v>
      </c>
      <c r="M1808" s="12" t="s">
        <v>12</v>
      </c>
      <c r="N1808" s="3" t="s">
        <v>42</v>
      </c>
      <c r="O1808" s="3">
        <v>1</v>
      </c>
      <c r="P1808" s="1">
        <f t="shared" si="560"/>
        <v>42</v>
      </c>
      <c r="Q1808" s="1">
        <f t="shared" si="561"/>
        <v>10</v>
      </c>
      <c r="R1808" s="72">
        <f t="shared" si="562"/>
        <v>45582.354166666664</v>
      </c>
      <c r="S1808" s="73">
        <f t="shared" si="563"/>
        <v>1.5909722222204437</v>
      </c>
      <c r="T1808" s="74">
        <f>Table2[[#This Row],[ETA A OFRECIMIENTO]]*24</f>
        <v>38.183333333290648</v>
      </c>
      <c r="U1808" s="1" t="str">
        <f t="shared" si="564"/>
        <v>YES</v>
      </c>
      <c r="V1808" s="73">
        <f t="shared" si="565"/>
        <v>2.9583333333357587</v>
      </c>
      <c r="W1808" s="74">
        <f>Table2[[#This Row],[DEL. AVAILABLE A SLOT]]*24</f>
        <v>71.000000000058208</v>
      </c>
      <c r="X1808" s="1" t="str">
        <f t="shared" si="566"/>
        <v>NO</v>
      </c>
      <c r="Y1808" s="73">
        <f t="shared" si="567"/>
        <v>4.5493055555562023</v>
      </c>
      <c r="Z1808" s="74">
        <f>Table2[[#This Row],[ETA A TIMESLOT]]*24</f>
        <v>109.18333333334886</v>
      </c>
      <c r="AA1808" s="73">
        <f t="shared" si="568"/>
        <v>0</v>
      </c>
      <c r="AB1808" s="73" t="str">
        <f t="shared" si="569"/>
        <v>SI</v>
      </c>
      <c r="AC1808" s="74">
        <f>Table2[[#This Row],[PUNTUALIDAD (H)]]*24</f>
        <v>0</v>
      </c>
      <c r="AD1808" s="73">
        <f t="shared" si="570"/>
        <v>4.538888888891961</v>
      </c>
      <c r="AE1808" s="74">
        <f>Table2[[#This Row],[ATA TO UNLOADING]]*24</f>
        <v>108.93333333340706</v>
      </c>
      <c r="AF1808" s="74" t="str">
        <f>IF(Table2[[#This Row],[ATA TO UNLOADING 2]]&lt;=48,"YES","NO")</f>
        <v>NO</v>
      </c>
      <c r="AG1808" s="75">
        <f t="shared" si="571"/>
        <v>0.375</v>
      </c>
      <c r="AH1808" s="2" t="s">
        <v>42</v>
      </c>
      <c r="AI1808" s="2" t="str">
        <f t="shared" si="572"/>
        <v>TCLU9309637</v>
      </c>
      <c r="AJ1808" s="76" t="str">
        <f t="shared" si="573"/>
        <v>CTU FLEVOKUST BV</v>
      </c>
      <c r="AK1808" s="77">
        <f>IF($M1808="TRUCK",VLOOKUP($AQ1808,Invoicing!$A$17:$B$49,MATCH($AK$1,Invoicing!$A$17:$B$17,0),FALSE),VLOOKUP($AQ1808,Invoicing!$N$17:$O$21,MATCH($AK$1,Invoicing!$N$17:$O$17,0),FALSE))</f>
        <v>380</v>
      </c>
      <c r="AL1808" s="78" t="e">
        <f>VLOOKUP($E1808,Invoicing!$A$1:$H$8,MATCH(TRACKER!$N1810,Invoicing!$A$1:$H$1,0),FALSE)</f>
        <v>#N/A</v>
      </c>
      <c r="AM1808" s="78">
        <v>35</v>
      </c>
      <c r="AN1808" s="78">
        <f t="shared" si="574"/>
        <v>35</v>
      </c>
      <c r="AO1808" s="2">
        <f t="shared" si="575"/>
        <v>4</v>
      </c>
      <c r="AP1808" s="2" t="str">
        <f t="shared" si="576"/>
        <v>WEEK</v>
      </c>
      <c r="AQ1808" s="2" t="str">
        <f t="shared" si="577"/>
        <v>CTU FLEVOKUST BVWEEK</v>
      </c>
      <c r="AR1808" s="71">
        <f t="shared" si="578"/>
        <v>415</v>
      </c>
      <c r="AS1808" s="71">
        <f>VLOOKUP(AJ1808,Invoicing!A:K,10,FALSE)</f>
        <v>0</v>
      </c>
      <c r="AT1808" s="71">
        <f t="shared" si="579"/>
        <v>415</v>
      </c>
    </row>
    <row r="1809" spans="1:47">
      <c r="A1809" s="37" t="s">
        <v>58</v>
      </c>
      <c r="B1809" s="3" t="s">
        <v>38</v>
      </c>
      <c r="C1809" s="11">
        <v>45577.825694444444</v>
      </c>
      <c r="D1809" s="11">
        <v>45577.791666666664</v>
      </c>
      <c r="E1809" s="11" t="s">
        <v>45</v>
      </c>
      <c r="F1809" s="11" t="s">
        <v>40</v>
      </c>
      <c r="G1809" s="3" t="s">
        <v>1986</v>
      </c>
      <c r="H1809" s="3" t="s">
        <v>41</v>
      </c>
      <c r="I1809" s="11">
        <v>45579.416666666664</v>
      </c>
      <c r="J1809" s="12">
        <v>45579.854166666664</v>
      </c>
      <c r="K1809" s="12">
        <v>45579.854166666664</v>
      </c>
      <c r="L1809" s="12">
        <v>45579.878472222219</v>
      </c>
      <c r="M1809" s="12" t="s">
        <v>115</v>
      </c>
      <c r="N1809" s="3" t="s">
        <v>42</v>
      </c>
      <c r="O1809" s="3">
        <v>0</v>
      </c>
      <c r="P1809" s="1">
        <f t="shared" si="560"/>
        <v>42</v>
      </c>
      <c r="Q1809" s="1">
        <f t="shared" si="561"/>
        <v>10</v>
      </c>
      <c r="R1809" s="72">
        <f t="shared" si="562"/>
        <v>45579.854166666664</v>
      </c>
      <c r="S1809" s="73">
        <f t="shared" si="563"/>
        <v>1.5909722222204437</v>
      </c>
      <c r="T1809" s="74">
        <f>Table2[[#This Row],[ETA A OFRECIMIENTO]]*24</f>
        <v>38.183333333290648</v>
      </c>
      <c r="U1809" s="1" t="str">
        <f t="shared" si="564"/>
        <v>YES</v>
      </c>
      <c r="V1809" s="73">
        <f t="shared" si="565"/>
        <v>0.4375</v>
      </c>
      <c r="W1809" s="74">
        <f>Table2[[#This Row],[DEL. AVAILABLE A SLOT]]*24</f>
        <v>10.5</v>
      </c>
      <c r="X1809" s="1" t="str">
        <f t="shared" si="566"/>
        <v>SI</v>
      </c>
      <c r="Y1809" s="73">
        <f t="shared" si="567"/>
        <v>2.0284722222204437</v>
      </c>
      <c r="Z1809" s="74">
        <f>Table2[[#This Row],[ETA A TIMESLOT]]*24</f>
        <v>48.683333333290648</v>
      </c>
      <c r="AA1809" s="73">
        <f t="shared" si="568"/>
        <v>0</v>
      </c>
      <c r="AB1809" s="73" t="str">
        <f t="shared" si="569"/>
        <v>SI</v>
      </c>
      <c r="AC1809" s="74">
        <f>Table2[[#This Row],[PUNTUALIDAD (H)]]*24</f>
        <v>0</v>
      </c>
      <c r="AD1809" s="73">
        <f t="shared" si="570"/>
        <v>2.0527777777751908</v>
      </c>
      <c r="AE1809" s="74">
        <f>Table2[[#This Row],[ATA TO UNLOADING]]*24</f>
        <v>49.266666666604578</v>
      </c>
      <c r="AF1809" s="74" t="str">
        <f>IF(Table2[[#This Row],[ATA TO UNLOADING 2]]&lt;=48,"YES","NO")</f>
        <v>NO</v>
      </c>
      <c r="AG1809" s="75">
        <f t="shared" si="571"/>
        <v>0.85416666666424135</v>
      </c>
      <c r="AH1809" s="2" t="s">
        <v>24</v>
      </c>
      <c r="AI1809" s="2" t="str">
        <f t="shared" si="572"/>
        <v>TCNU1125477</v>
      </c>
      <c r="AJ1809" s="76" t="str">
        <f t="shared" si="573"/>
        <v>OM TRANSPORT</v>
      </c>
      <c r="AK1809" s="77">
        <f>IF($M1809="TRUCK",VLOOKUP($AQ1809,Invoicing!$A$17:$B$49,MATCH($AK$1,Invoicing!$A$17:$B$17,0),FALSE),VLOOKUP($AQ1809,Invoicing!$N$17:$O$21,MATCH($AK$1,Invoicing!$N$17:$O$17,0),FALSE))</f>
        <v>475</v>
      </c>
      <c r="AL1809" s="78" t="e">
        <f>VLOOKUP($E1809,Invoicing!$A$1:$H$8,MATCH(TRACKER!$N1811,Invoicing!$A$1:$H$1,0),FALSE)</f>
        <v>#N/A</v>
      </c>
      <c r="AM1809" s="78">
        <f>VLOOKUP($E1809,Invoicing!$A$1:$H$8,MATCH(TRACKER!$O$1,Invoicing!$A$1:$H$1,0),FALSE)</f>
        <v>50</v>
      </c>
      <c r="AN1809" s="78">
        <f t="shared" si="574"/>
        <v>0</v>
      </c>
      <c r="AO1809" s="2">
        <f t="shared" si="575"/>
        <v>1</v>
      </c>
      <c r="AP1809" s="2" t="str">
        <f t="shared" si="576"/>
        <v>NIGHT</v>
      </c>
      <c r="AQ1809" s="2" t="str">
        <f t="shared" si="577"/>
        <v>OM TRANSPORTNIGHT</v>
      </c>
      <c r="AR1809" s="71">
        <f t="shared" si="578"/>
        <v>475</v>
      </c>
      <c r="AS1809" s="71">
        <f>VLOOKUP(AJ1809,Invoicing!A:K,10,FALSE)</f>
        <v>25</v>
      </c>
      <c r="AT1809" s="71">
        <f t="shared" si="579"/>
        <v>500</v>
      </c>
    </row>
    <row r="1810" spans="1:47">
      <c r="A1810" s="37" t="s">
        <v>58</v>
      </c>
      <c r="B1810" s="3" t="s">
        <v>38</v>
      </c>
      <c r="C1810" s="11">
        <v>45577.825694444444</v>
      </c>
      <c r="D1810" s="11">
        <v>45577.791666666664</v>
      </c>
      <c r="E1810" s="11" t="s">
        <v>49</v>
      </c>
      <c r="F1810" s="11" t="s">
        <v>40</v>
      </c>
      <c r="G1810" s="3" t="s">
        <v>1987</v>
      </c>
      <c r="H1810" s="3" t="s">
        <v>41</v>
      </c>
      <c r="I1810" s="11">
        <v>45579.416666666664</v>
      </c>
      <c r="J1810" s="12">
        <v>45582.552083333336</v>
      </c>
      <c r="K1810" s="12">
        <v>45582.583333333336</v>
      </c>
      <c r="L1810" s="12">
        <v>45582.559027777781</v>
      </c>
      <c r="M1810" s="61" t="s">
        <v>12</v>
      </c>
      <c r="N1810" s="3" t="s">
        <v>42</v>
      </c>
      <c r="O1810" s="3">
        <v>0</v>
      </c>
      <c r="P1810" s="1">
        <f t="shared" si="560"/>
        <v>42</v>
      </c>
      <c r="Q1810" s="1">
        <f t="shared" si="561"/>
        <v>10</v>
      </c>
      <c r="R1810" s="72">
        <f t="shared" si="562"/>
        <v>45582.552083333336</v>
      </c>
      <c r="S1810" s="73">
        <f t="shared" si="563"/>
        <v>1.5909722222204437</v>
      </c>
      <c r="T1810" s="74">
        <f>Table2[[#This Row],[ETA A OFRECIMIENTO]]*24</f>
        <v>38.183333333290648</v>
      </c>
      <c r="U1810" s="1" t="str">
        <f t="shared" si="564"/>
        <v>YES</v>
      </c>
      <c r="V1810" s="73">
        <f t="shared" si="565"/>
        <v>3.1666666666715173</v>
      </c>
      <c r="W1810" s="74">
        <f>Table2[[#This Row],[DEL. AVAILABLE A SLOT]]*24</f>
        <v>76.000000000116415</v>
      </c>
      <c r="X1810" s="1" t="str">
        <f t="shared" si="566"/>
        <v>NO</v>
      </c>
      <c r="Y1810" s="73">
        <f t="shared" si="567"/>
        <v>4.757638888891961</v>
      </c>
      <c r="Z1810" s="74">
        <f>Table2[[#This Row],[ETA A TIMESLOT]]*24</f>
        <v>114.18333333340706</v>
      </c>
      <c r="AA1810" s="73">
        <f t="shared" si="568"/>
        <v>0</v>
      </c>
      <c r="AB1810" s="73" t="str">
        <f t="shared" si="569"/>
        <v>SI</v>
      </c>
      <c r="AC1810" s="74">
        <f>Table2[[#This Row],[PUNTUALIDAD (H)]]*24</f>
        <v>0</v>
      </c>
      <c r="AD1810" s="73">
        <f t="shared" si="570"/>
        <v>4.7333333333372138</v>
      </c>
      <c r="AE1810" s="74">
        <f>Table2[[#This Row],[ATA TO UNLOADING]]*24</f>
        <v>113.60000000009313</v>
      </c>
      <c r="AF1810" s="74" t="str">
        <f>IF(Table2[[#This Row],[ATA TO UNLOADING 2]]&lt;=48,"YES","NO")</f>
        <v>NO</v>
      </c>
      <c r="AG1810" s="75">
        <f t="shared" si="571"/>
        <v>0.58333333333575865</v>
      </c>
      <c r="AH1810" s="2" t="s">
        <v>42</v>
      </c>
      <c r="AI1810" s="2" t="str">
        <f t="shared" si="572"/>
        <v>TCNU1803996</v>
      </c>
      <c r="AJ1810" s="76" t="str">
        <f t="shared" si="573"/>
        <v>CTU FLEVOKUST BV</v>
      </c>
      <c r="AK1810" s="77">
        <f>IF($M1810="TRUCK",VLOOKUP($AQ1810,Invoicing!$A$17:$B$49,MATCH($AK$1,Invoicing!$A$17:$B$17,0),FALSE),VLOOKUP($AQ1810,Invoicing!$N$17:$O$21,MATCH($AK$1,Invoicing!$N$17:$O$17,0),FALSE))</f>
        <v>380</v>
      </c>
      <c r="AL1810" s="78" t="e">
        <f>VLOOKUP($E1810,Invoicing!$A$1:$H$8,MATCH(TRACKER!$N1812,Invoicing!$A$1:$H$1,0),FALSE)</f>
        <v>#N/A</v>
      </c>
      <c r="AM1810" s="78">
        <v>35</v>
      </c>
      <c r="AN1810" s="78">
        <f t="shared" si="574"/>
        <v>0</v>
      </c>
      <c r="AO1810" s="2">
        <f t="shared" si="575"/>
        <v>4</v>
      </c>
      <c r="AP1810" s="2" t="str">
        <f t="shared" si="576"/>
        <v>WEEK</v>
      </c>
      <c r="AQ1810" s="2" t="str">
        <f t="shared" si="577"/>
        <v>CTU FLEVOKUST BVWEEK</v>
      </c>
      <c r="AR1810" s="71">
        <f t="shared" si="578"/>
        <v>380</v>
      </c>
      <c r="AS1810" s="71">
        <f>VLOOKUP(AJ1810,Invoicing!A:K,10,FALSE)</f>
        <v>0</v>
      </c>
      <c r="AT1810" s="71">
        <f t="shared" si="579"/>
        <v>380</v>
      </c>
    </row>
    <row r="1811" spans="1:47">
      <c r="A1811" s="37" t="s">
        <v>58</v>
      </c>
      <c r="B1811" s="3" t="s">
        <v>38</v>
      </c>
      <c r="C1811" s="11">
        <v>45577.825694444444</v>
      </c>
      <c r="D1811" s="11">
        <v>45577.791666666664</v>
      </c>
      <c r="E1811" s="11" t="s">
        <v>45</v>
      </c>
      <c r="F1811" s="11" t="s">
        <v>40</v>
      </c>
      <c r="G1811" s="3" t="s">
        <v>1988</v>
      </c>
      <c r="H1811" s="3" t="s">
        <v>41</v>
      </c>
      <c r="I1811" s="11">
        <v>45579.416666666664</v>
      </c>
      <c r="J1811" s="12">
        <v>45579.911111111112</v>
      </c>
      <c r="K1811" s="12">
        <v>45580.041666666664</v>
      </c>
      <c r="L1811" s="12">
        <v>45579.9375</v>
      </c>
      <c r="M1811" s="12" t="s">
        <v>115</v>
      </c>
      <c r="N1811" s="3" t="s">
        <v>42</v>
      </c>
      <c r="O1811" s="3">
        <v>1</v>
      </c>
      <c r="P1811" s="1">
        <f t="shared" si="560"/>
        <v>42</v>
      </c>
      <c r="Q1811" s="1">
        <f t="shared" si="561"/>
        <v>10</v>
      </c>
      <c r="R1811" s="72">
        <f t="shared" si="562"/>
        <v>45579.911111111112</v>
      </c>
      <c r="S1811" s="73">
        <f t="shared" si="563"/>
        <v>1.5909722222204437</v>
      </c>
      <c r="T1811" s="74">
        <f>Table2[[#This Row],[ETA A OFRECIMIENTO]]*24</f>
        <v>38.183333333290648</v>
      </c>
      <c r="U1811" s="1" t="str">
        <f t="shared" si="564"/>
        <v>YES</v>
      </c>
      <c r="V1811" s="73">
        <f t="shared" si="565"/>
        <v>0.625</v>
      </c>
      <c r="W1811" s="74">
        <f>Table2[[#This Row],[DEL. AVAILABLE A SLOT]]*24</f>
        <v>15</v>
      </c>
      <c r="X1811" s="1" t="str">
        <f t="shared" si="566"/>
        <v>SI</v>
      </c>
      <c r="Y1811" s="73">
        <f t="shared" si="567"/>
        <v>2.2159722222204437</v>
      </c>
      <c r="Z1811" s="74">
        <f>Table2[[#This Row],[ETA A TIMESLOT]]*24</f>
        <v>53.183333333290648</v>
      </c>
      <c r="AA1811" s="73">
        <f t="shared" si="568"/>
        <v>0</v>
      </c>
      <c r="AB1811" s="73" t="str">
        <f t="shared" si="569"/>
        <v>SI</v>
      </c>
      <c r="AC1811" s="74">
        <f>Table2[[#This Row],[PUNTUALIDAD (H)]]*24</f>
        <v>0</v>
      </c>
      <c r="AD1811" s="73">
        <f t="shared" si="570"/>
        <v>2.1118055555562023</v>
      </c>
      <c r="AE1811" s="74">
        <f>Table2[[#This Row],[ATA TO UNLOADING]]*24</f>
        <v>50.683333333348855</v>
      </c>
      <c r="AF1811" s="74" t="str">
        <f>IF(Table2[[#This Row],[ATA TO UNLOADING 2]]&lt;=48,"YES","NO")</f>
        <v>NO</v>
      </c>
      <c r="AG1811" s="75">
        <f t="shared" si="571"/>
        <v>4.1666666664241347E-2</v>
      </c>
      <c r="AH1811" s="2" t="s">
        <v>24</v>
      </c>
      <c r="AI1811" s="2" t="str">
        <f t="shared" si="572"/>
        <v>TCNU2976234</v>
      </c>
      <c r="AJ1811" s="76" t="str">
        <f t="shared" si="573"/>
        <v>OM TRANSPORT</v>
      </c>
      <c r="AK1811" s="77">
        <f>IF($M1811="TRUCK",VLOOKUP($AQ1811,Invoicing!$A$17:$B$49,MATCH($AK$1,Invoicing!$A$17:$B$17,0),FALSE),VLOOKUP($AQ1811,Invoicing!$N$17:$O$21,MATCH($AK$1,Invoicing!$N$17:$O$17,0),FALSE))</f>
        <v>475</v>
      </c>
      <c r="AL1811" s="78" t="e">
        <f>VLOOKUP($E1811,Invoicing!$A$1:$H$8,MATCH(TRACKER!$N1813,Invoicing!$A$1:$H$1,0),FALSE)</f>
        <v>#N/A</v>
      </c>
      <c r="AM1811" s="78">
        <f>VLOOKUP($E1811,Invoicing!$A$1:$H$8,MATCH(TRACKER!$O$1,Invoicing!$A$1:$H$1,0),FALSE)</f>
        <v>50</v>
      </c>
      <c r="AN1811" s="78">
        <f t="shared" si="574"/>
        <v>50</v>
      </c>
      <c r="AO1811" s="2">
        <f t="shared" si="575"/>
        <v>2</v>
      </c>
      <c r="AP1811" s="2" t="str">
        <f t="shared" si="576"/>
        <v>NIGHT</v>
      </c>
      <c r="AQ1811" s="2" t="str">
        <f t="shared" si="577"/>
        <v>OM TRANSPORTNIGHT</v>
      </c>
      <c r="AR1811" s="71">
        <f t="shared" si="578"/>
        <v>525</v>
      </c>
      <c r="AS1811" s="71">
        <f>VLOOKUP(AJ1811,Invoicing!A:K,10,FALSE)</f>
        <v>25</v>
      </c>
      <c r="AT1811" s="71">
        <f t="shared" si="579"/>
        <v>550</v>
      </c>
    </row>
    <row r="1812" spans="1:47">
      <c r="A1812" s="37" t="s">
        <v>58</v>
      </c>
      <c r="B1812" s="3" t="s">
        <v>38</v>
      </c>
      <c r="C1812" s="11">
        <v>45577.825694444444</v>
      </c>
      <c r="D1812" s="11">
        <v>45577.791666666664</v>
      </c>
      <c r="E1812" s="11" t="s">
        <v>45</v>
      </c>
      <c r="F1812" s="11" t="s">
        <v>40</v>
      </c>
      <c r="G1812" s="3" t="s">
        <v>1989</v>
      </c>
      <c r="H1812" s="3" t="s">
        <v>41</v>
      </c>
      <c r="I1812" s="11">
        <v>45579.416666666664</v>
      </c>
      <c r="J1812" s="12">
        <v>45579.586805555555</v>
      </c>
      <c r="K1812" s="12">
        <v>45579.604166666664</v>
      </c>
      <c r="L1812" s="12">
        <v>45579.59375</v>
      </c>
      <c r="M1812" s="61" t="s">
        <v>115</v>
      </c>
      <c r="N1812" s="3" t="s">
        <v>42</v>
      </c>
      <c r="O1812" s="3">
        <v>0</v>
      </c>
      <c r="P1812" s="1">
        <f t="shared" si="560"/>
        <v>42</v>
      </c>
      <c r="Q1812" s="1">
        <f t="shared" si="561"/>
        <v>10</v>
      </c>
      <c r="R1812" s="72">
        <f t="shared" si="562"/>
        <v>45579.586805555555</v>
      </c>
      <c r="S1812" s="73">
        <f t="shared" si="563"/>
        <v>1.5909722222204437</v>
      </c>
      <c r="T1812" s="74">
        <f>Table2[[#This Row],[ETA A OFRECIMIENTO]]*24</f>
        <v>38.183333333290648</v>
      </c>
      <c r="U1812" s="1" t="str">
        <f t="shared" si="564"/>
        <v>YES</v>
      </c>
      <c r="V1812" s="73">
        <f t="shared" si="565"/>
        <v>0.1875</v>
      </c>
      <c r="W1812" s="74">
        <f>Table2[[#This Row],[DEL. AVAILABLE A SLOT]]*24</f>
        <v>4.5</v>
      </c>
      <c r="X1812" s="1" t="str">
        <f t="shared" si="566"/>
        <v>SI</v>
      </c>
      <c r="Y1812" s="73">
        <f t="shared" si="567"/>
        <v>1.7784722222204437</v>
      </c>
      <c r="Z1812" s="74">
        <f>Table2[[#This Row],[ETA A TIMESLOT]]*24</f>
        <v>42.683333333290648</v>
      </c>
      <c r="AA1812" s="73">
        <f t="shared" si="568"/>
        <v>0</v>
      </c>
      <c r="AB1812" s="73" t="str">
        <f t="shared" si="569"/>
        <v>SI</v>
      </c>
      <c r="AC1812" s="74">
        <f>Table2[[#This Row],[PUNTUALIDAD (H)]]*24</f>
        <v>0</v>
      </c>
      <c r="AD1812" s="73">
        <f t="shared" si="570"/>
        <v>1.7680555555562023</v>
      </c>
      <c r="AE1812" s="74">
        <f>Table2[[#This Row],[ATA TO UNLOADING]]*24</f>
        <v>42.433333333348855</v>
      </c>
      <c r="AF1812" s="74" t="str">
        <f>IF(Table2[[#This Row],[ATA TO UNLOADING 2]]&lt;=48,"YES","NO")</f>
        <v>YES</v>
      </c>
      <c r="AG1812" s="75">
        <f t="shared" si="571"/>
        <v>0.60416666666424135</v>
      </c>
      <c r="AH1812" s="2" t="s">
        <v>42</v>
      </c>
      <c r="AI1812" s="2" t="str">
        <f t="shared" si="572"/>
        <v>TCNU7598543</v>
      </c>
      <c r="AJ1812" s="76" t="str">
        <f t="shared" si="573"/>
        <v>OM TRANSPORT</v>
      </c>
      <c r="AK1812" s="77">
        <f>IF($M1812="TRUCK",VLOOKUP($AQ1812,Invoicing!$A$17:$B$49,MATCH($AK$1,Invoicing!$A$17:$B$17,0),FALSE),VLOOKUP($AQ1812,Invoicing!$N$17:$O$21,MATCH($AK$1,Invoicing!$N$17:$O$17,0),FALSE))</f>
        <v>475</v>
      </c>
      <c r="AL1812" s="78" t="e">
        <f>VLOOKUP($E1812,Invoicing!$A$1:$H$8,MATCH(TRACKER!$N1814,Invoicing!$A$1:$H$1,0),FALSE)</f>
        <v>#N/A</v>
      </c>
      <c r="AM1812" s="78">
        <f>VLOOKUP($E1812,Invoicing!$A$1:$H$8,MATCH(TRACKER!$O$1,Invoicing!$A$1:$H$1,0),FALSE)</f>
        <v>50</v>
      </c>
      <c r="AN1812" s="78">
        <f t="shared" si="574"/>
        <v>0</v>
      </c>
      <c r="AO1812" s="2">
        <f t="shared" si="575"/>
        <v>1</v>
      </c>
      <c r="AP1812" s="2" t="str">
        <f t="shared" si="576"/>
        <v>WEEK</v>
      </c>
      <c r="AQ1812" s="2" t="str">
        <f t="shared" si="577"/>
        <v>OM TRANSPORTWEEK</v>
      </c>
      <c r="AR1812" s="71">
        <f t="shared" si="578"/>
        <v>475</v>
      </c>
      <c r="AS1812" s="71">
        <f>VLOOKUP(AJ1812,Invoicing!A:K,10,FALSE)</f>
        <v>25</v>
      </c>
      <c r="AT1812" s="71">
        <f t="shared" si="579"/>
        <v>500</v>
      </c>
    </row>
    <row r="1813" spans="1:47">
      <c r="A1813" s="37" t="s">
        <v>58</v>
      </c>
      <c r="B1813" s="3" t="s">
        <v>38</v>
      </c>
      <c r="C1813" s="11">
        <v>45577.825694444444</v>
      </c>
      <c r="D1813" s="11">
        <v>45577.791666666664</v>
      </c>
      <c r="E1813" s="11" t="s">
        <v>44</v>
      </c>
      <c r="F1813" s="11" t="s">
        <v>40</v>
      </c>
      <c r="G1813" s="3" t="s">
        <v>1990</v>
      </c>
      <c r="H1813" s="3" t="s">
        <v>41</v>
      </c>
      <c r="I1813" s="11">
        <v>45579.416666666664</v>
      </c>
      <c r="J1813" s="12">
        <v>45579.739583333336</v>
      </c>
      <c r="K1813" s="12">
        <v>45579.708333333336</v>
      </c>
      <c r="L1813" s="12">
        <v>45579.739583333336</v>
      </c>
      <c r="M1813" s="12" t="s">
        <v>115</v>
      </c>
      <c r="N1813" s="3" t="s">
        <v>42</v>
      </c>
      <c r="O1813" s="3">
        <v>1</v>
      </c>
      <c r="P1813" s="1">
        <f t="shared" si="560"/>
        <v>42</v>
      </c>
      <c r="Q1813" s="1">
        <f t="shared" si="561"/>
        <v>10</v>
      </c>
      <c r="R1813" s="72">
        <f t="shared" si="562"/>
        <v>45579.739583333336</v>
      </c>
      <c r="S1813" s="73">
        <f t="shared" si="563"/>
        <v>1.5909722222204437</v>
      </c>
      <c r="T1813" s="74">
        <f>Table2[[#This Row],[ETA A OFRECIMIENTO]]*24</f>
        <v>38.183333333290648</v>
      </c>
      <c r="U1813" s="1" t="str">
        <f t="shared" si="564"/>
        <v>YES</v>
      </c>
      <c r="V1813" s="73">
        <f t="shared" si="565"/>
        <v>0.29166666667151731</v>
      </c>
      <c r="W1813" s="74">
        <f>Table2[[#This Row],[DEL. AVAILABLE A SLOT]]*24</f>
        <v>7.0000000001164153</v>
      </c>
      <c r="X1813" s="1" t="str">
        <f t="shared" si="566"/>
        <v>SI</v>
      </c>
      <c r="Y1813" s="73">
        <f t="shared" si="567"/>
        <v>1.882638888891961</v>
      </c>
      <c r="Z1813" s="74">
        <f>Table2[[#This Row],[ETA A TIMESLOT]]*24</f>
        <v>45.183333333407063</v>
      </c>
      <c r="AA1813" s="73">
        <f t="shared" si="568"/>
        <v>3.125E-2</v>
      </c>
      <c r="AB1813" s="73" t="str">
        <f t="shared" si="569"/>
        <v>SI</v>
      </c>
      <c r="AC1813" s="74">
        <f>Table2[[#This Row],[PUNTUALIDAD (H)]]*24</f>
        <v>0.75</v>
      </c>
      <c r="AD1813" s="73">
        <f t="shared" si="570"/>
        <v>1.913888888891961</v>
      </c>
      <c r="AE1813" s="74">
        <f>Table2[[#This Row],[ATA TO UNLOADING]]*24</f>
        <v>45.933333333407063</v>
      </c>
      <c r="AF1813" s="74" t="str">
        <f>IF(Table2[[#This Row],[ATA TO UNLOADING 2]]&lt;=48,"YES","NO")</f>
        <v>YES</v>
      </c>
      <c r="AG1813" s="75">
        <f t="shared" si="571"/>
        <v>0.70833333333575865</v>
      </c>
      <c r="AH1813" s="2" t="s">
        <v>42</v>
      </c>
      <c r="AI1813" s="2" t="str">
        <f t="shared" si="572"/>
        <v>TCNU8477510</v>
      </c>
      <c r="AJ1813" s="76" t="str">
        <f t="shared" si="573"/>
        <v>MSI</v>
      </c>
      <c r="AK1813" s="77">
        <f>IF($M1813="TRUCK",VLOOKUP($AQ1813,Invoicing!$A$17:$B$49,MATCH($AK$1,Invoicing!$A$17:$B$17,0),FALSE),VLOOKUP($AQ1813,Invoicing!$N$17:$O$21,MATCH($AK$1,Invoicing!$N$17:$O$17,0),FALSE))</f>
        <v>480</v>
      </c>
      <c r="AL1813" s="78" t="e">
        <f>VLOOKUP($E1813,Invoicing!$A$1:$H$8,MATCH(TRACKER!$N1815,Invoicing!$A$1:$H$1,0),FALSE)</f>
        <v>#N/A</v>
      </c>
      <c r="AM1813" s="78">
        <f>VLOOKUP($E1813,Invoicing!$A$1:$H$8,MATCH(TRACKER!$O$1,Invoicing!$A$1:$H$1,0),FALSE)</f>
        <v>50</v>
      </c>
      <c r="AN1813" s="78">
        <f t="shared" si="574"/>
        <v>50</v>
      </c>
      <c r="AO1813" s="2">
        <f t="shared" si="575"/>
        <v>1</v>
      </c>
      <c r="AP1813" s="2" t="str">
        <f t="shared" si="576"/>
        <v>WEEK</v>
      </c>
      <c r="AQ1813" s="2" t="str">
        <f t="shared" si="577"/>
        <v>MSIWEEK</v>
      </c>
      <c r="AR1813" s="71">
        <f t="shared" si="578"/>
        <v>530</v>
      </c>
      <c r="AS1813" s="71">
        <f>VLOOKUP(AJ1813,Invoicing!A:K,10,FALSE)</f>
        <v>25</v>
      </c>
      <c r="AT1813" s="71">
        <f t="shared" si="579"/>
        <v>555</v>
      </c>
    </row>
    <row r="1814" spans="1:47">
      <c r="A1814" s="37" t="s">
        <v>58</v>
      </c>
      <c r="B1814" s="3" t="s">
        <v>38</v>
      </c>
      <c r="C1814" s="11">
        <v>45577.825694444444</v>
      </c>
      <c r="D1814" s="11">
        <v>45577.791666666664</v>
      </c>
      <c r="E1814" s="11" t="s">
        <v>49</v>
      </c>
      <c r="F1814" s="11" t="s">
        <v>40</v>
      </c>
      <c r="G1814" s="3" t="s">
        <v>1991</v>
      </c>
      <c r="H1814" s="3" t="s">
        <v>41</v>
      </c>
      <c r="I1814" s="11">
        <v>45579.416666666664</v>
      </c>
      <c r="J1814" s="12">
        <v>45582.659722222219</v>
      </c>
      <c r="K1814" s="12">
        <v>45582.666666666664</v>
      </c>
      <c r="L1814" s="12">
        <v>45582.666666666664</v>
      </c>
      <c r="M1814" s="12" t="s">
        <v>12</v>
      </c>
      <c r="N1814" s="3" t="s">
        <v>42</v>
      </c>
      <c r="O1814" s="3">
        <v>1</v>
      </c>
      <c r="P1814" s="1">
        <f t="shared" si="560"/>
        <v>42</v>
      </c>
      <c r="Q1814" s="1">
        <f t="shared" si="561"/>
        <v>10</v>
      </c>
      <c r="R1814" s="72">
        <f t="shared" si="562"/>
        <v>45582.659722222219</v>
      </c>
      <c r="S1814" s="73">
        <f t="shared" si="563"/>
        <v>1.5909722222204437</v>
      </c>
      <c r="T1814" s="74">
        <f>Table2[[#This Row],[ETA A OFRECIMIENTO]]*24</f>
        <v>38.183333333290648</v>
      </c>
      <c r="U1814" s="1" t="str">
        <f t="shared" si="564"/>
        <v>YES</v>
      </c>
      <c r="V1814" s="73">
        <f t="shared" si="565"/>
        <v>3.25</v>
      </c>
      <c r="W1814" s="74">
        <f>Table2[[#This Row],[DEL. AVAILABLE A SLOT]]*24</f>
        <v>78</v>
      </c>
      <c r="X1814" s="1" t="str">
        <f t="shared" si="566"/>
        <v>NO</v>
      </c>
      <c r="Y1814" s="73">
        <f t="shared" si="567"/>
        <v>4.8409722222204437</v>
      </c>
      <c r="Z1814" s="74">
        <f>Table2[[#This Row],[ETA A TIMESLOT]]*24</f>
        <v>116.18333333329065</v>
      </c>
      <c r="AA1814" s="73">
        <f t="shared" si="568"/>
        <v>0</v>
      </c>
      <c r="AB1814" s="73" t="str">
        <f t="shared" si="569"/>
        <v>SI</v>
      </c>
      <c r="AC1814" s="74">
        <f>Table2[[#This Row],[PUNTUALIDAD (H)]]*24</f>
        <v>0</v>
      </c>
      <c r="AD1814" s="73">
        <f t="shared" si="570"/>
        <v>4.8409722222204437</v>
      </c>
      <c r="AE1814" s="74">
        <f>Table2[[#This Row],[ATA TO UNLOADING]]*24</f>
        <v>116.18333333329065</v>
      </c>
      <c r="AF1814" s="74" t="str">
        <f>IF(Table2[[#This Row],[ATA TO UNLOADING 2]]&lt;=48,"YES","NO")</f>
        <v>NO</v>
      </c>
      <c r="AG1814" s="75">
        <f t="shared" si="571"/>
        <v>0.66666666666424135</v>
      </c>
      <c r="AH1814" s="2" t="s">
        <v>42</v>
      </c>
      <c r="AI1814" s="2" t="str">
        <f t="shared" si="572"/>
        <v>TEMU6158128</v>
      </c>
      <c r="AJ1814" s="76" t="str">
        <f t="shared" si="573"/>
        <v>CTU FLEVOKUST BV</v>
      </c>
      <c r="AK1814" s="77">
        <f>IF($M1814="TRUCK",VLOOKUP($AQ1814,Invoicing!$A$17:$B$49,MATCH($AK$1,Invoicing!$A$17:$B$17,0),FALSE),VLOOKUP($AQ1814,Invoicing!$N$17:$O$21,MATCH($AK$1,Invoicing!$N$17:$O$17,0),FALSE))</f>
        <v>380</v>
      </c>
      <c r="AL1814" s="78" t="e">
        <f>VLOOKUP($E1814,Invoicing!$A$1:$H$8,MATCH(TRACKER!$N1816,Invoicing!$A$1:$H$1,0),FALSE)</f>
        <v>#N/A</v>
      </c>
      <c r="AM1814" s="78">
        <v>35</v>
      </c>
      <c r="AN1814" s="78">
        <f t="shared" si="574"/>
        <v>35</v>
      </c>
      <c r="AO1814" s="2">
        <f t="shared" si="575"/>
        <v>4</v>
      </c>
      <c r="AP1814" s="2" t="str">
        <f t="shared" si="576"/>
        <v>WEEK</v>
      </c>
      <c r="AQ1814" s="2" t="str">
        <f t="shared" si="577"/>
        <v>CTU FLEVOKUST BVWEEK</v>
      </c>
      <c r="AR1814" s="71">
        <f t="shared" si="578"/>
        <v>415</v>
      </c>
      <c r="AS1814" s="71">
        <f>VLOOKUP(AJ1814,Invoicing!A:K,10,FALSE)</f>
        <v>0</v>
      </c>
      <c r="AT1814" s="71">
        <f t="shared" si="579"/>
        <v>415</v>
      </c>
    </row>
    <row r="1815" spans="1:47">
      <c r="A1815" s="37" t="s">
        <v>58</v>
      </c>
      <c r="B1815" s="3" t="s">
        <v>38</v>
      </c>
      <c r="C1815" s="11">
        <v>45577.825694444444</v>
      </c>
      <c r="D1815" s="11">
        <v>45577.791666666664</v>
      </c>
      <c r="E1815" s="11" t="s">
        <v>45</v>
      </c>
      <c r="F1815" s="11" t="s">
        <v>40</v>
      </c>
      <c r="G1815" s="3" t="s">
        <v>1992</v>
      </c>
      <c r="H1815" s="3" t="s">
        <v>41</v>
      </c>
      <c r="I1815" s="11">
        <v>45579.416666666664</v>
      </c>
      <c r="J1815" s="12">
        <v>45580.479166666664</v>
      </c>
      <c r="K1815" s="12">
        <v>45580.5</v>
      </c>
      <c r="L1815" s="12">
        <v>45580.486111111109</v>
      </c>
      <c r="M1815" s="12" t="s">
        <v>115</v>
      </c>
      <c r="N1815" s="3" t="s">
        <v>42</v>
      </c>
      <c r="O1815" s="3">
        <v>1</v>
      </c>
      <c r="P1815" s="1">
        <f t="shared" si="560"/>
        <v>42</v>
      </c>
      <c r="Q1815" s="1">
        <f t="shared" si="561"/>
        <v>10</v>
      </c>
      <c r="R1815" s="72">
        <f t="shared" si="562"/>
        <v>45580.479166666664</v>
      </c>
      <c r="S1815" s="73">
        <f t="shared" si="563"/>
        <v>1.5909722222204437</v>
      </c>
      <c r="T1815" s="74">
        <f>Table2[[#This Row],[ETA A OFRECIMIENTO]]*24</f>
        <v>38.183333333290648</v>
      </c>
      <c r="U1815" s="1" t="str">
        <f t="shared" si="564"/>
        <v>YES</v>
      </c>
      <c r="V1815" s="73">
        <f t="shared" si="565"/>
        <v>1.0833333333357587</v>
      </c>
      <c r="W1815" s="74">
        <f>Table2[[#This Row],[DEL. AVAILABLE A SLOT]]*24</f>
        <v>26.000000000058208</v>
      </c>
      <c r="X1815" s="1" t="str">
        <f t="shared" si="566"/>
        <v>NO</v>
      </c>
      <c r="Y1815" s="73">
        <f t="shared" si="567"/>
        <v>2.6743055555562023</v>
      </c>
      <c r="Z1815" s="74">
        <f>Table2[[#This Row],[ETA A TIMESLOT]]*24</f>
        <v>64.183333333348855</v>
      </c>
      <c r="AA1815" s="73">
        <f t="shared" si="568"/>
        <v>0</v>
      </c>
      <c r="AB1815" s="73" t="str">
        <f t="shared" si="569"/>
        <v>SI</v>
      </c>
      <c r="AC1815" s="74">
        <f>Table2[[#This Row],[PUNTUALIDAD (H)]]*24</f>
        <v>0</v>
      </c>
      <c r="AD1815" s="73">
        <f t="shared" si="570"/>
        <v>2.6604166666656965</v>
      </c>
      <c r="AE1815" s="74">
        <f>Table2[[#This Row],[ATA TO UNLOADING]]*24</f>
        <v>63.849999999976717</v>
      </c>
      <c r="AF1815" s="74" t="str">
        <f>IF(Table2[[#This Row],[ATA TO UNLOADING 2]]&lt;=48,"YES","NO")</f>
        <v>NO</v>
      </c>
      <c r="AG1815" s="75">
        <f t="shared" si="571"/>
        <v>0.5</v>
      </c>
      <c r="AH1815" s="2" t="s">
        <v>42</v>
      </c>
      <c r="AI1815" s="2" t="str">
        <f t="shared" si="572"/>
        <v>TGBU5392419</v>
      </c>
      <c r="AJ1815" s="76" t="str">
        <f t="shared" si="573"/>
        <v>OM TRANSPORT</v>
      </c>
      <c r="AK1815" s="77">
        <f>IF($M1815="TRUCK",VLOOKUP($AQ1815,Invoicing!$A$17:$B$49,MATCH($AK$1,Invoicing!$A$17:$B$17,0),FALSE),VLOOKUP($AQ1815,Invoicing!$N$17:$O$21,MATCH($AK$1,Invoicing!$N$17:$O$17,0),FALSE))</f>
        <v>475</v>
      </c>
      <c r="AL1815" s="78" t="e">
        <f>VLOOKUP($E1815,Invoicing!$A$1:$H$8,MATCH(TRACKER!$N1817,Invoicing!$A$1:$H$1,0),FALSE)</f>
        <v>#N/A</v>
      </c>
      <c r="AM1815" s="78">
        <f>VLOOKUP($E1815,Invoicing!$A$1:$H$8,MATCH(TRACKER!$O$1,Invoicing!$A$1:$H$1,0),FALSE)</f>
        <v>50</v>
      </c>
      <c r="AN1815" s="78">
        <f t="shared" si="574"/>
        <v>50</v>
      </c>
      <c r="AO1815" s="2">
        <f t="shared" si="575"/>
        <v>2</v>
      </c>
      <c r="AP1815" s="2" t="str">
        <f t="shared" si="576"/>
        <v>WEEK</v>
      </c>
      <c r="AQ1815" s="2" t="str">
        <f t="shared" si="577"/>
        <v>OM TRANSPORTWEEK</v>
      </c>
      <c r="AR1815" s="71">
        <f t="shared" si="578"/>
        <v>525</v>
      </c>
      <c r="AS1815" s="71">
        <f>VLOOKUP(AJ1815,Invoicing!A:K,10,FALSE)</f>
        <v>25</v>
      </c>
      <c r="AT1815" s="71">
        <f t="shared" si="579"/>
        <v>550</v>
      </c>
    </row>
    <row r="1816" spans="1:47">
      <c r="A1816" s="37" t="s">
        <v>58</v>
      </c>
      <c r="B1816" s="3" t="s">
        <v>38</v>
      </c>
      <c r="C1816" s="11">
        <v>45577.825694444444</v>
      </c>
      <c r="D1816" s="11">
        <v>45577.791666666664</v>
      </c>
      <c r="E1816" s="11" t="s">
        <v>45</v>
      </c>
      <c r="F1816" s="11" t="s">
        <v>40</v>
      </c>
      <c r="G1816" s="3" t="s">
        <v>1993</v>
      </c>
      <c r="H1816" s="3" t="s">
        <v>41</v>
      </c>
      <c r="I1816" s="11">
        <v>45579.416666666664</v>
      </c>
      <c r="J1816" s="12">
        <v>45579.70208333333</v>
      </c>
      <c r="K1816" s="12">
        <v>45579.729166666664</v>
      </c>
      <c r="L1816" s="12">
        <v>45579.711111111108</v>
      </c>
      <c r="M1816" s="61" t="s">
        <v>115</v>
      </c>
      <c r="N1816" s="3" t="s">
        <v>42</v>
      </c>
      <c r="O1816" s="3">
        <v>0</v>
      </c>
      <c r="P1816" s="1">
        <f t="shared" si="560"/>
        <v>42</v>
      </c>
      <c r="Q1816" s="1">
        <f t="shared" si="561"/>
        <v>10</v>
      </c>
      <c r="R1816" s="72">
        <f t="shared" si="562"/>
        <v>45579.70208333333</v>
      </c>
      <c r="S1816" s="73">
        <f t="shared" si="563"/>
        <v>1.5909722222204437</v>
      </c>
      <c r="T1816" s="74">
        <f>Table2[[#This Row],[ETA A OFRECIMIENTO]]*24</f>
        <v>38.183333333290648</v>
      </c>
      <c r="U1816" s="1" t="str">
        <f t="shared" si="564"/>
        <v>YES</v>
      </c>
      <c r="V1816" s="73">
        <f t="shared" si="565"/>
        <v>0.3125</v>
      </c>
      <c r="W1816" s="74">
        <f>Table2[[#This Row],[DEL. AVAILABLE A SLOT]]*24</f>
        <v>7.5</v>
      </c>
      <c r="X1816" s="1" t="str">
        <f t="shared" si="566"/>
        <v>SI</v>
      </c>
      <c r="Y1816" s="73">
        <f t="shared" si="567"/>
        <v>1.9034722222204437</v>
      </c>
      <c r="Z1816" s="74">
        <f>Table2[[#This Row],[ETA A TIMESLOT]]*24</f>
        <v>45.683333333290648</v>
      </c>
      <c r="AA1816" s="73">
        <f t="shared" si="568"/>
        <v>0</v>
      </c>
      <c r="AB1816" s="73" t="str">
        <f t="shared" si="569"/>
        <v>SI</v>
      </c>
      <c r="AC1816" s="74">
        <f>Table2[[#This Row],[PUNTUALIDAD (H)]]*24</f>
        <v>0</v>
      </c>
      <c r="AD1816" s="73">
        <f t="shared" si="570"/>
        <v>1.8854166666642413</v>
      </c>
      <c r="AE1816" s="74">
        <f>Table2[[#This Row],[ATA TO UNLOADING]]*24</f>
        <v>45.249999999941792</v>
      </c>
      <c r="AF1816" s="74" t="str">
        <f>IF(Table2[[#This Row],[ATA TO UNLOADING 2]]&lt;=48,"YES","NO")</f>
        <v>YES</v>
      </c>
      <c r="AG1816" s="75">
        <f t="shared" si="571"/>
        <v>0.72916666666424135</v>
      </c>
      <c r="AH1816" s="2" t="s">
        <v>42</v>
      </c>
      <c r="AI1816" s="2" t="str">
        <f t="shared" si="572"/>
        <v>TGBU6840375</v>
      </c>
      <c r="AJ1816" s="76" t="str">
        <f t="shared" si="573"/>
        <v>OM TRANSPORT</v>
      </c>
      <c r="AK1816" s="77">
        <f>IF($M1816="TRUCK",VLOOKUP($AQ1816,Invoicing!$A$17:$B$49,MATCH($AK$1,Invoicing!$A$17:$B$17,0),FALSE),VLOOKUP($AQ1816,Invoicing!$N$17:$O$21,MATCH($AK$1,Invoicing!$N$17:$O$17,0),FALSE))</f>
        <v>475</v>
      </c>
      <c r="AL1816" s="78" t="e">
        <f>VLOOKUP($E1816,Invoicing!$A$1:$H$8,MATCH(TRACKER!$N1818,Invoicing!$A$1:$H$1,0),FALSE)</f>
        <v>#N/A</v>
      </c>
      <c r="AM1816" s="78">
        <f>VLOOKUP($E1816,Invoicing!$A$1:$H$8,MATCH(TRACKER!$O$1,Invoicing!$A$1:$H$1,0),FALSE)</f>
        <v>50</v>
      </c>
      <c r="AN1816" s="78">
        <f t="shared" si="574"/>
        <v>0</v>
      </c>
      <c r="AO1816" s="2">
        <f t="shared" si="575"/>
        <v>1</v>
      </c>
      <c r="AP1816" s="2" t="str">
        <f t="shared" si="576"/>
        <v>WEEK</v>
      </c>
      <c r="AQ1816" s="2" t="str">
        <f t="shared" si="577"/>
        <v>OM TRANSPORTWEEK</v>
      </c>
      <c r="AR1816" s="71">
        <f t="shared" si="578"/>
        <v>475</v>
      </c>
      <c r="AS1816" s="71">
        <f>VLOOKUP(AJ1816,Invoicing!A:K,10,FALSE)</f>
        <v>25</v>
      </c>
      <c r="AT1816" s="71">
        <f t="shared" si="579"/>
        <v>500</v>
      </c>
    </row>
    <row r="1817" spans="1:47">
      <c r="A1817" s="37" t="s">
        <v>58</v>
      </c>
      <c r="B1817" s="3" t="s">
        <v>38</v>
      </c>
      <c r="C1817" s="11">
        <v>45577.825694444444</v>
      </c>
      <c r="D1817" s="11">
        <v>45577.791666666664</v>
      </c>
      <c r="E1817" s="11" t="s">
        <v>49</v>
      </c>
      <c r="F1817" s="11" t="s">
        <v>40</v>
      </c>
      <c r="G1817" s="3" t="s">
        <v>1994</v>
      </c>
      <c r="H1817" s="3" t="s">
        <v>41</v>
      </c>
      <c r="I1817" s="11">
        <v>45579.416666666664</v>
      </c>
      <c r="J1817" s="12">
        <v>45583.5</v>
      </c>
      <c r="K1817" s="12">
        <v>45583.5</v>
      </c>
      <c r="L1817" s="12">
        <v>45583.524305555555</v>
      </c>
      <c r="M1817" s="12" t="s">
        <v>12</v>
      </c>
      <c r="N1817" s="3" t="s">
        <v>42</v>
      </c>
      <c r="O1817" s="3">
        <v>0</v>
      </c>
      <c r="P1817" s="1">
        <f t="shared" si="560"/>
        <v>42</v>
      </c>
      <c r="Q1817" s="1">
        <f t="shared" si="561"/>
        <v>10</v>
      </c>
      <c r="R1817" s="72">
        <f t="shared" si="562"/>
        <v>45583.5</v>
      </c>
      <c r="S1817" s="73">
        <f t="shared" si="563"/>
        <v>1.5909722222204437</v>
      </c>
      <c r="T1817" s="74">
        <f>Table2[[#This Row],[ETA A OFRECIMIENTO]]*24</f>
        <v>38.183333333290648</v>
      </c>
      <c r="U1817" s="1" t="str">
        <f t="shared" si="564"/>
        <v>YES</v>
      </c>
      <c r="V1817" s="73">
        <f t="shared" si="565"/>
        <v>4.0833333333357587</v>
      </c>
      <c r="W1817" s="74">
        <f>Table2[[#This Row],[DEL. AVAILABLE A SLOT]]*24</f>
        <v>98.000000000058208</v>
      </c>
      <c r="X1817" s="1" t="str">
        <f t="shared" si="566"/>
        <v>NO</v>
      </c>
      <c r="Y1817" s="73">
        <f t="shared" si="567"/>
        <v>5.6743055555562023</v>
      </c>
      <c r="Z1817" s="74">
        <f>Table2[[#This Row],[ETA A TIMESLOT]]*24</f>
        <v>136.18333333334886</v>
      </c>
      <c r="AA1817" s="73">
        <f t="shared" si="568"/>
        <v>0</v>
      </c>
      <c r="AB1817" s="73" t="str">
        <f t="shared" si="569"/>
        <v>SI</v>
      </c>
      <c r="AC1817" s="74">
        <f>Table2[[#This Row],[PUNTUALIDAD (H)]]*24</f>
        <v>0</v>
      </c>
      <c r="AD1817" s="73">
        <f t="shared" si="570"/>
        <v>5.6986111111109494</v>
      </c>
      <c r="AE1817" s="74">
        <f>Table2[[#This Row],[ATA TO UNLOADING]]*24</f>
        <v>136.76666666666279</v>
      </c>
      <c r="AF1817" s="74" t="str">
        <f>IF(Table2[[#This Row],[ATA TO UNLOADING 2]]&lt;=48,"YES","NO")</f>
        <v>NO</v>
      </c>
      <c r="AG1817" s="75">
        <f t="shared" si="571"/>
        <v>0.5</v>
      </c>
      <c r="AH1817" s="2" t="s">
        <v>42</v>
      </c>
      <c r="AI1817" s="2" t="str">
        <f t="shared" si="572"/>
        <v>TGHU6411705</v>
      </c>
      <c r="AJ1817" s="76" t="str">
        <f t="shared" si="573"/>
        <v>CTU FLEVOKUST BV</v>
      </c>
      <c r="AK1817" s="77">
        <f>IF($M1817="TRUCK",VLOOKUP($AQ1817,Invoicing!$A$17:$B$49,MATCH($AK$1,Invoicing!$A$17:$B$17,0),FALSE),VLOOKUP($AQ1817,Invoicing!$N$17:$O$21,MATCH($AK$1,Invoicing!$N$17:$O$17,0),FALSE))</f>
        <v>380</v>
      </c>
      <c r="AL1817" s="78" t="e">
        <f>VLOOKUP($E1817,Invoicing!$A$1:$H$8,MATCH(TRACKER!$N1819,Invoicing!$A$1:$H$1,0),FALSE)</f>
        <v>#N/A</v>
      </c>
      <c r="AM1817" s="78">
        <v>35</v>
      </c>
      <c r="AN1817" s="78">
        <f t="shared" si="574"/>
        <v>0</v>
      </c>
      <c r="AO1817" s="2">
        <f t="shared" si="575"/>
        <v>5</v>
      </c>
      <c r="AP1817" s="2" t="str">
        <f t="shared" si="576"/>
        <v>WEEK</v>
      </c>
      <c r="AQ1817" s="2" t="str">
        <f t="shared" si="577"/>
        <v>CTU FLEVOKUST BVWEEK</v>
      </c>
      <c r="AR1817" s="71">
        <f t="shared" si="578"/>
        <v>380</v>
      </c>
      <c r="AS1817" s="71">
        <f>VLOOKUP(AJ1817,Invoicing!A:K,10,FALSE)</f>
        <v>0</v>
      </c>
      <c r="AT1817" s="71">
        <f t="shared" si="579"/>
        <v>380</v>
      </c>
    </row>
    <row r="1818" spans="1:47">
      <c r="A1818" s="37" t="s">
        <v>58</v>
      </c>
      <c r="B1818" s="3" t="s">
        <v>38</v>
      </c>
      <c r="C1818" s="11">
        <v>45577.825694444444</v>
      </c>
      <c r="D1818" s="11">
        <v>45577.791666666664</v>
      </c>
      <c r="E1818" s="11" t="s">
        <v>49</v>
      </c>
      <c r="F1818" s="11" t="s">
        <v>40</v>
      </c>
      <c r="G1818" s="3" t="s">
        <v>1995</v>
      </c>
      <c r="H1818" s="3" t="s">
        <v>41</v>
      </c>
      <c r="I1818" s="11">
        <v>45579.416666666664</v>
      </c>
      <c r="J1818" s="12">
        <v>45583.246527777781</v>
      </c>
      <c r="K1818" s="12">
        <v>45583.25</v>
      </c>
      <c r="L1818" s="12">
        <v>45583.267361111109</v>
      </c>
      <c r="M1818" s="12" t="s">
        <v>12</v>
      </c>
      <c r="N1818" s="3" t="s">
        <v>42</v>
      </c>
      <c r="O1818" s="3">
        <v>0</v>
      </c>
      <c r="P1818" s="1">
        <f t="shared" si="560"/>
        <v>42</v>
      </c>
      <c r="Q1818" s="1">
        <f t="shared" si="561"/>
        <v>10</v>
      </c>
      <c r="R1818" s="72">
        <f t="shared" si="562"/>
        <v>45583.246527777781</v>
      </c>
      <c r="S1818" s="73">
        <f t="shared" si="563"/>
        <v>1.5909722222204437</v>
      </c>
      <c r="T1818" s="74">
        <f>Table2[[#This Row],[ETA A OFRECIMIENTO]]*24</f>
        <v>38.183333333290648</v>
      </c>
      <c r="U1818" s="1" t="str">
        <f t="shared" si="564"/>
        <v>YES</v>
      </c>
      <c r="V1818" s="73">
        <f t="shared" si="565"/>
        <v>3.8333333333357587</v>
      </c>
      <c r="W1818" s="74">
        <f>Table2[[#This Row],[DEL. AVAILABLE A SLOT]]*24</f>
        <v>92.000000000058208</v>
      </c>
      <c r="X1818" s="1" t="str">
        <f t="shared" si="566"/>
        <v>NO</v>
      </c>
      <c r="Y1818" s="73">
        <f t="shared" si="567"/>
        <v>5.4243055555562023</v>
      </c>
      <c r="Z1818" s="74">
        <f>Table2[[#This Row],[ETA A TIMESLOT]]*24</f>
        <v>130.18333333334886</v>
      </c>
      <c r="AA1818" s="73">
        <f t="shared" si="568"/>
        <v>0</v>
      </c>
      <c r="AB1818" s="73" t="str">
        <f t="shared" si="569"/>
        <v>SI</v>
      </c>
      <c r="AC1818" s="74">
        <f>Table2[[#This Row],[PUNTUALIDAD (H)]]*24</f>
        <v>0</v>
      </c>
      <c r="AD1818" s="73">
        <f t="shared" si="570"/>
        <v>5.4416666666656965</v>
      </c>
      <c r="AE1818" s="74">
        <f>Table2[[#This Row],[ATA TO UNLOADING]]*24</f>
        <v>130.59999999997672</v>
      </c>
      <c r="AF1818" s="74" t="str">
        <f>IF(Table2[[#This Row],[ATA TO UNLOADING 2]]&lt;=48,"YES","NO")</f>
        <v>NO</v>
      </c>
      <c r="AG1818" s="75">
        <f t="shared" si="571"/>
        <v>0.25</v>
      </c>
      <c r="AH1818" s="2" t="s">
        <v>42</v>
      </c>
      <c r="AI1818" s="2" t="str">
        <f t="shared" si="572"/>
        <v>TLLU8926503</v>
      </c>
      <c r="AJ1818" s="76" t="str">
        <f t="shared" si="573"/>
        <v>CTU FLEVOKUST BV</v>
      </c>
      <c r="AK1818" s="77">
        <f>IF($M1818="TRUCK",VLOOKUP($AQ1818,Invoicing!$A$17:$B$49,MATCH($AK$1,Invoicing!$A$17:$B$17,0),FALSE),VLOOKUP($AQ1818,Invoicing!$N$17:$O$21,MATCH($AK$1,Invoicing!$N$17:$O$17,0),FALSE))</f>
        <v>380</v>
      </c>
      <c r="AL1818" s="78" t="e">
        <f>VLOOKUP($E1818,Invoicing!$A$1:$H$8,MATCH(TRACKER!$N1820,Invoicing!$A$1:$H$1,0),FALSE)</f>
        <v>#N/A</v>
      </c>
      <c r="AM1818" s="78">
        <v>35</v>
      </c>
      <c r="AN1818" s="78">
        <f t="shared" si="574"/>
        <v>0</v>
      </c>
      <c r="AO1818" s="2">
        <f t="shared" si="575"/>
        <v>5</v>
      </c>
      <c r="AP1818" s="2" t="str">
        <f t="shared" si="576"/>
        <v>WEEK</v>
      </c>
      <c r="AQ1818" s="2" t="str">
        <f t="shared" si="577"/>
        <v>CTU FLEVOKUST BVWEEK</v>
      </c>
      <c r="AR1818" s="71">
        <f t="shared" si="578"/>
        <v>380</v>
      </c>
      <c r="AS1818" s="71">
        <f>VLOOKUP(AJ1818,Invoicing!A:K,10,FALSE)</f>
        <v>0</v>
      </c>
      <c r="AT1818" s="71">
        <f t="shared" si="579"/>
        <v>380</v>
      </c>
    </row>
    <row r="1819" spans="1:47">
      <c r="A1819" s="37" t="s">
        <v>58</v>
      </c>
      <c r="B1819" s="3" t="s">
        <v>38</v>
      </c>
      <c r="C1819" s="11">
        <v>45577.825694444444</v>
      </c>
      <c r="D1819" s="11">
        <v>45577.791666666664</v>
      </c>
      <c r="E1819" s="11" t="s">
        <v>43</v>
      </c>
      <c r="F1819" s="11" t="s">
        <v>40</v>
      </c>
      <c r="G1819" s="3" t="s">
        <v>1996</v>
      </c>
      <c r="H1819" s="3" t="s">
        <v>2821</v>
      </c>
      <c r="I1819" s="11">
        <v>45579.416666666664</v>
      </c>
      <c r="J1819" s="12">
        <v>45581.123611111114</v>
      </c>
      <c r="K1819" s="12">
        <v>45581.416666666664</v>
      </c>
      <c r="L1819" s="12">
        <v>45581.155555555553</v>
      </c>
      <c r="M1819" s="61" t="s">
        <v>115</v>
      </c>
      <c r="N1819" s="3" t="s">
        <v>42</v>
      </c>
      <c r="O1819" s="3">
        <v>0</v>
      </c>
      <c r="P1819" s="1">
        <f t="shared" si="560"/>
        <v>42</v>
      </c>
      <c r="Q1819" s="1">
        <f t="shared" si="561"/>
        <v>10</v>
      </c>
      <c r="R1819" s="72">
        <f t="shared" si="562"/>
        <v>45581.123611111114</v>
      </c>
      <c r="S1819" s="73">
        <f t="shared" si="563"/>
        <v>1.5909722222204437</v>
      </c>
      <c r="T1819" s="74">
        <f>Table2[[#This Row],[ETA A OFRECIMIENTO]]*24</f>
        <v>38.183333333290648</v>
      </c>
      <c r="U1819" s="1" t="str">
        <f t="shared" si="564"/>
        <v>YES</v>
      </c>
      <c r="V1819" s="73">
        <f t="shared" si="565"/>
        <v>2</v>
      </c>
      <c r="W1819" s="74">
        <f>Table2[[#This Row],[DEL. AVAILABLE A SLOT]]*24</f>
        <v>48</v>
      </c>
      <c r="X1819" s="1" t="str">
        <f t="shared" si="566"/>
        <v>NO</v>
      </c>
      <c r="Y1819" s="73">
        <f t="shared" si="567"/>
        <v>3.5909722222204437</v>
      </c>
      <c r="Z1819" s="74">
        <f>Table2[[#This Row],[ETA A TIMESLOT]]*24</f>
        <v>86.183333333290648</v>
      </c>
      <c r="AA1819" s="73">
        <f t="shared" si="568"/>
        <v>0</v>
      </c>
      <c r="AB1819" s="73" t="str">
        <f t="shared" si="569"/>
        <v>SI</v>
      </c>
      <c r="AC1819" s="74">
        <f>Table2[[#This Row],[PUNTUALIDAD (H)]]*24</f>
        <v>0</v>
      </c>
      <c r="AD1819" s="73">
        <f t="shared" si="570"/>
        <v>3.3298611111094942</v>
      </c>
      <c r="AE1819" s="74">
        <f>Table2[[#This Row],[ATA TO UNLOADING]]*24</f>
        <v>79.916666666627862</v>
      </c>
      <c r="AF1819" s="74" t="str">
        <f>IF(Table2[[#This Row],[ATA TO UNLOADING 2]]&lt;=48,"YES","NO")</f>
        <v>NO</v>
      </c>
      <c r="AG1819" s="75">
        <f t="shared" si="571"/>
        <v>0.41666666666424135</v>
      </c>
      <c r="AH1819" s="2" t="s">
        <v>42</v>
      </c>
      <c r="AI1819" s="2" t="str">
        <f t="shared" si="572"/>
        <v>TRHU7448634</v>
      </c>
      <c r="AJ1819" s="76" t="str">
        <f t="shared" si="573"/>
        <v>LOGIX</v>
      </c>
      <c r="AK1819" s="77">
        <f>IF($M1819="TRUCK",VLOOKUP($AQ1819,Invoicing!$A$17:$B$49,MATCH($AK$1,Invoicing!$A$17:$B$17,0),FALSE),VLOOKUP($AQ1819,Invoicing!$N$17:$O$21,MATCH($AK$1,Invoicing!$N$17:$O$17,0),FALSE))</f>
        <v>530</v>
      </c>
      <c r="AL1819" s="78" t="e">
        <f>VLOOKUP($E1819,Invoicing!$A$1:$H$8,MATCH(TRACKER!$N1821,Invoicing!$A$1:$H$1,0),FALSE)</f>
        <v>#N/A</v>
      </c>
      <c r="AM1819" s="78">
        <f>VLOOKUP($E1819,Invoicing!$A$1:$H$8,MATCH(TRACKER!$O$1,Invoicing!$A$1:$H$1,0),FALSE)</f>
        <v>50</v>
      </c>
      <c r="AN1819" s="78">
        <f t="shared" si="574"/>
        <v>0</v>
      </c>
      <c r="AO1819" s="2">
        <f t="shared" si="575"/>
        <v>3</v>
      </c>
      <c r="AP1819" s="2" t="str">
        <f t="shared" si="576"/>
        <v>WEEK</v>
      </c>
      <c r="AQ1819" s="2" t="str">
        <f t="shared" si="577"/>
        <v>LOGIXWEEK</v>
      </c>
      <c r="AR1819" s="71">
        <f t="shared" si="578"/>
        <v>530</v>
      </c>
      <c r="AS1819" s="71">
        <f>VLOOKUP(AJ1819,Invoicing!A:K,10,FALSE)</f>
        <v>25</v>
      </c>
      <c r="AT1819" s="71">
        <f t="shared" si="579"/>
        <v>555</v>
      </c>
    </row>
    <row r="1820" spans="1:47">
      <c r="A1820" s="37" t="s">
        <v>58</v>
      </c>
      <c r="B1820" s="3" t="s">
        <v>38</v>
      </c>
      <c r="C1820" s="11">
        <v>45577.825694444444</v>
      </c>
      <c r="D1820" s="11">
        <v>45577.791666666664</v>
      </c>
      <c r="E1820" s="11" t="s">
        <v>43</v>
      </c>
      <c r="F1820" s="11" t="s">
        <v>40</v>
      </c>
      <c r="G1820" s="3" t="s">
        <v>1997</v>
      </c>
      <c r="H1820" s="3" t="s">
        <v>41</v>
      </c>
      <c r="I1820" s="11">
        <v>45579.416666666664</v>
      </c>
      <c r="J1820" s="12">
        <v>45582.177777777775</v>
      </c>
      <c r="K1820" s="12">
        <v>45582.083333333336</v>
      </c>
      <c r="L1820" s="12">
        <v>45582.178472222222</v>
      </c>
      <c r="M1820" s="61" t="s">
        <v>115</v>
      </c>
      <c r="N1820" s="3" t="s">
        <v>42</v>
      </c>
      <c r="O1820" s="3">
        <v>0</v>
      </c>
      <c r="P1820" s="1">
        <f t="shared" si="560"/>
        <v>42</v>
      </c>
      <c r="Q1820" s="1">
        <f t="shared" si="561"/>
        <v>10</v>
      </c>
      <c r="R1820" s="72">
        <f t="shared" si="562"/>
        <v>45582.177777777775</v>
      </c>
      <c r="S1820" s="73">
        <f t="shared" si="563"/>
        <v>1.5909722222204437</v>
      </c>
      <c r="T1820" s="74">
        <f>Table2[[#This Row],[ETA A OFRECIMIENTO]]*24</f>
        <v>38.183333333290648</v>
      </c>
      <c r="U1820" s="1" t="str">
        <f t="shared" si="564"/>
        <v>YES</v>
      </c>
      <c r="V1820" s="73">
        <f t="shared" si="565"/>
        <v>2.6666666666715173</v>
      </c>
      <c r="W1820" s="74">
        <f>Table2[[#This Row],[DEL. AVAILABLE A SLOT]]*24</f>
        <v>64.000000000116415</v>
      </c>
      <c r="X1820" s="1" t="str">
        <f t="shared" si="566"/>
        <v>NO</v>
      </c>
      <c r="Y1820" s="73">
        <f t="shared" si="567"/>
        <v>4.257638888891961</v>
      </c>
      <c r="Z1820" s="74">
        <f>Table2[[#This Row],[ETA A TIMESLOT]]*24</f>
        <v>102.18333333340706</v>
      </c>
      <c r="AA1820" s="73">
        <f t="shared" si="568"/>
        <v>9.4444444439432118E-2</v>
      </c>
      <c r="AB1820" s="73" t="str">
        <f t="shared" si="569"/>
        <v>NO</v>
      </c>
      <c r="AC1820" s="74">
        <f>Table2[[#This Row],[PUNTUALIDAD (H)]]*24</f>
        <v>2.2666666665463708</v>
      </c>
      <c r="AD1820" s="73">
        <f t="shared" si="570"/>
        <v>4.3527777777781012</v>
      </c>
      <c r="AE1820" s="74">
        <f>Table2[[#This Row],[ATA TO UNLOADING]]*24</f>
        <v>104.46666666667443</v>
      </c>
      <c r="AF1820" s="74" t="str">
        <f>IF(Table2[[#This Row],[ATA TO UNLOADING 2]]&lt;=48,"YES","NO")</f>
        <v>NO</v>
      </c>
      <c r="AG1820" s="75">
        <f t="shared" si="571"/>
        <v>8.3333333335758653E-2</v>
      </c>
      <c r="AH1820" s="2" t="s">
        <v>24</v>
      </c>
      <c r="AI1820" s="2" t="str">
        <f t="shared" si="572"/>
        <v>UETU6681541</v>
      </c>
      <c r="AJ1820" s="76" t="str">
        <f t="shared" si="573"/>
        <v>LOGIX</v>
      </c>
      <c r="AK1820" s="77">
        <f>IF($M1820="TRUCK",VLOOKUP($AQ1820,Invoicing!$A$17:$B$49,MATCH($AK$1,Invoicing!$A$17:$B$17,0),FALSE),VLOOKUP($AQ1820,Invoicing!$N$17:$O$21,MATCH($AK$1,Invoicing!$N$17:$O$17,0),FALSE))</f>
        <v>530</v>
      </c>
      <c r="AL1820" s="78" t="e">
        <f>VLOOKUP($E1820,Invoicing!$A$1:$H$8,MATCH(TRACKER!$N1822,Invoicing!$A$1:$H$1,0),FALSE)</f>
        <v>#N/A</v>
      </c>
      <c r="AM1820" s="78">
        <f>VLOOKUP($E1820,Invoicing!$A$1:$H$8,MATCH(TRACKER!$O$1,Invoicing!$A$1:$H$1,0),FALSE)</f>
        <v>50</v>
      </c>
      <c r="AN1820" s="78">
        <f t="shared" si="574"/>
        <v>0</v>
      </c>
      <c r="AO1820" s="2">
        <f t="shared" si="575"/>
        <v>4</v>
      </c>
      <c r="AP1820" s="2" t="str">
        <f t="shared" si="576"/>
        <v>NIGHT</v>
      </c>
      <c r="AQ1820" s="2" t="str">
        <f t="shared" si="577"/>
        <v>LOGIXNIGHT</v>
      </c>
      <c r="AR1820" s="71">
        <f t="shared" si="578"/>
        <v>530</v>
      </c>
      <c r="AS1820" s="71">
        <f>VLOOKUP(AJ1820,Invoicing!A:K,10,FALSE)</f>
        <v>25</v>
      </c>
      <c r="AT1820" s="71">
        <f t="shared" si="579"/>
        <v>555</v>
      </c>
    </row>
    <row r="1821" spans="1:47">
      <c r="A1821" s="37" t="s">
        <v>58</v>
      </c>
      <c r="B1821" s="3" t="s">
        <v>38</v>
      </c>
      <c r="C1821" s="11">
        <v>45577.825694444444</v>
      </c>
      <c r="D1821" s="11">
        <v>45577.791666666664</v>
      </c>
      <c r="E1821" s="11" t="s">
        <v>49</v>
      </c>
      <c r="F1821" s="11" t="s">
        <v>40</v>
      </c>
      <c r="G1821" s="3" t="s">
        <v>1998</v>
      </c>
      <c r="H1821" s="3" t="s">
        <v>41</v>
      </c>
      <c r="I1821" s="11">
        <v>45579.416666666664</v>
      </c>
      <c r="J1821" s="12">
        <v>45583.652777777781</v>
      </c>
      <c r="K1821" s="12">
        <v>45583.666666666664</v>
      </c>
      <c r="L1821" s="12">
        <v>45583.666666666664</v>
      </c>
      <c r="M1821" s="12" t="s">
        <v>12</v>
      </c>
      <c r="N1821" s="3" t="s">
        <v>42</v>
      </c>
      <c r="O1821" s="3">
        <v>0</v>
      </c>
      <c r="P1821" s="1">
        <f t="shared" si="560"/>
        <v>42</v>
      </c>
      <c r="Q1821" s="1">
        <f t="shared" si="561"/>
        <v>10</v>
      </c>
      <c r="R1821" s="72">
        <f t="shared" si="562"/>
        <v>45583.652777777781</v>
      </c>
      <c r="S1821" s="73">
        <f t="shared" si="563"/>
        <v>1.5909722222204437</v>
      </c>
      <c r="T1821" s="74">
        <f>Table2[[#This Row],[ETA A OFRECIMIENTO]]*24</f>
        <v>38.183333333290648</v>
      </c>
      <c r="U1821" s="1" t="str">
        <f t="shared" si="564"/>
        <v>YES</v>
      </c>
      <c r="V1821" s="73">
        <f t="shared" si="565"/>
        <v>4.25</v>
      </c>
      <c r="W1821" s="74">
        <f>Table2[[#This Row],[DEL. AVAILABLE A SLOT]]*24</f>
        <v>102</v>
      </c>
      <c r="X1821" s="1" t="str">
        <f t="shared" si="566"/>
        <v>NO</v>
      </c>
      <c r="Y1821" s="73">
        <f t="shared" si="567"/>
        <v>5.8409722222204437</v>
      </c>
      <c r="Z1821" s="74">
        <f>Table2[[#This Row],[ETA A TIMESLOT]]*24</f>
        <v>140.18333333329065</v>
      </c>
      <c r="AA1821" s="73">
        <f t="shared" si="568"/>
        <v>0</v>
      </c>
      <c r="AB1821" s="73" t="str">
        <f t="shared" si="569"/>
        <v>SI</v>
      </c>
      <c r="AC1821" s="74">
        <f>Table2[[#This Row],[PUNTUALIDAD (H)]]*24</f>
        <v>0</v>
      </c>
      <c r="AD1821" s="73">
        <f t="shared" si="570"/>
        <v>5.8409722222204437</v>
      </c>
      <c r="AE1821" s="74">
        <f>Table2[[#This Row],[ATA TO UNLOADING]]*24</f>
        <v>140.18333333329065</v>
      </c>
      <c r="AF1821" s="74" t="str">
        <f>IF(Table2[[#This Row],[ATA TO UNLOADING 2]]&lt;=48,"YES","NO")</f>
        <v>NO</v>
      </c>
      <c r="AG1821" s="75">
        <f t="shared" si="571"/>
        <v>0.66666666666424135</v>
      </c>
      <c r="AH1821" s="2" t="s">
        <v>42</v>
      </c>
      <c r="AI1821" s="2" t="str">
        <f t="shared" si="572"/>
        <v>UETU6688588</v>
      </c>
      <c r="AJ1821" s="76" t="str">
        <f t="shared" si="573"/>
        <v>CTU FLEVOKUST BV</v>
      </c>
      <c r="AK1821" s="77">
        <f>IF($M1821="TRUCK",VLOOKUP($AQ1821,Invoicing!$A$17:$B$49,MATCH($AK$1,Invoicing!$A$17:$B$17,0),FALSE),VLOOKUP($AQ1821,Invoicing!$N$17:$O$21,MATCH($AK$1,Invoicing!$N$17:$O$17,0),FALSE))</f>
        <v>380</v>
      </c>
      <c r="AL1821" s="78" t="e">
        <f>VLOOKUP($E1821,Invoicing!$A$1:$H$8,MATCH(TRACKER!$N1823,Invoicing!$A$1:$H$1,0),FALSE)</f>
        <v>#N/A</v>
      </c>
      <c r="AM1821" s="78">
        <v>35</v>
      </c>
      <c r="AN1821" s="78">
        <f t="shared" si="574"/>
        <v>0</v>
      </c>
      <c r="AO1821" s="2">
        <f t="shared" si="575"/>
        <v>5</v>
      </c>
      <c r="AP1821" s="2" t="str">
        <f t="shared" si="576"/>
        <v>WEEK</v>
      </c>
      <c r="AQ1821" s="2" t="str">
        <f t="shared" si="577"/>
        <v>CTU FLEVOKUST BVWEEK</v>
      </c>
      <c r="AR1821" s="71">
        <f t="shared" si="578"/>
        <v>380</v>
      </c>
      <c r="AS1821" s="71">
        <f>VLOOKUP(AJ1821,Invoicing!A:K,10,FALSE)</f>
        <v>0</v>
      </c>
      <c r="AT1821" s="71">
        <f t="shared" si="579"/>
        <v>480</v>
      </c>
      <c r="AU1821" s="55">
        <v>100</v>
      </c>
    </row>
    <row r="1822" spans="1:47">
      <c r="A1822" s="37" t="s">
        <v>58</v>
      </c>
      <c r="B1822" s="3" t="s">
        <v>38</v>
      </c>
      <c r="C1822" s="11">
        <v>45577.825694444444</v>
      </c>
      <c r="D1822" s="11">
        <v>45577.791666666664</v>
      </c>
      <c r="E1822" s="11" t="s">
        <v>49</v>
      </c>
      <c r="F1822" s="11" t="s">
        <v>40</v>
      </c>
      <c r="G1822" s="3" t="s">
        <v>1999</v>
      </c>
      <c r="H1822" s="3" t="s">
        <v>41</v>
      </c>
      <c r="I1822" s="11">
        <v>45579.416666666664</v>
      </c>
      <c r="J1822" s="12">
        <v>45583.739583333336</v>
      </c>
      <c r="K1822" s="12">
        <v>45583.75</v>
      </c>
      <c r="L1822" s="12">
        <v>45583.746527777781</v>
      </c>
      <c r="M1822" s="12" t="s">
        <v>12</v>
      </c>
      <c r="N1822" s="3" t="s">
        <v>42</v>
      </c>
      <c r="O1822" s="3">
        <v>0</v>
      </c>
      <c r="P1822" s="1">
        <f t="shared" si="560"/>
        <v>42</v>
      </c>
      <c r="Q1822" s="1">
        <f t="shared" si="561"/>
        <v>10</v>
      </c>
      <c r="R1822" s="72">
        <f t="shared" si="562"/>
        <v>45583.739583333336</v>
      </c>
      <c r="S1822" s="73">
        <f t="shared" si="563"/>
        <v>1.5909722222204437</v>
      </c>
      <c r="T1822" s="74">
        <f>Table2[[#This Row],[ETA A OFRECIMIENTO]]*24</f>
        <v>38.183333333290648</v>
      </c>
      <c r="U1822" s="1" t="str">
        <f t="shared" si="564"/>
        <v>YES</v>
      </c>
      <c r="V1822" s="73">
        <f t="shared" si="565"/>
        <v>4.3333333333357587</v>
      </c>
      <c r="W1822" s="74">
        <f>Table2[[#This Row],[DEL. AVAILABLE A SLOT]]*24</f>
        <v>104.00000000005821</v>
      </c>
      <c r="X1822" s="1" t="str">
        <f t="shared" si="566"/>
        <v>NO</v>
      </c>
      <c r="Y1822" s="73">
        <f t="shared" si="567"/>
        <v>5.9243055555562023</v>
      </c>
      <c r="Z1822" s="74">
        <f>Table2[[#This Row],[ETA A TIMESLOT]]*24</f>
        <v>142.18333333334886</v>
      </c>
      <c r="AA1822" s="73">
        <f t="shared" si="568"/>
        <v>0</v>
      </c>
      <c r="AB1822" s="73" t="str">
        <f t="shared" si="569"/>
        <v>SI</v>
      </c>
      <c r="AC1822" s="74">
        <f>Table2[[#This Row],[PUNTUALIDAD (H)]]*24</f>
        <v>0</v>
      </c>
      <c r="AD1822" s="73">
        <f t="shared" si="570"/>
        <v>5.9208333333372138</v>
      </c>
      <c r="AE1822" s="74">
        <f>Table2[[#This Row],[ATA TO UNLOADING]]*24</f>
        <v>142.10000000009313</v>
      </c>
      <c r="AF1822" s="74" t="str">
        <f>IF(Table2[[#This Row],[ATA TO UNLOADING 2]]&lt;=48,"YES","NO")</f>
        <v>NO</v>
      </c>
      <c r="AG1822" s="75">
        <f t="shared" si="571"/>
        <v>0.75</v>
      </c>
      <c r="AH1822" s="2" t="s">
        <v>42</v>
      </c>
      <c r="AI1822" s="2" t="str">
        <f t="shared" si="572"/>
        <v>UETU7272086</v>
      </c>
      <c r="AJ1822" s="76" t="str">
        <f t="shared" si="573"/>
        <v>CTU FLEVOKUST BV</v>
      </c>
      <c r="AK1822" s="77">
        <f>IF($M1822="TRUCK",VLOOKUP($AQ1822,Invoicing!$A$17:$B$49,MATCH($AK$1,Invoicing!$A$17:$B$17,0),FALSE),VLOOKUP($AQ1822,Invoicing!$N$17:$O$21,MATCH($AK$1,Invoicing!$N$17:$O$17,0),FALSE))</f>
        <v>380</v>
      </c>
      <c r="AL1822" s="78" t="e">
        <f>VLOOKUP($E1822,Invoicing!$A$1:$H$8,MATCH(TRACKER!$N1824,Invoicing!$A$1:$H$1,0),FALSE)</f>
        <v>#N/A</v>
      </c>
      <c r="AM1822" s="78">
        <v>35</v>
      </c>
      <c r="AN1822" s="78">
        <f t="shared" si="574"/>
        <v>0</v>
      </c>
      <c r="AO1822" s="2">
        <f t="shared" si="575"/>
        <v>5</v>
      </c>
      <c r="AP1822" s="2" t="str">
        <f t="shared" si="576"/>
        <v>WEEK</v>
      </c>
      <c r="AQ1822" s="2" t="str">
        <f t="shared" si="577"/>
        <v>CTU FLEVOKUST BVWEEK</v>
      </c>
      <c r="AR1822" s="71">
        <f t="shared" si="578"/>
        <v>380</v>
      </c>
      <c r="AS1822" s="71">
        <f>VLOOKUP(AJ1822,Invoicing!A:K,10,FALSE)</f>
        <v>0</v>
      </c>
      <c r="AT1822" s="71">
        <f t="shared" si="579"/>
        <v>480</v>
      </c>
      <c r="AU1822" s="55">
        <v>100</v>
      </c>
    </row>
    <row r="1823" spans="1:47">
      <c r="A1823" s="37" t="s">
        <v>51</v>
      </c>
      <c r="B1823" s="3" t="s">
        <v>38</v>
      </c>
      <c r="C1823" s="11">
        <v>45578.395833333336</v>
      </c>
      <c r="D1823" s="11">
        <v>45580.625</v>
      </c>
      <c r="E1823" s="11" t="s">
        <v>44</v>
      </c>
      <c r="F1823" s="11" t="s">
        <v>40</v>
      </c>
      <c r="G1823" s="3" t="s">
        <v>2000</v>
      </c>
      <c r="H1823" s="3" t="s">
        <v>41</v>
      </c>
      <c r="I1823" s="11">
        <v>45582.208333333336</v>
      </c>
      <c r="J1823" s="12">
        <v>45582.270833333336</v>
      </c>
      <c r="K1823" s="12">
        <v>45582.270833333336</v>
      </c>
      <c r="L1823" s="12">
        <v>45582.28125</v>
      </c>
      <c r="M1823" s="61" t="s">
        <v>115</v>
      </c>
      <c r="N1823" s="3" t="s">
        <v>42</v>
      </c>
      <c r="O1823" s="3">
        <v>0</v>
      </c>
      <c r="P1823" s="1">
        <f t="shared" si="560"/>
        <v>42</v>
      </c>
      <c r="Q1823" s="1">
        <f t="shared" si="561"/>
        <v>10</v>
      </c>
      <c r="R1823" s="72">
        <f t="shared" si="562"/>
        <v>45582.270833333336</v>
      </c>
      <c r="S1823" s="73">
        <f t="shared" si="563"/>
        <v>3.8125</v>
      </c>
      <c r="T1823" s="74">
        <f>Table2[[#This Row],[ETA A OFRECIMIENTO]]*24</f>
        <v>91.5</v>
      </c>
      <c r="U1823" s="1" t="str">
        <f t="shared" si="564"/>
        <v>NO</v>
      </c>
      <c r="V1823" s="73">
        <f t="shared" si="565"/>
        <v>6.25E-2</v>
      </c>
      <c r="W1823" s="74">
        <f>Table2[[#This Row],[DEL. AVAILABLE A SLOT]]*24</f>
        <v>1.5</v>
      </c>
      <c r="X1823" s="1" t="str">
        <f t="shared" si="566"/>
        <v>SI</v>
      </c>
      <c r="Y1823" s="73">
        <f t="shared" si="567"/>
        <v>3.875</v>
      </c>
      <c r="Z1823" s="74">
        <f>Table2[[#This Row],[ETA A TIMESLOT]]*24</f>
        <v>93</v>
      </c>
      <c r="AA1823" s="73">
        <f t="shared" si="568"/>
        <v>0</v>
      </c>
      <c r="AB1823" s="73" t="str">
        <f t="shared" si="569"/>
        <v>SI</v>
      </c>
      <c r="AC1823" s="74">
        <f>Table2[[#This Row],[PUNTUALIDAD (H)]]*24</f>
        <v>0</v>
      </c>
      <c r="AD1823" s="73">
        <f t="shared" si="570"/>
        <v>3.8854166666642413</v>
      </c>
      <c r="AE1823" s="74">
        <f>Table2[[#This Row],[ATA TO UNLOADING]]*24</f>
        <v>93.249999999941792</v>
      </c>
      <c r="AF1823" s="74" t="str">
        <f>IF(Table2[[#This Row],[ATA TO UNLOADING 2]]&lt;=48,"YES","NO")</f>
        <v>NO</v>
      </c>
      <c r="AG1823" s="75">
        <f t="shared" si="571"/>
        <v>0.27083333333575865</v>
      </c>
      <c r="AH1823" s="2" t="s">
        <v>42</v>
      </c>
      <c r="AI1823" s="2" t="str">
        <f t="shared" si="572"/>
        <v>BMOU1063427</v>
      </c>
      <c r="AJ1823" s="76" t="str">
        <f t="shared" si="573"/>
        <v>MSI</v>
      </c>
      <c r="AK1823" s="77">
        <f>IF($M1823="TRUCK",VLOOKUP($AQ1823,Invoicing!$A$17:$B$49,MATCH($AK$1,Invoicing!$A$17:$B$17,0),FALSE),VLOOKUP($AQ1823,Invoicing!$N$17:$O$21,MATCH($AK$1,Invoicing!$N$17:$O$17,0),FALSE))</f>
        <v>480</v>
      </c>
      <c r="AL1823" s="78" t="e">
        <f>VLOOKUP($E1823,Invoicing!$A$1:$H$8,MATCH(TRACKER!$N1825,Invoicing!$A$1:$H$1,0),FALSE)</f>
        <v>#N/A</v>
      </c>
      <c r="AM1823" s="78">
        <f>VLOOKUP($E1823,Invoicing!$A$1:$H$8,MATCH(TRACKER!$O$1,Invoicing!$A$1:$H$1,0),FALSE)</f>
        <v>50</v>
      </c>
      <c r="AN1823" s="78">
        <f t="shared" si="574"/>
        <v>0</v>
      </c>
      <c r="AO1823" s="2">
        <f t="shared" si="575"/>
        <v>4</v>
      </c>
      <c r="AP1823" s="2" t="str">
        <f t="shared" si="576"/>
        <v>WEEK</v>
      </c>
      <c r="AQ1823" s="2" t="str">
        <f t="shared" si="577"/>
        <v>MSIWEEK</v>
      </c>
      <c r="AR1823" s="71">
        <f t="shared" si="578"/>
        <v>480</v>
      </c>
      <c r="AS1823" s="71">
        <f>VLOOKUP(AJ1823,Invoicing!A:K,10,FALSE)</f>
        <v>25</v>
      </c>
      <c r="AT1823" s="71">
        <f t="shared" si="579"/>
        <v>505</v>
      </c>
    </row>
    <row r="1824" spans="1:47">
      <c r="A1824" s="58" t="s">
        <v>51</v>
      </c>
      <c r="B1824" s="59" t="s">
        <v>38</v>
      </c>
      <c r="C1824" s="60">
        <v>45578.395833333336</v>
      </c>
      <c r="D1824" s="60">
        <v>45580.625</v>
      </c>
      <c r="E1824" s="60" t="s">
        <v>45</v>
      </c>
      <c r="F1824" s="60" t="s">
        <v>40</v>
      </c>
      <c r="G1824" s="59" t="s">
        <v>2001</v>
      </c>
      <c r="H1824" s="3" t="s">
        <v>2821</v>
      </c>
      <c r="I1824" s="60">
        <v>45582.208333333336</v>
      </c>
      <c r="J1824" s="61">
        <v>45582.581250000003</v>
      </c>
      <c r="K1824" s="61">
        <v>45582.625</v>
      </c>
      <c r="L1824" s="61">
        <v>45582.611111111109</v>
      </c>
      <c r="M1824" s="61" t="s">
        <v>115</v>
      </c>
      <c r="N1824" s="3" t="s">
        <v>42</v>
      </c>
      <c r="O1824" s="3">
        <v>0</v>
      </c>
      <c r="P1824" s="1">
        <f t="shared" si="560"/>
        <v>42</v>
      </c>
      <c r="Q1824" s="1">
        <f t="shared" si="561"/>
        <v>10</v>
      </c>
      <c r="R1824" s="72">
        <f t="shared" si="562"/>
        <v>45582.581250000003</v>
      </c>
      <c r="S1824" s="73">
        <f t="shared" si="563"/>
        <v>3.8125</v>
      </c>
      <c r="T1824" s="74">
        <f>Table2[[#This Row],[ETA A OFRECIMIENTO]]*24</f>
        <v>91.5</v>
      </c>
      <c r="U1824" s="1" t="str">
        <f t="shared" si="564"/>
        <v>NO</v>
      </c>
      <c r="V1824" s="73">
        <f t="shared" si="565"/>
        <v>0.41666666666424135</v>
      </c>
      <c r="W1824" s="74">
        <f>Table2[[#This Row],[DEL. AVAILABLE A SLOT]]*24</f>
        <v>9.9999999999417923</v>
      </c>
      <c r="X1824" s="1" t="str">
        <f t="shared" si="566"/>
        <v>SI</v>
      </c>
      <c r="Y1824" s="73">
        <f t="shared" si="567"/>
        <v>4.2291666666642413</v>
      </c>
      <c r="Z1824" s="74">
        <f>Table2[[#This Row],[ETA A TIMESLOT]]*24</f>
        <v>101.49999999994179</v>
      </c>
      <c r="AA1824" s="73">
        <f t="shared" si="568"/>
        <v>0</v>
      </c>
      <c r="AB1824" s="73" t="str">
        <f t="shared" si="569"/>
        <v>SI</v>
      </c>
      <c r="AC1824" s="74">
        <f>Table2[[#This Row],[PUNTUALIDAD (H)]]*24</f>
        <v>0</v>
      </c>
      <c r="AD1824" s="73">
        <f t="shared" si="570"/>
        <v>4.2152777777737356</v>
      </c>
      <c r="AE1824" s="74">
        <f>Table2[[#This Row],[ATA TO UNLOADING]]*24</f>
        <v>101.16666666656965</v>
      </c>
      <c r="AF1824" s="74" t="str">
        <f>IF(Table2[[#This Row],[ATA TO UNLOADING 2]]&lt;=48,"YES","NO")</f>
        <v>NO</v>
      </c>
      <c r="AG1824" s="75">
        <f t="shared" si="571"/>
        <v>0.625</v>
      </c>
      <c r="AH1824" s="2" t="s">
        <v>42</v>
      </c>
      <c r="AI1824" s="2" t="str">
        <f t="shared" si="572"/>
        <v>CAAU6085323</v>
      </c>
      <c r="AJ1824" s="76" t="str">
        <f t="shared" si="573"/>
        <v>OM TRANSPORT</v>
      </c>
      <c r="AK1824" s="77">
        <f>IF($M1824="TRUCK",VLOOKUP($AQ1824,Invoicing!$A$17:$B$49,MATCH($AK$1,Invoicing!$A$17:$B$17,0),FALSE),VLOOKUP($AQ1824,Invoicing!$N$17:$O$21,MATCH($AK$1,Invoicing!$N$17:$O$17,0),FALSE))</f>
        <v>475</v>
      </c>
      <c r="AL1824" s="78" t="e">
        <f>VLOOKUP($E1824,Invoicing!$A$1:$H$8,MATCH(TRACKER!$N1826,Invoicing!$A$1:$H$1,0),FALSE)</f>
        <v>#N/A</v>
      </c>
      <c r="AM1824" s="78">
        <f>VLOOKUP($E1824,Invoicing!$A$1:$H$8,MATCH(TRACKER!$O$1,Invoicing!$A$1:$H$1,0),FALSE)</f>
        <v>50</v>
      </c>
      <c r="AN1824" s="78">
        <f t="shared" si="574"/>
        <v>0</v>
      </c>
      <c r="AO1824" s="2">
        <f t="shared" si="575"/>
        <v>4</v>
      </c>
      <c r="AP1824" s="2" t="str">
        <f t="shared" si="576"/>
        <v>WEEK</v>
      </c>
      <c r="AQ1824" s="2" t="str">
        <f t="shared" si="577"/>
        <v>OM TRANSPORTWEEK</v>
      </c>
      <c r="AR1824" s="71">
        <f t="shared" si="578"/>
        <v>475</v>
      </c>
      <c r="AS1824" s="71">
        <f>VLOOKUP(AJ1824,Invoicing!A:K,10,FALSE)</f>
        <v>25</v>
      </c>
      <c r="AT1824" s="71">
        <f t="shared" si="579"/>
        <v>500</v>
      </c>
    </row>
    <row r="1825" spans="1:47">
      <c r="A1825" s="37" t="s">
        <v>51</v>
      </c>
      <c r="B1825" s="3" t="s">
        <v>38</v>
      </c>
      <c r="C1825" s="11">
        <v>45578.395833333336</v>
      </c>
      <c r="D1825" s="11">
        <v>45580.625</v>
      </c>
      <c r="E1825" s="11" t="s">
        <v>45</v>
      </c>
      <c r="F1825" s="11" t="s">
        <v>40</v>
      </c>
      <c r="G1825" s="3" t="s">
        <v>2002</v>
      </c>
      <c r="H1825" s="3" t="s">
        <v>41</v>
      </c>
      <c r="I1825" s="11">
        <v>45582.208333333336</v>
      </c>
      <c r="J1825" s="12">
        <v>45582.333333333336</v>
      </c>
      <c r="K1825" s="12">
        <v>45582.375</v>
      </c>
      <c r="L1825" s="12">
        <v>45582.559027777781</v>
      </c>
      <c r="M1825" s="12" t="s">
        <v>115</v>
      </c>
      <c r="N1825" s="3" t="s">
        <v>42</v>
      </c>
      <c r="O1825" s="3">
        <v>1</v>
      </c>
      <c r="P1825" s="1">
        <f t="shared" si="560"/>
        <v>42</v>
      </c>
      <c r="Q1825" s="1">
        <f t="shared" si="561"/>
        <v>10</v>
      </c>
      <c r="R1825" s="72">
        <f t="shared" si="562"/>
        <v>45582.333333333336</v>
      </c>
      <c r="S1825" s="73">
        <f t="shared" si="563"/>
        <v>3.8125</v>
      </c>
      <c r="T1825" s="74">
        <f>Table2[[#This Row],[ETA A OFRECIMIENTO]]*24</f>
        <v>91.5</v>
      </c>
      <c r="U1825" s="1" t="str">
        <f t="shared" si="564"/>
        <v>NO</v>
      </c>
      <c r="V1825" s="73">
        <f t="shared" si="565"/>
        <v>0.16666666666424135</v>
      </c>
      <c r="W1825" s="74">
        <f>Table2[[#This Row],[DEL. AVAILABLE A SLOT]]*24</f>
        <v>3.9999999999417923</v>
      </c>
      <c r="X1825" s="1" t="str">
        <f t="shared" si="566"/>
        <v>SI</v>
      </c>
      <c r="Y1825" s="73">
        <f t="shared" si="567"/>
        <v>3.9791666666642413</v>
      </c>
      <c r="Z1825" s="74">
        <f>Table2[[#This Row],[ETA A TIMESLOT]]*24</f>
        <v>95.499999999941792</v>
      </c>
      <c r="AA1825" s="73">
        <f t="shared" si="568"/>
        <v>0</v>
      </c>
      <c r="AB1825" s="73" t="str">
        <f t="shared" si="569"/>
        <v>SI</v>
      </c>
      <c r="AC1825" s="74">
        <f>Table2[[#This Row],[PUNTUALIDAD (H)]]*24</f>
        <v>0</v>
      </c>
      <c r="AD1825" s="73">
        <f t="shared" si="570"/>
        <v>4.1631944444452529</v>
      </c>
      <c r="AE1825" s="74">
        <f>Table2[[#This Row],[ATA TO UNLOADING]]*24</f>
        <v>99.916666666686069</v>
      </c>
      <c r="AF1825" s="74" t="str">
        <f>IF(Table2[[#This Row],[ATA TO UNLOADING 2]]&lt;=48,"YES","NO")</f>
        <v>NO</v>
      </c>
      <c r="AG1825" s="75">
        <f t="shared" si="571"/>
        <v>0.375</v>
      </c>
      <c r="AH1825" s="2" t="s">
        <v>42</v>
      </c>
      <c r="AI1825" s="2" t="str">
        <f t="shared" si="572"/>
        <v>MRKU2459939</v>
      </c>
      <c r="AJ1825" s="76" t="str">
        <f t="shared" si="573"/>
        <v>OM TRANSPORT</v>
      </c>
      <c r="AK1825" s="77">
        <f>IF($M1825="TRUCK",VLOOKUP($AQ1825,Invoicing!$A$17:$B$49,MATCH($AK$1,Invoicing!$A$17:$B$17,0),FALSE),VLOOKUP($AQ1825,Invoicing!$N$17:$O$21,MATCH($AK$1,Invoicing!$N$17:$O$17,0),FALSE))</f>
        <v>475</v>
      </c>
      <c r="AL1825" s="78" t="e">
        <f>VLOOKUP($E1825,Invoicing!$A$1:$H$8,MATCH(TRACKER!$N1827,Invoicing!$A$1:$H$1,0),FALSE)</f>
        <v>#N/A</v>
      </c>
      <c r="AM1825" s="78">
        <f>VLOOKUP($E1825,Invoicing!$A$1:$H$8,MATCH(TRACKER!$O$1,Invoicing!$A$1:$H$1,0),FALSE)</f>
        <v>50</v>
      </c>
      <c r="AN1825" s="78">
        <f t="shared" si="574"/>
        <v>50</v>
      </c>
      <c r="AO1825" s="2">
        <f t="shared" si="575"/>
        <v>4</v>
      </c>
      <c r="AP1825" s="2" t="str">
        <f t="shared" si="576"/>
        <v>WEEK</v>
      </c>
      <c r="AQ1825" s="2" t="str">
        <f t="shared" si="577"/>
        <v>OM TRANSPORTWEEK</v>
      </c>
      <c r="AR1825" s="71">
        <f t="shared" si="578"/>
        <v>525</v>
      </c>
      <c r="AS1825" s="71">
        <f>VLOOKUP(AJ1825,Invoicing!A:K,10,FALSE)</f>
        <v>25</v>
      </c>
      <c r="AT1825" s="71">
        <f t="shared" si="579"/>
        <v>550</v>
      </c>
    </row>
    <row r="1826" spans="1:47">
      <c r="A1826" s="37" t="s">
        <v>51</v>
      </c>
      <c r="B1826" s="3" t="s">
        <v>38</v>
      </c>
      <c r="C1826" s="11">
        <v>45578.395833333336</v>
      </c>
      <c r="D1826" s="11">
        <v>45580.625</v>
      </c>
      <c r="E1826" s="11" t="s">
        <v>44</v>
      </c>
      <c r="F1826" s="11" t="s">
        <v>40</v>
      </c>
      <c r="G1826" s="3" t="s">
        <v>2003</v>
      </c>
      <c r="H1826" s="3" t="s">
        <v>2821</v>
      </c>
      <c r="I1826" s="11">
        <v>45582.208333333336</v>
      </c>
      <c r="J1826" s="12">
        <v>45582.797222222223</v>
      </c>
      <c r="K1826" s="12">
        <v>45582.958333333336</v>
      </c>
      <c r="L1826" s="12">
        <v>45582.815972222219</v>
      </c>
      <c r="M1826" s="12" t="s">
        <v>115</v>
      </c>
      <c r="N1826" s="3" t="s">
        <v>42</v>
      </c>
      <c r="O1826" s="3">
        <v>0</v>
      </c>
      <c r="P1826" s="1">
        <f t="shared" si="560"/>
        <v>42</v>
      </c>
      <c r="Q1826" s="1">
        <f t="shared" si="561"/>
        <v>10</v>
      </c>
      <c r="R1826" s="72">
        <f t="shared" si="562"/>
        <v>45582.797222222223</v>
      </c>
      <c r="S1826" s="73">
        <f t="shared" si="563"/>
        <v>3.8125</v>
      </c>
      <c r="T1826" s="74">
        <f>Table2[[#This Row],[ETA A OFRECIMIENTO]]*24</f>
        <v>91.5</v>
      </c>
      <c r="U1826" s="1" t="str">
        <f t="shared" si="564"/>
        <v>NO</v>
      </c>
      <c r="V1826" s="73">
        <f t="shared" si="565"/>
        <v>0.75</v>
      </c>
      <c r="W1826" s="74">
        <f>Table2[[#This Row],[DEL. AVAILABLE A SLOT]]*24</f>
        <v>18</v>
      </c>
      <c r="X1826" s="1" t="str">
        <f t="shared" si="566"/>
        <v>SI</v>
      </c>
      <c r="Y1826" s="73">
        <f t="shared" si="567"/>
        <v>4.5625</v>
      </c>
      <c r="Z1826" s="74">
        <f>Table2[[#This Row],[ETA A TIMESLOT]]*24</f>
        <v>109.5</v>
      </c>
      <c r="AA1826" s="73">
        <f t="shared" si="568"/>
        <v>0</v>
      </c>
      <c r="AB1826" s="73" t="str">
        <f t="shared" si="569"/>
        <v>SI</v>
      </c>
      <c r="AC1826" s="74">
        <f>Table2[[#This Row],[PUNTUALIDAD (H)]]*24</f>
        <v>0</v>
      </c>
      <c r="AD1826" s="73">
        <f t="shared" si="570"/>
        <v>4.4201388888832298</v>
      </c>
      <c r="AE1826" s="74">
        <f>Table2[[#This Row],[ATA TO UNLOADING]]*24</f>
        <v>106.08333333319752</v>
      </c>
      <c r="AF1826" s="74" t="str">
        <f>IF(Table2[[#This Row],[ATA TO UNLOADING 2]]&lt;=48,"YES","NO")</f>
        <v>NO</v>
      </c>
      <c r="AG1826" s="75">
        <f t="shared" si="571"/>
        <v>0.95833333333575865</v>
      </c>
      <c r="AH1826" s="2" t="s">
        <v>24</v>
      </c>
      <c r="AI1826" s="2" t="str">
        <f t="shared" si="572"/>
        <v>MRKU5711664</v>
      </c>
      <c r="AJ1826" s="76" t="str">
        <f t="shared" si="573"/>
        <v>MSI</v>
      </c>
      <c r="AK1826" s="77">
        <f>IF($M1826="TRUCK",VLOOKUP($AQ1826,Invoicing!$A$17:$B$49,MATCH($AK$1,Invoicing!$A$17:$B$17,0),FALSE),VLOOKUP($AQ1826,Invoicing!$N$17:$O$21,MATCH($AK$1,Invoicing!$N$17:$O$17,0),FALSE))</f>
        <v>530</v>
      </c>
      <c r="AL1826" s="78" t="e">
        <f>VLOOKUP($E1826,Invoicing!$A$1:$H$8,MATCH(TRACKER!$N1828,Invoicing!$A$1:$H$1,0),FALSE)</f>
        <v>#N/A</v>
      </c>
      <c r="AM1826" s="78">
        <f>VLOOKUP($E1826,Invoicing!$A$1:$H$8,MATCH(TRACKER!$O$1,Invoicing!$A$1:$H$1,0),FALSE)</f>
        <v>50</v>
      </c>
      <c r="AN1826" s="78">
        <f t="shared" si="574"/>
        <v>0</v>
      </c>
      <c r="AO1826" s="2">
        <f t="shared" si="575"/>
        <v>4</v>
      </c>
      <c r="AP1826" s="2" t="str">
        <f t="shared" si="576"/>
        <v>NIGHT</v>
      </c>
      <c r="AQ1826" s="2" t="str">
        <f t="shared" si="577"/>
        <v>MSINIGHT</v>
      </c>
      <c r="AR1826" s="71">
        <f t="shared" si="578"/>
        <v>530</v>
      </c>
      <c r="AS1826" s="71">
        <f>VLOOKUP(AJ1826,Invoicing!A:K,10,FALSE)</f>
        <v>25</v>
      </c>
      <c r="AT1826" s="71">
        <f t="shared" si="579"/>
        <v>555</v>
      </c>
    </row>
    <row r="1827" spans="1:47">
      <c r="A1827" s="37" t="s">
        <v>51</v>
      </c>
      <c r="B1827" s="3" t="s">
        <v>38</v>
      </c>
      <c r="C1827" s="11">
        <v>45578.395833333336</v>
      </c>
      <c r="D1827" s="11">
        <v>45580.625</v>
      </c>
      <c r="E1827" s="11" t="s">
        <v>45</v>
      </c>
      <c r="F1827" s="11" t="s">
        <v>40</v>
      </c>
      <c r="G1827" s="3" t="s">
        <v>2004</v>
      </c>
      <c r="H1827" s="3" t="s">
        <v>2821</v>
      </c>
      <c r="I1827" s="11">
        <v>45582.208333333336</v>
      </c>
      <c r="J1827" s="12">
        <v>45582.997916666667</v>
      </c>
      <c r="K1827" s="12">
        <v>45583.041666666664</v>
      </c>
      <c r="L1827" s="12">
        <v>45583.041666666664</v>
      </c>
      <c r="M1827" s="12" t="s">
        <v>115</v>
      </c>
      <c r="N1827" s="3" t="s">
        <v>42</v>
      </c>
      <c r="O1827" s="3">
        <v>1</v>
      </c>
      <c r="P1827" s="1">
        <f t="shared" si="560"/>
        <v>42</v>
      </c>
      <c r="Q1827" s="1">
        <f t="shared" si="561"/>
        <v>10</v>
      </c>
      <c r="R1827" s="72">
        <f t="shared" si="562"/>
        <v>45582.997916666667</v>
      </c>
      <c r="S1827" s="73">
        <f t="shared" si="563"/>
        <v>3.8125</v>
      </c>
      <c r="T1827" s="74">
        <f>Table2[[#This Row],[ETA A OFRECIMIENTO]]*24</f>
        <v>91.5</v>
      </c>
      <c r="U1827" s="1" t="str">
        <f t="shared" si="564"/>
        <v>NO</v>
      </c>
      <c r="V1827" s="73">
        <f t="shared" si="565"/>
        <v>0.83333333332848269</v>
      </c>
      <c r="W1827" s="74">
        <f>Table2[[#This Row],[DEL. AVAILABLE A SLOT]]*24</f>
        <v>19.999999999883585</v>
      </c>
      <c r="X1827" s="1" t="str">
        <f t="shared" si="566"/>
        <v>SI</v>
      </c>
      <c r="Y1827" s="73">
        <f t="shared" si="567"/>
        <v>4.6458333333284827</v>
      </c>
      <c r="Z1827" s="74">
        <f>Table2[[#This Row],[ETA A TIMESLOT]]*24</f>
        <v>111.49999999988358</v>
      </c>
      <c r="AA1827" s="73">
        <f t="shared" si="568"/>
        <v>0</v>
      </c>
      <c r="AB1827" s="73" t="str">
        <f t="shared" si="569"/>
        <v>SI</v>
      </c>
      <c r="AC1827" s="74">
        <f>Table2[[#This Row],[PUNTUALIDAD (H)]]*24</f>
        <v>0</v>
      </c>
      <c r="AD1827" s="73">
        <f t="shared" si="570"/>
        <v>4.6458333333284827</v>
      </c>
      <c r="AE1827" s="74">
        <f>Table2[[#This Row],[ATA TO UNLOADING]]*24</f>
        <v>111.49999999988358</v>
      </c>
      <c r="AF1827" s="74" t="str">
        <f>IF(Table2[[#This Row],[ATA TO UNLOADING 2]]&lt;=48,"YES","NO")</f>
        <v>NO</v>
      </c>
      <c r="AG1827" s="75">
        <f t="shared" si="571"/>
        <v>4.1666666664241347E-2</v>
      </c>
      <c r="AH1827" s="2" t="s">
        <v>24</v>
      </c>
      <c r="AI1827" s="2" t="str">
        <f t="shared" si="572"/>
        <v>MRSU3359310</v>
      </c>
      <c r="AJ1827" s="76" t="str">
        <f t="shared" si="573"/>
        <v>OM TRANSPORT</v>
      </c>
      <c r="AK1827" s="77">
        <f>IF($M1827="TRUCK",VLOOKUP($AQ1827,Invoicing!$A$17:$B$49,MATCH($AK$1,Invoicing!$A$17:$B$17,0),FALSE),VLOOKUP($AQ1827,Invoicing!$N$17:$O$21,MATCH($AK$1,Invoicing!$N$17:$O$17,0),FALSE))</f>
        <v>475</v>
      </c>
      <c r="AL1827" s="78" t="e">
        <f>VLOOKUP($E1827,Invoicing!$A$1:$H$8,MATCH(TRACKER!$N1829,Invoicing!$A$1:$H$1,0),FALSE)</f>
        <v>#N/A</v>
      </c>
      <c r="AM1827" s="78">
        <f>VLOOKUP($E1827,Invoicing!$A$1:$H$8,MATCH(TRACKER!$O$1,Invoicing!$A$1:$H$1,0),FALSE)</f>
        <v>50</v>
      </c>
      <c r="AN1827" s="78">
        <f t="shared" si="574"/>
        <v>50</v>
      </c>
      <c r="AO1827" s="2">
        <f t="shared" si="575"/>
        <v>5</v>
      </c>
      <c r="AP1827" s="2" t="str">
        <f t="shared" si="576"/>
        <v>NIGHT</v>
      </c>
      <c r="AQ1827" s="2" t="str">
        <f t="shared" si="577"/>
        <v>OM TRANSPORTNIGHT</v>
      </c>
      <c r="AR1827" s="71">
        <f t="shared" si="578"/>
        <v>525</v>
      </c>
      <c r="AS1827" s="71">
        <f>VLOOKUP(AJ1827,Invoicing!A:K,10,FALSE)</f>
        <v>25</v>
      </c>
      <c r="AT1827" s="71">
        <f t="shared" si="579"/>
        <v>550</v>
      </c>
    </row>
    <row r="1828" spans="1:47">
      <c r="A1828" s="37" t="s">
        <v>51</v>
      </c>
      <c r="B1828" s="3" t="s">
        <v>38</v>
      </c>
      <c r="C1828" s="11">
        <v>45578.395833333336</v>
      </c>
      <c r="D1828" s="11">
        <v>45580.625</v>
      </c>
      <c r="E1828" s="11" t="s">
        <v>43</v>
      </c>
      <c r="F1828" s="11" t="s">
        <v>40</v>
      </c>
      <c r="G1828" s="3" t="s">
        <v>2005</v>
      </c>
      <c r="H1828" s="3" t="s">
        <v>2821</v>
      </c>
      <c r="I1828" s="11">
        <v>45582.208333333336</v>
      </c>
      <c r="J1828" s="12">
        <v>45582.458333333336</v>
      </c>
      <c r="K1828" s="12">
        <v>45582.458333333336</v>
      </c>
      <c r="L1828" s="12">
        <v>45582.506944444445</v>
      </c>
      <c r="M1828" s="12" t="s">
        <v>115</v>
      </c>
      <c r="N1828" s="3" t="s">
        <v>42</v>
      </c>
      <c r="O1828" s="3">
        <v>0</v>
      </c>
      <c r="P1828" s="1">
        <f t="shared" si="560"/>
        <v>42</v>
      </c>
      <c r="Q1828" s="1">
        <f t="shared" si="561"/>
        <v>10</v>
      </c>
      <c r="R1828" s="72">
        <f t="shared" si="562"/>
        <v>45582.458333333336</v>
      </c>
      <c r="S1828" s="73">
        <f t="shared" si="563"/>
        <v>3.8125</v>
      </c>
      <c r="T1828" s="74">
        <f>Table2[[#This Row],[ETA A OFRECIMIENTO]]*24</f>
        <v>91.5</v>
      </c>
      <c r="U1828" s="1" t="str">
        <f t="shared" si="564"/>
        <v>NO</v>
      </c>
      <c r="V1828" s="73">
        <f t="shared" si="565"/>
        <v>0.25</v>
      </c>
      <c r="W1828" s="74">
        <f>Table2[[#This Row],[DEL. AVAILABLE A SLOT]]*24</f>
        <v>6</v>
      </c>
      <c r="X1828" s="1" t="str">
        <f t="shared" si="566"/>
        <v>SI</v>
      </c>
      <c r="Y1828" s="73">
        <f t="shared" si="567"/>
        <v>4.0625</v>
      </c>
      <c r="Z1828" s="74">
        <f>Table2[[#This Row],[ETA A TIMESLOT]]*24</f>
        <v>97.5</v>
      </c>
      <c r="AA1828" s="73">
        <f t="shared" si="568"/>
        <v>0</v>
      </c>
      <c r="AB1828" s="73" t="str">
        <f t="shared" si="569"/>
        <v>SI</v>
      </c>
      <c r="AC1828" s="74">
        <f>Table2[[#This Row],[PUNTUALIDAD (H)]]*24</f>
        <v>0</v>
      </c>
      <c r="AD1828" s="73">
        <f t="shared" si="570"/>
        <v>4.1111111111094942</v>
      </c>
      <c r="AE1828" s="74">
        <f>Table2[[#This Row],[ATA TO UNLOADING]]*24</f>
        <v>98.666666666627862</v>
      </c>
      <c r="AF1828" s="74" t="str">
        <f>IF(Table2[[#This Row],[ATA TO UNLOADING 2]]&lt;=48,"YES","NO")</f>
        <v>NO</v>
      </c>
      <c r="AG1828" s="75">
        <f t="shared" si="571"/>
        <v>0.45833333333575865</v>
      </c>
      <c r="AH1828" s="2" t="s">
        <v>42</v>
      </c>
      <c r="AI1828" s="2" t="str">
        <f t="shared" si="572"/>
        <v>MRSU4553171</v>
      </c>
      <c r="AJ1828" s="76" t="str">
        <f t="shared" si="573"/>
        <v>LOGIX</v>
      </c>
      <c r="AK1828" s="77">
        <f>IF($M1828="TRUCK",VLOOKUP($AQ1828,Invoicing!$A$17:$B$49,MATCH($AK$1,Invoicing!$A$17:$B$17,0),FALSE),VLOOKUP($AQ1828,Invoicing!$N$17:$O$21,MATCH($AK$1,Invoicing!$N$17:$O$17,0),FALSE))</f>
        <v>530</v>
      </c>
      <c r="AL1828" s="78" t="e">
        <f>VLOOKUP($E1828,Invoicing!$A$1:$H$8,MATCH(TRACKER!$N1830,Invoicing!$A$1:$H$1,0),FALSE)</f>
        <v>#N/A</v>
      </c>
      <c r="AM1828" s="78">
        <f>VLOOKUP($E1828,Invoicing!$A$1:$H$8,MATCH(TRACKER!$O$1,Invoicing!$A$1:$H$1,0),FALSE)</f>
        <v>50</v>
      </c>
      <c r="AN1828" s="78">
        <f t="shared" si="574"/>
        <v>0</v>
      </c>
      <c r="AO1828" s="2">
        <f t="shared" si="575"/>
        <v>4</v>
      </c>
      <c r="AP1828" s="2" t="str">
        <f t="shared" si="576"/>
        <v>WEEK</v>
      </c>
      <c r="AQ1828" s="2" t="str">
        <f t="shared" si="577"/>
        <v>LOGIXWEEK</v>
      </c>
      <c r="AR1828" s="71">
        <f t="shared" si="578"/>
        <v>530</v>
      </c>
      <c r="AS1828" s="71">
        <f>VLOOKUP(AJ1828,Invoicing!A:K,10,FALSE)</f>
        <v>25</v>
      </c>
      <c r="AT1828" s="71">
        <f t="shared" si="579"/>
        <v>555</v>
      </c>
    </row>
    <row r="1829" spans="1:47">
      <c r="A1829" s="37" t="s">
        <v>51</v>
      </c>
      <c r="B1829" s="3" t="s">
        <v>38</v>
      </c>
      <c r="C1829" s="11">
        <v>45578.395833333336</v>
      </c>
      <c r="D1829" s="11">
        <v>45580.625</v>
      </c>
      <c r="E1829" s="11" t="s">
        <v>45</v>
      </c>
      <c r="F1829" s="11" t="s">
        <v>40</v>
      </c>
      <c r="G1829" s="3" t="s">
        <v>2006</v>
      </c>
      <c r="H1829" s="3" t="s">
        <v>41</v>
      </c>
      <c r="I1829" s="11">
        <v>45582.208333333336</v>
      </c>
      <c r="J1829" s="12">
        <v>45582.291666666664</v>
      </c>
      <c r="K1829" s="12">
        <v>45582.270833333336</v>
      </c>
      <c r="L1829" s="12">
        <v>45582.3</v>
      </c>
      <c r="M1829" s="12" t="s">
        <v>115</v>
      </c>
      <c r="N1829" s="3" t="s">
        <v>42</v>
      </c>
      <c r="O1829" s="3">
        <v>0</v>
      </c>
      <c r="P1829" s="1">
        <f t="shared" si="560"/>
        <v>42</v>
      </c>
      <c r="Q1829" s="1">
        <f t="shared" si="561"/>
        <v>10</v>
      </c>
      <c r="R1829" s="72">
        <f t="shared" si="562"/>
        <v>45582.291666666664</v>
      </c>
      <c r="S1829" s="73">
        <f t="shared" si="563"/>
        <v>3.8125</v>
      </c>
      <c r="T1829" s="74">
        <f>Table2[[#This Row],[ETA A OFRECIMIENTO]]*24</f>
        <v>91.5</v>
      </c>
      <c r="U1829" s="1" t="str">
        <f t="shared" si="564"/>
        <v>NO</v>
      </c>
      <c r="V1829" s="73">
        <f t="shared" si="565"/>
        <v>6.25E-2</v>
      </c>
      <c r="W1829" s="74">
        <f>Table2[[#This Row],[DEL. AVAILABLE A SLOT]]*24</f>
        <v>1.5</v>
      </c>
      <c r="X1829" s="1" t="str">
        <f t="shared" si="566"/>
        <v>SI</v>
      </c>
      <c r="Y1829" s="73">
        <f t="shared" si="567"/>
        <v>3.875</v>
      </c>
      <c r="Z1829" s="74">
        <f>Table2[[#This Row],[ETA A TIMESLOT]]*24</f>
        <v>93</v>
      </c>
      <c r="AA1829" s="73">
        <f t="shared" si="568"/>
        <v>2.0833333328482695E-2</v>
      </c>
      <c r="AB1829" s="73" t="str">
        <f t="shared" si="569"/>
        <v>SI</v>
      </c>
      <c r="AC1829" s="74">
        <f>Table2[[#This Row],[PUNTUALIDAD (H)]]*24</f>
        <v>0.49999999988358468</v>
      </c>
      <c r="AD1829" s="73">
        <f t="shared" si="570"/>
        <v>3.9041666666671517</v>
      </c>
      <c r="AE1829" s="74">
        <f>Table2[[#This Row],[ATA TO UNLOADING]]*24</f>
        <v>93.700000000011642</v>
      </c>
      <c r="AF1829" s="74" t="str">
        <f>IF(Table2[[#This Row],[ATA TO UNLOADING 2]]&lt;=48,"YES","NO")</f>
        <v>NO</v>
      </c>
      <c r="AG1829" s="75">
        <f t="shared" si="571"/>
        <v>0.27083333333575865</v>
      </c>
      <c r="AH1829" s="2" t="s">
        <v>42</v>
      </c>
      <c r="AI1829" s="2" t="str">
        <f t="shared" si="572"/>
        <v>MRSU4726791</v>
      </c>
      <c r="AJ1829" s="76" t="str">
        <f t="shared" si="573"/>
        <v>OM TRANSPORT</v>
      </c>
      <c r="AK1829" s="77">
        <f>IF($M1829="TRUCK",VLOOKUP($AQ1829,Invoicing!$A$17:$B$49,MATCH($AK$1,Invoicing!$A$17:$B$17,0),FALSE),VLOOKUP($AQ1829,Invoicing!$N$17:$O$21,MATCH($AK$1,Invoicing!$N$17:$O$17,0),FALSE))</f>
        <v>475</v>
      </c>
      <c r="AL1829" s="78" t="e">
        <f>VLOOKUP($E1829,Invoicing!$A$1:$H$8,MATCH(TRACKER!$N1831,Invoicing!$A$1:$H$1,0),FALSE)</f>
        <v>#N/A</v>
      </c>
      <c r="AM1829" s="78">
        <f>VLOOKUP($E1829,Invoicing!$A$1:$H$8,MATCH(TRACKER!$O$1,Invoicing!$A$1:$H$1,0),FALSE)</f>
        <v>50</v>
      </c>
      <c r="AN1829" s="78">
        <f t="shared" si="574"/>
        <v>0</v>
      </c>
      <c r="AO1829" s="2">
        <f t="shared" si="575"/>
        <v>4</v>
      </c>
      <c r="AP1829" s="2" t="str">
        <f t="shared" si="576"/>
        <v>WEEK</v>
      </c>
      <c r="AQ1829" s="2" t="str">
        <f t="shared" si="577"/>
        <v>OM TRANSPORTWEEK</v>
      </c>
      <c r="AR1829" s="71">
        <f t="shared" si="578"/>
        <v>475</v>
      </c>
      <c r="AS1829" s="71">
        <f>VLOOKUP(AJ1829,Invoicing!A:K,10,FALSE)</f>
        <v>25</v>
      </c>
      <c r="AT1829" s="71">
        <f t="shared" si="579"/>
        <v>500</v>
      </c>
    </row>
    <row r="1830" spans="1:47">
      <c r="A1830" s="37" t="s">
        <v>51</v>
      </c>
      <c r="B1830" s="3" t="s">
        <v>38</v>
      </c>
      <c r="C1830" s="11">
        <v>45578.395833333336</v>
      </c>
      <c r="D1830" s="11">
        <v>45580.625</v>
      </c>
      <c r="E1830" s="11" t="s">
        <v>45</v>
      </c>
      <c r="F1830" s="11" t="s">
        <v>40</v>
      </c>
      <c r="G1830" s="3" t="s">
        <v>2007</v>
      </c>
      <c r="H1830" s="3" t="s">
        <v>2821</v>
      </c>
      <c r="I1830" s="11">
        <v>45582.208333333336</v>
      </c>
      <c r="J1830" s="12">
        <v>45582.563888888886</v>
      </c>
      <c r="K1830" s="12">
        <v>45582.541666666664</v>
      </c>
      <c r="L1830" s="12">
        <v>45582.576388888891</v>
      </c>
      <c r="M1830" s="12" t="s">
        <v>115</v>
      </c>
      <c r="N1830" s="3" t="s">
        <v>42</v>
      </c>
      <c r="O1830" s="3">
        <v>0</v>
      </c>
      <c r="P1830" s="1">
        <f t="shared" si="560"/>
        <v>42</v>
      </c>
      <c r="Q1830" s="1">
        <f t="shared" si="561"/>
        <v>10</v>
      </c>
      <c r="R1830" s="72">
        <f t="shared" si="562"/>
        <v>45582.563888888886</v>
      </c>
      <c r="S1830" s="73">
        <f t="shared" si="563"/>
        <v>3.8125</v>
      </c>
      <c r="T1830" s="74">
        <f>Table2[[#This Row],[ETA A OFRECIMIENTO]]*24</f>
        <v>91.5</v>
      </c>
      <c r="U1830" s="1" t="str">
        <f t="shared" si="564"/>
        <v>NO</v>
      </c>
      <c r="V1830" s="73">
        <f t="shared" si="565"/>
        <v>0.33333333332848269</v>
      </c>
      <c r="W1830" s="74">
        <f>Table2[[#This Row],[DEL. AVAILABLE A SLOT]]*24</f>
        <v>7.9999999998835847</v>
      </c>
      <c r="X1830" s="1" t="str">
        <f t="shared" si="566"/>
        <v>SI</v>
      </c>
      <c r="Y1830" s="73">
        <f t="shared" si="567"/>
        <v>4.1458333333284827</v>
      </c>
      <c r="Z1830" s="74">
        <f>Table2[[#This Row],[ETA A TIMESLOT]]*24</f>
        <v>99.499999999883585</v>
      </c>
      <c r="AA1830" s="73">
        <f t="shared" si="568"/>
        <v>2.2222222221898846E-2</v>
      </c>
      <c r="AB1830" s="73" t="str">
        <f t="shared" si="569"/>
        <v>SI</v>
      </c>
      <c r="AC1830" s="74">
        <f>Table2[[#This Row],[PUNTUALIDAD (H)]]*24</f>
        <v>0.53333333332557231</v>
      </c>
      <c r="AD1830" s="73">
        <f t="shared" si="570"/>
        <v>4.1805555555547471</v>
      </c>
      <c r="AE1830" s="74">
        <f>Table2[[#This Row],[ATA TO UNLOADING]]*24</f>
        <v>100.33333333331393</v>
      </c>
      <c r="AF1830" s="74" t="str">
        <f>IF(Table2[[#This Row],[ATA TO UNLOADING 2]]&lt;=48,"YES","NO")</f>
        <v>NO</v>
      </c>
      <c r="AG1830" s="75">
        <f t="shared" si="571"/>
        <v>0.54166666666424135</v>
      </c>
      <c r="AH1830" s="2" t="s">
        <v>42</v>
      </c>
      <c r="AI1830" s="2" t="str">
        <f t="shared" si="572"/>
        <v>MRSU6315439</v>
      </c>
      <c r="AJ1830" s="76" t="str">
        <f t="shared" si="573"/>
        <v>OM TRANSPORT</v>
      </c>
      <c r="AK1830" s="77">
        <f>IF($M1830="TRUCK",VLOOKUP($AQ1830,Invoicing!$A$17:$B$49,MATCH($AK$1,Invoicing!$A$17:$B$17,0),FALSE),VLOOKUP($AQ1830,Invoicing!$N$17:$O$21,MATCH($AK$1,Invoicing!$N$17:$O$17,0),FALSE))</f>
        <v>475</v>
      </c>
      <c r="AL1830" s="78" t="e">
        <f>VLOOKUP($E1830,Invoicing!$A$1:$H$8,MATCH(TRACKER!$N1832,Invoicing!$A$1:$H$1,0),FALSE)</f>
        <v>#N/A</v>
      </c>
      <c r="AM1830" s="78">
        <f>VLOOKUP($E1830,Invoicing!$A$1:$H$8,MATCH(TRACKER!$O$1,Invoicing!$A$1:$H$1,0),FALSE)</f>
        <v>50</v>
      </c>
      <c r="AN1830" s="78">
        <f t="shared" si="574"/>
        <v>0</v>
      </c>
      <c r="AO1830" s="2">
        <f t="shared" si="575"/>
        <v>4</v>
      </c>
      <c r="AP1830" s="2" t="str">
        <f t="shared" si="576"/>
        <v>WEEK</v>
      </c>
      <c r="AQ1830" s="2" t="str">
        <f t="shared" si="577"/>
        <v>OM TRANSPORTWEEK</v>
      </c>
      <c r="AR1830" s="71">
        <f t="shared" si="578"/>
        <v>475</v>
      </c>
      <c r="AS1830" s="71">
        <f>VLOOKUP(AJ1830,Invoicing!A:K,10,FALSE)</f>
        <v>25</v>
      </c>
      <c r="AT1830" s="71">
        <f t="shared" si="579"/>
        <v>500</v>
      </c>
    </row>
    <row r="1831" spans="1:47">
      <c r="A1831" s="37" t="s">
        <v>51</v>
      </c>
      <c r="B1831" s="3" t="s">
        <v>38</v>
      </c>
      <c r="C1831" s="11">
        <v>45578.395833333336</v>
      </c>
      <c r="D1831" s="11">
        <v>45580.625</v>
      </c>
      <c r="E1831" s="11" t="s">
        <v>44</v>
      </c>
      <c r="F1831" s="11" t="s">
        <v>40</v>
      </c>
      <c r="G1831" s="3" t="s">
        <v>2008</v>
      </c>
      <c r="H1831" s="3" t="s">
        <v>2821</v>
      </c>
      <c r="I1831" s="11">
        <v>45582.208333333336</v>
      </c>
      <c r="J1831" s="12">
        <v>45582.284722222219</v>
      </c>
      <c r="K1831" s="12">
        <v>45582.291666666664</v>
      </c>
      <c r="L1831" s="12">
        <v>45582.340277777781</v>
      </c>
      <c r="M1831" s="12" t="s">
        <v>115</v>
      </c>
      <c r="N1831" s="3" t="s">
        <v>42</v>
      </c>
      <c r="O1831" s="3">
        <v>0</v>
      </c>
      <c r="P1831" s="1">
        <f t="shared" si="560"/>
        <v>42</v>
      </c>
      <c r="Q1831" s="1">
        <f t="shared" si="561"/>
        <v>10</v>
      </c>
      <c r="R1831" s="72">
        <f t="shared" si="562"/>
        <v>45582.284722222219</v>
      </c>
      <c r="S1831" s="73">
        <f t="shared" si="563"/>
        <v>3.8125</v>
      </c>
      <c r="T1831" s="74">
        <f>Table2[[#This Row],[ETA A OFRECIMIENTO]]*24</f>
        <v>91.5</v>
      </c>
      <c r="U1831" s="1" t="str">
        <f t="shared" si="564"/>
        <v>NO</v>
      </c>
      <c r="V1831" s="73">
        <f t="shared" si="565"/>
        <v>8.3333333328482695E-2</v>
      </c>
      <c r="W1831" s="74">
        <f>Table2[[#This Row],[DEL. AVAILABLE A SLOT]]*24</f>
        <v>1.9999999998835847</v>
      </c>
      <c r="X1831" s="1" t="str">
        <f t="shared" si="566"/>
        <v>SI</v>
      </c>
      <c r="Y1831" s="73">
        <f t="shared" si="567"/>
        <v>3.8958333333284827</v>
      </c>
      <c r="Z1831" s="74">
        <f>Table2[[#This Row],[ETA A TIMESLOT]]*24</f>
        <v>93.499999999883585</v>
      </c>
      <c r="AA1831" s="73">
        <f t="shared" si="568"/>
        <v>0</v>
      </c>
      <c r="AB1831" s="73" t="str">
        <f t="shared" si="569"/>
        <v>SI</v>
      </c>
      <c r="AC1831" s="74">
        <f>Table2[[#This Row],[PUNTUALIDAD (H)]]*24</f>
        <v>0</v>
      </c>
      <c r="AD1831" s="73">
        <f t="shared" si="570"/>
        <v>3.9444444444452529</v>
      </c>
      <c r="AE1831" s="74">
        <f>Table2[[#This Row],[ATA TO UNLOADING]]*24</f>
        <v>94.666666666686069</v>
      </c>
      <c r="AF1831" s="74" t="str">
        <f>IF(Table2[[#This Row],[ATA TO UNLOADING 2]]&lt;=48,"YES","NO")</f>
        <v>NO</v>
      </c>
      <c r="AG1831" s="75">
        <f t="shared" si="571"/>
        <v>0.29166666666424135</v>
      </c>
      <c r="AH1831" s="2" t="s">
        <v>42</v>
      </c>
      <c r="AI1831" s="2" t="str">
        <f t="shared" si="572"/>
        <v>MSKU6676003</v>
      </c>
      <c r="AJ1831" s="76" t="str">
        <f t="shared" si="573"/>
        <v>MSI</v>
      </c>
      <c r="AK1831" s="77">
        <f>IF($M1831="TRUCK",VLOOKUP($AQ1831,Invoicing!$A$17:$B$49,MATCH($AK$1,Invoicing!$A$17:$B$17,0),FALSE),VLOOKUP($AQ1831,Invoicing!$N$17:$O$21,MATCH($AK$1,Invoicing!$N$17:$O$17,0),FALSE))</f>
        <v>480</v>
      </c>
      <c r="AL1831" s="78" t="e">
        <f>VLOOKUP($E1831,Invoicing!$A$1:$H$8,MATCH(TRACKER!$N1833,Invoicing!$A$1:$H$1,0),FALSE)</f>
        <v>#N/A</v>
      </c>
      <c r="AM1831" s="78">
        <f>VLOOKUP($E1831,Invoicing!$A$1:$H$8,MATCH(TRACKER!$O$1,Invoicing!$A$1:$H$1,0),FALSE)</f>
        <v>50</v>
      </c>
      <c r="AN1831" s="78">
        <f t="shared" si="574"/>
        <v>0</v>
      </c>
      <c r="AO1831" s="2">
        <f t="shared" si="575"/>
        <v>4</v>
      </c>
      <c r="AP1831" s="2" t="str">
        <f t="shared" si="576"/>
        <v>WEEK</v>
      </c>
      <c r="AQ1831" s="2" t="str">
        <f t="shared" si="577"/>
        <v>MSIWEEK</v>
      </c>
      <c r="AR1831" s="71">
        <f t="shared" si="578"/>
        <v>480</v>
      </c>
      <c r="AS1831" s="71">
        <f>VLOOKUP(AJ1831,Invoicing!A:K,10,FALSE)</f>
        <v>25</v>
      </c>
      <c r="AT1831" s="71">
        <f t="shared" si="579"/>
        <v>505</v>
      </c>
    </row>
    <row r="1832" spans="1:47">
      <c r="A1832" s="37" t="s">
        <v>51</v>
      </c>
      <c r="B1832" s="3" t="s">
        <v>38</v>
      </c>
      <c r="C1832" s="11">
        <v>45578.395833333336</v>
      </c>
      <c r="D1832" s="11">
        <v>45580.625</v>
      </c>
      <c r="E1832" s="11" t="s">
        <v>43</v>
      </c>
      <c r="F1832" s="11" t="s">
        <v>40</v>
      </c>
      <c r="G1832" s="3" t="s">
        <v>2009</v>
      </c>
      <c r="H1832" s="3" t="s">
        <v>2821</v>
      </c>
      <c r="I1832" s="11">
        <v>45582.208333333336</v>
      </c>
      <c r="J1832" s="12">
        <v>45582.84375</v>
      </c>
      <c r="K1832" s="12">
        <v>45582.791666666664</v>
      </c>
      <c r="L1832" s="12">
        <v>45582.84375</v>
      </c>
      <c r="M1832" s="12" t="s">
        <v>115</v>
      </c>
      <c r="N1832" s="3" t="s">
        <v>42</v>
      </c>
      <c r="O1832" s="3">
        <v>0</v>
      </c>
      <c r="P1832" s="1">
        <f t="shared" si="560"/>
        <v>42</v>
      </c>
      <c r="Q1832" s="1">
        <f t="shared" si="561"/>
        <v>10</v>
      </c>
      <c r="R1832" s="72">
        <f t="shared" si="562"/>
        <v>45582.84375</v>
      </c>
      <c r="S1832" s="73">
        <f t="shared" si="563"/>
        <v>3.8125</v>
      </c>
      <c r="T1832" s="74">
        <f>Table2[[#This Row],[ETA A OFRECIMIENTO]]*24</f>
        <v>91.5</v>
      </c>
      <c r="U1832" s="1" t="str">
        <f t="shared" si="564"/>
        <v>NO</v>
      </c>
      <c r="V1832" s="73">
        <f t="shared" si="565"/>
        <v>0.58333333332848269</v>
      </c>
      <c r="W1832" s="74">
        <f>Table2[[#This Row],[DEL. AVAILABLE A SLOT]]*24</f>
        <v>13.999999999883585</v>
      </c>
      <c r="X1832" s="1" t="str">
        <f t="shared" si="566"/>
        <v>SI</v>
      </c>
      <c r="Y1832" s="73">
        <f t="shared" si="567"/>
        <v>4.3958333333284827</v>
      </c>
      <c r="Z1832" s="74">
        <f>Table2[[#This Row],[ETA A TIMESLOT]]*24</f>
        <v>105.49999999988358</v>
      </c>
      <c r="AA1832" s="73">
        <f t="shared" si="568"/>
        <v>5.2083333335758653E-2</v>
      </c>
      <c r="AB1832" s="73" t="str">
        <f t="shared" si="569"/>
        <v>NO</v>
      </c>
      <c r="AC1832" s="74">
        <f>Table2[[#This Row],[PUNTUALIDAD (H)]]*24</f>
        <v>1.2500000000582077</v>
      </c>
      <c r="AD1832" s="73">
        <f t="shared" si="570"/>
        <v>4.4479166666642413</v>
      </c>
      <c r="AE1832" s="74">
        <f>Table2[[#This Row],[ATA TO UNLOADING]]*24</f>
        <v>106.74999999994179</v>
      </c>
      <c r="AF1832" s="74" t="str">
        <f>IF(Table2[[#This Row],[ATA TO UNLOADING 2]]&lt;=48,"YES","NO")</f>
        <v>NO</v>
      </c>
      <c r="AG1832" s="75">
        <f t="shared" si="571"/>
        <v>0.79166666666424135</v>
      </c>
      <c r="AH1832" s="2" t="s">
        <v>42</v>
      </c>
      <c r="AI1832" s="2" t="str">
        <f t="shared" si="572"/>
        <v>MSKU8699944</v>
      </c>
      <c r="AJ1832" s="76" t="str">
        <f t="shared" si="573"/>
        <v>LOGIX</v>
      </c>
      <c r="AK1832" s="77">
        <f>IF($M1832="TRUCK",VLOOKUP($AQ1832,Invoicing!$A$17:$B$49,MATCH($AK$1,Invoicing!$A$17:$B$17,0),FALSE),VLOOKUP($AQ1832,Invoicing!$N$17:$O$21,MATCH($AK$1,Invoicing!$N$17:$O$17,0),FALSE))</f>
        <v>530</v>
      </c>
      <c r="AL1832" s="78" t="e">
        <f>VLOOKUP($E1832,Invoicing!$A$1:$H$8,MATCH(TRACKER!$N1834,Invoicing!$A$1:$H$1,0),FALSE)</f>
        <v>#N/A</v>
      </c>
      <c r="AM1832" s="78">
        <f>VLOOKUP($E1832,Invoicing!$A$1:$H$8,MATCH(TRACKER!$O$1,Invoicing!$A$1:$H$1,0),FALSE)</f>
        <v>50</v>
      </c>
      <c r="AN1832" s="78">
        <f t="shared" si="574"/>
        <v>0</v>
      </c>
      <c r="AO1832" s="2">
        <f t="shared" si="575"/>
        <v>4</v>
      </c>
      <c r="AP1832" s="2" t="str">
        <f t="shared" si="576"/>
        <v>WEEK</v>
      </c>
      <c r="AQ1832" s="2" t="str">
        <f t="shared" si="577"/>
        <v>LOGIXWEEK</v>
      </c>
      <c r="AR1832" s="71">
        <f t="shared" si="578"/>
        <v>530</v>
      </c>
      <c r="AS1832" s="71">
        <f>VLOOKUP(AJ1832,Invoicing!A:K,10,FALSE)</f>
        <v>25</v>
      </c>
      <c r="AT1832" s="71">
        <f t="shared" si="579"/>
        <v>555</v>
      </c>
    </row>
    <row r="1833" spans="1:47">
      <c r="A1833" s="37" t="s">
        <v>51</v>
      </c>
      <c r="B1833" s="3" t="s">
        <v>38</v>
      </c>
      <c r="C1833" s="11">
        <v>45578.395833333336</v>
      </c>
      <c r="D1833" s="11">
        <v>45580.625</v>
      </c>
      <c r="E1833" s="11" t="s">
        <v>45</v>
      </c>
      <c r="F1833" s="11" t="s">
        <v>40</v>
      </c>
      <c r="G1833" s="3" t="s">
        <v>2010</v>
      </c>
      <c r="H1833" s="3" t="s">
        <v>41</v>
      </c>
      <c r="I1833" s="11">
        <v>45582.208333333336</v>
      </c>
      <c r="J1833" s="12">
        <v>45582.208333333336</v>
      </c>
      <c r="K1833" s="12">
        <v>45582.208333333336</v>
      </c>
      <c r="L1833" s="12">
        <v>45582.222222222219</v>
      </c>
      <c r="M1833" s="12" t="s">
        <v>115</v>
      </c>
      <c r="N1833" s="3" t="s">
        <v>42</v>
      </c>
      <c r="O1833" s="3">
        <v>0</v>
      </c>
      <c r="P1833" s="1">
        <f t="shared" si="560"/>
        <v>42</v>
      </c>
      <c r="Q1833" s="1">
        <f t="shared" si="561"/>
        <v>10</v>
      </c>
      <c r="R1833" s="72">
        <f t="shared" si="562"/>
        <v>45582.208333333336</v>
      </c>
      <c r="S1833" s="73">
        <f t="shared" si="563"/>
        <v>3.8125</v>
      </c>
      <c r="T1833" s="74">
        <f>Table2[[#This Row],[ETA A OFRECIMIENTO]]*24</f>
        <v>91.5</v>
      </c>
      <c r="U1833" s="1" t="str">
        <f t="shared" si="564"/>
        <v>NO</v>
      </c>
      <c r="V1833" s="73">
        <f t="shared" si="565"/>
        <v>0</v>
      </c>
      <c r="W1833" s="74">
        <f>Table2[[#This Row],[DEL. AVAILABLE A SLOT]]*24</f>
        <v>0</v>
      </c>
      <c r="X1833" s="1" t="str">
        <f t="shared" si="566"/>
        <v>SI</v>
      </c>
      <c r="Y1833" s="73">
        <f t="shared" si="567"/>
        <v>3.8125</v>
      </c>
      <c r="Z1833" s="74">
        <f>Table2[[#This Row],[ETA A TIMESLOT]]*24</f>
        <v>91.5</v>
      </c>
      <c r="AA1833" s="73">
        <f t="shared" si="568"/>
        <v>0</v>
      </c>
      <c r="AB1833" s="73" t="str">
        <f t="shared" si="569"/>
        <v>SI</v>
      </c>
      <c r="AC1833" s="74">
        <f>Table2[[#This Row],[PUNTUALIDAD (H)]]*24</f>
        <v>0</v>
      </c>
      <c r="AD1833" s="73">
        <f t="shared" si="570"/>
        <v>3.8263888888832298</v>
      </c>
      <c r="AE1833" s="74">
        <f>Table2[[#This Row],[ATA TO UNLOADING]]*24</f>
        <v>91.833333333197515</v>
      </c>
      <c r="AF1833" s="74" t="str">
        <f>IF(Table2[[#This Row],[ATA TO UNLOADING 2]]&lt;=48,"YES","NO")</f>
        <v>NO</v>
      </c>
      <c r="AG1833" s="75">
        <f t="shared" si="571"/>
        <v>0.20833333333575865</v>
      </c>
      <c r="AH1833" s="2" t="s">
        <v>42</v>
      </c>
      <c r="AI1833" s="2" t="str">
        <f t="shared" si="572"/>
        <v>MSKU9269892</v>
      </c>
      <c r="AJ1833" s="76" t="str">
        <f t="shared" si="573"/>
        <v>OM TRANSPORT</v>
      </c>
      <c r="AK1833" s="77">
        <f>IF($M1833="TRUCK",VLOOKUP($AQ1833,Invoicing!$A$17:$B$49,MATCH($AK$1,Invoicing!$A$17:$B$17,0),FALSE),VLOOKUP($AQ1833,Invoicing!$N$17:$O$21,MATCH($AK$1,Invoicing!$N$17:$O$17,0),FALSE))</f>
        <v>475</v>
      </c>
      <c r="AL1833" s="78" t="e">
        <f>VLOOKUP($E1833,Invoicing!$A$1:$H$8,MATCH(TRACKER!$N1835,Invoicing!$A$1:$H$1,0),FALSE)</f>
        <v>#N/A</v>
      </c>
      <c r="AM1833" s="78">
        <f>VLOOKUP($E1833,Invoicing!$A$1:$H$8,MATCH(TRACKER!$O$1,Invoicing!$A$1:$H$1,0),FALSE)</f>
        <v>50</v>
      </c>
      <c r="AN1833" s="78">
        <f t="shared" si="574"/>
        <v>0</v>
      </c>
      <c r="AO1833" s="2">
        <f t="shared" si="575"/>
        <v>4</v>
      </c>
      <c r="AP1833" s="2" t="str">
        <f t="shared" si="576"/>
        <v>WEEK</v>
      </c>
      <c r="AQ1833" s="2" t="str">
        <f t="shared" si="577"/>
        <v>OM TRANSPORTWEEK</v>
      </c>
      <c r="AR1833" s="71">
        <f t="shared" si="578"/>
        <v>475</v>
      </c>
      <c r="AS1833" s="71">
        <f>VLOOKUP(AJ1833,Invoicing!A:K,10,FALSE)</f>
        <v>25</v>
      </c>
      <c r="AT1833" s="71">
        <f t="shared" si="579"/>
        <v>500</v>
      </c>
    </row>
    <row r="1834" spans="1:47">
      <c r="A1834" s="37" t="s">
        <v>51</v>
      </c>
      <c r="B1834" s="3" t="s">
        <v>38</v>
      </c>
      <c r="C1834" s="11">
        <v>45578.395833333336</v>
      </c>
      <c r="D1834" s="11">
        <v>45580.625</v>
      </c>
      <c r="E1834" s="11" t="s">
        <v>44</v>
      </c>
      <c r="F1834" s="11" t="s">
        <v>40</v>
      </c>
      <c r="G1834" s="3" t="s">
        <v>2011</v>
      </c>
      <c r="H1834" s="3" t="s">
        <v>2821</v>
      </c>
      <c r="I1834" s="11">
        <v>45582.208333333336</v>
      </c>
      <c r="J1834" s="12">
        <v>45582.351388888892</v>
      </c>
      <c r="K1834" s="12">
        <v>45582.375</v>
      </c>
      <c r="L1834" s="12">
        <v>45582.427083333336</v>
      </c>
      <c r="M1834" s="12" t="s">
        <v>115</v>
      </c>
      <c r="N1834" s="3" t="s">
        <v>42</v>
      </c>
      <c r="O1834" s="3">
        <v>0</v>
      </c>
      <c r="P1834" s="1">
        <f t="shared" si="560"/>
        <v>42</v>
      </c>
      <c r="Q1834" s="1">
        <f t="shared" si="561"/>
        <v>10</v>
      </c>
      <c r="R1834" s="72">
        <f t="shared" si="562"/>
        <v>45582.351388888892</v>
      </c>
      <c r="S1834" s="73">
        <f t="shared" si="563"/>
        <v>3.8125</v>
      </c>
      <c r="T1834" s="74">
        <f>Table2[[#This Row],[ETA A OFRECIMIENTO]]*24</f>
        <v>91.5</v>
      </c>
      <c r="U1834" s="1" t="str">
        <f t="shared" si="564"/>
        <v>NO</v>
      </c>
      <c r="V1834" s="73">
        <f t="shared" si="565"/>
        <v>0.16666666666424135</v>
      </c>
      <c r="W1834" s="74">
        <f>Table2[[#This Row],[DEL. AVAILABLE A SLOT]]*24</f>
        <v>3.9999999999417923</v>
      </c>
      <c r="X1834" s="1" t="str">
        <f t="shared" si="566"/>
        <v>SI</v>
      </c>
      <c r="Y1834" s="73">
        <f t="shared" si="567"/>
        <v>3.9791666666642413</v>
      </c>
      <c r="Z1834" s="74">
        <f>Table2[[#This Row],[ETA A TIMESLOT]]*24</f>
        <v>95.499999999941792</v>
      </c>
      <c r="AA1834" s="73">
        <f t="shared" si="568"/>
        <v>0</v>
      </c>
      <c r="AB1834" s="73" t="str">
        <f t="shared" si="569"/>
        <v>SI</v>
      </c>
      <c r="AC1834" s="74">
        <f>Table2[[#This Row],[PUNTUALIDAD (H)]]*24</f>
        <v>0</v>
      </c>
      <c r="AD1834" s="73">
        <f t="shared" si="570"/>
        <v>4.03125</v>
      </c>
      <c r="AE1834" s="74">
        <f>Table2[[#This Row],[ATA TO UNLOADING]]*24</f>
        <v>96.75</v>
      </c>
      <c r="AF1834" s="74" t="str">
        <f>IF(Table2[[#This Row],[ATA TO UNLOADING 2]]&lt;=48,"YES","NO")</f>
        <v>NO</v>
      </c>
      <c r="AG1834" s="75">
        <f t="shared" si="571"/>
        <v>0.375</v>
      </c>
      <c r="AH1834" s="2" t="s">
        <v>42</v>
      </c>
      <c r="AI1834" s="2" t="str">
        <f t="shared" si="572"/>
        <v>PONU1819523</v>
      </c>
      <c r="AJ1834" s="76" t="str">
        <f t="shared" si="573"/>
        <v>MSI</v>
      </c>
      <c r="AK1834" s="77">
        <f>IF($M1834="TRUCK",VLOOKUP($AQ1834,Invoicing!$A$17:$B$49,MATCH($AK$1,Invoicing!$A$17:$B$17,0),FALSE),VLOOKUP($AQ1834,Invoicing!$N$17:$O$21,MATCH($AK$1,Invoicing!$N$17:$O$17,0),FALSE))</f>
        <v>480</v>
      </c>
      <c r="AL1834" s="78" t="e">
        <f>VLOOKUP($E1834,Invoicing!$A$1:$H$8,MATCH(TRACKER!$N1836,Invoicing!$A$1:$H$1,0),FALSE)</f>
        <v>#N/A</v>
      </c>
      <c r="AM1834" s="78">
        <f>VLOOKUP($E1834,Invoicing!$A$1:$H$8,MATCH(TRACKER!$O$1,Invoicing!$A$1:$H$1,0),FALSE)</f>
        <v>50</v>
      </c>
      <c r="AN1834" s="78">
        <f t="shared" si="574"/>
        <v>0</v>
      </c>
      <c r="AO1834" s="2">
        <f t="shared" si="575"/>
        <v>4</v>
      </c>
      <c r="AP1834" s="2" t="str">
        <f t="shared" si="576"/>
        <v>WEEK</v>
      </c>
      <c r="AQ1834" s="2" t="str">
        <f t="shared" si="577"/>
        <v>MSIWEEK</v>
      </c>
      <c r="AR1834" s="71">
        <f t="shared" si="578"/>
        <v>480</v>
      </c>
      <c r="AS1834" s="71">
        <f>VLOOKUP(AJ1834,Invoicing!A:K,10,FALSE)</f>
        <v>25</v>
      </c>
      <c r="AT1834" s="71">
        <f t="shared" si="579"/>
        <v>505</v>
      </c>
    </row>
    <row r="1835" spans="1:47">
      <c r="A1835" s="37" t="s">
        <v>60</v>
      </c>
      <c r="B1835" s="3" t="s">
        <v>38</v>
      </c>
      <c r="C1835" s="11">
        <v>45584.678472222222</v>
      </c>
      <c r="D1835" s="11">
        <v>45584.625</v>
      </c>
      <c r="E1835" s="11" t="s">
        <v>45</v>
      </c>
      <c r="F1835" s="11" t="s">
        <v>40</v>
      </c>
      <c r="G1835" s="3" t="s">
        <v>2012</v>
      </c>
      <c r="H1835" s="3" t="s">
        <v>41</v>
      </c>
      <c r="I1835" s="11">
        <v>45586.25</v>
      </c>
      <c r="J1835" s="12">
        <v>45586.5</v>
      </c>
      <c r="K1835" s="12">
        <v>45586.5</v>
      </c>
      <c r="L1835" s="12">
        <v>45586.506944444445</v>
      </c>
      <c r="M1835" s="12" t="s">
        <v>115</v>
      </c>
      <c r="N1835" s="3" t="s">
        <v>42</v>
      </c>
      <c r="O1835" s="3">
        <v>1</v>
      </c>
      <c r="P1835" s="1">
        <f t="shared" si="560"/>
        <v>43</v>
      </c>
      <c r="Q1835" s="1">
        <f t="shared" si="561"/>
        <v>10</v>
      </c>
      <c r="R1835" s="72">
        <f t="shared" si="562"/>
        <v>45586.5</v>
      </c>
      <c r="S1835" s="73">
        <f t="shared" si="563"/>
        <v>1.5715277777781012</v>
      </c>
      <c r="T1835" s="74">
        <f>Table2[[#This Row],[ETA A OFRECIMIENTO]]*24</f>
        <v>37.716666666674428</v>
      </c>
      <c r="U1835" s="1" t="str">
        <f t="shared" si="564"/>
        <v>YES</v>
      </c>
      <c r="V1835" s="73">
        <f t="shared" si="565"/>
        <v>0.25</v>
      </c>
      <c r="W1835" s="74">
        <f>Table2[[#This Row],[DEL. AVAILABLE A SLOT]]*24</f>
        <v>6</v>
      </c>
      <c r="X1835" s="1" t="str">
        <f t="shared" si="566"/>
        <v>SI</v>
      </c>
      <c r="Y1835" s="73">
        <f t="shared" si="567"/>
        <v>1.8215277777781012</v>
      </c>
      <c r="Z1835" s="74">
        <f>Table2[[#This Row],[ETA A TIMESLOT]]*24</f>
        <v>43.716666666674428</v>
      </c>
      <c r="AA1835" s="73">
        <f t="shared" si="568"/>
        <v>0</v>
      </c>
      <c r="AB1835" s="73" t="str">
        <f t="shared" si="569"/>
        <v>SI</v>
      </c>
      <c r="AC1835" s="74">
        <f>Table2[[#This Row],[PUNTUALIDAD (H)]]*24</f>
        <v>0</v>
      </c>
      <c r="AD1835" s="73">
        <f t="shared" si="570"/>
        <v>1.828472222223354</v>
      </c>
      <c r="AE1835" s="74">
        <f>Table2[[#This Row],[ATA TO UNLOADING]]*24</f>
        <v>43.883333333360497</v>
      </c>
      <c r="AF1835" s="74" t="str">
        <f>IF(Table2[[#This Row],[ATA TO UNLOADING 2]]&lt;=48,"YES","NO")</f>
        <v>YES</v>
      </c>
      <c r="AG1835" s="75">
        <f t="shared" si="571"/>
        <v>0.5</v>
      </c>
      <c r="AH1835" s="2" t="s">
        <v>42</v>
      </c>
      <c r="AI1835" s="2" t="str">
        <f t="shared" si="572"/>
        <v>CAAU5301618</v>
      </c>
      <c r="AJ1835" s="76" t="str">
        <f t="shared" si="573"/>
        <v>OM TRANSPORT</v>
      </c>
      <c r="AK1835" s="77">
        <f>IF($M1835="TRUCK",VLOOKUP($AQ1835,Invoicing!$A$17:$B$49,MATCH($AK$1,Invoicing!$A$17:$B$17,0),FALSE),VLOOKUP($AQ1835,Invoicing!$N$17:$O$21,MATCH($AK$1,Invoicing!$N$17:$O$17,0),FALSE))</f>
        <v>475</v>
      </c>
      <c r="AL1835" s="78" t="e">
        <f>VLOOKUP($E1835,Invoicing!$A$1:$H$8,MATCH(TRACKER!$N1837,Invoicing!$A$1:$H$1,0),FALSE)</f>
        <v>#N/A</v>
      </c>
      <c r="AM1835" s="78">
        <f>VLOOKUP($E1835,Invoicing!$A$1:$H$8,MATCH(TRACKER!$O$1,Invoicing!$A$1:$H$1,0),FALSE)</f>
        <v>50</v>
      </c>
      <c r="AN1835" s="78">
        <f t="shared" si="574"/>
        <v>50</v>
      </c>
      <c r="AO1835" s="2">
        <f t="shared" si="575"/>
        <v>1</v>
      </c>
      <c r="AP1835" s="2" t="str">
        <f t="shared" si="576"/>
        <v>WEEK</v>
      </c>
      <c r="AQ1835" s="2" t="str">
        <f t="shared" si="577"/>
        <v>OM TRANSPORTWEEK</v>
      </c>
      <c r="AR1835" s="71">
        <f t="shared" si="578"/>
        <v>525</v>
      </c>
      <c r="AS1835" s="71">
        <f>VLOOKUP(AJ1835,Invoicing!A:K,10,FALSE)</f>
        <v>25</v>
      </c>
      <c r="AT1835" s="71">
        <f t="shared" si="579"/>
        <v>700</v>
      </c>
      <c r="AU1835" s="55">
        <v>150</v>
      </c>
    </row>
    <row r="1836" spans="1:47">
      <c r="A1836" s="37" t="s">
        <v>60</v>
      </c>
      <c r="B1836" s="3" t="s">
        <v>38</v>
      </c>
      <c r="C1836" s="11">
        <v>45584.678472222222</v>
      </c>
      <c r="D1836" s="11">
        <v>45584.625</v>
      </c>
      <c r="E1836" s="11" t="s">
        <v>49</v>
      </c>
      <c r="F1836" s="11" t="s">
        <v>40</v>
      </c>
      <c r="G1836" s="3" t="s">
        <v>2013</v>
      </c>
      <c r="H1836" s="3" t="s">
        <v>41</v>
      </c>
      <c r="I1836" s="11">
        <v>45586.25</v>
      </c>
      <c r="J1836" s="12">
        <v>45589.4375</v>
      </c>
      <c r="K1836" s="12">
        <v>45589.458333333336</v>
      </c>
      <c r="L1836" s="12">
        <v>45589.444444444445</v>
      </c>
      <c r="M1836" s="12" t="s">
        <v>12</v>
      </c>
      <c r="N1836" s="3" t="s">
        <v>42</v>
      </c>
      <c r="O1836" s="3">
        <v>0</v>
      </c>
      <c r="P1836" s="1">
        <f t="shared" si="560"/>
        <v>43</v>
      </c>
      <c r="Q1836" s="1">
        <f t="shared" si="561"/>
        <v>10</v>
      </c>
      <c r="R1836" s="72">
        <f t="shared" si="562"/>
        <v>45589.4375</v>
      </c>
      <c r="S1836" s="73">
        <f t="shared" si="563"/>
        <v>1.5715277777781012</v>
      </c>
      <c r="T1836" s="74">
        <f>Table2[[#This Row],[ETA A OFRECIMIENTO]]*24</f>
        <v>37.716666666674428</v>
      </c>
      <c r="U1836" s="1" t="str">
        <f t="shared" si="564"/>
        <v>YES</v>
      </c>
      <c r="V1836" s="73">
        <f t="shared" si="565"/>
        <v>3.2083333333357587</v>
      </c>
      <c r="W1836" s="74">
        <f>Table2[[#This Row],[DEL. AVAILABLE A SLOT]]*24</f>
        <v>77.000000000058208</v>
      </c>
      <c r="X1836" s="1" t="str">
        <f t="shared" si="566"/>
        <v>NO</v>
      </c>
      <c r="Y1836" s="73">
        <f t="shared" si="567"/>
        <v>4.7798611111138598</v>
      </c>
      <c r="Z1836" s="74">
        <f>Table2[[#This Row],[ETA A TIMESLOT]]*24</f>
        <v>114.71666666673264</v>
      </c>
      <c r="AA1836" s="73">
        <f t="shared" si="568"/>
        <v>0</v>
      </c>
      <c r="AB1836" s="73" t="str">
        <f t="shared" si="569"/>
        <v>SI</v>
      </c>
      <c r="AC1836" s="74">
        <f>Table2[[#This Row],[PUNTUALIDAD (H)]]*24</f>
        <v>0</v>
      </c>
      <c r="AD1836" s="73">
        <f t="shared" si="570"/>
        <v>4.765972222223354</v>
      </c>
      <c r="AE1836" s="74">
        <f>Table2[[#This Row],[ATA TO UNLOADING]]*24</f>
        <v>114.3833333333605</v>
      </c>
      <c r="AF1836" s="74" t="str">
        <f>IF(Table2[[#This Row],[ATA TO UNLOADING 2]]&lt;=48,"YES","NO")</f>
        <v>NO</v>
      </c>
      <c r="AG1836" s="75">
        <f t="shared" si="571"/>
        <v>0.45833333333575865</v>
      </c>
      <c r="AH1836" s="2" t="s">
        <v>42</v>
      </c>
      <c r="AI1836" s="2" t="str">
        <f t="shared" si="572"/>
        <v>CAAU6554040</v>
      </c>
      <c r="AJ1836" s="76" t="str">
        <f t="shared" si="573"/>
        <v>CTU FLEVOKUST BV</v>
      </c>
      <c r="AK1836" s="77">
        <f>IF($M1836="TRUCK",VLOOKUP($AQ1836,Invoicing!$A$17:$B$49,MATCH($AK$1,Invoicing!$A$17:$B$17,0),FALSE),VLOOKUP($AQ1836,Invoicing!$N$17:$O$21,MATCH($AK$1,Invoicing!$N$17:$O$17,0),FALSE))</f>
        <v>380</v>
      </c>
      <c r="AL1836" s="78" t="e">
        <f>VLOOKUP($E1836,Invoicing!$A$1:$H$8,MATCH(TRACKER!$N1838,Invoicing!$A$1:$H$1,0),FALSE)</f>
        <v>#N/A</v>
      </c>
      <c r="AM1836" s="78">
        <v>35</v>
      </c>
      <c r="AN1836" s="78">
        <f t="shared" si="574"/>
        <v>0</v>
      </c>
      <c r="AO1836" s="2">
        <f t="shared" si="575"/>
        <v>4</v>
      </c>
      <c r="AP1836" s="2" t="str">
        <f t="shared" si="576"/>
        <v>WEEK</v>
      </c>
      <c r="AQ1836" s="2" t="str">
        <f t="shared" si="577"/>
        <v>CTU FLEVOKUST BVWEEK</v>
      </c>
      <c r="AR1836" s="71">
        <f t="shared" si="578"/>
        <v>380</v>
      </c>
      <c r="AS1836" s="71">
        <f>VLOOKUP(AJ1836,Invoicing!A:K,10,FALSE)</f>
        <v>0</v>
      </c>
      <c r="AT1836" s="71">
        <f t="shared" si="579"/>
        <v>380</v>
      </c>
    </row>
    <row r="1837" spans="1:47">
      <c r="A1837" s="37" t="s">
        <v>60</v>
      </c>
      <c r="B1837" s="3" t="s">
        <v>38</v>
      </c>
      <c r="C1837" s="11">
        <v>45584.678472222222</v>
      </c>
      <c r="D1837" s="11">
        <v>45584.625</v>
      </c>
      <c r="E1837" s="11" t="s">
        <v>49</v>
      </c>
      <c r="F1837" s="11" t="s">
        <v>40</v>
      </c>
      <c r="G1837" s="3" t="s">
        <v>2014</v>
      </c>
      <c r="H1837" s="3" t="s">
        <v>46</v>
      </c>
      <c r="I1837" s="11">
        <v>45586.25</v>
      </c>
      <c r="J1837" s="12">
        <v>45587.511111111111</v>
      </c>
      <c r="K1837" s="12">
        <v>45587.541666666664</v>
      </c>
      <c r="L1837" s="12">
        <v>45587.520833333336</v>
      </c>
      <c r="M1837" s="12" t="s">
        <v>12</v>
      </c>
      <c r="N1837" s="3" t="s">
        <v>42</v>
      </c>
      <c r="O1837" s="3">
        <v>1</v>
      </c>
      <c r="P1837" s="1">
        <f t="shared" si="560"/>
        <v>43</v>
      </c>
      <c r="Q1837" s="1">
        <f t="shared" si="561"/>
        <v>10</v>
      </c>
      <c r="R1837" s="72">
        <f t="shared" si="562"/>
        <v>45587.511111111111</v>
      </c>
      <c r="S1837" s="73">
        <f t="shared" si="563"/>
        <v>1.5715277777781012</v>
      </c>
      <c r="T1837" s="74">
        <f>Table2[[#This Row],[ETA A OFRECIMIENTO]]*24</f>
        <v>37.716666666674428</v>
      </c>
      <c r="U1837" s="1" t="str">
        <f t="shared" si="564"/>
        <v>YES</v>
      </c>
      <c r="V1837" s="73">
        <f t="shared" si="565"/>
        <v>1.2916666666642413</v>
      </c>
      <c r="W1837" s="74">
        <f>Table2[[#This Row],[DEL. AVAILABLE A SLOT]]*24</f>
        <v>30.999999999941792</v>
      </c>
      <c r="X1837" s="1" t="str">
        <f t="shared" si="566"/>
        <v>NO</v>
      </c>
      <c r="Y1837" s="73">
        <f t="shared" si="567"/>
        <v>2.8631944444423425</v>
      </c>
      <c r="Z1837" s="74">
        <f>Table2[[#This Row],[ETA A TIMESLOT]]*24</f>
        <v>68.71666666661622</v>
      </c>
      <c r="AA1837" s="73">
        <f t="shared" si="568"/>
        <v>0</v>
      </c>
      <c r="AB1837" s="73" t="str">
        <f t="shared" si="569"/>
        <v>SI</v>
      </c>
      <c r="AC1837" s="74">
        <f>Table2[[#This Row],[PUNTUALIDAD (H)]]*24</f>
        <v>0</v>
      </c>
      <c r="AD1837" s="73">
        <f t="shared" si="570"/>
        <v>2.8423611111138598</v>
      </c>
      <c r="AE1837" s="74">
        <f>Table2[[#This Row],[ATA TO UNLOADING]]*24</f>
        <v>68.216666666732635</v>
      </c>
      <c r="AF1837" s="74" t="str">
        <f>IF(Table2[[#This Row],[ATA TO UNLOADING 2]]&lt;=48,"YES","NO")</f>
        <v>NO</v>
      </c>
      <c r="AG1837" s="75">
        <f t="shared" si="571"/>
        <v>0.54166666666424135</v>
      </c>
      <c r="AH1837" s="2" t="s">
        <v>42</v>
      </c>
      <c r="AI1837" s="2" t="str">
        <f t="shared" si="572"/>
        <v>CAAU7942740</v>
      </c>
      <c r="AJ1837" s="76" t="str">
        <f t="shared" si="573"/>
        <v>CTU FLEVOKUST BV</v>
      </c>
      <c r="AK1837" s="77">
        <f>IF($M1837="TRUCK",VLOOKUP($AQ1837,Invoicing!$A$17:$B$49,MATCH($AK$1,Invoicing!$A$17:$B$17,0),FALSE),VLOOKUP($AQ1837,Invoicing!$N$17:$O$21,MATCH($AK$1,Invoicing!$N$17:$O$17,0),FALSE))</f>
        <v>380</v>
      </c>
      <c r="AL1837" s="78" t="e">
        <f>VLOOKUP($E1837,Invoicing!$A$1:$H$8,MATCH(TRACKER!$N1839,Invoicing!$A$1:$H$1,0),FALSE)</f>
        <v>#N/A</v>
      </c>
      <c r="AM1837" s="78">
        <v>35</v>
      </c>
      <c r="AN1837" s="78">
        <f t="shared" si="574"/>
        <v>35</v>
      </c>
      <c r="AO1837" s="2">
        <f t="shared" si="575"/>
        <v>2</v>
      </c>
      <c r="AP1837" s="2" t="str">
        <f t="shared" si="576"/>
        <v>WEEK</v>
      </c>
      <c r="AQ1837" s="2" t="str">
        <f t="shared" si="577"/>
        <v>CTU FLEVOKUST BVWEEK</v>
      </c>
      <c r="AR1837" s="71">
        <f t="shared" si="578"/>
        <v>415</v>
      </c>
      <c r="AS1837" s="71">
        <f>VLOOKUP(AJ1837,Invoicing!A:K,10,FALSE)</f>
        <v>0</v>
      </c>
      <c r="AT1837" s="71">
        <f t="shared" si="579"/>
        <v>415</v>
      </c>
    </row>
    <row r="1838" spans="1:47">
      <c r="A1838" s="37" t="s">
        <v>60</v>
      </c>
      <c r="B1838" s="3" t="s">
        <v>38</v>
      </c>
      <c r="C1838" s="11">
        <v>45584.678472222222</v>
      </c>
      <c r="D1838" s="11">
        <v>45584.625</v>
      </c>
      <c r="E1838" s="11" t="s">
        <v>45</v>
      </c>
      <c r="F1838" s="11" t="s">
        <v>40</v>
      </c>
      <c r="G1838" s="3" t="s">
        <v>2015</v>
      </c>
      <c r="H1838" s="3" t="s">
        <v>41</v>
      </c>
      <c r="I1838" s="11">
        <v>45586.25</v>
      </c>
      <c r="J1838" s="12">
        <v>45586.988888888889</v>
      </c>
      <c r="K1838" s="12">
        <v>45587.104166666664</v>
      </c>
      <c r="L1838" s="12">
        <v>45586.993055555555</v>
      </c>
      <c r="M1838" s="61" t="s">
        <v>115</v>
      </c>
      <c r="N1838" s="3" t="s">
        <v>42</v>
      </c>
      <c r="O1838" s="3">
        <v>0</v>
      </c>
      <c r="P1838" s="1">
        <f t="shared" si="560"/>
        <v>43</v>
      </c>
      <c r="Q1838" s="1">
        <f t="shared" si="561"/>
        <v>10</v>
      </c>
      <c r="R1838" s="72">
        <f t="shared" si="562"/>
        <v>45586.988888888889</v>
      </c>
      <c r="S1838" s="73">
        <f t="shared" si="563"/>
        <v>1.5715277777781012</v>
      </c>
      <c r="T1838" s="74">
        <f>Table2[[#This Row],[ETA A OFRECIMIENTO]]*24</f>
        <v>37.716666666674428</v>
      </c>
      <c r="U1838" s="1" t="str">
        <f t="shared" si="564"/>
        <v>YES</v>
      </c>
      <c r="V1838" s="73">
        <f t="shared" si="565"/>
        <v>0.85416666666424135</v>
      </c>
      <c r="W1838" s="74">
        <f>Table2[[#This Row],[DEL. AVAILABLE A SLOT]]*24</f>
        <v>20.499999999941792</v>
      </c>
      <c r="X1838" s="1" t="str">
        <f t="shared" si="566"/>
        <v>SI</v>
      </c>
      <c r="Y1838" s="73">
        <f t="shared" si="567"/>
        <v>2.4256944444423425</v>
      </c>
      <c r="Z1838" s="74">
        <f>Table2[[#This Row],[ETA A TIMESLOT]]*24</f>
        <v>58.21666666661622</v>
      </c>
      <c r="AA1838" s="73">
        <f t="shared" si="568"/>
        <v>0</v>
      </c>
      <c r="AB1838" s="73" t="str">
        <f t="shared" si="569"/>
        <v>SI</v>
      </c>
      <c r="AC1838" s="74">
        <f>Table2[[#This Row],[PUNTUALIDAD (H)]]*24</f>
        <v>0</v>
      </c>
      <c r="AD1838" s="73">
        <f t="shared" si="570"/>
        <v>2.3145833333328483</v>
      </c>
      <c r="AE1838" s="74">
        <f>Table2[[#This Row],[ATA TO UNLOADING]]*24</f>
        <v>55.549999999988358</v>
      </c>
      <c r="AF1838" s="74" t="str">
        <f>IF(Table2[[#This Row],[ATA TO UNLOADING 2]]&lt;=48,"YES","NO")</f>
        <v>NO</v>
      </c>
      <c r="AG1838" s="75">
        <f t="shared" si="571"/>
        <v>0.10416666666424135</v>
      </c>
      <c r="AH1838" s="2" t="s">
        <v>24</v>
      </c>
      <c r="AI1838" s="2" t="str">
        <f t="shared" si="572"/>
        <v>CAAU7945749</v>
      </c>
      <c r="AJ1838" s="76" t="str">
        <f t="shared" si="573"/>
        <v>OM TRANSPORT</v>
      </c>
      <c r="AK1838" s="77">
        <f>IF($M1838="TRUCK",VLOOKUP($AQ1838,Invoicing!$A$17:$B$49,MATCH($AK$1,Invoicing!$A$17:$B$17,0),FALSE),VLOOKUP($AQ1838,Invoicing!$N$17:$O$21,MATCH($AK$1,Invoicing!$N$17:$O$17,0),FALSE))</f>
        <v>475</v>
      </c>
      <c r="AL1838" s="78" t="e">
        <f>VLOOKUP($E1838,Invoicing!$A$1:$H$8,MATCH(TRACKER!$N1840,Invoicing!$A$1:$H$1,0),FALSE)</f>
        <v>#N/A</v>
      </c>
      <c r="AM1838" s="78">
        <f>VLOOKUP($E1838,Invoicing!$A$1:$H$8,MATCH(TRACKER!$O$1,Invoicing!$A$1:$H$1,0),FALSE)</f>
        <v>50</v>
      </c>
      <c r="AN1838" s="78">
        <f t="shared" si="574"/>
        <v>0</v>
      </c>
      <c r="AO1838" s="2">
        <f t="shared" si="575"/>
        <v>2</v>
      </c>
      <c r="AP1838" s="2" t="str">
        <f t="shared" si="576"/>
        <v>NIGHT</v>
      </c>
      <c r="AQ1838" s="2" t="str">
        <f t="shared" si="577"/>
        <v>OM TRANSPORTNIGHT</v>
      </c>
      <c r="AR1838" s="71">
        <f t="shared" si="578"/>
        <v>475</v>
      </c>
      <c r="AS1838" s="71">
        <f>VLOOKUP(AJ1838,Invoicing!A:K,10,FALSE)</f>
        <v>25</v>
      </c>
      <c r="AT1838" s="71">
        <f t="shared" si="579"/>
        <v>500</v>
      </c>
    </row>
    <row r="1839" spans="1:47">
      <c r="A1839" s="37" t="s">
        <v>60</v>
      </c>
      <c r="B1839" s="3" t="s">
        <v>38</v>
      </c>
      <c r="C1839" s="11">
        <v>45584.678472222222</v>
      </c>
      <c r="D1839" s="11">
        <v>45584.625</v>
      </c>
      <c r="E1839" s="11" t="s">
        <v>49</v>
      </c>
      <c r="F1839" s="11" t="s">
        <v>40</v>
      </c>
      <c r="G1839" s="3" t="s">
        <v>2016</v>
      </c>
      <c r="H1839" s="3" t="s">
        <v>41</v>
      </c>
      <c r="I1839" s="11">
        <v>45586.25</v>
      </c>
      <c r="J1839" s="12">
        <v>45587.722222222219</v>
      </c>
      <c r="K1839" s="12">
        <v>45587.708333333336</v>
      </c>
      <c r="L1839" s="12">
        <v>45587.729166666664</v>
      </c>
      <c r="M1839" s="61" t="s">
        <v>12</v>
      </c>
      <c r="N1839" s="3" t="s">
        <v>42</v>
      </c>
      <c r="O1839" s="3">
        <v>0</v>
      </c>
      <c r="P1839" s="1">
        <f t="shared" si="560"/>
        <v>43</v>
      </c>
      <c r="Q1839" s="1">
        <f t="shared" si="561"/>
        <v>10</v>
      </c>
      <c r="R1839" s="72">
        <f t="shared" si="562"/>
        <v>45587.722222222219</v>
      </c>
      <c r="S1839" s="73">
        <f t="shared" si="563"/>
        <v>1.5715277777781012</v>
      </c>
      <c r="T1839" s="74">
        <f>Table2[[#This Row],[ETA A OFRECIMIENTO]]*24</f>
        <v>37.716666666674428</v>
      </c>
      <c r="U1839" s="1" t="str">
        <f t="shared" si="564"/>
        <v>YES</v>
      </c>
      <c r="V1839" s="73">
        <f t="shared" si="565"/>
        <v>1.4583333333357587</v>
      </c>
      <c r="W1839" s="74">
        <f>Table2[[#This Row],[DEL. AVAILABLE A SLOT]]*24</f>
        <v>35.000000000058208</v>
      </c>
      <c r="X1839" s="1" t="str">
        <f t="shared" si="566"/>
        <v>NO</v>
      </c>
      <c r="Y1839" s="73">
        <f t="shared" si="567"/>
        <v>3.0298611111138598</v>
      </c>
      <c r="Z1839" s="74">
        <f>Table2[[#This Row],[ETA A TIMESLOT]]*24</f>
        <v>72.716666666732635</v>
      </c>
      <c r="AA1839" s="73">
        <f t="shared" si="568"/>
        <v>1.3888888883229811E-2</v>
      </c>
      <c r="AB1839" s="73" t="str">
        <f t="shared" si="569"/>
        <v>SI</v>
      </c>
      <c r="AC1839" s="74">
        <f>Table2[[#This Row],[PUNTUALIDAD (H)]]*24</f>
        <v>0.33333333319751546</v>
      </c>
      <c r="AD1839" s="73">
        <f t="shared" si="570"/>
        <v>3.0506944444423425</v>
      </c>
      <c r="AE1839" s="74">
        <f>Table2[[#This Row],[ATA TO UNLOADING]]*24</f>
        <v>73.21666666661622</v>
      </c>
      <c r="AF1839" s="74" t="str">
        <f>IF(Table2[[#This Row],[ATA TO UNLOADING 2]]&lt;=48,"YES","NO")</f>
        <v>NO</v>
      </c>
      <c r="AG1839" s="75">
        <f t="shared" si="571"/>
        <v>0.70833333333575865</v>
      </c>
      <c r="AH1839" s="2" t="s">
        <v>42</v>
      </c>
      <c r="AI1839" s="2" t="str">
        <f t="shared" si="572"/>
        <v>CAAU9040683</v>
      </c>
      <c r="AJ1839" s="76" t="str">
        <f t="shared" si="573"/>
        <v>CTU FLEVOKUST BV</v>
      </c>
      <c r="AK1839" s="77">
        <f>IF($M1839="TRUCK",VLOOKUP($AQ1839,Invoicing!$A$17:$B$49,MATCH($AK$1,Invoicing!$A$17:$B$17,0),FALSE),VLOOKUP($AQ1839,Invoicing!$N$17:$O$21,MATCH($AK$1,Invoicing!$N$17:$O$17,0),FALSE))</f>
        <v>380</v>
      </c>
      <c r="AL1839" s="78" t="e">
        <f>VLOOKUP($E1839,Invoicing!$A$1:$H$8,MATCH(TRACKER!$N1841,Invoicing!$A$1:$H$1,0),FALSE)</f>
        <v>#N/A</v>
      </c>
      <c r="AM1839" s="78">
        <v>35</v>
      </c>
      <c r="AN1839" s="78">
        <f t="shared" si="574"/>
        <v>0</v>
      </c>
      <c r="AO1839" s="2">
        <f t="shared" si="575"/>
        <v>2</v>
      </c>
      <c r="AP1839" s="2" t="str">
        <f t="shared" si="576"/>
        <v>WEEK</v>
      </c>
      <c r="AQ1839" s="2" t="str">
        <f t="shared" si="577"/>
        <v>CTU FLEVOKUST BVWEEK</v>
      </c>
      <c r="AR1839" s="71">
        <f t="shared" si="578"/>
        <v>380</v>
      </c>
      <c r="AS1839" s="71">
        <f>VLOOKUP(AJ1839,Invoicing!A:K,10,FALSE)</f>
        <v>0</v>
      </c>
      <c r="AT1839" s="71">
        <f t="shared" si="579"/>
        <v>380</v>
      </c>
    </row>
    <row r="1840" spans="1:47">
      <c r="A1840" s="37" t="s">
        <v>60</v>
      </c>
      <c r="B1840" s="3" t="s">
        <v>38</v>
      </c>
      <c r="C1840" s="11">
        <v>45584.678472222222</v>
      </c>
      <c r="D1840" s="11">
        <v>45584.625</v>
      </c>
      <c r="E1840" s="11" t="s">
        <v>43</v>
      </c>
      <c r="F1840" s="11" t="s">
        <v>40</v>
      </c>
      <c r="G1840" s="3" t="s">
        <v>2017</v>
      </c>
      <c r="H1840" s="3" t="s">
        <v>41</v>
      </c>
      <c r="I1840" s="11">
        <v>45586.25</v>
      </c>
      <c r="J1840" s="12">
        <v>45586.347222222219</v>
      </c>
      <c r="K1840" s="12">
        <v>45586.4375</v>
      </c>
      <c r="L1840" s="12">
        <v>45586.357638888891</v>
      </c>
      <c r="M1840" s="12" t="s">
        <v>115</v>
      </c>
      <c r="N1840" s="3" t="s">
        <v>42</v>
      </c>
      <c r="O1840" s="3">
        <v>0</v>
      </c>
      <c r="P1840" s="1">
        <f t="shared" si="560"/>
        <v>43</v>
      </c>
      <c r="Q1840" s="1">
        <f t="shared" si="561"/>
        <v>10</v>
      </c>
      <c r="R1840" s="72">
        <f t="shared" si="562"/>
        <v>45586.347222222219</v>
      </c>
      <c r="S1840" s="73">
        <f t="shared" si="563"/>
        <v>1.5715277777781012</v>
      </c>
      <c r="T1840" s="74">
        <f>Table2[[#This Row],[ETA A OFRECIMIENTO]]*24</f>
        <v>37.716666666674428</v>
      </c>
      <c r="U1840" s="1" t="str">
        <f t="shared" si="564"/>
        <v>YES</v>
      </c>
      <c r="V1840" s="73">
        <f t="shared" si="565"/>
        <v>0.1875</v>
      </c>
      <c r="W1840" s="74">
        <f>Table2[[#This Row],[DEL. AVAILABLE A SLOT]]*24</f>
        <v>4.5</v>
      </c>
      <c r="X1840" s="1" t="str">
        <f t="shared" si="566"/>
        <v>SI</v>
      </c>
      <c r="Y1840" s="73">
        <f t="shared" si="567"/>
        <v>1.7590277777781012</v>
      </c>
      <c r="Z1840" s="74">
        <f>Table2[[#This Row],[ETA A TIMESLOT]]*24</f>
        <v>42.216666666674428</v>
      </c>
      <c r="AA1840" s="73">
        <f t="shared" si="568"/>
        <v>0</v>
      </c>
      <c r="AB1840" s="73" t="str">
        <f t="shared" si="569"/>
        <v>SI</v>
      </c>
      <c r="AC1840" s="74">
        <f>Table2[[#This Row],[PUNTUALIDAD (H)]]*24</f>
        <v>0</v>
      </c>
      <c r="AD1840" s="73">
        <f t="shared" si="570"/>
        <v>1.6791666666686069</v>
      </c>
      <c r="AE1840" s="74">
        <f>Table2[[#This Row],[ATA TO UNLOADING]]*24</f>
        <v>40.300000000046566</v>
      </c>
      <c r="AF1840" s="74" t="str">
        <f>IF(Table2[[#This Row],[ATA TO UNLOADING 2]]&lt;=48,"YES","NO")</f>
        <v>YES</v>
      </c>
      <c r="AG1840" s="75">
        <f t="shared" si="571"/>
        <v>0.4375</v>
      </c>
      <c r="AH1840" s="2" t="s">
        <v>42</v>
      </c>
      <c r="AI1840" s="2" t="str">
        <f t="shared" si="572"/>
        <v>CAAU9119047</v>
      </c>
      <c r="AJ1840" s="76" t="str">
        <f t="shared" si="573"/>
        <v>LOGIX</v>
      </c>
      <c r="AK1840" s="77">
        <f>IF($M1840="TRUCK",VLOOKUP($AQ1840,Invoicing!$A$17:$B$49,MATCH($AK$1,Invoicing!$A$17:$B$17,0),FALSE),VLOOKUP($AQ1840,Invoicing!$N$17:$O$21,MATCH($AK$1,Invoicing!$N$17:$O$17,0),FALSE))</f>
        <v>530</v>
      </c>
      <c r="AL1840" s="78" t="e">
        <f>VLOOKUP($E1840,Invoicing!$A$1:$H$8,MATCH(TRACKER!$N1842,Invoicing!$A$1:$H$1,0),FALSE)</f>
        <v>#N/A</v>
      </c>
      <c r="AM1840" s="78">
        <f>VLOOKUP($E1840,Invoicing!$A$1:$H$8,MATCH(TRACKER!$O$1,Invoicing!$A$1:$H$1,0),FALSE)</f>
        <v>50</v>
      </c>
      <c r="AN1840" s="78">
        <f t="shared" si="574"/>
        <v>0</v>
      </c>
      <c r="AO1840" s="2">
        <f t="shared" si="575"/>
        <v>1</v>
      </c>
      <c r="AP1840" s="2" t="str">
        <f t="shared" si="576"/>
        <v>WEEK</v>
      </c>
      <c r="AQ1840" s="2" t="str">
        <f t="shared" si="577"/>
        <v>LOGIXWEEK</v>
      </c>
      <c r="AR1840" s="71">
        <f t="shared" si="578"/>
        <v>530</v>
      </c>
      <c r="AS1840" s="71">
        <f>VLOOKUP(AJ1840,Invoicing!A:K,10,FALSE)</f>
        <v>25</v>
      </c>
      <c r="AT1840" s="71">
        <f t="shared" si="579"/>
        <v>555</v>
      </c>
    </row>
    <row r="1841" spans="1:46">
      <c r="A1841" s="37" t="s">
        <v>60</v>
      </c>
      <c r="B1841" s="3" t="s">
        <v>38</v>
      </c>
      <c r="C1841" s="11">
        <v>45584.678472222222</v>
      </c>
      <c r="D1841" s="11">
        <v>45584.625</v>
      </c>
      <c r="E1841" s="11" t="s">
        <v>49</v>
      </c>
      <c r="F1841" s="11" t="s">
        <v>40</v>
      </c>
      <c r="G1841" s="3" t="s">
        <v>2018</v>
      </c>
      <c r="H1841" s="3" t="s">
        <v>46</v>
      </c>
      <c r="I1841" s="11">
        <v>45586.25</v>
      </c>
      <c r="J1841" s="12">
        <v>45587.465277777781</v>
      </c>
      <c r="K1841" s="12">
        <v>45587.458333333336</v>
      </c>
      <c r="L1841" s="12">
        <v>45587.479166666664</v>
      </c>
      <c r="M1841" s="61" t="s">
        <v>12</v>
      </c>
      <c r="N1841" s="3" t="s">
        <v>42</v>
      </c>
      <c r="O1841" s="3">
        <v>0</v>
      </c>
      <c r="P1841" s="1">
        <f t="shared" si="560"/>
        <v>43</v>
      </c>
      <c r="Q1841" s="1">
        <f t="shared" si="561"/>
        <v>10</v>
      </c>
      <c r="R1841" s="72">
        <f t="shared" si="562"/>
        <v>45587.465277777781</v>
      </c>
      <c r="S1841" s="73">
        <f t="shared" si="563"/>
        <v>1.5715277777781012</v>
      </c>
      <c r="T1841" s="74">
        <f>Table2[[#This Row],[ETA A OFRECIMIENTO]]*24</f>
        <v>37.716666666674428</v>
      </c>
      <c r="U1841" s="1" t="str">
        <f t="shared" si="564"/>
        <v>YES</v>
      </c>
      <c r="V1841" s="73">
        <f t="shared" si="565"/>
        <v>1.2083333333357587</v>
      </c>
      <c r="W1841" s="74">
        <f>Table2[[#This Row],[DEL. AVAILABLE A SLOT]]*24</f>
        <v>29.000000000058208</v>
      </c>
      <c r="X1841" s="1" t="str">
        <f t="shared" si="566"/>
        <v>NO</v>
      </c>
      <c r="Y1841" s="73">
        <f t="shared" si="567"/>
        <v>2.7798611111138598</v>
      </c>
      <c r="Z1841" s="74">
        <f>Table2[[#This Row],[ETA A TIMESLOT]]*24</f>
        <v>66.716666666732635</v>
      </c>
      <c r="AA1841" s="73">
        <f t="shared" si="568"/>
        <v>6.9444444452528842E-3</v>
      </c>
      <c r="AB1841" s="73" t="str">
        <f t="shared" si="569"/>
        <v>SI</v>
      </c>
      <c r="AC1841" s="74">
        <f>Table2[[#This Row],[PUNTUALIDAD (H)]]*24</f>
        <v>0.16666666668606922</v>
      </c>
      <c r="AD1841" s="73">
        <f t="shared" si="570"/>
        <v>2.8006944444423425</v>
      </c>
      <c r="AE1841" s="74">
        <f>Table2[[#This Row],[ATA TO UNLOADING]]*24</f>
        <v>67.21666666661622</v>
      </c>
      <c r="AF1841" s="74" t="str">
        <f>IF(Table2[[#This Row],[ATA TO UNLOADING 2]]&lt;=48,"YES","NO")</f>
        <v>NO</v>
      </c>
      <c r="AG1841" s="75">
        <f t="shared" si="571"/>
        <v>0.45833333333575865</v>
      </c>
      <c r="AH1841" s="2" t="s">
        <v>42</v>
      </c>
      <c r="AI1841" s="2" t="str">
        <f t="shared" si="572"/>
        <v>CAAU9130920</v>
      </c>
      <c r="AJ1841" s="76" t="str">
        <f t="shared" si="573"/>
        <v>CTU FLEVOKUST BV</v>
      </c>
      <c r="AK1841" s="77">
        <f>IF($M1841="TRUCK",VLOOKUP($AQ1841,Invoicing!$A$17:$B$49,MATCH($AK$1,Invoicing!$A$17:$B$17,0),FALSE),VLOOKUP($AQ1841,Invoicing!$N$17:$O$21,MATCH($AK$1,Invoicing!$N$17:$O$17,0),FALSE))</f>
        <v>380</v>
      </c>
      <c r="AL1841" s="78" t="e">
        <f>VLOOKUP($E1841,Invoicing!$A$1:$H$8,MATCH(TRACKER!$N1843,Invoicing!$A$1:$H$1,0),FALSE)</f>
        <v>#N/A</v>
      </c>
      <c r="AM1841" s="78">
        <v>35</v>
      </c>
      <c r="AN1841" s="78">
        <f t="shared" si="574"/>
        <v>0</v>
      </c>
      <c r="AO1841" s="2">
        <f t="shared" si="575"/>
        <v>2</v>
      </c>
      <c r="AP1841" s="2" t="str">
        <f t="shared" si="576"/>
        <v>WEEK</v>
      </c>
      <c r="AQ1841" s="2" t="str">
        <f t="shared" si="577"/>
        <v>CTU FLEVOKUST BVWEEK</v>
      </c>
      <c r="AR1841" s="71">
        <f t="shared" si="578"/>
        <v>380</v>
      </c>
      <c r="AS1841" s="71">
        <f>VLOOKUP(AJ1841,Invoicing!A:K,10,FALSE)</f>
        <v>0</v>
      </c>
      <c r="AT1841" s="71">
        <f t="shared" si="579"/>
        <v>380</v>
      </c>
    </row>
    <row r="1842" spans="1:46">
      <c r="A1842" s="37" t="s">
        <v>60</v>
      </c>
      <c r="B1842" s="3" t="s">
        <v>38</v>
      </c>
      <c r="C1842" s="11">
        <v>45584.678472222222</v>
      </c>
      <c r="D1842" s="11">
        <v>45584.625</v>
      </c>
      <c r="E1842" s="11" t="s">
        <v>45</v>
      </c>
      <c r="F1842" s="11" t="s">
        <v>40</v>
      </c>
      <c r="G1842" s="3" t="s">
        <v>2019</v>
      </c>
      <c r="H1842" s="3" t="s">
        <v>41</v>
      </c>
      <c r="I1842" s="11">
        <v>45586.25</v>
      </c>
      <c r="J1842" s="12">
        <v>45586.944444444445</v>
      </c>
      <c r="K1842" s="12">
        <v>45586.979166666664</v>
      </c>
      <c r="L1842" s="12">
        <v>45586.944444444445</v>
      </c>
      <c r="M1842" s="12" t="s">
        <v>115</v>
      </c>
      <c r="N1842" s="3" t="s">
        <v>42</v>
      </c>
      <c r="O1842" s="3">
        <v>0</v>
      </c>
      <c r="P1842" s="1">
        <f t="shared" si="560"/>
        <v>43</v>
      </c>
      <c r="Q1842" s="1">
        <f t="shared" si="561"/>
        <v>10</v>
      </c>
      <c r="R1842" s="72">
        <f t="shared" si="562"/>
        <v>45586.944444444445</v>
      </c>
      <c r="S1842" s="73">
        <f t="shared" si="563"/>
        <v>1.5715277777781012</v>
      </c>
      <c r="T1842" s="74">
        <f>Table2[[#This Row],[ETA A OFRECIMIENTO]]*24</f>
        <v>37.716666666674428</v>
      </c>
      <c r="U1842" s="1" t="str">
        <f t="shared" si="564"/>
        <v>YES</v>
      </c>
      <c r="V1842" s="73">
        <f t="shared" si="565"/>
        <v>0.72916666666424135</v>
      </c>
      <c r="W1842" s="74">
        <f>Table2[[#This Row],[DEL. AVAILABLE A SLOT]]*24</f>
        <v>17.499999999941792</v>
      </c>
      <c r="X1842" s="1" t="str">
        <f t="shared" si="566"/>
        <v>SI</v>
      </c>
      <c r="Y1842" s="73">
        <f t="shared" si="567"/>
        <v>2.3006944444423425</v>
      </c>
      <c r="Z1842" s="74">
        <f>Table2[[#This Row],[ETA A TIMESLOT]]*24</f>
        <v>55.21666666661622</v>
      </c>
      <c r="AA1842" s="73">
        <f t="shared" si="568"/>
        <v>0</v>
      </c>
      <c r="AB1842" s="73" t="str">
        <f t="shared" si="569"/>
        <v>SI</v>
      </c>
      <c r="AC1842" s="74">
        <f>Table2[[#This Row],[PUNTUALIDAD (H)]]*24</f>
        <v>0</v>
      </c>
      <c r="AD1842" s="73">
        <f t="shared" si="570"/>
        <v>2.265972222223354</v>
      </c>
      <c r="AE1842" s="74">
        <f>Table2[[#This Row],[ATA TO UNLOADING]]*24</f>
        <v>54.383333333360497</v>
      </c>
      <c r="AF1842" s="74" t="str">
        <f>IF(Table2[[#This Row],[ATA TO UNLOADING 2]]&lt;=48,"YES","NO")</f>
        <v>NO</v>
      </c>
      <c r="AG1842" s="75">
        <f t="shared" si="571"/>
        <v>0.97916666666424135</v>
      </c>
      <c r="AH1842" s="2" t="s">
        <v>24</v>
      </c>
      <c r="AI1842" s="2" t="str">
        <f t="shared" si="572"/>
        <v>CAIU5865945</v>
      </c>
      <c r="AJ1842" s="76" t="str">
        <f t="shared" si="573"/>
        <v>OM TRANSPORT</v>
      </c>
      <c r="AK1842" s="77">
        <f>IF($M1842="TRUCK",VLOOKUP($AQ1842,Invoicing!$A$17:$B$49,MATCH($AK$1,Invoicing!$A$17:$B$17,0),FALSE),VLOOKUP($AQ1842,Invoicing!$N$17:$O$21,MATCH($AK$1,Invoicing!$N$17:$O$17,0),FALSE))</f>
        <v>475</v>
      </c>
      <c r="AL1842" s="78" t="e">
        <f>VLOOKUP($E1842,Invoicing!$A$1:$H$8,MATCH(TRACKER!$N1844,Invoicing!$A$1:$H$1,0),FALSE)</f>
        <v>#N/A</v>
      </c>
      <c r="AM1842" s="78">
        <f>VLOOKUP($E1842,Invoicing!$A$1:$H$8,MATCH(TRACKER!$O$1,Invoicing!$A$1:$H$1,0),FALSE)</f>
        <v>50</v>
      </c>
      <c r="AN1842" s="78">
        <f t="shared" si="574"/>
        <v>0</v>
      </c>
      <c r="AO1842" s="2">
        <f t="shared" si="575"/>
        <v>1</v>
      </c>
      <c r="AP1842" s="2" t="str">
        <f t="shared" si="576"/>
        <v>NIGHT</v>
      </c>
      <c r="AQ1842" s="2" t="str">
        <f t="shared" si="577"/>
        <v>OM TRANSPORTNIGHT</v>
      </c>
      <c r="AR1842" s="71">
        <f t="shared" si="578"/>
        <v>475</v>
      </c>
      <c r="AS1842" s="71">
        <f>VLOOKUP(AJ1842,Invoicing!A:K,10,FALSE)</f>
        <v>25</v>
      </c>
      <c r="AT1842" s="71">
        <f t="shared" si="579"/>
        <v>500</v>
      </c>
    </row>
    <row r="1843" spans="1:46">
      <c r="A1843" s="37" t="s">
        <v>60</v>
      </c>
      <c r="B1843" s="3" t="s">
        <v>38</v>
      </c>
      <c r="C1843" s="11">
        <v>45584.678472222222</v>
      </c>
      <c r="D1843" s="11">
        <v>45584.625</v>
      </c>
      <c r="E1843" s="11" t="s">
        <v>49</v>
      </c>
      <c r="F1843" s="11" t="s">
        <v>40</v>
      </c>
      <c r="G1843" s="3" t="s">
        <v>2020</v>
      </c>
      <c r="H1843" s="3" t="s">
        <v>41</v>
      </c>
      <c r="I1843" s="11">
        <v>45586.25</v>
      </c>
      <c r="J1843" s="12">
        <v>45587.645833333336</v>
      </c>
      <c r="K1843" s="12">
        <v>45587.645833333336</v>
      </c>
      <c r="L1843" s="12">
        <v>45587.645833333336</v>
      </c>
      <c r="M1843" s="61" t="s">
        <v>12</v>
      </c>
      <c r="N1843" s="3" t="s">
        <v>42</v>
      </c>
      <c r="O1843" s="3">
        <v>0</v>
      </c>
      <c r="P1843" s="1">
        <f t="shared" si="560"/>
        <v>43</v>
      </c>
      <c r="Q1843" s="1">
        <f t="shared" si="561"/>
        <v>10</v>
      </c>
      <c r="R1843" s="72">
        <f t="shared" si="562"/>
        <v>45587.645833333336</v>
      </c>
      <c r="S1843" s="73">
        <f t="shared" si="563"/>
        <v>1.5715277777781012</v>
      </c>
      <c r="T1843" s="74">
        <f>Table2[[#This Row],[ETA A OFRECIMIENTO]]*24</f>
        <v>37.716666666674428</v>
      </c>
      <c r="U1843" s="1" t="str">
        <f t="shared" si="564"/>
        <v>YES</v>
      </c>
      <c r="V1843" s="73">
        <f t="shared" si="565"/>
        <v>1.3958333333357587</v>
      </c>
      <c r="W1843" s="74">
        <f>Table2[[#This Row],[DEL. AVAILABLE A SLOT]]*24</f>
        <v>33.500000000058208</v>
      </c>
      <c r="X1843" s="1" t="str">
        <f t="shared" si="566"/>
        <v>NO</v>
      </c>
      <c r="Y1843" s="73">
        <f t="shared" si="567"/>
        <v>2.9673611111138598</v>
      </c>
      <c r="Z1843" s="74">
        <f>Table2[[#This Row],[ETA A TIMESLOT]]*24</f>
        <v>71.216666666732635</v>
      </c>
      <c r="AA1843" s="73">
        <f t="shared" si="568"/>
        <v>0</v>
      </c>
      <c r="AB1843" s="73" t="str">
        <f t="shared" si="569"/>
        <v>SI</v>
      </c>
      <c r="AC1843" s="74">
        <f>Table2[[#This Row],[PUNTUALIDAD (H)]]*24</f>
        <v>0</v>
      </c>
      <c r="AD1843" s="73">
        <f t="shared" si="570"/>
        <v>2.9673611111138598</v>
      </c>
      <c r="AE1843" s="74">
        <f>Table2[[#This Row],[ATA TO UNLOADING]]*24</f>
        <v>71.216666666732635</v>
      </c>
      <c r="AF1843" s="74" t="str">
        <f>IF(Table2[[#This Row],[ATA TO UNLOADING 2]]&lt;=48,"YES","NO")</f>
        <v>NO</v>
      </c>
      <c r="AG1843" s="75">
        <f t="shared" si="571"/>
        <v>0.64583333333575865</v>
      </c>
      <c r="AH1843" s="2" t="s">
        <v>42</v>
      </c>
      <c r="AI1843" s="2" t="str">
        <f t="shared" si="572"/>
        <v>FDCU0294230</v>
      </c>
      <c r="AJ1843" s="76" t="str">
        <f t="shared" si="573"/>
        <v>CTU FLEVOKUST BV</v>
      </c>
      <c r="AK1843" s="77">
        <f>IF($M1843="TRUCK",VLOOKUP($AQ1843,Invoicing!$A$17:$B$49,MATCH($AK$1,Invoicing!$A$17:$B$17,0),FALSE),VLOOKUP($AQ1843,Invoicing!$N$17:$O$21,MATCH($AK$1,Invoicing!$N$17:$O$17,0),FALSE))</f>
        <v>380</v>
      </c>
      <c r="AL1843" s="78" t="e">
        <f>VLOOKUP($E1843,Invoicing!$A$1:$H$8,MATCH(TRACKER!$N1845,Invoicing!$A$1:$H$1,0),FALSE)</f>
        <v>#N/A</v>
      </c>
      <c r="AM1843" s="78">
        <v>35</v>
      </c>
      <c r="AN1843" s="78">
        <f t="shared" si="574"/>
        <v>0</v>
      </c>
      <c r="AO1843" s="2">
        <f t="shared" si="575"/>
        <v>2</v>
      </c>
      <c r="AP1843" s="2" t="str">
        <f t="shared" si="576"/>
        <v>WEEK</v>
      </c>
      <c r="AQ1843" s="2" t="str">
        <f t="shared" si="577"/>
        <v>CTU FLEVOKUST BVWEEK</v>
      </c>
      <c r="AR1843" s="71">
        <f t="shared" si="578"/>
        <v>380</v>
      </c>
      <c r="AS1843" s="71">
        <f>VLOOKUP(AJ1843,Invoicing!A:K,10,FALSE)</f>
        <v>0</v>
      </c>
      <c r="AT1843" s="71">
        <f t="shared" si="579"/>
        <v>380</v>
      </c>
    </row>
    <row r="1844" spans="1:46">
      <c r="A1844" s="37" t="s">
        <v>60</v>
      </c>
      <c r="B1844" s="3" t="s">
        <v>38</v>
      </c>
      <c r="C1844" s="11">
        <v>45584.678472222222</v>
      </c>
      <c r="D1844" s="11">
        <v>45584.625</v>
      </c>
      <c r="E1844" s="11" t="s">
        <v>49</v>
      </c>
      <c r="F1844" s="11" t="s">
        <v>40</v>
      </c>
      <c r="G1844" s="3" t="s">
        <v>2021</v>
      </c>
      <c r="H1844" s="3" t="s">
        <v>41</v>
      </c>
      <c r="I1844" s="11">
        <v>45586.25</v>
      </c>
      <c r="J1844" s="12">
        <v>45587.434027777781</v>
      </c>
      <c r="K1844" s="12">
        <v>45587.4375</v>
      </c>
      <c r="L1844" s="12">
        <v>45587.440972222219</v>
      </c>
      <c r="M1844" s="12" t="s">
        <v>12</v>
      </c>
      <c r="N1844" s="3" t="s">
        <v>42</v>
      </c>
      <c r="O1844" s="3">
        <v>2</v>
      </c>
      <c r="P1844" s="1">
        <f t="shared" si="560"/>
        <v>43</v>
      </c>
      <c r="Q1844" s="1">
        <f t="shared" si="561"/>
        <v>10</v>
      </c>
      <c r="R1844" s="72">
        <f t="shared" si="562"/>
        <v>45587.434027777781</v>
      </c>
      <c r="S1844" s="73">
        <f t="shared" si="563"/>
        <v>1.5715277777781012</v>
      </c>
      <c r="T1844" s="74">
        <f>Table2[[#This Row],[ETA A OFRECIMIENTO]]*24</f>
        <v>37.716666666674428</v>
      </c>
      <c r="U1844" s="1" t="str">
        <f t="shared" si="564"/>
        <v>YES</v>
      </c>
      <c r="V1844" s="73">
        <f t="shared" si="565"/>
        <v>1.1875</v>
      </c>
      <c r="W1844" s="74">
        <f>Table2[[#This Row],[DEL. AVAILABLE A SLOT]]*24</f>
        <v>28.5</v>
      </c>
      <c r="X1844" s="1" t="str">
        <f t="shared" si="566"/>
        <v>NO</v>
      </c>
      <c r="Y1844" s="73">
        <f t="shared" si="567"/>
        <v>2.7590277777781012</v>
      </c>
      <c r="Z1844" s="74">
        <f>Table2[[#This Row],[ETA A TIMESLOT]]*24</f>
        <v>66.216666666674428</v>
      </c>
      <c r="AA1844" s="73">
        <f t="shared" si="568"/>
        <v>0</v>
      </c>
      <c r="AB1844" s="73" t="str">
        <f t="shared" si="569"/>
        <v>SI</v>
      </c>
      <c r="AC1844" s="74">
        <f>Table2[[#This Row],[PUNTUALIDAD (H)]]*24</f>
        <v>0</v>
      </c>
      <c r="AD1844" s="73">
        <f t="shared" si="570"/>
        <v>2.7624999999970896</v>
      </c>
      <c r="AE1844" s="74">
        <f>Table2[[#This Row],[ATA TO UNLOADING]]*24</f>
        <v>66.299999999930151</v>
      </c>
      <c r="AF1844" s="74" t="str">
        <f>IF(Table2[[#This Row],[ATA TO UNLOADING 2]]&lt;=48,"YES","NO")</f>
        <v>NO</v>
      </c>
      <c r="AG1844" s="75">
        <f t="shared" si="571"/>
        <v>0.4375</v>
      </c>
      <c r="AH1844" s="2" t="s">
        <v>42</v>
      </c>
      <c r="AI1844" s="2" t="str">
        <f t="shared" si="572"/>
        <v>FFAU4796120</v>
      </c>
      <c r="AJ1844" s="76" t="str">
        <f t="shared" si="573"/>
        <v>CTU FLEVOKUST BV</v>
      </c>
      <c r="AK1844" s="77">
        <f>IF($M1844="TRUCK",VLOOKUP($AQ1844,Invoicing!$A$17:$B$49,MATCH($AK$1,Invoicing!$A$17:$B$17,0),FALSE),VLOOKUP($AQ1844,Invoicing!$N$17:$O$21,MATCH($AK$1,Invoicing!$N$17:$O$17,0),FALSE))</f>
        <v>380</v>
      </c>
      <c r="AL1844" s="78" t="e">
        <f>VLOOKUP($E1844,Invoicing!$A$1:$H$8,MATCH(TRACKER!$N1846,Invoicing!$A$1:$H$1,0),FALSE)</f>
        <v>#N/A</v>
      </c>
      <c r="AM1844" s="78">
        <v>35</v>
      </c>
      <c r="AN1844" s="78">
        <f t="shared" si="574"/>
        <v>70</v>
      </c>
      <c r="AO1844" s="2">
        <f t="shared" si="575"/>
        <v>2</v>
      </c>
      <c r="AP1844" s="2" t="str">
        <f t="shared" si="576"/>
        <v>WEEK</v>
      </c>
      <c r="AQ1844" s="2" t="str">
        <f t="shared" si="577"/>
        <v>CTU FLEVOKUST BVWEEK</v>
      </c>
      <c r="AR1844" s="71">
        <f t="shared" si="578"/>
        <v>450</v>
      </c>
      <c r="AS1844" s="71">
        <f>VLOOKUP(AJ1844,Invoicing!A:K,10,FALSE)</f>
        <v>0</v>
      </c>
      <c r="AT1844" s="71">
        <f t="shared" si="579"/>
        <v>450</v>
      </c>
    </row>
    <row r="1845" spans="1:46">
      <c r="A1845" s="37" t="s">
        <v>60</v>
      </c>
      <c r="B1845" s="3" t="s">
        <v>38</v>
      </c>
      <c r="C1845" s="11">
        <v>45584.678472222222</v>
      </c>
      <c r="D1845" s="11">
        <v>45584.625</v>
      </c>
      <c r="E1845" s="11" t="s">
        <v>49</v>
      </c>
      <c r="F1845" s="11" t="s">
        <v>40</v>
      </c>
      <c r="G1845" s="3" t="s">
        <v>2022</v>
      </c>
      <c r="H1845" s="3" t="s">
        <v>41</v>
      </c>
      <c r="I1845" s="11">
        <v>45586.25</v>
      </c>
      <c r="J1845" s="12">
        <v>45589.25</v>
      </c>
      <c r="K1845" s="12">
        <v>45589.25</v>
      </c>
      <c r="L1845" s="12">
        <v>45589.256944444445</v>
      </c>
      <c r="M1845" s="61" t="s">
        <v>12</v>
      </c>
      <c r="N1845" s="3" t="s">
        <v>42</v>
      </c>
      <c r="O1845" s="3">
        <v>1</v>
      </c>
      <c r="P1845" s="1">
        <f t="shared" si="560"/>
        <v>43</v>
      </c>
      <c r="Q1845" s="1">
        <f t="shared" si="561"/>
        <v>10</v>
      </c>
      <c r="R1845" s="72">
        <f t="shared" si="562"/>
        <v>45589.25</v>
      </c>
      <c r="S1845" s="73">
        <f t="shared" si="563"/>
        <v>1.5715277777781012</v>
      </c>
      <c r="T1845" s="74">
        <f>Table2[[#This Row],[ETA A OFRECIMIENTO]]*24</f>
        <v>37.716666666674428</v>
      </c>
      <c r="U1845" s="1" t="str">
        <f t="shared" si="564"/>
        <v>YES</v>
      </c>
      <c r="V1845" s="73">
        <f t="shared" si="565"/>
        <v>3</v>
      </c>
      <c r="W1845" s="74">
        <f>Table2[[#This Row],[DEL. AVAILABLE A SLOT]]*24</f>
        <v>72</v>
      </c>
      <c r="X1845" s="1" t="str">
        <f t="shared" si="566"/>
        <v>NO</v>
      </c>
      <c r="Y1845" s="73">
        <f t="shared" si="567"/>
        <v>4.5715277777781012</v>
      </c>
      <c r="Z1845" s="74">
        <f>Table2[[#This Row],[ETA A TIMESLOT]]*24</f>
        <v>109.71666666667443</v>
      </c>
      <c r="AA1845" s="73">
        <f t="shared" si="568"/>
        <v>0</v>
      </c>
      <c r="AB1845" s="73" t="str">
        <f t="shared" si="569"/>
        <v>SI</v>
      </c>
      <c r="AC1845" s="74">
        <f>Table2[[#This Row],[PUNTUALIDAD (H)]]*24</f>
        <v>0</v>
      </c>
      <c r="AD1845" s="73">
        <f t="shared" si="570"/>
        <v>4.578472222223354</v>
      </c>
      <c r="AE1845" s="74">
        <f>Table2[[#This Row],[ATA TO UNLOADING]]*24</f>
        <v>109.8833333333605</v>
      </c>
      <c r="AF1845" s="74" t="str">
        <f>IF(Table2[[#This Row],[ATA TO UNLOADING 2]]&lt;=48,"YES","NO")</f>
        <v>NO</v>
      </c>
      <c r="AG1845" s="75">
        <f t="shared" si="571"/>
        <v>0.25</v>
      </c>
      <c r="AH1845" s="2" t="s">
        <v>42</v>
      </c>
      <c r="AI1845" s="2" t="str">
        <f t="shared" si="572"/>
        <v>GCXU5792290</v>
      </c>
      <c r="AJ1845" s="76" t="str">
        <f t="shared" si="573"/>
        <v>CTU FLEVOKUST BV</v>
      </c>
      <c r="AK1845" s="77">
        <f>IF($M1845="TRUCK",VLOOKUP($AQ1845,Invoicing!$A$17:$B$49,MATCH($AK$1,Invoicing!$A$17:$B$17,0),FALSE),VLOOKUP($AQ1845,Invoicing!$N$17:$O$21,MATCH($AK$1,Invoicing!$N$17:$O$17,0),FALSE))</f>
        <v>380</v>
      </c>
      <c r="AL1845" s="78" t="e">
        <f>VLOOKUP($E1845,Invoicing!$A$1:$H$8,MATCH(TRACKER!$N1847,Invoicing!$A$1:$H$1,0),FALSE)</f>
        <v>#N/A</v>
      </c>
      <c r="AM1845" s="78">
        <v>35</v>
      </c>
      <c r="AN1845" s="78">
        <f t="shared" si="574"/>
        <v>35</v>
      </c>
      <c r="AO1845" s="2">
        <f t="shared" si="575"/>
        <v>4</v>
      </c>
      <c r="AP1845" s="2" t="str">
        <f t="shared" si="576"/>
        <v>WEEK</v>
      </c>
      <c r="AQ1845" s="2" t="str">
        <f t="shared" si="577"/>
        <v>CTU FLEVOKUST BVWEEK</v>
      </c>
      <c r="AR1845" s="71">
        <f t="shared" si="578"/>
        <v>415</v>
      </c>
      <c r="AS1845" s="71">
        <f>VLOOKUP(AJ1845,Invoicing!A:K,10,FALSE)</f>
        <v>0</v>
      </c>
      <c r="AT1845" s="71">
        <f t="shared" si="579"/>
        <v>415</v>
      </c>
    </row>
    <row r="1846" spans="1:46">
      <c r="A1846" s="37" t="s">
        <v>60</v>
      </c>
      <c r="B1846" s="3" t="s">
        <v>38</v>
      </c>
      <c r="C1846" s="11">
        <v>45584.678472222222</v>
      </c>
      <c r="D1846" s="11">
        <v>45584.625</v>
      </c>
      <c r="E1846" s="11" t="s">
        <v>49</v>
      </c>
      <c r="F1846" s="11" t="s">
        <v>40</v>
      </c>
      <c r="G1846" s="3" t="s">
        <v>2023</v>
      </c>
      <c r="H1846" s="3" t="s">
        <v>41</v>
      </c>
      <c r="I1846" s="11">
        <v>45586.25</v>
      </c>
      <c r="J1846" s="12">
        <v>45588.919444444444</v>
      </c>
      <c r="K1846" s="12">
        <v>45588.916666666664</v>
      </c>
      <c r="L1846" s="12">
        <v>45588.923611111109</v>
      </c>
      <c r="M1846" s="61" t="s">
        <v>12</v>
      </c>
      <c r="N1846" s="3" t="s">
        <v>42</v>
      </c>
      <c r="O1846" s="3">
        <v>0</v>
      </c>
      <c r="P1846" s="1">
        <f t="shared" si="560"/>
        <v>43</v>
      </c>
      <c r="Q1846" s="1">
        <f t="shared" si="561"/>
        <v>10</v>
      </c>
      <c r="R1846" s="72">
        <f t="shared" si="562"/>
        <v>45588.919444444444</v>
      </c>
      <c r="S1846" s="73">
        <f t="shared" si="563"/>
        <v>1.5715277777781012</v>
      </c>
      <c r="T1846" s="74">
        <f>Table2[[#This Row],[ETA A OFRECIMIENTO]]*24</f>
        <v>37.716666666674428</v>
      </c>
      <c r="U1846" s="1" t="str">
        <f t="shared" si="564"/>
        <v>YES</v>
      </c>
      <c r="V1846" s="73">
        <f t="shared" si="565"/>
        <v>2.6666666666642413</v>
      </c>
      <c r="W1846" s="74">
        <f>Table2[[#This Row],[DEL. AVAILABLE A SLOT]]*24</f>
        <v>63.999999999941792</v>
      </c>
      <c r="X1846" s="1" t="str">
        <f t="shared" si="566"/>
        <v>NO</v>
      </c>
      <c r="Y1846" s="73">
        <f t="shared" si="567"/>
        <v>4.2381944444423425</v>
      </c>
      <c r="Z1846" s="74">
        <f>Table2[[#This Row],[ETA A TIMESLOT]]*24</f>
        <v>101.71666666661622</v>
      </c>
      <c r="AA1846" s="73">
        <f t="shared" si="568"/>
        <v>2.7777777795563452E-3</v>
      </c>
      <c r="AB1846" s="73" t="str">
        <f t="shared" si="569"/>
        <v>SI</v>
      </c>
      <c r="AC1846" s="74">
        <f>Table2[[#This Row],[PUNTUALIDAD (H)]]*24</f>
        <v>6.6666666709352285E-2</v>
      </c>
      <c r="AD1846" s="73">
        <f t="shared" si="570"/>
        <v>4.2451388888875954</v>
      </c>
      <c r="AE1846" s="74">
        <f>Table2[[#This Row],[ATA TO UNLOADING]]*24</f>
        <v>101.88333333330229</v>
      </c>
      <c r="AF1846" s="74" t="str">
        <f>IF(Table2[[#This Row],[ATA TO UNLOADING 2]]&lt;=48,"YES","NO")</f>
        <v>NO</v>
      </c>
      <c r="AG1846" s="75">
        <f t="shared" si="571"/>
        <v>0.91666666666424135</v>
      </c>
      <c r="AH1846" s="2" t="s">
        <v>24</v>
      </c>
      <c r="AI1846" s="2" t="str">
        <f t="shared" si="572"/>
        <v>GCXU6296649</v>
      </c>
      <c r="AJ1846" s="76" t="str">
        <f t="shared" si="573"/>
        <v>CTU FLEVOKUST BV</v>
      </c>
      <c r="AK1846" s="77">
        <f>IF($M1846="TRUCK",VLOOKUP($AQ1846,Invoicing!$A$17:$B$49,MATCH($AK$1,Invoicing!$A$17:$B$17,0),FALSE),VLOOKUP($AQ1846,Invoicing!$N$17:$O$21,MATCH($AK$1,Invoicing!$N$17:$O$17,0),FALSE))</f>
        <v>380</v>
      </c>
      <c r="AL1846" s="78" t="e">
        <f>VLOOKUP($E1846,Invoicing!$A$1:$H$8,MATCH(TRACKER!$N1848,Invoicing!$A$1:$H$1,0),FALSE)</f>
        <v>#N/A</v>
      </c>
      <c r="AM1846" s="78">
        <v>35</v>
      </c>
      <c r="AN1846" s="78">
        <f t="shared" si="574"/>
        <v>0</v>
      </c>
      <c r="AO1846" s="2">
        <f t="shared" si="575"/>
        <v>3</v>
      </c>
      <c r="AP1846" s="2" t="str">
        <f t="shared" si="576"/>
        <v>NIGHT</v>
      </c>
      <c r="AQ1846" s="2" t="str">
        <f t="shared" si="577"/>
        <v>CTU FLEVOKUST BVNIGHT</v>
      </c>
      <c r="AR1846" s="71">
        <f t="shared" si="578"/>
        <v>380</v>
      </c>
      <c r="AS1846" s="71">
        <f>VLOOKUP(AJ1846,Invoicing!A:K,10,FALSE)</f>
        <v>0</v>
      </c>
      <c r="AT1846" s="71">
        <f t="shared" si="579"/>
        <v>380</v>
      </c>
    </row>
    <row r="1847" spans="1:46">
      <c r="A1847" s="37" t="s">
        <v>60</v>
      </c>
      <c r="B1847" s="3" t="s">
        <v>38</v>
      </c>
      <c r="C1847" s="11">
        <v>45584.678472222222</v>
      </c>
      <c r="D1847" s="11">
        <v>45584.625</v>
      </c>
      <c r="E1847" s="11" t="s">
        <v>45</v>
      </c>
      <c r="F1847" s="11" t="s">
        <v>40</v>
      </c>
      <c r="G1847" s="3" t="s">
        <v>2024</v>
      </c>
      <c r="H1847" s="3" t="s">
        <v>41</v>
      </c>
      <c r="I1847" s="11">
        <v>45586.25</v>
      </c>
      <c r="J1847" s="12">
        <v>45586.479166666664</v>
      </c>
      <c r="K1847" s="12">
        <v>45586.5</v>
      </c>
      <c r="L1847" s="12">
        <v>45586.486111111109</v>
      </c>
      <c r="M1847" s="61" t="s">
        <v>115</v>
      </c>
      <c r="N1847" s="3" t="s">
        <v>42</v>
      </c>
      <c r="O1847" s="3">
        <v>0</v>
      </c>
      <c r="P1847" s="1">
        <f t="shared" si="560"/>
        <v>43</v>
      </c>
      <c r="Q1847" s="1">
        <f t="shared" si="561"/>
        <v>10</v>
      </c>
      <c r="R1847" s="72">
        <f t="shared" si="562"/>
        <v>45586.479166666664</v>
      </c>
      <c r="S1847" s="73">
        <f t="shared" si="563"/>
        <v>1.5715277777781012</v>
      </c>
      <c r="T1847" s="74">
        <f>Table2[[#This Row],[ETA A OFRECIMIENTO]]*24</f>
        <v>37.716666666674428</v>
      </c>
      <c r="U1847" s="1" t="str">
        <f t="shared" si="564"/>
        <v>YES</v>
      </c>
      <c r="V1847" s="73">
        <f t="shared" si="565"/>
        <v>0.25</v>
      </c>
      <c r="W1847" s="74">
        <f>Table2[[#This Row],[DEL. AVAILABLE A SLOT]]*24</f>
        <v>6</v>
      </c>
      <c r="X1847" s="1" t="str">
        <f t="shared" si="566"/>
        <v>SI</v>
      </c>
      <c r="Y1847" s="73">
        <f t="shared" si="567"/>
        <v>1.8215277777781012</v>
      </c>
      <c r="Z1847" s="74">
        <f>Table2[[#This Row],[ETA A TIMESLOT]]*24</f>
        <v>43.716666666674428</v>
      </c>
      <c r="AA1847" s="73">
        <f t="shared" si="568"/>
        <v>0</v>
      </c>
      <c r="AB1847" s="73" t="str">
        <f t="shared" si="569"/>
        <v>SI</v>
      </c>
      <c r="AC1847" s="74">
        <f>Table2[[#This Row],[PUNTUALIDAD (H)]]*24</f>
        <v>0</v>
      </c>
      <c r="AD1847" s="73">
        <f t="shared" si="570"/>
        <v>1.8076388888875954</v>
      </c>
      <c r="AE1847" s="74">
        <f>Table2[[#This Row],[ATA TO UNLOADING]]*24</f>
        <v>43.383333333302289</v>
      </c>
      <c r="AF1847" s="74" t="str">
        <f>IF(Table2[[#This Row],[ATA TO UNLOADING 2]]&lt;=48,"YES","NO")</f>
        <v>YES</v>
      </c>
      <c r="AG1847" s="75">
        <f t="shared" si="571"/>
        <v>0.5</v>
      </c>
      <c r="AH1847" s="2" t="s">
        <v>42</v>
      </c>
      <c r="AI1847" s="2" t="str">
        <f t="shared" si="572"/>
        <v>GCXU6502800</v>
      </c>
      <c r="AJ1847" s="76" t="str">
        <f t="shared" si="573"/>
        <v>OM TRANSPORT</v>
      </c>
      <c r="AK1847" s="77">
        <f>IF($M1847="TRUCK",VLOOKUP($AQ1847,Invoicing!$A$17:$B$49,MATCH($AK$1,Invoicing!$A$17:$B$17,0),FALSE),VLOOKUP($AQ1847,Invoicing!$N$17:$O$21,MATCH($AK$1,Invoicing!$N$17:$O$17,0),FALSE))</f>
        <v>475</v>
      </c>
      <c r="AL1847" s="78" t="e">
        <f>VLOOKUP($E1847,Invoicing!$A$1:$H$8,MATCH(TRACKER!$N1849,Invoicing!$A$1:$H$1,0),FALSE)</f>
        <v>#N/A</v>
      </c>
      <c r="AM1847" s="78">
        <f>VLOOKUP($E1847,Invoicing!$A$1:$H$8,MATCH(TRACKER!$O$1,Invoicing!$A$1:$H$1,0),FALSE)</f>
        <v>50</v>
      </c>
      <c r="AN1847" s="78">
        <f t="shared" si="574"/>
        <v>0</v>
      </c>
      <c r="AO1847" s="2">
        <f t="shared" si="575"/>
        <v>1</v>
      </c>
      <c r="AP1847" s="2" t="str">
        <f t="shared" si="576"/>
        <v>WEEK</v>
      </c>
      <c r="AQ1847" s="2" t="str">
        <f t="shared" si="577"/>
        <v>OM TRANSPORTWEEK</v>
      </c>
      <c r="AR1847" s="71">
        <f t="shared" si="578"/>
        <v>475</v>
      </c>
      <c r="AS1847" s="71">
        <f>VLOOKUP(AJ1847,Invoicing!A:K,10,FALSE)</f>
        <v>25</v>
      </c>
      <c r="AT1847" s="71">
        <f t="shared" si="579"/>
        <v>500</v>
      </c>
    </row>
    <row r="1848" spans="1:46">
      <c r="A1848" s="37" t="s">
        <v>60</v>
      </c>
      <c r="B1848" s="3" t="s">
        <v>38</v>
      </c>
      <c r="C1848" s="11">
        <v>45584.678472222222</v>
      </c>
      <c r="D1848" s="11">
        <v>45584.625</v>
      </c>
      <c r="E1848" s="11" t="s">
        <v>49</v>
      </c>
      <c r="F1848" s="11" t="s">
        <v>40</v>
      </c>
      <c r="G1848" s="3" t="s">
        <v>2025</v>
      </c>
      <c r="H1848" s="3" t="s">
        <v>41</v>
      </c>
      <c r="I1848" s="11">
        <v>45586.25</v>
      </c>
      <c r="J1848" s="12">
        <v>45588.253472222219</v>
      </c>
      <c r="K1848" s="12">
        <v>45588.25</v>
      </c>
      <c r="L1848" s="12">
        <v>45588.260416666664</v>
      </c>
      <c r="M1848" s="61" t="s">
        <v>12</v>
      </c>
      <c r="N1848" s="3" t="s">
        <v>42</v>
      </c>
      <c r="O1848" s="3">
        <v>0</v>
      </c>
      <c r="P1848" s="1">
        <f t="shared" si="560"/>
        <v>43</v>
      </c>
      <c r="Q1848" s="1">
        <f t="shared" si="561"/>
        <v>10</v>
      </c>
      <c r="R1848" s="72">
        <f t="shared" si="562"/>
        <v>45588.253472222219</v>
      </c>
      <c r="S1848" s="73">
        <f t="shared" si="563"/>
        <v>1.5715277777781012</v>
      </c>
      <c r="T1848" s="74">
        <f>Table2[[#This Row],[ETA A OFRECIMIENTO]]*24</f>
        <v>37.716666666674428</v>
      </c>
      <c r="U1848" s="1" t="str">
        <f t="shared" si="564"/>
        <v>YES</v>
      </c>
      <c r="V1848" s="73">
        <f t="shared" si="565"/>
        <v>2</v>
      </c>
      <c r="W1848" s="74">
        <f>Table2[[#This Row],[DEL. AVAILABLE A SLOT]]*24</f>
        <v>48</v>
      </c>
      <c r="X1848" s="1" t="str">
        <f t="shared" si="566"/>
        <v>NO</v>
      </c>
      <c r="Y1848" s="73">
        <f t="shared" si="567"/>
        <v>3.5715277777781012</v>
      </c>
      <c r="Z1848" s="74">
        <f>Table2[[#This Row],[ETA A TIMESLOT]]*24</f>
        <v>85.716666666674428</v>
      </c>
      <c r="AA1848" s="73">
        <f t="shared" si="568"/>
        <v>3.4722222189884633E-3</v>
      </c>
      <c r="AB1848" s="73" t="str">
        <f t="shared" si="569"/>
        <v>SI</v>
      </c>
      <c r="AC1848" s="74">
        <f>Table2[[#This Row],[PUNTUALIDAD (H)]]*24</f>
        <v>8.3333333255723119E-2</v>
      </c>
      <c r="AD1848" s="73">
        <f t="shared" si="570"/>
        <v>3.5819444444423425</v>
      </c>
      <c r="AE1848" s="74">
        <f>Table2[[#This Row],[ATA TO UNLOADING]]*24</f>
        <v>85.96666666661622</v>
      </c>
      <c r="AF1848" s="74" t="str">
        <f>IF(Table2[[#This Row],[ATA TO UNLOADING 2]]&lt;=48,"YES","NO")</f>
        <v>NO</v>
      </c>
      <c r="AG1848" s="75">
        <f t="shared" si="571"/>
        <v>0.25</v>
      </c>
      <c r="AH1848" s="2" t="s">
        <v>42</v>
      </c>
      <c r="AI1848" s="2" t="str">
        <f t="shared" si="572"/>
        <v>HASU4353208</v>
      </c>
      <c r="AJ1848" s="76" t="str">
        <f t="shared" si="573"/>
        <v>CTU FLEVOKUST BV</v>
      </c>
      <c r="AK1848" s="77">
        <f>IF($M1848="TRUCK",VLOOKUP($AQ1848,Invoicing!$A$17:$B$49,MATCH($AK$1,Invoicing!$A$17:$B$17,0),FALSE),VLOOKUP($AQ1848,Invoicing!$N$17:$O$21,MATCH($AK$1,Invoicing!$N$17:$O$17,0),FALSE))</f>
        <v>380</v>
      </c>
      <c r="AL1848" s="78" t="e">
        <f>VLOOKUP($E1848,Invoicing!$A$1:$H$8,MATCH(TRACKER!$N1850,Invoicing!$A$1:$H$1,0),FALSE)</f>
        <v>#N/A</v>
      </c>
      <c r="AM1848" s="78">
        <v>35</v>
      </c>
      <c r="AN1848" s="78">
        <f t="shared" si="574"/>
        <v>0</v>
      </c>
      <c r="AO1848" s="2">
        <f t="shared" si="575"/>
        <v>3</v>
      </c>
      <c r="AP1848" s="2" t="str">
        <f t="shared" si="576"/>
        <v>WEEK</v>
      </c>
      <c r="AQ1848" s="2" t="str">
        <f t="shared" si="577"/>
        <v>CTU FLEVOKUST BVWEEK</v>
      </c>
      <c r="AR1848" s="71">
        <f t="shared" si="578"/>
        <v>380</v>
      </c>
      <c r="AS1848" s="71">
        <f>VLOOKUP(AJ1848,Invoicing!A:K,10,FALSE)</f>
        <v>0</v>
      </c>
      <c r="AT1848" s="71">
        <f t="shared" si="579"/>
        <v>380</v>
      </c>
    </row>
    <row r="1849" spans="1:46">
      <c r="A1849" s="37" t="s">
        <v>60</v>
      </c>
      <c r="B1849" s="3" t="s">
        <v>38</v>
      </c>
      <c r="C1849" s="11">
        <v>45584.678472222222</v>
      </c>
      <c r="D1849" s="11">
        <v>45584.625</v>
      </c>
      <c r="E1849" s="11" t="s">
        <v>49</v>
      </c>
      <c r="F1849" s="11" t="s">
        <v>40</v>
      </c>
      <c r="G1849" s="3" t="s">
        <v>2026</v>
      </c>
      <c r="H1849" s="3" t="s">
        <v>41</v>
      </c>
      <c r="I1849" s="11">
        <v>45586.25</v>
      </c>
      <c r="J1849" s="12">
        <v>45588.625</v>
      </c>
      <c r="K1849" s="12">
        <v>45588.666666666664</v>
      </c>
      <c r="L1849" s="12">
        <v>45588.635416666664</v>
      </c>
      <c r="M1849" s="12" t="s">
        <v>12</v>
      </c>
      <c r="N1849" s="3" t="s">
        <v>42</v>
      </c>
      <c r="O1849" s="3">
        <v>0</v>
      </c>
      <c r="P1849" s="1">
        <f t="shared" si="560"/>
        <v>43</v>
      </c>
      <c r="Q1849" s="1">
        <f t="shared" si="561"/>
        <v>10</v>
      </c>
      <c r="R1849" s="72">
        <f t="shared" si="562"/>
        <v>45588.625</v>
      </c>
      <c r="S1849" s="73">
        <f t="shared" si="563"/>
        <v>1.5715277777781012</v>
      </c>
      <c r="T1849" s="74">
        <f>Table2[[#This Row],[ETA A OFRECIMIENTO]]*24</f>
        <v>37.716666666674428</v>
      </c>
      <c r="U1849" s="1" t="str">
        <f t="shared" si="564"/>
        <v>YES</v>
      </c>
      <c r="V1849" s="73">
        <f t="shared" si="565"/>
        <v>2.4166666666642413</v>
      </c>
      <c r="W1849" s="74">
        <f>Table2[[#This Row],[DEL. AVAILABLE A SLOT]]*24</f>
        <v>57.999999999941792</v>
      </c>
      <c r="X1849" s="1" t="str">
        <f t="shared" si="566"/>
        <v>NO</v>
      </c>
      <c r="Y1849" s="73">
        <f t="shared" si="567"/>
        <v>3.9881944444423425</v>
      </c>
      <c r="Z1849" s="74">
        <f>Table2[[#This Row],[ETA A TIMESLOT]]*24</f>
        <v>95.71666666661622</v>
      </c>
      <c r="AA1849" s="73">
        <f t="shared" si="568"/>
        <v>0</v>
      </c>
      <c r="AB1849" s="73" t="str">
        <f t="shared" si="569"/>
        <v>SI</v>
      </c>
      <c r="AC1849" s="74">
        <f>Table2[[#This Row],[PUNTUALIDAD (H)]]*24</f>
        <v>0</v>
      </c>
      <c r="AD1849" s="73">
        <f t="shared" si="570"/>
        <v>3.9569444444423425</v>
      </c>
      <c r="AE1849" s="74">
        <f>Table2[[#This Row],[ATA TO UNLOADING]]*24</f>
        <v>94.96666666661622</v>
      </c>
      <c r="AF1849" s="74" t="str">
        <f>IF(Table2[[#This Row],[ATA TO UNLOADING 2]]&lt;=48,"YES","NO")</f>
        <v>NO</v>
      </c>
      <c r="AG1849" s="75">
        <f t="shared" si="571"/>
        <v>0.66666666666424135</v>
      </c>
      <c r="AH1849" s="2" t="s">
        <v>42</v>
      </c>
      <c r="AI1849" s="2" t="str">
        <f t="shared" si="572"/>
        <v>HASU4890110</v>
      </c>
      <c r="AJ1849" s="76" t="str">
        <f t="shared" si="573"/>
        <v>CTU FLEVOKUST BV</v>
      </c>
      <c r="AK1849" s="77">
        <f>IF($M1849="TRUCK",VLOOKUP($AQ1849,Invoicing!$A$17:$B$49,MATCH($AK$1,Invoicing!$A$17:$B$17,0),FALSE),VLOOKUP($AQ1849,Invoicing!$N$17:$O$21,MATCH($AK$1,Invoicing!$N$17:$O$17,0),FALSE))</f>
        <v>380</v>
      </c>
      <c r="AL1849" s="78" t="e">
        <f>VLOOKUP($E1849,Invoicing!$A$1:$H$8,MATCH(TRACKER!$N1851,Invoicing!$A$1:$H$1,0),FALSE)</f>
        <v>#N/A</v>
      </c>
      <c r="AM1849" s="78">
        <v>35</v>
      </c>
      <c r="AN1849" s="78">
        <f t="shared" si="574"/>
        <v>0</v>
      </c>
      <c r="AO1849" s="2">
        <f t="shared" si="575"/>
        <v>3</v>
      </c>
      <c r="AP1849" s="2" t="str">
        <f t="shared" si="576"/>
        <v>WEEK</v>
      </c>
      <c r="AQ1849" s="2" t="str">
        <f t="shared" si="577"/>
        <v>CTU FLEVOKUST BVWEEK</v>
      </c>
      <c r="AR1849" s="71">
        <f t="shared" si="578"/>
        <v>380</v>
      </c>
      <c r="AS1849" s="71">
        <f>VLOOKUP(AJ1849,Invoicing!A:K,10,FALSE)</f>
        <v>0</v>
      </c>
      <c r="AT1849" s="71">
        <f t="shared" si="579"/>
        <v>380</v>
      </c>
    </row>
    <row r="1850" spans="1:46">
      <c r="A1850" s="37" t="s">
        <v>60</v>
      </c>
      <c r="B1850" s="3" t="s">
        <v>38</v>
      </c>
      <c r="C1850" s="11">
        <v>45584.678472222222</v>
      </c>
      <c r="D1850" s="11">
        <v>45584.625</v>
      </c>
      <c r="E1850" s="11" t="s">
        <v>49</v>
      </c>
      <c r="F1850" s="11" t="s">
        <v>40</v>
      </c>
      <c r="G1850" s="3" t="s">
        <v>2027</v>
      </c>
      <c r="H1850" s="3" t="s">
        <v>41</v>
      </c>
      <c r="I1850" s="11">
        <v>45586.25</v>
      </c>
      <c r="J1850" s="12">
        <v>45587.375</v>
      </c>
      <c r="K1850" s="12">
        <v>45587.375</v>
      </c>
      <c r="L1850" s="12">
        <v>45587.392361111109</v>
      </c>
      <c r="M1850" s="61" t="s">
        <v>12</v>
      </c>
      <c r="N1850" s="3" t="s">
        <v>42</v>
      </c>
      <c r="O1850" s="3">
        <v>0</v>
      </c>
      <c r="P1850" s="1">
        <f t="shared" si="560"/>
        <v>43</v>
      </c>
      <c r="Q1850" s="1">
        <f t="shared" si="561"/>
        <v>10</v>
      </c>
      <c r="R1850" s="72">
        <f t="shared" si="562"/>
        <v>45587.375</v>
      </c>
      <c r="S1850" s="73">
        <f t="shared" si="563"/>
        <v>1.5715277777781012</v>
      </c>
      <c r="T1850" s="74">
        <f>Table2[[#This Row],[ETA A OFRECIMIENTO]]*24</f>
        <v>37.716666666674428</v>
      </c>
      <c r="U1850" s="1" t="str">
        <f t="shared" si="564"/>
        <v>YES</v>
      </c>
      <c r="V1850" s="73">
        <f t="shared" si="565"/>
        <v>1.125</v>
      </c>
      <c r="W1850" s="74">
        <f>Table2[[#This Row],[DEL. AVAILABLE A SLOT]]*24</f>
        <v>27</v>
      </c>
      <c r="X1850" s="1" t="str">
        <f t="shared" si="566"/>
        <v>NO</v>
      </c>
      <c r="Y1850" s="73">
        <f t="shared" si="567"/>
        <v>2.6965277777781012</v>
      </c>
      <c r="Z1850" s="74">
        <f>Table2[[#This Row],[ETA A TIMESLOT]]*24</f>
        <v>64.716666666674428</v>
      </c>
      <c r="AA1850" s="73">
        <f t="shared" si="568"/>
        <v>0</v>
      </c>
      <c r="AB1850" s="73" t="str">
        <f t="shared" si="569"/>
        <v>SI</v>
      </c>
      <c r="AC1850" s="74">
        <f>Table2[[#This Row],[PUNTUALIDAD (H)]]*24</f>
        <v>0</v>
      </c>
      <c r="AD1850" s="73">
        <f t="shared" si="570"/>
        <v>2.7138888888875954</v>
      </c>
      <c r="AE1850" s="74">
        <f>Table2[[#This Row],[ATA TO UNLOADING]]*24</f>
        <v>65.133333333302289</v>
      </c>
      <c r="AF1850" s="74" t="str">
        <f>IF(Table2[[#This Row],[ATA TO UNLOADING 2]]&lt;=48,"YES","NO")</f>
        <v>NO</v>
      </c>
      <c r="AG1850" s="75">
        <f t="shared" si="571"/>
        <v>0.375</v>
      </c>
      <c r="AH1850" s="2" t="s">
        <v>42</v>
      </c>
      <c r="AI1850" s="2" t="str">
        <f t="shared" si="572"/>
        <v>MAEU9175286</v>
      </c>
      <c r="AJ1850" s="76" t="str">
        <f t="shared" si="573"/>
        <v>CTU FLEVOKUST BV</v>
      </c>
      <c r="AK1850" s="77">
        <f>IF($M1850="TRUCK",VLOOKUP($AQ1850,Invoicing!$A$17:$B$49,MATCH($AK$1,Invoicing!$A$17:$B$17,0),FALSE),VLOOKUP($AQ1850,Invoicing!$N$17:$O$21,MATCH($AK$1,Invoicing!$N$17:$O$17,0),FALSE))</f>
        <v>380</v>
      </c>
      <c r="AL1850" s="78" t="e">
        <f>VLOOKUP($E1850,Invoicing!$A$1:$H$8,MATCH(TRACKER!$N1852,Invoicing!$A$1:$H$1,0),FALSE)</f>
        <v>#N/A</v>
      </c>
      <c r="AM1850" s="78">
        <v>35</v>
      </c>
      <c r="AN1850" s="78">
        <f t="shared" si="574"/>
        <v>0</v>
      </c>
      <c r="AO1850" s="2">
        <f t="shared" si="575"/>
        <v>2</v>
      </c>
      <c r="AP1850" s="2" t="str">
        <f t="shared" si="576"/>
        <v>WEEK</v>
      </c>
      <c r="AQ1850" s="2" t="str">
        <f t="shared" si="577"/>
        <v>CTU FLEVOKUST BVWEEK</v>
      </c>
      <c r="AR1850" s="71">
        <f t="shared" si="578"/>
        <v>380</v>
      </c>
      <c r="AS1850" s="71">
        <f>VLOOKUP(AJ1850,Invoicing!A:K,10,FALSE)</f>
        <v>0</v>
      </c>
      <c r="AT1850" s="71">
        <f t="shared" si="579"/>
        <v>380</v>
      </c>
    </row>
    <row r="1851" spans="1:46">
      <c r="A1851" s="37" t="s">
        <v>60</v>
      </c>
      <c r="B1851" s="3" t="s">
        <v>38</v>
      </c>
      <c r="C1851" s="11">
        <v>45584.678472222222</v>
      </c>
      <c r="D1851" s="11">
        <v>45584.625</v>
      </c>
      <c r="E1851" s="11" t="s">
        <v>49</v>
      </c>
      <c r="F1851" s="11" t="s">
        <v>40</v>
      </c>
      <c r="G1851" s="3" t="s">
        <v>2028</v>
      </c>
      <c r="H1851" s="3" t="s">
        <v>41</v>
      </c>
      <c r="I1851" s="11">
        <v>45586.25</v>
      </c>
      <c r="J1851" s="12">
        <v>45587.4375</v>
      </c>
      <c r="K1851" s="12">
        <v>45587.4375</v>
      </c>
      <c r="L1851" s="12">
        <v>45587.451388888891</v>
      </c>
      <c r="M1851" s="61" t="s">
        <v>12</v>
      </c>
      <c r="N1851" s="3" t="s">
        <v>42</v>
      </c>
      <c r="O1851" s="3">
        <v>0</v>
      </c>
      <c r="P1851" s="1">
        <f t="shared" si="560"/>
        <v>43</v>
      </c>
      <c r="Q1851" s="1">
        <f t="shared" si="561"/>
        <v>10</v>
      </c>
      <c r="R1851" s="72">
        <f t="shared" si="562"/>
        <v>45587.4375</v>
      </c>
      <c r="S1851" s="73">
        <f t="shared" si="563"/>
        <v>1.5715277777781012</v>
      </c>
      <c r="T1851" s="74">
        <f>Table2[[#This Row],[ETA A OFRECIMIENTO]]*24</f>
        <v>37.716666666674428</v>
      </c>
      <c r="U1851" s="1" t="str">
        <f t="shared" si="564"/>
        <v>YES</v>
      </c>
      <c r="V1851" s="73">
        <f t="shared" si="565"/>
        <v>1.1875</v>
      </c>
      <c r="W1851" s="74">
        <f>Table2[[#This Row],[DEL. AVAILABLE A SLOT]]*24</f>
        <v>28.5</v>
      </c>
      <c r="X1851" s="1" t="str">
        <f t="shared" si="566"/>
        <v>NO</v>
      </c>
      <c r="Y1851" s="73">
        <f t="shared" si="567"/>
        <v>2.7590277777781012</v>
      </c>
      <c r="Z1851" s="74">
        <f>Table2[[#This Row],[ETA A TIMESLOT]]*24</f>
        <v>66.216666666674428</v>
      </c>
      <c r="AA1851" s="73">
        <f t="shared" si="568"/>
        <v>0</v>
      </c>
      <c r="AB1851" s="73" t="str">
        <f t="shared" si="569"/>
        <v>SI</v>
      </c>
      <c r="AC1851" s="74">
        <f>Table2[[#This Row],[PUNTUALIDAD (H)]]*24</f>
        <v>0</v>
      </c>
      <c r="AD1851" s="73">
        <f t="shared" si="570"/>
        <v>2.7729166666686069</v>
      </c>
      <c r="AE1851" s="74">
        <f>Table2[[#This Row],[ATA TO UNLOADING]]*24</f>
        <v>66.550000000046566</v>
      </c>
      <c r="AF1851" s="74" t="str">
        <f>IF(Table2[[#This Row],[ATA TO UNLOADING 2]]&lt;=48,"YES","NO")</f>
        <v>NO</v>
      </c>
      <c r="AG1851" s="75">
        <f t="shared" si="571"/>
        <v>0.4375</v>
      </c>
      <c r="AH1851" s="2" t="s">
        <v>42</v>
      </c>
      <c r="AI1851" s="2" t="str">
        <f t="shared" si="572"/>
        <v>MAEU9178285</v>
      </c>
      <c r="AJ1851" s="76" t="str">
        <f t="shared" si="573"/>
        <v>CTU FLEVOKUST BV</v>
      </c>
      <c r="AK1851" s="77">
        <f>IF($M1851="TRUCK",VLOOKUP($AQ1851,Invoicing!$A$17:$B$49,MATCH($AK$1,Invoicing!$A$17:$B$17,0),FALSE),VLOOKUP($AQ1851,Invoicing!$N$17:$O$21,MATCH($AK$1,Invoicing!$N$17:$O$17,0),FALSE))</f>
        <v>380</v>
      </c>
      <c r="AL1851" s="78" t="e">
        <f>VLOOKUP($E1851,Invoicing!$A$1:$H$8,MATCH(TRACKER!$N1853,Invoicing!$A$1:$H$1,0),FALSE)</f>
        <v>#N/A</v>
      </c>
      <c r="AM1851" s="78">
        <v>35</v>
      </c>
      <c r="AN1851" s="78">
        <f t="shared" si="574"/>
        <v>0</v>
      </c>
      <c r="AO1851" s="2">
        <f t="shared" si="575"/>
        <v>2</v>
      </c>
      <c r="AP1851" s="2" t="str">
        <f t="shared" si="576"/>
        <v>WEEK</v>
      </c>
      <c r="AQ1851" s="2" t="str">
        <f t="shared" si="577"/>
        <v>CTU FLEVOKUST BVWEEK</v>
      </c>
      <c r="AR1851" s="71">
        <f t="shared" si="578"/>
        <v>380</v>
      </c>
      <c r="AS1851" s="71">
        <f>VLOOKUP(AJ1851,Invoicing!A:K,10,FALSE)</f>
        <v>0</v>
      </c>
      <c r="AT1851" s="71">
        <f t="shared" si="579"/>
        <v>380</v>
      </c>
    </row>
    <row r="1852" spans="1:46">
      <c r="A1852" s="37" t="s">
        <v>60</v>
      </c>
      <c r="B1852" s="3" t="s">
        <v>38</v>
      </c>
      <c r="C1852" s="11">
        <v>45584.678472222222</v>
      </c>
      <c r="D1852" s="11">
        <v>45584.625</v>
      </c>
      <c r="E1852" s="11" t="s">
        <v>49</v>
      </c>
      <c r="F1852" s="11" t="s">
        <v>40</v>
      </c>
      <c r="G1852" s="3" t="s">
        <v>2029</v>
      </c>
      <c r="H1852" s="3" t="s">
        <v>46</v>
      </c>
      <c r="I1852" s="11">
        <v>45586.25</v>
      </c>
      <c r="J1852" s="12">
        <v>45587.819444444445</v>
      </c>
      <c r="K1852" s="12">
        <v>45587.791666666664</v>
      </c>
      <c r="L1852" s="12">
        <v>45587.840277777781</v>
      </c>
      <c r="M1852" s="61" t="s">
        <v>12</v>
      </c>
      <c r="N1852" s="3" t="s">
        <v>42</v>
      </c>
      <c r="O1852" s="3">
        <v>1</v>
      </c>
      <c r="P1852" s="1">
        <f t="shared" si="560"/>
        <v>43</v>
      </c>
      <c r="Q1852" s="1">
        <f t="shared" si="561"/>
        <v>10</v>
      </c>
      <c r="R1852" s="72">
        <f t="shared" si="562"/>
        <v>45587.819444444445</v>
      </c>
      <c r="S1852" s="73">
        <f t="shared" si="563"/>
        <v>1.5715277777781012</v>
      </c>
      <c r="T1852" s="74">
        <f>Table2[[#This Row],[ETA A OFRECIMIENTO]]*24</f>
        <v>37.716666666674428</v>
      </c>
      <c r="U1852" s="1" t="str">
        <f t="shared" si="564"/>
        <v>YES</v>
      </c>
      <c r="V1852" s="73">
        <f t="shared" si="565"/>
        <v>1.5416666666642413</v>
      </c>
      <c r="W1852" s="74">
        <f>Table2[[#This Row],[DEL. AVAILABLE A SLOT]]*24</f>
        <v>36.999999999941792</v>
      </c>
      <c r="X1852" s="1" t="str">
        <f t="shared" si="566"/>
        <v>NO</v>
      </c>
      <c r="Y1852" s="73">
        <f t="shared" si="567"/>
        <v>3.1131944444423425</v>
      </c>
      <c r="Z1852" s="74">
        <f>Table2[[#This Row],[ETA A TIMESLOT]]*24</f>
        <v>74.71666666661622</v>
      </c>
      <c r="AA1852" s="73">
        <f t="shared" si="568"/>
        <v>2.7777777781011537E-2</v>
      </c>
      <c r="AB1852" s="73" t="str">
        <f t="shared" si="569"/>
        <v>SI</v>
      </c>
      <c r="AC1852" s="74">
        <f>Table2[[#This Row],[PUNTUALIDAD (H)]]*24</f>
        <v>0.66666666674427688</v>
      </c>
      <c r="AD1852" s="73">
        <f t="shared" si="570"/>
        <v>3.1618055555591127</v>
      </c>
      <c r="AE1852" s="74">
        <f>Table2[[#This Row],[ATA TO UNLOADING]]*24</f>
        <v>75.883333333418705</v>
      </c>
      <c r="AF1852" s="74" t="str">
        <f>IF(Table2[[#This Row],[ATA TO UNLOADING 2]]&lt;=48,"YES","NO")</f>
        <v>NO</v>
      </c>
      <c r="AG1852" s="75">
        <f t="shared" si="571"/>
        <v>0.79166666666424135</v>
      </c>
      <c r="AH1852" s="2" t="s">
        <v>42</v>
      </c>
      <c r="AI1852" s="2" t="str">
        <f t="shared" si="572"/>
        <v>MAEU9179888</v>
      </c>
      <c r="AJ1852" s="76" t="str">
        <f t="shared" si="573"/>
        <v>CTU FLEVOKUST BV</v>
      </c>
      <c r="AK1852" s="77">
        <f>IF($M1852="TRUCK",VLOOKUP($AQ1852,Invoicing!$A$17:$B$49,MATCH($AK$1,Invoicing!$A$17:$B$17,0),FALSE),VLOOKUP($AQ1852,Invoicing!$N$17:$O$21,MATCH($AK$1,Invoicing!$N$17:$O$17,0),FALSE))</f>
        <v>380</v>
      </c>
      <c r="AL1852" s="78" t="e">
        <f>VLOOKUP($E1852,Invoicing!$A$1:$H$8,MATCH(TRACKER!$N1854,Invoicing!$A$1:$H$1,0),FALSE)</f>
        <v>#N/A</v>
      </c>
      <c r="AM1852" s="78">
        <v>35</v>
      </c>
      <c r="AN1852" s="78">
        <f t="shared" si="574"/>
        <v>35</v>
      </c>
      <c r="AO1852" s="2">
        <f t="shared" si="575"/>
        <v>2</v>
      </c>
      <c r="AP1852" s="2" t="str">
        <f t="shared" si="576"/>
        <v>WEEK</v>
      </c>
      <c r="AQ1852" s="2" t="str">
        <f t="shared" si="577"/>
        <v>CTU FLEVOKUST BVWEEK</v>
      </c>
      <c r="AR1852" s="71">
        <f t="shared" si="578"/>
        <v>415</v>
      </c>
      <c r="AS1852" s="71">
        <f>VLOOKUP(AJ1852,Invoicing!A:K,10,FALSE)</f>
        <v>0</v>
      </c>
      <c r="AT1852" s="71">
        <f t="shared" si="579"/>
        <v>415</v>
      </c>
    </row>
    <row r="1853" spans="1:46">
      <c r="A1853" s="37" t="s">
        <v>60</v>
      </c>
      <c r="B1853" s="3" t="s">
        <v>38</v>
      </c>
      <c r="C1853" s="11">
        <v>45584.678472222222</v>
      </c>
      <c r="D1853" s="11">
        <v>45584.625</v>
      </c>
      <c r="E1853" s="11" t="s">
        <v>49</v>
      </c>
      <c r="F1853" s="11" t="s">
        <v>40</v>
      </c>
      <c r="G1853" s="3" t="s">
        <v>2030</v>
      </c>
      <c r="H1853" s="3" t="s">
        <v>46</v>
      </c>
      <c r="I1853" s="11">
        <v>45586.25</v>
      </c>
      <c r="J1853" s="12">
        <v>45588.354861111111</v>
      </c>
      <c r="K1853" s="12">
        <v>45588.375</v>
      </c>
      <c r="L1853" s="12">
        <v>45588.368055555555</v>
      </c>
      <c r="M1853" s="61" t="s">
        <v>12</v>
      </c>
      <c r="N1853" s="3" t="s">
        <v>42</v>
      </c>
      <c r="O1853" s="3">
        <v>1</v>
      </c>
      <c r="P1853" s="1">
        <f t="shared" si="560"/>
        <v>43</v>
      </c>
      <c r="Q1853" s="1">
        <f t="shared" si="561"/>
        <v>10</v>
      </c>
      <c r="R1853" s="72">
        <f t="shared" si="562"/>
        <v>45588.354861111111</v>
      </c>
      <c r="S1853" s="73">
        <f t="shared" si="563"/>
        <v>1.5715277777781012</v>
      </c>
      <c r="T1853" s="74">
        <f>Table2[[#This Row],[ETA A OFRECIMIENTO]]*24</f>
        <v>37.716666666674428</v>
      </c>
      <c r="U1853" s="1" t="str">
        <f t="shared" si="564"/>
        <v>YES</v>
      </c>
      <c r="V1853" s="73">
        <f t="shared" si="565"/>
        <v>2.125</v>
      </c>
      <c r="W1853" s="74">
        <f>Table2[[#This Row],[DEL. AVAILABLE A SLOT]]*24</f>
        <v>51</v>
      </c>
      <c r="X1853" s="1" t="str">
        <f t="shared" si="566"/>
        <v>NO</v>
      </c>
      <c r="Y1853" s="73">
        <f t="shared" si="567"/>
        <v>3.6965277777781012</v>
      </c>
      <c r="Z1853" s="74">
        <f>Table2[[#This Row],[ETA A TIMESLOT]]*24</f>
        <v>88.716666666674428</v>
      </c>
      <c r="AA1853" s="73">
        <f t="shared" si="568"/>
        <v>0</v>
      </c>
      <c r="AB1853" s="73" t="str">
        <f t="shared" si="569"/>
        <v>SI</v>
      </c>
      <c r="AC1853" s="74">
        <f>Table2[[#This Row],[PUNTUALIDAD (H)]]*24</f>
        <v>0</v>
      </c>
      <c r="AD1853" s="73">
        <f t="shared" si="570"/>
        <v>3.6895833333328483</v>
      </c>
      <c r="AE1853" s="74">
        <f>Table2[[#This Row],[ATA TO UNLOADING]]*24</f>
        <v>88.549999999988358</v>
      </c>
      <c r="AF1853" s="74" t="str">
        <f>IF(Table2[[#This Row],[ATA TO UNLOADING 2]]&lt;=48,"YES","NO")</f>
        <v>NO</v>
      </c>
      <c r="AG1853" s="75">
        <f t="shared" si="571"/>
        <v>0.375</v>
      </c>
      <c r="AH1853" s="2" t="s">
        <v>42</v>
      </c>
      <c r="AI1853" s="2" t="str">
        <f t="shared" si="572"/>
        <v>MAEU9188690</v>
      </c>
      <c r="AJ1853" s="76" t="str">
        <f t="shared" si="573"/>
        <v>CTU FLEVOKUST BV</v>
      </c>
      <c r="AK1853" s="77">
        <f>IF($M1853="TRUCK",VLOOKUP($AQ1853,Invoicing!$A$17:$B$49,MATCH($AK$1,Invoicing!$A$17:$B$17,0),FALSE),VLOOKUP($AQ1853,Invoicing!$N$17:$O$21,MATCH($AK$1,Invoicing!$N$17:$O$17,0),FALSE))</f>
        <v>380</v>
      </c>
      <c r="AL1853" s="78" t="e">
        <f>VLOOKUP($E1853,Invoicing!$A$1:$H$8,MATCH(TRACKER!$N1855,Invoicing!$A$1:$H$1,0),FALSE)</f>
        <v>#N/A</v>
      </c>
      <c r="AM1853" s="78">
        <v>35</v>
      </c>
      <c r="AN1853" s="78">
        <f t="shared" si="574"/>
        <v>35</v>
      </c>
      <c r="AO1853" s="2">
        <f t="shared" si="575"/>
        <v>3</v>
      </c>
      <c r="AP1853" s="2" t="str">
        <f t="shared" si="576"/>
        <v>WEEK</v>
      </c>
      <c r="AQ1853" s="2" t="str">
        <f t="shared" si="577"/>
        <v>CTU FLEVOKUST BVWEEK</v>
      </c>
      <c r="AR1853" s="71">
        <f t="shared" si="578"/>
        <v>415</v>
      </c>
      <c r="AS1853" s="71">
        <f>VLOOKUP(AJ1853,Invoicing!A:K,10,FALSE)</f>
        <v>0</v>
      </c>
      <c r="AT1853" s="71">
        <f t="shared" si="579"/>
        <v>415</v>
      </c>
    </row>
    <row r="1854" spans="1:46">
      <c r="A1854" s="37" t="s">
        <v>60</v>
      </c>
      <c r="B1854" s="3" t="s">
        <v>38</v>
      </c>
      <c r="C1854" s="11">
        <v>45584.678472222222</v>
      </c>
      <c r="D1854" s="11">
        <v>45584.625</v>
      </c>
      <c r="E1854" s="11" t="s">
        <v>49</v>
      </c>
      <c r="F1854" s="11" t="s">
        <v>40</v>
      </c>
      <c r="G1854" s="3" t="s">
        <v>2031</v>
      </c>
      <c r="H1854" s="3" t="s">
        <v>41</v>
      </c>
      <c r="I1854" s="11">
        <v>45586.25</v>
      </c>
      <c r="J1854" s="12">
        <v>45587.934027777781</v>
      </c>
      <c r="K1854" s="12">
        <v>45587.916666666664</v>
      </c>
      <c r="L1854" s="12">
        <v>45587.954861111109</v>
      </c>
      <c r="M1854" s="61" t="s">
        <v>12</v>
      </c>
      <c r="N1854" s="3" t="s">
        <v>42</v>
      </c>
      <c r="O1854" s="3">
        <v>1</v>
      </c>
      <c r="P1854" s="1">
        <f t="shared" si="560"/>
        <v>43</v>
      </c>
      <c r="Q1854" s="1">
        <f t="shared" si="561"/>
        <v>10</v>
      </c>
      <c r="R1854" s="72">
        <f t="shared" si="562"/>
        <v>45587.934027777781</v>
      </c>
      <c r="S1854" s="73">
        <f t="shared" si="563"/>
        <v>1.5715277777781012</v>
      </c>
      <c r="T1854" s="74">
        <f>Table2[[#This Row],[ETA A OFRECIMIENTO]]*24</f>
        <v>37.716666666674428</v>
      </c>
      <c r="U1854" s="1" t="str">
        <f t="shared" si="564"/>
        <v>YES</v>
      </c>
      <c r="V1854" s="73">
        <f t="shared" si="565"/>
        <v>1.6666666666642413</v>
      </c>
      <c r="W1854" s="74">
        <f>Table2[[#This Row],[DEL. AVAILABLE A SLOT]]*24</f>
        <v>39.999999999941792</v>
      </c>
      <c r="X1854" s="1" t="str">
        <f t="shared" si="566"/>
        <v>NO</v>
      </c>
      <c r="Y1854" s="73">
        <f t="shared" si="567"/>
        <v>3.2381944444423425</v>
      </c>
      <c r="Z1854" s="74">
        <f>Table2[[#This Row],[ETA A TIMESLOT]]*24</f>
        <v>77.71666666661622</v>
      </c>
      <c r="AA1854" s="73">
        <f t="shared" si="568"/>
        <v>1.7361111116770189E-2</v>
      </c>
      <c r="AB1854" s="73" t="str">
        <f t="shared" si="569"/>
        <v>SI</v>
      </c>
      <c r="AC1854" s="74">
        <f>Table2[[#This Row],[PUNTUALIDAD (H)]]*24</f>
        <v>0.41666666680248454</v>
      </c>
      <c r="AD1854" s="73">
        <f t="shared" si="570"/>
        <v>3.2763888888875954</v>
      </c>
      <c r="AE1854" s="74">
        <f>Table2[[#This Row],[ATA TO UNLOADING]]*24</f>
        <v>78.633333333302289</v>
      </c>
      <c r="AF1854" s="74" t="str">
        <f>IF(Table2[[#This Row],[ATA TO UNLOADING 2]]&lt;=48,"YES","NO")</f>
        <v>NO</v>
      </c>
      <c r="AG1854" s="75">
        <f t="shared" si="571"/>
        <v>0.91666666666424135</v>
      </c>
      <c r="AH1854" s="2" t="s">
        <v>24</v>
      </c>
      <c r="AI1854" s="2" t="str">
        <f t="shared" si="572"/>
        <v>MAEU9191219</v>
      </c>
      <c r="AJ1854" s="76" t="str">
        <f t="shared" si="573"/>
        <v>CTU FLEVOKUST BV</v>
      </c>
      <c r="AK1854" s="77">
        <f>IF($M1854="TRUCK",VLOOKUP($AQ1854,Invoicing!$A$17:$B$49,MATCH($AK$1,Invoicing!$A$17:$B$17,0),FALSE),VLOOKUP($AQ1854,Invoicing!$N$17:$O$21,MATCH($AK$1,Invoicing!$N$17:$O$17,0),FALSE))</f>
        <v>380</v>
      </c>
      <c r="AL1854" s="78" t="e">
        <f>VLOOKUP($E1854,Invoicing!$A$1:$H$8,MATCH(TRACKER!$N1856,Invoicing!$A$1:$H$1,0),FALSE)</f>
        <v>#N/A</v>
      </c>
      <c r="AM1854" s="78">
        <v>35</v>
      </c>
      <c r="AN1854" s="78">
        <f t="shared" si="574"/>
        <v>35</v>
      </c>
      <c r="AO1854" s="2">
        <f t="shared" si="575"/>
        <v>2</v>
      </c>
      <c r="AP1854" s="2" t="str">
        <f t="shared" si="576"/>
        <v>NIGHT</v>
      </c>
      <c r="AQ1854" s="2" t="str">
        <f t="shared" si="577"/>
        <v>CTU FLEVOKUST BVNIGHT</v>
      </c>
      <c r="AR1854" s="71">
        <f t="shared" si="578"/>
        <v>415</v>
      </c>
      <c r="AS1854" s="71">
        <f>VLOOKUP(AJ1854,Invoicing!A:K,10,FALSE)</f>
        <v>0</v>
      </c>
      <c r="AT1854" s="71">
        <f t="shared" si="579"/>
        <v>415</v>
      </c>
    </row>
    <row r="1855" spans="1:46">
      <c r="A1855" s="37" t="s">
        <v>60</v>
      </c>
      <c r="B1855" s="3" t="s">
        <v>38</v>
      </c>
      <c r="C1855" s="11">
        <v>45584.678472222222</v>
      </c>
      <c r="D1855" s="11">
        <v>45584.625</v>
      </c>
      <c r="E1855" s="11" t="s">
        <v>45</v>
      </c>
      <c r="F1855" s="11" t="s">
        <v>40</v>
      </c>
      <c r="G1855" s="3" t="s">
        <v>2032</v>
      </c>
      <c r="H1855" s="3" t="s">
        <v>41</v>
      </c>
      <c r="I1855" s="11">
        <v>45586.25</v>
      </c>
      <c r="J1855" s="12">
        <v>45586.375</v>
      </c>
      <c r="K1855" s="12">
        <v>45586.375</v>
      </c>
      <c r="L1855" s="12">
        <v>45586.375</v>
      </c>
      <c r="M1855" s="61" t="s">
        <v>115</v>
      </c>
      <c r="N1855" s="3" t="s">
        <v>42</v>
      </c>
      <c r="O1855" s="3">
        <v>0</v>
      </c>
      <c r="P1855" s="1">
        <f t="shared" si="560"/>
        <v>43</v>
      </c>
      <c r="Q1855" s="1">
        <f t="shared" si="561"/>
        <v>10</v>
      </c>
      <c r="R1855" s="72">
        <f t="shared" si="562"/>
        <v>45586.375</v>
      </c>
      <c r="S1855" s="73">
        <f t="shared" si="563"/>
        <v>1.5715277777781012</v>
      </c>
      <c r="T1855" s="74">
        <f>Table2[[#This Row],[ETA A OFRECIMIENTO]]*24</f>
        <v>37.716666666674428</v>
      </c>
      <c r="U1855" s="1" t="str">
        <f t="shared" si="564"/>
        <v>YES</v>
      </c>
      <c r="V1855" s="73">
        <f t="shared" si="565"/>
        <v>0.125</v>
      </c>
      <c r="W1855" s="74">
        <f>Table2[[#This Row],[DEL. AVAILABLE A SLOT]]*24</f>
        <v>3</v>
      </c>
      <c r="X1855" s="1" t="str">
        <f t="shared" si="566"/>
        <v>SI</v>
      </c>
      <c r="Y1855" s="73">
        <f t="shared" si="567"/>
        <v>1.6965277777781012</v>
      </c>
      <c r="Z1855" s="74">
        <f>Table2[[#This Row],[ETA A TIMESLOT]]*24</f>
        <v>40.716666666674428</v>
      </c>
      <c r="AA1855" s="73">
        <f t="shared" si="568"/>
        <v>0</v>
      </c>
      <c r="AB1855" s="73" t="str">
        <f t="shared" si="569"/>
        <v>SI</v>
      </c>
      <c r="AC1855" s="74">
        <f>Table2[[#This Row],[PUNTUALIDAD (H)]]*24</f>
        <v>0</v>
      </c>
      <c r="AD1855" s="73">
        <f t="shared" si="570"/>
        <v>1.6965277777781012</v>
      </c>
      <c r="AE1855" s="74">
        <f>Table2[[#This Row],[ATA TO UNLOADING]]*24</f>
        <v>40.716666666674428</v>
      </c>
      <c r="AF1855" s="74" t="str">
        <f>IF(Table2[[#This Row],[ATA TO UNLOADING 2]]&lt;=48,"YES","NO")</f>
        <v>YES</v>
      </c>
      <c r="AG1855" s="75">
        <f t="shared" si="571"/>
        <v>0.375</v>
      </c>
      <c r="AH1855" s="2" t="s">
        <v>42</v>
      </c>
      <c r="AI1855" s="2" t="str">
        <f t="shared" si="572"/>
        <v>MAEU9194239</v>
      </c>
      <c r="AJ1855" s="76" t="str">
        <f t="shared" si="573"/>
        <v>OM TRANSPORT</v>
      </c>
      <c r="AK1855" s="77">
        <f>IF($M1855="TRUCK",VLOOKUP($AQ1855,Invoicing!$A$17:$B$49,MATCH($AK$1,Invoicing!$A$17:$B$17,0),FALSE),VLOOKUP($AQ1855,Invoicing!$N$17:$O$21,MATCH($AK$1,Invoicing!$N$17:$O$17,0),FALSE))</f>
        <v>475</v>
      </c>
      <c r="AL1855" s="78" t="e">
        <f>VLOOKUP($E1855,Invoicing!$A$1:$H$8,MATCH(TRACKER!$N1857,Invoicing!$A$1:$H$1,0),FALSE)</f>
        <v>#N/A</v>
      </c>
      <c r="AM1855" s="78">
        <f>VLOOKUP($E1855,Invoicing!$A$1:$H$8,MATCH(TRACKER!$O$1,Invoicing!$A$1:$H$1,0),FALSE)</f>
        <v>50</v>
      </c>
      <c r="AN1855" s="78">
        <f t="shared" si="574"/>
        <v>0</v>
      </c>
      <c r="AO1855" s="2">
        <f t="shared" si="575"/>
        <v>1</v>
      </c>
      <c r="AP1855" s="2" t="str">
        <f t="shared" si="576"/>
        <v>WEEK</v>
      </c>
      <c r="AQ1855" s="2" t="str">
        <f t="shared" si="577"/>
        <v>OM TRANSPORTWEEK</v>
      </c>
      <c r="AR1855" s="71">
        <f t="shared" si="578"/>
        <v>475</v>
      </c>
      <c r="AS1855" s="71">
        <f>VLOOKUP(AJ1855,Invoicing!A:K,10,FALSE)</f>
        <v>25</v>
      </c>
      <c r="AT1855" s="71">
        <f t="shared" si="579"/>
        <v>500</v>
      </c>
    </row>
    <row r="1856" spans="1:46">
      <c r="A1856" s="37" t="s">
        <v>60</v>
      </c>
      <c r="B1856" s="3" t="s">
        <v>38</v>
      </c>
      <c r="C1856" s="11">
        <v>45584.678472222222</v>
      </c>
      <c r="D1856" s="11">
        <v>45584.625</v>
      </c>
      <c r="E1856" s="11" t="s">
        <v>44</v>
      </c>
      <c r="F1856" s="11" t="s">
        <v>40</v>
      </c>
      <c r="G1856" s="3" t="s">
        <v>2033</v>
      </c>
      <c r="H1856" s="3" t="s">
        <v>41</v>
      </c>
      <c r="I1856" s="11">
        <v>45586.25</v>
      </c>
      <c r="J1856" s="12">
        <v>45586.673611111109</v>
      </c>
      <c r="K1856" s="12">
        <v>45586.708333333336</v>
      </c>
      <c r="L1856" s="12">
        <v>45586.673611111109</v>
      </c>
      <c r="M1856" s="61" t="s">
        <v>115</v>
      </c>
      <c r="N1856" s="3" t="s">
        <v>42</v>
      </c>
      <c r="O1856" s="3">
        <v>1</v>
      </c>
      <c r="P1856" s="1">
        <f t="shared" si="560"/>
        <v>43</v>
      </c>
      <c r="Q1856" s="1">
        <f t="shared" si="561"/>
        <v>10</v>
      </c>
      <c r="R1856" s="72">
        <f t="shared" si="562"/>
        <v>45586.673611111109</v>
      </c>
      <c r="S1856" s="73">
        <f t="shared" si="563"/>
        <v>1.5715277777781012</v>
      </c>
      <c r="T1856" s="74">
        <f>Table2[[#This Row],[ETA A OFRECIMIENTO]]*24</f>
        <v>37.716666666674428</v>
      </c>
      <c r="U1856" s="1" t="str">
        <f t="shared" si="564"/>
        <v>YES</v>
      </c>
      <c r="V1856" s="73">
        <f t="shared" si="565"/>
        <v>0.45833333333575865</v>
      </c>
      <c r="W1856" s="74">
        <f>Table2[[#This Row],[DEL. AVAILABLE A SLOT]]*24</f>
        <v>11.000000000058208</v>
      </c>
      <c r="X1856" s="1" t="str">
        <f t="shared" si="566"/>
        <v>SI</v>
      </c>
      <c r="Y1856" s="73">
        <f t="shared" si="567"/>
        <v>2.0298611111138598</v>
      </c>
      <c r="Z1856" s="74">
        <f>Table2[[#This Row],[ETA A TIMESLOT]]*24</f>
        <v>48.716666666732635</v>
      </c>
      <c r="AA1856" s="73">
        <f t="shared" si="568"/>
        <v>0</v>
      </c>
      <c r="AB1856" s="73" t="str">
        <f t="shared" si="569"/>
        <v>SI</v>
      </c>
      <c r="AC1856" s="74">
        <f>Table2[[#This Row],[PUNTUALIDAD (H)]]*24</f>
        <v>0</v>
      </c>
      <c r="AD1856" s="73">
        <f t="shared" si="570"/>
        <v>1.9951388888875954</v>
      </c>
      <c r="AE1856" s="74">
        <f>Table2[[#This Row],[ATA TO UNLOADING]]*24</f>
        <v>47.883333333302289</v>
      </c>
      <c r="AF1856" s="74" t="str">
        <f>IF(Table2[[#This Row],[ATA TO UNLOADING 2]]&lt;=48,"YES","NO")</f>
        <v>YES</v>
      </c>
      <c r="AG1856" s="75">
        <f t="shared" si="571"/>
        <v>0.70833333333575865</v>
      </c>
      <c r="AH1856" s="2" t="s">
        <v>42</v>
      </c>
      <c r="AI1856" s="2" t="str">
        <f t="shared" si="572"/>
        <v>MAEU9201338</v>
      </c>
      <c r="AJ1856" s="76" t="str">
        <f t="shared" si="573"/>
        <v>MSI</v>
      </c>
      <c r="AK1856" s="77">
        <f>IF($M1856="TRUCK",VLOOKUP($AQ1856,Invoicing!$A$17:$B$49,MATCH($AK$1,Invoicing!$A$17:$B$17,0),FALSE),VLOOKUP($AQ1856,Invoicing!$N$17:$O$21,MATCH($AK$1,Invoicing!$N$17:$O$17,0),FALSE))</f>
        <v>480</v>
      </c>
      <c r="AL1856" s="78" t="e">
        <f>VLOOKUP($E1856,Invoicing!$A$1:$H$8,MATCH(TRACKER!$N1858,Invoicing!$A$1:$H$1,0),FALSE)</f>
        <v>#N/A</v>
      </c>
      <c r="AM1856" s="78">
        <f>VLOOKUP($E1856,Invoicing!$A$1:$H$8,MATCH(TRACKER!$O$1,Invoicing!$A$1:$H$1,0),FALSE)</f>
        <v>50</v>
      </c>
      <c r="AN1856" s="78">
        <f t="shared" si="574"/>
        <v>50</v>
      </c>
      <c r="AO1856" s="2">
        <f t="shared" si="575"/>
        <v>1</v>
      </c>
      <c r="AP1856" s="2" t="str">
        <f t="shared" si="576"/>
        <v>WEEK</v>
      </c>
      <c r="AQ1856" s="2" t="str">
        <f t="shared" si="577"/>
        <v>MSIWEEK</v>
      </c>
      <c r="AR1856" s="71">
        <f t="shared" si="578"/>
        <v>530</v>
      </c>
      <c r="AS1856" s="71">
        <f>VLOOKUP(AJ1856,Invoicing!A:K,10,FALSE)</f>
        <v>25</v>
      </c>
      <c r="AT1856" s="71">
        <f t="shared" si="579"/>
        <v>555</v>
      </c>
    </row>
    <row r="1857" spans="1:46">
      <c r="A1857" s="37" t="s">
        <v>60</v>
      </c>
      <c r="B1857" s="3" t="s">
        <v>38</v>
      </c>
      <c r="C1857" s="11">
        <v>45584.678472222222</v>
      </c>
      <c r="D1857" s="11">
        <v>45584.625</v>
      </c>
      <c r="E1857" s="11" t="s">
        <v>49</v>
      </c>
      <c r="F1857" s="11" t="s">
        <v>40</v>
      </c>
      <c r="G1857" s="3" t="s">
        <v>2034</v>
      </c>
      <c r="H1857" s="3" t="s">
        <v>46</v>
      </c>
      <c r="I1857" s="11">
        <v>45586.25</v>
      </c>
      <c r="J1857" s="12">
        <v>45587.720138888886</v>
      </c>
      <c r="K1857" s="12">
        <v>45587.708333333336</v>
      </c>
      <c r="L1857" s="12">
        <v>45587.739583333336</v>
      </c>
      <c r="M1857" s="12" t="s">
        <v>12</v>
      </c>
      <c r="N1857" s="3" t="s">
        <v>42</v>
      </c>
      <c r="O1857" s="3">
        <v>1</v>
      </c>
      <c r="P1857" s="1">
        <f t="shared" si="560"/>
        <v>43</v>
      </c>
      <c r="Q1857" s="1">
        <f t="shared" si="561"/>
        <v>10</v>
      </c>
      <c r="R1857" s="72">
        <f t="shared" si="562"/>
        <v>45587.720138888886</v>
      </c>
      <c r="S1857" s="73">
        <f t="shared" si="563"/>
        <v>1.5715277777781012</v>
      </c>
      <c r="T1857" s="74">
        <f>Table2[[#This Row],[ETA A OFRECIMIENTO]]*24</f>
        <v>37.716666666674428</v>
      </c>
      <c r="U1857" s="1" t="str">
        <f t="shared" si="564"/>
        <v>YES</v>
      </c>
      <c r="V1857" s="73">
        <f t="shared" si="565"/>
        <v>1.4583333333357587</v>
      </c>
      <c r="W1857" s="74">
        <f>Table2[[#This Row],[DEL. AVAILABLE A SLOT]]*24</f>
        <v>35.000000000058208</v>
      </c>
      <c r="X1857" s="1" t="str">
        <f t="shared" si="566"/>
        <v>NO</v>
      </c>
      <c r="Y1857" s="73">
        <f t="shared" si="567"/>
        <v>3.0298611111138598</v>
      </c>
      <c r="Z1857" s="74">
        <f>Table2[[#This Row],[ETA A TIMESLOT]]*24</f>
        <v>72.716666666732635</v>
      </c>
      <c r="AA1857" s="73">
        <f t="shared" si="568"/>
        <v>1.1805555550381541E-2</v>
      </c>
      <c r="AB1857" s="73" t="str">
        <f t="shared" si="569"/>
        <v>SI</v>
      </c>
      <c r="AC1857" s="74">
        <f>Table2[[#This Row],[PUNTUALIDAD (H)]]*24</f>
        <v>0.28333333320915699</v>
      </c>
      <c r="AD1857" s="73">
        <f t="shared" si="570"/>
        <v>3.0611111111138598</v>
      </c>
      <c r="AE1857" s="74">
        <f>Table2[[#This Row],[ATA TO UNLOADING]]*24</f>
        <v>73.466666666732635</v>
      </c>
      <c r="AF1857" s="74" t="str">
        <f>IF(Table2[[#This Row],[ATA TO UNLOADING 2]]&lt;=48,"YES","NO")</f>
        <v>NO</v>
      </c>
      <c r="AG1857" s="75">
        <f t="shared" si="571"/>
        <v>0.70833333333575865</v>
      </c>
      <c r="AH1857" s="2" t="s">
        <v>42</v>
      </c>
      <c r="AI1857" s="2" t="str">
        <f t="shared" si="572"/>
        <v>MAEU9209350</v>
      </c>
      <c r="AJ1857" s="76" t="str">
        <f t="shared" si="573"/>
        <v>CTU FLEVOKUST BV</v>
      </c>
      <c r="AK1857" s="77">
        <f>IF($M1857="TRUCK",VLOOKUP($AQ1857,Invoicing!$A$17:$B$49,MATCH($AK$1,Invoicing!$A$17:$B$17,0),FALSE),VLOOKUP($AQ1857,Invoicing!$N$17:$O$21,MATCH($AK$1,Invoicing!$N$17:$O$17,0),FALSE))</f>
        <v>380</v>
      </c>
      <c r="AL1857" s="78" t="e">
        <f>VLOOKUP($E1857,Invoicing!$A$1:$H$8,MATCH(TRACKER!$N1859,Invoicing!$A$1:$H$1,0),FALSE)</f>
        <v>#N/A</v>
      </c>
      <c r="AM1857" s="78">
        <v>35</v>
      </c>
      <c r="AN1857" s="78">
        <f t="shared" si="574"/>
        <v>35</v>
      </c>
      <c r="AO1857" s="2">
        <f t="shared" si="575"/>
        <v>2</v>
      </c>
      <c r="AP1857" s="2" t="str">
        <f t="shared" si="576"/>
        <v>WEEK</v>
      </c>
      <c r="AQ1857" s="2" t="str">
        <f t="shared" si="577"/>
        <v>CTU FLEVOKUST BVWEEK</v>
      </c>
      <c r="AR1857" s="71">
        <f t="shared" si="578"/>
        <v>415</v>
      </c>
      <c r="AS1857" s="71">
        <f>VLOOKUP(AJ1857,Invoicing!A:K,10,FALSE)</f>
        <v>0</v>
      </c>
      <c r="AT1857" s="71">
        <f t="shared" si="579"/>
        <v>415</v>
      </c>
    </row>
    <row r="1858" spans="1:46">
      <c r="A1858" s="37" t="s">
        <v>60</v>
      </c>
      <c r="B1858" s="3" t="s">
        <v>38</v>
      </c>
      <c r="C1858" s="11">
        <v>45584.678472222222</v>
      </c>
      <c r="D1858" s="11">
        <v>45584.625</v>
      </c>
      <c r="E1858" s="11" t="s">
        <v>44</v>
      </c>
      <c r="F1858" s="11" t="s">
        <v>40</v>
      </c>
      <c r="G1858" s="3" t="s">
        <v>2035</v>
      </c>
      <c r="H1858" s="3" t="s">
        <v>2821</v>
      </c>
      <c r="I1858" s="11">
        <v>45586.25</v>
      </c>
      <c r="J1858" s="12">
        <v>45587.261805555558</v>
      </c>
      <c r="K1858" s="12">
        <v>45587.125</v>
      </c>
      <c r="L1858" s="12">
        <v>45587.3</v>
      </c>
      <c r="M1858" s="12" t="s">
        <v>115</v>
      </c>
      <c r="N1858" s="3" t="s">
        <v>42</v>
      </c>
      <c r="O1858" s="3">
        <v>1</v>
      </c>
      <c r="P1858" s="1">
        <f t="shared" ref="P1858:P1921" si="580">IF(K1858="","",WEEKNUM(R1858,2))</f>
        <v>43</v>
      </c>
      <c r="Q1858" s="1">
        <f t="shared" ref="Q1858:Q1921" si="581">IF(K1858="","",MONTH(R1858))</f>
        <v>10</v>
      </c>
      <c r="R1858" s="72">
        <f t="shared" ref="R1858:R1921" si="582">IF(ISBLANK(J1858),IF(ISBLANK(L1858),"00:00",L1858),J1858)</f>
        <v>45587.261805555558</v>
      </c>
      <c r="S1858" s="73">
        <f t="shared" ref="S1858:S1921" si="583">(I1858-C1858)</f>
        <v>1.5715277777781012</v>
      </c>
      <c r="T1858" s="74">
        <f>Table2[[#This Row],[ETA A OFRECIMIENTO]]*24</f>
        <v>37.716666666674428</v>
      </c>
      <c r="U1858" s="1" t="str">
        <f t="shared" ref="U1858:U1921" si="584">IF(S1858="","",IF(S1858&lt;=2,"YES","NO"))</f>
        <v>YES</v>
      </c>
      <c r="V1858" s="73">
        <f t="shared" ref="V1858:V1921" si="585">(K1858-I1858)</f>
        <v>0.875</v>
      </c>
      <c r="W1858" s="74">
        <f>Table2[[#This Row],[DEL. AVAILABLE A SLOT]]*24</f>
        <v>21</v>
      </c>
      <c r="X1858" s="1" t="str">
        <f t="shared" ref="X1858:X1921" si="586">IF(V1858="","",IF(V1858&lt;=1,"SI","NO"))</f>
        <v>SI</v>
      </c>
      <c r="Y1858" s="73">
        <f t="shared" ref="Y1858:Y1921" si="587">(K1858-C1858)</f>
        <v>2.4465277777781012</v>
      </c>
      <c r="Z1858" s="74">
        <f>Table2[[#This Row],[ETA A TIMESLOT]]*24</f>
        <v>58.716666666674428</v>
      </c>
      <c r="AA1858" s="73">
        <f t="shared" ref="AA1858:AA1921" si="588">IF(R1858&lt; K1858, TIME(0,0,0), R1858-K1858)</f>
        <v>0.1368055555576575</v>
      </c>
      <c r="AB1858" s="73" t="str">
        <f t="shared" ref="AB1858:AB1921" si="589">IF(AA1858&gt;TIME(0,45,0),"NO","SI")</f>
        <v>NO</v>
      </c>
      <c r="AC1858" s="74">
        <f>Table2[[#This Row],[PUNTUALIDAD (H)]]*24</f>
        <v>3.28333333338378</v>
      </c>
      <c r="AD1858" s="73">
        <f t="shared" ref="AD1858:AD1921" si="590">(L1858-C1858)</f>
        <v>2.6215277777810115</v>
      </c>
      <c r="AE1858" s="74">
        <f>Table2[[#This Row],[ATA TO UNLOADING]]*24</f>
        <v>62.916666666744277</v>
      </c>
      <c r="AF1858" s="74" t="str">
        <f>IF(Table2[[#This Row],[ATA TO UNLOADING 2]]&lt;=48,"YES","NO")</f>
        <v>NO</v>
      </c>
      <c r="AG1858" s="75">
        <f t="shared" ref="AG1858:AG1921" si="591">MOD(K1858,1)</f>
        <v>0.125</v>
      </c>
      <c r="AH1858" s="2" t="s">
        <v>24</v>
      </c>
      <c r="AI1858" s="2" t="str">
        <f t="shared" ref="AI1858:AI1921" si="592">G1858</f>
        <v>MAEU9224586</v>
      </c>
      <c r="AJ1858" s="76" t="str">
        <f t="shared" ref="AJ1858:AJ1921" si="593">E1858</f>
        <v>MSI</v>
      </c>
      <c r="AK1858" s="77">
        <f>IF($M1858="TRUCK",VLOOKUP($AQ1858,Invoicing!$A$17:$B$49,MATCH($AK$1,Invoicing!$A$17:$B$17,0),FALSE),VLOOKUP($AQ1858,Invoicing!$N$17:$O$21,MATCH($AK$1,Invoicing!$N$17:$O$17,0),FALSE))</f>
        <v>530</v>
      </c>
      <c r="AL1858" s="78" t="e">
        <f>VLOOKUP($E1858,Invoicing!$A$1:$H$8,MATCH(TRACKER!$N1860,Invoicing!$A$1:$H$1,0),FALSE)</f>
        <v>#N/A</v>
      </c>
      <c r="AM1858" s="78">
        <f>VLOOKUP($E1858,Invoicing!$A$1:$H$8,MATCH(TRACKER!$O$1,Invoicing!$A$1:$H$1,0),FALSE)</f>
        <v>50</v>
      </c>
      <c r="AN1858" s="78">
        <f t="shared" ref="AN1858:AN1921" si="594">IF($O1858&lt;&gt;0,$O1858*$AM1858,0)</f>
        <v>50</v>
      </c>
      <c r="AO1858" s="2">
        <f t="shared" ref="AO1858:AO1921" si="595">WEEKDAY(K1858,2)</f>
        <v>2</v>
      </c>
      <c r="AP1858" s="2" t="str">
        <f t="shared" ref="AP1858:AP1921" si="596">IF(AH1858="NIGHT","NIGHT",IF(AO1858&lt;=5,"WEEK",IF(AO1858=7,"SUNDAY",IF(AO1858=6,"SATURDAY","SUNDAY"))))</f>
        <v>NIGHT</v>
      </c>
      <c r="AQ1858" s="2" t="str">
        <f t="shared" ref="AQ1858:AQ1921" si="597">AJ1858&amp;AP1858</f>
        <v>MSINIGHT</v>
      </c>
      <c r="AR1858" s="71">
        <f t="shared" ref="AR1858:AR1921" si="598">IF(ISNA(AL1858),AK1858+AN1858,SUM($AK1858,$AN1858,IFERROR($AL1858,"0")))</f>
        <v>580</v>
      </c>
      <c r="AS1858" s="71">
        <f>VLOOKUP(AJ1858,Invoicing!A:K,10,FALSE)</f>
        <v>25</v>
      </c>
      <c r="AT1858" s="71">
        <f t="shared" ref="AT1858:AT1921" si="599">AR1858+AS1858+AU1858</f>
        <v>605</v>
      </c>
    </row>
    <row r="1859" spans="1:46">
      <c r="A1859" s="37" t="s">
        <v>60</v>
      </c>
      <c r="B1859" s="3" t="s">
        <v>38</v>
      </c>
      <c r="C1859" s="11">
        <v>45584.678472222222</v>
      </c>
      <c r="D1859" s="11">
        <v>45584.625</v>
      </c>
      <c r="E1859" s="11" t="s">
        <v>45</v>
      </c>
      <c r="F1859" s="11" t="s">
        <v>40</v>
      </c>
      <c r="G1859" s="3" t="s">
        <v>2036</v>
      </c>
      <c r="H1859" s="3" t="s">
        <v>2821</v>
      </c>
      <c r="I1859" s="11">
        <v>45586.25</v>
      </c>
      <c r="J1859" s="12">
        <v>45587.316666666666</v>
      </c>
      <c r="K1859" s="12">
        <v>45587.125</v>
      </c>
      <c r="L1859" s="12">
        <v>45587.333333333336</v>
      </c>
      <c r="M1859" s="61" t="s">
        <v>115</v>
      </c>
      <c r="N1859" s="3" t="s">
        <v>42</v>
      </c>
      <c r="O1859" s="3">
        <v>0</v>
      </c>
      <c r="P1859" s="1">
        <f t="shared" si="580"/>
        <v>43</v>
      </c>
      <c r="Q1859" s="1">
        <f t="shared" si="581"/>
        <v>10</v>
      </c>
      <c r="R1859" s="72">
        <f t="shared" si="582"/>
        <v>45587.316666666666</v>
      </c>
      <c r="S1859" s="73">
        <f t="shared" si="583"/>
        <v>1.5715277777781012</v>
      </c>
      <c r="T1859" s="74">
        <f>Table2[[#This Row],[ETA A OFRECIMIENTO]]*24</f>
        <v>37.716666666674428</v>
      </c>
      <c r="U1859" s="1" t="str">
        <f t="shared" si="584"/>
        <v>YES</v>
      </c>
      <c r="V1859" s="73">
        <f t="shared" si="585"/>
        <v>0.875</v>
      </c>
      <c r="W1859" s="74">
        <f>Table2[[#This Row],[DEL. AVAILABLE A SLOT]]*24</f>
        <v>21</v>
      </c>
      <c r="X1859" s="1" t="str">
        <f t="shared" si="586"/>
        <v>SI</v>
      </c>
      <c r="Y1859" s="73">
        <f t="shared" si="587"/>
        <v>2.4465277777781012</v>
      </c>
      <c r="Z1859" s="74">
        <f>Table2[[#This Row],[ETA A TIMESLOT]]*24</f>
        <v>58.716666666674428</v>
      </c>
      <c r="AA1859" s="73">
        <f t="shared" si="588"/>
        <v>0.19166666666569654</v>
      </c>
      <c r="AB1859" s="73" t="str">
        <f t="shared" si="589"/>
        <v>NO</v>
      </c>
      <c r="AC1859" s="74">
        <f>Table2[[#This Row],[PUNTUALIDAD (H)]]*24</f>
        <v>4.5999999999767169</v>
      </c>
      <c r="AD1859" s="73">
        <f t="shared" si="590"/>
        <v>2.6548611111138598</v>
      </c>
      <c r="AE1859" s="74">
        <f>Table2[[#This Row],[ATA TO UNLOADING]]*24</f>
        <v>63.716666666732635</v>
      </c>
      <c r="AF1859" s="74" t="str">
        <f>IF(Table2[[#This Row],[ATA TO UNLOADING 2]]&lt;=48,"YES","NO")</f>
        <v>NO</v>
      </c>
      <c r="AG1859" s="75">
        <f t="shared" si="591"/>
        <v>0.125</v>
      </c>
      <c r="AH1859" s="2" t="s">
        <v>24</v>
      </c>
      <c r="AI1859" s="2" t="str">
        <f t="shared" si="592"/>
        <v>MAEU9275285</v>
      </c>
      <c r="AJ1859" s="76" t="str">
        <f t="shared" si="593"/>
        <v>OM TRANSPORT</v>
      </c>
      <c r="AK1859" s="77">
        <f>IF($M1859="TRUCK",VLOOKUP($AQ1859,Invoicing!$A$17:$B$49,MATCH($AK$1,Invoicing!$A$17:$B$17,0),FALSE),VLOOKUP($AQ1859,Invoicing!$N$17:$O$21,MATCH($AK$1,Invoicing!$N$17:$O$17,0),FALSE))</f>
        <v>475</v>
      </c>
      <c r="AL1859" s="78" t="e">
        <f>VLOOKUP($E1859,Invoicing!$A$1:$H$8,MATCH(TRACKER!$N1861,Invoicing!$A$1:$H$1,0),FALSE)</f>
        <v>#N/A</v>
      </c>
      <c r="AM1859" s="78">
        <f>VLOOKUP($E1859,Invoicing!$A$1:$H$8,MATCH(TRACKER!$O$1,Invoicing!$A$1:$H$1,0),FALSE)</f>
        <v>50</v>
      </c>
      <c r="AN1859" s="78">
        <f t="shared" si="594"/>
        <v>0</v>
      </c>
      <c r="AO1859" s="2">
        <f t="shared" si="595"/>
        <v>2</v>
      </c>
      <c r="AP1859" s="2" t="str">
        <f t="shared" si="596"/>
        <v>NIGHT</v>
      </c>
      <c r="AQ1859" s="2" t="str">
        <f t="shared" si="597"/>
        <v>OM TRANSPORTNIGHT</v>
      </c>
      <c r="AR1859" s="71">
        <f t="shared" si="598"/>
        <v>475</v>
      </c>
      <c r="AS1859" s="71">
        <f>VLOOKUP(AJ1859,Invoicing!A:K,10,FALSE)</f>
        <v>25</v>
      </c>
      <c r="AT1859" s="71">
        <f t="shared" si="599"/>
        <v>500</v>
      </c>
    </row>
    <row r="1860" spans="1:46">
      <c r="A1860" s="37" t="s">
        <v>60</v>
      </c>
      <c r="B1860" s="3" t="s">
        <v>38</v>
      </c>
      <c r="C1860" s="11">
        <v>45584.678472222222</v>
      </c>
      <c r="D1860" s="11">
        <v>45584.625</v>
      </c>
      <c r="E1860" s="11" t="s">
        <v>44</v>
      </c>
      <c r="F1860" s="11" t="s">
        <v>40</v>
      </c>
      <c r="G1860" s="3" t="s">
        <v>2037</v>
      </c>
      <c r="H1860" s="3" t="s">
        <v>41</v>
      </c>
      <c r="I1860" s="11">
        <v>45586.25</v>
      </c>
      <c r="J1860" s="12">
        <v>45586.454861111109</v>
      </c>
      <c r="K1860" s="12">
        <v>45586.375</v>
      </c>
      <c r="L1860" s="12">
        <v>45586.461805555555</v>
      </c>
      <c r="M1860" s="12" t="s">
        <v>115</v>
      </c>
      <c r="N1860" s="3" t="s">
        <v>42</v>
      </c>
      <c r="O1860" s="3">
        <v>0</v>
      </c>
      <c r="P1860" s="1">
        <f t="shared" si="580"/>
        <v>43</v>
      </c>
      <c r="Q1860" s="1">
        <f t="shared" si="581"/>
        <v>10</v>
      </c>
      <c r="R1860" s="72">
        <f t="shared" si="582"/>
        <v>45586.454861111109</v>
      </c>
      <c r="S1860" s="73">
        <f t="shared" si="583"/>
        <v>1.5715277777781012</v>
      </c>
      <c r="T1860" s="74">
        <f>Table2[[#This Row],[ETA A OFRECIMIENTO]]*24</f>
        <v>37.716666666674428</v>
      </c>
      <c r="U1860" s="1" t="str">
        <f t="shared" si="584"/>
        <v>YES</v>
      </c>
      <c r="V1860" s="73">
        <f t="shared" si="585"/>
        <v>0.125</v>
      </c>
      <c r="W1860" s="74">
        <f>Table2[[#This Row],[DEL. AVAILABLE A SLOT]]*24</f>
        <v>3</v>
      </c>
      <c r="X1860" s="1" t="str">
        <f t="shared" si="586"/>
        <v>SI</v>
      </c>
      <c r="Y1860" s="73">
        <f t="shared" si="587"/>
        <v>1.6965277777781012</v>
      </c>
      <c r="Z1860" s="74">
        <f>Table2[[#This Row],[ETA A TIMESLOT]]*24</f>
        <v>40.716666666674428</v>
      </c>
      <c r="AA1860" s="73">
        <f t="shared" si="588"/>
        <v>7.9861111109494232E-2</v>
      </c>
      <c r="AB1860" s="73" t="str">
        <f t="shared" si="589"/>
        <v>NO</v>
      </c>
      <c r="AC1860" s="74">
        <f>Table2[[#This Row],[PUNTUALIDAD (H)]]*24</f>
        <v>1.9166666666278616</v>
      </c>
      <c r="AD1860" s="73">
        <f t="shared" si="590"/>
        <v>1.7833333333328483</v>
      </c>
      <c r="AE1860" s="74">
        <f>Table2[[#This Row],[ATA TO UNLOADING]]*24</f>
        <v>42.799999999988358</v>
      </c>
      <c r="AF1860" s="74" t="str">
        <f>IF(Table2[[#This Row],[ATA TO UNLOADING 2]]&lt;=48,"YES","NO")</f>
        <v>YES</v>
      </c>
      <c r="AG1860" s="75">
        <f t="shared" si="591"/>
        <v>0.375</v>
      </c>
      <c r="AH1860" s="2" t="s">
        <v>42</v>
      </c>
      <c r="AI1860" s="2" t="str">
        <f t="shared" si="592"/>
        <v>MAEU9275747</v>
      </c>
      <c r="AJ1860" s="76" t="str">
        <f t="shared" si="593"/>
        <v>MSI</v>
      </c>
      <c r="AK1860" s="77">
        <f>IF($M1860="TRUCK",VLOOKUP($AQ1860,Invoicing!$A$17:$B$49,MATCH($AK$1,Invoicing!$A$17:$B$17,0),FALSE),VLOOKUP($AQ1860,Invoicing!$N$17:$O$21,MATCH($AK$1,Invoicing!$N$17:$O$17,0),FALSE))</f>
        <v>480</v>
      </c>
      <c r="AL1860" s="78" t="e">
        <f>VLOOKUP($E1860,Invoicing!$A$1:$H$8,MATCH(TRACKER!$N1862,Invoicing!$A$1:$H$1,0),FALSE)</f>
        <v>#N/A</v>
      </c>
      <c r="AM1860" s="78">
        <f>VLOOKUP($E1860,Invoicing!$A$1:$H$8,MATCH(TRACKER!$O$1,Invoicing!$A$1:$H$1,0),FALSE)</f>
        <v>50</v>
      </c>
      <c r="AN1860" s="78">
        <f t="shared" si="594"/>
        <v>0</v>
      </c>
      <c r="AO1860" s="2">
        <f t="shared" si="595"/>
        <v>1</v>
      </c>
      <c r="AP1860" s="2" t="str">
        <f t="shared" si="596"/>
        <v>WEEK</v>
      </c>
      <c r="AQ1860" s="2" t="str">
        <f t="shared" si="597"/>
        <v>MSIWEEK</v>
      </c>
      <c r="AR1860" s="71">
        <f t="shared" si="598"/>
        <v>480</v>
      </c>
      <c r="AS1860" s="71">
        <f>VLOOKUP(AJ1860,Invoicing!A:K,10,FALSE)</f>
        <v>25</v>
      </c>
      <c r="AT1860" s="71">
        <f t="shared" si="599"/>
        <v>505</v>
      </c>
    </row>
    <row r="1861" spans="1:46">
      <c r="A1861" s="37" t="s">
        <v>60</v>
      </c>
      <c r="B1861" s="3" t="s">
        <v>38</v>
      </c>
      <c r="C1861" s="11">
        <v>45584.678472222222</v>
      </c>
      <c r="D1861" s="11">
        <v>45584.625</v>
      </c>
      <c r="E1861" s="11" t="s">
        <v>49</v>
      </c>
      <c r="F1861" s="11" t="s">
        <v>40</v>
      </c>
      <c r="G1861" s="3" t="s">
        <v>2038</v>
      </c>
      <c r="H1861" s="3" t="s">
        <v>46</v>
      </c>
      <c r="I1861" s="11">
        <v>45586.25</v>
      </c>
      <c r="J1861" s="12">
        <v>45587.645833333336</v>
      </c>
      <c r="K1861" s="12">
        <v>45587.625</v>
      </c>
      <c r="L1861" s="12">
        <v>45587.666666666664</v>
      </c>
      <c r="M1861" s="12" t="s">
        <v>12</v>
      </c>
      <c r="N1861" s="3" t="s">
        <v>42</v>
      </c>
      <c r="O1861" s="3">
        <v>0</v>
      </c>
      <c r="P1861" s="1">
        <f t="shared" si="580"/>
        <v>43</v>
      </c>
      <c r="Q1861" s="1">
        <f t="shared" si="581"/>
        <v>10</v>
      </c>
      <c r="R1861" s="72">
        <f t="shared" si="582"/>
        <v>45587.645833333336</v>
      </c>
      <c r="S1861" s="73">
        <f t="shared" si="583"/>
        <v>1.5715277777781012</v>
      </c>
      <c r="T1861" s="74">
        <f>Table2[[#This Row],[ETA A OFRECIMIENTO]]*24</f>
        <v>37.716666666674428</v>
      </c>
      <c r="U1861" s="1" t="str">
        <f t="shared" si="584"/>
        <v>YES</v>
      </c>
      <c r="V1861" s="73">
        <f t="shared" si="585"/>
        <v>1.375</v>
      </c>
      <c r="W1861" s="74">
        <f>Table2[[#This Row],[DEL. AVAILABLE A SLOT]]*24</f>
        <v>33</v>
      </c>
      <c r="X1861" s="1" t="str">
        <f t="shared" si="586"/>
        <v>NO</v>
      </c>
      <c r="Y1861" s="73">
        <f t="shared" si="587"/>
        <v>2.9465277777781012</v>
      </c>
      <c r="Z1861" s="74">
        <f>Table2[[#This Row],[ETA A TIMESLOT]]*24</f>
        <v>70.716666666674428</v>
      </c>
      <c r="AA1861" s="73">
        <f t="shared" si="588"/>
        <v>2.0833333335758653E-2</v>
      </c>
      <c r="AB1861" s="73" t="str">
        <f t="shared" si="589"/>
        <v>SI</v>
      </c>
      <c r="AC1861" s="74">
        <f>Table2[[#This Row],[PUNTUALIDAD (H)]]*24</f>
        <v>0.50000000005820766</v>
      </c>
      <c r="AD1861" s="73">
        <f t="shared" si="590"/>
        <v>2.9881944444423425</v>
      </c>
      <c r="AE1861" s="74">
        <f>Table2[[#This Row],[ATA TO UNLOADING]]*24</f>
        <v>71.71666666661622</v>
      </c>
      <c r="AF1861" s="74" t="str">
        <f>IF(Table2[[#This Row],[ATA TO UNLOADING 2]]&lt;=48,"YES","NO")</f>
        <v>NO</v>
      </c>
      <c r="AG1861" s="75">
        <f t="shared" si="591"/>
        <v>0.625</v>
      </c>
      <c r="AH1861" s="2" t="s">
        <v>42</v>
      </c>
      <c r="AI1861" s="2" t="str">
        <f t="shared" si="592"/>
        <v>MRKU1068462</v>
      </c>
      <c r="AJ1861" s="76" t="str">
        <f t="shared" si="593"/>
        <v>CTU FLEVOKUST BV</v>
      </c>
      <c r="AK1861" s="77">
        <f>IF($M1861="TRUCK",VLOOKUP($AQ1861,Invoicing!$A$17:$B$49,MATCH($AK$1,Invoicing!$A$17:$B$17,0),FALSE),VLOOKUP($AQ1861,Invoicing!$N$17:$O$21,MATCH($AK$1,Invoicing!$N$17:$O$17,0),FALSE))</f>
        <v>380</v>
      </c>
      <c r="AL1861" s="78" t="e">
        <f>VLOOKUP($E1861,Invoicing!$A$1:$H$8,MATCH(TRACKER!$N1864,Invoicing!$A$1:$H$1,0),FALSE)</f>
        <v>#N/A</v>
      </c>
      <c r="AM1861" s="78">
        <v>35</v>
      </c>
      <c r="AN1861" s="78">
        <f t="shared" si="594"/>
        <v>0</v>
      </c>
      <c r="AO1861" s="2">
        <f t="shared" si="595"/>
        <v>2</v>
      </c>
      <c r="AP1861" s="2" t="str">
        <f t="shared" si="596"/>
        <v>WEEK</v>
      </c>
      <c r="AQ1861" s="2" t="str">
        <f t="shared" si="597"/>
        <v>CTU FLEVOKUST BVWEEK</v>
      </c>
      <c r="AR1861" s="71">
        <f t="shared" si="598"/>
        <v>380</v>
      </c>
      <c r="AS1861" s="71">
        <f>VLOOKUP(AJ1861,Invoicing!A:K,10,FALSE)</f>
        <v>0</v>
      </c>
      <c r="AT1861" s="71">
        <f t="shared" si="599"/>
        <v>380</v>
      </c>
    </row>
    <row r="1862" spans="1:46">
      <c r="A1862" s="37" t="s">
        <v>60</v>
      </c>
      <c r="B1862" s="3" t="s">
        <v>38</v>
      </c>
      <c r="C1862" s="11">
        <v>45584.678472222222</v>
      </c>
      <c r="D1862" s="11">
        <v>45584.625</v>
      </c>
      <c r="E1862" s="11" t="s">
        <v>49</v>
      </c>
      <c r="F1862" s="11" t="s">
        <v>40</v>
      </c>
      <c r="G1862" s="3" t="s">
        <v>2039</v>
      </c>
      <c r="H1862" s="3" t="s">
        <v>41</v>
      </c>
      <c r="I1862" s="11">
        <v>45586.25</v>
      </c>
      <c r="J1862" s="12">
        <v>45587.583333333336</v>
      </c>
      <c r="K1862" s="12">
        <v>45587.583333333336</v>
      </c>
      <c r="L1862" s="12">
        <v>45587.607638888891</v>
      </c>
      <c r="M1862" s="12" t="s">
        <v>12</v>
      </c>
      <c r="N1862" s="3" t="s">
        <v>42</v>
      </c>
      <c r="O1862" s="3">
        <v>1</v>
      </c>
      <c r="P1862" s="1">
        <f t="shared" si="580"/>
        <v>43</v>
      </c>
      <c r="Q1862" s="1">
        <f t="shared" si="581"/>
        <v>10</v>
      </c>
      <c r="R1862" s="72">
        <f t="shared" si="582"/>
        <v>45587.583333333336</v>
      </c>
      <c r="S1862" s="73">
        <f t="shared" si="583"/>
        <v>1.5715277777781012</v>
      </c>
      <c r="T1862" s="74">
        <f>Table2[[#This Row],[ETA A OFRECIMIENTO]]*24</f>
        <v>37.716666666674428</v>
      </c>
      <c r="U1862" s="1" t="str">
        <f t="shared" si="584"/>
        <v>YES</v>
      </c>
      <c r="V1862" s="73">
        <f t="shared" si="585"/>
        <v>1.3333333333357587</v>
      </c>
      <c r="W1862" s="74">
        <f>Table2[[#This Row],[DEL. AVAILABLE A SLOT]]*24</f>
        <v>32.000000000058208</v>
      </c>
      <c r="X1862" s="1" t="str">
        <f t="shared" si="586"/>
        <v>NO</v>
      </c>
      <c r="Y1862" s="73">
        <f t="shared" si="587"/>
        <v>2.9048611111138598</v>
      </c>
      <c r="Z1862" s="74">
        <f>Table2[[#This Row],[ETA A TIMESLOT]]*24</f>
        <v>69.716666666732635</v>
      </c>
      <c r="AA1862" s="73">
        <f t="shared" si="588"/>
        <v>0</v>
      </c>
      <c r="AB1862" s="73" t="str">
        <f t="shared" si="589"/>
        <v>SI</v>
      </c>
      <c r="AC1862" s="74">
        <f>Table2[[#This Row],[PUNTUALIDAD (H)]]*24</f>
        <v>0</v>
      </c>
      <c r="AD1862" s="73">
        <f t="shared" si="590"/>
        <v>2.9291666666686069</v>
      </c>
      <c r="AE1862" s="74">
        <f>Table2[[#This Row],[ATA TO UNLOADING]]*24</f>
        <v>70.300000000046566</v>
      </c>
      <c r="AF1862" s="74" t="str">
        <f>IF(Table2[[#This Row],[ATA TO UNLOADING 2]]&lt;=48,"YES","NO")</f>
        <v>NO</v>
      </c>
      <c r="AG1862" s="75">
        <f t="shared" si="591"/>
        <v>0.58333333333575865</v>
      </c>
      <c r="AH1862" s="2" t="s">
        <v>42</v>
      </c>
      <c r="AI1862" s="2" t="str">
        <f t="shared" si="592"/>
        <v>MRKU2078450</v>
      </c>
      <c r="AJ1862" s="76" t="str">
        <f t="shared" si="593"/>
        <v>CTU FLEVOKUST BV</v>
      </c>
      <c r="AK1862" s="77">
        <f>IF($M1862="TRUCK",VLOOKUP($AQ1862,Invoicing!$A$17:$B$49,MATCH($AK$1,Invoicing!$A$17:$B$17,0),FALSE),VLOOKUP($AQ1862,Invoicing!$N$17:$O$21,MATCH($AK$1,Invoicing!$N$17:$O$17,0),FALSE))</f>
        <v>380</v>
      </c>
      <c r="AL1862" s="78" t="e">
        <f>VLOOKUP($E1862,Invoicing!$A$1:$H$8,MATCH(TRACKER!$N1865,Invoicing!$A$1:$H$1,0),FALSE)</f>
        <v>#N/A</v>
      </c>
      <c r="AM1862" s="78">
        <v>35</v>
      </c>
      <c r="AN1862" s="78">
        <f t="shared" si="594"/>
        <v>35</v>
      </c>
      <c r="AO1862" s="2">
        <f t="shared" si="595"/>
        <v>2</v>
      </c>
      <c r="AP1862" s="2" t="str">
        <f t="shared" si="596"/>
        <v>WEEK</v>
      </c>
      <c r="AQ1862" s="2" t="str">
        <f t="shared" si="597"/>
        <v>CTU FLEVOKUST BVWEEK</v>
      </c>
      <c r="AR1862" s="71">
        <f t="shared" si="598"/>
        <v>415</v>
      </c>
      <c r="AS1862" s="71">
        <f>VLOOKUP(AJ1862,Invoicing!A:K,10,FALSE)</f>
        <v>0</v>
      </c>
      <c r="AT1862" s="71">
        <f t="shared" si="599"/>
        <v>415</v>
      </c>
    </row>
    <row r="1863" spans="1:46">
      <c r="A1863" s="37" t="s">
        <v>60</v>
      </c>
      <c r="B1863" s="3" t="s">
        <v>38</v>
      </c>
      <c r="C1863" s="11">
        <v>45584.678472222222</v>
      </c>
      <c r="D1863" s="11">
        <v>45584.625</v>
      </c>
      <c r="E1863" s="11" t="s">
        <v>49</v>
      </c>
      <c r="F1863" s="11" t="s">
        <v>40</v>
      </c>
      <c r="G1863" s="3" t="s">
        <v>2040</v>
      </c>
      <c r="H1863" s="3" t="s">
        <v>41</v>
      </c>
      <c r="I1863" s="11">
        <v>45586.25</v>
      </c>
      <c r="J1863" s="12">
        <v>45588.555555555555</v>
      </c>
      <c r="K1863" s="12">
        <v>45588.583333333336</v>
      </c>
      <c r="L1863" s="12">
        <v>45588.5625</v>
      </c>
      <c r="M1863" s="61" t="s">
        <v>12</v>
      </c>
      <c r="N1863" s="3" t="s">
        <v>42</v>
      </c>
      <c r="O1863" s="3">
        <v>0</v>
      </c>
      <c r="P1863" s="1">
        <f t="shared" si="580"/>
        <v>43</v>
      </c>
      <c r="Q1863" s="1">
        <f t="shared" si="581"/>
        <v>10</v>
      </c>
      <c r="R1863" s="72">
        <f t="shared" si="582"/>
        <v>45588.555555555555</v>
      </c>
      <c r="S1863" s="73">
        <f t="shared" si="583"/>
        <v>1.5715277777781012</v>
      </c>
      <c r="T1863" s="74">
        <f>Table2[[#This Row],[ETA A OFRECIMIENTO]]*24</f>
        <v>37.716666666674428</v>
      </c>
      <c r="U1863" s="1" t="str">
        <f t="shared" si="584"/>
        <v>YES</v>
      </c>
      <c r="V1863" s="73">
        <f t="shared" si="585"/>
        <v>2.3333333333357587</v>
      </c>
      <c r="W1863" s="74">
        <f>Table2[[#This Row],[DEL. AVAILABLE A SLOT]]*24</f>
        <v>56.000000000058208</v>
      </c>
      <c r="X1863" s="1" t="str">
        <f t="shared" si="586"/>
        <v>NO</v>
      </c>
      <c r="Y1863" s="73">
        <f t="shared" si="587"/>
        <v>3.9048611111138598</v>
      </c>
      <c r="Z1863" s="74">
        <f>Table2[[#This Row],[ETA A TIMESLOT]]*24</f>
        <v>93.716666666732635</v>
      </c>
      <c r="AA1863" s="73">
        <f t="shared" si="588"/>
        <v>0</v>
      </c>
      <c r="AB1863" s="73" t="str">
        <f t="shared" si="589"/>
        <v>SI</v>
      </c>
      <c r="AC1863" s="74">
        <f>Table2[[#This Row],[PUNTUALIDAD (H)]]*24</f>
        <v>0</v>
      </c>
      <c r="AD1863" s="73">
        <f t="shared" si="590"/>
        <v>3.8840277777781012</v>
      </c>
      <c r="AE1863" s="74">
        <f>Table2[[#This Row],[ATA TO UNLOADING]]*24</f>
        <v>93.216666666674428</v>
      </c>
      <c r="AF1863" s="74" t="str">
        <f>IF(Table2[[#This Row],[ATA TO UNLOADING 2]]&lt;=48,"YES","NO")</f>
        <v>NO</v>
      </c>
      <c r="AG1863" s="75">
        <f t="shared" si="591"/>
        <v>0.58333333333575865</v>
      </c>
      <c r="AH1863" s="2" t="s">
        <v>42</v>
      </c>
      <c r="AI1863" s="2" t="str">
        <f t="shared" si="592"/>
        <v>MRKU2325457</v>
      </c>
      <c r="AJ1863" s="76" t="str">
        <f t="shared" si="593"/>
        <v>CTU FLEVOKUST BV</v>
      </c>
      <c r="AK1863" s="77">
        <f>IF($M1863="TRUCK",VLOOKUP($AQ1863,Invoicing!$A$17:$B$49,MATCH($AK$1,Invoicing!$A$17:$B$17,0),FALSE),VLOOKUP($AQ1863,Invoicing!$N$17:$O$21,MATCH($AK$1,Invoicing!$N$17:$O$17,0),FALSE))</f>
        <v>380</v>
      </c>
      <c r="AL1863" s="78" t="e">
        <f>VLOOKUP($E1863,Invoicing!$A$1:$H$8,MATCH(TRACKER!$N1866,Invoicing!$A$1:$H$1,0),FALSE)</f>
        <v>#N/A</v>
      </c>
      <c r="AM1863" s="78">
        <v>35</v>
      </c>
      <c r="AN1863" s="78">
        <f t="shared" si="594"/>
        <v>0</v>
      </c>
      <c r="AO1863" s="2">
        <f t="shared" si="595"/>
        <v>3</v>
      </c>
      <c r="AP1863" s="2" t="str">
        <f t="shared" si="596"/>
        <v>WEEK</v>
      </c>
      <c r="AQ1863" s="2" t="str">
        <f t="shared" si="597"/>
        <v>CTU FLEVOKUST BVWEEK</v>
      </c>
      <c r="AR1863" s="71">
        <f t="shared" si="598"/>
        <v>380</v>
      </c>
      <c r="AS1863" s="71">
        <f>VLOOKUP(AJ1863,Invoicing!A:K,10,FALSE)</f>
        <v>0</v>
      </c>
      <c r="AT1863" s="71">
        <f t="shared" si="599"/>
        <v>380</v>
      </c>
    </row>
    <row r="1864" spans="1:46">
      <c r="A1864" s="37" t="s">
        <v>60</v>
      </c>
      <c r="B1864" s="3" t="s">
        <v>38</v>
      </c>
      <c r="C1864" s="11">
        <v>45584.678472222222</v>
      </c>
      <c r="D1864" s="11">
        <v>45584.625</v>
      </c>
      <c r="E1864" s="11" t="s">
        <v>49</v>
      </c>
      <c r="F1864" s="11" t="s">
        <v>40</v>
      </c>
      <c r="G1864" s="3" t="s">
        <v>2041</v>
      </c>
      <c r="H1864" s="3" t="s">
        <v>46</v>
      </c>
      <c r="I1864" s="11">
        <v>45586.25</v>
      </c>
      <c r="J1864" s="12">
        <v>45588.020833333336</v>
      </c>
      <c r="K1864" s="12">
        <v>45588</v>
      </c>
      <c r="L1864" s="12">
        <v>45588.045138888891</v>
      </c>
      <c r="M1864" s="61" t="s">
        <v>12</v>
      </c>
      <c r="N1864" s="3" t="s">
        <v>42</v>
      </c>
      <c r="O1864" s="3">
        <v>0</v>
      </c>
      <c r="P1864" s="1">
        <f t="shared" si="580"/>
        <v>43</v>
      </c>
      <c r="Q1864" s="1">
        <f t="shared" si="581"/>
        <v>10</v>
      </c>
      <c r="R1864" s="72">
        <f t="shared" si="582"/>
        <v>45588.020833333336</v>
      </c>
      <c r="S1864" s="73">
        <f t="shared" si="583"/>
        <v>1.5715277777781012</v>
      </c>
      <c r="T1864" s="74">
        <f>Table2[[#This Row],[ETA A OFRECIMIENTO]]*24</f>
        <v>37.716666666674428</v>
      </c>
      <c r="U1864" s="1" t="str">
        <f t="shared" si="584"/>
        <v>YES</v>
      </c>
      <c r="V1864" s="73">
        <f t="shared" si="585"/>
        <v>1.75</v>
      </c>
      <c r="W1864" s="74">
        <f>Table2[[#This Row],[DEL. AVAILABLE A SLOT]]*24</f>
        <v>42</v>
      </c>
      <c r="X1864" s="1" t="str">
        <f t="shared" si="586"/>
        <v>NO</v>
      </c>
      <c r="Y1864" s="73">
        <f t="shared" si="587"/>
        <v>3.3215277777781012</v>
      </c>
      <c r="Z1864" s="74">
        <f>Table2[[#This Row],[ETA A TIMESLOT]]*24</f>
        <v>79.716666666674428</v>
      </c>
      <c r="AA1864" s="73">
        <f t="shared" si="588"/>
        <v>2.0833333335758653E-2</v>
      </c>
      <c r="AB1864" s="73" t="str">
        <f t="shared" si="589"/>
        <v>SI</v>
      </c>
      <c r="AC1864" s="74">
        <f>Table2[[#This Row],[PUNTUALIDAD (H)]]*24</f>
        <v>0.50000000005820766</v>
      </c>
      <c r="AD1864" s="73">
        <f t="shared" si="590"/>
        <v>3.3666666666686069</v>
      </c>
      <c r="AE1864" s="74">
        <f>Table2[[#This Row],[ATA TO UNLOADING]]*24</f>
        <v>80.800000000046566</v>
      </c>
      <c r="AF1864" s="74" t="str">
        <f>IF(Table2[[#This Row],[ATA TO UNLOADING 2]]&lt;=48,"YES","NO")</f>
        <v>NO</v>
      </c>
      <c r="AG1864" s="75">
        <f t="shared" si="591"/>
        <v>0</v>
      </c>
      <c r="AH1864" s="2" t="s">
        <v>24</v>
      </c>
      <c r="AI1864" s="2" t="str">
        <f t="shared" si="592"/>
        <v>MRKU2356967</v>
      </c>
      <c r="AJ1864" s="76" t="str">
        <f t="shared" si="593"/>
        <v>CTU FLEVOKUST BV</v>
      </c>
      <c r="AK1864" s="77">
        <f>IF($M1864="TRUCK",VLOOKUP($AQ1864,Invoicing!$A$17:$B$49,MATCH($AK$1,Invoicing!$A$17:$B$17,0),FALSE),VLOOKUP($AQ1864,Invoicing!$N$17:$O$21,MATCH($AK$1,Invoicing!$N$17:$O$17,0),FALSE))</f>
        <v>380</v>
      </c>
      <c r="AL1864" s="78" t="e">
        <f>VLOOKUP($E1864,Invoicing!$A$1:$H$8,MATCH(TRACKER!$N1867,Invoicing!$A$1:$H$1,0),FALSE)</f>
        <v>#N/A</v>
      </c>
      <c r="AM1864" s="78">
        <v>35</v>
      </c>
      <c r="AN1864" s="78">
        <f t="shared" si="594"/>
        <v>0</v>
      </c>
      <c r="AO1864" s="2">
        <f t="shared" si="595"/>
        <v>3</v>
      </c>
      <c r="AP1864" s="2" t="str">
        <f t="shared" si="596"/>
        <v>NIGHT</v>
      </c>
      <c r="AQ1864" s="2" t="str">
        <f t="shared" si="597"/>
        <v>CTU FLEVOKUST BVNIGHT</v>
      </c>
      <c r="AR1864" s="71">
        <f t="shared" si="598"/>
        <v>380</v>
      </c>
      <c r="AS1864" s="71">
        <f>VLOOKUP(AJ1864,Invoicing!A:K,10,FALSE)</f>
        <v>0</v>
      </c>
      <c r="AT1864" s="71">
        <f t="shared" si="599"/>
        <v>380</v>
      </c>
    </row>
    <row r="1865" spans="1:46">
      <c r="A1865" s="37" t="s">
        <v>60</v>
      </c>
      <c r="B1865" s="3" t="s">
        <v>38</v>
      </c>
      <c r="C1865" s="11">
        <v>45584.678472222222</v>
      </c>
      <c r="D1865" s="11">
        <v>45584.625</v>
      </c>
      <c r="E1865" s="11" t="s">
        <v>44</v>
      </c>
      <c r="F1865" s="11" t="s">
        <v>40</v>
      </c>
      <c r="G1865" s="3" t="s">
        <v>2042</v>
      </c>
      <c r="H1865" s="3" t="s">
        <v>41</v>
      </c>
      <c r="I1865" s="11">
        <v>45586.25</v>
      </c>
      <c r="J1865" s="12">
        <v>45586.65</v>
      </c>
      <c r="K1865" s="12">
        <v>45586.645833333336</v>
      </c>
      <c r="L1865" s="12">
        <v>45586.650694444441</v>
      </c>
      <c r="M1865" s="61" t="s">
        <v>115</v>
      </c>
      <c r="N1865" s="3" t="s">
        <v>42</v>
      </c>
      <c r="O1865" s="3">
        <v>1</v>
      </c>
      <c r="P1865" s="1">
        <f t="shared" si="580"/>
        <v>43</v>
      </c>
      <c r="Q1865" s="1">
        <f t="shared" si="581"/>
        <v>10</v>
      </c>
      <c r="R1865" s="72">
        <f t="shared" si="582"/>
        <v>45586.65</v>
      </c>
      <c r="S1865" s="73">
        <f t="shared" si="583"/>
        <v>1.5715277777781012</v>
      </c>
      <c r="T1865" s="74">
        <f>Table2[[#This Row],[ETA A OFRECIMIENTO]]*24</f>
        <v>37.716666666674428</v>
      </c>
      <c r="U1865" s="1" t="str">
        <f t="shared" si="584"/>
        <v>YES</v>
      </c>
      <c r="V1865" s="73">
        <f t="shared" si="585"/>
        <v>0.39583333333575865</v>
      </c>
      <c r="W1865" s="74">
        <f>Table2[[#This Row],[DEL. AVAILABLE A SLOT]]*24</f>
        <v>9.5000000000582077</v>
      </c>
      <c r="X1865" s="1" t="str">
        <f t="shared" si="586"/>
        <v>SI</v>
      </c>
      <c r="Y1865" s="73">
        <f t="shared" si="587"/>
        <v>1.9673611111138598</v>
      </c>
      <c r="Z1865" s="74">
        <f>Table2[[#This Row],[ETA A TIMESLOT]]*24</f>
        <v>47.216666666732635</v>
      </c>
      <c r="AA1865" s="73">
        <f t="shared" si="588"/>
        <v>4.166666665696539E-3</v>
      </c>
      <c r="AB1865" s="73" t="str">
        <f t="shared" si="589"/>
        <v>SI</v>
      </c>
      <c r="AC1865" s="74">
        <f>Table2[[#This Row],[PUNTUALIDAD (H)]]*24</f>
        <v>9.9999999976716936E-2</v>
      </c>
      <c r="AD1865" s="73">
        <f t="shared" si="590"/>
        <v>1.9722222222189885</v>
      </c>
      <c r="AE1865" s="74">
        <f>Table2[[#This Row],[ATA TO UNLOADING]]*24</f>
        <v>47.333333333255723</v>
      </c>
      <c r="AF1865" s="74" t="str">
        <f>IF(Table2[[#This Row],[ATA TO UNLOADING 2]]&lt;=48,"YES","NO")</f>
        <v>YES</v>
      </c>
      <c r="AG1865" s="75">
        <f t="shared" si="591"/>
        <v>0.64583333333575865</v>
      </c>
      <c r="AH1865" s="2" t="s">
        <v>42</v>
      </c>
      <c r="AI1865" s="2" t="str">
        <f t="shared" si="592"/>
        <v>MRKU2970403</v>
      </c>
      <c r="AJ1865" s="76" t="str">
        <f t="shared" si="593"/>
        <v>MSI</v>
      </c>
      <c r="AK1865" s="77">
        <f>IF($M1865="TRUCK",VLOOKUP($AQ1865,Invoicing!$A$17:$B$49,MATCH($AK$1,Invoicing!$A$17:$B$17,0),FALSE),VLOOKUP($AQ1865,Invoicing!$N$17:$O$21,MATCH($AK$1,Invoicing!$N$17:$O$17,0),FALSE))</f>
        <v>480</v>
      </c>
      <c r="AL1865" s="78" t="e">
        <f>VLOOKUP($E1865,Invoicing!$A$1:$H$8,MATCH(TRACKER!$N1868,Invoicing!$A$1:$H$1,0),FALSE)</f>
        <v>#N/A</v>
      </c>
      <c r="AM1865" s="78">
        <f>VLOOKUP($E1865,Invoicing!$A$1:$H$8,MATCH(TRACKER!$O$1,Invoicing!$A$1:$H$1,0),FALSE)</f>
        <v>50</v>
      </c>
      <c r="AN1865" s="78">
        <f t="shared" si="594"/>
        <v>50</v>
      </c>
      <c r="AO1865" s="2">
        <f t="shared" si="595"/>
        <v>1</v>
      </c>
      <c r="AP1865" s="2" t="str">
        <f t="shared" si="596"/>
        <v>WEEK</v>
      </c>
      <c r="AQ1865" s="2" t="str">
        <f t="shared" si="597"/>
        <v>MSIWEEK</v>
      </c>
      <c r="AR1865" s="71">
        <f t="shared" si="598"/>
        <v>530</v>
      </c>
      <c r="AS1865" s="71">
        <f>VLOOKUP(AJ1865,Invoicing!A:K,10,FALSE)</f>
        <v>25</v>
      </c>
      <c r="AT1865" s="71">
        <f t="shared" si="599"/>
        <v>555</v>
      </c>
    </row>
    <row r="1866" spans="1:46">
      <c r="A1866" s="37" t="s">
        <v>60</v>
      </c>
      <c r="B1866" s="3" t="s">
        <v>38</v>
      </c>
      <c r="C1866" s="11">
        <v>45584.678472222222</v>
      </c>
      <c r="D1866" s="11">
        <v>45584.625</v>
      </c>
      <c r="E1866" s="11" t="s">
        <v>39</v>
      </c>
      <c r="F1866" s="11" t="s">
        <v>40</v>
      </c>
      <c r="G1866" s="3" t="s">
        <v>2043</v>
      </c>
      <c r="H1866" s="3" t="s">
        <v>2821</v>
      </c>
      <c r="I1866" s="11">
        <v>45586.25</v>
      </c>
      <c r="J1866" s="12">
        <v>45586.462500000001</v>
      </c>
      <c r="K1866" s="12">
        <v>45586.458333333336</v>
      </c>
      <c r="L1866" s="12">
        <v>45586.579861111109</v>
      </c>
      <c r="M1866" s="61" t="s">
        <v>115</v>
      </c>
      <c r="N1866" s="3" t="s">
        <v>42</v>
      </c>
      <c r="O1866" s="3">
        <v>0</v>
      </c>
      <c r="P1866" s="1">
        <f t="shared" si="580"/>
        <v>43</v>
      </c>
      <c r="Q1866" s="1">
        <f t="shared" si="581"/>
        <v>10</v>
      </c>
      <c r="R1866" s="72">
        <f t="shared" si="582"/>
        <v>45586.462500000001</v>
      </c>
      <c r="S1866" s="73">
        <f t="shared" si="583"/>
        <v>1.5715277777781012</v>
      </c>
      <c r="T1866" s="74">
        <f>Table2[[#This Row],[ETA A OFRECIMIENTO]]*24</f>
        <v>37.716666666674428</v>
      </c>
      <c r="U1866" s="1" t="str">
        <f t="shared" si="584"/>
        <v>YES</v>
      </c>
      <c r="V1866" s="73">
        <f t="shared" si="585"/>
        <v>0.20833333333575865</v>
      </c>
      <c r="W1866" s="74">
        <f>Table2[[#This Row],[DEL. AVAILABLE A SLOT]]*24</f>
        <v>5.0000000000582077</v>
      </c>
      <c r="X1866" s="1" t="str">
        <f t="shared" si="586"/>
        <v>SI</v>
      </c>
      <c r="Y1866" s="73">
        <f t="shared" si="587"/>
        <v>1.7798611111138598</v>
      </c>
      <c r="Z1866" s="74">
        <f>Table2[[#This Row],[ETA A TIMESLOT]]*24</f>
        <v>42.716666666732635</v>
      </c>
      <c r="AA1866" s="73">
        <f t="shared" si="588"/>
        <v>4.166666665696539E-3</v>
      </c>
      <c r="AB1866" s="73" t="str">
        <f t="shared" si="589"/>
        <v>SI</v>
      </c>
      <c r="AC1866" s="74">
        <f>Table2[[#This Row],[PUNTUALIDAD (H)]]*24</f>
        <v>9.9999999976716936E-2</v>
      </c>
      <c r="AD1866" s="73">
        <f t="shared" si="590"/>
        <v>1.9013888888875954</v>
      </c>
      <c r="AE1866" s="74">
        <f>Table2[[#This Row],[ATA TO UNLOADING]]*24</f>
        <v>45.633333333302289</v>
      </c>
      <c r="AF1866" s="74" t="str">
        <f>IF(Table2[[#This Row],[ATA TO UNLOADING 2]]&lt;=48,"YES","NO")</f>
        <v>YES</v>
      </c>
      <c r="AG1866" s="75">
        <f t="shared" si="591"/>
        <v>0.45833333333575865</v>
      </c>
      <c r="AH1866" s="2" t="s">
        <v>42</v>
      </c>
      <c r="AI1866" s="2" t="str">
        <f t="shared" si="592"/>
        <v>MRKU3235825</v>
      </c>
      <c r="AJ1866" s="76" t="str">
        <f t="shared" si="593"/>
        <v>AZOIA LOGISTICS</v>
      </c>
      <c r="AK1866" s="77">
        <f>IF($M1866="TRUCK",VLOOKUP($AQ1866,Invoicing!$A$17:$B$49,MATCH($AK$1,Invoicing!$A$17:$B$17,0),FALSE),VLOOKUP($AQ1866,Invoicing!$N$17:$O$21,MATCH($AK$1,Invoicing!$N$17:$O$17,0),FALSE))</f>
        <v>550</v>
      </c>
      <c r="AL1866" s="78" t="e">
        <f>VLOOKUP($E1866,Invoicing!$A$1:$H$8,MATCH(TRACKER!$N1869,Invoicing!$A$1:$H$1,0),FALSE)</f>
        <v>#N/A</v>
      </c>
      <c r="AM1866" s="78">
        <f>VLOOKUP($E1866,Invoicing!$A$1:$H$8,MATCH(TRACKER!$O$1,Invoicing!$A$1:$H$1,0),FALSE)</f>
        <v>45</v>
      </c>
      <c r="AN1866" s="78">
        <f t="shared" si="594"/>
        <v>0</v>
      </c>
      <c r="AO1866" s="2">
        <f t="shared" si="595"/>
        <v>1</v>
      </c>
      <c r="AP1866" s="2" t="str">
        <f t="shared" si="596"/>
        <v>WEEK</v>
      </c>
      <c r="AQ1866" s="2" t="str">
        <f t="shared" si="597"/>
        <v>AZOIA LOGISTICSWEEK</v>
      </c>
      <c r="AR1866" s="71">
        <f t="shared" si="598"/>
        <v>550</v>
      </c>
      <c r="AS1866" s="71">
        <f>VLOOKUP(AJ1866,Invoicing!A:K,10,FALSE)</f>
        <v>25</v>
      </c>
      <c r="AT1866" s="71">
        <f t="shared" si="599"/>
        <v>575</v>
      </c>
    </row>
    <row r="1867" spans="1:46">
      <c r="A1867" s="37" t="s">
        <v>60</v>
      </c>
      <c r="B1867" s="3" t="s">
        <v>38</v>
      </c>
      <c r="C1867" s="11">
        <v>45584.678472222222</v>
      </c>
      <c r="D1867" s="11">
        <v>45584.625</v>
      </c>
      <c r="E1867" s="11" t="s">
        <v>44</v>
      </c>
      <c r="F1867" s="11" t="s">
        <v>40</v>
      </c>
      <c r="G1867" s="3" t="s">
        <v>2044</v>
      </c>
      <c r="H1867" s="3" t="s">
        <v>2821</v>
      </c>
      <c r="I1867" s="11">
        <v>45586.25</v>
      </c>
      <c r="J1867" s="12">
        <v>45586.950694444444</v>
      </c>
      <c r="K1867" s="12">
        <v>45586.958333333336</v>
      </c>
      <c r="L1867" s="12">
        <v>45586.996527777781</v>
      </c>
      <c r="M1867" s="61" t="s">
        <v>115</v>
      </c>
      <c r="N1867" s="3" t="s">
        <v>42</v>
      </c>
      <c r="O1867" s="3">
        <v>0</v>
      </c>
      <c r="P1867" s="1">
        <f t="shared" si="580"/>
        <v>43</v>
      </c>
      <c r="Q1867" s="1">
        <f t="shared" si="581"/>
        <v>10</v>
      </c>
      <c r="R1867" s="72">
        <f t="shared" si="582"/>
        <v>45586.950694444444</v>
      </c>
      <c r="S1867" s="73">
        <f t="shared" si="583"/>
        <v>1.5715277777781012</v>
      </c>
      <c r="T1867" s="74">
        <f>Table2[[#This Row],[ETA A OFRECIMIENTO]]*24</f>
        <v>37.716666666674428</v>
      </c>
      <c r="U1867" s="1" t="str">
        <f t="shared" si="584"/>
        <v>YES</v>
      </c>
      <c r="V1867" s="73">
        <f t="shared" si="585"/>
        <v>0.70833333333575865</v>
      </c>
      <c r="W1867" s="74">
        <f>Table2[[#This Row],[DEL. AVAILABLE A SLOT]]*24</f>
        <v>17.000000000058208</v>
      </c>
      <c r="X1867" s="1" t="str">
        <f t="shared" si="586"/>
        <v>SI</v>
      </c>
      <c r="Y1867" s="73">
        <f t="shared" si="587"/>
        <v>2.2798611111138598</v>
      </c>
      <c r="Z1867" s="74">
        <f>Table2[[#This Row],[ETA A TIMESLOT]]*24</f>
        <v>54.716666666732635</v>
      </c>
      <c r="AA1867" s="73">
        <f t="shared" si="588"/>
        <v>0</v>
      </c>
      <c r="AB1867" s="73" t="str">
        <f t="shared" si="589"/>
        <v>SI</v>
      </c>
      <c r="AC1867" s="74">
        <f>Table2[[#This Row],[PUNTUALIDAD (H)]]*24</f>
        <v>0</v>
      </c>
      <c r="AD1867" s="73">
        <f t="shared" si="590"/>
        <v>2.3180555555591127</v>
      </c>
      <c r="AE1867" s="74">
        <f>Table2[[#This Row],[ATA TO UNLOADING]]*24</f>
        <v>55.633333333418705</v>
      </c>
      <c r="AF1867" s="74" t="str">
        <f>IF(Table2[[#This Row],[ATA TO UNLOADING 2]]&lt;=48,"YES","NO")</f>
        <v>NO</v>
      </c>
      <c r="AG1867" s="75">
        <f t="shared" si="591"/>
        <v>0.95833333333575865</v>
      </c>
      <c r="AH1867" s="2" t="s">
        <v>24</v>
      </c>
      <c r="AI1867" s="2" t="str">
        <f t="shared" si="592"/>
        <v>MRKU3718654</v>
      </c>
      <c r="AJ1867" s="76" t="str">
        <f t="shared" si="593"/>
        <v>MSI</v>
      </c>
      <c r="AK1867" s="77">
        <f>IF($M1867="TRUCK",VLOOKUP($AQ1867,Invoicing!$A$17:$B$49,MATCH($AK$1,Invoicing!$A$17:$B$17,0),FALSE),VLOOKUP($AQ1867,Invoicing!$N$17:$O$21,MATCH($AK$1,Invoicing!$N$17:$O$17,0),FALSE))</f>
        <v>530</v>
      </c>
      <c r="AL1867" s="78" t="e">
        <f>VLOOKUP($E1867,Invoicing!$A$1:$H$8,MATCH(TRACKER!$N1870,Invoicing!$A$1:$H$1,0),FALSE)</f>
        <v>#N/A</v>
      </c>
      <c r="AM1867" s="78">
        <f>VLOOKUP($E1867,Invoicing!$A$1:$H$8,MATCH(TRACKER!$O$1,Invoicing!$A$1:$H$1,0),FALSE)</f>
        <v>50</v>
      </c>
      <c r="AN1867" s="78">
        <f t="shared" si="594"/>
        <v>0</v>
      </c>
      <c r="AO1867" s="2">
        <f t="shared" si="595"/>
        <v>1</v>
      </c>
      <c r="AP1867" s="2" t="str">
        <f t="shared" si="596"/>
        <v>NIGHT</v>
      </c>
      <c r="AQ1867" s="2" t="str">
        <f t="shared" si="597"/>
        <v>MSINIGHT</v>
      </c>
      <c r="AR1867" s="71">
        <f t="shared" si="598"/>
        <v>530</v>
      </c>
      <c r="AS1867" s="71">
        <f>VLOOKUP(AJ1867,Invoicing!A:K,10,FALSE)</f>
        <v>25</v>
      </c>
      <c r="AT1867" s="71">
        <f t="shared" si="599"/>
        <v>555</v>
      </c>
    </row>
    <row r="1868" spans="1:46">
      <c r="A1868" s="37" t="s">
        <v>60</v>
      </c>
      <c r="B1868" s="3" t="s">
        <v>38</v>
      </c>
      <c r="C1868" s="11">
        <v>45584.678472222222</v>
      </c>
      <c r="D1868" s="11">
        <v>45584.625</v>
      </c>
      <c r="E1868" s="11" t="s">
        <v>49</v>
      </c>
      <c r="F1868" s="11" t="s">
        <v>40</v>
      </c>
      <c r="G1868" s="3" t="s">
        <v>2045</v>
      </c>
      <c r="H1868" s="3" t="s">
        <v>41</v>
      </c>
      <c r="I1868" s="11">
        <v>45586.25</v>
      </c>
      <c r="J1868" s="12">
        <v>45587.538194444445</v>
      </c>
      <c r="K1868" s="12">
        <v>45587.5</v>
      </c>
      <c r="L1868" s="12">
        <v>45587.545138888891</v>
      </c>
      <c r="M1868" s="12" t="s">
        <v>12</v>
      </c>
      <c r="N1868" s="3" t="s">
        <v>42</v>
      </c>
      <c r="O1868" s="3">
        <v>1</v>
      </c>
      <c r="P1868" s="1">
        <f t="shared" si="580"/>
        <v>43</v>
      </c>
      <c r="Q1868" s="1">
        <f t="shared" si="581"/>
        <v>10</v>
      </c>
      <c r="R1868" s="72">
        <f t="shared" si="582"/>
        <v>45587.538194444445</v>
      </c>
      <c r="S1868" s="73">
        <f t="shared" si="583"/>
        <v>1.5715277777781012</v>
      </c>
      <c r="T1868" s="74">
        <f>Table2[[#This Row],[ETA A OFRECIMIENTO]]*24</f>
        <v>37.716666666674428</v>
      </c>
      <c r="U1868" s="1" t="str">
        <f t="shared" si="584"/>
        <v>YES</v>
      </c>
      <c r="V1868" s="73">
        <f t="shared" si="585"/>
        <v>1.25</v>
      </c>
      <c r="W1868" s="74">
        <f>Table2[[#This Row],[DEL. AVAILABLE A SLOT]]*24</f>
        <v>30</v>
      </c>
      <c r="X1868" s="1" t="str">
        <f t="shared" si="586"/>
        <v>NO</v>
      </c>
      <c r="Y1868" s="73">
        <f t="shared" si="587"/>
        <v>2.8215277777781012</v>
      </c>
      <c r="Z1868" s="74">
        <f>Table2[[#This Row],[ETA A TIMESLOT]]*24</f>
        <v>67.716666666674428</v>
      </c>
      <c r="AA1868" s="73">
        <f t="shared" si="588"/>
        <v>3.8194444445252884E-2</v>
      </c>
      <c r="AB1868" s="73" t="str">
        <f t="shared" si="589"/>
        <v>NO</v>
      </c>
      <c r="AC1868" s="74">
        <f>Table2[[#This Row],[PUNTUALIDAD (H)]]*24</f>
        <v>0.91666666668606922</v>
      </c>
      <c r="AD1868" s="73">
        <f t="shared" si="590"/>
        <v>2.8666666666686069</v>
      </c>
      <c r="AE1868" s="74">
        <f>Table2[[#This Row],[ATA TO UNLOADING]]*24</f>
        <v>68.800000000046566</v>
      </c>
      <c r="AF1868" s="74" t="str">
        <f>IF(Table2[[#This Row],[ATA TO UNLOADING 2]]&lt;=48,"YES","NO")</f>
        <v>NO</v>
      </c>
      <c r="AG1868" s="75">
        <f t="shared" si="591"/>
        <v>0.5</v>
      </c>
      <c r="AH1868" s="2" t="s">
        <v>42</v>
      </c>
      <c r="AI1868" s="2" t="str">
        <f t="shared" si="592"/>
        <v>MRKU4327377</v>
      </c>
      <c r="AJ1868" s="76" t="str">
        <f t="shared" si="593"/>
        <v>CTU FLEVOKUST BV</v>
      </c>
      <c r="AK1868" s="77">
        <f>IF($M1868="TRUCK",VLOOKUP($AQ1868,Invoicing!$A$17:$B$49,MATCH($AK$1,Invoicing!$A$17:$B$17,0),FALSE),VLOOKUP($AQ1868,Invoicing!$N$17:$O$21,MATCH($AK$1,Invoicing!$N$17:$O$17,0),FALSE))</f>
        <v>380</v>
      </c>
      <c r="AL1868" s="78" t="e">
        <f>VLOOKUP($E1868,Invoicing!$A$1:$H$8,MATCH(TRACKER!$N1871,Invoicing!$A$1:$H$1,0),FALSE)</f>
        <v>#N/A</v>
      </c>
      <c r="AM1868" s="78">
        <v>35</v>
      </c>
      <c r="AN1868" s="78">
        <f t="shared" si="594"/>
        <v>35</v>
      </c>
      <c r="AO1868" s="2">
        <f t="shared" si="595"/>
        <v>2</v>
      </c>
      <c r="AP1868" s="2" t="str">
        <f t="shared" si="596"/>
        <v>WEEK</v>
      </c>
      <c r="AQ1868" s="2" t="str">
        <f t="shared" si="597"/>
        <v>CTU FLEVOKUST BVWEEK</v>
      </c>
      <c r="AR1868" s="71">
        <f t="shared" si="598"/>
        <v>415</v>
      </c>
      <c r="AS1868" s="71">
        <f>VLOOKUP(AJ1868,Invoicing!A:K,10,FALSE)</f>
        <v>0</v>
      </c>
      <c r="AT1868" s="71">
        <f t="shared" si="599"/>
        <v>415</v>
      </c>
    </row>
    <row r="1869" spans="1:46">
      <c r="A1869" s="37" t="s">
        <v>60</v>
      </c>
      <c r="B1869" s="3" t="s">
        <v>38</v>
      </c>
      <c r="C1869" s="11">
        <v>45584.678472222222</v>
      </c>
      <c r="D1869" s="11">
        <v>45584.625</v>
      </c>
      <c r="E1869" s="11" t="s">
        <v>49</v>
      </c>
      <c r="F1869" s="11" t="s">
        <v>40</v>
      </c>
      <c r="G1869" s="3" t="s">
        <v>2046</v>
      </c>
      <c r="H1869" s="3" t="s">
        <v>41</v>
      </c>
      <c r="I1869" s="11">
        <v>45586.25</v>
      </c>
      <c r="J1869" s="12">
        <v>45588.5</v>
      </c>
      <c r="K1869" s="12">
        <v>45588.5</v>
      </c>
      <c r="L1869" s="12">
        <v>45588.506944444445</v>
      </c>
      <c r="M1869" s="12" t="s">
        <v>12</v>
      </c>
      <c r="N1869" s="3" t="s">
        <v>42</v>
      </c>
      <c r="O1869" s="3">
        <v>0</v>
      </c>
      <c r="P1869" s="1">
        <f t="shared" si="580"/>
        <v>43</v>
      </c>
      <c r="Q1869" s="1">
        <f t="shared" si="581"/>
        <v>10</v>
      </c>
      <c r="R1869" s="72">
        <f t="shared" si="582"/>
        <v>45588.5</v>
      </c>
      <c r="S1869" s="73">
        <f t="shared" si="583"/>
        <v>1.5715277777781012</v>
      </c>
      <c r="T1869" s="74">
        <f>Table2[[#This Row],[ETA A OFRECIMIENTO]]*24</f>
        <v>37.716666666674428</v>
      </c>
      <c r="U1869" s="1" t="str">
        <f t="shared" si="584"/>
        <v>YES</v>
      </c>
      <c r="V1869" s="73">
        <f t="shared" si="585"/>
        <v>2.25</v>
      </c>
      <c r="W1869" s="74">
        <f>Table2[[#This Row],[DEL. AVAILABLE A SLOT]]*24</f>
        <v>54</v>
      </c>
      <c r="X1869" s="1" t="str">
        <f t="shared" si="586"/>
        <v>NO</v>
      </c>
      <c r="Y1869" s="73">
        <f t="shared" si="587"/>
        <v>3.8215277777781012</v>
      </c>
      <c r="Z1869" s="74">
        <f>Table2[[#This Row],[ETA A TIMESLOT]]*24</f>
        <v>91.716666666674428</v>
      </c>
      <c r="AA1869" s="73">
        <f t="shared" si="588"/>
        <v>0</v>
      </c>
      <c r="AB1869" s="73" t="str">
        <f t="shared" si="589"/>
        <v>SI</v>
      </c>
      <c r="AC1869" s="74">
        <f>Table2[[#This Row],[PUNTUALIDAD (H)]]*24</f>
        <v>0</v>
      </c>
      <c r="AD1869" s="73">
        <f t="shared" si="590"/>
        <v>3.828472222223354</v>
      </c>
      <c r="AE1869" s="74">
        <f>Table2[[#This Row],[ATA TO UNLOADING]]*24</f>
        <v>91.883333333360497</v>
      </c>
      <c r="AF1869" s="74" t="str">
        <f>IF(Table2[[#This Row],[ATA TO UNLOADING 2]]&lt;=48,"YES","NO")</f>
        <v>NO</v>
      </c>
      <c r="AG1869" s="75">
        <f t="shared" si="591"/>
        <v>0.5</v>
      </c>
      <c r="AH1869" s="2" t="s">
        <v>42</v>
      </c>
      <c r="AI1869" s="2" t="str">
        <f t="shared" si="592"/>
        <v>MRKU5081816</v>
      </c>
      <c r="AJ1869" s="76" t="str">
        <f t="shared" si="593"/>
        <v>CTU FLEVOKUST BV</v>
      </c>
      <c r="AK1869" s="77">
        <f>IF($M1869="TRUCK",VLOOKUP($AQ1869,Invoicing!$A$17:$B$49,MATCH($AK$1,Invoicing!$A$17:$B$17,0),FALSE),VLOOKUP($AQ1869,Invoicing!$N$17:$O$21,MATCH($AK$1,Invoicing!$N$17:$O$17,0),FALSE))</f>
        <v>380</v>
      </c>
      <c r="AL1869" s="78" t="e">
        <f>VLOOKUP($E1869,Invoicing!$A$1:$H$8,MATCH(TRACKER!$N1872,Invoicing!$A$1:$H$1,0),FALSE)</f>
        <v>#N/A</v>
      </c>
      <c r="AM1869" s="78">
        <v>35</v>
      </c>
      <c r="AN1869" s="78">
        <f t="shared" si="594"/>
        <v>0</v>
      </c>
      <c r="AO1869" s="2">
        <f t="shared" si="595"/>
        <v>3</v>
      </c>
      <c r="AP1869" s="2" t="str">
        <f t="shared" si="596"/>
        <v>WEEK</v>
      </c>
      <c r="AQ1869" s="2" t="str">
        <f t="shared" si="597"/>
        <v>CTU FLEVOKUST BVWEEK</v>
      </c>
      <c r="AR1869" s="71">
        <f t="shared" si="598"/>
        <v>380</v>
      </c>
      <c r="AS1869" s="71">
        <f>VLOOKUP(AJ1869,Invoicing!A:K,10,FALSE)</f>
        <v>0</v>
      </c>
      <c r="AT1869" s="71">
        <f t="shared" si="599"/>
        <v>380</v>
      </c>
    </row>
    <row r="1870" spans="1:46">
      <c r="A1870" s="37" t="s">
        <v>60</v>
      </c>
      <c r="B1870" s="3" t="s">
        <v>38</v>
      </c>
      <c r="C1870" s="11">
        <v>45584.678472222222</v>
      </c>
      <c r="D1870" s="11">
        <v>45584.625</v>
      </c>
      <c r="E1870" s="11" t="s">
        <v>44</v>
      </c>
      <c r="F1870" s="11" t="s">
        <v>40</v>
      </c>
      <c r="G1870" s="3" t="s">
        <v>2047</v>
      </c>
      <c r="H1870" s="3" t="s">
        <v>41</v>
      </c>
      <c r="I1870" s="11">
        <v>45586.25</v>
      </c>
      <c r="J1870" s="12">
        <v>45586.25</v>
      </c>
      <c r="K1870" s="12">
        <v>45586.25</v>
      </c>
      <c r="L1870" s="12">
        <v>45586.263888888891</v>
      </c>
      <c r="M1870" s="12" t="s">
        <v>115</v>
      </c>
      <c r="N1870" s="3" t="s">
        <v>42</v>
      </c>
      <c r="O1870" s="3">
        <v>0</v>
      </c>
      <c r="P1870" s="1">
        <f t="shared" si="580"/>
        <v>43</v>
      </c>
      <c r="Q1870" s="1">
        <f t="shared" si="581"/>
        <v>10</v>
      </c>
      <c r="R1870" s="72">
        <f t="shared" si="582"/>
        <v>45586.25</v>
      </c>
      <c r="S1870" s="73">
        <f t="shared" si="583"/>
        <v>1.5715277777781012</v>
      </c>
      <c r="T1870" s="74">
        <f>Table2[[#This Row],[ETA A OFRECIMIENTO]]*24</f>
        <v>37.716666666674428</v>
      </c>
      <c r="U1870" s="1" t="str">
        <f t="shared" si="584"/>
        <v>YES</v>
      </c>
      <c r="V1870" s="73">
        <f t="shared" si="585"/>
        <v>0</v>
      </c>
      <c r="W1870" s="74">
        <f>Table2[[#This Row],[DEL. AVAILABLE A SLOT]]*24</f>
        <v>0</v>
      </c>
      <c r="X1870" s="1" t="str">
        <f t="shared" si="586"/>
        <v>SI</v>
      </c>
      <c r="Y1870" s="73">
        <f t="shared" si="587"/>
        <v>1.5715277777781012</v>
      </c>
      <c r="Z1870" s="74">
        <f>Table2[[#This Row],[ETA A TIMESLOT]]*24</f>
        <v>37.716666666674428</v>
      </c>
      <c r="AA1870" s="73">
        <f t="shared" si="588"/>
        <v>0</v>
      </c>
      <c r="AB1870" s="73" t="str">
        <f t="shared" si="589"/>
        <v>SI</v>
      </c>
      <c r="AC1870" s="74">
        <f>Table2[[#This Row],[PUNTUALIDAD (H)]]*24</f>
        <v>0</v>
      </c>
      <c r="AD1870" s="73">
        <f t="shared" si="590"/>
        <v>1.5854166666686069</v>
      </c>
      <c r="AE1870" s="74">
        <f>Table2[[#This Row],[ATA TO UNLOADING]]*24</f>
        <v>38.050000000046566</v>
      </c>
      <c r="AF1870" s="74" t="str">
        <f>IF(Table2[[#This Row],[ATA TO UNLOADING 2]]&lt;=48,"YES","NO")</f>
        <v>YES</v>
      </c>
      <c r="AG1870" s="75">
        <f t="shared" si="591"/>
        <v>0.25</v>
      </c>
      <c r="AH1870" s="2" t="s">
        <v>42</v>
      </c>
      <c r="AI1870" s="2" t="str">
        <f t="shared" si="592"/>
        <v>MRKU5810040</v>
      </c>
      <c r="AJ1870" s="76" t="str">
        <f t="shared" si="593"/>
        <v>MSI</v>
      </c>
      <c r="AK1870" s="77">
        <f>IF($M1870="TRUCK",VLOOKUP($AQ1870,Invoicing!$A$17:$B$49,MATCH($AK$1,Invoicing!$A$17:$B$17,0),FALSE),VLOOKUP($AQ1870,Invoicing!$N$17:$O$21,MATCH($AK$1,Invoicing!$N$17:$O$17,0),FALSE))</f>
        <v>480</v>
      </c>
      <c r="AL1870" s="78" t="e">
        <f>VLOOKUP($E1870,Invoicing!$A$1:$H$8,MATCH(TRACKER!$N1873,Invoicing!$A$1:$H$1,0),FALSE)</f>
        <v>#N/A</v>
      </c>
      <c r="AM1870" s="78">
        <f>VLOOKUP($E1870,Invoicing!$A$1:$H$8,MATCH(TRACKER!$O$1,Invoicing!$A$1:$H$1,0),FALSE)</f>
        <v>50</v>
      </c>
      <c r="AN1870" s="78">
        <f t="shared" si="594"/>
        <v>0</v>
      </c>
      <c r="AO1870" s="2">
        <f t="shared" si="595"/>
        <v>1</v>
      </c>
      <c r="AP1870" s="2" t="str">
        <f t="shared" si="596"/>
        <v>WEEK</v>
      </c>
      <c r="AQ1870" s="2" t="str">
        <f t="shared" si="597"/>
        <v>MSIWEEK</v>
      </c>
      <c r="AR1870" s="71">
        <f t="shared" si="598"/>
        <v>480</v>
      </c>
      <c r="AS1870" s="71">
        <f>VLOOKUP(AJ1870,Invoicing!A:K,10,FALSE)</f>
        <v>25</v>
      </c>
      <c r="AT1870" s="71">
        <f t="shared" si="599"/>
        <v>505</v>
      </c>
    </row>
    <row r="1871" spans="1:46">
      <c r="A1871" s="58" t="s">
        <v>60</v>
      </c>
      <c r="B1871" s="59" t="s">
        <v>38</v>
      </c>
      <c r="C1871" s="60">
        <v>45584.678472222222</v>
      </c>
      <c r="D1871" s="60">
        <v>45584.625</v>
      </c>
      <c r="E1871" s="60" t="s">
        <v>49</v>
      </c>
      <c r="F1871" s="60" t="s">
        <v>40</v>
      </c>
      <c r="G1871" s="59" t="s">
        <v>2048</v>
      </c>
      <c r="H1871" s="3" t="s">
        <v>41</v>
      </c>
      <c r="I1871" s="60">
        <v>45586.25</v>
      </c>
      <c r="J1871" s="61">
        <v>45587.747916666667</v>
      </c>
      <c r="K1871" s="61">
        <v>45587.770833333336</v>
      </c>
      <c r="L1871" s="61">
        <v>45587.763888888891</v>
      </c>
      <c r="M1871" s="61" t="s">
        <v>12</v>
      </c>
      <c r="N1871" s="3" t="s">
        <v>42</v>
      </c>
      <c r="O1871" s="3">
        <v>0</v>
      </c>
      <c r="P1871" s="1">
        <f t="shared" si="580"/>
        <v>43</v>
      </c>
      <c r="Q1871" s="1">
        <f t="shared" si="581"/>
        <v>10</v>
      </c>
      <c r="R1871" s="72">
        <f t="shared" si="582"/>
        <v>45587.747916666667</v>
      </c>
      <c r="S1871" s="73">
        <f t="shared" si="583"/>
        <v>1.5715277777781012</v>
      </c>
      <c r="T1871" s="74">
        <f>Table2[[#This Row],[ETA A OFRECIMIENTO]]*24</f>
        <v>37.716666666674428</v>
      </c>
      <c r="U1871" s="1" t="str">
        <f t="shared" si="584"/>
        <v>YES</v>
      </c>
      <c r="V1871" s="73">
        <f t="shared" si="585"/>
        <v>1.5208333333357587</v>
      </c>
      <c r="W1871" s="74">
        <f>Table2[[#This Row],[DEL. AVAILABLE A SLOT]]*24</f>
        <v>36.500000000058208</v>
      </c>
      <c r="X1871" s="1" t="str">
        <f t="shared" si="586"/>
        <v>NO</v>
      </c>
      <c r="Y1871" s="73">
        <f t="shared" si="587"/>
        <v>3.0923611111138598</v>
      </c>
      <c r="Z1871" s="74">
        <f>Table2[[#This Row],[ETA A TIMESLOT]]*24</f>
        <v>74.216666666732635</v>
      </c>
      <c r="AA1871" s="73">
        <f t="shared" si="588"/>
        <v>0</v>
      </c>
      <c r="AB1871" s="73" t="str">
        <f t="shared" si="589"/>
        <v>SI</v>
      </c>
      <c r="AC1871" s="74">
        <f>Table2[[#This Row],[PUNTUALIDAD (H)]]*24</f>
        <v>0</v>
      </c>
      <c r="AD1871" s="73">
        <f t="shared" si="590"/>
        <v>3.0854166666686069</v>
      </c>
      <c r="AE1871" s="74">
        <f>Table2[[#This Row],[ATA TO UNLOADING]]*24</f>
        <v>74.050000000046566</v>
      </c>
      <c r="AF1871" s="74" t="str">
        <f>IF(Table2[[#This Row],[ATA TO UNLOADING 2]]&lt;=48,"YES","NO")</f>
        <v>NO</v>
      </c>
      <c r="AG1871" s="75">
        <f t="shared" si="591"/>
        <v>0.77083333333575865</v>
      </c>
      <c r="AH1871" s="2" t="s">
        <v>42</v>
      </c>
      <c r="AI1871" s="2" t="str">
        <f t="shared" si="592"/>
        <v>MRSU3286975</v>
      </c>
      <c r="AJ1871" s="76" t="str">
        <f t="shared" si="593"/>
        <v>CTU FLEVOKUST BV</v>
      </c>
      <c r="AK1871" s="77">
        <f>IF($M1871="TRUCK",VLOOKUP($AQ1871,Invoicing!$A$17:$B$49,MATCH($AK$1,Invoicing!$A$17:$B$17,0),FALSE),VLOOKUP($AQ1871,Invoicing!$N$17:$O$21,MATCH($AK$1,Invoicing!$N$17:$O$17,0),FALSE))</f>
        <v>380</v>
      </c>
      <c r="AL1871" s="78" t="e">
        <f>VLOOKUP($E1871,Invoicing!$A$1:$H$8,MATCH(TRACKER!$N1874,Invoicing!$A$1:$H$1,0),FALSE)</f>
        <v>#N/A</v>
      </c>
      <c r="AM1871" s="78">
        <v>35</v>
      </c>
      <c r="AN1871" s="78">
        <f t="shared" si="594"/>
        <v>0</v>
      </c>
      <c r="AO1871" s="2">
        <f t="shared" si="595"/>
        <v>2</v>
      </c>
      <c r="AP1871" s="2" t="str">
        <f t="shared" si="596"/>
        <v>WEEK</v>
      </c>
      <c r="AQ1871" s="2" t="str">
        <f t="shared" si="597"/>
        <v>CTU FLEVOKUST BVWEEK</v>
      </c>
      <c r="AR1871" s="71">
        <f t="shared" si="598"/>
        <v>380</v>
      </c>
      <c r="AS1871" s="71">
        <f>VLOOKUP(AJ1871,Invoicing!A:K,10,FALSE)</f>
        <v>0</v>
      </c>
      <c r="AT1871" s="71">
        <f t="shared" si="599"/>
        <v>380</v>
      </c>
    </row>
    <row r="1872" spans="1:46">
      <c r="A1872" s="37" t="s">
        <v>60</v>
      </c>
      <c r="B1872" s="3" t="s">
        <v>38</v>
      </c>
      <c r="C1872" s="11">
        <v>45584.678472222222</v>
      </c>
      <c r="D1872" s="11">
        <v>45584.625</v>
      </c>
      <c r="E1872" s="11" t="s">
        <v>44</v>
      </c>
      <c r="F1872" s="11" t="s">
        <v>40</v>
      </c>
      <c r="G1872" s="3" t="s">
        <v>2049</v>
      </c>
      <c r="H1872" s="3" t="s">
        <v>41</v>
      </c>
      <c r="I1872" s="11">
        <v>45586.25</v>
      </c>
      <c r="J1872" s="12">
        <v>45587.25</v>
      </c>
      <c r="K1872" s="12">
        <v>45587.25</v>
      </c>
      <c r="L1872" s="12">
        <v>45587.256944444445</v>
      </c>
      <c r="M1872" s="61" t="s">
        <v>115</v>
      </c>
      <c r="N1872" s="3" t="s">
        <v>42</v>
      </c>
      <c r="O1872" s="3">
        <v>0</v>
      </c>
      <c r="P1872" s="1">
        <f t="shared" si="580"/>
        <v>43</v>
      </c>
      <c r="Q1872" s="1">
        <f t="shared" si="581"/>
        <v>10</v>
      </c>
      <c r="R1872" s="72">
        <f t="shared" si="582"/>
        <v>45587.25</v>
      </c>
      <c r="S1872" s="73">
        <f t="shared" si="583"/>
        <v>1.5715277777781012</v>
      </c>
      <c r="T1872" s="74">
        <f>Table2[[#This Row],[ETA A OFRECIMIENTO]]*24</f>
        <v>37.716666666674428</v>
      </c>
      <c r="U1872" s="1" t="str">
        <f t="shared" si="584"/>
        <v>YES</v>
      </c>
      <c r="V1872" s="73">
        <f t="shared" si="585"/>
        <v>1</v>
      </c>
      <c r="W1872" s="74">
        <f>Table2[[#This Row],[DEL. AVAILABLE A SLOT]]*24</f>
        <v>24</v>
      </c>
      <c r="X1872" s="1" t="str">
        <f t="shared" si="586"/>
        <v>SI</v>
      </c>
      <c r="Y1872" s="73">
        <f t="shared" si="587"/>
        <v>2.5715277777781012</v>
      </c>
      <c r="Z1872" s="74">
        <f>Table2[[#This Row],[ETA A TIMESLOT]]*24</f>
        <v>61.716666666674428</v>
      </c>
      <c r="AA1872" s="73">
        <f t="shared" si="588"/>
        <v>0</v>
      </c>
      <c r="AB1872" s="73" t="str">
        <f t="shared" si="589"/>
        <v>SI</v>
      </c>
      <c r="AC1872" s="74">
        <f>Table2[[#This Row],[PUNTUALIDAD (H)]]*24</f>
        <v>0</v>
      </c>
      <c r="AD1872" s="73">
        <f t="shared" si="590"/>
        <v>2.578472222223354</v>
      </c>
      <c r="AE1872" s="74">
        <f>Table2[[#This Row],[ATA TO UNLOADING]]*24</f>
        <v>61.883333333360497</v>
      </c>
      <c r="AF1872" s="74" t="str">
        <f>IF(Table2[[#This Row],[ATA TO UNLOADING 2]]&lt;=48,"YES","NO")</f>
        <v>NO</v>
      </c>
      <c r="AG1872" s="75">
        <f t="shared" si="591"/>
        <v>0.25</v>
      </c>
      <c r="AH1872" s="2" t="s">
        <v>42</v>
      </c>
      <c r="AI1872" s="2" t="str">
        <f t="shared" si="592"/>
        <v>MRSU3507588</v>
      </c>
      <c r="AJ1872" s="76" t="str">
        <f t="shared" si="593"/>
        <v>MSI</v>
      </c>
      <c r="AK1872" s="77">
        <f>IF($M1872="TRUCK",VLOOKUP($AQ1872,Invoicing!$A$17:$B$49,MATCH($AK$1,Invoicing!$A$17:$B$17,0),FALSE),VLOOKUP($AQ1872,Invoicing!$N$17:$O$21,MATCH($AK$1,Invoicing!$N$17:$O$17,0),FALSE))</f>
        <v>480</v>
      </c>
      <c r="AL1872" s="78" t="e">
        <f>VLOOKUP($E1872,Invoicing!$A$1:$H$8,MATCH(TRACKER!$N1875,Invoicing!$A$1:$H$1,0),FALSE)</f>
        <v>#N/A</v>
      </c>
      <c r="AM1872" s="78">
        <f>VLOOKUP($E1872,Invoicing!$A$1:$H$8,MATCH(TRACKER!$O$1,Invoicing!$A$1:$H$1,0),FALSE)</f>
        <v>50</v>
      </c>
      <c r="AN1872" s="78">
        <f t="shared" si="594"/>
        <v>0</v>
      </c>
      <c r="AO1872" s="2">
        <f t="shared" si="595"/>
        <v>2</v>
      </c>
      <c r="AP1872" s="2" t="str">
        <f t="shared" si="596"/>
        <v>WEEK</v>
      </c>
      <c r="AQ1872" s="2" t="str">
        <f t="shared" si="597"/>
        <v>MSIWEEK</v>
      </c>
      <c r="AR1872" s="71">
        <f t="shared" si="598"/>
        <v>480</v>
      </c>
      <c r="AS1872" s="71">
        <f>VLOOKUP(AJ1872,Invoicing!A:K,10,FALSE)</f>
        <v>25</v>
      </c>
      <c r="AT1872" s="71">
        <f t="shared" si="599"/>
        <v>505</v>
      </c>
    </row>
    <row r="1873" spans="1:47">
      <c r="A1873" s="37" t="s">
        <v>60</v>
      </c>
      <c r="B1873" s="3" t="s">
        <v>38</v>
      </c>
      <c r="C1873" s="11">
        <v>45584.678472222222</v>
      </c>
      <c r="D1873" s="11">
        <v>45584.625</v>
      </c>
      <c r="E1873" s="11" t="s">
        <v>44</v>
      </c>
      <c r="F1873" s="11" t="s">
        <v>40</v>
      </c>
      <c r="G1873" s="3" t="s">
        <v>2050</v>
      </c>
      <c r="H1873" s="3" t="s">
        <v>41</v>
      </c>
      <c r="I1873" s="11">
        <v>45586.25</v>
      </c>
      <c r="J1873" s="12">
        <v>45587.770833333336</v>
      </c>
      <c r="K1873" s="12">
        <v>45587.770833333336</v>
      </c>
      <c r="L1873" s="12">
        <v>45587.774305555555</v>
      </c>
      <c r="M1873" s="12" t="s">
        <v>115</v>
      </c>
      <c r="N1873" s="3" t="s">
        <v>42</v>
      </c>
      <c r="O1873" s="3">
        <v>1</v>
      </c>
      <c r="P1873" s="1">
        <f t="shared" si="580"/>
        <v>43</v>
      </c>
      <c r="Q1873" s="1">
        <f t="shared" si="581"/>
        <v>10</v>
      </c>
      <c r="R1873" s="72">
        <f t="shared" si="582"/>
        <v>45587.770833333336</v>
      </c>
      <c r="S1873" s="73">
        <f t="shared" si="583"/>
        <v>1.5715277777781012</v>
      </c>
      <c r="T1873" s="74">
        <f>Table2[[#This Row],[ETA A OFRECIMIENTO]]*24</f>
        <v>37.716666666674428</v>
      </c>
      <c r="U1873" s="1" t="str">
        <f t="shared" si="584"/>
        <v>YES</v>
      </c>
      <c r="V1873" s="73">
        <f t="shared" si="585"/>
        <v>1.5208333333357587</v>
      </c>
      <c r="W1873" s="74">
        <f>Table2[[#This Row],[DEL. AVAILABLE A SLOT]]*24</f>
        <v>36.500000000058208</v>
      </c>
      <c r="X1873" s="1" t="str">
        <f t="shared" si="586"/>
        <v>NO</v>
      </c>
      <c r="Y1873" s="73">
        <f t="shared" si="587"/>
        <v>3.0923611111138598</v>
      </c>
      <c r="Z1873" s="74">
        <f>Table2[[#This Row],[ETA A TIMESLOT]]*24</f>
        <v>74.216666666732635</v>
      </c>
      <c r="AA1873" s="73">
        <f t="shared" si="588"/>
        <v>0</v>
      </c>
      <c r="AB1873" s="73" t="str">
        <f t="shared" si="589"/>
        <v>SI</v>
      </c>
      <c r="AC1873" s="74">
        <f>Table2[[#This Row],[PUNTUALIDAD (H)]]*24</f>
        <v>0</v>
      </c>
      <c r="AD1873" s="73">
        <f t="shared" si="590"/>
        <v>3.0958333333328483</v>
      </c>
      <c r="AE1873" s="74">
        <f>Table2[[#This Row],[ATA TO UNLOADING]]*24</f>
        <v>74.299999999988358</v>
      </c>
      <c r="AF1873" s="74" t="str">
        <f>IF(Table2[[#This Row],[ATA TO UNLOADING 2]]&lt;=48,"YES","NO")</f>
        <v>NO</v>
      </c>
      <c r="AG1873" s="75">
        <f t="shared" si="591"/>
        <v>0.77083333333575865</v>
      </c>
      <c r="AH1873" s="2" t="s">
        <v>42</v>
      </c>
      <c r="AI1873" s="2" t="str">
        <f t="shared" si="592"/>
        <v>MRSU3769510</v>
      </c>
      <c r="AJ1873" s="76" t="str">
        <f t="shared" si="593"/>
        <v>MSI</v>
      </c>
      <c r="AK1873" s="77">
        <f>IF($M1873="TRUCK",VLOOKUP($AQ1873,Invoicing!$A$17:$B$49,MATCH($AK$1,Invoicing!$A$17:$B$17,0),FALSE),VLOOKUP($AQ1873,Invoicing!$N$17:$O$21,MATCH($AK$1,Invoicing!$N$17:$O$17,0),FALSE))</f>
        <v>480</v>
      </c>
      <c r="AL1873" s="78" t="e">
        <f>VLOOKUP($E1873,Invoicing!$A$1:$H$8,MATCH(TRACKER!$N1876,Invoicing!$A$1:$H$1,0),FALSE)</f>
        <v>#N/A</v>
      </c>
      <c r="AM1873" s="78">
        <f>VLOOKUP($E1873,Invoicing!$A$1:$H$8,MATCH(TRACKER!$O$1,Invoicing!$A$1:$H$1,0),FALSE)</f>
        <v>50</v>
      </c>
      <c r="AN1873" s="78">
        <f t="shared" si="594"/>
        <v>50</v>
      </c>
      <c r="AO1873" s="2">
        <f t="shared" si="595"/>
        <v>2</v>
      </c>
      <c r="AP1873" s="2" t="str">
        <f t="shared" si="596"/>
        <v>WEEK</v>
      </c>
      <c r="AQ1873" s="2" t="str">
        <f t="shared" si="597"/>
        <v>MSIWEEK</v>
      </c>
      <c r="AR1873" s="71">
        <f t="shared" si="598"/>
        <v>530</v>
      </c>
      <c r="AS1873" s="71">
        <f>VLOOKUP(AJ1873,Invoicing!A:K,10,FALSE)</f>
        <v>25</v>
      </c>
      <c r="AT1873" s="71">
        <f t="shared" si="599"/>
        <v>555</v>
      </c>
    </row>
    <row r="1874" spans="1:47">
      <c r="A1874" s="37" t="s">
        <v>60</v>
      </c>
      <c r="B1874" s="3" t="s">
        <v>38</v>
      </c>
      <c r="C1874" s="11">
        <v>45584.678472222222</v>
      </c>
      <c r="D1874" s="11">
        <v>45584.625</v>
      </c>
      <c r="E1874" s="11" t="s">
        <v>49</v>
      </c>
      <c r="F1874" s="11" t="s">
        <v>40</v>
      </c>
      <c r="G1874" s="3" t="s">
        <v>2051</v>
      </c>
      <c r="H1874" s="3" t="s">
        <v>46</v>
      </c>
      <c r="I1874" s="11">
        <v>45586.25</v>
      </c>
      <c r="J1874" s="12">
        <v>45589.3125</v>
      </c>
      <c r="K1874" s="12">
        <v>45589.291666666664</v>
      </c>
      <c r="L1874" s="12">
        <v>45589.333333333336</v>
      </c>
      <c r="M1874" s="61" t="s">
        <v>12</v>
      </c>
      <c r="N1874" s="3" t="s">
        <v>42</v>
      </c>
      <c r="O1874" s="3">
        <v>0</v>
      </c>
      <c r="P1874" s="1">
        <f t="shared" si="580"/>
        <v>43</v>
      </c>
      <c r="Q1874" s="1">
        <f t="shared" si="581"/>
        <v>10</v>
      </c>
      <c r="R1874" s="72">
        <f t="shared" si="582"/>
        <v>45589.3125</v>
      </c>
      <c r="S1874" s="73">
        <f t="shared" si="583"/>
        <v>1.5715277777781012</v>
      </c>
      <c r="T1874" s="74">
        <f>Table2[[#This Row],[ETA A OFRECIMIENTO]]*24</f>
        <v>37.716666666674428</v>
      </c>
      <c r="U1874" s="1" t="str">
        <f t="shared" si="584"/>
        <v>YES</v>
      </c>
      <c r="V1874" s="73">
        <f t="shared" si="585"/>
        <v>3.0416666666642413</v>
      </c>
      <c r="W1874" s="74">
        <f>Table2[[#This Row],[DEL. AVAILABLE A SLOT]]*24</f>
        <v>72.999999999941792</v>
      </c>
      <c r="X1874" s="1" t="str">
        <f t="shared" si="586"/>
        <v>NO</v>
      </c>
      <c r="Y1874" s="73">
        <f t="shared" si="587"/>
        <v>4.6131944444423425</v>
      </c>
      <c r="Z1874" s="74">
        <f>Table2[[#This Row],[ETA A TIMESLOT]]*24</f>
        <v>110.71666666661622</v>
      </c>
      <c r="AA1874" s="73">
        <f t="shared" si="588"/>
        <v>2.0833333335758653E-2</v>
      </c>
      <c r="AB1874" s="73" t="str">
        <f t="shared" si="589"/>
        <v>SI</v>
      </c>
      <c r="AC1874" s="74">
        <f>Table2[[#This Row],[PUNTUALIDAD (H)]]*24</f>
        <v>0.50000000005820766</v>
      </c>
      <c r="AD1874" s="73">
        <f t="shared" si="590"/>
        <v>4.6548611111138598</v>
      </c>
      <c r="AE1874" s="74">
        <f>Table2[[#This Row],[ATA TO UNLOADING]]*24</f>
        <v>111.71666666673264</v>
      </c>
      <c r="AF1874" s="74" t="str">
        <f>IF(Table2[[#This Row],[ATA TO UNLOADING 2]]&lt;=48,"YES","NO")</f>
        <v>NO</v>
      </c>
      <c r="AG1874" s="75">
        <f t="shared" si="591"/>
        <v>0.29166666666424135</v>
      </c>
      <c r="AH1874" s="2" t="s">
        <v>42</v>
      </c>
      <c r="AI1874" s="2" t="str">
        <f t="shared" si="592"/>
        <v>MRSU3834180</v>
      </c>
      <c r="AJ1874" s="76" t="str">
        <f t="shared" si="593"/>
        <v>CTU FLEVOKUST BV</v>
      </c>
      <c r="AK1874" s="77">
        <f>IF($M1874="TRUCK",VLOOKUP($AQ1874,Invoicing!$A$17:$B$49,MATCH($AK$1,Invoicing!$A$17:$B$17,0),FALSE),VLOOKUP($AQ1874,Invoicing!$N$17:$O$21,MATCH($AK$1,Invoicing!$N$17:$O$17,0),FALSE))</f>
        <v>380</v>
      </c>
      <c r="AL1874" s="78" t="e">
        <f>VLOOKUP($E1874,Invoicing!$A$1:$H$8,MATCH(TRACKER!$N1877,Invoicing!$A$1:$H$1,0),FALSE)</f>
        <v>#N/A</v>
      </c>
      <c r="AM1874" s="78">
        <v>35</v>
      </c>
      <c r="AN1874" s="78">
        <f t="shared" si="594"/>
        <v>0</v>
      </c>
      <c r="AO1874" s="2">
        <f t="shared" si="595"/>
        <v>4</v>
      </c>
      <c r="AP1874" s="2" t="str">
        <f t="shared" si="596"/>
        <v>WEEK</v>
      </c>
      <c r="AQ1874" s="2" t="str">
        <f t="shared" si="597"/>
        <v>CTU FLEVOKUST BVWEEK</v>
      </c>
      <c r="AR1874" s="71">
        <f t="shared" si="598"/>
        <v>380</v>
      </c>
      <c r="AS1874" s="71">
        <f>VLOOKUP(AJ1874,Invoicing!A:K,10,FALSE)</f>
        <v>0</v>
      </c>
      <c r="AT1874" s="71">
        <f t="shared" si="599"/>
        <v>380</v>
      </c>
    </row>
    <row r="1875" spans="1:47">
      <c r="A1875" s="37" t="s">
        <v>60</v>
      </c>
      <c r="B1875" s="3" t="s">
        <v>38</v>
      </c>
      <c r="C1875" s="11">
        <v>45584.678472222222</v>
      </c>
      <c r="D1875" s="11">
        <v>45584.625</v>
      </c>
      <c r="E1875" s="11" t="s">
        <v>45</v>
      </c>
      <c r="F1875" s="11" t="s">
        <v>40</v>
      </c>
      <c r="G1875" s="3" t="s">
        <v>2052</v>
      </c>
      <c r="H1875" s="3" t="s">
        <v>41</v>
      </c>
      <c r="I1875" s="11">
        <v>45586.25</v>
      </c>
      <c r="J1875" s="12">
        <v>45586.918749999997</v>
      </c>
      <c r="K1875" s="12">
        <v>45586.916666666664</v>
      </c>
      <c r="L1875" s="12">
        <v>45586.922222222223</v>
      </c>
      <c r="M1875" s="12" t="s">
        <v>115</v>
      </c>
      <c r="N1875" s="3" t="s">
        <v>42</v>
      </c>
      <c r="O1875" s="3">
        <v>0</v>
      </c>
      <c r="P1875" s="1">
        <f t="shared" si="580"/>
        <v>43</v>
      </c>
      <c r="Q1875" s="1">
        <f t="shared" si="581"/>
        <v>10</v>
      </c>
      <c r="R1875" s="72">
        <f t="shared" si="582"/>
        <v>45586.918749999997</v>
      </c>
      <c r="S1875" s="73">
        <f t="shared" si="583"/>
        <v>1.5715277777781012</v>
      </c>
      <c r="T1875" s="74">
        <f>Table2[[#This Row],[ETA A OFRECIMIENTO]]*24</f>
        <v>37.716666666674428</v>
      </c>
      <c r="U1875" s="1" t="str">
        <f t="shared" si="584"/>
        <v>YES</v>
      </c>
      <c r="V1875" s="73">
        <f t="shared" si="585"/>
        <v>0.66666666666424135</v>
      </c>
      <c r="W1875" s="74">
        <f>Table2[[#This Row],[DEL. AVAILABLE A SLOT]]*24</f>
        <v>15.999999999941792</v>
      </c>
      <c r="X1875" s="1" t="str">
        <f t="shared" si="586"/>
        <v>SI</v>
      </c>
      <c r="Y1875" s="73">
        <f t="shared" si="587"/>
        <v>2.2381944444423425</v>
      </c>
      <c r="Z1875" s="74">
        <f>Table2[[#This Row],[ETA A TIMESLOT]]*24</f>
        <v>53.71666666661622</v>
      </c>
      <c r="AA1875" s="73">
        <f t="shared" si="588"/>
        <v>2.0833333328482695E-3</v>
      </c>
      <c r="AB1875" s="73" t="str">
        <f t="shared" si="589"/>
        <v>SI</v>
      </c>
      <c r="AC1875" s="74">
        <f>Table2[[#This Row],[PUNTUALIDAD (H)]]*24</f>
        <v>4.9999999988358468E-2</v>
      </c>
      <c r="AD1875" s="73">
        <f t="shared" si="590"/>
        <v>2.2437500000014552</v>
      </c>
      <c r="AE1875" s="74">
        <f>Table2[[#This Row],[ATA TO UNLOADING]]*24</f>
        <v>53.850000000034925</v>
      </c>
      <c r="AF1875" s="74" t="str">
        <f>IF(Table2[[#This Row],[ATA TO UNLOADING 2]]&lt;=48,"YES","NO")</f>
        <v>NO</v>
      </c>
      <c r="AG1875" s="75">
        <f t="shared" si="591"/>
        <v>0.91666666666424135</v>
      </c>
      <c r="AH1875" s="2" t="s">
        <v>24</v>
      </c>
      <c r="AI1875" s="2" t="str">
        <f t="shared" si="592"/>
        <v>MRSU4341742</v>
      </c>
      <c r="AJ1875" s="76" t="str">
        <f t="shared" si="593"/>
        <v>OM TRANSPORT</v>
      </c>
      <c r="AK1875" s="77">
        <f>IF($M1875="TRUCK",VLOOKUP($AQ1875,Invoicing!$A$17:$B$49,MATCH($AK$1,Invoicing!$A$17:$B$17,0),FALSE),VLOOKUP($AQ1875,Invoicing!$N$17:$O$21,MATCH($AK$1,Invoicing!$N$17:$O$17,0),FALSE))</f>
        <v>475</v>
      </c>
      <c r="AL1875" s="78" t="e">
        <f>VLOOKUP($E1875,Invoicing!$A$1:$H$8,MATCH(TRACKER!$N1878,Invoicing!$A$1:$H$1,0),FALSE)</f>
        <v>#N/A</v>
      </c>
      <c r="AM1875" s="78">
        <f>VLOOKUP($E1875,Invoicing!$A$1:$H$8,MATCH(TRACKER!$O$1,Invoicing!$A$1:$H$1,0),FALSE)</f>
        <v>50</v>
      </c>
      <c r="AN1875" s="78">
        <f t="shared" si="594"/>
        <v>0</v>
      </c>
      <c r="AO1875" s="2">
        <f t="shared" si="595"/>
        <v>1</v>
      </c>
      <c r="AP1875" s="2" t="str">
        <f t="shared" si="596"/>
        <v>NIGHT</v>
      </c>
      <c r="AQ1875" s="2" t="str">
        <f t="shared" si="597"/>
        <v>OM TRANSPORTNIGHT</v>
      </c>
      <c r="AR1875" s="71">
        <f t="shared" si="598"/>
        <v>475</v>
      </c>
      <c r="AS1875" s="71">
        <f>VLOOKUP(AJ1875,Invoicing!A:K,10,FALSE)</f>
        <v>25</v>
      </c>
      <c r="AT1875" s="71">
        <f t="shared" si="599"/>
        <v>500</v>
      </c>
    </row>
    <row r="1876" spans="1:47">
      <c r="A1876" s="37" t="s">
        <v>60</v>
      </c>
      <c r="B1876" s="3" t="s">
        <v>38</v>
      </c>
      <c r="C1876" s="11">
        <v>45584.678472222222</v>
      </c>
      <c r="D1876" s="11">
        <v>45584.625</v>
      </c>
      <c r="E1876" s="11" t="s">
        <v>49</v>
      </c>
      <c r="F1876" s="11" t="s">
        <v>40</v>
      </c>
      <c r="G1876" s="3" t="s">
        <v>2053</v>
      </c>
      <c r="H1876" s="3" t="s">
        <v>41</v>
      </c>
      <c r="I1876" s="11">
        <v>45586.25</v>
      </c>
      <c r="J1876" s="12">
        <v>45587.368055555555</v>
      </c>
      <c r="K1876" s="12">
        <v>45587.375</v>
      </c>
      <c r="L1876" s="12">
        <v>45587.375</v>
      </c>
      <c r="M1876" s="12" t="s">
        <v>12</v>
      </c>
      <c r="N1876" s="3" t="s">
        <v>42</v>
      </c>
      <c r="O1876" s="3">
        <v>1</v>
      </c>
      <c r="P1876" s="1">
        <f t="shared" si="580"/>
        <v>43</v>
      </c>
      <c r="Q1876" s="1">
        <f t="shared" si="581"/>
        <v>10</v>
      </c>
      <c r="R1876" s="72">
        <f t="shared" si="582"/>
        <v>45587.368055555555</v>
      </c>
      <c r="S1876" s="73">
        <f t="shared" si="583"/>
        <v>1.5715277777781012</v>
      </c>
      <c r="T1876" s="74">
        <f>Table2[[#This Row],[ETA A OFRECIMIENTO]]*24</f>
        <v>37.716666666674428</v>
      </c>
      <c r="U1876" s="1" t="str">
        <f t="shared" si="584"/>
        <v>YES</v>
      </c>
      <c r="V1876" s="73">
        <f t="shared" si="585"/>
        <v>1.125</v>
      </c>
      <c r="W1876" s="74">
        <f>Table2[[#This Row],[DEL. AVAILABLE A SLOT]]*24</f>
        <v>27</v>
      </c>
      <c r="X1876" s="1" t="str">
        <f t="shared" si="586"/>
        <v>NO</v>
      </c>
      <c r="Y1876" s="73">
        <f t="shared" si="587"/>
        <v>2.6965277777781012</v>
      </c>
      <c r="Z1876" s="74">
        <f>Table2[[#This Row],[ETA A TIMESLOT]]*24</f>
        <v>64.716666666674428</v>
      </c>
      <c r="AA1876" s="73">
        <f t="shared" si="588"/>
        <v>0</v>
      </c>
      <c r="AB1876" s="73" t="str">
        <f t="shared" si="589"/>
        <v>SI</v>
      </c>
      <c r="AC1876" s="74">
        <f>Table2[[#This Row],[PUNTUALIDAD (H)]]*24</f>
        <v>0</v>
      </c>
      <c r="AD1876" s="73">
        <f t="shared" si="590"/>
        <v>2.6965277777781012</v>
      </c>
      <c r="AE1876" s="74">
        <f>Table2[[#This Row],[ATA TO UNLOADING]]*24</f>
        <v>64.716666666674428</v>
      </c>
      <c r="AF1876" s="74" t="str">
        <f>IF(Table2[[#This Row],[ATA TO UNLOADING 2]]&lt;=48,"YES","NO")</f>
        <v>NO</v>
      </c>
      <c r="AG1876" s="75">
        <f t="shared" si="591"/>
        <v>0.375</v>
      </c>
      <c r="AH1876" s="2" t="s">
        <v>42</v>
      </c>
      <c r="AI1876" s="2" t="str">
        <f t="shared" si="592"/>
        <v>MRSU4691653</v>
      </c>
      <c r="AJ1876" s="76" t="str">
        <f t="shared" si="593"/>
        <v>CTU FLEVOKUST BV</v>
      </c>
      <c r="AK1876" s="77">
        <f>IF($M1876="TRUCK",VLOOKUP($AQ1876,Invoicing!$A$17:$B$49,MATCH($AK$1,Invoicing!$A$17:$B$17,0),FALSE),VLOOKUP($AQ1876,Invoicing!$N$17:$O$21,MATCH($AK$1,Invoicing!$N$17:$O$17,0),FALSE))</f>
        <v>380</v>
      </c>
      <c r="AL1876" s="78" t="e">
        <f>VLOOKUP($E1876,Invoicing!$A$1:$H$8,MATCH(TRACKER!$N1879,Invoicing!$A$1:$H$1,0),FALSE)</f>
        <v>#N/A</v>
      </c>
      <c r="AM1876" s="78">
        <v>35</v>
      </c>
      <c r="AN1876" s="78">
        <f t="shared" si="594"/>
        <v>35</v>
      </c>
      <c r="AO1876" s="2">
        <f t="shared" si="595"/>
        <v>2</v>
      </c>
      <c r="AP1876" s="2" t="str">
        <f t="shared" si="596"/>
        <v>WEEK</v>
      </c>
      <c r="AQ1876" s="2" t="str">
        <f t="shared" si="597"/>
        <v>CTU FLEVOKUST BVWEEK</v>
      </c>
      <c r="AR1876" s="71">
        <f t="shared" si="598"/>
        <v>415</v>
      </c>
      <c r="AS1876" s="71">
        <f>VLOOKUP(AJ1876,Invoicing!A:K,10,FALSE)</f>
        <v>0</v>
      </c>
      <c r="AT1876" s="71">
        <f t="shared" si="599"/>
        <v>415</v>
      </c>
    </row>
    <row r="1877" spans="1:47">
      <c r="A1877" s="37" t="s">
        <v>60</v>
      </c>
      <c r="B1877" s="3" t="s">
        <v>38</v>
      </c>
      <c r="C1877" s="11">
        <v>45584.678472222222</v>
      </c>
      <c r="D1877" s="11">
        <v>45584.625</v>
      </c>
      <c r="E1877" s="11" t="s">
        <v>45</v>
      </c>
      <c r="F1877" s="11" t="s">
        <v>40</v>
      </c>
      <c r="G1877" s="3" t="s">
        <v>2054</v>
      </c>
      <c r="H1877" s="3" t="s">
        <v>41</v>
      </c>
      <c r="I1877" s="11">
        <v>45586.25</v>
      </c>
      <c r="J1877" s="12">
        <v>45587.073611111111</v>
      </c>
      <c r="K1877" s="12">
        <v>45587.041666666664</v>
      </c>
      <c r="L1877" s="12">
        <v>45587.076388888891</v>
      </c>
      <c r="M1877" s="61" t="s">
        <v>115</v>
      </c>
      <c r="N1877" s="3" t="s">
        <v>42</v>
      </c>
      <c r="O1877" s="3">
        <v>1</v>
      </c>
      <c r="P1877" s="1">
        <f t="shared" si="580"/>
        <v>43</v>
      </c>
      <c r="Q1877" s="1">
        <f t="shared" si="581"/>
        <v>10</v>
      </c>
      <c r="R1877" s="72">
        <f t="shared" si="582"/>
        <v>45587.073611111111</v>
      </c>
      <c r="S1877" s="73">
        <f t="shared" si="583"/>
        <v>1.5715277777781012</v>
      </c>
      <c r="T1877" s="74">
        <f>Table2[[#This Row],[ETA A OFRECIMIENTO]]*24</f>
        <v>37.716666666674428</v>
      </c>
      <c r="U1877" s="1" t="str">
        <f t="shared" si="584"/>
        <v>YES</v>
      </c>
      <c r="V1877" s="73">
        <f t="shared" si="585"/>
        <v>0.79166666666424135</v>
      </c>
      <c r="W1877" s="74">
        <f>Table2[[#This Row],[DEL. AVAILABLE A SLOT]]*24</f>
        <v>18.999999999941792</v>
      </c>
      <c r="X1877" s="1" t="str">
        <f t="shared" si="586"/>
        <v>SI</v>
      </c>
      <c r="Y1877" s="73">
        <f t="shared" si="587"/>
        <v>2.3631944444423425</v>
      </c>
      <c r="Z1877" s="74">
        <f>Table2[[#This Row],[ETA A TIMESLOT]]*24</f>
        <v>56.71666666661622</v>
      </c>
      <c r="AA1877" s="73">
        <f t="shared" si="588"/>
        <v>3.1944444446708076E-2</v>
      </c>
      <c r="AB1877" s="73" t="str">
        <f t="shared" si="589"/>
        <v>NO</v>
      </c>
      <c r="AC1877" s="74">
        <f>Table2[[#This Row],[PUNTUALIDAD (H)]]*24</f>
        <v>0.76666666672099382</v>
      </c>
      <c r="AD1877" s="73">
        <f t="shared" si="590"/>
        <v>2.3979166666686069</v>
      </c>
      <c r="AE1877" s="74">
        <f>Table2[[#This Row],[ATA TO UNLOADING]]*24</f>
        <v>57.550000000046566</v>
      </c>
      <c r="AF1877" s="74" t="str">
        <f>IF(Table2[[#This Row],[ATA TO UNLOADING 2]]&lt;=48,"YES","NO")</f>
        <v>NO</v>
      </c>
      <c r="AG1877" s="75">
        <f t="shared" si="591"/>
        <v>4.1666666664241347E-2</v>
      </c>
      <c r="AH1877" s="2" t="s">
        <v>24</v>
      </c>
      <c r="AI1877" s="2" t="str">
        <f t="shared" si="592"/>
        <v>MRSU5043629</v>
      </c>
      <c r="AJ1877" s="76" t="str">
        <f t="shared" si="593"/>
        <v>OM TRANSPORT</v>
      </c>
      <c r="AK1877" s="77">
        <f>IF($M1877="TRUCK",VLOOKUP($AQ1877,Invoicing!$A$17:$B$49,MATCH($AK$1,Invoicing!$A$17:$B$17,0),FALSE),VLOOKUP($AQ1877,Invoicing!$N$17:$O$21,MATCH($AK$1,Invoicing!$N$17:$O$17,0),FALSE))</f>
        <v>475</v>
      </c>
      <c r="AL1877" s="78" t="e">
        <f>VLOOKUP($E1877,Invoicing!$A$1:$H$8,MATCH(TRACKER!$N1880,Invoicing!$A$1:$H$1,0),FALSE)</f>
        <v>#N/A</v>
      </c>
      <c r="AM1877" s="78">
        <f>VLOOKUP($E1877,Invoicing!$A$1:$H$8,MATCH(TRACKER!$O$1,Invoicing!$A$1:$H$1,0),FALSE)</f>
        <v>50</v>
      </c>
      <c r="AN1877" s="78">
        <f t="shared" si="594"/>
        <v>50</v>
      </c>
      <c r="AO1877" s="2">
        <f t="shared" si="595"/>
        <v>2</v>
      </c>
      <c r="AP1877" s="2" t="str">
        <f t="shared" si="596"/>
        <v>NIGHT</v>
      </c>
      <c r="AQ1877" s="2" t="str">
        <f t="shared" si="597"/>
        <v>OM TRANSPORTNIGHT</v>
      </c>
      <c r="AR1877" s="71">
        <f t="shared" si="598"/>
        <v>525</v>
      </c>
      <c r="AS1877" s="71">
        <f>VLOOKUP(AJ1877,Invoicing!A:K,10,FALSE)</f>
        <v>25</v>
      </c>
      <c r="AT1877" s="71">
        <f t="shared" si="599"/>
        <v>600</v>
      </c>
      <c r="AU1877" s="55">
        <v>50</v>
      </c>
    </row>
    <row r="1878" spans="1:47">
      <c r="A1878" s="37" t="s">
        <v>60</v>
      </c>
      <c r="B1878" s="3" t="s">
        <v>38</v>
      </c>
      <c r="C1878" s="11">
        <v>45584.678472222222</v>
      </c>
      <c r="D1878" s="11">
        <v>45584.625</v>
      </c>
      <c r="E1878" s="11" t="s">
        <v>49</v>
      </c>
      <c r="F1878" s="11" t="s">
        <v>40</v>
      </c>
      <c r="G1878" s="3" t="s">
        <v>2055</v>
      </c>
      <c r="H1878" s="3" t="s">
        <v>46</v>
      </c>
      <c r="I1878" s="11">
        <v>45586.25</v>
      </c>
      <c r="J1878" s="12">
        <v>45588.241666666669</v>
      </c>
      <c r="K1878" s="12">
        <v>45588.25</v>
      </c>
      <c r="L1878" s="12">
        <v>45588.267361111109</v>
      </c>
      <c r="M1878" s="12" t="s">
        <v>12</v>
      </c>
      <c r="N1878" s="3" t="s">
        <v>42</v>
      </c>
      <c r="O1878" s="3">
        <v>1</v>
      </c>
      <c r="P1878" s="1">
        <f t="shared" si="580"/>
        <v>43</v>
      </c>
      <c r="Q1878" s="1">
        <f t="shared" si="581"/>
        <v>10</v>
      </c>
      <c r="R1878" s="72">
        <f t="shared" si="582"/>
        <v>45588.241666666669</v>
      </c>
      <c r="S1878" s="73">
        <f t="shared" si="583"/>
        <v>1.5715277777781012</v>
      </c>
      <c r="T1878" s="74">
        <f>Table2[[#This Row],[ETA A OFRECIMIENTO]]*24</f>
        <v>37.716666666674428</v>
      </c>
      <c r="U1878" s="1" t="str">
        <f t="shared" si="584"/>
        <v>YES</v>
      </c>
      <c r="V1878" s="73">
        <f t="shared" si="585"/>
        <v>2</v>
      </c>
      <c r="W1878" s="74">
        <f>Table2[[#This Row],[DEL. AVAILABLE A SLOT]]*24</f>
        <v>48</v>
      </c>
      <c r="X1878" s="1" t="str">
        <f t="shared" si="586"/>
        <v>NO</v>
      </c>
      <c r="Y1878" s="73">
        <f t="shared" si="587"/>
        <v>3.5715277777781012</v>
      </c>
      <c r="Z1878" s="74">
        <f>Table2[[#This Row],[ETA A TIMESLOT]]*24</f>
        <v>85.716666666674428</v>
      </c>
      <c r="AA1878" s="73">
        <f t="shared" si="588"/>
        <v>0</v>
      </c>
      <c r="AB1878" s="73" t="str">
        <f t="shared" si="589"/>
        <v>SI</v>
      </c>
      <c r="AC1878" s="74">
        <f>Table2[[#This Row],[PUNTUALIDAD (H)]]*24</f>
        <v>0</v>
      </c>
      <c r="AD1878" s="73">
        <f t="shared" si="590"/>
        <v>3.5888888888875954</v>
      </c>
      <c r="AE1878" s="74">
        <f>Table2[[#This Row],[ATA TO UNLOADING]]*24</f>
        <v>86.133333333302289</v>
      </c>
      <c r="AF1878" s="74" t="str">
        <f>IF(Table2[[#This Row],[ATA TO UNLOADING 2]]&lt;=48,"YES","NO")</f>
        <v>NO</v>
      </c>
      <c r="AG1878" s="75">
        <f t="shared" si="591"/>
        <v>0.25</v>
      </c>
      <c r="AH1878" s="2" t="s">
        <v>42</v>
      </c>
      <c r="AI1878" s="2" t="str">
        <f t="shared" si="592"/>
        <v>MRSU5986160</v>
      </c>
      <c r="AJ1878" s="76" t="str">
        <f t="shared" si="593"/>
        <v>CTU FLEVOKUST BV</v>
      </c>
      <c r="AK1878" s="77">
        <f>IF($M1878="TRUCK",VLOOKUP($AQ1878,Invoicing!$A$17:$B$49,MATCH($AK$1,Invoicing!$A$17:$B$17,0),FALSE),VLOOKUP($AQ1878,Invoicing!$N$17:$O$21,MATCH($AK$1,Invoicing!$N$17:$O$17,0),FALSE))</f>
        <v>380</v>
      </c>
      <c r="AL1878" s="78" t="e">
        <f>VLOOKUP($E1878,Invoicing!$A$1:$H$8,MATCH(TRACKER!$N1881,Invoicing!$A$1:$H$1,0),FALSE)</f>
        <v>#N/A</v>
      </c>
      <c r="AM1878" s="78">
        <v>35</v>
      </c>
      <c r="AN1878" s="78">
        <f t="shared" si="594"/>
        <v>35</v>
      </c>
      <c r="AO1878" s="2">
        <f t="shared" si="595"/>
        <v>3</v>
      </c>
      <c r="AP1878" s="2" t="str">
        <f t="shared" si="596"/>
        <v>WEEK</v>
      </c>
      <c r="AQ1878" s="2" t="str">
        <f t="shared" si="597"/>
        <v>CTU FLEVOKUST BVWEEK</v>
      </c>
      <c r="AR1878" s="71">
        <f t="shared" si="598"/>
        <v>415</v>
      </c>
      <c r="AS1878" s="71">
        <f>VLOOKUP(AJ1878,Invoicing!A:K,10,FALSE)</f>
        <v>0</v>
      </c>
      <c r="AT1878" s="71">
        <f t="shared" si="599"/>
        <v>415</v>
      </c>
    </row>
    <row r="1879" spans="1:47">
      <c r="A1879" s="37" t="s">
        <v>60</v>
      </c>
      <c r="B1879" s="3" t="s">
        <v>38</v>
      </c>
      <c r="C1879" s="11">
        <v>45584.678472222222</v>
      </c>
      <c r="D1879" s="11">
        <v>45584.625</v>
      </c>
      <c r="E1879" s="11" t="s">
        <v>45</v>
      </c>
      <c r="F1879" s="11" t="s">
        <v>40</v>
      </c>
      <c r="G1879" s="3" t="s">
        <v>2056</v>
      </c>
      <c r="H1879" s="3" t="s">
        <v>41</v>
      </c>
      <c r="I1879" s="11">
        <v>45586.25</v>
      </c>
      <c r="J1879" s="12">
        <v>45586.645833333336</v>
      </c>
      <c r="K1879" s="12">
        <v>45586.708333333336</v>
      </c>
      <c r="L1879" s="12">
        <v>45586.677083333336</v>
      </c>
      <c r="M1879" s="61" t="s">
        <v>115</v>
      </c>
      <c r="N1879" s="3" t="s">
        <v>42</v>
      </c>
      <c r="O1879" s="3">
        <v>0</v>
      </c>
      <c r="P1879" s="1">
        <f t="shared" si="580"/>
        <v>43</v>
      </c>
      <c r="Q1879" s="1">
        <f t="shared" si="581"/>
        <v>10</v>
      </c>
      <c r="R1879" s="72">
        <f t="shared" si="582"/>
        <v>45586.645833333336</v>
      </c>
      <c r="S1879" s="73">
        <f t="shared" si="583"/>
        <v>1.5715277777781012</v>
      </c>
      <c r="T1879" s="74">
        <f>Table2[[#This Row],[ETA A OFRECIMIENTO]]*24</f>
        <v>37.716666666674428</v>
      </c>
      <c r="U1879" s="1" t="str">
        <f t="shared" si="584"/>
        <v>YES</v>
      </c>
      <c r="V1879" s="73">
        <f t="shared" si="585"/>
        <v>0.45833333333575865</v>
      </c>
      <c r="W1879" s="74">
        <f>Table2[[#This Row],[DEL. AVAILABLE A SLOT]]*24</f>
        <v>11.000000000058208</v>
      </c>
      <c r="X1879" s="1" t="str">
        <f t="shared" si="586"/>
        <v>SI</v>
      </c>
      <c r="Y1879" s="73">
        <f t="shared" si="587"/>
        <v>2.0298611111138598</v>
      </c>
      <c r="Z1879" s="74">
        <f>Table2[[#This Row],[ETA A TIMESLOT]]*24</f>
        <v>48.716666666732635</v>
      </c>
      <c r="AA1879" s="73">
        <f t="shared" si="588"/>
        <v>0</v>
      </c>
      <c r="AB1879" s="73" t="str">
        <f t="shared" si="589"/>
        <v>SI</v>
      </c>
      <c r="AC1879" s="74">
        <f>Table2[[#This Row],[PUNTUALIDAD (H)]]*24</f>
        <v>0</v>
      </c>
      <c r="AD1879" s="73">
        <f t="shared" si="590"/>
        <v>1.9986111111138598</v>
      </c>
      <c r="AE1879" s="74">
        <f>Table2[[#This Row],[ATA TO UNLOADING]]*24</f>
        <v>47.966666666732635</v>
      </c>
      <c r="AF1879" s="74" t="str">
        <f>IF(Table2[[#This Row],[ATA TO UNLOADING 2]]&lt;=48,"YES","NO")</f>
        <v>YES</v>
      </c>
      <c r="AG1879" s="75">
        <f t="shared" si="591"/>
        <v>0.70833333333575865</v>
      </c>
      <c r="AH1879" s="2" t="s">
        <v>42</v>
      </c>
      <c r="AI1879" s="2" t="str">
        <f t="shared" si="592"/>
        <v>MRSU6137260</v>
      </c>
      <c r="AJ1879" s="76" t="str">
        <f t="shared" si="593"/>
        <v>OM TRANSPORT</v>
      </c>
      <c r="AK1879" s="77">
        <f>IF($M1879="TRUCK",VLOOKUP($AQ1879,Invoicing!$A$17:$B$49,MATCH($AK$1,Invoicing!$A$17:$B$17,0),FALSE),VLOOKUP($AQ1879,Invoicing!$N$17:$O$21,MATCH($AK$1,Invoicing!$N$17:$O$17,0),FALSE))</f>
        <v>475</v>
      </c>
      <c r="AL1879" s="78" t="e">
        <f>VLOOKUP($E1879,Invoicing!$A$1:$H$8,MATCH(TRACKER!$N1882,Invoicing!$A$1:$H$1,0),FALSE)</f>
        <v>#N/A</v>
      </c>
      <c r="AM1879" s="78">
        <f>VLOOKUP($E1879,Invoicing!$A$1:$H$8,MATCH(TRACKER!$O$1,Invoicing!$A$1:$H$1,0),FALSE)</f>
        <v>50</v>
      </c>
      <c r="AN1879" s="78">
        <f t="shared" si="594"/>
        <v>0</v>
      </c>
      <c r="AO1879" s="2">
        <f t="shared" si="595"/>
        <v>1</v>
      </c>
      <c r="AP1879" s="2" t="str">
        <f t="shared" si="596"/>
        <v>WEEK</v>
      </c>
      <c r="AQ1879" s="2" t="str">
        <f t="shared" si="597"/>
        <v>OM TRANSPORTWEEK</v>
      </c>
      <c r="AR1879" s="71">
        <f t="shared" si="598"/>
        <v>475</v>
      </c>
      <c r="AS1879" s="71">
        <f>VLOOKUP(AJ1879,Invoicing!A:K,10,FALSE)</f>
        <v>25</v>
      </c>
      <c r="AT1879" s="71">
        <f t="shared" si="599"/>
        <v>500</v>
      </c>
    </row>
    <row r="1880" spans="1:47">
      <c r="A1880" s="37" t="s">
        <v>60</v>
      </c>
      <c r="B1880" s="3" t="s">
        <v>38</v>
      </c>
      <c r="C1880" s="11">
        <v>45584.678472222222</v>
      </c>
      <c r="D1880" s="11">
        <v>45584.625</v>
      </c>
      <c r="E1880" s="11" t="s">
        <v>49</v>
      </c>
      <c r="F1880" s="11" t="s">
        <v>40</v>
      </c>
      <c r="G1880" s="3" t="s">
        <v>2057</v>
      </c>
      <c r="H1880" s="3" t="s">
        <v>41</v>
      </c>
      <c r="I1880" s="11">
        <v>45586.25</v>
      </c>
      <c r="J1880" s="12">
        <v>45588.402777777781</v>
      </c>
      <c r="K1880" s="12">
        <v>45588.416666666664</v>
      </c>
      <c r="L1880" s="12">
        <v>45588.409722222219</v>
      </c>
      <c r="M1880" s="12" t="s">
        <v>12</v>
      </c>
      <c r="N1880" s="3" t="s">
        <v>42</v>
      </c>
      <c r="O1880" s="3">
        <v>1</v>
      </c>
      <c r="P1880" s="1">
        <f t="shared" si="580"/>
        <v>43</v>
      </c>
      <c r="Q1880" s="1">
        <f t="shared" si="581"/>
        <v>10</v>
      </c>
      <c r="R1880" s="72">
        <f t="shared" si="582"/>
        <v>45588.402777777781</v>
      </c>
      <c r="S1880" s="73">
        <f t="shared" si="583"/>
        <v>1.5715277777781012</v>
      </c>
      <c r="T1880" s="74">
        <f>Table2[[#This Row],[ETA A OFRECIMIENTO]]*24</f>
        <v>37.716666666674428</v>
      </c>
      <c r="U1880" s="1" t="str">
        <f t="shared" si="584"/>
        <v>YES</v>
      </c>
      <c r="V1880" s="73">
        <f t="shared" si="585"/>
        <v>2.1666666666642413</v>
      </c>
      <c r="W1880" s="74">
        <f>Table2[[#This Row],[DEL. AVAILABLE A SLOT]]*24</f>
        <v>51.999999999941792</v>
      </c>
      <c r="X1880" s="1" t="str">
        <f t="shared" si="586"/>
        <v>NO</v>
      </c>
      <c r="Y1880" s="73">
        <f t="shared" si="587"/>
        <v>3.7381944444423425</v>
      </c>
      <c r="Z1880" s="74">
        <f>Table2[[#This Row],[ETA A TIMESLOT]]*24</f>
        <v>89.71666666661622</v>
      </c>
      <c r="AA1880" s="73">
        <f t="shared" si="588"/>
        <v>0</v>
      </c>
      <c r="AB1880" s="73" t="str">
        <f t="shared" si="589"/>
        <v>SI</v>
      </c>
      <c r="AC1880" s="74">
        <f>Table2[[#This Row],[PUNTUALIDAD (H)]]*24</f>
        <v>0</v>
      </c>
      <c r="AD1880" s="73">
        <f t="shared" si="590"/>
        <v>3.7312499999970896</v>
      </c>
      <c r="AE1880" s="74">
        <f>Table2[[#This Row],[ATA TO UNLOADING]]*24</f>
        <v>89.549999999930151</v>
      </c>
      <c r="AF1880" s="74" t="str">
        <f>IF(Table2[[#This Row],[ATA TO UNLOADING 2]]&lt;=48,"YES","NO")</f>
        <v>NO</v>
      </c>
      <c r="AG1880" s="75">
        <f t="shared" si="591"/>
        <v>0.41666666666424135</v>
      </c>
      <c r="AH1880" s="2" t="s">
        <v>42</v>
      </c>
      <c r="AI1880" s="2" t="str">
        <f t="shared" si="592"/>
        <v>MRSU6259510</v>
      </c>
      <c r="AJ1880" s="76" t="str">
        <f t="shared" si="593"/>
        <v>CTU FLEVOKUST BV</v>
      </c>
      <c r="AK1880" s="77">
        <f>IF($M1880="TRUCK",VLOOKUP($AQ1880,Invoicing!$A$17:$B$49,MATCH($AK$1,Invoicing!$A$17:$B$17,0),FALSE),VLOOKUP($AQ1880,Invoicing!$N$17:$O$21,MATCH($AK$1,Invoicing!$N$17:$O$17,0),FALSE))</f>
        <v>380</v>
      </c>
      <c r="AL1880" s="78" t="e">
        <f>VLOOKUP($E1880,Invoicing!$A$1:$H$8,MATCH(TRACKER!$N1883,Invoicing!$A$1:$H$1,0),FALSE)</f>
        <v>#N/A</v>
      </c>
      <c r="AM1880" s="78">
        <v>35</v>
      </c>
      <c r="AN1880" s="78">
        <f t="shared" si="594"/>
        <v>35</v>
      </c>
      <c r="AO1880" s="2">
        <f t="shared" si="595"/>
        <v>3</v>
      </c>
      <c r="AP1880" s="2" t="str">
        <f t="shared" si="596"/>
        <v>WEEK</v>
      </c>
      <c r="AQ1880" s="2" t="str">
        <f t="shared" si="597"/>
        <v>CTU FLEVOKUST BVWEEK</v>
      </c>
      <c r="AR1880" s="71">
        <f t="shared" si="598"/>
        <v>415</v>
      </c>
      <c r="AS1880" s="71">
        <f>VLOOKUP(AJ1880,Invoicing!A:K,10,FALSE)</f>
        <v>0</v>
      </c>
      <c r="AT1880" s="71">
        <f t="shared" si="599"/>
        <v>415</v>
      </c>
    </row>
    <row r="1881" spans="1:47">
      <c r="A1881" s="37" t="s">
        <v>60</v>
      </c>
      <c r="B1881" s="3" t="s">
        <v>38</v>
      </c>
      <c r="C1881" s="11">
        <v>45584.678472222222</v>
      </c>
      <c r="D1881" s="11">
        <v>45584.625</v>
      </c>
      <c r="E1881" s="11" t="s">
        <v>44</v>
      </c>
      <c r="F1881" s="11" t="s">
        <v>40</v>
      </c>
      <c r="G1881" s="3" t="s">
        <v>2058</v>
      </c>
      <c r="H1881" s="3" t="s">
        <v>2821</v>
      </c>
      <c r="I1881" s="11">
        <v>45586.25</v>
      </c>
      <c r="J1881" s="12">
        <v>45586.279861111114</v>
      </c>
      <c r="K1881" s="12">
        <v>45586.25</v>
      </c>
      <c r="L1881" s="12">
        <v>45586.324305555558</v>
      </c>
      <c r="M1881" s="61" t="s">
        <v>115</v>
      </c>
      <c r="N1881" s="3" t="s">
        <v>42</v>
      </c>
      <c r="O1881" s="3">
        <v>0</v>
      </c>
      <c r="P1881" s="1">
        <f t="shared" si="580"/>
        <v>43</v>
      </c>
      <c r="Q1881" s="1">
        <f t="shared" si="581"/>
        <v>10</v>
      </c>
      <c r="R1881" s="72">
        <f t="shared" si="582"/>
        <v>45586.279861111114</v>
      </c>
      <c r="S1881" s="73">
        <f t="shared" si="583"/>
        <v>1.5715277777781012</v>
      </c>
      <c r="T1881" s="74">
        <f>Table2[[#This Row],[ETA A OFRECIMIENTO]]*24</f>
        <v>37.716666666674428</v>
      </c>
      <c r="U1881" s="1" t="str">
        <f t="shared" si="584"/>
        <v>YES</v>
      </c>
      <c r="V1881" s="73">
        <f t="shared" si="585"/>
        <v>0</v>
      </c>
      <c r="W1881" s="74">
        <f>Table2[[#This Row],[DEL. AVAILABLE A SLOT]]*24</f>
        <v>0</v>
      </c>
      <c r="X1881" s="1" t="str">
        <f t="shared" si="586"/>
        <v>SI</v>
      </c>
      <c r="Y1881" s="73">
        <f t="shared" si="587"/>
        <v>1.5715277777781012</v>
      </c>
      <c r="Z1881" s="74">
        <f>Table2[[#This Row],[ETA A TIMESLOT]]*24</f>
        <v>37.716666666674428</v>
      </c>
      <c r="AA1881" s="73">
        <f t="shared" si="588"/>
        <v>2.9861111113859806E-2</v>
      </c>
      <c r="AB1881" s="73" t="str">
        <f t="shared" si="589"/>
        <v>SI</v>
      </c>
      <c r="AC1881" s="74">
        <f>Table2[[#This Row],[PUNTUALIDAD (H)]]*24</f>
        <v>0.71666666673263535</v>
      </c>
      <c r="AD1881" s="73">
        <f t="shared" si="590"/>
        <v>1.6458333333357587</v>
      </c>
      <c r="AE1881" s="74">
        <f>Table2[[#This Row],[ATA TO UNLOADING]]*24</f>
        <v>39.500000000058208</v>
      </c>
      <c r="AF1881" s="74" t="str">
        <f>IF(Table2[[#This Row],[ATA TO UNLOADING 2]]&lt;=48,"YES","NO")</f>
        <v>YES</v>
      </c>
      <c r="AG1881" s="75">
        <f t="shared" si="591"/>
        <v>0.25</v>
      </c>
      <c r="AH1881" s="2" t="s">
        <v>42</v>
      </c>
      <c r="AI1881" s="2" t="str">
        <f t="shared" si="592"/>
        <v>MRSU6551882</v>
      </c>
      <c r="AJ1881" s="76" t="str">
        <f t="shared" si="593"/>
        <v>MSI</v>
      </c>
      <c r="AK1881" s="77">
        <f>IF($M1881="TRUCK",VLOOKUP($AQ1881,Invoicing!$A$17:$B$49,MATCH($AK$1,Invoicing!$A$17:$B$17,0),FALSE),VLOOKUP($AQ1881,Invoicing!$N$17:$O$21,MATCH($AK$1,Invoicing!$N$17:$O$17,0),FALSE))</f>
        <v>480</v>
      </c>
      <c r="AL1881" s="78" t="e">
        <f>VLOOKUP($E1881,Invoicing!$A$1:$H$8,MATCH(TRACKER!$N1884,Invoicing!$A$1:$H$1,0),FALSE)</f>
        <v>#N/A</v>
      </c>
      <c r="AM1881" s="78">
        <f>VLOOKUP($E1881,Invoicing!$A$1:$H$8,MATCH(TRACKER!$O$1,Invoicing!$A$1:$H$1,0),FALSE)</f>
        <v>50</v>
      </c>
      <c r="AN1881" s="78">
        <f t="shared" si="594"/>
        <v>0</v>
      </c>
      <c r="AO1881" s="2">
        <f t="shared" si="595"/>
        <v>1</v>
      </c>
      <c r="AP1881" s="2" t="str">
        <f t="shared" si="596"/>
        <v>WEEK</v>
      </c>
      <c r="AQ1881" s="2" t="str">
        <f t="shared" si="597"/>
        <v>MSIWEEK</v>
      </c>
      <c r="AR1881" s="71">
        <f t="shared" si="598"/>
        <v>480</v>
      </c>
      <c r="AS1881" s="71">
        <f>VLOOKUP(AJ1881,Invoicing!A:K,10,FALSE)</f>
        <v>25</v>
      </c>
      <c r="AT1881" s="71">
        <f t="shared" si="599"/>
        <v>505</v>
      </c>
    </row>
    <row r="1882" spans="1:47">
      <c r="A1882" s="37" t="s">
        <v>60</v>
      </c>
      <c r="B1882" s="3" t="s">
        <v>38</v>
      </c>
      <c r="C1882" s="11">
        <v>45584.678472222222</v>
      </c>
      <c r="D1882" s="11">
        <v>45584.625</v>
      </c>
      <c r="E1882" s="11" t="s">
        <v>49</v>
      </c>
      <c r="F1882" s="11" t="s">
        <v>40</v>
      </c>
      <c r="G1882" s="3" t="s">
        <v>2059</v>
      </c>
      <c r="H1882" s="3" t="s">
        <v>41</v>
      </c>
      <c r="I1882" s="11">
        <v>45586.25</v>
      </c>
      <c r="J1882" s="12">
        <v>45587.590277777781</v>
      </c>
      <c r="K1882" s="12">
        <v>45587.583333333336</v>
      </c>
      <c r="L1882" s="12">
        <v>45587.597222222219</v>
      </c>
      <c r="M1882" s="12" t="s">
        <v>12</v>
      </c>
      <c r="N1882" s="3" t="s">
        <v>42</v>
      </c>
      <c r="O1882" s="3">
        <v>1</v>
      </c>
      <c r="P1882" s="1">
        <f t="shared" si="580"/>
        <v>43</v>
      </c>
      <c r="Q1882" s="1">
        <f t="shared" si="581"/>
        <v>10</v>
      </c>
      <c r="R1882" s="72">
        <f t="shared" si="582"/>
        <v>45587.590277777781</v>
      </c>
      <c r="S1882" s="73">
        <f t="shared" si="583"/>
        <v>1.5715277777781012</v>
      </c>
      <c r="T1882" s="74">
        <f>Table2[[#This Row],[ETA A OFRECIMIENTO]]*24</f>
        <v>37.716666666674428</v>
      </c>
      <c r="U1882" s="1" t="str">
        <f t="shared" si="584"/>
        <v>YES</v>
      </c>
      <c r="V1882" s="73">
        <f t="shared" si="585"/>
        <v>1.3333333333357587</v>
      </c>
      <c r="W1882" s="74">
        <f>Table2[[#This Row],[DEL. AVAILABLE A SLOT]]*24</f>
        <v>32.000000000058208</v>
      </c>
      <c r="X1882" s="1" t="str">
        <f t="shared" si="586"/>
        <v>NO</v>
      </c>
      <c r="Y1882" s="73">
        <f t="shared" si="587"/>
        <v>2.9048611111138598</v>
      </c>
      <c r="Z1882" s="74">
        <f>Table2[[#This Row],[ETA A TIMESLOT]]*24</f>
        <v>69.716666666732635</v>
      </c>
      <c r="AA1882" s="73">
        <f t="shared" si="588"/>
        <v>6.9444444452528842E-3</v>
      </c>
      <c r="AB1882" s="73" t="str">
        <f t="shared" si="589"/>
        <v>SI</v>
      </c>
      <c r="AC1882" s="74">
        <f>Table2[[#This Row],[PUNTUALIDAD (H)]]*24</f>
        <v>0.16666666668606922</v>
      </c>
      <c r="AD1882" s="73">
        <f t="shared" si="590"/>
        <v>2.9187499999970896</v>
      </c>
      <c r="AE1882" s="74">
        <f>Table2[[#This Row],[ATA TO UNLOADING]]*24</f>
        <v>70.049999999930151</v>
      </c>
      <c r="AF1882" s="74" t="str">
        <f>IF(Table2[[#This Row],[ATA TO UNLOADING 2]]&lt;=48,"YES","NO")</f>
        <v>NO</v>
      </c>
      <c r="AG1882" s="75">
        <f t="shared" si="591"/>
        <v>0.58333333333575865</v>
      </c>
      <c r="AH1882" s="2" t="s">
        <v>42</v>
      </c>
      <c r="AI1882" s="2" t="str">
        <f t="shared" si="592"/>
        <v>MSKU0121815</v>
      </c>
      <c r="AJ1882" s="76" t="str">
        <f t="shared" si="593"/>
        <v>CTU FLEVOKUST BV</v>
      </c>
      <c r="AK1882" s="77">
        <f>IF($M1882="TRUCK",VLOOKUP($AQ1882,Invoicing!$A$17:$B$49,MATCH($AK$1,Invoicing!$A$17:$B$17,0),FALSE),VLOOKUP($AQ1882,Invoicing!$N$17:$O$21,MATCH($AK$1,Invoicing!$N$17:$O$17,0),FALSE))</f>
        <v>380</v>
      </c>
      <c r="AL1882" s="78" t="e">
        <f>VLOOKUP($E1882,Invoicing!$A$1:$H$8,MATCH(TRACKER!$N1885,Invoicing!$A$1:$H$1,0),FALSE)</f>
        <v>#N/A</v>
      </c>
      <c r="AM1882" s="78">
        <v>35</v>
      </c>
      <c r="AN1882" s="78">
        <f t="shared" si="594"/>
        <v>35</v>
      </c>
      <c r="AO1882" s="2">
        <f t="shared" si="595"/>
        <v>2</v>
      </c>
      <c r="AP1882" s="2" t="str">
        <f t="shared" si="596"/>
        <v>WEEK</v>
      </c>
      <c r="AQ1882" s="2" t="str">
        <f t="shared" si="597"/>
        <v>CTU FLEVOKUST BVWEEK</v>
      </c>
      <c r="AR1882" s="71">
        <f t="shared" si="598"/>
        <v>415</v>
      </c>
      <c r="AS1882" s="71">
        <f>VLOOKUP(AJ1882,Invoicing!A:K,10,FALSE)</f>
        <v>0</v>
      </c>
      <c r="AT1882" s="71">
        <f t="shared" si="599"/>
        <v>415</v>
      </c>
    </row>
    <row r="1883" spans="1:47">
      <c r="A1883" s="37" t="s">
        <v>60</v>
      </c>
      <c r="B1883" s="3" t="s">
        <v>38</v>
      </c>
      <c r="C1883" s="11">
        <v>45584.678472222222</v>
      </c>
      <c r="D1883" s="11">
        <v>45584.625</v>
      </c>
      <c r="E1883" s="11" t="s">
        <v>44</v>
      </c>
      <c r="F1883" s="11" t="s">
        <v>40</v>
      </c>
      <c r="G1883" s="3" t="s">
        <v>2060</v>
      </c>
      <c r="H1883" s="3" t="s">
        <v>2821</v>
      </c>
      <c r="I1883" s="11">
        <v>45586.25</v>
      </c>
      <c r="J1883" s="12">
        <v>45586.784722222219</v>
      </c>
      <c r="K1883" s="12">
        <v>45586.75</v>
      </c>
      <c r="L1883" s="12">
        <v>45586.833333333336</v>
      </c>
      <c r="M1883" s="61" t="s">
        <v>115</v>
      </c>
      <c r="N1883" s="3" t="s">
        <v>42</v>
      </c>
      <c r="O1883" s="3">
        <v>0</v>
      </c>
      <c r="P1883" s="1">
        <f t="shared" si="580"/>
        <v>43</v>
      </c>
      <c r="Q1883" s="1">
        <f t="shared" si="581"/>
        <v>10</v>
      </c>
      <c r="R1883" s="72">
        <f t="shared" si="582"/>
        <v>45586.784722222219</v>
      </c>
      <c r="S1883" s="73">
        <f t="shared" si="583"/>
        <v>1.5715277777781012</v>
      </c>
      <c r="T1883" s="74">
        <f>Table2[[#This Row],[ETA A OFRECIMIENTO]]*24</f>
        <v>37.716666666674428</v>
      </c>
      <c r="U1883" s="1" t="str">
        <f t="shared" si="584"/>
        <v>YES</v>
      </c>
      <c r="V1883" s="73">
        <f t="shared" si="585"/>
        <v>0.5</v>
      </c>
      <c r="W1883" s="74">
        <f>Table2[[#This Row],[DEL. AVAILABLE A SLOT]]*24</f>
        <v>12</v>
      </c>
      <c r="X1883" s="1" t="str">
        <f t="shared" si="586"/>
        <v>SI</v>
      </c>
      <c r="Y1883" s="73">
        <f t="shared" si="587"/>
        <v>2.0715277777781012</v>
      </c>
      <c r="Z1883" s="74">
        <f>Table2[[#This Row],[ETA A TIMESLOT]]*24</f>
        <v>49.716666666674428</v>
      </c>
      <c r="AA1883" s="73">
        <f t="shared" si="588"/>
        <v>3.4722222218988463E-2</v>
      </c>
      <c r="AB1883" s="73" t="str">
        <f t="shared" si="589"/>
        <v>NO</v>
      </c>
      <c r="AC1883" s="74">
        <f>Table2[[#This Row],[PUNTUALIDAD (H)]]*24</f>
        <v>0.83333333325572312</v>
      </c>
      <c r="AD1883" s="73">
        <f t="shared" si="590"/>
        <v>2.1548611111138598</v>
      </c>
      <c r="AE1883" s="74">
        <f>Table2[[#This Row],[ATA TO UNLOADING]]*24</f>
        <v>51.716666666732635</v>
      </c>
      <c r="AF1883" s="74" t="str">
        <f>IF(Table2[[#This Row],[ATA TO UNLOADING 2]]&lt;=48,"YES","NO")</f>
        <v>NO</v>
      </c>
      <c r="AG1883" s="75">
        <f t="shared" si="591"/>
        <v>0.75</v>
      </c>
      <c r="AH1883" s="2" t="s">
        <v>42</v>
      </c>
      <c r="AI1883" s="2" t="str">
        <f t="shared" si="592"/>
        <v>MSKU0352434</v>
      </c>
      <c r="AJ1883" s="76" t="str">
        <f t="shared" si="593"/>
        <v>MSI</v>
      </c>
      <c r="AK1883" s="77">
        <f>IF($M1883="TRUCK",VLOOKUP($AQ1883,Invoicing!$A$17:$B$49,MATCH($AK$1,Invoicing!$A$17:$B$17,0),FALSE),VLOOKUP($AQ1883,Invoicing!$N$17:$O$21,MATCH($AK$1,Invoicing!$N$17:$O$17,0),FALSE))</f>
        <v>480</v>
      </c>
      <c r="AL1883" s="78" t="e">
        <f>VLOOKUP($E1883,Invoicing!$A$1:$H$8,MATCH(TRACKER!$N1886,Invoicing!$A$1:$H$1,0),FALSE)</f>
        <v>#N/A</v>
      </c>
      <c r="AM1883" s="78">
        <f>VLOOKUP($E1883,Invoicing!$A$1:$H$8,MATCH(TRACKER!$O$1,Invoicing!$A$1:$H$1,0),FALSE)</f>
        <v>50</v>
      </c>
      <c r="AN1883" s="78">
        <f t="shared" si="594"/>
        <v>0</v>
      </c>
      <c r="AO1883" s="2">
        <f t="shared" si="595"/>
        <v>1</v>
      </c>
      <c r="AP1883" s="2" t="str">
        <f t="shared" si="596"/>
        <v>WEEK</v>
      </c>
      <c r="AQ1883" s="2" t="str">
        <f t="shared" si="597"/>
        <v>MSIWEEK</v>
      </c>
      <c r="AR1883" s="71">
        <f t="shared" si="598"/>
        <v>480</v>
      </c>
      <c r="AS1883" s="71">
        <f>VLOOKUP(AJ1883,Invoicing!A:K,10,FALSE)</f>
        <v>25</v>
      </c>
      <c r="AT1883" s="71">
        <f t="shared" si="599"/>
        <v>505</v>
      </c>
    </row>
    <row r="1884" spans="1:47">
      <c r="A1884" s="37" t="s">
        <v>60</v>
      </c>
      <c r="B1884" s="3" t="s">
        <v>38</v>
      </c>
      <c r="C1884" s="11">
        <v>45584.678472222222</v>
      </c>
      <c r="D1884" s="11">
        <v>45584.625</v>
      </c>
      <c r="E1884" s="11" t="s">
        <v>44</v>
      </c>
      <c r="F1884" s="11" t="s">
        <v>40</v>
      </c>
      <c r="G1884" s="3" t="s">
        <v>2061</v>
      </c>
      <c r="H1884" s="3" t="s">
        <v>2821</v>
      </c>
      <c r="I1884" s="11">
        <v>45586.25</v>
      </c>
      <c r="J1884" s="12">
        <v>45586.900694444441</v>
      </c>
      <c r="K1884" s="12">
        <v>45586.875</v>
      </c>
      <c r="L1884" s="12">
        <v>45586.916666666664</v>
      </c>
      <c r="M1884" s="12" t="s">
        <v>115</v>
      </c>
      <c r="N1884" s="3" t="s">
        <v>42</v>
      </c>
      <c r="O1884" s="3">
        <v>0</v>
      </c>
      <c r="P1884" s="1">
        <f t="shared" si="580"/>
        <v>43</v>
      </c>
      <c r="Q1884" s="1">
        <f t="shared" si="581"/>
        <v>10</v>
      </c>
      <c r="R1884" s="72">
        <f t="shared" si="582"/>
        <v>45586.900694444441</v>
      </c>
      <c r="S1884" s="73">
        <f t="shared" si="583"/>
        <v>1.5715277777781012</v>
      </c>
      <c r="T1884" s="74">
        <f>Table2[[#This Row],[ETA A OFRECIMIENTO]]*24</f>
        <v>37.716666666674428</v>
      </c>
      <c r="U1884" s="1" t="str">
        <f t="shared" si="584"/>
        <v>YES</v>
      </c>
      <c r="V1884" s="73">
        <f t="shared" si="585"/>
        <v>0.625</v>
      </c>
      <c r="W1884" s="74">
        <f>Table2[[#This Row],[DEL. AVAILABLE A SLOT]]*24</f>
        <v>15</v>
      </c>
      <c r="X1884" s="1" t="str">
        <f t="shared" si="586"/>
        <v>SI</v>
      </c>
      <c r="Y1884" s="73">
        <f t="shared" si="587"/>
        <v>2.1965277777781012</v>
      </c>
      <c r="Z1884" s="74">
        <f>Table2[[#This Row],[ETA A TIMESLOT]]*24</f>
        <v>52.716666666674428</v>
      </c>
      <c r="AA1884" s="73">
        <f t="shared" si="588"/>
        <v>2.569444444088731E-2</v>
      </c>
      <c r="AB1884" s="73" t="str">
        <f t="shared" si="589"/>
        <v>SI</v>
      </c>
      <c r="AC1884" s="74">
        <f>Table2[[#This Row],[PUNTUALIDAD (H)]]*24</f>
        <v>0.61666666658129543</v>
      </c>
      <c r="AD1884" s="73">
        <f t="shared" si="590"/>
        <v>2.2381944444423425</v>
      </c>
      <c r="AE1884" s="74">
        <f>Table2[[#This Row],[ATA TO UNLOADING]]*24</f>
        <v>53.71666666661622</v>
      </c>
      <c r="AF1884" s="74" t="str">
        <f>IF(Table2[[#This Row],[ATA TO UNLOADING 2]]&lt;=48,"YES","NO")</f>
        <v>NO</v>
      </c>
      <c r="AG1884" s="75">
        <f t="shared" si="591"/>
        <v>0.875</v>
      </c>
      <c r="AH1884" s="2" t="s">
        <v>24</v>
      </c>
      <c r="AI1884" s="2" t="str">
        <f t="shared" si="592"/>
        <v>MSKU0595440</v>
      </c>
      <c r="AJ1884" s="76" t="str">
        <f t="shared" si="593"/>
        <v>MSI</v>
      </c>
      <c r="AK1884" s="77">
        <f>IF($M1884="TRUCK",VLOOKUP($AQ1884,Invoicing!$A$17:$B$49,MATCH($AK$1,Invoicing!$A$17:$B$17,0),FALSE),VLOOKUP($AQ1884,Invoicing!$N$17:$O$21,MATCH($AK$1,Invoicing!$N$17:$O$17,0),FALSE))</f>
        <v>530</v>
      </c>
      <c r="AL1884" s="78" t="e">
        <f>VLOOKUP($E1884,Invoicing!$A$1:$H$8,MATCH(TRACKER!$N1887,Invoicing!$A$1:$H$1,0),FALSE)</f>
        <v>#N/A</v>
      </c>
      <c r="AM1884" s="78">
        <f>VLOOKUP($E1884,Invoicing!$A$1:$H$8,MATCH(TRACKER!$O$1,Invoicing!$A$1:$H$1,0),FALSE)</f>
        <v>50</v>
      </c>
      <c r="AN1884" s="78">
        <f t="shared" si="594"/>
        <v>0</v>
      </c>
      <c r="AO1884" s="2">
        <f t="shared" si="595"/>
        <v>1</v>
      </c>
      <c r="AP1884" s="2" t="str">
        <f t="shared" si="596"/>
        <v>NIGHT</v>
      </c>
      <c r="AQ1884" s="2" t="str">
        <f t="shared" si="597"/>
        <v>MSINIGHT</v>
      </c>
      <c r="AR1884" s="71">
        <f t="shared" si="598"/>
        <v>530</v>
      </c>
      <c r="AS1884" s="71">
        <f>VLOOKUP(AJ1884,Invoicing!A:K,10,FALSE)</f>
        <v>25</v>
      </c>
      <c r="AT1884" s="71">
        <f t="shared" si="599"/>
        <v>555</v>
      </c>
    </row>
    <row r="1885" spans="1:47">
      <c r="A1885" s="37" t="s">
        <v>60</v>
      </c>
      <c r="B1885" s="3" t="s">
        <v>38</v>
      </c>
      <c r="C1885" s="11">
        <v>45584.678472222222</v>
      </c>
      <c r="D1885" s="11">
        <v>45584.625</v>
      </c>
      <c r="E1885" s="11" t="s">
        <v>45</v>
      </c>
      <c r="F1885" s="11" t="s">
        <v>40</v>
      </c>
      <c r="G1885" s="3" t="s">
        <v>2062</v>
      </c>
      <c r="H1885" s="3" t="s">
        <v>2821</v>
      </c>
      <c r="I1885" s="11">
        <v>45586.25</v>
      </c>
      <c r="J1885" s="12">
        <v>45586.411805555559</v>
      </c>
      <c r="K1885" s="12">
        <v>45586.375</v>
      </c>
      <c r="L1885" s="12">
        <v>45586.4375</v>
      </c>
      <c r="M1885" s="61" t="s">
        <v>115</v>
      </c>
      <c r="N1885" s="3" t="s">
        <v>42</v>
      </c>
      <c r="O1885" s="3">
        <v>0</v>
      </c>
      <c r="P1885" s="1">
        <f t="shared" si="580"/>
        <v>43</v>
      </c>
      <c r="Q1885" s="1">
        <f t="shared" si="581"/>
        <v>10</v>
      </c>
      <c r="R1885" s="72">
        <f t="shared" si="582"/>
        <v>45586.411805555559</v>
      </c>
      <c r="S1885" s="73">
        <f t="shared" si="583"/>
        <v>1.5715277777781012</v>
      </c>
      <c r="T1885" s="74">
        <f>Table2[[#This Row],[ETA A OFRECIMIENTO]]*24</f>
        <v>37.716666666674428</v>
      </c>
      <c r="U1885" s="1" t="str">
        <f t="shared" si="584"/>
        <v>YES</v>
      </c>
      <c r="V1885" s="73">
        <f t="shared" si="585"/>
        <v>0.125</v>
      </c>
      <c r="W1885" s="74">
        <f>Table2[[#This Row],[DEL. AVAILABLE A SLOT]]*24</f>
        <v>3</v>
      </c>
      <c r="X1885" s="1" t="str">
        <f t="shared" si="586"/>
        <v>SI</v>
      </c>
      <c r="Y1885" s="73">
        <f t="shared" si="587"/>
        <v>1.6965277777781012</v>
      </c>
      <c r="Z1885" s="74">
        <f>Table2[[#This Row],[ETA A TIMESLOT]]*24</f>
        <v>40.716666666674428</v>
      </c>
      <c r="AA1885" s="73">
        <f t="shared" si="588"/>
        <v>3.680555555911269E-2</v>
      </c>
      <c r="AB1885" s="73" t="str">
        <f t="shared" si="589"/>
        <v>NO</v>
      </c>
      <c r="AC1885" s="74">
        <f>Table2[[#This Row],[PUNTUALIDAD (H)]]*24</f>
        <v>0.88333333341870457</v>
      </c>
      <c r="AD1885" s="73">
        <f t="shared" si="590"/>
        <v>1.7590277777781012</v>
      </c>
      <c r="AE1885" s="74">
        <f>Table2[[#This Row],[ATA TO UNLOADING]]*24</f>
        <v>42.216666666674428</v>
      </c>
      <c r="AF1885" s="74" t="str">
        <f>IF(Table2[[#This Row],[ATA TO UNLOADING 2]]&lt;=48,"YES","NO")</f>
        <v>YES</v>
      </c>
      <c r="AG1885" s="75">
        <f t="shared" si="591"/>
        <v>0.375</v>
      </c>
      <c r="AH1885" s="2" t="s">
        <v>42</v>
      </c>
      <c r="AI1885" s="2" t="str">
        <f t="shared" si="592"/>
        <v>MSKU1239844</v>
      </c>
      <c r="AJ1885" s="76" t="str">
        <f t="shared" si="593"/>
        <v>OM TRANSPORT</v>
      </c>
      <c r="AK1885" s="77">
        <f>IF($M1885="TRUCK",VLOOKUP($AQ1885,Invoicing!$A$17:$B$49,MATCH($AK$1,Invoicing!$A$17:$B$17,0),FALSE),VLOOKUP($AQ1885,Invoicing!$N$17:$O$21,MATCH($AK$1,Invoicing!$N$17:$O$17,0),FALSE))</f>
        <v>475</v>
      </c>
      <c r="AL1885" s="78">
        <f>VLOOKUP($E1885,Invoicing!$A$1:$H$8,MATCH(TRACKER!$N1888,Invoicing!$A$1:$H$1,0),FALSE)</f>
        <v>110</v>
      </c>
      <c r="AM1885" s="78">
        <f>VLOOKUP($E1885,Invoicing!$A$1:$H$8,MATCH(TRACKER!$O$1,Invoicing!$A$1:$H$1,0),FALSE)</f>
        <v>50</v>
      </c>
      <c r="AN1885" s="78">
        <f t="shared" si="594"/>
        <v>0</v>
      </c>
      <c r="AO1885" s="2">
        <f t="shared" si="595"/>
        <v>1</v>
      </c>
      <c r="AP1885" s="2" t="str">
        <f t="shared" si="596"/>
        <v>WEEK</v>
      </c>
      <c r="AQ1885" s="2" t="str">
        <f t="shared" si="597"/>
        <v>OM TRANSPORTWEEK</v>
      </c>
      <c r="AR1885" s="71">
        <f t="shared" si="598"/>
        <v>585</v>
      </c>
      <c r="AS1885" s="71">
        <f>VLOOKUP(AJ1885,Invoicing!A:K,10,FALSE)</f>
        <v>25</v>
      </c>
      <c r="AT1885" s="71">
        <f t="shared" si="599"/>
        <v>710</v>
      </c>
      <c r="AU1885" s="55">
        <v>100</v>
      </c>
    </row>
    <row r="1886" spans="1:47">
      <c r="A1886" s="37" t="s">
        <v>60</v>
      </c>
      <c r="B1886" s="3" t="s">
        <v>38</v>
      </c>
      <c r="C1886" s="11">
        <v>45584.678472222222</v>
      </c>
      <c r="D1886" s="11">
        <v>45584.625</v>
      </c>
      <c r="E1886" s="11" t="s">
        <v>43</v>
      </c>
      <c r="F1886" s="11" t="s">
        <v>40</v>
      </c>
      <c r="G1886" s="3" t="s">
        <v>2063</v>
      </c>
      <c r="H1886" s="3" t="s">
        <v>41</v>
      </c>
      <c r="I1886" s="11">
        <v>45586.25</v>
      </c>
      <c r="J1886" s="12">
        <v>45586.840277777781</v>
      </c>
      <c r="K1886" s="12">
        <v>45586.770833333336</v>
      </c>
      <c r="L1886" s="12">
        <v>45586.847222222219</v>
      </c>
      <c r="M1886" s="12" t="s">
        <v>115</v>
      </c>
      <c r="N1886" s="3" t="s">
        <v>42</v>
      </c>
      <c r="O1886" s="3">
        <v>0</v>
      </c>
      <c r="P1886" s="1">
        <f t="shared" si="580"/>
        <v>43</v>
      </c>
      <c r="Q1886" s="1">
        <f t="shared" si="581"/>
        <v>10</v>
      </c>
      <c r="R1886" s="72">
        <f t="shared" si="582"/>
        <v>45586.840277777781</v>
      </c>
      <c r="S1886" s="73">
        <f t="shared" si="583"/>
        <v>1.5715277777781012</v>
      </c>
      <c r="T1886" s="74">
        <f>Table2[[#This Row],[ETA A OFRECIMIENTO]]*24</f>
        <v>37.716666666674428</v>
      </c>
      <c r="U1886" s="1" t="str">
        <f t="shared" si="584"/>
        <v>YES</v>
      </c>
      <c r="V1886" s="73">
        <f t="shared" si="585"/>
        <v>0.52083333333575865</v>
      </c>
      <c r="W1886" s="74">
        <f>Table2[[#This Row],[DEL. AVAILABLE A SLOT]]*24</f>
        <v>12.500000000058208</v>
      </c>
      <c r="X1886" s="1" t="str">
        <f t="shared" si="586"/>
        <v>SI</v>
      </c>
      <c r="Y1886" s="73">
        <f t="shared" si="587"/>
        <v>2.0923611111138598</v>
      </c>
      <c r="Z1886" s="74">
        <f>Table2[[#This Row],[ETA A TIMESLOT]]*24</f>
        <v>50.216666666732635</v>
      </c>
      <c r="AA1886" s="73">
        <f t="shared" si="588"/>
        <v>6.9444444445252884E-2</v>
      </c>
      <c r="AB1886" s="73" t="str">
        <f t="shared" si="589"/>
        <v>NO</v>
      </c>
      <c r="AC1886" s="74">
        <f>Table2[[#This Row],[PUNTUALIDAD (H)]]*24</f>
        <v>1.6666666666860692</v>
      </c>
      <c r="AD1886" s="73">
        <f t="shared" si="590"/>
        <v>2.1687499999970896</v>
      </c>
      <c r="AE1886" s="74">
        <f>Table2[[#This Row],[ATA TO UNLOADING]]*24</f>
        <v>52.049999999930151</v>
      </c>
      <c r="AF1886" s="74" t="str">
        <f>IF(Table2[[#This Row],[ATA TO UNLOADING 2]]&lt;=48,"YES","NO")</f>
        <v>NO</v>
      </c>
      <c r="AG1886" s="75">
        <f t="shared" si="591"/>
        <v>0.77083333333575865</v>
      </c>
      <c r="AH1886" s="2" t="s">
        <v>42</v>
      </c>
      <c r="AI1886" s="2" t="str">
        <f t="shared" si="592"/>
        <v>MSKU1409107</v>
      </c>
      <c r="AJ1886" s="76" t="str">
        <f t="shared" si="593"/>
        <v>LOGIX</v>
      </c>
      <c r="AK1886" s="77">
        <f>IF($M1886="TRUCK",VLOOKUP($AQ1886,Invoicing!$A$17:$B$49,MATCH($AK$1,Invoicing!$A$17:$B$17,0),FALSE),VLOOKUP($AQ1886,Invoicing!$N$17:$O$21,MATCH($AK$1,Invoicing!$N$17:$O$17,0),FALSE))</f>
        <v>530</v>
      </c>
      <c r="AL1886" s="78" t="e">
        <f>VLOOKUP($E1886,Invoicing!$A$1:$H$8,MATCH(TRACKER!$N1889,Invoicing!$A$1:$H$1,0),FALSE)</f>
        <v>#N/A</v>
      </c>
      <c r="AM1886" s="78">
        <f>VLOOKUP($E1886,Invoicing!$A$1:$H$8,MATCH(TRACKER!$O$1,Invoicing!$A$1:$H$1,0),FALSE)</f>
        <v>50</v>
      </c>
      <c r="AN1886" s="78">
        <f t="shared" si="594"/>
        <v>0</v>
      </c>
      <c r="AO1886" s="2">
        <f t="shared" si="595"/>
        <v>1</v>
      </c>
      <c r="AP1886" s="2" t="str">
        <f t="shared" si="596"/>
        <v>WEEK</v>
      </c>
      <c r="AQ1886" s="2" t="str">
        <f t="shared" si="597"/>
        <v>LOGIXWEEK</v>
      </c>
      <c r="AR1886" s="71">
        <f t="shared" si="598"/>
        <v>530</v>
      </c>
      <c r="AS1886" s="71">
        <f>VLOOKUP(AJ1886,Invoicing!A:K,10,FALSE)</f>
        <v>25</v>
      </c>
      <c r="AT1886" s="71">
        <f t="shared" si="599"/>
        <v>655</v>
      </c>
      <c r="AU1886" s="55">
        <v>100</v>
      </c>
    </row>
    <row r="1887" spans="1:47">
      <c r="A1887" s="37" t="s">
        <v>60</v>
      </c>
      <c r="B1887" s="3" t="s">
        <v>38</v>
      </c>
      <c r="C1887" s="11">
        <v>45584.678472222222</v>
      </c>
      <c r="D1887" s="11">
        <v>45584.625</v>
      </c>
      <c r="E1887" s="11" t="s">
        <v>49</v>
      </c>
      <c r="F1887" s="11" t="s">
        <v>40</v>
      </c>
      <c r="G1887" s="3" t="s">
        <v>2064</v>
      </c>
      <c r="H1887" s="3" t="s">
        <v>41</v>
      </c>
      <c r="I1887" s="11">
        <v>45586.25</v>
      </c>
      <c r="J1887" s="12">
        <v>45587.833333333336</v>
      </c>
      <c r="K1887" s="12">
        <v>45587.833333333336</v>
      </c>
      <c r="L1887" s="12">
        <v>45587.847222222219</v>
      </c>
      <c r="M1887" s="12" t="s">
        <v>12</v>
      </c>
      <c r="N1887" s="3" t="s">
        <v>42</v>
      </c>
      <c r="O1887" s="3">
        <v>0</v>
      </c>
      <c r="P1887" s="1">
        <f t="shared" si="580"/>
        <v>43</v>
      </c>
      <c r="Q1887" s="1">
        <f t="shared" si="581"/>
        <v>10</v>
      </c>
      <c r="R1887" s="72">
        <f t="shared" si="582"/>
        <v>45587.833333333336</v>
      </c>
      <c r="S1887" s="73">
        <f t="shared" si="583"/>
        <v>1.5715277777781012</v>
      </c>
      <c r="T1887" s="74">
        <f>Table2[[#This Row],[ETA A OFRECIMIENTO]]*24</f>
        <v>37.716666666674428</v>
      </c>
      <c r="U1887" s="1" t="str">
        <f t="shared" si="584"/>
        <v>YES</v>
      </c>
      <c r="V1887" s="73">
        <f t="shared" si="585"/>
        <v>1.5833333333357587</v>
      </c>
      <c r="W1887" s="74">
        <f>Table2[[#This Row],[DEL. AVAILABLE A SLOT]]*24</f>
        <v>38.000000000058208</v>
      </c>
      <c r="X1887" s="1" t="str">
        <f t="shared" si="586"/>
        <v>NO</v>
      </c>
      <c r="Y1887" s="73">
        <f t="shared" si="587"/>
        <v>3.1548611111138598</v>
      </c>
      <c r="Z1887" s="74">
        <f>Table2[[#This Row],[ETA A TIMESLOT]]*24</f>
        <v>75.716666666732635</v>
      </c>
      <c r="AA1887" s="73">
        <f t="shared" si="588"/>
        <v>0</v>
      </c>
      <c r="AB1887" s="73" t="str">
        <f t="shared" si="589"/>
        <v>SI</v>
      </c>
      <c r="AC1887" s="74">
        <f>Table2[[#This Row],[PUNTUALIDAD (H)]]*24</f>
        <v>0</v>
      </c>
      <c r="AD1887" s="73">
        <f t="shared" si="590"/>
        <v>3.1687499999970896</v>
      </c>
      <c r="AE1887" s="74">
        <f>Table2[[#This Row],[ATA TO UNLOADING]]*24</f>
        <v>76.049999999930151</v>
      </c>
      <c r="AF1887" s="74" t="str">
        <f>IF(Table2[[#This Row],[ATA TO UNLOADING 2]]&lt;=48,"YES","NO")</f>
        <v>NO</v>
      </c>
      <c r="AG1887" s="75">
        <f t="shared" si="591"/>
        <v>0.83333333333575865</v>
      </c>
      <c r="AH1887" s="2" t="s">
        <v>24</v>
      </c>
      <c r="AI1887" s="2" t="str">
        <f t="shared" si="592"/>
        <v>MSKU1585528</v>
      </c>
      <c r="AJ1887" s="76" t="str">
        <f t="shared" si="593"/>
        <v>CTU FLEVOKUST BV</v>
      </c>
      <c r="AK1887" s="77">
        <f>IF($M1887="TRUCK",VLOOKUP($AQ1887,Invoicing!$A$17:$B$49,MATCH($AK$1,Invoicing!$A$17:$B$17,0),FALSE),VLOOKUP($AQ1887,Invoicing!$N$17:$O$21,MATCH($AK$1,Invoicing!$N$17:$O$17,0),FALSE))</f>
        <v>380</v>
      </c>
      <c r="AL1887" s="78" t="e">
        <f>VLOOKUP($E1887,Invoicing!$A$1:$H$8,MATCH(TRACKER!$N1890,Invoicing!$A$1:$H$1,0),FALSE)</f>
        <v>#N/A</v>
      </c>
      <c r="AM1887" s="78">
        <v>35</v>
      </c>
      <c r="AN1887" s="78">
        <f t="shared" si="594"/>
        <v>0</v>
      </c>
      <c r="AO1887" s="2">
        <f t="shared" si="595"/>
        <v>2</v>
      </c>
      <c r="AP1887" s="2" t="str">
        <f t="shared" si="596"/>
        <v>NIGHT</v>
      </c>
      <c r="AQ1887" s="2" t="str">
        <f t="shared" si="597"/>
        <v>CTU FLEVOKUST BVNIGHT</v>
      </c>
      <c r="AR1887" s="71">
        <f t="shared" si="598"/>
        <v>380</v>
      </c>
      <c r="AS1887" s="71">
        <f>VLOOKUP(AJ1887,Invoicing!A:K,10,FALSE)</f>
        <v>0</v>
      </c>
      <c r="AT1887" s="71">
        <f t="shared" si="599"/>
        <v>480</v>
      </c>
      <c r="AU1887" s="55">
        <v>100</v>
      </c>
    </row>
    <row r="1888" spans="1:47">
      <c r="A1888" s="37" t="s">
        <v>60</v>
      </c>
      <c r="B1888" s="3" t="s">
        <v>38</v>
      </c>
      <c r="C1888" s="11">
        <v>45584.678472222222</v>
      </c>
      <c r="D1888" s="11">
        <v>45584.625</v>
      </c>
      <c r="E1888" s="11" t="s">
        <v>49</v>
      </c>
      <c r="F1888" s="11" t="s">
        <v>40</v>
      </c>
      <c r="G1888" s="3" t="s">
        <v>2065</v>
      </c>
      <c r="H1888" s="3" t="s">
        <v>46</v>
      </c>
      <c r="I1888" s="11">
        <v>45586.25</v>
      </c>
      <c r="J1888" s="12">
        <v>45587.375</v>
      </c>
      <c r="K1888" s="12">
        <v>45587.375</v>
      </c>
      <c r="L1888" s="12">
        <v>45587.395833333336</v>
      </c>
      <c r="M1888" s="12" t="s">
        <v>12</v>
      </c>
      <c r="N1888" s="3" t="s">
        <v>13</v>
      </c>
      <c r="O1888" s="3">
        <v>0</v>
      </c>
      <c r="P1888" s="1">
        <f t="shared" si="580"/>
        <v>43</v>
      </c>
      <c r="Q1888" s="1">
        <f t="shared" si="581"/>
        <v>10</v>
      </c>
      <c r="R1888" s="72">
        <f t="shared" si="582"/>
        <v>45587.375</v>
      </c>
      <c r="S1888" s="73">
        <f t="shared" si="583"/>
        <v>1.5715277777781012</v>
      </c>
      <c r="T1888" s="74">
        <f>Table2[[#This Row],[ETA A OFRECIMIENTO]]*24</f>
        <v>37.716666666674428</v>
      </c>
      <c r="U1888" s="1" t="str">
        <f t="shared" si="584"/>
        <v>YES</v>
      </c>
      <c r="V1888" s="73">
        <f t="shared" si="585"/>
        <v>1.125</v>
      </c>
      <c r="W1888" s="74">
        <f>Table2[[#This Row],[DEL. AVAILABLE A SLOT]]*24</f>
        <v>27</v>
      </c>
      <c r="X1888" s="1" t="str">
        <f t="shared" si="586"/>
        <v>NO</v>
      </c>
      <c r="Y1888" s="73">
        <f t="shared" si="587"/>
        <v>2.6965277777781012</v>
      </c>
      <c r="Z1888" s="74">
        <f>Table2[[#This Row],[ETA A TIMESLOT]]*24</f>
        <v>64.716666666674428</v>
      </c>
      <c r="AA1888" s="73">
        <f t="shared" si="588"/>
        <v>0</v>
      </c>
      <c r="AB1888" s="73" t="str">
        <f t="shared" si="589"/>
        <v>SI</v>
      </c>
      <c r="AC1888" s="74">
        <f>Table2[[#This Row],[PUNTUALIDAD (H)]]*24</f>
        <v>0</v>
      </c>
      <c r="AD1888" s="73">
        <f t="shared" si="590"/>
        <v>2.7173611111138598</v>
      </c>
      <c r="AE1888" s="74">
        <f>Table2[[#This Row],[ATA TO UNLOADING]]*24</f>
        <v>65.216666666732635</v>
      </c>
      <c r="AF1888" s="74" t="str">
        <f>IF(Table2[[#This Row],[ATA TO UNLOADING 2]]&lt;=48,"YES","NO")</f>
        <v>NO</v>
      </c>
      <c r="AG1888" s="75">
        <f t="shared" si="591"/>
        <v>0.375</v>
      </c>
      <c r="AH1888" s="2" t="s">
        <v>42</v>
      </c>
      <c r="AI1888" s="2" t="str">
        <f t="shared" si="592"/>
        <v>MSKU4605103</v>
      </c>
      <c r="AJ1888" s="76" t="str">
        <f t="shared" si="593"/>
        <v>CTU FLEVOKUST BV</v>
      </c>
      <c r="AK1888" s="77">
        <f>IF($M1888="TRUCK",VLOOKUP($AQ1888,Invoicing!$A$17:$B$49,MATCH($AK$1,Invoicing!$A$17:$B$17,0),FALSE),VLOOKUP($AQ1888,Invoicing!$N$17:$O$21,MATCH($AK$1,Invoicing!$N$17:$O$17,0),FALSE))</f>
        <v>380</v>
      </c>
      <c r="AL1888" s="78">
        <v>100</v>
      </c>
      <c r="AM1888" s="78">
        <v>35</v>
      </c>
      <c r="AN1888" s="78">
        <f t="shared" si="594"/>
        <v>0</v>
      </c>
      <c r="AO1888" s="2">
        <f t="shared" si="595"/>
        <v>2</v>
      </c>
      <c r="AP1888" s="2" t="str">
        <f t="shared" si="596"/>
        <v>WEEK</v>
      </c>
      <c r="AQ1888" s="2" t="str">
        <f t="shared" si="597"/>
        <v>CTU FLEVOKUST BVWEEK</v>
      </c>
      <c r="AR1888" s="71">
        <f t="shared" si="598"/>
        <v>480</v>
      </c>
      <c r="AS1888" s="71">
        <f>VLOOKUP(AJ1888,Invoicing!A:K,10,FALSE)</f>
        <v>0</v>
      </c>
      <c r="AT1888" s="71">
        <f t="shared" si="599"/>
        <v>480</v>
      </c>
    </row>
    <row r="1889" spans="1:46">
      <c r="A1889" s="37" t="s">
        <v>60</v>
      </c>
      <c r="B1889" s="3" t="s">
        <v>38</v>
      </c>
      <c r="C1889" s="11">
        <v>45584.678472222222</v>
      </c>
      <c r="D1889" s="11">
        <v>45584.625</v>
      </c>
      <c r="E1889" s="11" t="s">
        <v>44</v>
      </c>
      <c r="F1889" s="11" t="s">
        <v>40</v>
      </c>
      <c r="G1889" s="3" t="s">
        <v>2066</v>
      </c>
      <c r="H1889" s="3" t="s">
        <v>41</v>
      </c>
      <c r="I1889" s="11">
        <v>45586.25</v>
      </c>
      <c r="J1889" s="12">
        <v>45586.402777777781</v>
      </c>
      <c r="K1889" s="12">
        <v>45586.4375</v>
      </c>
      <c r="L1889" s="12">
        <v>45586.409722222219</v>
      </c>
      <c r="M1889" s="12" t="s">
        <v>115</v>
      </c>
      <c r="N1889" s="3" t="s">
        <v>42</v>
      </c>
      <c r="O1889" s="3">
        <v>0</v>
      </c>
      <c r="P1889" s="1">
        <f t="shared" si="580"/>
        <v>43</v>
      </c>
      <c r="Q1889" s="1">
        <f t="shared" si="581"/>
        <v>10</v>
      </c>
      <c r="R1889" s="72">
        <f t="shared" si="582"/>
        <v>45586.402777777781</v>
      </c>
      <c r="S1889" s="73">
        <f t="shared" si="583"/>
        <v>1.5715277777781012</v>
      </c>
      <c r="T1889" s="74">
        <f>Table2[[#This Row],[ETA A OFRECIMIENTO]]*24</f>
        <v>37.716666666674428</v>
      </c>
      <c r="U1889" s="1" t="str">
        <f t="shared" si="584"/>
        <v>YES</v>
      </c>
      <c r="V1889" s="73">
        <f t="shared" si="585"/>
        <v>0.1875</v>
      </c>
      <c r="W1889" s="74">
        <f>Table2[[#This Row],[DEL. AVAILABLE A SLOT]]*24</f>
        <v>4.5</v>
      </c>
      <c r="X1889" s="1" t="str">
        <f t="shared" si="586"/>
        <v>SI</v>
      </c>
      <c r="Y1889" s="73">
        <f t="shared" si="587"/>
        <v>1.7590277777781012</v>
      </c>
      <c r="Z1889" s="74">
        <f>Table2[[#This Row],[ETA A TIMESLOT]]*24</f>
        <v>42.216666666674428</v>
      </c>
      <c r="AA1889" s="73">
        <f t="shared" si="588"/>
        <v>0</v>
      </c>
      <c r="AB1889" s="73" t="str">
        <f t="shared" si="589"/>
        <v>SI</v>
      </c>
      <c r="AC1889" s="74">
        <f>Table2[[#This Row],[PUNTUALIDAD (H)]]*24</f>
        <v>0</v>
      </c>
      <c r="AD1889" s="73">
        <f t="shared" si="590"/>
        <v>1.7312499999970896</v>
      </c>
      <c r="AE1889" s="74">
        <f>Table2[[#This Row],[ATA TO UNLOADING]]*24</f>
        <v>41.549999999930151</v>
      </c>
      <c r="AF1889" s="74" t="str">
        <f>IF(Table2[[#This Row],[ATA TO UNLOADING 2]]&lt;=48,"YES","NO")</f>
        <v>YES</v>
      </c>
      <c r="AG1889" s="75">
        <f t="shared" si="591"/>
        <v>0.4375</v>
      </c>
      <c r="AH1889" s="2" t="s">
        <v>42</v>
      </c>
      <c r="AI1889" s="2" t="str">
        <f t="shared" si="592"/>
        <v>MSKU4609140</v>
      </c>
      <c r="AJ1889" s="76" t="str">
        <f t="shared" si="593"/>
        <v>MSI</v>
      </c>
      <c r="AK1889" s="77">
        <f>IF($M1889="TRUCK",VLOOKUP($AQ1889,Invoicing!$A$17:$B$49,MATCH($AK$1,Invoicing!$A$17:$B$17,0),FALSE),VLOOKUP($AQ1889,Invoicing!$N$17:$O$21,MATCH($AK$1,Invoicing!$N$17:$O$17,0),FALSE))</f>
        <v>480</v>
      </c>
      <c r="AL1889" s="78" t="e">
        <f>VLOOKUP($E1889,Invoicing!$A$1:$H$8,MATCH(TRACKER!$N1892,Invoicing!$A$1:$H$1,0),FALSE)</f>
        <v>#N/A</v>
      </c>
      <c r="AM1889" s="78">
        <f>VLOOKUP($E1889,Invoicing!$A$1:$H$8,MATCH(TRACKER!$O$1,Invoicing!$A$1:$H$1,0),FALSE)</f>
        <v>50</v>
      </c>
      <c r="AN1889" s="78">
        <f t="shared" si="594"/>
        <v>0</v>
      </c>
      <c r="AO1889" s="2">
        <f t="shared" si="595"/>
        <v>1</v>
      </c>
      <c r="AP1889" s="2" t="str">
        <f t="shared" si="596"/>
        <v>WEEK</v>
      </c>
      <c r="AQ1889" s="2" t="str">
        <f t="shared" si="597"/>
        <v>MSIWEEK</v>
      </c>
      <c r="AR1889" s="71">
        <f t="shared" si="598"/>
        <v>480</v>
      </c>
      <c r="AS1889" s="71">
        <f>VLOOKUP(AJ1889,Invoicing!A:K,10,FALSE)</f>
        <v>25</v>
      </c>
      <c r="AT1889" s="71">
        <f t="shared" si="599"/>
        <v>505</v>
      </c>
    </row>
    <row r="1890" spans="1:46">
      <c r="A1890" s="37" t="s">
        <v>60</v>
      </c>
      <c r="B1890" s="3" t="s">
        <v>38</v>
      </c>
      <c r="C1890" s="11">
        <v>45584.678472222222</v>
      </c>
      <c r="D1890" s="11">
        <v>45584.625</v>
      </c>
      <c r="E1890" s="11" t="s">
        <v>49</v>
      </c>
      <c r="F1890" s="11" t="s">
        <v>40</v>
      </c>
      <c r="G1890" s="3" t="s">
        <v>2067</v>
      </c>
      <c r="H1890" s="3" t="s">
        <v>41</v>
      </c>
      <c r="I1890" s="11">
        <v>45586.25</v>
      </c>
      <c r="J1890" s="12">
        <v>45588.045138888891</v>
      </c>
      <c r="K1890" s="12">
        <v>45588</v>
      </c>
      <c r="L1890" s="12">
        <v>45588.065972222219</v>
      </c>
      <c r="M1890" s="61" t="s">
        <v>12</v>
      </c>
      <c r="N1890" s="3" t="s">
        <v>42</v>
      </c>
      <c r="O1890" s="3">
        <v>0</v>
      </c>
      <c r="P1890" s="1">
        <f t="shared" si="580"/>
        <v>43</v>
      </c>
      <c r="Q1890" s="1">
        <f t="shared" si="581"/>
        <v>10</v>
      </c>
      <c r="R1890" s="72">
        <f t="shared" si="582"/>
        <v>45588.045138888891</v>
      </c>
      <c r="S1890" s="73">
        <f t="shared" si="583"/>
        <v>1.5715277777781012</v>
      </c>
      <c r="T1890" s="74">
        <f>Table2[[#This Row],[ETA A OFRECIMIENTO]]*24</f>
        <v>37.716666666674428</v>
      </c>
      <c r="U1890" s="1" t="str">
        <f t="shared" si="584"/>
        <v>YES</v>
      </c>
      <c r="V1890" s="73">
        <f t="shared" si="585"/>
        <v>1.75</v>
      </c>
      <c r="W1890" s="74">
        <f>Table2[[#This Row],[DEL. AVAILABLE A SLOT]]*24</f>
        <v>42</v>
      </c>
      <c r="X1890" s="1" t="str">
        <f t="shared" si="586"/>
        <v>NO</v>
      </c>
      <c r="Y1890" s="73">
        <f t="shared" si="587"/>
        <v>3.3215277777781012</v>
      </c>
      <c r="Z1890" s="74">
        <f>Table2[[#This Row],[ETA A TIMESLOT]]*24</f>
        <v>79.716666666674428</v>
      </c>
      <c r="AA1890" s="73">
        <f t="shared" si="588"/>
        <v>4.5138888890505768E-2</v>
      </c>
      <c r="AB1890" s="73" t="str">
        <f t="shared" si="589"/>
        <v>NO</v>
      </c>
      <c r="AC1890" s="74">
        <f>Table2[[#This Row],[PUNTUALIDAD (H)]]*24</f>
        <v>1.0833333333721384</v>
      </c>
      <c r="AD1890" s="73">
        <f t="shared" si="590"/>
        <v>3.3874999999970896</v>
      </c>
      <c r="AE1890" s="74">
        <f>Table2[[#This Row],[ATA TO UNLOADING]]*24</f>
        <v>81.299999999930151</v>
      </c>
      <c r="AF1890" s="74" t="str">
        <f>IF(Table2[[#This Row],[ATA TO UNLOADING 2]]&lt;=48,"YES","NO")</f>
        <v>NO</v>
      </c>
      <c r="AG1890" s="75">
        <f t="shared" si="591"/>
        <v>0</v>
      </c>
      <c r="AH1890" s="2" t="s">
        <v>24</v>
      </c>
      <c r="AI1890" s="2" t="str">
        <f t="shared" si="592"/>
        <v>MSKU4618841</v>
      </c>
      <c r="AJ1890" s="76" t="str">
        <f t="shared" si="593"/>
        <v>CTU FLEVOKUST BV</v>
      </c>
      <c r="AK1890" s="77">
        <f>IF($M1890="TRUCK",VLOOKUP($AQ1890,Invoicing!$A$17:$B$49,MATCH($AK$1,Invoicing!$A$17:$B$17,0),FALSE),VLOOKUP($AQ1890,Invoicing!$N$17:$O$21,MATCH($AK$1,Invoicing!$N$17:$O$17,0),FALSE))</f>
        <v>380</v>
      </c>
      <c r="AL1890" s="78" t="e">
        <f>VLOOKUP($E1890,Invoicing!$A$1:$H$8,MATCH(TRACKER!$N1893,Invoicing!$A$1:$H$1,0),FALSE)</f>
        <v>#N/A</v>
      </c>
      <c r="AM1890" s="78">
        <v>35</v>
      </c>
      <c r="AN1890" s="78">
        <f t="shared" si="594"/>
        <v>0</v>
      </c>
      <c r="AO1890" s="2">
        <f t="shared" si="595"/>
        <v>3</v>
      </c>
      <c r="AP1890" s="2" t="str">
        <f t="shared" si="596"/>
        <v>NIGHT</v>
      </c>
      <c r="AQ1890" s="2" t="str">
        <f t="shared" si="597"/>
        <v>CTU FLEVOKUST BVNIGHT</v>
      </c>
      <c r="AR1890" s="71">
        <f t="shared" si="598"/>
        <v>380</v>
      </c>
      <c r="AS1890" s="71">
        <f>VLOOKUP(AJ1890,Invoicing!A:K,10,FALSE)</f>
        <v>0</v>
      </c>
      <c r="AT1890" s="71">
        <f t="shared" si="599"/>
        <v>380</v>
      </c>
    </row>
    <row r="1891" spans="1:46">
      <c r="A1891" s="37" t="s">
        <v>60</v>
      </c>
      <c r="B1891" s="3" t="s">
        <v>38</v>
      </c>
      <c r="C1891" s="11">
        <v>45584.678472222222</v>
      </c>
      <c r="D1891" s="11">
        <v>45584.625</v>
      </c>
      <c r="E1891" s="11" t="s">
        <v>39</v>
      </c>
      <c r="F1891" s="11" t="s">
        <v>40</v>
      </c>
      <c r="G1891" s="3" t="s">
        <v>2068</v>
      </c>
      <c r="H1891" s="3" t="s">
        <v>41</v>
      </c>
      <c r="I1891" s="11">
        <v>45586.25</v>
      </c>
      <c r="J1891" s="12">
        <v>45586.840277777781</v>
      </c>
      <c r="K1891" s="12">
        <v>45586.833333333336</v>
      </c>
      <c r="L1891" s="12">
        <v>45586.847222222219</v>
      </c>
      <c r="M1891" s="61" t="s">
        <v>115</v>
      </c>
      <c r="N1891" s="3" t="s">
        <v>42</v>
      </c>
      <c r="O1891" s="3">
        <v>1</v>
      </c>
      <c r="P1891" s="1">
        <f t="shared" si="580"/>
        <v>43</v>
      </c>
      <c r="Q1891" s="1">
        <f t="shared" si="581"/>
        <v>10</v>
      </c>
      <c r="R1891" s="72">
        <f t="shared" si="582"/>
        <v>45586.840277777781</v>
      </c>
      <c r="S1891" s="73">
        <f t="shared" si="583"/>
        <v>1.5715277777781012</v>
      </c>
      <c r="T1891" s="74">
        <f>Table2[[#This Row],[ETA A OFRECIMIENTO]]*24</f>
        <v>37.716666666674428</v>
      </c>
      <c r="U1891" s="1" t="str">
        <f t="shared" si="584"/>
        <v>YES</v>
      </c>
      <c r="V1891" s="73">
        <f t="shared" si="585"/>
        <v>0.58333333333575865</v>
      </c>
      <c r="W1891" s="74">
        <f>Table2[[#This Row],[DEL. AVAILABLE A SLOT]]*24</f>
        <v>14.000000000058208</v>
      </c>
      <c r="X1891" s="1" t="str">
        <f t="shared" si="586"/>
        <v>SI</v>
      </c>
      <c r="Y1891" s="73">
        <f t="shared" si="587"/>
        <v>2.1548611111138598</v>
      </c>
      <c r="Z1891" s="74">
        <f>Table2[[#This Row],[ETA A TIMESLOT]]*24</f>
        <v>51.716666666732635</v>
      </c>
      <c r="AA1891" s="73">
        <f t="shared" si="588"/>
        <v>6.9444444452528842E-3</v>
      </c>
      <c r="AB1891" s="73" t="str">
        <f t="shared" si="589"/>
        <v>SI</v>
      </c>
      <c r="AC1891" s="74">
        <f>Table2[[#This Row],[PUNTUALIDAD (H)]]*24</f>
        <v>0.16666666668606922</v>
      </c>
      <c r="AD1891" s="73">
        <f t="shared" si="590"/>
        <v>2.1687499999970896</v>
      </c>
      <c r="AE1891" s="74">
        <f>Table2[[#This Row],[ATA TO UNLOADING]]*24</f>
        <v>52.049999999930151</v>
      </c>
      <c r="AF1891" s="74" t="str">
        <f>IF(Table2[[#This Row],[ATA TO UNLOADING 2]]&lt;=48,"YES","NO")</f>
        <v>NO</v>
      </c>
      <c r="AG1891" s="75">
        <f t="shared" si="591"/>
        <v>0.83333333333575865</v>
      </c>
      <c r="AH1891" s="2" t="s">
        <v>24</v>
      </c>
      <c r="AI1891" s="2" t="str">
        <f t="shared" si="592"/>
        <v>MSKU4635319</v>
      </c>
      <c r="AJ1891" s="76" t="str">
        <f t="shared" si="593"/>
        <v>AZOIA LOGISTICS</v>
      </c>
      <c r="AK1891" s="77">
        <f>IF($M1891="TRUCK",VLOOKUP($AQ1891,Invoicing!$A$17:$B$49,MATCH($AK$1,Invoicing!$A$17:$B$17,0),FALSE),VLOOKUP($AQ1891,Invoicing!$N$17:$O$21,MATCH($AK$1,Invoicing!$N$17:$O$17,0),FALSE))</f>
        <v>550</v>
      </c>
      <c r="AL1891" s="78" t="e">
        <f>VLOOKUP($E1891,Invoicing!$A$1:$H$8,MATCH(TRACKER!$N1894,Invoicing!$A$1:$H$1,0),FALSE)</f>
        <v>#N/A</v>
      </c>
      <c r="AM1891" s="78">
        <f>VLOOKUP($E1891,Invoicing!$A$1:$H$8,MATCH(TRACKER!$O$1,Invoicing!$A$1:$H$1,0),FALSE)</f>
        <v>45</v>
      </c>
      <c r="AN1891" s="78">
        <f t="shared" si="594"/>
        <v>45</v>
      </c>
      <c r="AO1891" s="2">
        <f t="shared" si="595"/>
        <v>1</v>
      </c>
      <c r="AP1891" s="2" t="str">
        <f t="shared" si="596"/>
        <v>NIGHT</v>
      </c>
      <c r="AQ1891" s="2" t="str">
        <f t="shared" si="597"/>
        <v>AZOIA LOGISTICSNIGHT</v>
      </c>
      <c r="AR1891" s="71">
        <f t="shared" si="598"/>
        <v>595</v>
      </c>
      <c r="AS1891" s="71">
        <f>VLOOKUP(AJ1891,Invoicing!A:K,10,FALSE)</f>
        <v>25</v>
      </c>
      <c r="AT1891" s="71">
        <f t="shared" si="599"/>
        <v>620</v>
      </c>
    </row>
    <row r="1892" spans="1:46">
      <c r="A1892" s="37" t="s">
        <v>60</v>
      </c>
      <c r="B1892" s="3" t="s">
        <v>38</v>
      </c>
      <c r="C1892" s="11">
        <v>45584.678472222222</v>
      </c>
      <c r="D1892" s="11">
        <v>45584.625</v>
      </c>
      <c r="E1892" s="11" t="s">
        <v>49</v>
      </c>
      <c r="F1892" s="11" t="s">
        <v>40</v>
      </c>
      <c r="G1892" s="3" t="s">
        <v>2069</v>
      </c>
      <c r="H1892" s="3" t="s">
        <v>41</v>
      </c>
      <c r="I1892" s="11">
        <v>45586.25</v>
      </c>
      <c r="J1892" s="12">
        <v>45588.829861111109</v>
      </c>
      <c r="K1892" s="12">
        <v>45588.833333333336</v>
      </c>
      <c r="L1892" s="12">
        <v>45588.836805555555</v>
      </c>
      <c r="M1892" s="12" t="s">
        <v>12</v>
      </c>
      <c r="N1892" s="3" t="s">
        <v>42</v>
      </c>
      <c r="O1892" s="3">
        <v>1</v>
      </c>
      <c r="P1892" s="1">
        <f t="shared" si="580"/>
        <v>43</v>
      </c>
      <c r="Q1892" s="1">
        <f t="shared" si="581"/>
        <v>10</v>
      </c>
      <c r="R1892" s="72">
        <f t="shared" si="582"/>
        <v>45588.829861111109</v>
      </c>
      <c r="S1892" s="73">
        <f t="shared" si="583"/>
        <v>1.5715277777781012</v>
      </c>
      <c r="T1892" s="74">
        <f>Table2[[#This Row],[ETA A OFRECIMIENTO]]*24</f>
        <v>37.716666666674428</v>
      </c>
      <c r="U1892" s="1" t="str">
        <f t="shared" si="584"/>
        <v>YES</v>
      </c>
      <c r="V1892" s="73">
        <f t="shared" si="585"/>
        <v>2.5833333333357587</v>
      </c>
      <c r="W1892" s="74">
        <f>Table2[[#This Row],[DEL. AVAILABLE A SLOT]]*24</f>
        <v>62.000000000058208</v>
      </c>
      <c r="X1892" s="1" t="str">
        <f t="shared" si="586"/>
        <v>NO</v>
      </c>
      <c r="Y1892" s="73">
        <f t="shared" si="587"/>
        <v>4.1548611111138598</v>
      </c>
      <c r="Z1892" s="74">
        <f>Table2[[#This Row],[ETA A TIMESLOT]]*24</f>
        <v>99.716666666732635</v>
      </c>
      <c r="AA1892" s="73">
        <f t="shared" si="588"/>
        <v>0</v>
      </c>
      <c r="AB1892" s="73" t="str">
        <f t="shared" si="589"/>
        <v>SI</v>
      </c>
      <c r="AC1892" s="74">
        <f>Table2[[#This Row],[PUNTUALIDAD (H)]]*24</f>
        <v>0</v>
      </c>
      <c r="AD1892" s="73">
        <f t="shared" si="590"/>
        <v>4.1583333333328483</v>
      </c>
      <c r="AE1892" s="74">
        <f>Table2[[#This Row],[ATA TO UNLOADING]]*24</f>
        <v>99.799999999988358</v>
      </c>
      <c r="AF1892" s="74" t="str">
        <f>IF(Table2[[#This Row],[ATA TO UNLOADING 2]]&lt;=48,"YES","NO")</f>
        <v>NO</v>
      </c>
      <c r="AG1892" s="75">
        <f t="shared" si="591"/>
        <v>0.83333333333575865</v>
      </c>
      <c r="AH1892" s="2" t="s">
        <v>24</v>
      </c>
      <c r="AI1892" s="2" t="str">
        <f t="shared" si="592"/>
        <v>MSKU4639314</v>
      </c>
      <c r="AJ1892" s="76" t="str">
        <f t="shared" si="593"/>
        <v>CTU FLEVOKUST BV</v>
      </c>
      <c r="AK1892" s="77">
        <f>IF($M1892="TRUCK",VLOOKUP($AQ1892,Invoicing!$A$17:$B$49,MATCH($AK$1,Invoicing!$A$17:$B$17,0),FALSE),VLOOKUP($AQ1892,Invoicing!$N$17:$O$21,MATCH($AK$1,Invoicing!$N$17:$O$17,0),FALSE))</f>
        <v>380</v>
      </c>
      <c r="AL1892" s="78" t="e">
        <f>VLOOKUP($E1892,Invoicing!$A$1:$H$8,MATCH(TRACKER!$N1895,Invoicing!$A$1:$H$1,0),FALSE)</f>
        <v>#N/A</v>
      </c>
      <c r="AM1892" s="78">
        <v>35</v>
      </c>
      <c r="AN1892" s="78">
        <f t="shared" si="594"/>
        <v>35</v>
      </c>
      <c r="AO1892" s="2">
        <f t="shared" si="595"/>
        <v>3</v>
      </c>
      <c r="AP1892" s="2" t="str">
        <f t="shared" si="596"/>
        <v>NIGHT</v>
      </c>
      <c r="AQ1892" s="2" t="str">
        <f t="shared" si="597"/>
        <v>CTU FLEVOKUST BVNIGHT</v>
      </c>
      <c r="AR1892" s="71">
        <f t="shared" si="598"/>
        <v>415</v>
      </c>
      <c r="AS1892" s="71">
        <f>VLOOKUP(AJ1892,Invoicing!A:K,10,FALSE)</f>
        <v>0</v>
      </c>
      <c r="AT1892" s="71">
        <f t="shared" si="599"/>
        <v>415</v>
      </c>
    </row>
    <row r="1893" spans="1:46">
      <c r="A1893" s="37" t="s">
        <v>60</v>
      </c>
      <c r="B1893" s="3" t="s">
        <v>38</v>
      </c>
      <c r="C1893" s="11">
        <v>45584.678472222222</v>
      </c>
      <c r="D1893" s="11">
        <v>45584.625</v>
      </c>
      <c r="E1893" s="11" t="s">
        <v>45</v>
      </c>
      <c r="F1893" s="11" t="s">
        <v>40</v>
      </c>
      <c r="G1893" s="3" t="s">
        <v>2070</v>
      </c>
      <c r="H1893" s="3" t="s">
        <v>2821</v>
      </c>
      <c r="I1893" s="11">
        <v>45586.25</v>
      </c>
      <c r="J1893" s="12">
        <v>45587.34652777778</v>
      </c>
      <c r="K1893" s="12">
        <v>45587.208333333336</v>
      </c>
      <c r="L1893" s="12">
        <v>45587.447916666664</v>
      </c>
      <c r="M1893" s="61" t="s">
        <v>115</v>
      </c>
      <c r="N1893" s="3" t="s">
        <v>42</v>
      </c>
      <c r="O1893" s="3">
        <v>1</v>
      </c>
      <c r="P1893" s="1">
        <f t="shared" si="580"/>
        <v>43</v>
      </c>
      <c r="Q1893" s="1">
        <f t="shared" si="581"/>
        <v>10</v>
      </c>
      <c r="R1893" s="72">
        <f t="shared" si="582"/>
        <v>45587.34652777778</v>
      </c>
      <c r="S1893" s="73">
        <f t="shared" si="583"/>
        <v>1.5715277777781012</v>
      </c>
      <c r="T1893" s="74">
        <f>Table2[[#This Row],[ETA A OFRECIMIENTO]]*24</f>
        <v>37.716666666674428</v>
      </c>
      <c r="U1893" s="1" t="str">
        <f t="shared" si="584"/>
        <v>YES</v>
      </c>
      <c r="V1893" s="73">
        <f t="shared" si="585"/>
        <v>0.95833333333575865</v>
      </c>
      <c r="W1893" s="74">
        <f>Table2[[#This Row],[DEL. AVAILABLE A SLOT]]*24</f>
        <v>23.000000000058208</v>
      </c>
      <c r="X1893" s="1" t="str">
        <f t="shared" si="586"/>
        <v>SI</v>
      </c>
      <c r="Y1893" s="73">
        <f t="shared" si="587"/>
        <v>2.5298611111138598</v>
      </c>
      <c r="Z1893" s="74">
        <f>Table2[[#This Row],[ETA A TIMESLOT]]*24</f>
        <v>60.716666666732635</v>
      </c>
      <c r="AA1893" s="73">
        <f t="shared" si="588"/>
        <v>0.13819444444379769</v>
      </c>
      <c r="AB1893" s="73" t="str">
        <f t="shared" si="589"/>
        <v>NO</v>
      </c>
      <c r="AC1893" s="74">
        <f>Table2[[#This Row],[PUNTUALIDAD (H)]]*24</f>
        <v>3.3166666666511446</v>
      </c>
      <c r="AD1893" s="73">
        <f t="shared" si="590"/>
        <v>2.7694444444423425</v>
      </c>
      <c r="AE1893" s="74">
        <f>Table2[[#This Row],[ATA TO UNLOADING]]*24</f>
        <v>66.46666666661622</v>
      </c>
      <c r="AF1893" s="74" t="str">
        <f>IF(Table2[[#This Row],[ATA TO UNLOADING 2]]&lt;=48,"YES","NO")</f>
        <v>NO</v>
      </c>
      <c r="AG1893" s="75">
        <f t="shared" si="591"/>
        <v>0.20833333333575865</v>
      </c>
      <c r="AH1893" s="2" t="s">
        <v>42</v>
      </c>
      <c r="AI1893" s="2" t="str">
        <f t="shared" si="592"/>
        <v>MSKU4700158</v>
      </c>
      <c r="AJ1893" s="76" t="str">
        <f t="shared" si="593"/>
        <v>OM TRANSPORT</v>
      </c>
      <c r="AK1893" s="77">
        <f>IF($M1893="TRUCK",VLOOKUP($AQ1893,Invoicing!$A$17:$B$49,MATCH($AK$1,Invoicing!$A$17:$B$17,0),FALSE),VLOOKUP($AQ1893,Invoicing!$N$17:$O$21,MATCH($AK$1,Invoicing!$N$17:$O$17,0),FALSE))</f>
        <v>475</v>
      </c>
      <c r="AL1893" s="78" t="e">
        <f>VLOOKUP($E1893,Invoicing!$A$1:$H$8,MATCH(TRACKER!$N1896,Invoicing!$A$1:$H$1,0),FALSE)</f>
        <v>#N/A</v>
      </c>
      <c r="AM1893" s="78">
        <f>VLOOKUP($E1893,Invoicing!$A$1:$H$8,MATCH(TRACKER!$O$1,Invoicing!$A$1:$H$1,0),FALSE)</f>
        <v>50</v>
      </c>
      <c r="AN1893" s="78">
        <f t="shared" si="594"/>
        <v>50</v>
      </c>
      <c r="AO1893" s="2">
        <f t="shared" si="595"/>
        <v>2</v>
      </c>
      <c r="AP1893" s="2" t="str">
        <f t="shared" si="596"/>
        <v>WEEK</v>
      </c>
      <c r="AQ1893" s="2" t="str">
        <f t="shared" si="597"/>
        <v>OM TRANSPORTWEEK</v>
      </c>
      <c r="AR1893" s="71">
        <f t="shared" si="598"/>
        <v>525</v>
      </c>
      <c r="AS1893" s="71">
        <f>VLOOKUP(AJ1893,Invoicing!A:K,10,FALSE)</f>
        <v>25</v>
      </c>
      <c r="AT1893" s="71">
        <f t="shared" si="599"/>
        <v>550</v>
      </c>
    </row>
    <row r="1894" spans="1:46">
      <c r="A1894" s="37" t="s">
        <v>60</v>
      </c>
      <c r="B1894" s="3" t="s">
        <v>38</v>
      </c>
      <c r="C1894" s="11">
        <v>45584.678472222222</v>
      </c>
      <c r="D1894" s="11">
        <v>45584.625</v>
      </c>
      <c r="E1894" s="11" t="s">
        <v>49</v>
      </c>
      <c r="F1894" s="11" t="s">
        <v>40</v>
      </c>
      <c r="G1894" s="3" t="s">
        <v>2071</v>
      </c>
      <c r="H1894" s="3" t="s">
        <v>46</v>
      </c>
      <c r="I1894" s="11">
        <v>45586.25</v>
      </c>
      <c r="J1894" s="12">
        <v>45588.455555555556</v>
      </c>
      <c r="K1894" s="12">
        <v>45588.5</v>
      </c>
      <c r="L1894" s="12">
        <v>45588.479166666664</v>
      </c>
      <c r="M1894" s="12" t="s">
        <v>12</v>
      </c>
      <c r="N1894" s="3" t="s">
        <v>42</v>
      </c>
      <c r="O1894" s="3">
        <v>0</v>
      </c>
      <c r="P1894" s="1">
        <f t="shared" si="580"/>
        <v>43</v>
      </c>
      <c r="Q1894" s="1">
        <f t="shared" si="581"/>
        <v>10</v>
      </c>
      <c r="R1894" s="72">
        <f t="shared" si="582"/>
        <v>45588.455555555556</v>
      </c>
      <c r="S1894" s="73">
        <f t="shared" si="583"/>
        <v>1.5715277777781012</v>
      </c>
      <c r="T1894" s="74">
        <f>Table2[[#This Row],[ETA A OFRECIMIENTO]]*24</f>
        <v>37.716666666674428</v>
      </c>
      <c r="U1894" s="1" t="str">
        <f t="shared" si="584"/>
        <v>YES</v>
      </c>
      <c r="V1894" s="73">
        <f t="shared" si="585"/>
        <v>2.25</v>
      </c>
      <c r="W1894" s="74">
        <f>Table2[[#This Row],[DEL. AVAILABLE A SLOT]]*24</f>
        <v>54</v>
      </c>
      <c r="X1894" s="1" t="str">
        <f t="shared" si="586"/>
        <v>NO</v>
      </c>
      <c r="Y1894" s="73">
        <f t="shared" si="587"/>
        <v>3.8215277777781012</v>
      </c>
      <c r="Z1894" s="74">
        <f>Table2[[#This Row],[ETA A TIMESLOT]]*24</f>
        <v>91.716666666674428</v>
      </c>
      <c r="AA1894" s="73">
        <f t="shared" si="588"/>
        <v>0</v>
      </c>
      <c r="AB1894" s="73" t="str">
        <f t="shared" si="589"/>
        <v>SI</v>
      </c>
      <c r="AC1894" s="74">
        <f>Table2[[#This Row],[PUNTUALIDAD (H)]]*24</f>
        <v>0</v>
      </c>
      <c r="AD1894" s="73">
        <f t="shared" si="590"/>
        <v>3.8006944444423425</v>
      </c>
      <c r="AE1894" s="74">
        <f>Table2[[#This Row],[ATA TO UNLOADING]]*24</f>
        <v>91.21666666661622</v>
      </c>
      <c r="AF1894" s="74" t="str">
        <f>IF(Table2[[#This Row],[ATA TO UNLOADING 2]]&lt;=48,"YES","NO")</f>
        <v>NO</v>
      </c>
      <c r="AG1894" s="75">
        <f t="shared" si="591"/>
        <v>0.5</v>
      </c>
      <c r="AH1894" s="2" t="s">
        <v>42</v>
      </c>
      <c r="AI1894" s="2" t="str">
        <f t="shared" si="592"/>
        <v>MSKU4703223</v>
      </c>
      <c r="AJ1894" s="76" t="str">
        <f t="shared" si="593"/>
        <v>CTU FLEVOKUST BV</v>
      </c>
      <c r="AK1894" s="77">
        <f>IF($M1894="TRUCK",VLOOKUP($AQ1894,Invoicing!$A$17:$B$49,MATCH($AK$1,Invoicing!$A$17:$B$17,0),FALSE),VLOOKUP($AQ1894,Invoicing!$N$17:$O$21,MATCH($AK$1,Invoicing!$N$17:$O$17,0),FALSE))</f>
        <v>380</v>
      </c>
      <c r="AL1894" s="78" t="e">
        <f>VLOOKUP($E1894,Invoicing!$A$1:$H$8,MATCH(TRACKER!$N1897,Invoicing!$A$1:$H$1,0),FALSE)</f>
        <v>#N/A</v>
      </c>
      <c r="AM1894" s="78">
        <v>35</v>
      </c>
      <c r="AN1894" s="78">
        <f t="shared" si="594"/>
        <v>0</v>
      </c>
      <c r="AO1894" s="2">
        <f t="shared" si="595"/>
        <v>3</v>
      </c>
      <c r="AP1894" s="2" t="str">
        <f t="shared" si="596"/>
        <v>WEEK</v>
      </c>
      <c r="AQ1894" s="2" t="str">
        <f t="shared" si="597"/>
        <v>CTU FLEVOKUST BVWEEK</v>
      </c>
      <c r="AR1894" s="71">
        <f t="shared" si="598"/>
        <v>380</v>
      </c>
      <c r="AS1894" s="71">
        <f>VLOOKUP(AJ1894,Invoicing!A:K,10,FALSE)</f>
        <v>0</v>
      </c>
      <c r="AT1894" s="71">
        <f t="shared" si="599"/>
        <v>380</v>
      </c>
    </row>
    <row r="1895" spans="1:46">
      <c r="A1895" s="37" t="s">
        <v>60</v>
      </c>
      <c r="B1895" s="3" t="s">
        <v>38</v>
      </c>
      <c r="C1895" s="11">
        <v>45584.678472222222</v>
      </c>
      <c r="D1895" s="11">
        <v>45584.625</v>
      </c>
      <c r="E1895" s="11" t="s">
        <v>45</v>
      </c>
      <c r="F1895" s="11" t="s">
        <v>40</v>
      </c>
      <c r="G1895" s="3" t="s">
        <v>2072</v>
      </c>
      <c r="H1895" s="3" t="s">
        <v>41</v>
      </c>
      <c r="I1895" s="11">
        <v>45586.25</v>
      </c>
      <c r="J1895" s="12">
        <v>45586.972916666666</v>
      </c>
      <c r="K1895" s="12">
        <v>45587.208333333336</v>
      </c>
      <c r="L1895" s="12">
        <v>45586.984027777777</v>
      </c>
      <c r="M1895" s="61" t="s">
        <v>115</v>
      </c>
      <c r="N1895" s="3" t="s">
        <v>42</v>
      </c>
      <c r="O1895" s="3">
        <v>0</v>
      </c>
      <c r="P1895" s="1">
        <f t="shared" si="580"/>
        <v>43</v>
      </c>
      <c r="Q1895" s="1">
        <f t="shared" si="581"/>
        <v>10</v>
      </c>
      <c r="R1895" s="72">
        <f t="shared" si="582"/>
        <v>45586.972916666666</v>
      </c>
      <c r="S1895" s="73">
        <f t="shared" si="583"/>
        <v>1.5715277777781012</v>
      </c>
      <c r="T1895" s="74">
        <f>Table2[[#This Row],[ETA A OFRECIMIENTO]]*24</f>
        <v>37.716666666674428</v>
      </c>
      <c r="U1895" s="1" t="str">
        <f t="shared" si="584"/>
        <v>YES</v>
      </c>
      <c r="V1895" s="73">
        <f t="shared" si="585"/>
        <v>0.95833333333575865</v>
      </c>
      <c r="W1895" s="74">
        <f>Table2[[#This Row],[DEL. AVAILABLE A SLOT]]*24</f>
        <v>23.000000000058208</v>
      </c>
      <c r="X1895" s="1" t="str">
        <f t="shared" si="586"/>
        <v>SI</v>
      </c>
      <c r="Y1895" s="73">
        <f t="shared" si="587"/>
        <v>2.5298611111138598</v>
      </c>
      <c r="Z1895" s="74">
        <f>Table2[[#This Row],[ETA A TIMESLOT]]*24</f>
        <v>60.716666666732635</v>
      </c>
      <c r="AA1895" s="73">
        <f t="shared" si="588"/>
        <v>0</v>
      </c>
      <c r="AB1895" s="73" t="str">
        <f t="shared" si="589"/>
        <v>SI</v>
      </c>
      <c r="AC1895" s="74">
        <f>Table2[[#This Row],[PUNTUALIDAD (H)]]*24</f>
        <v>0</v>
      </c>
      <c r="AD1895" s="73">
        <f t="shared" si="590"/>
        <v>2.3055555555547471</v>
      </c>
      <c r="AE1895" s="74">
        <f>Table2[[#This Row],[ATA TO UNLOADING]]*24</f>
        <v>55.333333333313931</v>
      </c>
      <c r="AF1895" s="74" t="str">
        <f>IF(Table2[[#This Row],[ATA TO UNLOADING 2]]&lt;=48,"YES","NO")</f>
        <v>NO</v>
      </c>
      <c r="AG1895" s="75">
        <f t="shared" si="591"/>
        <v>0.20833333333575865</v>
      </c>
      <c r="AH1895" s="2" t="s">
        <v>42</v>
      </c>
      <c r="AI1895" s="2" t="str">
        <f t="shared" si="592"/>
        <v>MSKU4703326</v>
      </c>
      <c r="AJ1895" s="76" t="str">
        <f t="shared" si="593"/>
        <v>OM TRANSPORT</v>
      </c>
      <c r="AK1895" s="77">
        <f>IF($M1895="TRUCK",VLOOKUP($AQ1895,Invoicing!$A$17:$B$49,MATCH($AK$1,Invoicing!$A$17:$B$17,0),FALSE),VLOOKUP($AQ1895,Invoicing!$N$17:$O$21,MATCH($AK$1,Invoicing!$N$17:$O$17,0),FALSE))</f>
        <v>475</v>
      </c>
      <c r="AL1895" s="78" t="e">
        <f>VLOOKUP($E1895,Invoicing!$A$1:$H$8,MATCH(TRACKER!$N1898,Invoicing!$A$1:$H$1,0),FALSE)</f>
        <v>#N/A</v>
      </c>
      <c r="AM1895" s="78">
        <f>VLOOKUP($E1895,Invoicing!$A$1:$H$8,MATCH(TRACKER!$O$1,Invoicing!$A$1:$H$1,0),FALSE)</f>
        <v>50</v>
      </c>
      <c r="AN1895" s="78">
        <f t="shared" si="594"/>
        <v>0</v>
      </c>
      <c r="AO1895" s="2">
        <f t="shared" si="595"/>
        <v>2</v>
      </c>
      <c r="AP1895" s="2" t="str">
        <f t="shared" si="596"/>
        <v>WEEK</v>
      </c>
      <c r="AQ1895" s="2" t="str">
        <f t="shared" si="597"/>
        <v>OM TRANSPORTWEEK</v>
      </c>
      <c r="AR1895" s="71">
        <f t="shared" si="598"/>
        <v>475</v>
      </c>
      <c r="AS1895" s="71">
        <f>VLOOKUP(AJ1895,Invoicing!A:K,10,FALSE)</f>
        <v>25</v>
      </c>
      <c r="AT1895" s="71">
        <f t="shared" si="599"/>
        <v>500</v>
      </c>
    </row>
    <row r="1896" spans="1:46">
      <c r="A1896" s="37" t="s">
        <v>60</v>
      </c>
      <c r="B1896" s="3" t="s">
        <v>38</v>
      </c>
      <c r="C1896" s="11">
        <v>45584.678472222222</v>
      </c>
      <c r="D1896" s="11">
        <v>45584.625</v>
      </c>
      <c r="E1896" s="11" t="s">
        <v>44</v>
      </c>
      <c r="F1896" s="11" t="s">
        <v>40</v>
      </c>
      <c r="G1896" s="3" t="s">
        <v>2073</v>
      </c>
      <c r="H1896" s="3" t="s">
        <v>41</v>
      </c>
      <c r="I1896" s="11">
        <v>45586.25</v>
      </c>
      <c r="J1896" s="12">
        <v>45587.25</v>
      </c>
      <c r="K1896" s="12">
        <v>45587.25</v>
      </c>
      <c r="L1896" s="12">
        <v>45587.256944444445</v>
      </c>
      <c r="M1896" s="12" t="s">
        <v>115</v>
      </c>
      <c r="N1896" s="3" t="s">
        <v>42</v>
      </c>
      <c r="O1896" s="3">
        <v>0</v>
      </c>
      <c r="P1896" s="1">
        <f t="shared" si="580"/>
        <v>43</v>
      </c>
      <c r="Q1896" s="1">
        <f t="shared" si="581"/>
        <v>10</v>
      </c>
      <c r="R1896" s="72">
        <f t="shared" si="582"/>
        <v>45587.25</v>
      </c>
      <c r="S1896" s="73">
        <f t="shared" si="583"/>
        <v>1.5715277777781012</v>
      </c>
      <c r="T1896" s="74">
        <f>Table2[[#This Row],[ETA A OFRECIMIENTO]]*24</f>
        <v>37.716666666674428</v>
      </c>
      <c r="U1896" s="1" t="str">
        <f t="shared" si="584"/>
        <v>YES</v>
      </c>
      <c r="V1896" s="73">
        <f t="shared" si="585"/>
        <v>1</v>
      </c>
      <c r="W1896" s="74">
        <f>Table2[[#This Row],[DEL. AVAILABLE A SLOT]]*24</f>
        <v>24</v>
      </c>
      <c r="X1896" s="1" t="str">
        <f t="shared" si="586"/>
        <v>SI</v>
      </c>
      <c r="Y1896" s="73">
        <f t="shared" si="587"/>
        <v>2.5715277777781012</v>
      </c>
      <c r="Z1896" s="74">
        <f>Table2[[#This Row],[ETA A TIMESLOT]]*24</f>
        <v>61.716666666674428</v>
      </c>
      <c r="AA1896" s="73">
        <f t="shared" si="588"/>
        <v>0</v>
      </c>
      <c r="AB1896" s="73" t="str">
        <f t="shared" si="589"/>
        <v>SI</v>
      </c>
      <c r="AC1896" s="74">
        <f>Table2[[#This Row],[PUNTUALIDAD (H)]]*24</f>
        <v>0</v>
      </c>
      <c r="AD1896" s="73">
        <f t="shared" si="590"/>
        <v>2.578472222223354</v>
      </c>
      <c r="AE1896" s="74">
        <f>Table2[[#This Row],[ATA TO UNLOADING]]*24</f>
        <v>61.883333333360497</v>
      </c>
      <c r="AF1896" s="74" t="str">
        <f>IF(Table2[[#This Row],[ATA TO UNLOADING 2]]&lt;=48,"YES","NO")</f>
        <v>NO</v>
      </c>
      <c r="AG1896" s="75">
        <f t="shared" si="591"/>
        <v>0.25</v>
      </c>
      <c r="AH1896" s="2" t="s">
        <v>42</v>
      </c>
      <c r="AI1896" s="2" t="str">
        <f t="shared" si="592"/>
        <v>MSKU4726635</v>
      </c>
      <c r="AJ1896" s="76" t="str">
        <f t="shared" si="593"/>
        <v>MSI</v>
      </c>
      <c r="AK1896" s="77">
        <f>IF($M1896="TRUCK",VLOOKUP($AQ1896,Invoicing!$A$17:$B$49,MATCH($AK$1,Invoicing!$A$17:$B$17,0),FALSE),VLOOKUP($AQ1896,Invoicing!$N$17:$O$21,MATCH($AK$1,Invoicing!$N$17:$O$17,0),FALSE))</f>
        <v>480</v>
      </c>
      <c r="AL1896" s="78" t="e">
        <f>VLOOKUP($E1896,Invoicing!$A$1:$H$8,MATCH(TRACKER!$N1899,Invoicing!$A$1:$H$1,0),FALSE)</f>
        <v>#N/A</v>
      </c>
      <c r="AM1896" s="78">
        <f>VLOOKUP($E1896,Invoicing!$A$1:$H$8,MATCH(TRACKER!$O$1,Invoicing!$A$1:$H$1,0),FALSE)</f>
        <v>50</v>
      </c>
      <c r="AN1896" s="78">
        <f t="shared" si="594"/>
        <v>0</v>
      </c>
      <c r="AO1896" s="2">
        <f t="shared" si="595"/>
        <v>2</v>
      </c>
      <c r="AP1896" s="2" t="str">
        <f t="shared" si="596"/>
        <v>WEEK</v>
      </c>
      <c r="AQ1896" s="2" t="str">
        <f t="shared" si="597"/>
        <v>MSIWEEK</v>
      </c>
      <c r="AR1896" s="71">
        <f t="shared" si="598"/>
        <v>480</v>
      </c>
      <c r="AS1896" s="71">
        <f>VLOOKUP(AJ1896,Invoicing!A:K,10,FALSE)</f>
        <v>25</v>
      </c>
      <c r="AT1896" s="71">
        <f t="shared" si="599"/>
        <v>505</v>
      </c>
    </row>
    <row r="1897" spans="1:46">
      <c r="A1897" s="37" t="s">
        <v>60</v>
      </c>
      <c r="B1897" s="3" t="s">
        <v>38</v>
      </c>
      <c r="C1897" s="11">
        <v>45584.678472222222</v>
      </c>
      <c r="D1897" s="11">
        <v>45584.625</v>
      </c>
      <c r="E1897" s="11" t="s">
        <v>45</v>
      </c>
      <c r="F1897" s="11" t="s">
        <v>40</v>
      </c>
      <c r="G1897" s="3" t="s">
        <v>2074</v>
      </c>
      <c r="H1897" s="3" t="s">
        <v>41</v>
      </c>
      <c r="I1897" s="11">
        <v>45586.25</v>
      </c>
      <c r="J1897" s="12">
        <v>45586.402777777781</v>
      </c>
      <c r="K1897" s="12">
        <v>45586.375694444447</v>
      </c>
      <c r="L1897" s="12">
        <v>45586.423611111109</v>
      </c>
      <c r="M1897" s="61" t="s">
        <v>115</v>
      </c>
      <c r="N1897" s="3" t="s">
        <v>42</v>
      </c>
      <c r="O1897" s="3">
        <v>0</v>
      </c>
      <c r="P1897" s="1">
        <f t="shared" si="580"/>
        <v>43</v>
      </c>
      <c r="Q1897" s="1">
        <f t="shared" si="581"/>
        <v>10</v>
      </c>
      <c r="R1897" s="72">
        <f t="shared" si="582"/>
        <v>45586.402777777781</v>
      </c>
      <c r="S1897" s="73">
        <f t="shared" si="583"/>
        <v>1.5715277777781012</v>
      </c>
      <c r="T1897" s="74">
        <f>Table2[[#This Row],[ETA A OFRECIMIENTO]]*24</f>
        <v>37.716666666674428</v>
      </c>
      <c r="U1897" s="1" t="str">
        <f t="shared" si="584"/>
        <v>YES</v>
      </c>
      <c r="V1897" s="73">
        <f t="shared" si="585"/>
        <v>0.12569444444670808</v>
      </c>
      <c r="W1897" s="74">
        <f>Table2[[#This Row],[DEL. AVAILABLE A SLOT]]*24</f>
        <v>3.0166666667209938</v>
      </c>
      <c r="X1897" s="1" t="str">
        <f t="shared" si="586"/>
        <v>SI</v>
      </c>
      <c r="Y1897" s="73">
        <f t="shared" si="587"/>
        <v>1.6972222222248092</v>
      </c>
      <c r="Z1897" s="74">
        <f>Table2[[#This Row],[ETA A TIMESLOT]]*24</f>
        <v>40.733333333395422</v>
      </c>
      <c r="AA1897" s="73">
        <f t="shared" si="588"/>
        <v>2.7083333334303461E-2</v>
      </c>
      <c r="AB1897" s="73" t="str">
        <f t="shared" si="589"/>
        <v>SI</v>
      </c>
      <c r="AC1897" s="74">
        <f>Table2[[#This Row],[PUNTUALIDAD (H)]]*24</f>
        <v>0.65000000002328306</v>
      </c>
      <c r="AD1897" s="73">
        <f t="shared" si="590"/>
        <v>1.7451388888875954</v>
      </c>
      <c r="AE1897" s="74">
        <f>Table2[[#This Row],[ATA TO UNLOADING]]*24</f>
        <v>41.883333333302289</v>
      </c>
      <c r="AF1897" s="74" t="str">
        <f>IF(Table2[[#This Row],[ATA TO UNLOADING 2]]&lt;=48,"YES","NO")</f>
        <v>YES</v>
      </c>
      <c r="AG1897" s="75">
        <f t="shared" si="591"/>
        <v>0.37569444444670808</v>
      </c>
      <c r="AH1897" s="2" t="s">
        <v>42</v>
      </c>
      <c r="AI1897" s="2" t="str">
        <f t="shared" si="592"/>
        <v>MSKU4742195</v>
      </c>
      <c r="AJ1897" s="76" t="str">
        <f t="shared" si="593"/>
        <v>OM TRANSPORT</v>
      </c>
      <c r="AK1897" s="77">
        <f>IF($M1897="TRUCK",VLOOKUP($AQ1897,Invoicing!$A$17:$B$49,MATCH($AK$1,Invoicing!$A$17:$B$17,0),FALSE),VLOOKUP($AQ1897,Invoicing!$N$17:$O$21,MATCH($AK$1,Invoicing!$N$17:$O$17,0),FALSE))</f>
        <v>475</v>
      </c>
      <c r="AL1897" s="78" t="e">
        <f>VLOOKUP($E1897,Invoicing!$A$1:$H$8,MATCH(TRACKER!$N1900,Invoicing!$A$1:$H$1,0),FALSE)</f>
        <v>#N/A</v>
      </c>
      <c r="AM1897" s="78">
        <f>VLOOKUP($E1897,Invoicing!$A$1:$H$8,MATCH(TRACKER!$O$1,Invoicing!$A$1:$H$1,0),FALSE)</f>
        <v>50</v>
      </c>
      <c r="AN1897" s="78">
        <f t="shared" si="594"/>
        <v>0</v>
      </c>
      <c r="AO1897" s="2">
        <f t="shared" si="595"/>
        <v>1</v>
      </c>
      <c r="AP1897" s="2" t="str">
        <f t="shared" si="596"/>
        <v>WEEK</v>
      </c>
      <c r="AQ1897" s="2" t="str">
        <f t="shared" si="597"/>
        <v>OM TRANSPORTWEEK</v>
      </c>
      <c r="AR1897" s="71">
        <f t="shared" si="598"/>
        <v>475</v>
      </c>
      <c r="AS1897" s="71">
        <f>VLOOKUP(AJ1897,Invoicing!A:K,10,FALSE)</f>
        <v>25</v>
      </c>
      <c r="AT1897" s="71">
        <f t="shared" si="599"/>
        <v>500</v>
      </c>
    </row>
    <row r="1898" spans="1:46">
      <c r="A1898" s="37" t="s">
        <v>60</v>
      </c>
      <c r="B1898" s="3" t="s">
        <v>38</v>
      </c>
      <c r="C1898" s="11">
        <v>45584.678472222222</v>
      </c>
      <c r="D1898" s="11">
        <v>45584.625</v>
      </c>
      <c r="E1898" s="11" t="s">
        <v>39</v>
      </c>
      <c r="F1898" s="11" t="s">
        <v>40</v>
      </c>
      <c r="G1898" s="3" t="s">
        <v>2075</v>
      </c>
      <c r="H1898" s="3" t="s">
        <v>2821</v>
      </c>
      <c r="I1898" s="11">
        <v>45586.25</v>
      </c>
      <c r="J1898" s="12">
        <v>45586.976388888892</v>
      </c>
      <c r="K1898" s="12">
        <v>45586.958333333336</v>
      </c>
      <c r="L1898" s="12">
        <v>45587.125</v>
      </c>
      <c r="M1898" s="12" t="s">
        <v>115</v>
      </c>
      <c r="N1898" s="3" t="s">
        <v>42</v>
      </c>
      <c r="O1898" s="3">
        <v>1</v>
      </c>
      <c r="P1898" s="1">
        <f t="shared" si="580"/>
        <v>43</v>
      </c>
      <c r="Q1898" s="1">
        <f t="shared" si="581"/>
        <v>10</v>
      </c>
      <c r="R1898" s="72">
        <f t="shared" si="582"/>
        <v>45586.976388888892</v>
      </c>
      <c r="S1898" s="73">
        <f t="shared" si="583"/>
        <v>1.5715277777781012</v>
      </c>
      <c r="T1898" s="74">
        <f>Table2[[#This Row],[ETA A OFRECIMIENTO]]*24</f>
        <v>37.716666666674428</v>
      </c>
      <c r="U1898" s="1" t="str">
        <f t="shared" si="584"/>
        <v>YES</v>
      </c>
      <c r="V1898" s="73">
        <f t="shared" si="585"/>
        <v>0.70833333333575865</v>
      </c>
      <c r="W1898" s="74">
        <f>Table2[[#This Row],[DEL. AVAILABLE A SLOT]]*24</f>
        <v>17.000000000058208</v>
      </c>
      <c r="X1898" s="1" t="str">
        <f t="shared" si="586"/>
        <v>SI</v>
      </c>
      <c r="Y1898" s="73">
        <f t="shared" si="587"/>
        <v>2.2798611111138598</v>
      </c>
      <c r="Z1898" s="74">
        <f>Table2[[#This Row],[ETA A TIMESLOT]]*24</f>
        <v>54.716666666732635</v>
      </c>
      <c r="AA1898" s="73">
        <f t="shared" si="588"/>
        <v>1.8055555556202307E-2</v>
      </c>
      <c r="AB1898" s="73" t="str">
        <f t="shared" si="589"/>
        <v>SI</v>
      </c>
      <c r="AC1898" s="74">
        <f>Table2[[#This Row],[PUNTUALIDAD (H)]]*24</f>
        <v>0.43333333334885538</v>
      </c>
      <c r="AD1898" s="73">
        <f t="shared" si="590"/>
        <v>2.4465277777781012</v>
      </c>
      <c r="AE1898" s="74">
        <f>Table2[[#This Row],[ATA TO UNLOADING]]*24</f>
        <v>58.716666666674428</v>
      </c>
      <c r="AF1898" s="74" t="str">
        <f>IF(Table2[[#This Row],[ATA TO UNLOADING 2]]&lt;=48,"YES","NO")</f>
        <v>NO</v>
      </c>
      <c r="AG1898" s="75">
        <f t="shared" si="591"/>
        <v>0.95833333333575865</v>
      </c>
      <c r="AH1898" s="2" t="s">
        <v>24</v>
      </c>
      <c r="AI1898" s="2" t="str">
        <f t="shared" si="592"/>
        <v>MSKU4755211</v>
      </c>
      <c r="AJ1898" s="76" t="str">
        <f t="shared" si="593"/>
        <v>AZOIA LOGISTICS</v>
      </c>
      <c r="AK1898" s="77">
        <f>IF($M1898="TRUCK",VLOOKUP($AQ1898,Invoicing!$A$17:$B$49,MATCH($AK$1,Invoicing!$A$17:$B$17,0),FALSE),VLOOKUP($AQ1898,Invoicing!$N$17:$O$21,MATCH($AK$1,Invoicing!$N$17:$O$17,0),FALSE))</f>
        <v>550</v>
      </c>
      <c r="AL1898" s="78" t="e">
        <f>VLOOKUP($E1898,Invoicing!$A$1:$H$8,MATCH(TRACKER!$N1901,Invoicing!$A$1:$H$1,0),FALSE)</f>
        <v>#N/A</v>
      </c>
      <c r="AM1898" s="78">
        <f>VLOOKUP($E1898,Invoicing!$A$1:$H$8,MATCH(TRACKER!$O$1,Invoicing!$A$1:$H$1,0),FALSE)</f>
        <v>45</v>
      </c>
      <c r="AN1898" s="78">
        <f t="shared" si="594"/>
        <v>45</v>
      </c>
      <c r="AO1898" s="2">
        <f t="shared" si="595"/>
        <v>1</v>
      </c>
      <c r="AP1898" s="2" t="str">
        <f t="shared" si="596"/>
        <v>NIGHT</v>
      </c>
      <c r="AQ1898" s="2" t="str">
        <f t="shared" si="597"/>
        <v>AZOIA LOGISTICSNIGHT</v>
      </c>
      <c r="AR1898" s="71">
        <f t="shared" si="598"/>
        <v>595</v>
      </c>
      <c r="AS1898" s="71">
        <f>VLOOKUP(AJ1898,Invoicing!A:K,10,FALSE)</f>
        <v>25</v>
      </c>
      <c r="AT1898" s="71">
        <f t="shared" si="599"/>
        <v>620</v>
      </c>
    </row>
    <row r="1899" spans="1:46">
      <c r="A1899" s="37" t="s">
        <v>60</v>
      </c>
      <c r="B1899" s="3" t="s">
        <v>38</v>
      </c>
      <c r="C1899" s="11">
        <v>45584.678472222222</v>
      </c>
      <c r="D1899" s="11">
        <v>45584.625</v>
      </c>
      <c r="E1899" s="11" t="s">
        <v>44</v>
      </c>
      <c r="F1899" s="11" t="s">
        <v>40</v>
      </c>
      <c r="G1899" s="3" t="s">
        <v>2076</v>
      </c>
      <c r="H1899" s="3" t="s">
        <v>2821</v>
      </c>
      <c r="I1899" s="11">
        <v>45586.25</v>
      </c>
      <c r="J1899" s="12">
        <v>45587.25277777778</v>
      </c>
      <c r="K1899" s="12">
        <v>45587</v>
      </c>
      <c r="L1899" s="12">
        <v>45587.3</v>
      </c>
      <c r="M1899" s="12" t="s">
        <v>115</v>
      </c>
      <c r="N1899" s="3" t="s">
        <v>42</v>
      </c>
      <c r="O1899" s="3">
        <v>1</v>
      </c>
      <c r="P1899" s="1">
        <f t="shared" si="580"/>
        <v>43</v>
      </c>
      <c r="Q1899" s="1">
        <f t="shared" si="581"/>
        <v>10</v>
      </c>
      <c r="R1899" s="72">
        <f t="shared" si="582"/>
        <v>45587.25277777778</v>
      </c>
      <c r="S1899" s="73">
        <f t="shared" si="583"/>
        <v>1.5715277777781012</v>
      </c>
      <c r="T1899" s="74">
        <f>Table2[[#This Row],[ETA A OFRECIMIENTO]]*24</f>
        <v>37.716666666674428</v>
      </c>
      <c r="U1899" s="1" t="str">
        <f t="shared" si="584"/>
        <v>YES</v>
      </c>
      <c r="V1899" s="73">
        <f t="shared" si="585"/>
        <v>0.75</v>
      </c>
      <c r="W1899" s="74">
        <f>Table2[[#This Row],[DEL. AVAILABLE A SLOT]]*24</f>
        <v>18</v>
      </c>
      <c r="X1899" s="1" t="str">
        <f t="shared" si="586"/>
        <v>SI</v>
      </c>
      <c r="Y1899" s="73">
        <f t="shared" si="587"/>
        <v>2.3215277777781012</v>
      </c>
      <c r="Z1899" s="74">
        <f>Table2[[#This Row],[ETA A TIMESLOT]]*24</f>
        <v>55.716666666674428</v>
      </c>
      <c r="AA1899" s="73">
        <f t="shared" si="588"/>
        <v>0.25277777777955635</v>
      </c>
      <c r="AB1899" s="73" t="str">
        <f t="shared" si="589"/>
        <v>NO</v>
      </c>
      <c r="AC1899" s="74">
        <f>Table2[[#This Row],[PUNTUALIDAD (H)]]*24</f>
        <v>6.0666666667093523</v>
      </c>
      <c r="AD1899" s="73">
        <f t="shared" si="590"/>
        <v>2.6215277777810115</v>
      </c>
      <c r="AE1899" s="74">
        <f>Table2[[#This Row],[ATA TO UNLOADING]]*24</f>
        <v>62.916666666744277</v>
      </c>
      <c r="AF1899" s="74" t="str">
        <f>IF(Table2[[#This Row],[ATA TO UNLOADING 2]]&lt;=48,"YES","NO")</f>
        <v>NO</v>
      </c>
      <c r="AG1899" s="75">
        <f t="shared" si="591"/>
        <v>0</v>
      </c>
      <c r="AH1899" s="2" t="s">
        <v>24</v>
      </c>
      <c r="AI1899" s="2" t="str">
        <f t="shared" si="592"/>
        <v>MSKU4768836</v>
      </c>
      <c r="AJ1899" s="76" t="str">
        <f t="shared" si="593"/>
        <v>MSI</v>
      </c>
      <c r="AK1899" s="77">
        <f>IF($M1899="TRUCK",VLOOKUP($AQ1899,Invoicing!$A$17:$B$49,MATCH($AK$1,Invoicing!$A$17:$B$17,0),FALSE),VLOOKUP($AQ1899,Invoicing!$N$17:$O$21,MATCH($AK$1,Invoicing!$N$17:$O$17,0),FALSE))</f>
        <v>530</v>
      </c>
      <c r="AL1899" s="78" t="e">
        <f>VLOOKUP($E1899,Invoicing!$A$1:$H$8,MATCH(TRACKER!$N1902,Invoicing!$A$1:$H$1,0),FALSE)</f>
        <v>#N/A</v>
      </c>
      <c r="AM1899" s="78">
        <f>VLOOKUP($E1899,Invoicing!$A$1:$H$8,MATCH(TRACKER!$O$1,Invoicing!$A$1:$H$1,0),FALSE)</f>
        <v>50</v>
      </c>
      <c r="AN1899" s="78">
        <f t="shared" si="594"/>
        <v>50</v>
      </c>
      <c r="AO1899" s="2">
        <f t="shared" si="595"/>
        <v>2</v>
      </c>
      <c r="AP1899" s="2" t="str">
        <f t="shared" si="596"/>
        <v>NIGHT</v>
      </c>
      <c r="AQ1899" s="2" t="str">
        <f t="shared" si="597"/>
        <v>MSINIGHT</v>
      </c>
      <c r="AR1899" s="71">
        <f t="shared" si="598"/>
        <v>580</v>
      </c>
      <c r="AS1899" s="71">
        <f>VLOOKUP(AJ1899,Invoicing!A:K,10,FALSE)</f>
        <v>25</v>
      </c>
      <c r="AT1899" s="71">
        <f t="shared" si="599"/>
        <v>605</v>
      </c>
    </row>
    <row r="1900" spans="1:46">
      <c r="A1900" s="37" t="s">
        <v>60</v>
      </c>
      <c r="B1900" s="3" t="s">
        <v>38</v>
      </c>
      <c r="C1900" s="11">
        <v>45584.678472222222</v>
      </c>
      <c r="D1900" s="11">
        <v>45584.625</v>
      </c>
      <c r="E1900" s="11" t="s">
        <v>49</v>
      </c>
      <c r="F1900" s="11" t="s">
        <v>40</v>
      </c>
      <c r="G1900" s="3" t="s">
        <v>2077</v>
      </c>
      <c r="H1900" s="3" t="s">
        <v>46</v>
      </c>
      <c r="I1900" s="11">
        <v>45586.25</v>
      </c>
      <c r="J1900" s="12">
        <v>45587.875</v>
      </c>
      <c r="K1900" s="12">
        <v>45587.875</v>
      </c>
      <c r="L1900" s="12">
        <v>45587.888888888891</v>
      </c>
      <c r="M1900" s="12" t="s">
        <v>12</v>
      </c>
      <c r="N1900" s="3" t="s">
        <v>42</v>
      </c>
      <c r="O1900" s="3">
        <v>1</v>
      </c>
      <c r="P1900" s="1">
        <f t="shared" si="580"/>
        <v>43</v>
      </c>
      <c r="Q1900" s="1">
        <f t="shared" si="581"/>
        <v>10</v>
      </c>
      <c r="R1900" s="72">
        <f t="shared" si="582"/>
        <v>45587.875</v>
      </c>
      <c r="S1900" s="73">
        <f t="shared" si="583"/>
        <v>1.5715277777781012</v>
      </c>
      <c r="T1900" s="74">
        <f>Table2[[#This Row],[ETA A OFRECIMIENTO]]*24</f>
        <v>37.716666666674428</v>
      </c>
      <c r="U1900" s="1" t="str">
        <f t="shared" si="584"/>
        <v>YES</v>
      </c>
      <c r="V1900" s="73">
        <f t="shared" si="585"/>
        <v>1.625</v>
      </c>
      <c r="W1900" s="74">
        <f>Table2[[#This Row],[DEL. AVAILABLE A SLOT]]*24</f>
        <v>39</v>
      </c>
      <c r="X1900" s="1" t="str">
        <f t="shared" si="586"/>
        <v>NO</v>
      </c>
      <c r="Y1900" s="73">
        <f t="shared" si="587"/>
        <v>3.1965277777781012</v>
      </c>
      <c r="Z1900" s="74">
        <f>Table2[[#This Row],[ETA A TIMESLOT]]*24</f>
        <v>76.716666666674428</v>
      </c>
      <c r="AA1900" s="73">
        <f t="shared" si="588"/>
        <v>0</v>
      </c>
      <c r="AB1900" s="73" t="str">
        <f t="shared" si="589"/>
        <v>SI</v>
      </c>
      <c r="AC1900" s="74">
        <f>Table2[[#This Row],[PUNTUALIDAD (H)]]*24</f>
        <v>0</v>
      </c>
      <c r="AD1900" s="73">
        <f t="shared" si="590"/>
        <v>3.2104166666686069</v>
      </c>
      <c r="AE1900" s="74">
        <f>Table2[[#This Row],[ATA TO UNLOADING]]*24</f>
        <v>77.050000000046566</v>
      </c>
      <c r="AF1900" s="74" t="str">
        <f>IF(Table2[[#This Row],[ATA TO UNLOADING 2]]&lt;=48,"YES","NO")</f>
        <v>NO</v>
      </c>
      <c r="AG1900" s="75">
        <f t="shared" si="591"/>
        <v>0.875</v>
      </c>
      <c r="AH1900" s="2" t="s">
        <v>24</v>
      </c>
      <c r="AI1900" s="2" t="str">
        <f t="shared" si="592"/>
        <v>MSKU4769410</v>
      </c>
      <c r="AJ1900" s="76" t="str">
        <f t="shared" si="593"/>
        <v>CTU FLEVOKUST BV</v>
      </c>
      <c r="AK1900" s="77">
        <f>IF($M1900="TRUCK",VLOOKUP($AQ1900,Invoicing!$A$17:$B$49,MATCH($AK$1,Invoicing!$A$17:$B$17,0),FALSE),VLOOKUP($AQ1900,Invoicing!$N$17:$O$21,MATCH($AK$1,Invoicing!$N$17:$O$17,0),FALSE))</f>
        <v>380</v>
      </c>
      <c r="AL1900" s="78" t="e">
        <f>VLOOKUP($E1900,Invoicing!$A$1:$H$8,MATCH(TRACKER!$N1903,Invoicing!$A$1:$H$1,0),FALSE)</f>
        <v>#N/A</v>
      </c>
      <c r="AM1900" s="78">
        <v>35</v>
      </c>
      <c r="AN1900" s="78">
        <f t="shared" si="594"/>
        <v>35</v>
      </c>
      <c r="AO1900" s="2">
        <f t="shared" si="595"/>
        <v>2</v>
      </c>
      <c r="AP1900" s="2" t="str">
        <f t="shared" si="596"/>
        <v>NIGHT</v>
      </c>
      <c r="AQ1900" s="2" t="str">
        <f t="shared" si="597"/>
        <v>CTU FLEVOKUST BVNIGHT</v>
      </c>
      <c r="AR1900" s="71">
        <f t="shared" si="598"/>
        <v>415</v>
      </c>
      <c r="AS1900" s="71">
        <f>VLOOKUP(AJ1900,Invoicing!A:K,10,FALSE)</f>
        <v>0</v>
      </c>
      <c r="AT1900" s="71">
        <f t="shared" si="599"/>
        <v>415</v>
      </c>
    </row>
    <row r="1901" spans="1:46">
      <c r="A1901" s="37" t="s">
        <v>60</v>
      </c>
      <c r="B1901" s="3" t="s">
        <v>38</v>
      </c>
      <c r="C1901" s="11">
        <v>45584.678472222222</v>
      </c>
      <c r="D1901" s="11">
        <v>45584.625</v>
      </c>
      <c r="E1901" s="11" t="s">
        <v>45</v>
      </c>
      <c r="F1901" s="11" t="s">
        <v>40</v>
      </c>
      <c r="G1901" s="3" t="s">
        <v>2078</v>
      </c>
      <c r="H1901" s="3" t="s">
        <v>41</v>
      </c>
      <c r="I1901" s="11">
        <v>45586.25</v>
      </c>
      <c r="J1901" s="12">
        <v>45586.631944444445</v>
      </c>
      <c r="K1901" s="12">
        <v>45586.645833333336</v>
      </c>
      <c r="L1901" s="12">
        <v>45586.631944444445</v>
      </c>
      <c r="M1901" s="12" t="s">
        <v>115</v>
      </c>
      <c r="N1901" s="3" t="s">
        <v>42</v>
      </c>
      <c r="O1901" s="3">
        <v>0</v>
      </c>
      <c r="P1901" s="1">
        <f t="shared" si="580"/>
        <v>43</v>
      </c>
      <c r="Q1901" s="1">
        <f t="shared" si="581"/>
        <v>10</v>
      </c>
      <c r="R1901" s="72">
        <f t="shared" si="582"/>
        <v>45586.631944444445</v>
      </c>
      <c r="S1901" s="73">
        <f t="shared" si="583"/>
        <v>1.5715277777781012</v>
      </c>
      <c r="T1901" s="74">
        <f>Table2[[#This Row],[ETA A OFRECIMIENTO]]*24</f>
        <v>37.716666666674428</v>
      </c>
      <c r="U1901" s="1" t="str">
        <f t="shared" si="584"/>
        <v>YES</v>
      </c>
      <c r="V1901" s="73">
        <f t="shared" si="585"/>
        <v>0.39583333333575865</v>
      </c>
      <c r="W1901" s="74">
        <f>Table2[[#This Row],[DEL. AVAILABLE A SLOT]]*24</f>
        <v>9.5000000000582077</v>
      </c>
      <c r="X1901" s="1" t="str">
        <f t="shared" si="586"/>
        <v>SI</v>
      </c>
      <c r="Y1901" s="73">
        <f t="shared" si="587"/>
        <v>1.9673611111138598</v>
      </c>
      <c r="Z1901" s="74">
        <f>Table2[[#This Row],[ETA A TIMESLOT]]*24</f>
        <v>47.216666666732635</v>
      </c>
      <c r="AA1901" s="73">
        <f t="shared" si="588"/>
        <v>0</v>
      </c>
      <c r="AB1901" s="73" t="str">
        <f t="shared" si="589"/>
        <v>SI</v>
      </c>
      <c r="AC1901" s="74">
        <f>Table2[[#This Row],[PUNTUALIDAD (H)]]*24</f>
        <v>0</v>
      </c>
      <c r="AD1901" s="73">
        <f t="shared" si="590"/>
        <v>1.953472222223354</v>
      </c>
      <c r="AE1901" s="74">
        <f>Table2[[#This Row],[ATA TO UNLOADING]]*24</f>
        <v>46.883333333360497</v>
      </c>
      <c r="AF1901" s="74" t="str">
        <f>IF(Table2[[#This Row],[ATA TO UNLOADING 2]]&lt;=48,"YES","NO")</f>
        <v>YES</v>
      </c>
      <c r="AG1901" s="75">
        <f t="shared" si="591"/>
        <v>0.64583333333575865</v>
      </c>
      <c r="AH1901" s="2" t="s">
        <v>42</v>
      </c>
      <c r="AI1901" s="2" t="str">
        <f t="shared" si="592"/>
        <v>MSKU4780256</v>
      </c>
      <c r="AJ1901" s="76" t="str">
        <f t="shared" si="593"/>
        <v>OM TRANSPORT</v>
      </c>
      <c r="AK1901" s="77">
        <f>IF($M1901="TRUCK",VLOOKUP($AQ1901,Invoicing!$A$17:$B$49,MATCH($AK$1,Invoicing!$A$17:$B$17,0),FALSE),VLOOKUP($AQ1901,Invoicing!$N$17:$O$21,MATCH($AK$1,Invoicing!$N$17:$O$17,0),FALSE))</f>
        <v>475</v>
      </c>
      <c r="AL1901" s="78" t="e">
        <f>VLOOKUP($E1901,Invoicing!$A$1:$H$8,MATCH(TRACKER!$N1904,Invoicing!$A$1:$H$1,0),FALSE)</f>
        <v>#N/A</v>
      </c>
      <c r="AM1901" s="78">
        <f>VLOOKUP($E1901,Invoicing!$A$1:$H$8,MATCH(TRACKER!$O$1,Invoicing!$A$1:$H$1,0),FALSE)</f>
        <v>50</v>
      </c>
      <c r="AN1901" s="78">
        <f t="shared" si="594"/>
        <v>0</v>
      </c>
      <c r="AO1901" s="2">
        <f t="shared" si="595"/>
        <v>1</v>
      </c>
      <c r="AP1901" s="2" t="str">
        <f t="shared" si="596"/>
        <v>WEEK</v>
      </c>
      <c r="AQ1901" s="2" t="str">
        <f t="shared" si="597"/>
        <v>OM TRANSPORTWEEK</v>
      </c>
      <c r="AR1901" s="71">
        <f t="shared" si="598"/>
        <v>475</v>
      </c>
      <c r="AS1901" s="71">
        <f>VLOOKUP(AJ1901,Invoicing!A:K,10,FALSE)</f>
        <v>25</v>
      </c>
      <c r="AT1901" s="71">
        <f t="shared" si="599"/>
        <v>500</v>
      </c>
    </row>
    <row r="1902" spans="1:46">
      <c r="A1902" s="37" t="s">
        <v>60</v>
      </c>
      <c r="B1902" s="3" t="s">
        <v>38</v>
      </c>
      <c r="C1902" s="11">
        <v>45584.678472222222</v>
      </c>
      <c r="D1902" s="11">
        <v>45584.625</v>
      </c>
      <c r="E1902" s="11" t="s">
        <v>49</v>
      </c>
      <c r="F1902" s="11" t="s">
        <v>40</v>
      </c>
      <c r="G1902" s="3" t="s">
        <v>2079</v>
      </c>
      <c r="H1902" s="3" t="s">
        <v>2821</v>
      </c>
      <c r="I1902" s="11">
        <v>45586.25</v>
      </c>
      <c r="J1902" s="12">
        <v>45587.552083333336</v>
      </c>
      <c r="K1902" s="12">
        <v>45587.5</v>
      </c>
      <c r="L1902" s="12">
        <v>45587.559027777781</v>
      </c>
      <c r="M1902" s="12" t="s">
        <v>12</v>
      </c>
      <c r="N1902" s="3" t="s">
        <v>42</v>
      </c>
      <c r="O1902" s="3">
        <v>0</v>
      </c>
      <c r="P1902" s="1">
        <f t="shared" si="580"/>
        <v>43</v>
      </c>
      <c r="Q1902" s="1">
        <f t="shared" si="581"/>
        <v>10</v>
      </c>
      <c r="R1902" s="72">
        <f t="shared" si="582"/>
        <v>45587.552083333336</v>
      </c>
      <c r="S1902" s="73">
        <f t="shared" si="583"/>
        <v>1.5715277777781012</v>
      </c>
      <c r="T1902" s="74">
        <f>Table2[[#This Row],[ETA A OFRECIMIENTO]]*24</f>
        <v>37.716666666674428</v>
      </c>
      <c r="U1902" s="1" t="str">
        <f t="shared" si="584"/>
        <v>YES</v>
      </c>
      <c r="V1902" s="73">
        <f t="shared" si="585"/>
        <v>1.25</v>
      </c>
      <c r="W1902" s="74">
        <f>Table2[[#This Row],[DEL. AVAILABLE A SLOT]]*24</f>
        <v>30</v>
      </c>
      <c r="X1902" s="1" t="str">
        <f t="shared" si="586"/>
        <v>NO</v>
      </c>
      <c r="Y1902" s="73">
        <f t="shared" si="587"/>
        <v>2.8215277777781012</v>
      </c>
      <c r="Z1902" s="74">
        <f>Table2[[#This Row],[ETA A TIMESLOT]]*24</f>
        <v>67.716666666674428</v>
      </c>
      <c r="AA1902" s="73">
        <f t="shared" si="588"/>
        <v>5.2083333335758653E-2</v>
      </c>
      <c r="AB1902" s="73" t="str">
        <f t="shared" si="589"/>
        <v>NO</v>
      </c>
      <c r="AC1902" s="74">
        <f>Table2[[#This Row],[PUNTUALIDAD (H)]]*24</f>
        <v>1.2500000000582077</v>
      </c>
      <c r="AD1902" s="73">
        <f t="shared" si="590"/>
        <v>2.8805555555591127</v>
      </c>
      <c r="AE1902" s="74">
        <f>Table2[[#This Row],[ATA TO UNLOADING]]*24</f>
        <v>69.133333333418705</v>
      </c>
      <c r="AF1902" s="74" t="str">
        <f>IF(Table2[[#This Row],[ATA TO UNLOADING 2]]&lt;=48,"YES","NO")</f>
        <v>NO</v>
      </c>
      <c r="AG1902" s="75">
        <f t="shared" si="591"/>
        <v>0.5</v>
      </c>
      <c r="AH1902" s="2" t="s">
        <v>42</v>
      </c>
      <c r="AI1902" s="2" t="str">
        <f t="shared" si="592"/>
        <v>MSKU4794481</v>
      </c>
      <c r="AJ1902" s="76" t="str">
        <f t="shared" si="593"/>
        <v>CTU FLEVOKUST BV</v>
      </c>
      <c r="AK1902" s="77">
        <f>IF($M1902="TRUCK",VLOOKUP($AQ1902,Invoicing!$A$17:$B$49,MATCH($AK$1,Invoicing!$A$17:$B$17,0),FALSE),VLOOKUP($AQ1902,Invoicing!$N$17:$O$21,MATCH($AK$1,Invoicing!$N$17:$O$17,0),FALSE))</f>
        <v>380</v>
      </c>
      <c r="AL1902" s="78" t="e">
        <f>VLOOKUP($E1902,Invoicing!$A$1:$H$8,MATCH(TRACKER!$N1905,Invoicing!$A$1:$H$1,0),FALSE)</f>
        <v>#N/A</v>
      </c>
      <c r="AM1902" s="78">
        <v>35</v>
      </c>
      <c r="AN1902" s="78">
        <f t="shared" si="594"/>
        <v>0</v>
      </c>
      <c r="AO1902" s="2">
        <f t="shared" si="595"/>
        <v>2</v>
      </c>
      <c r="AP1902" s="2" t="str">
        <f t="shared" si="596"/>
        <v>WEEK</v>
      </c>
      <c r="AQ1902" s="2" t="str">
        <f t="shared" si="597"/>
        <v>CTU FLEVOKUST BVWEEK</v>
      </c>
      <c r="AR1902" s="71">
        <f t="shared" si="598"/>
        <v>380</v>
      </c>
      <c r="AS1902" s="71">
        <f>VLOOKUP(AJ1902,Invoicing!A:K,10,FALSE)</f>
        <v>0</v>
      </c>
      <c r="AT1902" s="71">
        <f t="shared" si="599"/>
        <v>380</v>
      </c>
    </row>
    <row r="1903" spans="1:46">
      <c r="A1903" s="37" t="s">
        <v>60</v>
      </c>
      <c r="B1903" s="3" t="s">
        <v>38</v>
      </c>
      <c r="C1903" s="11">
        <v>45584.678472222222</v>
      </c>
      <c r="D1903" s="11">
        <v>45584.625</v>
      </c>
      <c r="E1903" s="11" t="s">
        <v>49</v>
      </c>
      <c r="F1903" s="11" t="s">
        <v>40</v>
      </c>
      <c r="G1903" s="3" t="s">
        <v>2080</v>
      </c>
      <c r="H1903" s="3" t="s">
        <v>41</v>
      </c>
      <c r="I1903" s="11">
        <v>45586.25</v>
      </c>
      <c r="J1903" s="12">
        <v>45588.253472222219</v>
      </c>
      <c r="K1903" s="12">
        <v>45588.25</v>
      </c>
      <c r="L1903" s="12">
        <v>45588.260416666664</v>
      </c>
      <c r="M1903" s="61" t="s">
        <v>12</v>
      </c>
      <c r="N1903" s="3" t="s">
        <v>42</v>
      </c>
      <c r="O1903" s="3">
        <v>0</v>
      </c>
      <c r="P1903" s="1">
        <f t="shared" si="580"/>
        <v>43</v>
      </c>
      <c r="Q1903" s="1">
        <f t="shared" si="581"/>
        <v>10</v>
      </c>
      <c r="R1903" s="72">
        <f t="shared" si="582"/>
        <v>45588.253472222219</v>
      </c>
      <c r="S1903" s="73">
        <f t="shared" si="583"/>
        <v>1.5715277777781012</v>
      </c>
      <c r="T1903" s="74">
        <f>Table2[[#This Row],[ETA A OFRECIMIENTO]]*24</f>
        <v>37.716666666674428</v>
      </c>
      <c r="U1903" s="1" t="str">
        <f t="shared" si="584"/>
        <v>YES</v>
      </c>
      <c r="V1903" s="73">
        <f t="shared" si="585"/>
        <v>2</v>
      </c>
      <c r="W1903" s="74">
        <f>Table2[[#This Row],[DEL. AVAILABLE A SLOT]]*24</f>
        <v>48</v>
      </c>
      <c r="X1903" s="1" t="str">
        <f t="shared" si="586"/>
        <v>NO</v>
      </c>
      <c r="Y1903" s="73">
        <f t="shared" si="587"/>
        <v>3.5715277777781012</v>
      </c>
      <c r="Z1903" s="74">
        <f>Table2[[#This Row],[ETA A TIMESLOT]]*24</f>
        <v>85.716666666674428</v>
      </c>
      <c r="AA1903" s="73">
        <f t="shared" si="588"/>
        <v>3.4722222189884633E-3</v>
      </c>
      <c r="AB1903" s="73" t="str">
        <f t="shared" si="589"/>
        <v>SI</v>
      </c>
      <c r="AC1903" s="74">
        <f>Table2[[#This Row],[PUNTUALIDAD (H)]]*24</f>
        <v>8.3333333255723119E-2</v>
      </c>
      <c r="AD1903" s="73">
        <f t="shared" si="590"/>
        <v>3.5819444444423425</v>
      </c>
      <c r="AE1903" s="74">
        <f>Table2[[#This Row],[ATA TO UNLOADING]]*24</f>
        <v>85.96666666661622</v>
      </c>
      <c r="AF1903" s="74" t="str">
        <f>IF(Table2[[#This Row],[ATA TO UNLOADING 2]]&lt;=48,"YES","NO")</f>
        <v>NO</v>
      </c>
      <c r="AG1903" s="75">
        <f t="shared" si="591"/>
        <v>0.25</v>
      </c>
      <c r="AH1903" s="2" t="s">
        <v>42</v>
      </c>
      <c r="AI1903" s="2" t="str">
        <f t="shared" si="592"/>
        <v>MSKU4815985</v>
      </c>
      <c r="AJ1903" s="76" t="str">
        <f t="shared" si="593"/>
        <v>CTU FLEVOKUST BV</v>
      </c>
      <c r="AK1903" s="77">
        <f>IF($M1903="TRUCK",VLOOKUP($AQ1903,Invoicing!$A$17:$B$49,MATCH($AK$1,Invoicing!$A$17:$B$17,0),FALSE),VLOOKUP($AQ1903,Invoicing!$N$17:$O$21,MATCH($AK$1,Invoicing!$N$17:$O$17,0),FALSE))</f>
        <v>380</v>
      </c>
      <c r="AL1903" s="78" t="e">
        <f>VLOOKUP($E1903,Invoicing!$A$1:$H$8,MATCH(TRACKER!$N1906,Invoicing!$A$1:$H$1,0),FALSE)</f>
        <v>#N/A</v>
      </c>
      <c r="AM1903" s="78">
        <v>35</v>
      </c>
      <c r="AN1903" s="78">
        <f t="shared" si="594"/>
        <v>0</v>
      </c>
      <c r="AO1903" s="2">
        <f t="shared" si="595"/>
        <v>3</v>
      </c>
      <c r="AP1903" s="2" t="str">
        <f t="shared" si="596"/>
        <v>WEEK</v>
      </c>
      <c r="AQ1903" s="2" t="str">
        <f t="shared" si="597"/>
        <v>CTU FLEVOKUST BVWEEK</v>
      </c>
      <c r="AR1903" s="71">
        <f t="shared" si="598"/>
        <v>380</v>
      </c>
      <c r="AS1903" s="71">
        <f>VLOOKUP(AJ1903,Invoicing!A:K,10,FALSE)</f>
        <v>0</v>
      </c>
      <c r="AT1903" s="71">
        <f t="shared" si="599"/>
        <v>380</v>
      </c>
    </row>
    <row r="1904" spans="1:46">
      <c r="A1904" s="37" t="s">
        <v>60</v>
      </c>
      <c r="B1904" s="3" t="s">
        <v>38</v>
      </c>
      <c r="C1904" s="11">
        <v>45584.678472222222</v>
      </c>
      <c r="D1904" s="11">
        <v>45584.625</v>
      </c>
      <c r="E1904" s="11" t="s">
        <v>45</v>
      </c>
      <c r="F1904" s="11" t="s">
        <v>40</v>
      </c>
      <c r="G1904" s="3" t="s">
        <v>2081</v>
      </c>
      <c r="H1904" s="3" t="s">
        <v>2821</v>
      </c>
      <c r="I1904" s="11">
        <v>45586.25</v>
      </c>
      <c r="J1904" s="12">
        <v>45586.249305555553</v>
      </c>
      <c r="K1904" s="12">
        <v>45586.25</v>
      </c>
      <c r="L1904" s="12">
        <v>45586.307638888888</v>
      </c>
      <c r="M1904" s="12" t="s">
        <v>115</v>
      </c>
      <c r="N1904" s="3" t="s">
        <v>42</v>
      </c>
      <c r="O1904" s="3">
        <v>1</v>
      </c>
      <c r="P1904" s="1">
        <f t="shared" si="580"/>
        <v>43</v>
      </c>
      <c r="Q1904" s="1">
        <f t="shared" si="581"/>
        <v>10</v>
      </c>
      <c r="R1904" s="72">
        <f t="shared" si="582"/>
        <v>45586.249305555553</v>
      </c>
      <c r="S1904" s="73">
        <f t="shared" si="583"/>
        <v>1.5715277777781012</v>
      </c>
      <c r="T1904" s="74">
        <f>Table2[[#This Row],[ETA A OFRECIMIENTO]]*24</f>
        <v>37.716666666674428</v>
      </c>
      <c r="U1904" s="1" t="str">
        <f t="shared" si="584"/>
        <v>YES</v>
      </c>
      <c r="V1904" s="73">
        <f t="shared" si="585"/>
        <v>0</v>
      </c>
      <c r="W1904" s="74">
        <f>Table2[[#This Row],[DEL. AVAILABLE A SLOT]]*24</f>
        <v>0</v>
      </c>
      <c r="X1904" s="1" t="str">
        <f t="shared" si="586"/>
        <v>SI</v>
      </c>
      <c r="Y1904" s="73">
        <f t="shared" si="587"/>
        <v>1.5715277777781012</v>
      </c>
      <c r="Z1904" s="74">
        <f>Table2[[#This Row],[ETA A TIMESLOT]]*24</f>
        <v>37.716666666674428</v>
      </c>
      <c r="AA1904" s="73">
        <f t="shared" si="588"/>
        <v>0</v>
      </c>
      <c r="AB1904" s="73" t="str">
        <f t="shared" si="589"/>
        <v>SI</v>
      </c>
      <c r="AC1904" s="74">
        <f>Table2[[#This Row],[PUNTUALIDAD (H)]]*24</f>
        <v>0</v>
      </c>
      <c r="AD1904" s="73">
        <f t="shared" si="590"/>
        <v>1.6291666666656965</v>
      </c>
      <c r="AE1904" s="74">
        <f>Table2[[#This Row],[ATA TO UNLOADING]]*24</f>
        <v>39.099999999976717</v>
      </c>
      <c r="AF1904" s="74" t="str">
        <f>IF(Table2[[#This Row],[ATA TO UNLOADING 2]]&lt;=48,"YES","NO")</f>
        <v>YES</v>
      </c>
      <c r="AG1904" s="75">
        <f t="shared" si="591"/>
        <v>0.25</v>
      </c>
      <c r="AH1904" s="2" t="s">
        <v>42</v>
      </c>
      <c r="AI1904" s="2" t="str">
        <f t="shared" si="592"/>
        <v>MSKU7151684</v>
      </c>
      <c r="AJ1904" s="76" t="str">
        <f t="shared" si="593"/>
        <v>OM TRANSPORT</v>
      </c>
      <c r="AK1904" s="77">
        <f>IF($M1904="TRUCK",VLOOKUP($AQ1904,Invoicing!$A$17:$B$49,MATCH($AK$1,Invoicing!$A$17:$B$17,0),FALSE),VLOOKUP($AQ1904,Invoicing!$N$17:$O$21,MATCH($AK$1,Invoicing!$N$17:$O$17,0),FALSE))</f>
        <v>475</v>
      </c>
      <c r="AL1904" s="78">
        <f>VLOOKUP($E1904,Invoicing!$A$1:$H$8,MATCH(TRACKER!$N1907,Invoicing!$A$1:$H$1,0),FALSE)</f>
        <v>110</v>
      </c>
      <c r="AM1904" s="78">
        <f>VLOOKUP($E1904,Invoicing!$A$1:$H$8,MATCH(TRACKER!$O$1,Invoicing!$A$1:$H$1,0),FALSE)</f>
        <v>50</v>
      </c>
      <c r="AN1904" s="78">
        <f t="shared" si="594"/>
        <v>50</v>
      </c>
      <c r="AO1904" s="2">
        <f t="shared" si="595"/>
        <v>1</v>
      </c>
      <c r="AP1904" s="2" t="str">
        <f t="shared" si="596"/>
        <v>WEEK</v>
      </c>
      <c r="AQ1904" s="2" t="str">
        <f t="shared" si="597"/>
        <v>OM TRANSPORTWEEK</v>
      </c>
      <c r="AR1904" s="71">
        <f t="shared" si="598"/>
        <v>635</v>
      </c>
      <c r="AS1904" s="71">
        <f>VLOOKUP(AJ1904,Invoicing!A:K,10,FALSE)</f>
        <v>25</v>
      </c>
      <c r="AT1904" s="71">
        <f t="shared" si="599"/>
        <v>660</v>
      </c>
    </row>
    <row r="1905" spans="1:46">
      <c r="A1905" s="37" t="s">
        <v>60</v>
      </c>
      <c r="B1905" s="3" t="s">
        <v>38</v>
      </c>
      <c r="C1905" s="11">
        <v>45584.678472222222</v>
      </c>
      <c r="D1905" s="11">
        <v>45584.625</v>
      </c>
      <c r="E1905" s="11" t="s">
        <v>49</v>
      </c>
      <c r="F1905" s="11" t="s">
        <v>40</v>
      </c>
      <c r="G1905" s="3" t="s">
        <v>2082</v>
      </c>
      <c r="H1905" s="3" t="s">
        <v>41</v>
      </c>
      <c r="I1905" s="11">
        <v>45586.25</v>
      </c>
      <c r="J1905" s="12">
        <v>45587.3125</v>
      </c>
      <c r="K1905" s="12">
        <v>45587.3125</v>
      </c>
      <c r="L1905" s="12">
        <v>45587.319444444445</v>
      </c>
      <c r="M1905" s="61" t="s">
        <v>12</v>
      </c>
      <c r="N1905" s="3" t="s">
        <v>42</v>
      </c>
      <c r="O1905" s="3">
        <v>1</v>
      </c>
      <c r="P1905" s="1">
        <f t="shared" si="580"/>
        <v>43</v>
      </c>
      <c r="Q1905" s="1">
        <f t="shared" si="581"/>
        <v>10</v>
      </c>
      <c r="R1905" s="72">
        <f t="shared" si="582"/>
        <v>45587.3125</v>
      </c>
      <c r="S1905" s="73">
        <f t="shared" si="583"/>
        <v>1.5715277777781012</v>
      </c>
      <c r="T1905" s="74">
        <f>Table2[[#This Row],[ETA A OFRECIMIENTO]]*24</f>
        <v>37.716666666674428</v>
      </c>
      <c r="U1905" s="1" t="str">
        <f t="shared" si="584"/>
        <v>YES</v>
      </c>
      <c r="V1905" s="73">
        <f t="shared" si="585"/>
        <v>1.0625</v>
      </c>
      <c r="W1905" s="74">
        <f>Table2[[#This Row],[DEL. AVAILABLE A SLOT]]*24</f>
        <v>25.5</v>
      </c>
      <c r="X1905" s="1" t="str">
        <f t="shared" si="586"/>
        <v>NO</v>
      </c>
      <c r="Y1905" s="73">
        <f t="shared" si="587"/>
        <v>2.6340277777781012</v>
      </c>
      <c r="Z1905" s="74">
        <f>Table2[[#This Row],[ETA A TIMESLOT]]*24</f>
        <v>63.216666666674428</v>
      </c>
      <c r="AA1905" s="73">
        <f t="shared" si="588"/>
        <v>0</v>
      </c>
      <c r="AB1905" s="73" t="str">
        <f t="shared" si="589"/>
        <v>SI</v>
      </c>
      <c r="AC1905" s="74">
        <f>Table2[[#This Row],[PUNTUALIDAD (H)]]*24</f>
        <v>0</v>
      </c>
      <c r="AD1905" s="73">
        <f t="shared" si="590"/>
        <v>2.640972222223354</v>
      </c>
      <c r="AE1905" s="74">
        <f>Table2[[#This Row],[ATA TO UNLOADING]]*24</f>
        <v>63.383333333360497</v>
      </c>
      <c r="AF1905" s="74" t="str">
        <f>IF(Table2[[#This Row],[ATA TO UNLOADING 2]]&lt;=48,"YES","NO")</f>
        <v>NO</v>
      </c>
      <c r="AG1905" s="75">
        <f t="shared" si="591"/>
        <v>0.3125</v>
      </c>
      <c r="AH1905" s="2" t="s">
        <v>42</v>
      </c>
      <c r="AI1905" s="2" t="str">
        <f t="shared" si="592"/>
        <v>PONU7927382</v>
      </c>
      <c r="AJ1905" s="76" t="str">
        <f t="shared" si="593"/>
        <v>CTU FLEVOKUST BV</v>
      </c>
      <c r="AK1905" s="77">
        <f>IF($M1905="TRUCK",VLOOKUP($AQ1905,Invoicing!$A$17:$B$49,MATCH($AK$1,Invoicing!$A$17:$B$17,0),FALSE),VLOOKUP($AQ1905,Invoicing!$N$17:$O$21,MATCH($AK$1,Invoicing!$N$17:$O$17,0),FALSE))</f>
        <v>380</v>
      </c>
      <c r="AL1905" s="78" t="e">
        <f>VLOOKUP($E1905,Invoicing!$A$1:$H$8,MATCH(TRACKER!$N1908,Invoicing!$A$1:$H$1,0),FALSE)</f>
        <v>#N/A</v>
      </c>
      <c r="AM1905" s="78">
        <v>35</v>
      </c>
      <c r="AN1905" s="78">
        <f t="shared" si="594"/>
        <v>35</v>
      </c>
      <c r="AO1905" s="2">
        <f t="shared" si="595"/>
        <v>2</v>
      </c>
      <c r="AP1905" s="2" t="str">
        <f t="shared" si="596"/>
        <v>WEEK</v>
      </c>
      <c r="AQ1905" s="2" t="str">
        <f t="shared" si="597"/>
        <v>CTU FLEVOKUST BVWEEK</v>
      </c>
      <c r="AR1905" s="71">
        <f t="shared" si="598"/>
        <v>415</v>
      </c>
      <c r="AS1905" s="71">
        <f>VLOOKUP(AJ1905,Invoicing!A:K,10,FALSE)</f>
        <v>0</v>
      </c>
      <c r="AT1905" s="71">
        <f t="shared" si="599"/>
        <v>415</v>
      </c>
    </row>
    <row r="1906" spans="1:46">
      <c r="A1906" s="37" t="s">
        <v>60</v>
      </c>
      <c r="B1906" s="3" t="s">
        <v>38</v>
      </c>
      <c r="C1906" s="11">
        <v>45584.678472222222</v>
      </c>
      <c r="D1906" s="11">
        <v>45584.625</v>
      </c>
      <c r="E1906" s="11" t="s">
        <v>49</v>
      </c>
      <c r="F1906" s="11" t="s">
        <v>40</v>
      </c>
      <c r="G1906" s="3" t="s">
        <v>2083</v>
      </c>
      <c r="H1906" s="3" t="s">
        <v>41</v>
      </c>
      <c r="I1906" s="11">
        <v>45586.25</v>
      </c>
      <c r="J1906" s="12">
        <v>45587.652777777781</v>
      </c>
      <c r="K1906" s="12">
        <v>45587.645833333336</v>
      </c>
      <c r="L1906" s="12">
        <v>45587.659722222219</v>
      </c>
      <c r="M1906" s="61" t="s">
        <v>12</v>
      </c>
      <c r="N1906" s="3" t="s">
        <v>42</v>
      </c>
      <c r="O1906" s="3">
        <v>0</v>
      </c>
      <c r="P1906" s="1">
        <f t="shared" si="580"/>
        <v>43</v>
      </c>
      <c r="Q1906" s="1">
        <f t="shared" si="581"/>
        <v>10</v>
      </c>
      <c r="R1906" s="72">
        <f t="shared" si="582"/>
        <v>45587.652777777781</v>
      </c>
      <c r="S1906" s="73">
        <f t="shared" si="583"/>
        <v>1.5715277777781012</v>
      </c>
      <c r="T1906" s="74">
        <f>Table2[[#This Row],[ETA A OFRECIMIENTO]]*24</f>
        <v>37.716666666674428</v>
      </c>
      <c r="U1906" s="1" t="str">
        <f t="shared" si="584"/>
        <v>YES</v>
      </c>
      <c r="V1906" s="73">
        <f t="shared" si="585"/>
        <v>1.3958333333357587</v>
      </c>
      <c r="W1906" s="74">
        <f>Table2[[#This Row],[DEL. AVAILABLE A SLOT]]*24</f>
        <v>33.500000000058208</v>
      </c>
      <c r="X1906" s="1" t="str">
        <f t="shared" si="586"/>
        <v>NO</v>
      </c>
      <c r="Y1906" s="73">
        <f t="shared" si="587"/>
        <v>2.9673611111138598</v>
      </c>
      <c r="Z1906" s="74">
        <f>Table2[[#This Row],[ETA A TIMESLOT]]*24</f>
        <v>71.216666666732635</v>
      </c>
      <c r="AA1906" s="73">
        <f t="shared" si="588"/>
        <v>6.9444444452528842E-3</v>
      </c>
      <c r="AB1906" s="73" t="str">
        <f t="shared" si="589"/>
        <v>SI</v>
      </c>
      <c r="AC1906" s="74">
        <f>Table2[[#This Row],[PUNTUALIDAD (H)]]*24</f>
        <v>0.16666666668606922</v>
      </c>
      <c r="AD1906" s="73">
        <f t="shared" si="590"/>
        <v>2.9812499999970896</v>
      </c>
      <c r="AE1906" s="74">
        <f>Table2[[#This Row],[ATA TO UNLOADING]]*24</f>
        <v>71.549999999930151</v>
      </c>
      <c r="AF1906" s="74" t="str">
        <f>IF(Table2[[#This Row],[ATA TO UNLOADING 2]]&lt;=48,"YES","NO")</f>
        <v>NO</v>
      </c>
      <c r="AG1906" s="75">
        <f t="shared" si="591"/>
        <v>0.64583333333575865</v>
      </c>
      <c r="AH1906" s="2" t="s">
        <v>42</v>
      </c>
      <c r="AI1906" s="2" t="str">
        <f t="shared" si="592"/>
        <v>PONU8220352</v>
      </c>
      <c r="AJ1906" s="76" t="str">
        <f t="shared" si="593"/>
        <v>CTU FLEVOKUST BV</v>
      </c>
      <c r="AK1906" s="77">
        <f>IF($M1906="TRUCK",VLOOKUP($AQ1906,Invoicing!$A$17:$B$49,MATCH($AK$1,Invoicing!$A$17:$B$17,0),FALSE),VLOOKUP($AQ1906,Invoicing!$N$17:$O$21,MATCH($AK$1,Invoicing!$N$17:$O$17,0),FALSE))</f>
        <v>380</v>
      </c>
      <c r="AL1906" s="78" t="e">
        <f>VLOOKUP($E1906,Invoicing!$A$1:$H$8,MATCH(TRACKER!$N1909,Invoicing!$A$1:$H$1,0),FALSE)</f>
        <v>#N/A</v>
      </c>
      <c r="AM1906" s="78">
        <v>35</v>
      </c>
      <c r="AN1906" s="78">
        <f t="shared" si="594"/>
        <v>0</v>
      </c>
      <c r="AO1906" s="2">
        <f t="shared" si="595"/>
        <v>2</v>
      </c>
      <c r="AP1906" s="2" t="str">
        <f t="shared" si="596"/>
        <v>WEEK</v>
      </c>
      <c r="AQ1906" s="2" t="str">
        <f t="shared" si="597"/>
        <v>CTU FLEVOKUST BVWEEK</v>
      </c>
      <c r="AR1906" s="71">
        <f t="shared" si="598"/>
        <v>380</v>
      </c>
      <c r="AS1906" s="71">
        <f>VLOOKUP(AJ1906,Invoicing!A:K,10,FALSE)</f>
        <v>0</v>
      </c>
      <c r="AT1906" s="71">
        <f t="shared" si="599"/>
        <v>380</v>
      </c>
    </row>
    <row r="1907" spans="1:46">
      <c r="A1907" s="37" t="s">
        <v>60</v>
      </c>
      <c r="B1907" s="3" t="s">
        <v>38</v>
      </c>
      <c r="C1907" s="11">
        <v>45584.678472222222</v>
      </c>
      <c r="D1907" s="11">
        <v>45584.625</v>
      </c>
      <c r="E1907" s="11" t="s">
        <v>49</v>
      </c>
      <c r="F1907" s="11" t="s">
        <v>40</v>
      </c>
      <c r="G1907" s="3" t="s">
        <v>2084</v>
      </c>
      <c r="H1907" s="3" t="s">
        <v>41</v>
      </c>
      <c r="I1907" s="11">
        <v>45586.25</v>
      </c>
      <c r="J1907" s="12">
        <v>45588.117361111108</v>
      </c>
      <c r="K1907" s="12">
        <v>45588.083333333336</v>
      </c>
      <c r="L1907" s="12">
        <v>45588.121527777781</v>
      </c>
      <c r="M1907" s="12" t="s">
        <v>12</v>
      </c>
      <c r="N1907" s="3" t="s">
        <v>13</v>
      </c>
      <c r="O1907" s="3">
        <v>0</v>
      </c>
      <c r="P1907" s="1">
        <f t="shared" si="580"/>
        <v>43</v>
      </c>
      <c r="Q1907" s="1">
        <f t="shared" si="581"/>
        <v>10</v>
      </c>
      <c r="R1907" s="72">
        <f t="shared" si="582"/>
        <v>45588.117361111108</v>
      </c>
      <c r="S1907" s="73">
        <f t="shared" si="583"/>
        <v>1.5715277777781012</v>
      </c>
      <c r="T1907" s="74">
        <f>Table2[[#This Row],[ETA A OFRECIMIENTO]]*24</f>
        <v>37.716666666674428</v>
      </c>
      <c r="U1907" s="1" t="str">
        <f t="shared" si="584"/>
        <v>YES</v>
      </c>
      <c r="V1907" s="73">
        <f t="shared" si="585"/>
        <v>1.8333333333357587</v>
      </c>
      <c r="W1907" s="74">
        <f>Table2[[#This Row],[DEL. AVAILABLE A SLOT]]*24</f>
        <v>44.000000000058208</v>
      </c>
      <c r="X1907" s="1" t="str">
        <f t="shared" si="586"/>
        <v>NO</v>
      </c>
      <c r="Y1907" s="73">
        <f t="shared" si="587"/>
        <v>3.4048611111138598</v>
      </c>
      <c r="Z1907" s="74">
        <f>Table2[[#This Row],[ETA A TIMESLOT]]*24</f>
        <v>81.716666666732635</v>
      </c>
      <c r="AA1907" s="73">
        <f t="shared" si="588"/>
        <v>3.4027777772280388E-2</v>
      </c>
      <c r="AB1907" s="73" t="str">
        <f t="shared" si="589"/>
        <v>NO</v>
      </c>
      <c r="AC1907" s="74">
        <f>Table2[[#This Row],[PUNTUALIDAD (H)]]*24</f>
        <v>0.8166666665347293</v>
      </c>
      <c r="AD1907" s="73">
        <f t="shared" si="590"/>
        <v>3.4430555555591127</v>
      </c>
      <c r="AE1907" s="74">
        <f>Table2[[#This Row],[ATA TO UNLOADING]]*24</f>
        <v>82.633333333418705</v>
      </c>
      <c r="AF1907" s="74" t="str">
        <f>IF(Table2[[#This Row],[ATA TO UNLOADING 2]]&lt;=48,"YES","NO")</f>
        <v>NO</v>
      </c>
      <c r="AG1907" s="75">
        <f t="shared" si="591"/>
        <v>8.3333333335758653E-2</v>
      </c>
      <c r="AH1907" s="2" t="s">
        <v>24</v>
      </c>
      <c r="AI1907" s="2" t="str">
        <f t="shared" si="592"/>
        <v>TCKU7001268</v>
      </c>
      <c r="AJ1907" s="76" t="str">
        <f t="shared" si="593"/>
        <v>CTU FLEVOKUST BV</v>
      </c>
      <c r="AK1907" s="77">
        <f>IF($M1907="TRUCK",VLOOKUP($AQ1907,Invoicing!$A$17:$B$49,MATCH($AK$1,Invoicing!$A$17:$B$17,0),FALSE),VLOOKUP($AQ1907,Invoicing!$N$17:$O$21,MATCH($AK$1,Invoicing!$N$17:$O$17,0),FALSE))</f>
        <v>380</v>
      </c>
      <c r="AL1907" s="78">
        <v>100</v>
      </c>
      <c r="AM1907" s="78">
        <v>35</v>
      </c>
      <c r="AN1907" s="78">
        <f t="shared" si="594"/>
        <v>0</v>
      </c>
      <c r="AO1907" s="2">
        <f t="shared" si="595"/>
        <v>3</v>
      </c>
      <c r="AP1907" s="2" t="str">
        <f t="shared" si="596"/>
        <v>NIGHT</v>
      </c>
      <c r="AQ1907" s="2" t="str">
        <f t="shared" si="597"/>
        <v>CTU FLEVOKUST BVNIGHT</v>
      </c>
      <c r="AR1907" s="71">
        <f t="shared" si="598"/>
        <v>480</v>
      </c>
      <c r="AS1907" s="71">
        <f>VLOOKUP(AJ1907,Invoicing!A:K,10,FALSE)</f>
        <v>0</v>
      </c>
      <c r="AT1907" s="71">
        <f t="shared" si="599"/>
        <v>480</v>
      </c>
    </row>
    <row r="1908" spans="1:46">
      <c r="A1908" s="37" t="s">
        <v>60</v>
      </c>
      <c r="B1908" s="3" t="s">
        <v>38</v>
      </c>
      <c r="C1908" s="11">
        <v>45584.678472222222</v>
      </c>
      <c r="D1908" s="11">
        <v>45584.625</v>
      </c>
      <c r="E1908" s="11" t="s">
        <v>44</v>
      </c>
      <c r="F1908" s="11" t="s">
        <v>40</v>
      </c>
      <c r="G1908" s="3" t="s">
        <v>2085</v>
      </c>
      <c r="H1908" s="3" t="s">
        <v>41</v>
      </c>
      <c r="I1908" s="11">
        <v>45586.25</v>
      </c>
      <c r="J1908" s="12">
        <v>45586.520833333336</v>
      </c>
      <c r="K1908" s="12">
        <v>45586.583333333336</v>
      </c>
      <c r="L1908" s="12">
        <v>45586.53125</v>
      </c>
      <c r="M1908" s="61" t="s">
        <v>115</v>
      </c>
      <c r="N1908" s="3" t="s">
        <v>42</v>
      </c>
      <c r="O1908" s="3">
        <v>1</v>
      </c>
      <c r="P1908" s="1">
        <f t="shared" si="580"/>
        <v>43</v>
      </c>
      <c r="Q1908" s="1">
        <f t="shared" si="581"/>
        <v>10</v>
      </c>
      <c r="R1908" s="72">
        <f t="shared" si="582"/>
        <v>45586.520833333336</v>
      </c>
      <c r="S1908" s="73">
        <f t="shared" si="583"/>
        <v>1.5715277777781012</v>
      </c>
      <c r="T1908" s="74">
        <f>Table2[[#This Row],[ETA A OFRECIMIENTO]]*24</f>
        <v>37.716666666674428</v>
      </c>
      <c r="U1908" s="1" t="str">
        <f t="shared" si="584"/>
        <v>YES</v>
      </c>
      <c r="V1908" s="73">
        <f t="shared" si="585"/>
        <v>0.33333333333575865</v>
      </c>
      <c r="W1908" s="74">
        <f>Table2[[#This Row],[DEL. AVAILABLE A SLOT]]*24</f>
        <v>8.0000000000582077</v>
      </c>
      <c r="X1908" s="1" t="str">
        <f t="shared" si="586"/>
        <v>SI</v>
      </c>
      <c r="Y1908" s="73">
        <f t="shared" si="587"/>
        <v>1.9048611111138598</v>
      </c>
      <c r="Z1908" s="74">
        <f>Table2[[#This Row],[ETA A TIMESLOT]]*24</f>
        <v>45.716666666732635</v>
      </c>
      <c r="AA1908" s="73">
        <f t="shared" si="588"/>
        <v>0</v>
      </c>
      <c r="AB1908" s="73" t="str">
        <f t="shared" si="589"/>
        <v>SI</v>
      </c>
      <c r="AC1908" s="74">
        <f>Table2[[#This Row],[PUNTUALIDAD (H)]]*24</f>
        <v>0</v>
      </c>
      <c r="AD1908" s="73">
        <f t="shared" si="590"/>
        <v>1.8527777777781012</v>
      </c>
      <c r="AE1908" s="74">
        <f>Table2[[#This Row],[ATA TO UNLOADING]]*24</f>
        <v>44.466666666674428</v>
      </c>
      <c r="AF1908" s="74" t="str">
        <f>IF(Table2[[#This Row],[ATA TO UNLOADING 2]]&lt;=48,"YES","NO")</f>
        <v>YES</v>
      </c>
      <c r="AG1908" s="75">
        <f t="shared" si="591"/>
        <v>0.58333333333575865</v>
      </c>
      <c r="AH1908" s="2" t="s">
        <v>42</v>
      </c>
      <c r="AI1908" s="2" t="str">
        <f t="shared" si="592"/>
        <v>TCKU7548722</v>
      </c>
      <c r="AJ1908" s="76" t="str">
        <f t="shared" si="593"/>
        <v>MSI</v>
      </c>
      <c r="AK1908" s="77">
        <f>IF($M1908="TRUCK",VLOOKUP($AQ1908,Invoicing!$A$17:$B$49,MATCH($AK$1,Invoicing!$A$17:$B$17,0),FALSE),VLOOKUP($AQ1908,Invoicing!$N$17:$O$21,MATCH($AK$1,Invoicing!$N$17:$O$17,0),FALSE))</f>
        <v>480</v>
      </c>
      <c r="AL1908" s="78" t="e">
        <f>VLOOKUP($E1908,Invoicing!$A$1:$H$8,MATCH(TRACKER!$N1911,Invoicing!$A$1:$H$1,0),FALSE)</f>
        <v>#N/A</v>
      </c>
      <c r="AM1908" s="78">
        <f>VLOOKUP($E1908,Invoicing!$A$1:$H$8,MATCH(TRACKER!$O$1,Invoicing!$A$1:$H$1,0),FALSE)</f>
        <v>50</v>
      </c>
      <c r="AN1908" s="78">
        <f t="shared" si="594"/>
        <v>50</v>
      </c>
      <c r="AO1908" s="2">
        <f t="shared" si="595"/>
        <v>1</v>
      </c>
      <c r="AP1908" s="2" t="str">
        <f t="shared" si="596"/>
        <v>WEEK</v>
      </c>
      <c r="AQ1908" s="2" t="str">
        <f t="shared" si="597"/>
        <v>MSIWEEK</v>
      </c>
      <c r="AR1908" s="71">
        <f t="shared" si="598"/>
        <v>530</v>
      </c>
      <c r="AS1908" s="71">
        <f>VLOOKUP(AJ1908,Invoicing!A:K,10,FALSE)</f>
        <v>25</v>
      </c>
      <c r="AT1908" s="71">
        <f t="shared" si="599"/>
        <v>555</v>
      </c>
    </row>
    <row r="1909" spans="1:46">
      <c r="A1909" s="37" t="s">
        <v>60</v>
      </c>
      <c r="B1909" s="3" t="s">
        <v>38</v>
      </c>
      <c r="C1909" s="11">
        <v>45584.678472222222</v>
      </c>
      <c r="D1909" s="11">
        <v>45584.625</v>
      </c>
      <c r="E1909" s="11" t="s">
        <v>49</v>
      </c>
      <c r="F1909" s="11" t="s">
        <v>40</v>
      </c>
      <c r="G1909" s="3" t="s">
        <v>2086</v>
      </c>
      <c r="H1909" s="3" t="s">
        <v>41</v>
      </c>
      <c r="I1909" s="11">
        <v>45586.25</v>
      </c>
      <c r="J1909" s="12">
        <v>45587.706250000003</v>
      </c>
      <c r="K1909" s="12">
        <v>45587.708333333336</v>
      </c>
      <c r="L1909" s="12">
        <v>45587.711805555555</v>
      </c>
      <c r="M1909" s="61" t="s">
        <v>12</v>
      </c>
      <c r="N1909" s="3" t="s">
        <v>42</v>
      </c>
      <c r="O1909" s="3">
        <v>0</v>
      </c>
      <c r="P1909" s="1">
        <f t="shared" si="580"/>
        <v>43</v>
      </c>
      <c r="Q1909" s="1">
        <f t="shared" si="581"/>
        <v>10</v>
      </c>
      <c r="R1909" s="72">
        <f t="shared" si="582"/>
        <v>45587.706250000003</v>
      </c>
      <c r="S1909" s="73">
        <f t="shared" si="583"/>
        <v>1.5715277777781012</v>
      </c>
      <c r="T1909" s="74">
        <f>Table2[[#This Row],[ETA A OFRECIMIENTO]]*24</f>
        <v>37.716666666674428</v>
      </c>
      <c r="U1909" s="1" t="str">
        <f t="shared" si="584"/>
        <v>YES</v>
      </c>
      <c r="V1909" s="73">
        <f t="shared" si="585"/>
        <v>1.4583333333357587</v>
      </c>
      <c r="W1909" s="74">
        <f>Table2[[#This Row],[DEL. AVAILABLE A SLOT]]*24</f>
        <v>35.000000000058208</v>
      </c>
      <c r="X1909" s="1" t="str">
        <f t="shared" si="586"/>
        <v>NO</v>
      </c>
      <c r="Y1909" s="73">
        <f t="shared" si="587"/>
        <v>3.0298611111138598</v>
      </c>
      <c r="Z1909" s="74">
        <f>Table2[[#This Row],[ETA A TIMESLOT]]*24</f>
        <v>72.716666666732635</v>
      </c>
      <c r="AA1909" s="73">
        <f t="shared" si="588"/>
        <v>0</v>
      </c>
      <c r="AB1909" s="73" t="str">
        <f t="shared" si="589"/>
        <v>SI</v>
      </c>
      <c r="AC1909" s="74">
        <f>Table2[[#This Row],[PUNTUALIDAD (H)]]*24</f>
        <v>0</v>
      </c>
      <c r="AD1909" s="73">
        <f t="shared" si="590"/>
        <v>3.0333333333328483</v>
      </c>
      <c r="AE1909" s="74">
        <f>Table2[[#This Row],[ATA TO UNLOADING]]*24</f>
        <v>72.799999999988358</v>
      </c>
      <c r="AF1909" s="74" t="str">
        <f>IF(Table2[[#This Row],[ATA TO UNLOADING 2]]&lt;=48,"YES","NO")</f>
        <v>NO</v>
      </c>
      <c r="AG1909" s="75">
        <f t="shared" si="591"/>
        <v>0.70833333333575865</v>
      </c>
      <c r="AH1909" s="2" t="s">
        <v>42</v>
      </c>
      <c r="AI1909" s="2" t="str">
        <f t="shared" si="592"/>
        <v>TCKU7717078</v>
      </c>
      <c r="AJ1909" s="76" t="str">
        <f t="shared" si="593"/>
        <v>CTU FLEVOKUST BV</v>
      </c>
      <c r="AK1909" s="77">
        <f>IF($M1909="TRUCK",VLOOKUP($AQ1909,Invoicing!$A$17:$B$49,MATCH($AK$1,Invoicing!$A$17:$B$17,0),FALSE),VLOOKUP($AQ1909,Invoicing!$N$17:$O$21,MATCH($AK$1,Invoicing!$N$17:$O$17,0),FALSE))</f>
        <v>380</v>
      </c>
      <c r="AL1909" s="78" t="e">
        <f>VLOOKUP($E1909,Invoicing!$A$1:$H$8,MATCH(TRACKER!$N1912,Invoicing!$A$1:$H$1,0),FALSE)</f>
        <v>#N/A</v>
      </c>
      <c r="AM1909" s="78">
        <v>35</v>
      </c>
      <c r="AN1909" s="78">
        <f t="shared" si="594"/>
        <v>0</v>
      </c>
      <c r="AO1909" s="2">
        <f t="shared" si="595"/>
        <v>2</v>
      </c>
      <c r="AP1909" s="2" t="str">
        <f t="shared" si="596"/>
        <v>WEEK</v>
      </c>
      <c r="AQ1909" s="2" t="str">
        <f t="shared" si="597"/>
        <v>CTU FLEVOKUST BVWEEK</v>
      </c>
      <c r="AR1909" s="71">
        <f t="shared" si="598"/>
        <v>380</v>
      </c>
      <c r="AS1909" s="71">
        <f>VLOOKUP(AJ1909,Invoicing!A:K,10,FALSE)</f>
        <v>0</v>
      </c>
      <c r="AT1909" s="71">
        <f t="shared" si="599"/>
        <v>380</v>
      </c>
    </row>
    <row r="1910" spans="1:46">
      <c r="A1910" s="58" t="s">
        <v>60</v>
      </c>
      <c r="B1910" s="59" t="s">
        <v>38</v>
      </c>
      <c r="C1910" s="60">
        <v>45584.678472222222</v>
      </c>
      <c r="D1910" s="60">
        <v>45584.625</v>
      </c>
      <c r="E1910" s="60" t="s">
        <v>49</v>
      </c>
      <c r="F1910" s="60" t="s">
        <v>40</v>
      </c>
      <c r="G1910" s="59" t="s">
        <v>2087</v>
      </c>
      <c r="H1910" s="3" t="s">
        <v>41</v>
      </c>
      <c r="I1910" s="60">
        <v>45586.25</v>
      </c>
      <c r="J1910" s="61">
        <v>45588.184027777781</v>
      </c>
      <c r="K1910" s="61">
        <v>45588.166666666664</v>
      </c>
      <c r="L1910" s="61">
        <v>45588.190972222219</v>
      </c>
      <c r="M1910" s="61" t="s">
        <v>12</v>
      </c>
      <c r="N1910" s="3" t="s">
        <v>42</v>
      </c>
      <c r="O1910" s="3">
        <v>0</v>
      </c>
      <c r="P1910" s="1">
        <f t="shared" si="580"/>
        <v>43</v>
      </c>
      <c r="Q1910" s="1">
        <f t="shared" si="581"/>
        <v>10</v>
      </c>
      <c r="R1910" s="72">
        <f t="shared" si="582"/>
        <v>45588.184027777781</v>
      </c>
      <c r="S1910" s="73">
        <f t="shared" si="583"/>
        <v>1.5715277777781012</v>
      </c>
      <c r="T1910" s="74">
        <f>Table2[[#This Row],[ETA A OFRECIMIENTO]]*24</f>
        <v>37.716666666674428</v>
      </c>
      <c r="U1910" s="1" t="str">
        <f t="shared" si="584"/>
        <v>YES</v>
      </c>
      <c r="V1910" s="73">
        <f t="shared" si="585"/>
        <v>1.9166666666642413</v>
      </c>
      <c r="W1910" s="74">
        <f>Table2[[#This Row],[DEL. AVAILABLE A SLOT]]*24</f>
        <v>45.999999999941792</v>
      </c>
      <c r="X1910" s="1" t="str">
        <f t="shared" si="586"/>
        <v>NO</v>
      </c>
      <c r="Y1910" s="73">
        <f t="shared" si="587"/>
        <v>3.4881944444423425</v>
      </c>
      <c r="Z1910" s="74">
        <f>Table2[[#This Row],[ETA A TIMESLOT]]*24</f>
        <v>83.71666666661622</v>
      </c>
      <c r="AA1910" s="73">
        <f t="shared" si="588"/>
        <v>1.7361111116770189E-2</v>
      </c>
      <c r="AB1910" s="73" t="str">
        <f t="shared" si="589"/>
        <v>SI</v>
      </c>
      <c r="AC1910" s="74">
        <f>Table2[[#This Row],[PUNTUALIDAD (H)]]*24</f>
        <v>0.41666666680248454</v>
      </c>
      <c r="AD1910" s="73">
        <f t="shared" si="590"/>
        <v>3.5124999999970896</v>
      </c>
      <c r="AE1910" s="74">
        <f>Table2[[#This Row],[ATA TO UNLOADING]]*24</f>
        <v>84.299999999930151</v>
      </c>
      <c r="AF1910" s="74" t="str">
        <f>IF(Table2[[#This Row],[ATA TO UNLOADING 2]]&lt;=48,"YES","NO")</f>
        <v>NO</v>
      </c>
      <c r="AG1910" s="75">
        <f t="shared" si="591"/>
        <v>0.16666666666424135</v>
      </c>
      <c r="AH1910" s="2" t="s">
        <v>24</v>
      </c>
      <c r="AI1910" s="2" t="str">
        <f t="shared" si="592"/>
        <v>TCKU7724689</v>
      </c>
      <c r="AJ1910" s="76" t="str">
        <f t="shared" si="593"/>
        <v>CTU FLEVOKUST BV</v>
      </c>
      <c r="AK1910" s="77">
        <f>IF($M1910="TRUCK",VLOOKUP($AQ1910,Invoicing!$A$17:$B$49,MATCH($AK$1,Invoicing!$A$17:$B$17,0),FALSE),VLOOKUP($AQ1910,Invoicing!$N$17:$O$21,MATCH($AK$1,Invoicing!$N$17:$O$17,0),FALSE))</f>
        <v>380</v>
      </c>
      <c r="AL1910" s="78" t="e">
        <f>VLOOKUP($E1910,Invoicing!$A$1:$H$8,MATCH(TRACKER!$N1913,Invoicing!$A$1:$H$1,0),FALSE)</f>
        <v>#N/A</v>
      </c>
      <c r="AM1910" s="78">
        <v>35</v>
      </c>
      <c r="AN1910" s="78">
        <f t="shared" si="594"/>
        <v>0</v>
      </c>
      <c r="AO1910" s="2">
        <f t="shared" si="595"/>
        <v>3</v>
      </c>
      <c r="AP1910" s="2" t="str">
        <f t="shared" si="596"/>
        <v>NIGHT</v>
      </c>
      <c r="AQ1910" s="2" t="str">
        <f t="shared" si="597"/>
        <v>CTU FLEVOKUST BVNIGHT</v>
      </c>
      <c r="AR1910" s="71">
        <f t="shared" si="598"/>
        <v>380</v>
      </c>
      <c r="AS1910" s="71">
        <f>VLOOKUP(AJ1910,Invoicing!A:K,10,FALSE)</f>
        <v>0</v>
      </c>
      <c r="AT1910" s="71">
        <f t="shared" si="599"/>
        <v>380</v>
      </c>
    </row>
    <row r="1911" spans="1:46">
      <c r="A1911" s="37" t="s">
        <v>60</v>
      </c>
      <c r="B1911" s="3" t="s">
        <v>38</v>
      </c>
      <c r="C1911" s="11">
        <v>45584.678472222222</v>
      </c>
      <c r="D1911" s="11">
        <v>45584.625</v>
      </c>
      <c r="E1911" s="11" t="s">
        <v>45</v>
      </c>
      <c r="F1911" s="11" t="s">
        <v>40</v>
      </c>
      <c r="G1911" s="3" t="s">
        <v>2088</v>
      </c>
      <c r="H1911" s="3" t="s">
        <v>41</v>
      </c>
      <c r="I1911" s="11">
        <v>45586.25</v>
      </c>
      <c r="J1911" s="12">
        <v>45586.298611111109</v>
      </c>
      <c r="K1911" s="12">
        <v>45586.3125</v>
      </c>
      <c r="L1911" s="12">
        <v>45586.388888888891</v>
      </c>
      <c r="M1911" s="12" t="s">
        <v>115</v>
      </c>
      <c r="N1911" s="3" t="s">
        <v>42</v>
      </c>
      <c r="O1911" s="3">
        <v>1</v>
      </c>
      <c r="P1911" s="1">
        <f t="shared" si="580"/>
        <v>43</v>
      </c>
      <c r="Q1911" s="1">
        <f t="shared" si="581"/>
        <v>10</v>
      </c>
      <c r="R1911" s="72">
        <f t="shared" si="582"/>
        <v>45586.298611111109</v>
      </c>
      <c r="S1911" s="73">
        <f t="shared" si="583"/>
        <v>1.5715277777781012</v>
      </c>
      <c r="T1911" s="74">
        <f>Table2[[#This Row],[ETA A OFRECIMIENTO]]*24</f>
        <v>37.716666666674428</v>
      </c>
      <c r="U1911" s="1" t="str">
        <f t="shared" si="584"/>
        <v>YES</v>
      </c>
      <c r="V1911" s="73">
        <f t="shared" si="585"/>
        <v>6.25E-2</v>
      </c>
      <c r="W1911" s="74">
        <f>Table2[[#This Row],[DEL. AVAILABLE A SLOT]]*24</f>
        <v>1.5</v>
      </c>
      <c r="X1911" s="1" t="str">
        <f t="shared" si="586"/>
        <v>SI</v>
      </c>
      <c r="Y1911" s="73">
        <f t="shared" si="587"/>
        <v>1.6340277777781012</v>
      </c>
      <c r="Z1911" s="74">
        <f>Table2[[#This Row],[ETA A TIMESLOT]]*24</f>
        <v>39.216666666674428</v>
      </c>
      <c r="AA1911" s="73">
        <f t="shared" si="588"/>
        <v>0</v>
      </c>
      <c r="AB1911" s="73" t="str">
        <f t="shared" si="589"/>
        <v>SI</v>
      </c>
      <c r="AC1911" s="74">
        <f>Table2[[#This Row],[PUNTUALIDAD (H)]]*24</f>
        <v>0</v>
      </c>
      <c r="AD1911" s="73">
        <f t="shared" si="590"/>
        <v>1.7104166666686069</v>
      </c>
      <c r="AE1911" s="74">
        <f>Table2[[#This Row],[ATA TO UNLOADING]]*24</f>
        <v>41.050000000046566</v>
      </c>
      <c r="AF1911" s="74" t="str">
        <f>IF(Table2[[#This Row],[ATA TO UNLOADING 2]]&lt;=48,"YES","NO")</f>
        <v>YES</v>
      </c>
      <c r="AG1911" s="75">
        <f t="shared" si="591"/>
        <v>0.3125</v>
      </c>
      <c r="AH1911" s="2" t="s">
        <v>42</v>
      </c>
      <c r="AI1911" s="2" t="str">
        <f t="shared" si="592"/>
        <v>TCLU7988349</v>
      </c>
      <c r="AJ1911" s="76" t="str">
        <f t="shared" si="593"/>
        <v>OM TRANSPORT</v>
      </c>
      <c r="AK1911" s="77">
        <f>IF($M1911="TRUCK",VLOOKUP($AQ1911,Invoicing!$A$17:$B$49,MATCH($AK$1,Invoicing!$A$17:$B$17,0),FALSE),VLOOKUP($AQ1911,Invoicing!$N$17:$O$21,MATCH($AK$1,Invoicing!$N$17:$O$17,0),FALSE))</f>
        <v>475</v>
      </c>
      <c r="AL1911" s="78" t="e">
        <f>VLOOKUP($E1911,Invoicing!$A$1:$H$8,MATCH(TRACKER!$N1914,Invoicing!$A$1:$H$1,0),FALSE)</f>
        <v>#N/A</v>
      </c>
      <c r="AM1911" s="78">
        <f>VLOOKUP($E1911,Invoicing!$A$1:$H$8,MATCH(TRACKER!$O$1,Invoicing!$A$1:$H$1,0),FALSE)</f>
        <v>50</v>
      </c>
      <c r="AN1911" s="78">
        <f t="shared" si="594"/>
        <v>50</v>
      </c>
      <c r="AO1911" s="2">
        <f t="shared" si="595"/>
        <v>1</v>
      </c>
      <c r="AP1911" s="2" t="str">
        <f t="shared" si="596"/>
        <v>WEEK</v>
      </c>
      <c r="AQ1911" s="2" t="str">
        <f t="shared" si="597"/>
        <v>OM TRANSPORTWEEK</v>
      </c>
      <c r="AR1911" s="71">
        <f t="shared" si="598"/>
        <v>525</v>
      </c>
      <c r="AS1911" s="71">
        <f>VLOOKUP(AJ1911,Invoicing!A:K,10,FALSE)</f>
        <v>25</v>
      </c>
      <c r="AT1911" s="71">
        <f t="shared" si="599"/>
        <v>550</v>
      </c>
    </row>
    <row r="1912" spans="1:46">
      <c r="A1912" s="37" t="s">
        <v>60</v>
      </c>
      <c r="B1912" s="3" t="s">
        <v>38</v>
      </c>
      <c r="C1912" s="11">
        <v>45584.678472222222</v>
      </c>
      <c r="D1912" s="11">
        <v>45584.625</v>
      </c>
      <c r="E1912" s="11" t="s">
        <v>49</v>
      </c>
      <c r="F1912" s="11" t="s">
        <v>40</v>
      </c>
      <c r="G1912" s="3" t="s">
        <v>2089</v>
      </c>
      <c r="H1912" s="3" t="s">
        <v>41</v>
      </c>
      <c r="I1912" s="11">
        <v>45586.25</v>
      </c>
      <c r="J1912" s="12">
        <v>45588.996527777781</v>
      </c>
      <c r="K1912" s="12">
        <v>45589</v>
      </c>
      <c r="L1912" s="12">
        <v>45588.999305555553</v>
      </c>
      <c r="M1912" s="61" t="s">
        <v>12</v>
      </c>
      <c r="N1912" s="3" t="s">
        <v>42</v>
      </c>
      <c r="O1912" s="3">
        <v>0</v>
      </c>
      <c r="P1912" s="1">
        <f t="shared" si="580"/>
        <v>43</v>
      </c>
      <c r="Q1912" s="1">
        <f t="shared" si="581"/>
        <v>10</v>
      </c>
      <c r="R1912" s="72">
        <f t="shared" si="582"/>
        <v>45588.996527777781</v>
      </c>
      <c r="S1912" s="73">
        <f t="shared" si="583"/>
        <v>1.5715277777781012</v>
      </c>
      <c r="T1912" s="74">
        <f>Table2[[#This Row],[ETA A OFRECIMIENTO]]*24</f>
        <v>37.716666666674428</v>
      </c>
      <c r="U1912" s="1" t="str">
        <f t="shared" si="584"/>
        <v>YES</v>
      </c>
      <c r="V1912" s="73">
        <f t="shared" si="585"/>
        <v>2.75</v>
      </c>
      <c r="W1912" s="74">
        <f>Table2[[#This Row],[DEL. AVAILABLE A SLOT]]*24</f>
        <v>66</v>
      </c>
      <c r="X1912" s="1" t="str">
        <f t="shared" si="586"/>
        <v>NO</v>
      </c>
      <c r="Y1912" s="73">
        <f t="shared" si="587"/>
        <v>4.3215277777781012</v>
      </c>
      <c r="Z1912" s="74">
        <f>Table2[[#This Row],[ETA A TIMESLOT]]*24</f>
        <v>103.71666666667443</v>
      </c>
      <c r="AA1912" s="73">
        <f t="shared" si="588"/>
        <v>0</v>
      </c>
      <c r="AB1912" s="73" t="str">
        <f t="shared" si="589"/>
        <v>SI</v>
      </c>
      <c r="AC1912" s="74">
        <f>Table2[[#This Row],[PUNTUALIDAD (H)]]*24</f>
        <v>0</v>
      </c>
      <c r="AD1912" s="73">
        <f t="shared" si="590"/>
        <v>4.3208333333313931</v>
      </c>
      <c r="AE1912" s="74">
        <f>Table2[[#This Row],[ATA TO UNLOADING]]*24</f>
        <v>103.69999999995343</v>
      </c>
      <c r="AF1912" s="74" t="str">
        <f>IF(Table2[[#This Row],[ATA TO UNLOADING 2]]&lt;=48,"YES","NO")</f>
        <v>NO</v>
      </c>
      <c r="AG1912" s="75">
        <f t="shared" si="591"/>
        <v>0</v>
      </c>
      <c r="AH1912" s="2" t="s">
        <v>24</v>
      </c>
      <c r="AI1912" s="2" t="str">
        <f t="shared" si="592"/>
        <v>TCLU9279830</v>
      </c>
      <c r="AJ1912" s="76" t="str">
        <f t="shared" si="593"/>
        <v>CTU FLEVOKUST BV</v>
      </c>
      <c r="AK1912" s="77">
        <f>IF($M1912="TRUCK",VLOOKUP($AQ1912,Invoicing!$A$17:$B$49,MATCH($AK$1,Invoicing!$A$17:$B$17,0),FALSE),VLOOKUP($AQ1912,Invoicing!$N$17:$O$21,MATCH($AK$1,Invoicing!$N$17:$O$17,0),FALSE))</f>
        <v>380</v>
      </c>
      <c r="AL1912" s="78" t="e">
        <f>VLOOKUP($E1912,Invoicing!$A$1:$H$8,MATCH(TRACKER!$N1915,Invoicing!$A$1:$H$1,0),FALSE)</f>
        <v>#N/A</v>
      </c>
      <c r="AM1912" s="78">
        <v>35</v>
      </c>
      <c r="AN1912" s="78">
        <f t="shared" si="594"/>
        <v>0</v>
      </c>
      <c r="AO1912" s="2">
        <f t="shared" si="595"/>
        <v>4</v>
      </c>
      <c r="AP1912" s="2" t="str">
        <f t="shared" si="596"/>
        <v>NIGHT</v>
      </c>
      <c r="AQ1912" s="2" t="str">
        <f t="shared" si="597"/>
        <v>CTU FLEVOKUST BVNIGHT</v>
      </c>
      <c r="AR1912" s="71">
        <f t="shared" si="598"/>
        <v>380</v>
      </c>
      <c r="AS1912" s="71">
        <f>VLOOKUP(AJ1912,Invoicing!A:K,10,FALSE)</f>
        <v>0</v>
      </c>
      <c r="AT1912" s="71">
        <f t="shared" si="599"/>
        <v>380</v>
      </c>
    </row>
    <row r="1913" spans="1:46">
      <c r="A1913" s="37" t="s">
        <v>60</v>
      </c>
      <c r="B1913" s="3" t="s">
        <v>38</v>
      </c>
      <c r="C1913" s="11">
        <v>45584.678472222222</v>
      </c>
      <c r="D1913" s="11">
        <v>45584.625</v>
      </c>
      <c r="E1913" s="11" t="s">
        <v>49</v>
      </c>
      <c r="F1913" s="11" t="s">
        <v>40</v>
      </c>
      <c r="G1913" s="3" t="s">
        <v>2090</v>
      </c>
      <c r="H1913" s="3" t="s">
        <v>41</v>
      </c>
      <c r="I1913" s="11">
        <v>45586.25</v>
      </c>
      <c r="J1913" s="12">
        <v>45588.340277777781</v>
      </c>
      <c r="K1913" s="12">
        <v>45588.333333333336</v>
      </c>
      <c r="L1913" s="12">
        <v>45588.347222222219</v>
      </c>
      <c r="M1913" s="61" t="s">
        <v>12</v>
      </c>
      <c r="N1913" s="3" t="s">
        <v>42</v>
      </c>
      <c r="O1913" s="3">
        <v>0</v>
      </c>
      <c r="P1913" s="1">
        <f t="shared" si="580"/>
        <v>43</v>
      </c>
      <c r="Q1913" s="1">
        <f t="shared" si="581"/>
        <v>10</v>
      </c>
      <c r="R1913" s="72">
        <f t="shared" si="582"/>
        <v>45588.340277777781</v>
      </c>
      <c r="S1913" s="73">
        <f t="shared" si="583"/>
        <v>1.5715277777781012</v>
      </c>
      <c r="T1913" s="74">
        <f>Table2[[#This Row],[ETA A OFRECIMIENTO]]*24</f>
        <v>37.716666666674428</v>
      </c>
      <c r="U1913" s="1" t="str">
        <f t="shared" si="584"/>
        <v>YES</v>
      </c>
      <c r="V1913" s="73">
        <f t="shared" si="585"/>
        <v>2.0833333333357587</v>
      </c>
      <c r="W1913" s="74">
        <f>Table2[[#This Row],[DEL. AVAILABLE A SLOT]]*24</f>
        <v>50.000000000058208</v>
      </c>
      <c r="X1913" s="1" t="str">
        <f t="shared" si="586"/>
        <v>NO</v>
      </c>
      <c r="Y1913" s="73">
        <f t="shared" si="587"/>
        <v>3.6548611111138598</v>
      </c>
      <c r="Z1913" s="74">
        <f>Table2[[#This Row],[ETA A TIMESLOT]]*24</f>
        <v>87.716666666732635</v>
      </c>
      <c r="AA1913" s="73">
        <f t="shared" si="588"/>
        <v>6.9444444452528842E-3</v>
      </c>
      <c r="AB1913" s="73" t="str">
        <f t="shared" si="589"/>
        <v>SI</v>
      </c>
      <c r="AC1913" s="74">
        <f>Table2[[#This Row],[PUNTUALIDAD (H)]]*24</f>
        <v>0.16666666668606922</v>
      </c>
      <c r="AD1913" s="73">
        <f t="shared" si="590"/>
        <v>3.6687499999970896</v>
      </c>
      <c r="AE1913" s="74">
        <f>Table2[[#This Row],[ATA TO UNLOADING]]*24</f>
        <v>88.049999999930151</v>
      </c>
      <c r="AF1913" s="74" t="str">
        <f>IF(Table2[[#This Row],[ATA TO UNLOADING 2]]&lt;=48,"YES","NO")</f>
        <v>NO</v>
      </c>
      <c r="AG1913" s="75">
        <f t="shared" si="591"/>
        <v>0.33333333333575865</v>
      </c>
      <c r="AH1913" s="2" t="s">
        <v>42</v>
      </c>
      <c r="AI1913" s="2" t="str">
        <f t="shared" si="592"/>
        <v>TCNU2526330</v>
      </c>
      <c r="AJ1913" s="76" t="str">
        <f t="shared" si="593"/>
        <v>CTU FLEVOKUST BV</v>
      </c>
      <c r="AK1913" s="77">
        <f>IF($M1913="TRUCK",VLOOKUP($AQ1913,Invoicing!$A$17:$B$49,MATCH($AK$1,Invoicing!$A$17:$B$17,0),FALSE),VLOOKUP($AQ1913,Invoicing!$N$17:$O$21,MATCH($AK$1,Invoicing!$N$17:$O$17,0),FALSE))</f>
        <v>380</v>
      </c>
      <c r="AL1913" s="78" t="e">
        <f>VLOOKUP($E1913,Invoicing!$A$1:$H$8,MATCH(TRACKER!$N1916,Invoicing!$A$1:$H$1,0),FALSE)</f>
        <v>#N/A</v>
      </c>
      <c r="AM1913" s="78">
        <v>35</v>
      </c>
      <c r="AN1913" s="78">
        <f t="shared" si="594"/>
        <v>0</v>
      </c>
      <c r="AO1913" s="2">
        <f t="shared" si="595"/>
        <v>3</v>
      </c>
      <c r="AP1913" s="2" t="str">
        <f t="shared" si="596"/>
        <v>WEEK</v>
      </c>
      <c r="AQ1913" s="2" t="str">
        <f t="shared" si="597"/>
        <v>CTU FLEVOKUST BVWEEK</v>
      </c>
      <c r="AR1913" s="71">
        <f t="shared" si="598"/>
        <v>380</v>
      </c>
      <c r="AS1913" s="71">
        <f>VLOOKUP(AJ1913,Invoicing!A:K,10,FALSE)</f>
        <v>0</v>
      </c>
      <c r="AT1913" s="71">
        <f t="shared" si="599"/>
        <v>380</v>
      </c>
    </row>
    <row r="1914" spans="1:46">
      <c r="A1914" s="37" t="s">
        <v>60</v>
      </c>
      <c r="B1914" s="3" t="s">
        <v>38</v>
      </c>
      <c r="C1914" s="11">
        <v>45584.678472222222</v>
      </c>
      <c r="D1914" s="11">
        <v>45584.625</v>
      </c>
      <c r="E1914" s="11" t="s">
        <v>43</v>
      </c>
      <c r="F1914" s="11" t="s">
        <v>40</v>
      </c>
      <c r="G1914" s="3" t="s">
        <v>2091</v>
      </c>
      <c r="H1914" s="3" t="s">
        <v>41</v>
      </c>
      <c r="I1914" s="11">
        <v>45586.25</v>
      </c>
      <c r="J1914" s="12">
        <v>45587.169444444444</v>
      </c>
      <c r="K1914" s="12">
        <v>45587.166666666664</v>
      </c>
      <c r="L1914" s="12">
        <v>45587.173611111109</v>
      </c>
      <c r="M1914" s="12" t="s">
        <v>115</v>
      </c>
      <c r="N1914" s="3" t="s">
        <v>42</v>
      </c>
      <c r="O1914" s="3">
        <v>1</v>
      </c>
      <c r="P1914" s="1">
        <f t="shared" si="580"/>
        <v>43</v>
      </c>
      <c r="Q1914" s="1">
        <f t="shared" si="581"/>
        <v>10</v>
      </c>
      <c r="R1914" s="72">
        <f t="shared" si="582"/>
        <v>45587.169444444444</v>
      </c>
      <c r="S1914" s="73">
        <f t="shared" si="583"/>
        <v>1.5715277777781012</v>
      </c>
      <c r="T1914" s="74">
        <f>Table2[[#This Row],[ETA A OFRECIMIENTO]]*24</f>
        <v>37.716666666674428</v>
      </c>
      <c r="U1914" s="1" t="str">
        <f t="shared" si="584"/>
        <v>YES</v>
      </c>
      <c r="V1914" s="73">
        <f t="shared" si="585"/>
        <v>0.91666666666424135</v>
      </c>
      <c r="W1914" s="74">
        <f>Table2[[#This Row],[DEL. AVAILABLE A SLOT]]*24</f>
        <v>21.999999999941792</v>
      </c>
      <c r="X1914" s="1" t="str">
        <f t="shared" si="586"/>
        <v>SI</v>
      </c>
      <c r="Y1914" s="73">
        <f t="shared" si="587"/>
        <v>2.4881944444423425</v>
      </c>
      <c r="Z1914" s="74">
        <f>Table2[[#This Row],[ETA A TIMESLOT]]*24</f>
        <v>59.71666666661622</v>
      </c>
      <c r="AA1914" s="73">
        <f t="shared" si="588"/>
        <v>2.7777777795563452E-3</v>
      </c>
      <c r="AB1914" s="73" t="str">
        <f t="shared" si="589"/>
        <v>SI</v>
      </c>
      <c r="AC1914" s="74">
        <f>Table2[[#This Row],[PUNTUALIDAD (H)]]*24</f>
        <v>6.6666666709352285E-2</v>
      </c>
      <c r="AD1914" s="73">
        <f t="shared" si="590"/>
        <v>2.4951388888875954</v>
      </c>
      <c r="AE1914" s="74">
        <f>Table2[[#This Row],[ATA TO UNLOADING]]*24</f>
        <v>59.883333333302289</v>
      </c>
      <c r="AF1914" s="74" t="str">
        <f>IF(Table2[[#This Row],[ATA TO UNLOADING 2]]&lt;=48,"YES","NO")</f>
        <v>NO</v>
      </c>
      <c r="AG1914" s="75">
        <f t="shared" si="591"/>
        <v>0.16666666666424135</v>
      </c>
      <c r="AH1914" s="2" t="s">
        <v>24</v>
      </c>
      <c r="AI1914" s="2" t="str">
        <f t="shared" si="592"/>
        <v>TEMU0115746</v>
      </c>
      <c r="AJ1914" s="76" t="str">
        <f t="shared" si="593"/>
        <v>LOGIX</v>
      </c>
      <c r="AK1914" s="77">
        <f>IF($M1914="TRUCK",VLOOKUP($AQ1914,Invoicing!$A$17:$B$49,MATCH($AK$1,Invoicing!$A$17:$B$17,0),FALSE),VLOOKUP($AQ1914,Invoicing!$N$17:$O$21,MATCH($AK$1,Invoicing!$N$17:$O$17,0),FALSE))</f>
        <v>530</v>
      </c>
      <c r="AL1914" s="78" t="e">
        <f>VLOOKUP($E1914,Invoicing!$A$1:$H$8,MATCH(TRACKER!$N1917,Invoicing!$A$1:$H$1,0),FALSE)</f>
        <v>#N/A</v>
      </c>
      <c r="AM1914" s="78">
        <f>VLOOKUP($E1914,Invoicing!$A$1:$H$8,MATCH(TRACKER!$O$1,Invoicing!$A$1:$H$1,0),FALSE)</f>
        <v>50</v>
      </c>
      <c r="AN1914" s="78">
        <f t="shared" si="594"/>
        <v>50</v>
      </c>
      <c r="AO1914" s="2">
        <f t="shared" si="595"/>
        <v>2</v>
      </c>
      <c r="AP1914" s="2" t="str">
        <f t="shared" si="596"/>
        <v>NIGHT</v>
      </c>
      <c r="AQ1914" s="2" t="str">
        <f t="shared" si="597"/>
        <v>LOGIXNIGHT</v>
      </c>
      <c r="AR1914" s="71">
        <f t="shared" si="598"/>
        <v>580</v>
      </c>
      <c r="AS1914" s="71">
        <f>VLOOKUP(AJ1914,Invoicing!A:K,10,FALSE)</f>
        <v>25</v>
      </c>
      <c r="AT1914" s="71">
        <f t="shared" si="599"/>
        <v>605</v>
      </c>
    </row>
    <row r="1915" spans="1:46">
      <c r="A1915" s="37" t="s">
        <v>60</v>
      </c>
      <c r="B1915" s="3" t="s">
        <v>38</v>
      </c>
      <c r="C1915" s="11">
        <v>45584.678472222222</v>
      </c>
      <c r="D1915" s="11">
        <v>45584.625</v>
      </c>
      <c r="E1915" s="11" t="s">
        <v>44</v>
      </c>
      <c r="F1915" s="11" t="s">
        <v>40</v>
      </c>
      <c r="G1915" s="3" t="s">
        <v>2092</v>
      </c>
      <c r="H1915" s="3" t="s">
        <v>41</v>
      </c>
      <c r="I1915" s="11">
        <v>45586.25</v>
      </c>
      <c r="J1915" s="12">
        <v>45586.288194444445</v>
      </c>
      <c r="K1915" s="12">
        <v>45586.3125</v>
      </c>
      <c r="L1915" s="12">
        <v>45586.288194444445</v>
      </c>
      <c r="M1915" s="61" t="s">
        <v>115</v>
      </c>
      <c r="N1915" s="3" t="s">
        <v>42</v>
      </c>
      <c r="O1915" s="3">
        <v>0</v>
      </c>
      <c r="P1915" s="1">
        <f t="shared" si="580"/>
        <v>43</v>
      </c>
      <c r="Q1915" s="1">
        <f t="shared" si="581"/>
        <v>10</v>
      </c>
      <c r="R1915" s="72">
        <f t="shared" si="582"/>
        <v>45586.288194444445</v>
      </c>
      <c r="S1915" s="73">
        <f t="shared" si="583"/>
        <v>1.5715277777781012</v>
      </c>
      <c r="T1915" s="74">
        <f>Table2[[#This Row],[ETA A OFRECIMIENTO]]*24</f>
        <v>37.716666666674428</v>
      </c>
      <c r="U1915" s="1" t="str">
        <f t="shared" si="584"/>
        <v>YES</v>
      </c>
      <c r="V1915" s="73">
        <f t="shared" si="585"/>
        <v>6.25E-2</v>
      </c>
      <c r="W1915" s="74">
        <f>Table2[[#This Row],[DEL. AVAILABLE A SLOT]]*24</f>
        <v>1.5</v>
      </c>
      <c r="X1915" s="1" t="str">
        <f t="shared" si="586"/>
        <v>SI</v>
      </c>
      <c r="Y1915" s="73">
        <f t="shared" si="587"/>
        <v>1.6340277777781012</v>
      </c>
      <c r="Z1915" s="74">
        <f>Table2[[#This Row],[ETA A TIMESLOT]]*24</f>
        <v>39.216666666674428</v>
      </c>
      <c r="AA1915" s="73">
        <f t="shared" si="588"/>
        <v>0</v>
      </c>
      <c r="AB1915" s="73" t="str">
        <f t="shared" si="589"/>
        <v>SI</v>
      </c>
      <c r="AC1915" s="74">
        <f>Table2[[#This Row],[PUNTUALIDAD (H)]]*24</f>
        <v>0</v>
      </c>
      <c r="AD1915" s="73">
        <f t="shared" si="590"/>
        <v>1.609722222223354</v>
      </c>
      <c r="AE1915" s="74">
        <f>Table2[[#This Row],[ATA TO UNLOADING]]*24</f>
        <v>38.633333333360497</v>
      </c>
      <c r="AF1915" s="74" t="str">
        <f>IF(Table2[[#This Row],[ATA TO UNLOADING 2]]&lt;=48,"YES","NO")</f>
        <v>YES</v>
      </c>
      <c r="AG1915" s="75">
        <f t="shared" si="591"/>
        <v>0.3125</v>
      </c>
      <c r="AH1915" s="2" t="s">
        <v>42</v>
      </c>
      <c r="AI1915" s="2" t="str">
        <f t="shared" si="592"/>
        <v>TEMU6109340</v>
      </c>
      <c r="AJ1915" s="76" t="str">
        <f t="shared" si="593"/>
        <v>MSI</v>
      </c>
      <c r="AK1915" s="77">
        <f>IF($M1915="TRUCK",VLOOKUP($AQ1915,Invoicing!$A$17:$B$49,MATCH($AK$1,Invoicing!$A$17:$B$17,0),FALSE),VLOOKUP($AQ1915,Invoicing!$N$17:$O$21,MATCH($AK$1,Invoicing!$N$17:$O$17,0),FALSE))</f>
        <v>480</v>
      </c>
      <c r="AL1915" s="78" t="e">
        <f>VLOOKUP($E1915,Invoicing!$A$1:$H$8,MATCH(TRACKER!$N1918,Invoicing!$A$1:$H$1,0),FALSE)</f>
        <v>#N/A</v>
      </c>
      <c r="AM1915" s="78">
        <f>VLOOKUP($E1915,Invoicing!$A$1:$H$8,MATCH(TRACKER!$O$1,Invoicing!$A$1:$H$1,0),FALSE)</f>
        <v>50</v>
      </c>
      <c r="AN1915" s="78">
        <f t="shared" si="594"/>
        <v>0</v>
      </c>
      <c r="AO1915" s="2">
        <f t="shared" si="595"/>
        <v>1</v>
      </c>
      <c r="AP1915" s="2" t="str">
        <f t="shared" si="596"/>
        <v>WEEK</v>
      </c>
      <c r="AQ1915" s="2" t="str">
        <f t="shared" si="597"/>
        <v>MSIWEEK</v>
      </c>
      <c r="AR1915" s="71">
        <f t="shared" si="598"/>
        <v>480</v>
      </c>
      <c r="AS1915" s="71">
        <f>VLOOKUP(AJ1915,Invoicing!A:K,10,FALSE)</f>
        <v>25</v>
      </c>
      <c r="AT1915" s="71">
        <f t="shared" si="599"/>
        <v>505</v>
      </c>
    </row>
    <row r="1916" spans="1:46">
      <c r="A1916" s="37" t="s">
        <v>60</v>
      </c>
      <c r="B1916" s="3" t="s">
        <v>38</v>
      </c>
      <c r="C1916" s="11">
        <v>45584.678472222222</v>
      </c>
      <c r="D1916" s="11">
        <v>45584.625</v>
      </c>
      <c r="E1916" s="11" t="s">
        <v>45</v>
      </c>
      <c r="F1916" s="11" t="s">
        <v>40</v>
      </c>
      <c r="G1916" s="3" t="s">
        <v>2093</v>
      </c>
      <c r="H1916" s="3" t="s">
        <v>2821</v>
      </c>
      <c r="I1916" s="11">
        <v>45586.25</v>
      </c>
      <c r="J1916" s="12">
        <v>45586.407638888886</v>
      </c>
      <c r="K1916" s="12">
        <v>45586.416666666664</v>
      </c>
      <c r="L1916" s="12">
        <v>45586.430555555555</v>
      </c>
      <c r="M1916" s="61" t="s">
        <v>115</v>
      </c>
      <c r="N1916" s="3" t="s">
        <v>42</v>
      </c>
      <c r="O1916" s="3">
        <v>0</v>
      </c>
      <c r="P1916" s="1">
        <f t="shared" si="580"/>
        <v>43</v>
      </c>
      <c r="Q1916" s="1">
        <f t="shared" si="581"/>
        <v>10</v>
      </c>
      <c r="R1916" s="72">
        <f t="shared" si="582"/>
        <v>45586.407638888886</v>
      </c>
      <c r="S1916" s="73">
        <f t="shared" si="583"/>
        <v>1.5715277777781012</v>
      </c>
      <c r="T1916" s="74">
        <f>Table2[[#This Row],[ETA A OFRECIMIENTO]]*24</f>
        <v>37.716666666674428</v>
      </c>
      <c r="U1916" s="1" t="str">
        <f t="shared" si="584"/>
        <v>YES</v>
      </c>
      <c r="V1916" s="73">
        <f t="shared" si="585"/>
        <v>0.16666666666424135</v>
      </c>
      <c r="W1916" s="74">
        <f>Table2[[#This Row],[DEL. AVAILABLE A SLOT]]*24</f>
        <v>3.9999999999417923</v>
      </c>
      <c r="X1916" s="1" t="str">
        <f t="shared" si="586"/>
        <v>SI</v>
      </c>
      <c r="Y1916" s="73">
        <f t="shared" si="587"/>
        <v>1.7381944444423425</v>
      </c>
      <c r="Z1916" s="74">
        <f>Table2[[#This Row],[ETA A TIMESLOT]]*24</f>
        <v>41.71666666661622</v>
      </c>
      <c r="AA1916" s="73">
        <f t="shared" si="588"/>
        <v>0</v>
      </c>
      <c r="AB1916" s="73" t="str">
        <f t="shared" si="589"/>
        <v>SI</v>
      </c>
      <c r="AC1916" s="74">
        <f>Table2[[#This Row],[PUNTUALIDAD (H)]]*24</f>
        <v>0</v>
      </c>
      <c r="AD1916" s="73">
        <f t="shared" si="590"/>
        <v>1.7520833333328483</v>
      </c>
      <c r="AE1916" s="74">
        <f>Table2[[#This Row],[ATA TO UNLOADING]]*24</f>
        <v>42.049999999988358</v>
      </c>
      <c r="AF1916" s="74" t="str">
        <f>IF(Table2[[#This Row],[ATA TO UNLOADING 2]]&lt;=48,"YES","NO")</f>
        <v>YES</v>
      </c>
      <c r="AG1916" s="75">
        <f t="shared" si="591"/>
        <v>0.41666666666424135</v>
      </c>
      <c r="AH1916" s="2" t="s">
        <v>42</v>
      </c>
      <c r="AI1916" s="2" t="str">
        <f t="shared" si="592"/>
        <v>TGHU7957347</v>
      </c>
      <c r="AJ1916" s="76" t="str">
        <f t="shared" si="593"/>
        <v>OM TRANSPORT</v>
      </c>
      <c r="AK1916" s="77">
        <f>IF($M1916="TRUCK",VLOOKUP($AQ1916,Invoicing!$A$17:$B$49,MATCH($AK$1,Invoicing!$A$17:$B$17,0),FALSE),VLOOKUP($AQ1916,Invoicing!$N$17:$O$21,MATCH($AK$1,Invoicing!$N$17:$O$17,0),FALSE))</f>
        <v>475</v>
      </c>
      <c r="AL1916" s="78" t="e">
        <f>VLOOKUP($E1916,Invoicing!$A$1:$H$8,MATCH(TRACKER!$N1919,Invoicing!$A$1:$H$1,0),FALSE)</f>
        <v>#N/A</v>
      </c>
      <c r="AM1916" s="78">
        <f>VLOOKUP($E1916,Invoicing!$A$1:$H$8,MATCH(TRACKER!$O$1,Invoicing!$A$1:$H$1,0),FALSE)</f>
        <v>50</v>
      </c>
      <c r="AN1916" s="78">
        <f t="shared" si="594"/>
        <v>0</v>
      </c>
      <c r="AO1916" s="2">
        <f t="shared" si="595"/>
        <v>1</v>
      </c>
      <c r="AP1916" s="2" t="str">
        <f t="shared" si="596"/>
        <v>WEEK</v>
      </c>
      <c r="AQ1916" s="2" t="str">
        <f t="shared" si="597"/>
        <v>OM TRANSPORTWEEK</v>
      </c>
      <c r="AR1916" s="71">
        <f t="shared" si="598"/>
        <v>475</v>
      </c>
      <c r="AS1916" s="71">
        <f>VLOOKUP(AJ1916,Invoicing!A:K,10,FALSE)</f>
        <v>25</v>
      </c>
      <c r="AT1916" s="71">
        <f t="shared" si="599"/>
        <v>500</v>
      </c>
    </row>
    <row r="1917" spans="1:46">
      <c r="A1917" s="37" t="s">
        <v>60</v>
      </c>
      <c r="B1917" s="3" t="s">
        <v>38</v>
      </c>
      <c r="C1917" s="11">
        <v>45584.678472222222</v>
      </c>
      <c r="D1917" s="11">
        <v>45584.625</v>
      </c>
      <c r="E1917" s="11" t="s">
        <v>45</v>
      </c>
      <c r="F1917" s="11" t="s">
        <v>40</v>
      </c>
      <c r="G1917" s="3" t="s">
        <v>2094</v>
      </c>
      <c r="H1917" s="3" t="s">
        <v>2821</v>
      </c>
      <c r="I1917" s="11">
        <v>45586.25</v>
      </c>
      <c r="J1917" s="12">
        <v>45586.584722222222</v>
      </c>
      <c r="K1917" s="12">
        <v>45586.583333333336</v>
      </c>
      <c r="L1917" s="12">
        <v>45586.637499999997</v>
      </c>
      <c r="M1917" s="12" t="s">
        <v>115</v>
      </c>
      <c r="N1917" s="3" t="s">
        <v>42</v>
      </c>
      <c r="O1917" s="3">
        <v>0</v>
      </c>
      <c r="P1917" s="1">
        <f t="shared" si="580"/>
        <v>43</v>
      </c>
      <c r="Q1917" s="1">
        <f t="shared" si="581"/>
        <v>10</v>
      </c>
      <c r="R1917" s="72">
        <f t="shared" si="582"/>
        <v>45586.584722222222</v>
      </c>
      <c r="S1917" s="73">
        <f t="shared" si="583"/>
        <v>1.5715277777781012</v>
      </c>
      <c r="T1917" s="74">
        <f>Table2[[#This Row],[ETA A OFRECIMIENTO]]*24</f>
        <v>37.716666666674428</v>
      </c>
      <c r="U1917" s="1" t="str">
        <f t="shared" si="584"/>
        <v>YES</v>
      </c>
      <c r="V1917" s="73">
        <f t="shared" si="585"/>
        <v>0.33333333333575865</v>
      </c>
      <c r="W1917" s="74">
        <f>Table2[[#This Row],[DEL. AVAILABLE A SLOT]]*24</f>
        <v>8.0000000000582077</v>
      </c>
      <c r="X1917" s="1" t="str">
        <f t="shared" si="586"/>
        <v>SI</v>
      </c>
      <c r="Y1917" s="73">
        <f t="shared" si="587"/>
        <v>1.9048611111138598</v>
      </c>
      <c r="Z1917" s="74">
        <f>Table2[[#This Row],[ETA A TIMESLOT]]*24</f>
        <v>45.716666666732635</v>
      </c>
      <c r="AA1917" s="73">
        <f t="shared" si="588"/>
        <v>1.3888888861401938E-3</v>
      </c>
      <c r="AB1917" s="73" t="str">
        <f t="shared" si="589"/>
        <v>SI</v>
      </c>
      <c r="AC1917" s="74">
        <f>Table2[[#This Row],[PUNTUALIDAD (H)]]*24</f>
        <v>3.3333333267364651E-2</v>
      </c>
      <c r="AD1917" s="73">
        <f t="shared" si="590"/>
        <v>1.9590277777751908</v>
      </c>
      <c r="AE1917" s="74">
        <f>Table2[[#This Row],[ATA TO UNLOADING]]*24</f>
        <v>47.016666666604578</v>
      </c>
      <c r="AF1917" s="74" t="str">
        <f>IF(Table2[[#This Row],[ATA TO UNLOADING 2]]&lt;=48,"YES","NO")</f>
        <v>YES</v>
      </c>
      <c r="AG1917" s="75">
        <f t="shared" si="591"/>
        <v>0.58333333333575865</v>
      </c>
      <c r="AH1917" s="2" t="s">
        <v>42</v>
      </c>
      <c r="AI1917" s="2" t="str">
        <f t="shared" si="592"/>
        <v>TRHU4063536</v>
      </c>
      <c r="AJ1917" s="76" t="str">
        <f t="shared" si="593"/>
        <v>OM TRANSPORT</v>
      </c>
      <c r="AK1917" s="77">
        <f>IF($M1917="TRUCK",VLOOKUP($AQ1917,Invoicing!$A$17:$B$49,MATCH($AK$1,Invoicing!$A$17:$B$17,0),FALSE),VLOOKUP($AQ1917,Invoicing!$N$17:$O$21,MATCH($AK$1,Invoicing!$N$17:$O$17,0),FALSE))</f>
        <v>475</v>
      </c>
      <c r="AL1917" s="78" t="e">
        <f>VLOOKUP($E1917,Invoicing!$A$1:$H$8,MATCH(TRACKER!$N1920,Invoicing!$A$1:$H$1,0),FALSE)</f>
        <v>#N/A</v>
      </c>
      <c r="AM1917" s="78">
        <f>VLOOKUP($E1917,Invoicing!$A$1:$H$8,MATCH(TRACKER!$O$1,Invoicing!$A$1:$H$1,0),FALSE)</f>
        <v>50</v>
      </c>
      <c r="AN1917" s="78">
        <f t="shared" si="594"/>
        <v>0</v>
      </c>
      <c r="AO1917" s="2">
        <f t="shared" si="595"/>
        <v>1</v>
      </c>
      <c r="AP1917" s="2" t="str">
        <f t="shared" si="596"/>
        <v>WEEK</v>
      </c>
      <c r="AQ1917" s="2" t="str">
        <f t="shared" si="597"/>
        <v>OM TRANSPORTWEEK</v>
      </c>
      <c r="AR1917" s="71">
        <f t="shared" si="598"/>
        <v>475</v>
      </c>
      <c r="AS1917" s="71">
        <f>VLOOKUP(AJ1917,Invoicing!A:K,10,FALSE)</f>
        <v>25</v>
      </c>
      <c r="AT1917" s="71">
        <f t="shared" si="599"/>
        <v>500</v>
      </c>
    </row>
    <row r="1918" spans="1:46">
      <c r="A1918" s="37" t="s">
        <v>60</v>
      </c>
      <c r="B1918" s="3" t="s">
        <v>38</v>
      </c>
      <c r="C1918" s="11">
        <v>45584.678472222222</v>
      </c>
      <c r="D1918" s="11">
        <v>45584.625</v>
      </c>
      <c r="E1918" s="11" t="s">
        <v>44</v>
      </c>
      <c r="F1918" s="11" t="s">
        <v>40</v>
      </c>
      <c r="G1918" s="3" t="s">
        <v>2095</v>
      </c>
      <c r="H1918" s="3" t="s">
        <v>41</v>
      </c>
      <c r="I1918" s="11">
        <v>45586.25</v>
      </c>
      <c r="J1918" s="12">
        <v>45586.707638888889</v>
      </c>
      <c r="K1918" s="12">
        <v>45586.770833333336</v>
      </c>
      <c r="L1918" s="12">
        <v>45586.715277777781</v>
      </c>
      <c r="M1918" s="12" t="s">
        <v>115</v>
      </c>
      <c r="N1918" s="3" t="s">
        <v>42</v>
      </c>
      <c r="O1918" s="3">
        <v>1</v>
      </c>
      <c r="P1918" s="1">
        <f t="shared" si="580"/>
        <v>43</v>
      </c>
      <c r="Q1918" s="1">
        <f t="shared" si="581"/>
        <v>10</v>
      </c>
      <c r="R1918" s="72">
        <f t="shared" si="582"/>
        <v>45586.707638888889</v>
      </c>
      <c r="S1918" s="73">
        <f t="shared" si="583"/>
        <v>1.5715277777781012</v>
      </c>
      <c r="T1918" s="74">
        <f>Table2[[#This Row],[ETA A OFRECIMIENTO]]*24</f>
        <v>37.716666666674428</v>
      </c>
      <c r="U1918" s="1" t="str">
        <f t="shared" si="584"/>
        <v>YES</v>
      </c>
      <c r="V1918" s="73">
        <f t="shared" si="585"/>
        <v>0.52083333333575865</v>
      </c>
      <c r="W1918" s="74">
        <f>Table2[[#This Row],[DEL. AVAILABLE A SLOT]]*24</f>
        <v>12.500000000058208</v>
      </c>
      <c r="X1918" s="1" t="str">
        <f t="shared" si="586"/>
        <v>SI</v>
      </c>
      <c r="Y1918" s="73">
        <f t="shared" si="587"/>
        <v>2.0923611111138598</v>
      </c>
      <c r="Z1918" s="74">
        <f>Table2[[#This Row],[ETA A TIMESLOT]]*24</f>
        <v>50.216666666732635</v>
      </c>
      <c r="AA1918" s="73">
        <f t="shared" si="588"/>
        <v>0</v>
      </c>
      <c r="AB1918" s="73" t="str">
        <f t="shared" si="589"/>
        <v>SI</v>
      </c>
      <c r="AC1918" s="74">
        <f>Table2[[#This Row],[PUNTUALIDAD (H)]]*24</f>
        <v>0</v>
      </c>
      <c r="AD1918" s="73">
        <f t="shared" si="590"/>
        <v>2.0368055555591127</v>
      </c>
      <c r="AE1918" s="74">
        <f>Table2[[#This Row],[ATA TO UNLOADING]]*24</f>
        <v>48.883333333418705</v>
      </c>
      <c r="AF1918" s="74" t="str">
        <f>IF(Table2[[#This Row],[ATA TO UNLOADING 2]]&lt;=48,"YES","NO")</f>
        <v>NO</v>
      </c>
      <c r="AG1918" s="75">
        <f t="shared" si="591"/>
        <v>0.77083333333575865</v>
      </c>
      <c r="AH1918" s="2" t="s">
        <v>42</v>
      </c>
      <c r="AI1918" s="2" t="str">
        <f t="shared" si="592"/>
        <v>TRHU8281140</v>
      </c>
      <c r="AJ1918" s="76" t="str">
        <f t="shared" si="593"/>
        <v>MSI</v>
      </c>
      <c r="AK1918" s="77">
        <f>IF($M1918="TRUCK",VLOOKUP($AQ1918,Invoicing!$A$17:$B$49,MATCH($AK$1,Invoicing!$A$17:$B$17,0),FALSE),VLOOKUP($AQ1918,Invoicing!$N$17:$O$21,MATCH($AK$1,Invoicing!$N$17:$O$17,0),FALSE))</f>
        <v>480</v>
      </c>
      <c r="AL1918" s="78" t="e">
        <f>VLOOKUP($E1918,Invoicing!$A$1:$H$8,MATCH(TRACKER!$N1921,Invoicing!$A$1:$H$1,0),FALSE)</f>
        <v>#N/A</v>
      </c>
      <c r="AM1918" s="78">
        <f>VLOOKUP($E1918,Invoicing!$A$1:$H$8,MATCH(TRACKER!$O$1,Invoicing!$A$1:$H$1,0),FALSE)</f>
        <v>50</v>
      </c>
      <c r="AN1918" s="78">
        <f t="shared" si="594"/>
        <v>50</v>
      </c>
      <c r="AO1918" s="2">
        <f t="shared" si="595"/>
        <v>1</v>
      </c>
      <c r="AP1918" s="2" t="str">
        <f t="shared" si="596"/>
        <v>WEEK</v>
      </c>
      <c r="AQ1918" s="2" t="str">
        <f t="shared" si="597"/>
        <v>MSIWEEK</v>
      </c>
      <c r="AR1918" s="71">
        <f t="shared" si="598"/>
        <v>530</v>
      </c>
      <c r="AS1918" s="71">
        <f>VLOOKUP(AJ1918,Invoicing!A:K,10,FALSE)</f>
        <v>25</v>
      </c>
      <c r="AT1918" s="71">
        <f t="shared" si="599"/>
        <v>555</v>
      </c>
    </row>
    <row r="1919" spans="1:46">
      <c r="A1919" s="37" t="s">
        <v>60</v>
      </c>
      <c r="B1919" s="3" t="s">
        <v>38</v>
      </c>
      <c r="C1919" s="11">
        <v>45584.678472222222</v>
      </c>
      <c r="D1919" s="11">
        <v>45584.625</v>
      </c>
      <c r="E1919" s="11" t="s">
        <v>49</v>
      </c>
      <c r="F1919" s="11" t="s">
        <v>40</v>
      </c>
      <c r="G1919" s="3" t="s">
        <v>2096</v>
      </c>
      <c r="H1919" s="3" t="s">
        <v>41</v>
      </c>
      <c r="I1919" s="11">
        <v>45586.25</v>
      </c>
      <c r="J1919" s="12">
        <v>45587.309027777781</v>
      </c>
      <c r="K1919" s="12">
        <v>45587.3125</v>
      </c>
      <c r="L1919" s="12">
        <v>45587.309027777781</v>
      </c>
      <c r="M1919" s="12" t="s">
        <v>12</v>
      </c>
      <c r="N1919" s="3" t="s">
        <v>42</v>
      </c>
      <c r="O1919" s="3">
        <v>0</v>
      </c>
      <c r="P1919" s="1">
        <f t="shared" si="580"/>
        <v>43</v>
      </c>
      <c r="Q1919" s="1">
        <f t="shared" si="581"/>
        <v>10</v>
      </c>
      <c r="R1919" s="72">
        <f t="shared" si="582"/>
        <v>45587.309027777781</v>
      </c>
      <c r="S1919" s="73">
        <f t="shared" si="583"/>
        <v>1.5715277777781012</v>
      </c>
      <c r="T1919" s="74">
        <f>Table2[[#This Row],[ETA A OFRECIMIENTO]]*24</f>
        <v>37.716666666674428</v>
      </c>
      <c r="U1919" s="1" t="str">
        <f t="shared" si="584"/>
        <v>YES</v>
      </c>
      <c r="V1919" s="73">
        <f t="shared" si="585"/>
        <v>1.0625</v>
      </c>
      <c r="W1919" s="74">
        <f>Table2[[#This Row],[DEL. AVAILABLE A SLOT]]*24</f>
        <v>25.5</v>
      </c>
      <c r="X1919" s="1" t="str">
        <f t="shared" si="586"/>
        <v>NO</v>
      </c>
      <c r="Y1919" s="73">
        <f t="shared" si="587"/>
        <v>2.6340277777781012</v>
      </c>
      <c r="Z1919" s="74">
        <f>Table2[[#This Row],[ETA A TIMESLOT]]*24</f>
        <v>63.216666666674428</v>
      </c>
      <c r="AA1919" s="73">
        <f t="shared" si="588"/>
        <v>0</v>
      </c>
      <c r="AB1919" s="73" t="str">
        <f t="shared" si="589"/>
        <v>SI</v>
      </c>
      <c r="AC1919" s="74">
        <f>Table2[[#This Row],[PUNTUALIDAD (H)]]*24</f>
        <v>0</v>
      </c>
      <c r="AD1919" s="73">
        <f t="shared" si="590"/>
        <v>2.6305555555591127</v>
      </c>
      <c r="AE1919" s="74">
        <f>Table2[[#This Row],[ATA TO UNLOADING]]*24</f>
        <v>63.133333333418705</v>
      </c>
      <c r="AF1919" s="74" t="str">
        <f>IF(Table2[[#This Row],[ATA TO UNLOADING 2]]&lt;=48,"YES","NO")</f>
        <v>NO</v>
      </c>
      <c r="AG1919" s="75">
        <f t="shared" si="591"/>
        <v>0.3125</v>
      </c>
      <c r="AH1919" s="2" t="s">
        <v>42</v>
      </c>
      <c r="AI1919" s="2" t="str">
        <f t="shared" si="592"/>
        <v>UETU2979559</v>
      </c>
      <c r="AJ1919" s="76" t="str">
        <f t="shared" si="593"/>
        <v>CTU FLEVOKUST BV</v>
      </c>
      <c r="AK1919" s="77">
        <f>IF($M1919="TRUCK",VLOOKUP($AQ1919,Invoicing!$A$17:$B$49,MATCH($AK$1,Invoicing!$A$17:$B$17,0),FALSE),VLOOKUP($AQ1919,Invoicing!$N$17:$O$21,MATCH($AK$1,Invoicing!$N$17:$O$17,0),FALSE))</f>
        <v>380</v>
      </c>
      <c r="AL1919" s="78" t="e">
        <f>VLOOKUP($E1919,Invoicing!$A$1:$H$8,MATCH(TRACKER!$N1922,Invoicing!$A$1:$H$1,0),FALSE)</f>
        <v>#N/A</v>
      </c>
      <c r="AM1919" s="78">
        <v>35</v>
      </c>
      <c r="AN1919" s="78">
        <f t="shared" si="594"/>
        <v>0</v>
      </c>
      <c r="AO1919" s="2">
        <f t="shared" si="595"/>
        <v>2</v>
      </c>
      <c r="AP1919" s="2" t="str">
        <f t="shared" si="596"/>
        <v>WEEK</v>
      </c>
      <c r="AQ1919" s="2" t="str">
        <f t="shared" si="597"/>
        <v>CTU FLEVOKUST BVWEEK</v>
      </c>
      <c r="AR1919" s="71">
        <f t="shared" si="598"/>
        <v>380</v>
      </c>
      <c r="AS1919" s="71">
        <f>VLOOKUP(AJ1919,Invoicing!A:K,10,FALSE)</f>
        <v>0</v>
      </c>
      <c r="AT1919" s="71">
        <f t="shared" si="599"/>
        <v>380</v>
      </c>
    </row>
    <row r="1920" spans="1:46">
      <c r="A1920" s="37" t="s">
        <v>52</v>
      </c>
      <c r="B1920" s="3" t="s">
        <v>38</v>
      </c>
      <c r="C1920" s="11">
        <v>45589.683333333334</v>
      </c>
      <c r="D1920" s="11">
        <v>45589.708333333336</v>
      </c>
      <c r="E1920" s="11" t="s">
        <v>44</v>
      </c>
      <c r="F1920" s="11" t="s">
        <v>40</v>
      </c>
      <c r="G1920" s="3" t="s">
        <v>2097</v>
      </c>
      <c r="H1920" s="3" t="s">
        <v>41</v>
      </c>
      <c r="I1920" s="11">
        <v>45590.875</v>
      </c>
      <c r="J1920" s="12">
        <v>45593.223611111112</v>
      </c>
      <c r="K1920" s="12">
        <v>45593.25</v>
      </c>
      <c r="L1920" s="12">
        <v>45593.229166666664</v>
      </c>
      <c r="M1920" s="12" t="s">
        <v>115</v>
      </c>
      <c r="N1920" s="3" t="s">
        <v>42</v>
      </c>
      <c r="O1920" s="3">
        <v>0</v>
      </c>
      <c r="P1920" s="1">
        <f t="shared" si="580"/>
        <v>44</v>
      </c>
      <c r="Q1920" s="1">
        <f t="shared" si="581"/>
        <v>10</v>
      </c>
      <c r="R1920" s="72">
        <f t="shared" si="582"/>
        <v>45593.223611111112</v>
      </c>
      <c r="S1920" s="73">
        <f t="shared" si="583"/>
        <v>1.1916666666656965</v>
      </c>
      <c r="T1920" s="74">
        <f>Table2[[#This Row],[ETA A OFRECIMIENTO]]*24</f>
        <v>28.599999999976717</v>
      </c>
      <c r="U1920" s="1" t="str">
        <f t="shared" si="584"/>
        <v>YES</v>
      </c>
      <c r="V1920" s="73">
        <f t="shared" si="585"/>
        <v>2.375</v>
      </c>
      <c r="W1920" s="74">
        <f>Table2[[#This Row],[DEL. AVAILABLE A SLOT]]*24</f>
        <v>57</v>
      </c>
      <c r="X1920" s="1" t="str">
        <f t="shared" si="586"/>
        <v>NO</v>
      </c>
      <c r="Y1920" s="73">
        <f t="shared" si="587"/>
        <v>3.5666666666656965</v>
      </c>
      <c r="Z1920" s="74">
        <f>Table2[[#This Row],[ETA A TIMESLOT]]*24</f>
        <v>85.599999999976717</v>
      </c>
      <c r="AA1920" s="73">
        <f t="shared" si="588"/>
        <v>0</v>
      </c>
      <c r="AB1920" s="73" t="str">
        <f t="shared" si="589"/>
        <v>SI</v>
      </c>
      <c r="AC1920" s="74">
        <f>Table2[[#This Row],[PUNTUALIDAD (H)]]*24</f>
        <v>0</v>
      </c>
      <c r="AD1920" s="73">
        <f t="shared" si="590"/>
        <v>3.5458333333299379</v>
      </c>
      <c r="AE1920" s="74">
        <f>Table2[[#This Row],[ATA TO UNLOADING]]*24</f>
        <v>85.099999999918509</v>
      </c>
      <c r="AF1920" s="74" t="str">
        <f>IF(Table2[[#This Row],[ATA TO UNLOADING 2]]&lt;=48,"YES","NO")</f>
        <v>NO</v>
      </c>
      <c r="AG1920" s="75">
        <f t="shared" si="591"/>
        <v>0.25</v>
      </c>
      <c r="AH1920" s="2" t="s">
        <v>42</v>
      </c>
      <c r="AI1920" s="2" t="str">
        <f t="shared" si="592"/>
        <v>HASU1369638</v>
      </c>
      <c r="AJ1920" s="76" t="str">
        <f t="shared" si="593"/>
        <v>MSI</v>
      </c>
      <c r="AK1920" s="77">
        <f>IF($M1920="TRUCK",VLOOKUP($AQ1920,Invoicing!$A$17:$B$49,MATCH($AK$1,Invoicing!$A$17:$B$17,0),FALSE),VLOOKUP($AQ1920,Invoicing!$N$17:$O$21,MATCH($AK$1,Invoicing!$N$17:$O$17,0),FALSE))</f>
        <v>480</v>
      </c>
      <c r="AL1920" s="78" t="e">
        <f>VLOOKUP($E1920,Invoicing!$A$1:$H$8,MATCH(TRACKER!$N1923,Invoicing!$A$1:$H$1,0),FALSE)</f>
        <v>#N/A</v>
      </c>
      <c r="AM1920" s="78">
        <f>VLOOKUP($E1920,Invoicing!$A$1:$H$8,MATCH(TRACKER!$O$1,Invoicing!$A$1:$H$1,0),FALSE)</f>
        <v>50</v>
      </c>
      <c r="AN1920" s="78">
        <f t="shared" si="594"/>
        <v>0</v>
      </c>
      <c r="AO1920" s="2">
        <f t="shared" si="595"/>
        <v>1</v>
      </c>
      <c r="AP1920" s="2" t="str">
        <f t="shared" si="596"/>
        <v>WEEK</v>
      </c>
      <c r="AQ1920" s="2" t="str">
        <f t="shared" si="597"/>
        <v>MSIWEEK</v>
      </c>
      <c r="AR1920" s="71">
        <f t="shared" si="598"/>
        <v>480</v>
      </c>
      <c r="AS1920" s="71">
        <f>VLOOKUP(AJ1920,Invoicing!A:K,10,FALSE)</f>
        <v>25</v>
      </c>
      <c r="AT1920" s="71">
        <f t="shared" si="599"/>
        <v>505</v>
      </c>
    </row>
    <row r="1921" spans="1:46">
      <c r="A1921" s="37" t="s">
        <v>52</v>
      </c>
      <c r="B1921" s="3" t="s">
        <v>38</v>
      </c>
      <c r="C1921" s="11">
        <v>45589.683333333334</v>
      </c>
      <c r="D1921" s="11">
        <v>45589.708333333336</v>
      </c>
      <c r="E1921" s="11" t="s">
        <v>44</v>
      </c>
      <c r="F1921" s="11" t="s">
        <v>40</v>
      </c>
      <c r="G1921" s="3" t="s">
        <v>2098</v>
      </c>
      <c r="H1921" s="3" t="s">
        <v>2821</v>
      </c>
      <c r="I1921" s="11">
        <v>45590.875</v>
      </c>
      <c r="J1921" s="12">
        <v>45591.541666666664</v>
      </c>
      <c r="K1921" s="12">
        <v>45591.541666666664</v>
      </c>
      <c r="L1921" s="12">
        <v>45591.555555555555</v>
      </c>
      <c r="M1921" s="12" t="s">
        <v>115</v>
      </c>
      <c r="N1921" s="3" t="s">
        <v>42</v>
      </c>
      <c r="O1921" s="3">
        <v>0</v>
      </c>
      <c r="P1921" s="1">
        <f t="shared" si="580"/>
        <v>43</v>
      </c>
      <c r="Q1921" s="1">
        <f t="shared" si="581"/>
        <v>10</v>
      </c>
      <c r="R1921" s="72">
        <f t="shared" si="582"/>
        <v>45591.541666666664</v>
      </c>
      <c r="S1921" s="73">
        <f t="shared" si="583"/>
        <v>1.1916666666656965</v>
      </c>
      <c r="T1921" s="74">
        <f>Table2[[#This Row],[ETA A OFRECIMIENTO]]*24</f>
        <v>28.599999999976717</v>
      </c>
      <c r="U1921" s="1" t="str">
        <f t="shared" si="584"/>
        <v>YES</v>
      </c>
      <c r="V1921" s="73">
        <f t="shared" si="585"/>
        <v>0.66666666666424135</v>
      </c>
      <c r="W1921" s="74">
        <f>Table2[[#This Row],[DEL. AVAILABLE A SLOT]]*24</f>
        <v>15.999999999941792</v>
      </c>
      <c r="X1921" s="1" t="str">
        <f t="shared" si="586"/>
        <v>SI</v>
      </c>
      <c r="Y1921" s="73">
        <f t="shared" si="587"/>
        <v>1.8583333333299379</v>
      </c>
      <c r="Z1921" s="74">
        <f>Table2[[#This Row],[ETA A TIMESLOT]]*24</f>
        <v>44.599999999918509</v>
      </c>
      <c r="AA1921" s="73">
        <f t="shared" si="588"/>
        <v>0</v>
      </c>
      <c r="AB1921" s="73" t="str">
        <f t="shared" si="589"/>
        <v>SI</v>
      </c>
      <c r="AC1921" s="74">
        <f>Table2[[#This Row],[PUNTUALIDAD (H)]]*24</f>
        <v>0</v>
      </c>
      <c r="AD1921" s="73">
        <f t="shared" si="590"/>
        <v>1.8722222222204437</v>
      </c>
      <c r="AE1921" s="74">
        <f>Table2[[#This Row],[ATA TO UNLOADING]]*24</f>
        <v>44.933333333290648</v>
      </c>
      <c r="AF1921" s="74" t="str">
        <f>IF(Table2[[#This Row],[ATA TO UNLOADING 2]]&lt;=48,"YES","NO")</f>
        <v>YES</v>
      </c>
      <c r="AG1921" s="75">
        <f t="shared" si="591"/>
        <v>0.54166666666424135</v>
      </c>
      <c r="AH1921" s="2" t="s">
        <v>42</v>
      </c>
      <c r="AI1921" s="2" t="str">
        <f t="shared" si="592"/>
        <v>HASU4153600</v>
      </c>
      <c r="AJ1921" s="76" t="str">
        <f t="shared" si="593"/>
        <v>MSI</v>
      </c>
      <c r="AK1921" s="77">
        <f>IF($M1921="TRUCK",VLOOKUP($AQ1921,Invoicing!$A$17:$B$49,MATCH($AK$1,Invoicing!$A$17:$B$17,0),FALSE),VLOOKUP($AQ1921,Invoicing!$N$17:$O$21,MATCH($AK$1,Invoicing!$N$17:$O$17,0),FALSE))</f>
        <v>500</v>
      </c>
      <c r="AL1921" s="78" t="e">
        <f>VLOOKUP($E1921,Invoicing!$A$1:$H$8,MATCH(TRACKER!$N1924,Invoicing!$A$1:$H$1,0),FALSE)</f>
        <v>#N/A</v>
      </c>
      <c r="AM1921" s="78">
        <f>VLOOKUP($E1921,Invoicing!$A$1:$H$8,MATCH(TRACKER!$O$1,Invoicing!$A$1:$H$1,0),FALSE)</f>
        <v>50</v>
      </c>
      <c r="AN1921" s="78">
        <f t="shared" si="594"/>
        <v>0</v>
      </c>
      <c r="AO1921" s="2">
        <f t="shared" si="595"/>
        <v>6</v>
      </c>
      <c r="AP1921" s="2" t="str">
        <f t="shared" si="596"/>
        <v>SATURDAY</v>
      </c>
      <c r="AQ1921" s="2" t="str">
        <f t="shared" si="597"/>
        <v>MSISATURDAY</v>
      </c>
      <c r="AR1921" s="71">
        <f t="shared" si="598"/>
        <v>500</v>
      </c>
      <c r="AS1921" s="71">
        <f>VLOOKUP(AJ1921,Invoicing!A:K,10,FALSE)</f>
        <v>25</v>
      </c>
      <c r="AT1921" s="71">
        <f t="shared" si="599"/>
        <v>525</v>
      </c>
    </row>
    <row r="1922" spans="1:46">
      <c r="A1922" s="37" t="s">
        <v>52</v>
      </c>
      <c r="B1922" s="3" t="s">
        <v>38</v>
      </c>
      <c r="C1922" s="11">
        <v>45589.683333333334</v>
      </c>
      <c r="D1922" s="11">
        <v>45589.708333333336</v>
      </c>
      <c r="E1922" s="11" t="s">
        <v>45</v>
      </c>
      <c r="F1922" s="11" t="s">
        <v>40</v>
      </c>
      <c r="G1922" s="3" t="s">
        <v>2099</v>
      </c>
      <c r="H1922" s="3" t="s">
        <v>2821</v>
      </c>
      <c r="I1922" s="11">
        <v>45590.875</v>
      </c>
      <c r="J1922" s="12">
        <v>45590.738194444442</v>
      </c>
      <c r="K1922" s="12">
        <v>45590.875</v>
      </c>
      <c r="L1922" s="12">
        <v>45590.75</v>
      </c>
      <c r="M1922" s="61" t="s">
        <v>115</v>
      </c>
      <c r="N1922" s="3" t="s">
        <v>42</v>
      </c>
      <c r="O1922" s="3">
        <v>1</v>
      </c>
      <c r="P1922" s="1">
        <f t="shared" ref="P1922:P1985" si="600">IF(K1922="","",WEEKNUM(R1922,2))</f>
        <v>43</v>
      </c>
      <c r="Q1922" s="1">
        <f t="shared" ref="Q1922:Q1985" si="601">IF(K1922="","",MONTH(R1922))</f>
        <v>10</v>
      </c>
      <c r="R1922" s="72">
        <f t="shared" ref="R1922:R1985" si="602">IF(ISBLANK(J1922),IF(ISBLANK(L1922),"00:00",L1922),J1922)</f>
        <v>45590.738194444442</v>
      </c>
      <c r="S1922" s="73">
        <f t="shared" ref="S1922:S1985" si="603">(I1922-C1922)</f>
        <v>1.1916666666656965</v>
      </c>
      <c r="T1922" s="74">
        <f>Table2[[#This Row],[ETA A OFRECIMIENTO]]*24</f>
        <v>28.599999999976717</v>
      </c>
      <c r="U1922" s="1" t="str">
        <f t="shared" ref="U1922:U1985" si="604">IF(S1922="","",IF(S1922&lt;=2,"YES","NO"))</f>
        <v>YES</v>
      </c>
      <c r="V1922" s="73">
        <f t="shared" ref="V1922:V1985" si="605">(K1922-I1922)</f>
        <v>0</v>
      </c>
      <c r="W1922" s="74">
        <f>Table2[[#This Row],[DEL. AVAILABLE A SLOT]]*24</f>
        <v>0</v>
      </c>
      <c r="X1922" s="1" t="str">
        <f t="shared" ref="X1922:X1985" si="606">IF(V1922="","",IF(V1922&lt;=1,"SI","NO"))</f>
        <v>SI</v>
      </c>
      <c r="Y1922" s="73">
        <f t="shared" ref="Y1922:Y1985" si="607">(K1922-C1922)</f>
        <v>1.1916666666656965</v>
      </c>
      <c r="Z1922" s="74">
        <f>Table2[[#This Row],[ETA A TIMESLOT]]*24</f>
        <v>28.599999999976717</v>
      </c>
      <c r="AA1922" s="73">
        <f t="shared" ref="AA1922:AA1985" si="608">IF(R1922&lt; K1922, TIME(0,0,0), R1922-K1922)</f>
        <v>0</v>
      </c>
      <c r="AB1922" s="73" t="str">
        <f t="shared" ref="AB1922:AB1985" si="609">IF(AA1922&gt;TIME(0,45,0),"NO","SI")</f>
        <v>SI</v>
      </c>
      <c r="AC1922" s="74">
        <f>Table2[[#This Row],[PUNTUALIDAD (H)]]*24</f>
        <v>0</v>
      </c>
      <c r="AD1922" s="73">
        <f t="shared" ref="AD1922:AD1985" si="610">(L1922-C1922)</f>
        <v>1.0666666666656965</v>
      </c>
      <c r="AE1922" s="74">
        <f>Table2[[#This Row],[ATA TO UNLOADING]]*24</f>
        <v>25.599999999976717</v>
      </c>
      <c r="AF1922" s="74" t="str">
        <f>IF(Table2[[#This Row],[ATA TO UNLOADING 2]]&lt;=48,"YES","NO")</f>
        <v>YES</v>
      </c>
      <c r="AG1922" s="75">
        <f t="shared" ref="AG1922:AG1985" si="611">MOD(K1922,1)</f>
        <v>0.875</v>
      </c>
      <c r="AH1922" s="2" t="s">
        <v>24</v>
      </c>
      <c r="AI1922" s="2" t="str">
        <f t="shared" ref="AI1922:AI1985" si="612">G1922</f>
        <v>MAEU9248905</v>
      </c>
      <c r="AJ1922" s="76" t="str">
        <f t="shared" ref="AJ1922:AJ1985" si="613">E1922</f>
        <v>OM TRANSPORT</v>
      </c>
      <c r="AK1922" s="77">
        <f>IF($M1922="TRUCK",VLOOKUP($AQ1922,Invoicing!$A$17:$B$49,MATCH($AK$1,Invoicing!$A$17:$B$17,0),FALSE),VLOOKUP($AQ1922,Invoicing!$N$17:$O$21,MATCH($AK$1,Invoicing!$N$17:$O$17,0),FALSE))</f>
        <v>475</v>
      </c>
      <c r="AL1922" s="78" t="e">
        <f>VLOOKUP($E1922,Invoicing!$A$1:$H$8,MATCH(TRACKER!$N1925,Invoicing!$A$1:$H$1,0),FALSE)</f>
        <v>#N/A</v>
      </c>
      <c r="AM1922" s="78">
        <f>VLOOKUP($E1922,Invoicing!$A$1:$H$8,MATCH(TRACKER!$O$1,Invoicing!$A$1:$H$1,0),FALSE)</f>
        <v>50</v>
      </c>
      <c r="AN1922" s="78">
        <f t="shared" ref="AN1922:AN1985" si="614">IF($O1922&lt;&gt;0,$O1922*$AM1922,0)</f>
        <v>50</v>
      </c>
      <c r="AO1922" s="2">
        <f t="shared" ref="AO1922:AO1985" si="615">WEEKDAY(K1922,2)</f>
        <v>5</v>
      </c>
      <c r="AP1922" s="2" t="str">
        <f t="shared" ref="AP1922:AP1985" si="616">IF(AH1922="NIGHT","NIGHT",IF(AO1922&lt;=5,"WEEK",IF(AO1922=7,"SUNDAY",IF(AO1922=6,"SATURDAY","SUNDAY"))))</f>
        <v>NIGHT</v>
      </c>
      <c r="AQ1922" s="2" t="str">
        <f t="shared" ref="AQ1922:AQ1985" si="617">AJ1922&amp;AP1922</f>
        <v>OM TRANSPORTNIGHT</v>
      </c>
      <c r="AR1922" s="71">
        <f t="shared" ref="AR1922:AR1985" si="618">IF(ISNA(AL1922),AK1922+AN1922,SUM($AK1922,$AN1922,IFERROR($AL1922,"0")))</f>
        <v>525</v>
      </c>
      <c r="AS1922" s="71">
        <f>VLOOKUP(AJ1922,Invoicing!A:K,10,FALSE)</f>
        <v>25</v>
      </c>
      <c r="AT1922" s="71">
        <f t="shared" ref="AT1922:AT1985" si="619">AR1922+AS1922+AU1922</f>
        <v>550</v>
      </c>
    </row>
    <row r="1923" spans="1:46">
      <c r="A1923" s="37" t="s">
        <v>52</v>
      </c>
      <c r="B1923" s="3" t="s">
        <v>38</v>
      </c>
      <c r="C1923" s="11">
        <v>45589.683333333334</v>
      </c>
      <c r="D1923" s="11">
        <v>45589.708333333336</v>
      </c>
      <c r="E1923" s="11" t="s">
        <v>44</v>
      </c>
      <c r="F1923" s="11" t="s">
        <v>40</v>
      </c>
      <c r="G1923" s="3" t="s">
        <v>2100</v>
      </c>
      <c r="H1923" s="3" t="s">
        <v>2821</v>
      </c>
      <c r="I1923" s="11">
        <v>45590.875</v>
      </c>
      <c r="J1923" s="12">
        <v>45591.034722222219</v>
      </c>
      <c r="K1923" s="12">
        <v>45591.041666666664</v>
      </c>
      <c r="L1923" s="12">
        <v>45591.045138888891</v>
      </c>
      <c r="M1923" s="12" t="s">
        <v>115</v>
      </c>
      <c r="N1923" s="3" t="s">
        <v>42</v>
      </c>
      <c r="O1923" s="3">
        <v>0</v>
      </c>
      <c r="P1923" s="1">
        <f t="shared" si="600"/>
        <v>43</v>
      </c>
      <c r="Q1923" s="1">
        <f t="shared" si="601"/>
        <v>10</v>
      </c>
      <c r="R1923" s="72">
        <f t="shared" si="602"/>
        <v>45591.034722222219</v>
      </c>
      <c r="S1923" s="73">
        <f t="shared" si="603"/>
        <v>1.1916666666656965</v>
      </c>
      <c r="T1923" s="74">
        <f>Table2[[#This Row],[ETA A OFRECIMIENTO]]*24</f>
        <v>28.599999999976717</v>
      </c>
      <c r="U1923" s="1" t="str">
        <f t="shared" si="604"/>
        <v>YES</v>
      </c>
      <c r="V1923" s="73">
        <f t="shared" si="605"/>
        <v>0.16666666666424135</v>
      </c>
      <c r="W1923" s="74">
        <f>Table2[[#This Row],[DEL. AVAILABLE A SLOT]]*24</f>
        <v>3.9999999999417923</v>
      </c>
      <c r="X1923" s="1" t="str">
        <f t="shared" si="606"/>
        <v>SI</v>
      </c>
      <c r="Y1923" s="73">
        <f t="shared" si="607"/>
        <v>1.3583333333299379</v>
      </c>
      <c r="Z1923" s="74">
        <f>Table2[[#This Row],[ETA A TIMESLOT]]*24</f>
        <v>32.599999999918509</v>
      </c>
      <c r="AA1923" s="73">
        <f t="shared" si="608"/>
        <v>0</v>
      </c>
      <c r="AB1923" s="73" t="str">
        <f t="shared" si="609"/>
        <v>SI</v>
      </c>
      <c r="AC1923" s="74">
        <f>Table2[[#This Row],[PUNTUALIDAD (H)]]*24</f>
        <v>0</v>
      </c>
      <c r="AD1923" s="73">
        <f t="shared" si="610"/>
        <v>1.3618055555562023</v>
      </c>
      <c r="AE1923" s="74">
        <f>Table2[[#This Row],[ATA TO UNLOADING]]*24</f>
        <v>32.683333333348855</v>
      </c>
      <c r="AF1923" s="74" t="str">
        <f>IF(Table2[[#This Row],[ATA TO UNLOADING 2]]&lt;=48,"YES","NO")</f>
        <v>YES</v>
      </c>
      <c r="AG1923" s="75">
        <f t="shared" si="611"/>
        <v>4.1666666664241347E-2</v>
      </c>
      <c r="AH1923" s="2" t="s">
        <v>24</v>
      </c>
      <c r="AI1923" s="2" t="str">
        <f t="shared" si="612"/>
        <v>MAEU9249666</v>
      </c>
      <c r="AJ1923" s="76" t="str">
        <f t="shared" si="613"/>
        <v>MSI</v>
      </c>
      <c r="AK1923" s="77">
        <f>IF($M1923="TRUCK",VLOOKUP($AQ1923,Invoicing!$A$17:$B$49,MATCH($AK$1,Invoicing!$A$17:$B$17,0),FALSE),VLOOKUP($AQ1923,Invoicing!$N$17:$O$21,MATCH($AK$1,Invoicing!$N$17:$O$17,0),FALSE))</f>
        <v>530</v>
      </c>
      <c r="AL1923" s="78" t="e">
        <f>VLOOKUP($E1923,Invoicing!$A$1:$H$8,MATCH(TRACKER!$N1926,Invoicing!$A$1:$H$1,0),FALSE)</f>
        <v>#N/A</v>
      </c>
      <c r="AM1923" s="78">
        <f>VLOOKUP($E1923,Invoicing!$A$1:$H$8,MATCH(TRACKER!$O$1,Invoicing!$A$1:$H$1,0),FALSE)</f>
        <v>50</v>
      </c>
      <c r="AN1923" s="78">
        <f t="shared" si="614"/>
        <v>0</v>
      </c>
      <c r="AO1923" s="2">
        <f t="shared" si="615"/>
        <v>6</v>
      </c>
      <c r="AP1923" s="2" t="str">
        <f t="shared" si="616"/>
        <v>NIGHT</v>
      </c>
      <c r="AQ1923" s="2" t="str">
        <f t="shared" si="617"/>
        <v>MSINIGHT</v>
      </c>
      <c r="AR1923" s="71">
        <f t="shared" si="618"/>
        <v>530</v>
      </c>
      <c r="AS1923" s="71">
        <f>VLOOKUP(AJ1923,Invoicing!A:K,10,FALSE)</f>
        <v>25</v>
      </c>
      <c r="AT1923" s="71">
        <f t="shared" si="619"/>
        <v>555</v>
      </c>
    </row>
    <row r="1924" spans="1:46">
      <c r="A1924" s="37" t="s">
        <v>52</v>
      </c>
      <c r="B1924" s="3" t="s">
        <v>38</v>
      </c>
      <c r="C1924" s="11">
        <v>45589.683333333334</v>
      </c>
      <c r="D1924" s="11">
        <v>45589.708333333336</v>
      </c>
      <c r="E1924" s="11" t="s">
        <v>44</v>
      </c>
      <c r="F1924" s="11" t="s">
        <v>40</v>
      </c>
      <c r="G1924" s="3" t="s">
        <v>2101</v>
      </c>
      <c r="H1924" s="3" t="s">
        <v>2821</v>
      </c>
      <c r="I1924" s="11">
        <v>45590.875</v>
      </c>
      <c r="J1924" s="12">
        <v>45591.32708333333</v>
      </c>
      <c r="K1924" s="12">
        <v>45591.333333333336</v>
      </c>
      <c r="L1924" s="12">
        <v>45591.34652777778</v>
      </c>
      <c r="M1924" s="12" t="s">
        <v>115</v>
      </c>
      <c r="N1924" s="3" t="s">
        <v>42</v>
      </c>
      <c r="O1924" s="3">
        <v>0</v>
      </c>
      <c r="P1924" s="1">
        <f t="shared" si="600"/>
        <v>43</v>
      </c>
      <c r="Q1924" s="1">
        <f t="shared" si="601"/>
        <v>10</v>
      </c>
      <c r="R1924" s="72">
        <f t="shared" si="602"/>
        <v>45591.32708333333</v>
      </c>
      <c r="S1924" s="73">
        <f t="shared" si="603"/>
        <v>1.1916666666656965</v>
      </c>
      <c r="T1924" s="74">
        <f>Table2[[#This Row],[ETA A OFRECIMIENTO]]*24</f>
        <v>28.599999999976717</v>
      </c>
      <c r="U1924" s="1" t="str">
        <f t="shared" si="604"/>
        <v>YES</v>
      </c>
      <c r="V1924" s="73">
        <f t="shared" si="605"/>
        <v>0.45833333333575865</v>
      </c>
      <c r="W1924" s="74">
        <f>Table2[[#This Row],[DEL. AVAILABLE A SLOT]]*24</f>
        <v>11.000000000058208</v>
      </c>
      <c r="X1924" s="1" t="str">
        <f t="shared" si="606"/>
        <v>SI</v>
      </c>
      <c r="Y1924" s="73">
        <f t="shared" si="607"/>
        <v>1.6500000000014552</v>
      </c>
      <c r="Z1924" s="74">
        <f>Table2[[#This Row],[ETA A TIMESLOT]]*24</f>
        <v>39.600000000034925</v>
      </c>
      <c r="AA1924" s="73">
        <f t="shared" si="608"/>
        <v>0</v>
      </c>
      <c r="AB1924" s="73" t="str">
        <f t="shared" si="609"/>
        <v>SI</v>
      </c>
      <c r="AC1924" s="74">
        <f>Table2[[#This Row],[PUNTUALIDAD (H)]]*24</f>
        <v>0</v>
      </c>
      <c r="AD1924" s="73">
        <f t="shared" si="610"/>
        <v>1.6631944444452529</v>
      </c>
      <c r="AE1924" s="74">
        <f>Table2[[#This Row],[ATA TO UNLOADING]]*24</f>
        <v>39.916666666686069</v>
      </c>
      <c r="AF1924" s="74" t="str">
        <f>IF(Table2[[#This Row],[ATA TO UNLOADING 2]]&lt;=48,"YES","NO")</f>
        <v>YES</v>
      </c>
      <c r="AG1924" s="75">
        <f t="shared" si="611"/>
        <v>0.33333333333575865</v>
      </c>
      <c r="AH1924" s="2" t="s">
        <v>42</v>
      </c>
      <c r="AI1924" s="2" t="str">
        <f t="shared" si="612"/>
        <v>MRKU0920229</v>
      </c>
      <c r="AJ1924" s="76" t="str">
        <f t="shared" si="613"/>
        <v>MSI</v>
      </c>
      <c r="AK1924" s="77">
        <f>IF($M1924="TRUCK",VLOOKUP($AQ1924,Invoicing!$A$17:$B$49,MATCH($AK$1,Invoicing!$A$17:$B$17,0),FALSE),VLOOKUP($AQ1924,Invoicing!$N$17:$O$21,MATCH($AK$1,Invoicing!$N$17:$O$17,0),FALSE))</f>
        <v>500</v>
      </c>
      <c r="AL1924" s="78" t="e">
        <f>VLOOKUP($E1924,Invoicing!$A$1:$H$8,MATCH(TRACKER!$N1927,Invoicing!$A$1:$H$1,0),FALSE)</f>
        <v>#N/A</v>
      </c>
      <c r="AM1924" s="78">
        <f>VLOOKUP($E1924,Invoicing!$A$1:$H$8,MATCH(TRACKER!$O$1,Invoicing!$A$1:$H$1,0),FALSE)</f>
        <v>50</v>
      </c>
      <c r="AN1924" s="78">
        <f t="shared" si="614"/>
        <v>0</v>
      </c>
      <c r="AO1924" s="2">
        <f t="shared" si="615"/>
        <v>6</v>
      </c>
      <c r="AP1924" s="2" t="str">
        <f t="shared" si="616"/>
        <v>SATURDAY</v>
      </c>
      <c r="AQ1924" s="2" t="str">
        <f t="shared" si="617"/>
        <v>MSISATURDAY</v>
      </c>
      <c r="AR1924" s="71">
        <f t="shared" si="618"/>
        <v>500</v>
      </c>
      <c r="AS1924" s="71">
        <f>VLOOKUP(AJ1924,Invoicing!A:K,10,FALSE)</f>
        <v>25</v>
      </c>
      <c r="AT1924" s="71">
        <f t="shared" si="619"/>
        <v>525</v>
      </c>
    </row>
    <row r="1925" spans="1:46">
      <c r="A1925" s="37" t="s">
        <v>52</v>
      </c>
      <c r="B1925" s="3" t="s">
        <v>38</v>
      </c>
      <c r="C1925" s="11">
        <v>45589.683333333334</v>
      </c>
      <c r="D1925" s="11">
        <v>45589.708333333336</v>
      </c>
      <c r="E1925" s="11" t="s">
        <v>44</v>
      </c>
      <c r="F1925" s="11" t="s">
        <v>40</v>
      </c>
      <c r="G1925" s="3" t="s">
        <v>2102</v>
      </c>
      <c r="H1925" s="3" t="s">
        <v>2821</v>
      </c>
      <c r="I1925" s="11">
        <v>45590.875</v>
      </c>
      <c r="J1925" s="12">
        <v>45591.561111111114</v>
      </c>
      <c r="K1925" s="12">
        <v>45591.666666666664</v>
      </c>
      <c r="L1925" s="12">
        <v>45591.569444444445</v>
      </c>
      <c r="M1925" s="12" t="s">
        <v>115</v>
      </c>
      <c r="N1925" s="3" t="s">
        <v>42</v>
      </c>
      <c r="O1925" s="3">
        <v>0</v>
      </c>
      <c r="P1925" s="1">
        <f t="shared" si="600"/>
        <v>43</v>
      </c>
      <c r="Q1925" s="1">
        <f t="shared" si="601"/>
        <v>10</v>
      </c>
      <c r="R1925" s="72">
        <f t="shared" si="602"/>
        <v>45591.561111111114</v>
      </c>
      <c r="S1925" s="73">
        <f t="shared" si="603"/>
        <v>1.1916666666656965</v>
      </c>
      <c r="T1925" s="74">
        <f>Table2[[#This Row],[ETA A OFRECIMIENTO]]*24</f>
        <v>28.599999999976717</v>
      </c>
      <c r="U1925" s="1" t="str">
        <f t="shared" si="604"/>
        <v>YES</v>
      </c>
      <c r="V1925" s="73">
        <f t="shared" si="605"/>
        <v>0.79166666666424135</v>
      </c>
      <c r="W1925" s="74">
        <f>Table2[[#This Row],[DEL. AVAILABLE A SLOT]]*24</f>
        <v>18.999999999941792</v>
      </c>
      <c r="X1925" s="1" t="str">
        <f t="shared" si="606"/>
        <v>SI</v>
      </c>
      <c r="Y1925" s="73">
        <f t="shared" si="607"/>
        <v>1.9833333333299379</v>
      </c>
      <c r="Z1925" s="74">
        <f>Table2[[#This Row],[ETA A TIMESLOT]]*24</f>
        <v>47.599999999918509</v>
      </c>
      <c r="AA1925" s="73">
        <f t="shared" si="608"/>
        <v>0</v>
      </c>
      <c r="AB1925" s="73" t="str">
        <f t="shared" si="609"/>
        <v>SI</v>
      </c>
      <c r="AC1925" s="74">
        <f>Table2[[#This Row],[PUNTUALIDAD (H)]]*24</f>
        <v>0</v>
      </c>
      <c r="AD1925" s="73">
        <f t="shared" si="610"/>
        <v>1.8861111111109494</v>
      </c>
      <c r="AE1925" s="74">
        <f>Table2[[#This Row],[ATA TO UNLOADING]]*24</f>
        <v>45.266666666662786</v>
      </c>
      <c r="AF1925" s="74" t="str">
        <f>IF(Table2[[#This Row],[ATA TO UNLOADING 2]]&lt;=48,"YES","NO")</f>
        <v>YES</v>
      </c>
      <c r="AG1925" s="75">
        <f t="shared" si="611"/>
        <v>0.66666666666424135</v>
      </c>
      <c r="AH1925" s="2" t="s">
        <v>42</v>
      </c>
      <c r="AI1925" s="2" t="str">
        <f t="shared" si="612"/>
        <v>MSKU0227303</v>
      </c>
      <c r="AJ1925" s="76" t="str">
        <f t="shared" si="613"/>
        <v>MSI</v>
      </c>
      <c r="AK1925" s="77">
        <f>IF($M1925="TRUCK",VLOOKUP($AQ1925,Invoicing!$A$17:$B$49,MATCH($AK$1,Invoicing!$A$17:$B$17,0),FALSE),VLOOKUP($AQ1925,Invoicing!$N$17:$O$21,MATCH($AK$1,Invoicing!$N$17:$O$17,0),FALSE))</f>
        <v>500</v>
      </c>
      <c r="AL1925" s="78" t="e">
        <f>VLOOKUP($E1925,Invoicing!$A$1:$H$8,MATCH(TRACKER!$N1928,Invoicing!$A$1:$H$1,0),FALSE)</f>
        <v>#N/A</v>
      </c>
      <c r="AM1925" s="78">
        <f>VLOOKUP($E1925,Invoicing!$A$1:$H$8,MATCH(TRACKER!$O$1,Invoicing!$A$1:$H$1,0),FALSE)</f>
        <v>50</v>
      </c>
      <c r="AN1925" s="78">
        <f t="shared" si="614"/>
        <v>0</v>
      </c>
      <c r="AO1925" s="2">
        <f t="shared" si="615"/>
        <v>6</v>
      </c>
      <c r="AP1925" s="2" t="str">
        <f t="shared" si="616"/>
        <v>SATURDAY</v>
      </c>
      <c r="AQ1925" s="2" t="str">
        <f t="shared" si="617"/>
        <v>MSISATURDAY</v>
      </c>
      <c r="AR1925" s="71">
        <f t="shared" si="618"/>
        <v>500</v>
      </c>
      <c r="AS1925" s="71">
        <f>VLOOKUP(AJ1925,Invoicing!A:K,10,FALSE)</f>
        <v>25</v>
      </c>
      <c r="AT1925" s="71">
        <f t="shared" si="619"/>
        <v>525</v>
      </c>
    </row>
    <row r="1926" spans="1:46">
      <c r="A1926" s="37" t="s">
        <v>52</v>
      </c>
      <c r="B1926" s="3" t="s">
        <v>38</v>
      </c>
      <c r="C1926" s="11">
        <v>45589.683333333334</v>
      </c>
      <c r="D1926" s="11">
        <v>45589.708333333336</v>
      </c>
      <c r="E1926" s="11" t="s">
        <v>43</v>
      </c>
      <c r="F1926" s="11" t="s">
        <v>40</v>
      </c>
      <c r="G1926" s="3" t="s">
        <v>2103</v>
      </c>
      <c r="H1926" s="3" t="s">
        <v>2821</v>
      </c>
      <c r="I1926" s="11">
        <v>45590.875</v>
      </c>
      <c r="J1926" s="12">
        <v>45591.407638888886</v>
      </c>
      <c r="K1926" s="12">
        <v>45591.416666666664</v>
      </c>
      <c r="L1926" s="12">
        <v>45591.423611111109</v>
      </c>
      <c r="M1926" s="12" t="s">
        <v>115</v>
      </c>
      <c r="N1926" s="3" t="s">
        <v>42</v>
      </c>
      <c r="O1926" s="3">
        <v>0</v>
      </c>
      <c r="P1926" s="1">
        <f t="shared" si="600"/>
        <v>43</v>
      </c>
      <c r="Q1926" s="1">
        <f t="shared" si="601"/>
        <v>10</v>
      </c>
      <c r="R1926" s="72">
        <f t="shared" si="602"/>
        <v>45591.407638888886</v>
      </c>
      <c r="S1926" s="73">
        <f t="shared" si="603"/>
        <v>1.1916666666656965</v>
      </c>
      <c r="T1926" s="74">
        <f>Table2[[#This Row],[ETA A OFRECIMIENTO]]*24</f>
        <v>28.599999999976717</v>
      </c>
      <c r="U1926" s="1" t="str">
        <f t="shared" si="604"/>
        <v>YES</v>
      </c>
      <c r="V1926" s="73">
        <f t="shared" si="605"/>
        <v>0.54166666666424135</v>
      </c>
      <c r="W1926" s="74">
        <f>Table2[[#This Row],[DEL. AVAILABLE A SLOT]]*24</f>
        <v>12.999999999941792</v>
      </c>
      <c r="X1926" s="1" t="str">
        <f t="shared" si="606"/>
        <v>SI</v>
      </c>
      <c r="Y1926" s="73">
        <f t="shared" si="607"/>
        <v>1.7333333333299379</v>
      </c>
      <c r="Z1926" s="74">
        <f>Table2[[#This Row],[ETA A TIMESLOT]]*24</f>
        <v>41.599999999918509</v>
      </c>
      <c r="AA1926" s="73">
        <f t="shared" si="608"/>
        <v>0</v>
      </c>
      <c r="AB1926" s="73" t="str">
        <f t="shared" si="609"/>
        <v>SI</v>
      </c>
      <c r="AC1926" s="74">
        <f>Table2[[#This Row],[PUNTUALIDAD (H)]]*24</f>
        <v>0</v>
      </c>
      <c r="AD1926" s="73">
        <f t="shared" si="610"/>
        <v>1.7402777777751908</v>
      </c>
      <c r="AE1926" s="74">
        <f>Table2[[#This Row],[ATA TO UNLOADING]]*24</f>
        <v>41.766666666604578</v>
      </c>
      <c r="AF1926" s="74" t="str">
        <f>IF(Table2[[#This Row],[ATA TO UNLOADING 2]]&lt;=48,"YES","NO")</f>
        <v>YES</v>
      </c>
      <c r="AG1926" s="75">
        <f t="shared" si="611"/>
        <v>0.41666666666424135</v>
      </c>
      <c r="AH1926" s="2" t="s">
        <v>42</v>
      </c>
      <c r="AI1926" s="2" t="str">
        <f t="shared" si="612"/>
        <v>MSKU0930065</v>
      </c>
      <c r="AJ1926" s="76" t="str">
        <f t="shared" si="613"/>
        <v>LOGIX</v>
      </c>
      <c r="AK1926" s="77">
        <f>IF($M1926="TRUCK",VLOOKUP($AQ1926,Invoicing!$A$17:$B$49,MATCH($AK$1,Invoicing!$A$17:$B$17,0),FALSE),VLOOKUP($AQ1926,Invoicing!$N$17:$O$21,MATCH($AK$1,Invoicing!$N$17:$O$17,0),FALSE))</f>
        <v>530</v>
      </c>
      <c r="AL1926" s="78" t="e">
        <f>VLOOKUP($E1926,Invoicing!$A$1:$H$8,MATCH(TRACKER!$N1929,Invoicing!$A$1:$H$1,0),FALSE)</f>
        <v>#N/A</v>
      </c>
      <c r="AM1926" s="78">
        <f>VLOOKUP($E1926,Invoicing!$A$1:$H$8,MATCH(TRACKER!$O$1,Invoicing!$A$1:$H$1,0),FALSE)</f>
        <v>50</v>
      </c>
      <c r="AN1926" s="78">
        <f t="shared" si="614"/>
        <v>0</v>
      </c>
      <c r="AO1926" s="2">
        <f t="shared" si="615"/>
        <v>6</v>
      </c>
      <c r="AP1926" s="2" t="str">
        <f t="shared" si="616"/>
        <v>SATURDAY</v>
      </c>
      <c r="AQ1926" s="2" t="str">
        <f t="shared" si="617"/>
        <v>LOGIXSATURDAY</v>
      </c>
      <c r="AR1926" s="71">
        <f t="shared" si="618"/>
        <v>530</v>
      </c>
      <c r="AS1926" s="71">
        <f>VLOOKUP(AJ1926,Invoicing!A:K,10,FALSE)</f>
        <v>25</v>
      </c>
      <c r="AT1926" s="71">
        <f t="shared" si="619"/>
        <v>555</v>
      </c>
    </row>
    <row r="1927" spans="1:46">
      <c r="A1927" s="37" t="s">
        <v>52</v>
      </c>
      <c r="B1927" s="3" t="s">
        <v>38</v>
      </c>
      <c r="C1927" s="11">
        <v>45589.683333333334</v>
      </c>
      <c r="D1927" s="11">
        <v>45589.708333333336</v>
      </c>
      <c r="E1927" s="11" t="s">
        <v>45</v>
      </c>
      <c r="F1927" s="11" t="s">
        <v>40</v>
      </c>
      <c r="G1927" s="3" t="s">
        <v>2104</v>
      </c>
      <c r="H1927" s="3" t="s">
        <v>2821</v>
      </c>
      <c r="I1927" s="11">
        <v>45590.875</v>
      </c>
      <c r="J1927" s="12">
        <v>45590.824999999997</v>
      </c>
      <c r="K1927" s="12">
        <v>45590.958333333336</v>
      </c>
      <c r="L1927" s="12">
        <v>45590.84375</v>
      </c>
      <c r="M1927" s="12" t="s">
        <v>115</v>
      </c>
      <c r="N1927" s="3" t="s">
        <v>42</v>
      </c>
      <c r="O1927" s="3">
        <v>0</v>
      </c>
      <c r="P1927" s="1">
        <f t="shared" si="600"/>
        <v>43</v>
      </c>
      <c r="Q1927" s="1">
        <f t="shared" si="601"/>
        <v>10</v>
      </c>
      <c r="R1927" s="72">
        <f t="shared" si="602"/>
        <v>45590.824999999997</v>
      </c>
      <c r="S1927" s="73">
        <f t="shared" si="603"/>
        <v>1.1916666666656965</v>
      </c>
      <c r="T1927" s="74">
        <f>Table2[[#This Row],[ETA A OFRECIMIENTO]]*24</f>
        <v>28.599999999976717</v>
      </c>
      <c r="U1927" s="1" t="str">
        <f t="shared" si="604"/>
        <v>YES</v>
      </c>
      <c r="V1927" s="73">
        <f t="shared" si="605"/>
        <v>8.3333333335758653E-2</v>
      </c>
      <c r="W1927" s="74">
        <f>Table2[[#This Row],[DEL. AVAILABLE A SLOT]]*24</f>
        <v>2.0000000000582077</v>
      </c>
      <c r="X1927" s="1" t="str">
        <f t="shared" si="606"/>
        <v>SI</v>
      </c>
      <c r="Y1927" s="73">
        <f t="shared" si="607"/>
        <v>1.2750000000014552</v>
      </c>
      <c r="Z1927" s="74">
        <f>Table2[[#This Row],[ETA A TIMESLOT]]*24</f>
        <v>30.600000000034925</v>
      </c>
      <c r="AA1927" s="73">
        <f t="shared" si="608"/>
        <v>0</v>
      </c>
      <c r="AB1927" s="73" t="str">
        <f t="shared" si="609"/>
        <v>SI</v>
      </c>
      <c r="AC1927" s="74">
        <f>Table2[[#This Row],[PUNTUALIDAD (H)]]*24</f>
        <v>0</v>
      </c>
      <c r="AD1927" s="73">
        <f t="shared" si="610"/>
        <v>1.1604166666656965</v>
      </c>
      <c r="AE1927" s="74">
        <f>Table2[[#This Row],[ATA TO UNLOADING]]*24</f>
        <v>27.849999999976717</v>
      </c>
      <c r="AF1927" s="74" t="str">
        <f>IF(Table2[[#This Row],[ATA TO UNLOADING 2]]&lt;=48,"YES","NO")</f>
        <v>YES</v>
      </c>
      <c r="AG1927" s="75">
        <f t="shared" si="611"/>
        <v>0.95833333333575865</v>
      </c>
      <c r="AH1927" s="2" t="s">
        <v>24</v>
      </c>
      <c r="AI1927" s="2" t="str">
        <f t="shared" si="612"/>
        <v>MSKU4824539</v>
      </c>
      <c r="AJ1927" s="76" t="str">
        <f t="shared" si="613"/>
        <v>OM TRANSPORT</v>
      </c>
      <c r="AK1927" s="77">
        <f>IF($M1927="TRUCK",VLOOKUP($AQ1927,Invoicing!$A$17:$B$49,MATCH($AK$1,Invoicing!$A$17:$B$17,0),FALSE),VLOOKUP($AQ1927,Invoicing!$N$17:$O$21,MATCH($AK$1,Invoicing!$N$17:$O$17,0),FALSE))</f>
        <v>475</v>
      </c>
      <c r="AL1927" s="78" t="e">
        <f>VLOOKUP($E1927,Invoicing!$A$1:$H$8,MATCH(TRACKER!$N1930,Invoicing!$A$1:$H$1,0),FALSE)</f>
        <v>#N/A</v>
      </c>
      <c r="AM1927" s="78">
        <f>VLOOKUP($E1927,Invoicing!$A$1:$H$8,MATCH(TRACKER!$O$1,Invoicing!$A$1:$H$1,0),FALSE)</f>
        <v>50</v>
      </c>
      <c r="AN1927" s="78">
        <f t="shared" si="614"/>
        <v>0</v>
      </c>
      <c r="AO1927" s="2">
        <f t="shared" si="615"/>
        <v>5</v>
      </c>
      <c r="AP1927" s="2" t="str">
        <f t="shared" si="616"/>
        <v>NIGHT</v>
      </c>
      <c r="AQ1927" s="2" t="str">
        <f t="shared" si="617"/>
        <v>OM TRANSPORTNIGHT</v>
      </c>
      <c r="AR1927" s="71">
        <f t="shared" si="618"/>
        <v>475</v>
      </c>
      <c r="AS1927" s="71">
        <f>VLOOKUP(AJ1927,Invoicing!A:K,10,FALSE)</f>
        <v>25</v>
      </c>
      <c r="AT1927" s="71">
        <f t="shared" si="619"/>
        <v>500</v>
      </c>
    </row>
    <row r="1928" spans="1:46">
      <c r="A1928" s="37" t="s">
        <v>52</v>
      </c>
      <c r="B1928" s="3" t="s">
        <v>38</v>
      </c>
      <c r="C1928" s="11">
        <v>45589.683333333334</v>
      </c>
      <c r="D1928" s="11">
        <v>45589.708333333336</v>
      </c>
      <c r="E1928" s="11" t="s">
        <v>44</v>
      </c>
      <c r="F1928" s="11" t="s">
        <v>40</v>
      </c>
      <c r="G1928" s="3" t="s">
        <v>2105</v>
      </c>
      <c r="H1928" s="3" t="s">
        <v>2821</v>
      </c>
      <c r="I1928" s="11">
        <v>45590.875</v>
      </c>
      <c r="J1928" s="12">
        <v>45591.124305555553</v>
      </c>
      <c r="K1928" s="12">
        <v>45591.125</v>
      </c>
      <c r="L1928" s="12">
        <v>45591.166666666664</v>
      </c>
      <c r="M1928" s="12" t="s">
        <v>115</v>
      </c>
      <c r="N1928" s="3" t="s">
        <v>42</v>
      </c>
      <c r="O1928" s="3">
        <v>0</v>
      </c>
      <c r="P1928" s="1">
        <f t="shared" si="600"/>
        <v>43</v>
      </c>
      <c r="Q1928" s="1">
        <f t="shared" si="601"/>
        <v>10</v>
      </c>
      <c r="R1928" s="72">
        <f t="shared" si="602"/>
        <v>45591.124305555553</v>
      </c>
      <c r="S1928" s="73">
        <f t="shared" si="603"/>
        <v>1.1916666666656965</v>
      </c>
      <c r="T1928" s="74">
        <f>Table2[[#This Row],[ETA A OFRECIMIENTO]]*24</f>
        <v>28.599999999976717</v>
      </c>
      <c r="U1928" s="1" t="str">
        <f t="shared" si="604"/>
        <v>YES</v>
      </c>
      <c r="V1928" s="73">
        <f t="shared" si="605"/>
        <v>0.25</v>
      </c>
      <c r="W1928" s="74">
        <f>Table2[[#This Row],[DEL. AVAILABLE A SLOT]]*24</f>
        <v>6</v>
      </c>
      <c r="X1928" s="1" t="str">
        <f t="shared" si="606"/>
        <v>SI</v>
      </c>
      <c r="Y1928" s="73">
        <f t="shared" si="607"/>
        <v>1.4416666666656965</v>
      </c>
      <c r="Z1928" s="74">
        <f>Table2[[#This Row],[ETA A TIMESLOT]]*24</f>
        <v>34.599999999976717</v>
      </c>
      <c r="AA1928" s="73">
        <f t="shared" si="608"/>
        <v>0</v>
      </c>
      <c r="AB1928" s="73" t="str">
        <f t="shared" si="609"/>
        <v>SI</v>
      </c>
      <c r="AC1928" s="74">
        <f>Table2[[#This Row],[PUNTUALIDAD (H)]]*24</f>
        <v>0</v>
      </c>
      <c r="AD1928" s="73">
        <f t="shared" si="610"/>
        <v>1.4833333333299379</v>
      </c>
      <c r="AE1928" s="74">
        <f>Table2[[#This Row],[ATA TO UNLOADING]]*24</f>
        <v>35.599999999918509</v>
      </c>
      <c r="AF1928" s="74" t="str">
        <f>IF(Table2[[#This Row],[ATA TO UNLOADING 2]]&lt;=48,"YES","NO")</f>
        <v>YES</v>
      </c>
      <c r="AG1928" s="75">
        <f t="shared" si="611"/>
        <v>0.125</v>
      </c>
      <c r="AH1928" s="2" t="s">
        <v>24</v>
      </c>
      <c r="AI1928" s="2" t="str">
        <f t="shared" si="612"/>
        <v>SEKU6902161</v>
      </c>
      <c r="AJ1928" s="76" t="str">
        <f t="shared" si="613"/>
        <v>MSI</v>
      </c>
      <c r="AK1928" s="77">
        <f>IF($M1928="TRUCK",VLOOKUP($AQ1928,Invoicing!$A$17:$B$49,MATCH($AK$1,Invoicing!$A$17:$B$17,0),FALSE),VLOOKUP($AQ1928,Invoicing!$N$17:$O$21,MATCH($AK$1,Invoicing!$N$17:$O$17,0),FALSE))</f>
        <v>530</v>
      </c>
      <c r="AL1928" s="78" t="e">
        <f>VLOOKUP($E1928,Invoicing!$A$1:$H$8,MATCH(TRACKER!$N1931,Invoicing!$A$1:$H$1,0),FALSE)</f>
        <v>#N/A</v>
      </c>
      <c r="AM1928" s="78">
        <f>VLOOKUP($E1928,Invoicing!$A$1:$H$8,MATCH(TRACKER!$O$1,Invoicing!$A$1:$H$1,0),FALSE)</f>
        <v>50</v>
      </c>
      <c r="AN1928" s="78">
        <f t="shared" si="614"/>
        <v>0</v>
      </c>
      <c r="AO1928" s="2">
        <f t="shared" si="615"/>
        <v>6</v>
      </c>
      <c r="AP1928" s="2" t="str">
        <f t="shared" si="616"/>
        <v>NIGHT</v>
      </c>
      <c r="AQ1928" s="2" t="str">
        <f t="shared" si="617"/>
        <v>MSINIGHT</v>
      </c>
      <c r="AR1928" s="71">
        <f t="shared" si="618"/>
        <v>530</v>
      </c>
      <c r="AS1928" s="71">
        <f>VLOOKUP(AJ1928,Invoicing!A:K,10,FALSE)</f>
        <v>25</v>
      </c>
      <c r="AT1928" s="71">
        <f t="shared" si="619"/>
        <v>555</v>
      </c>
    </row>
    <row r="1929" spans="1:46">
      <c r="A1929" s="37" t="s">
        <v>52</v>
      </c>
      <c r="B1929" s="3" t="s">
        <v>38</v>
      </c>
      <c r="C1929" s="11">
        <v>45589.683333333334</v>
      </c>
      <c r="D1929" s="11">
        <v>45589.708333333336</v>
      </c>
      <c r="E1929" s="11" t="s">
        <v>44</v>
      </c>
      <c r="F1929" s="11" t="s">
        <v>40</v>
      </c>
      <c r="G1929" s="3" t="s">
        <v>2106</v>
      </c>
      <c r="H1929" s="3" t="s">
        <v>2821</v>
      </c>
      <c r="I1929" s="11">
        <v>45590.875</v>
      </c>
      <c r="J1929" s="12">
        <v>45591.208333333336</v>
      </c>
      <c r="K1929" s="12">
        <v>45591.208333333336</v>
      </c>
      <c r="L1929" s="12">
        <v>45591.225694444445</v>
      </c>
      <c r="M1929" s="12" t="s">
        <v>115</v>
      </c>
      <c r="N1929" s="3" t="s">
        <v>42</v>
      </c>
      <c r="O1929" s="3">
        <v>0</v>
      </c>
      <c r="P1929" s="1">
        <f t="shared" si="600"/>
        <v>43</v>
      </c>
      <c r="Q1929" s="1">
        <f t="shared" si="601"/>
        <v>10</v>
      </c>
      <c r="R1929" s="72">
        <f t="shared" si="602"/>
        <v>45591.208333333336</v>
      </c>
      <c r="S1929" s="73">
        <f t="shared" si="603"/>
        <v>1.1916666666656965</v>
      </c>
      <c r="T1929" s="74">
        <f>Table2[[#This Row],[ETA A OFRECIMIENTO]]*24</f>
        <v>28.599999999976717</v>
      </c>
      <c r="U1929" s="1" t="str">
        <f t="shared" si="604"/>
        <v>YES</v>
      </c>
      <c r="V1929" s="73">
        <f t="shared" si="605"/>
        <v>0.33333333333575865</v>
      </c>
      <c r="W1929" s="74">
        <f>Table2[[#This Row],[DEL. AVAILABLE A SLOT]]*24</f>
        <v>8.0000000000582077</v>
      </c>
      <c r="X1929" s="1" t="str">
        <f t="shared" si="606"/>
        <v>SI</v>
      </c>
      <c r="Y1929" s="73">
        <f t="shared" si="607"/>
        <v>1.5250000000014552</v>
      </c>
      <c r="Z1929" s="74">
        <f>Table2[[#This Row],[ETA A TIMESLOT]]*24</f>
        <v>36.600000000034925</v>
      </c>
      <c r="AA1929" s="73">
        <f t="shared" si="608"/>
        <v>0</v>
      </c>
      <c r="AB1929" s="73" t="str">
        <f t="shared" si="609"/>
        <v>SI</v>
      </c>
      <c r="AC1929" s="74">
        <f>Table2[[#This Row],[PUNTUALIDAD (H)]]*24</f>
        <v>0</v>
      </c>
      <c r="AD1929" s="73">
        <f t="shared" si="610"/>
        <v>1.5423611111109494</v>
      </c>
      <c r="AE1929" s="74">
        <f>Table2[[#This Row],[ATA TO UNLOADING]]*24</f>
        <v>37.016666666662786</v>
      </c>
      <c r="AF1929" s="74" t="str">
        <f>IF(Table2[[#This Row],[ATA TO UNLOADING 2]]&lt;=48,"YES","NO")</f>
        <v>YES</v>
      </c>
      <c r="AG1929" s="75">
        <f t="shared" si="611"/>
        <v>0.20833333333575865</v>
      </c>
      <c r="AH1929" s="2" t="s">
        <v>42</v>
      </c>
      <c r="AI1929" s="2" t="str">
        <f t="shared" si="612"/>
        <v>SUDU8695243</v>
      </c>
      <c r="AJ1929" s="76" t="str">
        <f t="shared" si="613"/>
        <v>MSI</v>
      </c>
      <c r="AK1929" s="77">
        <f>IF($M1929="TRUCK",VLOOKUP($AQ1929,Invoicing!$A$17:$B$49,MATCH($AK$1,Invoicing!$A$17:$B$17,0),FALSE),VLOOKUP($AQ1929,Invoicing!$N$17:$O$21,MATCH($AK$1,Invoicing!$N$17:$O$17,0),FALSE))</f>
        <v>500</v>
      </c>
      <c r="AL1929" s="78" t="e">
        <f>VLOOKUP($E1929,Invoicing!$A$1:$H$8,MATCH(TRACKER!$N1932,Invoicing!$A$1:$H$1,0),FALSE)</f>
        <v>#N/A</v>
      </c>
      <c r="AM1929" s="78">
        <f>VLOOKUP($E1929,Invoicing!$A$1:$H$8,MATCH(TRACKER!$O$1,Invoicing!$A$1:$H$1,0),FALSE)</f>
        <v>50</v>
      </c>
      <c r="AN1929" s="78">
        <f t="shared" si="614"/>
        <v>0</v>
      </c>
      <c r="AO1929" s="2">
        <f t="shared" si="615"/>
        <v>6</v>
      </c>
      <c r="AP1929" s="2" t="str">
        <f t="shared" si="616"/>
        <v>SATURDAY</v>
      </c>
      <c r="AQ1929" s="2" t="str">
        <f t="shared" si="617"/>
        <v>MSISATURDAY</v>
      </c>
      <c r="AR1929" s="71">
        <f t="shared" si="618"/>
        <v>500</v>
      </c>
      <c r="AS1929" s="71">
        <f>VLOOKUP(AJ1929,Invoicing!A:K,10,FALSE)</f>
        <v>25</v>
      </c>
      <c r="AT1929" s="71">
        <f t="shared" si="619"/>
        <v>525</v>
      </c>
    </row>
    <row r="1930" spans="1:46">
      <c r="A1930" s="37" t="s">
        <v>52</v>
      </c>
      <c r="B1930" s="3" t="s">
        <v>38</v>
      </c>
      <c r="C1930" s="11">
        <v>45589.683333333334</v>
      </c>
      <c r="D1930" s="11">
        <v>45589.708333333336</v>
      </c>
      <c r="E1930" s="11" t="s">
        <v>43</v>
      </c>
      <c r="F1930" s="11" t="s">
        <v>40</v>
      </c>
      <c r="G1930" s="3" t="s">
        <v>2107</v>
      </c>
      <c r="H1930" s="3" t="s">
        <v>2821</v>
      </c>
      <c r="I1930" s="11">
        <v>45590.875</v>
      </c>
      <c r="J1930" s="12">
        <v>45591.463888888888</v>
      </c>
      <c r="K1930" s="12">
        <v>45591.791666666664</v>
      </c>
      <c r="L1930" s="12">
        <v>45591.652777777781</v>
      </c>
      <c r="M1930" s="12" t="s">
        <v>115</v>
      </c>
      <c r="N1930" s="3" t="s">
        <v>42</v>
      </c>
      <c r="O1930" s="3">
        <v>0</v>
      </c>
      <c r="P1930" s="1">
        <f t="shared" si="600"/>
        <v>43</v>
      </c>
      <c r="Q1930" s="1">
        <f t="shared" si="601"/>
        <v>10</v>
      </c>
      <c r="R1930" s="72">
        <f t="shared" si="602"/>
        <v>45591.463888888888</v>
      </c>
      <c r="S1930" s="73">
        <f t="shared" si="603"/>
        <v>1.1916666666656965</v>
      </c>
      <c r="T1930" s="74">
        <f>Table2[[#This Row],[ETA A OFRECIMIENTO]]*24</f>
        <v>28.599999999976717</v>
      </c>
      <c r="U1930" s="1" t="str">
        <f t="shared" si="604"/>
        <v>YES</v>
      </c>
      <c r="V1930" s="73">
        <f t="shared" si="605"/>
        <v>0.91666666666424135</v>
      </c>
      <c r="W1930" s="74">
        <f>Table2[[#This Row],[DEL. AVAILABLE A SLOT]]*24</f>
        <v>21.999999999941792</v>
      </c>
      <c r="X1930" s="1" t="str">
        <f t="shared" si="606"/>
        <v>SI</v>
      </c>
      <c r="Y1930" s="73">
        <f t="shared" si="607"/>
        <v>2.1083333333299379</v>
      </c>
      <c r="Z1930" s="74">
        <f>Table2[[#This Row],[ETA A TIMESLOT]]*24</f>
        <v>50.599999999918509</v>
      </c>
      <c r="AA1930" s="73">
        <f t="shared" si="608"/>
        <v>0</v>
      </c>
      <c r="AB1930" s="73" t="str">
        <f t="shared" si="609"/>
        <v>SI</v>
      </c>
      <c r="AC1930" s="74">
        <f>Table2[[#This Row],[PUNTUALIDAD (H)]]*24</f>
        <v>0</v>
      </c>
      <c r="AD1930" s="73">
        <f t="shared" si="610"/>
        <v>1.9694444444467081</v>
      </c>
      <c r="AE1930" s="74">
        <f>Table2[[#This Row],[ATA TO UNLOADING]]*24</f>
        <v>47.266666666720994</v>
      </c>
      <c r="AF1930" s="74" t="str">
        <f>IF(Table2[[#This Row],[ATA TO UNLOADING 2]]&lt;=48,"YES","NO")</f>
        <v>YES</v>
      </c>
      <c r="AG1930" s="75">
        <f t="shared" si="611"/>
        <v>0.79166666666424135</v>
      </c>
      <c r="AH1930" s="2" t="s">
        <v>42</v>
      </c>
      <c r="AI1930" s="2" t="str">
        <f t="shared" si="612"/>
        <v>TCKU7700075</v>
      </c>
      <c r="AJ1930" s="76" t="str">
        <f t="shared" si="613"/>
        <v>LOGIX</v>
      </c>
      <c r="AK1930" s="77">
        <f>IF($M1930="TRUCK",VLOOKUP($AQ1930,Invoicing!$A$17:$B$49,MATCH($AK$1,Invoicing!$A$17:$B$17,0),FALSE),VLOOKUP($AQ1930,Invoicing!$N$17:$O$21,MATCH($AK$1,Invoicing!$N$17:$O$17,0),FALSE))</f>
        <v>530</v>
      </c>
      <c r="AL1930" s="78" t="e">
        <f>VLOOKUP($E1930,Invoicing!$A$1:$H$8,MATCH(TRACKER!$N1933,Invoicing!$A$1:$H$1,0),FALSE)</f>
        <v>#N/A</v>
      </c>
      <c r="AM1930" s="78">
        <f>VLOOKUP($E1930,Invoicing!$A$1:$H$8,MATCH(TRACKER!$O$1,Invoicing!$A$1:$H$1,0),FALSE)</f>
        <v>50</v>
      </c>
      <c r="AN1930" s="78">
        <f t="shared" si="614"/>
        <v>0</v>
      </c>
      <c r="AO1930" s="2">
        <f t="shared" si="615"/>
        <v>6</v>
      </c>
      <c r="AP1930" s="2" t="str">
        <f t="shared" si="616"/>
        <v>SATURDAY</v>
      </c>
      <c r="AQ1930" s="2" t="str">
        <f t="shared" si="617"/>
        <v>LOGIXSATURDAY</v>
      </c>
      <c r="AR1930" s="71">
        <f t="shared" si="618"/>
        <v>530</v>
      </c>
      <c r="AS1930" s="71">
        <f>VLOOKUP(AJ1930,Invoicing!A:K,10,FALSE)</f>
        <v>25</v>
      </c>
      <c r="AT1930" s="71">
        <f t="shared" si="619"/>
        <v>555</v>
      </c>
    </row>
    <row r="1931" spans="1:46">
      <c r="A1931" s="37" t="s">
        <v>61</v>
      </c>
      <c r="B1931" s="3" t="s">
        <v>38</v>
      </c>
      <c r="C1931" s="11">
        <v>45591.602777777778</v>
      </c>
      <c r="D1931" s="11">
        <v>45591.625</v>
      </c>
      <c r="E1931" s="11" t="s">
        <v>49</v>
      </c>
      <c r="F1931" s="11" t="s">
        <v>40</v>
      </c>
      <c r="G1931" s="3" t="s">
        <v>2108</v>
      </c>
      <c r="H1931" s="3" t="s">
        <v>41</v>
      </c>
      <c r="I1931" s="11">
        <v>45592.958333333336</v>
      </c>
      <c r="J1931" s="12">
        <v>45593.416666666664</v>
      </c>
      <c r="K1931" s="12">
        <v>45593.416666666664</v>
      </c>
      <c r="L1931" s="12">
        <v>45593.423611111109</v>
      </c>
      <c r="M1931" s="12" t="s">
        <v>115</v>
      </c>
      <c r="N1931" s="3" t="s">
        <v>42</v>
      </c>
      <c r="O1931" s="3">
        <v>0</v>
      </c>
      <c r="P1931" s="1">
        <f t="shared" si="600"/>
        <v>44</v>
      </c>
      <c r="Q1931" s="1">
        <f t="shared" si="601"/>
        <v>10</v>
      </c>
      <c r="R1931" s="72">
        <f t="shared" si="602"/>
        <v>45593.416666666664</v>
      </c>
      <c r="S1931" s="73">
        <f t="shared" si="603"/>
        <v>1.3555555555576575</v>
      </c>
      <c r="T1931" s="74">
        <f>Table2[[#This Row],[ETA A OFRECIMIENTO]]*24</f>
        <v>32.53333333338378</v>
      </c>
      <c r="U1931" s="1" t="str">
        <f t="shared" si="604"/>
        <v>YES</v>
      </c>
      <c r="V1931" s="73">
        <f t="shared" si="605"/>
        <v>0.45833333332848269</v>
      </c>
      <c r="W1931" s="74">
        <f>Table2[[#This Row],[DEL. AVAILABLE A SLOT]]*24</f>
        <v>10.999999999883585</v>
      </c>
      <c r="X1931" s="1" t="str">
        <f t="shared" si="606"/>
        <v>SI</v>
      </c>
      <c r="Y1931" s="73">
        <f t="shared" si="607"/>
        <v>1.8138888888861402</v>
      </c>
      <c r="Z1931" s="74">
        <f>Table2[[#This Row],[ETA A TIMESLOT]]*24</f>
        <v>43.533333333267365</v>
      </c>
      <c r="AA1931" s="73">
        <f t="shared" si="608"/>
        <v>0</v>
      </c>
      <c r="AB1931" s="73" t="str">
        <f t="shared" si="609"/>
        <v>SI</v>
      </c>
      <c r="AC1931" s="74">
        <f>Table2[[#This Row],[PUNTUALIDAD (H)]]*24</f>
        <v>0</v>
      </c>
      <c r="AD1931" s="73">
        <f t="shared" si="610"/>
        <v>1.8208333333313931</v>
      </c>
      <c r="AE1931" s="74">
        <f>Table2[[#This Row],[ATA TO UNLOADING]]*24</f>
        <v>43.699999999953434</v>
      </c>
      <c r="AF1931" s="74" t="str">
        <f>IF(Table2[[#This Row],[ATA TO UNLOADING 2]]&lt;=48,"YES","NO")</f>
        <v>YES</v>
      </c>
      <c r="AG1931" s="75">
        <f t="shared" si="611"/>
        <v>0.41666666666424135</v>
      </c>
      <c r="AH1931" s="2" t="s">
        <v>42</v>
      </c>
      <c r="AI1931" s="2" t="str">
        <f t="shared" si="612"/>
        <v>MAEU9181530</v>
      </c>
      <c r="AJ1931" s="76" t="str">
        <f t="shared" si="613"/>
        <v>CTU FLEVOKUST BV</v>
      </c>
      <c r="AK1931" s="77">
        <f>IF($M1931="TRUCK",VLOOKUP($AQ1931,Invoicing!$A$17:$B$49,MATCH($AK$1,Invoicing!$A$17:$B$17,0),FALSE),VLOOKUP($AQ1931,Invoicing!$N$17:$O$21,MATCH($AK$1,Invoicing!$N$17:$O$17,0),FALSE))</f>
        <v>520</v>
      </c>
      <c r="AL1931" s="78" t="e">
        <f>VLOOKUP($E1931,Invoicing!$A$1:$H$8,MATCH(TRACKER!$N1934,Invoicing!$A$1:$H$1,0),FALSE)</f>
        <v>#N/A</v>
      </c>
      <c r="AM1931" s="78">
        <v>35</v>
      </c>
      <c r="AN1931" s="78">
        <f t="shared" si="614"/>
        <v>0</v>
      </c>
      <c r="AO1931" s="2">
        <f t="shared" si="615"/>
        <v>1</v>
      </c>
      <c r="AP1931" s="2" t="str">
        <f t="shared" si="616"/>
        <v>WEEK</v>
      </c>
      <c r="AQ1931" s="2" t="str">
        <f t="shared" si="617"/>
        <v>CTU FLEVOKUST BVWEEK</v>
      </c>
      <c r="AR1931" s="71">
        <f t="shared" si="618"/>
        <v>520</v>
      </c>
      <c r="AS1931" s="71">
        <f>VLOOKUP(AJ1931,Invoicing!A:K,10,FALSE)</f>
        <v>0</v>
      </c>
      <c r="AT1931" s="71">
        <f t="shared" si="619"/>
        <v>520</v>
      </c>
    </row>
    <row r="1932" spans="1:46">
      <c r="A1932" s="37" t="s">
        <v>61</v>
      </c>
      <c r="B1932" s="3" t="s">
        <v>38</v>
      </c>
      <c r="C1932" s="11">
        <v>45591.602777777778</v>
      </c>
      <c r="D1932" s="11">
        <v>45591.625</v>
      </c>
      <c r="E1932" s="11" t="s">
        <v>45</v>
      </c>
      <c r="F1932" s="11" t="s">
        <v>40</v>
      </c>
      <c r="G1932" s="3" t="s">
        <v>2109</v>
      </c>
      <c r="H1932" s="3" t="s">
        <v>2821</v>
      </c>
      <c r="I1932" s="11">
        <v>45592.958333333336</v>
      </c>
      <c r="J1932" s="12">
        <v>45593.442361111112</v>
      </c>
      <c r="K1932" s="12">
        <v>45593.541666666664</v>
      </c>
      <c r="L1932" s="12">
        <v>45593.520833333336</v>
      </c>
      <c r="M1932" s="12" t="s">
        <v>115</v>
      </c>
      <c r="N1932" s="3" t="s">
        <v>42</v>
      </c>
      <c r="O1932" s="3">
        <v>0</v>
      </c>
      <c r="P1932" s="1">
        <f t="shared" si="600"/>
        <v>44</v>
      </c>
      <c r="Q1932" s="1">
        <f t="shared" si="601"/>
        <v>10</v>
      </c>
      <c r="R1932" s="72">
        <f t="shared" si="602"/>
        <v>45593.442361111112</v>
      </c>
      <c r="S1932" s="73">
        <f t="shared" si="603"/>
        <v>1.3555555555576575</v>
      </c>
      <c r="T1932" s="74">
        <f>Table2[[#This Row],[ETA A OFRECIMIENTO]]*24</f>
        <v>32.53333333338378</v>
      </c>
      <c r="U1932" s="1" t="str">
        <f t="shared" si="604"/>
        <v>YES</v>
      </c>
      <c r="V1932" s="73">
        <f t="shared" si="605"/>
        <v>0.58333333332848269</v>
      </c>
      <c r="W1932" s="74">
        <f>Table2[[#This Row],[DEL. AVAILABLE A SLOT]]*24</f>
        <v>13.999999999883585</v>
      </c>
      <c r="X1932" s="1" t="str">
        <f t="shared" si="606"/>
        <v>SI</v>
      </c>
      <c r="Y1932" s="73">
        <f t="shared" si="607"/>
        <v>1.9388888888861402</v>
      </c>
      <c r="Z1932" s="74">
        <f>Table2[[#This Row],[ETA A TIMESLOT]]*24</f>
        <v>46.533333333267365</v>
      </c>
      <c r="AA1932" s="73">
        <f t="shared" si="608"/>
        <v>0</v>
      </c>
      <c r="AB1932" s="73" t="str">
        <f t="shared" si="609"/>
        <v>SI</v>
      </c>
      <c r="AC1932" s="74">
        <f>Table2[[#This Row],[PUNTUALIDAD (H)]]*24</f>
        <v>0</v>
      </c>
      <c r="AD1932" s="73">
        <f t="shared" si="610"/>
        <v>1.9180555555576575</v>
      </c>
      <c r="AE1932" s="74">
        <f>Table2[[#This Row],[ATA TO UNLOADING]]*24</f>
        <v>46.03333333338378</v>
      </c>
      <c r="AF1932" s="74" t="str">
        <f>IF(Table2[[#This Row],[ATA TO UNLOADING 2]]&lt;=48,"YES","NO")</f>
        <v>YES</v>
      </c>
      <c r="AG1932" s="75">
        <f t="shared" si="611"/>
        <v>0.54166666666424135</v>
      </c>
      <c r="AH1932" s="2" t="s">
        <v>42</v>
      </c>
      <c r="AI1932" s="2" t="str">
        <f t="shared" si="612"/>
        <v>CAAU6613014</v>
      </c>
      <c r="AJ1932" s="76" t="str">
        <f t="shared" si="613"/>
        <v>OM TRANSPORT</v>
      </c>
      <c r="AK1932" s="77">
        <f>IF($M1932="TRUCK",VLOOKUP($AQ1932,Invoicing!$A$17:$B$49,MATCH($AK$1,Invoicing!$A$17:$B$17,0),FALSE),VLOOKUP($AQ1932,Invoicing!$N$17:$O$21,MATCH($AK$1,Invoicing!$N$17:$O$17,0),FALSE))</f>
        <v>475</v>
      </c>
      <c r="AL1932" s="78" t="e">
        <f>VLOOKUP($E1932,Invoicing!$A$1:$H$8,MATCH(TRACKER!$N1935,Invoicing!$A$1:$H$1,0),FALSE)</f>
        <v>#N/A</v>
      </c>
      <c r="AM1932" s="78">
        <f>VLOOKUP($E1932,Invoicing!$A$1:$H$8,MATCH(TRACKER!$O$1,Invoicing!$A$1:$H$1,0),FALSE)</f>
        <v>50</v>
      </c>
      <c r="AN1932" s="78">
        <f t="shared" si="614"/>
        <v>0</v>
      </c>
      <c r="AO1932" s="2">
        <f t="shared" si="615"/>
        <v>1</v>
      </c>
      <c r="AP1932" s="2" t="str">
        <f t="shared" si="616"/>
        <v>WEEK</v>
      </c>
      <c r="AQ1932" s="2" t="str">
        <f t="shared" si="617"/>
        <v>OM TRANSPORTWEEK</v>
      </c>
      <c r="AR1932" s="71">
        <f t="shared" si="618"/>
        <v>475</v>
      </c>
      <c r="AS1932" s="71">
        <f>VLOOKUP(AJ1932,Invoicing!A:K,10,FALSE)</f>
        <v>25</v>
      </c>
      <c r="AT1932" s="71">
        <f t="shared" si="619"/>
        <v>500</v>
      </c>
    </row>
    <row r="1933" spans="1:46">
      <c r="A1933" s="58" t="s">
        <v>61</v>
      </c>
      <c r="B1933" s="59" t="s">
        <v>38</v>
      </c>
      <c r="C1933" s="60">
        <v>45591.602777777778</v>
      </c>
      <c r="D1933" s="60">
        <v>45591.625</v>
      </c>
      <c r="E1933" s="60" t="s">
        <v>49</v>
      </c>
      <c r="F1933" s="60" t="s">
        <v>40</v>
      </c>
      <c r="G1933" s="59" t="s">
        <v>2110</v>
      </c>
      <c r="H1933" s="3" t="s">
        <v>41</v>
      </c>
      <c r="I1933" s="60">
        <v>45592.958333333336</v>
      </c>
      <c r="J1933" s="61">
        <v>45594.246527777781</v>
      </c>
      <c r="K1933" s="61">
        <v>45594.25</v>
      </c>
      <c r="L1933" s="61">
        <v>45594.256944444445</v>
      </c>
      <c r="M1933" s="12" t="s">
        <v>12</v>
      </c>
      <c r="N1933" s="3" t="s">
        <v>42</v>
      </c>
      <c r="O1933" s="3">
        <v>0</v>
      </c>
      <c r="P1933" s="1">
        <f t="shared" si="600"/>
        <v>44</v>
      </c>
      <c r="Q1933" s="1">
        <f t="shared" si="601"/>
        <v>10</v>
      </c>
      <c r="R1933" s="72">
        <f t="shared" si="602"/>
        <v>45594.246527777781</v>
      </c>
      <c r="S1933" s="73">
        <f t="shared" si="603"/>
        <v>1.3555555555576575</v>
      </c>
      <c r="T1933" s="74">
        <f>Table2[[#This Row],[ETA A OFRECIMIENTO]]*24</f>
        <v>32.53333333338378</v>
      </c>
      <c r="U1933" s="1" t="str">
        <f t="shared" si="604"/>
        <v>YES</v>
      </c>
      <c r="V1933" s="73">
        <f t="shared" si="605"/>
        <v>1.2916666666642413</v>
      </c>
      <c r="W1933" s="74">
        <f>Table2[[#This Row],[DEL. AVAILABLE A SLOT]]*24</f>
        <v>30.999999999941792</v>
      </c>
      <c r="X1933" s="1" t="str">
        <f t="shared" si="606"/>
        <v>NO</v>
      </c>
      <c r="Y1933" s="73">
        <f t="shared" si="607"/>
        <v>2.6472222222218988</v>
      </c>
      <c r="Z1933" s="74">
        <f>Table2[[#This Row],[ETA A TIMESLOT]]*24</f>
        <v>63.533333333325572</v>
      </c>
      <c r="AA1933" s="73">
        <f t="shared" si="608"/>
        <v>0</v>
      </c>
      <c r="AB1933" s="73" t="str">
        <f t="shared" si="609"/>
        <v>SI</v>
      </c>
      <c r="AC1933" s="74">
        <f>Table2[[#This Row],[PUNTUALIDAD (H)]]*24</f>
        <v>0</v>
      </c>
      <c r="AD1933" s="73">
        <f t="shared" si="610"/>
        <v>2.6541666666671517</v>
      </c>
      <c r="AE1933" s="74">
        <f>Table2[[#This Row],[ATA TO UNLOADING]]*24</f>
        <v>63.700000000011642</v>
      </c>
      <c r="AF1933" s="74" t="str">
        <f>IF(Table2[[#This Row],[ATA TO UNLOADING 2]]&lt;=48,"YES","NO")</f>
        <v>NO</v>
      </c>
      <c r="AG1933" s="75">
        <f t="shared" si="611"/>
        <v>0.25</v>
      </c>
      <c r="AH1933" s="2" t="s">
        <v>42</v>
      </c>
      <c r="AI1933" s="2" t="str">
        <f t="shared" si="612"/>
        <v>MVIU0010431</v>
      </c>
      <c r="AJ1933" s="76" t="str">
        <f t="shared" si="613"/>
        <v>CTU FLEVOKUST BV</v>
      </c>
      <c r="AK1933" s="77">
        <f>IF($M1933="TRUCK",VLOOKUP($AQ1933,Invoicing!$A$17:$B$49,MATCH($AK$1,Invoicing!$A$17:$B$17,0),FALSE),VLOOKUP($AQ1933,Invoicing!$N$17:$O$21,MATCH($AK$1,Invoicing!$N$17:$O$17,0),FALSE))</f>
        <v>380</v>
      </c>
      <c r="AL1933" s="78" t="e">
        <f>VLOOKUP($E1933,Invoicing!$A$1:$H$8,MATCH(TRACKER!$N1936,Invoicing!$A$1:$H$1,0),FALSE)</f>
        <v>#N/A</v>
      </c>
      <c r="AM1933" s="78">
        <v>35</v>
      </c>
      <c r="AN1933" s="78">
        <f t="shared" si="614"/>
        <v>0</v>
      </c>
      <c r="AO1933" s="2">
        <f t="shared" si="615"/>
        <v>2</v>
      </c>
      <c r="AP1933" s="2" t="str">
        <f t="shared" si="616"/>
        <v>WEEK</v>
      </c>
      <c r="AQ1933" s="2" t="str">
        <f t="shared" si="617"/>
        <v>CTU FLEVOKUST BVWEEK</v>
      </c>
      <c r="AR1933" s="71">
        <f t="shared" si="618"/>
        <v>380</v>
      </c>
      <c r="AS1933" s="71">
        <f>VLOOKUP(AJ1933,Invoicing!A:K,10,FALSE)</f>
        <v>0</v>
      </c>
      <c r="AT1933" s="71">
        <f t="shared" si="619"/>
        <v>380</v>
      </c>
    </row>
    <row r="1934" spans="1:46">
      <c r="A1934" s="37" t="s">
        <v>61</v>
      </c>
      <c r="B1934" s="3" t="s">
        <v>38</v>
      </c>
      <c r="C1934" s="11">
        <v>45591.602777777778</v>
      </c>
      <c r="D1934" s="11">
        <v>45591.625</v>
      </c>
      <c r="E1934" s="11" t="s">
        <v>45</v>
      </c>
      <c r="F1934" s="11" t="s">
        <v>40</v>
      </c>
      <c r="G1934" s="3" t="s">
        <v>2111</v>
      </c>
      <c r="H1934" s="3" t="s">
        <v>41</v>
      </c>
      <c r="I1934" s="11">
        <v>45592.958333333336</v>
      </c>
      <c r="J1934" s="12">
        <v>45593.583333333336</v>
      </c>
      <c r="K1934" s="12">
        <v>45593.583333333336</v>
      </c>
      <c r="L1934" s="12">
        <v>45593.586805555555</v>
      </c>
      <c r="M1934" s="12" t="s">
        <v>115</v>
      </c>
      <c r="N1934" s="3" t="s">
        <v>42</v>
      </c>
      <c r="O1934" s="3">
        <v>1</v>
      </c>
      <c r="P1934" s="1">
        <f t="shared" si="600"/>
        <v>44</v>
      </c>
      <c r="Q1934" s="1">
        <f t="shared" si="601"/>
        <v>10</v>
      </c>
      <c r="R1934" s="72">
        <f t="shared" si="602"/>
        <v>45593.583333333336</v>
      </c>
      <c r="S1934" s="73">
        <f t="shared" si="603"/>
        <v>1.3555555555576575</v>
      </c>
      <c r="T1934" s="74">
        <f>Table2[[#This Row],[ETA A OFRECIMIENTO]]*24</f>
        <v>32.53333333338378</v>
      </c>
      <c r="U1934" s="1" t="str">
        <f t="shared" si="604"/>
        <v>YES</v>
      </c>
      <c r="V1934" s="73">
        <f t="shared" si="605"/>
        <v>0.625</v>
      </c>
      <c r="W1934" s="74">
        <f>Table2[[#This Row],[DEL. AVAILABLE A SLOT]]*24</f>
        <v>15</v>
      </c>
      <c r="X1934" s="1" t="str">
        <f t="shared" si="606"/>
        <v>SI</v>
      </c>
      <c r="Y1934" s="73">
        <f t="shared" si="607"/>
        <v>1.9805555555576575</v>
      </c>
      <c r="Z1934" s="74">
        <f>Table2[[#This Row],[ETA A TIMESLOT]]*24</f>
        <v>47.53333333338378</v>
      </c>
      <c r="AA1934" s="73">
        <f t="shared" si="608"/>
        <v>0</v>
      </c>
      <c r="AB1934" s="73" t="str">
        <f t="shared" si="609"/>
        <v>SI</v>
      </c>
      <c r="AC1934" s="74">
        <f>Table2[[#This Row],[PUNTUALIDAD (H)]]*24</f>
        <v>0</v>
      </c>
      <c r="AD1934" s="73">
        <f t="shared" si="610"/>
        <v>1.984027777776646</v>
      </c>
      <c r="AE1934" s="74">
        <f>Table2[[#This Row],[ATA TO UNLOADING]]*24</f>
        <v>47.616666666639503</v>
      </c>
      <c r="AF1934" s="74" t="str">
        <f>IF(Table2[[#This Row],[ATA TO UNLOADING 2]]&lt;=48,"YES","NO")</f>
        <v>YES</v>
      </c>
      <c r="AG1934" s="75">
        <f t="shared" si="611"/>
        <v>0.58333333333575865</v>
      </c>
      <c r="AH1934" s="2" t="s">
        <v>42</v>
      </c>
      <c r="AI1934" s="2" t="str">
        <f t="shared" si="612"/>
        <v>CAAU8566462</v>
      </c>
      <c r="AJ1934" s="76" t="str">
        <f t="shared" si="613"/>
        <v>OM TRANSPORT</v>
      </c>
      <c r="AK1934" s="77">
        <f>IF($M1934="TRUCK",VLOOKUP($AQ1934,Invoicing!$A$17:$B$49,MATCH($AK$1,Invoicing!$A$17:$B$17,0),FALSE),VLOOKUP($AQ1934,Invoicing!$N$17:$O$21,MATCH($AK$1,Invoicing!$N$17:$O$17,0),FALSE))</f>
        <v>475</v>
      </c>
      <c r="AL1934" s="78" t="e">
        <f>VLOOKUP($E1934,Invoicing!$A$1:$H$8,MATCH(TRACKER!$N1937,Invoicing!$A$1:$H$1,0),FALSE)</f>
        <v>#N/A</v>
      </c>
      <c r="AM1934" s="78">
        <f>VLOOKUP($E1934,Invoicing!$A$1:$H$8,MATCH(TRACKER!$O$1,Invoicing!$A$1:$H$1,0),FALSE)</f>
        <v>50</v>
      </c>
      <c r="AN1934" s="78">
        <f t="shared" si="614"/>
        <v>50</v>
      </c>
      <c r="AO1934" s="2">
        <f t="shared" si="615"/>
        <v>1</v>
      </c>
      <c r="AP1934" s="2" t="str">
        <f t="shared" si="616"/>
        <v>WEEK</v>
      </c>
      <c r="AQ1934" s="2" t="str">
        <f t="shared" si="617"/>
        <v>OM TRANSPORTWEEK</v>
      </c>
      <c r="AR1934" s="71">
        <f t="shared" si="618"/>
        <v>525</v>
      </c>
      <c r="AS1934" s="71">
        <f>VLOOKUP(AJ1934,Invoicing!A:K,10,FALSE)</f>
        <v>25</v>
      </c>
      <c r="AT1934" s="71">
        <f t="shared" si="619"/>
        <v>550</v>
      </c>
    </row>
    <row r="1935" spans="1:46">
      <c r="A1935" s="37" t="s">
        <v>61</v>
      </c>
      <c r="B1935" s="3" t="s">
        <v>38</v>
      </c>
      <c r="C1935" s="11">
        <v>45591.602777777778</v>
      </c>
      <c r="D1935" s="11">
        <v>45591.625</v>
      </c>
      <c r="E1935" s="11" t="s">
        <v>49</v>
      </c>
      <c r="F1935" s="11" t="s">
        <v>40</v>
      </c>
      <c r="G1935" s="3" t="s">
        <v>2112</v>
      </c>
      <c r="H1935" s="3" t="s">
        <v>41</v>
      </c>
      <c r="I1935" s="11">
        <v>45592.958333333336</v>
      </c>
      <c r="J1935" s="12">
        <v>45594.25</v>
      </c>
      <c r="K1935" s="12">
        <v>45594.25</v>
      </c>
      <c r="L1935" s="12">
        <v>45594.258333333331</v>
      </c>
      <c r="M1935" s="12" t="s">
        <v>12</v>
      </c>
      <c r="N1935" s="3" t="s">
        <v>42</v>
      </c>
      <c r="O1935" s="3">
        <v>1</v>
      </c>
      <c r="P1935" s="1">
        <f t="shared" si="600"/>
        <v>44</v>
      </c>
      <c r="Q1935" s="1">
        <f t="shared" si="601"/>
        <v>10</v>
      </c>
      <c r="R1935" s="72">
        <f t="shared" si="602"/>
        <v>45594.25</v>
      </c>
      <c r="S1935" s="73">
        <f t="shared" si="603"/>
        <v>1.3555555555576575</v>
      </c>
      <c r="T1935" s="74">
        <f>Table2[[#This Row],[ETA A OFRECIMIENTO]]*24</f>
        <v>32.53333333338378</v>
      </c>
      <c r="U1935" s="1" t="str">
        <f t="shared" si="604"/>
        <v>YES</v>
      </c>
      <c r="V1935" s="73">
        <f t="shared" si="605"/>
        <v>1.2916666666642413</v>
      </c>
      <c r="W1935" s="74">
        <f>Table2[[#This Row],[DEL. AVAILABLE A SLOT]]*24</f>
        <v>30.999999999941792</v>
      </c>
      <c r="X1935" s="1" t="str">
        <f t="shared" si="606"/>
        <v>NO</v>
      </c>
      <c r="Y1935" s="73">
        <f t="shared" si="607"/>
        <v>2.6472222222218988</v>
      </c>
      <c r="Z1935" s="74">
        <f>Table2[[#This Row],[ETA A TIMESLOT]]*24</f>
        <v>63.533333333325572</v>
      </c>
      <c r="AA1935" s="73">
        <f t="shared" si="608"/>
        <v>0</v>
      </c>
      <c r="AB1935" s="73" t="str">
        <f t="shared" si="609"/>
        <v>SI</v>
      </c>
      <c r="AC1935" s="74">
        <f>Table2[[#This Row],[PUNTUALIDAD (H)]]*24</f>
        <v>0</v>
      </c>
      <c r="AD1935" s="73">
        <f t="shared" si="610"/>
        <v>2.6555555555532919</v>
      </c>
      <c r="AE1935" s="74">
        <f>Table2[[#This Row],[ATA TO UNLOADING]]*24</f>
        <v>63.733333333279006</v>
      </c>
      <c r="AF1935" s="74" t="str">
        <f>IF(Table2[[#This Row],[ATA TO UNLOADING 2]]&lt;=48,"YES","NO")</f>
        <v>NO</v>
      </c>
      <c r="AG1935" s="75">
        <f t="shared" si="611"/>
        <v>0.25</v>
      </c>
      <c r="AH1935" s="2" t="s">
        <v>42</v>
      </c>
      <c r="AI1935" s="2" t="str">
        <f t="shared" si="612"/>
        <v>MAEU9193720</v>
      </c>
      <c r="AJ1935" s="76" t="str">
        <f t="shared" si="613"/>
        <v>CTU FLEVOKUST BV</v>
      </c>
      <c r="AK1935" s="77">
        <f>IF($M1935="TRUCK",VLOOKUP($AQ1935,Invoicing!$A$17:$B$49,MATCH($AK$1,Invoicing!$A$17:$B$17,0),FALSE),VLOOKUP($AQ1935,Invoicing!$N$17:$O$21,MATCH($AK$1,Invoicing!$N$17:$O$17,0),FALSE))</f>
        <v>380</v>
      </c>
      <c r="AL1935" s="78" t="e">
        <f>VLOOKUP($E1935,Invoicing!$A$1:$H$8,MATCH(TRACKER!$N1938,Invoicing!$A$1:$H$1,0),FALSE)</f>
        <v>#N/A</v>
      </c>
      <c r="AM1935" s="78">
        <v>35</v>
      </c>
      <c r="AN1935" s="78">
        <f t="shared" si="614"/>
        <v>35</v>
      </c>
      <c r="AO1935" s="2">
        <f t="shared" si="615"/>
        <v>2</v>
      </c>
      <c r="AP1935" s="2" t="str">
        <f t="shared" si="616"/>
        <v>WEEK</v>
      </c>
      <c r="AQ1935" s="2" t="str">
        <f t="shared" si="617"/>
        <v>CTU FLEVOKUST BVWEEK</v>
      </c>
      <c r="AR1935" s="71">
        <f t="shared" si="618"/>
        <v>415</v>
      </c>
      <c r="AS1935" s="71">
        <f>VLOOKUP(AJ1935,Invoicing!A:K,10,FALSE)</f>
        <v>0</v>
      </c>
      <c r="AT1935" s="71">
        <f t="shared" si="619"/>
        <v>415</v>
      </c>
    </row>
    <row r="1936" spans="1:46">
      <c r="A1936" s="37" t="s">
        <v>61</v>
      </c>
      <c r="B1936" s="3" t="s">
        <v>38</v>
      </c>
      <c r="C1936" s="11">
        <v>45591.602777777778</v>
      </c>
      <c r="D1936" s="11">
        <v>45591.625</v>
      </c>
      <c r="E1936" s="11" t="s">
        <v>44</v>
      </c>
      <c r="F1936" s="11" t="s">
        <v>40</v>
      </c>
      <c r="G1936" s="3" t="s">
        <v>2113</v>
      </c>
      <c r="H1936" s="3" t="s">
        <v>41</v>
      </c>
      <c r="I1936" s="11">
        <v>45592.958333333336</v>
      </c>
      <c r="J1936" s="12">
        <v>45593.847916666666</v>
      </c>
      <c r="K1936" s="12">
        <v>45593.916666666664</v>
      </c>
      <c r="L1936" s="12">
        <v>45593.852083333331</v>
      </c>
      <c r="M1936" s="61" t="s">
        <v>115</v>
      </c>
      <c r="N1936" s="3" t="s">
        <v>42</v>
      </c>
      <c r="O1936" s="3">
        <v>0</v>
      </c>
      <c r="P1936" s="1">
        <f t="shared" si="600"/>
        <v>44</v>
      </c>
      <c r="Q1936" s="1">
        <f t="shared" si="601"/>
        <v>10</v>
      </c>
      <c r="R1936" s="72">
        <f t="shared" si="602"/>
        <v>45593.847916666666</v>
      </c>
      <c r="S1936" s="73">
        <f t="shared" si="603"/>
        <v>1.3555555555576575</v>
      </c>
      <c r="T1936" s="74">
        <f>Table2[[#This Row],[ETA A OFRECIMIENTO]]*24</f>
        <v>32.53333333338378</v>
      </c>
      <c r="U1936" s="1" t="str">
        <f t="shared" si="604"/>
        <v>YES</v>
      </c>
      <c r="V1936" s="73">
        <f t="shared" si="605"/>
        <v>0.95833333332848269</v>
      </c>
      <c r="W1936" s="74">
        <f>Table2[[#This Row],[DEL. AVAILABLE A SLOT]]*24</f>
        <v>22.999999999883585</v>
      </c>
      <c r="X1936" s="1" t="str">
        <f t="shared" si="606"/>
        <v>SI</v>
      </c>
      <c r="Y1936" s="73">
        <f t="shared" si="607"/>
        <v>2.3138888888861402</v>
      </c>
      <c r="Z1936" s="74">
        <f>Table2[[#This Row],[ETA A TIMESLOT]]*24</f>
        <v>55.533333333267365</v>
      </c>
      <c r="AA1936" s="73">
        <f t="shared" si="608"/>
        <v>0</v>
      </c>
      <c r="AB1936" s="73" t="str">
        <f t="shared" si="609"/>
        <v>SI</v>
      </c>
      <c r="AC1936" s="74">
        <f>Table2[[#This Row],[PUNTUALIDAD (H)]]*24</f>
        <v>0</v>
      </c>
      <c r="AD1936" s="73">
        <f t="shared" si="610"/>
        <v>2.2493055555532919</v>
      </c>
      <c r="AE1936" s="74">
        <f>Table2[[#This Row],[ATA TO UNLOADING]]*24</f>
        <v>53.983333333279006</v>
      </c>
      <c r="AF1936" s="74" t="str">
        <f>IF(Table2[[#This Row],[ATA TO UNLOADING 2]]&lt;=48,"YES","NO")</f>
        <v>NO</v>
      </c>
      <c r="AG1936" s="75">
        <f t="shared" si="611"/>
        <v>0.91666666666424135</v>
      </c>
      <c r="AH1936" s="2" t="s">
        <v>24</v>
      </c>
      <c r="AI1936" s="2" t="str">
        <f t="shared" si="612"/>
        <v>CAAU9043830</v>
      </c>
      <c r="AJ1936" s="76" t="str">
        <f t="shared" si="613"/>
        <v>MSI</v>
      </c>
      <c r="AK1936" s="77">
        <f>IF($M1936="TRUCK",VLOOKUP($AQ1936,Invoicing!$A$17:$B$49,MATCH($AK$1,Invoicing!$A$17:$B$17,0),FALSE),VLOOKUP($AQ1936,Invoicing!$N$17:$O$21,MATCH($AK$1,Invoicing!$N$17:$O$17,0),FALSE))</f>
        <v>530</v>
      </c>
      <c r="AL1936" s="78" t="e">
        <f>VLOOKUP($E1936,Invoicing!$A$1:$H$8,MATCH(TRACKER!$N1939,Invoicing!$A$1:$H$1,0),FALSE)</f>
        <v>#N/A</v>
      </c>
      <c r="AM1936" s="78">
        <f>VLOOKUP($E1936,Invoicing!$A$1:$H$8,MATCH(TRACKER!$O$1,Invoicing!$A$1:$H$1,0),FALSE)</f>
        <v>50</v>
      </c>
      <c r="AN1936" s="78">
        <f t="shared" si="614"/>
        <v>0</v>
      </c>
      <c r="AO1936" s="2">
        <f t="shared" si="615"/>
        <v>1</v>
      </c>
      <c r="AP1936" s="2" t="str">
        <f t="shared" si="616"/>
        <v>NIGHT</v>
      </c>
      <c r="AQ1936" s="2" t="str">
        <f t="shared" si="617"/>
        <v>MSINIGHT</v>
      </c>
      <c r="AR1936" s="71">
        <f t="shared" si="618"/>
        <v>530</v>
      </c>
      <c r="AS1936" s="71">
        <f>VLOOKUP(AJ1936,Invoicing!A:K,10,FALSE)</f>
        <v>25</v>
      </c>
      <c r="AT1936" s="71">
        <f t="shared" si="619"/>
        <v>555</v>
      </c>
    </row>
    <row r="1937" spans="1:46">
      <c r="A1937" s="37" t="s">
        <v>61</v>
      </c>
      <c r="B1937" s="3" t="s">
        <v>38</v>
      </c>
      <c r="C1937" s="11">
        <v>45591.602777777778</v>
      </c>
      <c r="D1937" s="11">
        <v>45591.625</v>
      </c>
      <c r="E1937" s="11" t="s">
        <v>49</v>
      </c>
      <c r="F1937" s="11" t="s">
        <v>40</v>
      </c>
      <c r="G1937" s="3" t="s">
        <v>2114</v>
      </c>
      <c r="H1937" s="3" t="s">
        <v>2821</v>
      </c>
      <c r="I1937" s="11">
        <v>45592.958333333336</v>
      </c>
      <c r="J1937" s="12">
        <v>45594.295138888891</v>
      </c>
      <c r="K1937" s="12">
        <v>45594.333333333336</v>
      </c>
      <c r="L1937" s="12">
        <v>45594.3125</v>
      </c>
      <c r="M1937" s="12" t="s">
        <v>12</v>
      </c>
      <c r="N1937" s="3" t="s">
        <v>42</v>
      </c>
      <c r="O1937" s="3">
        <v>0</v>
      </c>
      <c r="P1937" s="1">
        <f t="shared" si="600"/>
        <v>44</v>
      </c>
      <c r="Q1937" s="1">
        <f t="shared" si="601"/>
        <v>10</v>
      </c>
      <c r="R1937" s="72">
        <f t="shared" si="602"/>
        <v>45594.295138888891</v>
      </c>
      <c r="S1937" s="73">
        <f t="shared" si="603"/>
        <v>1.3555555555576575</v>
      </c>
      <c r="T1937" s="74">
        <f>Table2[[#This Row],[ETA A OFRECIMIENTO]]*24</f>
        <v>32.53333333338378</v>
      </c>
      <c r="U1937" s="1" t="str">
        <f t="shared" si="604"/>
        <v>YES</v>
      </c>
      <c r="V1937" s="73">
        <f t="shared" si="605"/>
        <v>1.375</v>
      </c>
      <c r="W1937" s="74">
        <f>Table2[[#This Row],[DEL. AVAILABLE A SLOT]]*24</f>
        <v>33</v>
      </c>
      <c r="X1937" s="1" t="str">
        <f t="shared" si="606"/>
        <v>NO</v>
      </c>
      <c r="Y1937" s="73">
        <f t="shared" si="607"/>
        <v>2.7305555555576575</v>
      </c>
      <c r="Z1937" s="74">
        <f>Table2[[#This Row],[ETA A TIMESLOT]]*24</f>
        <v>65.53333333338378</v>
      </c>
      <c r="AA1937" s="73">
        <f t="shared" si="608"/>
        <v>0</v>
      </c>
      <c r="AB1937" s="73" t="str">
        <f t="shared" si="609"/>
        <v>SI</v>
      </c>
      <c r="AC1937" s="74">
        <f>Table2[[#This Row],[PUNTUALIDAD (H)]]*24</f>
        <v>0</v>
      </c>
      <c r="AD1937" s="73">
        <f t="shared" si="610"/>
        <v>2.7097222222218988</v>
      </c>
      <c r="AE1937" s="74">
        <f>Table2[[#This Row],[ATA TO UNLOADING]]*24</f>
        <v>65.033333333325572</v>
      </c>
      <c r="AF1937" s="74" t="str">
        <f>IF(Table2[[#This Row],[ATA TO UNLOADING 2]]&lt;=48,"YES","NO")</f>
        <v>NO</v>
      </c>
      <c r="AG1937" s="75">
        <f t="shared" si="611"/>
        <v>0.33333333333575865</v>
      </c>
      <c r="AH1937" s="2" t="s">
        <v>42</v>
      </c>
      <c r="AI1937" s="2" t="str">
        <f t="shared" si="612"/>
        <v>TGBU6656542</v>
      </c>
      <c r="AJ1937" s="76" t="str">
        <f t="shared" si="613"/>
        <v>CTU FLEVOKUST BV</v>
      </c>
      <c r="AK1937" s="77">
        <f>IF($M1937="TRUCK",VLOOKUP($AQ1937,Invoicing!$A$17:$B$49,MATCH($AK$1,Invoicing!$A$17:$B$17,0),FALSE),VLOOKUP($AQ1937,Invoicing!$N$17:$O$21,MATCH($AK$1,Invoicing!$N$17:$O$17,0),FALSE))</f>
        <v>380</v>
      </c>
      <c r="AL1937" s="78" t="e">
        <f>VLOOKUP($E1937,Invoicing!$A$1:$H$8,MATCH(TRACKER!$N1940,Invoicing!$A$1:$H$1,0),FALSE)</f>
        <v>#N/A</v>
      </c>
      <c r="AM1937" s="78">
        <v>35</v>
      </c>
      <c r="AN1937" s="78">
        <f t="shared" si="614"/>
        <v>0</v>
      </c>
      <c r="AO1937" s="2">
        <f t="shared" si="615"/>
        <v>2</v>
      </c>
      <c r="AP1937" s="2" t="str">
        <f t="shared" si="616"/>
        <v>WEEK</v>
      </c>
      <c r="AQ1937" s="2" t="str">
        <f t="shared" si="617"/>
        <v>CTU FLEVOKUST BVWEEK</v>
      </c>
      <c r="AR1937" s="71">
        <f t="shared" si="618"/>
        <v>380</v>
      </c>
      <c r="AS1937" s="71">
        <f>VLOOKUP(AJ1937,Invoicing!A:K,10,FALSE)</f>
        <v>0</v>
      </c>
      <c r="AT1937" s="71">
        <f t="shared" si="619"/>
        <v>380</v>
      </c>
    </row>
    <row r="1938" spans="1:46">
      <c r="A1938" s="37" t="s">
        <v>61</v>
      </c>
      <c r="B1938" s="3" t="s">
        <v>38</v>
      </c>
      <c r="C1938" s="11">
        <v>45591.602777777778</v>
      </c>
      <c r="D1938" s="11">
        <v>45591.625</v>
      </c>
      <c r="E1938" s="11" t="s">
        <v>44</v>
      </c>
      <c r="F1938" s="11" t="s">
        <v>40</v>
      </c>
      <c r="G1938" s="3" t="s">
        <v>2115</v>
      </c>
      <c r="H1938" s="3" t="s">
        <v>2821</v>
      </c>
      <c r="I1938" s="11">
        <v>45592.958333333336</v>
      </c>
      <c r="J1938" s="12">
        <v>45593.40347222222</v>
      </c>
      <c r="K1938" s="12">
        <v>45593.416666666664</v>
      </c>
      <c r="L1938" s="12">
        <v>45593.4375</v>
      </c>
      <c r="M1938" s="61" t="s">
        <v>115</v>
      </c>
      <c r="N1938" s="3" t="s">
        <v>42</v>
      </c>
      <c r="O1938" s="3">
        <v>0</v>
      </c>
      <c r="P1938" s="1">
        <f t="shared" si="600"/>
        <v>44</v>
      </c>
      <c r="Q1938" s="1">
        <f t="shared" si="601"/>
        <v>10</v>
      </c>
      <c r="R1938" s="72">
        <f t="shared" si="602"/>
        <v>45593.40347222222</v>
      </c>
      <c r="S1938" s="73">
        <f t="shared" si="603"/>
        <v>1.3555555555576575</v>
      </c>
      <c r="T1938" s="74">
        <f>Table2[[#This Row],[ETA A OFRECIMIENTO]]*24</f>
        <v>32.53333333338378</v>
      </c>
      <c r="U1938" s="1" t="str">
        <f t="shared" si="604"/>
        <v>YES</v>
      </c>
      <c r="V1938" s="73">
        <f t="shared" si="605"/>
        <v>0.45833333332848269</v>
      </c>
      <c r="W1938" s="74">
        <f>Table2[[#This Row],[DEL. AVAILABLE A SLOT]]*24</f>
        <v>10.999999999883585</v>
      </c>
      <c r="X1938" s="1" t="str">
        <f t="shared" si="606"/>
        <v>SI</v>
      </c>
      <c r="Y1938" s="73">
        <f t="shared" si="607"/>
        <v>1.8138888888861402</v>
      </c>
      <c r="Z1938" s="74">
        <f>Table2[[#This Row],[ETA A TIMESLOT]]*24</f>
        <v>43.533333333267365</v>
      </c>
      <c r="AA1938" s="73">
        <f t="shared" si="608"/>
        <v>0</v>
      </c>
      <c r="AB1938" s="73" t="str">
        <f t="shared" si="609"/>
        <v>SI</v>
      </c>
      <c r="AC1938" s="74">
        <f>Table2[[#This Row],[PUNTUALIDAD (H)]]*24</f>
        <v>0</v>
      </c>
      <c r="AD1938" s="73">
        <f t="shared" si="610"/>
        <v>1.8347222222218988</v>
      </c>
      <c r="AE1938" s="74">
        <f>Table2[[#This Row],[ATA TO UNLOADING]]*24</f>
        <v>44.033333333325572</v>
      </c>
      <c r="AF1938" s="74" t="str">
        <f>IF(Table2[[#This Row],[ATA TO UNLOADING 2]]&lt;=48,"YES","NO")</f>
        <v>YES</v>
      </c>
      <c r="AG1938" s="75">
        <f t="shared" si="611"/>
        <v>0.41666666666424135</v>
      </c>
      <c r="AH1938" s="2" t="s">
        <v>42</v>
      </c>
      <c r="AI1938" s="2" t="str">
        <f t="shared" si="612"/>
        <v>CIPU5051570</v>
      </c>
      <c r="AJ1938" s="76" t="str">
        <f t="shared" si="613"/>
        <v>MSI</v>
      </c>
      <c r="AK1938" s="77">
        <f>IF($M1938="TRUCK",VLOOKUP($AQ1938,Invoicing!$A$17:$B$49,MATCH($AK$1,Invoicing!$A$17:$B$17,0),FALSE),VLOOKUP($AQ1938,Invoicing!$N$17:$O$21,MATCH($AK$1,Invoicing!$N$17:$O$17,0),FALSE))</f>
        <v>480</v>
      </c>
      <c r="AL1938" s="78">
        <f>VLOOKUP($E1938,Invoicing!$A$1:$H$8,MATCH(TRACKER!$N1941,Invoicing!$A$1:$H$1,0),FALSE)</f>
        <v>120</v>
      </c>
      <c r="AM1938" s="78">
        <f>VLOOKUP($E1938,Invoicing!$A$1:$H$8,MATCH(TRACKER!$O$1,Invoicing!$A$1:$H$1,0),FALSE)</f>
        <v>50</v>
      </c>
      <c r="AN1938" s="78">
        <f t="shared" si="614"/>
        <v>0</v>
      </c>
      <c r="AO1938" s="2">
        <f t="shared" si="615"/>
        <v>1</v>
      </c>
      <c r="AP1938" s="2" t="str">
        <f t="shared" si="616"/>
        <v>WEEK</v>
      </c>
      <c r="AQ1938" s="2" t="str">
        <f t="shared" si="617"/>
        <v>MSIWEEK</v>
      </c>
      <c r="AR1938" s="71">
        <f t="shared" si="618"/>
        <v>600</v>
      </c>
      <c r="AS1938" s="71">
        <f>VLOOKUP(AJ1938,Invoicing!A:K,10,FALSE)</f>
        <v>25</v>
      </c>
      <c r="AT1938" s="71">
        <f t="shared" si="619"/>
        <v>625</v>
      </c>
    </row>
    <row r="1939" spans="1:46">
      <c r="A1939" s="37" t="s">
        <v>61</v>
      </c>
      <c r="B1939" s="3" t="s">
        <v>38</v>
      </c>
      <c r="C1939" s="11">
        <v>45591.602777777778</v>
      </c>
      <c r="D1939" s="11">
        <v>45591.625</v>
      </c>
      <c r="E1939" s="11" t="s">
        <v>49</v>
      </c>
      <c r="F1939" s="11" t="s">
        <v>40</v>
      </c>
      <c r="G1939" s="3" t="s">
        <v>2116</v>
      </c>
      <c r="H1939" s="3" t="s">
        <v>41</v>
      </c>
      <c r="I1939" s="11">
        <v>45592.958333333336</v>
      </c>
      <c r="J1939" s="12">
        <v>45594.333333333336</v>
      </c>
      <c r="K1939" s="12">
        <v>45594.333333333336</v>
      </c>
      <c r="L1939" s="12">
        <v>45594.347222222219</v>
      </c>
      <c r="M1939" s="12" t="s">
        <v>12</v>
      </c>
      <c r="N1939" s="3" t="s">
        <v>42</v>
      </c>
      <c r="O1939" s="3">
        <v>0</v>
      </c>
      <c r="P1939" s="1">
        <f t="shared" si="600"/>
        <v>44</v>
      </c>
      <c r="Q1939" s="1">
        <f t="shared" si="601"/>
        <v>10</v>
      </c>
      <c r="R1939" s="72">
        <f t="shared" si="602"/>
        <v>45594.333333333336</v>
      </c>
      <c r="S1939" s="73">
        <f t="shared" si="603"/>
        <v>1.3555555555576575</v>
      </c>
      <c r="T1939" s="74">
        <f>Table2[[#This Row],[ETA A OFRECIMIENTO]]*24</f>
        <v>32.53333333338378</v>
      </c>
      <c r="U1939" s="1" t="str">
        <f t="shared" si="604"/>
        <v>YES</v>
      </c>
      <c r="V1939" s="73">
        <f t="shared" si="605"/>
        <v>1.375</v>
      </c>
      <c r="W1939" s="74">
        <f>Table2[[#This Row],[DEL. AVAILABLE A SLOT]]*24</f>
        <v>33</v>
      </c>
      <c r="X1939" s="1" t="str">
        <f t="shared" si="606"/>
        <v>NO</v>
      </c>
      <c r="Y1939" s="73">
        <f t="shared" si="607"/>
        <v>2.7305555555576575</v>
      </c>
      <c r="Z1939" s="74">
        <f>Table2[[#This Row],[ETA A TIMESLOT]]*24</f>
        <v>65.53333333338378</v>
      </c>
      <c r="AA1939" s="73">
        <f t="shared" si="608"/>
        <v>0</v>
      </c>
      <c r="AB1939" s="73" t="str">
        <f t="shared" si="609"/>
        <v>SI</v>
      </c>
      <c r="AC1939" s="74">
        <f>Table2[[#This Row],[PUNTUALIDAD (H)]]*24</f>
        <v>0</v>
      </c>
      <c r="AD1939" s="73">
        <f t="shared" si="610"/>
        <v>2.7444444444408873</v>
      </c>
      <c r="AE1939" s="74">
        <f>Table2[[#This Row],[ATA TO UNLOADING]]*24</f>
        <v>65.866666666581295</v>
      </c>
      <c r="AF1939" s="74" t="str">
        <f>IF(Table2[[#This Row],[ATA TO UNLOADING 2]]&lt;=48,"YES","NO")</f>
        <v>NO</v>
      </c>
      <c r="AG1939" s="75">
        <f t="shared" si="611"/>
        <v>0.33333333333575865</v>
      </c>
      <c r="AH1939" s="2" t="s">
        <v>42</v>
      </c>
      <c r="AI1939" s="2" t="str">
        <f t="shared" si="612"/>
        <v>MRKU3966820</v>
      </c>
      <c r="AJ1939" s="76" t="str">
        <f t="shared" si="613"/>
        <v>CTU FLEVOKUST BV</v>
      </c>
      <c r="AK1939" s="77">
        <f>IF($M1939="TRUCK",VLOOKUP($AQ1939,Invoicing!$A$17:$B$49,MATCH($AK$1,Invoicing!$A$17:$B$17,0),FALSE),VLOOKUP($AQ1939,Invoicing!$N$17:$O$21,MATCH($AK$1,Invoicing!$N$17:$O$17,0),FALSE))</f>
        <v>380</v>
      </c>
      <c r="AL1939" s="78" t="e">
        <f>VLOOKUP($E1939,Invoicing!$A$1:$H$8,MATCH(TRACKER!$N1942,Invoicing!$A$1:$H$1,0),FALSE)</f>
        <v>#N/A</v>
      </c>
      <c r="AM1939" s="78">
        <v>35</v>
      </c>
      <c r="AN1939" s="78">
        <f t="shared" si="614"/>
        <v>0</v>
      </c>
      <c r="AO1939" s="2">
        <f t="shared" si="615"/>
        <v>2</v>
      </c>
      <c r="AP1939" s="2" t="str">
        <f t="shared" si="616"/>
        <v>WEEK</v>
      </c>
      <c r="AQ1939" s="2" t="str">
        <f t="shared" si="617"/>
        <v>CTU FLEVOKUST BVWEEK</v>
      </c>
      <c r="AR1939" s="71">
        <f t="shared" si="618"/>
        <v>380</v>
      </c>
      <c r="AS1939" s="71">
        <f>VLOOKUP(AJ1939,Invoicing!A:K,10,FALSE)</f>
        <v>0</v>
      </c>
      <c r="AT1939" s="71">
        <f t="shared" si="619"/>
        <v>380</v>
      </c>
    </row>
    <row r="1940" spans="1:46">
      <c r="A1940" s="37" t="s">
        <v>61</v>
      </c>
      <c r="B1940" s="3" t="s">
        <v>38</v>
      </c>
      <c r="C1940" s="11">
        <v>45591.602777777778</v>
      </c>
      <c r="D1940" s="11">
        <v>45591.625</v>
      </c>
      <c r="E1940" s="11" t="s">
        <v>49</v>
      </c>
      <c r="F1940" s="11" t="s">
        <v>40</v>
      </c>
      <c r="G1940" s="3" t="s">
        <v>2117</v>
      </c>
      <c r="H1940" s="3" t="s">
        <v>41</v>
      </c>
      <c r="I1940" s="11">
        <v>45592.958333333336</v>
      </c>
      <c r="J1940" s="12">
        <v>45594.333333333336</v>
      </c>
      <c r="K1940" s="12">
        <v>45594.333333333336</v>
      </c>
      <c r="L1940" s="12">
        <v>45594.340277777781</v>
      </c>
      <c r="M1940" s="61" t="s">
        <v>12</v>
      </c>
      <c r="N1940" s="3" t="s">
        <v>42</v>
      </c>
      <c r="O1940" s="3">
        <v>0</v>
      </c>
      <c r="P1940" s="1">
        <f t="shared" si="600"/>
        <v>44</v>
      </c>
      <c r="Q1940" s="1">
        <f t="shared" si="601"/>
        <v>10</v>
      </c>
      <c r="R1940" s="72">
        <f t="shared" si="602"/>
        <v>45594.333333333336</v>
      </c>
      <c r="S1940" s="73">
        <f t="shared" si="603"/>
        <v>1.3555555555576575</v>
      </c>
      <c r="T1940" s="74">
        <f>Table2[[#This Row],[ETA A OFRECIMIENTO]]*24</f>
        <v>32.53333333338378</v>
      </c>
      <c r="U1940" s="1" t="str">
        <f t="shared" si="604"/>
        <v>YES</v>
      </c>
      <c r="V1940" s="73">
        <f t="shared" si="605"/>
        <v>1.375</v>
      </c>
      <c r="W1940" s="74">
        <f>Table2[[#This Row],[DEL. AVAILABLE A SLOT]]*24</f>
        <v>33</v>
      </c>
      <c r="X1940" s="1" t="str">
        <f t="shared" si="606"/>
        <v>NO</v>
      </c>
      <c r="Y1940" s="73">
        <f t="shared" si="607"/>
        <v>2.7305555555576575</v>
      </c>
      <c r="Z1940" s="74">
        <f>Table2[[#This Row],[ETA A TIMESLOT]]*24</f>
        <v>65.53333333338378</v>
      </c>
      <c r="AA1940" s="73">
        <f t="shared" si="608"/>
        <v>0</v>
      </c>
      <c r="AB1940" s="73" t="str">
        <f t="shared" si="609"/>
        <v>SI</v>
      </c>
      <c r="AC1940" s="74">
        <f>Table2[[#This Row],[PUNTUALIDAD (H)]]*24</f>
        <v>0</v>
      </c>
      <c r="AD1940" s="73">
        <f t="shared" si="610"/>
        <v>2.7375000000029104</v>
      </c>
      <c r="AE1940" s="74">
        <f>Table2[[#This Row],[ATA TO UNLOADING]]*24</f>
        <v>65.700000000069849</v>
      </c>
      <c r="AF1940" s="74" t="str">
        <f>IF(Table2[[#This Row],[ATA TO UNLOADING 2]]&lt;=48,"YES","NO")</f>
        <v>NO</v>
      </c>
      <c r="AG1940" s="75">
        <f t="shared" si="611"/>
        <v>0.33333333333575865</v>
      </c>
      <c r="AH1940" s="2" t="s">
        <v>42</v>
      </c>
      <c r="AI1940" s="2" t="str">
        <f t="shared" si="612"/>
        <v>CIPU5219220</v>
      </c>
      <c r="AJ1940" s="76" t="str">
        <f t="shared" si="613"/>
        <v>CTU FLEVOKUST BV</v>
      </c>
      <c r="AK1940" s="77">
        <f>IF($M1940="TRUCK",VLOOKUP($AQ1940,Invoicing!$A$17:$B$49,MATCH($AK$1,Invoicing!$A$17:$B$17,0),FALSE),VLOOKUP($AQ1940,Invoicing!$N$17:$O$21,MATCH($AK$1,Invoicing!$N$17:$O$17,0),FALSE))</f>
        <v>380</v>
      </c>
      <c r="AL1940" s="78" t="e">
        <f>VLOOKUP($E1940,Invoicing!$A$1:$H$8,MATCH(TRACKER!$N1943,Invoicing!$A$1:$H$1,0),FALSE)</f>
        <v>#N/A</v>
      </c>
      <c r="AM1940" s="78">
        <v>35</v>
      </c>
      <c r="AN1940" s="78">
        <f t="shared" si="614"/>
        <v>0</v>
      </c>
      <c r="AO1940" s="2">
        <f t="shared" si="615"/>
        <v>2</v>
      </c>
      <c r="AP1940" s="2" t="str">
        <f t="shared" si="616"/>
        <v>WEEK</v>
      </c>
      <c r="AQ1940" s="2" t="str">
        <f t="shared" si="617"/>
        <v>CTU FLEVOKUST BVWEEK</v>
      </c>
      <c r="AR1940" s="71">
        <f t="shared" si="618"/>
        <v>380</v>
      </c>
      <c r="AS1940" s="71">
        <f>VLOOKUP(AJ1940,Invoicing!A:K,10,FALSE)</f>
        <v>0</v>
      </c>
      <c r="AT1940" s="71">
        <f t="shared" si="619"/>
        <v>380</v>
      </c>
    </row>
    <row r="1941" spans="1:46">
      <c r="A1941" s="37" t="s">
        <v>61</v>
      </c>
      <c r="B1941" s="3" t="s">
        <v>38</v>
      </c>
      <c r="C1941" s="11">
        <v>45591.602777777778</v>
      </c>
      <c r="D1941" s="11">
        <v>45591.625</v>
      </c>
      <c r="E1941" s="11" t="s">
        <v>44</v>
      </c>
      <c r="F1941" s="11" t="s">
        <v>40</v>
      </c>
      <c r="G1941" s="3" t="s">
        <v>2118</v>
      </c>
      <c r="H1941" s="3" t="s">
        <v>2821</v>
      </c>
      <c r="I1941" s="11">
        <v>45592.958333333336</v>
      </c>
      <c r="J1941" s="12">
        <v>45593.265277777777</v>
      </c>
      <c r="K1941" s="12">
        <v>45593.291666666664</v>
      </c>
      <c r="L1941" s="12">
        <v>45593.303472222222</v>
      </c>
      <c r="M1941" s="12" t="s">
        <v>115</v>
      </c>
      <c r="N1941" s="3" t="s">
        <v>13</v>
      </c>
      <c r="O1941" s="3">
        <v>0</v>
      </c>
      <c r="P1941" s="1">
        <f t="shared" si="600"/>
        <v>44</v>
      </c>
      <c r="Q1941" s="1">
        <f t="shared" si="601"/>
        <v>10</v>
      </c>
      <c r="R1941" s="72">
        <f t="shared" si="602"/>
        <v>45593.265277777777</v>
      </c>
      <c r="S1941" s="73">
        <f t="shared" si="603"/>
        <v>1.3555555555576575</v>
      </c>
      <c r="T1941" s="74">
        <f>Table2[[#This Row],[ETA A OFRECIMIENTO]]*24</f>
        <v>32.53333333338378</v>
      </c>
      <c r="U1941" s="1" t="str">
        <f t="shared" si="604"/>
        <v>YES</v>
      </c>
      <c r="V1941" s="73">
        <f t="shared" si="605"/>
        <v>0.33333333332848269</v>
      </c>
      <c r="W1941" s="74">
        <f>Table2[[#This Row],[DEL. AVAILABLE A SLOT]]*24</f>
        <v>7.9999999998835847</v>
      </c>
      <c r="X1941" s="1" t="str">
        <f t="shared" si="606"/>
        <v>SI</v>
      </c>
      <c r="Y1941" s="73">
        <f t="shared" si="607"/>
        <v>1.6888888888861402</v>
      </c>
      <c r="Z1941" s="74">
        <f>Table2[[#This Row],[ETA A TIMESLOT]]*24</f>
        <v>40.533333333267365</v>
      </c>
      <c r="AA1941" s="73">
        <f t="shared" si="608"/>
        <v>0</v>
      </c>
      <c r="AB1941" s="73" t="str">
        <f t="shared" si="609"/>
        <v>SI</v>
      </c>
      <c r="AC1941" s="74">
        <f>Table2[[#This Row],[PUNTUALIDAD (H)]]*24</f>
        <v>0</v>
      </c>
      <c r="AD1941" s="73">
        <f t="shared" si="610"/>
        <v>1.7006944444437977</v>
      </c>
      <c r="AE1941" s="74">
        <f>Table2[[#This Row],[ATA TO UNLOADING]]*24</f>
        <v>40.816666666651145</v>
      </c>
      <c r="AF1941" s="74" t="str">
        <f>IF(Table2[[#This Row],[ATA TO UNLOADING 2]]&lt;=48,"YES","NO")</f>
        <v>YES</v>
      </c>
      <c r="AG1941" s="75">
        <f t="shared" si="611"/>
        <v>0.29166666666424135</v>
      </c>
      <c r="AH1941" s="2" t="s">
        <v>42</v>
      </c>
      <c r="AI1941" s="2" t="str">
        <f t="shared" si="612"/>
        <v>GAOU7115790</v>
      </c>
      <c r="AJ1941" s="76" t="str">
        <f t="shared" si="613"/>
        <v>MSI</v>
      </c>
      <c r="AK1941" s="77">
        <f>IF($M1941="TRUCK",VLOOKUP($AQ1941,Invoicing!$A$17:$B$49,MATCH($AK$1,Invoicing!$A$17:$B$17,0),FALSE),VLOOKUP($AQ1941,Invoicing!$N$17:$O$21,MATCH($AK$1,Invoicing!$N$17:$O$17,0),FALSE))</f>
        <v>480</v>
      </c>
      <c r="AL1941" s="78">
        <f>VLOOKUP($E1941,Invoicing!$A$1:$H$8,MATCH(TRACKER!$N1944,Invoicing!$A$1:$H$1,0),FALSE)</f>
        <v>120</v>
      </c>
      <c r="AM1941" s="78">
        <f>VLOOKUP($E1941,Invoicing!$A$1:$H$8,MATCH(TRACKER!$O$1,Invoicing!$A$1:$H$1,0),FALSE)</f>
        <v>50</v>
      </c>
      <c r="AN1941" s="78">
        <f t="shared" si="614"/>
        <v>0</v>
      </c>
      <c r="AO1941" s="2">
        <f t="shared" si="615"/>
        <v>1</v>
      </c>
      <c r="AP1941" s="2" t="str">
        <f t="shared" si="616"/>
        <v>WEEK</v>
      </c>
      <c r="AQ1941" s="2" t="str">
        <f t="shared" si="617"/>
        <v>MSIWEEK</v>
      </c>
      <c r="AR1941" s="71">
        <f t="shared" si="618"/>
        <v>600</v>
      </c>
      <c r="AS1941" s="71">
        <f>VLOOKUP(AJ1941,Invoicing!A:K,10,FALSE)</f>
        <v>25</v>
      </c>
      <c r="AT1941" s="71">
        <f t="shared" si="619"/>
        <v>625</v>
      </c>
    </row>
    <row r="1942" spans="1:46">
      <c r="A1942" s="37" t="s">
        <v>61</v>
      </c>
      <c r="B1942" s="3" t="s">
        <v>38</v>
      </c>
      <c r="C1942" s="11">
        <v>45591.602777777778</v>
      </c>
      <c r="D1942" s="11">
        <v>45591.625</v>
      </c>
      <c r="E1942" s="11" t="s">
        <v>44</v>
      </c>
      <c r="F1942" s="11" t="s">
        <v>40</v>
      </c>
      <c r="G1942" s="3" t="s">
        <v>2119</v>
      </c>
      <c r="H1942" s="3" t="s">
        <v>41</v>
      </c>
      <c r="I1942" s="11">
        <v>45592.958333333336</v>
      </c>
      <c r="J1942" s="12">
        <v>45594.164583333331</v>
      </c>
      <c r="K1942" s="12">
        <v>45594.166666666664</v>
      </c>
      <c r="L1942" s="12">
        <v>45594.170138888891</v>
      </c>
      <c r="M1942" s="61" t="s">
        <v>115</v>
      </c>
      <c r="N1942" s="3" t="s">
        <v>42</v>
      </c>
      <c r="O1942" s="3">
        <v>0</v>
      </c>
      <c r="P1942" s="1">
        <f t="shared" si="600"/>
        <v>44</v>
      </c>
      <c r="Q1942" s="1">
        <f t="shared" si="601"/>
        <v>10</v>
      </c>
      <c r="R1942" s="72">
        <f t="shared" si="602"/>
        <v>45594.164583333331</v>
      </c>
      <c r="S1942" s="73">
        <f t="shared" si="603"/>
        <v>1.3555555555576575</v>
      </c>
      <c r="T1942" s="74">
        <f>Table2[[#This Row],[ETA A OFRECIMIENTO]]*24</f>
        <v>32.53333333338378</v>
      </c>
      <c r="U1942" s="1" t="str">
        <f t="shared" si="604"/>
        <v>YES</v>
      </c>
      <c r="V1942" s="73">
        <f t="shared" si="605"/>
        <v>1.2083333333284827</v>
      </c>
      <c r="W1942" s="74">
        <f>Table2[[#This Row],[DEL. AVAILABLE A SLOT]]*24</f>
        <v>28.999999999883585</v>
      </c>
      <c r="X1942" s="1" t="str">
        <f t="shared" si="606"/>
        <v>NO</v>
      </c>
      <c r="Y1942" s="73">
        <f t="shared" si="607"/>
        <v>2.5638888888861402</v>
      </c>
      <c r="Z1942" s="74">
        <f>Table2[[#This Row],[ETA A TIMESLOT]]*24</f>
        <v>61.533333333267365</v>
      </c>
      <c r="AA1942" s="73">
        <f t="shared" si="608"/>
        <v>0</v>
      </c>
      <c r="AB1942" s="73" t="str">
        <f t="shared" si="609"/>
        <v>SI</v>
      </c>
      <c r="AC1942" s="74">
        <f>Table2[[#This Row],[PUNTUALIDAD (H)]]*24</f>
        <v>0</v>
      </c>
      <c r="AD1942" s="73">
        <f t="shared" si="610"/>
        <v>2.5673611111124046</v>
      </c>
      <c r="AE1942" s="74">
        <f>Table2[[#This Row],[ATA TO UNLOADING]]*24</f>
        <v>61.616666666697711</v>
      </c>
      <c r="AF1942" s="74" t="str">
        <f>IF(Table2[[#This Row],[ATA TO UNLOADING 2]]&lt;=48,"YES","NO")</f>
        <v>NO</v>
      </c>
      <c r="AG1942" s="75">
        <f t="shared" si="611"/>
        <v>0.16666666666424135</v>
      </c>
      <c r="AH1942" s="2" t="s">
        <v>24</v>
      </c>
      <c r="AI1942" s="2" t="str">
        <f t="shared" si="612"/>
        <v>GAOU7145413</v>
      </c>
      <c r="AJ1942" s="76" t="str">
        <f t="shared" si="613"/>
        <v>MSI</v>
      </c>
      <c r="AK1942" s="77">
        <f>IF($M1942="TRUCK",VLOOKUP($AQ1942,Invoicing!$A$17:$B$49,MATCH($AK$1,Invoicing!$A$17:$B$17,0),FALSE),VLOOKUP($AQ1942,Invoicing!$N$17:$O$21,MATCH($AK$1,Invoicing!$N$17:$O$17,0),FALSE))</f>
        <v>530</v>
      </c>
      <c r="AL1942" s="78" t="e">
        <f>VLOOKUP($E1942,Invoicing!$A$1:$H$8,MATCH(TRACKER!$N1945,Invoicing!$A$1:$H$1,0),FALSE)</f>
        <v>#N/A</v>
      </c>
      <c r="AM1942" s="78">
        <f>VLOOKUP($E1942,Invoicing!$A$1:$H$8,MATCH(TRACKER!$O$1,Invoicing!$A$1:$H$1,0),FALSE)</f>
        <v>50</v>
      </c>
      <c r="AN1942" s="78">
        <f t="shared" si="614"/>
        <v>0</v>
      </c>
      <c r="AO1942" s="2">
        <f t="shared" si="615"/>
        <v>2</v>
      </c>
      <c r="AP1942" s="2" t="str">
        <f t="shared" si="616"/>
        <v>NIGHT</v>
      </c>
      <c r="AQ1942" s="2" t="str">
        <f t="shared" si="617"/>
        <v>MSINIGHT</v>
      </c>
      <c r="AR1942" s="71">
        <f t="shared" si="618"/>
        <v>530</v>
      </c>
      <c r="AS1942" s="71">
        <f>VLOOKUP(AJ1942,Invoicing!A:K,10,FALSE)</f>
        <v>25</v>
      </c>
      <c r="AT1942" s="71">
        <f t="shared" si="619"/>
        <v>555</v>
      </c>
    </row>
    <row r="1943" spans="1:46">
      <c r="A1943" s="37" t="s">
        <v>61</v>
      </c>
      <c r="B1943" s="3" t="s">
        <v>38</v>
      </c>
      <c r="C1943" s="11">
        <v>45591.602777777778</v>
      </c>
      <c r="D1943" s="11">
        <v>45591.625</v>
      </c>
      <c r="E1943" s="11" t="s">
        <v>43</v>
      </c>
      <c r="F1943" s="11" t="s">
        <v>40</v>
      </c>
      <c r="G1943" s="3" t="s">
        <v>2120</v>
      </c>
      <c r="H1943" s="3" t="s">
        <v>41</v>
      </c>
      <c r="I1943" s="11">
        <v>45592.958333333336</v>
      </c>
      <c r="J1943" s="12">
        <v>45593.677777777775</v>
      </c>
      <c r="K1943" s="12">
        <v>45593.75</v>
      </c>
      <c r="L1943" s="12">
        <v>45593.681944444441</v>
      </c>
      <c r="M1943" s="61" t="s">
        <v>115</v>
      </c>
      <c r="N1943" s="3" t="s">
        <v>42</v>
      </c>
      <c r="O1943" s="3">
        <v>0</v>
      </c>
      <c r="P1943" s="1">
        <f t="shared" si="600"/>
        <v>44</v>
      </c>
      <c r="Q1943" s="1">
        <f t="shared" si="601"/>
        <v>10</v>
      </c>
      <c r="R1943" s="72">
        <f t="shared" si="602"/>
        <v>45593.677777777775</v>
      </c>
      <c r="S1943" s="73">
        <f t="shared" si="603"/>
        <v>1.3555555555576575</v>
      </c>
      <c r="T1943" s="74">
        <f>Table2[[#This Row],[ETA A OFRECIMIENTO]]*24</f>
        <v>32.53333333338378</v>
      </c>
      <c r="U1943" s="1" t="str">
        <f t="shared" si="604"/>
        <v>YES</v>
      </c>
      <c r="V1943" s="73">
        <f t="shared" si="605"/>
        <v>0.79166666666424135</v>
      </c>
      <c r="W1943" s="74">
        <f>Table2[[#This Row],[DEL. AVAILABLE A SLOT]]*24</f>
        <v>18.999999999941792</v>
      </c>
      <c r="X1943" s="1" t="str">
        <f t="shared" si="606"/>
        <v>SI</v>
      </c>
      <c r="Y1943" s="73">
        <f t="shared" si="607"/>
        <v>2.1472222222218988</v>
      </c>
      <c r="Z1943" s="74">
        <f>Table2[[#This Row],[ETA A TIMESLOT]]*24</f>
        <v>51.533333333325572</v>
      </c>
      <c r="AA1943" s="73">
        <f t="shared" si="608"/>
        <v>0</v>
      </c>
      <c r="AB1943" s="73" t="str">
        <f t="shared" si="609"/>
        <v>SI</v>
      </c>
      <c r="AC1943" s="74">
        <f>Table2[[#This Row],[PUNTUALIDAD (H)]]*24</f>
        <v>0</v>
      </c>
      <c r="AD1943" s="73">
        <f t="shared" si="610"/>
        <v>2.0791666666627862</v>
      </c>
      <c r="AE1943" s="74">
        <f>Table2[[#This Row],[ATA TO UNLOADING]]*24</f>
        <v>49.899999999906868</v>
      </c>
      <c r="AF1943" s="74" t="str">
        <f>IF(Table2[[#This Row],[ATA TO UNLOADING 2]]&lt;=48,"YES","NO")</f>
        <v>NO</v>
      </c>
      <c r="AG1943" s="75">
        <f t="shared" si="611"/>
        <v>0.75</v>
      </c>
      <c r="AH1943" s="2" t="s">
        <v>42</v>
      </c>
      <c r="AI1943" s="2" t="str">
        <f t="shared" si="612"/>
        <v>GAOU7383670</v>
      </c>
      <c r="AJ1943" s="76" t="str">
        <f t="shared" si="613"/>
        <v>LOGIX</v>
      </c>
      <c r="AK1943" s="77">
        <f>IF($M1943="TRUCK",VLOOKUP($AQ1943,Invoicing!$A$17:$B$49,MATCH($AK$1,Invoicing!$A$17:$B$17,0),FALSE),VLOOKUP($AQ1943,Invoicing!$N$17:$O$21,MATCH($AK$1,Invoicing!$N$17:$O$17,0),FALSE))</f>
        <v>530</v>
      </c>
      <c r="AL1943" s="78" t="e">
        <f>VLOOKUP($E1943,Invoicing!$A$1:$H$8,MATCH(TRACKER!$N1946,Invoicing!$A$1:$H$1,0),FALSE)</f>
        <v>#N/A</v>
      </c>
      <c r="AM1943" s="78">
        <f>VLOOKUP($E1943,Invoicing!$A$1:$H$8,MATCH(TRACKER!$O$1,Invoicing!$A$1:$H$1,0),FALSE)</f>
        <v>50</v>
      </c>
      <c r="AN1943" s="78">
        <f t="shared" si="614"/>
        <v>0</v>
      </c>
      <c r="AO1943" s="2">
        <f t="shared" si="615"/>
        <v>1</v>
      </c>
      <c r="AP1943" s="2" t="str">
        <f t="shared" si="616"/>
        <v>WEEK</v>
      </c>
      <c r="AQ1943" s="2" t="str">
        <f t="shared" si="617"/>
        <v>LOGIXWEEK</v>
      </c>
      <c r="AR1943" s="71">
        <f t="shared" si="618"/>
        <v>530</v>
      </c>
      <c r="AS1943" s="71">
        <f>VLOOKUP(AJ1943,Invoicing!A:K,10,FALSE)</f>
        <v>25</v>
      </c>
      <c r="AT1943" s="71">
        <f t="shared" si="619"/>
        <v>555</v>
      </c>
    </row>
    <row r="1944" spans="1:46">
      <c r="A1944" s="37" t="s">
        <v>61</v>
      </c>
      <c r="B1944" s="3" t="s">
        <v>38</v>
      </c>
      <c r="C1944" s="11">
        <v>45591.602777777778</v>
      </c>
      <c r="D1944" s="11">
        <v>45591.625</v>
      </c>
      <c r="E1944" s="11" t="s">
        <v>49</v>
      </c>
      <c r="F1944" s="11" t="s">
        <v>40</v>
      </c>
      <c r="G1944" s="3" t="s">
        <v>2121</v>
      </c>
      <c r="H1944" s="3" t="s">
        <v>2821</v>
      </c>
      <c r="I1944" s="11">
        <v>45592.958333333336</v>
      </c>
      <c r="J1944" s="12">
        <v>45594.406944444447</v>
      </c>
      <c r="K1944" s="12">
        <v>45594.416666666664</v>
      </c>
      <c r="L1944" s="12">
        <v>45594.416666666664</v>
      </c>
      <c r="M1944" s="12" t="s">
        <v>12</v>
      </c>
      <c r="N1944" s="3" t="s">
        <v>13</v>
      </c>
      <c r="O1944" s="3">
        <v>0</v>
      </c>
      <c r="P1944" s="1">
        <f t="shared" si="600"/>
        <v>44</v>
      </c>
      <c r="Q1944" s="1">
        <f t="shared" si="601"/>
        <v>10</v>
      </c>
      <c r="R1944" s="72">
        <f t="shared" si="602"/>
        <v>45594.406944444447</v>
      </c>
      <c r="S1944" s="73">
        <f t="shared" si="603"/>
        <v>1.3555555555576575</v>
      </c>
      <c r="T1944" s="74">
        <f>Table2[[#This Row],[ETA A OFRECIMIENTO]]*24</f>
        <v>32.53333333338378</v>
      </c>
      <c r="U1944" s="1" t="str">
        <f t="shared" si="604"/>
        <v>YES</v>
      </c>
      <c r="V1944" s="73">
        <f t="shared" si="605"/>
        <v>1.4583333333284827</v>
      </c>
      <c r="W1944" s="74">
        <f>Table2[[#This Row],[DEL. AVAILABLE A SLOT]]*24</f>
        <v>34.999999999883585</v>
      </c>
      <c r="X1944" s="1" t="str">
        <f t="shared" si="606"/>
        <v>NO</v>
      </c>
      <c r="Y1944" s="73">
        <f t="shared" si="607"/>
        <v>2.8138888888861402</v>
      </c>
      <c r="Z1944" s="74">
        <f>Table2[[#This Row],[ETA A TIMESLOT]]*24</f>
        <v>67.533333333267365</v>
      </c>
      <c r="AA1944" s="73">
        <f t="shared" si="608"/>
        <v>0</v>
      </c>
      <c r="AB1944" s="73" t="str">
        <f t="shared" si="609"/>
        <v>SI</v>
      </c>
      <c r="AC1944" s="74">
        <f>Table2[[#This Row],[PUNTUALIDAD (H)]]*24</f>
        <v>0</v>
      </c>
      <c r="AD1944" s="73">
        <f t="shared" si="610"/>
        <v>2.8138888888861402</v>
      </c>
      <c r="AE1944" s="74">
        <f>Table2[[#This Row],[ATA TO UNLOADING]]*24</f>
        <v>67.533333333267365</v>
      </c>
      <c r="AF1944" s="74" t="str">
        <f>IF(Table2[[#This Row],[ATA TO UNLOADING 2]]&lt;=48,"YES","NO")</f>
        <v>NO</v>
      </c>
      <c r="AG1944" s="75">
        <f t="shared" si="611"/>
        <v>0.41666666666424135</v>
      </c>
      <c r="AH1944" s="2" t="s">
        <v>42</v>
      </c>
      <c r="AI1944" s="2" t="str">
        <f t="shared" si="612"/>
        <v>MSKU4773811</v>
      </c>
      <c r="AJ1944" s="76" t="str">
        <f t="shared" si="613"/>
        <v>CTU FLEVOKUST BV</v>
      </c>
      <c r="AK1944" s="77">
        <f>IF($M1944="TRUCK",VLOOKUP($AQ1944,Invoicing!$A$17:$B$49,MATCH($AK$1,Invoicing!$A$17:$B$17,0),FALSE),VLOOKUP($AQ1944,Invoicing!$N$17:$O$21,MATCH($AK$1,Invoicing!$N$17:$O$17,0),FALSE))</f>
        <v>380</v>
      </c>
      <c r="AL1944" s="78">
        <v>100</v>
      </c>
      <c r="AM1944" s="78">
        <v>35</v>
      </c>
      <c r="AN1944" s="78">
        <f t="shared" si="614"/>
        <v>0</v>
      </c>
      <c r="AO1944" s="2">
        <f t="shared" si="615"/>
        <v>2</v>
      </c>
      <c r="AP1944" s="2" t="str">
        <f t="shared" si="616"/>
        <v>WEEK</v>
      </c>
      <c r="AQ1944" s="2" t="str">
        <f t="shared" si="617"/>
        <v>CTU FLEVOKUST BVWEEK</v>
      </c>
      <c r="AR1944" s="71">
        <f t="shared" si="618"/>
        <v>480</v>
      </c>
      <c r="AS1944" s="71">
        <f>VLOOKUP(AJ1944,Invoicing!A:K,10,FALSE)</f>
        <v>0</v>
      </c>
      <c r="AT1944" s="71">
        <f t="shared" si="619"/>
        <v>480</v>
      </c>
    </row>
    <row r="1945" spans="1:46">
      <c r="A1945" s="37" t="s">
        <v>61</v>
      </c>
      <c r="B1945" s="3" t="s">
        <v>38</v>
      </c>
      <c r="C1945" s="11">
        <v>45591.602777777778</v>
      </c>
      <c r="D1945" s="11">
        <v>45591.625</v>
      </c>
      <c r="E1945" s="11" t="s">
        <v>49</v>
      </c>
      <c r="F1945" s="11" t="s">
        <v>40</v>
      </c>
      <c r="G1945" s="3" t="s">
        <v>2122</v>
      </c>
      <c r="H1945" s="3" t="s">
        <v>41</v>
      </c>
      <c r="I1945" s="11">
        <v>45592.958333333336</v>
      </c>
      <c r="J1945" s="12">
        <v>45594.406944444447</v>
      </c>
      <c r="K1945" s="12">
        <v>45594.416666666664</v>
      </c>
      <c r="L1945" s="12">
        <v>45594.413194444445</v>
      </c>
      <c r="M1945" s="12" t="s">
        <v>12</v>
      </c>
      <c r="N1945" s="3" t="s">
        <v>42</v>
      </c>
      <c r="O1945" s="3">
        <v>0</v>
      </c>
      <c r="P1945" s="1">
        <f t="shared" si="600"/>
        <v>44</v>
      </c>
      <c r="Q1945" s="1">
        <f t="shared" si="601"/>
        <v>10</v>
      </c>
      <c r="R1945" s="72">
        <f t="shared" si="602"/>
        <v>45594.406944444447</v>
      </c>
      <c r="S1945" s="73">
        <f t="shared" si="603"/>
        <v>1.3555555555576575</v>
      </c>
      <c r="T1945" s="74">
        <f>Table2[[#This Row],[ETA A OFRECIMIENTO]]*24</f>
        <v>32.53333333338378</v>
      </c>
      <c r="U1945" s="1" t="str">
        <f t="shared" si="604"/>
        <v>YES</v>
      </c>
      <c r="V1945" s="73">
        <f t="shared" si="605"/>
        <v>1.4583333333284827</v>
      </c>
      <c r="W1945" s="74">
        <f>Table2[[#This Row],[DEL. AVAILABLE A SLOT]]*24</f>
        <v>34.999999999883585</v>
      </c>
      <c r="X1945" s="1" t="str">
        <f t="shared" si="606"/>
        <v>NO</v>
      </c>
      <c r="Y1945" s="73">
        <f t="shared" si="607"/>
        <v>2.8138888888861402</v>
      </c>
      <c r="Z1945" s="74">
        <f>Table2[[#This Row],[ETA A TIMESLOT]]*24</f>
        <v>67.533333333267365</v>
      </c>
      <c r="AA1945" s="73">
        <f t="shared" si="608"/>
        <v>0</v>
      </c>
      <c r="AB1945" s="73" t="str">
        <f t="shared" si="609"/>
        <v>SI</v>
      </c>
      <c r="AC1945" s="74">
        <f>Table2[[#This Row],[PUNTUALIDAD (H)]]*24</f>
        <v>0</v>
      </c>
      <c r="AD1945" s="73">
        <f t="shared" si="610"/>
        <v>2.8104166666671517</v>
      </c>
      <c r="AE1945" s="74">
        <f>Table2[[#This Row],[ATA TO UNLOADING]]*24</f>
        <v>67.450000000011642</v>
      </c>
      <c r="AF1945" s="74" t="str">
        <f>IF(Table2[[#This Row],[ATA TO UNLOADING 2]]&lt;=48,"YES","NO")</f>
        <v>NO</v>
      </c>
      <c r="AG1945" s="75">
        <f t="shared" si="611"/>
        <v>0.41666666666424135</v>
      </c>
      <c r="AH1945" s="2" t="s">
        <v>42</v>
      </c>
      <c r="AI1945" s="2" t="str">
        <f t="shared" si="612"/>
        <v>MSKU4775373</v>
      </c>
      <c r="AJ1945" s="76" t="str">
        <f t="shared" si="613"/>
        <v>CTU FLEVOKUST BV</v>
      </c>
      <c r="AK1945" s="77">
        <f>IF($M1945="TRUCK",VLOOKUP($AQ1945,Invoicing!$A$17:$B$49,MATCH($AK$1,Invoicing!$A$17:$B$17,0),FALSE),VLOOKUP($AQ1945,Invoicing!$N$17:$O$21,MATCH($AK$1,Invoicing!$N$17:$O$17,0),FALSE))</f>
        <v>380</v>
      </c>
      <c r="AL1945" s="78" t="e">
        <f>VLOOKUP($E1945,Invoicing!$A$1:$H$8,MATCH(TRACKER!$N1948,Invoicing!$A$1:$H$1,0),FALSE)</f>
        <v>#N/A</v>
      </c>
      <c r="AM1945" s="78">
        <v>35</v>
      </c>
      <c r="AN1945" s="78">
        <f t="shared" si="614"/>
        <v>0</v>
      </c>
      <c r="AO1945" s="2">
        <f t="shared" si="615"/>
        <v>2</v>
      </c>
      <c r="AP1945" s="2" t="str">
        <f t="shared" si="616"/>
        <v>WEEK</v>
      </c>
      <c r="AQ1945" s="2" t="str">
        <f t="shared" si="617"/>
        <v>CTU FLEVOKUST BVWEEK</v>
      </c>
      <c r="AR1945" s="71">
        <f t="shared" si="618"/>
        <v>380</v>
      </c>
      <c r="AS1945" s="71">
        <f>VLOOKUP(AJ1945,Invoicing!A:K,10,FALSE)</f>
        <v>0</v>
      </c>
      <c r="AT1945" s="71">
        <f t="shared" si="619"/>
        <v>380</v>
      </c>
    </row>
    <row r="1946" spans="1:46">
      <c r="A1946" s="37" t="s">
        <v>61</v>
      </c>
      <c r="B1946" s="3" t="s">
        <v>38</v>
      </c>
      <c r="C1946" s="11">
        <v>45591.602777777778</v>
      </c>
      <c r="D1946" s="11">
        <v>45591.625</v>
      </c>
      <c r="E1946" s="11" t="s">
        <v>44</v>
      </c>
      <c r="F1946" s="11" t="s">
        <v>40</v>
      </c>
      <c r="G1946" s="3" t="s">
        <v>2123</v>
      </c>
      <c r="H1946" s="3" t="s">
        <v>41</v>
      </c>
      <c r="I1946" s="12">
        <v>45592.541666666664</v>
      </c>
      <c r="J1946" s="12">
        <v>45592.541666666664</v>
      </c>
      <c r="K1946" s="12">
        <v>45592.541666666664</v>
      </c>
      <c r="L1946" s="12">
        <v>45592.564583333333</v>
      </c>
      <c r="M1946" s="12" t="s">
        <v>115</v>
      </c>
      <c r="N1946" s="3" t="s">
        <v>42</v>
      </c>
      <c r="O1946" s="3">
        <v>0</v>
      </c>
      <c r="P1946" s="1">
        <f t="shared" si="600"/>
        <v>43</v>
      </c>
      <c r="Q1946" s="1">
        <f t="shared" si="601"/>
        <v>10</v>
      </c>
      <c r="R1946" s="72">
        <f t="shared" si="602"/>
        <v>45592.541666666664</v>
      </c>
      <c r="S1946" s="73">
        <f t="shared" si="603"/>
        <v>0.93888888888614019</v>
      </c>
      <c r="T1946" s="74">
        <f>Table2[[#This Row],[ETA A OFRECIMIENTO]]*24</f>
        <v>22.533333333267365</v>
      </c>
      <c r="U1946" s="1" t="str">
        <f t="shared" si="604"/>
        <v>YES</v>
      </c>
      <c r="V1946" s="73">
        <f t="shared" si="605"/>
        <v>0</v>
      </c>
      <c r="W1946" s="74">
        <f>Table2[[#This Row],[DEL. AVAILABLE A SLOT]]*24</f>
        <v>0</v>
      </c>
      <c r="X1946" s="1" t="str">
        <f t="shared" si="606"/>
        <v>SI</v>
      </c>
      <c r="Y1946" s="73">
        <f t="shared" si="607"/>
        <v>0.93888888888614019</v>
      </c>
      <c r="Z1946" s="74">
        <f>Table2[[#This Row],[ETA A TIMESLOT]]*24</f>
        <v>22.533333333267365</v>
      </c>
      <c r="AA1946" s="73">
        <f t="shared" si="608"/>
        <v>0</v>
      </c>
      <c r="AB1946" s="73" t="str">
        <f t="shared" si="609"/>
        <v>SI</v>
      </c>
      <c r="AC1946" s="74">
        <f>Table2[[#This Row],[PUNTUALIDAD (H)]]*24</f>
        <v>0</v>
      </c>
      <c r="AD1946" s="73">
        <f t="shared" si="610"/>
        <v>0.96180555555474712</v>
      </c>
      <c r="AE1946" s="74">
        <f>Table2[[#This Row],[ATA TO UNLOADING]]*24</f>
        <v>23.083333333313931</v>
      </c>
      <c r="AF1946" s="74" t="str">
        <f>IF(Table2[[#This Row],[ATA TO UNLOADING 2]]&lt;=48,"YES","NO")</f>
        <v>YES</v>
      </c>
      <c r="AG1946" s="75">
        <f t="shared" si="611"/>
        <v>0.54166666666424135</v>
      </c>
      <c r="AH1946" s="2" t="s">
        <v>42</v>
      </c>
      <c r="AI1946" s="2" t="str">
        <f t="shared" si="612"/>
        <v>HASU4523639</v>
      </c>
      <c r="AJ1946" s="76" t="str">
        <f t="shared" si="613"/>
        <v>MSI</v>
      </c>
      <c r="AK1946" s="77">
        <f>IF($M1946="TRUCK",VLOOKUP($AQ1946,Invoicing!$A$17:$B$49,MATCH($AK$1,Invoicing!$A$17:$B$17,0),FALSE),VLOOKUP($AQ1946,Invoicing!$N$17:$O$21,MATCH($AK$1,Invoicing!$N$17:$O$17,0),FALSE))</f>
        <v>500</v>
      </c>
      <c r="AL1946" s="78" t="e">
        <f>VLOOKUP($E1946,Invoicing!$A$1:$H$8,MATCH(TRACKER!$N1949,Invoicing!$A$1:$H$1,0),FALSE)</f>
        <v>#N/A</v>
      </c>
      <c r="AM1946" s="78">
        <f>VLOOKUP($E1946,Invoicing!$A$1:$H$8,MATCH(TRACKER!$O$1,Invoicing!$A$1:$H$1,0),FALSE)</f>
        <v>50</v>
      </c>
      <c r="AN1946" s="78">
        <f t="shared" si="614"/>
        <v>0</v>
      </c>
      <c r="AO1946" s="2">
        <f t="shared" si="615"/>
        <v>7</v>
      </c>
      <c r="AP1946" s="2" t="str">
        <f t="shared" si="616"/>
        <v>SUNDAY</v>
      </c>
      <c r="AQ1946" s="2" t="str">
        <f t="shared" si="617"/>
        <v>MSISUNDAY</v>
      </c>
      <c r="AR1946" s="71">
        <f t="shared" si="618"/>
        <v>500</v>
      </c>
      <c r="AS1946" s="71">
        <f>VLOOKUP(AJ1946,Invoicing!A:K,10,FALSE)</f>
        <v>25</v>
      </c>
      <c r="AT1946" s="71">
        <f t="shared" si="619"/>
        <v>525</v>
      </c>
    </row>
    <row r="1947" spans="1:46">
      <c r="A1947" s="37" t="s">
        <v>61</v>
      </c>
      <c r="B1947" s="3" t="s">
        <v>38</v>
      </c>
      <c r="C1947" s="11">
        <v>45591.602777777778</v>
      </c>
      <c r="D1947" s="11">
        <v>45591.625</v>
      </c>
      <c r="E1947" s="11" t="s">
        <v>45</v>
      </c>
      <c r="F1947" s="11" t="s">
        <v>40</v>
      </c>
      <c r="G1947" s="3" t="s">
        <v>2124</v>
      </c>
      <c r="H1947" s="3" t="s">
        <v>46</v>
      </c>
      <c r="I1947" s="11">
        <v>45592.958333333336</v>
      </c>
      <c r="J1947" s="12">
        <v>45593.305555555555</v>
      </c>
      <c r="K1947" s="12">
        <v>45593.333333333336</v>
      </c>
      <c r="L1947" s="12">
        <v>45593.305555555555</v>
      </c>
      <c r="M1947" s="61" t="s">
        <v>115</v>
      </c>
      <c r="N1947" s="3" t="s">
        <v>42</v>
      </c>
      <c r="O1947" s="3">
        <v>0</v>
      </c>
      <c r="P1947" s="1">
        <f t="shared" si="600"/>
        <v>44</v>
      </c>
      <c r="Q1947" s="1">
        <f t="shared" si="601"/>
        <v>10</v>
      </c>
      <c r="R1947" s="72">
        <f t="shared" si="602"/>
        <v>45593.305555555555</v>
      </c>
      <c r="S1947" s="73">
        <f t="shared" si="603"/>
        <v>1.3555555555576575</v>
      </c>
      <c r="T1947" s="74">
        <f>Table2[[#This Row],[ETA A OFRECIMIENTO]]*24</f>
        <v>32.53333333338378</v>
      </c>
      <c r="U1947" s="1" t="str">
        <f t="shared" si="604"/>
        <v>YES</v>
      </c>
      <c r="V1947" s="73">
        <f t="shared" si="605"/>
        <v>0.375</v>
      </c>
      <c r="W1947" s="74">
        <f>Table2[[#This Row],[DEL. AVAILABLE A SLOT]]*24</f>
        <v>9</v>
      </c>
      <c r="X1947" s="1" t="str">
        <f t="shared" si="606"/>
        <v>SI</v>
      </c>
      <c r="Y1947" s="73">
        <f t="shared" si="607"/>
        <v>1.7305555555576575</v>
      </c>
      <c r="Z1947" s="74">
        <f>Table2[[#This Row],[ETA A TIMESLOT]]*24</f>
        <v>41.53333333338378</v>
      </c>
      <c r="AA1947" s="73">
        <f t="shared" si="608"/>
        <v>0</v>
      </c>
      <c r="AB1947" s="73" t="str">
        <f t="shared" si="609"/>
        <v>SI</v>
      </c>
      <c r="AC1947" s="74">
        <f>Table2[[#This Row],[PUNTUALIDAD (H)]]*24</f>
        <v>0</v>
      </c>
      <c r="AD1947" s="73">
        <f t="shared" si="610"/>
        <v>1.702777777776646</v>
      </c>
      <c r="AE1947" s="74">
        <f>Table2[[#This Row],[ATA TO UNLOADING]]*24</f>
        <v>40.866666666639503</v>
      </c>
      <c r="AF1947" s="74" t="str">
        <f>IF(Table2[[#This Row],[ATA TO UNLOADING 2]]&lt;=48,"YES","NO")</f>
        <v>YES</v>
      </c>
      <c r="AG1947" s="75">
        <f t="shared" si="611"/>
        <v>0.33333333333575865</v>
      </c>
      <c r="AH1947" s="2" t="s">
        <v>42</v>
      </c>
      <c r="AI1947" s="2" t="str">
        <f t="shared" si="612"/>
        <v>HASU4869257</v>
      </c>
      <c r="AJ1947" s="76" t="str">
        <f t="shared" si="613"/>
        <v>OM TRANSPORT</v>
      </c>
      <c r="AK1947" s="77">
        <f>IF($M1947="TRUCK",VLOOKUP($AQ1947,Invoicing!$A$17:$B$49,MATCH($AK$1,Invoicing!$A$17:$B$17,0),FALSE),VLOOKUP($AQ1947,Invoicing!$N$17:$O$21,MATCH($AK$1,Invoicing!$N$17:$O$17,0),FALSE))</f>
        <v>475</v>
      </c>
      <c r="AL1947" s="78" t="e">
        <f>VLOOKUP($E1947,Invoicing!$A$1:$H$8,MATCH(TRACKER!$N1950,Invoicing!$A$1:$H$1,0),FALSE)</f>
        <v>#N/A</v>
      </c>
      <c r="AM1947" s="78">
        <f>VLOOKUP($E1947,Invoicing!$A$1:$H$8,MATCH(TRACKER!$O$1,Invoicing!$A$1:$H$1,0),FALSE)</f>
        <v>50</v>
      </c>
      <c r="AN1947" s="78">
        <f t="shared" si="614"/>
        <v>0</v>
      </c>
      <c r="AO1947" s="2">
        <f t="shared" si="615"/>
        <v>1</v>
      </c>
      <c r="AP1947" s="2" t="str">
        <f t="shared" si="616"/>
        <v>WEEK</v>
      </c>
      <c r="AQ1947" s="2" t="str">
        <f t="shared" si="617"/>
        <v>OM TRANSPORTWEEK</v>
      </c>
      <c r="AR1947" s="71">
        <f t="shared" si="618"/>
        <v>475</v>
      </c>
      <c r="AS1947" s="71">
        <f>VLOOKUP(AJ1947,Invoicing!A:K,10,FALSE)</f>
        <v>25</v>
      </c>
      <c r="AT1947" s="71">
        <f t="shared" si="619"/>
        <v>500</v>
      </c>
    </row>
    <row r="1948" spans="1:46">
      <c r="A1948" s="37" t="s">
        <v>61</v>
      </c>
      <c r="B1948" s="3" t="s">
        <v>38</v>
      </c>
      <c r="C1948" s="11">
        <v>45591.602777777778</v>
      </c>
      <c r="D1948" s="11">
        <v>45591.625</v>
      </c>
      <c r="E1948" s="11" t="s">
        <v>45</v>
      </c>
      <c r="F1948" s="11" t="s">
        <v>40</v>
      </c>
      <c r="G1948" s="3" t="s">
        <v>2125</v>
      </c>
      <c r="H1948" s="3" t="s">
        <v>46</v>
      </c>
      <c r="I1948" s="11">
        <v>45592.958333333336</v>
      </c>
      <c r="J1948" s="12">
        <v>45593.600694444445</v>
      </c>
      <c r="K1948" s="12">
        <v>45593.625</v>
      </c>
      <c r="L1948" s="12">
        <v>45593.600694444445</v>
      </c>
      <c r="M1948" s="61" t="s">
        <v>115</v>
      </c>
      <c r="N1948" s="3" t="s">
        <v>42</v>
      </c>
      <c r="O1948" s="3">
        <v>0</v>
      </c>
      <c r="P1948" s="1">
        <f t="shared" si="600"/>
        <v>44</v>
      </c>
      <c r="Q1948" s="1">
        <f t="shared" si="601"/>
        <v>10</v>
      </c>
      <c r="R1948" s="72">
        <f t="shared" si="602"/>
        <v>45593.600694444445</v>
      </c>
      <c r="S1948" s="73">
        <f t="shared" si="603"/>
        <v>1.3555555555576575</v>
      </c>
      <c r="T1948" s="74">
        <f>Table2[[#This Row],[ETA A OFRECIMIENTO]]*24</f>
        <v>32.53333333338378</v>
      </c>
      <c r="U1948" s="1" t="str">
        <f t="shared" si="604"/>
        <v>YES</v>
      </c>
      <c r="V1948" s="73">
        <f t="shared" si="605"/>
        <v>0.66666666666424135</v>
      </c>
      <c r="W1948" s="74">
        <f>Table2[[#This Row],[DEL. AVAILABLE A SLOT]]*24</f>
        <v>15.999999999941792</v>
      </c>
      <c r="X1948" s="1" t="str">
        <f t="shared" si="606"/>
        <v>SI</v>
      </c>
      <c r="Y1948" s="73">
        <f t="shared" si="607"/>
        <v>2.0222222222218988</v>
      </c>
      <c r="Z1948" s="74">
        <f>Table2[[#This Row],[ETA A TIMESLOT]]*24</f>
        <v>48.533333333325572</v>
      </c>
      <c r="AA1948" s="73">
        <f t="shared" si="608"/>
        <v>0</v>
      </c>
      <c r="AB1948" s="73" t="str">
        <f t="shared" si="609"/>
        <v>SI</v>
      </c>
      <c r="AC1948" s="74">
        <f>Table2[[#This Row],[PUNTUALIDAD (H)]]*24</f>
        <v>0</v>
      </c>
      <c r="AD1948" s="73">
        <f t="shared" si="610"/>
        <v>1.9979166666671517</v>
      </c>
      <c r="AE1948" s="74">
        <f>Table2[[#This Row],[ATA TO UNLOADING]]*24</f>
        <v>47.950000000011642</v>
      </c>
      <c r="AF1948" s="74" t="str">
        <f>IF(Table2[[#This Row],[ATA TO UNLOADING 2]]&lt;=48,"YES","NO")</f>
        <v>YES</v>
      </c>
      <c r="AG1948" s="75">
        <f t="shared" si="611"/>
        <v>0.625</v>
      </c>
      <c r="AH1948" s="2" t="s">
        <v>42</v>
      </c>
      <c r="AI1948" s="2" t="str">
        <f t="shared" si="612"/>
        <v>MAEU9165375</v>
      </c>
      <c r="AJ1948" s="76" t="str">
        <f t="shared" si="613"/>
        <v>OM TRANSPORT</v>
      </c>
      <c r="AK1948" s="77">
        <f>IF($M1948="TRUCK",VLOOKUP($AQ1948,Invoicing!$A$17:$B$49,MATCH($AK$1,Invoicing!$A$17:$B$17,0),FALSE),VLOOKUP($AQ1948,Invoicing!$N$17:$O$21,MATCH($AK$1,Invoicing!$N$17:$O$17,0),FALSE))</f>
        <v>475</v>
      </c>
      <c r="AL1948" s="78" t="e">
        <f>VLOOKUP($E1948,Invoicing!$A$1:$H$8,MATCH(TRACKER!$N1951,Invoicing!$A$1:$H$1,0),FALSE)</f>
        <v>#N/A</v>
      </c>
      <c r="AM1948" s="78">
        <f>VLOOKUP($E1948,Invoicing!$A$1:$H$8,MATCH(TRACKER!$O$1,Invoicing!$A$1:$H$1,0),FALSE)</f>
        <v>50</v>
      </c>
      <c r="AN1948" s="78">
        <f t="shared" si="614"/>
        <v>0</v>
      </c>
      <c r="AO1948" s="2">
        <f t="shared" si="615"/>
        <v>1</v>
      </c>
      <c r="AP1948" s="2" t="str">
        <f t="shared" si="616"/>
        <v>WEEK</v>
      </c>
      <c r="AQ1948" s="2" t="str">
        <f t="shared" si="617"/>
        <v>OM TRANSPORTWEEK</v>
      </c>
      <c r="AR1948" s="71">
        <f t="shared" si="618"/>
        <v>475</v>
      </c>
      <c r="AS1948" s="71">
        <f>VLOOKUP(AJ1948,Invoicing!A:K,10,FALSE)</f>
        <v>25</v>
      </c>
      <c r="AT1948" s="71">
        <f t="shared" si="619"/>
        <v>500</v>
      </c>
    </row>
    <row r="1949" spans="1:46">
      <c r="A1949" s="37" t="s">
        <v>61</v>
      </c>
      <c r="B1949" s="3" t="s">
        <v>38</v>
      </c>
      <c r="C1949" s="11">
        <v>45591.602777777778</v>
      </c>
      <c r="D1949" s="11">
        <v>45591.625</v>
      </c>
      <c r="E1949" s="11" t="s">
        <v>49</v>
      </c>
      <c r="F1949" s="11" t="s">
        <v>40</v>
      </c>
      <c r="G1949" s="3" t="s">
        <v>2126</v>
      </c>
      <c r="H1949" s="3" t="s">
        <v>41</v>
      </c>
      <c r="I1949" s="11">
        <v>45592.958333333336</v>
      </c>
      <c r="J1949" s="12">
        <v>45594.476388888892</v>
      </c>
      <c r="K1949" s="12">
        <v>45594.5</v>
      </c>
      <c r="L1949" s="12">
        <v>45594.480555555558</v>
      </c>
      <c r="M1949" s="12" t="s">
        <v>12</v>
      </c>
      <c r="N1949" s="3" t="s">
        <v>42</v>
      </c>
      <c r="O1949" s="3">
        <v>2</v>
      </c>
      <c r="P1949" s="1">
        <f t="shared" si="600"/>
        <v>44</v>
      </c>
      <c r="Q1949" s="1">
        <f t="shared" si="601"/>
        <v>10</v>
      </c>
      <c r="R1949" s="72">
        <f t="shared" si="602"/>
        <v>45594.476388888892</v>
      </c>
      <c r="S1949" s="73">
        <f t="shared" si="603"/>
        <v>1.3555555555576575</v>
      </c>
      <c r="T1949" s="74">
        <f>Table2[[#This Row],[ETA A OFRECIMIENTO]]*24</f>
        <v>32.53333333338378</v>
      </c>
      <c r="U1949" s="1" t="str">
        <f t="shared" si="604"/>
        <v>YES</v>
      </c>
      <c r="V1949" s="73">
        <f t="shared" si="605"/>
        <v>1.5416666666642413</v>
      </c>
      <c r="W1949" s="74">
        <f>Table2[[#This Row],[DEL. AVAILABLE A SLOT]]*24</f>
        <v>36.999999999941792</v>
      </c>
      <c r="X1949" s="1" t="str">
        <f t="shared" si="606"/>
        <v>NO</v>
      </c>
      <c r="Y1949" s="73">
        <f t="shared" si="607"/>
        <v>2.8972222222218988</v>
      </c>
      <c r="Z1949" s="74">
        <f>Table2[[#This Row],[ETA A TIMESLOT]]*24</f>
        <v>69.533333333325572</v>
      </c>
      <c r="AA1949" s="73">
        <f t="shared" si="608"/>
        <v>0</v>
      </c>
      <c r="AB1949" s="73" t="str">
        <f t="shared" si="609"/>
        <v>SI</v>
      </c>
      <c r="AC1949" s="74">
        <f>Table2[[#This Row],[PUNTUALIDAD (H)]]*24</f>
        <v>0</v>
      </c>
      <c r="AD1949" s="73">
        <f t="shared" si="610"/>
        <v>2.8777777777795563</v>
      </c>
      <c r="AE1949" s="74">
        <f>Table2[[#This Row],[ATA TO UNLOADING]]*24</f>
        <v>69.066666666709352</v>
      </c>
      <c r="AF1949" s="74" t="str">
        <f>IF(Table2[[#This Row],[ATA TO UNLOADING 2]]&lt;=48,"YES","NO")</f>
        <v>NO</v>
      </c>
      <c r="AG1949" s="75">
        <f t="shared" si="611"/>
        <v>0.5</v>
      </c>
      <c r="AH1949" s="2" t="s">
        <v>42</v>
      </c>
      <c r="AI1949" s="2" t="str">
        <f t="shared" si="612"/>
        <v>CAAU7927405</v>
      </c>
      <c r="AJ1949" s="76" t="str">
        <f t="shared" si="613"/>
        <v>CTU FLEVOKUST BV</v>
      </c>
      <c r="AK1949" s="77">
        <f>IF($M1949="TRUCK",VLOOKUP($AQ1949,Invoicing!$A$17:$B$49,MATCH($AK$1,Invoicing!$A$17:$B$17,0),FALSE),VLOOKUP($AQ1949,Invoicing!$N$17:$O$21,MATCH($AK$1,Invoicing!$N$17:$O$17,0),FALSE))</f>
        <v>380</v>
      </c>
      <c r="AL1949" s="78" t="e">
        <f>VLOOKUP($E1949,Invoicing!$A$1:$H$8,MATCH(TRACKER!$N1952,Invoicing!$A$1:$H$1,0),FALSE)</f>
        <v>#N/A</v>
      </c>
      <c r="AM1949" s="78">
        <v>35</v>
      </c>
      <c r="AN1949" s="78">
        <f t="shared" si="614"/>
        <v>70</v>
      </c>
      <c r="AO1949" s="2">
        <f t="shared" si="615"/>
        <v>2</v>
      </c>
      <c r="AP1949" s="2" t="str">
        <f t="shared" si="616"/>
        <v>WEEK</v>
      </c>
      <c r="AQ1949" s="2" t="str">
        <f t="shared" si="617"/>
        <v>CTU FLEVOKUST BVWEEK</v>
      </c>
      <c r="AR1949" s="71">
        <f t="shared" si="618"/>
        <v>450</v>
      </c>
      <c r="AS1949" s="71">
        <f>VLOOKUP(AJ1949,Invoicing!A:K,10,FALSE)</f>
        <v>0</v>
      </c>
      <c r="AT1949" s="71">
        <f t="shared" si="619"/>
        <v>450</v>
      </c>
    </row>
    <row r="1950" spans="1:46">
      <c r="A1950" s="37" t="s">
        <v>61</v>
      </c>
      <c r="B1950" s="3" t="s">
        <v>38</v>
      </c>
      <c r="C1950" s="11">
        <v>45591.602777777778</v>
      </c>
      <c r="D1950" s="11">
        <v>45591.625</v>
      </c>
      <c r="E1950" s="11" t="s">
        <v>44</v>
      </c>
      <c r="F1950" s="11" t="s">
        <v>40</v>
      </c>
      <c r="G1950" s="3" t="s">
        <v>2127</v>
      </c>
      <c r="H1950" s="3" t="s">
        <v>2821</v>
      </c>
      <c r="I1950" s="11">
        <v>45592.958333333336</v>
      </c>
      <c r="J1950" s="12">
        <v>45592.958333333336</v>
      </c>
      <c r="K1950" s="12">
        <v>45592.958333333336</v>
      </c>
      <c r="L1950" s="12">
        <v>45592.961805555555</v>
      </c>
      <c r="M1950" s="12" t="s">
        <v>115</v>
      </c>
      <c r="N1950" s="3" t="s">
        <v>42</v>
      </c>
      <c r="O1950" s="3">
        <v>0</v>
      </c>
      <c r="P1950" s="1">
        <f t="shared" si="600"/>
        <v>43</v>
      </c>
      <c r="Q1950" s="1">
        <f t="shared" si="601"/>
        <v>10</v>
      </c>
      <c r="R1950" s="72">
        <f t="shared" si="602"/>
        <v>45592.958333333336</v>
      </c>
      <c r="S1950" s="73">
        <f t="shared" si="603"/>
        <v>1.3555555555576575</v>
      </c>
      <c r="T1950" s="74">
        <f>Table2[[#This Row],[ETA A OFRECIMIENTO]]*24</f>
        <v>32.53333333338378</v>
      </c>
      <c r="U1950" s="1" t="str">
        <f t="shared" si="604"/>
        <v>YES</v>
      </c>
      <c r="V1950" s="73">
        <f t="shared" si="605"/>
        <v>0</v>
      </c>
      <c r="W1950" s="74">
        <f>Table2[[#This Row],[DEL. AVAILABLE A SLOT]]*24</f>
        <v>0</v>
      </c>
      <c r="X1950" s="1" t="str">
        <f t="shared" si="606"/>
        <v>SI</v>
      </c>
      <c r="Y1950" s="73">
        <f t="shared" si="607"/>
        <v>1.3555555555576575</v>
      </c>
      <c r="Z1950" s="74">
        <f>Table2[[#This Row],[ETA A TIMESLOT]]*24</f>
        <v>32.53333333338378</v>
      </c>
      <c r="AA1950" s="73">
        <f t="shared" si="608"/>
        <v>0</v>
      </c>
      <c r="AB1950" s="73" t="str">
        <f t="shared" si="609"/>
        <v>SI</v>
      </c>
      <c r="AC1950" s="74">
        <f>Table2[[#This Row],[PUNTUALIDAD (H)]]*24</f>
        <v>0</v>
      </c>
      <c r="AD1950" s="73">
        <f t="shared" si="610"/>
        <v>1.359027777776646</v>
      </c>
      <c r="AE1950" s="74">
        <f>Table2[[#This Row],[ATA TO UNLOADING]]*24</f>
        <v>32.616666666639503</v>
      </c>
      <c r="AF1950" s="74" t="str">
        <f>IF(Table2[[#This Row],[ATA TO UNLOADING 2]]&lt;=48,"YES","NO")</f>
        <v>YES</v>
      </c>
      <c r="AG1950" s="75">
        <f t="shared" si="611"/>
        <v>0.95833333333575865</v>
      </c>
      <c r="AH1950" s="2" t="s">
        <v>24</v>
      </c>
      <c r="AI1950" s="2" t="str">
        <f t="shared" si="612"/>
        <v>MAEU9192200</v>
      </c>
      <c r="AJ1950" s="76" t="str">
        <f t="shared" si="613"/>
        <v>MSI</v>
      </c>
      <c r="AK1950" s="77">
        <f>IF($M1950="TRUCK",VLOOKUP($AQ1950,Invoicing!$A$17:$B$49,MATCH($AK$1,Invoicing!$A$17:$B$17,0),FALSE),VLOOKUP($AQ1950,Invoicing!$N$17:$O$21,MATCH($AK$1,Invoicing!$N$17:$O$17,0),FALSE))</f>
        <v>530</v>
      </c>
      <c r="AL1950" s="78" t="e">
        <f>VLOOKUP($E1950,Invoicing!$A$1:$H$8,MATCH(TRACKER!$N1953,Invoicing!$A$1:$H$1,0),FALSE)</f>
        <v>#N/A</v>
      </c>
      <c r="AM1950" s="78">
        <f>VLOOKUP($E1950,Invoicing!$A$1:$H$8,MATCH(TRACKER!$O$1,Invoicing!$A$1:$H$1,0),FALSE)</f>
        <v>50</v>
      </c>
      <c r="AN1950" s="78">
        <f t="shared" si="614"/>
        <v>0</v>
      </c>
      <c r="AO1950" s="2">
        <f t="shared" si="615"/>
        <v>7</v>
      </c>
      <c r="AP1950" s="2" t="str">
        <f t="shared" si="616"/>
        <v>NIGHT</v>
      </c>
      <c r="AQ1950" s="2" t="str">
        <f t="shared" si="617"/>
        <v>MSINIGHT</v>
      </c>
      <c r="AR1950" s="71">
        <f t="shared" si="618"/>
        <v>530</v>
      </c>
      <c r="AS1950" s="71">
        <f>VLOOKUP(AJ1950,Invoicing!A:K,10,FALSE)</f>
        <v>25</v>
      </c>
      <c r="AT1950" s="71">
        <f t="shared" si="619"/>
        <v>555</v>
      </c>
    </row>
    <row r="1951" spans="1:46">
      <c r="A1951" s="37" t="s">
        <v>61</v>
      </c>
      <c r="B1951" s="3" t="s">
        <v>38</v>
      </c>
      <c r="C1951" s="11">
        <v>45591.602777777778</v>
      </c>
      <c r="D1951" s="11">
        <v>45591.625</v>
      </c>
      <c r="E1951" s="11" t="s">
        <v>49</v>
      </c>
      <c r="F1951" s="11" t="s">
        <v>40</v>
      </c>
      <c r="G1951" s="3" t="s">
        <v>2128</v>
      </c>
      <c r="H1951" s="3" t="s">
        <v>41</v>
      </c>
      <c r="I1951" s="11">
        <v>45592.958333333336</v>
      </c>
      <c r="J1951" s="12">
        <v>45594.461805555555</v>
      </c>
      <c r="K1951" s="12">
        <v>45594.5</v>
      </c>
      <c r="L1951" s="12">
        <v>45594.482638888891</v>
      </c>
      <c r="M1951" s="12" t="s">
        <v>12</v>
      </c>
      <c r="N1951" s="3" t="s">
        <v>42</v>
      </c>
      <c r="O1951" s="3">
        <v>0</v>
      </c>
      <c r="P1951" s="1">
        <f t="shared" si="600"/>
        <v>44</v>
      </c>
      <c r="Q1951" s="1">
        <f t="shared" si="601"/>
        <v>10</v>
      </c>
      <c r="R1951" s="72">
        <f t="shared" si="602"/>
        <v>45594.461805555555</v>
      </c>
      <c r="S1951" s="73">
        <f t="shared" si="603"/>
        <v>1.3555555555576575</v>
      </c>
      <c r="T1951" s="74">
        <f>Table2[[#This Row],[ETA A OFRECIMIENTO]]*24</f>
        <v>32.53333333338378</v>
      </c>
      <c r="U1951" s="1" t="str">
        <f t="shared" si="604"/>
        <v>YES</v>
      </c>
      <c r="V1951" s="73">
        <f t="shared" si="605"/>
        <v>1.5416666666642413</v>
      </c>
      <c r="W1951" s="74">
        <f>Table2[[#This Row],[DEL. AVAILABLE A SLOT]]*24</f>
        <v>36.999999999941792</v>
      </c>
      <c r="X1951" s="1" t="str">
        <f t="shared" si="606"/>
        <v>NO</v>
      </c>
      <c r="Y1951" s="73">
        <f t="shared" si="607"/>
        <v>2.8972222222218988</v>
      </c>
      <c r="Z1951" s="74">
        <f>Table2[[#This Row],[ETA A TIMESLOT]]*24</f>
        <v>69.533333333325572</v>
      </c>
      <c r="AA1951" s="73">
        <f t="shared" si="608"/>
        <v>0</v>
      </c>
      <c r="AB1951" s="73" t="str">
        <f t="shared" si="609"/>
        <v>SI</v>
      </c>
      <c r="AC1951" s="74">
        <f>Table2[[#This Row],[PUNTUALIDAD (H)]]*24</f>
        <v>0</v>
      </c>
      <c r="AD1951" s="73">
        <f t="shared" si="610"/>
        <v>2.8798611111124046</v>
      </c>
      <c r="AE1951" s="74">
        <f>Table2[[#This Row],[ATA TO UNLOADING]]*24</f>
        <v>69.116666666697711</v>
      </c>
      <c r="AF1951" s="74" t="str">
        <f>IF(Table2[[#This Row],[ATA TO UNLOADING 2]]&lt;=48,"YES","NO")</f>
        <v>NO</v>
      </c>
      <c r="AG1951" s="75">
        <f t="shared" si="611"/>
        <v>0.5</v>
      </c>
      <c r="AH1951" s="2" t="s">
        <v>42</v>
      </c>
      <c r="AI1951" s="2" t="str">
        <f t="shared" si="612"/>
        <v>MSKU1044457</v>
      </c>
      <c r="AJ1951" s="76" t="str">
        <f t="shared" si="613"/>
        <v>CTU FLEVOKUST BV</v>
      </c>
      <c r="AK1951" s="77">
        <f>IF($M1951="TRUCK",VLOOKUP($AQ1951,Invoicing!$A$17:$B$49,MATCH($AK$1,Invoicing!$A$17:$B$17,0),FALSE),VLOOKUP($AQ1951,Invoicing!$N$17:$O$21,MATCH($AK$1,Invoicing!$N$17:$O$17,0),FALSE))</f>
        <v>380</v>
      </c>
      <c r="AL1951" s="78" t="e">
        <f>VLOOKUP($E1951,Invoicing!$A$1:$H$8,MATCH(TRACKER!$N1954,Invoicing!$A$1:$H$1,0),FALSE)</f>
        <v>#N/A</v>
      </c>
      <c r="AM1951" s="78">
        <v>35</v>
      </c>
      <c r="AN1951" s="78">
        <f t="shared" si="614"/>
        <v>0</v>
      </c>
      <c r="AO1951" s="2">
        <f t="shared" si="615"/>
        <v>2</v>
      </c>
      <c r="AP1951" s="2" t="str">
        <f t="shared" si="616"/>
        <v>WEEK</v>
      </c>
      <c r="AQ1951" s="2" t="str">
        <f t="shared" si="617"/>
        <v>CTU FLEVOKUST BVWEEK</v>
      </c>
      <c r="AR1951" s="71">
        <f t="shared" si="618"/>
        <v>380</v>
      </c>
      <c r="AS1951" s="71">
        <f>VLOOKUP(AJ1951,Invoicing!A:K,10,FALSE)</f>
        <v>0</v>
      </c>
      <c r="AT1951" s="71">
        <f t="shared" si="619"/>
        <v>380</v>
      </c>
    </row>
    <row r="1952" spans="1:46">
      <c r="A1952" s="37" t="s">
        <v>61</v>
      </c>
      <c r="B1952" s="3" t="s">
        <v>38</v>
      </c>
      <c r="C1952" s="11">
        <v>45591.602777777778</v>
      </c>
      <c r="D1952" s="11">
        <v>45591.625</v>
      </c>
      <c r="E1952" s="11" t="s">
        <v>44</v>
      </c>
      <c r="F1952" s="11" t="s">
        <v>40</v>
      </c>
      <c r="G1952" s="3" t="s">
        <v>2129</v>
      </c>
      <c r="H1952" s="3" t="s">
        <v>41</v>
      </c>
      <c r="I1952" s="11">
        <v>45592.958333333336</v>
      </c>
      <c r="J1952" s="12">
        <v>45593.840277777781</v>
      </c>
      <c r="K1952" s="12">
        <v>45593.875</v>
      </c>
      <c r="L1952" s="12">
        <v>45593.897916666669</v>
      </c>
      <c r="M1952" s="61" t="s">
        <v>115</v>
      </c>
      <c r="N1952" s="3" t="s">
        <v>42</v>
      </c>
      <c r="O1952" s="3">
        <v>0</v>
      </c>
      <c r="P1952" s="1">
        <f t="shared" si="600"/>
        <v>44</v>
      </c>
      <c r="Q1952" s="1">
        <f t="shared" si="601"/>
        <v>10</v>
      </c>
      <c r="R1952" s="72">
        <f t="shared" si="602"/>
        <v>45593.840277777781</v>
      </c>
      <c r="S1952" s="73">
        <f t="shared" si="603"/>
        <v>1.3555555555576575</v>
      </c>
      <c r="T1952" s="74">
        <f>Table2[[#This Row],[ETA A OFRECIMIENTO]]*24</f>
        <v>32.53333333338378</v>
      </c>
      <c r="U1952" s="1" t="str">
        <f t="shared" si="604"/>
        <v>YES</v>
      </c>
      <c r="V1952" s="73">
        <f t="shared" si="605"/>
        <v>0.91666666666424135</v>
      </c>
      <c r="W1952" s="74">
        <f>Table2[[#This Row],[DEL. AVAILABLE A SLOT]]*24</f>
        <v>21.999999999941792</v>
      </c>
      <c r="X1952" s="1" t="str">
        <f t="shared" si="606"/>
        <v>SI</v>
      </c>
      <c r="Y1952" s="73">
        <f t="shared" si="607"/>
        <v>2.2722222222218988</v>
      </c>
      <c r="Z1952" s="74">
        <f>Table2[[#This Row],[ETA A TIMESLOT]]*24</f>
        <v>54.533333333325572</v>
      </c>
      <c r="AA1952" s="73">
        <f t="shared" si="608"/>
        <v>0</v>
      </c>
      <c r="AB1952" s="73" t="str">
        <f t="shared" si="609"/>
        <v>SI</v>
      </c>
      <c r="AC1952" s="74">
        <f>Table2[[#This Row],[PUNTUALIDAD (H)]]*24</f>
        <v>0</v>
      </c>
      <c r="AD1952" s="73">
        <f t="shared" si="610"/>
        <v>2.2951388888905058</v>
      </c>
      <c r="AE1952" s="74">
        <f>Table2[[#This Row],[ATA TO UNLOADING]]*24</f>
        <v>55.083333333372138</v>
      </c>
      <c r="AF1952" s="74" t="str">
        <f>IF(Table2[[#This Row],[ATA TO UNLOADING 2]]&lt;=48,"YES","NO")</f>
        <v>NO</v>
      </c>
      <c r="AG1952" s="75">
        <f t="shared" si="611"/>
        <v>0.875</v>
      </c>
      <c r="AH1952" s="2" t="s">
        <v>24</v>
      </c>
      <c r="AI1952" s="2" t="str">
        <f t="shared" si="612"/>
        <v>MAEU9194877</v>
      </c>
      <c r="AJ1952" s="76" t="str">
        <f t="shared" si="613"/>
        <v>MSI</v>
      </c>
      <c r="AK1952" s="77">
        <f>IF($M1952="TRUCK",VLOOKUP($AQ1952,Invoicing!$A$17:$B$49,MATCH($AK$1,Invoicing!$A$17:$B$17,0),FALSE),VLOOKUP($AQ1952,Invoicing!$N$17:$O$21,MATCH($AK$1,Invoicing!$N$17:$O$17,0),FALSE))</f>
        <v>530</v>
      </c>
      <c r="AL1952" s="78" t="e">
        <f>VLOOKUP($E1952,Invoicing!$A$1:$H$8,MATCH(TRACKER!$N1955,Invoicing!$A$1:$H$1,0),FALSE)</f>
        <v>#N/A</v>
      </c>
      <c r="AM1952" s="78">
        <f>VLOOKUP($E1952,Invoicing!$A$1:$H$8,MATCH(TRACKER!$O$1,Invoicing!$A$1:$H$1,0),FALSE)</f>
        <v>50</v>
      </c>
      <c r="AN1952" s="78">
        <f t="shared" si="614"/>
        <v>0</v>
      </c>
      <c r="AO1952" s="2">
        <f t="shared" si="615"/>
        <v>1</v>
      </c>
      <c r="AP1952" s="2" t="str">
        <f t="shared" si="616"/>
        <v>NIGHT</v>
      </c>
      <c r="AQ1952" s="2" t="str">
        <f t="shared" si="617"/>
        <v>MSINIGHT</v>
      </c>
      <c r="AR1952" s="71">
        <f t="shared" si="618"/>
        <v>530</v>
      </c>
      <c r="AS1952" s="71">
        <f>VLOOKUP(AJ1952,Invoicing!A:K,10,FALSE)</f>
        <v>25</v>
      </c>
      <c r="AT1952" s="71">
        <f t="shared" si="619"/>
        <v>555</v>
      </c>
    </row>
    <row r="1953" spans="1:46">
      <c r="A1953" s="37" t="s">
        <v>61</v>
      </c>
      <c r="B1953" s="3" t="s">
        <v>38</v>
      </c>
      <c r="C1953" s="11">
        <v>45591.602777777778</v>
      </c>
      <c r="D1953" s="11">
        <v>45591.625</v>
      </c>
      <c r="E1953" s="11" t="s">
        <v>49</v>
      </c>
      <c r="F1953" s="11" t="s">
        <v>40</v>
      </c>
      <c r="G1953" s="3" t="s">
        <v>2130</v>
      </c>
      <c r="H1953" s="3" t="s">
        <v>41</v>
      </c>
      <c r="I1953" s="11">
        <v>45592.958333333336</v>
      </c>
      <c r="J1953" s="12">
        <v>45594.542361111111</v>
      </c>
      <c r="K1953" s="12">
        <v>45594.583333333336</v>
      </c>
      <c r="L1953" s="12">
        <v>45594.55</v>
      </c>
      <c r="M1953" s="12" t="s">
        <v>12</v>
      </c>
      <c r="N1953" s="3" t="s">
        <v>42</v>
      </c>
      <c r="O1953" s="3">
        <v>0</v>
      </c>
      <c r="P1953" s="1">
        <f t="shared" si="600"/>
        <v>44</v>
      </c>
      <c r="Q1953" s="1">
        <f t="shared" si="601"/>
        <v>10</v>
      </c>
      <c r="R1953" s="72">
        <f t="shared" si="602"/>
        <v>45594.542361111111</v>
      </c>
      <c r="S1953" s="73">
        <f t="shared" si="603"/>
        <v>1.3555555555576575</v>
      </c>
      <c r="T1953" s="74">
        <f>Table2[[#This Row],[ETA A OFRECIMIENTO]]*24</f>
        <v>32.53333333338378</v>
      </c>
      <c r="U1953" s="1" t="str">
        <f t="shared" si="604"/>
        <v>YES</v>
      </c>
      <c r="V1953" s="73">
        <f t="shared" si="605"/>
        <v>1.625</v>
      </c>
      <c r="W1953" s="74">
        <f>Table2[[#This Row],[DEL. AVAILABLE A SLOT]]*24</f>
        <v>39</v>
      </c>
      <c r="X1953" s="1" t="str">
        <f t="shared" si="606"/>
        <v>NO</v>
      </c>
      <c r="Y1953" s="73">
        <f t="shared" si="607"/>
        <v>2.9805555555576575</v>
      </c>
      <c r="Z1953" s="74">
        <f>Table2[[#This Row],[ETA A TIMESLOT]]*24</f>
        <v>71.53333333338378</v>
      </c>
      <c r="AA1953" s="73">
        <f t="shared" si="608"/>
        <v>0</v>
      </c>
      <c r="AB1953" s="73" t="str">
        <f t="shared" si="609"/>
        <v>SI</v>
      </c>
      <c r="AC1953" s="74">
        <f>Table2[[#This Row],[PUNTUALIDAD (H)]]*24</f>
        <v>0</v>
      </c>
      <c r="AD1953" s="73">
        <f t="shared" si="610"/>
        <v>2.9472222222248092</v>
      </c>
      <c r="AE1953" s="74">
        <f>Table2[[#This Row],[ATA TO UNLOADING]]*24</f>
        <v>70.733333333395422</v>
      </c>
      <c r="AF1953" s="74" t="str">
        <f>IF(Table2[[#This Row],[ATA TO UNLOADING 2]]&lt;=48,"YES","NO")</f>
        <v>NO</v>
      </c>
      <c r="AG1953" s="75">
        <f t="shared" si="611"/>
        <v>0.58333333333575865</v>
      </c>
      <c r="AH1953" s="2" t="s">
        <v>42</v>
      </c>
      <c r="AI1953" s="2" t="str">
        <f t="shared" si="612"/>
        <v>MSKU8992593</v>
      </c>
      <c r="AJ1953" s="76" t="str">
        <f t="shared" si="613"/>
        <v>CTU FLEVOKUST BV</v>
      </c>
      <c r="AK1953" s="77">
        <f>IF($M1953="TRUCK",VLOOKUP($AQ1953,Invoicing!$A$17:$B$49,MATCH($AK$1,Invoicing!$A$17:$B$17,0),FALSE),VLOOKUP($AQ1953,Invoicing!$N$17:$O$21,MATCH($AK$1,Invoicing!$N$17:$O$17,0),FALSE))</f>
        <v>380</v>
      </c>
      <c r="AL1953" s="78" t="e">
        <f>VLOOKUP($E1953,Invoicing!$A$1:$H$8,MATCH(TRACKER!$N1956,Invoicing!$A$1:$H$1,0),FALSE)</f>
        <v>#N/A</v>
      </c>
      <c r="AM1953" s="78">
        <v>35</v>
      </c>
      <c r="AN1953" s="78">
        <f t="shared" si="614"/>
        <v>0</v>
      </c>
      <c r="AO1953" s="2">
        <f t="shared" si="615"/>
        <v>2</v>
      </c>
      <c r="AP1953" s="2" t="str">
        <f t="shared" si="616"/>
        <v>WEEK</v>
      </c>
      <c r="AQ1953" s="2" t="str">
        <f t="shared" si="617"/>
        <v>CTU FLEVOKUST BVWEEK</v>
      </c>
      <c r="AR1953" s="71">
        <f t="shared" si="618"/>
        <v>380</v>
      </c>
      <c r="AS1953" s="71">
        <f>VLOOKUP(AJ1953,Invoicing!A:K,10,FALSE)</f>
        <v>0</v>
      </c>
      <c r="AT1953" s="71">
        <f t="shared" si="619"/>
        <v>380</v>
      </c>
    </row>
    <row r="1954" spans="1:46">
      <c r="A1954" s="37" t="s">
        <v>61</v>
      </c>
      <c r="B1954" s="3" t="s">
        <v>38</v>
      </c>
      <c r="C1954" s="11">
        <v>45591.602777777778</v>
      </c>
      <c r="D1954" s="11">
        <v>45591.625</v>
      </c>
      <c r="E1954" s="11" t="s">
        <v>49</v>
      </c>
      <c r="F1954" s="11" t="s">
        <v>40</v>
      </c>
      <c r="G1954" s="3" t="s">
        <v>2131</v>
      </c>
      <c r="H1954" s="3" t="s">
        <v>41</v>
      </c>
      <c r="I1954" s="11">
        <v>45592.958333333336</v>
      </c>
      <c r="J1954" s="12">
        <v>45594.563888888886</v>
      </c>
      <c r="K1954" s="12">
        <v>45594.583333333336</v>
      </c>
      <c r="L1954" s="12">
        <v>45594.565972222219</v>
      </c>
      <c r="M1954" s="61" t="s">
        <v>12</v>
      </c>
      <c r="N1954" s="3" t="s">
        <v>42</v>
      </c>
      <c r="O1954" s="3">
        <v>1</v>
      </c>
      <c r="P1954" s="1">
        <f t="shared" si="600"/>
        <v>44</v>
      </c>
      <c r="Q1954" s="1">
        <f t="shared" si="601"/>
        <v>10</v>
      </c>
      <c r="R1954" s="72">
        <f t="shared" si="602"/>
        <v>45594.563888888886</v>
      </c>
      <c r="S1954" s="73">
        <f t="shared" si="603"/>
        <v>1.3555555555576575</v>
      </c>
      <c r="T1954" s="74">
        <f>Table2[[#This Row],[ETA A OFRECIMIENTO]]*24</f>
        <v>32.53333333338378</v>
      </c>
      <c r="U1954" s="1" t="str">
        <f t="shared" si="604"/>
        <v>YES</v>
      </c>
      <c r="V1954" s="73">
        <f t="shared" si="605"/>
        <v>1.625</v>
      </c>
      <c r="W1954" s="74">
        <f>Table2[[#This Row],[DEL. AVAILABLE A SLOT]]*24</f>
        <v>39</v>
      </c>
      <c r="X1954" s="1" t="str">
        <f t="shared" si="606"/>
        <v>NO</v>
      </c>
      <c r="Y1954" s="73">
        <f t="shared" si="607"/>
        <v>2.9805555555576575</v>
      </c>
      <c r="Z1954" s="74">
        <f>Table2[[#This Row],[ETA A TIMESLOT]]*24</f>
        <v>71.53333333338378</v>
      </c>
      <c r="AA1954" s="73">
        <f t="shared" si="608"/>
        <v>0</v>
      </c>
      <c r="AB1954" s="73" t="str">
        <f t="shared" si="609"/>
        <v>SI</v>
      </c>
      <c r="AC1954" s="74">
        <f>Table2[[#This Row],[PUNTUALIDAD (H)]]*24</f>
        <v>0</v>
      </c>
      <c r="AD1954" s="73">
        <f t="shared" si="610"/>
        <v>2.9631944444408873</v>
      </c>
      <c r="AE1954" s="74">
        <f>Table2[[#This Row],[ATA TO UNLOADING]]*24</f>
        <v>71.116666666581295</v>
      </c>
      <c r="AF1954" s="74" t="str">
        <f>IF(Table2[[#This Row],[ATA TO UNLOADING 2]]&lt;=48,"YES","NO")</f>
        <v>NO</v>
      </c>
      <c r="AG1954" s="75">
        <f t="shared" si="611"/>
        <v>0.58333333333575865</v>
      </c>
      <c r="AH1954" s="2" t="s">
        <v>42</v>
      </c>
      <c r="AI1954" s="2" t="str">
        <f t="shared" si="612"/>
        <v>MRSU6405471</v>
      </c>
      <c r="AJ1954" s="76" t="str">
        <f t="shared" si="613"/>
        <v>CTU FLEVOKUST BV</v>
      </c>
      <c r="AK1954" s="77">
        <f>IF($M1954="TRUCK",VLOOKUP($AQ1954,Invoicing!$A$17:$B$49,MATCH($AK$1,Invoicing!$A$17:$B$17,0),FALSE),VLOOKUP($AQ1954,Invoicing!$N$17:$O$21,MATCH($AK$1,Invoicing!$N$17:$O$17,0),FALSE))</f>
        <v>380</v>
      </c>
      <c r="AL1954" s="78" t="e">
        <f>VLOOKUP($E1954,Invoicing!$A$1:$H$8,MATCH(TRACKER!$N1957,Invoicing!$A$1:$H$1,0),FALSE)</f>
        <v>#N/A</v>
      </c>
      <c r="AM1954" s="78">
        <v>35</v>
      </c>
      <c r="AN1954" s="78">
        <f t="shared" si="614"/>
        <v>35</v>
      </c>
      <c r="AO1954" s="2">
        <f t="shared" si="615"/>
        <v>2</v>
      </c>
      <c r="AP1954" s="2" t="str">
        <f t="shared" si="616"/>
        <v>WEEK</v>
      </c>
      <c r="AQ1954" s="2" t="str">
        <f t="shared" si="617"/>
        <v>CTU FLEVOKUST BVWEEK</v>
      </c>
      <c r="AR1954" s="71">
        <f t="shared" si="618"/>
        <v>415</v>
      </c>
      <c r="AS1954" s="71">
        <f>VLOOKUP(AJ1954,Invoicing!A:K,10,FALSE)</f>
        <v>0</v>
      </c>
      <c r="AT1954" s="71">
        <f t="shared" si="619"/>
        <v>415</v>
      </c>
    </row>
    <row r="1955" spans="1:46">
      <c r="A1955" s="37" t="s">
        <v>61</v>
      </c>
      <c r="B1955" s="3" t="s">
        <v>38</v>
      </c>
      <c r="C1955" s="11">
        <v>45591.602777777778</v>
      </c>
      <c r="D1955" s="11">
        <v>45591.625</v>
      </c>
      <c r="E1955" s="11" t="s">
        <v>49</v>
      </c>
      <c r="F1955" s="11" t="s">
        <v>40</v>
      </c>
      <c r="G1955" s="3" t="s">
        <v>2132</v>
      </c>
      <c r="H1955" s="3" t="s">
        <v>2821</v>
      </c>
      <c r="I1955" s="11">
        <v>45592.958333333336</v>
      </c>
      <c r="J1955" s="12">
        <v>45594.571527777778</v>
      </c>
      <c r="K1955" s="12">
        <v>45594.625</v>
      </c>
      <c r="L1955" s="12">
        <v>45594.583333333336</v>
      </c>
      <c r="M1955" s="12" t="s">
        <v>12</v>
      </c>
      <c r="N1955" s="3" t="s">
        <v>42</v>
      </c>
      <c r="O1955" s="3">
        <v>1</v>
      </c>
      <c r="P1955" s="1">
        <f t="shared" si="600"/>
        <v>44</v>
      </c>
      <c r="Q1955" s="1">
        <f t="shared" si="601"/>
        <v>10</v>
      </c>
      <c r="R1955" s="72">
        <f t="shared" si="602"/>
        <v>45594.571527777778</v>
      </c>
      <c r="S1955" s="73">
        <f t="shared" si="603"/>
        <v>1.3555555555576575</v>
      </c>
      <c r="T1955" s="74">
        <f>Table2[[#This Row],[ETA A OFRECIMIENTO]]*24</f>
        <v>32.53333333338378</v>
      </c>
      <c r="U1955" s="1" t="str">
        <f t="shared" si="604"/>
        <v>YES</v>
      </c>
      <c r="V1955" s="73">
        <f t="shared" si="605"/>
        <v>1.6666666666642413</v>
      </c>
      <c r="W1955" s="74">
        <f>Table2[[#This Row],[DEL. AVAILABLE A SLOT]]*24</f>
        <v>39.999999999941792</v>
      </c>
      <c r="X1955" s="1" t="str">
        <f t="shared" si="606"/>
        <v>NO</v>
      </c>
      <c r="Y1955" s="73">
        <f t="shared" si="607"/>
        <v>3.0222222222218988</v>
      </c>
      <c r="Z1955" s="74">
        <f>Table2[[#This Row],[ETA A TIMESLOT]]*24</f>
        <v>72.533333333325572</v>
      </c>
      <c r="AA1955" s="73">
        <f t="shared" si="608"/>
        <v>0</v>
      </c>
      <c r="AB1955" s="73" t="str">
        <f t="shared" si="609"/>
        <v>SI</v>
      </c>
      <c r="AC1955" s="74">
        <f>Table2[[#This Row],[PUNTUALIDAD (H)]]*24</f>
        <v>0</v>
      </c>
      <c r="AD1955" s="73">
        <f t="shared" si="610"/>
        <v>2.9805555555576575</v>
      </c>
      <c r="AE1955" s="74">
        <f>Table2[[#This Row],[ATA TO UNLOADING]]*24</f>
        <v>71.53333333338378</v>
      </c>
      <c r="AF1955" s="74" t="str">
        <f>IF(Table2[[#This Row],[ATA TO UNLOADING 2]]&lt;=48,"YES","NO")</f>
        <v>NO</v>
      </c>
      <c r="AG1955" s="75">
        <f t="shared" si="611"/>
        <v>0.625</v>
      </c>
      <c r="AH1955" s="2" t="s">
        <v>42</v>
      </c>
      <c r="AI1955" s="2" t="str">
        <f t="shared" si="612"/>
        <v>MAEU9207130</v>
      </c>
      <c r="AJ1955" s="76" t="str">
        <f t="shared" si="613"/>
        <v>CTU FLEVOKUST BV</v>
      </c>
      <c r="AK1955" s="77">
        <f>IF($M1955="TRUCK",VLOOKUP($AQ1955,Invoicing!$A$17:$B$49,MATCH($AK$1,Invoicing!$A$17:$B$17,0),FALSE),VLOOKUP($AQ1955,Invoicing!$N$17:$O$21,MATCH($AK$1,Invoicing!$N$17:$O$17,0),FALSE))</f>
        <v>380</v>
      </c>
      <c r="AL1955" s="78" t="e">
        <f>VLOOKUP($E1955,Invoicing!$A$1:$H$8,MATCH(TRACKER!$N1958,Invoicing!$A$1:$H$1,0),FALSE)</f>
        <v>#N/A</v>
      </c>
      <c r="AM1955" s="78">
        <v>35</v>
      </c>
      <c r="AN1955" s="78">
        <f t="shared" si="614"/>
        <v>35</v>
      </c>
      <c r="AO1955" s="2">
        <f t="shared" si="615"/>
        <v>2</v>
      </c>
      <c r="AP1955" s="2" t="str">
        <f t="shared" si="616"/>
        <v>WEEK</v>
      </c>
      <c r="AQ1955" s="2" t="str">
        <f t="shared" si="617"/>
        <v>CTU FLEVOKUST BVWEEK</v>
      </c>
      <c r="AR1955" s="71">
        <f t="shared" si="618"/>
        <v>415</v>
      </c>
      <c r="AS1955" s="71">
        <f>VLOOKUP(AJ1955,Invoicing!A:K,10,FALSE)</f>
        <v>0</v>
      </c>
      <c r="AT1955" s="71">
        <f t="shared" si="619"/>
        <v>415</v>
      </c>
    </row>
    <row r="1956" spans="1:46">
      <c r="A1956" s="37" t="s">
        <v>61</v>
      </c>
      <c r="B1956" s="3" t="s">
        <v>38</v>
      </c>
      <c r="C1956" s="11">
        <v>45591.602777777778</v>
      </c>
      <c r="D1956" s="11">
        <v>45591.625</v>
      </c>
      <c r="E1956" s="11" t="s">
        <v>49</v>
      </c>
      <c r="F1956" s="11" t="s">
        <v>40</v>
      </c>
      <c r="G1956" s="3" t="s">
        <v>2133</v>
      </c>
      <c r="H1956" s="3" t="s">
        <v>41</v>
      </c>
      <c r="I1956" s="11">
        <v>45592.958333333336</v>
      </c>
      <c r="J1956" s="12">
        <v>45594.625</v>
      </c>
      <c r="K1956" s="12">
        <v>45594.666666666664</v>
      </c>
      <c r="L1956" s="12">
        <v>45594.630555555559</v>
      </c>
      <c r="M1956" s="61" t="s">
        <v>12</v>
      </c>
      <c r="N1956" s="3" t="s">
        <v>42</v>
      </c>
      <c r="O1956" s="3">
        <v>0</v>
      </c>
      <c r="P1956" s="1">
        <f t="shared" si="600"/>
        <v>44</v>
      </c>
      <c r="Q1956" s="1">
        <f t="shared" si="601"/>
        <v>10</v>
      </c>
      <c r="R1956" s="72">
        <f t="shared" si="602"/>
        <v>45594.625</v>
      </c>
      <c r="S1956" s="73">
        <f t="shared" si="603"/>
        <v>1.3555555555576575</v>
      </c>
      <c r="T1956" s="74">
        <f>Table2[[#This Row],[ETA A OFRECIMIENTO]]*24</f>
        <v>32.53333333338378</v>
      </c>
      <c r="U1956" s="1" t="str">
        <f t="shared" si="604"/>
        <v>YES</v>
      </c>
      <c r="V1956" s="73">
        <f t="shared" si="605"/>
        <v>1.7083333333284827</v>
      </c>
      <c r="W1956" s="74">
        <f>Table2[[#This Row],[DEL. AVAILABLE A SLOT]]*24</f>
        <v>40.999999999883585</v>
      </c>
      <c r="X1956" s="1" t="str">
        <f t="shared" si="606"/>
        <v>NO</v>
      </c>
      <c r="Y1956" s="73">
        <f t="shared" si="607"/>
        <v>3.0638888888861402</v>
      </c>
      <c r="Z1956" s="74">
        <f>Table2[[#This Row],[ETA A TIMESLOT]]*24</f>
        <v>73.533333333267365</v>
      </c>
      <c r="AA1956" s="73">
        <f t="shared" si="608"/>
        <v>0</v>
      </c>
      <c r="AB1956" s="73" t="str">
        <f t="shared" si="609"/>
        <v>SI</v>
      </c>
      <c r="AC1956" s="74">
        <f>Table2[[#This Row],[PUNTUALIDAD (H)]]*24</f>
        <v>0</v>
      </c>
      <c r="AD1956" s="73">
        <f t="shared" si="610"/>
        <v>3.0277777777810115</v>
      </c>
      <c r="AE1956" s="74">
        <f>Table2[[#This Row],[ATA TO UNLOADING]]*24</f>
        <v>72.666666666744277</v>
      </c>
      <c r="AF1956" s="74" t="str">
        <f>IF(Table2[[#This Row],[ATA TO UNLOADING 2]]&lt;=48,"YES","NO")</f>
        <v>NO</v>
      </c>
      <c r="AG1956" s="75">
        <f t="shared" si="611"/>
        <v>0.66666666666424135</v>
      </c>
      <c r="AH1956" s="2" t="s">
        <v>42</v>
      </c>
      <c r="AI1956" s="2" t="str">
        <f t="shared" si="612"/>
        <v>PONU8170082</v>
      </c>
      <c r="AJ1956" s="76" t="str">
        <f t="shared" si="613"/>
        <v>CTU FLEVOKUST BV</v>
      </c>
      <c r="AK1956" s="77">
        <f>IF($M1956="TRUCK",VLOOKUP($AQ1956,Invoicing!$A$17:$B$49,MATCH($AK$1,Invoicing!$A$17:$B$17,0),FALSE),VLOOKUP($AQ1956,Invoicing!$N$17:$O$21,MATCH($AK$1,Invoicing!$N$17:$O$17,0),FALSE))</f>
        <v>380</v>
      </c>
      <c r="AL1956" s="78" t="e">
        <f>VLOOKUP($E1956,Invoicing!$A$1:$H$8,MATCH(TRACKER!$N1959,Invoicing!$A$1:$H$1,0),FALSE)</f>
        <v>#N/A</v>
      </c>
      <c r="AM1956" s="78">
        <v>35</v>
      </c>
      <c r="AN1956" s="78">
        <f t="shared" si="614"/>
        <v>0</v>
      </c>
      <c r="AO1956" s="2">
        <f t="shared" si="615"/>
        <v>2</v>
      </c>
      <c r="AP1956" s="2" t="str">
        <f t="shared" si="616"/>
        <v>WEEK</v>
      </c>
      <c r="AQ1956" s="2" t="str">
        <f t="shared" si="617"/>
        <v>CTU FLEVOKUST BVWEEK</v>
      </c>
      <c r="AR1956" s="71">
        <f t="shared" si="618"/>
        <v>380</v>
      </c>
      <c r="AS1956" s="71">
        <f>VLOOKUP(AJ1956,Invoicing!A:K,10,FALSE)</f>
        <v>0</v>
      </c>
      <c r="AT1956" s="71">
        <f t="shared" si="619"/>
        <v>380</v>
      </c>
    </row>
    <row r="1957" spans="1:46">
      <c r="A1957" s="37" t="s">
        <v>61</v>
      </c>
      <c r="B1957" s="3" t="s">
        <v>38</v>
      </c>
      <c r="C1957" s="11">
        <v>45591.602777777778</v>
      </c>
      <c r="D1957" s="11">
        <v>45591.625</v>
      </c>
      <c r="E1957" s="11" t="s">
        <v>49</v>
      </c>
      <c r="F1957" s="11" t="s">
        <v>40</v>
      </c>
      <c r="G1957" s="3" t="s">
        <v>2134</v>
      </c>
      <c r="H1957" s="3" t="s">
        <v>41</v>
      </c>
      <c r="I1957" s="11">
        <v>45592.958333333336</v>
      </c>
      <c r="J1957" s="12">
        <v>45594.649305555555</v>
      </c>
      <c r="K1957" s="12">
        <v>45594.666666666664</v>
      </c>
      <c r="L1957" s="12">
        <v>45594.65625</v>
      </c>
      <c r="M1957" s="61" t="s">
        <v>12</v>
      </c>
      <c r="N1957" s="3" t="s">
        <v>42</v>
      </c>
      <c r="O1957" s="3">
        <v>0</v>
      </c>
      <c r="P1957" s="1">
        <f t="shared" si="600"/>
        <v>44</v>
      </c>
      <c r="Q1957" s="1">
        <f t="shared" si="601"/>
        <v>10</v>
      </c>
      <c r="R1957" s="72">
        <f t="shared" si="602"/>
        <v>45594.649305555555</v>
      </c>
      <c r="S1957" s="73">
        <f t="shared" si="603"/>
        <v>1.3555555555576575</v>
      </c>
      <c r="T1957" s="74">
        <f>Table2[[#This Row],[ETA A OFRECIMIENTO]]*24</f>
        <v>32.53333333338378</v>
      </c>
      <c r="U1957" s="1" t="str">
        <f t="shared" si="604"/>
        <v>YES</v>
      </c>
      <c r="V1957" s="73">
        <f t="shared" si="605"/>
        <v>1.7083333333284827</v>
      </c>
      <c r="W1957" s="74">
        <f>Table2[[#This Row],[DEL. AVAILABLE A SLOT]]*24</f>
        <v>40.999999999883585</v>
      </c>
      <c r="X1957" s="1" t="str">
        <f t="shared" si="606"/>
        <v>NO</v>
      </c>
      <c r="Y1957" s="73">
        <f t="shared" si="607"/>
        <v>3.0638888888861402</v>
      </c>
      <c r="Z1957" s="74">
        <f>Table2[[#This Row],[ETA A TIMESLOT]]*24</f>
        <v>73.533333333267365</v>
      </c>
      <c r="AA1957" s="73">
        <f t="shared" si="608"/>
        <v>0</v>
      </c>
      <c r="AB1957" s="73" t="str">
        <f t="shared" si="609"/>
        <v>SI</v>
      </c>
      <c r="AC1957" s="74">
        <f>Table2[[#This Row],[PUNTUALIDAD (H)]]*24</f>
        <v>0</v>
      </c>
      <c r="AD1957" s="73">
        <f t="shared" si="610"/>
        <v>3.0534722222218988</v>
      </c>
      <c r="AE1957" s="74">
        <f>Table2[[#This Row],[ATA TO UNLOADING]]*24</f>
        <v>73.283333333325572</v>
      </c>
      <c r="AF1957" s="74" t="str">
        <f>IF(Table2[[#This Row],[ATA TO UNLOADING 2]]&lt;=48,"YES","NO")</f>
        <v>NO</v>
      </c>
      <c r="AG1957" s="75">
        <f t="shared" si="611"/>
        <v>0.66666666666424135</v>
      </c>
      <c r="AH1957" s="2" t="s">
        <v>42</v>
      </c>
      <c r="AI1957" s="2" t="str">
        <f t="shared" si="612"/>
        <v>MSKU8591230</v>
      </c>
      <c r="AJ1957" s="76" t="str">
        <f t="shared" si="613"/>
        <v>CTU FLEVOKUST BV</v>
      </c>
      <c r="AK1957" s="77">
        <f>IF($M1957="TRUCK",VLOOKUP($AQ1957,Invoicing!$A$17:$B$49,MATCH($AK$1,Invoicing!$A$17:$B$17,0),FALSE),VLOOKUP($AQ1957,Invoicing!$N$17:$O$21,MATCH($AK$1,Invoicing!$N$17:$O$17,0),FALSE))</f>
        <v>380</v>
      </c>
      <c r="AL1957" s="78" t="e">
        <f>VLOOKUP($E1957,Invoicing!$A$1:$H$8,MATCH(TRACKER!$N1960,Invoicing!$A$1:$H$1,0),FALSE)</f>
        <v>#N/A</v>
      </c>
      <c r="AM1957" s="78">
        <v>35</v>
      </c>
      <c r="AN1957" s="78">
        <f t="shared" si="614"/>
        <v>0</v>
      </c>
      <c r="AO1957" s="2">
        <f t="shared" si="615"/>
        <v>2</v>
      </c>
      <c r="AP1957" s="2" t="str">
        <f t="shared" si="616"/>
        <v>WEEK</v>
      </c>
      <c r="AQ1957" s="2" t="str">
        <f t="shared" si="617"/>
        <v>CTU FLEVOKUST BVWEEK</v>
      </c>
      <c r="AR1957" s="71">
        <f t="shared" si="618"/>
        <v>380</v>
      </c>
      <c r="AS1957" s="71">
        <f>VLOOKUP(AJ1957,Invoicing!A:K,10,FALSE)</f>
        <v>0</v>
      </c>
      <c r="AT1957" s="71">
        <f t="shared" si="619"/>
        <v>380</v>
      </c>
    </row>
    <row r="1958" spans="1:46">
      <c r="A1958" s="37" t="s">
        <v>61</v>
      </c>
      <c r="B1958" s="3" t="s">
        <v>38</v>
      </c>
      <c r="C1958" s="11">
        <v>45591.602777777778</v>
      </c>
      <c r="D1958" s="11">
        <v>45591.625</v>
      </c>
      <c r="E1958" s="11" t="s">
        <v>44</v>
      </c>
      <c r="F1958" s="11" t="s">
        <v>40</v>
      </c>
      <c r="G1958" s="3" t="s">
        <v>2135</v>
      </c>
      <c r="H1958" s="3" t="s">
        <v>41</v>
      </c>
      <c r="I1958" s="11">
        <v>45592.958333333336</v>
      </c>
      <c r="J1958" s="12">
        <v>45593.379166666666</v>
      </c>
      <c r="K1958" s="12">
        <v>45593.333333333336</v>
      </c>
      <c r="L1958" s="12">
        <v>45593.385416666664</v>
      </c>
      <c r="M1958" s="61" t="s">
        <v>115</v>
      </c>
      <c r="N1958" s="3" t="s">
        <v>42</v>
      </c>
      <c r="O1958" s="3">
        <v>0</v>
      </c>
      <c r="P1958" s="1">
        <f t="shared" si="600"/>
        <v>44</v>
      </c>
      <c r="Q1958" s="1">
        <f t="shared" si="601"/>
        <v>10</v>
      </c>
      <c r="R1958" s="72">
        <f t="shared" si="602"/>
        <v>45593.379166666666</v>
      </c>
      <c r="S1958" s="73">
        <f t="shared" si="603"/>
        <v>1.3555555555576575</v>
      </c>
      <c r="T1958" s="74">
        <f>Table2[[#This Row],[ETA A OFRECIMIENTO]]*24</f>
        <v>32.53333333338378</v>
      </c>
      <c r="U1958" s="1" t="str">
        <f t="shared" si="604"/>
        <v>YES</v>
      </c>
      <c r="V1958" s="73">
        <f t="shared" si="605"/>
        <v>0.375</v>
      </c>
      <c r="W1958" s="74">
        <f>Table2[[#This Row],[DEL. AVAILABLE A SLOT]]*24</f>
        <v>9</v>
      </c>
      <c r="X1958" s="1" t="str">
        <f t="shared" si="606"/>
        <v>SI</v>
      </c>
      <c r="Y1958" s="73">
        <f t="shared" si="607"/>
        <v>1.7305555555576575</v>
      </c>
      <c r="Z1958" s="74">
        <f>Table2[[#This Row],[ETA A TIMESLOT]]*24</f>
        <v>41.53333333338378</v>
      </c>
      <c r="AA1958" s="73">
        <f t="shared" si="608"/>
        <v>4.5833333329937886E-2</v>
      </c>
      <c r="AB1958" s="73" t="str">
        <f t="shared" si="609"/>
        <v>NO</v>
      </c>
      <c r="AC1958" s="74">
        <f>Table2[[#This Row],[PUNTUALIDAD (H)]]*24</f>
        <v>1.0999999999185093</v>
      </c>
      <c r="AD1958" s="73">
        <f t="shared" si="610"/>
        <v>1.7826388888861402</v>
      </c>
      <c r="AE1958" s="74">
        <f>Table2[[#This Row],[ATA TO UNLOADING]]*24</f>
        <v>42.783333333267365</v>
      </c>
      <c r="AF1958" s="74" t="str">
        <f>IF(Table2[[#This Row],[ATA TO UNLOADING 2]]&lt;=48,"YES","NO")</f>
        <v>YES</v>
      </c>
      <c r="AG1958" s="75">
        <f t="shared" si="611"/>
        <v>0.33333333333575865</v>
      </c>
      <c r="AH1958" s="2" t="s">
        <v>42</v>
      </c>
      <c r="AI1958" s="2" t="str">
        <f t="shared" si="612"/>
        <v>MAEU9271844</v>
      </c>
      <c r="AJ1958" s="76" t="str">
        <f t="shared" si="613"/>
        <v>MSI</v>
      </c>
      <c r="AK1958" s="77">
        <f>IF($M1958="TRUCK",VLOOKUP($AQ1958,Invoicing!$A$17:$B$49,MATCH($AK$1,Invoicing!$A$17:$B$17,0),FALSE),VLOOKUP($AQ1958,Invoicing!$N$17:$O$21,MATCH($AK$1,Invoicing!$N$17:$O$17,0),FALSE))</f>
        <v>480</v>
      </c>
      <c r="AL1958" s="78" t="e">
        <f>VLOOKUP($E1958,Invoicing!$A$1:$H$8,MATCH(TRACKER!$N1961,Invoicing!$A$1:$H$1,0),FALSE)</f>
        <v>#N/A</v>
      </c>
      <c r="AM1958" s="78">
        <f>VLOOKUP($E1958,Invoicing!$A$1:$H$8,MATCH(TRACKER!$O$1,Invoicing!$A$1:$H$1,0),FALSE)</f>
        <v>50</v>
      </c>
      <c r="AN1958" s="78">
        <f t="shared" si="614"/>
        <v>0</v>
      </c>
      <c r="AO1958" s="2">
        <f t="shared" si="615"/>
        <v>1</v>
      </c>
      <c r="AP1958" s="2" t="str">
        <f t="shared" si="616"/>
        <v>WEEK</v>
      </c>
      <c r="AQ1958" s="2" t="str">
        <f t="shared" si="617"/>
        <v>MSIWEEK</v>
      </c>
      <c r="AR1958" s="71">
        <f t="shared" si="618"/>
        <v>480</v>
      </c>
      <c r="AS1958" s="71">
        <f>VLOOKUP(AJ1958,Invoicing!A:K,10,FALSE)</f>
        <v>25</v>
      </c>
      <c r="AT1958" s="71">
        <f t="shared" si="619"/>
        <v>505</v>
      </c>
    </row>
    <row r="1959" spans="1:46">
      <c r="A1959" s="37" t="s">
        <v>61</v>
      </c>
      <c r="B1959" s="3" t="s">
        <v>38</v>
      </c>
      <c r="C1959" s="11">
        <v>45591.602777777778</v>
      </c>
      <c r="D1959" s="11">
        <v>45591.625</v>
      </c>
      <c r="E1959" s="11" t="s">
        <v>45</v>
      </c>
      <c r="F1959" s="11" t="s">
        <v>40</v>
      </c>
      <c r="G1959" s="3" t="s">
        <v>2136</v>
      </c>
      <c r="H1959" s="3" t="s">
        <v>46</v>
      </c>
      <c r="I1959" s="11">
        <v>45592.958333333336</v>
      </c>
      <c r="J1959" s="12">
        <v>45592.965277777781</v>
      </c>
      <c r="K1959" s="12">
        <v>45593.041666666664</v>
      </c>
      <c r="L1959" s="12">
        <v>45592.96875</v>
      </c>
      <c r="M1959" s="61" t="s">
        <v>115</v>
      </c>
      <c r="N1959" s="3" t="s">
        <v>42</v>
      </c>
      <c r="O1959" s="3">
        <v>0</v>
      </c>
      <c r="P1959" s="1">
        <f t="shared" si="600"/>
        <v>43</v>
      </c>
      <c r="Q1959" s="1">
        <f t="shared" si="601"/>
        <v>10</v>
      </c>
      <c r="R1959" s="72">
        <f t="shared" si="602"/>
        <v>45592.965277777781</v>
      </c>
      <c r="S1959" s="73">
        <f t="shared" si="603"/>
        <v>1.3555555555576575</v>
      </c>
      <c r="T1959" s="74">
        <f>Table2[[#This Row],[ETA A OFRECIMIENTO]]*24</f>
        <v>32.53333333338378</v>
      </c>
      <c r="U1959" s="1" t="str">
        <f t="shared" si="604"/>
        <v>YES</v>
      </c>
      <c r="V1959" s="73">
        <f t="shared" si="605"/>
        <v>8.3333333328482695E-2</v>
      </c>
      <c r="W1959" s="74">
        <f>Table2[[#This Row],[DEL. AVAILABLE A SLOT]]*24</f>
        <v>1.9999999998835847</v>
      </c>
      <c r="X1959" s="1" t="str">
        <f t="shared" si="606"/>
        <v>SI</v>
      </c>
      <c r="Y1959" s="73">
        <f t="shared" si="607"/>
        <v>1.4388888888861402</v>
      </c>
      <c r="Z1959" s="74">
        <f>Table2[[#This Row],[ETA A TIMESLOT]]*24</f>
        <v>34.533333333267365</v>
      </c>
      <c r="AA1959" s="73">
        <f t="shared" si="608"/>
        <v>0</v>
      </c>
      <c r="AB1959" s="73" t="str">
        <f t="shared" si="609"/>
        <v>SI</v>
      </c>
      <c r="AC1959" s="74">
        <f>Table2[[#This Row],[PUNTUALIDAD (H)]]*24</f>
        <v>0</v>
      </c>
      <c r="AD1959" s="73">
        <f t="shared" si="610"/>
        <v>1.3659722222218988</v>
      </c>
      <c r="AE1959" s="74">
        <f>Table2[[#This Row],[ATA TO UNLOADING]]*24</f>
        <v>32.783333333325572</v>
      </c>
      <c r="AF1959" s="74" t="str">
        <f>IF(Table2[[#This Row],[ATA TO UNLOADING 2]]&lt;=48,"YES","NO")</f>
        <v>YES</v>
      </c>
      <c r="AG1959" s="75">
        <f t="shared" si="611"/>
        <v>4.1666666664241347E-2</v>
      </c>
      <c r="AH1959" s="2" t="s">
        <v>24</v>
      </c>
      <c r="AI1959" s="2" t="str">
        <f t="shared" si="612"/>
        <v>MRKU2024643</v>
      </c>
      <c r="AJ1959" s="76" t="str">
        <f t="shared" si="613"/>
        <v>OM TRANSPORT</v>
      </c>
      <c r="AK1959" s="77">
        <f>IF($M1959="TRUCK",VLOOKUP($AQ1959,Invoicing!$A$17:$B$49,MATCH($AK$1,Invoicing!$A$17:$B$17,0),FALSE),VLOOKUP($AQ1959,Invoicing!$N$17:$O$21,MATCH($AK$1,Invoicing!$N$17:$O$17,0),FALSE))</f>
        <v>475</v>
      </c>
      <c r="AL1959" s="78" t="e">
        <f>VLOOKUP($E1959,Invoicing!$A$1:$H$8,MATCH(TRACKER!$N1962,Invoicing!$A$1:$H$1,0),FALSE)</f>
        <v>#N/A</v>
      </c>
      <c r="AM1959" s="78">
        <f>VLOOKUP($E1959,Invoicing!$A$1:$H$8,MATCH(TRACKER!$O$1,Invoicing!$A$1:$H$1,0),FALSE)</f>
        <v>50</v>
      </c>
      <c r="AN1959" s="78">
        <f t="shared" si="614"/>
        <v>0</v>
      </c>
      <c r="AO1959" s="2">
        <f t="shared" si="615"/>
        <v>1</v>
      </c>
      <c r="AP1959" s="2" t="str">
        <f t="shared" si="616"/>
        <v>NIGHT</v>
      </c>
      <c r="AQ1959" s="2" t="str">
        <f t="shared" si="617"/>
        <v>OM TRANSPORTNIGHT</v>
      </c>
      <c r="AR1959" s="71">
        <f t="shared" si="618"/>
        <v>475</v>
      </c>
      <c r="AS1959" s="71">
        <f>VLOOKUP(AJ1959,Invoicing!A:K,10,FALSE)</f>
        <v>25</v>
      </c>
      <c r="AT1959" s="71">
        <f t="shared" si="619"/>
        <v>500</v>
      </c>
    </row>
    <row r="1960" spans="1:46">
      <c r="A1960" s="37" t="s">
        <v>61</v>
      </c>
      <c r="B1960" s="3" t="s">
        <v>38</v>
      </c>
      <c r="C1960" s="11">
        <v>45591.602777777778</v>
      </c>
      <c r="D1960" s="11">
        <v>45591.625</v>
      </c>
      <c r="E1960" s="11" t="s">
        <v>45</v>
      </c>
      <c r="F1960" s="11" t="s">
        <v>40</v>
      </c>
      <c r="G1960" s="3" t="s">
        <v>2137</v>
      </c>
      <c r="H1960" s="3" t="s">
        <v>41</v>
      </c>
      <c r="I1960" s="11">
        <v>45592.958333333336</v>
      </c>
      <c r="J1960" s="12">
        <v>45593.861111111109</v>
      </c>
      <c r="K1960" s="12">
        <v>45594.083333333336</v>
      </c>
      <c r="L1960" s="12">
        <v>45594.069444444445</v>
      </c>
      <c r="M1960" s="61" t="s">
        <v>115</v>
      </c>
      <c r="N1960" s="3" t="s">
        <v>42</v>
      </c>
      <c r="O1960" s="3">
        <v>0</v>
      </c>
      <c r="P1960" s="1">
        <f t="shared" si="600"/>
        <v>44</v>
      </c>
      <c r="Q1960" s="1">
        <f t="shared" si="601"/>
        <v>10</v>
      </c>
      <c r="R1960" s="72">
        <f t="shared" si="602"/>
        <v>45593.861111111109</v>
      </c>
      <c r="S1960" s="73">
        <f t="shared" si="603"/>
        <v>1.3555555555576575</v>
      </c>
      <c r="T1960" s="74">
        <f>Table2[[#This Row],[ETA A OFRECIMIENTO]]*24</f>
        <v>32.53333333338378</v>
      </c>
      <c r="U1960" s="1" t="str">
        <f t="shared" si="604"/>
        <v>YES</v>
      </c>
      <c r="V1960" s="73">
        <f t="shared" si="605"/>
        <v>1.125</v>
      </c>
      <c r="W1960" s="74">
        <f>Table2[[#This Row],[DEL. AVAILABLE A SLOT]]*24</f>
        <v>27</v>
      </c>
      <c r="X1960" s="1" t="str">
        <f t="shared" si="606"/>
        <v>NO</v>
      </c>
      <c r="Y1960" s="73">
        <f t="shared" si="607"/>
        <v>2.4805555555576575</v>
      </c>
      <c r="Z1960" s="74">
        <f>Table2[[#This Row],[ETA A TIMESLOT]]*24</f>
        <v>59.53333333338378</v>
      </c>
      <c r="AA1960" s="73">
        <f t="shared" si="608"/>
        <v>0</v>
      </c>
      <c r="AB1960" s="73" t="str">
        <f t="shared" si="609"/>
        <v>SI</v>
      </c>
      <c r="AC1960" s="74">
        <f>Table2[[#This Row],[PUNTUALIDAD (H)]]*24</f>
        <v>0</v>
      </c>
      <c r="AD1960" s="73">
        <f t="shared" si="610"/>
        <v>2.4666666666671517</v>
      </c>
      <c r="AE1960" s="74">
        <f>Table2[[#This Row],[ATA TO UNLOADING]]*24</f>
        <v>59.200000000011642</v>
      </c>
      <c r="AF1960" s="74" t="str">
        <f>IF(Table2[[#This Row],[ATA TO UNLOADING 2]]&lt;=48,"YES","NO")</f>
        <v>NO</v>
      </c>
      <c r="AG1960" s="75">
        <f t="shared" si="611"/>
        <v>8.3333333335758653E-2</v>
      </c>
      <c r="AH1960" s="2" t="s">
        <v>24</v>
      </c>
      <c r="AI1960" s="2" t="str">
        <f t="shared" si="612"/>
        <v>MRKU3505746</v>
      </c>
      <c r="AJ1960" s="76" t="str">
        <f t="shared" si="613"/>
        <v>OM TRANSPORT</v>
      </c>
      <c r="AK1960" s="77">
        <f>IF($M1960="TRUCK",VLOOKUP($AQ1960,Invoicing!$A$17:$B$49,MATCH($AK$1,Invoicing!$A$17:$B$17,0),FALSE),VLOOKUP($AQ1960,Invoicing!$N$17:$O$21,MATCH($AK$1,Invoicing!$N$17:$O$17,0),FALSE))</f>
        <v>475</v>
      </c>
      <c r="AL1960" s="78" t="e">
        <f>VLOOKUP($E1960,Invoicing!$A$1:$H$8,MATCH(TRACKER!$N1963,Invoicing!$A$1:$H$1,0),FALSE)</f>
        <v>#N/A</v>
      </c>
      <c r="AM1960" s="78">
        <f>VLOOKUP($E1960,Invoicing!$A$1:$H$8,MATCH(TRACKER!$O$1,Invoicing!$A$1:$H$1,0),FALSE)</f>
        <v>50</v>
      </c>
      <c r="AN1960" s="78">
        <f t="shared" si="614"/>
        <v>0</v>
      </c>
      <c r="AO1960" s="2">
        <f t="shared" si="615"/>
        <v>2</v>
      </c>
      <c r="AP1960" s="2" t="str">
        <f t="shared" si="616"/>
        <v>NIGHT</v>
      </c>
      <c r="AQ1960" s="2" t="str">
        <f t="shared" si="617"/>
        <v>OM TRANSPORTNIGHT</v>
      </c>
      <c r="AR1960" s="71">
        <f t="shared" si="618"/>
        <v>475</v>
      </c>
      <c r="AS1960" s="71">
        <f>VLOOKUP(AJ1960,Invoicing!A:K,10,FALSE)</f>
        <v>25</v>
      </c>
      <c r="AT1960" s="71">
        <f t="shared" si="619"/>
        <v>500</v>
      </c>
    </row>
    <row r="1961" spans="1:46">
      <c r="A1961" s="37" t="s">
        <v>61</v>
      </c>
      <c r="B1961" s="3" t="s">
        <v>38</v>
      </c>
      <c r="C1961" s="11">
        <v>45591.602777777778</v>
      </c>
      <c r="D1961" s="11">
        <v>45591.625</v>
      </c>
      <c r="E1961" s="11" t="s">
        <v>49</v>
      </c>
      <c r="F1961" s="11" t="s">
        <v>40</v>
      </c>
      <c r="G1961" s="3" t="s">
        <v>2138</v>
      </c>
      <c r="H1961" s="3" t="s">
        <v>2821</v>
      </c>
      <c r="I1961" s="11">
        <v>45592.958333333336</v>
      </c>
      <c r="J1961" s="12">
        <v>45594.668055555558</v>
      </c>
      <c r="K1961" s="12">
        <v>45594.708333333336</v>
      </c>
      <c r="L1961" s="12">
        <v>45594.706944444442</v>
      </c>
      <c r="M1961" s="12" t="s">
        <v>12</v>
      </c>
      <c r="N1961" s="3" t="s">
        <v>42</v>
      </c>
      <c r="O1961" s="3">
        <v>0</v>
      </c>
      <c r="P1961" s="1">
        <f t="shared" si="600"/>
        <v>44</v>
      </c>
      <c r="Q1961" s="1">
        <f t="shared" si="601"/>
        <v>10</v>
      </c>
      <c r="R1961" s="72">
        <f t="shared" si="602"/>
        <v>45594.668055555558</v>
      </c>
      <c r="S1961" s="73">
        <f t="shared" si="603"/>
        <v>1.3555555555576575</v>
      </c>
      <c r="T1961" s="74">
        <f>Table2[[#This Row],[ETA A OFRECIMIENTO]]*24</f>
        <v>32.53333333338378</v>
      </c>
      <c r="U1961" s="1" t="str">
        <f t="shared" si="604"/>
        <v>YES</v>
      </c>
      <c r="V1961" s="73">
        <f t="shared" si="605"/>
        <v>1.75</v>
      </c>
      <c r="W1961" s="74">
        <f>Table2[[#This Row],[DEL. AVAILABLE A SLOT]]*24</f>
        <v>42</v>
      </c>
      <c r="X1961" s="1" t="str">
        <f t="shared" si="606"/>
        <v>NO</v>
      </c>
      <c r="Y1961" s="73">
        <f t="shared" si="607"/>
        <v>3.1055555555576575</v>
      </c>
      <c r="Z1961" s="74">
        <f>Table2[[#This Row],[ETA A TIMESLOT]]*24</f>
        <v>74.53333333338378</v>
      </c>
      <c r="AA1961" s="73">
        <f t="shared" si="608"/>
        <v>0</v>
      </c>
      <c r="AB1961" s="73" t="str">
        <f t="shared" si="609"/>
        <v>SI</v>
      </c>
      <c r="AC1961" s="74">
        <f>Table2[[#This Row],[PUNTUALIDAD (H)]]*24</f>
        <v>0</v>
      </c>
      <c r="AD1961" s="73">
        <f t="shared" si="610"/>
        <v>3.1041666666642413</v>
      </c>
      <c r="AE1961" s="74">
        <f>Table2[[#This Row],[ATA TO UNLOADING]]*24</f>
        <v>74.499999999941792</v>
      </c>
      <c r="AF1961" s="74" t="str">
        <f>IF(Table2[[#This Row],[ATA TO UNLOADING 2]]&lt;=48,"YES","NO")</f>
        <v>NO</v>
      </c>
      <c r="AG1961" s="75">
        <f t="shared" si="611"/>
        <v>0.70833333333575865</v>
      </c>
      <c r="AH1961" s="2" t="s">
        <v>42</v>
      </c>
      <c r="AI1961" s="2" t="str">
        <f t="shared" si="612"/>
        <v>PONU3068904</v>
      </c>
      <c r="AJ1961" s="76" t="str">
        <f t="shared" si="613"/>
        <v>CTU FLEVOKUST BV</v>
      </c>
      <c r="AK1961" s="77">
        <f>IF($M1961="TRUCK",VLOOKUP($AQ1961,Invoicing!$A$17:$B$49,MATCH($AK$1,Invoicing!$A$17:$B$17,0),FALSE),VLOOKUP($AQ1961,Invoicing!$N$17:$O$21,MATCH($AK$1,Invoicing!$N$17:$O$17,0),FALSE))</f>
        <v>380</v>
      </c>
      <c r="AL1961" s="78" t="e">
        <f>VLOOKUP($E1961,Invoicing!$A$1:$H$8,MATCH(TRACKER!$N1964,Invoicing!$A$1:$H$1,0),FALSE)</f>
        <v>#N/A</v>
      </c>
      <c r="AM1961" s="78">
        <v>35</v>
      </c>
      <c r="AN1961" s="78">
        <f t="shared" si="614"/>
        <v>0</v>
      </c>
      <c r="AO1961" s="2">
        <f t="shared" si="615"/>
        <v>2</v>
      </c>
      <c r="AP1961" s="2" t="str">
        <f t="shared" si="616"/>
        <v>WEEK</v>
      </c>
      <c r="AQ1961" s="2" t="str">
        <f t="shared" si="617"/>
        <v>CTU FLEVOKUST BVWEEK</v>
      </c>
      <c r="AR1961" s="71">
        <f t="shared" si="618"/>
        <v>380</v>
      </c>
      <c r="AS1961" s="71">
        <f>VLOOKUP(AJ1961,Invoicing!A:K,10,FALSE)</f>
        <v>0</v>
      </c>
      <c r="AT1961" s="71">
        <f t="shared" si="619"/>
        <v>380</v>
      </c>
    </row>
    <row r="1962" spans="1:46">
      <c r="A1962" s="37" t="s">
        <v>61</v>
      </c>
      <c r="B1962" s="3" t="s">
        <v>38</v>
      </c>
      <c r="C1962" s="11">
        <v>45591.602777777778</v>
      </c>
      <c r="D1962" s="11">
        <v>45591.625</v>
      </c>
      <c r="E1962" s="11" t="s">
        <v>44</v>
      </c>
      <c r="F1962" s="11" t="s">
        <v>40</v>
      </c>
      <c r="G1962" s="3" t="s">
        <v>2139</v>
      </c>
      <c r="H1962" s="3" t="s">
        <v>46</v>
      </c>
      <c r="I1962" s="11">
        <v>45592.958333333336</v>
      </c>
      <c r="J1962" s="12">
        <v>45593.701388888891</v>
      </c>
      <c r="K1962" s="12">
        <v>45593.75</v>
      </c>
      <c r="L1962" s="12">
        <v>45593.701388888891</v>
      </c>
      <c r="M1962" s="12" t="s">
        <v>115</v>
      </c>
      <c r="N1962" s="3" t="s">
        <v>42</v>
      </c>
      <c r="O1962" s="3">
        <v>0</v>
      </c>
      <c r="P1962" s="1">
        <f t="shared" si="600"/>
        <v>44</v>
      </c>
      <c r="Q1962" s="1">
        <f t="shared" si="601"/>
        <v>10</v>
      </c>
      <c r="R1962" s="72">
        <f t="shared" si="602"/>
        <v>45593.701388888891</v>
      </c>
      <c r="S1962" s="73">
        <f t="shared" si="603"/>
        <v>1.3555555555576575</v>
      </c>
      <c r="T1962" s="74">
        <f>Table2[[#This Row],[ETA A OFRECIMIENTO]]*24</f>
        <v>32.53333333338378</v>
      </c>
      <c r="U1962" s="1" t="str">
        <f t="shared" si="604"/>
        <v>YES</v>
      </c>
      <c r="V1962" s="73">
        <f t="shared" si="605"/>
        <v>0.79166666666424135</v>
      </c>
      <c r="W1962" s="74">
        <f>Table2[[#This Row],[DEL. AVAILABLE A SLOT]]*24</f>
        <v>18.999999999941792</v>
      </c>
      <c r="X1962" s="1" t="str">
        <f t="shared" si="606"/>
        <v>SI</v>
      </c>
      <c r="Y1962" s="73">
        <f t="shared" si="607"/>
        <v>2.1472222222218988</v>
      </c>
      <c r="Z1962" s="74">
        <f>Table2[[#This Row],[ETA A TIMESLOT]]*24</f>
        <v>51.533333333325572</v>
      </c>
      <c r="AA1962" s="73">
        <f t="shared" si="608"/>
        <v>0</v>
      </c>
      <c r="AB1962" s="73" t="str">
        <f t="shared" si="609"/>
        <v>SI</v>
      </c>
      <c r="AC1962" s="74">
        <f>Table2[[#This Row],[PUNTUALIDAD (H)]]*24</f>
        <v>0</v>
      </c>
      <c r="AD1962" s="73">
        <f t="shared" si="610"/>
        <v>2.0986111111124046</v>
      </c>
      <c r="AE1962" s="74">
        <f>Table2[[#This Row],[ATA TO UNLOADING]]*24</f>
        <v>50.366666666697711</v>
      </c>
      <c r="AF1962" s="74" t="str">
        <f>IF(Table2[[#This Row],[ATA TO UNLOADING 2]]&lt;=48,"YES","NO")</f>
        <v>NO</v>
      </c>
      <c r="AG1962" s="75">
        <f t="shared" si="611"/>
        <v>0.75</v>
      </c>
      <c r="AH1962" s="2" t="s">
        <v>42</v>
      </c>
      <c r="AI1962" s="2" t="str">
        <f t="shared" si="612"/>
        <v>MRKU4268607</v>
      </c>
      <c r="AJ1962" s="76" t="str">
        <f t="shared" si="613"/>
        <v>MSI</v>
      </c>
      <c r="AK1962" s="77">
        <f>IF($M1962="TRUCK",VLOOKUP($AQ1962,Invoicing!$A$17:$B$49,MATCH($AK$1,Invoicing!$A$17:$B$17,0),FALSE),VLOOKUP($AQ1962,Invoicing!$N$17:$O$21,MATCH($AK$1,Invoicing!$N$17:$O$17,0),FALSE))</f>
        <v>480</v>
      </c>
      <c r="AL1962" s="78" t="e">
        <f>VLOOKUP($E1962,Invoicing!$A$1:$H$8,MATCH(TRACKER!$N1965,Invoicing!$A$1:$H$1,0),FALSE)</f>
        <v>#N/A</v>
      </c>
      <c r="AM1962" s="78">
        <f>VLOOKUP($E1962,Invoicing!$A$1:$H$8,MATCH(TRACKER!$O$1,Invoicing!$A$1:$H$1,0),FALSE)</f>
        <v>50</v>
      </c>
      <c r="AN1962" s="78">
        <f t="shared" si="614"/>
        <v>0</v>
      </c>
      <c r="AO1962" s="2">
        <f t="shared" si="615"/>
        <v>1</v>
      </c>
      <c r="AP1962" s="2" t="str">
        <f t="shared" si="616"/>
        <v>WEEK</v>
      </c>
      <c r="AQ1962" s="2" t="str">
        <f t="shared" si="617"/>
        <v>MSIWEEK</v>
      </c>
      <c r="AR1962" s="71">
        <f t="shared" si="618"/>
        <v>480</v>
      </c>
      <c r="AS1962" s="71">
        <f>VLOOKUP(AJ1962,Invoicing!A:K,10,FALSE)</f>
        <v>25</v>
      </c>
      <c r="AT1962" s="71">
        <f t="shared" si="619"/>
        <v>505</v>
      </c>
    </row>
    <row r="1963" spans="1:46">
      <c r="A1963" s="37" t="s">
        <v>61</v>
      </c>
      <c r="B1963" s="3" t="s">
        <v>38</v>
      </c>
      <c r="C1963" s="11">
        <v>45591.602777777778</v>
      </c>
      <c r="D1963" s="11">
        <v>45591.625</v>
      </c>
      <c r="E1963" s="11" t="s">
        <v>45</v>
      </c>
      <c r="F1963" s="11" t="s">
        <v>40</v>
      </c>
      <c r="G1963" s="3" t="s">
        <v>2140</v>
      </c>
      <c r="H1963" s="3" t="s">
        <v>41</v>
      </c>
      <c r="I1963" s="11">
        <v>45592.958333333336</v>
      </c>
      <c r="J1963" s="12">
        <v>45593.476388888892</v>
      </c>
      <c r="K1963" s="12">
        <v>45593.208333333336</v>
      </c>
      <c r="L1963" s="12">
        <v>45593.461805555555</v>
      </c>
      <c r="M1963" s="12" t="s">
        <v>115</v>
      </c>
      <c r="N1963" s="3" t="s">
        <v>42</v>
      </c>
      <c r="O1963" s="3">
        <v>0</v>
      </c>
      <c r="P1963" s="1">
        <f t="shared" si="600"/>
        <v>44</v>
      </c>
      <c r="Q1963" s="1">
        <f t="shared" si="601"/>
        <v>10</v>
      </c>
      <c r="R1963" s="72">
        <f t="shared" si="602"/>
        <v>45593.476388888892</v>
      </c>
      <c r="S1963" s="73">
        <f t="shared" si="603"/>
        <v>1.3555555555576575</v>
      </c>
      <c r="T1963" s="74">
        <f>Table2[[#This Row],[ETA A OFRECIMIENTO]]*24</f>
        <v>32.53333333338378</v>
      </c>
      <c r="U1963" s="1" t="str">
        <f t="shared" si="604"/>
        <v>YES</v>
      </c>
      <c r="V1963" s="73">
        <f t="shared" si="605"/>
        <v>0.25</v>
      </c>
      <c r="W1963" s="74">
        <f>Table2[[#This Row],[DEL. AVAILABLE A SLOT]]*24</f>
        <v>6</v>
      </c>
      <c r="X1963" s="1" t="str">
        <f t="shared" si="606"/>
        <v>SI</v>
      </c>
      <c r="Y1963" s="73">
        <f t="shared" si="607"/>
        <v>1.6055555555576575</v>
      </c>
      <c r="Z1963" s="74">
        <f>Table2[[#This Row],[ETA A TIMESLOT]]*24</f>
        <v>38.53333333338378</v>
      </c>
      <c r="AA1963" s="73">
        <f t="shared" si="608"/>
        <v>0.26805555555620231</v>
      </c>
      <c r="AB1963" s="73" t="str">
        <f t="shared" si="609"/>
        <v>NO</v>
      </c>
      <c r="AC1963" s="74">
        <f>Table2[[#This Row],[PUNTUALIDAD (H)]]*24</f>
        <v>6.4333333333488554</v>
      </c>
      <c r="AD1963" s="73">
        <f t="shared" si="610"/>
        <v>1.859027777776646</v>
      </c>
      <c r="AE1963" s="74">
        <f>Table2[[#This Row],[ATA TO UNLOADING]]*24</f>
        <v>44.616666666639503</v>
      </c>
      <c r="AF1963" s="74" t="str">
        <f>IF(Table2[[#This Row],[ATA TO UNLOADING 2]]&lt;=48,"YES","NO")</f>
        <v>YES</v>
      </c>
      <c r="AG1963" s="75">
        <f t="shared" si="611"/>
        <v>0.20833333333575865</v>
      </c>
      <c r="AH1963" s="2" t="s">
        <v>42</v>
      </c>
      <c r="AI1963" s="2" t="str">
        <f t="shared" si="612"/>
        <v>MRKU4534501</v>
      </c>
      <c r="AJ1963" s="76" t="str">
        <f t="shared" si="613"/>
        <v>OM TRANSPORT</v>
      </c>
      <c r="AK1963" s="77">
        <f>IF($M1963="TRUCK",VLOOKUP($AQ1963,Invoicing!$A$17:$B$49,MATCH($AK$1,Invoicing!$A$17:$B$17,0),FALSE),VLOOKUP($AQ1963,Invoicing!$N$17:$O$21,MATCH($AK$1,Invoicing!$N$17:$O$17,0),FALSE))</f>
        <v>475</v>
      </c>
      <c r="AL1963" s="78" t="e">
        <f>VLOOKUP($E1963,Invoicing!$A$1:$H$8,MATCH(TRACKER!$N1966,Invoicing!$A$1:$H$1,0),FALSE)</f>
        <v>#N/A</v>
      </c>
      <c r="AM1963" s="78">
        <f>VLOOKUP($E1963,Invoicing!$A$1:$H$8,MATCH(TRACKER!$O$1,Invoicing!$A$1:$H$1,0),FALSE)</f>
        <v>50</v>
      </c>
      <c r="AN1963" s="78">
        <f t="shared" si="614"/>
        <v>0</v>
      </c>
      <c r="AO1963" s="2">
        <f t="shared" si="615"/>
        <v>1</v>
      </c>
      <c r="AP1963" s="2" t="str">
        <f t="shared" si="616"/>
        <v>WEEK</v>
      </c>
      <c r="AQ1963" s="2" t="str">
        <f t="shared" si="617"/>
        <v>OM TRANSPORTWEEK</v>
      </c>
      <c r="AR1963" s="71">
        <f t="shared" si="618"/>
        <v>475</v>
      </c>
      <c r="AS1963" s="71">
        <f>VLOOKUP(AJ1963,Invoicing!A:K,10,FALSE)</f>
        <v>25</v>
      </c>
      <c r="AT1963" s="71">
        <f t="shared" si="619"/>
        <v>500</v>
      </c>
    </row>
    <row r="1964" spans="1:46">
      <c r="A1964" s="37" t="s">
        <v>61</v>
      </c>
      <c r="B1964" s="3" t="s">
        <v>38</v>
      </c>
      <c r="C1964" s="11">
        <v>45591.602777777778</v>
      </c>
      <c r="D1964" s="11">
        <v>45591.625</v>
      </c>
      <c r="E1964" s="11" t="s">
        <v>44</v>
      </c>
      <c r="F1964" s="11" t="s">
        <v>40</v>
      </c>
      <c r="G1964" s="3" t="s">
        <v>2141</v>
      </c>
      <c r="H1964" s="3" t="s">
        <v>46</v>
      </c>
      <c r="I1964" s="11">
        <v>45592.958333333336</v>
      </c>
      <c r="J1964" s="12">
        <v>45593.001388888886</v>
      </c>
      <c r="K1964" s="12">
        <v>45592.958333333336</v>
      </c>
      <c r="L1964" s="12">
        <v>45592.961805555555</v>
      </c>
      <c r="M1964" s="61" t="s">
        <v>115</v>
      </c>
      <c r="N1964" s="3" t="s">
        <v>42</v>
      </c>
      <c r="O1964" s="3">
        <v>0</v>
      </c>
      <c r="P1964" s="1">
        <f t="shared" si="600"/>
        <v>44</v>
      </c>
      <c r="Q1964" s="1">
        <f t="shared" si="601"/>
        <v>10</v>
      </c>
      <c r="R1964" s="72">
        <f t="shared" si="602"/>
        <v>45593.001388888886</v>
      </c>
      <c r="S1964" s="73">
        <f t="shared" si="603"/>
        <v>1.3555555555576575</v>
      </c>
      <c r="T1964" s="74">
        <f>Table2[[#This Row],[ETA A OFRECIMIENTO]]*24</f>
        <v>32.53333333338378</v>
      </c>
      <c r="U1964" s="1" t="str">
        <f t="shared" si="604"/>
        <v>YES</v>
      </c>
      <c r="V1964" s="73">
        <f t="shared" si="605"/>
        <v>0</v>
      </c>
      <c r="W1964" s="74">
        <f>Table2[[#This Row],[DEL. AVAILABLE A SLOT]]*24</f>
        <v>0</v>
      </c>
      <c r="X1964" s="1" t="str">
        <f t="shared" si="606"/>
        <v>SI</v>
      </c>
      <c r="Y1964" s="73">
        <f t="shared" si="607"/>
        <v>1.3555555555576575</v>
      </c>
      <c r="Z1964" s="74">
        <f>Table2[[#This Row],[ETA A TIMESLOT]]*24</f>
        <v>32.53333333338378</v>
      </c>
      <c r="AA1964" s="73">
        <f t="shared" si="608"/>
        <v>4.3055555550381541E-2</v>
      </c>
      <c r="AB1964" s="73" t="str">
        <f t="shared" si="609"/>
        <v>NO</v>
      </c>
      <c r="AC1964" s="74">
        <f>Table2[[#This Row],[PUNTUALIDAD (H)]]*24</f>
        <v>1.033333333209157</v>
      </c>
      <c r="AD1964" s="73">
        <f t="shared" si="610"/>
        <v>1.359027777776646</v>
      </c>
      <c r="AE1964" s="74">
        <f>Table2[[#This Row],[ATA TO UNLOADING]]*24</f>
        <v>32.616666666639503</v>
      </c>
      <c r="AF1964" s="74" t="str">
        <f>IF(Table2[[#This Row],[ATA TO UNLOADING 2]]&lt;=48,"YES","NO")</f>
        <v>YES</v>
      </c>
      <c r="AG1964" s="75">
        <f t="shared" si="611"/>
        <v>0.95833333333575865</v>
      </c>
      <c r="AH1964" s="2" t="s">
        <v>24</v>
      </c>
      <c r="AI1964" s="2" t="str">
        <f t="shared" si="612"/>
        <v>MRKU5078176</v>
      </c>
      <c r="AJ1964" s="76" t="str">
        <f t="shared" si="613"/>
        <v>MSI</v>
      </c>
      <c r="AK1964" s="77">
        <f>IF($M1964="TRUCK",VLOOKUP($AQ1964,Invoicing!$A$17:$B$49,MATCH($AK$1,Invoicing!$A$17:$B$17,0),FALSE),VLOOKUP($AQ1964,Invoicing!$N$17:$O$21,MATCH($AK$1,Invoicing!$N$17:$O$17,0),FALSE))</f>
        <v>530</v>
      </c>
      <c r="AL1964" s="78" t="e">
        <f>VLOOKUP($E1964,Invoicing!$A$1:$H$8,MATCH(TRACKER!$N1967,Invoicing!$A$1:$H$1,0),FALSE)</f>
        <v>#N/A</v>
      </c>
      <c r="AM1964" s="78">
        <f>VLOOKUP($E1964,Invoicing!$A$1:$H$8,MATCH(TRACKER!$O$1,Invoicing!$A$1:$H$1,0),FALSE)</f>
        <v>50</v>
      </c>
      <c r="AN1964" s="78">
        <f t="shared" si="614"/>
        <v>0</v>
      </c>
      <c r="AO1964" s="2">
        <f t="shared" si="615"/>
        <v>7</v>
      </c>
      <c r="AP1964" s="2" t="str">
        <f t="shared" si="616"/>
        <v>NIGHT</v>
      </c>
      <c r="AQ1964" s="2" t="str">
        <f t="shared" si="617"/>
        <v>MSINIGHT</v>
      </c>
      <c r="AR1964" s="71">
        <f t="shared" si="618"/>
        <v>530</v>
      </c>
      <c r="AS1964" s="71">
        <f>VLOOKUP(AJ1964,Invoicing!A:K,10,FALSE)</f>
        <v>25</v>
      </c>
      <c r="AT1964" s="71">
        <f t="shared" si="619"/>
        <v>555</v>
      </c>
    </row>
    <row r="1965" spans="1:46">
      <c r="A1965" s="37" t="s">
        <v>61</v>
      </c>
      <c r="B1965" s="3" t="s">
        <v>38</v>
      </c>
      <c r="C1965" s="11">
        <v>45591.602777777778</v>
      </c>
      <c r="D1965" s="11">
        <v>45591.625</v>
      </c>
      <c r="E1965" s="11" t="s">
        <v>49</v>
      </c>
      <c r="F1965" s="11" t="s">
        <v>40</v>
      </c>
      <c r="G1965" s="3" t="s">
        <v>2142</v>
      </c>
      <c r="H1965" s="3" t="s">
        <v>41</v>
      </c>
      <c r="I1965" s="11">
        <v>45592.958333333336</v>
      </c>
      <c r="J1965" s="12">
        <v>45594.696527777778</v>
      </c>
      <c r="K1965" s="12">
        <v>45594.75</v>
      </c>
      <c r="L1965" s="12">
        <v>45594.704861111109</v>
      </c>
      <c r="M1965" s="12" t="s">
        <v>12</v>
      </c>
      <c r="N1965" s="3" t="s">
        <v>42</v>
      </c>
      <c r="O1965" s="3">
        <v>0</v>
      </c>
      <c r="P1965" s="1">
        <f t="shared" si="600"/>
        <v>44</v>
      </c>
      <c r="Q1965" s="1">
        <f t="shared" si="601"/>
        <v>10</v>
      </c>
      <c r="R1965" s="72">
        <f t="shared" si="602"/>
        <v>45594.696527777778</v>
      </c>
      <c r="S1965" s="73">
        <f t="shared" si="603"/>
        <v>1.3555555555576575</v>
      </c>
      <c r="T1965" s="74">
        <f>Table2[[#This Row],[ETA A OFRECIMIENTO]]*24</f>
        <v>32.53333333338378</v>
      </c>
      <c r="U1965" s="1" t="str">
        <f t="shared" si="604"/>
        <v>YES</v>
      </c>
      <c r="V1965" s="73">
        <f t="shared" si="605"/>
        <v>1.7916666666642413</v>
      </c>
      <c r="W1965" s="74">
        <f>Table2[[#This Row],[DEL. AVAILABLE A SLOT]]*24</f>
        <v>42.999999999941792</v>
      </c>
      <c r="X1965" s="1" t="str">
        <f t="shared" si="606"/>
        <v>NO</v>
      </c>
      <c r="Y1965" s="73">
        <f t="shared" si="607"/>
        <v>3.1472222222218988</v>
      </c>
      <c r="Z1965" s="74">
        <f>Table2[[#This Row],[ETA A TIMESLOT]]*24</f>
        <v>75.533333333325572</v>
      </c>
      <c r="AA1965" s="73">
        <f t="shared" si="608"/>
        <v>0</v>
      </c>
      <c r="AB1965" s="73" t="str">
        <f t="shared" si="609"/>
        <v>SI</v>
      </c>
      <c r="AC1965" s="74">
        <f>Table2[[#This Row],[PUNTUALIDAD (H)]]*24</f>
        <v>0</v>
      </c>
      <c r="AD1965" s="73">
        <f t="shared" si="610"/>
        <v>3.1020833333313931</v>
      </c>
      <c r="AE1965" s="74">
        <f>Table2[[#This Row],[ATA TO UNLOADING]]*24</f>
        <v>74.449999999953434</v>
      </c>
      <c r="AF1965" s="74" t="str">
        <f>IF(Table2[[#This Row],[ATA TO UNLOADING 2]]&lt;=48,"YES","NO")</f>
        <v>NO</v>
      </c>
      <c r="AG1965" s="75">
        <f t="shared" si="611"/>
        <v>0.75</v>
      </c>
      <c r="AH1965" s="2" t="s">
        <v>42</v>
      </c>
      <c r="AI1965" s="2" t="str">
        <f t="shared" si="612"/>
        <v>TCNU3019073</v>
      </c>
      <c r="AJ1965" s="76" t="str">
        <f t="shared" si="613"/>
        <v>CTU FLEVOKUST BV</v>
      </c>
      <c r="AK1965" s="77">
        <f>IF($M1965="TRUCK",VLOOKUP($AQ1965,Invoicing!$A$17:$B$49,MATCH($AK$1,Invoicing!$A$17:$B$17,0),FALSE),VLOOKUP($AQ1965,Invoicing!$N$17:$O$21,MATCH($AK$1,Invoicing!$N$17:$O$17,0),FALSE))</f>
        <v>380</v>
      </c>
      <c r="AL1965" s="78" t="e">
        <f>VLOOKUP($E1965,Invoicing!$A$1:$H$8,MATCH(TRACKER!$N1968,Invoicing!$A$1:$H$1,0),FALSE)</f>
        <v>#N/A</v>
      </c>
      <c r="AM1965" s="78">
        <v>35</v>
      </c>
      <c r="AN1965" s="78">
        <f t="shared" si="614"/>
        <v>0</v>
      </c>
      <c r="AO1965" s="2">
        <f t="shared" si="615"/>
        <v>2</v>
      </c>
      <c r="AP1965" s="2" t="str">
        <f t="shared" si="616"/>
        <v>WEEK</v>
      </c>
      <c r="AQ1965" s="2" t="str">
        <f t="shared" si="617"/>
        <v>CTU FLEVOKUST BVWEEK</v>
      </c>
      <c r="AR1965" s="71">
        <f t="shared" si="618"/>
        <v>380</v>
      </c>
      <c r="AS1965" s="71">
        <f>VLOOKUP(AJ1965,Invoicing!A:K,10,FALSE)</f>
        <v>0</v>
      </c>
      <c r="AT1965" s="71">
        <f t="shared" si="619"/>
        <v>380</v>
      </c>
    </row>
    <row r="1966" spans="1:46">
      <c r="A1966" s="37" t="s">
        <v>61</v>
      </c>
      <c r="B1966" s="3" t="s">
        <v>38</v>
      </c>
      <c r="C1966" s="11">
        <v>45591.602777777778</v>
      </c>
      <c r="D1966" s="11">
        <v>45591.625</v>
      </c>
      <c r="E1966" s="11" t="s">
        <v>49</v>
      </c>
      <c r="F1966" s="11" t="s">
        <v>40</v>
      </c>
      <c r="G1966" s="3" t="s">
        <v>2143</v>
      </c>
      <c r="H1966" s="3" t="s">
        <v>2821</v>
      </c>
      <c r="I1966" s="11">
        <v>45592.958333333336</v>
      </c>
      <c r="J1966" s="12">
        <v>45594.722222222219</v>
      </c>
      <c r="K1966" s="12">
        <v>45595.041666666664</v>
      </c>
      <c r="L1966" s="12">
        <v>45594.743750000001</v>
      </c>
      <c r="M1966" s="12" t="s">
        <v>12</v>
      </c>
      <c r="N1966" s="3" t="s">
        <v>42</v>
      </c>
      <c r="O1966" s="3">
        <v>2</v>
      </c>
      <c r="P1966" s="1">
        <f t="shared" si="600"/>
        <v>44</v>
      </c>
      <c r="Q1966" s="1">
        <f t="shared" si="601"/>
        <v>10</v>
      </c>
      <c r="R1966" s="72">
        <f t="shared" si="602"/>
        <v>45594.722222222219</v>
      </c>
      <c r="S1966" s="73">
        <f t="shared" si="603"/>
        <v>1.3555555555576575</v>
      </c>
      <c r="T1966" s="74">
        <f>Table2[[#This Row],[ETA A OFRECIMIENTO]]*24</f>
        <v>32.53333333338378</v>
      </c>
      <c r="U1966" s="1" t="str">
        <f t="shared" si="604"/>
        <v>YES</v>
      </c>
      <c r="V1966" s="73">
        <f t="shared" si="605"/>
        <v>2.0833333333284827</v>
      </c>
      <c r="W1966" s="74">
        <f>Table2[[#This Row],[DEL. AVAILABLE A SLOT]]*24</f>
        <v>49.999999999883585</v>
      </c>
      <c r="X1966" s="1" t="str">
        <f t="shared" si="606"/>
        <v>NO</v>
      </c>
      <c r="Y1966" s="73">
        <f t="shared" si="607"/>
        <v>3.4388888888861402</v>
      </c>
      <c r="Z1966" s="74">
        <f>Table2[[#This Row],[ETA A TIMESLOT]]*24</f>
        <v>82.533333333267365</v>
      </c>
      <c r="AA1966" s="73">
        <f t="shared" si="608"/>
        <v>0</v>
      </c>
      <c r="AB1966" s="73" t="str">
        <f t="shared" si="609"/>
        <v>SI</v>
      </c>
      <c r="AC1966" s="74">
        <f>Table2[[#This Row],[PUNTUALIDAD (H)]]*24</f>
        <v>0</v>
      </c>
      <c r="AD1966" s="73">
        <f t="shared" si="610"/>
        <v>3.140972222223354</v>
      </c>
      <c r="AE1966" s="74">
        <f>Table2[[#This Row],[ATA TO UNLOADING]]*24</f>
        <v>75.383333333360497</v>
      </c>
      <c r="AF1966" s="74" t="str">
        <f>IF(Table2[[#This Row],[ATA TO UNLOADING 2]]&lt;=48,"YES","NO")</f>
        <v>NO</v>
      </c>
      <c r="AG1966" s="75">
        <f t="shared" si="611"/>
        <v>4.1666666664241347E-2</v>
      </c>
      <c r="AH1966" s="2" t="s">
        <v>24</v>
      </c>
      <c r="AI1966" s="2" t="str">
        <f t="shared" si="612"/>
        <v>TRHU6320905</v>
      </c>
      <c r="AJ1966" s="76" t="str">
        <f t="shared" si="613"/>
        <v>CTU FLEVOKUST BV</v>
      </c>
      <c r="AK1966" s="77">
        <f>IF($M1966="TRUCK",VLOOKUP($AQ1966,Invoicing!$A$17:$B$49,MATCH($AK$1,Invoicing!$A$17:$B$17,0),FALSE),VLOOKUP($AQ1966,Invoicing!$N$17:$O$21,MATCH($AK$1,Invoicing!$N$17:$O$17,0),FALSE))</f>
        <v>380</v>
      </c>
      <c r="AL1966" s="78" t="e">
        <f>VLOOKUP($E1966,Invoicing!$A$1:$H$8,MATCH(TRACKER!$N1969,Invoicing!$A$1:$H$1,0),FALSE)</f>
        <v>#N/A</v>
      </c>
      <c r="AM1966" s="78">
        <v>35</v>
      </c>
      <c r="AN1966" s="78">
        <f t="shared" si="614"/>
        <v>70</v>
      </c>
      <c r="AO1966" s="2">
        <f t="shared" si="615"/>
        <v>3</v>
      </c>
      <c r="AP1966" s="2" t="str">
        <f t="shared" si="616"/>
        <v>NIGHT</v>
      </c>
      <c r="AQ1966" s="2" t="str">
        <f t="shared" si="617"/>
        <v>CTU FLEVOKUST BVNIGHT</v>
      </c>
      <c r="AR1966" s="71">
        <f t="shared" si="618"/>
        <v>450</v>
      </c>
      <c r="AS1966" s="71">
        <f>VLOOKUP(AJ1966,Invoicing!A:K,10,FALSE)</f>
        <v>0</v>
      </c>
      <c r="AT1966" s="71">
        <f t="shared" si="619"/>
        <v>450</v>
      </c>
    </row>
    <row r="1967" spans="1:46">
      <c r="A1967" s="37" t="s">
        <v>61</v>
      </c>
      <c r="B1967" s="3" t="s">
        <v>38</v>
      </c>
      <c r="C1967" s="11">
        <v>45591.602777777778</v>
      </c>
      <c r="D1967" s="11">
        <v>45591.625</v>
      </c>
      <c r="E1967" s="11" t="s">
        <v>45</v>
      </c>
      <c r="F1967" s="11" t="s">
        <v>40</v>
      </c>
      <c r="G1967" s="3" t="s">
        <v>2144</v>
      </c>
      <c r="H1967" s="3" t="s">
        <v>41</v>
      </c>
      <c r="I1967" s="11">
        <v>45592.958333333336</v>
      </c>
      <c r="J1967" s="12">
        <v>45593.588194444441</v>
      </c>
      <c r="K1967" s="12">
        <v>45593.583333333336</v>
      </c>
      <c r="L1967" s="12">
        <v>45593.59375</v>
      </c>
      <c r="M1967" s="12" t="s">
        <v>115</v>
      </c>
      <c r="N1967" s="3" t="s">
        <v>42</v>
      </c>
      <c r="O1967" s="3">
        <v>1</v>
      </c>
      <c r="P1967" s="1">
        <f t="shared" si="600"/>
        <v>44</v>
      </c>
      <c r="Q1967" s="1">
        <f t="shared" si="601"/>
        <v>10</v>
      </c>
      <c r="R1967" s="72">
        <f t="shared" si="602"/>
        <v>45593.588194444441</v>
      </c>
      <c r="S1967" s="73">
        <f t="shared" si="603"/>
        <v>1.3555555555576575</v>
      </c>
      <c r="T1967" s="74">
        <f>Table2[[#This Row],[ETA A OFRECIMIENTO]]*24</f>
        <v>32.53333333338378</v>
      </c>
      <c r="U1967" s="1" t="str">
        <f t="shared" si="604"/>
        <v>YES</v>
      </c>
      <c r="V1967" s="73">
        <f t="shared" si="605"/>
        <v>0.625</v>
      </c>
      <c r="W1967" s="74">
        <f>Table2[[#This Row],[DEL. AVAILABLE A SLOT]]*24</f>
        <v>15</v>
      </c>
      <c r="X1967" s="1" t="str">
        <f t="shared" si="606"/>
        <v>SI</v>
      </c>
      <c r="Y1967" s="73">
        <f t="shared" si="607"/>
        <v>1.9805555555576575</v>
      </c>
      <c r="Z1967" s="74">
        <f>Table2[[#This Row],[ETA A TIMESLOT]]*24</f>
        <v>47.53333333338378</v>
      </c>
      <c r="AA1967" s="73">
        <f t="shared" si="608"/>
        <v>4.8611111051286571E-3</v>
      </c>
      <c r="AB1967" s="73" t="str">
        <f t="shared" si="609"/>
        <v>SI</v>
      </c>
      <c r="AC1967" s="74">
        <f>Table2[[#This Row],[PUNTUALIDAD (H)]]*24</f>
        <v>0.11666666652308777</v>
      </c>
      <c r="AD1967" s="73">
        <f t="shared" si="610"/>
        <v>1.9909722222218988</v>
      </c>
      <c r="AE1967" s="74">
        <f>Table2[[#This Row],[ATA TO UNLOADING]]*24</f>
        <v>47.783333333325572</v>
      </c>
      <c r="AF1967" s="74" t="str">
        <f>IF(Table2[[#This Row],[ATA TO UNLOADING 2]]&lt;=48,"YES","NO")</f>
        <v>YES</v>
      </c>
      <c r="AG1967" s="75">
        <f t="shared" si="611"/>
        <v>0.58333333333575865</v>
      </c>
      <c r="AH1967" s="2" t="s">
        <v>42</v>
      </c>
      <c r="AI1967" s="2" t="str">
        <f t="shared" si="612"/>
        <v>MRKU5576380</v>
      </c>
      <c r="AJ1967" s="76" t="str">
        <f t="shared" si="613"/>
        <v>OM TRANSPORT</v>
      </c>
      <c r="AK1967" s="77">
        <f>IF($M1967="TRUCK",VLOOKUP($AQ1967,Invoicing!$A$17:$B$49,MATCH($AK$1,Invoicing!$A$17:$B$17,0),FALSE),VLOOKUP($AQ1967,Invoicing!$N$17:$O$21,MATCH($AK$1,Invoicing!$N$17:$O$17,0),FALSE))</f>
        <v>475</v>
      </c>
      <c r="AL1967" s="78" t="e">
        <f>VLOOKUP($E1967,Invoicing!$A$1:$H$8,MATCH(TRACKER!$N1970,Invoicing!$A$1:$H$1,0),FALSE)</f>
        <v>#N/A</v>
      </c>
      <c r="AM1967" s="78">
        <f>VLOOKUP($E1967,Invoicing!$A$1:$H$8,MATCH(TRACKER!$O$1,Invoicing!$A$1:$H$1,0),FALSE)</f>
        <v>50</v>
      </c>
      <c r="AN1967" s="78">
        <f t="shared" si="614"/>
        <v>50</v>
      </c>
      <c r="AO1967" s="2">
        <f t="shared" si="615"/>
        <v>1</v>
      </c>
      <c r="AP1967" s="2" t="str">
        <f t="shared" si="616"/>
        <v>WEEK</v>
      </c>
      <c r="AQ1967" s="2" t="str">
        <f t="shared" si="617"/>
        <v>OM TRANSPORTWEEK</v>
      </c>
      <c r="AR1967" s="71">
        <f t="shared" si="618"/>
        <v>525</v>
      </c>
      <c r="AS1967" s="71">
        <f>VLOOKUP(AJ1967,Invoicing!A:K,10,FALSE)</f>
        <v>25</v>
      </c>
      <c r="AT1967" s="71">
        <f t="shared" si="619"/>
        <v>550</v>
      </c>
    </row>
    <row r="1968" spans="1:46">
      <c r="A1968" s="37" t="s">
        <v>61</v>
      </c>
      <c r="B1968" s="3" t="s">
        <v>38</v>
      </c>
      <c r="C1968" s="11">
        <v>45591.602777777778</v>
      </c>
      <c r="D1968" s="11">
        <v>45591.625</v>
      </c>
      <c r="E1968" s="11" t="s">
        <v>45</v>
      </c>
      <c r="F1968" s="11" t="s">
        <v>40</v>
      </c>
      <c r="G1968" s="3" t="s">
        <v>2145</v>
      </c>
      <c r="H1968" s="3" t="s">
        <v>41</v>
      </c>
      <c r="I1968" s="11">
        <v>45592.958333333336</v>
      </c>
      <c r="J1968" s="12">
        <v>45592.915277777778</v>
      </c>
      <c r="K1968" s="12">
        <v>45593.041666666664</v>
      </c>
      <c r="L1968" s="12">
        <v>45592.956250000003</v>
      </c>
      <c r="M1968" s="61" t="s">
        <v>115</v>
      </c>
      <c r="N1968" s="3" t="s">
        <v>42</v>
      </c>
      <c r="O1968" s="3">
        <v>0</v>
      </c>
      <c r="P1968" s="1">
        <f t="shared" si="600"/>
        <v>43</v>
      </c>
      <c r="Q1968" s="1">
        <f t="shared" si="601"/>
        <v>10</v>
      </c>
      <c r="R1968" s="72">
        <f t="shared" si="602"/>
        <v>45592.915277777778</v>
      </c>
      <c r="S1968" s="73">
        <f t="shared" si="603"/>
        <v>1.3555555555576575</v>
      </c>
      <c r="T1968" s="74">
        <f>Table2[[#This Row],[ETA A OFRECIMIENTO]]*24</f>
        <v>32.53333333338378</v>
      </c>
      <c r="U1968" s="1" t="str">
        <f t="shared" si="604"/>
        <v>YES</v>
      </c>
      <c r="V1968" s="73">
        <f t="shared" si="605"/>
        <v>8.3333333328482695E-2</v>
      </c>
      <c r="W1968" s="74">
        <f>Table2[[#This Row],[DEL. AVAILABLE A SLOT]]*24</f>
        <v>1.9999999998835847</v>
      </c>
      <c r="X1968" s="1" t="str">
        <f t="shared" si="606"/>
        <v>SI</v>
      </c>
      <c r="Y1968" s="73">
        <f t="shared" si="607"/>
        <v>1.4388888888861402</v>
      </c>
      <c r="Z1968" s="74">
        <f>Table2[[#This Row],[ETA A TIMESLOT]]*24</f>
        <v>34.533333333267365</v>
      </c>
      <c r="AA1968" s="73">
        <f t="shared" si="608"/>
        <v>0</v>
      </c>
      <c r="AB1968" s="73" t="str">
        <f t="shared" si="609"/>
        <v>SI</v>
      </c>
      <c r="AC1968" s="74">
        <f>Table2[[#This Row],[PUNTUALIDAD (H)]]*24</f>
        <v>0</v>
      </c>
      <c r="AD1968" s="73">
        <f t="shared" si="610"/>
        <v>1.3534722222248092</v>
      </c>
      <c r="AE1968" s="74">
        <f>Table2[[#This Row],[ATA TO UNLOADING]]*24</f>
        <v>32.483333333395422</v>
      </c>
      <c r="AF1968" s="74" t="str">
        <f>IF(Table2[[#This Row],[ATA TO UNLOADING 2]]&lt;=48,"YES","NO")</f>
        <v>YES</v>
      </c>
      <c r="AG1968" s="75">
        <f t="shared" si="611"/>
        <v>4.1666666664241347E-2</v>
      </c>
      <c r="AH1968" s="2" t="s">
        <v>24</v>
      </c>
      <c r="AI1968" s="2" t="str">
        <f t="shared" si="612"/>
        <v>MRKU5670950</v>
      </c>
      <c r="AJ1968" s="76" t="str">
        <f t="shared" si="613"/>
        <v>OM TRANSPORT</v>
      </c>
      <c r="AK1968" s="77">
        <f>IF($M1968="TRUCK",VLOOKUP($AQ1968,Invoicing!$A$17:$B$49,MATCH($AK$1,Invoicing!$A$17:$B$17,0),FALSE),VLOOKUP($AQ1968,Invoicing!$N$17:$O$21,MATCH($AK$1,Invoicing!$N$17:$O$17,0),FALSE))</f>
        <v>475</v>
      </c>
      <c r="AL1968" s="78" t="e">
        <f>VLOOKUP($E1968,Invoicing!$A$1:$H$8,MATCH(TRACKER!$N1971,Invoicing!$A$1:$H$1,0),FALSE)</f>
        <v>#N/A</v>
      </c>
      <c r="AM1968" s="78">
        <f>VLOOKUP($E1968,Invoicing!$A$1:$H$8,MATCH(TRACKER!$O$1,Invoicing!$A$1:$H$1,0),FALSE)</f>
        <v>50</v>
      </c>
      <c r="AN1968" s="78">
        <f t="shared" si="614"/>
        <v>0</v>
      </c>
      <c r="AO1968" s="2">
        <f t="shared" si="615"/>
        <v>1</v>
      </c>
      <c r="AP1968" s="2" t="str">
        <f t="shared" si="616"/>
        <v>NIGHT</v>
      </c>
      <c r="AQ1968" s="2" t="str">
        <f t="shared" si="617"/>
        <v>OM TRANSPORTNIGHT</v>
      </c>
      <c r="AR1968" s="71">
        <f t="shared" si="618"/>
        <v>475</v>
      </c>
      <c r="AS1968" s="71">
        <f>VLOOKUP(AJ1968,Invoicing!A:K,10,FALSE)</f>
        <v>25</v>
      </c>
      <c r="AT1968" s="71">
        <f t="shared" si="619"/>
        <v>500</v>
      </c>
    </row>
    <row r="1969" spans="1:47">
      <c r="A1969" s="37" t="s">
        <v>61</v>
      </c>
      <c r="B1969" s="3" t="s">
        <v>38</v>
      </c>
      <c r="C1969" s="11">
        <v>45591.602777777778</v>
      </c>
      <c r="D1969" s="11">
        <v>45591.625</v>
      </c>
      <c r="E1969" s="11" t="s">
        <v>49</v>
      </c>
      <c r="F1969" s="11" t="s">
        <v>40</v>
      </c>
      <c r="G1969" s="3" t="s">
        <v>2146</v>
      </c>
      <c r="H1969" s="3" t="s">
        <v>41</v>
      </c>
      <c r="I1969" s="11">
        <v>45592.958333333336</v>
      </c>
      <c r="J1969" s="12">
        <v>45594.754166666666</v>
      </c>
      <c r="K1969" s="12">
        <v>45594.75</v>
      </c>
      <c r="L1969" s="12">
        <v>45594.758333333331</v>
      </c>
      <c r="M1969" s="61" t="s">
        <v>12</v>
      </c>
      <c r="N1969" s="3" t="s">
        <v>42</v>
      </c>
      <c r="O1969" s="3">
        <v>0</v>
      </c>
      <c r="P1969" s="1">
        <f t="shared" si="600"/>
        <v>44</v>
      </c>
      <c r="Q1969" s="1">
        <f t="shared" si="601"/>
        <v>10</v>
      </c>
      <c r="R1969" s="72">
        <f t="shared" si="602"/>
        <v>45594.754166666666</v>
      </c>
      <c r="S1969" s="73">
        <f t="shared" si="603"/>
        <v>1.3555555555576575</v>
      </c>
      <c r="T1969" s="74">
        <f>Table2[[#This Row],[ETA A OFRECIMIENTO]]*24</f>
        <v>32.53333333338378</v>
      </c>
      <c r="U1969" s="1" t="str">
        <f t="shared" si="604"/>
        <v>YES</v>
      </c>
      <c r="V1969" s="73">
        <f t="shared" si="605"/>
        <v>1.7916666666642413</v>
      </c>
      <c r="W1969" s="74">
        <f>Table2[[#This Row],[DEL. AVAILABLE A SLOT]]*24</f>
        <v>42.999999999941792</v>
      </c>
      <c r="X1969" s="1" t="str">
        <f t="shared" si="606"/>
        <v>NO</v>
      </c>
      <c r="Y1969" s="73">
        <f t="shared" si="607"/>
        <v>3.1472222222218988</v>
      </c>
      <c r="Z1969" s="74">
        <f>Table2[[#This Row],[ETA A TIMESLOT]]*24</f>
        <v>75.533333333325572</v>
      </c>
      <c r="AA1969" s="73">
        <f t="shared" si="608"/>
        <v>4.166666665696539E-3</v>
      </c>
      <c r="AB1969" s="73" t="str">
        <f t="shared" si="609"/>
        <v>SI</v>
      </c>
      <c r="AC1969" s="74">
        <f>Table2[[#This Row],[PUNTUALIDAD (H)]]*24</f>
        <v>9.9999999976716936E-2</v>
      </c>
      <c r="AD1969" s="73">
        <f t="shared" si="610"/>
        <v>3.1555555555532919</v>
      </c>
      <c r="AE1969" s="74">
        <f>Table2[[#This Row],[ATA TO UNLOADING]]*24</f>
        <v>75.733333333279006</v>
      </c>
      <c r="AF1969" s="74" t="str">
        <f>IF(Table2[[#This Row],[ATA TO UNLOADING 2]]&lt;=48,"YES","NO")</f>
        <v>NO</v>
      </c>
      <c r="AG1969" s="75">
        <f t="shared" si="611"/>
        <v>0.75</v>
      </c>
      <c r="AH1969" s="2" t="s">
        <v>42</v>
      </c>
      <c r="AI1969" s="2" t="str">
        <f t="shared" si="612"/>
        <v>MRKU5221158</v>
      </c>
      <c r="AJ1969" s="76" t="str">
        <f t="shared" si="613"/>
        <v>CTU FLEVOKUST BV</v>
      </c>
      <c r="AK1969" s="77">
        <f>IF($M1969="TRUCK",VLOOKUP($AQ1969,Invoicing!$A$17:$B$49,MATCH($AK$1,Invoicing!$A$17:$B$17,0),FALSE),VLOOKUP($AQ1969,Invoicing!$N$17:$O$21,MATCH($AK$1,Invoicing!$N$17:$O$17,0),FALSE))</f>
        <v>380</v>
      </c>
      <c r="AL1969" s="78" t="e">
        <f>VLOOKUP($E1969,Invoicing!$A$1:$H$8,MATCH(TRACKER!$N1972,Invoicing!$A$1:$H$1,0),FALSE)</f>
        <v>#N/A</v>
      </c>
      <c r="AM1969" s="78">
        <v>35</v>
      </c>
      <c r="AN1969" s="78">
        <f t="shared" si="614"/>
        <v>0</v>
      </c>
      <c r="AO1969" s="2">
        <f t="shared" si="615"/>
        <v>2</v>
      </c>
      <c r="AP1969" s="2" t="str">
        <f t="shared" si="616"/>
        <v>WEEK</v>
      </c>
      <c r="AQ1969" s="2" t="str">
        <f t="shared" si="617"/>
        <v>CTU FLEVOKUST BVWEEK</v>
      </c>
      <c r="AR1969" s="71">
        <f t="shared" si="618"/>
        <v>380</v>
      </c>
      <c r="AS1969" s="71">
        <f>VLOOKUP(AJ1969,Invoicing!A:K,10,FALSE)</f>
        <v>0</v>
      </c>
      <c r="AT1969" s="71">
        <f t="shared" si="619"/>
        <v>380</v>
      </c>
    </row>
    <row r="1970" spans="1:47">
      <c r="A1970" s="37" t="s">
        <v>61</v>
      </c>
      <c r="B1970" s="3" t="s">
        <v>38</v>
      </c>
      <c r="C1970" s="11">
        <v>45591.602777777778</v>
      </c>
      <c r="D1970" s="11">
        <v>45591.625</v>
      </c>
      <c r="E1970" s="11" t="s">
        <v>44</v>
      </c>
      <c r="F1970" s="11" t="s">
        <v>40</v>
      </c>
      <c r="G1970" s="3" t="s">
        <v>2147</v>
      </c>
      <c r="H1970" s="3" t="s">
        <v>2821</v>
      </c>
      <c r="I1970" s="11">
        <v>45592.958333333336</v>
      </c>
      <c r="J1970" s="12">
        <v>45592.895833333336</v>
      </c>
      <c r="K1970" s="12">
        <v>45593.041666666664</v>
      </c>
      <c r="L1970" s="12">
        <v>45592.958333333336</v>
      </c>
      <c r="M1970" s="12" t="s">
        <v>115</v>
      </c>
      <c r="N1970" s="3" t="s">
        <v>42</v>
      </c>
      <c r="O1970" s="3">
        <v>0</v>
      </c>
      <c r="P1970" s="1">
        <f t="shared" si="600"/>
        <v>43</v>
      </c>
      <c r="Q1970" s="1">
        <f t="shared" si="601"/>
        <v>10</v>
      </c>
      <c r="R1970" s="72">
        <f t="shared" si="602"/>
        <v>45592.895833333336</v>
      </c>
      <c r="S1970" s="73">
        <f t="shared" si="603"/>
        <v>1.3555555555576575</v>
      </c>
      <c r="T1970" s="74">
        <f>Table2[[#This Row],[ETA A OFRECIMIENTO]]*24</f>
        <v>32.53333333338378</v>
      </c>
      <c r="U1970" s="1" t="str">
        <f t="shared" si="604"/>
        <v>YES</v>
      </c>
      <c r="V1970" s="73">
        <f t="shared" si="605"/>
        <v>8.3333333328482695E-2</v>
      </c>
      <c r="W1970" s="74">
        <f>Table2[[#This Row],[DEL. AVAILABLE A SLOT]]*24</f>
        <v>1.9999999998835847</v>
      </c>
      <c r="X1970" s="1" t="str">
        <f t="shared" si="606"/>
        <v>SI</v>
      </c>
      <c r="Y1970" s="73">
        <f t="shared" si="607"/>
        <v>1.4388888888861402</v>
      </c>
      <c r="Z1970" s="74">
        <f>Table2[[#This Row],[ETA A TIMESLOT]]*24</f>
        <v>34.533333333267365</v>
      </c>
      <c r="AA1970" s="73">
        <f t="shared" si="608"/>
        <v>0</v>
      </c>
      <c r="AB1970" s="73" t="str">
        <f t="shared" si="609"/>
        <v>SI</v>
      </c>
      <c r="AC1970" s="74">
        <f>Table2[[#This Row],[PUNTUALIDAD (H)]]*24</f>
        <v>0</v>
      </c>
      <c r="AD1970" s="73">
        <f t="shared" si="610"/>
        <v>1.3555555555576575</v>
      </c>
      <c r="AE1970" s="74">
        <f>Table2[[#This Row],[ATA TO UNLOADING]]*24</f>
        <v>32.53333333338378</v>
      </c>
      <c r="AF1970" s="74" t="str">
        <f>IF(Table2[[#This Row],[ATA TO UNLOADING 2]]&lt;=48,"YES","NO")</f>
        <v>YES</v>
      </c>
      <c r="AG1970" s="75">
        <f t="shared" si="611"/>
        <v>4.1666666664241347E-2</v>
      </c>
      <c r="AH1970" s="2" t="s">
        <v>24</v>
      </c>
      <c r="AI1970" s="2" t="str">
        <f t="shared" si="612"/>
        <v>MRKU5695774</v>
      </c>
      <c r="AJ1970" s="76" t="str">
        <f t="shared" si="613"/>
        <v>MSI</v>
      </c>
      <c r="AK1970" s="77">
        <f>IF($M1970="TRUCK",VLOOKUP($AQ1970,Invoicing!$A$17:$B$49,MATCH($AK$1,Invoicing!$A$17:$B$17,0),FALSE),VLOOKUP($AQ1970,Invoicing!$N$17:$O$21,MATCH($AK$1,Invoicing!$N$17:$O$17,0),FALSE))</f>
        <v>530</v>
      </c>
      <c r="AL1970" s="78">
        <f>VLOOKUP($E1970,Invoicing!$A$1:$H$8,MATCH(TRACKER!$N1973,Invoicing!$A$1:$H$1,0),FALSE)</f>
        <v>120</v>
      </c>
      <c r="AM1970" s="78">
        <f>VLOOKUP($E1970,Invoicing!$A$1:$H$8,MATCH(TRACKER!$O$1,Invoicing!$A$1:$H$1,0),FALSE)</f>
        <v>50</v>
      </c>
      <c r="AN1970" s="78">
        <f t="shared" si="614"/>
        <v>0</v>
      </c>
      <c r="AO1970" s="2">
        <f t="shared" si="615"/>
        <v>1</v>
      </c>
      <c r="AP1970" s="2" t="str">
        <f t="shared" si="616"/>
        <v>NIGHT</v>
      </c>
      <c r="AQ1970" s="2" t="str">
        <f t="shared" si="617"/>
        <v>MSINIGHT</v>
      </c>
      <c r="AR1970" s="71">
        <f t="shared" si="618"/>
        <v>650</v>
      </c>
      <c r="AS1970" s="71">
        <f>VLOOKUP(AJ1970,Invoicing!A:K,10,FALSE)</f>
        <v>25</v>
      </c>
      <c r="AT1970" s="71">
        <f t="shared" si="619"/>
        <v>675</v>
      </c>
    </row>
    <row r="1971" spans="1:47">
      <c r="A1971" s="37" t="s">
        <v>61</v>
      </c>
      <c r="B1971" s="3" t="s">
        <v>38</v>
      </c>
      <c r="C1971" s="11">
        <v>45591.602777777778</v>
      </c>
      <c r="D1971" s="11">
        <v>45591.625</v>
      </c>
      <c r="E1971" s="11" t="s">
        <v>49</v>
      </c>
      <c r="F1971" s="11" t="s">
        <v>40</v>
      </c>
      <c r="G1971" s="3" t="s">
        <v>2148</v>
      </c>
      <c r="H1971" s="3" t="s">
        <v>41</v>
      </c>
      <c r="I1971" s="11">
        <v>45592.958333333336</v>
      </c>
      <c r="J1971" s="12">
        <v>45594.828472222223</v>
      </c>
      <c r="K1971" s="12">
        <v>45594.833333333336</v>
      </c>
      <c r="L1971" s="12">
        <v>45594.831250000003</v>
      </c>
      <c r="M1971" s="12" t="s">
        <v>12</v>
      </c>
      <c r="N1971" s="3" t="s">
        <v>42</v>
      </c>
      <c r="O1971" s="3">
        <v>1</v>
      </c>
      <c r="P1971" s="1">
        <f t="shared" si="600"/>
        <v>44</v>
      </c>
      <c r="Q1971" s="1">
        <f t="shared" si="601"/>
        <v>10</v>
      </c>
      <c r="R1971" s="72">
        <f t="shared" si="602"/>
        <v>45594.828472222223</v>
      </c>
      <c r="S1971" s="73">
        <f t="shared" si="603"/>
        <v>1.3555555555576575</v>
      </c>
      <c r="T1971" s="74">
        <f>Table2[[#This Row],[ETA A OFRECIMIENTO]]*24</f>
        <v>32.53333333338378</v>
      </c>
      <c r="U1971" s="1" t="str">
        <f t="shared" si="604"/>
        <v>YES</v>
      </c>
      <c r="V1971" s="73">
        <f t="shared" si="605"/>
        <v>1.875</v>
      </c>
      <c r="W1971" s="74">
        <f>Table2[[#This Row],[DEL. AVAILABLE A SLOT]]*24</f>
        <v>45</v>
      </c>
      <c r="X1971" s="1" t="str">
        <f t="shared" si="606"/>
        <v>NO</v>
      </c>
      <c r="Y1971" s="73">
        <f t="shared" si="607"/>
        <v>3.2305555555576575</v>
      </c>
      <c r="Z1971" s="74">
        <f>Table2[[#This Row],[ETA A TIMESLOT]]*24</f>
        <v>77.53333333338378</v>
      </c>
      <c r="AA1971" s="73">
        <f t="shared" si="608"/>
        <v>0</v>
      </c>
      <c r="AB1971" s="73" t="str">
        <f t="shared" si="609"/>
        <v>SI</v>
      </c>
      <c r="AC1971" s="74">
        <f>Table2[[#This Row],[PUNTUALIDAD (H)]]*24</f>
        <v>0</v>
      </c>
      <c r="AD1971" s="73">
        <f t="shared" si="610"/>
        <v>3.2284722222248092</v>
      </c>
      <c r="AE1971" s="74">
        <f>Table2[[#This Row],[ATA TO UNLOADING]]*24</f>
        <v>77.483333333395422</v>
      </c>
      <c r="AF1971" s="74" t="str">
        <f>IF(Table2[[#This Row],[ATA TO UNLOADING 2]]&lt;=48,"YES","NO")</f>
        <v>NO</v>
      </c>
      <c r="AG1971" s="75">
        <f t="shared" si="611"/>
        <v>0.83333333333575865</v>
      </c>
      <c r="AH1971" s="2" t="s">
        <v>24</v>
      </c>
      <c r="AI1971" s="2" t="str">
        <f t="shared" si="612"/>
        <v>GESU6071433</v>
      </c>
      <c r="AJ1971" s="76" t="str">
        <f t="shared" si="613"/>
        <v>CTU FLEVOKUST BV</v>
      </c>
      <c r="AK1971" s="77">
        <f>IF($M1971="TRUCK",VLOOKUP($AQ1971,Invoicing!$A$17:$B$49,MATCH($AK$1,Invoicing!$A$17:$B$17,0),FALSE),VLOOKUP($AQ1971,Invoicing!$N$17:$O$21,MATCH($AK$1,Invoicing!$N$17:$O$17,0),FALSE))</f>
        <v>380</v>
      </c>
      <c r="AL1971" s="78" t="e">
        <f>VLOOKUP($E1971,Invoicing!$A$1:$H$8,MATCH(TRACKER!$N1974,Invoicing!$A$1:$H$1,0),FALSE)</f>
        <v>#N/A</v>
      </c>
      <c r="AM1971" s="78">
        <v>35</v>
      </c>
      <c r="AN1971" s="78">
        <f t="shared" si="614"/>
        <v>35</v>
      </c>
      <c r="AO1971" s="2">
        <f t="shared" si="615"/>
        <v>2</v>
      </c>
      <c r="AP1971" s="2" t="str">
        <f t="shared" si="616"/>
        <v>NIGHT</v>
      </c>
      <c r="AQ1971" s="2" t="str">
        <f t="shared" si="617"/>
        <v>CTU FLEVOKUST BVNIGHT</v>
      </c>
      <c r="AR1971" s="71">
        <f t="shared" si="618"/>
        <v>415</v>
      </c>
      <c r="AS1971" s="71">
        <f>VLOOKUP(AJ1971,Invoicing!A:K,10,FALSE)</f>
        <v>0</v>
      </c>
      <c r="AT1971" s="71">
        <f t="shared" si="619"/>
        <v>415</v>
      </c>
    </row>
    <row r="1972" spans="1:47">
      <c r="A1972" s="37" t="s">
        <v>61</v>
      </c>
      <c r="B1972" s="3" t="s">
        <v>38</v>
      </c>
      <c r="C1972" s="11">
        <v>45591.602777777778</v>
      </c>
      <c r="D1972" s="11">
        <v>45591.625</v>
      </c>
      <c r="E1972" s="11" t="s">
        <v>45</v>
      </c>
      <c r="F1972" s="11" t="s">
        <v>40</v>
      </c>
      <c r="G1972" s="3" t="s">
        <v>2149</v>
      </c>
      <c r="H1972" s="3" t="s">
        <v>41</v>
      </c>
      <c r="I1972" s="11">
        <v>45592.958333333336</v>
      </c>
      <c r="J1972" s="12">
        <v>45593.810416666667</v>
      </c>
      <c r="K1972" s="12">
        <v>45593.833333333336</v>
      </c>
      <c r="L1972" s="12">
        <v>45593.814583333333</v>
      </c>
      <c r="M1972" s="61" t="s">
        <v>115</v>
      </c>
      <c r="N1972" s="3" t="s">
        <v>42</v>
      </c>
      <c r="O1972" s="3">
        <v>0</v>
      </c>
      <c r="P1972" s="1">
        <f t="shared" si="600"/>
        <v>44</v>
      </c>
      <c r="Q1972" s="1">
        <f t="shared" si="601"/>
        <v>10</v>
      </c>
      <c r="R1972" s="72">
        <f t="shared" si="602"/>
        <v>45593.810416666667</v>
      </c>
      <c r="S1972" s="73">
        <f t="shared" si="603"/>
        <v>1.3555555555576575</v>
      </c>
      <c r="T1972" s="74">
        <f>Table2[[#This Row],[ETA A OFRECIMIENTO]]*24</f>
        <v>32.53333333338378</v>
      </c>
      <c r="U1972" s="1" t="str">
        <f t="shared" si="604"/>
        <v>YES</v>
      </c>
      <c r="V1972" s="73">
        <f t="shared" si="605"/>
        <v>0.875</v>
      </c>
      <c r="W1972" s="74">
        <f>Table2[[#This Row],[DEL. AVAILABLE A SLOT]]*24</f>
        <v>21</v>
      </c>
      <c r="X1972" s="1" t="str">
        <f t="shared" si="606"/>
        <v>SI</v>
      </c>
      <c r="Y1972" s="73">
        <f t="shared" si="607"/>
        <v>2.2305555555576575</v>
      </c>
      <c r="Z1972" s="74">
        <f>Table2[[#This Row],[ETA A TIMESLOT]]*24</f>
        <v>53.53333333338378</v>
      </c>
      <c r="AA1972" s="73">
        <f t="shared" si="608"/>
        <v>0</v>
      </c>
      <c r="AB1972" s="73" t="str">
        <f t="shared" si="609"/>
        <v>SI</v>
      </c>
      <c r="AC1972" s="74">
        <f>Table2[[#This Row],[PUNTUALIDAD (H)]]*24</f>
        <v>0</v>
      </c>
      <c r="AD1972" s="73">
        <f t="shared" si="610"/>
        <v>2.2118055555547471</v>
      </c>
      <c r="AE1972" s="74">
        <f>Table2[[#This Row],[ATA TO UNLOADING]]*24</f>
        <v>53.083333333313931</v>
      </c>
      <c r="AF1972" s="74" t="str">
        <f>IF(Table2[[#This Row],[ATA TO UNLOADING 2]]&lt;=48,"YES","NO")</f>
        <v>NO</v>
      </c>
      <c r="AG1972" s="75">
        <f t="shared" si="611"/>
        <v>0.83333333333575865</v>
      </c>
      <c r="AH1972" s="2" t="s">
        <v>24</v>
      </c>
      <c r="AI1972" s="2" t="str">
        <f t="shared" si="612"/>
        <v>MRKU5841441</v>
      </c>
      <c r="AJ1972" s="76" t="str">
        <f t="shared" si="613"/>
        <v>OM TRANSPORT</v>
      </c>
      <c r="AK1972" s="77">
        <f>IF($M1972="TRUCK",VLOOKUP($AQ1972,Invoicing!$A$17:$B$49,MATCH($AK$1,Invoicing!$A$17:$B$17,0),FALSE),VLOOKUP($AQ1972,Invoicing!$N$17:$O$21,MATCH($AK$1,Invoicing!$N$17:$O$17,0),FALSE))</f>
        <v>475</v>
      </c>
      <c r="AL1972" s="78" t="e">
        <f>VLOOKUP($E1972,Invoicing!$A$1:$H$8,MATCH(TRACKER!$N1975,Invoicing!$A$1:$H$1,0),FALSE)</f>
        <v>#N/A</v>
      </c>
      <c r="AM1972" s="78">
        <f>VLOOKUP($E1972,Invoicing!$A$1:$H$8,MATCH(TRACKER!$O$1,Invoicing!$A$1:$H$1,0),FALSE)</f>
        <v>50</v>
      </c>
      <c r="AN1972" s="78">
        <f t="shared" si="614"/>
        <v>0</v>
      </c>
      <c r="AO1972" s="2">
        <f t="shared" si="615"/>
        <v>1</v>
      </c>
      <c r="AP1972" s="2" t="str">
        <f t="shared" si="616"/>
        <v>NIGHT</v>
      </c>
      <c r="AQ1972" s="2" t="str">
        <f t="shared" si="617"/>
        <v>OM TRANSPORTNIGHT</v>
      </c>
      <c r="AR1972" s="71">
        <f t="shared" si="618"/>
        <v>475</v>
      </c>
      <c r="AS1972" s="71">
        <f>VLOOKUP(AJ1972,Invoicing!A:K,10,FALSE)</f>
        <v>25</v>
      </c>
      <c r="AT1972" s="71">
        <f t="shared" si="619"/>
        <v>500</v>
      </c>
    </row>
    <row r="1973" spans="1:47">
      <c r="A1973" s="37" t="s">
        <v>61</v>
      </c>
      <c r="B1973" s="3" t="s">
        <v>38</v>
      </c>
      <c r="C1973" s="11">
        <v>45591.602777777778</v>
      </c>
      <c r="D1973" s="11">
        <v>45591.625</v>
      </c>
      <c r="E1973" s="11" t="s">
        <v>49</v>
      </c>
      <c r="F1973" s="11" t="s">
        <v>40</v>
      </c>
      <c r="G1973" s="3" t="s">
        <v>2150</v>
      </c>
      <c r="H1973" s="3" t="s">
        <v>41</v>
      </c>
      <c r="I1973" s="11">
        <v>45592.958333333336</v>
      </c>
      <c r="J1973" s="12">
        <v>45594.840277777781</v>
      </c>
      <c r="K1973" s="12">
        <v>45594.833333333336</v>
      </c>
      <c r="L1973" s="12">
        <v>45594.852083333331</v>
      </c>
      <c r="M1973" s="12" t="s">
        <v>12</v>
      </c>
      <c r="N1973" s="3" t="s">
        <v>13</v>
      </c>
      <c r="O1973" s="3">
        <v>0</v>
      </c>
      <c r="P1973" s="1">
        <f t="shared" si="600"/>
        <v>44</v>
      </c>
      <c r="Q1973" s="1">
        <f t="shared" si="601"/>
        <v>10</v>
      </c>
      <c r="R1973" s="72">
        <f t="shared" si="602"/>
        <v>45594.840277777781</v>
      </c>
      <c r="S1973" s="73">
        <f t="shared" si="603"/>
        <v>1.3555555555576575</v>
      </c>
      <c r="T1973" s="74">
        <f>Table2[[#This Row],[ETA A OFRECIMIENTO]]*24</f>
        <v>32.53333333338378</v>
      </c>
      <c r="U1973" s="1" t="str">
        <f t="shared" si="604"/>
        <v>YES</v>
      </c>
      <c r="V1973" s="73">
        <f t="shared" si="605"/>
        <v>1.875</v>
      </c>
      <c r="W1973" s="74">
        <f>Table2[[#This Row],[DEL. AVAILABLE A SLOT]]*24</f>
        <v>45</v>
      </c>
      <c r="X1973" s="1" t="str">
        <f t="shared" si="606"/>
        <v>NO</v>
      </c>
      <c r="Y1973" s="73">
        <f t="shared" si="607"/>
        <v>3.2305555555576575</v>
      </c>
      <c r="Z1973" s="74">
        <f>Table2[[#This Row],[ETA A TIMESLOT]]*24</f>
        <v>77.53333333338378</v>
      </c>
      <c r="AA1973" s="73">
        <f t="shared" si="608"/>
        <v>6.9444444452528842E-3</v>
      </c>
      <c r="AB1973" s="73" t="str">
        <f t="shared" si="609"/>
        <v>SI</v>
      </c>
      <c r="AC1973" s="74">
        <f>Table2[[#This Row],[PUNTUALIDAD (H)]]*24</f>
        <v>0.16666666668606922</v>
      </c>
      <c r="AD1973" s="73">
        <f t="shared" si="610"/>
        <v>3.2493055555532919</v>
      </c>
      <c r="AE1973" s="74">
        <f>Table2[[#This Row],[ATA TO UNLOADING]]*24</f>
        <v>77.983333333279006</v>
      </c>
      <c r="AF1973" s="74" t="str">
        <f>IF(Table2[[#This Row],[ATA TO UNLOADING 2]]&lt;=48,"YES","NO")</f>
        <v>NO</v>
      </c>
      <c r="AG1973" s="75">
        <f t="shared" si="611"/>
        <v>0.83333333333575865</v>
      </c>
      <c r="AH1973" s="2" t="s">
        <v>24</v>
      </c>
      <c r="AI1973" s="2" t="str">
        <f t="shared" si="612"/>
        <v>SUDU6791335</v>
      </c>
      <c r="AJ1973" s="76" t="str">
        <f t="shared" si="613"/>
        <v>CTU FLEVOKUST BV</v>
      </c>
      <c r="AK1973" s="77">
        <f>IF($M1973="TRUCK",VLOOKUP($AQ1973,Invoicing!$A$17:$B$49,MATCH($AK$1,Invoicing!$A$17:$B$17,0),FALSE),VLOOKUP($AQ1973,Invoicing!$N$17:$O$21,MATCH($AK$1,Invoicing!$N$17:$O$17,0),FALSE))</f>
        <v>380</v>
      </c>
      <c r="AL1973" s="78">
        <v>100</v>
      </c>
      <c r="AM1973" s="78">
        <v>35</v>
      </c>
      <c r="AN1973" s="78">
        <f t="shared" si="614"/>
        <v>0</v>
      </c>
      <c r="AO1973" s="2">
        <f t="shared" si="615"/>
        <v>2</v>
      </c>
      <c r="AP1973" s="2" t="str">
        <f t="shared" si="616"/>
        <v>NIGHT</v>
      </c>
      <c r="AQ1973" s="2" t="str">
        <f t="shared" si="617"/>
        <v>CTU FLEVOKUST BVNIGHT</v>
      </c>
      <c r="AR1973" s="71">
        <f t="shared" si="618"/>
        <v>480</v>
      </c>
      <c r="AS1973" s="71">
        <f>VLOOKUP(AJ1973,Invoicing!A:K,10,FALSE)</f>
        <v>0</v>
      </c>
      <c r="AT1973" s="71">
        <f t="shared" si="619"/>
        <v>530</v>
      </c>
      <c r="AU1973" s="55">
        <v>50</v>
      </c>
    </row>
    <row r="1974" spans="1:47">
      <c r="A1974" s="37" t="s">
        <v>61</v>
      </c>
      <c r="B1974" s="3" t="s">
        <v>38</v>
      </c>
      <c r="C1974" s="11">
        <v>45591.602777777778</v>
      </c>
      <c r="D1974" s="11">
        <v>45591.625</v>
      </c>
      <c r="E1974" s="11" t="s">
        <v>49</v>
      </c>
      <c r="F1974" s="11" t="s">
        <v>40</v>
      </c>
      <c r="G1974" s="3" t="s">
        <v>2151</v>
      </c>
      <c r="H1974" s="3" t="s">
        <v>41</v>
      </c>
      <c r="I1974" s="11">
        <v>45592.958333333336</v>
      </c>
      <c r="J1974" s="12">
        <v>45594.902777777781</v>
      </c>
      <c r="K1974" s="12">
        <v>45594.916666666664</v>
      </c>
      <c r="L1974" s="12">
        <v>45594.970833333333</v>
      </c>
      <c r="M1974" s="61" t="s">
        <v>12</v>
      </c>
      <c r="N1974" s="3" t="s">
        <v>42</v>
      </c>
      <c r="O1974" s="3">
        <v>0</v>
      </c>
      <c r="P1974" s="1">
        <f t="shared" si="600"/>
        <v>44</v>
      </c>
      <c r="Q1974" s="1">
        <f t="shared" si="601"/>
        <v>10</v>
      </c>
      <c r="R1974" s="72">
        <f t="shared" si="602"/>
        <v>45594.902777777781</v>
      </c>
      <c r="S1974" s="73">
        <f t="shared" si="603"/>
        <v>1.3555555555576575</v>
      </c>
      <c r="T1974" s="74">
        <f>Table2[[#This Row],[ETA A OFRECIMIENTO]]*24</f>
        <v>32.53333333338378</v>
      </c>
      <c r="U1974" s="1" t="str">
        <f t="shared" si="604"/>
        <v>YES</v>
      </c>
      <c r="V1974" s="73">
        <f t="shared" si="605"/>
        <v>1.9583333333284827</v>
      </c>
      <c r="W1974" s="74">
        <f>Table2[[#This Row],[DEL. AVAILABLE A SLOT]]*24</f>
        <v>46.999999999883585</v>
      </c>
      <c r="X1974" s="1" t="str">
        <f t="shared" si="606"/>
        <v>NO</v>
      </c>
      <c r="Y1974" s="73">
        <f t="shared" si="607"/>
        <v>3.3138888888861402</v>
      </c>
      <c r="Z1974" s="74">
        <f>Table2[[#This Row],[ETA A TIMESLOT]]*24</f>
        <v>79.533333333267365</v>
      </c>
      <c r="AA1974" s="73">
        <f t="shared" si="608"/>
        <v>0</v>
      </c>
      <c r="AB1974" s="73" t="str">
        <f t="shared" si="609"/>
        <v>SI</v>
      </c>
      <c r="AC1974" s="74">
        <f>Table2[[#This Row],[PUNTUALIDAD (H)]]*24</f>
        <v>0</v>
      </c>
      <c r="AD1974" s="73">
        <f t="shared" si="610"/>
        <v>3.3680555555547471</v>
      </c>
      <c r="AE1974" s="74">
        <f>Table2[[#This Row],[ATA TO UNLOADING]]*24</f>
        <v>80.833333333313931</v>
      </c>
      <c r="AF1974" s="74" t="str">
        <f>IF(Table2[[#This Row],[ATA TO UNLOADING 2]]&lt;=48,"YES","NO")</f>
        <v>NO</v>
      </c>
      <c r="AG1974" s="75">
        <f t="shared" si="611"/>
        <v>0.91666666666424135</v>
      </c>
      <c r="AH1974" s="2" t="s">
        <v>24</v>
      </c>
      <c r="AI1974" s="2" t="str">
        <f t="shared" si="612"/>
        <v>MAEU9220317</v>
      </c>
      <c r="AJ1974" s="76" t="str">
        <f t="shared" si="613"/>
        <v>CTU FLEVOKUST BV</v>
      </c>
      <c r="AK1974" s="77">
        <f>IF($M1974="TRUCK",VLOOKUP($AQ1974,Invoicing!$A$17:$B$49,MATCH($AK$1,Invoicing!$A$17:$B$17,0),FALSE),VLOOKUP($AQ1974,Invoicing!$N$17:$O$21,MATCH($AK$1,Invoicing!$N$17:$O$17,0),FALSE))</f>
        <v>380</v>
      </c>
      <c r="AL1974" s="78" t="e">
        <f>VLOOKUP($E1974,Invoicing!$A$1:$H$8,MATCH(TRACKER!$N1977,Invoicing!$A$1:$H$1,0),FALSE)</f>
        <v>#N/A</v>
      </c>
      <c r="AM1974" s="78">
        <v>35</v>
      </c>
      <c r="AN1974" s="78">
        <f t="shared" si="614"/>
        <v>0</v>
      </c>
      <c r="AO1974" s="2">
        <f t="shared" si="615"/>
        <v>2</v>
      </c>
      <c r="AP1974" s="2" t="str">
        <f t="shared" si="616"/>
        <v>NIGHT</v>
      </c>
      <c r="AQ1974" s="2" t="str">
        <f t="shared" si="617"/>
        <v>CTU FLEVOKUST BVNIGHT</v>
      </c>
      <c r="AR1974" s="71">
        <f t="shared" si="618"/>
        <v>380</v>
      </c>
      <c r="AS1974" s="71">
        <f>VLOOKUP(AJ1974,Invoicing!A:K,10,FALSE)</f>
        <v>0</v>
      </c>
      <c r="AT1974" s="71">
        <f t="shared" si="619"/>
        <v>380</v>
      </c>
    </row>
    <row r="1975" spans="1:47">
      <c r="A1975" s="37" t="s">
        <v>61</v>
      </c>
      <c r="B1975" s="3" t="s">
        <v>38</v>
      </c>
      <c r="C1975" s="11">
        <v>45591.602777777778</v>
      </c>
      <c r="D1975" s="11">
        <v>45591.625</v>
      </c>
      <c r="E1975" s="11" t="s">
        <v>44</v>
      </c>
      <c r="F1975" s="11" t="s">
        <v>40</v>
      </c>
      <c r="G1975" s="3" t="s">
        <v>2152</v>
      </c>
      <c r="H1975" s="3" t="s">
        <v>2821</v>
      </c>
      <c r="I1975" s="11">
        <v>45592.958333333336</v>
      </c>
      <c r="J1975" s="12">
        <v>45593.550694444442</v>
      </c>
      <c r="K1975" s="12">
        <v>45593.583333333336</v>
      </c>
      <c r="L1975" s="12">
        <v>45593.604166666664</v>
      </c>
      <c r="M1975" s="12" t="s">
        <v>115</v>
      </c>
      <c r="N1975" s="3" t="s">
        <v>42</v>
      </c>
      <c r="O1975" s="3">
        <v>0</v>
      </c>
      <c r="P1975" s="1">
        <f t="shared" si="600"/>
        <v>44</v>
      </c>
      <c r="Q1975" s="1">
        <f t="shared" si="601"/>
        <v>10</v>
      </c>
      <c r="R1975" s="72">
        <f t="shared" si="602"/>
        <v>45593.550694444442</v>
      </c>
      <c r="S1975" s="73">
        <f t="shared" si="603"/>
        <v>1.3555555555576575</v>
      </c>
      <c r="T1975" s="74">
        <f>Table2[[#This Row],[ETA A OFRECIMIENTO]]*24</f>
        <v>32.53333333338378</v>
      </c>
      <c r="U1975" s="1" t="str">
        <f t="shared" si="604"/>
        <v>YES</v>
      </c>
      <c r="V1975" s="73">
        <f t="shared" si="605"/>
        <v>0.625</v>
      </c>
      <c r="W1975" s="74">
        <f>Table2[[#This Row],[DEL. AVAILABLE A SLOT]]*24</f>
        <v>15</v>
      </c>
      <c r="X1975" s="1" t="str">
        <f t="shared" si="606"/>
        <v>SI</v>
      </c>
      <c r="Y1975" s="73">
        <f t="shared" si="607"/>
        <v>1.9805555555576575</v>
      </c>
      <c r="Z1975" s="74">
        <f>Table2[[#This Row],[ETA A TIMESLOT]]*24</f>
        <v>47.53333333338378</v>
      </c>
      <c r="AA1975" s="73">
        <f t="shared" si="608"/>
        <v>0</v>
      </c>
      <c r="AB1975" s="73" t="str">
        <f t="shared" si="609"/>
        <v>SI</v>
      </c>
      <c r="AC1975" s="74">
        <f>Table2[[#This Row],[PUNTUALIDAD (H)]]*24</f>
        <v>0</v>
      </c>
      <c r="AD1975" s="73">
        <f t="shared" si="610"/>
        <v>2.0013888888861402</v>
      </c>
      <c r="AE1975" s="74">
        <f>Table2[[#This Row],[ATA TO UNLOADING]]*24</f>
        <v>48.033333333267365</v>
      </c>
      <c r="AF1975" s="74" t="str">
        <f>IF(Table2[[#This Row],[ATA TO UNLOADING 2]]&lt;=48,"YES","NO")</f>
        <v>NO</v>
      </c>
      <c r="AG1975" s="75">
        <f t="shared" si="611"/>
        <v>0.58333333333575865</v>
      </c>
      <c r="AH1975" s="2" t="s">
        <v>42</v>
      </c>
      <c r="AI1975" s="2" t="str">
        <f t="shared" si="612"/>
        <v>MRKU9048354</v>
      </c>
      <c r="AJ1975" s="76" t="str">
        <f t="shared" si="613"/>
        <v>MSI</v>
      </c>
      <c r="AK1975" s="77">
        <f>IF($M1975="TRUCK",VLOOKUP($AQ1975,Invoicing!$A$17:$B$49,MATCH($AK$1,Invoicing!$A$17:$B$17,0),FALSE),VLOOKUP($AQ1975,Invoicing!$N$17:$O$21,MATCH($AK$1,Invoicing!$N$17:$O$17,0),FALSE))</f>
        <v>480</v>
      </c>
      <c r="AL1975" s="78">
        <f>VLOOKUP($E1975,Invoicing!$A$1:$H$8,MATCH(TRACKER!$N1978,Invoicing!$A$1:$H$1,0),FALSE)</f>
        <v>120</v>
      </c>
      <c r="AM1975" s="78">
        <f>VLOOKUP($E1975,Invoicing!$A$1:$H$8,MATCH(TRACKER!$O$1,Invoicing!$A$1:$H$1,0),FALSE)</f>
        <v>50</v>
      </c>
      <c r="AN1975" s="78">
        <f t="shared" si="614"/>
        <v>0</v>
      </c>
      <c r="AO1975" s="2">
        <f t="shared" si="615"/>
        <v>1</v>
      </c>
      <c r="AP1975" s="2" t="str">
        <f t="shared" si="616"/>
        <v>WEEK</v>
      </c>
      <c r="AQ1975" s="2" t="str">
        <f t="shared" si="617"/>
        <v>MSIWEEK</v>
      </c>
      <c r="AR1975" s="71">
        <f t="shared" si="618"/>
        <v>600</v>
      </c>
      <c r="AS1975" s="71">
        <f>VLOOKUP(AJ1975,Invoicing!A:K,10,FALSE)</f>
        <v>25</v>
      </c>
      <c r="AT1975" s="71">
        <f t="shared" si="619"/>
        <v>625</v>
      </c>
    </row>
    <row r="1976" spans="1:47">
      <c r="A1976" s="37" t="s">
        <v>61</v>
      </c>
      <c r="B1976" s="3" t="s">
        <v>38</v>
      </c>
      <c r="C1976" s="11">
        <v>45591.602777777778</v>
      </c>
      <c r="D1976" s="11">
        <v>45591.625</v>
      </c>
      <c r="E1976" s="11" t="s">
        <v>49</v>
      </c>
      <c r="F1976" s="11" t="s">
        <v>40</v>
      </c>
      <c r="G1976" s="3" t="s">
        <v>2153</v>
      </c>
      <c r="H1976" s="3" t="s">
        <v>2821</v>
      </c>
      <c r="I1976" s="11">
        <v>45592.958333333336</v>
      </c>
      <c r="J1976" s="12">
        <v>45594.961805555555</v>
      </c>
      <c r="K1976" s="12">
        <v>45594.958333333336</v>
      </c>
      <c r="L1976" s="12">
        <v>45594.96875</v>
      </c>
      <c r="M1976" s="61" t="s">
        <v>12</v>
      </c>
      <c r="N1976" s="3" t="s">
        <v>42</v>
      </c>
      <c r="O1976" s="3">
        <v>1</v>
      </c>
      <c r="P1976" s="1">
        <f t="shared" si="600"/>
        <v>44</v>
      </c>
      <c r="Q1976" s="1">
        <f t="shared" si="601"/>
        <v>10</v>
      </c>
      <c r="R1976" s="72">
        <f t="shared" si="602"/>
        <v>45594.961805555555</v>
      </c>
      <c r="S1976" s="73">
        <f t="shared" si="603"/>
        <v>1.3555555555576575</v>
      </c>
      <c r="T1976" s="74">
        <f>Table2[[#This Row],[ETA A OFRECIMIENTO]]*24</f>
        <v>32.53333333338378</v>
      </c>
      <c r="U1976" s="1" t="str">
        <f t="shared" si="604"/>
        <v>YES</v>
      </c>
      <c r="V1976" s="73">
        <f t="shared" si="605"/>
        <v>2</v>
      </c>
      <c r="W1976" s="74">
        <f>Table2[[#This Row],[DEL. AVAILABLE A SLOT]]*24</f>
        <v>48</v>
      </c>
      <c r="X1976" s="1" t="str">
        <f t="shared" si="606"/>
        <v>NO</v>
      </c>
      <c r="Y1976" s="73">
        <f t="shared" si="607"/>
        <v>3.3555555555576575</v>
      </c>
      <c r="Z1976" s="74">
        <f>Table2[[#This Row],[ETA A TIMESLOT]]*24</f>
        <v>80.53333333338378</v>
      </c>
      <c r="AA1976" s="73">
        <f t="shared" si="608"/>
        <v>3.4722222189884633E-3</v>
      </c>
      <c r="AB1976" s="73" t="str">
        <f t="shared" si="609"/>
        <v>SI</v>
      </c>
      <c r="AC1976" s="74">
        <f>Table2[[#This Row],[PUNTUALIDAD (H)]]*24</f>
        <v>8.3333333255723119E-2</v>
      </c>
      <c r="AD1976" s="73">
        <f t="shared" si="610"/>
        <v>3.3659722222218988</v>
      </c>
      <c r="AE1976" s="74">
        <f>Table2[[#This Row],[ATA TO UNLOADING]]*24</f>
        <v>80.783333333325572</v>
      </c>
      <c r="AF1976" s="74" t="str">
        <f>IF(Table2[[#This Row],[ATA TO UNLOADING 2]]&lt;=48,"YES","NO")</f>
        <v>NO</v>
      </c>
      <c r="AG1976" s="75">
        <f t="shared" si="611"/>
        <v>0.95833333333575865</v>
      </c>
      <c r="AH1976" s="2" t="s">
        <v>24</v>
      </c>
      <c r="AI1976" s="2" t="str">
        <f t="shared" si="612"/>
        <v>MSKU4567554</v>
      </c>
      <c r="AJ1976" s="76" t="str">
        <f t="shared" si="613"/>
        <v>CTU FLEVOKUST BV</v>
      </c>
      <c r="AK1976" s="77">
        <f>IF($M1976="TRUCK",VLOOKUP($AQ1976,Invoicing!$A$17:$B$49,MATCH($AK$1,Invoicing!$A$17:$B$17,0),FALSE),VLOOKUP($AQ1976,Invoicing!$N$17:$O$21,MATCH($AK$1,Invoicing!$N$17:$O$17,0),FALSE))</f>
        <v>380</v>
      </c>
      <c r="AL1976" s="78" t="e">
        <f>VLOOKUP($E1976,Invoicing!$A$1:$H$8,MATCH(TRACKER!$N1979,Invoicing!$A$1:$H$1,0),FALSE)</f>
        <v>#N/A</v>
      </c>
      <c r="AM1976" s="78">
        <v>35</v>
      </c>
      <c r="AN1976" s="78">
        <f t="shared" si="614"/>
        <v>35</v>
      </c>
      <c r="AO1976" s="2">
        <f t="shared" si="615"/>
        <v>2</v>
      </c>
      <c r="AP1976" s="2" t="str">
        <f t="shared" si="616"/>
        <v>NIGHT</v>
      </c>
      <c r="AQ1976" s="2" t="str">
        <f t="shared" si="617"/>
        <v>CTU FLEVOKUST BVNIGHT</v>
      </c>
      <c r="AR1976" s="71">
        <f t="shared" si="618"/>
        <v>415</v>
      </c>
      <c r="AS1976" s="71">
        <f>VLOOKUP(AJ1976,Invoicing!A:K,10,FALSE)</f>
        <v>0</v>
      </c>
      <c r="AT1976" s="71">
        <f t="shared" si="619"/>
        <v>415</v>
      </c>
    </row>
    <row r="1977" spans="1:47">
      <c r="A1977" s="37" t="s">
        <v>61</v>
      </c>
      <c r="B1977" s="3" t="s">
        <v>38</v>
      </c>
      <c r="C1977" s="11">
        <v>45591.602777777778</v>
      </c>
      <c r="D1977" s="11">
        <v>45591.625</v>
      </c>
      <c r="E1977" s="11" t="s">
        <v>44</v>
      </c>
      <c r="F1977" s="11" t="s">
        <v>40</v>
      </c>
      <c r="G1977" s="3" t="s">
        <v>2154</v>
      </c>
      <c r="H1977" s="3" t="s">
        <v>41</v>
      </c>
      <c r="I1977" s="11">
        <v>45592.958333333336</v>
      </c>
      <c r="J1977" s="12">
        <v>45593.466666666667</v>
      </c>
      <c r="K1977" s="12">
        <v>45593.5</v>
      </c>
      <c r="L1977" s="12">
        <v>45593.482638888891</v>
      </c>
      <c r="M1977" s="61" t="s">
        <v>115</v>
      </c>
      <c r="N1977" s="3" t="s">
        <v>42</v>
      </c>
      <c r="O1977" s="3">
        <v>0</v>
      </c>
      <c r="P1977" s="1">
        <f t="shared" si="600"/>
        <v>44</v>
      </c>
      <c r="Q1977" s="1">
        <f t="shared" si="601"/>
        <v>10</v>
      </c>
      <c r="R1977" s="72">
        <f t="shared" si="602"/>
        <v>45593.466666666667</v>
      </c>
      <c r="S1977" s="73">
        <f t="shared" si="603"/>
        <v>1.3555555555576575</v>
      </c>
      <c r="T1977" s="74">
        <f>Table2[[#This Row],[ETA A OFRECIMIENTO]]*24</f>
        <v>32.53333333338378</v>
      </c>
      <c r="U1977" s="1" t="str">
        <f t="shared" si="604"/>
        <v>YES</v>
      </c>
      <c r="V1977" s="73">
        <f t="shared" si="605"/>
        <v>0.54166666666424135</v>
      </c>
      <c r="W1977" s="74">
        <f>Table2[[#This Row],[DEL. AVAILABLE A SLOT]]*24</f>
        <v>12.999999999941792</v>
      </c>
      <c r="X1977" s="1" t="str">
        <f t="shared" si="606"/>
        <v>SI</v>
      </c>
      <c r="Y1977" s="73">
        <f t="shared" si="607"/>
        <v>1.8972222222218988</v>
      </c>
      <c r="Z1977" s="74">
        <f>Table2[[#This Row],[ETA A TIMESLOT]]*24</f>
        <v>45.533333333325572</v>
      </c>
      <c r="AA1977" s="73">
        <f t="shared" si="608"/>
        <v>0</v>
      </c>
      <c r="AB1977" s="73" t="str">
        <f t="shared" si="609"/>
        <v>SI</v>
      </c>
      <c r="AC1977" s="74">
        <f>Table2[[#This Row],[PUNTUALIDAD (H)]]*24</f>
        <v>0</v>
      </c>
      <c r="AD1977" s="73">
        <f t="shared" si="610"/>
        <v>1.8798611111124046</v>
      </c>
      <c r="AE1977" s="74">
        <f>Table2[[#This Row],[ATA TO UNLOADING]]*24</f>
        <v>45.116666666697711</v>
      </c>
      <c r="AF1977" s="74" t="str">
        <f>IF(Table2[[#This Row],[ATA TO UNLOADING 2]]&lt;=48,"YES","NO")</f>
        <v>YES</v>
      </c>
      <c r="AG1977" s="75">
        <f t="shared" si="611"/>
        <v>0.5</v>
      </c>
      <c r="AH1977" s="2" t="s">
        <v>42</v>
      </c>
      <c r="AI1977" s="2" t="str">
        <f t="shared" si="612"/>
        <v>MRSU4267748</v>
      </c>
      <c r="AJ1977" s="76" t="str">
        <f t="shared" si="613"/>
        <v>MSI</v>
      </c>
      <c r="AK1977" s="77">
        <f>IF($M1977="TRUCK",VLOOKUP($AQ1977,Invoicing!$A$17:$B$49,MATCH($AK$1,Invoicing!$A$17:$B$17,0),FALSE),VLOOKUP($AQ1977,Invoicing!$N$17:$O$21,MATCH($AK$1,Invoicing!$N$17:$O$17,0),FALSE))</f>
        <v>480</v>
      </c>
      <c r="AL1977" s="78" t="e">
        <f>VLOOKUP($E1977,Invoicing!$A$1:$H$8,MATCH(TRACKER!$N1980,Invoicing!$A$1:$H$1,0),FALSE)</f>
        <v>#N/A</v>
      </c>
      <c r="AM1977" s="78">
        <f>VLOOKUP($E1977,Invoicing!$A$1:$H$8,MATCH(TRACKER!$O$1,Invoicing!$A$1:$H$1,0),FALSE)</f>
        <v>50</v>
      </c>
      <c r="AN1977" s="78">
        <f t="shared" si="614"/>
        <v>0</v>
      </c>
      <c r="AO1977" s="2">
        <f t="shared" si="615"/>
        <v>1</v>
      </c>
      <c r="AP1977" s="2" t="str">
        <f t="shared" si="616"/>
        <v>WEEK</v>
      </c>
      <c r="AQ1977" s="2" t="str">
        <f t="shared" si="617"/>
        <v>MSIWEEK</v>
      </c>
      <c r="AR1977" s="71">
        <f t="shared" si="618"/>
        <v>480</v>
      </c>
      <c r="AS1977" s="71">
        <f>VLOOKUP(AJ1977,Invoicing!A:K,10,FALSE)</f>
        <v>25</v>
      </c>
      <c r="AT1977" s="71">
        <f t="shared" si="619"/>
        <v>505</v>
      </c>
    </row>
    <row r="1978" spans="1:47">
      <c r="A1978" s="58" t="s">
        <v>61</v>
      </c>
      <c r="B1978" s="59" t="s">
        <v>38</v>
      </c>
      <c r="C1978" s="60">
        <v>45591.602777777778</v>
      </c>
      <c r="D1978" s="60">
        <v>45591.625</v>
      </c>
      <c r="E1978" s="60" t="s">
        <v>39</v>
      </c>
      <c r="F1978" s="60" t="s">
        <v>40</v>
      </c>
      <c r="G1978" s="59" t="s">
        <v>2155</v>
      </c>
      <c r="H1978" s="3" t="s">
        <v>46</v>
      </c>
      <c r="I1978" s="60">
        <v>45592.958333333336</v>
      </c>
      <c r="J1978" s="61">
        <v>45593.729166666664</v>
      </c>
      <c r="K1978" s="61">
        <v>45593.583333333336</v>
      </c>
      <c r="L1978" s="61">
        <v>45593.743055555555</v>
      </c>
      <c r="M1978" s="12" t="s">
        <v>115</v>
      </c>
      <c r="N1978" s="3" t="s">
        <v>13</v>
      </c>
      <c r="O1978" s="3">
        <v>0</v>
      </c>
      <c r="P1978" s="1">
        <f t="shared" si="600"/>
        <v>44</v>
      </c>
      <c r="Q1978" s="1">
        <f t="shared" si="601"/>
        <v>10</v>
      </c>
      <c r="R1978" s="72">
        <f t="shared" si="602"/>
        <v>45593.729166666664</v>
      </c>
      <c r="S1978" s="73">
        <f t="shared" si="603"/>
        <v>1.3555555555576575</v>
      </c>
      <c r="T1978" s="74">
        <f>Table2[[#This Row],[ETA A OFRECIMIENTO]]*24</f>
        <v>32.53333333338378</v>
      </c>
      <c r="U1978" s="1" t="str">
        <f t="shared" si="604"/>
        <v>YES</v>
      </c>
      <c r="V1978" s="73">
        <f t="shared" si="605"/>
        <v>0.625</v>
      </c>
      <c r="W1978" s="74">
        <f>Table2[[#This Row],[DEL. AVAILABLE A SLOT]]*24</f>
        <v>15</v>
      </c>
      <c r="X1978" s="1" t="str">
        <f t="shared" si="606"/>
        <v>SI</v>
      </c>
      <c r="Y1978" s="73">
        <f t="shared" si="607"/>
        <v>1.9805555555576575</v>
      </c>
      <c r="Z1978" s="74">
        <f>Table2[[#This Row],[ETA A TIMESLOT]]*24</f>
        <v>47.53333333338378</v>
      </c>
      <c r="AA1978" s="73">
        <f t="shared" si="608"/>
        <v>0.14583333332848269</v>
      </c>
      <c r="AB1978" s="73" t="str">
        <f t="shared" si="609"/>
        <v>NO</v>
      </c>
      <c r="AC1978" s="74">
        <f>Table2[[#This Row],[PUNTUALIDAD (H)]]*24</f>
        <v>3.4999999998835847</v>
      </c>
      <c r="AD1978" s="73">
        <f t="shared" si="610"/>
        <v>2.140277777776646</v>
      </c>
      <c r="AE1978" s="74">
        <f>Table2[[#This Row],[ATA TO UNLOADING]]*24</f>
        <v>51.366666666639503</v>
      </c>
      <c r="AF1978" s="74" t="str">
        <f>IF(Table2[[#This Row],[ATA TO UNLOADING 2]]&lt;=48,"YES","NO")</f>
        <v>NO</v>
      </c>
      <c r="AG1978" s="75">
        <f t="shared" si="611"/>
        <v>0.58333333333575865</v>
      </c>
      <c r="AH1978" s="2" t="s">
        <v>42</v>
      </c>
      <c r="AI1978" s="2" t="str">
        <f t="shared" si="612"/>
        <v>MRSU4711045</v>
      </c>
      <c r="AJ1978" s="76" t="str">
        <f t="shared" si="613"/>
        <v>AZOIA LOGISTICS</v>
      </c>
      <c r="AK1978" s="77">
        <f>IF($M1978="TRUCK",VLOOKUP($AQ1978,Invoicing!$A$17:$B$49,MATCH($AK$1,Invoicing!$A$17:$B$17,0),FALSE),VLOOKUP($AQ1978,Invoicing!$N$17:$O$21,MATCH($AK$1,Invoicing!$N$17:$O$17,0),FALSE))</f>
        <v>550</v>
      </c>
      <c r="AL1978" s="78" t="e">
        <f>VLOOKUP($E1978,Invoicing!$A$1:$H$8,MATCH(TRACKER!$N1981,Invoicing!$A$1:$H$1,0),FALSE)</f>
        <v>#N/A</v>
      </c>
      <c r="AM1978" s="78">
        <f>VLOOKUP($E1978,Invoicing!$A$1:$H$8,MATCH(TRACKER!$O$1,Invoicing!$A$1:$H$1,0),FALSE)</f>
        <v>45</v>
      </c>
      <c r="AN1978" s="78">
        <f t="shared" si="614"/>
        <v>0</v>
      </c>
      <c r="AO1978" s="2">
        <f t="shared" si="615"/>
        <v>1</v>
      </c>
      <c r="AP1978" s="2" t="str">
        <f t="shared" si="616"/>
        <v>WEEK</v>
      </c>
      <c r="AQ1978" s="2" t="str">
        <f t="shared" si="617"/>
        <v>AZOIA LOGISTICSWEEK</v>
      </c>
      <c r="AR1978" s="71">
        <f t="shared" si="618"/>
        <v>550</v>
      </c>
      <c r="AS1978" s="71">
        <f>VLOOKUP(AJ1978,Invoicing!A:K,10,FALSE)</f>
        <v>25</v>
      </c>
      <c r="AT1978" s="71">
        <f t="shared" si="619"/>
        <v>575</v>
      </c>
    </row>
    <row r="1979" spans="1:47">
      <c r="A1979" s="58" t="s">
        <v>61</v>
      </c>
      <c r="B1979" s="59" t="s">
        <v>38</v>
      </c>
      <c r="C1979" s="60">
        <v>45591.602777777778</v>
      </c>
      <c r="D1979" s="60">
        <v>45591.625</v>
      </c>
      <c r="E1979" s="60" t="s">
        <v>43</v>
      </c>
      <c r="F1979" s="60" t="s">
        <v>40</v>
      </c>
      <c r="G1979" s="59" t="s">
        <v>2156</v>
      </c>
      <c r="H1979" s="3" t="s">
        <v>41</v>
      </c>
      <c r="I1979" s="60">
        <v>45592.958333333336</v>
      </c>
      <c r="J1979" s="61">
        <v>45593.991666666669</v>
      </c>
      <c r="K1979" s="61">
        <v>45594</v>
      </c>
      <c r="L1979" s="61">
        <v>45593.993055555555</v>
      </c>
      <c r="M1979" s="61" t="s">
        <v>115</v>
      </c>
      <c r="N1979" s="3" t="s">
        <v>42</v>
      </c>
      <c r="O1979" s="3">
        <v>0</v>
      </c>
      <c r="P1979" s="1">
        <f t="shared" si="600"/>
        <v>44</v>
      </c>
      <c r="Q1979" s="1">
        <f t="shared" si="601"/>
        <v>10</v>
      </c>
      <c r="R1979" s="72">
        <f t="shared" si="602"/>
        <v>45593.991666666669</v>
      </c>
      <c r="S1979" s="73">
        <f t="shared" si="603"/>
        <v>1.3555555555576575</v>
      </c>
      <c r="T1979" s="74">
        <f>Table2[[#This Row],[ETA A OFRECIMIENTO]]*24</f>
        <v>32.53333333338378</v>
      </c>
      <c r="U1979" s="1" t="str">
        <f t="shared" si="604"/>
        <v>YES</v>
      </c>
      <c r="V1979" s="73">
        <f t="shared" si="605"/>
        <v>1.0416666666642413</v>
      </c>
      <c r="W1979" s="74">
        <f>Table2[[#This Row],[DEL. AVAILABLE A SLOT]]*24</f>
        <v>24.999999999941792</v>
      </c>
      <c r="X1979" s="1" t="str">
        <f t="shared" si="606"/>
        <v>NO</v>
      </c>
      <c r="Y1979" s="73">
        <f t="shared" si="607"/>
        <v>2.3972222222218988</v>
      </c>
      <c r="Z1979" s="74">
        <f>Table2[[#This Row],[ETA A TIMESLOT]]*24</f>
        <v>57.533333333325572</v>
      </c>
      <c r="AA1979" s="73">
        <f t="shared" si="608"/>
        <v>0</v>
      </c>
      <c r="AB1979" s="73" t="str">
        <f t="shared" si="609"/>
        <v>SI</v>
      </c>
      <c r="AC1979" s="74">
        <f>Table2[[#This Row],[PUNTUALIDAD (H)]]*24</f>
        <v>0</v>
      </c>
      <c r="AD1979" s="73">
        <f t="shared" si="610"/>
        <v>2.390277777776646</v>
      </c>
      <c r="AE1979" s="74">
        <f>Table2[[#This Row],[ATA TO UNLOADING]]*24</f>
        <v>57.366666666639503</v>
      </c>
      <c r="AF1979" s="74" t="str">
        <f>IF(Table2[[#This Row],[ATA TO UNLOADING 2]]&lt;=48,"YES","NO")</f>
        <v>NO</v>
      </c>
      <c r="AG1979" s="75">
        <f t="shared" si="611"/>
        <v>0</v>
      </c>
      <c r="AH1979" s="2" t="s">
        <v>24</v>
      </c>
      <c r="AI1979" s="2" t="str">
        <f t="shared" si="612"/>
        <v>MRSU5035270</v>
      </c>
      <c r="AJ1979" s="76" t="str">
        <f t="shared" si="613"/>
        <v>LOGIX</v>
      </c>
      <c r="AK1979" s="77">
        <f>IF($M1979="TRUCK",VLOOKUP($AQ1979,Invoicing!$A$17:$B$49,MATCH($AK$1,Invoicing!$A$17:$B$17,0),FALSE),VLOOKUP($AQ1979,Invoicing!$N$17:$O$21,MATCH($AK$1,Invoicing!$N$17:$O$17,0),FALSE))</f>
        <v>530</v>
      </c>
      <c r="AL1979" s="78" t="e">
        <f>VLOOKUP($E1979,Invoicing!$A$1:$H$8,MATCH(TRACKER!$N1982,Invoicing!$A$1:$H$1,0),FALSE)</f>
        <v>#N/A</v>
      </c>
      <c r="AM1979" s="78">
        <f>VLOOKUP($E1979,Invoicing!$A$1:$H$8,MATCH(TRACKER!$O$1,Invoicing!$A$1:$H$1,0),FALSE)</f>
        <v>50</v>
      </c>
      <c r="AN1979" s="78">
        <f t="shared" si="614"/>
        <v>0</v>
      </c>
      <c r="AO1979" s="2">
        <f t="shared" si="615"/>
        <v>2</v>
      </c>
      <c r="AP1979" s="2" t="str">
        <f t="shared" si="616"/>
        <v>NIGHT</v>
      </c>
      <c r="AQ1979" s="2" t="str">
        <f t="shared" si="617"/>
        <v>LOGIXNIGHT</v>
      </c>
      <c r="AR1979" s="71">
        <f t="shared" si="618"/>
        <v>530</v>
      </c>
      <c r="AS1979" s="71">
        <f>VLOOKUP(AJ1979,Invoicing!A:K,10,FALSE)</f>
        <v>25</v>
      </c>
      <c r="AT1979" s="71">
        <f t="shared" si="619"/>
        <v>605</v>
      </c>
      <c r="AU1979" s="55">
        <v>50</v>
      </c>
    </row>
    <row r="1980" spans="1:47">
      <c r="A1980" s="37" t="s">
        <v>61</v>
      </c>
      <c r="B1980" s="3" t="s">
        <v>38</v>
      </c>
      <c r="C1980" s="11">
        <v>45591.602777777778</v>
      </c>
      <c r="D1980" s="11">
        <v>45591.625</v>
      </c>
      <c r="E1980" s="11" t="s">
        <v>49</v>
      </c>
      <c r="F1980" s="11" t="s">
        <v>40</v>
      </c>
      <c r="G1980" s="3" t="s">
        <v>2157</v>
      </c>
      <c r="H1980" s="3" t="s">
        <v>41</v>
      </c>
      <c r="I1980" s="11">
        <v>45592.958333333336</v>
      </c>
      <c r="J1980" s="12">
        <v>45595.010416666664</v>
      </c>
      <c r="K1980" s="12">
        <v>45595</v>
      </c>
      <c r="L1980" s="12">
        <v>45595.027777777781</v>
      </c>
      <c r="M1980" s="12" t="s">
        <v>12</v>
      </c>
      <c r="N1980" s="3" t="s">
        <v>42</v>
      </c>
      <c r="O1980" s="3">
        <v>0</v>
      </c>
      <c r="P1980" s="1">
        <f t="shared" si="600"/>
        <v>44</v>
      </c>
      <c r="Q1980" s="1">
        <f t="shared" si="601"/>
        <v>10</v>
      </c>
      <c r="R1980" s="72">
        <f t="shared" si="602"/>
        <v>45595.010416666664</v>
      </c>
      <c r="S1980" s="73">
        <f t="shared" si="603"/>
        <v>1.3555555555576575</v>
      </c>
      <c r="T1980" s="74">
        <f>Table2[[#This Row],[ETA A OFRECIMIENTO]]*24</f>
        <v>32.53333333338378</v>
      </c>
      <c r="U1980" s="1" t="str">
        <f t="shared" si="604"/>
        <v>YES</v>
      </c>
      <c r="V1980" s="73">
        <f t="shared" si="605"/>
        <v>2.0416666666642413</v>
      </c>
      <c r="W1980" s="74">
        <f>Table2[[#This Row],[DEL. AVAILABLE A SLOT]]*24</f>
        <v>48.999999999941792</v>
      </c>
      <c r="X1980" s="1" t="str">
        <f t="shared" si="606"/>
        <v>NO</v>
      </c>
      <c r="Y1980" s="73">
        <f t="shared" si="607"/>
        <v>3.3972222222218988</v>
      </c>
      <c r="Z1980" s="74">
        <f>Table2[[#This Row],[ETA A TIMESLOT]]*24</f>
        <v>81.533333333325572</v>
      </c>
      <c r="AA1980" s="73">
        <f t="shared" si="608"/>
        <v>1.0416666664241347E-2</v>
      </c>
      <c r="AB1980" s="73" t="str">
        <f t="shared" si="609"/>
        <v>SI</v>
      </c>
      <c r="AC1980" s="74">
        <f>Table2[[#This Row],[PUNTUALIDAD (H)]]*24</f>
        <v>0.24999999994179234</v>
      </c>
      <c r="AD1980" s="73">
        <f t="shared" si="610"/>
        <v>3.4250000000029104</v>
      </c>
      <c r="AE1980" s="74">
        <f>Table2[[#This Row],[ATA TO UNLOADING]]*24</f>
        <v>82.200000000069849</v>
      </c>
      <c r="AF1980" s="74" t="str">
        <f>IF(Table2[[#This Row],[ATA TO UNLOADING 2]]&lt;=48,"YES","NO")</f>
        <v>NO</v>
      </c>
      <c r="AG1980" s="75">
        <f t="shared" si="611"/>
        <v>0</v>
      </c>
      <c r="AH1980" s="2" t="s">
        <v>24</v>
      </c>
      <c r="AI1980" s="2" t="str">
        <f t="shared" si="612"/>
        <v>MAEU9249809</v>
      </c>
      <c r="AJ1980" s="76" t="str">
        <f t="shared" si="613"/>
        <v>CTU FLEVOKUST BV</v>
      </c>
      <c r="AK1980" s="77">
        <f>IF($M1980="TRUCK",VLOOKUP($AQ1980,Invoicing!$A$17:$B$49,MATCH($AK$1,Invoicing!$A$17:$B$17,0),FALSE),VLOOKUP($AQ1980,Invoicing!$N$17:$O$21,MATCH($AK$1,Invoicing!$N$17:$O$17,0),FALSE))</f>
        <v>380</v>
      </c>
      <c r="AL1980" s="78" t="e">
        <f>VLOOKUP($E1980,Invoicing!$A$1:$H$8,MATCH(TRACKER!$N1983,Invoicing!$A$1:$H$1,0),FALSE)</f>
        <v>#N/A</v>
      </c>
      <c r="AM1980" s="78">
        <v>35</v>
      </c>
      <c r="AN1980" s="78">
        <f t="shared" si="614"/>
        <v>0</v>
      </c>
      <c r="AO1980" s="2">
        <f t="shared" si="615"/>
        <v>3</v>
      </c>
      <c r="AP1980" s="2" t="str">
        <f t="shared" si="616"/>
        <v>NIGHT</v>
      </c>
      <c r="AQ1980" s="2" t="str">
        <f t="shared" si="617"/>
        <v>CTU FLEVOKUST BVNIGHT</v>
      </c>
      <c r="AR1980" s="71">
        <f t="shared" si="618"/>
        <v>380</v>
      </c>
      <c r="AS1980" s="71">
        <f>VLOOKUP(AJ1980,Invoicing!A:K,10,FALSE)</f>
        <v>0</v>
      </c>
      <c r="AT1980" s="71">
        <f t="shared" si="619"/>
        <v>380</v>
      </c>
    </row>
    <row r="1981" spans="1:47">
      <c r="A1981" s="37" t="s">
        <v>61</v>
      </c>
      <c r="B1981" s="3" t="s">
        <v>38</v>
      </c>
      <c r="C1981" s="11">
        <v>45591.602777777778</v>
      </c>
      <c r="D1981" s="11">
        <v>45591.625</v>
      </c>
      <c r="E1981" s="11" t="s">
        <v>44</v>
      </c>
      <c r="F1981" s="11" t="s">
        <v>40</v>
      </c>
      <c r="G1981" s="3" t="s">
        <v>2158</v>
      </c>
      <c r="H1981" s="3" t="s">
        <v>2821</v>
      </c>
      <c r="I1981" s="11">
        <v>45592.958333333336</v>
      </c>
      <c r="J1981" s="12">
        <v>45593.73541666667</v>
      </c>
      <c r="K1981" s="12">
        <v>45593.666666666664</v>
      </c>
      <c r="L1981" s="12">
        <v>45593.770833333336</v>
      </c>
      <c r="M1981" s="12" t="s">
        <v>115</v>
      </c>
      <c r="N1981" s="3" t="s">
        <v>42</v>
      </c>
      <c r="O1981" s="3">
        <v>0</v>
      </c>
      <c r="P1981" s="1">
        <f t="shared" si="600"/>
        <v>44</v>
      </c>
      <c r="Q1981" s="1">
        <f t="shared" si="601"/>
        <v>10</v>
      </c>
      <c r="R1981" s="72">
        <f t="shared" si="602"/>
        <v>45593.73541666667</v>
      </c>
      <c r="S1981" s="73">
        <f t="shared" si="603"/>
        <v>1.3555555555576575</v>
      </c>
      <c r="T1981" s="74">
        <f>Table2[[#This Row],[ETA A OFRECIMIENTO]]*24</f>
        <v>32.53333333338378</v>
      </c>
      <c r="U1981" s="1" t="str">
        <f t="shared" si="604"/>
        <v>YES</v>
      </c>
      <c r="V1981" s="73">
        <f t="shared" si="605"/>
        <v>0.70833333332848269</v>
      </c>
      <c r="W1981" s="74">
        <f>Table2[[#This Row],[DEL. AVAILABLE A SLOT]]*24</f>
        <v>16.999999999883585</v>
      </c>
      <c r="X1981" s="1" t="str">
        <f t="shared" si="606"/>
        <v>SI</v>
      </c>
      <c r="Y1981" s="73">
        <f t="shared" si="607"/>
        <v>2.0638888888861402</v>
      </c>
      <c r="Z1981" s="74">
        <f>Table2[[#This Row],[ETA A TIMESLOT]]*24</f>
        <v>49.533333333267365</v>
      </c>
      <c r="AA1981" s="73">
        <f t="shared" si="608"/>
        <v>6.8750000005820766E-2</v>
      </c>
      <c r="AB1981" s="73" t="str">
        <f t="shared" si="609"/>
        <v>NO</v>
      </c>
      <c r="AC1981" s="74">
        <f>Table2[[#This Row],[PUNTUALIDAD (H)]]*24</f>
        <v>1.6500000001396984</v>
      </c>
      <c r="AD1981" s="73">
        <f t="shared" si="610"/>
        <v>2.1680555555576575</v>
      </c>
      <c r="AE1981" s="74">
        <f>Table2[[#This Row],[ATA TO UNLOADING]]*24</f>
        <v>52.03333333338378</v>
      </c>
      <c r="AF1981" s="74" t="str">
        <f>IF(Table2[[#This Row],[ATA TO UNLOADING 2]]&lt;=48,"YES","NO")</f>
        <v>NO</v>
      </c>
      <c r="AG1981" s="75">
        <f t="shared" si="611"/>
        <v>0.66666666666424135</v>
      </c>
      <c r="AH1981" s="2" t="s">
        <v>42</v>
      </c>
      <c r="AI1981" s="2" t="str">
        <f t="shared" si="612"/>
        <v>MRSU5960572</v>
      </c>
      <c r="AJ1981" s="76" t="str">
        <f t="shared" si="613"/>
        <v>MSI</v>
      </c>
      <c r="AK1981" s="77">
        <f>IF($M1981="TRUCK",VLOOKUP($AQ1981,Invoicing!$A$17:$B$49,MATCH($AK$1,Invoicing!$A$17:$B$17,0),FALSE),VLOOKUP($AQ1981,Invoicing!$N$17:$O$21,MATCH($AK$1,Invoicing!$N$17:$O$17,0),FALSE))</f>
        <v>480</v>
      </c>
      <c r="AL1981" s="78">
        <f>VLOOKUP($E1981,Invoicing!$A$1:$H$8,MATCH(TRACKER!$N1984,Invoicing!$A$1:$H$1,0),FALSE)</f>
        <v>120</v>
      </c>
      <c r="AM1981" s="78">
        <f>VLOOKUP($E1981,Invoicing!$A$1:$H$8,MATCH(TRACKER!$O$1,Invoicing!$A$1:$H$1,0),FALSE)</f>
        <v>50</v>
      </c>
      <c r="AN1981" s="78">
        <f t="shared" si="614"/>
        <v>0</v>
      </c>
      <c r="AO1981" s="2">
        <f t="shared" si="615"/>
        <v>1</v>
      </c>
      <c r="AP1981" s="2" t="str">
        <f t="shared" si="616"/>
        <v>WEEK</v>
      </c>
      <c r="AQ1981" s="2" t="str">
        <f t="shared" si="617"/>
        <v>MSIWEEK</v>
      </c>
      <c r="AR1981" s="71">
        <f t="shared" si="618"/>
        <v>600</v>
      </c>
      <c r="AS1981" s="71">
        <f>VLOOKUP(AJ1981,Invoicing!A:K,10,FALSE)</f>
        <v>25</v>
      </c>
      <c r="AT1981" s="71">
        <f t="shared" si="619"/>
        <v>625</v>
      </c>
    </row>
    <row r="1982" spans="1:47">
      <c r="A1982" s="37" t="s">
        <v>61</v>
      </c>
      <c r="B1982" s="3" t="s">
        <v>38</v>
      </c>
      <c r="C1982" s="11">
        <v>45591.602777777778</v>
      </c>
      <c r="D1982" s="11">
        <v>45591.625</v>
      </c>
      <c r="E1982" s="11" t="s">
        <v>49</v>
      </c>
      <c r="F1982" s="11" t="s">
        <v>40</v>
      </c>
      <c r="G1982" s="3" t="s">
        <v>2159</v>
      </c>
      <c r="H1982" s="3" t="s">
        <v>41</v>
      </c>
      <c r="I1982" s="11">
        <v>45592.958333333336</v>
      </c>
      <c r="J1982" s="12">
        <v>45595.063888888886</v>
      </c>
      <c r="K1982" s="12">
        <v>45595.083333333336</v>
      </c>
      <c r="L1982" s="12">
        <v>45595.079861111109</v>
      </c>
      <c r="M1982" s="12" t="s">
        <v>12</v>
      </c>
      <c r="N1982" s="3" t="s">
        <v>42</v>
      </c>
      <c r="O1982" s="3">
        <v>0</v>
      </c>
      <c r="P1982" s="1">
        <f t="shared" si="600"/>
        <v>44</v>
      </c>
      <c r="Q1982" s="1">
        <f t="shared" si="601"/>
        <v>10</v>
      </c>
      <c r="R1982" s="72">
        <f t="shared" si="602"/>
        <v>45595.063888888886</v>
      </c>
      <c r="S1982" s="73">
        <f t="shared" si="603"/>
        <v>1.3555555555576575</v>
      </c>
      <c r="T1982" s="74">
        <f>Table2[[#This Row],[ETA A OFRECIMIENTO]]*24</f>
        <v>32.53333333338378</v>
      </c>
      <c r="U1982" s="1" t="str">
        <f t="shared" si="604"/>
        <v>YES</v>
      </c>
      <c r="V1982" s="73">
        <f t="shared" si="605"/>
        <v>2.125</v>
      </c>
      <c r="W1982" s="74">
        <f>Table2[[#This Row],[DEL. AVAILABLE A SLOT]]*24</f>
        <v>51</v>
      </c>
      <c r="X1982" s="1" t="str">
        <f t="shared" si="606"/>
        <v>NO</v>
      </c>
      <c r="Y1982" s="73">
        <f t="shared" si="607"/>
        <v>3.4805555555576575</v>
      </c>
      <c r="Z1982" s="74">
        <f>Table2[[#This Row],[ETA A TIMESLOT]]*24</f>
        <v>83.53333333338378</v>
      </c>
      <c r="AA1982" s="73">
        <f t="shared" si="608"/>
        <v>0</v>
      </c>
      <c r="AB1982" s="73" t="str">
        <f t="shared" si="609"/>
        <v>SI</v>
      </c>
      <c r="AC1982" s="74">
        <f>Table2[[#This Row],[PUNTUALIDAD (H)]]*24</f>
        <v>0</v>
      </c>
      <c r="AD1982" s="73">
        <f t="shared" si="610"/>
        <v>3.4770833333313931</v>
      </c>
      <c r="AE1982" s="74">
        <f>Table2[[#This Row],[ATA TO UNLOADING]]*24</f>
        <v>83.449999999953434</v>
      </c>
      <c r="AF1982" s="74" t="str">
        <f>IF(Table2[[#This Row],[ATA TO UNLOADING 2]]&lt;=48,"YES","NO")</f>
        <v>NO</v>
      </c>
      <c r="AG1982" s="75">
        <f t="shared" si="611"/>
        <v>8.3333333335758653E-2</v>
      </c>
      <c r="AH1982" s="2" t="s">
        <v>24</v>
      </c>
      <c r="AI1982" s="2" t="str">
        <f t="shared" si="612"/>
        <v>MRKU6342283</v>
      </c>
      <c r="AJ1982" s="76" t="str">
        <f t="shared" si="613"/>
        <v>CTU FLEVOKUST BV</v>
      </c>
      <c r="AK1982" s="77">
        <f>IF($M1982="TRUCK",VLOOKUP($AQ1982,Invoicing!$A$17:$B$49,MATCH($AK$1,Invoicing!$A$17:$B$17,0),FALSE),VLOOKUP($AQ1982,Invoicing!$N$17:$O$21,MATCH($AK$1,Invoicing!$N$17:$O$17,0),FALSE))</f>
        <v>380</v>
      </c>
      <c r="AL1982" s="78" t="e">
        <f>VLOOKUP($E1982,Invoicing!$A$1:$H$8,MATCH(TRACKER!$N1985,Invoicing!$A$1:$H$1,0),FALSE)</f>
        <v>#N/A</v>
      </c>
      <c r="AM1982" s="78">
        <v>35</v>
      </c>
      <c r="AN1982" s="78">
        <f t="shared" si="614"/>
        <v>0</v>
      </c>
      <c r="AO1982" s="2">
        <f t="shared" si="615"/>
        <v>3</v>
      </c>
      <c r="AP1982" s="2" t="str">
        <f t="shared" si="616"/>
        <v>NIGHT</v>
      </c>
      <c r="AQ1982" s="2" t="str">
        <f t="shared" si="617"/>
        <v>CTU FLEVOKUST BVNIGHT</v>
      </c>
      <c r="AR1982" s="71">
        <f t="shared" si="618"/>
        <v>380</v>
      </c>
      <c r="AS1982" s="71">
        <f>VLOOKUP(AJ1982,Invoicing!A:K,10,FALSE)</f>
        <v>0</v>
      </c>
      <c r="AT1982" s="71">
        <f t="shared" si="619"/>
        <v>380</v>
      </c>
    </row>
    <row r="1983" spans="1:47">
      <c r="A1983" s="37" t="s">
        <v>61</v>
      </c>
      <c r="B1983" s="3" t="s">
        <v>38</v>
      </c>
      <c r="C1983" s="11">
        <v>45591.602777777778</v>
      </c>
      <c r="D1983" s="11">
        <v>45591.625</v>
      </c>
      <c r="E1983" s="11" t="s">
        <v>49</v>
      </c>
      <c r="F1983" s="11" t="s">
        <v>40</v>
      </c>
      <c r="G1983" s="3" t="s">
        <v>2160</v>
      </c>
      <c r="H1983" s="3" t="s">
        <v>41</v>
      </c>
      <c r="I1983" s="11">
        <v>45592.958333333336</v>
      </c>
      <c r="J1983" s="12">
        <v>45595.107638888891</v>
      </c>
      <c r="K1983" s="12">
        <v>45595.166666666664</v>
      </c>
      <c r="L1983" s="12">
        <v>45595.111111111109</v>
      </c>
      <c r="M1983" s="61" t="s">
        <v>12</v>
      </c>
      <c r="N1983" s="3" t="s">
        <v>42</v>
      </c>
      <c r="O1983" s="3">
        <v>0</v>
      </c>
      <c r="P1983" s="1">
        <f t="shared" si="600"/>
        <v>44</v>
      </c>
      <c r="Q1983" s="1">
        <f t="shared" si="601"/>
        <v>10</v>
      </c>
      <c r="R1983" s="72">
        <f t="shared" si="602"/>
        <v>45595.107638888891</v>
      </c>
      <c r="S1983" s="73">
        <f t="shared" si="603"/>
        <v>1.3555555555576575</v>
      </c>
      <c r="T1983" s="74">
        <f>Table2[[#This Row],[ETA A OFRECIMIENTO]]*24</f>
        <v>32.53333333338378</v>
      </c>
      <c r="U1983" s="1" t="str">
        <f t="shared" si="604"/>
        <v>YES</v>
      </c>
      <c r="V1983" s="73">
        <f t="shared" si="605"/>
        <v>2.2083333333284827</v>
      </c>
      <c r="W1983" s="74">
        <f>Table2[[#This Row],[DEL. AVAILABLE A SLOT]]*24</f>
        <v>52.999999999883585</v>
      </c>
      <c r="X1983" s="1" t="str">
        <f t="shared" si="606"/>
        <v>NO</v>
      </c>
      <c r="Y1983" s="73">
        <f t="shared" si="607"/>
        <v>3.5638888888861402</v>
      </c>
      <c r="Z1983" s="74">
        <f>Table2[[#This Row],[ETA A TIMESLOT]]*24</f>
        <v>85.533333333267365</v>
      </c>
      <c r="AA1983" s="73">
        <f t="shared" si="608"/>
        <v>0</v>
      </c>
      <c r="AB1983" s="73" t="str">
        <f t="shared" si="609"/>
        <v>SI</v>
      </c>
      <c r="AC1983" s="74">
        <f>Table2[[#This Row],[PUNTUALIDAD (H)]]*24</f>
        <v>0</v>
      </c>
      <c r="AD1983" s="73">
        <f t="shared" si="610"/>
        <v>3.5083333333313931</v>
      </c>
      <c r="AE1983" s="74">
        <f>Table2[[#This Row],[ATA TO UNLOADING]]*24</f>
        <v>84.199999999953434</v>
      </c>
      <c r="AF1983" s="74" t="str">
        <f>IF(Table2[[#This Row],[ATA TO UNLOADING 2]]&lt;=48,"YES","NO")</f>
        <v>NO</v>
      </c>
      <c r="AG1983" s="75">
        <f t="shared" si="611"/>
        <v>0.16666666666424135</v>
      </c>
      <c r="AH1983" s="2" t="s">
        <v>24</v>
      </c>
      <c r="AI1983" s="2" t="str">
        <f t="shared" si="612"/>
        <v>TCNU1055913</v>
      </c>
      <c r="AJ1983" s="76" t="str">
        <f t="shared" si="613"/>
        <v>CTU FLEVOKUST BV</v>
      </c>
      <c r="AK1983" s="77">
        <f>IF($M1983="TRUCK",VLOOKUP($AQ1983,Invoicing!$A$17:$B$49,MATCH($AK$1,Invoicing!$A$17:$B$17,0),FALSE),VLOOKUP($AQ1983,Invoicing!$N$17:$O$21,MATCH($AK$1,Invoicing!$N$17:$O$17,0),FALSE))</f>
        <v>380</v>
      </c>
      <c r="AL1983" s="78" t="e">
        <f>VLOOKUP($E1983,Invoicing!$A$1:$H$8,MATCH(TRACKER!$N1986,Invoicing!$A$1:$H$1,0),FALSE)</f>
        <v>#N/A</v>
      </c>
      <c r="AM1983" s="78">
        <v>35</v>
      </c>
      <c r="AN1983" s="78">
        <f t="shared" si="614"/>
        <v>0</v>
      </c>
      <c r="AO1983" s="2">
        <f t="shared" si="615"/>
        <v>3</v>
      </c>
      <c r="AP1983" s="2" t="str">
        <f t="shared" si="616"/>
        <v>NIGHT</v>
      </c>
      <c r="AQ1983" s="2" t="str">
        <f t="shared" si="617"/>
        <v>CTU FLEVOKUST BVNIGHT</v>
      </c>
      <c r="AR1983" s="71">
        <f t="shared" si="618"/>
        <v>380</v>
      </c>
      <c r="AS1983" s="71">
        <f>VLOOKUP(AJ1983,Invoicing!A:K,10,FALSE)</f>
        <v>0</v>
      </c>
      <c r="AT1983" s="71">
        <f t="shared" si="619"/>
        <v>380</v>
      </c>
    </row>
    <row r="1984" spans="1:47">
      <c r="A1984" s="37" t="s">
        <v>61</v>
      </c>
      <c r="B1984" s="3" t="s">
        <v>38</v>
      </c>
      <c r="C1984" s="11">
        <v>45591.602777777778</v>
      </c>
      <c r="D1984" s="11">
        <v>45591.625</v>
      </c>
      <c r="E1984" s="11" t="s">
        <v>49</v>
      </c>
      <c r="F1984" s="11" t="s">
        <v>40</v>
      </c>
      <c r="G1984" s="3" t="s">
        <v>2161</v>
      </c>
      <c r="H1984" s="3" t="s">
        <v>41</v>
      </c>
      <c r="I1984" s="11">
        <v>45592.958333333336</v>
      </c>
      <c r="J1984" s="12">
        <v>45595.240972222222</v>
      </c>
      <c r="K1984" s="12">
        <v>45595.25</v>
      </c>
      <c r="L1984" s="12">
        <v>45595.252083333333</v>
      </c>
      <c r="M1984" s="12" t="s">
        <v>12</v>
      </c>
      <c r="N1984" s="3" t="s">
        <v>13</v>
      </c>
      <c r="O1984" s="3">
        <v>0</v>
      </c>
      <c r="P1984" s="1">
        <f t="shared" si="600"/>
        <v>44</v>
      </c>
      <c r="Q1984" s="1">
        <f t="shared" si="601"/>
        <v>10</v>
      </c>
      <c r="R1984" s="72">
        <f t="shared" si="602"/>
        <v>45595.240972222222</v>
      </c>
      <c r="S1984" s="73">
        <f t="shared" si="603"/>
        <v>1.3555555555576575</v>
      </c>
      <c r="T1984" s="74">
        <f>Table2[[#This Row],[ETA A OFRECIMIENTO]]*24</f>
        <v>32.53333333338378</v>
      </c>
      <c r="U1984" s="1" t="str">
        <f t="shared" si="604"/>
        <v>YES</v>
      </c>
      <c r="V1984" s="73">
        <f t="shared" si="605"/>
        <v>2.2916666666642413</v>
      </c>
      <c r="W1984" s="74">
        <f>Table2[[#This Row],[DEL. AVAILABLE A SLOT]]*24</f>
        <v>54.999999999941792</v>
      </c>
      <c r="X1984" s="1" t="str">
        <f t="shared" si="606"/>
        <v>NO</v>
      </c>
      <c r="Y1984" s="73">
        <f t="shared" si="607"/>
        <v>3.6472222222218988</v>
      </c>
      <c r="Z1984" s="74">
        <f>Table2[[#This Row],[ETA A TIMESLOT]]*24</f>
        <v>87.533333333325572</v>
      </c>
      <c r="AA1984" s="73">
        <f t="shared" si="608"/>
        <v>0</v>
      </c>
      <c r="AB1984" s="73" t="str">
        <f t="shared" si="609"/>
        <v>SI</v>
      </c>
      <c r="AC1984" s="74">
        <f>Table2[[#This Row],[PUNTUALIDAD (H)]]*24</f>
        <v>0</v>
      </c>
      <c r="AD1984" s="73">
        <f t="shared" si="610"/>
        <v>3.6493055555547471</v>
      </c>
      <c r="AE1984" s="74">
        <f>Table2[[#This Row],[ATA TO UNLOADING]]*24</f>
        <v>87.583333333313931</v>
      </c>
      <c r="AF1984" s="74" t="str">
        <f>IF(Table2[[#This Row],[ATA TO UNLOADING 2]]&lt;=48,"YES","NO")</f>
        <v>NO</v>
      </c>
      <c r="AG1984" s="75">
        <f t="shared" si="611"/>
        <v>0.25</v>
      </c>
      <c r="AH1984" s="2" t="s">
        <v>42</v>
      </c>
      <c r="AI1984" s="2" t="str">
        <f t="shared" si="612"/>
        <v>MRKU5440541</v>
      </c>
      <c r="AJ1984" s="76" t="str">
        <f t="shared" si="613"/>
        <v>CTU FLEVOKUST BV</v>
      </c>
      <c r="AK1984" s="77">
        <f>IF($M1984="TRUCK",VLOOKUP($AQ1984,Invoicing!$A$17:$B$49,MATCH($AK$1,Invoicing!$A$17:$B$17,0),FALSE),VLOOKUP($AQ1984,Invoicing!$N$17:$O$21,MATCH($AK$1,Invoicing!$N$17:$O$17,0),FALSE))</f>
        <v>380</v>
      </c>
      <c r="AL1984" s="78">
        <v>100</v>
      </c>
      <c r="AM1984" s="78">
        <v>35</v>
      </c>
      <c r="AN1984" s="78">
        <f t="shared" si="614"/>
        <v>0</v>
      </c>
      <c r="AO1984" s="2">
        <f t="shared" si="615"/>
        <v>3</v>
      </c>
      <c r="AP1984" s="2" t="str">
        <f t="shared" si="616"/>
        <v>WEEK</v>
      </c>
      <c r="AQ1984" s="2" t="str">
        <f t="shared" si="617"/>
        <v>CTU FLEVOKUST BVWEEK</v>
      </c>
      <c r="AR1984" s="71">
        <f t="shared" si="618"/>
        <v>480</v>
      </c>
      <c r="AS1984" s="71">
        <f>VLOOKUP(AJ1984,Invoicing!A:K,10,FALSE)</f>
        <v>0</v>
      </c>
      <c r="AT1984" s="71">
        <f t="shared" si="619"/>
        <v>680</v>
      </c>
      <c r="AU1984" s="55">
        <v>200</v>
      </c>
    </row>
    <row r="1985" spans="1:47">
      <c r="A1985" s="37" t="s">
        <v>61</v>
      </c>
      <c r="B1985" s="3" t="s">
        <v>38</v>
      </c>
      <c r="C1985" s="11">
        <v>45591.602777777778</v>
      </c>
      <c r="D1985" s="11">
        <v>45591.625</v>
      </c>
      <c r="E1985" s="11" t="s">
        <v>45</v>
      </c>
      <c r="F1985" s="11" t="s">
        <v>40</v>
      </c>
      <c r="G1985" s="3" t="s">
        <v>2162</v>
      </c>
      <c r="H1985" s="3" t="s">
        <v>41</v>
      </c>
      <c r="I1985" s="11">
        <v>45592.958333333336</v>
      </c>
      <c r="J1985" s="12">
        <v>45593.297222222223</v>
      </c>
      <c r="K1985" s="12">
        <v>45593.333333333336</v>
      </c>
      <c r="L1985" s="12">
        <v>45593.304166666669</v>
      </c>
      <c r="M1985" s="61" t="s">
        <v>115</v>
      </c>
      <c r="N1985" s="3" t="s">
        <v>42</v>
      </c>
      <c r="O1985" s="3">
        <v>0</v>
      </c>
      <c r="P1985" s="1">
        <f t="shared" si="600"/>
        <v>44</v>
      </c>
      <c r="Q1985" s="1">
        <f t="shared" si="601"/>
        <v>10</v>
      </c>
      <c r="R1985" s="72">
        <f t="shared" si="602"/>
        <v>45593.297222222223</v>
      </c>
      <c r="S1985" s="73">
        <f t="shared" si="603"/>
        <v>1.3555555555576575</v>
      </c>
      <c r="T1985" s="74">
        <f>Table2[[#This Row],[ETA A OFRECIMIENTO]]*24</f>
        <v>32.53333333338378</v>
      </c>
      <c r="U1985" s="1" t="str">
        <f t="shared" si="604"/>
        <v>YES</v>
      </c>
      <c r="V1985" s="73">
        <f t="shared" si="605"/>
        <v>0.375</v>
      </c>
      <c r="W1985" s="74">
        <f>Table2[[#This Row],[DEL. AVAILABLE A SLOT]]*24</f>
        <v>9</v>
      </c>
      <c r="X1985" s="1" t="str">
        <f t="shared" si="606"/>
        <v>SI</v>
      </c>
      <c r="Y1985" s="73">
        <f t="shared" si="607"/>
        <v>1.7305555555576575</v>
      </c>
      <c r="Z1985" s="74">
        <f>Table2[[#This Row],[ETA A TIMESLOT]]*24</f>
        <v>41.53333333338378</v>
      </c>
      <c r="AA1985" s="73">
        <f t="shared" si="608"/>
        <v>0</v>
      </c>
      <c r="AB1985" s="73" t="str">
        <f t="shared" si="609"/>
        <v>SI</v>
      </c>
      <c r="AC1985" s="74">
        <f>Table2[[#This Row],[PUNTUALIDAD (H)]]*24</f>
        <v>0</v>
      </c>
      <c r="AD1985" s="73">
        <f t="shared" si="610"/>
        <v>1.7013888888905058</v>
      </c>
      <c r="AE1985" s="74">
        <f>Table2[[#This Row],[ATA TO UNLOADING]]*24</f>
        <v>40.833333333372138</v>
      </c>
      <c r="AF1985" s="74" t="str">
        <f>IF(Table2[[#This Row],[ATA TO UNLOADING 2]]&lt;=48,"YES","NO")</f>
        <v>YES</v>
      </c>
      <c r="AG1985" s="75">
        <f t="shared" si="611"/>
        <v>0.33333333333575865</v>
      </c>
      <c r="AH1985" s="2" t="s">
        <v>42</v>
      </c>
      <c r="AI1985" s="2" t="str">
        <f t="shared" si="612"/>
        <v>MSKU1893731</v>
      </c>
      <c r="AJ1985" s="76" t="str">
        <f t="shared" si="613"/>
        <v>OM TRANSPORT</v>
      </c>
      <c r="AK1985" s="77">
        <f>IF($M1985="TRUCK",VLOOKUP($AQ1985,Invoicing!$A$17:$B$49,MATCH($AK$1,Invoicing!$A$17:$B$17,0),FALSE),VLOOKUP($AQ1985,Invoicing!$N$17:$O$21,MATCH($AK$1,Invoicing!$N$17:$O$17,0),FALSE))</f>
        <v>475</v>
      </c>
      <c r="AL1985" s="78" t="e">
        <f>VLOOKUP($E1985,Invoicing!$A$1:$H$8,MATCH(TRACKER!$N1988,Invoicing!$A$1:$H$1,0),FALSE)</f>
        <v>#N/A</v>
      </c>
      <c r="AM1985" s="78">
        <f>VLOOKUP($E1985,Invoicing!$A$1:$H$8,MATCH(TRACKER!$O$1,Invoicing!$A$1:$H$1,0),FALSE)</f>
        <v>50</v>
      </c>
      <c r="AN1985" s="78">
        <f t="shared" si="614"/>
        <v>0</v>
      </c>
      <c r="AO1985" s="2">
        <f t="shared" si="615"/>
        <v>1</v>
      </c>
      <c r="AP1985" s="2" t="str">
        <f t="shared" si="616"/>
        <v>WEEK</v>
      </c>
      <c r="AQ1985" s="2" t="str">
        <f t="shared" si="617"/>
        <v>OM TRANSPORTWEEK</v>
      </c>
      <c r="AR1985" s="71">
        <f t="shared" si="618"/>
        <v>475</v>
      </c>
      <c r="AS1985" s="71">
        <f>VLOOKUP(AJ1985,Invoicing!A:K,10,FALSE)</f>
        <v>25</v>
      </c>
      <c r="AT1985" s="71">
        <f t="shared" si="619"/>
        <v>500</v>
      </c>
    </row>
    <row r="1986" spans="1:47">
      <c r="A1986" s="37" t="s">
        <v>61</v>
      </c>
      <c r="B1986" s="3" t="s">
        <v>38</v>
      </c>
      <c r="C1986" s="11">
        <v>45591.602777777778</v>
      </c>
      <c r="D1986" s="11">
        <v>45591.625</v>
      </c>
      <c r="E1986" s="11" t="s">
        <v>49</v>
      </c>
      <c r="F1986" s="11" t="s">
        <v>40</v>
      </c>
      <c r="G1986" s="3" t="s">
        <v>2163</v>
      </c>
      <c r="H1986" s="3" t="s">
        <v>41</v>
      </c>
      <c r="I1986" s="11">
        <v>45592.958333333336</v>
      </c>
      <c r="J1986" s="12">
        <v>45595.290972222225</v>
      </c>
      <c r="K1986" s="12">
        <v>45595.333333333336</v>
      </c>
      <c r="L1986" s="12">
        <v>45595.3</v>
      </c>
      <c r="M1986" s="61" t="s">
        <v>12</v>
      </c>
      <c r="N1986" s="3" t="s">
        <v>42</v>
      </c>
      <c r="O1986" s="3">
        <v>0</v>
      </c>
      <c r="P1986" s="1">
        <f t="shared" ref="P1986:P2049" si="620">IF(K1986="","",WEEKNUM(R1986,2))</f>
        <v>44</v>
      </c>
      <c r="Q1986" s="1">
        <f t="shared" ref="Q1986:Q2049" si="621">IF(K1986="","",MONTH(R1986))</f>
        <v>10</v>
      </c>
      <c r="R1986" s="72">
        <f t="shared" ref="R1986:R2049" si="622">IF(ISBLANK(J1986),IF(ISBLANK(L1986),"00:00",L1986),J1986)</f>
        <v>45595.290972222225</v>
      </c>
      <c r="S1986" s="73">
        <f t="shared" ref="S1986:S2049" si="623">(I1986-C1986)</f>
        <v>1.3555555555576575</v>
      </c>
      <c r="T1986" s="74">
        <f>Table2[[#This Row],[ETA A OFRECIMIENTO]]*24</f>
        <v>32.53333333338378</v>
      </c>
      <c r="U1986" s="1" t="str">
        <f t="shared" ref="U1986:U2049" si="624">IF(S1986="","",IF(S1986&lt;=2,"YES","NO"))</f>
        <v>YES</v>
      </c>
      <c r="V1986" s="73">
        <f t="shared" ref="V1986:V2049" si="625">(K1986-I1986)</f>
        <v>2.375</v>
      </c>
      <c r="W1986" s="74">
        <f>Table2[[#This Row],[DEL. AVAILABLE A SLOT]]*24</f>
        <v>57</v>
      </c>
      <c r="X1986" s="1" t="str">
        <f t="shared" ref="X1986:X2049" si="626">IF(V1986="","",IF(V1986&lt;=1,"SI","NO"))</f>
        <v>NO</v>
      </c>
      <c r="Y1986" s="73">
        <f t="shared" ref="Y1986:Y2049" si="627">(K1986-C1986)</f>
        <v>3.7305555555576575</v>
      </c>
      <c r="Z1986" s="74">
        <f>Table2[[#This Row],[ETA A TIMESLOT]]*24</f>
        <v>89.53333333338378</v>
      </c>
      <c r="AA1986" s="73">
        <f t="shared" ref="AA1986:AA2049" si="628">IF(R1986&lt; K1986, TIME(0,0,0), R1986-K1986)</f>
        <v>0</v>
      </c>
      <c r="AB1986" s="73" t="str">
        <f t="shared" ref="AB1986:AB2049" si="629">IF(AA1986&gt;TIME(0,45,0),"NO","SI")</f>
        <v>SI</v>
      </c>
      <c r="AC1986" s="74">
        <f>Table2[[#This Row],[PUNTUALIDAD (H)]]*24</f>
        <v>0</v>
      </c>
      <c r="AD1986" s="73">
        <f t="shared" ref="AD1986:AD2049" si="630">(L1986-C1986)</f>
        <v>3.6972222222248092</v>
      </c>
      <c r="AE1986" s="74">
        <f>Table2[[#This Row],[ATA TO UNLOADING]]*24</f>
        <v>88.733333333395422</v>
      </c>
      <c r="AF1986" s="74" t="str">
        <f>IF(Table2[[#This Row],[ATA TO UNLOADING 2]]&lt;=48,"YES","NO")</f>
        <v>NO</v>
      </c>
      <c r="AG1986" s="75">
        <f t="shared" ref="AG1986:AG2049" si="631">MOD(K1986,1)</f>
        <v>0.33333333333575865</v>
      </c>
      <c r="AH1986" s="2" t="s">
        <v>42</v>
      </c>
      <c r="AI1986" s="2" t="str">
        <f t="shared" ref="AI1986:AI2049" si="632">G1986</f>
        <v>MRKU6475007</v>
      </c>
      <c r="AJ1986" s="76" t="str">
        <f t="shared" ref="AJ1986:AJ2049" si="633">E1986</f>
        <v>CTU FLEVOKUST BV</v>
      </c>
      <c r="AK1986" s="77">
        <f>IF($M1986="TRUCK",VLOOKUP($AQ1986,Invoicing!$A$17:$B$49,MATCH($AK$1,Invoicing!$A$17:$B$17,0),FALSE),VLOOKUP($AQ1986,Invoicing!$N$17:$O$21,MATCH($AK$1,Invoicing!$N$17:$O$17,0),FALSE))</f>
        <v>380</v>
      </c>
      <c r="AL1986" s="78" t="e">
        <f>VLOOKUP($E1986,Invoicing!$A$1:$H$8,MATCH(TRACKER!$N1989,Invoicing!$A$1:$H$1,0),FALSE)</f>
        <v>#N/A</v>
      </c>
      <c r="AM1986" s="78">
        <v>35</v>
      </c>
      <c r="AN1986" s="78">
        <f t="shared" ref="AN1986:AN2049" si="634">IF($O1986&lt;&gt;0,$O1986*$AM1986,0)</f>
        <v>0</v>
      </c>
      <c r="AO1986" s="2">
        <f t="shared" ref="AO1986:AO2049" si="635">WEEKDAY(K1986,2)</f>
        <v>3</v>
      </c>
      <c r="AP1986" s="2" t="str">
        <f t="shared" ref="AP1986:AP2049" si="636">IF(AH1986="NIGHT","NIGHT",IF(AO1986&lt;=5,"WEEK",IF(AO1986=7,"SUNDAY",IF(AO1986=6,"SATURDAY","SUNDAY"))))</f>
        <v>WEEK</v>
      </c>
      <c r="AQ1986" s="2" t="str">
        <f t="shared" ref="AQ1986:AQ2049" si="637">AJ1986&amp;AP1986</f>
        <v>CTU FLEVOKUST BVWEEK</v>
      </c>
      <c r="AR1986" s="71">
        <f t="shared" ref="AR1986:AR2049" si="638">IF(ISNA(AL1986),AK1986+AN1986,SUM($AK1986,$AN1986,IFERROR($AL1986,"0")))</f>
        <v>380</v>
      </c>
      <c r="AS1986" s="71">
        <f>VLOOKUP(AJ1986,Invoicing!A:K,10,FALSE)</f>
        <v>0</v>
      </c>
      <c r="AT1986" s="71">
        <f t="shared" ref="AT1986:AT2049" si="639">AR1986+AS1986+AU1986</f>
        <v>380</v>
      </c>
    </row>
    <row r="1987" spans="1:47">
      <c r="A1987" s="37" t="s">
        <v>61</v>
      </c>
      <c r="B1987" s="3" t="s">
        <v>38</v>
      </c>
      <c r="C1987" s="11">
        <v>45591.602777777778</v>
      </c>
      <c r="D1987" s="11">
        <v>45591.625</v>
      </c>
      <c r="E1987" s="11" t="s">
        <v>45</v>
      </c>
      <c r="F1987" s="11" t="s">
        <v>40</v>
      </c>
      <c r="G1987" s="3" t="s">
        <v>2164</v>
      </c>
      <c r="H1987" s="3" t="s">
        <v>41</v>
      </c>
      <c r="I1987" s="11">
        <v>45592.958333333336</v>
      </c>
      <c r="J1987" s="12">
        <v>45593.025694444441</v>
      </c>
      <c r="K1987" s="12">
        <v>45593.125</v>
      </c>
      <c r="L1987" s="12">
        <v>45593.03125</v>
      </c>
      <c r="M1987" s="61" t="s">
        <v>115</v>
      </c>
      <c r="N1987" s="3" t="s">
        <v>42</v>
      </c>
      <c r="O1987" s="3">
        <v>0</v>
      </c>
      <c r="P1987" s="1">
        <f t="shared" si="620"/>
        <v>44</v>
      </c>
      <c r="Q1987" s="1">
        <f t="shared" si="621"/>
        <v>10</v>
      </c>
      <c r="R1987" s="72">
        <f t="shared" si="622"/>
        <v>45593.025694444441</v>
      </c>
      <c r="S1987" s="73">
        <f t="shared" si="623"/>
        <v>1.3555555555576575</v>
      </c>
      <c r="T1987" s="74">
        <f>Table2[[#This Row],[ETA A OFRECIMIENTO]]*24</f>
        <v>32.53333333338378</v>
      </c>
      <c r="U1987" s="1" t="str">
        <f t="shared" si="624"/>
        <v>YES</v>
      </c>
      <c r="V1987" s="73">
        <f t="shared" si="625"/>
        <v>0.16666666666424135</v>
      </c>
      <c r="W1987" s="74">
        <f>Table2[[#This Row],[DEL. AVAILABLE A SLOT]]*24</f>
        <v>3.9999999999417923</v>
      </c>
      <c r="X1987" s="1" t="str">
        <f t="shared" si="626"/>
        <v>SI</v>
      </c>
      <c r="Y1987" s="73">
        <f t="shared" si="627"/>
        <v>1.5222222222218988</v>
      </c>
      <c r="Z1987" s="74">
        <f>Table2[[#This Row],[ETA A TIMESLOT]]*24</f>
        <v>36.533333333325572</v>
      </c>
      <c r="AA1987" s="73">
        <f t="shared" si="628"/>
        <v>0</v>
      </c>
      <c r="AB1987" s="73" t="str">
        <f t="shared" si="629"/>
        <v>SI</v>
      </c>
      <c r="AC1987" s="74">
        <f>Table2[[#This Row],[PUNTUALIDAD (H)]]*24</f>
        <v>0</v>
      </c>
      <c r="AD1987" s="73">
        <f t="shared" si="630"/>
        <v>1.4284722222218988</v>
      </c>
      <c r="AE1987" s="74">
        <f>Table2[[#This Row],[ATA TO UNLOADING]]*24</f>
        <v>34.283333333325572</v>
      </c>
      <c r="AF1987" s="74" t="str">
        <f>IF(Table2[[#This Row],[ATA TO UNLOADING 2]]&lt;=48,"YES","NO")</f>
        <v>YES</v>
      </c>
      <c r="AG1987" s="75">
        <f t="shared" si="631"/>
        <v>0.125</v>
      </c>
      <c r="AH1987" s="2" t="s">
        <v>24</v>
      </c>
      <c r="AI1987" s="2" t="str">
        <f t="shared" si="632"/>
        <v>MSKU4593872</v>
      </c>
      <c r="AJ1987" s="76" t="str">
        <f t="shared" si="633"/>
        <v>OM TRANSPORT</v>
      </c>
      <c r="AK1987" s="77">
        <f>IF($M1987="TRUCK",VLOOKUP($AQ1987,Invoicing!$A$17:$B$49,MATCH($AK$1,Invoicing!$A$17:$B$17,0),FALSE),VLOOKUP($AQ1987,Invoicing!$N$17:$O$21,MATCH($AK$1,Invoicing!$N$17:$O$17,0),FALSE))</f>
        <v>475</v>
      </c>
      <c r="AL1987" s="78" t="e">
        <f>VLOOKUP($E1987,Invoicing!$A$1:$H$8,MATCH(TRACKER!$N1990,Invoicing!$A$1:$H$1,0),FALSE)</f>
        <v>#N/A</v>
      </c>
      <c r="AM1987" s="78">
        <f>VLOOKUP($E1987,Invoicing!$A$1:$H$8,MATCH(TRACKER!$O$1,Invoicing!$A$1:$H$1,0),FALSE)</f>
        <v>50</v>
      </c>
      <c r="AN1987" s="78">
        <f t="shared" si="634"/>
        <v>0</v>
      </c>
      <c r="AO1987" s="2">
        <f t="shared" si="635"/>
        <v>1</v>
      </c>
      <c r="AP1987" s="2" t="str">
        <f t="shared" si="636"/>
        <v>NIGHT</v>
      </c>
      <c r="AQ1987" s="2" t="str">
        <f t="shared" si="637"/>
        <v>OM TRANSPORTNIGHT</v>
      </c>
      <c r="AR1987" s="71">
        <f t="shared" si="638"/>
        <v>475</v>
      </c>
      <c r="AS1987" s="71">
        <f>VLOOKUP(AJ1987,Invoicing!A:K,10,FALSE)</f>
        <v>25</v>
      </c>
      <c r="AT1987" s="71">
        <f t="shared" si="639"/>
        <v>500</v>
      </c>
    </row>
    <row r="1988" spans="1:47">
      <c r="A1988" s="37" t="s">
        <v>61</v>
      </c>
      <c r="B1988" s="3" t="s">
        <v>38</v>
      </c>
      <c r="C1988" s="11">
        <v>45591.602777777778</v>
      </c>
      <c r="D1988" s="11">
        <v>45591.625</v>
      </c>
      <c r="E1988" s="11" t="s">
        <v>49</v>
      </c>
      <c r="F1988" s="11" t="s">
        <v>40</v>
      </c>
      <c r="G1988" s="3" t="s">
        <v>2165</v>
      </c>
      <c r="H1988" s="3" t="s">
        <v>41</v>
      </c>
      <c r="I1988" s="11">
        <v>45592.958333333336</v>
      </c>
      <c r="J1988" s="12">
        <v>45595.308333333334</v>
      </c>
      <c r="K1988" s="12">
        <v>45595.333333333336</v>
      </c>
      <c r="L1988" s="12">
        <v>45595.326388888891</v>
      </c>
      <c r="M1988" s="12" t="s">
        <v>12</v>
      </c>
      <c r="N1988" s="3" t="s">
        <v>42</v>
      </c>
      <c r="O1988" s="3">
        <v>1</v>
      </c>
      <c r="P1988" s="1">
        <f t="shared" si="620"/>
        <v>44</v>
      </c>
      <c r="Q1988" s="1">
        <f t="shared" si="621"/>
        <v>10</v>
      </c>
      <c r="R1988" s="72">
        <f t="shared" si="622"/>
        <v>45595.308333333334</v>
      </c>
      <c r="S1988" s="73">
        <f t="shared" si="623"/>
        <v>1.3555555555576575</v>
      </c>
      <c r="T1988" s="74">
        <f>Table2[[#This Row],[ETA A OFRECIMIENTO]]*24</f>
        <v>32.53333333338378</v>
      </c>
      <c r="U1988" s="1" t="str">
        <f t="shared" si="624"/>
        <v>YES</v>
      </c>
      <c r="V1988" s="73">
        <f t="shared" si="625"/>
        <v>2.375</v>
      </c>
      <c r="W1988" s="74">
        <f>Table2[[#This Row],[DEL. AVAILABLE A SLOT]]*24</f>
        <v>57</v>
      </c>
      <c r="X1988" s="1" t="str">
        <f t="shared" si="626"/>
        <v>NO</v>
      </c>
      <c r="Y1988" s="73">
        <f t="shared" si="627"/>
        <v>3.7305555555576575</v>
      </c>
      <c r="Z1988" s="74">
        <f>Table2[[#This Row],[ETA A TIMESLOT]]*24</f>
        <v>89.53333333338378</v>
      </c>
      <c r="AA1988" s="73">
        <f t="shared" si="628"/>
        <v>0</v>
      </c>
      <c r="AB1988" s="73" t="str">
        <f t="shared" si="629"/>
        <v>SI</v>
      </c>
      <c r="AC1988" s="74">
        <f>Table2[[#This Row],[PUNTUALIDAD (H)]]*24</f>
        <v>0</v>
      </c>
      <c r="AD1988" s="73">
        <f t="shared" si="630"/>
        <v>3.7236111111124046</v>
      </c>
      <c r="AE1988" s="74">
        <f>Table2[[#This Row],[ATA TO UNLOADING]]*24</f>
        <v>89.366666666697711</v>
      </c>
      <c r="AF1988" s="74" t="str">
        <f>IF(Table2[[#This Row],[ATA TO UNLOADING 2]]&lt;=48,"YES","NO")</f>
        <v>NO</v>
      </c>
      <c r="AG1988" s="75">
        <f t="shared" si="631"/>
        <v>0.33333333333575865</v>
      </c>
      <c r="AH1988" s="2" t="s">
        <v>42</v>
      </c>
      <c r="AI1988" s="2" t="str">
        <f t="shared" si="632"/>
        <v>SUDU6986430</v>
      </c>
      <c r="AJ1988" s="76" t="str">
        <f t="shared" si="633"/>
        <v>CTU FLEVOKUST BV</v>
      </c>
      <c r="AK1988" s="77">
        <f>IF($M1988="TRUCK",VLOOKUP($AQ1988,Invoicing!$A$17:$B$49,MATCH($AK$1,Invoicing!$A$17:$B$17,0),FALSE),VLOOKUP($AQ1988,Invoicing!$N$17:$O$21,MATCH($AK$1,Invoicing!$N$17:$O$17,0),FALSE))</f>
        <v>380</v>
      </c>
      <c r="AL1988" s="78" t="e">
        <f>VLOOKUP($E1988,Invoicing!$A$1:$H$8,MATCH(TRACKER!$N1991,Invoicing!$A$1:$H$1,0),FALSE)</f>
        <v>#N/A</v>
      </c>
      <c r="AM1988" s="78">
        <v>35</v>
      </c>
      <c r="AN1988" s="78">
        <f t="shared" si="634"/>
        <v>35</v>
      </c>
      <c r="AO1988" s="2">
        <f t="shared" si="635"/>
        <v>3</v>
      </c>
      <c r="AP1988" s="2" t="str">
        <f t="shared" si="636"/>
        <v>WEEK</v>
      </c>
      <c r="AQ1988" s="2" t="str">
        <f t="shared" si="637"/>
        <v>CTU FLEVOKUST BVWEEK</v>
      </c>
      <c r="AR1988" s="71">
        <f t="shared" si="638"/>
        <v>415</v>
      </c>
      <c r="AS1988" s="71">
        <f>VLOOKUP(AJ1988,Invoicing!A:K,10,FALSE)</f>
        <v>0</v>
      </c>
      <c r="AT1988" s="71">
        <f t="shared" si="639"/>
        <v>415</v>
      </c>
    </row>
    <row r="1989" spans="1:47">
      <c r="A1989" s="37" t="s">
        <v>61</v>
      </c>
      <c r="B1989" s="3" t="s">
        <v>38</v>
      </c>
      <c r="C1989" s="11">
        <v>45591.602777777778</v>
      </c>
      <c r="D1989" s="11">
        <v>45591.625</v>
      </c>
      <c r="E1989" s="11" t="s">
        <v>43</v>
      </c>
      <c r="F1989" s="11" t="s">
        <v>40</v>
      </c>
      <c r="G1989" s="3" t="s">
        <v>2166</v>
      </c>
      <c r="H1989" s="3" t="s">
        <v>41</v>
      </c>
      <c r="I1989" s="11">
        <v>45592.958333333336</v>
      </c>
      <c r="J1989" s="12">
        <v>45595.841666666667</v>
      </c>
      <c r="K1989" s="12">
        <v>45595.791666666664</v>
      </c>
      <c r="L1989" s="12">
        <v>45595.847222222219</v>
      </c>
      <c r="M1989" s="61" t="s">
        <v>115</v>
      </c>
      <c r="N1989" s="3" t="s">
        <v>42</v>
      </c>
      <c r="O1989" s="3">
        <v>0</v>
      </c>
      <c r="P1989" s="1">
        <f t="shared" si="620"/>
        <v>44</v>
      </c>
      <c r="Q1989" s="1">
        <f t="shared" si="621"/>
        <v>10</v>
      </c>
      <c r="R1989" s="72">
        <f t="shared" si="622"/>
        <v>45595.841666666667</v>
      </c>
      <c r="S1989" s="73">
        <f t="shared" si="623"/>
        <v>1.3555555555576575</v>
      </c>
      <c r="T1989" s="74">
        <f>Table2[[#This Row],[ETA A OFRECIMIENTO]]*24</f>
        <v>32.53333333338378</v>
      </c>
      <c r="U1989" s="1" t="str">
        <f t="shared" si="624"/>
        <v>YES</v>
      </c>
      <c r="V1989" s="73">
        <f t="shared" si="625"/>
        <v>2.8333333333284827</v>
      </c>
      <c r="W1989" s="74">
        <f>Table2[[#This Row],[DEL. AVAILABLE A SLOT]]*24</f>
        <v>67.999999999883585</v>
      </c>
      <c r="X1989" s="1" t="str">
        <f t="shared" si="626"/>
        <v>NO</v>
      </c>
      <c r="Y1989" s="73">
        <f t="shared" si="627"/>
        <v>4.1888888888861402</v>
      </c>
      <c r="Z1989" s="74">
        <f>Table2[[#This Row],[ETA A TIMESLOT]]*24</f>
        <v>100.53333333326736</v>
      </c>
      <c r="AA1989" s="73">
        <f t="shared" si="628"/>
        <v>5.0000000002910383E-2</v>
      </c>
      <c r="AB1989" s="73" t="str">
        <f t="shared" si="629"/>
        <v>NO</v>
      </c>
      <c r="AC1989" s="74">
        <f>Table2[[#This Row],[PUNTUALIDAD (H)]]*24</f>
        <v>1.2000000000698492</v>
      </c>
      <c r="AD1989" s="73">
        <f t="shared" si="630"/>
        <v>4.2444444444408873</v>
      </c>
      <c r="AE1989" s="74">
        <f>Table2[[#This Row],[ATA TO UNLOADING]]*24</f>
        <v>101.8666666665813</v>
      </c>
      <c r="AF1989" s="74" t="str">
        <f>IF(Table2[[#This Row],[ATA TO UNLOADING 2]]&lt;=48,"YES","NO")</f>
        <v>NO</v>
      </c>
      <c r="AG1989" s="75">
        <f t="shared" si="631"/>
        <v>0.79166666666424135</v>
      </c>
      <c r="AH1989" s="2" t="s">
        <v>42</v>
      </c>
      <c r="AI1989" s="2" t="str">
        <f t="shared" si="632"/>
        <v>MSKU4639084</v>
      </c>
      <c r="AJ1989" s="76" t="str">
        <f t="shared" si="633"/>
        <v>LOGIX</v>
      </c>
      <c r="AK1989" s="77">
        <f>IF($M1989="TRUCK",VLOOKUP($AQ1989,Invoicing!$A$17:$B$49,MATCH($AK$1,Invoicing!$A$17:$B$17,0),FALSE),VLOOKUP($AQ1989,Invoicing!$N$17:$O$21,MATCH($AK$1,Invoicing!$N$17:$O$17,0),FALSE))</f>
        <v>530</v>
      </c>
      <c r="AL1989" s="78" t="e">
        <f>VLOOKUP($E1989,Invoicing!$A$1:$H$8,MATCH(TRACKER!$N1992,Invoicing!$A$1:$H$1,0),FALSE)</f>
        <v>#N/A</v>
      </c>
      <c r="AM1989" s="78">
        <f>VLOOKUP($E1989,Invoicing!$A$1:$H$8,MATCH(TRACKER!$O$1,Invoicing!$A$1:$H$1,0),FALSE)</f>
        <v>50</v>
      </c>
      <c r="AN1989" s="78">
        <f t="shared" si="634"/>
        <v>0</v>
      </c>
      <c r="AO1989" s="2">
        <f t="shared" si="635"/>
        <v>3</v>
      </c>
      <c r="AP1989" s="2" t="str">
        <f t="shared" si="636"/>
        <v>WEEK</v>
      </c>
      <c r="AQ1989" s="2" t="str">
        <f t="shared" si="637"/>
        <v>LOGIXWEEK</v>
      </c>
      <c r="AR1989" s="71">
        <f t="shared" si="638"/>
        <v>530</v>
      </c>
      <c r="AS1989" s="71">
        <f>VLOOKUP(AJ1989,Invoicing!A:K,10,FALSE)</f>
        <v>25</v>
      </c>
      <c r="AT1989" s="71">
        <f t="shared" si="639"/>
        <v>555</v>
      </c>
    </row>
    <row r="1990" spans="1:47">
      <c r="A1990" s="37" t="s">
        <v>61</v>
      </c>
      <c r="B1990" s="3" t="s">
        <v>38</v>
      </c>
      <c r="C1990" s="11">
        <v>45591.602777777778</v>
      </c>
      <c r="D1990" s="11">
        <v>45591.625</v>
      </c>
      <c r="E1990" s="11" t="s">
        <v>44</v>
      </c>
      <c r="F1990" s="11" t="s">
        <v>40</v>
      </c>
      <c r="G1990" s="3" t="s">
        <v>2167</v>
      </c>
      <c r="H1990" s="3" t="s">
        <v>46</v>
      </c>
      <c r="I1990" s="11">
        <v>45592.958333333336</v>
      </c>
      <c r="J1990" s="12">
        <v>45593.923611111109</v>
      </c>
      <c r="K1990" s="12">
        <v>45594.041666666664</v>
      </c>
      <c r="L1990" s="12">
        <v>45593.923611111109</v>
      </c>
      <c r="M1990" s="12" t="s">
        <v>115</v>
      </c>
      <c r="N1990" s="3" t="s">
        <v>42</v>
      </c>
      <c r="O1990" s="3">
        <v>2</v>
      </c>
      <c r="P1990" s="1">
        <f t="shared" si="620"/>
        <v>44</v>
      </c>
      <c r="Q1990" s="1">
        <f t="shared" si="621"/>
        <v>10</v>
      </c>
      <c r="R1990" s="72">
        <f t="shared" si="622"/>
        <v>45593.923611111109</v>
      </c>
      <c r="S1990" s="73">
        <f t="shared" si="623"/>
        <v>1.3555555555576575</v>
      </c>
      <c r="T1990" s="74">
        <f>Table2[[#This Row],[ETA A OFRECIMIENTO]]*24</f>
        <v>32.53333333338378</v>
      </c>
      <c r="U1990" s="1" t="str">
        <f t="shared" si="624"/>
        <v>YES</v>
      </c>
      <c r="V1990" s="73">
        <f t="shared" si="625"/>
        <v>1.0833333333284827</v>
      </c>
      <c r="W1990" s="74">
        <f>Table2[[#This Row],[DEL. AVAILABLE A SLOT]]*24</f>
        <v>25.999999999883585</v>
      </c>
      <c r="X1990" s="1" t="str">
        <f t="shared" si="626"/>
        <v>NO</v>
      </c>
      <c r="Y1990" s="73">
        <f t="shared" si="627"/>
        <v>2.4388888888861402</v>
      </c>
      <c r="Z1990" s="74">
        <f>Table2[[#This Row],[ETA A TIMESLOT]]*24</f>
        <v>58.533333333267365</v>
      </c>
      <c r="AA1990" s="73">
        <f t="shared" si="628"/>
        <v>0</v>
      </c>
      <c r="AB1990" s="73" t="str">
        <f t="shared" si="629"/>
        <v>SI</v>
      </c>
      <c r="AC1990" s="74">
        <f>Table2[[#This Row],[PUNTUALIDAD (H)]]*24</f>
        <v>0</v>
      </c>
      <c r="AD1990" s="73">
        <f t="shared" si="630"/>
        <v>2.3208333333313931</v>
      </c>
      <c r="AE1990" s="74">
        <f>Table2[[#This Row],[ATA TO UNLOADING]]*24</f>
        <v>55.699999999953434</v>
      </c>
      <c r="AF1990" s="74" t="str">
        <f>IF(Table2[[#This Row],[ATA TO UNLOADING 2]]&lt;=48,"YES","NO")</f>
        <v>NO</v>
      </c>
      <c r="AG1990" s="75">
        <f t="shared" si="631"/>
        <v>4.1666666664241347E-2</v>
      </c>
      <c r="AH1990" s="2" t="s">
        <v>24</v>
      </c>
      <c r="AI1990" s="2" t="str">
        <f t="shared" si="632"/>
        <v>MSKU4658778</v>
      </c>
      <c r="AJ1990" s="76" t="str">
        <f t="shared" si="633"/>
        <v>MSI</v>
      </c>
      <c r="AK1990" s="77">
        <f>IF($M1990="TRUCK",VLOOKUP($AQ1990,Invoicing!$A$17:$B$49,MATCH($AK$1,Invoicing!$A$17:$B$17,0),FALSE),VLOOKUP($AQ1990,Invoicing!$N$17:$O$21,MATCH($AK$1,Invoicing!$N$17:$O$17,0),FALSE))</f>
        <v>530</v>
      </c>
      <c r="AL1990" s="78" t="e">
        <f>VLOOKUP($E1990,Invoicing!$A$1:$H$8,MATCH(TRACKER!$N1993,Invoicing!$A$1:$H$1,0),FALSE)</f>
        <v>#N/A</v>
      </c>
      <c r="AM1990" s="78">
        <f>VLOOKUP($E1990,Invoicing!$A$1:$H$8,MATCH(TRACKER!$O$1,Invoicing!$A$1:$H$1,0),FALSE)</f>
        <v>50</v>
      </c>
      <c r="AN1990" s="78">
        <f t="shared" si="634"/>
        <v>100</v>
      </c>
      <c r="AO1990" s="2">
        <f t="shared" si="635"/>
        <v>2</v>
      </c>
      <c r="AP1990" s="2" t="str">
        <f t="shared" si="636"/>
        <v>NIGHT</v>
      </c>
      <c r="AQ1990" s="2" t="str">
        <f t="shared" si="637"/>
        <v>MSINIGHT</v>
      </c>
      <c r="AR1990" s="71">
        <f t="shared" si="638"/>
        <v>630</v>
      </c>
      <c r="AS1990" s="71">
        <f>VLOOKUP(AJ1990,Invoicing!A:K,10,FALSE)</f>
        <v>25</v>
      </c>
      <c r="AT1990" s="71">
        <f t="shared" si="639"/>
        <v>655</v>
      </c>
    </row>
    <row r="1991" spans="1:47">
      <c r="A1991" s="37" t="s">
        <v>61</v>
      </c>
      <c r="B1991" s="3" t="s">
        <v>38</v>
      </c>
      <c r="C1991" s="11">
        <v>45591.602777777778</v>
      </c>
      <c r="D1991" s="11">
        <v>45591.625</v>
      </c>
      <c r="E1991" s="11" t="s">
        <v>45</v>
      </c>
      <c r="F1991" s="11" t="s">
        <v>40</v>
      </c>
      <c r="G1991" s="3" t="s">
        <v>2168</v>
      </c>
      <c r="H1991" s="3" t="s">
        <v>46</v>
      </c>
      <c r="I1991" s="11">
        <v>45592.958333333336</v>
      </c>
      <c r="J1991" s="12">
        <v>45593.65625</v>
      </c>
      <c r="K1991" s="12">
        <v>45593.708333333336</v>
      </c>
      <c r="L1991" s="12">
        <v>45593.65625</v>
      </c>
      <c r="M1991" s="61" t="s">
        <v>115</v>
      </c>
      <c r="N1991" s="3" t="s">
        <v>42</v>
      </c>
      <c r="O1991" s="3">
        <v>0</v>
      </c>
      <c r="P1991" s="1">
        <f t="shared" si="620"/>
        <v>44</v>
      </c>
      <c r="Q1991" s="1">
        <f t="shared" si="621"/>
        <v>10</v>
      </c>
      <c r="R1991" s="72">
        <f t="shared" si="622"/>
        <v>45593.65625</v>
      </c>
      <c r="S1991" s="73">
        <f t="shared" si="623"/>
        <v>1.3555555555576575</v>
      </c>
      <c r="T1991" s="74">
        <f>Table2[[#This Row],[ETA A OFRECIMIENTO]]*24</f>
        <v>32.53333333338378</v>
      </c>
      <c r="U1991" s="1" t="str">
        <f t="shared" si="624"/>
        <v>YES</v>
      </c>
      <c r="V1991" s="73">
        <f t="shared" si="625"/>
        <v>0.75</v>
      </c>
      <c r="W1991" s="74">
        <f>Table2[[#This Row],[DEL. AVAILABLE A SLOT]]*24</f>
        <v>18</v>
      </c>
      <c r="X1991" s="1" t="str">
        <f t="shared" si="626"/>
        <v>SI</v>
      </c>
      <c r="Y1991" s="73">
        <f t="shared" si="627"/>
        <v>2.1055555555576575</v>
      </c>
      <c r="Z1991" s="74">
        <f>Table2[[#This Row],[ETA A TIMESLOT]]*24</f>
        <v>50.53333333338378</v>
      </c>
      <c r="AA1991" s="73">
        <f t="shared" si="628"/>
        <v>0</v>
      </c>
      <c r="AB1991" s="73" t="str">
        <f t="shared" si="629"/>
        <v>SI</v>
      </c>
      <c r="AC1991" s="74">
        <f>Table2[[#This Row],[PUNTUALIDAD (H)]]*24</f>
        <v>0</v>
      </c>
      <c r="AD1991" s="73">
        <f t="shared" si="630"/>
        <v>2.0534722222218988</v>
      </c>
      <c r="AE1991" s="74">
        <f>Table2[[#This Row],[ATA TO UNLOADING]]*24</f>
        <v>49.283333333325572</v>
      </c>
      <c r="AF1991" s="74" t="str">
        <f>IF(Table2[[#This Row],[ATA TO UNLOADING 2]]&lt;=48,"YES","NO")</f>
        <v>NO</v>
      </c>
      <c r="AG1991" s="75">
        <f t="shared" si="631"/>
        <v>0.70833333333575865</v>
      </c>
      <c r="AH1991" s="2" t="s">
        <v>42</v>
      </c>
      <c r="AI1991" s="2" t="str">
        <f t="shared" si="632"/>
        <v>MSKU4660311</v>
      </c>
      <c r="AJ1991" s="76" t="str">
        <f t="shared" si="633"/>
        <v>OM TRANSPORT</v>
      </c>
      <c r="AK1991" s="77">
        <f>IF($M1991="TRUCK",VLOOKUP($AQ1991,Invoicing!$A$17:$B$49,MATCH($AK$1,Invoicing!$A$17:$B$17,0),FALSE),VLOOKUP($AQ1991,Invoicing!$N$17:$O$21,MATCH($AK$1,Invoicing!$N$17:$O$17,0),FALSE))</f>
        <v>475</v>
      </c>
      <c r="AL1991" s="78" t="e">
        <f>VLOOKUP($E1991,Invoicing!$A$1:$H$8,MATCH(TRACKER!$N1994,Invoicing!$A$1:$H$1,0),FALSE)</f>
        <v>#N/A</v>
      </c>
      <c r="AM1991" s="78">
        <f>VLOOKUP($E1991,Invoicing!$A$1:$H$8,MATCH(TRACKER!$O$1,Invoicing!$A$1:$H$1,0),FALSE)</f>
        <v>50</v>
      </c>
      <c r="AN1991" s="78">
        <f t="shared" si="634"/>
        <v>0</v>
      </c>
      <c r="AO1991" s="2">
        <f t="shared" si="635"/>
        <v>1</v>
      </c>
      <c r="AP1991" s="2" t="str">
        <f t="shared" si="636"/>
        <v>WEEK</v>
      </c>
      <c r="AQ1991" s="2" t="str">
        <f t="shared" si="637"/>
        <v>OM TRANSPORTWEEK</v>
      </c>
      <c r="AR1991" s="71">
        <f t="shared" si="638"/>
        <v>475</v>
      </c>
      <c r="AS1991" s="71">
        <f>VLOOKUP(AJ1991,Invoicing!A:K,10,FALSE)</f>
        <v>25</v>
      </c>
      <c r="AT1991" s="71">
        <f t="shared" si="639"/>
        <v>500</v>
      </c>
    </row>
    <row r="1992" spans="1:47">
      <c r="A1992" s="37" t="s">
        <v>61</v>
      </c>
      <c r="B1992" s="3" t="s">
        <v>38</v>
      </c>
      <c r="C1992" s="11">
        <v>45591.602777777778</v>
      </c>
      <c r="D1992" s="11">
        <v>45591.625</v>
      </c>
      <c r="E1992" s="11" t="s">
        <v>44</v>
      </c>
      <c r="F1992" s="11" t="s">
        <v>40</v>
      </c>
      <c r="G1992" s="3" t="s">
        <v>2169</v>
      </c>
      <c r="H1992" s="3" t="s">
        <v>41</v>
      </c>
      <c r="I1992" s="11">
        <v>45592.958333333336</v>
      </c>
      <c r="J1992" s="12">
        <v>45593.711805555555</v>
      </c>
      <c r="K1992" s="12">
        <v>45593.666666666664</v>
      </c>
      <c r="L1992" s="12">
        <v>45593.725694444445</v>
      </c>
      <c r="M1992" s="12" t="s">
        <v>115</v>
      </c>
      <c r="N1992" s="3" t="s">
        <v>42</v>
      </c>
      <c r="O1992" s="3">
        <v>1</v>
      </c>
      <c r="P1992" s="1">
        <f t="shared" si="620"/>
        <v>44</v>
      </c>
      <c r="Q1992" s="1">
        <f t="shared" si="621"/>
        <v>10</v>
      </c>
      <c r="R1992" s="72">
        <f t="shared" si="622"/>
        <v>45593.711805555555</v>
      </c>
      <c r="S1992" s="73">
        <f t="shared" si="623"/>
        <v>1.3555555555576575</v>
      </c>
      <c r="T1992" s="74">
        <f>Table2[[#This Row],[ETA A OFRECIMIENTO]]*24</f>
        <v>32.53333333338378</v>
      </c>
      <c r="U1992" s="1" t="str">
        <f t="shared" si="624"/>
        <v>YES</v>
      </c>
      <c r="V1992" s="73">
        <f t="shared" si="625"/>
        <v>0.70833333332848269</v>
      </c>
      <c r="W1992" s="74">
        <f>Table2[[#This Row],[DEL. AVAILABLE A SLOT]]*24</f>
        <v>16.999999999883585</v>
      </c>
      <c r="X1992" s="1" t="str">
        <f t="shared" si="626"/>
        <v>SI</v>
      </c>
      <c r="Y1992" s="73">
        <f t="shared" si="627"/>
        <v>2.0638888888861402</v>
      </c>
      <c r="Z1992" s="74">
        <f>Table2[[#This Row],[ETA A TIMESLOT]]*24</f>
        <v>49.533333333267365</v>
      </c>
      <c r="AA1992" s="73">
        <f t="shared" si="628"/>
        <v>4.5138888890505768E-2</v>
      </c>
      <c r="AB1992" s="73" t="str">
        <f t="shared" si="629"/>
        <v>NO</v>
      </c>
      <c r="AC1992" s="74">
        <f>Table2[[#This Row],[PUNTUALIDAD (H)]]*24</f>
        <v>1.0833333333721384</v>
      </c>
      <c r="AD1992" s="73">
        <f t="shared" si="630"/>
        <v>2.1229166666671517</v>
      </c>
      <c r="AE1992" s="74">
        <f>Table2[[#This Row],[ATA TO UNLOADING]]*24</f>
        <v>50.950000000011642</v>
      </c>
      <c r="AF1992" s="74" t="str">
        <f>IF(Table2[[#This Row],[ATA TO UNLOADING 2]]&lt;=48,"YES","NO")</f>
        <v>NO</v>
      </c>
      <c r="AG1992" s="75">
        <f t="shared" si="631"/>
        <v>0.66666666666424135</v>
      </c>
      <c r="AH1992" s="2" t="s">
        <v>42</v>
      </c>
      <c r="AI1992" s="2" t="str">
        <f t="shared" si="632"/>
        <v>MSKU4673406</v>
      </c>
      <c r="AJ1992" s="76" t="str">
        <f t="shared" si="633"/>
        <v>MSI</v>
      </c>
      <c r="AK1992" s="77">
        <f>IF($M1992="TRUCK",VLOOKUP($AQ1992,Invoicing!$A$17:$B$49,MATCH($AK$1,Invoicing!$A$17:$B$17,0),FALSE),VLOOKUP($AQ1992,Invoicing!$N$17:$O$21,MATCH($AK$1,Invoicing!$N$17:$O$17,0),FALSE))</f>
        <v>480</v>
      </c>
      <c r="AL1992" s="78" t="e">
        <f>VLOOKUP($E1992,Invoicing!$A$1:$H$8,MATCH(TRACKER!$N1995,Invoicing!$A$1:$H$1,0),FALSE)</f>
        <v>#N/A</v>
      </c>
      <c r="AM1992" s="78">
        <f>VLOOKUP($E1992,Invoicing!$A$1:$H$8,MATCH(TRACKER!$O$1,Invoicing!$A$1:$H$1,0),FALSE)</f>
        <v>50</v>
      </c>
      <c r="AN1992" s="78">
        <f t="shared" si="634"/>
        <v>50</v>
      </c>
      <c r="AO1992" s="2">
        <f t="shared" si="635"/>
        <v>1</v>
      </c>
      <c r="AP1992" s="2" t="str">
        <f t="shared" si="636"/>
        <v>WEEK</v>
      </c>
      <c r="AQ1992" s="2" t="str">
        <f t="shared" si="637"/>
        <v>MSIWEEK</v>
      </c>
      <c r="AR1992" s="71">
        <f t="shared" si="638"/>
        <v>530</v>
      </c>
      <c r="AS1992" s="71">
        <f>VLOOKUP(AJ1992,Invoicing!A:K,10,FALSE)</f>
        <v>25</v>
      </c>
      <c r="AT1992" s="71">
        <f t="shared" si="639"/>
        <v>555</v>
      </c>
    </row>
    <row r="1993" spans="1:47">
      <c r="A1993" s="37" t="s">
        <v>61</v>
      </c>
      <c r="B1993" s="3" t="s">
        <v>38</v>
      </c>
      <c r="C1993" s="11">
        <v>45591.602777777778</v>
      </c>
      <c r="D1993" s="11">
        <v>45591.625</v>
      </c>
      <c r="E1993" s="11" t="s">
        <v>45</v>
      </c>
      <c r="F1993" s="11" t="s">
        <v>40</v>
      </c>
      <c r="G1993" s="3" t="s">
        <v>2170</v>
      </c>
      <c r="H1993" s="3" t="s">
        <v>46</v>
      </c>
      <c r="I1993" s="11">
        <v>45592.958333333336</v>
      </c>
      <c r="J1993" s="12">
        <v>45593.842361111114</v>
      </c>
      <c r="K1993" s="12">
        <v>45593.916666666664</v>
      </c>
      <c r="L1993" s="12">
        <v>45593.815972222219</v>
      </c>
      <c r="M1993" s="12" t="s">
        <v>115</v>
      </c>
      <c r="N1993" s="3" t="s">
        <v>42</v>
      </c>
      <c r="O1993" s="3">
        <v>0</v>
      </c>
      <c r="P1993" s="1">
        <f t="shared" si="620"/>
        <v>44</v>
      </c>
      <c r="Q1993" s="1">
        <f t="shared" si="621"/>
        <v>10</v>
      </c>
      <c r="R1993" s="72">
        <f t="shared" si="622"/>
        <v>45593.842361111114</v>
      </c>
      <c r="S1993" s="73">
        <f t="shared" si="623"/>
        <v>1.3555555555576575</v>
      </c>
      <c r="T1993" s="74">
        <f>Table2[[#This Row],[ETA A OFRECIMIENTO]]*24</f>
        <v>32.53333333338378</v>
      </c>
      <c r="U1993" s="1" t="str">
        <f t="shared" si="624"/>
        <v>YES</v>
      </c>
      <c r="V1993" s="73">
        <f t="shared" si="625"/>
        <v>0.95833333332848269</v>
      </c>
      <c r="W1993" s="74">
        <f>Table2[[#This Row],[DEL. AVAILABLE A SLOT]]*24</f>
        <v>22.999999999883585</v>
      </c>
      <c r="X1993" s="1" t="str">
        <f t="shared" si="626"/>
        <v>SI</v>
      </c>
      <c r="Y1993" s="73">
        <f t="shared" si="627"/>
        <v>2.3138888888861402</v>
      </c>
      <c r="Z1993" s="74">
        <f>Table2[[#This Row],[ETA A TIMESLOT]]*24</f>
        <v>55.533333333267365</v>
      </c>
      <c r="AA1993" s="73">
        <f t="shared" si="628"/>
        <v>0</v>
      </c>
      <c r="AB1993" s="73" t="str">
        <f t="shared" si="629"/>
        <v>SI</v>
      </c>
      <c r="AC1993" s="74">
        <f>Table2[[#This Row],[PUNTUALIDAD (H)]]*24</f>
        <v>0</v>
      </c>
      <c r="AD1993" s="73">
        <f t="shared" si="630"/>
        <v>2.2131944444408873</v>
      </c>
      <c r="AE1993" s="74">
        <f>Table2[[#This Row],[ATA TO UNLOADING]]*24</f>
        <v>53.116666666581295</v>
      </c>
      <c r="AF1993" s="74" t="str">
        <f>IF(Table2[[#This Row],[ATA TO UNLOADING 2]]&lt;=48,"YES","NO")</f>
        <v>NO</v>
      </c>
      <c r="AG1993" s="75">
        <f t="shared" si="631"/>
        <v>0.91666666666424135</v>
      </c>
      <c r="AH1993" s="2" t="s">
        <v>24</v>
      </c>
      <c r="AI1993" s="2" t="str">
        <f t="shared" si="632"/>
        <v>MSKU4684632</v>
      </c>
      <c r="AJ1993" s="76" t="str">
        <f t="shared" si="633"/>
        <v>OM TRANSPORT</v>
      </c>
      <c r="AK1993" s="77">
        <f>IF($M1993="TRUCK",VLOOKUP($AQ1993,Invoicing!$A$17:$B$49,MATCH($AK$1,Invoicing!$A$17:$B$17,0),FALSE),VLOOKUP($AQ1993,Invoicing!$N$17:$O$21,MATCH($AK$1,Invoicing!$N$17:$O$17,0),FALSE))</f>
        <v>475</v>
      </c>
      <c r="AL1993" s="78" t="e">
        <f>VLOOKUP($E1993,Invoicing!$A$1:$H$8,MATCH(TRACKER!$N1996,Invoicing!$A$1:$H$1,0),FALSE)</f>
        <v>#N/A</v>
      </c>
      <c r="AM1993" s="78">
        <f>VLOOKUP($E1993,Invoicing!$A$1:$H$8,MATCH(TRACKER!$O$1,Invoicing!$A$1:$H$1,0),FALSE)</f>
        <v>50</v>
      </c>
      <c r="AN1993" s="78">
        <f t="shared" si="634"/>
        <v>0</v>
      </c>
      <c r="AO1993" s="2">
        <f t="shared" si="635"/>
        <v>1</v>
      </c>
      <c r="AP1993" s="2" t="str">
        <f t="shared" si="636"/>
        <v>NIGHT</v>
      </c>
      <c r="AQ1993" s="2" t="str">
        <f t="shared" si="637"/>
        <v>OM TRANSPORTNIGHT</v>
      </c>
      <c r="AR1993" s="71">
        <f t="shared" si="638"/>
        <v>475</v>
      </c>
      <c r="AS1993" s="71">
        <f>VLOOKUP(AJ1993,Invoicing!A:K,10,FALSE)</f>
        <v>25</v>
      </c>
      <c r="AT1993" s="71">
        <f t="shared" si="639"/>
        <v>500</v>
      </c>
    </row>
    <row r="1994" spans="1:47">
      <c r="A1994" s="37" t="s">
        <v>61</v>
      </c>
      <c r="B1994" s="3" t="s">
        <v>38</v>
      </c>
      <c r="C1994" s="11">
        <v>45591.602777777778</v>
      </c>
      <c r="D1994" s="11">
        <v>45591.625</v>
      </c>
      <c r="E1994" s="11" t="s">
        <v>45</v>
      </c>
      <c r="F1994" s="11" t="s">
        <v>40</v>
      </c>
      <c r="G1994" s="3" t="s">
        <v>2171</v>
      </c>
      <c r="H1994" s="3" t="s">
        <v>41</v>
      </c>
      <c r="I1994" s="11">
        <v>45592.958333333336</v>
      </c>
      <c r="J1994" s="12">
        <v>45593.36041666667</v>
      </c>
      <c r="K1994" s="12">
        <v>45593.25</v>
      </c>
      <c r="L1994" s="12">
        <v>45593.256944444445</v>
      </c>
      <c r="M1994" s="12" t="s">
        <v>115</v>
      </c>
      <c r="N1994" s="3" t="s">
        <v>42</v>
      </c>
      <c r="O1994" s="3">
        <v>0</v>
      </c>
      <c r="P1994" s="1">
        <f t="shared" si="620"/>
        <v>44</v>
      </c>
      <c r="Q1994" s="1">
        <f t="shared" si="621"/>
        <v>10</v>
      </c>
      <c r="R1994" s="72">
        <f t="shared" si="622"/>
        <v>45593.36041666667</v>
      </c>
      <c r="S1994" s="73">
        <f t="shared" si="623"/>
        <v>1.3555555555576575</v>
      </c>
      <c r="T1994" s="74">
        <f>Table2[[#This Row],[ETA A OFRECIMIENTO]]*24</f>
        <v>32.53333333338378</v>
      </c>
      <c r="U1994" s="1" t="str">
        <f t="shared" si="624"/>
        <v>YES</v>
      </c>
      <c r="V1994" s="73">
        <f t="shared" si="625"/>
        <v>0.29166666666424135</v>
      </c>
      <c r="W1994" s="74">
        <f>Table2[[#This Row],[DEL. AVAILABLE A SLOT]]*24</f>
        <v>6.9999999999417923</v>
      </c>
      <c r="X1994" s="1" t="str">
        <f t="shared" si="626"/>
        <v>SI</v>
      </c>
      <c r="Y1994" s="73">
        <f t="shared" si="627"/>
        <v>1.6472222222218988</v>
      </c>
      <c r="Z1994" s="74">
        <f>Table2[[#This Row],[ETA A TIMESLOT]]*24</f>
        <v>39.533333333325572</v>
      </c>
      <c r="AA1994" s="73">
        <f t="shared" si="628"/>
        <v>0.11041666667006211</v>
      </c>
      <c r="AB1994" s="73" t="str">
        <f t="shared" si="629"/>
        <v>NO</v>
      </c>
      <c r="AC1994" s="74">
        <f>Table2[[#This Row],[PUNTUALIDAD (H)]]*24</f>
        <v>2.6500000000814907</v>
      </c>
      <c r="AD1994" s="73">
        <f t="shared" si="630"/>
        <v>1.6541666666671517</v>
      </c>
      <c r="AE1994" s="74">
        <f>Table2[[#This Row],[ATA TO UNLOADING]]*24</f>
        <v>39.700000000011642</v>
      </c>
      <c r="AF1994" s="74" t="str">
        <f>IF(Table2[[#This Row],[ATA TO UNLOADING 2]]&lt;=48,"YES","NO")</f>
        <v>YES</v>
      </c>
      <c r="AG1994" s="75">
        <f t="shared" si="631"/>
        <v>0.25</v>
      </c>
      <c r="AH1994" s="2" t="s">
        <v>42</v>
      </c>
      <c r="AI1994" s="2" t="str">
        <f t="shared" si="632"/>
        <v>MSKU4687035</v>
      </c>
      <c r="AJ1994" s="76" t="str">
        <f t="shared" si="633"/>
        <v>OM TRANSPORT</v>
      </c>
      <c r="AK1994" s="77">
        <f>IF($M1994="TRUCK",VLOOKUP($AQ1994,Invoicing!$A$17:$B$49,MATCH($AK$1,Invoicing!$A$17:$B$17,0),FALSE),VLOOKUP($AQ1994,Invoicing!$N$17:$O$21,MATCH($AK$1,Invoicing!$N$17:$O$17,0),FALSE))</f>
        <v>475</v>
      </c>
      <c r="AL1994" s="78" t="e">
        <f>VLOOKUP($E1994,Invoicing!$A$1:$H$8,MATCH(TRACKER!$N1997,Invoicing!$A$1:$H$1,0),FALSE)</f>
        <v>#N/A</v>
      </c>
      <c r="AM1994" s="78">
        <f>VLOOKUP($E1994,Invoicing!$A$1:$H$8,MATCH(TRACKER!$O$1,Invoicing!$A$1:$H$1,0),FALSE)</f>
        <v>50</v>
      </c>
      <c r="AN1994" s="78">
        <f t="shared" si="634"/>
        <v>0</v>
      </c>
      <c r="AO1994" s="2">
        <f t="shared" si="635"/>
        <v>1</v>
      </c>
      <c r="AP1994" s="2" t="str">
        <f t="shared" si="636"/>
        <v>WEEK</v>
      </c>
      <c r="AQ1994" s="2" t="str">
        <f t="shared" si="637"/>
        <v>OM TRANSPORTWEEK</v>
      </c>
      <c r="AR1994" s="71">
        <f t="shared" si="638"/>
        <v>475</v>
      </c>
      <c r="AS1994" s="71">
        <f>VLOOKUP(AJ1994,Invoicing!A:K,10,FALSE)</f>
        <v>25</v>
      </c>
      <c r="AT1994" s="71">
        <f t="shared" si="639"/>
        <v>500</v>
      </c>
    </row>
    <row r="1995" spans="1:47">
      <c r="A1995" s="37" t="s">
        <v>61</v>
      </c>
      <c r="B1995" s="3" t="s">
        <v>38</v>
      </c>
      <c r="C1995" s="11">
        <v>45591.602777777778</v>
      </c>
      <c r="D1995" s="11">
        <v>45591.625</v>
      </c>
      <c r="E1995" s="11" t="s">
        <v>44</v>
      </c>
      <c r="F1995" s="11" t="s">
        <v>40</v>
      </c>
      <c r="G1995" s="3" t="s">
        <v>2172</v>
      </c>
      <c r="H1995" s="3" t="s">
        <v>46</v>
      </c>
      <c r="I1995" s="11">
        <v>45592.958333333336</v>
      </c>
      <c r="J1995" s="12">
        <v>45594.125</v>
      </c>
      <c r="K1995" s="12">
        <v>45594.125</v>
      </c>
      <c r="L1995" s="12">
        <v>45594.152777777781</v>
      </c>
      <c r="M1995" s="12" t="s">
        <v>115</v>
      </c>
      <c r="N1995" s="3" t="s">
        <v>42</v>
      </c>
      <c r="O1995" s="3">
        <v>1</v>
      </c>
      <c r="P1995" s="1">
        <f t="shared" si="620"/>
        <v>44</v>
      </c>
      <c r="Q1995" s="1">
        <f t="shared" si="621"/>
        <v>10</v>
      </c>
      <c r="R1995" s="72">
        <f t="shared" si="622"/>
        <v>45594.125</v>
      </c>
      <c r="S1995" s="73">
        <f t="shared" si="623"/>
        <v>1.3555555555576575</v>
      </c>
      <c r="T1995" s="74">
        <f>Table2[[#This Row],[ETA A OFRECIMIENTO]]*24</f>
        <v>32.53333333338378</v>
      </c>
      <c r="U1995" s="1" t="str">
        <f t="shared" si="624"/>
        <v>YES</v>
      </c>
      <c r="V1995" s="73">
        <f t="shared" si="625"/>
        <v>1.1666666666642413</v>
      </c>
      <c r="W1995" s="74">
        <f>Table2[[#This Row],[DEL. AVAILABLE A SLOT]]*24</f>
        <v>27.999999999941792</v>
      </c>
      <c r="X1995" s="1" t="str">
        <f t="shared" si="626"/>
        <v>NO</v>
      </c>
      <c r="Y1995" s="73">
        <f t="shared" si="627"/>
        <v>2.5222222222218988</v>
      </c>
      <c r="Z1995" s="74">
        <f>Table2[[#This Row],[ETA A TIMESLOT]]*24</f>
        <v>60.533333333325572</v>
      </c>
      <c r="AA1995" s="73">
        <f t="shared" si="628"/>
        <v>0</v>
      </c>
      <c r="AB1995" s="73" t="str">
        <f t="shared" si="629"/>
        <v>SI</v>
      </c>
      <c r="AC1995" s="74">
        <f>Table2[[#This Row],[PUNTUALIDAD (H)]]*24</f>
        <v>0</v>
      </c>
      <c r="AD1995" s="73">
        <f t="shared" si="630"/>
        <v>2.5500000000029104</v>
      </c>
      <c r="AE1995" s="74">
        <f>Table2[[#This Row],[ATA TO UNLOADING]]*24</f>
        <v>61.200000000069849</v>
      </c>
      <c r="AF1995" s="74" t="str">
        <f>IF(Table2[[#This Row],[ATA TO UNLOADING 2]]&lt;=48,"YES","NO")</f>
        <v>NO</v>
      </c>
      <c r="AG1995" s="75">
        <f t="shared" si="631"/>
        <v>0.125</v>
      </c>
      <c r="AH1995" s="2" t="s">
        <v>24</v>
      </c>
      <c r="AI1995" s="2" t="str">
        <f t="shared" si="632"/>
        <v>MSKU4722305</v>
      </c>
      <c r="AJ1995" s="76" t="str">
        <f t="shared" si="633"/>
        <v>MSI</v>
      </c>
      <c r="AK1995" s="77">
        <f>IF($M1995="TRUCK",VLOOKUP($AQ1995,Invoicing!$A$17:$B$49,MATCH($AK$1,Invoicing!$A$17:$B$17,0),FALSE),VLOOKUP($AQ1995,Invoicing!$N$17:$O$21,MATCH($AK$1,Invoicing!$N$17:$O$17,0),FALSE))</f>
        <v>530</v>
      </c>
      <c r="AL1995" s="78" t="e">
        <f>VLOOKUP($E1995,Invoicing!$A$1:$H$8,MATCH(TRACKER!$N1998,Invoicing!$A$1:$H$1,0),FALSE)</f>
        <v>#N/A</v>
      </c>
      <c r="AM1995" s="78">
        <f>VLOOKUP($E1995,Invoicing!$A$1:$H$8,MATCH(TRACKER!$O$1,Invoicing!$A$1:$H$1,0),FALSE)</f>
        <v>50</v>
      </c>
      <c r="AN1995" s="78">
        <f t="shared" si="634"/>
        <v>50</v>
      </c>
      <c r="AO1995" s="2">
        <f t="shared" si="635"/>
        <v>2</v>
      </c>
      <c r="AP1995" s="2" t="str">
        <f t="shared" si="636"/>
        <v>NIGHT</v>
      </c>
      <c r="AQ1995" s="2" t="str">
        <f t="shared" si="637"/>
        <v>MSINIGHT</v>
      </c>
      <c r="AR1995" s="71">
        <f t="shared" si="638"/>
        <v>580</v>
      </c>
      <c r="AS1995" s="71">
        <f>VLOOKUP(AJ1995,Invoicing!A:K,10,FALSE)</f>
        <v>25</v>
      </c>
      <c r="AT1995" s="71">
        <f t="shared" si="639"/>
        <v>605</v>
      </c>
    </row>
    <row r="1996" spans="1:47">
      <c r="A1996" s="37" t="s">
        <v>61</v>
      </c>
      <c r="B1996" s="3" t="s">
        <v>38</v>
      </c>
      <c r="C1996" s="11">
        <v>45591.602777777778</v>
      </c>
      <c r="D1996" s="11">
        <v>45591.625</v>
      </c>
      <c r="E1996" s="11" t="s">
        <v>49</v>
      </c>
      <c r="F1996" s="11" t="s">
        <v>40</v>
      </c>
      <c r="G1996" s="3" t="s">
        <v>2173</v>
      </c>
      <c r="H1996" s="3" t="s">
        <v>41</v>
      </c>
      <c r="I1996" s="11">
        <v>45592.958333333336</v>
      </c>
      <c r="J1996" s="12">
        <v>45595.375694444447</v>
      </c>
      <c r="K1996" s="12">
        <v>45595.416666666664</v>
      </c>
      <c r="L1996" s="12">
        <v>45595.385416666664</v>
      </c>
      <c r="M1996" s="12" t="s">
        <v>12</v>
      </c>
      <c r="N1996" s="3" t="s">
        <v>42</v>
      </c>
      <c r="O1996" s="3">
        <v>1</v>
      </c>
      <c r="P1996" s="1">
        <f t="shared" si="620"/>
        <v>44</v>
      </c>
      <c r="Q1996" s="1">
        <f t="shared" si="621"/>
        <v>10</v>
      </c>
      <c r="R1996" s="72">
        <f t="shared" si="622"/>
        <v>45595.375694444447</v>
      </c>
      <c r="S1996" s="73">
        <f t="shared" si="623"/>
        <v>1.3555555555576575</v>
      </c>
      <c r="T1996" s="74">
        <f>Table2[[#This Row],[ETA A OFRECIMIENTO]]*24</f>
        <v>32.53333333338378</v>
      </c>
      <c r="U1996" s="1" t="str">
        <f t="shared" si="624"/>
        <v>YES</v>
      </c>
      <c r="V1996" s="73">
        <f t="shared" si="625"/>
        <v>2.4583333333284827</v>
      </c>
      <c r="W1996" s="74">
        <f>Table2[[#This Row],[DEL. AVAILABLE A SLOT]]*24</f>
        <v>58.999999999883585</v>
      </c>
      <c r="X1996" s="1" t="str">
        <f t="shared" si="626"/>
        <v>NO</v>
      </c>
      <c r="Y1996" s="73">
        <f t="shared" si="627"/>
        <v>3.8138888888861402</v>
      </c>
      <c r="Z1996" s="74">
        <f>Table2[[#This Row],[ETA A TIMESLOT]]*24</f>
        <v>91.533333333267365</v>
      </c>
      <c r="AA1996" s="73">
        <f t="shared" si="628"/>
        <v>0</v>
      </c>
      <c r="AB1996" s="73" t="str">
        <f t="shared" si="629"/>
        <v>SI</v>
      </c>
      <c r="AC1996" s="74">
        <f>Table2[[#This Row],[PUNTUALIDAD (H)]]*24</f>
        <v>0</v>
      </c>
      <c r="AD1996" s="73">
        <f t="shared" si="630"/>
        <v>3.7826388888861402</v>
      </c>
      <c r="AE1996" s="74">
        <f>Table2[[#This Row],[ATA TO UNLOADING]]*24</f>
        <v>90.783333333267365</v>
      </c>
      <c r="AF1996" s="74" t="str">
        <f>IF(Table2[[#This Row],[ATA TO UNLOADING 2]]&lt;=48,"YES","NO")</f>
        <v>NO</v>
      </c>
      <c r="AG1996" s="75">
        <f t="shared" si="631"/>
        <v>0.41666666666424135</v>
      </c>
      <c r="AH1996" s="2" t="s">
        <v>42</v>
      </c>
      <c r="AI1996" s="2" t="str">
        <f t="shared" si="632"/>
        <v>MSKU9213105</v>
      </c>
      <c r="AJ1996" s="76" t="str">
        <f t="shared" si="633"/>
        <v>CTU FLEVOKUST BV</v>
      </c>
      <c r="AK1996" s="77">
        <f>IF($M1996="TRUCK",VLOOKUP($AQ1996,Invoicing!$A$17:$B$49,MATCH($AK$1,Invoicing!$A$17:$B$17,0),FALSE),VLOOKUP($AQ1996,Invoicing!$N$17:$O$21,MATCH($AK$1,Invoicing!$N$17:$O$17,0),FALSE))</f>
        <v>380</v>
      </c>
      <c r="AL1996" s="78" t="e">
        <f>VLOOKUP($E1996,Invoicing!$A$1:$H$8,MATCH(TRACKER!$N1999,Invoicing!$A$1:$H$1,0),FALSE)</f>
        <v>#N/A</v>
      </c>
      <c r="AM1996" s="78">
        <v>35</v>
      </c>
      <c r="AN1996" s="78">
        <f t="shared" si="634"/>
        <v>35</v>
      </c>
      <c r="AO1996" s="2">
        <f t="shared" si="635"/>
        <v>3</v>
      </c>
      <c r="AP1996" s="2" t="str">
        <f t="shared" si="636"/>
        <v>WEEK</v>
      </c>
      <c r="AQ1996" s="2" t="str">
        <f t="shared" si="637"/>
        <v>CTU FLEVOKUST BVWEEK</v>
      </c>
      <c r="AR1996" s="71">
        <f t="shared" si="638"/>
        <v>415</v>
      </c>
      <c r="AS1996" s="71">
        <f>VLOOKUP(AJ1996,Invoicing!A:K,10,FALSE)</f>
        <v>0</v>
      </c>
      <c r="AT1996" s="71">
        <f t="shared" si="639"/>
        <v>415</v>
      </c>
    </row>
    <row r="1997" spans="1:47">
      <c r="A1997" s="37" t="s">
        <v>61</v>
      </c>
      <c r="B1997" s="3" t="s">
        <v>38</v>
      </c>
      <c r="C1997" s="11">
        <v>45591.602777777778</v>
      </c>
      <c r="D1997" s="11">
        <v>45591.625</v>
      </c>
      <c r="E1997" s="11" t="s">
        <v>44</v>
      </c>
      <c r="F1997" s="11" t="s">
        <v>40</v>
      </c>
      <c r="G1997" s="3" t="s">
        <v>2174</v>
      </c>
      <c r="H1997" s="3" t="s">
        <v>41</v>
      </c>
      <c r="I1997" s="11">
        <v>45592.958333333336</v>
      </c>
      <c r="J1997" s="12">
        <v>45593.415972222225</v>
      </c>
      <c r="K1997" s="12">
        <v>45593.416666666664</v>
      </c>
      <c r="L1997" s="12">
        <v>45593.434027777781</v>
      </c>
      <c r="M1997" s="12" t="s">
        <v>115</v>
      </c>
      <c r="N1997" s="3" t="s">
        <v>42</v>
      </c>
      <c r="O1997" s="3">
        <v>2</v>
      </c>
      <c r="P1997" s="1">
        <f t="shared" si="620"/>
        <v>44</v>
      </c>
      <c r="Q1997" s="1">
        <f t="shared" si="621"/>
        <v>10</v>
      </c>
      <c r="R1997" s="72">
        <f t="shared" si="622"/>
        <v>45593.415972222225</v>
      </c>
      <c r="S1997" s="73">
        <f t="shared" si="623"/>
        <v>1.3555555555576575</v>
      </c>
      <c r="T1997" s="74">
        <f>Table2[[#This Row],[ETA A OFRECIMIENTO]]*24</f>
        <v>32.53333333338378</v>
      </c>
      <c r="U1997" s="1" t="str">
        <f t="shared" si="624"/>
        <v>YES</v>
      </c>
      <c r="V1997" s="73">
        <f t="shared" si="625"/>
        <v>0.45833333332848269</v>
      </c>
      <c r="W1997" s="74">
        <f>Table2[[#This Row],[DEL. AVAILABLE A SLOT]]*24</f>
        <v>10.999999999883585</v>
      </c>
      <c r="X1997" s="1" t="str">
        <f t="shared" si="626"/>
        <v>SI</v>
      </c>
      <c r="Y1997" s="73">
        <f t="shared" si="627"/>
        <v>1.8138888888861402</v>
      </c>
      <c r="Z1997" s="74">
        <f>Table2[[#This Row],[ETA A TIMESLOT]]*24</f>
        <v>43.533333333267365</v>
      </c>
      <c r="AA1997" s="73">
        <f t="shared" si="628"/>
        <v>0</v>
      </c>
      <c r="AB1997" s="73" t="str">
        <f t="shared" si="629"/>
        <v>SI</v>
      </c>
      <c r="AC1997" s="74">
        <f>Table2[[#This Row],[PUNTUALIDAD (H)]]*24</f>
        <v>0</v>
      </c>
      <c r="AD1997" s="73">
        <f t="shared" si="630"/>
        <v>1.8312500000029104</v>
      </c>
      <c r="AE1997" s="74">
        <f>Table2[[#This Row],[ATA TO UNLOADING]]*24</f>
        <v>43.950000000069849</v>
      </c>
      <c r="AF1997" s="74" t="str">
        <f>IF(Table2[[#This Row],[ATA TO UNLOADING 2]]&lt;=48,"YES","NO")</f>
        <v>YES</v>
      </c>
      <c r="AG1997" s="75">
        <f t="shared" si="631"/>
        <v>0.41666666666424135</v>
      </c>
      <c r="AH1997" s="2" t="s">
        <v>42</v>
      </c>
      <c r="AI1997" s="2" t="str">
        <f t="shared" si="632"/>
        <v>MSKU4757873</v>
      </c>
      <c r="AJ1997" s="76" t="str">
        <f t="shared" si="633"/>
        <v>MSI</v>
      </c>
      <c r="AK1997" s="77">
        <f>IF($M1997="TRUCK",VLOOKUP($AQ1997,Invoicing!$A$17:$B$49,MATCH($AK$1,Invoicing!$A$17:$B$17,0),FALSE),VLOOKUP($AQ1997,Invoicing!$N$17:$O$21,MATCH($AK$1,Invoicing!$N$17:$O$17,0),FALSE))</f>
        <v>480</v>
      </c>
      <c r="AL1997" s="78" t="e">
        <f>VLOOKUP($E1997,Invoicing!$A$1:$H$8,MATCH(TRACKER!$N2000,Invoicing!$A$1:$H$1,0),FALSE)</f>
        <v>#N/A</v>
      </c>
      <c r="AM1997" s="78">
        <f>VLOOKUP($E1997,Invoicing!$A$1:$H$8,MATCH(TRACKER!$O$1,Invoicing!$A$1:$H$1,0),FALSE)</f>
        <v>50</v>
      </c>
      <c r="AN1997" s="78">
        <f t="shared" si="634"/>
        <v>100</v>
      </c>
      <c r="AO1997" s="2">
        <f t="shared" si="635"/>
        <v>1</v>
      </c>
      <c r="AP1997" s="2" t="str">
        <f t="shared" si="636"/>
        <v>WEEK</v>
      </c>
      <c r="AQ1997" s="2" t="str">
        <f t="shared" si="637"/>
        <v>MSIWEEK</v>
      </c>
      <c r="AR1997" s="71">
        <f t="shared" si="638"/>
        <v>580</v>
      </c>
      <c r="AS1997" s="71">
        <f>VLOOKUP(AJ1997,Invoicing!A:K,10,FALSE)</f>
        <v>25</v>
      </c>
      <c r="AT1997" s="71">
        <f t="shared" si="639"/>
        <v>605</v>
      </c>
    </row>
    <row r="1998" spans="1:47">
      <c r="A1998" s="37" t="s">
        <v>61</v>
      </c>
      <c r="B1998" s="3" t="s">
        <v>38</v>
      </c>
      <c r="C1998" s="11">
        <v>45591.602777777778</v>
      </c>
      <c r="D1998" s="11">
        <v>45591.625</v>
      </c>
      <c r="E1998" s="11" t="s">
        <v>49</v>
      </c>
      <c r="F1998" s="11" t="s">
        <v>40</v>
      </c>
      <c r="G1998" s="3" t="s">
        <v>2175</v>
      </c>
      <c r="H1998" s="3" t="s">
        <v>46</v>
      </c>
      <c r="I1998" s="11">
        <v>45592.958333333336</v>
      </c>
      <c r="J1998" s="12">
        <v>45595.420138888891</v>
      </c>
      <c r="K1998" s="12">
        <v>45595.416666666664</v>
      </c>
      <c r="L1998" s="12">
        <v>45595.440972222219</v>
      </c>
      <c r="M1998" s="12" t="s">
        <v>12</v>
      </c>
      <c r="N1998" s="3" t="s">
        <v>42</v>
      </c>
      <c r="O1998" s="3">
        <v>0</v>
      </c>
      <c r="P1998" s="1">
        <f t="shared" si="620"/>
        <v>44</v>
      </c>
      <c r="Q1998" s="1">
        <f t="shared" si="621"/>
        <v>10</v>
      </c>
      <c r="R1998" s="72">
        <f t="shared" si="622"/>
        <v>45595.420138888891</v>
      </c>
      <c r="S1998" s="73">
        <f t="shared" si="623"/>
        <v>1.3555555555576575</v>
      </c>
      <c r="T1998" s="74">
        <f>Table2[[#This Row],[ETA A OFRECIMIENTO]]*24</f>
        <v>32.53333333338378</v>
      </c>
      <c r="U1998" s="1" t="str">
        <f t="shared" si="624"/>
        <v>YES</v>
      </c>
      <c r="V1998" s="73">
        <f t="shared" si="625"/>
        <v>2.4583333333284827</v>
      </c>
      <c r="W1998" s="74">
        <f>Table2[[#This Row],[DEL. AVAILABLE A SLOT]]*24</f>
        <v>58.999999999883585</v>
      </c>
      <c r="X1998" s="1" t="str">
        <f t="shared" si="626"/>
        <v>NO</v>
      </c>
      <c r="Y1998" s="73">
        <f t="shared" si="627"/>
        <v>3.8138888888861402</v>
      </c>
      <c r="Z1998" s="74">
        <f>Table2[[#This Row],[ETA A TIMESLOT]]*24</f>
        <v>91.533333333267365</v>
      </c>
      <c r="AA1998" s="73">
        <f t="shared" si="628"/>
        <v>3.4722222262644209E-3</v>
      </c>
      <c r="AB1998" s="73" t="str">
        <f t="shared" si="629"/>
        <v>SI</v>
      </c>
      <c r="AC1998" s="74">
        <f>Table2[[#This Row],[PUNTUALIDAD (H)]]*24</f>
        <v>8.3333333430346102E-2</v>
      </c>
      <c r="AD1998" s="73">
        <f t="shared" si="630"/>
        <v>3.8381944444408873</v>
      </c>
      <c r="AE1998" s="74">
        <f>Table2[[#This Row],[ATA TO UNLOADING]]*24</f>
        <v>92.116666666581295</v>
      </c>
      <c r="AF1998" s="74" t="str">
        <f>IF(Table2[[#This Row],[ATA TO UNLOADING 2]]&lt;=48,"YES","NO")</f>
        <v>NO</v>
      </c>
      <c r="AG1998" s="75">
        <f t="shared" si="631"/>
        <v>0.41666666666424135</v>
      </c>
      <c r="AH1998" s="2" t="s">
        <v>42</v>
      </c>
      <c r="AI1998" s="2" t="str">
        <f t="shared" si="632"/>
        <v>MRKU5790257</v>
      </c>
      <c r="AJ1998" s="76" t="str">
        <f t="shared" si="633"/>
        <v>CTU FLEVOKUST BV</v>
      </c>
      <c r="AK1998" s="77">
        <f>IF($M1998="TRUCK",VLOOKUP($AQ1998,Invoicing!$A$17:$B$49,MATCH($AK$1,Invoicing!$A$17:$B$17,0),FALSE),VLOOKUP($AQ1998,Invoicing!$N$17:$O$21,MATCH($AK$1,Invoicing!$N$17:$O$17,0),FALSE))</f>
        <v>380</v>
      </c>
      <c r="AL1998" s="78" t="e">
        <f>VLOOKUP($E1998,Invoicing!$A$1:$H$8,MATCH(TRACKER!$N2001,Invoicing!$A$1:$H$1,0),FALSE)</f>
        <v>#N/A</v>
      </c>
      <c r="AM1998" s="78">
        <v>35</v>
      </c>
      <c r="AN1998" s="78">
        <f t="shared" si="634"/>
        <v>0</v>
      </c>
      <c r="AO1998" s="2">
        <f t="shared" si="635"/>
        <v>3</v>
      </c>
      <c r="AP1998" s="2" t="str">
        <f t="shared" si="636"/>
        <v>WEEK</v>
      </c>
      <c r="AQ1998" s="2" t="str">
        <f t="shared" si="637"/>
        <v>CTU FLEVOKUST BVWEEK</v>
      </c>
      <c r="AR1998" s="71">
        <f t="shared" si="638"/>
        <v>380</v>
      </c>
      <c r="AS1998" s="71">
        <f>VLOOKUP(AJ1998,Invoicing!A:K,10,FALSE)</f>
        <v>0</v>
      </c>
      <c r="AT1998" s="71">
        <f t="shared" si="639"/>
        <v>380</v>
      </c>
    </row>
    <row r="1999" spans="1:47">
      <c r="A1999" s="37" t="s">
        <v>61</v>
      </c>
      <c r="B1999" s="3" t="s">
        <v>38</v>
      </c>
      <c r="C1999" s="11">
        <v>45591.602777777778</v>
      </c>
      <c r="D1999" s="11">
        <v>45591.625</v>
      </c>
      <c r="E1999" s="11" t="s">
        <v>49</v>
      </c>
      <c r="F1999" s="11" t="s">
        <v>40</v>
      </c>
      <c r="G1999" s="3" t="s">
        <v>2176</v>
      </c>
      <c r="H1999" s="3" t="s">
        <v>41</v>
      </c>
      <c r="I1999" s="11">
        <v>45592.958333333336</v>
      </c>
      <c r="J1999" s="12">
        <v>45595.444444444445</v>
      </c>
      <c r="K1999" s="12">
        <v>45595.416666666664</v>
      </c>
      <c r="L1999" s="12">
        <v>45595.445833333331</v>
      </c>
      <c r="M1999" s="61" t="s">
        <v>12</v>
      </c>
      <c r="N1999" s="3" t="s">
        <v>42</v>
      </c>
      <c r="O1999" s="3">
        <v>0</v>
      </c>
      <c r="P1999" s="1">
        <f t="shared" si="620"/>
        <v>44</v>
      </c>
      <c r="Q1999" s="1">
        <f t="shared" si="621"/>
        <v>10</v>
      </c>
      <c r="R1999" s="72">
        <f t="shared" si="622"/>
        <v>45595.444444444445</v>
      </c>
      <c r="S1999" s="73">
        <f t="shared" si="623"/>
        <v>1.3555555555576575</v>
      </c>
      <c r="T1999" s="74">
        <f>Table2[[#This Row],[ETA A OFRECIMIENTO]]*24</f>
        <v>32.53333333338378</v>
      </c>
      <c r="U1999" s="1" t="str">
        <f t="shared" si="624"/>
        <v>YES</v>
      </c>
      <c r="V1999" s="73">
        <f t="shared" si="625"/>
        <v>2.4583333333284827</v>
      </c>
      <c r="W1999" s="74">
        <f>Table2[[#This Row],[DEL. AVAILABLE A SLOT]]*24</f>
        <v>58.999999999883585</v>
      </c>
      <c r="X1999" s="1" t="str">
        <f t="shared" si="626"/>
        <v>NO</v>
      </c>
      <c r="Y1999" s="73">
        <f t="shared" si="627"/>
        <v>3.8138888888861402</v>
      </c>
      <c r="Z1999" s="74">
        <f>Table2[[#This Row],[ETA A TIMESLOT]]*24</f>
        <v>91.533333333267365</v>
      </c>
      <c r="AA1999" s="73">
        <f t="shared" si="628"/>
        <v>2.7777777781011537E-2</v>
      </c>
      <c r="AB1999" s="73" t="str">
        <f t="shared" si="629"/>
        <v>SI</v>
      </c>
      <c r="AC1999" s="74">
        <f>Table2[[#This Row],[PUNTUALIDAD (H)]]*24</f>
        <v>0.66666666674427688</v>
      </c>
      <c r="AD1999" s="73">
        <f t="shared" si="630"/>
        <v>3.8430555555532919</v>
      </c>
      <c r="AE1999" s="74">
        <f>Table2[[#This Row],[ATA TO UNLOADING]]*24</f>
        <v>92.233333333279006</v>
      </c>
      <c r="AF1999" s="74" t="str">
        <f>IF(Table2[[#This Row],[ATA TO UNLOADING 2]]&lt;=48,"YES","NO")</f>
        <v>NO</v>
      </c>
      <c r="AG1999" s="75">
        <f t="shared" si="631"/>
        <v>0.41666666666424135</v>
      </c>
      <c r="AH1999" s="2" t="s">
        <v>42</v>
      </c>
      <c r="AI1999" s="2" t="str">
        <f t="shared" si="632"/>
        <v>CAAU6236158</v>
      </c>
      <c r="AJ1999" s="76" t="str">
        <f t="shared" si="633"/>
        <v>CTU FLEVOKUST BV</v>
      </c>
      <c r="AK1999" s="77">
        <f>IF($M1999="TRUCK",VLOOKUP($AQ1999,Invoicing!$A$17:$B$49,MATCH($AK$1,Invoicing!$A$17:$B$17,0),FALSE),VLOOKUP($AQ1999,Invoicing!$N$17:$O$21,MATCH($AK$1,Invoicing!$N$17:$O$17,0),FALSE))</f>
        <v>380</v>
      </c>
      <c r="AL1999" s="78" t="e">
        <f>VLOOKUP($E1999,Invoicing!$A$1:$H$8,MATCH(TRACKER!$N2002,Invoicing!$A$1:$H$1,0),FALSE)</f>
        <v>#N/A</v>
      </c>
      <c r="AM1999" s="78">
        <v>35</v>
      </c>
      <c r="AN1999" s="78">
        <f t="shared" si="634"/>
        <v>0</v>
      </c>
      <c r="AO1999" s="2">
        <f t="shared" si="635"/>
        <v>3</v>
      </c>
      <c r="AP1999" s="2" t="str">
        <f t="shared" si="636"/>
        <v>WEEK</v>
      </c>
      <c r="AQ1999" s="2" t="str">
        <f t="shared" si="637"/>
        <v>CTU FLEVOKUST BVWEEK</v>
      </c>
      <c r="AR1999" s="71">
        <f t="shared" si="638"/>
        <v>380</v>
      </c>
      <c r="AS1999" s="71">
        <f>VLOOKUP(AJ1999,Invoicing!A:K,10,FALSE)</f>
        <v>0</v>
      </c>
      <c r="AT1999" s="71">
        <f t="shared" si="639"/>
        <v>530</v>
      </c>
      <c r="AU1999" s="55">
        <v>150</v>
      </c>
    </row>
    <row r="2000" spans="1:47">
      <c r="A2000" s="37" t="s">
        <v>61</v>
      </c>
      <c r="B2000" s="3" t="s">
        <v>38</v>
      </c>
      <c r="C2000" s="11">
        <v>45591.602777777778</v>
      </c>
      <c r="D2000" s="11">
        <v>45591.625</v>
      </c>
      <c r="E2000" s="11" t="s">
        <v>39</v>
      </c>
      <c r="F2000" s="11" t="s">
        <v>40</v>
      </c>
      <c r="G2000" s="3" t="s">
        <v>2177</v>
      </c>
      <c r="H2000" s="3" t="s">
        <v>41</v>
      </c>
      <c r="I2000" s="11">
        <v>45592.958333333336</v>
      </c>
      <c r="J2000" s="12">
        <v>45593.854861111111</v>
      </c>
      <c r="K2000" s="12">
        <v>45593.833333333336</v>
      </c>
      <c r="L2000" s="12">
        <v>45593.886805555558</v>
      </c>
      <c r="M2000" s="12" t="s">
        <v>115</v>
      </c>
      <c r="N2000" s="3" t="s">
        <v>42</v>
      </c>
      <c r="O2000" s="3">
        <v>0</v>
      </c>
      <c r="P2000" s="1">
        <f t="shared" si="620"/>
        <v>44</v>
      </c>
      <c r="Q2000" s="1">
        <f t="shared" si="621"/>
        <v>10</v>
      </c>
      <c r="R2000" s="72">
        <f t="shared" si="622"/>
        <v>45593.854861111111</v>
      </c>
      <c r="S2000" s="73">
        <f t="shared" si="623"/>
        <v>1.3555555555576575</v>
      </c>
      <c r="T2000" s="74">
        <f>Table2[[#This Row],[ETA A OFRECIMIENTO]]*24</f>
        <v>32.53333333338378</v>
      </c>
      <c r="U2000" s="1" t="str">
        <f t="shared" si="624"/>
        <v>YES</v>
      </c>
      <c r="V2000" s="73">
        <f t="shared" si="625"/>
        <v>0.875</v>
      </c>
      <c r="W2000" s="74">
        <f>Table2[[#This Row],[DEL. AVAILABLE A SLOT]]*24</f>
        <v>21</v>
      </c>
      <c r="X2000" s="1" t="str">
        <f t="shared" si="626"/>
        <v>SI</v>
      </c>
      <c r="Y2000" s="73">
        <f t="shared" si="627"/>
        <v>2.2305555555576575</v>
      </c>
      <c r="Z2000" s="74">
        <f>Table2[[#This Row],[ETA A TIMESLOT]]*24</f>
        <v>53.53333333338378</v>
      </c>
      <c r="AA2000" s="73">
        <f t="shared" si="628"/>
        <v>2.1527777775190771E-2</v>
      </c>
      <c r="AB2000" s="73" t="str">
        <f t="shared" si="629"/>
        <v>SI</v>
      </c>
      <c r="AC2000" s="74">
        <f>Table2[[#This Row],[PUNTUALIDAD (H)]]*24</f>
        <v>0.5166666666045785</v>
      </c>
      <c r="AD2000" s="73">
        <f t="shared" si="630"/>
        <v>2.2840277777795563</v>
      </c>
      <c r="AE2000" s="74">
        <f>Table2[[#This Row],[ATA TO UNLOADING]]*24</f>
        <v>54.816666666709352</v>
      </c>
      <c r="AF2000" s="74" t="str">
        <f>IF(Table2[[#This Row],[ATA TO UNLOADING 2]]&lt;=48,"YES","NO")</f>
        <v>NO</v>
      </c>
      <c r="AG2000" s="75">
        <f t="shared" si="631"/>
        <v>0.83333333333575865</v>
      </c>
      <c r="AH2000" s="2" t="s">
        <v>24</v>
      </c>
      <c r="AI2000" s="2" t="str">
        <f t="shared" si="632"/>
        <v>MSKU4786167</v>
      </c>
      <c r="AJ2000" s="76" t="str">
        <f t="shared" si="633"/>
        <v>AZOIA LOGISTICS</v>
      </c>
      <c r="AK2000" s="77">
        <f>IF($M2000="TRUCK",VLOOKUP($AQ2000,Invoicing!$A$17:$B$49,MATCH($AK$1,Invoicing!$A$17:$B$17,0),FALSE),VLOOKUP($AQ2000,Invoicing!$N$17:$O$21,MATCH($AK$1,Invoicing!$N$17:$O$17,0),FALSE))</f>
        <v>550</v>
      </c>
      <c r="AL2000" s="78" t="e">
        <f>VLOOKUP($E2000,Invoicing!$A$1:$H$8,MATCH(TRACKER!$N2003,Invoicing!$A$1:$H$1,0),FALSE)</f>
        <v>#N/A</v>
      </c>
      <c r="AM2000" s="78">
        <f>VLOOKUP($E2000,Invoicing!$A$1:$H$8,MATCH(TRACKER!$O$1,Invoicing!$A$1:$H$1,0),FALSE)</f>
        <v>45</v>
      </c>
      <c r="AN2000" s="78">
        <f t="shared" si="634"/>
        <v>0</v>
      </c>
      <c r="AO2000" s="2">
        <f t="shared" si="635"/>
        <v>1</v>
      </c>
      <c r="AP2000" s="2" t="str">
        <f t="shared" si="636"/>
        <v>NIGHT</v>
      </c>
      <c r="AQ2000" s="2" t="str">
        <f t="shared" si="637"/>
        <v>AZOIA LOGISTICSNIGHT</v>
      </c>
      <c r="AR2000" s="71">
        <f t="shared" si="638"/>
        <v>550</v>
      </c>
      <c r="AS2000" s="71">
        <f>VLOOKUP(AJ2000,Invoicing!A:K,10,FALSE)</f>
        <v>25</v>
      </c>
      <c r="AT2000" s="71">
        <f t="shared" si="639"/>
        <v>575</v>
      </c>
    </row>
    <row r="2001" spans="1:47">
      <c r="A2001" s="37" t="s">
        <v>61</v>
      </c>
      <c r="B2001" s="3" t="s">
        <v>38</v>
      </c>
      <c r="C2001" s="11">
        <v>45591.602777777778</v>
      </c>
      <c r="D2001" s="11">
        <v>45591.625</v>
      </c>
      <c r="E2001" s="11" t="s">
        <v>49</v>
      </c>
      <c r="F2001" s="11" t="s">
        <v>40</v>
      </c>
      <c r="G2001" s="3" t="s">
        <v>2178</v>
      </c>
      <c r="H2001" s="3" t="s">
        <v>41</v>
      </c>
      <c r="I2001" s="11">
        <v>45592.958333333336</v>
      </c>
      <c r="J2001" s="12">
        <v>45595.518750000003</v>
      </c>
      <c r="K2001" s="12">
        <v>45595.5</v>
      </c>
      <c r="L2001" s="12">
        <v>45595.46875</v>
      </c>
      <c r="M2001" s="61" t="s">
        <v>12</v>
      </c>
      <c r="N2001" s="3" t="s">
        <v>42</v>
      </c>
      <c r="O2001" s="3">
        <v>0</v>
      </c>
      <c r="P2001" s="1">
        <f t="shared" si="620"/>
        <v>44</v>
      </c>
      <c r="Q2001" s="1">
        <f t="shared" si="621"/>
        <v>10</v>
      </c>
      <c r="R2001" s="72">
        <f t="shared" si="622"/>
        <v>45595.518750000003</v>
      </c>
      <c r="S2001" s="73">
        <f t="shared" si="623"/>
        <v>1.3555555555576575</v>
      </c>
      <c r="T2001" s="74">
        <f>Table2[[#This Row],[ETA A OFRECIMIENTO]]*24</f>
        <v>32.53333333338378</v>
      </c>
      <c r="U2001" s="1" t="str">
        <f t="shared" si="624"/>
        <v>YES</v>
      </c>
      <c r="V2001" s="73">
        <f t="shared" si="625"/>
        <v>2.5416666666642413</v>
      </c>
      <c r="W2001" s="74">
        <f>Table2[[#This Row],[DEL. AVAILABLE A SLOT]]*24</f>
        <v>60.999999999941792</v>
      </c>
      <c r="X2001" s="1" t="str">
        <f t="shared" si="626"/>
        <v>NO</v>
      </c>
      <c r="Y2001" s="73">
        <f t="shared" si="627"/>
        <v>3.8972222222218988</v>
      </c>
      <c r="Z2001" s="74">
        <f>Table2[[#This Row],[ETA A TIMESLOT]]*24</f>
        <v>93.533333333325572</v>
      </c>
      <c r="AA2001" s="73">
        <f t="shared" si="628"/>
        <v>1.8750000002910383E-2</v>
      </c>
      <c r="AB2001" s="73" t="str">
        <f t="shared" si="629"/>
        <v>SI</v>
      </c>
      <c r="AC2001" s="74">
        <f>Table2[[#This Row],[PUNTUALIDAD (H)]]*24</f>
        <v>0.45000000006984919</v>
      </c>
      <c r="AD2001" s="73">
        <f t="shared" si="630"/>
        <v>3.8659722222218988</v>
      </c>
      <c r="AE2001" s="74">
        <f>Table2[[#This Row],[ATA TO UNLOADING]]*24</f>
        <v>92.783333333325572</v>
      </c>
      <c r="AF2001" s="74" t="str">
        <f>IF(Table2[[#This Row],[ATA TO UNLOADING 2]]&lt;=48,"YES","NO")</f>
        <v>NO</v>
      </c>
      <c r="AG2001" s="75">
        <f t="shared" si="631"/>
        <v>0.5</v>
      </c>
      <c r="AH2001" s="2" t="s">
        <v>42</v>
      </c>
      <c r="AI2001" s="2" t="str">
        <f t="shared" si="632"/>
        <v>MAEU9222639</v>
      </c>
      <c r="AJ2001" s="76" t="str">
        <f t="shared" si="633"/>
        <v>CTU FLEVOKUST BV</v>
      </c>
      <c r="AK2001" s="77">
        <f>IF($M2001="TRUCK",VLOOKUP($AQ2001,Invoicing!$A$17:$B$49,MATCH($AK$1,Invoicing!$A$17:$B$17,0),FALSE),VLOOKUP($AQ2001,Invoicing!$N$17:$O$21,MATCH($AK$1,Invoicing!$N$17:$O$17,0),FALSE))</f>
        <v>380</v>
      </c>
      <c r="AL2001" s="78" t="e">
        <f>VLOOKUP($E2001,Invoicing!$A$1:$H$8,MATCH(TRACKER!$N2004,Invoicing!$A$1:$H$1,0),FALSE)</f>
        <v>#N/A</v>
      </c>
      <c r="AM2001" s="78">
        <v>35</v>
      </c>
      <c r="AN2001" s="78">
        <f t="shared" si="634"/>
        <v>0</v>
      </c>
      <c r="AO2001" s="2">
        <f t="shared" si="635"/>
        <v>3</v>
      </c>
      <c r="AP2001" s="2" t="str">
        <f t="shared" si="636"/>
        <v>WEEK</v>
      </c>
      <c r="AQ2001" s="2" t="str">
        <f t="shared" si="637"/>
        <v>CTU FLEVOKUST BVWEEK</v>
      </c>
      <c r="AR2001" s="71">
        <f t="shared" si="638"/>
        <v>380</v>
      </c>
      <c r="AS2001" s="71">
        <f>VLOOKUP(AJ2001,Invoicing!A:K,10,FALSE)</f>
        <v>0</v>
      </c>
      <c r="AT2001" s="71">
        <f t="shared" si="639"/>
        <v>380</v>
      </c>
    </row>
    <row r="2002" spans="1:47">
      <c r="A2002" s="58" t="s">
        <v>61</v>
      </c>
      <c r="B2002" s="59" t="s">
        <v>38</v>
      </c>
      <c r="C2002" s="60">
        <v>45591.602777777778</v>
      </c>
      <c r="D2002" s="60">
        <v>45591.625</v>
      </c>
      <c r="E2002" s="60" t="s">
        <v>49</v>
      </c>
      <c r="F2002" s="60" t="s">
        <v>40</v>
      </c>
      <c r="G2002" s="59" t="s">
        <v>2179</v>
      </c>
      <c r="H2002" s="3" t="s">
        <v>41</v>
      </c>
      <c r="I2002" s="60">
        <v>45592.958333333336</v>
      </c>
      <c r="J2002" s="61">
        <v>45595.566666666666</v>
      </c>
      <c r="K2002" s="61">
        <v>45595.583333333336</v>
      </c>
      <c r="L2002" s="61">
        <v>45595.569444444445</v>
      </c>
      <c r="M2002" s="61" t="s">
        <v>12</v>
      </c>
      <c r="N2002" s="3" t="s">
        <v>42</v>
      </c>
      <c r="O2002" s="3">
        <v>1</v>
      </c>
      <c r="P2002" s="1">
        <f t="shared" si="620"/>
        <v>44</v>
      </c>
      <c r="Q2002" s="1">
        <f t="shared" si="621"/>
        <v>10</v>
      </c>
      <c r="R2002" s="72">
        <f t="shared" si="622"/>
        <v>45595.566666666666</v>
      </c>
      <c r="S2002" s="73">
        <f t="shared" si="623"/>
        <v>1.3555555555576575</v>
      </c>
      <c r="T2002" s="74">
        <f>Table2[[#This Row],[ETA A OFRECIMIENTO]]*24</f>
        <v>32.53333333338378</v>
      </c>
      <c r="U2002" s="1" t="str">
        <f t="shared" si="624"/>
        <v>YES</v>
      </c>
      <c r="V2002" s="73">
        <f t="shared" si="625"/>
        <v>2.625</v>
      </c>
      <c r="W2002" s="74">
        <f>Table2[[#This Row],[DEL. AVAILABLE A SLOT]]*24</f>
        <v>63</v>
      </c>
      <c r="X2002" s="1" t="str">
        <f t="shared" si="626"/>
        <v>NO</v>
      </c>
      <c r="Y2002" s="73">
        <f t="shared" si="627"/>
        <v>3.9805555555576575</v>
      </c>
      <c r="Z2002" s="74">
        <f>Table2[[#This Row],[ETA A TIMESLOT]]*24</f>
        <v>95.53333333338378</v>
      </c>
      <c r="AA2002" s="73">
        <f t="shared" si="628"/>
        <v>0</v>
      </c>
      <c r="AB2002" s="73" t="str">
        <f t="shared" si="629"/>
        <v>SI</v>
      </c>
      <c r="AC2002" s="74">
        <f>Table2[[#This Row],[PUNTUALIDAD (H)]]*24</f>
        <v>0</v>
      </c>
      <c r="AD2002" s="73">
        <f t="shared" si="630"/>
        <v>3.9666666666671517</v>
      </c>
      <c r="AE2002" s="74">
        <f>Table2[[#This Row],[ATA TO UNLOADING]]*24</f>
        <v>95.200000000011642</v>
      </c>
      <c r="AF2002" s="74" t="str">
        <f>IF(Table2[[#This Row],[ATA TO UNLOADING 2]]&lt;=48,"YES","NO")</f>
        <v>NO</v>
      </c>
      <c r="AG2002" s="75">
        <f t="shared" si="631"/>
        <v>0.58333333333575865</v>
      </c>
      <c r="AH2002" s="2" t="s">
        <v>42</v>
      </c>
      <c r="AI2002" s="2" t="str">
        <f t="shared" si="632"/>
        <v>SELU4012150</v>
      </c>
      <c r="AJ2002" s="76" t="str">
        <f t="shared" si="633"/>
        <v>CTU FLEVOKUST BV</v>
      </c>
      <c r="AK2002" s="77">
        <f>IF($M2002="TRUCK",VLOOKUP($AQ2002,Invoicing!$A$17:$B$49,MATCH($AK$1,Invoicing!$A$17:$B$17,0),FALSE),VLOOKUP($AQ2002,Invoicing!$N$17:$O$21,MATCH($AK$1,Invoicing!$N$17:$O$17,0),FALSE))</f>
        <v>380</v>
      </c>
      <c r="AL2002" s="78" t="e">
        <f>VLOOKUP($E2002,Invoicing!$A$1:$H$8,MATCH(TRACKER!$N2005,Invoicing!$A$1:$H$1,0),FALSE)</f>
        <v>#N/A</v>
      </c>
      <c r="AM2002" s="78">
        <v>35</v>
      </c>
      <c r="AN2002" s="78">
        <f t="shared" si="634"/>
        <v>35</v>
      </c>
      <c r="AO2002" s="2">
        <f t="shared" si="635"/>
        <v>3</v>
      </c>
      <c r="AP2002" s="2" t="str">
        <f t="shared" si="636"/>
        <v>WEEK</v>
      </c>
      <c r="AQ2002" s="2" t="str">
        <f t="shared" si="637"/>
        <v>CTU FLEVOKUST BVWEEK</v>
      </c>
      <c r="AR2002" s="71">
        <f t="shared" si="638"/>
        <v>415</v>
      </c>
      <c r="AS2002" s="71">
        <f>VLOOKUP(AJ2002,Invoicing!A:K,10,FALSE)</f>
        <v>0</v>
      </c>
      <c r="AT2002" s="71">
        <f t="shared" si="639"/>
        <v>415</v>
      </c>
    </row>
    <row r="2003" spans="1:47">
      <c r="A2003" s="37" t="s">
        <v>61</v>
      </c>
      <c r="B2003" s="3" t="s">
        <v>38</v>
      </c>
      <c r="C2003" s="11">
        <v>45591.602777777778</v>
      </c>
      <c r="D2003" s="11">
        <v>45591.625</v>
      </c>
      <c r="E2003" s="11" t="s">
        <v>49</v>
      </c>
      <c r="F2003" s="11" t="s">
        <v>40</v>
      </c>
      <c r="G2003" s="3" t="s">
        <v>2180</v>
      </c>
      <c r="H2003" s="3" t="s">
        <v>41</v>
      </c>
      <c r="I2003" s="11">
        <v>45592.958333333336</v>
      </c>
      <c r="J2003" s="12">
        <v>45595.545138888891</v>
      </c>
      <c r="K2003" s="12">
        <v>45595.5</v>
      </c>
      <c r="L2003" s="12">
        <v>45595.545138888891</v>
      </c>
      <c r="M2003" s="12" t="s">
        <v>12</v>
      </c>
      <c r="N2003" s="3" t="s">
        <v>42</v>
      </c>
      <c r="O2003" s="3">
        <v>1</v>
      </c>
      <c r="P2003" s="1">
        <f t="shared" si="620"/>
        <v>44</v>
      </c>
      <c r="Q2003" s="1">
        <f t="shared" si="621"/>
        <v>10</v>
      </c>
      <c r="R2003" s="72">
        <f t="shared" si="622"/>
        <v>45595.545138888891</v>
      </c>
      <c r="S2003" s="73">
        <f t="shared" si="623"/>
        <v>1.3555555555576575</v>
      </c>
      <c r="T2003" s="74">
        <f>Table2[[#This Row],[ETA A OFRECIMIENTO]]*24</f>
        <v>32.53333333338378</v>
      </c>
      <c r="U2003" s="1" t="str">
        <f t="shared" si="624"/>
        <v>YES</v>
      </c>
      <c r="V2003" s="73">
        <f t="shared" si="625"/>
        <v>2.5416666666642413</v>
      </c>
      <c r="W2003" s="74">
        <f>Table2[[#This Row],[DEL. AVAILABLE A SLOT]]*24</f>
        <v>60.999999999941792</v>
      </c>
      <c r="X2003" s="1" t="str">
        <f t="shared" si="626"/>
        <v>NO</v>
      </c>
      <c r="Y2003" s="73">
        <f t="shared" si="627"/>
        <v>3.8972222222218988</v>
      </c>
      <c r="Z2003" s="74">
        <f>Table2[[#This Row],[ETA A TIMESLOT]]*24</f>
        <v>93.533333333325572</v>
      </c>
      <c r="AA2003" s="73">
        <f t="shared" si="628"/>
        <v>4.5138888890505768E-2</v>
      </c>
      <c r="AB2003" s="73" t="str">
        <f t="shared" si="629"/>
        <v>NO</v>
      </c>
      <c r="AC2003" s="74">
        <f>Table2[[#This Row],[PUNTUALIDAD (H)]]*24</f>
        <v>1.0833333333721384</v>
      </c>
      <c r="AD2003" s="73">
        <f t="shared" si="630"/>
        <v>3.9423611111124046</v>
      </c>
      <c r="AE2003" s="74">
        <f>Table2[[#This Row],[ATA TO UNLOADING]]*24</f>
        <v>94.616666666697711</v>
      </c>
      <c r="AF2003" s="74" t="str">
        <f>IF(Table2[[#This Row],[ATA TO UNLOADING 2]]&lt;=48,"YES","NO")</f>
        <v>NO</v>
      </c>
      <c r="AG2003" s="75">
        <f t="shared" si="631"/>
        <v>0.5</v>
      </c>
      <c r="AH2003" s="2" t="s">
        <v>42</v>
      </c>
      <c r="AI2003" s="2" t="str">
        <f t="shared" si="632"/>
        <v>MAEU9203578</v>
      </c>
      <c r="AJ2003" s="76" t="str">
        <f t="shared" si="633"/>
        <v>CTU FLEVOKUST BV</v>
      </c>
      <c r="AK2003" s="77">
        <f>IF($M2003="TRUCK",VLOOKUP($AQ2003,Invoicing!$A$17:$B$49,MATCH($AK$1,Invoicing!$A$17:$B$17,0),FALSE),VLOOKUP($AQ2003,Invoicing!$N$17:$O$21,MATCH($AK$1,Invoicing!$N$17:$O$17,0),FALSE))</f>
        <v>380</v>
      </c>
      <c r="AL2003" s="78" t="e">
        <f>VLOOKUP($E2003,Invoicing!$A$1:$H$8,MATCH(TRACKER!$N2006,Invoicing!$A$1:$H$1,0),FALSE)</f>
        <v>#N/A</v>
      </c>
      <c r="AM2003" s="78">
        <v>35</v>
      </c>
      <c r="AN2003" s="78">
        <f t="shared" si="634"/>
        <v>35</v>
      </c>
      <c r="AO2003" s="2">
        <f t="shared" si="635"/>
        <v>3</v>
      </c>
      <c r="AP2003" s="2" t="str">
        <f t="shared" si="636"/>
        <v>WEEK</v>
      </c>
      <c r="AQ2003" s="2" t="str">
        <f t="shared" si="637"/>
        <v>CTU FLEVOKUST BVWEEK</v>
      </c>
      <c r="AR2003" s="71">
        <f t="shared" si="638"/>
        <v>415</v>
      </c>
      <c r="AS2003" s="71">
        <f>VLOOKUP(AJ2003,Invoicing!A:K,10,FALSE)</f>
        <v>0</v>
      </c>
      <c r="AT2003" s="71">
        <f t="shared" si="639"/>
        <v>415</v>
      </c>
    </row>
    <row r="2004" spans="1:47">
      <c r="A2004" s="37" t="s">
        <v>61</v>
      </c>
      <c r="B2004" s="3" t="s">
        <v>38</v>
      </c>
      <c r="C2004" s="11">
        <v>45591.602777777778</v>
      </c>
      <c r="D2004" s="11">
        <v>45591.625</v>
      </c>
      <c r="E2004" s="11" t="s">
        <v>49</v>
      </c>
      <c r="F2004" s="11" t="s">
        <v>40</v>
      </c>
      <c r="G2004" s="3" t="s">
        <v>2181</v>
      </c>
      <c r="H2004" s="3" t="s">
        <v>41</v>
      </c>
      <c r="I2004" s="11">
        <v>45592.958333333336</v>
      </c>
      <c r="J2004" s="12">
        <v>45595.585416666669</v>
      </c>
      <c r="K2004" s="12">
        <v>45595.583333333336</v>
      </c>
      <c r="L2004" s="12">
        <v>45595.59375</v>
      </c>
      <c r="M2004" s="61" t="s">
        <v>12</v>
      </c>
      <c r="N2004" s="3" t="s">
        <v>42</v>
      </c>
      <c r="O2004" s="3">
        <v>1</v>
      </c>
      <c r="P2004" s="1">
        <f t="shared" si="620"/>
        <v>44</v>
      </c>
      <c r="Q2004" s="1">
        <f t="shared" si="621"/>
        <v>10</v>
      </c>
      <c r="R2004" s="72">
        <f t="shared" si="622"/>
        <v>45595.585416666669</v>
      </c>
      <c r="S2004" s="73">
        <f t="shared" si="623"/>
        <v>1.3555555555576575</v>
      </c>
      <c r="T2004" s="74">
        <f>Table2[[#This Row],[ETA A OFRECIMIENTO]]*24</f>
        <v>32.53333333338378</v>
      </c>
      <c r="U2004" s="1" t="str">
        <f t="shared" si="624"/>
        <v>YES</v>
      </c>
      <c r="V2004" s="73">
        <f t="shared" si="625"/>
        <v>2.625</v>
      </c>
      <c r="W2004" s="74">
        <f>Table2[[#This Row],[DEL. AVAILABLE A SLOT]]*24</f>
        <v>63</v>
      </c>
      <c r="X2004" s="1" t="str">
        <f t="shared" si="626"/>
        <v>NO</v>
      </c>
      <c r="Y2004" s="73">
        <f t="shared" si="627"/>
        <v>3.9805555555576575</v>
      </c>
      <c r="Z2004" s="74">
        <f>Table2[[#This Row],[ETA A TIMESLOT]]*24</f>
        <v>95.53333333338378</v>
      </c>
      <c r="AA2004" s="73">
        <f t="shared" si="628"/>
        <v>2.0833333328482695E-3</v>
      </c>
      <c r="AB2004" s="73" t="str">
        <f t="shared" si="629"/>
        <v>SI</v>
      </c>
      <c r="AC2004" s="74">
        <f>Table2[[#This Row],[PUNTUALIDAD (H)]]*24</f>
        <v>4.9999999988358468E-2</v>
      </c>
      <c r="AD2004" s="73">
        <f t="shared" si="630"/>
        <v>3.9909722222218988</v>
      </c>
      <c r="AE2004" s="74">
        <f>Table2[[#This Row],[ATA TO UNLOADING]]*24</f>
        <v>95.783333333325572</v>
      </c>
      <c r="AF2004" s="74" t="str">
        <f>IF(Table2[[#This Row],[ATA TO UNLOADING 2]]&lt;=48,"YES","NO")</f>
        <v>NO</v>
      </c>
      <c r="AG2004" s="75">
        <f t="shared" si="631"/>
        <v>0.58333333333575865</v>
      </c>
      <c r="AH2004" s="2" t="s">
        <v>42</v>
      </c>
      <c r="AI2004" s="2" t="str">
        <f t="shared" si="632"/>
        <v>MSKU4754874</v>
      </c>
      <c r="AJ2004" s="76" t="str">
        <f t="shared" si="633"/>
        <v>CTU FLEVOKUST BV</v>
      </c>
      <c r="AK2004" s="77">
        <f>IF($M2004="TRUCK",VLOOKUP($AQ2004,Invoicing!$A$17:$B$49,MATCH($AK$1,Invoicing!$A$17:$B$17,0),FALSE),VLOOKUP($AQ2004,Invoicing!$N$17:$O$21,MATCH($AK$1,Invoicing!$N$17:$O$17,0),FALSE))</f>
        <v>380</v>
      </c>
      <c r="AL2004" s="78" t="e">
        <f>VLOOKUP($E2004,Invoicing!$A$1:$H$8,MATCH(TRACKER!$N2007,Invoicing!$A$1:$H$1,0),FALSE)</f>
        <v>#N/A</v>
      </c>
      <c r="AM2004" s="78">
        <v>35</v>
      </c>
      <c r="AN2004" s="78">
        <f t="shared" si="634"/>
        <v>35</v>
      </c>
      <c r="AO2004" s="2">
        <f t="shared" si="635"/>
        <v>3</v>
      </c>
      <c r="AP2004" s="2" t="str">
        <f t="shared" si="636"/>
        <v>WEEK</v>
      </c>
      <c r="AQ2004" s="2" t="str">
        <f t="shared" si="637"/>
        <v>CTU FLEVOKUST BVWEEK</v>
      </c>
      <c r="AR2004" s="71">
        <f t="shared" si="638"/>
        <v>415</v>
      </c>
      <c r="AS2004" s="71">
        <f>VLOOKUP(AJ2004,Invoicing!A:K,10,FALSE)</f>
        <v>0</v>
      </c>
      <c r="AT2004" s="71">
        <f t="shared" si="639"/>
        <v>415</v>
      </c>
    </row>
    <row r="2005" spans="1:47">
      <c r="A2005" s="37" t="s">
        <v>61</v>
      </c>
      <c r="B2005" s="3" t="s">
        <v>38</v>
      </c>
      <c r="C2005" s="11">
        <v>45591.602777777778</v>
      </c>
      <c r="D2005" s="11">
        <v>45591.625</v>
      </c>
      <c r="E2005" s="11" t="s">
        <v>44</v>
      </c>
      <c r="F2005" s="11" t="s">
        <v>40</v>
      </c>
      <c r="G2005" s="3" t="s">
        <v>2182</v>
      </c>
      <c r="H2005" s="3" t="s">
        <v>2821</v>
      </c>
      <c r="I2005" s="11">
        <v>45592.958333333336</v>
      </c>
      <c r="J2005" s="12">
        <v>45592.943749999999</v>
      </c>
      <c r="K2005" s="12">
        <v>45592.958333333336</v>
      </c>
      <c r="L2005" s="12">
        <v>45592.965277777781</v>
      </c>
      <c r="M2005" s="61" t="s">
        <v>115</v>
      </c>
      <c r="N2005" s="3" t="s">
        <v>42</v>
      </c>
      <c r="O2005" s="3">
        <v>0</v>
      </c>
      <c r="P2005" s="1">
        <f t="shared" si="620"/>
        <v>43</v>
      </c>
      <c r="Q2005" s="1">
        <f t="shared" si="621"/>
        <v>10</v>
      </c>
      <c r="R2005" s="72">
        <f t="shared" si="622"/>
        <v>45592.943749999999</v>
      </c>
      <c r="S2005" s="73">
        <f t="shared" si="623"/>
        <v>1.3555555555576575</v>
      </c>
      <c r="T2005" s="74">
        <f>Table2[[#This Row],[ETA A OFRECIMIENTO]]*24</f>
        <v>32.53333333338378</v>
      </c>
      <c r="U2005" s="1" t="str">
        <f t="shared" si="624"/>
        <v>YES</v>
      </c>
      <c r="V2005" s="73">
        <f t="shared" si="625"/>
        <v>0</v>
      </c>
      <c r="W2005" s="74">
        <f>Table2[[#This Row],[DEL. AVAILABLE A SLOT]]*24</f>
        <v>0</v>
      </c>
      <c r="X2005" s="1" t="str">
        <f t="shared" si="626"/>
        <v>SI</v>
      </c>
      <c r="Y2005" s="73">
        <f t="shared" si="627"/>
        <v>1.3555555555576575</v>
      </c>
      <c r="Z2005" s="74">
        <f>Table2[[#This Row],[ETA A TIMESLOT]]*24</f>
        <v>32.53333333338378</v>
      </c>
      <c r="AA2005" s="73">
        <f t="shared" si="628"/>
        <v>0</v>
      </c>
      <c r="AB2005" s="73" t="str">
        <f t="shared" si="629"/>
        <v>SI</v>
      </c>
      <c r="AC2005" s="74">
        <f>Table2[[#This Row],[PUNTUALIDAD (H)]]*24</f>
        <v>0</v>
      </c>
      <c r="AD2005" s="73">
        <f t="shared" si="630"/>
        <v>1.3625000000029104</v>
      </c>
      <c r="AE2005" s="74">
        <f>Table2[[#This Row],[ATA TO UNLOADING]]*24</f>
        <v>32.700000000069849</v>
      </c>
      <c r="AF2005" s="74" t="str">
        <f>IF(Table2[[#This Row],[ATA TO UNLOADING 2]]&lt;=48,"YES","NO")</f>
        <v>YES</v>
      </c>
      <c r="AG2005" s="75">
        <f t="shared" si="631"/>
        <v>0.95833333333575865</v>
      </c>
      <c r="AH2005" s="2" t="s">
        <v>24</v>
      </c>
      <c r="AI2005" s="2" t="str">
        <f t="shared" si="632"/>
        <v>MSKU9520164</v>
      </c>
      <c r="AJ2005" s="76" t="str">
        <f t="shared" si="633"/>
        <v>MSI</v>
      </c>
      <c r="AK2005" s="77">
        <f>IF($M2005="TRUCK",VLOOKUP($AQ2005,Invoicing!$A$17:$B$49,MATCH($AK$1,Invoicing!$A$17:$B$17,0),FALSE),VLOOKUP($AQ2005,Invoicing!$N$17:$O$21,MATCH($AK$1,Invoicing!$N$17:$O$17,0),FALSE))</f>
        <v>530</v>
      </c>
      <c r="AL2005" s="78">
        <f>VLOOKUP($E2005,Invoicing!$A$1:$H$8,MATCH(TRACKER!$N2008,Invoicing!$A$1:$H$1,0),FALSE)</f>
        <v>120</v>
      </c>
      <c r="AM2005" s="78">
        <f>VLOOKUP($E2005,Invoicing!$A$1:$H$8,MATCH(TRACKER!$O$1,Invoicing!$A$1:$H$1,0),FALSE)</f>
        <v>50</v>
      </c>
      <c r="AN2005" s="78">
        <f t="shared" si="634"/>
        <v>0</v>
      </c>
      <c r="AO2005" s="2">
        <f t="shared" si="635"/>
        <v>7</v>
      </c>
      <c r="AP2005" s="2" t="str">
        <f t="shared" si="636"/>
        <v>NIGHT</v>
      </c>
      <c r="AQ2005" s="2" t="str">
        <f t="shared" si="637"/>
        <v>MSINIGHT</v>
      </c>
      <c r="AR2005" s="71">
        <f t="shared" si="638"/>
        <v>650</v>
      </c>
      <c r="AS2005" s="71">
        <f>VLOOKUP(AJ2005,Invoicing!A:K,10,FALSE)</f>
        <v>25</v>
      </c>
      <c r="AT2005" s="71">
        <f t="shared" si="639"/>
        <v>675</v>
      </c>
    </row>
    <row r="2006" spans="1:47">
      <c r="A2006" s="37" t="s">
        <v>61</v>
      </c>
      <c r="B2006" s="3" t="s">
        <v>38</v>
      </c>
      <c r="C2006" s="11">
        <v>45591.602777777778</v>
      </c>
      <c r="D2006" s="11">
        <v>45591.625</v>
      </c>
      <c r="E2006" s="11" t="s">
        <v>49</v>
      </c>
      <c r="F2006" s="11" t="s">
        <v>40</v>
      </c>
      <c r="G2006" s="3" t="s">
        <v>2183</v>
      </c>
      <c r="H2006" s="3" t="s">
        <v>41</v>
      </c>
      <c r="I2006" s="11">
        <v>45592.958333333336</v>
      </c>
      <c r="J2006" s="12">
        <v>45595.636805555558</v>
      </c>
      <c r="K2006" s="12">
        <v>45595.625</v>
      </c>
      <c r="L2006" s="12">
        <v>45595.643750000003</v>
      </c>
      <c r="M2006" s="61" t="s">
        <v>12</v>
      </c>
      <c r="N2006" s="3" t="s">
        <v>42</v>
      </c>
      <c r="O2006" s="3">
        <v>1</v>
      </c>
      <c r="P2006" s="1">
        <f t="shared" si="620"/>
        <v>44</v>
      </c>
      <c r="Q2006" s="1">
        <f t="shared" si="621"/>
        <v>10</v>
      </c>
      <c r="R2006" s="72">
        <f t="shared" si="622"/>
        <v>45595.636805555558</v>
      </c>
      <c r="S2006" s="73">
        <f t="shared" si="623"/>
        <v>1.3555555555576575</v>
      </c>
      <c r="T2006" s="74">
        <f>Table2[[#This Row],[ETA A OFRECIMIENTO]]*24</f>
        <v>32.53333333338378</v>
      </c>
      <c r="U2006" s="1" t="str">
        <f t="shared" si="624"/>
        <v>YES</v>
      </c>
      <c r="V2006" s="73">
        <f t="shared" si="625"/>
        <v>2.6666666666642413</v>
      </c>
      <c r="W2006" s="74">
        <f>Table2[[#This Row],[DEL. AVAILABLE A SLOT]]*24</f>
        <v>63.999999999941792</v>
      </c>
      <c r="X2006" s="1" t="str">
        <f t="shared" si="626"/>
        <v>NO</v>
      </c>
      <c r="Y2006" s="73">
        <f t="shared" si="627"/>
        <v>4.0222222222218988</v>
      </c>
      <c r="Z2006" s="74">
        <f>Table2[[#This Row],[ETA A TIMESLOT]]*24</f>
        <v>96.533333333325572</v>
      </c>
      <c r="AA2006" s="73">
        <f t="shared" si="628"/>
        <v>1.1805555557657499E-2</v>
      </c>
      <c r="AB2006" s="73" t="str">
        <f t="shared" si="629"/>
        <v>SI</v>
      </c>
      <c r="AC2006" s="74">
        <f>Table2[[#This Row],[PUNTUALIDAD (H)]]*24</f>
        <v>0.28333333338377997</v>
      </c>
      <c r="AD2006" s="73">
        <f t="shared" si="630"/>
        <v>4.0409722222248092</v>
      </c>
      <c r="AE2006" s="74">
        <f>Table2[[#This Row],[ATA TO UNLOADING]]*24</f>
        <v>96.983333333395422</v>
      </c>
      <c r="AF2006" s="74" t="str">
        <f>IF(Table2[[#This Row],[ATA TO UNLOADING 2]]&lt;=48,"YES","NO")</f>
        <v>NO</v>
      </c>
      <c r="AG2006" s="75">
        <f t="shared" si="631"/>
        <v>0.625</v>
      </c>
      <c r="AH2006" s="2" t="s">
        <v>42</v>
      </c>
      <c r="AI2006" s="2" t="str">
        <f t="shared" si="632"/>
        <v>CAAU8910069</v>
      </c>
      <c r="AJ2006" s="76" t="str">
        <f t="shared" si="633"/>
        <v>CTU FLEVOKUST BV</v>
      </c>
      <c r="AK2006" s="77">
        <f>IF($M2006="TRUCK",VLOOKUP($AQ2006,Invoicing!$A$17:$B$49,MATCH($AK$1,Invoicing!$A$17:$B$17,0),FALSE),VLOOKUP($AQ2006,Invoicing!$N$17:$O$21,MATCH($AK$1,Invoicing!$N$17:$O$17,0),FALSE))</f>
        <v>380</v>
      </c>
      <c r="AL2006" s="78" t="e">
        <f>VLOOKUP($E2006,Invoicing!$A$1:$H$8,MATCH(TRACKER!$N2009,Invoicing!$A$1:$H$1,0),FALSE)</f>
        <v>#N/A</v>
      </c>
      <c r="AM2006" s="78">
        <v>35</v>
      </c>
      <c r="AN2006" s="78">
        <f t="shared" si="634"/>
        <v>35</v>
      </c>
      <c r="AO2006" s="2">
        <f t="shared" si="635"/>
        <v>3</v>
      </c>
      <c r="AP2006" s="2" t="str">
        <f t="shared" si="636"/>
        <v>WEEK</v>
      </c>
      <c r="AQ2006" s="2" t="str">
        <f t="shared" si="637"/>
        <v>CTU FLEVOKUST BVWEEK</v>
      </c>
      <c r="AR2006" s="71">
        <f t="shared" si="638"/>
        <v>415</v>
      </c>
      <c r="AS2006" s="71">
        <f>VLOOKUP(AJ2006,Invoicing!A:K,10,FALSE)</f>
        <v>0</v>
      </c>
      <c r="AT2006" s="71">
        <f t="shared" si="639"/>
        <v>415</v>
      </c>
    </row>
    <row r="2007" spans="1:47">
      <c r="A2007" s="37" t="s">
        <v>61</v>
      </c>
      <c r="B2007" s="3" t="s">
        <v>38</v>
      </c>
      <c r="C2007" s="11">
        <v>45591.602777777778</v>
      </c>
      <c r="D2007" s="11">
        <v>45591.625</v>
      </c>
      <c r="E2007" s="11" t="s">
        <v>49</v>
      </c>
      <c r="F2007" s="11" t="s">
        <v>40</v>
      </c>
      <c r="G2007" s="3" t="s">
        <v>2184</v>
      </c>
      <c r="H2007" s="3" t="s">
        <v>41</v>
      </c>
      <c r="I2007" s="11">
        <v>45592.958333333336</v>
      </c>
      <c r="J2007" s="12">
        <v>45595.645833333336</v>
      </c>
      <c r="K2007" s="12">
        <v>45595.666666666664</v>
      </c>
      <c r="L2007" s="12">
        <v>45595.656944444447</v>
      </c>
      <c r="M2007" s="61" t="s">
        <v>12</v>
      </c>
      <c r="N2007" s="3" t="s">
        <v>42</v>
      </c>
      <c r="O2007" s="3">
        <v>0</v>
      </c>
      <c r="P2007" s="1">
        <f t="shared" si="620"/>
        <v>44</v>
      </c>
      <c r="Q2007" s="1">
        <f t="shared" si="621"/>
        <v>10</v>
      </c>
      <c r="R2007" s="72">
        <f t="shared" si="622"/>
        <v>45595.645833333336</v>
      </c>
      <c r="S2007" s="73">
        <f t="shared" si="623"/>
        <v>1.3555555555576575</v>
      </c>
      <c r="T2007" s="74">
        <f>Table2[[#This Row],[ETA A OFRECIMIENTO]]*24</f>
        <v>32.53333333338378</v>
      </c>
      <c r="U2007" s="1" t="str">
        <f t="shared" si="624"/>
        <v>YES</v>
      </c>
      <c r="V2007" s="73">
        <f t="shared" si="625"/>
        <v>2.7083333333284827</v>
      </c>
      <c r="W2007" s="74">
        <f>Table2[[#This Row],[DEL. AVAILABLE A SLOT]]*24</f>
        <v>64.999999999883585</v>
      </c>
      <c r="X2007" s="1" t="str">
        <f t="shared" si="626"/>
        <v>NO</v>
      </c>
      <c r="Y2007" s="73">
        <f t="shared" si="627"/>
        <v>4.0638888888861402</v>
      </c>
      <c r="Z2007" s="74">
        <f>Table2[[#This Row],[ETA A TIMESLOT]]*24</f>
        <v>97.533333333267365</v>
      </c>
      <c r="AA2007" s="73">
        <f t="shared" si="628"/>
        <v>0</v>
      </c>
      <c r="AB2007" s="73" t="str">
        <f t="shared" si="629"/>
        <v>SI</v>
      </c>
      <c r="AC2007" s="74">
        <f>Table2[[#This Row],[PUNTUALIDAD (H)]]*24</f>
        <v>0</v>
      </c>
      <c r="AD2007" s="73">
        <f t="shared" si="630"/>
        <v>4.0541666666686069</v>
      </c>
      <c r="AE2007" s="74">
        <f>Table2[[#This Row],[ATA TO UNLOADING]]*24</f>
        <v>97.300000000046566</v>
      </c>
      <c r="AF2007" s="74" t="str">
        <f>IF(Table2[[#This Row],[ATA TO UNLOADING 2]]&lt;=48,"YES","NO")</f>
        <v>NO</v>
      </c>
      <c r="AG2007" s="75">
        <f t="shared" si="631"/>
        <v>0.66666666666424135</v>
      </c>
      <c r="AH2007" s="2" t="s">
        <v>42</v>
      </c>
      <c r="AI2007" s="2" t="str">
        <f t="shared" si="632"/>
        <v>GAOU7551310</v>
      </c>
      <c r="AJ2007" s="76" t="str">
        <f t="shared" si="633"/>
        <v>CTU FLEVOKUST BV</v>
      </c>
      <c r="AK2007" s="77">
        <f>IF($M2007="TRUCK",VLOOKUP($AQ2007,Invoicing!$A$17:$B$49,MATCH($AK$1,Invoicing!$A$17:$B$17,0),FALSE),VLOOKUP($AQ2007,Invoicing!$N$17:$O$21,MATCH($AK$1,Invoicing!$N$17:$O$17,0),FALSE))</f>
        <v>380</v>
      </c>
      <c r="AL2007" s="78" t="e">
        <f>VLOOKUP($E2007,Invoicing!$A$1:$H$8,MATCH(TRACKER!$N2010,Invoicing!$A$1:$H$1,0),FALSE)</f>
        <v>#N/A</v>
      </c>
      <c r="AM2007" s="78">
        <v>35</v>
      </c>
      <c r="AN2007" s="78">
        <f t="shared" si="634"/>
        <v>0</v>
      </c>
      <c r="AO2007" s="2">
        <f t="shared" si="635"/>
        <v>3</v>
      </c>
      <c r="AP2007" s="2" t="str">
        <f t="shared" si="636"/>
        <v>WEEK</v>
      </c>
      <c r="AQ2007" s="2" t="str">
        <f t="shared" si="637"/>
        <v>CTU FLEVOKUST BVWEEK</v>
      </c>
      <c r="AR2007" s="71">
        <f t="shared" si="638"/>
        <v>380</v>
      </c>
      <c r="AS2007" s="71">
        <f>VLOOKUP(AJ2007,Invoicing!A:K,10,FALSE)</f>
        <v>0</v>
      </c>
      <c r="AT2007" s="71">
        <f t="shared" si="639"/>
        <v>380</v>
      </c>
    </row>
    <row r="2008" spans="1:47">
      <c r="A2008" s="37" t="s">
        <v>61</v>
      </c>
      <c r="B2008" s="3" t="s">
        <v>38</v>
      </c>
      <c r="C2008" s="11">
        <v>45591.602777777778</v>
      </c>
      <c r="D2008" s="11">
        <v>45591.625</v>
      </c>
      <c r="E2008" s="11" t="s">
        <v>49</v>
      </c>
      <c r="F2008" s="11" t="s">
        <v>40</v>
      </c>
      <c r="G2008" s="3" t="s">
        <v>2185</v>
      </c>
      <c r="H2008" s="3" t="s">
        <v>41</v>
      </c>
      <c r="I2008" s="11">
        <v>45592.958333333336</v>
      </c>
      <c r="J2008" s="12">
        <v>45595.681944444441</v>
      </c>
      <c r="K2008" s="12">
        <v>45595.666666666664</v>
      </c>
      <c r="L2008" s="12">
        <v>45595.685416666667</v>
      </c>
      <c r="M2008" s="12" t="s">
        <v>12</v>
      </c>
      <c r="N2008" s="3" t="s">
        <v>13</v>
      </c>
      <c r="O2008" s="3">
        <v>0</v>
      </c>
      <c r="P2008" s="1">
        <f t="shared" si="620"/>
        <v>44</v>
      </c>
      <c r="Q2008" s="1">
        <f t="shared" si="621"/>
        <v>10</v>
      </c>
      <c r="R2008" s="72">
        <f t="shared" si="622"/>
        <v>45595.681944444441</v>
      </c>
      <c r="S2008" s="73">
        <f t="shared" si="623"/>
        <v>1.3555555555576575</v>
      </c>
      <c r="T2008" s="74">
        <f>Table2[[#This Row],[ETA A OFRECIMIENTO]]*24</f>
        <v>32.53333333338378</v>
      </c>
      <c r="U2008" s="1" t="str">
        <f t="shared" si="624"/>
        <v>YES</v>
      </c>
      <c r="V2008" s="73">
        <f t="shared" si="625"/>
        <v>2.7083333333284827</v>
      </c>
      <c r="W2008" s="74">
        <f>Table2[[#This Row],[DEL. AVAILABLE A SLOT]]*24</f>
        <v>64.999999999883585</v>
      </c>
      <c r="X2008" s="1" t="str">
        <f t="shared" si="626"/>
        <v>NO</v>
      </c>
      <c r="Y2008" s="73">
        <f t="shared" si="627"/>
        <v>4.0638888888861402</v>
      </c>
      <c r="Z2008" s="74">
        <f>Table2[[#This Row],[ETA A TIMESLOT]]*24</f>
        <v>97.533333333267365</v>
      </c>
      <c r="AA2008" s="73">
        <f t="shared" si="628"/>
        <v>1.5277777776645962E-2</v>
      </c>
      <c r="AB2008" s="73" t="str">
        <f t="shared" si="629"/>
        <v>SI</v>
      </c>
      <c r="AC2008" s="74">
        <f>Table2[[#This Row],[PUNTUALIDAD (H)]]*24</f>
        <v>0.36666666663950309</v>
      </c>
      <c r="AD2008" s="73">
        <f t="shared" si="630"/>
        <v>4.0826388888890506</v>
      </c>
      <c r="AE2008" s="74">
        <f>Table2[[#This Row],[ATA TO UNLOADING]]*24</f>
        <v>97.983333333337214</v>
      </c>
      <c r="AF2008" s="74" t="str">
        <f>IF(Table2[[#This Row],[ATA TO UNLOADING 2]]&lt;=48,"YES","NO")</f>
        <v>NO</v>
      </c>
      <c r="AG2008" s="75">
        <f t="shared" si="631"/>
        <v>0.66666666666424135</v>
      </c>
      <c r="AH2008" s="2" t="s">
        <v>42</v>
      </c>
      <c r="AI2008" s="2" t="str">
        <f t="shared" si="632"/>
        <v>MSKU4624525</v>
      </c>
      <c r="AJ2008" s="76" t="str">
        <f t="shared" si="633"/>
        <v>CTU FLEVOKUST BV</v>
      </c>
      <c r="AK2008" s="77">
        <f>IF($M2008="TRUCK",VLOOKUP($AQ2008,Invoicing!$A$17:$B$49,MATCH($AK$1,Invoicing!$A$17:$B$17,0),FALSE),VLOOKUP($AQ2008,Invoicing!$N$17:$O$21,MATCH($AK$1,Invoicing!$N$17:$O$17,0),FALSE))</f>
        <v>380</v>
      </c>
      <c r="AL2008" s="78">
        <v>100</v>
      </c>
      <c r="AM2008" s="78">
        <v>35</v>
      </c>
      <c r="AN2008" s="78">
        <f t="shared" si="634"/>
        <v>0</v>
      </c>
      <c r="AO2008" s="2">
        <f t="shared" si="635"/>
        <v>3</v>
      </c>
      <c r="AP2008" s="2" t="str">
        <f t="shared" si="636"/>
        <v>WEEK</v>
      </c>
      <c r="AQ2008" s="2" t="str">
        <f t="shared" si="637"/>
        <v>CTU FLEVOKUST BVWEEK</v>
      </c>
      <c r="AR2008" s="71">
        <f t="shared" si="638"/>
        <v>480</v>
      </c>
      <c r="AS2008" s="71">
        <f>VLOOKUP(AJ2008,Invoicing!A:K,10,FALSE)</f>
        <v>0</v>
      </c>
      <c r="AT2008" s="71">
        <f t="shared" si="639"/>
        <v>480</v>
      </c>
    </row>
    <row r="2009" spans="1:47">
      <c r="A2009" s="37" t="s">
        <v>61</v>
      </c>
      <c r="B2009" s="3" t="s">
        <v>38</v>
      </c>
      <c r="C2009" s="11">
        <v>45591.602777777778</v>
      </c>
      <c r="D2009" s="11">
        <v>45591.625</v>
      </c>
      <c r="E2009" s="11" t="s">
        <v>49</v>
      </c>
      <c r="F2009" s="11" t="s">
        <v>40</v>
      </c>
      <c r="G2009" s="3" t="s">
        <v>2186</v>
      </c>
      <c r="H2009" s="3" t="s">
        <v>41</v>
      </c>
      <c r="I2009" s="11">
        <v>45592.958333333336</v>
      </c>
      <c r="J2009" s="12">
        <v>45595.724305555559</v>
      </c>
      <c r="K2009" s="12">
        <v>45595.75</v>
      </c>
      <c r="L2009" s="12">
        <v>45595.743055555555</v>
      </c>
      <c r="M2009" s="61" t="s">
        <v>12</v>
      </c>
      <c r="N2009" s="3" t="s">
        <v>42</v>
      </c>
      <c r="O2009" s="3">
        <v>1</v>
      </c>
      <c r="P2009" s="1">
        <f t="shared" si="620"/>
        <v>44</v>
      </c>
      <c r="Q2009" s="1">
        <f t="shared" si="621"/>
        <v>10</v>
      </c>
      <c r="R2009" s="72">
        <f t="shared" si="622"/>
        <v>45595.724305555559</v>
      </c>
      <c r="S2009" s="73">
        <f t="shared" si="623"/>
        <v>1.3555555555576575</v>
      </c>
      <c r="T2009" s="74">
        <f>Table2[[#This Row],[ETA A OFRECIMIENTO]]*24</f>
        <v>32.53333333338378</v>
      </c>
      <c r="U2009" s="1" t="str">
        <f t="shared" si="624"/>
        <v>YES</v>
      </c>
      <c r="V2009" s="73">
        <f t="shared" si="625"/>
        <v>2.7916666666642413</v>
      </c>
      <c r="W2009" s="74">
        <f>Table2[[#This Row],[DEL. AVAILABLE A SLOT]]*24</f>
        <v>66.999999999941792</v>
      </c>
      <c r="X2009" s="1" t="str">
        <f t="shared" si="626"/>
        <v>NO</v>
      </c>
      <c r="Y2009" s="73">
        <f t="shared" si="627"/>
        <v>4.1472222222218988</v>
      </c>
      <c r="Z2009" s="74">
        <f>Table2[[#This Row],[ETA A TIMESLOT]]*24</f>
        <v>99.533333333325572</v>
      </c>
      <c r="AA2009" s="73">
        <f t="shared" si="628"/>
        <v>0</v>
      </c>
      <c r="AB2009" s="73" t="str">
        <f t="shared" si="629"/>
        <v>SI</v>
      </c>
      <c r="AC2009" s="74">
        <f>Table2[[#This Row],[PUNTUALIDAD (H)]]*24</f>
        <v>0</v>
      </c>
      <c r="AD2009" s="73">
        <f t="shared" si="630"/>
        <v>4.140277777776646</v>
      </c>
      <c r="AE2009" s="74">
        <f>Table2[[#This Row],[ATA TO UNLOADING]]*24</f>
        <v>99.366666666639503</v>
      </c>
      <c r="AF2009" s="74" t="str">
        <f>IF(Table2[[#This Row],[ATA TO UNLOADING 2]]&lt;=48,"YES","NO")</f>
        <v>NO</v>
      </c>
      <c r="AG2009" s="75">
        <f t="shared" si="631"/>
        <v>0.75</v>
      </c>
      <c r="AH2009" s="2" t="s">
        <v>42</v>
      </c>
      <c r="AI2009" s="2" t="str">
        <f t="shared" si="632"/>
        <v>TCLU5539971</v>
      </c>
      <c r="AJ2009" s="76" t="str">
        <f t="shared" si="633"/>
        <v>CTU FLEVOKUST BV</v>
      </c>
      <c r="AK2009" s="77">
        <f>IF($M2009="TRUCK",VLOOKUP($AQ2009,Invoicing!$A$17:$B$49,MATCH($AK$1,Invoicing!$A$17:$B$17,0),FALSE),VLOOKUP($AQ2009,Invoicing!$N$17:$O$21,MATCH($AK$1,Invoicing!$N$17:$O$17,0),FALSE))</f>
        <v>380</v>
      </c>
      <c r="AL2009" s="78" t="e">
        <f>VLOOKUP($E2009,Invoicing!$A$1:$H$8,MATCH(TRACKER!$N2012,Invoicing!$A$1:$H$1,0),FALSE)</f>
        <v>#N/A</v>
      </c>
      <c r="AM2009" s="78">
        <v>35</v>
      </c>
      <c r="AN2009" s="78">
        <f t="shared" si="634"/>
        <v>35</v>
      </c>
      <c r="AO2009" s="2">
        <f t="shared" si="635"/>
        <v>3</v>
      </c>
      <c r="AP2009" s="2" t="str">
        <f t="shared" si="636"/>
        <v>WEEK</v>
      </c>
      <c r="AQ2009" s="2" t="str">
        <f t="shared" si="637"/>
        <v>CTU FLEVOKUST BVWEEK</v>
      </c>
      <c r="AR2009" s="71">
        <f t="shared" si="638"/>
        <v>415</v>
      </c>
      <c r="AS2009" s="71">
        <f>VLOOKUP(AJ2009,Invoicing!A:K,10,FALSE)</f>
        <v>0</v>
      </c>
      <c r="AT2009" s="71">
        <f t="shared" si="639"/>
        <v>415</v>
      </c>
    </row>
    <row r="2010" spans="1:47">
      <c r="A2010" s="37" t="s">
        <v>61</v>
      </c>
      <c r="B2010" s="3" t="s">
        <v>38</v>
      </c>
      <c r="C2010" s="11">
        <v>45591.602777777778</v>
      </c>
      <c r="D2010" s="11">
        <v>45591.625</v>
      </c>
      <c r="E2010" s="11" t="s">
        <v>49</v>
      </c>
      <c r="F2010" s="11" t="s">
        <v>40</v>
      </c>
      <c r="G2010" s="3" t="s">
        <v>2187</v>
      </c>
      <c r="H2010" s="3" t="s">
        <v>41</v>
      </c>
      <c r="I2010" s="11">
        <v>45592.958333333336</v>
      </c>
      <c r="J2010" s="12">
        <v>45595.774305555555</v>
      </c>
      <c r="K2010" s="12">
        <v>45595.75</v>
      </c>
      <c r="L2010" s="12">
        <v>45595.78125</v>
      </c>
      <c r="M2010" s="61" t="s">
        <v>12</v>
      </c>
      <c r="N2010" s="3" t="s">
        <v>42</v>
      </c>
      <c r="O2010" s="3">
        <v>0</v>
      </c>
      <c r="P2010" s="1">
        <f t="shared" si="620"/>
        <v>44</v>
      </c>
      <c r="Q2010" s="1">
        <f t="shared" si="621"/>
        <v>10</v>
      </c>
      <c r="R2010" s="72">
        <f t="shared" si="622"/>
        <v>45595.774305555555</v>
      </c>
      <c r="S2010" s="73">
        <f t="shared" si="623"/>
        <v>1.3555555555576575</v>
      </c>
      <c r="T2010" s="74">
        <f>Table2[[#This Row],[ETA A OFRECIMIENTO]]*24</f>
        <v>32.53333333338378</v>
      </c>
      <c r="U2010" s="1" t="str">
        <f t="shared" si="624"/>
        <v>YES</v>
      </c>
      <c r="V2010" s="73">
        <f t="shared" si="625"/>
        <v>2.7916666666642413</v>
      </c>
      <c r="W2010" s="74">
        <f>Table2[[#This Row],[DEL. AVAILABLE A SLOT]]*24</f>
        <v>66.999999999941792</v>
      </c>
      <c r="X2010" s="1" t="str">
        <f t="shared" si="626"/>
        <v>NO</v>
      </c>
      <c r="Y2010" s="73">
        <f t="shared" si="627"/>
        <v>4.1472222222218988</v>
      </c>
      <c r="Z2010" s="74">
        <f>Table2[[#This Row],[ETA A TIMESLOT]]*24</f>
        <v>99.533333333325572</v>
      </c>
      <c r="AA2010" s="73">
        <f t="shared" si="628"/>
        <v>2.4305555554747116E-2</v>
      </c>
      <c r="AB2010" s="73" t="str">
        <f t="shared" si="629"/>
        <v>SI</v>
      </c>
      <c r="AC2010" s="74">
        <f>Table2[[#This Row],[PUNTUALIDAD (H)]]*24</f>
        <v>0.58333333331393078</v>
      </c>
      <c r="AD2010" s="73">
        <f t="shared" si="630"/>
        <v>4.1784722222218988</v>
      </c>
      <c r="AE2010" s="74">
        <f>Table2[[#This Row],[ATA TO UNLOADING]]*24</f>
        <v>100.28333333332557</v>
      </c>
      <c r="AF2010" s="74" t="str">
        <f>IF(Table2[[#This Row],[ATA TO UNLOADING 2]]&lt;=48,"YES","NO")</f>
        <v>NO</v>
      </c>
      <c r="AG2010" s="75">
        <f t="shared" si="631"/>
        <v>0.75</v>
      </c>
      <c r="AH2010" s="2" t="s">
        <v>42</v>
      </c>
      <c r="AI2010" s="2" t="str">
        <f t="shared" si="632"/>
        <v>MRKU5672742</v>
      </c>
      <c r="AJ2010" s="76" t="str">
        <f t="shared" si="633"/>
        <v>CTU FLEVOKUST BV</v>
      </c>
      <c r="AK2010" s="77">
        <f>IF($M2010="TRUCK",VLOOKUP($AQ2010,Invoicing!$A$17:$B$49,MATCH($AK$1,Invoicing!$A$17:$B$17,0),FALSE),VLOOKUP($AQ2010,Invoicing!$N$17:$O$21,MATCH($AK$1,Invoicing!$N$17:$O$17,0),FALSE))</f>
        <v>380</v>
      </c>
      <c r="AL2010" s="78" t="e">
        <f>VLOOKUP($E2010,Invoicing!$A$1:$H$8,MATCH(TRACKER!$N2013,Invoicing!$A$1:$H$1,0),FALSE)</f>
        <v>#N/A</v>
      </c>
      <c r="AM2010" s="78">
        <v>35</v>
      </c>
      <c r="AN2010" s="78">
        <f t="shared" si="634"/>
        <v>0</v>
      </c>
      <c r="AO2010" s="2">
        <f t="shared" si="635"/>
        <v>3</v>
      </c>
      <c r="AP2010" s="2" t="str">
        <f t="shared" si="636"/>
        <v>WEEK</v>
      </c>
      <c r="AQ2010" s="2" t="str">
        <f t="shared" si="637"/>
        <v>CTU FLEVOKUST BVWEEK</v>
      </c>
      <c r="AR2010" s="71">
        <f t="shared" si="638"/>
        <v>380</v>
      </c>
      <c r="AS2010" s="71">
        <f>VLOOKUP(AJ2010,Invoicing!A:K,10,FALSE)</f>
        <v>0</v>
      </c>
      <c r="AT2010" s="71">
        <f t="shared" si="639"/>
        <v>380</v>
      </c>
    </row>
    <row r="2011" spans="1:47">
      <c r="A2011" s="37" t="s">
        <v>61</v>
      </c>
      <c r="B2011" s="3" t="s">
        <v>38</v>
      </c>
      <c r="C2011" s="11">
        <v>45591.602777777778</v>
      </c>
      <c r="D2011" s="11">
        <v>45591.625</v>
      </c>
      <c r="E2011" s="11" t="s">
        <v>44</v>
      </c>
      <c r="F2011" s="11" t="s">
        <v>40</v>
      </c>
      <c r="G2011" s="3" t="s">
        <v>2188</v>
      </c>
      <c r="H2011" s="3" t="s">
        <v>2821</v>
      </c>
      <c r="I2011" s="11">
        <v>45592.958333333336</v>
      </c>
      <c r="J2011" s="12">
        <v>45593.759027777778</v>
      </c>
      <c r="K2011" s="12">
        <v>45593.791666666664</v>
      </c>
      <c r="L2011" s="12">
        <v>45593.836805555555</v>
      </c>
      <c r="M2011" s="61" t="s">
        <v>115</v>
      </c>
      <c r="N2011" s="3" t="s">
        <v>42</v>
      </c>
      <c r="O2011" s="3">
        <v>0</v>
      </c>
      <c r="P2011" s="1">
        <f t="shared" si="620"/>
        <v>44</v>
      </c>
      <c r="Q2011" s="1">
        <f t="shared" si="621"/>
        <v>10</v>
      </c>
      <c r="R2011" s="72">
        <f t="shared" si="622"/>
        <v>45593.759027777778</v>
      </c>
      <c r="S2011" s="73">
        <f t="shared" si="623"/>
        <v>1.3555555555576575</v>
      </c>
      <c r="T2011" s="74">
        <f>Table2[[#This Row],[ETA A OFRECIMIENTO]]*24</f>
        <v>32.53333333338378</v>
      </c>
      <c r="U2011" s="1" t="str">
        <f t="shared" si="624"/>
        <v>YES</v>
      </c>
      <c r="V2011" s="73">
        <f t="shared" si="625"/>
        <v>0.83333333332848269</v>
      </c>
      <c r="W2011" s="74">
        <f>Table2[[#This Row],[DEL. AVAILABLE A SLOT]]*24</f>
        <v>19.999999999883585</v>
      </c>
      <c r="X2011" s="1" t="str">
        <f t="shared" si="626"/>
        <v>SI</v>
      </c>
      <c r="Y2011" s="73">
        <f t="shared" si="627"/>
        <v>2.1888888888861402</v>
      </c>
      <c r="Z2011" s="74">
        <f>Table2[[#This Row],[ETA A TIMESLOT]]*24</f>
        <v>52.533333333267365</v>
      </c>
      <c r="AA2011" s="73">
        <f t="shared" si="628"/>
        <v>0</v>
      </c>
      <c r="AB2011" s="73" t="str">
        <f t="shared" si="629"/>
        <v>SI</v>
      </c>
      <c r="AC2011" s="74">
        <f>Table2[[#This Row],[PUNTUALIDAD (H)]]*24</f>
        <v>0</v>
      </c>
      <c r="AD2011" s="73">
        <f t="shared" si="630"/>
        <v>2.234027777776646</v>
      </c>
      <c r="AE2011" s="74">
        <f>Table2[[#This Row],[ATA TO UNLOADING]]*24</f>
        <v>53.616666666639503</v>
      </c>
      <c r="AF2011" s="74" t="str">
        <f>IF(Table2[[#This Row],[ATA TO UNLOADING 2]]&lt;=48,"YES","NO")</f>
        <v>NO</v>
      </c>
      <c r="AG2011" s="75">
        <f t="shared" si="631"/>
        <v>0.79166666666424135</v>
      </c>
      <c r="AH2011" s="2" t="s">
        <v>42</v>
      </c>
      <c r="AI2011" s="2" t="str">
        <f t="shared" si="632"/>
        <v>SUDU1923300</v>
      </c>
      <c r="AJ2011" s="76" t="str">
        <f t="shared" si="633"/>
        <v>MSI</v>
      </c>
      <c r="AK2011" s="77">
        <f>IF($M2011="TRUCK",VLOOKUP($AQ2011,Invoicing!$A$17:$B$49,MATCH($AK$1,Invoicing!$A$17:$B$17,0),FALSE),VLOOKUP($AQ2011,Invoicing!$N$17:$O$21,MATCH($AK$1,Invoicing!$N$17:$O$17,0),FALSE))</f>
        <v>480</v>
      </c>
      <c r="AL2011" s="78">
        <f>VLOOKUP($E2011,Invoicing!$A$1:$H$8,MATCH(TRACKER!$N2014,Invoicing!$A$1:$H$1,0),FALSE)</f>
        <v>120</v>
      </c>
      <c r="AM2011" s="78">
        <f>VLOOKUP($E2011,Invoicing!$A$1:$H$8,MATCH(TRACKER!$O$1,Invoicing!$A$1:$H$1,0),FALSE)</f>
        <v>50</v>
      </c>
      <c r="AN2011" s="78">
        <f t="shared" si="634"/>
        <v>0</v>
      </c>
      <c r="AO2011" s="2">
        <f t="shared" si="635"/>
        <v>1</v>
      </c>
      <c r="AP2011" s="2" t="str">
        <f t="shared" si="636"/>
        <v>WEEK</v>
      </c>
      <c r="AQ2011" s="2" t="str">
        <f t="shared" si="637"/>
        <v>MSIWEEK</v>
      </c>
      <c r="AR2011" s="71">
        <f t="shared" si="638"/>
        <v>600</v>
      </c>
      <c r="AS2011" s="71">
        <f>VLOOKUP(AJ2011,Invoicing!A:K,10,FALSE)</f>
        <v>25</v>
      </c>
      <c r="AT2011" s="71">
        <f t="shared" si="639"/>
        <v>625</v>
      </c>
    </row>
    <row r="2012" spans="1:47">
      <c r="A2012" s="37" t="s">
        <v>61</v>
      </c>
      <c r="B2012" s="3" t="s">
        <v>38</v>
      </c>
      <c r="C2012" s="11">
        <v>45591.602777777778</v>
      </c>
      <c r="D2012" s="11">
        <v>45591.625</v>
      </c>
      <c r="E2012" s="11" t="s">
        <v>45</v>
      </c>
      <c r="F2012" s="11" t="s">
        <v>40</v>
      </c>
      <c r="G2012" s="3" t="s">
        <v>2189</v>
      </c>
      <c r="H2012" s="3" t="s">
        <v>41</v>
      </c>
      <c r="I2012" s="11">
        <v>45592.958333333336</v>
      </c>
      <c r="J2012" s="12">
        <v>45593.738888888889</v>
      </c>
      <c r="K2012" s="12">
        <v>45593.75</v>
      </c>
      <c r="L2012" s="12">
        <v>45593.744444444441</v>
      </c>
      <c r="M2012" s="61" t="s">
        <v>115</v>
      </c>
      <c r="N2012" s="3" t="s">
        <v>42</v>
      </c>
      <c r="O2012" s="3">
        <v>0</v>
      </c>
      <c r="P2012" s="1">
        <f t="shared" si="620"/>
        <v>44</v>
      </c>
      <c r="Q2012" s="1">
        <f t="shared" si="621"/>
        <v>10</v>
      </c>
      <c r="R2012" s="72">
        <f t="shared" si="622"/>
        <v>45593.738888888889</v>
      </c>
      <c r="S2012" s="73">
        <f t="shared" si="623"/>
        <v>1.3555555555576575</v>
      </c>
      <c r="T2012" s="74">
        <f>Table2[[#This Row],[ETA A OFRECIMIENTO]]*24</f>
        <v>32.53333333338378</v>
      </c>
      <c r="U2012" s="1" t="str">
        <f t="shared" si="624"/>
        <v>YES</v>
      </c>
      <c r="V2012" s="73">
        <f t="shared" si="625"/>
        <v>0.79166666666424135</v>
      </c>
      <c r="W2012" s="74">
        <f>Table2[[#This Row],[DEL. AVAILABLE A SLOT]]*24</f>
        <v>18.999999999941792</v>
      </c>
      <c r="X2012" s="1" t="str">
        <f t="shared" si="626"/>
        <v>SI</v>
      </c>
      <c r="Y2012" s="73">
        <f t="shared" si="627"/>
        <v>2.1472222222218988</v>
      </c>
      <c r="Z2012" s="74">
        <f>Table2[[#This Row],[ETA A TIMESLOT]]*24</f>
        <v>51.533333333325572</v>
      </c>
      <c r="AA2012" s="73">
        <f t="shared" si="628"/>
        <v>0</v>
      </c>
      <c r="AB2012" s="73" t="str">
        <f t="shared" si="629"/>
        <v>SI</v>
      </c>
      <c r="AC2012" s="74">
        <f>Table2[[#This Row],[PUNTUALIDAD (H)]]*24</f>
        <v>0</v>
      </c>
      <c r="AD2012" s="73">
        <f t="shared" si="630"/>
        <v>2.1416666666627862</v>
      </c>
      <c r="AE2012" s="74">
        <f>Table2[[#This Row],[ATA TO UNLOADING]]*24</f>
        <v>51.399999999906868</v>
      </c>
      <c r="AF2012" s="74" t="str">
        <f>IF(Table2[[#This Row],[ATA TO UNLOADING 2]]&lt;=48,"YES","NO")</f>
        <v>NO</v>
      </c>
      <c r="AG2012" s="75">
        <f t="shared" si="631"/>
        <v>0.75</v>
      </c>
      <c r="AH2012" s="2" t="s">
        <v>42</v>
      </c>
      <c r="AI2012" s="2" t="str">
        <f t="shared" si="632"/>
        <v>SUDU5903180</v>
      </c>
      <c r="AJ2012" s="76" t="str">
        <f t="shared" si="633"/>
        <v>OM TRANSPORT</v>
      </c>
      <c r="AK2012" s="77">
        <f>IF($M2012="TRUCK",VLOOKUP($AQ2012,Invoicing!$A$17:$B$49,MATCH($AK$1,Invoicing!$A$17:$B$17,0),FALSE),VLOOKUP($AQ2012,Invoicing!$N$17:$O$21,MATCH($AK$1,Invoicing!$N$17:$O$17,0),FALSE))</f>
        <v>475</v>
      </c>
      <c r="AL2012" s="78" t="e">
        <f>VLOOKUP($E2012,Invoicing!$A$1:$H$8,MATCH(TRACKER!$N2015,Invoicing!$A$1:$H$1,0),FALSE)</f>
        <v>#N/A</v>
      </c>
      <c r="AM2012" s="78">
        <f>VLOOKUP($E2012,Invoicing!$A$1:$H$8,MATCH(TRACKER!$O$1,Invoicing!$A$1:$H$1,0),FALSE)</f>
        <v>50</v>
      </c>
      <c r="AN2012" s="78">
        <f t="shared" si="634"/>
        <v>0</v>
      </c>
      <c r="AO2012" s="2">
        <f t="shared" si="635"/>
        <v>1</v>
      </c>
      <c r="AP2012" s="2" t="str">
        <f t="shared" si="636"/>
        <v>WEEK</v>
      </c>
      <c r="AQ2012" s="2" t="str">
        <f t="shared" si="637"/>
        <v>OM TRANSPORTWEEK</v>
      </c>
      <c r="AR2012" s="71">
        <f t="shared" si="638"/>
        <v>475</v>
      </c>
      <c r="AS2012" s="71">
        <f>VLOOKUP(AJ2012,Invoicing!A:K,10,FALSE)</f>
        <v>25</v>
      </c>
      <c r="AT2012" s="71">
        <f t="shared" si="639"/>
        <v>500</v>
      </c>
    </row>
    <row r="2013" spans="1:47">
      <c r="A2013" s="37" t="s">
        <v>61</v>
      </c>
      <c r="B2013" s="3" t="s">
        <v>38</v>
      </c>
      <c r="C2013" s="11">
        <v>45591.602777777778</v>
      </c>
      <c r="D2013" s="11">
        <v>45591.625</v>
      </c>
      <c r="E2013" s="11" t="s">
        <v>49</v>
      </c>
      <c r="F2013" s="11" t="s">
        <v>40</v>
      </c>
      <c r="G2013" s="3" t="s">
        <v>2190</v>
      </c>
      <c r="H2013" s="3" t="s">
        <v>41</v>
      </c>
      <c r="I2013" s="11">
        <v>45592.958333333336</v>
      </c>
      <c r="J2013" s="12">
        <v>45595.786805555559</v>
      </c>
      <c r="K2013" s="12">
        <v>45595.833333333336</v>
      </c>
      <c r="L2013" s="12">
        <v>45595.892361111109</v>
      </c>
      <c r="M2013" s="61" t="s">
        <v>12</v>
      </c>
      <c r="N2013" s="3" t="s">
        <v>42</v>
      </c>
      <c r="O2013" s="3">
        <v>0</v>
      </c>
      <c r="P2013" s="1">
        <f t="shared" si="620"/>
        <v>44</v>
      </c>
      <c r="Q2013" s="1">
        <f t="shared" si="621"/>
        <v>10</v>
      </c>
      <c r="R2013" s="72">
        <f t="shared" si="622"/>
        <v>45595.786805555559</v>
      </c>
      <c r="S2013" s="73">
        <f t="shared" si="623"/>
        <v>1.3555555555576575</v>
      </c>
      <c r="T2013" s="74">
        <f>Table2[[#This Row],[ETA A OFRECIMIENTO]]*24</f>
        <v>32.53333333338378</v>
      </c>
      <c r="U2013" s="1" t="str">
        <f t="shared" si="624"/>
        <v>YES</v>
      </c>
      <c r="V2013" s="73">
        <f t="shared" si="625"/>
        <v>2.875</v>
      </c>
      <c r="W2013" s="74">
        <f>Table2[[#This Row],[DEL. AVAILABLE A SLOT]]*24</f>
        <v>69</v>
      </c>
      <c r="X2013" s="1" t="str">
        <f t="shared" si="626"/>
        <v>NO</v>
      </c>
      <c r="Y2013" s="73">
        <f t="shared" si="627"/>
        <v>4.2305555555576575</v>
      </c>
      <c r="Z2013" s="74">
        <f>Table2[[#This Row],[ETA A TIMESLOT]]*24</f>
        <v>101.53333333338378</v>
      </c>
      <c r="AA2013" s="73">
        <f t="shared" si="628"/>
        <v>0</v>
      </c>
      <c r="AB2013" s="73" t="str">
        <f t="shared" si="629"/>
        <v>SI</v>
      </c>
      <c r="AC2013" s="74">
        <f>Table2[[#This Row],[PUNTUALIDAD (H)]]*24</f>
        <v>0</v>
      </c>
      <c r="AD2013" s="73">
        <f t="shared" si="630"/>
        <v>4.2895833333313931</v>
      </c>
      <c r="AE2013" s="74">
        <f>Table2[[#This Row],[ATA TO UNLOADING]]*24</f>
        <v>102.94999999995343</v>
      </c>
      <c r="AF2013" s="74" t="str">
        <f>IF(Table2[[#This Row],[ATA TO UNLOADING 2]]&lt;=48,"YES","NO")</f>
        <v>NO</v>
      </c>
      <c r="AG2013" s="75">
        <f t="shared" si="631"/>
        <v>0.83333333333575865</v>
      </c>
      <c r="AH2013" s="2" t="s">
        <v>24</v>
      </c>
      <c r="AI2013" s="2" t="str">
        <f t="shared" si="632"/>
        <v>TCKU7043474</v>
      </c>
      <c r="AJ2013" s="76" t="str">
        <f t="shared" si="633"/>
        <v>CTU FLEVOKUST BV</v>
      </c>
      <c r="AK2013" s="77">
        <f>IF($M2013="TRUCK",VLOOKUP($AQ2013,Invoicing!$A$17:$B$49,MATCH($AK$1,Invoicing!$A$17:$B$17,0),FALSE),VLOOKUP($AQ2013,Invoicing!$N$17:$O$21,MATCH($AK$1,Invoicing!$N$17:$O$17,0),FALSE))</f>
        <v>380</v>
      </c>
      <c r="AL2013" s="78" t="e">
        <f>VLOOKUP($E2013,Invoicing!$A$1:$H$8,MATCH(TRACKER!$N2016,Invoicing!$A$1:$H$1,0),FALSE)</f>
        <v>#N/A</v>
      </c>
      <c r="AM2013" s="78">
        <v>35</v>
      </c>
      <c r="AN2013" s="78">
        <f t="shared" si="634"/>
        <v>0</v>
      </c>
      <c r="AO2013" s="2">
        <f t="shared" si="635"/>
        <v>3</v>
      </c>
      <c r="AP2013" s="2" t="str">
        <f t="shared" si="636"/>
        <v>NIGHT</v>
      </c>
      <c r="AQ2013" s="2" t="str">
        <f t="shared" si="637"/>
        <v>CTU FLEVOKUST BVNIGHT</v>
      </c>
      <c r="AR2013" s="71">
        <f t="shared" si="638"/>
        <v>380</v>
      </c>
      <c r="AS2013" s="71">
        <f>VLOOKUP(AJ2013,Invoicing!A:K,10,FALSE)</f>
        <v>0</v>
      </c>
      <c r="AT2013" s="71">
        <f t="shared" si="639"/>
        <v>380</v>
      </c>
    </row>
    <row r="2014" spans="1:47">
      <c r="A2014" s="37" t="s">
        <v>61</v>
      </c>
      <c r="B2014" s="3" t="s">
        <v>38</v>
      </c>
      <c r="C2014" s="11">
        <v>45591.602777777778</v>
      </c>
      <c r="D2014" s="11">
        <v>45591.625</v>
      </c>
      <c r="E2014" s="11" t="s">
        <v>49</v>
      </c>
      <c r="F2014" s="11" t="s">
        <v>40</v>
      </c>
      <c r="G2014" s="3" t="s">
        <v>2191</v>
      </c>
      <c r="H2014" s="3" t="s">
        <v>41</v>
      </c>
      <c r="I2014" s="11">
        <v>45592.958333333336</v>
      </c>
      <c r="J2014" s="12">
        <v>45595.824305555558</v>
      </c>
      <c r="K2014" s="12">
        <v>45595.833333333336</v>
      </c>
      <c r="L2014" s="12">
        <v>45595.840277777781</v>
      </c>
      <c r="M2014" s="12" t="s">
        <v>12</v>
      </c>
      <c r="N2014" s="3" t="s">
        <v>13</v>
      </c>
      <c r="O2014" s="3">
        <v>0</v>
      </c>
      <c r="P2014" s="1">
        <f t="shared" si="620"/>
        <v>44</v>
      </c>
      <c r="Q2014" s="1">
        <f t="shared" si="621"/>
        <v>10</v>
      </c>
      <c r="R2014" s="72">
        <f t="shared" si="622"/>
        <v>45595.824305555558</v>
      </c>
      <c r="S2014" s="73">
        <f t="shared" si="623"/>
        <v>1.3555555555576575</v>
      </c>
      <c r="T2014" s="74">
        <f>Table2[[#This Row],[ETA A OFRECIMIENTO]]*24</f>
        <v>32.53333333338378</v>
      </c>
      <c r="U2014" s="1" t="str">
        <f t="shared" si="624"/>
        <v>YES</v>
      </c>
      <c r="V2014" s="73">
        <f t="shared" si="625"/>
        <v>2.875</v>
      </c>
      <c r="W2014" s="74">
        <f>Table2[[#This Row],[DEL. AVAILABLE A SLOT]]*24</f>
        <v>69</v>
      </c>
      <c r="X2014" s="1" t="str">
        <f t="shared" si="626"/>
        <v>NO</v>
      </c>
      <c r="Y2014" s="73">
        <f t="shared" si="627"/>
        <v>4.2305555555576575</v>
      </c>
      <c r="Z2014" s="74">
        <f>Table2[[#This Row],[ETA A TIMESLOT]]*24</f>
        <v>101.53333333338378</v>
      </c>
      <c r="AA2014" s="73">
        <f t="shared" si="628"/>
        <v>0</v>
      </c>
      <c r="AB2014" s="73" t="str">
        <f t="shared" si="629"/>
        <v>SI</v>
      </c>
      <c r="AC2014" s="74">
        <f>Table2[[#This Row],[PUNTUALIDAD (H)]]*24</f>
        <v>0</v>
      </c>
      <c r="AD2014" s="73">
        <f t="shared" si="630"/>
        <v>4.2375000000029104</v>
      </c>
      <c r="AE2014" s="74">
        <f>Table2[[#This Row],[ATA TO UNLOADING]]*24</f>
        <v>101.70000000006985</v>
      </c>
      <c r="AF2014" s="74" t="str">
        <f>IF(Table2[[#This Row],[ATA TO UNLOADING 2]]&lt;=48,"YES","NO")</f>
        <v>NO</v>
      </c>
      <c r="AG2014" s="75">
        <f t="shared" si="631"/>
        <v>0.83333333333575865</v>
      </c>
      <c r="AH2014" s="2" t="s">
        <v>24</v>
      </c>
      <c r="AI2014" s="2" t="str">
        <f t="shared" si="632"/>
        <v>MRSU5107359</v>
      </c>
      <c r="AJ2014" s="76" t="str">
        <f t="shared" si="633"/>
        <v>CTU FLEVOKUST BV</v>
      </c>
      <c r="AK2014" s="77">
        <f>IF($M2014="TRUCK",VLOOKUP($AQ2014,Invoicing!$A$17:$B$49,MATCH($AK$1,Invoicing!$A$17:$B$17,0),FALSE),VLOOKUP($AQ2014,Invoicing!$N$17:$O$21,MATCH($AK$1,Invoicing!$N$17:$O$17,0),FALSE))</f>
        <v>380</v>
      </c>
      <c r="AL2014" s="78">
        <v>100</v>
      </c>
      <c r="AM2014" s="78">
        <v>35</v>
      </c>
      <c r="AN2014" s="78">
        <f t="shared" si="634"/>
        <v>0</v>
      </c>
      <c r="AO2014" s="2">
        <f t="shared" si="635"/>
        <v>3</v>
      </c>
      <c r="AP2014" s="2" t="str">
        <f t="shared" si="636"/>
        <v>NIGHT</v>
      </c>
      <c r="AQ2014" s="2" t="str">
        <f t="shared" si="637"/>
        <v>CTU FLEVOKUST BVNIGHT</v>
      </c>
      <c r="AR2014" s="71">
        <f t="shared" si="638"/>
        <v>480</v>
      </c>
      <c r="AS2014" s="71">
        <f>VLOOKUP(AJ2014,Invoicing!A:K,10,FALSE)</f>
        <v>0</v>
      </c>
      <c r="AT2014" s="71">
        <f t="shared" si="639"/>
        <v>530</v>
      </c>
      <c r="AU2014" s="55">
        <v>50</v>
      </c>
    </row>
    <row r="2015" spans="1:47">
      <c r="A2015" s="37" t="s">
        <v>61</v>
      </c>
      <c r="B2015" s="3" t="s">
        <v>38</v>
      </c>
      <c r="C2015" s="11">
        <v>45591.602777777778</v>
      </c>
      <c r="D2015" s="11">
        <v>45591.625</v>
      </c>
      <c r="E2015" s="11" t="s">
        <v>44</v>
      </c>
      <c r="F2015" s="11" t="s">
        <v>40</v>
      </c>
      <c r="G2015" s="3" t="s">
        <v>2192</v>
      </c>
      <c r="H2015" s="3" t="s">
        <v>2821</v>
      </c>
      <c r="I2015" s="11">
        <v>45592.958333333336</v>
      </c>
      <c r="J2015" s="12">
        <v>45593.90625</v>
      </c>
      <c r="K2015" s="12">
        <v>45593.916666666664</v>
      </c>
      <c r="L2015" s="12">
        <v>45593.90625</v>
      </c>
      <c r="M2015" s="12" t="s">
        <v>115</v>
      </c>
      <c r="N2015" s="3" t="s">
        <v>42</v>
      </c>
      <c r="O2015" s="3">
        <v>0</v>
      </c>
      <c r="P2015" s="1">
        <f t="shared" si="620"/>
        <v>44</v>
      </c>
      <c r="Q2015" s="1">
        <f t="shared" si="621"/>
        <v>10</v>
      </c>
      <c r="R2015" s="72">
        <f t="shared" si="622"/>
        <v>45593.90625</v>
      </c>
      <c r="S2015" s="73">
        <f t="shared" si="623"/>
        <v>1.3555555555576575</v>
      </c>
      <c r="T2015" s="74">
        <f>Table2[[#This Row],[ETA A OFRECIMIENTO]]*24</f>
        <v>32.53333333338378</v>
      </c>
      <c r="U2015" s="1" t="str">
        <f t="shared" si="624"/>
        <v>YES</v>
      </c>
      <c r="V2015" s="73">
        <f t="shared" si="625"/>
        <v>0.95833333332848269</v>
      </c>
      <c r="W2015" s="74">
        <f>Table2[[#This Row],[DEL. AVAILABLE A SLOT]]*24</f>
        <v>22.999999999883585</v>
      </c>
      <c r="X2015" s="1" t="str">
        <f t="shared" si="626"/>
        <v>SI</v>
      </c>
      <c r="Y2015" s="73">
        <f t="shared" si="627"/>
        <v>2.3138888888861402</v>
      </c>
      <c r="Z2015" s="74">
        <f>Table2[[#This Row],[ETA A TIMESLOT]]*24</f>
        <v>55.533333333267365</v>
      </c>
      <c r="AA2015" s="73">
        <f t="shared" si="628"/>
        <v>0</v>
      </c>
      <c r="AB2015" s="73" t="str">
        <f t="shared" si="629"/>
        <v>SI</v>
      </c>
      <c r="AC2015" s="74">
        <f>Table2[[#This Row],[PUNTUALIDAD (H)]]*24</f>
        <v>0</v>
      </c>
      <c r="AD2015" s="73">
        <f t="shared" si="630"/>
        <v>2.3034722222218988</v>
      </c>
      <c r="AE2015" s="74">
        <f>Table2[[#This Row],[ATA TO UNLOADING]]*24</f>
        <v>55.283333333325572</v>
      </c>
      <c r="AF2015" s="74" t="str">
        <f>IF(Table2[[#This Row],[ATA TO UNLOADING 2]]&lt;=48,"YES","NO")</f>
        <v>NO</v>
      </c>
      <c r="AG2015" s="75">
        <f t="shared" si="631"/>
        <v>0.91666666666424135</v>
      </c>
      <c r="AH2015" s="2" t="s">
        <v>24</v>
      </c>
      <c r="AI2015" s="2" t="str">
        <f t="shared" si="632"/>
        <v>SUDU7805372</v>
      </c>
      <c r="AJ2015" s="76" t="str">
        <f t="shared" si="633"/>
        <v>MSI</v>
      </c>
      <c r="AK2015" s="77">
        <f>IF($M2015="TRUCK",VLOOKUP($AQ2015,Invoicing!$A$17:$B$49,MATCH($AK$1,Invoicing!$A$17:$B$17,0),FALSE),VLOOKUP($AQ2015,Invoicing!$N$17:$O$21,MATCH($AK$1,Invoicing!$N$17:$O$17,0),FALSE))</f>
        <v>530</v>
      </c>
      <c r="AL2015" s="78">
        <f>VLOOKUP($E2015,Invoicing!$A$1:$H$8,MATCH(TRACKER!$N2018,Invoicing!$A$1:$H$1,0),FALSE)</f>
        <v>120</v>
      </c>
      <c r="AM2015" s="78">
        <f>VLOOKUP($E2015,Invoicing!$A$1:$H$8,MATCH(TRACKER!$O$1,Invoicing!$A$1:$H$1,0),FALSE)</f>
        <v>50</v>
      </c>
      <c r="AN2015" s="78">
        <f t="shared" si="634"/>
        <v>0</v>
      </c>
      <c r="AO2015" s="2">
        <f t="shared" si="635"/>
        <v>1</v>
      </c>
      <c r="AP2015" s="2" t="str">
        <f t="shared" si="636"/>
        <v>NIGHT</v>
      </c>
      <c r="AQ2015" s="2" t="str">
        <f t="shared" si="637"/>
        <v>MSINIGHT</v>
      </c>
      <c r="AR2015" s="71">
        <f t="shared" si="638"/>
        <v>650</v>
      </c>
      <c r="AS2015" s="71">
        <f>VLOOKUP(AJ2015,Invoicing!A:K,10,FALSE)</f>
        <v>25</v>
      </c>
      <c r="AT2015" s="71">
        <f t="shared" si="639"/>
        <v>675</v>
      </c>
    </row>
    <row r="2016" spans="1:47">
      <c r="A2016" s="37" t="s">
        <v>61</v>
      </c>
      <c r="B2016" s="3" t="s">
        <v>38</v>
      </c>
      <c r="C2016" s="11">
        <v>45591.602777777778</v>
      </c>
      <c r="D2016" s="11">
        <v>45591.625</v>
      </c>
      <c r="E2016" s="11" t="s">
        <v>49</v>
      </c>
      <c r="F2016" s="11" t="s">
        <v>40</v>
      </c>
      <c r="G2016" s="3" t="s">
        <v>2193</v>
      </c>
      <c r="H2016" s="3" t="s">
        <v>41</v>
      </c>
      <c r="I2016" s="11">
        <v>45592.958333333336</v>
      </c>
      <c r="J2016" s="12">
        <v>45595.881944444445</v>
      </c>
      <c r="K2016" s="12">
        <v>45595.916666666664</v>
      </c>
      <c r="L2016" s="12">
        <v>45595.940972222219</v>
      </c>
      <c r="M2016" s="61" t="s">
        <v>12</v>
      </c>
      <c r="N2016" s="3" t="s">
        <v>42</v>
      </c>
      <c r="O2016" s="3">
        <v>0</v>
      </c>
      <c r="P2016" s="1">
        <f t="shared" si="620"/>
        <v>44</v>
      </c>
      <c r="Q2016" s="1">
        <f t="shared" si="621"/>
        <v>10</v>
      </c>
      <c r="R2016" s="72">
        <f t="shared" si="622"/>
        <v>45595.881944444445</v>
      </c>
      <c r="S2016" s="73">
        <f t="shared" si="623"/>
        <v>1.3555555555576575</v>
      </c>
      <c r="T2016" s="74">
        <f>Table2[[#This Row],[ETA A OFRECIMIENTO]]*24</f>
        <v>32.53333333338378</v>
      </c>
      <c r="U2016" s="1" t="str">
        <f t="shared" si="624"/>
        <v>YES</v>
      </c>
      <c r="V2016" s="73">
        <f t="shared" si="625"/>
        <v>2.9583333333284827</v>
      </c>
      <c r="W2016" s="74">
        <f>Table2[[#This Row],[DEL. AVAILABLE A SLOT]]*24</f>
        <v>70.999999999883585</v>
      </c>
      <c r="X2016" s="1" t="str">
        <f t="shared" si="626"/>
        <v>NO</v>
      </c>
      <c r="Y2016" s="73">
        <f t="shared" si="627"/>
        <v>4.3138888888861402</v>
      </c>
      <c r="Z2016" s="74">
        <f>Table2[[#This Row],[ETA A TIMESLOT]]*24</f>
        <v>103.53333333326736</v>
      </c>
      <c r="AA2016" s="73">
        <f t="shared" si="628"/>
        <v>0</v>
      </c>
      <c r="AB2016" s="73" t="str">
        <f t="shared" si="629"/>
        <v>SI</v>
      </c>
      <c r="AC2016" s="74">
        <f>Table2[[#This Row],[PUNTUALIDAD (H)]]*24</f>
        <v>0</v>
      </c>
      <c r="AD2016" s="73">
        <f t="shared" si="630"/>
        <v>4.3381944444408873</v>
      </c>
      <c r="AE2016" s="74">
        <f>Table2[[#This Row],[ATA TO UNLOADING]]*24</f>
        <v>104.1166666665813</v>
      </c>
      <c r="AF2016" s="74" t="str">
        <f>IF(Table2[[#This Row],[ATA TO UNLOADING 2]]&lt;=48,"YES","NO")</f>
        <v>NO</v>
      </c>
      <c r="AG2016" s="75">
        <f t="shared" si="631"/>
        <v>0.91666666666424135</v>
      </c>
      <c r="AH2016" s="2" t="s">
        <v>24</v>
      </c>
      <c r="AI2016" s="2" t="str">
        <f t="shared" si="632"/>
        <v>CZZU0441693</v>
      </c>
      <c r="AJ2016" s="76" t="str">
        <f t="shared" si="633"/>
        <v>CTU FLEVOKUST BV</v>
      </c>
      <c r="AK2016" s="77">
        <f>IF($M2016="TRUCK",VLOOKUP($AQ2016,Invoicing!$A$17:$B$49,MATCH($AK$1,Invoicing!$A$17:$B$17,0),FALSE),VLOOKUP($AQ2016,Invoicing!$N$17:$O$21,MATCH($AK$1,Invoicing!$N$17:$O$17,0),FALSE))</f>
        <v>380</v>
      </c>
      <c r="AL2016" s="78" t="e">
        <f>VLOOKUP($E2016,Invoicing!$A$1:$H$8,MATCH(TRACKER!$N2019,Invoicing!$A$1:$H$1,0),FALSE)</f>
        <v>#N/A</v>
      </c>
      <c r="AM2016" s="78">
        <v>35</v>
      </c>
      <c r="AN2016" s="78">
        <f t="shared" si="634"/>
        <v>0</v>
      </c>
      <c r="AO2016" s="2">
        <f t="shared" si="635"/>
        <v>3</v>
      </c>
      <c r="AP2016" s="2" t="str">
        <f t="shared" si="636"/>
        <v>NIGHT</v>
      </c>
      <c r="AQ2016" s="2" t="str">
        <f t="shared" si="637"/>
        <v>CTU FLEVOKUST BVNIGHT</v>
      </c>
      <c r="AR2016" s="71">
        <f t="shared" si="638"/>
        <v>380</v>
      </c>
      <c r="AS2016" s="71">
        <f>VLOOKUP(AJ2016,Invoicing!A:K,10,FALSE)</f>
        <v>0</v>
      </c>
      <c r="AT2016" s="71">
        <f t="shared" si="639"/>
        <v>380</v>
      </c>
    </row>
    <row r="2017" spans="1:46">
      <c r="A2017" s="37" t="s">
        <v>61</v>
      </c>
      <c r="B2017" s="3" t="s">
        <v>38</v>
      </c>
      <c r="C2017" s="11">
        <v>45591.602777777778</v>
      </c>
      <c r="D2017" s="11">
        <v>45591.625</v>
      </c>
      <c r="E2017" s="11" t="s">
        <v>49</v>
      </c>
      <c r="F2017" s="11" t="s">
        <v>40</v>
      </c>
      <c r="G2017" s="3" t="s">
        <v>2194</v>
      </c>
      <c r="H2017" s="3" t="s">
        <v>41</v>
      </c>
      <c r="I2017" s="11">
        <v>45592.958333333336</v>
      </c>
      <c r="J2017" s="12">
        <v>45595.934027777781</v>
      </c>
      <c r="K2017" s="12">
        <v>45596</v>
      </c>
      <c r="L2017" s="12">
        <v>45596.015972222223</v>
      </c>
      <c r="M2017" s="61" t="s">
        <v>12</v>
      </c>
      <c r="N2017" s="3" t="s">
        <v>42</v>
      </c>
      <c r="O2017" s="3">
        <v>0</v>
      </c>
      <c r="P2017" s="1">
        <f t="shared" si="620"/>
        <v>44</v>
      </c>
      <c r="Q2017" s="1">
        <f t="shared" si="621"/>
        <v>10</v>
      </c>
      <c r="R2017" s="72">
        <f t="shared" si="622"/>
        <v>45595.934027777781</v>
      </c>
      <c r="S2017" s="73">
        <f t="shared" si="623"/>
        <v>1.3555555555576575</v>
      </c>
      <c r="T2017" s="74">
        <f>Table2[[#This Row],[ETA A OFRECIMIENTO]]*24</f>
        <v>32.53333333338378</v>
      </c>
      <c r="U2017" s="1" t="str">
        <f t="shared" si="624"/>
        <v>YES</v>
      </c>
      <c r="V2017" s="73">
        <f t="shared" si="625"/>
        <v>3.0416666666642413</v>
      </c>
      <c r="W2017" s="74">
        <f>Table2[[#This Row],[DEL. AVAILABLE A SLOT]]*24</f>
        <v>72.999999999941792</v>
      </c>
      <c r="X2017" s="1" t="str">
        <f t="shared" si="626"/>
        <v>NO</v>
      </c>
      <c r="Y2017" s="73">
        <f t="shared" si="627"/>
        <v>4.3972222222218988</v>
      </c>
      <c r="Z2017" s="74">
        <f>Table2[[#This Row],[ETA A TIMESLOT]]*24</f>
        <v>105.53333333332557</v>
      </c>
      <c r="AA2017" s="73">
        <f t="shared" si="628"/>
        <v>0</v>
      </c>
      <c r="AB2017" s="73" t="str">
        <f t="shared" si="629"/>
        <v>SI</v>
      </c>
      <c r="AC2017" s="74">
        <f>Table2[[#This Row],[PUNTUALIDAD (H)]]*24</f>
        <v>0</v>
      </c>
      <c r="AD2017" s="73">
        <f t="shared" si="630"/>
        <v>4.4131944444452529</v>
      </c>
      <c r="AE2017" s="74">
        <f>Table2[[#This Row],[ATA TO UNLOADING]]*24</f>
        <v>105.91666666668607</v>
      </c>
      <c r="AF2017" s="74" t="str">
        <f>IF(Table2[[#This Row],[ATA TO UNLOADING 2]]&lt;=48,"YES","NO")</f>
        <v>NO</v>
      </c>
      <c r="AG2017" s="75">
        <f t="shared" si="631"/>
        <v>0</v>
      </c>
      <c r="AH2017" s="2" t="s">
        <v>24</v>
      </c>
      <c r="AI2017" s="2" t="str">
        <f t="shared" si="632"/>
        <v>MRSU6105746</v>
      </c>
      <c r="AJ2017" s="76" t="str">
        <f t="shared" si="633"/>
        <v>CTU FLEVOKUST BV</v>
      </c>
      <c r="AK2017" s="77">
        <f>IF($M2017="TRUCK",VLOOKUP($AQ2017,Invoicing!$A$17:$B$49,MATCH($AK$1,Invoicing!$A$17:$B$17,0),FALSE),VLOOKUP($AQ2017,Invoicing!$N$17:$O$21,MATCH($AK$1,Invoicing!$N$17:$O$17,0),FALSE))</f>
        <v>380</v>
      </c>
      <c r="AL2017" s="78" t="e">
        <f>VLOOKUP($E2017,Invoicing!$A$1:$H$8,MATCH(TRACKER!$N2020,Invoicing!$A$1:$H$1,0),FALSE)</f>
        <v>#N/A</v>
      </c>
      <c r="AM2017" s="78">
        <v>35</v>
      </c>
      <c r="AN2017" s="78">
        <f t="shared" si="634"/>
        <v>0</v>
      </c>
      <c r="AO2017" s="2">
        <f t="shared" si="635"/>
        <v>4</v>
      </c>
      <c r="AP2017" s="2" t="str">
        <f t="shared" si="636"/>
        <v>NIGHT</v>
      </c>
      <c r="AQ2017" s="2" t="str">
        <f t="shared" si="637"/>
        <v>CTU FLEVOKUST BVNIGHT</v>
      </c>
      <c r="AR2017" s="71">
        <f t="shared" si="638"/>
        <v>380</v>
      </c>
      <c r="AS2017" s="71">
        <f>VLOOKUP(AJ2017,Invoicing!A:K,10,FALSE)</f>
        <v>0</v>
      </c>
      <c r="AT2017" s="71">
        <f t="shared" si="639"/>
        <v>380</v>
      </c>
    </row>
    <row r="2018" spans="1:46">
      <c r="A2018" s="37" t="s">
        <v>61</v>
      </c>
      <c r="B2018" s="3" t="s">
        <v>38</v>
      </c>
      <c r="C2018" s="11">
        <v>45591.602777777778</v>
      </c>
      <c r="D2018" s="11">
        <v>45591.625</v>
      </c>
      <c r="E2018" s="11" t="s">
        <v>45</v>
      </c>
      <c r="F2018" s="11" t="s">
        <v>40</v>
      </c>
      <c r="G2018" s="3" t="s">
        <v>2195</v>
      </c>
      <c r="H2018" s="3" t="s">
        <v>41</v>
      </c>
      <c r="I2018" s="11">
        <v>45592.958333333336</v>
      </c>
      <c r="J2018" s="12">
        <v>45593.638888888891</v>
      </c>
      <c r="K2018" s="12">
        <v>45593.666666666664</v>
      </c>
      <c r="L2018" s="12">
        <v>45593.642361111109</v>
      </c>
      <c r="M2018" s="12" t="s">
        <v>115</v>
      </c>
      <c r="N2018" s="3" t="s">
        <v>13</v>
      </c>
      <c r="O2018" s="3">
        <v>0</v>
      </c>
      <c r="P2018" s="1">
        <f t="shared" si="620"/>
        <v>44</v>
      </c>
      <c r="Q2018" s="1">
        <f t="shared" si="621"/>
        <v>10</v>
      </c>
      <c r="R2018" s="72">
        <f t="shared" si="622"/>
        <v>45593.638888888891</v>
      </c>
      <c r="S2018" s="73">
        <f t="shared" si="623"/>
        <v>1.3555555555576575</v>
      </c>
      <c r="T2018" s="74">
        <f>Table2[[#This Row],[ETA A OFRECIMIENTO]]*24</f>
        <v>32.53333333338378</v>
      </c>
      <c r="U2018" s="1" t="str">
        <f t="shared" si="624"/>
        <v>YES</v>
      </c>
      <c r="V2018" s="73">
        <f t="shared" si="625"/>
        <v>0.70833333332848269</v>
      </c>
      <c r="W2018" s="74">
        <f>Table2[[#This Row],[DEL. AVAILABLE A SLOT]]*24</f>
        <v>16.999999999883585</v>
      </c>
      <c r="X2018" s="1" t="str">
        <f t="shared" si="626"/>
        <v>SI</v>
      </c>
      <c r="Y2018" s="73">
        <f t="shared" si="627"/>
        <v>2.0638888888861402</v>
      </c>
      <c r="Z2018" s="74">
        <f>Table2[[#This Row],[ETA A TIMESLOT]]*24</f>
        <v>49.533333333267365</v>
      </c>
      <c r="AA2018" s="73">
        <f t="shared" si="628"/>
        <v>0</v>
      </c>
      <c r="AB2018" s="73" t="str">
        <f t="shared" si="629"/>
        <v>SI</v>
      </c>
      <c r="AC2018" s="74">
        <f>Table2[[#This Row],[PUNTUALIDAD (H)]]*24</f>
        <v>0</v>
      </c>
      <c r="AD2018" s="73">
        <f t="shared" si="630"/>
        <v>2.0395833333313931</v>
      </c>
      <c r="AE2018" s="74">
        <f>Table2[[#This Row],[ATA TO UNLOADING]]*24</f>
        <v>48.949999999953434</v>
      </c>
      <c r="AF2018" s="74" t="str">
        <f>IF(Table2[[#This Row],[ATA TO UNLOADING 2]]&lt;=48,"YES","NO")</f>
        <v>NO</v>
      </c>
      <c r="AG2018" s="75">
        <f t="shared" si="631"/>
        <v>0.66666666666424135</v>
      </c>
      <c r="AH2018" s="2" t="s">
        <v>42</v>
      </c>
      <c r="AI2018" s="2" t="str">
        <f t="shared" si="632"/>
        <v>TCLU6879446</v>
      </c>
      <c r="AJ2018" s="76" t="str">
        <f t="shared" si="633"/>
        <v>OM TRANSPORT</v>
      </c>
      <c r="AK2018" s="77">
        <f>IF($M2018="TRUCK",VLOOKUP($AQ2018,Invoicing!$A$17:$B$49,MATCH($AK$1,Invoicing!$A$17:$B$17,0),FALSE),VLOOKUP($AQ2018,Invoicing!$N$17:$O$21,MATCH($AK$1,Invoicing!$N$17:$O$17,0),FALSE))</f>
        <v>475</v>
      </c>
      <c r="AL2018" s="78" t="e">
        <f>VLOOKUP($E2018,Invoicing!$A$1:$H$8,MATCH(TRACKER!$N2021,Invoicing!$A$1:$H$1,0),FALSE)</f>
        <v>#N/A</v>
      </c>
      <c r="AM2018" s="78">
        <f>VLOOKUP($E2018,Invoicing!$A$1:$H$8,MATCH(TRACKER!$O$1,Invoicing!$A$1:$H$1,0),FALSE)</f>
        <v>50</v>
      </c>
      <c r="AN2018" s="78">
        <f t="shared" si="634"/>
        <v>0</v>
      </c>
      <c r="AO2018" s="2">
        <f t="shared" si="635"/>
        <v>1</v>
      </c>
      <c r="AP2018" s="2" t="str">
        <f t="shared" si="636"/>
        <v>WEEK</v>
      </c>
      <c r="AQ2018" s="2" t="str">
        <f t="shared" si="637"/>
        <v>OM TRANSPORTWEEK</v>
      </c>
      <c r="AR2018" s="71">
        <f t="shared" si="638"/>
        <v>475</v>
      </c>
      <c r="AS2018" s="71">
        <f>VLOOKUP(AJ2018,Invoicing!A:K,10,FALSE)</f>
        <v>25</v>
      </c>
      <c r="AT2018" s="71">
        <f t="shared" si="639"/>
        <v>500</v>
      </c>
    </row>
    <row r="2019" spans="1:46">
      <c r="A2019" s="37" t="s">
        <v>61</v>
      </c>
      <c r="B2019" s="3" t="s">
        <v>38</v>
      </c>
      <c r="C2019" s="11">
        <v>45591.602777777778</v>
      </c>
      <c r="D2019" s="11">
        <v>45591.625</v>
      </c>
      <c r="E2019" s="11" t="s">
        <v>44</v>
      </c>
      <c r="F2019" s="11" t="s">
        <v>40</v>
      </c>
      <c r="G2019" s="3" t="s">
        <v>2196</v>
      </c>
      <c r="H2019" s="3" t="s">
        <v>46</v>
      </c>
      <c r="I2019" s="11">
        <v>45592.958333333336</v>
      </c>
      <c r="J2019" s="12">
        <v>45594.208333333336</v>
      </c>
      <c r="K2019" s="12">
        <v>45594.208333333336</v>
      </c>
      <c r="L2019" s="12">
        <v>45594.229166666664</v>
      </c>
      <c r="M2019" s="61" t="s">
        <v>115</v>
      </c>
      <c r="N2019" s="3" t="s">
        <v>42</v>
      </c>
      <c r="O2019" s="3">
        <v>0</v>
      </c>
      <c r="P2019" s="1">
        <f t="shared" si="620"/>
        <v>44</v>
      </c>
      <c r="Q2019" s="1">
        <f t="shared" si="621"/>
        <v>10</v>
      </c>
      <c r="R2019" s="72">
        <f t="shared" si="622"/>
        <v>45594.208333333336</v>
      </c>
      <c r="S2019" s="73">
        <f t="shared" si="623"/>
        <v>1.3555555555576575</v>
      </c>
      <c r="T2019" s="74">
        <f>Table2[[#This Row],[ETA A OFRECIMIENTO]]*24</f>
        <v>32.53333333338378</v>
      </c>
      <c r="U2019" s="1" t="str">
        <f t="shared" si="624"/>
        <v>YES</v>
      </c>
      <c r="V2019" s="73">
        <f t="shared" si="625"/>
        <v>1.25</v>
      </c>
      <c r="W2019" s="74">
        <f>Table2[[#This Row],[DEL. AVAILABLE A SLOT]]*24</f>
        <v>30</v>
      </c>
      <c r="X2019" s="1" t="str">
        <f t="shared" si="626"/>
        <v>NO</v>
      </c>
      <c r="Y2019" s="73">
        <f t="shared" si="627"/>
        <v>2.6055555555576575</v>
      </c>
      <c r="Z2019" s="74">
        <f>Table2[[#This Row],[ETA A TIMESLOT]]*24</f>
        <v>62.53333333338378</v>
      </c>
      <c r="AA2019" s="73">
        <f t="shared" si="628"/>
        <v>0</v>
      </c>
      <c r="AB2019" s="73" t="str">
        <f t="shared" si="629"/>
        <v>SI</v>
      </c>
      <c r="AC2019" s="74">
        <f>Table2[[#This Row],[PUNTUALIDAD (H)]]*24</f>
        <v>0</v>
      </c>
      <c r="AD2019" s="73">
        <f t="shared" si="630"/>
        <v>2.6263888888861402</v>
      </c>
      <c r="AE2019" s="74">
        <f>Table2[[#This Row],[ATA TO UNLOADING]]*24</f>
        <v>63.033333333267365</v>
      </c>
      <c r="AF2019" s="74" t="str">
        <f>IF(Table2[[#This Row],[ATA TO UNLOADING 2]]&lt;=48,"YES","NO")</f>
        <v>NO</v>
      </c>
      <c r="AG2019" s="75">
        <f t="shared" si="631"/>
        <v>0.20833333333575865</v>
      </c>
      <c r="AH2019" s="2" t="s">
        <v>42</v>
      </c>
      <c r="AI2019" s="2" t="str">
        <f t="shared" si="632"/>
        <v>TCLU9357492</v>
      </c>
      <c r="AJ2019" s="76" t="str">
        <f t="shared" si="633"/>
        <v>MSI</v>
      </c>
      <c r="AK2019" s="77">
        <f>IF($M2019="TRUCK",VLOOKUP($AQ2019,Invoicing!$A$17:$B$49,MATCH($AK$1,Invoicing!$A$17:$B$17,0),FALSE),VLOOKUP($AQ2019,Invoicing!$N$17:$O$21,MATCH($AK$1,Invoicing!$N$17:$O$17,0),FALSE))</f>
        <v>480</v>
      </c>
      <c r="AL2019" s="78" t="e">
        <f>VLOOKUP($E2019,Invoicing!$A$1:$H$8,MATCH(TRACKER!$N2022,Invoicing!$A$1:$H$1,0),FALSE)</f>
        <v>#N/A</v>
      </c>
      <c r="AM2019" s="78">
        <f>VLOOKUP($E2019,Invoicing!$A$1:$H$8,MATCH(TRACKER!$O$1,Invoicing!$A$1:$H$1,0),FALSE)</f>
        <v>50</v>
      </c>
      <c r="AN2019" s="78">
        <f t="shared" si="634"/>
        <v>0</v>
      </c>
      <c r="AO2019" s="2">
        <f t="shared" si="635"/>
        <v>2</v>
      </c>
      <c r="AP2019" s="2" t="str">
        <f t="shared" si="636"/>
        <v>WEEK</v>
      </c>
      <c r="AQ2019" s="2" t="str">
        <f t="shared" si="637"/>
        <v>MSIWEEK</v>
      </c>
      <c r="AR2019" s="71">
        <f t="shared" si="638"/>
        <v>480</v>
      </c>
      <c r="AS2019" s="71">
        <f>VLOOKUP(AJ2019,Invoicing!A:K,10,FALSE)</f>
        <v>25</v>
      </c>
      <c r="AT2019" s="71">
        <f t="shared" si="639"/>
        <v>505</v>
      </c>
    </row>
    <row r="2020" spans="1:46">
      <c r="A2020" s="37" t="s">
        <v>61</v>
      </c>
      <c r="B2020" s="3" t="s">
        <v>38</v>
      </c>
      <c r="C2020" s="11">
        <v>45591.602777777778</v>
      </c>
      <c r="D2020" s="11">
        <v>45591.625</v>
      </c>
      <c r="E2020" s="11" t="s">
        <v>49</v>
      </c>
      <c r="F2020" s="11" t="s">
        <v>40</v>
      </c>
      <c r="G2020" s="3" t="s">
        <v>2197</v>
      </c>
      <c r="H2020" s="3" t="s">
        <v>41</v>
      </c>
      <c r="I2020" s="11">
        <v>45592.958333333336</v>
      </c>
      <c r="J2020" s="12">
        <v>45596.005555555559</v>
      </c>
      <c r="K2020" s="12">
        <v>45596.104166666664</v>
      </c>
      <c r="L2020" s="12">
        <v>45596.079861111109</v>
      </c>
      <c r="M2020" s="61" t="s">
        <v>12</v>
      </c>
      <c r="N2020" s="3" t="s">
        <v>42</v>
      </c>
      <c r="O2020" s="3">
        <v>0</v>
      </c>
      <c r="P2020" s="1">
        <f t="shared" si="620"/>
        <v>44</v>
      </c>
      <c r="Q2020" s="1">
        <f t="shared" si="621"/>
        <v>10</v>
      </c>
      <c r="R2020" s="72">
        <f t="shared" si="622"/>
        <v>45596.005555555559</v>
      </c>
      <c r="S2020" s="73">
        <f t="shared" si="623"/>
        <v>1.3555555555576575</v>
      </c>
      <c r="T2020" s="74">
        <f>Table2[[#This Row],[ETA A OFRECIMIENTO]]*24</f>
        <v>32.53333333338378</v>
      </c>
      <c r="U2020" s="1" t="str">
        <f t="shared" si="624"/>
        <v>YES</v>
      </c>
      <c r="V2020" s="73">
        <f t="shared" si="625"/>
        <v>3.1458333333284827</v>
      </c>
      <c r="W2020" s="74">
        <f>Table2[[#This Row],[DEL. AVAILABLE A SLOT]]*24</f>
        <v>75.499999999883585</v>
      </c>
      <c r="X2020" s="1" t="str">
        <f t="shared" si="626"/>
        <v>NO</v>
      </c>
      <c r="Y2020" s="73">
        <f t="shared" si="627"/>
        <v>4.5013888888861402</v>
      </c>
      <c r="Z2020" s="74">
        <f>Table2[[#This Row],[ETA A TIMESLOT]]*24</f>
        <v>108.03333333326736</v>
      </c>
      <c r="AA2020" s="73">
        <f t="shared" si="628"/>
        <v>0</v>
      </c>
      <c r="AB2020" s="73" t="str">
        <f t="shared" si="629"/>
        <v>SI</v>
      </c>
      <c r="AC2020" s="74">
        <f>Table2[[#This Row],[PUNTUALIDAD (H)]]*24</f>
        <v>0</v>
      </c>
      <c r="AD2020" s="73">
        <f t="shared" si="630"/>
        <v>4.4770833333313931</v>
      </c>
      <c r="AE2020" s="74">
        <f>Table2[[#This Row],[ATA TO UNLOADING]]*24</f>
        <v>107.44999999995343</v>
      </c>
      <c r="AF2020" s="74" t="str">
        <f>IF(Table2[[#This Row],[ATA TO UNLOADING 2]]&lt;=48,"YES","NO")</f>
        <v>NO</v>
      </c>
      <c r="AG2020" s="75">
        <f t="shared" si="631"/>
        <v>0.10416666666424135</v>
      </c>
      <c r="AH2020" s="2" t="s">
        <v>24</v>
      </c>
      <c r="AI2020" s="2" t="str">
        <f t="shared" si="632"/>
        <v>CAAU9049546</v>
      </c>
      <c r="AJ2020" s="76" t="str">
        <f t="shared" si="633"/>
        <v>CTU FLEVOKUST BV</v>
      </c>
      <c r="AK2020" s="77">
        <f>IF($M2020="TRUCK",VLOOKUP($AQ2020,Invoicing!$A$17:$B$49,MATCH($AK$1,Invoicing!$A$17:$B$17,0),FALSE),VLOOKUP($AQ2020,Invoicing!$N$17:$O$21,MATCH($AK$1,Invoicing!$N$17:$O$17,0),FALSE))</f>
        <v>380</v>
      </c>
      <c r="AL2020" s="78" t="e">
        <f>VLOOKUP($E2020,Invoicing!$A$1:$H$8,MATCH(TRACKER!$N2023,Invoicing!$A$1:$H$1,0),FALSE)</f>
        <v>#N/A</v>
      </c>
      <c r="AM2020" s="78">
        <v>35</v>
      </c>
      <c r="AN2020" s="78">
        <f t="shared" si="634"/>
        <v>0</v>
      </c>
      <c r="AO2020" s="2">
        <f t="shared" si="635"/>
        <v>4</v>
      </c>
      <c r="AP2020" s="2" t="str">
        <f t="shared" si="636"/>
        <v>NIGHT</v>
      </c>
      <c r="AQ2020" s="2" t="str">
        <f t="shared" si="637"/>
        <v>CTU FLEVOKUST BVNIGHT</v>
      </c>
      <c r="AR2020" s="71">
        <f t="shared" si="638"/>
        <v>380</v>
      </c>
      <c r="AS2020" s="71">
        <f>VLOOKUP(AJ2020,Invoicing!A:K,10,FALSE)</f>
        <v>0</v>
      </c>
      <c r="AT2020" s="71">
        <f t="shared" si="639"/>
        <v>380</v>
      </c>
    </row>
    <row r="2021" spans="1:46">
      <c r="A2021" s="37" t="s">
        <v>61</v>
      </c>
      <c r="B2021" s="3" t="s">
        <v>38</v>
      </c>
      <c r="C2021" s="11">
        <v>45591.602777777778</v>
      </c>
      <c r="D2021" s="11">
        <v>45591.625</v>
      </c>
      <c r="E2021" s="11" t="s">
        <v>39</v>
      </c>
      <c r="F2021" s="11" t="s">
        <v>40</v>
      </c>
      <c r="G2021" s="3" t="s">
        <v>2198</v>
      </c>
      <c r="H2021" s="3" t="s">
        <v>2821</v>
      </c>
      <c r="I2021" s="11">
        <v>45592.958333333336</v>
      </c>
      <c r="J2021" s="12">
        <v>45594.793749999997</v>
      </c>
      <c r="K2021" s="12">
        <v>45594.75</v>
      </c>
      <c r="L2021" s="12">
        <v>45594.802083333336</v>
      </c>
      <c r="M2021" s="12" t="s">
        <v>115</v>
      </c>
      <c r="N2021" s="3" t="s">
        <v>42</v>
      </c>
      <c r="O2021" s="3">
        <v>0</v>
      </c>
      <c r="P2021" s="1">
        <f t="shared" si="620"/>
        <v>44</v>
      </c>
      <c r="Q2021" s="1">
        <f t="shared" si="621"/>
        <v>10</v>
      </c>
      <c r="R2021" s="72">
        <f t="shared" si="622"/>
        <v>45594.793749999997</v>
      </c>
      <c r="S2021" s="73">
        <f t="shared" si="623"/>
        <v>1.3555555555576575</v>
      </c>
      <c r="T2021" s="74">
        <f>Table2[[#This Row],[ETA A OFRECIMIENTO]]*24</f>
        <v>32.53333333338378</v>
      </c>
      <c r="U2021" s="1" t="str">
        <f t="shared" si="624"/>
        <v>YES</v>
      </c>
      <c r="V2021" s="73">
        <f t="shared" si="625"/>
        <v>1.7916666666642413</v>
      </c>
      <c r="W2021" s="74">
        <f>Table2[[#This Row],[DEL. AVAILABLE A SLOT]]*24</f>
        <v>42.999999999941792</v>
      </c>
      <c r="X2021" s="1" t="str">
        <f t="shared" si="626"/>
        <v>NO</v>
      </c>
      <c r="Y2021" s="73">
        <f t="shared" si="627"/>
        <v>3.1472222222218988</v>
      </c>
      <c r="Z2021" s="74">
        <f>Table2[[#This Row],[ETA A TIMESLOT]]*24</f>
        <v>75.533333333325572</v>
      </c>
      <c r="AA2021" s="73">
        <f t="shared" si="628"/>
        <v>4.3749999997089617E-2</v>
      </c>
      <c r="AB2021" s="73" t="str">
        <f t="shared" si="629"/>
        <v>NO</v>
      </c>
      <c r="AC2021" s="74">
        <f>Table2[[#This Row],[PUNTUALIDAD (H)]]*24</f>
        <v>1.0499999999301508</v>
      </c>
      <c r="AD2021" s="73">
        <f t="shared" si="630"/>
        <v>3.1993055555576575</v>
      </c>
      <c r="AE2021" s="74">
        <f>Table2[[#This Row],[ATA TO UNLOADING]]*24</f>
        <v>76.78333333338378</v>
      </c>
      <c r="AF2021" s="74" t="str">
        <f>IF(Table2[[#This Row],[ATA TO UNLOADING 2]]&lt;=48,"YES","NO")</f>
        <v>NO</v>
      </c>
      <c r="AG2021" s="75">
        <f t="shared" si="631"/>
        <v>0.75</v>
      </c>
      <c r="AH2021" s="2" t="s">
        <v>42</v>
      </c>
      <c r="AI2021" s="2" t="str">
        <f t="shared" si="632"/>
        <v>TCNU1722364</v>
      </c>
      <c r="AJ2021" s="76" t="str">
        <f t="shared" si="633"/>
        <v>AZOIA LOGISTICS</v>
      </c>
      <c r="AK2021" s="77">
        <f>IF($M2021="TRUCK",VLOOKUP($AQ2021,Invoicing!$A$17:$B$49,MATCH($AK$1,Invoicing!$A$17:$B$17,0),FALSE),VLOOKUP($AQ2021,Invoicing!$N$17:$O$21,MATCH($AK$1,Invoicing!$N$17:$O$17,0),FALSE))</f>
        <v>550</v>
      </c>
      <c r="AL2021" s="78" t="e">
        <f>VLOOKUP($E2021,Invoicing!$A$1:$H$8,MATCH(TRACKER!$N2024,Invoicing!$A$1:$H$1,0),FALSE)</f>
        <v>#N/A</v>
      </c>
      <c r="AM2021" s="78">
        <f>VLOOKUP($E2021,Invoicing!$A$1:$H$8,MATCH(TRACKER!$O$1,Invoicing!$A$1:$H$1,0),FALSE)</f>
        <v>45</v>
      </c>
      <c r="AN2021" s="78">
        <f t="shared" si="634"/>
        <v>0</v>
      </c>
      <c r="AO2021" s="2">
        <f t="shared" si="635"/>
        <v>2</v>
      </c>
      <c r="AP2021" s="2" t="str">
        <f t="shared" si="636"/>
        <v>WEEK</v>
      </c>
      <c r="AQ2021" s="2" t="str">
        <f t="shared" si="637"/>
        <v>AZOIA LOGISTICSWEEK</v>
      </c>
      <c r="AR2021" s="71">
        <f t="shared" si="638"/>
        <v>550</v>
      </c>
      <c r="AS2021" s="71">
        <f>VLOOKUP(AJ2021,Invoicing!A:K,10,FALSE)</f>
        <v>25</v>
      </c>
      <c r="AT2021" s="71">
        <f t="shared" si="639"/>
        <v>575</v>
      </c>
    </row>
    <row r="2022" spans="1:46">
      <c r="A2022" s="37" t="s">
        <v>61</v>
      </c>
      <c r="B2022" s="3" t="s">
        <v>38</v>
      </c>
      <c r="C2022" s="11">
        <v>45591.602777777778</v>
      </c>
      <c r="D2022" s="11">
        <v>45591.625</v>
      </c>
      <c r="E2022" s="11" t="s">
        <v>49</v>
      </c>
      <c r="F2022" s="11" t="s">
        <v>40</v>
      </c>
      <c r="G2022" s="3" t="s">
        <v>2199</v>
      </c>
      <c r="H2022" s="3" t="s">
        <v>41</v>
      </c>
      <c r="I2022" s="11">
        <v>45592.958333333336</v>
      </c>
      <c r="J2022" s="12">
        <v>45596.253472222219</v>
      </c>
      <c r="K2022" s="12">
        <v>45596.25</v>
      </c>
      <c r="L2022" s="12">
        <v>45596.253472222219</v>
      </c>
      <c r="M2022" s="12" t="s">
        <v>12</v>
      </c>
      <c r="N2022" s="3" t="s">
        <v>42</v>
      </c>
      <c r="O2022" s="3">
        <v>0</v>
      </c>
      <c r="P2022" s="1">
        <f t="shared" si="620"/>
        <v>44</v>
      </c>
      <c r="Q2022" s="1">
        <f t="shared" si="621"/>
        <v>10</v>
      </c>
      <c r="R2022" s="72">
        <f t="shared" si="622"/>
        <v>45596.253472222219</v>
      </c>
      <c r="S2022" s="73">
        <f t="shared" si="623"/>
        <v>1.3555555555576575</v>
      </c>
      <c r="T2022" s="74">
        <f>Table2[[#This Row],[ETA A OFRECIMIENTO]]*24</f>
        <v>32.53333333338378</v>
      </c>
      <c r="U2022" s="1" t="str">
        <f t="shared" si="624"/>
        <v>YES</v>
      </c>
      <c r="V2022" s="73">
        <f t="shared" si="625"/>
        <v>3.2916666666642413</v>
      </c>
      <c r="W2022" s="74">
        <f>Table2[[#This Row],[DEL. AVAILABLE A SLOT]]*24</f>
        <v>78.999999999941792</v>
      </c>
      <c r="X2022" s="1" t="str">
        <f t="shared" si="626"/>
        <v>NO</v>
      </c>
      <c r="Y2022" s="73">
        <f t="shared" si="627"/>
        <v>4.6472222222218988</v>
      </c>
      <c r="Z2022" s="74">
        <f>Table2[[#This Row],[ETA A TIMESLOT]]*24</f>
        <v>111.53333333332557</v>
      </c>
      <c r="AA2022" s="73">
        <f t="shared" si="628"/>
        <v>3.4722222189884633E-3</v>
      </c>
      <c r="AB2022" s="73" t="str">
        <f t="shared" si="629"/>
        <v>SI</v>
      </c>
      <c r="AC2022" s="74">
        <f>Table2[[#This Row],[PUNTUALIDAD (H)]]*24</f>
        <v>8.3333333255723119E-2</v>
      </c>
      <c r="AD2022" s="73">
        <f t="shared" si="630"/>
        <v>4.6506944444408873</v>
      </c>
      <c r="AE2022" s="74">
        <f>Table2[[#This Row],[ATA TO UNLOADING]]*24</f>
        <v>111.6166666665813</v>
      </c>
      <c r="AF2022" s="74" t="str">
        <f>IF(Table2[[#This Row],[ATA TO UNLOADING 2]]&lt;=48,"YES","NO")</f>
        <v>NO</v>
      </c>
      <c r="AG2022" s="75">
        <f t="shared" si="631"/>
        <v>0.25</v>
      </c>
      <c r="AH2022" s="2" t="s">
        <v>42</v>
      </c>
      <c r="AI2022" s="2" t="str">
        <f t="shared" si="632"/>
        <v>MSKU9631846</v>
      </c>
      <c r="AJ2022" s="76" t="str">
        <f t="shared" si="633"/>
        <v>CTU FLEVOKUST BV</v>
      </c>
      <c r="AK2022" s="77">
        <f>IF($M2022="TRUCK",VLOOKUP($AQ2022,Invoicing!$A$17:$B$49,MATCH($AK$1,Invoicing!$A$17:$B$17,0),FALSE),VLOOKUP($AQ2022,Invoicing!$N$17:$O$21,MATCH($AK$1,Invoicing!$N$17:$O$17,0),FALSE))</f>
        <v>380</v>
      </c>
      <c r="AL2022" s="78" t="e">
        <f>VLOOKUP($E2022,Invoicing!$A$1:$H$8,MATCH(TRACKER!$N2025,Invoicing!$A$1:$H$1,0),FALSE)</f>
        <v>#N/A</v>
      </c>
      <c r="AM2022" s="78">
        <v>35</v>
      </c>
      <c r="AN2022" s="78">
        <f t="shared" si="634"/>
        <v>0</v>
      </c>
      <c r="AO2022" s="2">
        <f t="shared" si="635"/>
        <v>4</v>
      </c>
      <c r="AP2022" s="2" t="str">
        <f t="shared" si="636"/>
        <v>WEEK</v>
      </c>
      <c r="AQ2022" s="2" t="str">
        <f t="shared" si="637"/>
        <v>CTU FLEVOKUST BVWEEK</v>
      </c>
      <c r="AR2022" s="71">
        <f t="shared" si="638"/>
        <v>380</v>
      </c>
      <c r="AS2022" s="71">
        <f>VLOOKUP(AJ2022,Invoicing!A:K,10,FALSE)</f>
        <v>0</v>
      </c>
      <c r="AT2022" s="71">
        <f t="shared" si="639"/>
        <v>380</v>
      </c>
    </row>
    <row r="2023" spans="1:46">
      <c r="A2023" s="37" t="s">
        <v>61</v>
      </c>
      <c r="B2023" s="3" t="s">
        <v>38</v>
      </c>
      <c r="C2023" s="11">
        <v>45591.602777777778</v>
      </c>
      <c r="D2023" s="11">
        <v>45591.625</v>
      </c>
      <c r="E2023" s="11" t="s">
        <v>49</v>
      </c>
      <c r="F2023" s="11" t="s">
        <v>40</v>
      </c>
      <c r="G2023" s="3" t="s">
        <v>2200</v>
      </c>
      <c r="H2023" s="3" t="s">
        <v>41</v>
      </c>
      <c r="I2023" s="11">
        <v>45592.958333333336</v>
      </c>
      <c r="J2023" s="12">
        <v>45596.354166666664</v>
      </c>
      <c r="K2023" s="12">
        <v>45596.375</v>
      </c>
      <c r="L2023" s="12">
        <v>45596.35833333333</v>
      </c>
      <c r="M2023" s="61" t="s">
        <v>12</v>
      </c>
      <c r="N2023" s="3" t="s">
        <v>42</v>
      </c>
      <c r="O2023" s="3">
        <v>0</v>
      </c>
      <c r="P2023" s="1">
        <f t="shared" si="620"/>
        <v>44</v>
      </c>
      <c r="Q2023" s="1">
        <f t="shared" si="621"/>
        <v>10</v>
      </c>
      <c r="R2023" s="72">
        <f t="shared" si="622"/>
        <v>45596.354166666664</v>
      </c>
      <c r="S2023" s="73">
        <f t="shared" si="623"/>
        <v>1.3555555555576575</v>
      </c>
      <c r="T2023" s="74">
        <f>Table2[[#This Row],[ETA A OFRECIMIENTO]]*24</f>
        <v>32.53333333338378</v>
      </c>
      <c r="U2023" s="1" t="str">
        <f t="shared" si="624"/>
        <v>YES</v>
      </c>
      <c r="V2023" s="73">
        <f t="shared" si="625"/>
        <v>3.4166666666642413</v>
      </c>
      <c r="W2023" s="74">
        <f>Table2[[#This Row],[DEL. AVAILABLE A SLOT]]*24</f>
        <v>81.999999999941792</v>
      </c>
      <c r="X2023" s="1" t="str">
        <f t="shared" si="626"/>
        <v>NO</v>
      </c>
      <c r="Y2023" s="73">
        <f t="shared" si="627"/>
        <v>4.7722222222218988</v>
      </c>
      <c r="Z2023" s="74">
        <f>Table2[[#This Row],[ETA A TIMESLOT]]*24</f>
        <v>114.53333333332557</v>
      </c>
      <c r="AA2023" s="73">
        <f t="shared" si="628"/>
        <v>0</v>
      </c>
      <c r="AB2023" s="73" t="str">
        <f t="shared" si="629"/>
        <v>SI</v>
      </c>
      <c r="AC2023" s="74">
        <f>Table2[[#This Row],[PUNTUALIDAD (H)]]*24</f>
        <v>0</v>
      </c>
      <c r="AD2023" s="73">
        <f t="shared" si="630"/>
        <v>4.7555555555518367</v>
      </c>
      <c r="AE2023" s="74">
        <f>Table2[[#This Row],[ATA TO UNLOADING]]*24</f>
        <v>114.13333333324408</v>
      </c>
      <c r="AF2023" s="74" t="str">
        <f>IF(Table2[[#This Row],[ATA TO UNLOADING 2]]&lt;=48,"YES","NO")</f>
        <v>NO</v>
      </c>
      <c r="AG2023" s="75">
        <f t="shared" si="631"/>
        <v>0.375</v>
      </c>
      <c r="AH2023" s="2" t="s">
        <v>42</v>
      </c>
      <c r="AI2023" s="2" t="str">
        <f t="shared" si="632"/>
        <v>MRKU9955226</v>
      </c>
      <c r="AJ2023" s="76" t="str">
        <f t="shared" si="633"/>
        <v>CTU FLEVOKUST BV</v>
      </c>
      <c r="AK2023" s="77">
        <f>IF($M2023="TRUCK",VLOOKUP($AQ2023,Invoicing!$A$17:$B$49,MATCH($AK$1,Invoicing!$A$17:$B$17,0),FALSE),VLOOKUP($AQ2023,Invoicing!$N$17:$O$21,MATCH($AK$1,Invoicing!$N$17:$O$17,0),FALSE))</f>
        <v>380</v>
      </c>
      <c r="AL2023" s="78" t="e">
        <f>VLOOKUP($E2023,Invoicing!$A$1:$H$8,MATCH(TRACKER!$N2026,Invoicing!$A$1:$H$1,0),FALSE)</f>
        <v>#N/A</v>
      </c>
      <c r="AM2023" s="78">
        <v>35</v>
      </c>
      <c r="AN2023" s="78">
        <f t="shared" si="634"/>
        <v>0</v>
      </c>
      <c r="AO2023" s="2">
        <f t="shared" si="635"/>
        <v>4</v>
      </c>
      <c r="AP2023" s="2" t="str">
        <f t="shared" si="636"/>
        <v>WEEK</v>
      </c>
      <c r="AQ2023" s="2" t="str">
        <f t="shared" si="637"/>
        <v>CTU FLEVOKUST BVWEEK</v>
      </c>
      <c r="AR2023" s="71">
        <f t="shared" si="638"/>
        <v>380</v>
      </c>
      <c r="AS2023" s="71">
        <f>VLOOKUP(AJ2023,Invoicing!A:K,10,FALSE)</f>
        <v>0</v>
      </c>
      <c r="AT2023" s="71">
        <f t="shared" si="639"/>
        <v>380</v>
      </c>
    </row>
    <row r="2024" spans="1:46">
      <c r="A2024" s="37" t="s">
        <v>61</v>
      </c>
      <c r="B2024" s="3" t="s">
        <v>38</v>
      </c>
      <c r="C2024" s="11">
        <v>45591.602777777778</v>
      </c>
      <c r="D2024" s="11">
        <v>45591.625</v>
      </c>
      <c r="E2024" s="11" t="s">
        <v>44</v>
      </c>
      <c r="F2024" s="11" t="s">
        <v>40</v>
      </c>
      <c r="G2024" s="3" t="s">
        <v>2201</v>
      </c>
      <c r="H2024" s="3" t="s">
        <v>2821</v>
      </c>
      <c r="I2024" s="11">
        <v>45592.958333333336</v>
      </c>
      <c r="J2024" s="12">
        <v>45593.628472222219</v>
      </c>
      <c r="K2024" s="12">
        <v>45593.625</v>
      </c>
      <c r="L2024" s="12">
        <v>45593.694444444445</v>
      </c>
      <c r="M2024" s="12" t="s">
        <v>115</v>
      </c>
      <c r="N2024" s="3" t="s">
        <v>42</v>
      </c>
      <c r="O2024" s="3">
        <v>0</v>
      </c>
      <c r="P2024" s="1">
        <f t="shared" si="620"/>
        <v>44</v>
      </c>
      <c r="Q2024" s="1">
        <f t="shared" si="621"/>
        <v>10</v>
      </c>
      <c r="R2024" s="72">
        <f t="shared" si="622"/>
        <v>45593.628472222219</v>
      </c>
      <c r="S2024" s="73">
        <f t="shared" si="623"/>
        <v>1.3555555555576575</v>
      </c>
      <c r="T2024" s="74">
        <f>Table2[[#This Row],[ETA A OFRECIMIENTO]]*24</f>
        <v>32.53333333338378</v>
      </c>
      <c r="U2024" s="1" t="str">
        <f t="shared" si="624"/>
        <v>YES</v>
      </c>
      <c r="V2024" s="73">
        <f t="shared" si="625"/>
        <v>0.66666666666424135</v>
      </c>
      <c r="W2024" s="74">
        <f>Table2[[#This Row],[DEL. AVAILABLE A SLOT]]*24</f>
        <v>15.999999999941792</v>
      </c>
      <c r="X2024" s="1" t="str">
        <f t="shared" si="626"/>
        <v>SI</v>
      </c>
      <c r="Y2024" s="73">
        <f t="shared" si="627"/>
        <v>2.0222222222218988</v>
      </c>
      <c r="Z2024" s="74">
        <f>Table2[[#This Row],[ETA A TIMESLOT]]*24</f>
        <v>48.533333333325572</v>
      </c>
      <c r="AA2024" s="73">
        <f t="shared" si="628"/>
        <v>3.4722222189884633E-3</v>
      </c>
      <c r="AB2024" s="73" t="str">
        <f t="shared" si="629"/>
        <v>SI</v>
      </c>
      <c r="AC2024" s="74">
        <f>Table2[[#This Row],[PUNTUALIDAD (H)]]*24</f>
        <v>8.3333333255723119E-2</v>
      </c>
      <c r="AD2024" s="73">
        <f t="shared" si="630"/>
        <v>2.0916666666671517</v>
      </c>
      <c r="AE2024" s="74">
        <f>Table2[[#This Row],[ATA TO UNLOADING]]*24</f>
        <v>50.200000000011642</v>
      </c>
      <c r="AF2024" s="74" t="str">
        <f>IF(Table2[[#This Row],[ATA TO UNLOADING 2]]&lt;=48,"YES","NO")</f>
        <v>NO</v>
      </c>
      <c r="AG2024" s="75">
        <f t="shared" si="631"/>
        <v>0.625</v>
      </c>
      <c r="AH2024" s="2" t="s">
        <v>42</v>
      </c>
      <c r="AI2024" s="2" t="str">
        <f t="shared" si="632"/>
        <v>TLLU3591032</v>
      </c>
      <c r="AJ2024" s="76" t="str">
        <f t="shared" si="633"/>
        <v>MSI</v>
      </c>
      <c r="AK2024" s="77">
        <f>IF($M2024="TRUCK",VLOOKUP($AQ2024,Invoicing!$A$17:$B$49,MATCH($AK$1,Invoicing!$A$17:$B$17,0),FALSE),VLOOKUP($AQ2024,Invoicing!$N$17:$O$21,MATCH($AK$1,Invoicing!$N$17:$O$17,0),FALSE))</f>
        <v>480</v>
      </c>
      <c r="AL2024" s="78">
        <f>VLOOKUP($E2024,Invoicing!$A$1:$H$8,MATCH(TRACKER!$N2027,Invoicing!$A$1:$H$1,0),FALSE)</f>
        <v>120</v>
      </c>
      <c r="AM2024" s="78">
        <f>VLOOKUP($E2024,Invoicing!$A$1:$H$8,MATCH(TRACKER!$O$1,Invoicing!$A$1:$H$1,0),FALSE)</f>
        <v>50</v>
      </c>
      <c r="AN2024" s="78">
        <f t="shared" si="634"/>
        <v>0</v>
      </c>
      <c r="AO2024" s="2">
        <f t="shared" si="635"/>
        <v>1</v>
      </c>
      <c r="AP2024" s="2" t="str">
        <f t="shared" si="636"/>
        <v>WEEK</v>
      </c>
      <c r="AQ2024" s="2" t="str">
        <f t="shared" si="637"/>
        <v>MSIWEEK</v>
      </c>
      <c r="AR2024" s="71">
        <f t="shared" si="638"/>
        <v>600</v>
      </c>
      <c r="AS2024" s="71">
        <f>VLOOKUP(AJ2024,Invoicing!A:K,10,FALSE)</f>
        <v>25</v>
      </c>
      <c r="AT2024" s="71">
        <f t="shared" si="639"/>
        <v>625</v>
      </c>
    </row>
    <row r="2025" spans="1:46">
      <c r="A2025" s="37" t="s">
        <v>61</v>
      </c>
      <c r="B2025" s="3" t="s">
        <v>38</v>
      </c>
      <c r="C2025" s="11">
        <v>45591.602777777778</v>
      </c>
      <c r="D2025" s="11">
        <v>45591.625</v>
      </c>
      <c r="E2025" s="11" t="s">
        <v>45</v>
      </c>
      <c r="F2025" s="11" t="s">
        <v>40</v>
      </c>
      <c r="G2025" s="3" t="s">
        <v>2202</v>
      </c>
      <c r="H2025" s="3" t="s">
        <v>46</v>
      </c>
      <c r="I2025" s="11">
        <v>45592.958333333336</v>
      </c>
      <c r="J2025" s="12">
        <v>45593.427083333336</v>
      </c>
      <c r="K2025" s="12">
        <v>45593.541666666664</v>
      </c>
      <c r="L2025" s="12">
        <v>45593.440972222219</v>
      </c>
      <c r="M2025" s="61" t="s">
        <v>115</v>
      </c>
      <c r="N2025" s="3" t="s">
        <v>42</v>
      </c>
      <c r="O2025" s="3">
        <v>1</v>
      </c>
      <c r="P2025" s="1">
        <f t="shared" si="620"/>
        <v>44</v>
      </c>
      <c r="Q2025" s="1">
        <f t="shared" si="621"/>
        <v>10</v>
      </c>
      <c r="R2025" s="72">
        <f t="shared" si="622"/>
        <v>45593.427083333336</v>
      </c>
      <c r="S2025" s="73">
        <f t="shared" si="623"/>
        <v>1.3555555555576575</v>
      </c>
      <c r="T2025" s="74">
        <f>Table2[[#This Row],[ETA A OFRECIMIENTO]]*24</f>
        <v>32.53333333338378</v>
      </c>
      <c r="U2025" s="1" t="str">
        <f t="shared" si="624"/>
        <v>YES</v>
      </c>
      <c r="V2025" s="73">
        <f t="shared" si="625"/>
        <v>0.58333333332848269</v>
      </c>
      <c r="W2025" s="74">
        <f>Table2[[#This Row],[DEL. AVAILABLE A SLOT]]*24</f>
        <v>13.999999999883585</v>
      </c>
      <c r="X2025" s="1" t="str">
        <f t="shared" si="626"/>
        <v>SI</v>
      </c>
      <c r="Y2025" s="73">
        <f t="shared" si="627"/>
        <v>1.9388888888861402</v>
      </c>
      <c r="Z2025" s="74">
        <f>Table2[[#This Row],[ETA A TIMESLOT]]*24</f>
        <v>46.533333333267365</v>
      </c>
      <c r="AA2025" s="73">
        <f t="shared" si="628"/>
        <v>0</v>
      </c>
      <c r="AB2025" s="73" t="str">
        <f t="shared" si="629"/>
        <v>SI</v>
      </c>
      <c r="AC2025" s="74">
        <f>Table2[[#This Row],[PUNTUALIDAD (H)]]*24</f>
        <v>0</v>
      </c>
      <c r="AD2025" s="73">
        <f t="shared" si="630"/>
        <v>1.8381944444408873</v>
      </c>
      <c r="AE2025" s="74">
        <f>Table2[[#This Row],[ATA TO UNLOADING]]*24</f>
        <v>44.116666666581295</v>
      </c>
      <c r="AF2025" s="74" t="str">
        <f>IF(Table2[[#This Row],[ATA TO UNLOADING 2]]&lt;=48,"YES","NO")</f>
        <v>YES</v>
      </c>
      <c r="AG2025" s="75">
        <f t="shared" si="631"/>
        <v>0.54166666666424135</v>
      </c>
      <c r="AH2025" s="2" t="s">
        <v>42</v>
      </c>
      <c r="AI2025" s="2" t="str">
        <f t="shared" si="632"/>
        <v>TLLU5351869</v>
      </c>
      <c r="AJ2025" s="76" t="str">
        <f t="shared" si="633"/>
        <v>OM TRANSPORT</v>
      </c>
      <c r="AK2025" s="77">
        <f>IF($M2025="TRUCK",VLOOKUP($AQ2025,Invoicing!$A$17:$B$49,MATCH($AK$1,Invoicing!$A$17:$B$17,0),FALSE),VLOOKUP($AQ2025,Invoicing!$N$17:$O$21,MATCH($AK$1,Invoicing!$N$17:$O$17,0),FALSE))</f>
        <v>475</v>
      </c>
      <c r="AL2025" s="78" t="e">
        <f>VLOOKUP($E2025,Invoicing!$A$1:$H$8,MATCH(TRACKER!$N2028,Invoicing!$A$1:$H$1,0),FALSE)</f>
        <v>#N/A</v>
      </c>
      <c r="AM2025" s="78">
        <f>VLOOKUP($E2025,Invoicing!$A$1:$H$8,MATCH(TRACKER!$O$1,Invoicing!$A$1:$H$1,0),FALSE)</f>
        <v>50</v>
      </c>
      <c r="AN2025" s="78">
        <f t="shared" si="634"/>
        <v>50</v>
      </c>
      <c r="AO2025" s="2">
        <f t="shared" si="635"/>
        <v>1</v>
      </c>
      <c r="AP2025" s="2" t="str">
        <f t="shared" si="636"/>
        <v>WEEK</v>
      </c>
      <c r="AQ2025" s="2" t="str">
        <f t="shared" si="637"/>
        <v>OM TRANSPORTWEEK</v>
      </c>
      <c r="AR2025" s="71">
        <f t="shared" si="638"/>
        <v>525</v>
      </c>
      <c r="AS2025" s="71">
        <f>VLOOKUP(AJ2025,Invoicing!A:K,10,FALSE)</f>
        <v>25</v>
      </c>
      <c r="AT2025" s="71">
        <f t="shared" si="639"/>
        <v>550</v>
      </c>
    </row>
    <row r="2026" spans="1:46">
      <c r="A2026" s="37" t="s">
        <v>61</v>
      </c>
      <c r="B2026" s="3" t="s">
        <v>38</v>
      </c>
      <c r="C2026" s="11">
        <v>45591.602777777778</v>
      </c>
      <c r="D2026" s="11">
        <v>45591.625</v>
      </c>
      <c r="E2026" s="11" t="s">
        <v>45</v>
      </c>
      <c r="F2026" s="11" t="s">
        <v>40</v>
      </c>
      <c r="G2026" s="3" t="s">
        <v>2203</v>
      </c>
      <c r="H2026" s="3" t="s">
        <v>46</v>
      </c>
      <c r="I2026" s="11">
        <v>45592.958333333336</v>
      </c>
      <c r="J2026" s="12">
        <v>45593.472222222219</v>
      </c>
      <c r="K2026" s="12">
        <v>45593.5</v>
      </c>
      <c r="L2026" s="12">
        <v>45593.472222222219</v>
      </c>
      <c r="M2026" s="61" t="s">
        <v>115</v>
      </c>
      <c r="N2026" s="3" t="s">
        <v>42</v>
      </c>
      <c r="O2026" s="3">
        <v>0</v>
      </c>
      <c r="P2026" s="1">
        <f t="shared" si="620"/>
        <v>44</v>
      </c>
      <c r="Q2026" s="1">
        <f t="shared" si="621"/>
        <v>10</v>
      </c>
      <c r="R2026" s="72">
        <f t="shared" si="622"/>
        <v>45593.472222222219</v>
      </c>
      <c r="S2026" s="73">
        <f t="shared" si="623"/>
        <v>1.3555555555576575</v>
      </c>
      <c r="T2026" s="74">
        <f>Table2[[#This Row],[ETA A OFRECIMIENTO]]*24</f>
        <v>32.53333333338378</v>
      </c>
      <c r="U2026" s="1" t="str">
        <f t="shared" si="624"/>
        <v>YES</v>
      </c>
      <c r="V2026" s="73">
        <f t="shared" si="625"/>
        <v>0.54166666666424135</v>
      </c>
      <c r="W2026" s="74">
        <f>Table2[[#This Row],[DEL. AVAILABLE A SLOT]]*24</f>
        <v>12.999999999941792</v>
      </c>
      <c r="X2026" s="1" t="str">
        <f t="shared" si="626"/>
        <v>SI</v>
      </c>
      <c r="Y2026" s="73">
        <f t="shared" si="627"/>
        <v>1.8972222222218988</v>
      </c>
      <c r="Z2026" s="74">
        <f>Table2[[#This Row],[ETA A TIMESLOT]]*24</f>
        <v>45.533333333325572</v>
      </c>
      <c r="AA2026" s="73">
        <f t="shared" si="628"/>
        <v>0</v>
      </c>
      <c r="AB2026" s="73" t="str">
        <f t="shared" si="629"/>
        <v>SI</v>
      </c>
      <c r="AC2026" s="74">
        <f>Table2[[#This Row],[PUNTUALIDAD (H)]]*24</f>
        <v>0</v>
      </c>
      <c r="AD2026" s="73">
        <f t="shared" si="630"/>
        <v>1.8694444444408873</v>
      </c>
      <c r="AE2026" s="74">
        <f>Table2[[#This Row],[ATA TO UNLOADING]]*24</f>
        <v>44.866666666581295</v>
      </c>
      <c r="AF2026" s="74" t="str">
        <f>IF(Table2[[#This Row],[ATA TO UNLOADING 2]]&lt;=48,"YES","NO")</f>
        <v>YES</v>
      </c>
      <c r="AG2026" s="75">
        <f t="shared" si="631"/>
        <v>0.5</v>
      </c>
      <c r="AH2026" s="2" t="s">
        <v>42</v>
      </c>
      <c r="AI2026" s="2" t="str">
        <f t="shared" si="632"/>
        <v>TLLU6850800</v>
      </c>
      <c r="AJ2026" s="76" t="str">
        <f t="shared" si="633"/>
        <v>OM TRANSPORT</v>
      </c>
      <c r="AK2026" s="77">
        <f>IF($M2026="TRUCK",VLOOKUP($AQ2026,Invoicing!$A$17:$B$49,MATCH($AK$1,Invoicing!$A$17:$B$17,0),FALSE),VLOOKUP($AQ2026,Invoicing!$N$17:$O$21,MATCH($AK$1,Invoicing!$N$17:$O$17,0),FALSE))</f>
        <v>475</v>
      </c>
      <c r="AL2026" s="78" t="e">
        <f>VLOOKUP($E2026,Invoicing!$A$1:$H$8,MATCH(TRACKER!$N2029,Invoicing!$A$1:$H$1,0),FALSE)</f>
        <v>#N/A</v>
      </c>
      <c r="AM2026" s="78">
        <f>VLOOKUP($E2026,Invoicing!$A$1:$H$8,MATCH(TRACKER!$O$1,Invoicing!$A$1:$H$1,0),FALSE)</f>
        <v>50</v>
      </c>
      <c r="AN2026" s="78">
        <f t="shared" si="634"/>
        <v>0</v>
      </c>
      <c r="AO2026" s="2">
        <f t="shared" si="635"/>
        <v>1</v>
      </c>
      <c r="AP2026" s="2" t="str">
        <f t="shared" si="636"/>
        <v>WEEK</v>
      </c>
      <c r="AQ2026" s="2" t="str">
        <f t="shared" si="637"/>
        <v>OM TRANSPORTWEEK</v>
      </c>
      <c r="AR2026" s="71">
        <f t="shared" si="638"/>
        <v>475</v>
      </c>
      <c r="AS2026" s="71">
        <f>VLOOKUP(AJ2026,Invoicing!A:K,10,FALSE)</f>
        <v>25</v>
      </c>
      <c r="AT2026" s="71">
        <f t="shared" si="639"/>
        <v>500</v>
      </c>
    </row>
    <row r="2027" spans="1:46">
      <c r="A2027" s="37" t="s">
        <v>61</v>
      </c>
      <c r="B2027" s="3" t="s">
        <v>38</v>
      </c>
      <c r="C2027" s="11">
        <v>45591.602777777778</v>
      </c>
      <c r="D2027" s="11">
        <v>45591.625</v>
      </c>
      <c r="E2027" s="11" t="s">
        <v>49</v>
      </c>
      <c r="F2027" s="11" t="s">
        <v>40</v>
      </c>
      <c r="G2027" s="3" t="s">
        <v>2204</v>
      </c>
      <c r="H2027" s="3" t="s">
        <v>41</v>
      </c>
      <c r="I2027" s="11">
        <v>45592.958333333336</v>
      </c>
      <c r="J2027" s="12">
        <v>45596.495833333334</v>
      </c>
      <c r="K2027" s="12">
        <v>45596.5</v>
      </c>
      <c r="L2027" s="12">
        <v>45596.5</v>
      </c>
      <c r="M2027" s="12" t="s">
        <v>12</v>
      </c>
      <c r="N2027" s="3" t="s">
        <v>13</v>
      </c>
      <c r="O2027" s="3">
        <v>0</v>
      </c>
      <c r="P2027" s="1">
        <f t="shared" si="620"/>
        <v>44</v>
      </c>
      <c r="Q2027" s="1">
        <f t="shared" si="621"/>
        <v>10</v>
      </c>
      <c r="R2027" s="72">
        <f t="shared" si="622"/>
        <v>45596.495833333334</v>
      </c>
      <c r="S2027" s="73">
        <f t="shared" si="623"/>
        <v>1.3555555555576575</v>
      </c>
      <c r="T2027" s="74">
        <f>Table2[[#This Row],[ETA A OFRECIMIENTO]]*24</f>
        <v>32.53333333338378</v>
      </c>
      <c r="U2027" s="1" t="str">
        <f t="shared" si="624"/>
        <v>YES</v>
      </c>
      <c r="V2027" s="73">
        <f t="shared" si="625"/>
        <v>3.5416666666642413</v>
      </c>
      <c r="W2027" s="74">
        <f>Table2[[#This Row],[DEL. AVAILABLE A SLOT]]*24</f>
        <v>84.999999999941792</v>
      </c>
      <c r="X2027" s="1" t="str">
        <f t="shared" si="626"/>
        <v>NO</v>
      </c>
      <c r="Y2027" s="73">
        <f t="shared" si="627"/>
        <v>4.8972222222218988</v>
      </c>
      <c r="Z2027" s="74">
        <f>Table2[[#This Row],[ETA A TIMESLOT]]*24</f>
        <v>117.53333333332557</v>
      </c>
      <c r="AA2027" s="73">
        <f t="shared" si="628"/>
        <v>0</v>
      </c>
      <c r="AB2027" s="73" t="str">
        <f t="shared" si="629"/>
        <v>SI</v>
      </c>
      <c r="AC2027" s="74">
        <f>Table2[[#This Row],[PUNTUALIDAD (H)]]*24</f>
        <v>0</v>
      </c>
      <c r="AD2027" s="73">
        <f t="shared" si="630"/>
        <v>4.8972222222218988</v>
      </c>
      <c r="AE2027" s="74">
        <f>Table2[[#This Row],[ATA TO UNLOADING]]*24</f>
        <v>117.53333333332557</v>
      </c>
      <c r="AF2027" s="74" t="str">
        <f>IF(Table2[[#This Row],[ATA TO UNLOADING 2]]&lt;=48,"YES","NO")</f>
        <v>NO</v>
      </c>
      <c r="AG2027" s="75">
        <f t="shared" si="631"/>
        <v>0.5</v>
      </c>
      <c r="AH2027" s="2" t="s">
        <v>42</v>
      </c>
      <c r="AI2027" s="2" t="str">
        <f t="shared" si="632"/>
        <v>MSKU8696647</v>
      </c>
      <c r="AJ2027" s="76" t="str">
        <f t="shared" si="633"/>
        <v>CTU FLEVOKUST BV</v>
      </c>
      <c r="AK2027" s="77">
        <f>IF($M2027="TRUCK",VLOOKUP($AQ2027,Invoicing!$A$17:$B$49,MATCH($AK$1,Invoicing!$A$17:$B$17,0),FALSE),VLOOKUP($AQ2027,Invoicing!$N$17:$O$21,MATCH($AK$1,Invoicing!$N$17:$O$17,0),FALSE))</f>
        <v>380</v>
      </c>
      <c r="AL2027" s="78">
        <v>100</v>
      </c>
      <c r="AM2027" s="78">
        <v>35</v>
      </c>
      <c r="AN2027" s="78">
        <f t="shared" si="634"/>
        <v>0</v>
      </c>
      <c r="AO2027" s="2">
        <f t="shared" si="635"/>
        <v>4</v>
      </c>
      <c r="AP2027" s="2" t="str">
        <f t="shared" si="636"/>
        <v>WEEK</v>
      </c>
      <c r="AQ2027" s="2" t="str">
        <f t="shared" si="637"/>
        <v>CTU FLEVOKUST BVWEEK</v>
      </c>
      <c r="AR2027" s="71">
        <f t="shared" si="638"/>
        <v>480</v>
      </c>
      <c r="AS2027" s="71">
        <f>VLOOKUP(AJ2027,Invoicing!A:K,10,FALSE)</f>
        <v>0</v>
      </c>
      <c r="AT2027" s="71">
        <f t="shared" si="639"/>
        <v>480</v>
      </c>
    </row>
    <row r="2028" spans="1:46">
      <c r="A2028" s="37" t="s">
        <v>61</v>
      </c>
      <c r="B2028" s="3" t="s">
        <v>38</v>
      </c>
      <c r="C2028" s="11">
        <v>45591.602777777778</v>
      </c>
      <c r="D2028" s="11">
        <v>45591.625</v>
      </c>
      <c r="E2028" s="11" t="s">
        <v>45</v>
      </c>
      <c r="F2028" s="11" t="s">
        <v>40</v>
      </c>
      <c r="G2028" s="3" t="s">
        <v>2205</v>
      </c>
      <c r="H2028" s="3" t="s">
        <v>41</v>
      </c>
      <c r="I2028" s="11">
        <v>45592.958333333336</v>
      </c>
      <c r="J2028" s="12">
        <v>45600.583333333336</v>
      </c>
      <c r="K2028" s="12">
        <v>45600.583333333336</v>
      </c>
      <c r="L2028" s="12">
        <v>45600.590277777781</v>
      </c>
      <c r="M2028" s="12" t="s">
        <v>115</v>
      </c>
      <c r="N2028" s="3" t="s">
        <v>42</v>
      </c>
      <c r="O2028" s="3">
        <v>0</v>
      </c>
      <c r="P2028" s="1">
        <f t="shared" si="620"/>
        <v>45</v>
      </c>
      <c r="Q2028" s="1">
        <f t="shared" si="621"/>
        <v>11</v>
      </c>
      <c r="R2028" s="72">
        <f t="shared" si="622"/>
        <v>45600.583333333336</v>
      </c>
      <c r="S2028" s="73">
        <f t="shared" si="623"/>
        <v>1.3555555555576575</v>
      </c>
      <c r="T2028" s="74">
        <f>Table2[[#This Row],[ETA A OFRECIMIENTO]]*24</f>
        <v>32.53333333338378</v>
      </c>
      <c r="U2028" s="1" t="str">
        <f t="shared" si="624"/>
        <v>YES</v>
      </c>
      <c r="V2028" s="73">
        <f t="shared" si="625"/>
        <v>7.625</v>
      </c>
      <c r="W2028" s="74">
        <f>Table2[[#This Row],[DEL. AVAILABLE A SLOT]]*24</f>
        <v>183</v>
      </c>
      <c r="X2028" s="1" t="str">
        <f t="shared" si="626"/>
        <v>NO</v>
      </c>
      <c r="Y2028" s="73">
        <f t="shared" si="627"/>
        <v>8.9805555555576575</v>
      </c>
      <c r="Z2028" s="74">
        <f>Table2[[#This Row],[ETA A TIMESLOT]]*24</f>
        <v>215.53333333338378</v>
      </c>
      <c r="AA2028" s="73">
        <f t="shared" si="628"/>
        <v>0</v>
      </c>
      <c r="AB2028" s="73" t="str">
        <f t="shared" si="629"/>
        <v>SI</v>
      </c>
      <c r="AC2028" s="74">
        <f>Table2[[#This Row],[PUNTUALIDAD (H)]]*24</f>
        <v>0</v>
      </c>
      <c r="AD2028" s="73">
        <f t="shared" si="630"/>
        <v>8.9875000000029104</v>
      </c>
      <c r="AE2028" s="74">
        <f>Table2[[#This Row],[ATA TO UNLOADING]]*24</f>
        <v>215.70000000006985</v>
      </c>
      <c r="AF2028" s="74" t="str">
        <f>IF(Table2[[#This Row],[ATA TO UNLOADING 2]]&lt;=48,"YES","NO")</f>
        <v>NO</v>
      </c>
      <c r="AG2028" s="75">
        <f t="shared" si="631"/>
        <v>0.58333333333575865</v>
      </c>
      <c r="AH2028" s="2" t="s">
        <v>42</v>
      </c>
      <c r="AI2028" s="2" t="str">
        <f t="shared" si="632"/>
        <v>TCNU1931723</v>
      </c>
      <c r="AJ2028" s="76" t="str">
        <f t="shared" si="633"/>
        <v>OM TRANSPORT</v>
      </c>
      <c r="AK2028" s="77">
        <f>IF($M2028="TRUCK",VLOOKUP($AQ2028,Invoicing!$A$17:$B$49,MATCH($AK$1,Invoicing!$A$17:$B$17,0),FALSE),VLOOKUP($AQ2028,Invoicing!$N$17:$O$21,MATCH($AK$1,Invoicing!$N$17:$O$17,0),FALSE))</f>
        <v>475</v>
      </c>
      <c r="AL2028" s="78" t="e">
        <f>VLOOKUP($E2028,Invoicing!$A$1:$H$8,MATCH(TRACKER!$N2031,Invoicing!$A$1:$H$1,0),FALSE)</f>
        <v>#N/A</v>
      </c>
      <c r="AM2028" s="78">
        <f>VLOOKUP($E2028,Invoicing!$A$1:$H$8,MATCH(TRACKER!$O$1,Invoicing!$A$1:$H$1,0),FALSE)</f>
        <v>50</v>
      </c>
      <c r="AN2028" s="78">
        <f t="shared" si="634"/>
        <v>0</v>
      </c>
      <c r="AO2028" s="2">
        <f t="shared" si="635"/>
        <v>1</v>
      </c>
      <c r="AP2028" s="2" t="str">
        <f t="shared" si="636"/>
        <v>WEEK</v>
      </c>
      <c r="AQ2028" s="2" t="str">
        <f t="shared" si="637"/>
        <v>OM TRANSPORTWEEK</v>
      </c>
      <c r="AR2028" s="71">
        <f t="shared" si="638"/>
        <v>475</v>
      </c>
      <c r="AS2028" s="71">
        <f>VLOOKUP(AJ2028,Invoicing!A:K,10,FALSE)</f>
        <v>25</v>
      </c>
      <c r="AT2028" s="71">
        <f t="shared" si="639"/>
        <v>500</v>
      </c>
    </row>
    <row r="2029" spans="1:46">
      <c r="A2029" s="37" t="s">
        <v>54</v>
      </c>
      <c r="B2029" s="3" t="s">
        <v>38</v>
      </c>
      <c r="C2029" s="11">
        <v>45594.255555555559</v>
      </c>
      <c r="D2029" s="11">
        <v>45594.208333333336</v>
      </c>
      <c r="E2029" s="11" t="s">
        <v>45</v>
      </c>
      <c r="F2029" s="11" t="s">
        <v>40</v>
      </c>
      <c r="G2029" s="3" t="s">
        <v>2206</v>
      </c>
      <c r="H2029" s="3" t="s">
        <v>2821</v>
      </c>
      <c r="I2029" s="11">
        <v>45595.458333333336</v>
      </c>
      <c r="J2029" s="12">
        <v>45595.75</v>
      </c>
      <c r="K2029" s="12">
        <v>45595.75</v>
      </c>
      <c r="L2029" s="12">
        <v>45595.868055555555</v>
      </c>
      <c r="M2029" s="12" t="s">
        <v>115</v>
      </c>
      <c r="N2029" s="3" t="s">
        <v>42</v>
      </c>
      <c r="O2029" s="3">
        <v>0</v>
      </c>
      <c r="P2029" s="1">
        <f t="shared" si="620"/>
        <v>44</v>
      </c>
      <c r="Q2029" s="1">
        <f t="shared" si="621"/>
        <v>10</v>
      </c>
      <c r="R2029" s="72">
        <f t="shared" si="622"/>
        <v>45595.75</v>
      </c>
      <c r="S2029" s="73">
        <f t="shared" si="623"/>
        <v>1.202777777776646</v>
      </c>
      <c r="T2029" s="74">
        <f>Table2[[#This Row],[ETA A OFRECIMIENTO]]*24</f>
        <v>28.866666666639503</v>
      </c>
      <c r="U2029" s="1" t="str">
        <f t="shared" si="624"/>
        <v>YES</v>
      </c>
      <c r="V2029" s="73">
        <f t="shared" si="625"/>
        <v>0.29166666666424135</v>
      </c>
      <c r="W2029" s="74">
        <f>Table2[[#This Row],[DEL. AVAILABLE A SLOT]]*24</f>
        <v>6.9999999999417923</v>
      </c>
      <c r="X2029" s="1" t="str">
        <f t="shared" si="626"/>
        <v>SI</v>
      </c>
      <c r="Y2029" s="73">
        <f t="shared" si="627"/>
        <v>1.4944444444408873</v>
      </c>
      <c r="Z2029" s="74">
        <f>Table2[[#This Row],[ETA A TIMESLOT]]*24</f>
        <v>35.866666666581295</v>
      </c>
      <c r="AA2029" s="73">
        <f t="shared" si="628"/>
        <v>0</v>
      </c>
      <c r="AB2029" s="73" t="str">
        <f t="shared" si="629"/>
        <v>SI</v>
      </c>
      <c r="AC2029" s="74">
        <f>Table2[[#This Row],[PUNTUALIDAD (H)]]*24</f>
        <v>0</v>
      </c>
      <c r="AD2029" s="73">
        <f t="shared" si="630"/>
        <v>1.6124999999956344</v>
      </c>
      <c r="AE2029" s="74">
        <f>Table2[[#This Row],[ATA TO UNLOADING]]*24</f>
        <v>38.699999999895226</v>
      </c>
      <c r="AF2029" s="74" t="str">
        <f>IF(Table2[[#This Row],[ATA TO UNLOADING 2]]&lt;=48,"YES","NO")</f>
        <v>YES</v>
      </c>
      <c r="AG2029" s="75">
        <f t="shared" si="631"/>
        <v>0.75</v>
      </c>
      <c r="AH2029" s="2" t="s">
        <v>42</v>
      </c>
      <c r="AI2029" s="2" t="str">
        <f t="shared" si="632"/>
        <v>MRKU0736844</v>
      </c>
      <c r="AJ2029" s="76" t="str">
        <f t="shared" si="633"/>
        <v>OM TRANSPORT</v>
      </c>
      <c r="AK2029" s="77">
        <f>IF($M2029="TRUCK",VLOOKUP($AQ2029,Invoicing!$A$17:$B$49,MATCH($AK$1,Invoicing!$A$17:$B$17,0),FALSE),VLOOKUP($AQ2029,Invoicing!$N$17:$O$21,MATCH($AK$1,Invoicing!$N$17:$O$17,0),FALSE))</f>
        <v>475</v>
      </c>
      <c r="AL2029" s="78" t="e">
        <f>VLOOKUP($E2029,Invoicing!$A$1:$H$8,MATCH(TRACKER!$N2032,Invoicing!$A$1:$H$1,0),FALSE)</f>
        <v>#N/A</v>
      </c>
      <c r="AM2029" s="78">
        <f>VLOOKUP($E2029,Invoicing!$A$1:$H$8,MATCH(TRACKER!$O$1,Invoicing!$A$1:$H$1,0),FALSE)</f>
        <v>50</v>
      </c>
      <c r="AN2029" s="78">
        <f t="shared" si="634"/>
        <v>0</v>
      </c>
      <c r="AO2029" s="2">
        <f t="shared" si="635"/>
        <v>3</v>
      </c>
      <c r="AP2029" s="2" t="str">
        <f t="shared" si="636"/>
        <v>WEEK</v>
      </c>
      <c r="AQ2029" s="2" t="str">
        <f t="shared" si="637"/>
        <v>OM TRANSPORTWEEK</v>
      </c>
      <c r="AR2029" s="71">
        <f t="shared" si="638"/>
        <v>475</v>
      </c>
      <c r="AS2029" s="71">
        <f>VLOOKUP(AJ2029,Invoicing!A:K,10,FALSE)</f>
        <v>25</v>
      </c>
      <c r="AT2029" s="71">
        <f t="shared" si="639"/>
        <v>500</v>
      </c>
    </row>
    <row r="2030" spans="1:46">
      <c r="A2030" s="37" t="s">
        <v>54</v>
      </c>
      <c r="B2030" s="3" t="s">
        <v>38</v>
      </c>
      <c r="C2030" s="11">
        <v>45594.255555555559</v>
      </c>
      <c r="D2030" s="11">
        <v>45594.208333333336</v>
      </c>
      <c r="E2030" s="11" t="s">
        <v>45</v>
      </c>
      <c r="F2030" s="11" t="s">
        <v>40</v>
      </c>
      <c r="G2030" s="3" t="s">
        <v>2207</v>
      </c>
      <c r="H2030" s="3" t="s">
        <v>2821</v>
      </c>
      <c r="I2030" s="11">
        <v>45595.458333333336</v>
      </c>
      <c r="J2030" s="12">
        <v>45595.629166666666</v>
      </c>
      <c r="K2030" s="12">
        <v>45595.791666666664</v>
      </c>
      <c r="L2030" s="12">
        <v>45595.645833333336</v>
      </c>
      <c r="M2030" s="61" t="s">
        <v>115</v>
      </c>
      <c r="N2030" s="3" t="s">
        <v>42</v>
      </c>
      <c r="O2030" s="3">
        <v>0</v>
      </c>
      <c r="P2030" s="1">
        <f t="shared" si="620"/>
        <v>44</v>
      </c>
      <c r="Q2030" s="1">
        <f t="shared" si="621"/>
        <v>10</v>
      </c>
      <c r="R2030" s="72">
        <f t="shared" si="622"/>
        <v>45595.629166666666</v>
      </c>
      <c r="S2030" s="73">
        <f t="shared" si="623"/>
        <v>1.202777777776646</v>
      </c>
      <c r="T2030" s="74">
        <f>Table2[[#This Row],[ETA A OFRECIMIENTO]]*24</f>
        <v>28.866666666639503</v>
      </c>
      <c r="U2030" s="1" t="str">
        <f t="shared" si="624"/>
        <v>YES</v>
      </c>
      <c r="V2030" s="73">
        <f t="shared" si="625"/>
        <v>0.33333333332848269</v>
      </c>
      <c r="W2030" s="74">
        <f>Table2[[#This Row],[DEL. AVAILABLE A SLOT]]*24</f>
        <v>7.9999999998835847</v>
      </c>
      <c r="X2030" s="1" t="str">
        <f t="shared" si="626"/>
        <v>SI</v>
      </c>
      <c r="Y2030" s="73">
        <f t="shared" si="627"/>
        <v>1.5361111111051287</v>
      </c>
      <c r="Z2030" s="74">
        <f>Table2[[#This Row],[ETA A TIMESLOT]]*24</f>
        <v>36.866666666523088</v>
      </c>
      <c r="AA2030" s="73">
        <f t="shared" si="628"/>
        <v>0</v>
      </c>
      <c r="AB2030" s="73" t="str">
        <f t="shared" si="629"/>
        <v>SI</v>
      </c>
      <c r="AC2030" s="74">
        <f>Table2[[#This Row],[PUNTUALIDAD (H)]]*24</f>
        <v>0</v>
      </c>
      <c r="AD2030" s="73">
        <f t="shared" si="630"/>
        <v>1.390277777776646</v>
      </c>
      <c r="AE2030" s="74">
        <f>Table2[[#This Row],[ATA TO UNLOADING]]*24</f>
        <v>33.366666666639503</v>
      </c>
      <c r="AF2030" s="74" t="str">
        <f>IF(Table2[[#This Row],[ATA TO UNLOADING 2]]&lt;=48,"YES","NO")</f>
        <v>YES</v>
      </c>
      <c r="AG2030" s="75">
        <f t="shared" si="631"/>
        <v>0.79166666666424135</v>
      </c>
      <c r="AH2030" s="2" t="s">
        <v>42</v>
      </c>
      <c r="AI2030" s="2" t="str">
        <f t="shared" si="632"/>
        <v>MRKU4261460</v>
      </c>
      <c r="AJ2030" s="76" t="str">
        <f t="shared" si="633"/>
        <v>OM TRANSPORT</v>
      </c>
      <c r="AK2030" s="77">
        <f>IF($M2030="TRUCK",VLOOKUP($AQ2030,Invoicing!$A$17:$B$49,MATCH($AK$1,Invoicing!$A$17:$B$17,0),FALSE),VLOOKUP($AQ2030,Invoicing!$N$17:$O$21,MATCH($AK$1,Invoicing!$N$17:$O$17,0),FALSE))</f>
        <v>475</v>
      </c>
      <c r="AL2030" s="78" t="e">
        <f>VLOOKUP($E2030,Invoicing!$A$1:$H$8,MATCH(TRACKER!$N2033,Invoicing!$A$1:$H$1,0),FALSE)</f>
        <v>#N/A</v>
      </c>
      <c r="AM2030" s="78">
        <f>VLOOKUP($E2030,Invoicing!$A$1:$H$8,MATCH(TRACKER!$O$1,Invoicing!$A$1:$H$1,0),FALSE)</f>
        <v>50</v>
      </c>
      <c r="AN2030" s="78">
        <f t="shared" si="634"/>
        <v>0</v>
      </c>
      <c r="AO2030" s="2">
        <f t="shared" si="635"/>
        <v>3</v>
      </c>
      <c r="AP2030" s="2" t="str">
        <f t="shared" si="636"/>
        <v>WEEK</v>
      </c>
      <c r="AQ2030" s="2" t="str">
        <f t="shared" si="637"/>
        <v>OM TRANSPORTWEEK</v>
      </c>
      <c r="AR2030" s="71">
        <f t="shared" si="638"/>
        <v>475</v>
      </c>
      <c r="AS2030" s="71">
        <f>VLOOKUP(AJ2030,Invoicing!A:K,10,FALSE)</f>
        <v>25</v>
      </c>
      <c r="AT2030" s="71">
        <f t="shared" si="639"/>
        <v>500</v>
      </c>
    </row>
    <row r="2031" spans="1:46">
      <c r="A2031" s="37" t="s">
        <v>54</v>
      </c>
      <c r="B2031" s="3" t="s">
        <v>38</v>
      </c>
      <c r="C2031" s="11">
        <v>45594.255555555559</v>
      </c>
      <c r="D2031" s="11">
        <v>45594.208333333336</v>
      </c>
      <c r="E2031" s="11" t="s">
        <v>45</v>
      </c>
      <c r="F2031" s="11" t="s">
        <v>40</v>
      </c>
      <c r="G2031" s="3" t="s">
        <v>2208</v>
      </c>
      <c r="H2031" s="3" t="s">
        <v>2821</v>
      </c>
      <c r="I2031" s="11">
        <v>45595.458333333336</v>
      </c>
      <c r="J2031" s="12">
        <v>45595.576388888891</v>
      </c>
      <c r="K2031" s="12">
        <v>45595.708333333336</v>
      </c>
      <c r="L2031" s="12">
        <v>45595.611111111109</v>
      </c>
      <c r="M2031" s="12" t="s">
        <v>115</v>
      </c>
      <c r="N2031" s="3" t="s">
        <v>42</v>
      </c>
      <c r="O2031" s="3">
        <v>0</v>
      </c>
      <c r="P2031" s="1">
        <f t="shared" si="620"/>
        <v>44</v>
      </c>
      <c r="Q2031" s="1">
        <f t="shared" si="621"/>
        <v>10</v>
      </c>
      <c r="R2031" s="72">
        <f t="shared" si="622"/>
        <v>45595.576388888891</v>
      </c>
      <c r="S2031" s="73">
        <f t="shared" si="623"/>
        <v>1.202777777776646</v>
      </c>
      <c r="T2031" s="74">
        <f>Table2[[#This Row],[ETA A OFRECIMIENTO]]*24</f>
        <v>28.866666666639503</v>
      </c>
      <c r="U2031" s="1" t="str">
        <f t="shared" si="624"/>
        <v>YES</v>
      </c>
      <c r="V2031" s="73">
        <f t="shared" si="625"/>
        <v>0.25</v>
      </c>
      <c r="W2031" s="74">
        <f>Table2[[#This Row],[DEL. AVAILABLE A SLOT]]*24</f>
        <v>6</v>
      </c>
      <c r="X2031" s="1" t="str">
        <f t="shared" si="626"/>
        <v>SI</v>
      </c>
      <c r="Y2031" s="73">
        <f t="shared" si="627"/>
        <v>1.452777777776646</v>
      </c>
      <c r="Z2031" s="74">
        <f>Table2[[#This Row],[ETA A TIMESLOT]]*24</f>
        <v>34.866666666639503</v>
      </c>
      <c r="AA2031" s="73">
        <f t="shared" si="628"/>
        <v>0</v>
      </c>
      <c r="AB2031" s="73" t="str">
        <f t="shared" si="629"/>
        <v>SI</v>
      </c>
      <c r="AC2031" s="74">
        <f>Table2[[#This Row],[PUNTUALIDAD (H)]]*24</f>
        <v>0</v>
      </c>
      <c r="AD2031" s="73">
        <f t="shared" si="630"/>
        <v>1.3555555555503815</v>
      </c>
      <c r="AE2031" s="74">
        <f>Table2[[#This Row],[ATA TO UNLOADING]]*24</f>
        <v>32.533333333209157</v>
      </c>
      <c r="AF2031" s="74" t="str">
        <f>IF(Table2[[#This Row],[ATA TO UNLOADING 2]]&lt;=48,"YES","NO")</f>
        <v>YES</v>
      </c>
      <c r="AG2031" s="75">
        <f t="shared" si="631"/>
        <v>0.70833333333575865</v>
      </c>
      <c r="AH2031" s="2" t="s">
        <v>42</v>
      </c>
      <c r="AI2031" s="2" t="str">
        <f t="shared" si="632"/>
        <v>CAAU6677106</v>
      </c>
      <c r="AJ2031" s="76" t="str">
        <f t="shared" si="633"/>
        <v>OM TRANSPORT</v>
      </c>
      <c r="AK2031" s="77">
        <f>IF($M2031="TRUCK",VLOOKUP($AQ2031,Invoicing!$A$17:$B$49,MATCH($AK$1,Invoicing!$A$17:$B$17,0),FALSE),VLOOKUP($AQ2031,Invoicing!$N$17:$O$21,MATCH($AK$1,Invoicing!$N$17:$O$17,0),FALSE))</f>
        <v>475</v>
      </c>
      <c r="AL2031" s="78" t="e">
        <f>VLOOKUP($E2031,Invoicing!$A$1:$H$8,MATCH(TRACKER!$N2034,Invoicing!$A$1:$H$1,0),FALSE)</f>
        <v>#N/A</v>
      </c>
      <c r="AM2031" s="78">
        <f>VLOOKUP($E2031,Invoicing!$A$1:$H$8,MATCH(TRACKER!$O$1,Invoicing!$A$1:$H$1,0),FALSE)</f>
        <v>50</v>
      </c>
      <c r="AN2031" s="78">
        <f t="shared" si="634"/>
        <v>0</v>
      </c>
      <c r="AO2031" s="2">
        <f t="shared" si="635"/>
        <v>3</v>
      </c>
      <c r="AP2031" s="2" t="str">
        <f t="shared" si="636"/>
        <v>WEEK</v>
      </c>
      <c r="AQ2031" s="2" t="str">
        <f t="shared" si="637"/>
        <v>OM TRANSPORTWEEK</v>
      </c>
      <c r="AR2031" s="71">
        <f t="shared" si="638"/>
        <v>475</v>
      </c>
      <c r="AS2031" s="71">
        <f>VLOOKUP(AJ2031,Invoicing!A:K,10,FALSE)</f>
        <v>25</v>
      </c>
      <c r="AT2031" s="71">
        <f t="shared" si="639"/>
        <v>500</v>
      </c>
    </row>
    <row r="2032" spans="1:46">
      <c r="A2032" s="37" t="s">
        <v>54</v>
      </c>
      <c r="B2032" s="3" t="s">
        <v>38</v>
      </c>
      <c r="C2032" s="11">
        <v>45594.255555555559</v>
      </c>
      <c r="D2032" s="11">
        <v>45594.208333333336</v>
      </c>
      <c r="E2032" s="11" t="s">
        <v>45</v>
      </c>
      <c r="F2032" s="11" t="s">
        <v>40</v>
      </c>
      <c r="G2032" s="3" t="s">
        <v>2209</v>
      </c>
      <c r="H2032" s="3" t="s">
        <v>2821</v>
      </c>
      <c r="I2032" s="11">
        <v>45595.458333333336</v>
      </c>
      <c r="J2032" s="12">
        <v>45596.662499999999</v>
      </c>
      <c r="K2032" s="12">
        <v>45596.666666666664</v>
      </c>
      <c r="L2032" s="12">
        <v>45596.729166666664</v>
      </c>
      <c r="M2032" s="12" t="s">
        <v>115</v>
      </c>
      <c r="N2032" s="3" t="s">
        <v>42</v>
      </c>
      <c r="O2032" s="3">
        <v>0</v>
      </c>
      <c r="P2032" s="1">
        <f t="shared" si="620"/>
        <v>44</v>
      </c>
      <c r="Q2032" s="1">
        <f t="shared" si="621"/>
        <v>10</v>
      </c>
      <c r="R2032" s="72">
        <f t="shared" si="622"/>
        <v>45596.662499999999</v>
      </c>
      <c r="S2032" s="73">
        <f t="shared" si="623"/>
        <v>1.202777777776646</v>
      </c>
      <c r="T2032" s="74">
        <f>Table2[[#This Row],[ETA A OFRECIMIENTO]]*24</f>
        <v>28.866666666639503</v>
      </c>
      <c r="U2032" s="1" t="str">
        <f t="shared" si="624"/>
        <v>YES</v>
      </c>
      <c r="V2032" s="73">
        <f t="shared" si="625"/>
        <v>1.2083333333284827</v>
      </c>
      <c r="W2032" s="74">
        <f>Table2[[#This Row],[DEL. AVAILABLE A SLOT]]*24</f>
        <v>28.999999999883585</v>
      </c>
      <c r="X2032" s="1" t="str">
        <f t="shared" si="626"/>
        <v>NO</v>
      </c>
      <c r="Y2032" s="73">
        <f t="shared" si="627"/>
        <v>2.4111111111051287</v>
      </c>
      <c r="Z2032" s="74">
        <f>Table2[[#This Row],[ETA A TIMESLOT]]*24</f>
        <v>57.866666666523088</v>
      </c>
      <c r="AA2032" s="73">
        <f t="shared" si="628"/>
        <v>0</v>
      </c>
      <c r="AB2032" s="73" t="str">
        <f t="shared" si="629"/>
        <v>SI</v>
      </c>
      <c r="AC2032" s="74">
        <f>Table2[[#This Row],[PUNTUALIDAD (H)]]*24</f>
        <v>0</v>
      </c>
      <c r="AD2032" s="73">
        <f t="shared" si="630"/>
        <v>2.4736111111051287</v>
      </c>
      <c r="AE2032" s="74">
        <f>Table2[[#This Row],[ATA TO UNLOADING]]*24</f>
        <v>59.366666666523088</v>
      </c>
      <c r="AF2032" s="74" t="str">
        <f>IF(Table2[[#This Row],[ATA TO UNLOADING 2]]&lt;=48,"YES","NO")</f>
        <v>NO</v>
      </c>
      <c r="AG2032" s="75">
        <f t="shared" si="631"/>
        <v>0.66666666666424135</v>
      </c>
      <c r="AH2032" s="2" t="s">
        <v>42</v>
      </c>
      <c r="AI2032" s="2" t="str">
        <f t="shared" si="632"/>
        <v>MAEU9167110</v>
      </c>
      <c r="AJ2032" s="76" t="str">
        <f t="shared" si="633"/>
        <v>OM TRANSPORT</v>
      </c>
      <c r="AK2032" s="77">
        <f>IF($M2032="TRUCK",VLOOKUP($AQ2032,Invoicing!$A$17:$B$49,MATCH($AK$1,Invoicing!$A$17:$B$17,0),FALSE),VLOOKUP($AQ2032,Invoicing!$N$17:$O$21,MATCH($AK$1,Invoicing!$N$17:$O$17,0),FALSE))</f>
        <v>475</v>
      </c>
      <c r="AL2032" s="78" t="e">
        <f>VLOOKUP($E2032,Invoicing!$A$1:$H$8,MATCH(TRACKER!$N2035,Invoicing!$A$1:$H$1,0),FALSE)</f>
        <v>#N/A</v>
      </c>
      <c r="AM2032" s="78">
        <f>VLOOKUP($E2032,Invoicing!$A$1:$H$8,MATCH(TRACKER!$O$1,Invoicing!$A$1:$H$1,0),FALSE)</f>
        <v>50</v>
      </c>
      <c r="AN2032" s="78">
        <f t="shared" si="634"/>
        <v>0</v>
      </c>
      <c r="AO2032" s="2">
        <f t="shared" si="635"/>
        <v>4</v>
      </c>
      <c r="AP2032" s="2" t="str">
        <f t="shared" si="636"/>
        <v>WEEK</v>
      </c>
      <c r="AQ2032" s="2" t="str">
        <f t="shared" si="637"/>
        <v>OM TRANSPORTWEEK</v>
      </c>
      <c r="AR2032" s="71">
        <f t="shared" si="638"/>
        <v>475</v>
      </c>
      <c r="AS2032" s="71">
        <f>VLOOKUP(AJ2032,Invoicing!A:K,10,FALSE)</f>
        <v>25</v>
      </c>
      <c r="AT2032" s="71">
        <f t="shared" si="639"/>
        <v>500</v>
      </c>
    </row>
    <row r="2033" spans="1:47">
      <c r="A2033" s="37" t="s">
        <v>54</v>
      </c>
      <c r="B2033" s="3" t="s">
        <v>38</v>
      </c>
      <c r="C2033" s="11">
        <v>45594.255555555559</v>
      </c>
      <c r="D2033" s="11">
        <v>45594.208333333336</v>
      </c>
      <c r="E2033" s="11" t="s">
        <v>45</v>
      </c>
      <c r="F2033" s="11" t="s">
        <v>40</v>
      </c>
      <c r="G2033" s="3" t="s">
        <v>2210</v>
      </c>
      <c r="H2033" s="3" t="s">
        <v>2821</v>
      </c>
      <c r="I2033" s="11">
        <v>45595.458333333336</v>
      </c>
      <c r="J2033" s="12">
        <v>45595.509027777778</v>
      </c>
      <c r="K2033" s="12">
        <v>45595.5</v>
      </c>
      <c r="L2033" s="12">
        <v>45595.541666666664</v>
      </c>
      <c r="M2033" s="12" t="s">
        <v>115</v>
      </c>
      <c r="N2033" s="3" t="s">
        <v>42</v>
      </c>
      <c r="O2033" s="3">
        <v>0</v>
      </c>
      <c r="P2033" s="1">
        <f t="shared" si="620"/>
        <v>44</v>
      </c>
      <c r="Q2033" s="1">
        <f t="shared" si="621"/>
        <v>10</v>
      </c>
      <c r="R2033" s="72">
        <f t="shared" si="622"/>
        <v>45595.509027777778</v>
      </c>
      <c r="S2033" s="73">
        <f t="shared" si="623"/>
        <v>1.202777777776646</v>
      </c>
      <c r="T2033" s="74">
        <f>Table2[[#This Row],[ETA A OFRECIMIENTO]]*24</f>
        <v>28.866666666639503</v>
      </c>
      <c r="U2033" s="1" t="str">
        <f t="shared" si="624"/>
        <v>YES</v>
      </c>
      <c r="V2033" s="73">
        <f t="shared" si="625"/>
        <v>4.1666666664241347E-2</v>
      </c>
      <c r="W2033" s="74">
        <f>Table2[[#This Row],[DEL. AVAILABLE A SLOT]]*24</f>
        <v>0.99999999994179234</v>
      </c>
      <c r="X2033" s="1" t="str">
        <f t="shared" si="626"/>
        <v>SI</v>
      </c>
      <c r="Y2033" s="73">
        <f t="shared" si="627"/>
        <v>1.2444444444408873</v>
      </c>
      <c r="Z2033" s="74">
        <f>Table2[[#This Row],[ETA A TIMESLOT]]*24</f>
        <v>29.866666666581295</v>
      </c>
      <c r="AA2033" s="73">
        <f t="shared" si="628"/>
        <v>9.0277777781011537E-3</v>
      </c>
      <c r="AB2033" s="73" t="str">
        <f t="shared" si="629"/>
        <v>SI</v>
      </c>
      <c r="AC2033" s="74">
        <f>Table2[[#This Row],[PUNTUALIDAD (H)]]*24</f>
        <v>0.21666666667442769</v>
      </c>
      <c r="AD2033" s="73">
        <f t="shared" si="630"/>
        <v>1.2861111111051287</v>
      </c>
      <c r="AE2033" s="74">
        <f>Table2[[#This Row],[ATA TO UNLOADING]]*24</f>
        <v>30.866666666523088</v>
      </c>
      <c r="AF2033" s="74" t="str">
        <f>IF(Table2[[#This Row],[ATA TO UNLOADING 2]]&lt;=48,"YES","NO")</f>
        <v>YES</v>
      </c>
      <c r="AG2033" s="75">
        <f t="shared" si="631"/>
        <v>0.5</v>
      </c>
      <c r="AH2033" s="2" t="s">
        <v>42</v>
      </c>
      <c r="AI2033" s="2" t="str">
        <f t="shared" si="632"/>
        <v>MAEU9284707</v>
      </c>
      <c r="AJ2033" s="76" t="str">
        <f t="shared" si="633"/>
        <v>OM TRANSPORT</v>
      </c>
      <c r="AK2033" s="77">
        <f>IF($M2033="TRUCK",VLOOKUP($AQ2033,Invoicing!$A$17:$B$49,MATCH($AK$1,Invoicing!$A$17:$B$17,0),FALSE),VLOOKUP($AQ2033,Invoicing!$N$17:$O$21,MATCH($AK$1,Invoicing!$N$17:$O$17,0),FALSE))</f>
        <v>475</v>
      </c>
      <c r="AL2033" s="78" t="e">
        <f>VLOOKUP($E2033,Invoicing!$A$1:$H$8,MATCH(TRACKER!$N2036,Invoicing!$A$1:$H$1,0),FALSE)</f>
        <v>#N/A</v>
      </c>
      <c r="AM2033" s="78">
        <f>VLOOKUP($E2033,Invoicing!$A$1:$H$8,MATCH(TRACKER!$O$1,Invoicing!$A$1:$H$1,0),FALSE)</f>
        <v>50</v>
      </c>
      <c r="AN2033" s="78">
        <f t="shared" si="634"/>
        <v>0</v>
      </c>
      <c r="AO2033" s="2">
        <f t="shared" si="635"/>
        <v>3</v>
      </c>
      <c r="AP2033" s="2" t="str">
        <f t="shared" si="636"/>
        <v>WEEK</v>
      </c>
      <c r="AQ2033" s="2" t="str">
        <f t="shared" si="637"/>
        <v>OM TRANSPORTWEEK</v>
      </c>
      <c r="AR2033" s="71">
        <f t="shared" si="638"/>
        <v>475</v>
      </c>
      <c r="AS2033" s="71">
        <f>VLOOKUP(AJ2033,Invoicing!A:K,10,FALSE)</f>
        <v>25</v>
      </c>
      <c r="AT2033" s="71">
        <f t="shared" si="639"/>
        <v>500</v>
      </c>
    </row>
    <row r="2034" spans="1:47">
      <c r="A2034" s="37" t="s">
        <v>54</v>
      </c>
      <c r="B2034" s="3" t="s">
        <v>38</v>
      </c>
      <c r="C2034" s="11">
        <v>45594.255555555559</v>
      </c>
      <c r="D2034" s="11">
        <v>45594.208333333336</v>
      </c>
      <c r="E2034" s="11" t="s">
        <v>45</v>
      </c>
      <c r="F2034" s="11" t="s">
        <v>40</v>
      </c>
      <c r="G2034" s="3" t="s">
        <v>2211</v>
      </c>
      <c r="H2034" s="3" t="s">
        <v>2821</v>
      </c>
      <c r="I2034" s="11">
        <v>45595.458333333336</v>
      </c>
      <c r="J2034" s="12">
        <v>45595.461111111108</v>
      </c>
      <c r="K2034" s="12">
        <v>45595.458333333336</v>
      </c>
      <c r="L2034" s="12">
        <v>45595.530555555553</v>
      </c>
      <c r="M2034" s="12" t="s">
        <v>115</v>
      </c>
      <c r="N2034" s="3" t="s">
        <v>42</v>
      </c>
      <c r="O2034" s="3">
        <v>0</v>
      </c>
      <c r="P2034" s="1">
        <f t="shared" si="620"/>
        <v>44</v>
      </c>
      <c r="Q2034" s="1">
        <f t="shared" si="621"/>
        <v>10</v>
      </c>
      <c r="R2034" s="72">
        <f t="shared" si="622"/>
        <v>45595.461111111108</v>
      </c>
      <c r="S2034" s="73">
        <f t="shared" si="623"/>
        <v>1.202777777776646</v>
      </c>
      <c r="T2034" s="74">
        <f>Table2[[#This Row],[ETA A OFRECIMIENTO]]*24</f>
        <v>28.866666666639503</v>
      </c>
      <c r="U2034" s="1" t="str">
        <f t="shared" si="624"/>
        <v>YES</v>
      </c>
      <c r="V2034" s="73">
        <f t="shared" si="625"/>
        <v>0</v>
      </c>
      <c r="W2034" s="74">
        <f>Table2[[#This Row],[DEL. AVAILABLE A SLOT]]*24</f>
        <v>0</v>
      </c>
      <c r="X2034" s="1" t="str">
        <f t="shared" si="626"/>
        <v>SI</v>
      </c>
      <c r="Y2034" s="73">
        <f t="shared" si="627"/>
        <v>1.202777777776646</v>
      </c>
      <c r="Z2034" s="74">
        <f>Table2[[#This Row],[ETA A TIMESLOT]]*24</f>
        <v>28.866666666639503</v>
      </c>
      <c r="AA2034" s="73">
        <f t="shared" si="628"/>
        <v>2.7777777722803876E-3</v>
      </c>
      <c r="AB2034" s="73" t="str">
        <f t="shared" si="629"/>
        <v>SI</v>
      </c>
      <c r="AC2034" s="74">
        <f>Table2[[#This Row],[PUNTUALIDAD (H)]]*24</f>
        <v>6.6666666534729302E-2</v>
      </c>
      <c r="AD2034" s="73">
        <f t="shared" si="630"/>
        <v>1.2749999999941792</v>
      </c>
      <c r="AE2034" s="74">
        <f>Table2[[#This Row],[ATA TO UNLOADING]]*24</f>
        <v>30.599999999860302</v>
      </c>
      <c r="AF2034" s="74" t="str">
        <f>IF(Table2[[#This Row],[ATA TO UNLOADING 2]]&lt;=48,"YES","NO")</f>
        <v>YES</v>
      </c>
      <c r="AG2034" s="75">
        <f t="shared" si="631"/>
        <v>0.45833333333575865</v>
      </c>
      <c r="AH2034" s="2" t="s">
        <v>42</v>
      </c>
      <c r="AI2034" s="2" t="str">
        <f t="shared" si="632"/>
        <v>MSKU4651921</v>
      </c>
      <c r="AJ2034" s="76" t="str">
        <f t="shared" si="633"/>
        <v>OM TRANSPORT</v>
      </c>
      <c r="AK2034" s="77">
        <f>IF($M2034="TRUCK",VLOOKUP($AQ2034,Invoicing!$A$17:$B$49,MATCH($AK$1,Invoicing!$A$17:$B$17,0),FALSE),VLOOKUP($AQ2034,Invoicing!$N$17:$O$21,MATCH($AK$1,Invoicing!$N$17:$O$17,0),FALSE))</f>
        <v>475</v>
      </c>
      <c r="AL2034" s="78" t="e">
        <f>VLOOKUP($E2034,Invoicing!$A$1:$H$8,MATCH(TRACKER!$N2037,Invoicing!$A$1:$H$1,0),FALSE)</f>
        <v>#N/A</v>
      </c>
      <c r="AM2034" s="78">
        <f>VLOOKUP($E2034,Invoicing!$A$1:$H$8,MATCH(TRACKER!$O$1,Invoicing!$A$1:$H$1,0),FALSE)</f>
        <v>50</v>
      </c>
      <c r="AN2034" s="78">
        <f t="shared" si="634"/>
        <v>0</v>
      </c>
      <c r="AO2034" s="2">
        <f t="shared" si="635"/>
        <v>3</v>
      </c>
      <c r="AP2034" s="2" t="str">
        <f t="shared" si="636"/>
        <v>WEEK</v>
      </c>
      <c r="AQ2034" s="2" t="str">
        <f t="shared" si="637"/>
        <v>OM TRANSPORTWEEK</v>
      </c>
      <c r="AR2034" s="71">
        <f t="shared" si="638"/>
        <v>475</v>
      </c>
      <c r="AS2034" s="71">
        <f>VLOOKUP(AJ2034,Invoicing!A:K,10,FALSE)</f>
        <v>25</v>
      </c>
      <c r="AT2034" s="71">
        <f t="shared" si="639"/>
        <v>500</v>
      </c>
    </row>
    <row r="2035" spans="1:47">
      <c r="A2035" s="37" t="s">
        <v>65</v>
      </c>
      <c r="B2035" s="3" t="s">
        <v>38</v>
      </c>
      <c r="C2035" s="11">
        <v>45598.3</v>
      </c>
      <c r="D2035" s="11">
        <v>45598.291666666664</v>
      </c>
      <c r="E2035" s="11" t="s">
        <v>49</v>
      </c>
      <c r="F2035" s="11" t="s">
        <v>40</v>
      </c>
      <c r="G2035" s="3" t="s">
        <v>2212</v>
      </c>
      <c r="H2035" s="3" t="s">
        <v>46</v>
      </c>
      <c r="I2035" s="11">
        <v>45599.708333333336</v>
      </c>
      <c r="J2035" s="12">
        <v>45604.77847222222</v>
      </c>
      <c r="K2035" s="12">
        <v>45604.833333333336</v>
      </c>
      <c r="L2035" s="12">
        <v>45604.815972222219</v>
      </c>
      <c r="M2035" s="12" t="s">
        <v>12</v>
      </c>
      <c r="N2035" s="3" t="s">
        <v>42</v>
      </c>
      <c r="O2035" s="3">
        <v>0</v>
      </c>
      <c r="P2035" s="1">
        <f t="shared" si="620"/>
        <v>45</v>
      </c>
      <c r="Q2035" s="1">
        <f t="shared" si="621"/>
        <v>11</v>
      </c>
      <c r="R2035" s="72">
        <f t="shared" si="622"/>
        <v>45604.77847222222</v>
      </c>
      <c r="S2035" s="73">
        <f t="shared" si="623"/>
        <v>1.4083333333328483</v>
      </c>
      <c r="T2035" s="74">
        <f>Table2[[#This Row],[ETA A OFRECIMIENTO]]*24</f>
        <v>33.799999999988358</v>
      </c>
      <c r="U2035" s="1" t="str">
        <f t="shared" si="624"/>
        <v>YES</v>
      </c>
      <c r="V2035" s="73">
        <f t="shared" si="625"/>
        <v>5.125</v>
      </c>
      <c r="W2035" s="74">
        <f>Table2[[#This Row],[DEL. AVAILABLE A SLOT]]*24</f>
        <v>123</v>
      </c>
      <c r="X2035" s="1" t="str">
        <f t="shared" si="626"/>
        <v>NO</v>
      </c>
      <c r="Y2035" s="73">
        <f t="shared" si="627"/>
        <v>6.5333333333328483</v>
      </c>
      <c r="Z2035" s="74">
        <f>Table2[[#This Row],[ETA A TIMESLOT]]*24</f>
        <v>156.79999999998836</v>
      </c>
      <c r="AA2035" s="73">
        <f t="shared" si="628"/>
        <v>0</v>
      </c>
      <c r="AB2035" s="73" t="str">
        <f t="shared" si="629"/>
        <v>SI</v>
      </c>
      <c r="AC2035" s="74">
        <f>Table2[[#This Row],[PUNTUALIDAD (H)]]*24</f>
        <v>0</v>
      </c>
      <c r="AD2035" s="73">
        <f t="shared" si="630"/>
        <v>6.5159722222160781</v>
      </c>
      <c r="AE2035" s="74">
        <f>Table2[[#This Row],[ATA TO UNLOADING]]*24</f>
        <v>156.38333333318587</v>
      </c>
      <c r="AF2035" s="74" t="str">
        <f>IF(Table2[[#This Row],[ATA TO UNLOADING 2]]&lt;=48,"YES","NO")</f>
        <v>NO</v>
      </c>
      <c r="AG2035" s="75">
        <f t="shared" si="631"/>
        <v>0.83333333333575865</v>
      </c>
      <c r="AH2035" s="2" t="s">
        <v>24</v>
      </c>
      <c r="AI2035" s="2" t="str">
        <f t="shared" si="632"/>
        <v>MRSU5195581</v>
      </c>
      <c r="AJ2035" s="76" t="str">
        <f t="shared" si="633"/>
        <v>CTU FLEVOKUST BV</v>
      </c>
      <c r="AK2035" s="77">
        <f>IF($M2035="TRUCK",VLOOKUP($AQ2035,Invoicing!$A$17:$B$49,MATCH($AK$1,Invoicing!$A$17:$B$17,0),FALSE),VLOOKUP($AQ2035,Invoicing!$N$17:$O$21,MATCH($AK$1,Invoicing!$N$17:$O$17,0),FALSE))</f>
        <v>380</v>
      </c>
      <c r="AL2035" s="78" t="e">
        <f>VLOOKUP($E2035,Invoicing!$A$1:$H$8,MATCH(TRACKER!$N2038,Invoicing!$A$1:$H$1,0),FALSE)</f>
        <v>#N/A</v>
      </c>
      <c r="AM2035" s="78">
        <v>35</v>
      </c>
      <c r="AN2035" s="78">
        <f t="shared" si="634"/>
        <v>0</v>
      </c>
      <c r="AO2035" s="2">
        <f t="shared" si="635"/>
        <v>5</v>
      </c>
      <c r="AP2035" s="2" t="str">
        <f t="shared" si="636"/>
        <v>NIGHT</v>
      </c>
      <c r="AQ2035" s="2" t="str">
        <f t="shared" si="637"/>
        <v>CTU FLEVOKUST BVNIGHT</v>
      </c>
      <c r="AR2035" s="71">
        <f t="shared" si="638"/>
        <v>380</v>
      </c>
      <c r="AS2035" s="71">
        <f>VLOOKUP(AJ2035,Invoicing!A:K,10,FALSE)</f>
        <v>0</v>
      </c>
      <c r="AT2035" s="71">
        <f t="shared" si="639"/>
        <v>380</v>
      </c>
    </row>
    <row r="2036" spans="1:47">
      <c r="A2036" s="37" t="s">
        <v>65</v>
      </c>
      <c r="B2036" s="3" t="s">
        <v>38</v>
      </c>
      <c r="C2036" s="11">
        <v>45598.3</v>
      </c>
      <c r="D2036" s="11">
        <v>45598.291666666664</v>
      </c>
      <c r="E2036" s="11" t="s">
        <v>45</v>
      </c>
      <c r="F2036" s="11" t="s">
        <v>40</v>
      </c>
      <c r="G2036" s="3" t="s">
        <v>2213</v>
      </c>
      <c r="H2036" s="3" t="s">
        <v>41</v>
      </c>
      <c r="I2036" s="11">
        <v>45599.708333333336</v>
      </c>
      <c r="J2036" s="12">
        <v>45599.966666666667</v>
      </c>
      <c r="K2036" s="12">
        <v>45600.083333333336</v>
      </c>
      <c r="L2036" s="12">
        <v>45600.059027777781</v>
      </c>
      <c r="M2036" s="12" t="s">
        <v>115</v>
      </c>
      <c r="N2036" s="3" t="s">
        <v>42</v>
      </c>
      <c r="O2036" s="3">
        <v>0</v>
      </c>
      <c r="P2036" s="1">
        <f t="shared" si="620"/>
        <v>44</v>
      </c>
      <c r="Q2036" s="1">
        <f t="shared" si="621"/>
        <v>11</v>
      </c>
      <c r="R2036" s="72">
        <f t="shared" si="622"/>
        <v>45599.966666666667</v>
      </c>
      <c r="S2036" s="73">
        <f t="shared" si="623"/>
        <v>1.4083333333328483</v>
      </c>
      <c r="T2036" s="74">
        <f>Table2[[#This Row],[ETA A OFRECIMIENTO]]*24</f>
        <v>33.799999999988358</v>
      </c>
      <c r="U2036" s="1" t="str">
        <f t="shared" si="624"/>
        <v>YES</v>
      </c>
      <c r="V2036" s="73">
        <f t="shared" si="625"/>
        <v>0.375</v>
      </c>
      <c r="W2036" s="74">
        <f>Table2[[#This Row],[DEL. AVAILABLE A SLOT]]*24</f>
        <v>9</v>
      </c>
      <c r="X2036" s="1" t="str">
        <f t="shared" si="626"/>
        <v>SI</v>
      </c>
      <c r="Y2036" s="73">
        <f t="shared" si="627"/>
        <v>1.7833333333328483</v>
      </c>
      <c r="Z2036" s="74">
        <f>Table2[[#This Row],[ETA A TIMESLOT]]*24</f>
        <v>42.799999999988358</v>
      </c>
      <c r="AA2036" s="73">
        <f t="shared" si="628"/>
        <v>0</v>
      </c>
      <c r="AB2036" s="73" t="str">
        <f t="shared" si="629"/>
        <v>SI</v>
      </c>
      <c r="AC2036" s="74">
        <f>Table2[[#This Row],[PUNTUALIDAD (H)]]*24</f>
        <v>0</v>
      </c>
      <c r="AD2036" s="73">
        <f t="shared" si="630"/>
        <v>1.7590277777781012</v>
      </c>
      <c r="AE2036" s="74">
        <f>Table2[[#This Row],[ATA TO UNLOADING]]*24</f>
        <v>42.216666666674428</v>
      </c>
      <c r="AF2036" s="74" t="str">
        <f>IF(Table2[[#This Row],[ATA TO UNLOADING 2]]&lt;=48,"YES","NO")</f>
        <v>YES</v>
      </c>
      <c r="AG2036" s="75">
        <f t="shared" si="631"/>
        <v>8.3333333335758653E-2</v>
      </c>
      <c r="AH2036" s="2" t="s">
        <v>24</v>
      </c>
      <c r="AI2036" s="2" t="str">
        <f t="shared" si="632"/>
        <v>CAAU5232965</v>
      </c>
      <c r="AJ2036" s="76" t="str">
        <f t="shared" si="633"/>
        <v>OM TRANSPORT</v>
      </c>
      <c r="AK2036" s="77">
        <f>IF($M2036="TRUCK",VLOOKUP($AQ2036,Invoicing!$A$17:$B$49,MATCH($AK$1,Invoicing!$A$17:$B$17,0),FALSE),VLOOKUP($AQ2036,Invoicing!$N$17:$O$21,MATCH($AK$1,Invoicing!$N$17:$O$17,0),FALSE))</f>
        <v>475</v>
      </c>
      <c r="AL2036" s="78" t="e">
        <f>VLOOKUP($E2036,Invoicing!$A$1:$H$8,MATCH(TRACKER!$N2039,Invoicing!$A$1:$H$1,0),FALSE)</f>
        <v>#N/A</v>
      </c>
      <c r="AM2036" s="78">
        <f>VLOOKUP($E2036,Invoicing!$A$1:$H$8,MATCH(TRACKER!$O$1,Invoicing!$A$1:$H$1,0),FALSE)</f>
        <v>50</v>
      </c>
      <c r="AN2036" s="78">
        <f t="shared" si="634"/>
        <v>0</v>
      </c>
      <c r="AO2036" s="2">
        <f t="shared" si="635"/>
        <v>1</v>
      </c>
      <c r="AP2036" s="2" t="str">
        <f t="shared" si="636"/>
        <v>NIGHT</v>
      </c>
      <c r="AQ2036" s="2" t="str">
        <f t="shared" si="637"/>
        <v>OM TRANSPORTNIGHT</v>
      </c>
      <c r="AR2036" s="71">
        <f t="shared" si="638"/>
        <v>475</v>
      </c>
      <c r="AS2036" s="71">
        <f>VLOOKUP(AJ2036,Invoicing!A:K,10,FALSE)</f>
        <v>25</v>
      </c>
      <c r="AT2036" s="71">
        <f t="shared" si="639"/>
        <v>650</v>
      </c>
      <c r="AU2036" s="55">
        <v>150</v>
      </c>
    </row>
    <row r="2037" spans="1:47">
      <c r="A2037" s="37" t="s">
        <v>65</v>
      </c>
      <c r="B2037" s="3" t="s">
        <v>38</v>
      </c>
      <c r="C2037" s="11">
        <v>45598.3</v>
      </c>
      <c r="D2037" s="11">
        <v>45598.291666666664</v>
      </c>
      <c r="E2037" s="11" t="s">
        <v>49</v>
      </c>
      <c r="F2037" s="11" t="s">
        <v>40</v>
      </c>
      <c r="G2037" s="3" t="s">
        <v>2214</v>
      </c>
      <c r="H2037" s="3" t="s">
        <v>46</v>
      </c>
      <c r="I2037" s="11">
        <v>45599.708333333336</v>
      </c>
      <c r="J2037" s="12">
        <v>45604.607638888891</v>
      </c>
      <c r="K2037" s="12">
        <v>45604.625</v>
      </c>
      <c r="L2037" s="12">
        <v>45604.659722222219</v>
      </c>
      <c r="M2037" s="12" t="s">
        <v>12</v>
      </c>
      <c r="N2037" s="3" t="s">
        <v>42</v>
      </c>
      <c r="O2037" s="3">
        <v>0</v>
      </c>
      <c r="P2037" s="1">
        <f t="shared" si="620"/>
        <v>45</v>
      </c>
      <c r="Q2037" s="1">
        <f t="shared" si="621"/>
        <v>11</v>
      </c>
      <c r="R2037" s="72">
        <f t="shared" si="622"/>
        <v>45604.607638888891</v>
      </c>
      <c r="S2037" s="73">
        <f t="shared" si="623"/>
        <v>1.4083333333328483</v>
      </c>
      <c r="T2037" s="74">
        <f>Table2[[#This Row],[ETA A OFRECIMIENTO]]*24</f>
        <v>33.799999999988358</v>
      </c>
      <c r="U2037" s="1" t="str">
        <f t="shared" si="624"/>
        <v>YES</v>
      </c>
      <c r="V2037" s="73">
        <f t="shared" si="625"/>
        <v>4.9166666666642413</v>
      </c>
      <c r="W2037" s="74">
        <f>Table2[[#This Row],[DEL. AVAILABLE A SLOT]]*24</f>
        <v>117.99999999994179</v>
      </c>
      <c r="X2037" s="1" t="str">
        <f t="shared" si="626"/>
        <v>NO</v>
      </c>
      <c r="Y2037" s="73">
        <f t="shared" si="627"/>
        <v>6.3249999999970896</v>
      </c>
      <c r="Z2037" s="74">
        <f>Table2[[#This Row],[ETA A TIMESLOT]]*24</f>
        <v>151.79999999993015</v>
      </c>
      <c r="AA2037" s="73">
        <f t="shared" si="628"/>
        <v>0</v>
      </c>
      <c r="AB2037" s="73" t="str">
        <f t="shared" si="629"/>
        <v>SI</v>
      </c>
      <c r="AC2037" s="74">
        <f>Table2[[#This Row],[PUNTUALIDAD (H)]]*24</f>
        <v>0</v>
      </c>
      <c r="AD2037" s="73">
        <f t="shared" si="630"/>
        <v>6.3597222222160781</v>
      </c>
      <c r="AE2037" s="74">
        <f>Table2[[#This Row],[ATA TO UNLOADING]]*24</f>
        <v>152.63333333318587</v>
      </c>
      <c r="AF2037" s="74" t="str">
        <f>IF(Table2[[#This Row],[ATA TO UNLOADING 2]]&lt;=48,"YES","NO")</f>
        <v>NO</v>
      </c>
      <c r="AG2037" s="75">
        <f t="shared" si="631"/>
        <v>0.625</v>
      </c>
      <c r="AH2037" s="2" t="s">
        <v>42</v>
      </c>
      <c r="AI2037" s="2" t="str">
        <f t="shared" si="632"/>
        <v>FFAU5506165</v>
      </c>
      <c r="AJ2037" s="76" t="str">
        <f t="shared" si="633"/>
        <v>CTU FLEVOKUST BV</v>
      </c>
      <c r="AK2037" s="77">
        <f>IF($M2037="TRUCK",VLOOKUP($AQ2037,Invoicing!$A$17:$B$49,MATCH($AK$1,Invoicing!$A$17:$B$17,0),FALSE),VLOOKUP($AQ2037,Invoicing!$N$17:$O$21,MATCH($AK$1,Invoicing!$N$17:$O$17,0),FALSE))</f>
        <v>380</v>
      </c>
      <c r="AL2037" s="78" t="e">
        <f>VLOOKUP($E2037,Invoicing!$A$1:$H$8,MATCH(TRACKER!$N2040,Invoicing!$A$1:$H$1,0),FALSE)</f>
        <v>#N/A</v>
      </c>
      <c r="AM2037" s="78">
        <v>35</v>
      </c>
      <c r="AN2037" s="78">
        <f t="shared" si="634"/>
        <v>0</v>
      </c>
      <c r="AO2037" s="2">
        <f t="shared" si="635"/>
        <v>5</v>
      </c>
      <c r="AP2037" s="2" t="str">
        <f t="shared" si="636"/>
        <v>WEEK</v>
      </c>
      <c r="AQ2037" s="2" t="str">
        <f t="shared" si="637"/>
        <v>CTU FLEVOKUST BVWEEK</v>
      </c>
      <c r="AR2037" s="71">
        <f t="shared" si="638"/>
        <v>380</v>
      </c>
      <c r="AS2037" s="71">
        <f>VLOOKUP(AJ2037,Invoicing!A:K,10,FALSE)</f>
        <v>0</v>
      </c>
      <c r="AT2037" s="71">
        <f t="shared" si="639"/>
        <v>380</v>
      </c>
    </row>
    <row r="2038" spans="1:47">
      <c r="A2038" s="37" t="s">
        <v>65</v>
      </c>
      <c r="B2038" s="3" t="s">
        <v>38</v>
      </c>
      <c r="C2038" s="11">
        <v>45598.3</v>
      </c>
      <c r="D2038" s="11">
        <v>45598.291666666664</v>
      </c>
      <c r="E2038" s="11" t="s">
        <v>49</v>
      </c>
      <c r="F2038" s="11" t="s">
        <v>40</v>
      </c>
      <c r="G2038" s="3" t="s">
        <v>2215</v>
      </c>
      <c r="H2038" s="3" t="s">
        <v>46</v>
      </c>
      <c r="I2038" s="11">
        <v>45599.708333333336</v>
      </c>
      <c r="J2038" s="12">
        <v>45604.552083333336</v>
      </c>
      <c r="K2038" s="12">
        <v>45604.541666666664</v>
      </c>
      <c r="L2038" s="12">
        <v>45604.555555555555</v>
      </c>
      <c r="M2038" s="61" t="s">
        <v>12</v>
      </c>
      <c r="N2038" s="3" t="s">
        <v>42</v>
      </c>
      <c r="O2038" s="3">
        <v>0</v>
      </c>
      <c r="P2038" s="1">
        <f t="shared" si="620"/>
        <v>45</v>
      </c>
      <c r="Q2038" s="1">
        <f t="shared" si="621"/>
        <v>11</v>
      </c>
      <c r="R2038" s="72">
        <f t="shared" si="622"/>
        <v>45604.552083333336</v>
      </c>
      <c r="S2038" s="73">
        <f t="shared" si="623"/>
        <v>1.4083333333328483</v>
      </c>
      <c r="T2038" s="74">
        <f>Table2[[#This Row],[ETA A OFRECIMIENTO]]*24</f>
        <v>33.799999999988358</v>
      </c>
      <c r="U2038" s="1" t="str">
        <f t="shared" si="624"/>
        <v>YES</v>
      </c>
      <c r="V2038" s="73">
        <f t="shared" si="625"/>
        <v>4.8333333333284827</v>
      </c>
      <c r="W2038" s="74">
        <f>Table2[[#This Row],[DEL. AVAILABLE A SLOT]]*24</f>
        <v>115.99999999988358</v>
      </c>
      <c r="X2038" s="1" t="str">
        <f t="shared" si="626"/>
        <v>NO</v>
      </c>
      <c r="Y2038" s="73">
        <f t="shared" si="627"/>
        <v>6.241666666661331</v>
      </c>
      <c r="Z2038" s="74">
        <f>Table2[[#This Row],[ETA A TIMESLOT]]*24</f>
        <v>149.79999999987194</v>
      </c>
      <c r="AA2038" s="73">
        <f t="shared" si="628"/>
        <v>1.0416666671517305E-2</v>
      </c>
      <c r="AB2038" s="73" t="str">
        <f t="shared" si="629"/>
        <v>SI</v>
      </c>
      <c r="AC2038" s="74">
        <f>Table2[[#This Row],[PUNTUALIDAD (H)]]*24</f>
        <v>0.25000000011641532</v>
      </c>
      <c r="AD2038" s="73">
        <f t="shared" si="630"/>
        <v>6.2555555555518367</v>
      </c>
      <c r="AE2038" s="74">
        <f>Table2[[#This Row],[ATA TO UNLOADING]]*24</f>
        <v>150.13333333324408</v>
      </c>
      <c r="AF2038" s="74" t="str">
        <f>IF(Table2[[#This Row],[ATA TO UNLOADING 2]]&lt;=48,"YES","NO")</f>
        <v>NO</v>
      </c>
      <c r="AG2038" s="75">
        <f t="shared" si="631"/>
        <v>0.54166666666424135</v>
      </c>
      <c r="AH2038" s="2" t="s">
        <v>42</v>
      </c>
      <c r="AI2038" s="2" t="str">
        <f t="shared" si="632"/>
        <v>TGBU9346793</v>
      </c>
      <c r="AJ2038" s="76" t="str">
        <f t="shared" si="633"/>
        <v>CTU FLEVOKUST BV</v>
      </c>
      <c r="AK2038" s="77">
        <f>IF($M2038="TRUCK",VLOOKUP($AQ2038,Invoicing!$A$17:$B$49,MATCH($AK$1,Invoicing!$A$17:$B$17,0),FALSE),VLOOKUP($AQ2038,Invoicing!$N$17:$O$21,MATCH($AK$1,Invoicing!$N$17:$O$17,0),FALSE))</f>
        <v>380</v>
      </c>
      <c r="AL2038" s="78" t="e">
        <f>VLOOKUP($E2038,Invoicing!$A$1:$H$8,MATCH(TRACKER!$N2041,Invoicing!$A$1:$H$1,0),FALSE)</f>
        <v>#N/A</v>
      </c>
      <c r="AM2038" s="78">
        <v>35</v>
      </c>
      <c r="AN2038" s="78">
        <f t="shared" si="634"/>
        <v>0</v>
      </c>
      <c r="AO2038" s="2">
        <f t="shared" si="635"/>
        <v>5</v>
      </c>
      <c r="AP2038" s="2" t="str">
        <f t="shared" si="636"/>
        <v>WEEK</v>
      </c>
      <c r="AQ2038" s="2" t="str">
        <f t="shared" si="637"/>
        <v>CTU FLEVOKUST BVWEEK</v>
      </c>
      <c r="AR2038" s="71">
        <f t="shared" si="638"/>
        <v>380</v>
      </c>
      <c r="AS2038" s="71">
        <f>VLOOKUP(AJ2038,Invoicing!A:K,10,FALSE)</f>
        <v>0</v>
      </c>
      <c r="AT2038" s="71">
        <f t="shared" si="639"/>
        <v>380</v>
      </c>
    </row>
    <row r="2039" spans="1:47">
      <c r="A2039" s="37" t="s">
        <v>65</v>
      </c>
      <c r="B2039" s="3" t="s">
        <v>38</v>
      </c>
      <c r="C2039" s="11">
        <v>45598.3</v>
      </c>
      <c r="D2039" s="11">
        <v>45598.291666666664</v>
      </c>
      <c r="E2039" s="11" t="s">
        <v>49</v>
      </c>
      <c r="F2039" s="11" t="s">
        <v>40</v>
      </c>
      <c r="G2039" s="3" t="s">
        <v>2216</v>
      </c>
      <c r="H2039" s="3" t="s">
        <v>46</v>
      </c>
      <c r="I2039" s="11">
        <v>45599.708333333336</v>
      </c>
      <c r="J2039" s="12">
        <v>45604.416666666664</v>
      </c>
      <c r="K2039" s="12">
        <v>45604.416666666664</v>
      </c>
      <c r="L2039" s="12">
        <v>45604.427083333336</v>
      </c>
      <c r="M2039" s="12" t="s">
        <v>12</v>
      </c>
      <c r="N2039" s="3" t="s">
        <v>42</v>
      </c>
      <c r="O2039" s="3">
        <v>1</v>
      </c>
      <c r="P2039" s="1">
        <f t="shared" si="620"/>
        <v>45</v>
      </c>
      <c r="Q2039" s="1">
        <f t="shared" si="621"/>
        <v>11</v>
      </c>
      <c r="R2039" s="72">
        <f t="shared" si="622"/>
        <v>45604.416666666664</v>
      </c>
      <c r="S2039" s="73">
        <f t="shared" si="623"/>
        <v>1.4083333333328483</v>
      </c>
      <c r="T2039" s="74">
        <f>Table2[[#This Row],[ETA A OFRECIMIENTO]]*24</f>
        <v>33.799999999988358</v>
      </c>
      <c r="U2039" s="1" t="str">
        <f t="shared" si="624"/>
        <v>YES</v>
      </c>
      <c r="V2039" s="73">
        <f t="shared" si="625"/>
        <v>4.7083333333284827</v>
      </c>
      <c r="W2039" s="74">
        <f>Table2[[#This Row],[DEL. AVAILABLE A SLOT]]*24</f>
        <v>112.99999999988358</v>
      </c>
      <c r="X2039" s="1" t="str">
        <f t="shared" si="626"/>
        <v>NO</v>
      </c>
      <c r="Y2039" s="73">
        <f t="shared" si="627"/>
        <v>6.116666666661331</v>
      </c>
      <c r="Z2039" s="74">
        <f>Table2[[#This Row],[ETA A TIMESLOT]]*24</f>
        <v>146.79999999987194</v>
      </c>
      <c r="AA2039" s="73">
        <f t="shared" si="628"/>
        <v>0</v>
      </c>
      <c r="AB2039" s="73" t="str">
        <f t="shared" si="629"/>
        <v>SI</v>
      </c>
      <c r="AC2039" s="74">
        <f>Table2[[#This Row],[PUNTUALIDAD (H)]]*24</f>
        <v>0</v>
      </c>
      <c r="AD2039" s="73">
        <f t="shared" si="630"/>
        <v>6.1270833333328483</v>
      </c>
      <c r="AE2039" s="74">
        <f>Table2[[#This Row],[ATA TO UNLOADING]]*24</f>
        <v>147.04999999998836</v>
      </c>
      <c r="AF2039" s="74" t="str">
        <f>IF(Table2[[#This Row],[ATA TO UNLOADING 2]]&lt;=48,"YES","NO")</f>
        <v>NO</v>
      </c>
      <c r="AG2039" s="75">
        <f t="shared" si="631"/>
        <v>0.41666666666424135</v>
      </c>
      <c r="AH2039" s="2" t="s">
        <v>42</v>
      </c>
      <c r="AI2039" s="2" t="str">
        <f t="shared" si="632"/>
        <v>MRKU2551710</v>
      </c>
      <c r="AJ2039" s="76" t="str">
        <f t="shared" si="633"/>
        <v>CTU FLEVOKUST BV</v>
      </c>
      <c r="AK2039" s="77">
        <f>IF($M2039="TRUCK",VLOOKUP($AQ2039,Invoicing!$A$17:$B$49,MATCH($AK$1,Invoicing!$A$17:$B$17,0),FALSE),VLOOKUP($AQ2039,Invoicing!$N$17:$O$21,MATCH($AK$1,Invoicing!$N$17:$O$17,0),FALSE))</f>
        <v>380</v>
      </c>
      <c r="AL2039" s="78" t="e">
        <f>VLOOKUP($E2039,Invoicing!$A$1:$H$8,MATCH(TRACKER!$N2042,Invoicing!$A$1:$H$1,0),FALSE)</f>
        <v>#N/A</v>
      </c>
      <c r="AM2039" s="78">
        <v>35</v>
      </c>
      <c r="AN2039" s="78">
        <f t="shared" si="634"/>
        <v>35</v>
      </c>
      <c r="AO2039" s="2">
        <f t="shared" si="635"/>
        <v>5</v>
      </c>
      <c r="AP2039" s="2" t="str">
        <f t="shared" si="636"/>
        <v>WEEK</v>
      </c>
      <c r="AQ2039" s="2" t="str">
        <f t="shared" si="637"/>
        <v>CTU FLEVOKUST BVWEEK</v>
      </c>
      <c r="AR2039" s="71">
        <f t="shared" si="638"/>
        <v>415</v>
      </c>
      <c r="AS2039" s="71">
        <f>VLOOKUP(AJ2039,Invoicing!A:K,10,FALSE)</f>
        <v>0</v>
      </c>
      <c r="AT2039" s="71">
        <f t="shared" si="639"/>
        <v>415</v>
      </c>
    </row>
    <row r="2040" spans="1:47">
      <c r="A2040" s="37" t="s">
        <v>65</v>
      </c>
      <c r="B2040" s="3" t="s">
        <v>38</v>
      </c>
      <c r="C2040" s="11">
        <v>45598.3</v>
      </c>
      <c r="D2040" s="11">
        <v>45598.291666666664</v>
      </c>
      <c r="E2040" s="11" t="s">
        <v>49</v>
      </c>
      <c r="F2040" s="11" t="s">
        <v>40</v>
      </c>
      <c r="G2040" s="3" t="s">
        <v>2217</v>
      </c>
      <c r="H2040" s="3" t="s">
        <v>46</v>
      </c>
      <c r="I2040" s="11">
        <v>45599.708333333336</v>
      </c>
      <c r="J2040" s="12">
        <v>45604.336805555555</v>
      </c>
      <c r="K2040" s="12">
        <v>45604.333333333336</v>
      </c>
      <c r="L2040" s="12">
        <v>45604.340277777781</v>
      </c>
      <c r="M2040" s="61" t="s">
        <v>12</v>
      </c>
      <c r="N2040" s="3" t="s">
        <v>42</v>
      </c>
      <c r="O2040" s="3">
        <v>0</v>
      </c>
      <c r="P2040" s="1">
        <f t="shared" si="620"/>
        <v>45</v>
      </c>
      <c r="Q2040" s="1">
        <f t="shared" si="621"/>
        <v>11</v>
      </c>
      <c r="R2040" s="72">
        <f t="shared" si="622"/>
        <v>45604.336805555555</v>
      </c>
      <c r="S2040" s="73">
        <f t="shared" si="623"/>
        <v>1.4083333333328483</v>
      </c>
      <c r="T2040" s="74">
        <f>Table2[[#This Row],[ETA A OFRECIMIENTO]]*24</f>
        <v>33.799999999988358</v>
      </c>
      <c r="U2040" s="1" t="str">
        <f t="shared" si="624"/>
        <v>YES</v>
      </c>
      <c r="V2040" s="73">
        <f t="shared" si="625"/>
        <v>4.625</v>
      </c>
      <c r="W2040" s="74">
        <f>Table2[[#This Row],[DEL. AVAILABLE A SLOT]]*24</f>
        <v>111</v>
      </c>
      <c r="X2040" s="1" t="str">
        <f t="shared" si="626"/>
        <v>NO</v>
      </c>
      <c r="Y2040" s="73">
        <f t="shared" si="627"/>
        <v>6.0333333333328483</v>
      </c>
      <c r="Z2040" s="74">
        <f>Table2[[#This Row],[ETA A TIMESLOT]]*24</f>
        <v>144.79999999998836</v>
      </c>
      <c r="AA2040" s="73">
        <f t="shared" si="628"/>
        <v>3.4722222189884633E-3</v>
      </c>
      <c r="AB2040" s="73" t="str">
        <f t="shared" si="629"/>
        <v>SI</v>
      </c>
      <c r="AC2040" s="74">
        <f>Table2[[#This Row],[PUNTUALIDAD (H)]]*24</f>
        <v>8.3333333255723119E-2</v>
      </c>
      <c r="AD2040" s="73">
        <f t="shared" si="630"/>
        <v>6.0402777777781012</v>
      </c>
      <c r="AE2040" s="74">
        <f>Table2[[#This Row],[ATA TO UNLOADING]]*24</f>
        <v>144.96666666667443</v>
      </c>
      <c r="AF2040" s="74" t="str">
        <f>IF(Table2[[#This Row],[ATA TO UNLOADING 2]]&lt;=48,"YES","NO")</f>
        <v>NO</v>
      </c>
      <c r="AG2040" s="75">
        <f t="shared" si="631"/>
        <v>0.33333333333575865</v>
      </c>
      <c r="AH2040" s="2" t="s">
        <v>42</v>
      </c>
      <c r="AI2040" s="2" t="str">
        <f t="shared" si="632"/>
        <v>MRKU4082470</v>
      </c>
      <c r="AJ2040" s="76" t="str">
        <f t="shared" si="633"/>
        <v>CTU FLEVOKUST BV</v>
      </c>
      <c r="AK2040" s="77">
        <f>IF($M2040="TRUCK",VLOOKUP($AQ2040,Invoicing!$A$17:$B$49,MATCH($AK$1,Invoicing!$A$17:$B$17,0),FALSE),VLOOKUP($AQ2040,Invoicing!$N$17:$O$21,MATCH($AK$1,Invoicing!$N$17:$O$17,0),FALSE))</f>
        <v>380</v>
      </c>
      <c r="AL2040" s="78" t="e">
        <f>VLOOKUP($E2040,Invoicing!$A$1:$H$8,MATCH(TRACKER!$N2043,Invoicing!$A$1:$H$1,0),FALSE)</f>
        <v>#N/A</v>
      </c>
      <c r="AM2040" s="78">
        <v>35</v>
      </c>
      <c r="AN2040" s="78">
        <f t="shared" si="634"/>
        <v>0</v>
      </c>
      <c r="AO2040" s="2">
        <f t="shared" si="635"/>
        <v>5</v>
      </c>
      <c r="AP2040" s="2" t="str">
        <f t="shared" si="636"/>
        <v>WEEK</v>
      </c>
      <c r="AQ2040" s="2" t="str">
        <f t="shared" si="637"/>
        <v>CTU FLEVOKUST BVWEEK</v>
      </c>
      <c r="AR2040" s="71">
        <f t="shared" si="638"/>
        <v>380</v>
      </c>
      <c r="AS2040" s="71">
        <f>VLOOKUP(AJ2040,Invoicing!A:K,10,FALSE)</f>
        <v>0</v>
      </c>
      <c r="AT2040" s="71">
        <f t="shared" si="639"/>
        <v>380</v>
      </c>
    </row>
    <row r="2041" spans="1:47">
      <c r="A2041" s="37" t="s">
        <v>65</v>
      </c>
      <c r="B2041" s="3" t="s">
        <v>38</v>
      </c>
      <c r="C2041" s="11">
        <v>45598.3</v>
      </c>
      <c r="D2041" s="11">
        <v>45598.291666666664</v>
      </c>
      <c r="E2041" s="11" t="s">
        <v>49</v>
      </c>
      <c r="F2041" s="11" t="s">
        <v>40</v>
      </c>
      <c r="G2041" s="3" t="s">
        <v>2218</v>
      </c>
      <c r="H2041" s="3" t="s">
        <v>46</v>
      </c>
      <c r="I2041" s="11">
        <v>45599.708333333336</v>
      </c>
      <c r="J2041" s="12">
        <v>45604.288194444445</v>
      </c>
      <c r="K2041" s="12">
        <v>45604.25</v>
      </c>
      <c r="L2041" s="12">
        <v>45604.291666666664</v>
      </c>
      <c r="M2041" s="61" t="s">
        <v>12</v>
      </c>
      <c r="N2041" s="3" t="s">
        <v>42</v>
      </c>
      <c r="O2041" s="3">
        <v>0</v>
      </c>
      <c r="P2041" s="1">
        <f t="shared" si="620"/>
        <v>45</v>
      </c>
      <c r="Q2041" s="1">
        <f t="shared" si="621"/>
        <v>11</v>
      </c>
      <c r="R2041" s="72">
        <f t="shared" si="622"/>
        <v>45604.288194444445</v>
      </c>
      <c r="S2041" s="73">
        <f t="shared" si="623"/>
        <v>1.4083333333328483</v>
      </c>
      <c r="T2041" s="74">
        <f>Table2[[#This Row],[ETA A OFRECIMIENTO]]*24</f>
        <v>33.799999999988358</v>
      </c>
      <c r="U2041" s="1" t="str">
        <f t="shared" si="624"/>
        <v>YES</v>
      </c>
      <c r="V2041" s="73">
        <f t="shared" si="625"/>
        <v>4.5416666666642413</v>
      </c>
      <c r="W2041" s="74">
        <f>Table2[[#This Row],[DEL. AVAILABLE A SLOT]]*24</f>
        <v>108.99999999994179</v>
      </c>
      <c r="X2041" s="1" t="str">
        <f t="shared" si="626"/>
        <v>NO</v>
      </c>
      <c r="Y2041" s="73">
        <f t="shared" si="627"/>
        <v>5.9499999999970896</v>
      </c>
      <c r="Z2041" s="74">
        <f>Table2[[#This Row],[ETA A TIMESLOT]]*24</f>
        <v>142.79999999993015</v>
      </c>
      <c r="AA2041" s="73">
        <f t="shared" si="628"/>
        <v>3.8194444445252884E-2</v>
      </c>
      <c r="AB2041" s="73" t="str">
        <f t="shared" si="629"/>
        <v>NO</v>
      </c>
      <c r="AC2041" s="74">
        <f>Table2[[#This Row],[PUNTUALIDAD (H)]]*24</f>
        <v>0.91666666668606922</v>
      </c>
      <c r="AD2041" s="73">
        <f t="shared" si="630"/>
        <v>5.991666666661331</v>
      </c>
      <c r="AE2041" s="74">
        <f>Table2[[#This Row],[ATA TO UNLOADING]]*24</f>
        <v>143.79999999987194</v>
      </c>
      <c r="AF2041" s="74" t="str">
        <f>IF(Table2[[#This Row],[ATA TO UNLOADING 2]]&lt;=48,"YES","NO")</f>
        <v>NO</v>
      </c>
      <c r="AG2041" s="75">
        <f t="shared" si="631"/>
        <v>0.25</v>
      </c>
      <c r="AH2041" s="2" t="s">
        <v>42</v>
      </c>
      <c r="AI2041" s="2" t="str">
        <f t="shared" si="632"/>
        <v>CAAU6595667</v>
      </c>
      <c r="AJ2041" s="76" t="str">
        <f t="shared" si="633"/>
        <v>CTU FLEVOKUST BV</v>
      </c>
      <c r="AK2041" s="77">
        <f>IF($M2041="TRUCK",VLOOKUP($AQ2041,Invoicing!$A$17:$B$49,MATCH($AK$1,Invoicing!$A$17:$B$17,0),FALSE),VLOOKUP($AQ2041,Invoicing!$N$17:$O$21,MATCH($AK$1,Invoicing!$N$17:$O$17,0),FALSE))</f>
        <v>380</v>
      </c>
      <c r="AL2041" s="78" t="e">
        <f>VLOOKUP($E2041,Invoicing!$A$1:$H$8,MATCH(TRACKER!$N2044,Invoicing!$A$1:$H$1,0),FALSE)</f>
        <v>#N/A</v>
      </c>
      <c r="AM2041" s="78">
        <v>35</v>
      </c>
      <c r="AN2041" s="78">
        <f t="shared" si="634"/>
        <v>0</v>
      </c>
      <c r="AO2041" s="2">
        <f t="shared" si="635"/>
        <v>5</v>
      </c>
      <c r="AP2041" s="2" t="str">
        <f t="shared" si="636"/>
        <v>WEEK</v>
      </c>
      <c r="AQ2041" s="2" t="str">
        <f t="shared" si="637"/>
        <v>CTU FLEVOKUST BVWEEK</v>
      </c>
      <c r="AR2041" s="71">
        <f t="shared" si="638"/>
        <v>380</v>
      </c>
      <c r="AS2041" s="71">
        <f>VLOOKUP(AJ2041,Invoicing!A:K,10,FALSE)</f>
        <v>0</v>
      </c>
      <c r="AT2041" s="71">
        <f t="shared" si="639"/>
        <v>380</v>
      </c>
    </row>
    <row r="2042" spans="1:47">
      <c r="A2042" s="37" t="s">
        <v>65</v>
      </c>
      <c r="B2042" s="3" t="s">
        <v>38</v>
      </c>
      <c r="C2042" s="11">
        <v>45598.3</v>
      </c>
      <c r="D2042" s="11">
        <v>45598.291666666664</v>
      </c>
      <c r="E2042" s="11" t="s">
        <v>49</v>
      </c>
      <c r="F2042" s="11" t="s">
        <v>40</v>
      </c>
      <c r="G2042" s="3" t="s">
        <v>2219</v>
      </c>
      <c r="H2042" s="3" t="s">
        <v>46</v>
      </c>
      <c r="I2042" s="11">
        <v>45599.708333333336</v>
      </c>
      <c r="J2042" s="12">
        <v>45604.118055555555</v>
      </c>
      <c r="K2042" s="12">
        <v>45604.166666666664</v>
      </c>
      <c r="L2042" s="12">
        <v>45604.118055555555</v>
      </c>
      <c r="M2042" s="61" t="s">
        <v>12</v>
      </c>
      <c r="N2042" s="3" t="s">
        <v>42</v>
      </c>
      <c r="O2042" s="3">
        <v>0</v>
      </c>
      <c r="P2042" s="1">
        <f t="shared" si="620"/>
        <v>45</v>
      </c>
      <c r="Q2042" s="1">
        <f t="shared" si="621"/>
        <v>11</v>
      </c>
      <c r="R2042" s="72">
        <f t="shared" si="622"/>
        <v>45604.118055555555</v>
      </c>
      <c r="S2042" s="73">
        <f t="shared" si="623"/>
        <v>1.4083333333328483</v>
      </c>
      <c r="T2042" s="74">
        <f>Table2[[#This Row],[ETA A OFRECIMIENTO]]*24</f>
        <v>33.799999999988358</v>
      </c>
      <c r="U2042" s="1" t="str">
        <f t="shared" si="624"/>
        <v>YES</v>
      </c>
      <c r="V2042" s="73">
        <f t="shared" si="625"/>
        <v>4.4583333333284827</v>
      </c>
      <c r="W2042" s="74">
        <f>Table2[[#This Row],[DEL. AVAILABLE A SLOT]]*24</f>
        <v>106.99999999988358</v>
      </c>
      <c r="X2042" s="1" t="str">
        <f t="shared" si="626"/>
        <v>NO</v>
      </c>
      <c r="Y2042" s="73">
        <f t="shared" si="627"/>
        <v>5.866666666661331</v>
      </c>
      <c r="Z2042" s="74">
        <f>Table2[[#This Row],[ETA A TIMESLOT]]*24</f>
        <v>140.79999999987194</v>
      </c>
      <c r="AA2042" s="73">
        <f t="shared" si="628"/>
        <v>0</v>
      </c>
      <c r="AB2042" s="73" t="str">
        <f t="shared" si="629"/>
        <v>SI</v>
      </c>
      <c r="AC2042" s="74">
        <f>Table2[[#This Row],[PUNTUALIDAD (H)]]*24</f>
        <v>0</v>
      </c>
      <c r="AD2042" s="73">
        <f t="shared" si="630"/>
        <v>5.8180555555518367</v>
      </c>
      <c r="AE2042" s="74">
        <f>Table2[[#This Row],[ATA TO UNLOADING]]*24</f>
        <v>139.63333333324408</v>
      </c>
      <c r="AF2042" s="74" t="str">
        <f>IF(Table2[[#This Row],[ATA TO UNLOADING 2]]&lt;=48,"YES","NO")</f>
        <v>NO</v>
      </c>
      <c r="AG2042" s="75">
        <f t="shared" si="631"/>
        <v>0.16666666666424135</v>
      </c>
      <c r="AH2042" s="2" t="s">
        <v>24</v>
      </c>
      <c r="AI2042" s="2" t="str">
        <f t="shared" si="632"/>
        <v>MSKU0732748</v>
      </c>
      <c r="AJ2042" s="76" t="str">
        <f t="shared" si="633"/>
        <v>CTU FLEVOKUST BV</v>
      </c>
      <c r="AK2042" s="77">
        <f>IF($M2042="TRUCK",VLOOKUP($AQ2042,Invoicing!$A$17:$B$49,MATCH($AK$1,Invoicing!$A$17:$B$17,0),FALSE),VLOOKUP($AQ2042,Invoicing!$N$17:$O$21,MATCH($AK$1,Invoicing!$N$17:$O$17,0),FALSE))</f>
        <v>380</v>
      </c>
      <c r="AL2042" s="78" t="e">
        <f>VLOOKUP($E2042,Invoicing!$A$1:$H$8,MATCH(TRACKER!$N2045,Invoicing!$A$1:$H$1,0),FALSE)</f>
        <v>#N/A</v>
      </c>
      <c r="AM2042" s="78">
        <v>35</v>
      </c>
      <c r="AN2042" s="78">
        <f t="shared" si="634"/>
        <v>0</v>
      </c>
      <c r="AO2042" s="2">
        <f t="shared" si="635"/>
        <v>5</v>
      </c>
      <c r="AP2042" s="2" t="str">
        <f t="shared" si="636"/>
        <v>NIGHT</v>
      </c>
      <c r="AQ2042" s="2" t="str">
        <f t="shared" si="637"/>
        <v>CTU FLEVOKUST BVNIGHT</v>
      </c>
      <c r="AR2042" s="71">
        <f t="shared" si="638"/>
        <v>380</v>
      </c>
      <c r="AS2042" s="71">
        <f>VLOOKUP(AJ2042,Invoicing!A:K,10,FALSE)</f>
        <v>0</v>
      </c>
      <c r="AT2042" s="71">
        <f t="shared" si="639"/>
        <v>380</v>
      </c>
    </row>
    <row r="2043" spans="1:47">
      <c r="A2043" s="37" t="s">
        <v>65</v>
      </c>
      <c r="B2043" s="3" t="s">
        <v>38</v>
      </c>
      <c r="C2043" s="11">
        <v>45598.3</v>
      </c>
      <c r="D2043" s="11">
        <v>45598.291666666664</v>
      </c>
      <c r="E2043" s="11" t="s">
        <v>49</v>
      </c>
      <c r="F2043" s="11" t="s">
        <v>40</v>
      </c>
      <c r="G2043" s="3" t="s">
        <v>2220</v>
      </c>
      <c r="H2043" s="3" t="s">
        <v>46</v>
      </c>
      <c r="I2043" s="11">
        <v>45599.708333333336</v>
      </c>
      <c r="J2043" s="12">
        <v>45604.106249999997</v>
      </c>
      <c r="K2043" s="12">
        <v>45604.125</v>
      </c>
      <c r="L2043" s="12">
        <v>45604.197916666664</v>
      </c>
      <c r="M2043" s="61" t="s">
        <v>12</v>
      </c>
      <c r="N2043" s="3" t="s">
        <v>42</v>
      </c>
      <c r="O2043" s="3">
        <v>0</v>
      </c>
      <c r="P2043" s="1">
        <f t="shared" si="620"/>
        <v>45</v>
      </c>
      <c r="Q2043" s="1">
        <f t="shared" si="621"/>
        <v>11</v>
      </c>
      <c r="R2043" s="72">
        <f t="shared" si="622"/>
        <v>45604.106249999997</v>
      </c>
      <c r="S2043" s="73">
        <f t="shared" si="623"/>
        <v>1.4083333333328483</v>
      </c>
      <c r="T2043" s="74">
        <f>Table2[[#This Row],[ETA A OFRECIMIENTO]]*24</f>
        <v>33.799999999988358</v>
      </c>
      <c r="U2043" s="1" t="str">
        <f t="shared" si="624"/>
        <v>YES</v>
      </c>
      <c r="V2043" s="73">
        <f t="shared" si="625"/>
        <v>4.4166666666642413</v>
      </c>
      <c r="W2043" s="74">
        <f>Table2[[#This Row],[DEL. AVAILABLE A SLOT]]*24</f>
        <v>105.99999999994179</v>
      </c>
      <c r="X2043" s="1" t="str">
        <f t="shared" si="626"/>
        <v>NO</v>
      </c>
      <c r="Y2043" s="73">
        <f t="shared" si="627"/>
        <v>5.8249999999970896</v>
      </c>
      <c r="Z2043" s="74">
        <f>Table2[[#This Row],[ETA A TIMESLOT]]*24</f>
        <v>139.79999999993015</v>
      </c>
      <c r="AA2043" s="73">
        <f t="shared" si="628"/>
        <v>0</v>
      </c>
      <c r="AB2043" s="73" t="str">
        <f t="shared" si="629"/>
        <v>SI</v>
      </c>
      <c r="AC2043" s="74">
        <f>Table2[[#This Row],[PUNTUALIDAD (H)]]*24</f>
        <v>0</v>
      </c>
      <c r="AD2043" s="73">
        <f t="shared" si="630"/>
        <v>5.897916666661331</v>
      </c>
      <c r="AE2043" s="74">
        <f>Table2[[#This Row],[ATA TO UNLOADING]]*24</f>
        <v>141.54999999987194</v>
      </c>
      <c r="AF2043" s="74" t="str">
        <f>IF(Table2[[#This Row],[ATA TO UNLOADING 2]]&lt;=48,"YES","NO")</f>
        <v>NO</v>
      </c>
      <c r="AG2043" s="75">
        <f t="shared" si="631"/>
        <v>0.125</v>
      </c>
      <c r="AH2043" s="2" t="s">
        <v>24</v>
      </c>
      <c r="AI2043" s="2" t="str">
        <f t="shared" si="632"/>
        <v>SUDU8858401</v>
      </c>
      <c r="AJ2043" s="76" t="str">
        <f t="shared" si="633"/>
        <v>CTU FLEVOKUST BV</v>
      </c>
      <c r="AK2043" s="77">
        <f>IF($M2043="TRUCK",VLOOKUP($AQ2043,Invoicing!$A$17:$B$49,MATCH($AK$1,Invoicing!$A$17:$B$17,0),FALSE),VLOOKUP($AQ2043,Invoicing!$N$17:$O$21,MATCH($AK$1,Invoicing!$N$17:$O$17,0),FALSE))</f>
        <v>380</v>
      </c>
      <c r="AL2043" s="78" t="e">
        <f>VLOOKUP($E2043,Invoicing!$A$1:$H$8,MATCH(TRACKER!$N2046,Invoicing!$A$1:$H$1,0),FALSE)</f>
        <v>#N/A</v>
      </c>
      <c r="AM2043" s="78">
        <v>35</v>
      </c>
      <c r="AN2043" s="78">
        <f t="shared" si="634"/>
        <v>0</v>
      </c>
      <c r="AO2043" s="2">
        <f t="shared" si="635"/>
        <v>5</v>
      </c>
      <c r="AP2043" s="2" t="str">
        <f t="shared" si="636"/>
        <v>NIGHT</v>
      </c>
      <c r="AQ2043" s="2" t="str">
        <f t="shared" si="637"/>
        <v>CTU FLEVOKUST BVNIGHT</v>
      </c>
      <c r="AR2043" s="71">
        <f t="shared" si="638"/>
        <v>380</v>
      </c>
      <c r="AS2043" s="71">
        <f>VLOOKUP(AJ2043,Invoicing!A:K,10,FALSE)</f>
        <v>0</v>
      </c>
      <c r="AT2043" s="71">
        <f t="shared" si="639"/>
        <v>380</v>
      </c>
    </row>
    <row r="2044" spans="1:47">
      <c r="A2044" s="37" t="s">
        <v>65</v>
      </c>
      <c r="B2044" s="3" t="s">
        <v>38</v>
      </c>
      <c r="C2044" s="11">
        <v>45598.3</v>
      </c>
      <c r="D2044" s="11">
        <v>45598.291666666664</v>
      </c>
      <c r="E2044" s="11" t="s">
        <v>49</v>
      </c>
      <c r="F2044" s="11" t="s">
        <v>40</v>
      </c>
      <c r="G2044" s="3" t="s">
        <v>2221</v>
      </c>
      <c r="H2044" s="3" t="s">
        <v>46</v>
      </c>
      <c r="I2044" s="11">
        <v>45599.708333333336</v>
      </c>
      <c r="J2044" s="12">
        <v>45604.003472222219</v>
      </c>
      <c r="K2044" s="12">
        <v>45604.041666666664</v>
      </c>
      <c r="L2044" s="12">
        <v>45604.003472222219</v>
      </c>
      <c r="M2044" s="61" t="s">
        <v>12</v>
      </c>
      <c r="N2044" s="3" t="s">
        <v>42</v>
      </c>
      <c r="O2044" s="3">
        <v>0</v>
      </c>
      <c r="P2044" s="1">
        <f t="shared" si="620"/>
        <v>45</v>
      </c>
      <c r="Q2044" s="1">
        <f t="shared" si="621"/>
        <v>11</v>
      </c>
      <c r="R2044" s="72">
        <f t="shared" si="622"/>
        <v>45604.003472222219</v>
      </c>
      <c r="S2044" s="73">
        <f t="shared" si="623"/>
        <v>1.4083333333328483</v>
      </c>
      <c r="T2044" s="74">
        <f>Table2[[#This Row],[ETA A OFRECIMIENTO]]*24</f>
        <v>33.799999999988358</v>
      </c>
      <c r="U2044" s="1" t="str">
        <f t="shared" si="624"/>
        <v>YES</v>
      </c>
      <c r="V2044" s="73">
        <f t="shared" si="625"/>
        <v>4.3333333333284827</v>
      </c>
      <c r="W2044" s="74">
        <f>Table2[[#This Row],[DEL. AVAILABLE A SLOT]]*24</f>
        <v>103.99999999988358</v>
      </c>
      <c r="X2044" s="1" t="str">
        <f t="shared" si="626"/>
        <v>NO</v>
      </c>
      <c r="Y2044" s="73">
        <f t="shared" si="627"/>
        <v>5.741666666661331</v>
      </c>
      <c r="Z2044" s="74">
        <f>Table2[[#This Row],[ETA A TIMESLOT]]*24</f>
        <v>137.79999999987194</v>
      </c>
      <c r="AA2044" s="73">
        <f t="shared" si="628"/>
        <v>0</v>
      </c>
      <c r="AB2044" s="73" t="str">
        <f t="shared" si="629"/>
        <v>SI</v>
      </c>
      <c r="AC2044" s="74">
        <f>Table2[[#This Row],[PUNTUALIDAD (H)]]*24</f>
        <v>0</v>
      </c>
      <c r="AD2044" s="73">
        <f t="shared" si="630"/>
        <v>5.7034722222160781</v>
      </c>
      <c r="AE2044" s="74">
        <f>Table2[[#This Row],[ATA TO UNLOADING]]*24</f>
        <v>136.88333333318587</v>
      </c>
      <c r="AF2044" s="74" t="str">
        <f>IF(Table2[[#This Row],[ATA TO UNLOADING 2]]&lt;=48,"YES","NO")</f>
        <v>NO</v>
      </c>
      <c r="AG2044" s="75">
        <f t="shared" si="631"/>
        <v>4.1666666664241347E-2</v>
      </c>
      <c r="AH2044" s="2" t="s">
        <v>24</v>
      </c>
      <c r="AI2044" s="2" t="str">
        <f t="shared" si="632"/>
        <v>TRHU4146332</v>
      </c>
      <c r="AJ2044" s="76" t="str">
        <f t="shared" si="633"/>
        <v>CTU FLEVOKUST BV</v>
      </c>
      <c r="AK2044" s="77">
        <f>IF($M2044="TRUCK",VLOOKUP($AQ2044,Invoicing!$A$17:$B$49,MATCH($AK$1,Invoicing!$A$17:$B$17,0),FALSE),VLOOKUP($AQ2044,Invoicing!$N$17:$O$21,MATCH($AK$1,Invoicing!$N$17:$O$17,0),FALSE))</f>
        <v>380</v>
      </c>
      <c r="AL2044" s="78" t="e">
        <f>VLOOKUP($E2044,Invoicing!$A$1:$H$8,MATCH(TRACKER!$N2047,Invoicing!$A$1:$H$1,0),FALSE)</f>
        <v>#N/A</v>
      </c>
      <c r="AM2044" s="78">
        <v>35</v>
      </c>
      <c r="AN2044" s="78">
        <f t="shared" si="634"/>
        <v>0</v>
      </c>
      <c r="AO2044" s="2">
        <f t="shared" si="635"/>
        <v>5</v>
      </c>
      <c r="AP2044" s="2" t="str">
        <f t="shared" si="636"/>
        <v>NIGHT</v>
      </c>
      <c r="AQ2044" s="2" t="str">
        <f t="shared" si="637"/>
        <v>CTU FLEVOKUST BVNIGHT</v>
      </c>
      <c r="AR2044" s="71">
        <f t="shared" si="638"/>
        <v>380</v>
      </c>
      <c r="AS2044" s="71">
        <f>VLOOKUP(AJ2044,Invoicing!A:K,10,FALSE)</f>
        <v>0</v>
      </c>
      <c r="AT2044" s="71">
        <f t="shared" si="639"/>
        <v>380</v>
      </c>
    </row>
    <row r="2045" spans="1:47">
      <c r="A2045" s="37" t="s">
        <v>65</v>
      </c>
      <c r="B2045" s="3" t="s">
        <v>38</v>
      </c>
      <c r="C2045" s="11">
        <v>45598.3</v>
      </c>
      <c r="D2045" s="11">
        <v>45598.291666666664</v>
      </c>
      <c r="E2045" s="11" t="s">
        <v>49</v>
      </c>
      <c r="F2045" s="11" t="s">
        <v>40</v>
      </c>
      <c r="G2045" s="3" t="s">
        <v>2222</v>
      </c>
      <c r="H2045" s="3" t="s">
        <v>41</v>
      </c>
      <c r="I2045" s="11">
        <v>45599.708333333336</v>
      </c>
      <c r="J2045" s="12">
        <v>45603.825694444444</v>
      </c>
      <c r="K2045" s="12">
        <v>45603.833333333336</v>
      </c>
      <c r="L2045" s="12">
        <v>45603.833333333336</v>
      </c>
      <c r="M2045" s="61" t="s">
        <v>12</v>
      </c>
      <c r="N2045" s="3" t="s">
        <v>42</v>
      </c>
      <c r="O2045" s="3">
        <v>0</v>
      </c>
      <c r="P2045" s="1">
        <f t="shared" si="620"/>
        <v>45</v>
      </c>
      <c r="Q2045" s="1">
        <f t="shared" si="621"/>
        <v>11</v>
      </c>
      <c r="R2045" s="72">
        <f t="shared" si="622"/>
        <v>45603.825694444444</v>
      </c>
      <c r="S2045" s="73">
        <f t="shared" si="623"/>
        <v>1.4083333333328483</v>
      </c>
      <c r="T2045" s="74">
        <f>Table2[[#This Row],[ETA A OFRECIMIENTO]]*24</f>
        <v>33.799999999988358</v>
      </c>
      <c r="U2045" s="1" t="str">
        <f t="shared" si="624"/>
        <v>YES</v>
      </c>
      <c r="V2045" s="73">
        <f t="shared" si="625"/>
        <v>4.125</v>
      </c>
      <c r="W2045" s="74">
        <f>Table2[[#This Row],[DEL. AVAILABLE A SLOT]]*24</f>
        <v>99</v>
      </c>
      <c r="X2045" s="1" t="str">
        <f t="shared" si="626"/>
        <v>NO</v>
      </c>
      <c r="Y2045" s="73">
        <f t="shared" si="627"/>
        <v>5.5333333333328483</v>
      </c>
      <c r="Z2045" s="74">
        <f>Table2[[#This Row],[ETA A TIMESLOT]]*24</f>
        <v>132.79999999998836</v>
      </c>
      <c r="AA2045" s="73">
        <f t="shared" si="628"/>
        <v>0</v>
      </c>
      <c r="AB2045" s="73" t="str">
        <f t="shared" si="629"/>
        <v>SI</v>
      </c>
      <c r="AC2045" s="74">
        <f>Table2[[#This Row],[PUNTUALIDAD (H)]]*24</f>
        <v>0</v>
      </c>
      <c r="AD2045" s="73">
        <f t="shared" si="630"/>
        <v>5.5333333333328483</v>
      </c>
      <c r="AE2045" s="74">
        <f>Table2[[#This Row],[ATA TO UNLOADING]]*24</f>
        <v>132.79999999998836</v>
      </c>
      <c r="AF2045" s="74" t="str">
        <f>IF(Table2[[#This Row],[ATA TO UNLOADING 2]]&lt;=48,"YES","NO")</f>
        <v>NO</v>
      </c>
      <c r="AG2045" s="75">
        <f t="shared" si="631"/>
        <v>0.83333333333575865</v>
      </c>
      <c r="AH2045" s="2" t="s">
        <v>24</v>
      </c>
      <c r="AI2045" s="2" t="str">
        <f t="shared" si="632"/>
        <v>MRSU5475978</v>
      </c>
      <c r="AJ2045" s="76" t="str">
        <f t="shared" si="633"/>
        <v>CTU FLEVOKUST BV</v>
      </c>
      <c r="AK2045" s="77">
        <f>IF($M2045="TRUCK",VLOOKUP($AQ2045,Invoicing!$A$17:$B$49,MATCH($AK$1,Invoicing!$A$17:$B$17,0),FALSE),VLOOKUP($AQ2045,Invoicing!$N$17:$O$21,MATCH($AK$1,Invoicing!$N$17:$O$17,0),FALSE))</f>
        <v>380</v>
      </c>
      <c r="AL2045" s="78" t="e">
        <f>VLOOKUP($E2045,Invoicing!$A$1:$H$8,MATCH(TRACKER!$N2048,Invoicing!$A$1:$H$1,0),FALSE)</f>
        <v>#N/A</v>
      </c>
      <c r="AM2045" s="78">
        <v>35</v>
      </c>
      <c r="AN2045" s="78">
        <f t="shared" si="634"/>
        <v>0</v>
      </c>
      <c r="AO2045" s="2">
        <f t="shared" si="635"/>
        <v>4</v>
      </c>
      <c r="AP2045" s="2" t="str">
        <f t="shared" si="636"/>
        <v>NIGHT</v>
      </c>
      <c r="AQ2045" s="2" t="str">
        <f t="shared" si="637"/>
        <v>CTU FLEVOKUST BVNIGHT</v>
      </c>
      <c r="AR2045" s="71">
        <f t="shared" si="638"/>
        <v>380</v>
      </c>
      <c r="AS2045" s="71">
        <f>VLOOKUP(AJ2045,Invoicing!A:K,10,FALSE)</f>
        <v>0</v>
      </c>
      <c r="AT2045" s="71">
        <f t="shared" si="639"/>
        <v>380</v>
      </c>
    </row>
    <row r="2046" spans="1:47">
      <c r="A2046" s="37" t="s">
        <v>65</v>
      </c>
      <c r="B2046" s="3" t="s">
        <v>38</v>
      </c>
      <c r="C2046" s="11">
        <v>45598.3</v>
      </c>
      <c r="D2046" s="11">
        <v>45598.291666666664</v>
      </c>
      <c r="E2046" s="11" t="s">
        <v>44</v>
      </c>
      <c r="F2046" s="11" t="s">
        <v>40</v>
      </c>
      <c r="G2046" s="3" t="s">
        <v>2223</v>
      </c>
      <c r="H2046" s="3" t="s">
        <v>41</v>
      </c>
      <c r="I2046" s="11">
        <v>45599.708333333336</v>
      </c>
      <c r="J2046" s="12">
        <v>45600.126388888886</v>
      </c>
      <c r="K2046" s="12">
        <v>45600.125</v>
      </c>
      <c r="L2046" s="12">
        <v>45600.138888888891</v>
      </c>
      <c r="M2046" s="61" t="s">
        <v>115</v>
      </c>
      <c r="N2046" s="3" t="s">
        <v>42</v>
      </c>
      <c r="O2046" s="3">
        <v>0</v>
      </c>
      <c r="P2046" s="1">
        <f t="shared" si="620"/>
        <v>45</v>
      </c>
      <c r="Q2046" s="1">
        <f t="shared" si="621"/>
        <v>11</v>
      </c>
      <c r="R2046" s="72">
        <f t="shared" si="622"/>
        <v>45600.126388888886</v>
      </c>
      <c r="S2046" s="73">
        <f t="shared" si="623"/>
        <v>1.4083333333328483</v>
      </c>
      <c r="T2046" s="74">
        <f>Table2[[#This Row],[ETA A OFRECIMIENTO]]*24</f>
        <v>33.799999999988358</v>
      </c>
      <c r="U2046" s="1" t="str">
        <f t="shared" si="624"/>
        <v>YES</v>
      </c>
      <c r="V2046" s="73">
        <f t="shared" si="625"/>
        <v>0.41666666666424135</v>
      </c>
      <c r="W2046" s="74">
        <f>Table2[[#This Row],[DEL. AVAILABLE A SLOT]]*24</f>
        <v>9.9999999999417923</v>
      </c>
      <c r="X2046" s="1" t="str">
        <f t="shared" si="626"/>
        <v>SI</v>
      </c>
      <c r="Y2046" s="73">
        <f t="shared" si="627"/>
        <v>1.8249999999970896</v>
      </c>
      <c r="Z2046" s="74">
        <f>Table2[[#This Row],[ETA A TIMESLOT]]*24</f>
        <v>43.799999999930151</v>
      </c>
      <c r="AA2046" s="73">
        <f t="shared" si="628"/>
        <v>1.3888888861401938E-3</v>
      </c>
      <c r="AB2046" s="73" t="str">
        <f t="shared" si="629"/>
        <v>SI</v>
      </c>
      <c r="AC2046" s="74">
        <f>Table2[[#This Row],[PUNTUALIDAD (H)]]*24</f>
        <v>3.3333333267364651E-2</v>
      </c>
      <c r="AD2046" s="73">
        <f t="shared" si="630"/>
        <v>1.8388888888875954</v>
      </c>
      <c r="AE2046" s="74">
        <f>Table2[[#This Row],[ATA TO UNLOADING]]*24</f>
        <v>44.133333333302289</v>
      </c>
      <c r="AF2046" s="74" t="str">
        <f>IF(Table2[[#This Row],[ATA TO UNLOADING 2]]&lt;=48,"YES","NO")</f>
        <v>YES</v>
      </c>
      <c r="AG2046" s="75">
        <f t="shared" si="631"/>
        <v>0.125</v>
      </c>
      <c r="AH2046" s="2" t="s">
        <v>24</v>
      </c>
      <c r="AI2046" s="2" t="str">
        <f t="shared" si="632"/>
        <v>CAAU7945380</v>
      </c>
      <c r="AJ2046" s="76" t="str">
        <f t="shared" si="633"/>
        <v>MSI</v>
      </c>
      <c r="AK2046" s="77">
        <f>IF($M2046="TRUCK",VLOOKUP($AQ2046,Invoicing!$A$17:$B$49,MATCH($AK$1,Invoicing!$A$17:$B$17,0),FALSE),VLOOKUP($AQ2046,Invoicing!$N$17:$O$21,MATCH($AK$1,Invoicing!$N$17:$O$17,0),FALSE))</f>
        <v>530</v>
      </c>
      <c r="AL2046" s="78" t="e">
        <f>VLOOKUP($E2046,Invoicing!$A$1:$H$8,MATCH(TRACKER!$N2049,Invoicing!$A$1:$H$1,0),FALSE)</f>
        <v>#N/A</v>
      </c>
      <c r="AM2046" s="78">
        <f>VLOOKUP($E2046,Invoicing!$A$1:$H$8,MATCH(TRACKER!$O$1,Invoicing!$A$1:$H$1,0),FALSE)</f>
        <v>50</v>
      </c>
      <c r="AN2046" s="78">
        <f t="shared" si="634"/>
        <v>0</v>
      </c>
      <c r="AO2046" s="2">
        <f t="shared" si="635"/>
        <v>1</v>
      </c>
      <c r="AP2046" s="2" t="str">
        <f t="shared" si="636"/>
        <v>NIGHT</v>
      </c>
      <c r="AQ2046" s="2" t="str">
        <f t="shared" si="637"/>
        <v>MSINIGHT</v>
      </c>
      <c r="AR2046" s="71">
        <f t="shared" si="638"/>
        <v>530</v>
      </c>
      <c r="AS2046" s="71">
        <f>VLOOKUP(AJ2046,Invoicing!A:K,10,FALSE)</f>
        <v>25</v>
      </c>
      <c r="AT2046" s="71">
        <f t="shared" si="639"/>
        <v>555</v>
      </c>
    </row>
    <row r="2047" spans="1:47">
      <c r="A2047" s="37" t="s">
        <v>65</v>
      </c>
      <c r="B2047" s="3" t="s">
        <v>38</v>
      </c>
      <c r="C2047" s="11">
        <v>45598.3</v>
      </c>
      <c r="D2047" s="11">
        <v>45598.291666666664</v>
      </c>
      <c r="E2047" s="11" t="s">
        <v>49</v>
      </c>
      <c r="F2047" s="11" t="s">
        <v>40</v>
      </c>
      <c r="G2047" s="3" t="s">
        <v>2224</v>
      </c>
      <c r="H2047" s="3" t="s">
        <v>41</v>
      </c>
      <c r="I2047" s="11">
        <v>45599.708333333336</v>
      </c>
      <c r="J2047" s="12">
        <v>45603.737500000003</v>
      </c>
      <c r="K2047" s="12">
        <v>45603.75</v>
      </c>
      <c r="L2047" s="12">
        <v>45603.746527777781</v>
      </c>
      <c r="M2047" s="61" t="s">
        <v>12</v>
      </c>
      <c r="N2047" s="3" t="s">
        <v>42</v>
      </c>
      <c r="O2047" s="3">
        <v>1</v>
      </c>
      <c r="P2047" s="1">
        <f t="shared" si="620"/>
        <v>45</v>
      </c>
      <c r="Q2047" s="1">
        <f t="shared" si="621"/>
        <v>11</v>
      </c>
      <c r="R2047" s="72">
        <f t="shared" si="622"/>
        <v>45603.737500000003</v>
      </c>
      <c r="S2047" s="73">
        <f t="shared" si="623"/>
        <v>1.4083333333328483</v>
      </c>
      <c r="T2047" s="74">
        <f>Table2[[#This Row],[ETA A OFRECIMIENTO]]*24</f>
        <v>33.799999999988358</v>
      </c>
      <c r="U2047" s="1" t="str">
        <f t="shared" si="624"/>
        <v>YES</v>
      </c>
      <c r="V2047" s="73">
        <f t="shared" si="625"/>
        <v>4.0416666666642413</v>
      </c>
      <c r="W2047" s="74">
        <f>Table2[[#This Row],[DEL. AVAILABLE A SLOT]]*24</f>
        <v>96.999999999941792</v>
      </c>
      <c r="X2047" s="1" t="str">
        <f t="shared" si="626"/>
        <v>NO</v>
      </c>
      <c r="Y2047" s="73">
        <f t="shared" si="627"/>
        <v>5.4499999999970896</v>
      </c>
      <c r="Z2047" s="74">
        <f>Table2[[#This Row],[ETA A TIMESLOT]]*24</f>
        <v>130.79999999993015</v>
      </c>
      <c r="AA2047" s="73">
        <f t="shared" si="628"/>
        <v>0</v>
      </c>
      <c r="AB2047" s="73" t="str">
        <f t="shared" si="629"/>
        <v>SI</v>
      </c>
      <c r="AC2047" s="74">
        <f>Table2[[#This Row],[PUNTUALIDAD (H)]]*24</f>
        <v>0</v>
      </c>
      <c r="AD2047" s="73">
        <f t="shared" si="630"/>
        <v>5.4465277777781012</v>
      </c>
      <c r="AE2047" s="74">
        <f>Table2[[#This Row],[ATA TO UNLOADING]]*24</f>
        <v>130.71666666667443</v>
      </c>
      <c r="AF2047" s="74" t="str">
        <f>IF(Table2[[#This Row],[ATA TO UNLOADING 2]]&lt;=48,"YES","NO")</f>
        <v>NO</v>
      </c>
      <c r="AG2047" s="75">
        <f t="shared" si="631"/>
        <v>0.75</v>
      </c>
      <c r="AH2047" s="2" t="s">
        <v>42</v>
      </c>
      <c r="AI2047" s="2" t="str">
        <f t="shared" si="632"/>
        <v>MSKU4606671</v>
      </c>
      <c r="AJ2047" s="76" t="str">
        <f t="shared" si="633"/>
        <v>CTU FLEVOKUST BV</v>
      </c>
      <c r="AK2047" s="77">
        <f>IF($M2047="TRUCK",VLOOKUP($AQ2047,Invoicing!$A$17:$B$49,MATCH($AK$1,Invoicing!$A$17:$B$17,0),FALSE),VLOOKUP($AQ2047,Invoicing!$N$17:$O$21,MATCH($AK$1,Invoicing!$N$17:$O$17,0),FALSE))</f>
        <v>380</v>
      </c>
      <c r="AL2047" s="78" t="e">
        <f>VLOOKUP($E2047,Invoicing!$A$1:$H$8,MATCH(TRACKER!$N2050,Invoicing!$A$1:$H$1,0),FALSE)</f>
        <v>#N/A</v>
      </c>
      <c r="AM2047" s="78">
        <v>35</v>
      </c>
      <c r="AN2047" s="78">
        <f t="shared" si="634"/>
        <v>35</v>
      </c>
      <c r="AO2047" s="2">
        <f t="shared" si="635"/>
        <v>4</v>
      </c>
      <c r="AP2047" s="2" t="str">
        <f t="shared" si="636"/>
        <v>WEEK</v>
      </c>
      <c r="AQ2047" s="2" t="str">
        <f t="shared" si="637"/>
        <v>CTU FLEVOKUST BVWEEK</v>
      </c>
      <c r="AR2047" s="71">
        <f t="shared" si="638"/>
        <v>415</v>
      </c>
      <c r="AS2047" s="71">
        <f>VLOOKUP(AJ2047,Invoicing!A:K,10,FALSE)</f>
        <v>0</v>
      </c>
      <c r="AT2047" s="71">
        <f t="shared" si="639"/>
        <v>415</v>
      </c>
    </row>
    <row r="2048" spans="1:47">
      <c r="A2048" s="37" t="s">
        <v>65</v>
      </c>
      <c r="B2048" s="3" t="s">
        <v>38</v>
      </c>
      <c r="C2048" s="11">
        <v>45598.3</v>
      </c>
      <c r="D2048" s="11">
        <v>45598.291666666664</v>
      </c>
      <c r="E2048" s="11" t="s">
        <v>49</v>
      </c>
      <c r="F2048" s="11" t="s">
        <v>40</v>
      </c>
      <c r="G2048" s="3" t="s">
        <v>2225</v>
      </c>
      <c r="H2048" s="3" t="s">
        <v>46</v>
      </c>
      <c r="I2048" s="11">
        <v>45599.708333333336</v>
      </c>
      <c r="J2048" s="12">
        <v>45603.696527777778</v>
      </c>
      <c r="K2048" s="12">
        <v>45603.708333333336</v>
      </c>
      <c r="L2048" s="12">
        <v>45603.715277777781</v>
      </c>
      <c r="M2048" s="61" t="s">
        <v>12</v>
      </c>
      <c r="N2048" s="3" t="s">
        <v>42</v>
      </c>
      <c r="O2048" s="3">
        <v>1</v>
      </c>
      <c r="P2048" s="1">
        <f t="shared" si="620"/>
        <v>45</v>
      </c>
      <c r="Q2048" s="1">
        <f t="shared" si="621"/>
        <v>11</v>
      </c>
      <c r="R2048" s="72">
        <f t="shared" si="622"/>
        <v>45603.696527777778</v>
      </c>
      <c r="S2048" s="73">
        <f t="shared" si="623"/>
        <v>1.4083333333328483</v>
      </c>
      <c r="T2048" s="74">
        <f>Table2[[#This Row],[ETA A OFRECIMIENTO]]*24</f>
        <v>33.799999999988358</v>
      </c>
      <c r="U2048" s="1" t="str">
        <f t="shared" si="624"/>
        <v>YES</v>
      </c>
      <c r="V2048" s="73">
        <f t="shared" si="625"/>
        <v>4</v>
      </c>
      <c r="W2048" s="74">
        <f>Table2[[#This Row],[DEL. AVAILABLE A SLOT]]*24</f>
        <v>96</v>
      </c>
      <c r="X2048" s="1" t="str">
        <f t="shared" si="626"/>
        <v>NO</v>
      </c>
      <c r="Y2048" s="73">
        <f t="shared" si="627"/>
        <v>5.4083333333328483</v>
      </c>
      <c r="Z2048" s="74">
        <f>Table2[[#This Row],[ETA A TIMESLOT]]*24</f>
        <v>129.79999999998836</v>
      </c>
      <c r="AA2048" s="73">
        <f t="shared" si="628"/>
        <v>0</v>
      </c>
      <c r="AB2048" s="73" t="str">
        <f t="shared" si="629"/>
        <v>SI</v>
      </c>
      <c r="AC2048" s="74">
        <f>Table2[[#This Row],[PUNTUALIDAD (H)]]*24</f>
        <v>0</v>
      </c>
      <c r="AD2048" s="73">
        <f t="shared" si="630"/>
        <v>5.4152777777781012</v>
      </c>
      <c r="AE2048" s="74">
        <f>Table2[[#This Row],[ATA TO UNLOADING]]*24</f>
        <v>129.96666666667443</v>
      </c>
      <c r="AF2048" s="74" t="str">
        <f>IF(Table2[[#This Row],[ATA TO UNLOADING 2]]&lt;=48,"YES","NO")</f>
        <v>NO</v>
      </c>
      <c r="AG2048" s="75">
        <f t="shared" si="631"/>
        <v>0.70833333333575865</v>
      </c>
      <c r="AH2048" s="2" t="s">
        <v>42</v>
      </c>
      <c r="AI2048" s="2" t="str">
        <f t="shared" si="632"/>
        <v>CAAU9139188</v>
      </c>
      <c r="AJ2048" s="76" t="str">
        <f t="shared" si="633"/>
        <v>CTU FLEVOKUST BV</v>
      </c>
      <c r="AK2048" s="77">
        <f>IF($M2048="TRUCK",VLOOKUP($AQ2048,Invoicing!$A$17:$B$49,MATCH($AK$1,Invoicing!$A$17:$B$17,0),FALSE),VLOOKUP($AQ2048,Invoicing!$N$17:$O$21,MATCH($AK$1,Invoicing!$N$17:$O$17,0),FALSE))</f>
        <v>380</v>
      </c>
      <c r="AL2048" s="78" t="e">
        <f>VLOOKUP($E2048,Invoicing!$A$1:$H$8,MATCH(TRACKER!$N2051,Invoicing!$A$1:$H$1,0),FALSE)</f>
        <v>#N/A</v>
      </c>
      <c r="AM2048" s="78">
        <v>35</v>
      </c>
      <c r="AN2048" s="78">
        <f t="shared" si="634"/>
        <v>35</v>
      </c>
      <c r="AO2048" s="2">
        <f t="shared" si="635"/>
        <v>4</v>
      </c>
      <c r="AP2048" s="2" t="str">
        <f t="shared" si="636"/>
        <v>WEEK</v>
      </c>
      <c r="AQ2048" s="2" t="str">
        <f t="shared" si="637"/>
        <v>CTU FLEVOKUST BVWEEK</v>
      </c>
      <c r="AR2048" s="71">
        <f t="shared" si="638"/>
        <v>415</v>
      </c>
      <c r="AS2048" s="71">
        <f>VLOOKUP(AJ2048,Invoicing!A:K,10,FALSE)</f>
        <v>0</v>
      </c>
      <c r="AT2048" s="71">
        <f t="shared" si="639"/>
        <v>415</v>
      </c>
    </row>
    <row r="2049" spans="1:47">
      <c r="A2049" s="37" t="s">
        <v>65</v>
      </c>
      <c r="B2049" s="3" t="s">
        <v>38</v>
      </c>
      <c r="C2049" s="11">
        <v>45598.3</v>
      </c>
      <c r="D2049" s="11">
        <v>45598.291666666664</v>
      </c>
      <c r="E2049" s="11" t="s">
        <v>45</v>
      </c>
      <c r="F2049" s="11" t="s">
        <v>40</v>
      </c>
      <c r="G2049" s="3" t="s">
        <v>2226</v>
      </c>
      <c r="H2049" s="3" t="s">
        <v>41</v>
      </c>
      <c r="I2049" s="11">
        <v>45599.708333333336</v>
      </c>
      <c r="J2049" s="12">
        <v>45599.935416666667</v>
      </c>
      <c r="K2049" s="12">
        <v>45599.958333333336</v>
      </c>
      <c r="L2049" s="12">
        <v>45599.940972222219</v>
      </c>
      <c r="M2049" s="12" t="s">
        <v>115</v>
      </c>
      <c r="N2049" s="3" t="s">
        <v>42</v>
      </c>
      <c r="O2049" s="3">
        <v>0</v>
      </c>
      <c r="P2049" s="1">
        <f t="shared" si="620"/>
        <v>44</v>
      </c>
      <c r="Q2049" s="1">
        <f t="shared" si="621"/>
        <v>11</v>
      </c>
      <c r="R2049" s="72">
        <f t="shared" si="622"/>
        <v>45599.935416666667</v>
      </c>
      <c r="S2049" s="73">
        <f t="shared" si="623"/>
        <v>1.4083333333328483</v>
      </c>
      <c r="T2049" s="74">
        <f>Table2[[#This Row],[ETA A OFRECIMIENTO]]*24</f>
        <v>33.799999999988358</v>
      </c>
      <c r="U2049" s="1" t="str">
        <f t="shared" si="624"/>
        <v>YES</v>
      </c>
      <c r="V2049" s="73">
        <f t="shared" si="625"/>
        <v>0.25</v>
      </c>
      <c r="W2049" s="74">
        <f>Table2[[#This Row],[DEL. AVAILABLE A SLOT]]*24</f>
        <v>6</v>
      </c>
      <c r="X2049" s="1" t="str">
        <f t="shared" si="626"/>
        <v>SI</v>
      </c>
      <c r="Y2049" s="73">
        <f t="shared" si="627"/>
        <v>1.6583333333328483</v>
      </c>
      <c r="Z2049" s="74">
        <f>Table2[[#This Row],[ETA A TIMESLOT]]*24</f>
        <v>39.799999999988358</v>
      </c>
      <c r="AA2049" s="73">
        <f t="shared" si="628"/>
        <v>0</v>
      </c>
      <c r="AB2049" s="73" t="str">
        <f t="shared" si="629"/>
        <v>SI</v>
      </c>
      <c r="AC2049" s="74">
        <f>Table2[[#This Row],[PUNTUALIDAD (H)]]*24</f>
        <v>0</v>
      </c>
      <c r="AD2049" s="73">
        <f t="shared" si="630"/>
        <v>1.6409722222160781</v>
      </c>
      <c r="AE2049" s="74">
        <f>Table2[[#This Row],[ATA TO UNLOADING]]*24</f>
        <v>39.383333333185874</v>
      </c>
      <c r="AF2049" s="74" t="str">
        <f>IF(Table2[[#This Row],[ATA TO UNLOADING 2]]&lt;=48,"YES","NO")</f>
        <v>YES</v>
      </c>
      <c r="AG2049" s="75">
        <f t="shared" si="631"/>
        <v>0.95833333333575865</v>
      </c>
      <c r="AH2049" s="2" t="s">
        <v>24</v>
      </c>
      <c r="AI2049" s="2" t="str">
        <f t="shared" si="632"/>
        <v>CAAU8323380</v>
      </c>
      <c r="AJ2049" s="76" t="str">
        <f t="shared" si="633"/>
        <v>OM TRANSPORT</v>
      </c>
      <c r="AK2049" s="77">
        <f>IF($M2049="TRUCK",VLOOKUP($AQ2049,Invoicing!$A$17:$B$49,MATCH($AK$1,Invoicing!$A$17:$B$17,0),FALSE),VLOOKUP($AQ2049,Invoicing!$N$17:$O$21,MATCH($AK$1,Invoicing!$N$17:$O$17,0),FALSE))</f>
        <v>475</v>
      </c>
      <c r="AL2049" s="78" t="e">
        <f>VLOOKUP($E2049,Invoicing!$A$1:$H$8,MATCH(TRACKER!$N2052,Invoicing!$A$1:$H$1,0),FALSE)</f>
        <v>#N/A</v>
      </c>
      <c r="AM2049" s="78">
        <f>VLOOKUP($E2049,Invoicing!$A$1:$H$8,MATCH(TRACKER!$O$1,Invoicing!$A$1:$H$1,0),FALSE)</f>
        <v>50</v>
      </c>
      <c r="AN2049" s="78">
        <f t="shared" si="634"/>
        <v>0</v>
      </c>
      <c r="AO2049" s="2">
        <f t="shared" si="635"/>
        <v>7</v>
      </c>
      <c r="AP2049" s="2" t="str">
        <f t="shared" si="636"/>
        <v>NIGHT</v>
      </c>
      <c r="AQ2049" s="2" t="str">
        <f t="shared" si="637"/>
        <v>OM TRANSPORTNIGHT</v>
      </c>
      <c r="AR2049" s="71">
        <f t="shared" si="638"/>
        <v>475</v>
      </c>
      <c r="AS2049" s="71">
        <f>VLOOKUP(AJ2049,Invoicing!A:K,10,FALSE)</f>
        <v>25</v>
      </c>
      <c r="AT2049" s="71">
        <f t="shared" si="639"/>
        <v>500</v>
      </c>
    </row>
    <row r="2050" spans="1:47">
      <c r="A2050" s="37" t="s">
        <v>65</v>
      </c>
      <c r="B2050" s="3" t="s">
        <v>38</v>
      </c>
      <c r="C2050" s="11">
        <v>45598.3</v>
      </c>
      <c r="D2050" s="11">
        <v>45598.291666666664</v>
      </c>
      <c r="E2050" s="11" t="s">
        <v>44</v>
      </c>
      <c r="F2050" s="11" t="s">
        <v>40</v>
      </c>
      <c r="G2050" s="3" t="s">
        <v>2227</v>
      </c>
      <c r="H2050" s="3" t="s">
        <v>41</v>
      </c>
      <c r="I2050" s="11">
        <v>45599.708333333336</v>
      </c>
      <c r="J2050" s="12">
        <v>45600.163194444445</v>
      </c>
      <c r="K2050" s="12">
        <v>45600.166666666664</v>
      </c>
      <c r="L2050" s="12">
        <v>45600.170138888891</v>
      </c>
      <c r="M2050" s="61" t="s">
        <v>115</v>
      </c>
      <c r="N2050" s="3" t="s">
        <v>42</v>
      </c>
      <c r="O2050" s="3">
        <v>0</v>
      </c>
      <c r="P2050" s="1">
        <f t="shared" ref="P2050:P2113" si="640">IF(K2050="","",WEEKNUM(R2050,2))</f>
        <v>45</v>
      </c>
      <c r="Q2050" s="1">
        <f t="shared" ref="Q2050:Q2113" si="641">IF(K2050="","",MONTH(R2050))</f>
        <v>11</v>
      </c>
      <c r="R2050" s="72">
        <f t="shared" ref="R2050:R2113" si="642">IF(ISBLANK(J2050),IF(ISBLANK(L2050),"00:00",L2050),J2050)</f>
        <v>45600.163194444445</v>
      </c>
      <c r="S2050" s="73">
        <f t="shared" ref="S2050:S2113" si="643">(I2050-C2050)</f>
        <v>1.4083333333328483</v>
      </c>
      <c r="T2050" s="74">
        <f>Table2[[#This Row],[ETA A OFRECIMIENTO]]*24</f>
        <v>33.799999999988358</v>
      </c>
      <c r="U2050" s="1" t="str">
        <f t="shared" ref="U2050:U2113" si="644">IF(S2050="","",IF(S2050&lt;=2,"YES","NO"))</f>
        <v>YES</v>
      </c>
      <c r="V2050" s="73">
        <f t="shared" ref="V2050:V2113" si="645">(K2050-I2050)</f>
        <v>0.45833333332848269</v>
      </c>
      <c r="W2050" s="74">
        <f>Table2[[#This Row],[DEL. AVAILABLE A SLOT]]*24</f>
        <v>10.999999999883585</v>
      </c>
      <c r="X2050" s="1" t="str">
        <f t="shared" ref="X2050:X2113" si="646">IF(V2050="","",IF(V2050&lt;=1,"SI","NO"))</f>
        <v>SI</v>
      </c>
      <c r="Y2050" s="73">
        <f t="shared" ref="Y2050:Y2113" si="647">(K2050-C2050)</f>
        <v>1.866666666661331</v>
      </c>
      <c r="Z2050" s="74">
        <f>Table2[[#This Row],[ETA A TIMESLOT]]*24</f>
        <v>44.799999999871943</v>
      </c>
      <c r="AA2050" s="73">
        <f t="shared" ref="AA2050:AA2113" si="648">IF(R2050&lt; K2050, TIME(0,0,0), R2050-K2050)</f>
        <v>0</v>
      </c>
      <c r="AB2050" s="73" t="str">
        <f t="shared" ref="AB2050:AB2113" si="649">IF(AA2050&gt;TIME(0,45,0),"NO","SI")</f>
        <v>SI</v>
      </c>
      <c r="AC2050" s="74">
        <f>Table2[[#This Row],[PUNTUALIDAD (H)]]*24</f>
        <v>0</v>
      </c>
      <c r="AD2050" s="73">
        <f t="shared" ref="AD2050:AD2113" si="650">(L2050-C2050)</f>
        <v>1.8701388888875954</v>
      </c>
      <c r="AE2050" s="74">
        <f>Table2[[#This Row],[ATA TO UNLOADING]]*24</f>
        <v>44.883333333302289</v>
      </c>
      <c r="AF2050" s="74" t="str">
        <f>IF(Table2[[#This Row],[ATA TO UNLOADING 2]]&lt;=48,"YES","NO")</f>
        <v>YES</v>
      </c>
      <c r="AG2050" s="75">
        <f t="shared" ref="AG2050:AG2113" si="651">MOD(K2050,1)</f>
        <v>0.16666666666424135</v>
      </c>
      <c r="AH2050" s="2" t="s">
        <v>24</v>
      </c>
      <c r="AI2050" s="2" t="str">
        <f t="shared" ref="AI2050:AI2113" si="652">G2050</f>
        <v>CAAU9198663</v>
      </c>
      <c r="AJ2050" s="76" t="str">
        <f t="shared" ref="AJ2050:AJ2113" si="653">E2050</f>
        <v>MSI</v>
      </c>
      <c r="AK2050" s="77">
        <f>IF($M2050="TRUCK",VLOOKUP($AQ2050,Invoicing!$A$17:$B$49,MATCH($AK$1,Invoicing!$A$17:$B$17,0),FALSE),VLOOKUP($AQ2050,Invoicing!$N$17:$O$21,MATCH($AK$1,Invoicing!$N$17:$O$17,0),FALSE))</f>
        <v>530</v>
      </c>
      <c r="AL2050" s="78" t="e">
        <f>VLOOKUP($E2050,Invoicing!$A$1:$H$8,MATCH(TRACKER!$N2053,Invoicing!$A$1:$H$1,0),FALSE)</f>
        <v>#N/A</v>
      </c>
      <c r="AM2050" s="78">
        <f>VLOOKUP($E2050,Invoicing!$A$1:$H$8,MATCH(TRACKER!$O$1,Invoicing!$A$1:$H$1,0),FALSE)</f>
        <v>50</v>
      </c>
      <c r="AN2050" s="78">
        <f t="shared" ref="AN2050:AN2113" si="654">IF($O2050&lt;&gt;0,$O2050*$AM2050,0)</f>
        <v>0</v>
      </c>
      <c r="AO2050" s="2">
        <f t="shared" ref="AO2050:AO2113" si="655">WEEKDAY(K2050,2)</f>
        <v>1</v>
      </c>
      <c r="AP2050" s="2" t="str">
        <f t="shared" ref="AP2050:AP2113" si="656">IF(AH2050="NIGHT","NIGHT",IF(AO2050&lt;=5,"WEEK",IF(AO2050=7,"SUNDAY",IF(AO2050=6,"SATURDAY","SUNDAY"))))</f>
        <v>NIGHT</v>
      </c>
      <c r="AQ2050" s="2" t="str">
        <f t="shared" ref="AQ2050:AQ2113" si="657">AJ2050&amp;AP2050</f>
        <v>MSINIGHT</v>
      </c>
      <c r="AR2050" s="71">
        <f t="shared" ref="AR2050:AR2113" si="658">IF(ISNA(AL2050),AK2050+AN2050,SUM($AK2050,$AN2050,IFERROR($AL2050,"0")))</f>
        <v>530</v>
      </c>
      <c r="AS2050" s="71">
        <f>VLOOKUP(AJ2050,Invoicing!A:K,10,FALSE)</f>
        <v>25</v>
      </c>
      <c r="AT2050" s="71">
        <f t="shared" ref="AT2050:AT2113" si="659">AR2050+AS2050+AU2050</f>
        <v>555</v>
      </c>
    </row>
    <row r="2051" spans="1:47">
      <c r="A2051" s="37" t="s">
        <v>65</v>
      </c>
      <c r="B2051" s="3" t="s">
        <v>38</v>
      </c>
      <c r="C2051" s="11">
        <v>45598.3</v>
      </c>
      <c r="D2051" s="11">
        <v>45598.291666666664</v>
      </c>
      <c r="E2051" s="11" t="s">
        <v>49</v>
      </c>
      <c r="F2051" s="11" t="s">
        <v>40</v>
      </c>
      <c r="G2051" s="3" t="s">
        <v>2228</v>
      </c>
      <c r="H2051" s="3" t="s">
        <v>46</v>
      </c>
      <c r="I2051" s="11">
        <v>45599.708333333336</v>
      </c>
      <c r="J2051" s="12">
        <v>45603.625</v>
      </c>
      <c r="K2051" s="12">
        <v>45603.625</v>
      </c>
      <c r="L2051" s="12">
        <v>45603.652777777781</v>
      </c>
      <c r="M2051" s="61" t="s">
        <v>12</v>
      </c>
      <c r="N2051" s="3" t="s">
        <v>42</v>
      </c>
      <c r="O2051" s="3">
        <v>0</v>
      </c>
      <c r="P2051" s="1">
        <f t="shared" si="640"/>
        <v>45</v>
      </c>
      <c r="Q2051" s="1">
        <f t="shared" si="641"/>
        <v>11</v>
      </c>
      <c r="R2051" s="72">
        <f t="shared" si="642"/>
        <v>45603.625</v>
      </c>
      <c r="S2051" s="73">
        <f t="shared" si="643"/>
        <v>1.4083333333328483</v>
      </c>
      <c r="T2051" s="74">
        <f>Table2[[#This Row],[ETA A OFRECIMIENTO]]*24</f>
        <v>33.799999999988358</v>
      </c>
      <c r="U2051" s="1" t="str">
        <f t="shared" si="644"/>
        <v>YES</v>
      </c>
      <c r="V2051" s="73">
        <f t="shared" si="645"/>
        <v>3.9166666666642413</v>
      </c>
      <c r="W2051" s="74">
        <f>Table2[[#This Row],[DEL. AVAILABLE A SLOT]]*24</f>
        <v>93.999999999941792</v>
      </c>
      <c r="X2051" s="1" t="str">
        <f t="shared" si="646"/>
        <v>NO</v>
      </c>
      <c r="Y2051" s="73">
        <f t="shared" si="647"/>
        <v>5.3249999999970896</v>
      </c>
      <c r="Z2051" s="74">
        <f>Table2[[#This Row],[ETA A TIMESLOT]]*24</f>
        <v>127.79999999993015</v>
      </c>
      <c r="AA2051" s="73">
        <f t="shared" si="648"/>
        <v>0</v>
      </c>
      <c r="AB2051" s="73" t="str">
        <f t="shared" si="649"/>
        <v>SI</v>
      </c>
      <c r="AC2051" s="74">
        <f>Table2[[#This Row],[PUNTUALIDAD (H)]]*24</f>
        <v>0</v>
      </c>
      <c r="AD2051" s="73">
        <f t="shared" si="650"/>
        <v>5.3527777777781012</v>
      </c>
      <c r="AE2051" s="74">
        <f>Table2[[#This Row],[ATA TO UNLOADING]]*24</f>
        <v>128.46666666667443</v>
      </c>
      <c r="AF2051" s="74" t="str">
        <f>IF(Table2[[#This Row],[ATA TO UNLOADING 2]]&lt;=48,"YES","NO")</f>
        <v>NO</v>
      </c>
      <c r="AG2051" s="75">
        <f t="shared" si="651"/>
        <v>0.625</v>
      </c>
      <c r="AH2051" s="2" t="s">
        <v>42</v>
      </c>
      <c r="AI2051" s="2" t="str">
        <f t="shared" si="652"/>
        <v>MSKU9338777</v>
      </c>
      <c r="AJ2051" s="76" t="str">
        <f t="shared" si="653"/>
        <v>CTU FLEVOKUST BV</v>
      </c>
      <c r="AK2051" s="77">
        <f>IF($M2051="TRUCK",VLOOKUP($AQ2051,Invoicing!$A$17:$B$49,MATCH($AK$1,Invoicing!$A$17:$B$17,0),FALSE),VLOOKUP($AQ2051,Invoicing!$N$17:$O$21,MATCH($AK$1,Invoicing!$N$17:$O$17,0),FALSE))</f>
        <v>380</v>
      </c>
      <c r="AL2051" s="78" t="e">
        <f>VLOOKUP($E2051,Invoicing!$A$1:$H$8,MATCH(TRACKER!$N2054,Invoicing!$A$1:$H$1,0),FALSE)</f>
        <v>#N/A</v>
      </c>
      <c r="AM2051" s="78">
        <v>35</v>
      </c>
      <c r="AN2051" s="78">
        <f t="shared" si="654"/>
        <v>0</v>
      </c>
      <c r="AO2051" s="2">
        <f t="shared" si="655"/>
        <v>4</v>
      </c>
      <c r="AP2051" s="2" t="str">
        <f t="shared" si="656"/>
        <v>WEEK</v>
      </c>
      <c r="AQ2051" s="2" t="str">
        <f t="shared" si="657"/>
        <v>CTU FLEVOKUST BVWEEK</v>
      </c>
      <c r="AR2051" s="71">
        <f t="shared" si="658"/>
        <v>380</v>
      </c>
      <c r="AS2051" s="71">
        <f>VLOOKUP(AJ2051,Invoicing!A:K,10,FALSE)</f>
        <v>0</v>
      </c>
      <c r="AT2051" s="71">
        <f t="shared" si="659"/>
        <v>380</v>
      </c>
    </row>
    <row r="2052" spans="1:47">
      <c r="A2052" s="37" t="s">
        <v>65</v>
      </c>
      <c r="B2052" s="3" t="s">
        <v>38</v>
      </c>
      <c r="C2052" s="11">
        <v>45598.3</v>
      </c>
      <c r="D2052" s="11">
        <v>45598.291666666664</v>
      </c>
      <c r="E2052" s="11" t="s">
        <v>49</v>
      </c>
      <c r="F2052" s="11" t="s">
        <v>40</v>
      </c>
      <c r="G2052" s="3" t="s">
        <v>2229</v>
      </c>
      <c r="H2052" s="3" t="s">
        <v>41</v>
      </c>
      <c r="I2052" s="11">
        <v>45599.708333333336</v>
      </c>
      <c r="J2052" s="12">
        <v>45603.576388888891</v>
      </c>
      <c r="K2052" s="12">
        <v>45603.583333333336</v>
      </c>
      <c r="L2052" s="12">
        <v>45603.583333333336</v>
      </c>
      <c r="M2052" s="12" t="s">
        <v>12</v>
      </c>
      <c r="N2052" s="3" t="s">
        <v>42</v>
      </c>
      <c r="O2052" s="3">
        <v>0</v>
      </c>
      <c r="P2052" s="1">
        <f t="shared" si="640"/>
        <v>45</v>
      </c>
      <c r="Q2052" s="1">
        <f t="shared" si="641"/>
        <v>11</v>
      </c>
      <c r="R2052" s="72">
        <f t="shared" si="642"/>
        <v>45603.576388888891</v>
      </c>
      <c r="S2052" s="73">
        <f t="shared" si="643"/>
        <v>1.4083333333328483</v>
      </c>
      <c r="T2052" s="74">
        <f>Table2[[#This Row],[ETA A OFRECIMIENTO]]*24</f>
        <v>33.799999999988358</v>
      </c>
      <c r="U2052" s="1" t="str">
        <f t="shared" si="644"/>
        <v>YES</v>
      </c>
      <c r="V2052" s="73">
        <f t="shared" si="645"/>
        <v>3.875</v>
      </c>
      <c r="W2052" s="74">
        <f>Table2[[#This Row],[DEL. AVAILABLE A SLOT]]*24</f>
        <v>93</v>
      </c>
      <c r="X2052" s="1" t="str">
        <f t="shared" si="646"/>
        <v>NO</v>
      </c>
      <c r="Y2052" s="73">
        <f t="shared" si="647"/>
        <v>5.2833333333328483</v>
      </c>
      <c r="Z2052" s="74">
        <f>Table2[[#This Row],[ETA A TIMESLOT]]*24</f>
        <v>126.79999999998836</v>
      </c>
      <c r="AA2052" s="73">
        <f t="shared" si="648"/>
        <v>0</v>
      </c>
      <c r="AB2052" s="73" t="str">
        <f t="shared" si="649"/>
        <v>SI</v>
      </c>
      <c r="AC2052" s="74">
        <f>Table2[[#This Row],[PUNTUALIDAD (H)]]*24</f>
        <v>0</v>
      </c>
      <c r="AD2052" s="73">
        <f t="shared" si="650"/>
        <v>5.2833333333328483</v>
      </c>
      <c r="AE2052" s="74">
        <f>Table2[[#This Row],[ATA TO UNLOADING]]*24</f>
        <v>126.79999999998836</v>
      </c>
      <c r="AF2052" s="74" t="str">
        <f>IF(Table2[[#This Row],[ATA TO UNLOADING 2]]&lt;=48,"YES","NO")</f>
        <v>NO</v>
      </c>
      <c r="AG2052" s="75">
        <f t="shared" si="651"/>
        <v>0.58333333333575865</v>
      </c>
      <c r="AH2052" s="2" t="s">
        <v>42</v>
      </c>
      <c r="AI2052" s="2" t="str">
        <f t="shared" si="652"/>
        <v>CAAU6551381</v>
      </c>
      <c r="AJ2052" s="76" t="str">
        <f t="shared" si="653"/>
        <v>CTU FLEVOKUST BV</v>
      </c>
      <c r="AK2052" s="77">
        <f>IF($M2052="TRUCK",VLOOKUP($AQ2052,Invoicing!$A$17:$B$49,MATCH($AK$1,Invoicing!$A$17:$B$17,0),FALSE),VLOOKUP($AQ2052,Invoicing!$N$17:$O$21,MATCH($AK$1,Invoicing!$N$17:$O$17,0),FALSE))</f>
        <v>380</v>
      </c>
      <c r="AL2052" s="78" t="e">
        <f>VLOOKUP($E2052,Invoicing!$A$1:$H$8,MATCH(TRACKER!$N2055,Invoicing!$A$1:$H$1,0),FALSE)</f>
        <v>#N/A</v>
      </c>
      <c r="AM2052" s="78">
        <v>35</v>
      </c>
      <c r="AN2052" s="78">
        <f t="shared" si="654"/>
        <v>0</v>
      </c>
      <c r="AO2052" s="2">
        <f t="shared" si="655"/>
        <v>4</v>
      </c>
      <c r="AP2052" s="2" t="str">
        <f t="shared" si="656"/>
        <v>WEEK</v>
      </c>
      <c r="AQ2052" s="2" t="str">
        <f t="shared" si="657"/>
        <v>CTU FLEVOKUST BVWEEK</v>
      </c>
      <c r="AR2052" s="71">
        <f t="shared" si="658"/>
        <v>380</v>
      </c>
      <c r="AS2052" s="71">
        <f>VLOOKUP(AJ2052,Invoicing!A:K,10,FALSE)</f>
        <v>0</v>
      </c>
      <c r="AT2052" s="71">
        <f t="shared" si="659"/>
        <v>380</v>
      </c>
    </row>
    <row r="2053" spans="1:47">
      <c r="A2053" s="37" t="s">
        <v>65</v>
      </c>
      <c r="B2053" s="3" t="s">
        <v>38</v>
      </c>
      <c r="C2053" s="11">
        <v>45598.3</v>
      </c>
      <c r="D2053" s="11">
        <v>45598.291666666664</v>
      </c>
      <c r="E2053" s="11" t="s">
        <v>49</v>
      </c>
      <c r="F2053" s="11" t="s">
        <v>40</v>
      </c>
      <c r="G2053" s="3" t="s">
        <v>2230</v>
      </c>
      <c r="H2053" s="3" t="s">
        <v>46</v>
      </c>
      <c r="I2053" s="11">
        <v>45599.708333333336</v>
      </c>
      <c r="J2053" s="12">
        <v>45603.541666666664</v>
      </c>
      <c r="K2053" s="12">
        <v>45603.541666666664</v>
      </c>
      <c r="L2053" s="12">
        <v>45603.552083333336</v>
      </c>
      <c r="M2053" s="12" t="s">
        <v>12</v>
      </c>
      <c r="N2053" s="3" t="s">
        <v>42</v>
      </c>
      <c r="O2053" s="3">
        <v>1</v>
      </c>
      <c r="P2053" s="1">
        <f t="shared" si="640"/>
        <v>45</v>
      </c>
      <c r="Q2053" s="1">
        <f t="shared" si="641"/>
        <v>11</v>
      </c>
      <c r="R2053" s="72">
        <f t="shared" si="642"/>
        <v>45603.541666666664</v>
      </c>
      <c r="S2053" s="73">
        <f t="shared" si="643"/>
        <v>1.4083333333328483</v>
      </c>
      <c r="T2053" s="74">
        <f>Table2[[#This Row],[ETA A OFRECIMIENTO]]*24</f>
        <v>33.799999999988358</v>
      </c>
      <c r="U2053" s="1" t="str">
        <f t="shared" si="644"/>
        <v>YES</v>
      </c>
      <c r="V2053" s="73">
        <f t="shared" si="645"/>
        <v>3.8333333333284827</v>
      </c>
      <c r="W2053" s="74">
        <f>Table2[[#This Row],[DEL. AVAILABLE A SLOT]]*24</f>
        <v>91.999999999883585</v>
      </c>
      <c r="X2053" s="1" t="str">
        <f t="shared" si="646"/>
        <v>NO</v>
      </c>
      <c r="Y2053" s="73">
        <f t="shared" si="647"/>
        <v>5.241666666661331</v>
      </c>
      <c r="Z2053" s="74">
        <f>Table2[[#This Row],[ETA A TIMESLOT]]*24</f>
        <v>125.79999999987194</v>
      </c>
      <c r="AA2053" s="73">
        <f t="shared" si="648"/>
        <v>0</v>
      </c>
      <c r="AB2053" s="73" t="str">
        <f t="shared" si="649"/>
        <v>SI</v>
      </c>
      <c r="AC2053" s="74">
        <f>Table2[[#This Row],[PUNTUALIDAD (H)]]*24</f>
        <v>0</v>
      </c>
      <c r="AD2053" s="73">
        <f t="shared" si="650"/>
        <v>5.2520833333328483</v>
      </c>
      <c r="AE2053" s="74">
        <f>Table2[[#This Row],[ATA TO UNLOADING]]*24</f>
        <v>126.04999999998836</v>
      </c>
      <c r="AF2053" s="74" t="str">
        <f>IF(Table2[[#This Row],[ATA TO UNLOADING 2]]&lt;=48,"YES","NO")</f>
        <v>NO</v>
      </c>
      <c r="AG2053" s="75">
        <f t="shared" si="651"/>
        <v>0.54166666666424135</v>
      </c>
      <c r="AH2053" s="2" t="s">
        <v>42</v>
      </c>
      <c r="AI2053" s="2" t="str">
        <f t="shared" si="652"/>
        <v>MRSU3262757</v>
      </c>
      <c r="AJ2053" s="76" t="str">
        <f t="shared" si="653"/>
        <v>CTU FLEVOKUST BV</v>
      </c>
      <c r="AK2053" s="77">
        <f>IF($M2053="TRUCK",VLOOKUP($AQ2053,Invoicing!$A$17:$B$49,MATCH($AK$1,Invoicing!$A$17:$B$17,0),FALSE),VLOOKUP($AQ2053,Invoicing!$N$17:$O$21,MATCH($AK$1,Invoicing!$N$17:$O$17,0),FALSE))</f>
        <v>380</v>
      </c>
      <c r="AL2053" s="78" t="e">
        <f>VLOOKUP($E2053,Invoicing!$A$1:$H$8,MATCH(TRACKER!$N2056,Invoicing!$A$1:$H$1,0),FALSE)</f>
        <v>#N/A</v>
      </c>
      <c r="AM2053" s="78">
        <v>35</v>
      </c>
      <c r="AN2053" s="78">
        <f t="shared" si="654"/>
        <v>35</v>
      </c>
      <c r="AO2053" s="2">
        <f t="shared" si="655"/>
        <v>4</v>
      </c>
      <c r="AP2053" s="2" t="str">
        <f t="shared" si="656"/>
        <v>WEEK</v>
      </c>
      <c r="AQ2053" s="2" t="str">
        <f t="shared" si="657"/>
        <v>CTU FLEVOKUST BVWEEK</v>
      </c>
      <c r="AR2053" s="71">
        <f t="shared" si="658"/>
        <v>415</v>
      </c>
      <c r="AS2053" s="71">
        <f>VLOOKUP(AJ2053,Invoicing!A:K,10,FALSE)</f>
        <v>0</v>
      </c>
      <c r="AT2053" s="71">
        <f t="shared" si="659"/>
        <v>415</v>
      </c>
    </row>
    <row r="2054" spans="1:47">
      <c r="A2054" s="37" t="s">
        <v>65</v>
      </c>
      <c r="B2054" s="3" t="s">
        <v>38</v>
      </c>
      <c r="C2054" s="11">
        <v>45598.3</v>
      </c>
      <c r="D2054" s="11">
        <v>45598.291666666664</v>
      </c>
      <c r="E2054" s="11" t="s">
        <v>43</v>
      </c>
      <c r="F2054" s="11" t="s">
        <v>40</v>
      </c>
      <c r="G2054" s="3" t="s">
        <v>2231</v>
      </c>
      <c r="H2054" s="3" t="s">
        <v>2821</v>
      </c>
      <c r="I2054" s="11">
        <v>45599.708333333336</v>
      </c>
      <c r="J2054" s="12">
        <v>45599.943749999999</v>
      </c>
      <c r="K2054" s="12">
        <v>45600</v>
      </c>
      <c r="L2054" s="12">
        <v>45599.958333333336</v>
      </c>
      <c r="M2054" s="61" t="s">
        <v>115</v>
      </c>
      <c r="N2054" s="3" t="s">
        <v>42</v>
      </c>
      <c r="O2054" s="3">
        <v>0</v>
      </c>
      <c r="P2054" s="1">
        <f t="shared" si="640"/>
        <v>44</v>
      </c>
      <c r="Q2054" s="1">
        <f t="shared" si="641"/>
        <v>11</v>
      </c>
      <c r="R2054" s="72">
        <f t="shared" si="642"/>
        <v>45599.943749999999</v>
      </c>
      <c r="S2054" s="73">
        <f t="shared" si="643"/>
        <v>1.4083333333328483</v>
      </c>
      <c r="T2054" s="74">
        <f>Table2[[#This Row],[ETA A OFRECIMIENTO]]*24</f>
        <v>33.799999999988358</v>
      </c>
      <c r="U2054" s="1" t="str">
        <f t="shared" si="644"/>
        <v>YES</v>
      </c>
      <c r="V2054" s="73">
        <f t="shared" si="645"/>
        <v>0.29166666666424135</v>
      </c>
      <c r="W2054" s="74">
        <f>Table2[[#This Row],[DEL. AVAILABLE A SLOT]]*24</f>
        <v>6.9999999999417923</v>
      </c>
      <c r="X2054" s="1" t="str">
        <f t="shared" si="646"/>
        <v>SI</v>
      </c>
      <c r="Y2054" s="73">
        <f t="shared" si="647"/>
        <v>1.6999999999970896</v>
      </c>
      <c r="Z2054" s="74">
        <f>Table2[[#This Row],[ETA A TIMESLOT]]*24</f>
        <v>40.799999999930151</v>
      </c>
      <c r="AA2054" s="73">
        <f t="shared" si="648"/>
        <v>0</v>
      </c>
      <c r="AB2054" s="73" t="str">
        <f t="shared" si="649"/>
        <v>SI</v>
      </c>
      <c r="AC2054" s="74">
        <f>Table2[[#This Row],[PUNTUALIDAD (H)]]*24</f>
        <v>0</v>
      </c>
      <c r="AD2054" s="73">
        <f t="shared" si="650"/>
        <v>1.6583333333328483</v>
      </c>
      <c r="AE2054" s="74">
        <f>Table2[[#This Row],[ATA TO UNLOADING]]*24</f>
        <v>39.799999999988358</v>
      </c>
      <c r="AF2054" s="74" t="str">
        <f>IF(Table2[[#This Row],[ATA TO UNLOADING 2]]&lt;=48,"YES","NO")</f>
        <v>YES</v>
      </c>
      <c r="AG2054" s="75">
        <f t="shared" si="651"/>
        <v>0</v>
      </c>
      <c r="AH2054" s="2" t="s">
        <v>24</v>
      </c>
      <c r="AI2054" s="2" t="str">
        <f t="shared" si="652"/>
        <v>GCXU5585077</v>
      </c>
      <c r="AJ2054" s="76" t="str">
        <f t="shared" si="653"/>
        <v>LOGIX</v>
      </c>
      <c r="AK2054" s="77">
        <f>IF($M2054="TRUCK",VLOOKUP($AQ2054,Invoicing!$A$17:$B$49,MATCH($AK$1,Invoicing!$A$17:$B$17,0),FALSE),VLOOKUP($AQ2054,Invoicing!$N$17:$O$21,MATCH($AK$1,Invoicing!$N$17:$O$17,0),FALSE))</f>
        <v>530</v>
      </c>
      <c r="AL2054" s="78" t="e">
        <f>VLOOKUP($E2054,Invoicing!$A$1:$H$8,MATCH(TRACKER!$N2057,Invoicing!$A$1:$H$1,0),FALSE)</f>
        <v>#N/A</v>
      </c>
      <c r="AM2054" s="78">
        <f>VLOOKUP($E2054,Invoicing!$A$1:$H$8,MATCH(TRACKER!$O$1,Invoicing!$A$1:$H$1,0),FALSE)</f>
        <v>50</v>
      </c>
      <c r="AN2054" s="78">
        <f t="shared" si="654"/>
        <v>0</v>
      </c>
      <c r="AO2054" s="2">
        <f t="shared" si="655"/>
        <v>1</v>
      </c>
      <c r="AP2054" s="2" t="str">
        <f t="shared" si="656"/>
        <v>NIGHT</v>
      </c>
      <c r="AQ2054" s="2" t="str">
        <f t="shared" si="657"/>
        <v>LOGIXNIGHT</v>
      </c>
      <c r="AR2054" s="71">
        <f t="shared" si="658"/>
        <v>530</v>
      </c>
      <c r="AS2054" s="71">
        <f>VLOOKUP(AJ2054,Invoicing!A:K,10,FALSE)</f>
        <v>25</v>
      </c>
      <c r="AT2054" s="71">
        <f t="shared" si="659"/>
        <v>555</v>
      </c>
    </row>
    <row r="2055" spans="1:47">
      <c r="A2055" s="37" t="s">
        <v>65</v>
      </c>
      <c r="B2055" s="3" t="s">
        <v>38</v>
      </c>
      <c r="C2055" s="11">
        <v>45598.3</v>
      </c>
      <c r="D2055" s="11">
        <v>45598.291666666664</v>
      </c>
      <c r="E2055" s="11" t="s">
        <v>49</v>
      </c>
      <c r="F2055" s="11" t="s">
        <v>40</v>
      </c>
      <c r="G2055" s="3" t="s">
        <v>2232</v>
      </c>
      <c r="H2055" s="3" t="s">
        <v>41</v>
      </c>
      <c r="I2055" s="11">
        <v>45599.708333333336</v>
      </c>
      <c r="J2055" s="12">
        <v>45603.493055555555</v>
      </c>
      <c r="K2055" s="12">
        <v>45603.5</v>
      </c>
      <c r="L2055" s="12">
        <v>45603.506944444445</v>
      </c>
      <c r="M2055" s="61" t="s">
        <v>12</v>
      </c>
      <c r="N2055" s="3" t="s">
        <v>42</v>
      </c>
      <c r="O2055" s="3">
        <v>0</v>
      </c>
      <c r="P2055" s="1">
        <f t="shared" si="640"/>
        <v>45</v>
      </c>
      <c r="Q2055" s="1">
        <f t="shared" si="641"/>
        <v>11</v>
      </c>
      <c r="R2055" s="72">
        <f t="shared" si="642"/>
        <v>45603.493055555555</v>
      </c>
      <c r="S2055" s="73">
        <f t="shared" si="643"/>
        <v>1.4083333333328483</v>
      </c>
      <c r="T2055" s="74">
        <f>Table2[[#This Row],[ETA A OFRECIMIENTO]]*24</f>
        <v>33.799999999988358</v>
      </c>
      <c r="U2055" s="1" t="str">
        <f t="shared" si="644"/>
        <v>YES</v>
      </c>
      <c r="V2055" s="73">
        <f t="shared" si="645"/>
        <v>3.7916666666642413</v>
      </c>
      <c r="W2055" s="74">
        <f>Table2[[#This Row],[DEL. AVAILABLE A SLOT]]*24</f>
        <v>90.999999999941792</v>
      </c>
      <c r="X2055" s="1" t="str">
        <f t="shared" si="646"/>
        <v>NO</v>
      </c>
      <c r="Y2055" s="73">
        <f t="shared" si="647"/>
        <v>5.1999999999970896</v>
      </c>
      <c r="Z2055" s="74">
        <f>Table2[[#This Row],[ETA A TIMESLOT]]*24</f>
        <v>124.79999999993015</v>
      </c>
      <c r="AA2055" s="73">
        <f t="shared" si="648"/>
        <v>0</v>
      </c>
      <c r="AB2055" s="73" t="str">
        <f t="shared" si="649"/>
        <v>SI</v>
      </c>
      <c r="AC2055" s="74">
        <f>Table2[[#This Row],[PUNTUALIDAD (H)]]*24</f>
        <v>0</v>
      </c>
      <c r="AD2055" s="73">
        <f t="shared" si="650"/>
        <v>5.2069444444423425</v>
      </c>
      <c r="AE2055" s="74">
        <f>Table2[[#This Row],[ATA TO UNLOADING]]*24</f>
        <v>124.96666666661622</v>
      </c>
      <c r="AF2055" s="74" t="str">
        <f>IF(Table2[[#This Row],[ATA TO UNLOADING 2]]&lt;=48,"YES","NO")</f>
        <v>NO</v>
      </c>
      <c r="AG2055" s="75">
        <f t="shared" si="651"/>
        <v>0.5</v>
      </c>
      <c r="AH2055" s="2" t="s">
        <v>42</v>
      </c>
      <c r="AI2055" s="2" t="str">
        <f t="shared" si="652"/>
        <v>MSKU8537516</v>
      </c>
      <c r="AJ2055" s="76" t="str">
        <f t="shared" si="653"/>
        <v>CTU FLEVOKUST BV</v>
      </c>
      <c r="AK2055" s="77">
        <f>IF($M2055="TRUCK",VLOOKUP($AQ2055,Invoicing!$A$17:$B$49,MATCH($AK$1,Invoicing!$A$17:$B$17,0),FALSE),VLOOKUP($AQ2055,Invoicing!$N$17:$O$21,MATCH($AK$1,Invoicing!$N$17:$O$17,0),FALSE))</f>
        <v>380</v>
      </c>
      <c r="AL2055" s="78" t="e">
        <f>VLOOKUP($E2055,Invoicing!$A$1:$H$8,MATCH(TRACKER!$N2058,Invoicing!$A$1:$H$1,0),FALSE)</f>
        <v>#N/A</v>
      </c>
      <c r="AM2055" s="78">
        <v>35</v>
      </c>
      <c r="AN2055" s="78">
        <f t="shared" si="654"/>
        <v>0</v>
      </c>
      <c r="AO2055" s="2">
        <f t="shared" si="655"/>
        <v>4</v>
      </c>
      <c r="AP2055" s="2" t="str">
        <f t="shared" si="656"/>
        <v>WEEK</v>
      </c>
      <c r="AQ2055" s="2" t="str">
        <f t="shared" si="657"/>
        <v>CTU FLEVOKUST BVWEEK</v>
      </c>
      <c r="AR2055" s="71">
        <f t="shared" si="658"/>
        <v>380</v>
      </c>
      <c r="AS2055" s="71">
        <f>VLOOKUP(AJ2055,Invoicing!A:K,10,FALSE)</f>
        <v>0</v>
      </c>
      <c r="AT2055" s="71">
        <f t="shared" si="659"/>
        <v>580</v>
      </c>
      <c r="AU2055" s="55">
        <v>200</v>
      </c>
    </row>
    <row r="2056" spans="1:47">
      <c r="A2056" s="37" t="s">
        <v>65</v>
      </c>
      <c r="B2056" s="3" t="s">
        <v>38</v>
      </c>
      <c r="C2056" s="11">
        <v>45598.3</v>
      </c>
      <c r="D2056" s="11">
        <v>45598.291666666664</v>
      </c>
      <c r="E2056" s="11" t="s">
        <v>49</v>
      </c>
      <c r="F2056" s="11" t="s">
        <v>40</v>
      </c>
      <c r="G2056" s="3" t="s">
        <v>2233</v>
      </c>
      <c r="H2056" s="3" t="s">
        <v>46</v>
      </c>
      <c r="I2056" s="11">
        <v>45599.708333333336</v>
      </c>
      <c r="J2056" s="12">
        <v>45603.447916666664</v>
      </c>
      <c r="K2056" s="12">
        <v>45603.458333333336</v>
      </c>
      <c r="L2056" s="12">
        <v>45603.447916666664</v>
      </c>
      <c r="M2056" s="61" t="s">
        <v>12</v>
      </c>
      <c r="N2056" s="3" t="s">
        <v>42</v>
      </c>
      <c r="O2056" s="3">
        <v>0</v>
      </c>
      <c r="P2056" s="1">
        <f t="shared" si="640"/>
        <v>45</v>
      </c>
      <c r="Q2056" s="1">
        <f t="shared" si="641"/>
        <v>11</v>
      </c>
      <c r="R2056" s="72">
        <f t="shared" si="642"/>
        <v>45603.447916666664</v>
      </c>
      <c r="S2056" s="73">
        <f t="shared" si="643"/>
        <v>1.4083333333328483</v>
      </c>
      <c r="T2056" s="74">
        <f>Table2[[#This Row],[ETA A OFRECIMIENTO]]*24</f>
        <v>33.799999999988358</v>
      </c>
      <c r="U2056" s="1" t="str">
        <f t="shared" si="644"/>
        <v>YES</v>
      </c>
      <c r="V2056" s="73">
        <f t="shared" si="645"/>
        <v>3.75</v>
      </c>
      <c r="W2056" s="74">
        <f>Table2[[#This Row],[DEL. AVAILABLE A SLOT]]*24</f>
        <v>90</v>
      </c>
      <c r="X2056" s="1" t="str">
        <f t="shared" si="646"/>
        <v>NO</v>
      </c>
      <c r="Y2056" s="73">
        <f t="shared" si="647"/>
        <v>5.1583333333328483</v>
      </c>
      <c r="Z2056" s="74">
        <f>Table2[[#This Row],[ETA A TIMESLOT]]*24</f>
        <v>123.79999999998836</v>
      </c>
      <c r="AA2056" s="73">
        <f t="shared" si="648"/>
        <v>0</v>
      </c>
      <c r="AB2056" s="73" t="str">
        <f t="shared" si="649"/>
        <v>SI</v>
      </c>
      <c r="AC2056" s="74">
        <f>Table2[[#This Row],[PUNTUALIDAD (H)]]*24</f>
        <v>0</v>
      </c>
      <c r="AD2056" s="73">
        <f t="shared" si="650"/>
        <v>5.147916666661331</v>
      </c>
      <c r="AE2056" s="74">
        <f>Table2[[#This Row],[ATA TO UNLOADING]]*24</f>
        <v>123.54999999987194</v>
      </c>
      <c r="AF2056" s="74" t="str">
        <f>IF(Table2[[#This Row],[ATA TO UNLOADING 2]]&lt;=48,"YES","NO")</f>
        <v>NO</v>
      </c>
      <c r="AG2056" s="75">
        <f t="shared" si="651"/>
        <v>0.45833333333575865</v>
      </c>
      <c r="AH2056" s="2" t="s">
        <v>42</v>
      </c>
      <c r="AI2056" s="2" t="str">
        <f t="shared" si="652"/>
        <v>MRSU4918198</v>
      </c>
      <c r="AJ2056" s="76" t="str">
        <f t="shared" si="653"/>
        <v>CTU FLEVOKUST BV</v>
      </c>
      <c r="AK2056" s="77">
        <f>IF($M2056="TRUCK",VLOOKUP($AQ2056,Invoicing!$A$17:$B$49,MATCH($AK$1,Invoicing!$A$17:$B$17,0),FALSE),VLOOKUP($AQ2056,Invoicing!$N$17:$O$21,MATCH($AK$1,Invoicing!$N$17:$O$17,0),FALSE))</f>
        <v>380</v>
      </c>
      <c r="AL2056" s="78" t="e">
        <f>VLOOKUP($E2056,Invoicing!$A$1:$H$8,MATCH(TRACKER!$N2059,Invoicing!$A$1:$H$1,0),FALSE)</f>
        <v>#N/A</v>
      </c>
      <c r="AM2056" s="78">
        <v>35</v>
      </c>
      <c r="AN2056" s="78">
        <f t="shared" si="654"/>
        <v>0</v>
      </c>
      <c r="AO2056" s="2">
        <f t="shared" si="655"/>
        <v>4</v>
      </c>
      <c r="AP2056" s="2" t="str">
        <f t="shared" si="656"/>
        <v>WEEK</v>
      </c>
      <c r="AQ2056" s="2" t="str">
        <f t="shared" si="657"/>
        <v>CTU FLEVOKUST BVWEEK</v>
      </c>
      <c r="AR2056" s="71">
        <f t="shared" si="658"/>
        <v>380</v>
      </c>
      <c r="AS2056" s="71">
        <f>VLOOKUP(AJ2056,Invoicing!A:K,10,FALSE)</f>
        <v>0</v>
      </c>
      <c r="AT2056" s="71">
        <f t="shared" si="659"/>
        <v>380</v>
      </c>
    </row>
    <row r="2057" spans="1:47">
      <c r="A2057" s="37" t="s">
        <v>65</v>
      </c>
      <c r="B2057" s="3" t="s">
        <v>38</v>
      </c>
      <c r="C2057" s="11">
        <v>45598.3</v>
      </c>
      <c r="D2057" s="11">
        <v>45598.291666666664</v>
      </c>
      <c r="E2057" s="11" t="s">
        <v>49</v>
      </c>
      <c r="F2057" s="11" t="s">
        <v>40</v>
      </c>
      <c r="G2057" s="3" t="s">
        <v>2234</v>
      </c>
      <c r="H2057" s="3" t="s">
        <v>41</v>
      </c>
      <c r="I2057" s="11">
        <v>45599.708333333336</v>
      </c>
      <c r="J2057" s="12">
        <v>45603.416666666664</v>
      </c>
      <c r="K2057" s="12">
        <v>45603.416666666664</v>
      </c>
      <c r="L2057" s="12">
        <v>45603.416666666664</v>
      </c>
      <c r="M2057" s="12" t="s">
        <v>12</v>
      </c>
      <c r="N2057" s="3" t="s">
        <v>42</v>
      </c>
      <c r="O2057" s="3">
        <v>0</v>
      </c>
      <c r="P2057" s="1">
        <f t="shared" si="640"/>
        <v>45</v>
      </c>
      <c r="Q2057" s="1">
        <f t="shared" si="641"/>
        <v>11</v>
      </c>
      <c r="R2057" s="72">
        <f t="shared" si="642"/>
        <v>45603.416666666664</v>
      </c>
      <c r="S2057" s="73">
        <f t="shared" si="643"/>
        <v>1.4083333333328483</v>
      </c>
      <c r="T2057" s="74">
        <f>Table2[[#This Row],[ETA A OFRECIMIENTO]]*24</f>
        <v>33.799999999988358</v>
      </c>
      <c r="U2057" s="1" t="str">
        <f t="shared" si="644"/>
        <v>YES</v>
      </c>
      <c r="V2057" s="73">
        <f t="shared" si="645"/>
        <v>3.7083333333284827</v>
      </c>
      <c r="W2057" s="74">
        <f>Table2[[#This Row],[DEL. AVAILABLE A SLOT]]*24</f>
        <v>88.999999999883585</v>
      </c>
      <c r="X2057" s="1" t="str">
        <f t="shared" si="646"/>
        <v>NO</v>
      </c>
      <c r="Y2057" s="73">
        <f t="shared" si="647"/>
        <v>5.116666666661331</v>
      </c>
      <c r="Z2057" s="74">
        <f>Table2[[#This Row],[ETA A TIMESLOT]]*24</f>
        <v>122.79999999987194</v>
      </c>
      <c r="AA2057" s="73">
        <f t="shared" si="648"/>
        <v>0</v>
      </c>
      <c r="AB2057" s="73" t="str">
        <f t="shared" si="649"/>
        <v>SI</v>
      </c>
      <c r="AC2057" s="74">
        <f>Table2[[#This Row],[PUNTUALIDAD (H)]]*24</f>
        <v>0</v>
      </c>
      <c r="AD2057" s="73">
        <f t="shared" si="650"/>
        <v>5.116666666661331</v>
      </c>
      <c r="AE2057" s="74">
        <f>Table2[[#This Row],[ATA TO UNLOADING]]*24</f>
        <v>122.79999999987194</v>
      </c>
      <c r="AF2057" s="74" t="str">
        <f>IF(Table2[[#This Row],[ATA TO UNLOADING 2]]&lt;=48,"YES","NO")</f>
        <v>NO</v>
      </c>
      <c r="AG2057" s="75">
        <f t="shared" si="651"/>
        <v>0.41666666666424135</v>
      </c>
      <c r="AH2057" s="2" t="s">
        <v>42</v>
      </c>
      <c r="AI2057" s="2" t="str">
        <f t="shared" si="652"/>
        <v>MRSU6556797</v>
      </c>
      <c r="AJ2057" s="76" t="str">
        <f t="shared" si="653"/>
        <v>CTU FLEVOKUST BV</v>
      </c>
      <c r="AK2057" s="77">
        <f>IF($M2057="TRUCK",VLOOKUP($AQ2057,Invoicing!$A$17:$B$49,MATCH($AK$1,Invoicing!$A$17:$B$17,0),FALSE),VLOOKUP($AQ2057,Invoicing!$N$17:$O$21,MATCH($AK$1,Invoicing!$N$17:$O$17,0),FALSE))</f>
        <v>380</v>
      </c>
      <c r="AL2057" s="78" t="e">
        <f>VLOOKUP($E2057,Invoicing!$A$1:$H$8,MATCH(TRACKER!$N2060,Invoicing!$A$1:$H$1,0),FALSE)</f>
        <v>#N/A</v>
      </c>
      <c r="AM2057" s="78">
        <v>35</v>
      </c>
      <c r="AN2057" s="78">
        <f t="shared" si="654"/>
        <v>0</v>
      </c>
      <c r="AO2057" s="2">
        <f t="shared" si="655"/>
        <v>4</v>
      </c>
      <c r="AP2057" s="2" t="str">
        <f t="shared" si="656"/>
        <v>WEEK</v>
      </c>
      <c r="AQ2057" s="2" t="str">
        <f t="shared" si="657"/>
        <v>CTU FLEVOKUST BVWEEK</v>
      </c>
      <c r="AR2057" s="71">
        <f t="shared" si="658"/>
        <v>380</v>
      </c>
      <c r="AS2057" s="71">
        <f>VLOOKUP(AJ2057,Invoicing!A:K,10,FALSE)</f>
        <v>0</v>
      </c>
      <c r="AT2057" s="71">
        <f t="shared" si="659"/>
        <v>380</v>
      </c>
    </row>
    <row r="2058" spans="1:47">
      <c r="A2058" s="37" t="s">
        <v>65</v>
      </c>
      <c r="B2058" s="3" t="s">
        <v>38</v>
      </c>
      <c r="C2058" s="11">
        <v>45598.3</v>
      </c>
      <c r="D2058" s="11">
        <v>45598.291666666664</v>
      </c>
      <c r="E2058" s="11" t="s">
        <v>49</v>
      </c>
      <c r="F2058" s="11" t="s">
        <v>40</v>
      </c>
      <c r="G2058" s="3" t="s">
        <v>2235</v>
      </c>
      <c r="H2058" s="3" t="s">
        <v>41</v>
      </c>
      <c r="I2058" s="11">
        <v>45599.708333333336</v>
      </c>
      <c r="J2058" s="12">
        <v>45603.405555555553</v>
      </c>
      <c r="K2058" s="12">
        <v>45603.416666666664</v>
      </c>
      <c r="L2058" s="12">
        <v>45603.416666666664</v>
      </c>
      <c r="M2058" s="61" t="s">
        <v>12</v>
      </c>
      <c r="N2058" s="3" t="s">
        <v>42</v>
      </c>
      <c r="O2058" s="3">
        <v>0</v>
      </c>
      <c r="P2058" s="1">
        <f t="shared" si="640"/>
        <v>45</v>
      </c>
      <c r="Q2058" s="1">
        <f t="shared" si="641"/>
        <v>11</v>
      </c>
      <c r="R2058" s="72">
        <f t="shared" si="642"/>
        <v>45603.405555555553</v>
      </c>
      <c r="S2058" s="73">
        <f t="shared" si="643"/>
        <v>1.4083333333328483</v>
      </c>
      <c r="T2058" s="74">
        <f>Table2[[#This Row],[ETA A OFRECIMIENTO]]*24</f>
        <v>33.799999999988358</v>
      </c>
      <c r="U2058" s="1" t="str">
        <f t="shared" si="644"/>
        <v>YES</v>
      </c>
      <c r="V2058" s="73">
        <f t="shared" si="645"/>
        <v>3.7083333333284827</v>
      </c>
      <c r="W2058" s="74">
        <f>Table2[[#This Row],[DEL. AVAILABLE A SLOT]]*24</f>
        <v>88.999999999883585</v>
      </c>
      <c r="X2058" s="1" t="str">
        <f t="shared" si="646"/>
        <v>NO</v>
      </c>
      <c r="Y2058" s="73">
        <f t="shared" si="647"/>
        <v>5.116666666661331</v>
      </c>
      <c r="Z2058" s="74">
        <f>Table2[[#This Row],[ETA A TIMESLOT]]*24</f>
        <v>122.79999999987194</v>
      </c>
      <c r="AA2058" s="73">
        <f t="shared" si="648"/>
        <v>0</v>
      </c>
      <c r="AB2058" s="73" t="str">
        <f t="shared" si="649"/>
        <v>SI</v>
      </c>
      <c r="AC2058" s="74">
        <f>Table2[[#This Row],[PUNTUALIDAD (H)]]*24</f>
        <v>0</v>
      </c>
      <c r="AD2058" s="73">
        <f t="shared" si="650"/>
        <v>5.116666666661331</v>
      </c>
      <c r="AE2058" s="74">
        <f>Table2[[#This Row],[ATA TO UNLOADING]]*24</f>
        <v>122.79999999987194</v>
      </c>
      <c r="AF2058" s="74" t="str">
        <f>IF(Table2[[#This Row],[ATA TO UNLOADING 2]]&lt;=48,"YES","NO")</f>
        <v>NO</v>
      </c>
      <c r="AG2058" s="75">
        <f t="shared" si="651"/>
        <v>0.41666666666424135</v>
      </c>
      <c r="AH2058" s="2" t="s">
        <v>42</v>
      </c>
      <c r="AI2058" s="2" t="str">
        <f t="shared" si="652"/>
        <v>CAAU7048258</v>
      </c>
      <c r="AJ2058" s="76" t="str">
        <f t="shared" si="653"/>
        <v>CTU FLEVOKUST BV</v>
      </c>
      <c r="AK2058" s="77">
        <f>IF($M2058="TRUCK",VLOOKUP($AQ2058,Invoicing!$A$17:$B$49,MATCH($AK$1,Invoicing!$A$17:$B$17,0),FALSE),VLOOKUP($AQ2058,Invoicing!$N$17:$O$21,MATCH($AK$1,Invoicing!$N$17:$O$17,0),FALSE))</f>
        <v>380</v>
      </c>
      <c r="AL2058" s="78" t="e">
        <f>VLOOKUP($E2058,Invoicing!$A$1:$H$8,MATCH(TRACKER!$N2061,Invoicing!$A$1:$H$1,0),FALSE)</f>
        <v>#N/A</v>
      </c>
      <c r="AM2058" s="78">
        <v>35</v>
      </c>
      <c r="AN2058" s="78">
        <f t="shared" si="654"/>
        <v>0</v>
      </c>
      <c r="AO2058" s="2">
        <f t="shared" si="655"/>
        <v>4</v>
      </c>
      <c r="AP2058" s="2" t="str">
        <f t="shared" si="656"/>
        <v>WEEK</v>
      </c>
      <c r="AQ2058" s="2" t="str">
        <f t="shared" si="657"/>
        <v>CTU FLEVOKUST BVWEEK</v>
      </c>
      <c r="AR2058" s="71">
        <f t="shared" si="658"/>
        <v>380</v>
      </c>
      <c r="AS2058" s="71">
        <f>VLOOKUP(AJ2058,Invoicing!A:K,10,FALSE)</f>
        <v>0</v>
      </c>
      <c r="AT2058" s="71">
        <f t="shared" si="659"/>
        <v>380</v>
      </c>
    </row>
    <row r="2059" spans="1:47">
      <c r="A2059" s="37" t="s">
        <v>65</v>
      </c>
      <c r="B2059" s="3" t="s">
        <v>38</v>
      </c>
      <c r="C2059" s="11">
        <v>45598.3</v>
      </c>
      <c r="D2059" s="11">
        <v>45598.291666666664</v>
      </c>
      <c r="E2059" s="11" t="s">
        <v>44</v>
      </c>
      <c r="F2059" s="11" t="s">
        <v>40</v>
      </c>
      <c r="G2059" s="3" t="s">
        <v>2236</v>
      </c>
      <c r="H2059" s="3" t="s">
        <v>41</v>
      </c>
      <c r="I2059" s="11">
        <v>45599.708333333336</v>
      </c>
      <c r="J2059" s="12">
        <v>45600.697916666664</v>
      </c>
      <c r="K2059" s="12">
        <v>45600.75</v>
      </c>
      <c r="L2059" s="12">
        <v>45600.704861111109</v>
      </c>
      <c r="M2059" s="61" t="s">
        <v>115</v>
      </c>
      <c r="N2059" s="3" t="s">
        <v>42</v>
      </c>
      <c r="O2059" s="3">
        <v>0</v>
      </c>
      <c r="P2059" s="1">
        <f t="shared" si="640"/>
        <v>45</v>
      </c>
      <c r="Q2059" s="1">
        <f t="shared" si="641"/>
        <v>11</v>
      </c>
      <c r="R2059" s="72">
        <f t="shared" si="642"/>
        <v>45600.697916666664</v>
      </c>
      <c r="S2059" s="73">
        <f t="shared" si="643"/>
        <v>1.4083333333328483</v>
      </c>
      <c r="T2059" s="74">
        <f>Table2[[#This Row],[ETA A OFRECIMIENTO]]*24</f>
        <v>33.799999999988358</v>
      </c>
      <c r="U2059" s="1" t="str">
        <f t="shared" si="644"/>
        <v>YES</v>
      </c>
      <c r="V2059" s="73">
        <f t="shared" si="645"/>
        <v>1.0416666666642413</v>
      </c>
      <c r="W2059" s="74">
        <f>Table2[[#This Row],[DEL. AVAILABLE A SLOT]]*24</f>
        <v>24.999999999941792</v>
      </c>
      <c r="X2059" s="1" t="str">
        <f t="shared" si="646"/>
        <v>NO</v>
      </c>
      <c r="Y2059" s="73">
        <f t="shared" si="647"/>
        <v>2.4499999999970896</v>
      </c>
      <c r="Z2059" s="74">
        <f>Table2[[#This Row],[ETA A TIMESLOT]]*24</f>
        <v>58.799999999930151</v>
      </c>
      <c r="AA2059" s="73">
        <f t="shared" si="648"/>
        <v>0</v>
      </c>
      <c r="AB2059" s="73" t="str">
        <f t="shared" si="649"/>
        <v>SI</v>
      </c>
      <c r="AC2059" s="74">
        <f>Table2[[#This Row],[PUNTUALIDAD (H)]]*24</f>
        <v>0</v>
      </c>
      <c r="AD2059" s="73">
        <f t="shared" si="650"/>
        <v>2.4048611111065838</v>
      </c>
      <c r="AE2059" s="74">
        <f>Table2[[#This Row],[ATA TO UNLOADING]]*24</f>
        <v>57.716666666558012</v>
      </c>
      <c r="AF2059" s="74" t="str">
        <f>IF(Table2[[#This Row],[ATA TO UNLOADING 2]]&lt;=48,"YES","NO")</f>
        <v>NO</v>
      </c>
      <c r="AG2059" s="75">
        <f t="shared" si="651"/>
        <v>0.75</v>
      </c>
      <c r="AH2059" s="2" t="s">
        <v>42</v>
      </c>
      <c r="AI2059" s="2" t="str">
        <f t="shared" si="652"/>
        <v>GCXU5677430</v>
      </c>
      <c r="AJ2059" s="76" t="str">
        <f t="shared" si="653"/>
        <v>MSI</v>
      </c>
      <c r="AK2059" s="77">
        <f>IF($M2059="TRUCK",VLOOKUP($AQ2059,Invoicing!$A$17:$B$49,MATCH($AK$1,Invoicing!$A$17:$B$17,0),FALSE),VLOOKUP($AQ2059,Invoicing!$N$17:$O$21,MATCH($AK$1,Invoicing!$N$17:$O$17,0),FALSE))</f>
        <v>480</v>
      </c>
      <c r="AL2059" s="78" t="e">
        <f>VLOOKUP($E2059,Invoicing!$A$1:$H$8,MATCH(TRACKER!$N2062,Invoicing!$A$1:$H$1,0),FALSE)</f>
        <v>#N/A</v>
      </c>
      <c r="AM2059" s="78">
        <f>VLOOKUP($E2059,Invoicing!$A$1:$H$8,MATCH(TRACKER!$O$1,Invoicing!$A$1:$H$1,0),FALSE)</f>
        <v>50</v>
      </c>
      <c r="AN2059" s="78">
        <f t="shared" si="654"/>
        <v>0</v>
      </c>
      <c r="AO2059" s="2">
        <f t="shared" si="655"/>
        <v>1</v>
      </c>
      <c r="AP2059" s="2" t="str">
        <f t="shared" si="656"/>
        <v>WEEK</v>
      </c>
      <c r="AQ2059" s="2" t="str">
        <f t="shared" si="657"/>
        <v>MSIWEEK</v>
      </c>
      <c r="AR2059" s="71">
        <f t="shared" si="658"/>
        <v>480</v>
      </c>
      <c r="AS2059" s="71">
        <f>VLOOKUP(AJ2059,Invoicing!A:K,10,FALSE)</f>
        <v>25</v>
      </c>
      <c r="AT2059" s="71">
        <f t="shared" si="659"/>
        <v>505</v>
      </c>
    </row>
    <row r="2060" spans="1:47">
      <c r="A2060" s="37" t="s">
        <v>65</v>
      </c>
      <c r="B2060" s="3" t="s">
        <v>38</v>
      </c>
      <c r="C2060" s="11">
        <v>45598.3</v>
      </c>
      <c r="D2060" s="11">
        <v>45598.291666666664</v>
      </c>
      <c r="E2060" s="11" t="s">
        <v>45</v>
      </c>
      <c r="F2060" s="11" t="s">
        <v>40</v>
      </c>
      <c r="G2060" s="3" t="s">
        <v>2237</v>
      </c>
      <c r="H2060" s="3" t="s">
        <v>41</v>
      </c>
      <c r="I2060" s="11">
        <v>45599.708333333336</v>
      </c>
      <c r="J2060" s="12">
        <v>45600.295138888891</v>
      </c>
      <c r="K2060" s="12">
        <v>45600.291666666664</v>
      </c>
      <c r="L2060" s="12">
        <v>45600.302083333336</v>
      </c>
      <c r="M2060" s="61" t="s">
        <v>115</v>
      </c>
      <c r="N2060" s="3" t="s">
        <v>42</v>
      </c>
      <c r="O2060" s="3">
        <v>1</v>
      </c>
      <c r="P2060" s="1">
        <f t="shared" si="640"/>
        <v>45</v>
      </c>
      <c r="Q2060" s="1">
        <f t="shared" si="641"/>
        <v>11</v>
      </c>
      <c r="R2060" s="72">
        <f t="shared" si="642"/>
        <v>45600.295138888891</v>
      </c>
      <c r="S2060" s="73">
        <f t="shared" si="643"/>
        <v>1.4083333333328483</v>
      </c>
      <c r="T2060" s="74">
        <f>Table2[[#This Row],[ETA A OFRECIMIENTO]]*24</f>
        <v>33.799999999988358</v>
      </c>
      <c r="U2060" s="1" t="str">
        <f t="shared" si="644"/>
        <v>YES</v>
      </c>
      <c r="V2060" s="73">
        <f t="shared" si="645"/>
        <v>0.58333333332848269</v>
      </c>
      <c r="W2060" s="74">
        <f>Table2[[#This Row],[DEL. AVAILABLE A SLOT]]*24</f>
        <v>13.999999999883585</v>
      </c>
      <c r="X2060" s="1" t="str">
        <f t="shared" si="646"/>
        <v>SI</v>
      </c>
      <c r="Y2060" s="73">
        <f t="shared" si="647"/>
        <v>1.991666666661331</v>
      </c>
      <c r="Z2060" s="74">
        <f>Table2[[#This Row],[ETA A TIMESLOT]]*24</f>
        <v>47.799999999871943</v>
      </c>
      <c r="AA2060" s="73">
        <f t="shared" si="648"/>
        <v>3.4722222262644209E-3</v>
      </c>
      <c r="AB2060" s="73" t="str">
        <f t="shared" si="649"/>
        <v>SI</v>
      </c>
      <c r="AC2060" s="74">
        <f>Table2[[#This Row],[PUNTUALIDAD (H)]]*24</f>
        <v>8.3333333430346102E-2</v>
      </c>
      <c r="AD2060" s="73">
        <f t="shared" si="650"/>
        <v>2.0020833333328483</v>
      </c>
      <c r="AE2060" s="74">
        <f>Table2[[#This Row],[ATA TO UNLOADING]]*24</f>
        <v>48.049999999988358</v>
      </c>
      <c r="AF2060" s="74" t="str">
        <f>IF(Table2[[#This Row],[ATA TO UNLOADING 2]]&lt;=48,"YES","NO")</f>
        <v>NO</v>
      </c>
      <c r="AG2060" s="75">
        <f t="shared" si="651"/>
        <v>0.29166666666424135</v>
      </c>
      <c r="AH2060" s="2" t="s">
        <v>42</v>
      </c>
      <c r="AI2060" s="2" t="str">
        <f t="shared" si="652"/>
        <v>GCXU5744559</v>
      </c>
      <c r="AJ2060" s="76" t="str">
        <f t="shared" si="653"/>
        <v>OM TRANSPORT</v>
      </c>
      <c r="AK2060" s="77">
        <f>IF($M2060="TRUCK",VLOOKUP($AQ2060,Invoicing!$A$17:$B$49,MATCH($AK$1,Invoicing!$A$17:$B$17,0),FALSE),VLOOKUP($AQ2060,Invoicing!$N$17:$O$21,MATCH($AK$1,Invoicing!$N$17:$O$17,0),FALSE))</f>
        <v>475</v>
      </c>
      <c r="AL2060" s="78" t="e">
        <f>VLOOKUP($E2060,Invoicing!$A$1:$H$8,MATCH(TRACKER!$N2063,Invoicing!$A$1:$H$1,0),FALSE)</f>
        <v>#N/A</v>
      </c>
      <c r="AM2060" s="78">
        <f>VLOOKUP($E2060,Invoicing!$A$1:$H$8,MATCH(TRACKER!$O$1,Invoicing!$A$1:$H$1,0),FALSE)</f>
        <v>50</v>
      </c>
      <c r="AN2060" s="78">
        <f t="shared" si="654"/>
        <v>50</v>
      </c>
      <c r="AO2060" s="2">
        <f t="shared" si="655"/>
        <v>1</v>
      </c>
      <c r="AP2060" s="2" t="str">
        <f t="shared" si="656"/>
        <v>WEEK</v>
      </c>
      <c r="AQ2060" s="2" t="str">
        <f t="shared" si="657"/>
        <v>OM TRANSPORTWEEK</v>
      </c>
      <c r="AR2060" s="71">
        <f t="shared" si="658"/>
        <v>525</v>
      </c>
      <c r="AS2060" s="71">
        <f>VLOOKUP(AJ2060,Invoicing!A:K,10,FALSE)</f>
        <v>25</v>
      </c>
      <c r="AT2060" s="71">
        <f t="shared" si="659"/>
        <v>550</v>
      </c>
    </row>
    <row r="2061" spans="1:47">
      <c r="A2061" s="37" t="s">
        <v>65</v>
      </c>
      <c r="B2061" s="3" t="s">
        <v>38</v>
      </c>
      <c r="C2061" s="11">
        <v>45598.3</v>
      </c>
      <c r="D2061" s="11">
        <v>45598.291666666664</v>
      </c>
      <c r="E2061" s="11" t="s">
        <v>43</v>
      </c>
      <c r="F2061" s="11" t="s">
        <v>40</v>
      </c>
      <c r="G2061" s="3" t="s">
        <v>2238</v>
      </c>
      <c r="H2061" s="3" t="s">
        <v>41</v>
      </c>
      <c r="I2061" s="11">
        <v>45599.708333333336</v>
      </c>
      <c r="J2061" s="12">
        <v>45599.682638888888</v>
      </c>
      <c r="K2061" s="12">
        <v>45599.791666666664</v>
      </c>
      <c r="L2061" s="12">
        <v>45599.743055555555</v>
      </c>
      <c r="M2061" s="61" t="s">
        <v>115</v>
      </c>
      <c r="N2061" s="3" t="s">
        <v>42</v>
      </c>
      <c r="O2061" s="3">
        <v>0</v>
      </c>
      <c r="P2061" s="1">
        <f t="shared" si="640"/>
        <v>44</v>
      </c>
      <c r="Q2061" s="1">
        <f t="shared" si="641"/>
        <v>11</v>
      </c>
      <c r="R2061" s="72">
        <f t="shared" si="642"/>
        <v>45599.682638888888</v>
      </c>
      <c r="S2061" s="73">
        <f t="shared" si="643"/>
        <v>1.4083333333328483</v>
      </c>
      <c r="T2061" s="74">
        <f>Table2[[#This Row],[ETA A OFRECIMIENTO]]*24</f>
        <v>33.799999999988358</v>
      </c>
      <c r="U2061" s="1" t="str">
        <f t="shared" si="644"/>
        <v>YES</v>
      </c>
      <c r="V2061" s="73">
        <f t="shared" si="645"/>
        <v>8.3333333328482695E-2</v>
      </c>
      <c r="W2061" s="74">
        <f>Table2[[#This Row],[DEL. AVAILABLE A SLOT]]*24</f>
        <v>1.9999999998835847</v>
      </c>
      <c r="X2061" s="1" t="str">
        <f t="shared" si="646"/>
        <v>SI</v>
      </c>
      <c r="Y2061" s="73">
        <f t="shared" si="647"/>
        <v>1.491666666661331</v>
      </c>
      <c r="Z2061" s="74">
        <f>Table2[[#This Row],[ETA A TIMESLOT]]*24</f>
        <v>35.799999999871943</v>
      </c>
      <c r="AA2061" s="73">
        <f t="shared" si="648"/>
        <v>0</v>
      </c>
      <c r="AB2061" s="73" t="str">
        <f t="shared" si="649"/>
        <v>SI</v>
      </c>
      <c r="AC2061" s="74">
        <f>Table2[[#This Row],[PUNTUALIDAD (H)]]*24</f>
        <v>0</v>
      </c>
      <c r="AD2061" s="73">
        <f t="shared" si="650"/>
        <v>1.4430555555518367</v>
      </c>
      <c r="AE2061" s="74">
        <f>Table2[[#This Row],[ATA TO UNLOADING]]*24</f>
        <v>34.633333333244082</v>
      </c>
      <c r="AF2061" s="74" t="str">
        <f>IF(Table2[[#This Row],[ATA TO UNLOADING 2]]&lt;=48,"YES","NO")</f>
        <v>YES</v>
      </c>
      <c r="AG2061" s="75">
        <f t="shared" si="651"/>
        <v>0.79166666666424135</v>
      </c>
      <c r="AH2061" s="2" t="s">
        <v>42</v>
      </c>
      <c r="AI2061" s="2" t="str">
        <f t="shared" si="652"/>
        <v>HASU4168236</v>
      </c>
      <c r="AJ2061" s="76" t="str">
        <f t="shared" si="653"/>
        <v>LOGIX</v>
      </c>
      <c r="AK2061" s="77">
        <f>IF($M2061="TRUCK",VLOOKUP($AQ2061,Invoicing!$A$17:$B$49,MATCH($AK$1,Invoicing!$A$17:$B$17,0),FALSE),VLOOKUP($AQ2061,Invoicing!$N$17:$O$21,MATCH($AK$1,Invoicing!$N$17:$O$17,0),FALSE))</f>
        <v>530</v>
      </c>
      <c r="AL2061" s="78" t="e">
        <f>VLOOKUP($E2061,Invoicing!$A$1:$H$8,MATCH(TRACKER!$N2064,Invoicing!$A$1:$H$1,0),FALSE)</f>
        <v>#N/A</v>
      </c>
      <c r="AM2061" s="78">
        <f>VLOOKUP($E2061,Invoicing!$A$1:$H$8,MATCH(TRACKER!$O$1,Invoicing!$A$1:$H$1,0),FALSE)</f>
        <v>50</v>
      </c>
      <c r="AN2061" s="78">
        <f t="shared" si="654"/>
        <v>0</v>
      </c>
      <c r="AO2061" s="2">
        <f t="shared" si="655"/>
        <v>7</v>
      </c>
      <c r="AP2061" s="2" t="str">
        <f t="shared" si="656"/>
        <v>SUNDAY</v>
      </c>
      <c r="AQ2061" s="2" t="str">
        <f t="shared" si="657"/>
        <v>LOGIXSUNDAY</v>
      </c>
      <c r="AR2061" s="71">
        <f t="shared" si="658"/>
        <v>530</v>
      </c>
      <c r="AS2061" s="71">
        <f>VLOOKUP(AJ2061,Invoicing!A:K,10,FALSE)</f>
        <v>25</v>
      </c>
      <c r="AT2061" s="71">
        <f t="shared" si="659"/>
        <v>555</v>
      </c>
    </row>
    <row r="2062" spans="1:47">
      <c r="A2062" s="37" t="s">
        <v>65</v>
      </c>
      <c r="B2062" s="3" t="s">
        <v>38</v>
      </c>
      <c r="C2062" s="11">
        <v>45598.3</v>
      </c>
      <c r="D2062" s="11">
        <v>45598.291666666664</v>
      </c>
      <c r="E2062" s="11" t="s">
        <v>49</v>
      </c>
      <c r="F2062" s="11" t="s">
        <v>40</v>
      </c>
      <c r="G2062" s="3" t="s">
        <v>2239</v>
      </c>
      <c r="H2062" s="3" t="s">
        <v>41</v>
      </c>
      <c r="I2062" s="11">
        <v>45599.708333333336</v>
      </c>
      <c r="J2062" s="12">
        <v>45603.333333333336</v>
      </c>
      <c r="K2062" s="12">
        <v>45603.333333333336</v>
      </c>
      <c r="L2062" s="12">
        <v>45603.347222222219</v>
      </c>
      <c r="M2062" s="12" t="s">
        <v>12</v>
      </c>
      <c r="N2062" s="3" t="s">
        <v>42</v>
      </c>
      <c r="O2062" s="3">
        <v>0</v>
      </c>
      <c r="P2062" s="1">
        <f t="shared" si="640"/>
        <v>45</v>
      </c>
      <c r="Q2062" s="1">
        <f t="shared" si="641"/>
        <v>11</v>
      </c>
      <c r="R2062" s="72">
        <f t="shared" si="642"/>
        <v>45603.333333333336</v>
      </c>
      <c r="S2062" s="73">
        <f t="shared" si="643"/>
        <v>1.4083333333328483</v>
      </c>
      <c r="T2062" s="74">
        <f>Table2[[#This Row],[ETA A OFRECIMIENTO]]*24</f>
        <v>33.799999999988358</v>
      </c>
      <c r="U2062" s="1" t="str">
        <f t="shared" si="644"/>
        <v>YES</v>
      </c>
      <c r="V2062" s="73">
        <f t="shared" si="645"/>
        <v>3.625</v>
      </c>
      <c r="W2062" s="74">
        <f>Table2[[#This Row],[DEL. AVAILABLE A SLOT]]*24</f>
        <v>87</v>
      </c>
      <c r="X2062" s="1" t="str">
        <f t="shared" si="646"/>
        <v>NO</v>
      </c>
      <c r="Y2062" s="73">
        <f t="shared" si="647"/>
        <v>5.0333333333328483</v>
      </c>
      <c r="Z2062" s="74">
        <f>Table2[[#This Row],[ETA A TIMESLOT]]*24</f>
        <v>120.79999999998836</v>
      </c>
      <c r="AA2062" s="73">
        <f t="shared" si="648"/>
        <v>0</v>
      </c>
      <c r="AB2062" s="73" t="str">
        <f t="shared" si="649"/>
        <v>SI</v>
      </c>
      <c r="AC2062" s="74">
        <f>Table2[[#This Row],[PUNTUALIDAD (H)]]*24</f>
        <v>0</v>
      </c>
      <c r="AD2062" s="73">
        <f t="shared" si="650"/>
        <v>5.0472222222160781</v>
      </c>
      <c r="AE2062" s="74">
        <f>Table2[[#This Row],[ATA TO UNLOADING]]*24</f>
        <v>121.13333333318587</v>
      </c>
      <c r="AF2062" s="74" t="str">
        <f>IF(Table2[[#This Row],[ATA TO UNLOADING 2]]&lt;=48,"YES","NO")</f>
        <v>NO</v>
      </c>
      <c r="AG2062" s="75">
        <f t="shared" si="651"/>
        <v>0.33333333333575865</v>
      </c>
      <c r="AH2062" s="2" t="s">
        <v>42</v>
      </c>
      <c r="AI2062" s="2" t="str">
        <f t="shared" si="652"/>
        <v>MAEU9182500</v>
      </c>
      <c r="AJ2062" s="76" t="str">
        <f t="shared" si="653"/>
        <v>CTU FLEVOKUST BV</v>
      </c>
      <c r="AK2062" s="77">
        <f>IF($M2062="TRUCK",VLOOKUP($AQ2062,Invoicing!$A$17:$B$49,MATCH($AK$1,Invoicing!$A$17:$B$17,0),FALSE),VLOOKUP($AQ2062,Invoicing!$N$17:$O$21,MATCH($AK$1,Invoicing!$N$17:$O$17,0),FALSE))</f>
        <v>380</v>
      </c>
      <c r="AL2062" s="78" t="e">
        <f>VLOOKUP($E2062,Invoicing!$A$1:$H$8,MATCH(TRACKER!$N2065,Invoicing!$A$1:$H$1,0),FALSE)</f>
        <v>#N/A</v>
      </c>
      <c r="AM2062" s="78">
        <v>35</v>
      </c>
      <c r="AN2062" s="78">
        <f t="shared" si="654"/>
        <v>0</v>
      </c>
      <c r="AO2062" s="2">
        <f t="shared" si="655"/>
        <v>4</v>
      </c>
      <c r="AP2062" s="2" t="str">
        <f t="shared" si="656"/>
        <v>WEEK</v>
      </c>
      <c r="AQ2062" s="2" t="str">
        <f t="shared" si="657"/>
        <v>CTU FLEVOKUST BVWEEK</v>
      </c>
      <c r="AR2062" s="71">
        <f t="shared" si="658"/>
        <v>380</v>
      </c>
      <c r="AS2062" s="71">
        <f>VLOOKUP(AJ2062,Invoicing!A:K,10,FALSE)</f>
        <v>0</v>
      </c>
      <c r="AT2062" s="71">
        <f t="shared" si="659"/>
        <v>380</v>
      </c>
    </row>
    <row r="2063" spans="1:47">
      <c r="A2063" s="37" t="s">
        <v>65</v>
      </c>
      <c r="B2063" s="3" t="s">
        <v>38</v>
      </c>
      <c r="C2063" s="11">
        <v>45598.3</v>
      </c>
      <c r="D2063" s="11">
        <v>45598.291666666664</v>
      </c>
      <c r="E2063" s="11" t="s">
        <v>49</v>
      </c>
      <c r="F2063" s="11" t="s">
        <v>40</v>
      </c>
      <c r="G2063" s="3" t="s">
        <v>2240</v>
      </c>
      <c r="H2063" s="3" t="s">
        <v>41</v>
      </c>
      <c r="I2063" s="11">
        <v>45599.708333333336</v>
      </c>
      <c r="J2063" s="12">
        <v>45603.3125</v>
      </c>
      <c r="K2063" s="12">
        <v>45603.3125</v>
      </c>
      <c r="L2063" s="12">
        <v>45603.319444444445</v>
      </c>
      <c r="M2063" s="12" t="s">
        <v>12</v>
      </c>
      <c r="N2063" s="3" t="s">
        <v>42</v>
      </c>
      <c r="O2063" s="3">
        <v>0</v>
      </c>
      <c r="P2063" s="1">
        <f t="shared" si="640"/>
        <v>45</v>
      </c>
      <c r="Q2063" s="1">
        <f t="shared" si="641"/>
        <v>11</v>
      </c>
      <c r="R2063" s="72">
        <f t="shared" si="642"/>
        <v>45603.3125</v>
      </c>
      <c r="S2063" s="73">
        <f t="shared" si="643"/>
        <v>1.4083333333328483</v>
      </c>
      <c r="T2063" s="74">
        <f>Table2[[#This Row],[ETA A OFRECIMIENTO]]*24</f>
        <v>33.799999999988358</v>
      </c>
      <c r="U2063" s="1" t="str">
        <f t="shared" si="644"/>
        <v>YES</v>
      </c>
      <c r="V2063" s="73">
        <f t="shared" si="645"/>
        <v>3.6041666666642413</v>
      </c>
      <c r="W2063" s="74">
        <f>Table2[[#This Row],[DEL. AVAILABLE A SLOT]]*24</f>
        <v>86.499999999941792</v>
      </c>
      <c r="X2063" s="1" t="str">
        <f t="shared" si="646"/>
        <v>NO</v>
      </c>
      <c r="Y2063" s="73">
        <f t="shared" si="647"/>
        <v>5.0124999999970896</v>
      </c>
      <c r="Z2063" s="74">
        <f>Table2[[#This Row],[ETA A TIMESLOT]]*24</f>
        <v>120.29999999993015</v>
      </c>
      <c r="AA2063" s="73">
        <f t="shared" si="648"/>
        <v>0</v>
      </c>
      <c r="AB2063" s="73" t="str">
        <f t="shared" si="649"/>
        <v>SI</v>
      </c>
      <c r="AC2063" s="74">
        <f>Table2[[#This Row],[PUNTUALIDAD (H)]]*24</f>
        <v>0</v>
      </c>
      <c r="AD2063" s="73">
        <f t="shared" si="650"/>
        <v>5.0194444444423425</v>
      </c>
      <c r="AE2063" s="74">
        <f>Table2[[#This Row],[ATA TO UNLOADING]]*24</f>
        <v>120.46666666661622</v>
      </c>
      <c r="AF2063" s="74" t="str">
        <f>IF(Table2[[#This Row],[ATA TO UNLOADING 2]]&lt;=48,"YES","NO")</f>
        <v>NO</v>
      </c>
      <c r="AG2063" s="75">
        <f t="shared" si="651"/>
        <v>0.3125</v>
      </c>
      <c r="AH2063" s="2" t="s">
        <v>42</v>
      </c>
      <c r="AI2063" s="2" t="str">
        <f t="shared" si="652"/>
        <v>MRKU5567520</v>
      </c>
      <c r="AJ2063" s="76" t="str">
        <f t="shared" si="653"/>
        <v>CTU FLEVOKUST BV</v>
      </c>
      <c r="AK2063" s="77">
        <f>IF($M2063="TRUCK",VLOOKUP($AQ2063,Invoicing!$A$17:$B$49,MATCH($AK$1,Invoicing!$A$17:$B$17,0),FALSE),VLOOKUP($AQ2063,Invoicing!$N$17:$O$21,MATCH($AK$1,Invoicing!$N$17:$O$17,0),FALSE))</f>
        <v>380</v>
      </c>
      <c r="AL2063" s="78" t="e">
        <f>VLOOKUP($E2063,Invoicing!$A$1:$H$8,MATCH(TRACKER!$N2066,Invoicing!$A$1:$H$1,0),FALSE)</f>
        <v>#N/A</v>
      </c>
      <c r="AM2063" s="78">
        <v>35</v>
      </c>
      <c r="AN2063" s="78">
        <f t="shared" si="654"/>
        <v>0</v>
      </c>
      <c r="AO2063" s="2">
        <f t="shared" si="655"/>
        <v>4</v>
      </c>
      <c r="AP2063" s="2" t="str">
        <f t="shared" si="656"/>
        <v>WEEK</v>
      </c>
      <c r="AQ2063" s="2" t="str">
        <f t="shared" si="657"/>
        <v>CTU FLEVOKUST BVWEEK</v>
      </c>
      <c r="AR2063" s="71">
        <f t="shared" si="658"/>
        <v>380</v>
      </c>
      <c r="AS2063" s="71">
        <f>VLOOKUP(AJ2063,Invoicing!A:K,10,FALSE)</f>
        <v>0</v>
      </c>
      <c r="AT2063" s="71">
        <f t="shared" si="659"/>
        <v>380</v>
      </c>
    </row>
    <row r="2064" spans="1:47">
      <c r="A2064" s="37" t="s">
        <v>65</v>
      </c>
      <c r="B2064" s="3" t="s">
        <v>38</v>
      </c>
      <c r="C2064" s="11">
        <v>45598.3</v>
      </c>
      <c r="D2064" s="11">
        <v>45598.291666666664</v>
      </c>
      <c r="E2064" s="11" t="s">
        <v>44</v>
      </c>
      <c r="F2064" s="11" t="s">
        <v>40</v>
      </c>
      <c r="G2064" s="3" t="s">
        <v>2241</v>
      </c>
      <c r="H2064" s="3" t="s">
        <v>46</v>
      </c>
      <c r="I2064" s="11">
        <v>45599.708333333336</v>
      </c>
      <c r="J2064" s="12">
        <v>45599.725694444445</v>
      </c>
      <c r="K2064" s="12">
        <v>45599.708333333336</v>
      </c>
      <c r="L2064" s="12">
        <v>45599.739583333336</v>
      </c>
      <c r="M2064" s="12" t="s">
        <v>115</v>
      </c>
      <c r="N2064" s="3" t="s">
        <v>42</v>
      </c>
      <c r="O2064" s="3">
        <v>0</v>
      </c>
      <c r="P2064" s="1">
        <f t="shared" si="640"/>
        <v>44</v>
      </c>
      <c r="Q2064" s="1">
        <f t="shared" si="641"/>
        <v>11</v>
      </c>
      <c r="R2064" s="72">
        <f t="shared" si="642"/>
        <v>45599.725694444445</v>
      </c>
      <c r="S2064" s="73">
        <f t="shared" si="643"/>
        <v>1.4083333333328483</v>
      </c>
      <c r="T2064" s="74">
        <f>Table2[[#This Row],[ETA A OFRECIMIENTO]]*24</f>
        <v>33.799999999988358</v>
      </c>
      <c r="U2064" s="1" t="str">
        <f t="shared" si="644"/>
        <v>YES</v>
      </c>
      <c r="V2064" s="73">
        <f t="shared" si="645"/>
        <v>0</v>
      </c>
      <c r="W2064" s="74">
        <f>Table2[[#This Row],[DEL. AVAILABLE A SLOT]]*24</f>
        <v>0</v>
      </c>
      <c r="X2064" s="1" t="str">
        <f t="shared" si="646"/>
        <v>SI</v>
      </c>
      <c r="Y2064" s="73">
        <f t="shared" si="647"/>
        <v>1.4083333333328483</v>
      </c>
      <c r="Z2064" s="74">
        <f>Table2[[#This Row],[ETA A TIMESLOT]]*24</f>
        <v>33.799999999988358</v>
      </c>
      <c r="AA2064" s="73">
        <f t="shared" si="648"/>
        <v>1.7361111109494232E-2</v>
      </c>
      <c r="AB2064" s="73" t="str">
        <f t="shared" si="649"/>
        <v>SI</v>
      </c>
      <c r="AC2064" s="74">
        <f>Table2[[#This Row],[PUNTUALIDAD (H)]]*24</f>
        <v>0.41666666662786156</v>
      </c>
      <c r="AD2064" s="73">
        <f t="shared" si="650"/>
        <v>1.4395833333328483</v>
      </c>
      <c r="AE2064" s="74">
        <f>Table2[[#This Row],[ATA TO UNLOADING]]*24</f>
        <v>34.549999999988358</v>
      </c>
      <c r="AF2064" s="74" t="str">
        <f>IF(Table2[[#This Row],[ATA TO UNLOADING 2]]&lt;=48,"YES","NO")</f>
        <v>YES</v>
      </c>
      <c r="AG2064" s="75">
        <f t="shared" si="651"/>
        <v>0.70833333333575865</v>
      </c>
      <c r="AH2064" s="2" t="s">
        <v>42</v>
      </c>
      <c r="AI2064" s="2" t="str">
        <f t="shared" si="652"/>
        <v>HASU4189814</v>
      </c>
      <c r="AJ2064" s="76" t="str">
        <f t="shared" si="653"/>
        <v>MSI</v>
      </c>
      <c r="AK2064" s="77">
        <f>IF($M2064="TRUCK",VLOOKUP($AQ2064,Invoicing!$A$17:$B$49,MATCH($AK$1,Invoicing!$A$17:$B$17,0),FALSE),VLOOKUP($AQ2064,Invoicing!$N$17:$O$21,MATCH($AK$1,Invoicing!$N$17:$O$17,0),FALSE))</f>
        <v>500</v>
      </c>
      <c r="AL2064" s="78" t="e">
        <f>VLOOKUP($E2064,Invoicing!$A$1:$H$8,MATCH(TRACKER!$N2067,Invoicing!$A$1:$H$1,0),FALSE)</f>
        <v>#N/A</v>
      </c>
      <c r="AM2064" s="78">
        <f>VLOOKUP($E2064,Invoicing!$A$1:$H$8,MATCH(TRACKER!$O$1,Invoicing!$A$1:$H$1,0),FALSE)</f>
        <v>50</v>
      </c>
      <c r="AN2064" s="78">
        <f t="shared" si="654"/>
        <v>0</v>
      </c>
      <c r="AO2064" s="2">
        <f t="shared" si="655"/>
        <v>7</v>
      </c>
      <c r="AP2064" s="2" t="str">
        <f t="shared" si="656"/>
        <v>SUNDAY</v>
      </c>
      <c r="AQ2064" s="2" t="str">
        <f t="shared" si="657"/>
        <v>MSISUNDAY</v>
      </c>
      <c r="AR2064" s="71">
        <f t="shared" si="658"/>
        <v>500</v>
      </c>
      <c r="AS2064" s="71">
        <f>VLOOKUP(AJ2064,Invoicing!A:K,10,FALSE)</f>
        <v>25</v>
      </c>
      <c r="AT2064" s="71">
        <f t="shared" si="659"/>
        <v>525</v>
      </c>
    </row>
    <row r="2065" spans="1:46">
      <c r="A2065" s="37" t="s">
        <v>65</v>
      </c>
      <c r="B2065" s="3" t="s">
        <v>38</v>
      </c>
      <c r="C2065" s="11">
        <v>45598.3</v>
      </c>
      <c r="D2065" s="11">
        <v>45598.291666666664</v>
      </c>
      <c r="E2065" s="11" t="s">
        <v>49</v>
      </c>
      <c r="F2065" s="11" t="s">
        <v>40</v>
      </c>
      <c r="G2065" s="3" t="s">
        <v>2242</v>
      </c>
      <c r="H2065" s="3" t="s">
        <v>46</v>
      </c>
      <c r="I2065" s="11">
        <v>45599.708333333336</v>
      </c>
      <c r="J2065" s="12">
        <v>45603.229166666664</v>
      </c>
      <c r="K2065" s="12">
        <v>45603.208333333336</v>
      </c>
      <c r="L2065" s="12">
        <v>45603.232638888891</v>
      </c>
      <c r="M2065" s="61" t="s">
        <v>12</v>
      </c>
      <c r="N2065" s="3" t="s">
        <v>42</v>
      </c>
      <c r="O2065" s="3">
        <v>1</v>
      </c>
      <c r="P2065" s="1">
        <f t="shared" si="640"/>
        <v>45</v>
      </c>
      <c r="Q2065" s="1">
        <f t="shared" si="641"/>
        <v>11</v>
      </c>
      <c r="R2065" s="72">
        <f t="shared" si="642"/>
        <v>45603.229166666664</v>
      </c>
      <c r="S2065" s="73">
        <f t="shared" si="643"/>
        <v>1.4083333333328483</v>
      </c>
      <c r="T2065" s="74">
        <f>Table2[[#This Row],[ETA A OFRECIMIENTO]]*24</f>
        <v>33.799999999988358</v>
      </c>
      <c r="U2065" s="1" t="str">
        <f t="shared" si="644"/>
        <v>YES</v>
      </c>
      <c r="V2065" s="73">
        <f t="shared" si="645"/>
        <v>3.5</v>
      </c>
      <c r="W2065" s="74">
        <f>Table2[[#This Row],[DEL. AVAILABLE A SLOT]]*24</f>
        <v>84</v>
      </c>
      <c r="X2065" s="1" t="str">
        <f t="shared" si="646"/>
        <v>NO</v>
      </c>
      <c r="Y2065" s="73">
        <f t="shared" si="647"/>
        <v>4.9083333333328483</v>
      </c>
      <c r="Z2065" s="74">
        <f>Table2[[#This Row],[ETA A TIMESLOT]]*24</f>
        <v>117.79999999998836</v>
      </c>
      <c r="AA2065" s="73">
        <f t="shared" si="648"/>
        <v>2.0833333328482695E-2</v>
      </c>
      <c r="AB2065" s="73" t="str">
        <f t="shared" si="649"/>
        <v>SI</v>
      </c>
      <c r="AC2065" s="74">
        <f>Table2[[#This Row],[PUNTUALIDAD (H)]]*24</f>
        <v>0.49999999988358468</v>
      </c>
      <c r="AD2065" s="73">
        <f t="shared" si="650"/>
        <v>4.9326388888875954</v>
      </c>
      <c r="AE2065" s="74">
        <f>Table2[[#This Row],[ATA TO UNLOADING]]*24</f>
        <v>118.38333333330229</v>
      </c>
      <c r="AF2065" s="74" t="str">
        <f>IF(Table2[[#This Row],[ATA TO UNLOADING 2]]&lt;=48,"YES","NO")</f>
        <v>NO</v>
      </c>
      <c r="AG2065" s="75">
        <f t="shared" si="651"/>
        <v>0.20833333333575865</v>
      </c>
      <c r="AH2065" s="2" t="s">
        <v>42</v>
      </c>
      <c r="AI2065" s="2" t="str">
        <f t="shared" si="652"/>
        <v>MAEU9223825</v>
      </c>
      <c r="AJ2065" s="76" t="str">
        <f t="shared" si="653"/>
        <v>CTU FLEVOKUST BV</v>
      </c>
      <c r="AK2065" s="77">
        <f>IF($M2065="TRUCK",VLOOKUP($AQ2065,Invoicing!$A$17:$B$49,MATCH($AK$1,Invoicing!$A$17:$B$17,0),FALSE),VLOOKUP($AQ2065,Invoicing!$N$17:$O$21,MATCH($AK$1,Invoicing!$N$17:$O$17,0),FALSE))</f>
        <v>380</v>
      </c>
      <c r="AL2065" s="78" t="e">
        <f>VLOOKUP($E2065,Invoicing!$A$1:$H$8,MATCH(TRACKER!$N2068,Invoicing!$A$1:$H$1,0),FALSE)</f>
        <v>#N/A</v>
      </c>
      <c r="AM2065" s="78">
        <v>35</v>
      </c>
      <c r="AN2065" s="78">
        <f t="shared" si="654"/>
        <v>35</v>
      </c>
      <c r="AO2065" s="2">
        <f t="shared" si="655"/>
        <v>4</v>
      </c>
      <c r="AP2065" s="2" t="str">
        <f t="shared" si="656"/>
        <v>WEEK</v>
      </c>
      <c r="AQ2065" s="2" t="str">
        <f t="shared" si="657"/>
        <v>CTU FLEVOKUST BVWEEK</v>
      </c>
      <c r="AR2065" s="71">
        <f t="shared" si="658"/>
        <v>415</v>
      </c>
      <c r="AS2065" s="71">
        <f>VLOOKUP(AJ2065,Invoicing!A:K,10,FALSE)</f>
        <v>0</v>
      </c>
      <c r="AT2065" s="71">
        <f t="shared" si="659"/>
        <v>415</v>
      </c>
    </row>
    <row r="2066" spans="1:46">
      <c r="A2066" s="37" t="s">
        <v>65</v>
      </c>
      <c r="B2066" s="3" t="s">
        <v>38</v>
      </c>
      <c r="C2066" s="11">
        <v>45598.3</v>
      </c>
      <c r="D2066" s="11">
        <v>45598.291666666664</v>
      </c>
      <c r="E2066" s="11" t="s">
        <v>45</v>
      </c>
      <c r="F2066" s="11" t="s">
        <v>40</v>
      </c>
      <c r="G2066" s="3" t="s">
        <v>2243</v>
      </c>
      <c r="H2066" s="3" t="s">
        <v>41</v>
      </c>
      <c r="I2066" s="11">
        <v>45599.708333333336</v>
      </c>
      <c r="J2066" s="12">
        <v>45599.670138888891</v>
      </c>
      <c r="K2066" s="12">
        <v>45599.708333333336</v>
      </c>
      <c r="L2066" s="12">
        <v>45599.670138888891</v>
      </c>
      <c r="M2066" s="61" t="s">
        <v>115</v>
      </c>
      <c r="N2066" s="3" t="s">
        <v>42</v>
      </c>
      <c r="O2066" s="3">
        <v>0</v>
      </c>
      <c r="P2066" s="1">
        <f t="shared" si="640"/>
        <v>44</v>
      </c>
      <c r="Q2066" s="1">
        <f t="shared" si="641"/>
        <v>11</v>
      </c>
      <c r="R2066" s="72">
        <f t="shared" si="642"/>
        <v>45599.670138888891</v>
      </c>
      <c r="S2066" s="73">
        <f t="shared" si="643"/>
        <v>1.4083333333328483</v>
      </c>
      <c r="T2066" s="74">
        <f>Table2[[#This Row],[ETA A OFRECIMIENTO]]*24</f>
        <v>33.799999999988358</v>
      </c>
      <c r="U2066" s="1" t="str">
        <f t="shared" si="644"/>
        <v>YES</v>
      </c>
      <c r="V2066" s="73">
        <f t="shared" si="645"/>
        <v>0</v>
      </c>
      <c r="W2066" s="74">
        <f>Table2[[#This Row],[DEL. AVAILABLE A SLOT]]*24</f>
        <v>0</v>
      </c>
      <c r="X2066" s="1" t="str">
        <f t="shared" si="646"/>
        <v>SI</v>
      </c>
      <c r="Y2066" s="73">
        <f t="shared" si="647"/>
        <v>1.4083333333328483</v>
      </c>
      <c r="Z2066" s="74">
        <f>Table2[[#This Row],[ETA A TIMESLOT]]*24</f>
        <v>33.799999999988358</v>
      </c>
      <c r="AA2066" s="73">
        <f t="shared" si="648"/>
        <v>0</v>
      </c>
      <c r="AB2066" s="73" t="str">
        <f t="shared" si="649"/>
        <v>SI</v>
      </c>
      <c r="AC2066" s="74">
        <f>Table2[[#This Row],[PUNTUALIDAD (H)]]*24</f>
        <v>0</v>
      </c>
      <c r="AD2066" s="73">
        <f t="shared" si="650"/>
        <v>1.3701388888875954</v>
      </c>
      <c r="AE2066" s="74">
        <f>Table2[[#This Row],[ATA TO UNLOADING]]*24</f>
        <v>32.883333333302289</v>
      </c>
      <c r="AF2066" s="74" t="str">
        <f>IF(Table2[[#This Row],[ATA TO UNLOADING 2]]&lt;=48,"YES","NO")</f>
        <v>YES</v>
      </c>
      <c r="AG2066" s="75">
        <f t="shared" si="651"/>
        <v>0.70833333333575865</v>
      </c>
      <c r="AH2066" s="2" t="s">
        <v>42</v>
      </c>
      <c r="AI2066" s="2" t="str">
        <f t="shared" si="652"/>
        <v>HASU4472547</v>
      </c>
      <c r="AJ2066" s="76" t="str">
        <f t="shared" si="653"/>
        <v>OM TRANSPORT</v>
      </c>
      <c r="AK2066" s="77">
        <f>IF($M2066="TRUCK",VLOOKUP($AQ2066,Invoicing!$A$17:$B$49,MATCH($AK$1,Invoicing!$A$17:$B$17,0),FALSE),VLOOKUP($AQ2066,Invoicing!$N$17:$O$21,MATCH($AK$1,Invoicing!$N$17:$O$17,0),FALSE))</f>
        <v>550</v>
      </c>
      <c r="AL2066" s="78" t="e">
        <f>VLOOKUP($E2066,Invoicing!$A$1:$H$8,MATCH(TRACKER!$N2069,Invoicing!$A$1:$H$1,0),FALSE)</f>
        <v>#N/A</v>
      </c>
      <c r="AM2066" s="78">
        <f>VLOOKUP($E2066,Invoicing!$A$1:$H$8,MATCH(TRACKER!$O$1,Invoicing!$A$1:$H$1,0),FALSE)</f>
        <v>50</v>
      </c>
      <c r="AN2066" s="78">
        <f t="shared" si="654"/>
        <v>0</v>
      </c>
      <c r="AO2066" s="2">
        <f t="shared" si="655"/>
        <v>7</v>
      </c>
      <c r="AP2066" s="2" t="str">
        <f t="shared" si="656"/>
        <v>SUNDAY</v>
      </c>
      <c r="AQ2066" s="2" t="str">
        <f t="shared" si="657"/>
        <v>OM TRANSPORTSUNDAY</v>
      </c>
      <c r="AR2066" s="71">
        <f t="shared" si="658"/>
        <v>550</v>
      </c>
      <c r="AS2066" s="71">
        <f>VLOOKUP(AJ2066,Invoicing!A:K,10,FALSE)</f>
        <v>25</v>
      </c>
      <c r="AT2066" s="71">
        <f t="shared" si="659"/>
        <v>575</v>
      </c>
    </row>
    <row r="2067" spans="1:46">
      <c r="A2067" s="37" t="s">
        <v>65</v>
      </c>
      <c r="B2067" s="3" t="s">
        <v>38</v>
      </c>
      <c r="C2067" s="11">
        <v>45598.3</v>
      </c>
      <c r="D2067" s="11">
        <v>45598.291666666664</v>
      </c>
      <c r="E2067" s="11" t="s">
        <v>44</v>
      </c>
      <c r="F2067" s="11" t="s">
        <v>40</v>
      </c>
      <c r="G2067" s="3" t="s">
        <v>2244</v>
      </c>
      <c r="H2067" s="3" t="s">
        <v>2821</v>
      </c>
      <c r="I2067" s="11">
        <v>45599.708333333336</v>
      </c>
      <c r="J2067" s="12">
        <v>45601.050694444442</v>
      </c>
      <c r="K2067" s="12">
        <v>45601.041666666664</v>
      </c>
      <c r="L2067" s="12">
        <v>45601.052083333336</v>
      </c>
      <c r="M2067" s="12" t="s">
        <v>115</v>
      </c>
      <c r="N2067" s="3" t="s">
        <v>42</v>
      </c>
      <c r="O2067" s="3">
        <v>1</v>
      </c>
      <c r="P2067" s="1">
        <f t="shared" si="640"/>
        <v>45</v>
      </c>
      <c r="Q2067" s="1">
        <f t="shared" si="641"/>
        <v>11</v>
      </c>
      <c r="R2067" s="72">
        <f t="shared" si="642"/>
        <v>45601.050694444442</v>
      </c>
      <c r="S2067" s="73">
        <f t="shared" si="643"/>
        <v>1.4083333333328483</v>
      </c>
      <c r="T2067" s="74">
        <f>Table2[[#This Row],[ETA A OFRECIMIENTO]]*24</f>
        <v>33.799999999988358</v>
      </c>
      <c r="U2067" s="1" t="str">
        <f t="shared" si="644"/>
        <v>YES</v>
      </c>
      <c r="V2067" s="73">
        <f t="shared" si="645"/>
        <v>1.3333333333284827</v>
      </c>
      <c r="W2067" s="74">
        <f>Table2[[#This Row],[DEL. AVAILABLE A SLOT]]*24</f>
        <v>31.999999999883585</v>
      </c>
      <c r="X2067" s="1" t="str">
        <f t="shared" si="646"/>
        <v>NO</v>
      </c>
      <c r="Y2067" s="73">
        <f t="shared" si="647"/>
        <v>2.741666666661331</v>
      </c>
      <c r="Z2067" s="74">
        <f>Table2[[#This Row],[ETA A TIMESLOT]]*24</f>
        <v>65.799999999871943</v>
      </c>
      <c r="AA2067" s="73">
        <f t="shared" si="648"/>
        <v>9.0277777781011537E-3</v>
      </c>
      <c r="AB2067" s="73" t="str">
        <f t="shared" si="649"/>
        <v>SI</v>
      </c>
      <c r="AC2067" s="74">
        <f>Table2[[#This Row],[PUNTUALIDAD (H)]]*24</f>
        <v>0.21666666667442769</v>
      </c>
      <c r="AD2067" s="73">
        <f t="shared" si="650"/>
        <v>2.7520833333328483</v>
      </c>
      <c r="AE2067" s="74">
        <f>Table2[[#This Row],[ATA TO UNLOADING]]*24</f>
        <v>66.049999999988358</v>
      </c>
      <c r="AF2067" s="74" t="str">
        <f>IF(Table2[[#This Row],[ATA TO UNLOADING 2]]&lt;=48,"YES","NO")</f>
        <v>NO</v>
      </c>
      <c r="AG2067" s="75">
        <f t="shared" si="651"/>
        <v>4.1666666664241347E-2</v>
      </c>
      <c r="AH2067" s="2" t="s">
        <v>24</v>
      </c>
      <c r="AI2067" s="2" t="str">
        <f t="shared" si="652"/>
        <v>MAEU9207085</v>
      </c>
      <c r="AJ2067" s="76" t="str">
        <f t="shared" si="653"/>
        <v>MSI</v>
      </c>
      <c r="AK2067" s="77">
        <f>IF($M2067="TRUCK",VLOOKUP($AQ2067,Invoicing!$A$17:$B$49,MATCH($AK$1,Invoicing!$A$17:$B$17,0),FALSE),VLOOKUP($AQ2067,Invoicing!$N$17:$O$21,MATCH($AK$1,Invoicing!$N$17:$O$17,0),FALSE))</f>
        <v>530</v>
      </c>
      <c r="AL2067" s="78" t="e">
        <f>VLOOKUP($E2067,Invoicing!$A$1:$H$8,MATCH(TRACKER!$N2070,Invoicing!$A$1:$H$1,0),FALSE)</f>
        <v>#N/A</v>
      </c>
      <c r="AM2067" s="78">
        <f>VLOOKUP($E2067,Invoicing!$A$1:$H$8,MATCH(TRACKER!$O$1,Invoicing!$A$1:$H$1,0),FALSE)</f>
        <v>50</v>
      </c>
      <c r="AN2067" s="78">
        <f t="shared" si="654"/>
        <v>50</v>
      </c>
      <c r="AO2067" s="2">
        <f t="shared" si="655"/>
        <v>2</v>
      </c>
      <c r="AP2067" s="2" t="str">
        <f t="shared" si="656"/>
        <v>NIGHT</v>
      </c>
      <c r="AQ2067" s="2" t="str">
        <f t="shared" si="657"/>
        <v>MSINIGHT</v>
      </c>
      <c r="AR2067" s="71">
        <f t="shared" si="658"/>
        <v>580</v>
      </c>
      <c r="AS2067" s="71">
        <f>VLOOKUP(AJ2067,Invoicing!A:K,10,FALSE)</f>
        <v>25</v>
      </c>
      <c r="AT2067" s="71">
        <f t="shared" si="659"/>
        <v>605</v>
      </c>
    </row>
    <row r="2068" spans="1:46">
      <c r="A2068" s="37" t="s">
        <v>65</v>
      </c>
      <c r="B2068" s="3" t="s">
        <v>38</v>
      </c>
      <c r="C2068" s="11">
        <v>45598.3</v>
      </c>
      <c r="D2068" s="11">
        <v>45598.291666666664</v>
      </c>
      <c r="E2068" s="11" t="s">
        <v>49</v>
      </c>
      <c r="F2068" s="11" t="s">
        <v>40</v>
      </c>
      <c r="G2068" s="3" t="s">
        <v>2245</v>
      </c>
      <c r="H2068" s="3" t="s">
        <v>46</v>
      </c>
      <c r="I2068" s="11">
        <v>45599.708333333336</v>
      </c>
      <c r="J2068" s="12">
        <v>45603.072222222225</v>
      </c>
      <c r="K2068" s="12">
        <v>45603.083333333336</v>
      </c>
      <c r="L2068" s="12">
        <v>45603.090277777781</v>
      </c>
      <c r="M2068" s="61" t="s">
        <v>12</v>
      </c>
      <c r="N2068" s="3" t="s">
        <v>42</v>
      </c>
      <c r="O2068" s="3">
        <v>1</v>
      </c>
      <c r="P2068" s="1">
        <f t="shared" si="640"/>
        <v>45</v>
      </c>
      <c r="Q2068" s="1">
        <f t="shared" si="641"/>
        <v>11</v>
      </c>
      <c r="R2068" s="72">
        <f t="shared" si="642"/>
        <v>45603.072222222225</v>
      </c>
      <c r="S2068" s="73">
        <f t="shared" si="643"/>
        <v>1.4083333333328483</v>
      </c>
      <c r="T2068" s="74">
        <f>Table2[[#This Row],[ETA A OFRECIMIENTO]]*24</f>
        <v>33.799999999988358</v>
      </c>
      <c r="U2068" s="1" t="str">
        <f t="shared" si="644"/>
        <v>YES</v>
      </c>
      <c r="V2068" s="73">
        <f t="shared" si="645"/>
        <v>3.375</v>
      </c>
      <c r="W2068" s="74">
        <f>Table2[[#This Row],[DEL. AVAILABLE A SLOT]]*24</f>
        <v>81</v>
      </c>
      <c r="X2068" s="1" t="str">
        <f t="shared" si="646"/>
        <v>NO</v>
      </c>
      <c r="Y2068" s="73">
        <f t="shared" si="647"/>
        <v>4.7833333333328483</v>
      </c>
      <c r="Z2068" s="74">
        <f>Table2[[#This Row],[ETA A TIMESLOT]]*24</f>
        <v>114.79999999998836</v>
      </c>
      <c r="AA2068" s="73">
        <f t="shared" si="648"/>
        <v>0</v>
      </c>
      <c r="AB2068" s="73" t="str">
        <f t="shared" si="649"/>
        <v>SI</v>
      </c>
      <c r="AC2068" s="74">
        <f>Table2[[#This Row],[PUNTUALIDAD (H)]]*24</f>
        <v>0</v>
      </c>
      <c r="AD2068" s="73">
        <f t="shared" si="650"/>
        <v>4.7902777777781012</v>
      </c>
      <c r="AE2068" s="74">
        <f>Table2[[#This Row],[ATA TO UNLOADING]]*24</f>
        <v>114.96666666667443</v>
      </c>
      <c r="AF2068" s="74" t="str">
        <f>IF(Table2[[#This Row],[ATA TO UNLOADING 2]]&lt;=48,"YES","NO")</f>
        <v>NO</v>
      </c>
      <c r="AG2068" s="75">
        <f t="shared" si="651"/>
        <v>8.3333333335758653E-2</v>
      </c>
      <c r="AH2068" s="2" t="s">
        <v>24</v>
      </c>
      <c r="AI2068" s="2" t="str">
        <f t="shared" si="652"/>
        <v>MIEU2025505</v>
      </c>
      <c r="AJ2068" s="76" t="str">
        <f t="shared" si="653"/>
        <v>CTU FLEVOKUST BV</v>
      </c>
      <c r="AK2068" s="77">
        <f>IF($M2068="TRUCK",VLOOKUP($AQ2068,Invoicing!$A$17:$B$49,MATCH($AK$1,Invoicing!$A$17:$B$17,0),FALSE),VLOOKUP($AQ2068,Invoicing!$N$17:$O$21,MATCH($AK$1,Invoicing!$N$17:$O$17,0),FALSE))</f>
        <v>380</v>
      </c>
      <c r="AL2068" s="78" t="e">
        <f>VLOOKUP($E2068,Invoicing!$A$1:$H$8,MATCH(TRACKER!$N2071,Invoicing!$A$1:$H$1,0),FALSE)</f>
        <v>#N/A</v>
      </c>
      <c r="AM2068" s="78">
        <v>35</v>
      </c>
      <c r="AN2068" s="78">
        <f t="shared" si="654"/>
        <v>35</v>
      </c>
      <c r="AO2068" s="2">
        <f t="shared" si="655"/>
        <v>4</v>
      </c>
      <c r="AP2068" s="2" t="str">
        <f t="shared" si="656"/>
        <v>NIGHT</v>
      </c>
      <c r="AQ2068" s="2" t="str">
        <f t="shared" si="657"/>
        <v>CTU FLEVOKUST BVNIGHT</v>
      </c>
      <c r="AR2068" s="71">
        <f t="shared" si="658"/>
        <v>415</v>
      </c>
      <c r="AS2068" s="71">
        <f>VLOOKUP(AJ2068,Invoicing!A:K,10,FALSE)</f>
        <v>0</v>
      </c>
      <c r="AT2068" s="71">
        <f t="shared" si="659"/>
        <v>415</v>
      </c>
    </row>
    <row r="2069" spans="1:46">
      <c r="A2069" s="37" t="s">
        <v>65</v>
      </c>
      <c r="B2069" s="3" t="s">
        <v>38</v>
      </c>
      <c r="C2069" s="11">
        <v>45598.3</v>
      </c>
      <c r="D2069" s="11">
        <v>45598.291666666664</v>
      </c>
      <c r="E2069" s="11" t="s">
        <v>45</v>
      </c>
      <c r="F2069" s="11" t="s">
        <v>40</v>
      </c>
      <c r="G2069" s="3" t="s">
        <v>2246</v>
      </c>
      <c r="H2069" s="3" t="s">
        <v>41</v>
      </c>
      <c r="I2069" s="11">
        <v>45599.645833333336</v>
      </c>
      <c r="J2069" s="12">
        <v>45599.631944444445</v>
      </c>
      <c r="K2069" s="12">
        <v>45599.645833333336</v>
      </c>
      <c r="L2069" s="12">
        <v>45599.631944444445</v>
      </c>
      <c r="M2069" s="12" t="s">
        <v>115</v>
      </c>
      <c r="N2069" s="3" t="s">
        <v>42</v>
      </c>
      <c r="O2069" s="3">
        <v>1</v>
      </c>
      <c r="P2069" s="1">
        <f t="shared" si="640"/>
        <v>44</v>
      </c>
      <c r="Q2069" s="1">
        <f t="shared" si="641"/>
        <v>11</v>
      </c>
      <c r="R2069" s="72">
        <f t="shared" si="642"/>
        <v>45599.631944444445</v>
      </c>
      <c r="S2069" s="73">
        <f t="shared" si="643"/>
        <v>1.3458333333328483</v>
      </c>
      <c r="T2069" s="74">
        <f>Table2[[#This Row],[ETA A OFRECIMIENTO]]*24</f>
        <v>32.299999999988358</v>
      </c>
      <c r="U2069" s="1" t="str">
        <f t="shared" si="644"/>
        <v>YES</v>
      </c>
      <c r="V2069" s="73">
        <f t="shared" si="645"/>
        <v>0</v>
      </c>
      <c r="W2069" s="74">
        <f>Table2[[#This Row],[DEL. AVAILABLE A SLOT]]*24</f>
        <v>0</v>
      </c>
      <c r="X2069" s="1" t="str">
        <f t="shared" si="646"/>
        <v>SI</v>
      </c>
      <c r="Y2069" s="73">
        <f t="shared" si="647"/>
        <v>1.3458333333328483</v>
      </c>
      <c r="Z2069" s="74">
        <f>Table2[[#This Row],[ETA A TIMESLOT]]*24</f>
        <v>32.299999999988358</v>
      </c>
      <c r="AA2069" s="73">
        <f t="shared" si="648"/>
        <v>0</v>
      </c>
      <c r="AB2069" s="73" t="str">
        <f t="shared" si="649"/>
        <v>SI</v>
      </c>
      <c r="AC2069" s="74">
        <f>Table2[[#This Row],[PUNTUALIDAD (H)]]*24</f>
        <v>0</v>
      </c>
      <c r="AD2069" s="73">
        <f t="shared" si="650"/>
        <v>1.3319444444423425</v>
      </c>
      <c r="AE2069" s="74">
        <f>Table2[[#This Row],[ATA TO UNLOADING]]*24</f>
        <v>31.96666666661622</v>
      </c>
      <c r="AF2069" s="74" t="str">
        <f>IF(Table2[[#This Row],[ATA TO UNLOADING 2]]&lt;=48,"YES","NO")</f>
        <v>YES</v>
      </c>
      <c r="AG2069" s="75">
        <f t="shared" si="651"/>
        <v>0.64583333333575865</v>
      </c>
      <c r="AH2069" s="2" t="s">
        <v>42</v>
      </c>
      <c r="AI2069" s="2" t="str">
        <f t="shared" si="652"/>
        <v>MAEU9212353</v>
      </c>
      <c r="AJ2069" s="76" t="str">
        <f t="shared" si="653"/>
        <v>OM TRANSPORT</v>
      </c>
      <c r="AK2069" s="77">
        <f>IF($M2069="TRUCK",VLOOKUP($AQ2069,Invoicing!$A$17:$B$49,MATCH($AK$1,Invoicing!$A$17:$B$17,0),FALSE),VLOOKUP($AQ2069,Invoicing!$N$17:$O$21,MATCH($AK$1,Invoicing!$N$17:$O$17,0),FALSE))</f>
        <v>550</v>
      </c>
      <c r="AL2069" s="78" t="e">
        <f>VLOOKUP($E2069,Invoicing!$A$1:$H$8,MATCH(TRACKER!$N2072,Invoicing!$A$1:$H$1,0),FALSE)</f>
        <v>#N/A</v>
      </c>
      <c r="AM2069" s="78">
        <f>VLOOKUP($E2069,Invoicing!$A$1:$H$8,MATCH(TRACKER!$O$1,Invoicing!$A$1:$H$1,0),FALSE)</f>
        <v>50</v>
      </c>
      <c r="AN2069" s="78">
        <f t="shared" si="654"/>
        <v>50</v>
      </c>
      <c r="AO2069" s="2">
        <f t="shared" si="655"/>
        <v>7</v>
      </c>
      <c r="AP2069" s="2" t="str">
        <f t="shared" si="656"/>
        <v>SUNDAY</v>
      </c>
      <c r="AQ2069" s="2" t="str">
        <f t="shared" si="657"/>
        <v>OM TRANSPORTSUNDAY</v>
      </c>
      <c r="AR2069" s="71">
        <f t="shared" si="658"/>
        <v>600</v>
      </c>
      <c r="AS2069" s="71">
        <f>VLOOKUP(AJ2069,Invoicing!A:K,10,FALSE)</f>
        <v>25</v>
      </c>
      <c r="AT2069" s="71">
        <f t="shared" si="659"/>
        <v>625</v>
      </c>
    </row>
    <row r="2070" spans="1:46">
      <c r="A2070" s="37" t="s">
        <v>65</v>
      </c>
      <c r="B2070" s="3" t="s">
        <v>38</v>
      </c>
      <c r="C2070" s="11">
        <v>45598.3</v>
      </c>
      <c r="D2070" s="11">
        <v>45598.291666666664</v>
      </c>
      <c r="E2070" s="11" t="s">
        <v>49</v>
      </c>
      <c r="F2070" s="11" t="s">
        <v>40</v>
      </c>
      <c r="G2070" s="3" t="s">
        <v>2247</v>
      </c>
      <c r="H2070" s="3" t="s">
        <v>41</v>
      </c>
      <c r="I2070" s="11">
        <v>45599.708333333336</v>
      </c>
      <c r="J2070" s="12">
        <v>45602.995138888888</v>
      </c>
      <c r="K2070" s="12">
        <v>45603</v>
      </c>
      <c r="L2070" s="12">
        <v>45603.003472222219</v>
      </c>
      <c r="M2070" s="12" t="s">
        <v>12</v>
      </c>
      <c r="N2070" s="3" t="s">
        <v>42</v>
      </c>
      <c r="O2070" s="3">
        <v>0</v>
      </c>
      <c r="P2070" s="1">
        <f t="shared" si="640"/>
        <v>45</v>
      </c>
      <c r="Q2070" s="1">
        <f t="shared" si="641"/>
        <v>11</v>
      </c>
      <c r="R2070" s="72">
        <f t="shared" si="642"/>
        <v>45602.995138888888</v>
      </c>
      <c r="S2070" s="73">
        <f t="shared" si="643"/>
        <v>1.4083333333328483</v>
      </c>
      <c r="T2070" s="74">
        <f>Table2[[#This Row],[ETA A OFRECIMIENTO]]*24</f>
        <v>33.799999999988358</v>
      </c>
      <c r="U2070" s="1" t="str">
        <f t="shared" si="644"/>
        <v>YES</v>
      </c>
      <c r="V2070" s="73">
        <f t="shared" si="645"/>
        <v>3.2916666666642413</v>
      </c>
      <c r="W2070" s="74">
        <f>Table2[[#This Row],[DEL. AVAILABLE A SLOT]]*24</f>
        <v>78.999999999941792</v>
      </c>
      <c r="X2070" s="1" t="str">
        <f t="shared" si="646"/>
        <v>NO</v>
      </c>
      <c r="Y2070" s="73">
        <f t="shared" si="647"/>
        <v>4.6999999999970896</v>
      </c>
      <c r="Z2070" s="74">
        <f>Table2[[#This Row],[ETA A TIMESLOT]]*24</f>
        <v>112.79999999993015</v>
      </c>
      <c r="AA2070" s="73">
        <f t="shared" si="648"/>
        <v>0</v>
      </c>
      <c r="AB2070" s="73" t="str">
        <f t="shared" si="649"/>
        <v>SI</v>
      </c>
      <c r="AC2070" s="74">
        <f>Table2[[#This Row],[PUNTUALIDAD (H)]]*24</f>
        <v>0</v>
      </c>
      <c r="AD2070" s="73">
        <f t="shared" si="650"/>
        <v>4.7034722222160781</v>
      </c>
      <c r="AE2070" s="74">
        <f>Table2[[#This Row],[ATA TO UNLOADING]]*24</f>
        <v>112.88333333318587</v>
      </c>
      <c r="AF2070" s="74" t="str">
        <f>IF(Table2[[#This Row],[ATA TO UNLOADING 2]]&lt;=48,"YES","NO")</f>
        <v>NO</v>
      </c>
      <c r="AG2070" s="75">
        <f t="shared" si="651"/>
        <v>0</v>
      </c>
      <c r="AH2070" s="2" t="s">
        <v>24</v>
      </c>
      <c r="AI2070" s="2" t="str">
        <f t="shared" si="652"/>
        <v>TLLU6853199</v>
      </c>
      <c r="AJ2070" s="76" t="str">
        <f t="shared" si="653"/>
        <v>CTU FLEVOKUST BV</v>
      </c>
      <c r="AK2070" s="77">
        <f>IF($M2070="TRUCK",VLOOKUP($AQ2070,Invoicing!$A$17:$B$49,MATCH($AK$1,Invoicing!$A$17:$B$17,0),FALSE),VLOOKUP($AQ2070,Invoicing!$N$17:$O$21,MATCH($AK$1,Invoicing!$N$17:$O$17,0),FALSE))</f>
        <v>380</v>
      </c>
      <c r="AL2070" s="78" t="e">
        <f>VLOOKUP($E2070,Invoicing!$A$1:$H$8,MATCH(TRACKER!$N2073,Invoicing!$A$1:$H$1,0),FALSE)</f>
        <v>#N/A</v>
      </c>
      <c r="AM2070" s="78">
        <v>35</v>
      </c>
      <c r="AN2070" s="78">
        <f t="shared" si="654"/>
        <v>0</v>
      </c>
      <c r="AO2070" s="2">
        <f t="shared" si="655"/>
        <v>4</v>
      </c>
      <c r="AP2070" s="2" t="str">
        <f t="shared" si="656"/>
        <v>NIGHT</v>
      </c>
      <c r="AQ2070" s="2" t="str">
        <f t="shared" si="657"/>
        <v>CTU FLEVOKUST BVNIGHT</v>
      </c>
      <c r="AR2070" s="71">
        <f t="shared" si="658"/>
        <v>380</v>
      </c>
      <c r="AS2070" s="71">
        <f>VLOOKUP(AJ2070,Invoicing!A:K,10,FALSE)</f>
        <v>0</v>
      </c>
      <c r="AT2070" s="71">
        <f t="shared" si="659"/>
        <v>380</v>
      </c>
    </row>
    <row r="2071" spans="1:46">
      <c r="A2071" s="37" t="s">
        <v>65</v>
      </c>
      <c r="B2071" s="3" t="s">
        <v>38</v>
      </c>
      <c r="C2071" s="11">
        <v>45598.3</v>
      </c>
      <c r="D2071" s="11">
        <v>45598.291666666664</v>
      </c>
      <c r="E2071" s="11" t="s">
        <v>49</v>
      </c>
      <c r="F2071" s="11" t="s">
        <v>40</v>
      </c>
      <c r="G2071" s="3" t="s">
        <v>2248</v>
      </c>
      <c r="H2071" s="3" t="s">
        <v>46</v>
      </c>
      <c r="I2071" s="11">
        <v>45599.708333333336</v>
      </c>
      <c r="J2071" s="12">
        <v>45602.911111111112</v>
      </c>
      <c r="K2071" s="12">
        <v>45602.916666666664</v>
      </c>
      <c r="L2071" s="12">
        <v>45602.934027777781</v>
      </c>
      <c r="M2071" s="61" t="s">
        <v>12</v>
      </c>
      <c r="N2071" s="3" t="s">
        <v>42</v>
      </c>
      <c r="O2071" s="3">
        <v>0</v>
      </c>
      <c r="P2071" s="1">
        <f t="shared" si="640"/>
        <v>45</v>
      </c>
      <c r="Q2071" s="1">
        <f t="shared" si="641"/>
        <v>11</v>
      </c>
      <c r="R2071" s="72">
        <f t="shared" si="642"/>
        <v>45602.911111111112</v>
      </c>
      <c r="S2071" s="73">
        <f t="shared" si="643"/>
        <v>1.4083333333328483</v>
      </c>
      <c r="T2071" s="74">
        <f>Table2[[#This Row],[ETA A OFRECIMIENTO]]*24</f>
        <v>33.799999999988358</v>
      </c>
      <c r="U2071" s="1" t="str">
        <f t="shared" si="644"/>
        <v>YES</v>
      </c>
      <c r="V2071" s="73">
        <f t="shared" si="645"/>
        <v>3.2083333333284827</v>
      </c>
      <c r="W2071" s="74">
        <f>Table2[[#This Row],[DEL. AVAILABLE A SLOT]]*24</f>
        <v>76.999999999883585</v>
      </c>
      <c r="X2071" s="1" t="str">
        <f t="shared" si="646"/>
        <v>NO</v>
      </c>
      <c r="Y2071" s="73">
        <f t="shared" si="647"/>
        <v>4.616666666661331</v>
      </c>
      <c r="Z2071" s="74">
        <f>Table2[[#This Row],[ETA A TIMESLOT]]*24</f>
        <v>110.79999999987194</v>
      </c>
      <c r="AA2071" s="73">
        <f t="shared" si="648"/>
        <v>0</v>
      </c>
      <c r="AB2071" s="73" t="str">
        <f t="shared" si="649"/>
        <v>SI</v>
      </c>
      <c r="AC2071" s="74">
        <f>Table2[[#This Row],[PUNTUALIDAD (H)]]*24</f>
        <v>0</v>
      </c>
      <c r="AD2071" s="73">
        <f t="shared" si="650"/>
        <v>4.6340277777781012</v>
      </c>
      <c r="AE2071" s="74">
        <f>Table2[[#This Row],[ATA TO UNLOADING]]*24</f>
        <v>111.21666666667443</v>
      </c>
      <c r="AF2071" s="74" t="str">
        <f>IF(Table2[[#This Row],[ATA TO UNLOADING 2]]&lt;=48,"YES","NO")</f>
        <v>NO</v>
      </c>
      <c r="AG2071" s="75">
        <f t="shared" si="651"/>
        <v>0.91666666666424135</v>
      </c>
      <c r="AH2071" s="2" t="s">
        <v>24</v>
      </c>
      <c r="AI2071" s="2" t="str">
        <f t="shared" si="652"/>
        <v>CAAU9030896</v>
      </c>
      <c r="AJ2071" s="76" t="str">
        <f t="shared" si="653"/>
        <v>CTU FLEVOKUST BV</v>
      </c>
      <c r="AK2071" s="77">
        <f>IF($M2071="TRUCK",VLOOKUP($AQ2071,Invoicing!$A$17:$B$49,MATCH($AK$1,Invoicing!$A$17:$B$17,0),FALSE),VLOOKUP($AQ2071,Invoicing!$N$17:$O$21,MATCH($AK$1,Invoicing!$N$17:$O$17,0),FALSE))</f>
        <v>380</v>
      </c>
      <c r="AL2071" s="78" t="e">
        <f>VLOOKUP($E2071,Invoicing!$A$1:$H$8,MATCH(TRACKER!$N2074,Invoicing!$A$1:$H$1,0),FALSE)</f>
        <v>#N/A</v>
      </c>
      <c r="AM2071" s="78">
        <v>35</v>
      </c>
      <c r="AN2071" s="78">
        <f t="shared" si="654"/>
        <v>0</v>
      </c>
      <c r="AO2071" s="2">
        <f t="shared" si="655"/>
        <v>3</v>
      </c>
      <c r="AP2071" s="2" t="str">
        <f t="shared" si="656"/>
        <v>NIGHT</v>
      </c>
      <c r="AQ2071" s="2" t="str">
        <f t="shared" si="657"/>
        <v>CTU FLEVOKUST BVNIGHT</v>
      </c>
      <c r="AR2071" s="71">
        <f t="shared" si="658"/>
        <v>380</v>
      </c>
      <c r="AS2071" s="71">
        <f>VLOOKUP(AJ2071,Invoicing!A:K,10,FALSE)</f>
        <v>0</v>
      </c>
      <c r="AT2071" s="71">
        <f t="shared" si="659"/>
        <v>380</v>
      </c>
    </row>
    <row r="2072" spans="1:46">
      <c r="A2072" s="37" t="s">
        <v>65</v>
      </c>
      <c r="B2072" s="3" t="s">
        <v>38</v>
      </c>
      <c r="C2072" s="11">
        <v>45598.3</v>
      </c>
      <c r="D2072" s="11">
        <v>45598.291666666664</v>
      </c>
      <c r="E2072" s="11" t="s">
        <v>49</v>
      </c>
      <c r="F2072" s="11" t="s">
        <v>40</v>
      </c>
      <c r="G2072" s="3" t="s">
        <v>2249</v>
      </c>
      <c r="H2072" s="3" t="s">
        <v>41</v>
      </c>
      <c r="I2072" s="11">
        <v>45599.708333333336</v>
      </c>
      <c r="J2072" s="12">
        <v>45602.836111111108</v>
      </c>
      <c r="K2072" s="12">
        <v>45602.854166666664</v>
      </c>
      <c r="L2072" s="12">
        <v>45602.850694444445</v>
      </c>
      <c r="M2072" s="12" t="s">
        <v>12</v>
      </c>
      <c r="N2072" s="3" t="s">
        <v>42</v>
      </c>
      <c r="O2072" s="3">
        <v>1</v>
      </c>
      <c r="P2072" s="1">
        <f t="shared" si="640"/>
        <v>45</v>
      </c>
      <c r="Q2072" s="1">
        <f t="shared" si="641"/>
        <v>11</v>
      </c>
      <c r="R2072" s="72">
        <f t="shared" si="642"/>
        <v>45602.836111111108</v>
      </c>
      <c r="S2072" s="73">
        <f t="shared" si="643"/>
        <v>1.4083333333328483</v>
      </c>
      <c r="T2072" s="74">
        <f>Table2[[#This Row],[ETA A OFRECIMIENTO]]*24</f>
        <v>33.799999999988358</v>
      </c>
      <c r="U2072" s="1" t="str">
        <f t="shared" si="644"/>
        <v>YES</v>
      </c>
      <c r="V2072" s="73">
        <f t="shared" si="645"/>
        <v>3.1458333333284827</v>
      </c>
      <c r="W2072" s="74">
        <f>Table2[[#This Row],[DEL. AVAILABLE A SLOT]]*24</f>
        <v>75.499999999883585</v>
      </c>
      <c r="X2072" s="1" t="str">
        <f t="shared" si="646"/>
        <v>NO</v>
      </c>
      <c r="Y2072" s="73">
        <f t="shared" si="647"/>
        <v>4.554166666661331</v>
      </c>
      <c r="Z2072" s="74">
        <f>Table2[[#This Row],[ETA A TIMESLOT]]*24</f>
        <v>109.29999999987194</v>
      </c>
      <c r="AA2072" s="73">
        <f t="shared" si="648"/>
        <v>0</v>
      </c>
      <c r="AB2072" s="73" t="str">
        <f t="shared" si="649"/>
        <v>SI</v>
      </c>
      <c r="AC2072" s="74">
        <f>Table2[[#This Row],[PUNTUALIDAD (H)]]*24</f>
        <v>0</v>
      </c>
      <c r="AD2072" s="73">
        <f t="shared" si="650"/>
        <v>4.5506944444423425</v>
      </c>
      <c r="AE2072" s="74">
        <f>Table2[[#This Row],[ATA TO UNLOADING]]*24</f>
        <v>109.21666666661622</v>
      </c>
      <c r="AF2072" s="74" t="str">
        <f>IF(Table2[[#This Row],[ATA TO UNLOADING 2]]&lt;=48,"YES","NO")</f>
        <v>NO</v>
      </c>
      <c r="AG2072" s="75">
        <f t="shared" si="651"/>
        <v>0.85416666666424135</v>
      </c>
      <c r="AH2072" s="2" t="s">
        <v>24</v>
      </c>
      <c r="AI2072" s="2" t="str">
        <f t="shared" si="652"/>
        <v>PONU7595143</v>
      </c>
      <c r="AJ2072" s="76" t="str">
        <f t="shared" si="653"/>
        <v>CTU FLEVOKUST BV</v>
      </c>
      <c r="AK2072" s="77">
        <f>IF($M2072="TRUCK",VLOOKUP($AQ2072,Invoicing!$A$17:$B$49,MATCH($AK$1,Invoicing!$A$17:$B$17,0),FALSE),VLOOKUP($AQ2072,Invoicing!$N$17:$O$21,MATCH($AK$1,Invoicing!$N$17:$O$17,0),FALSE))</f>
        <v>380</v>
      </c>
      <c r="AL2072" s="78" t="e">
        <f>VLOOKUP($E2072,Invoicing!$A$1:$H$8,MATCH(TRACKER!$N2075,Invoicing!$A$1:$H$1,0),FALSE)</f>
        <v>#N/A</v>
      </c>
      <c r="AM2072" s="78">
        <v>35</v>
      </c>
      <c r="AN2072" s="78">
        <f t="shared" si="654"/>
        <v>35</v>
      </c>
      <c r="AO2072" s="2">
        <f t="shared" si="655"/>
        <v>3</v>
      </c>
      <c r="AP2072" s="2" t="str">
        <f t="shared" si="656"/>
        <v>NIGHT</v>
      </c>
      <c r="AQ2072" s="2" t="str">
        <f t="shared" si="657"/>
        <v>CTU FLEVOKUST BVNIGHT</v>
      </c>
      <c r="AR2072" s="71">
        <f t="shared" si="658"/>
        <v>415</v>
      </c>
      <c r="AS2072" s="71">
        <f>VLOOKUP(AJ2072,Invoicing!A:K,10,FALSE)</f>
        <v>0</v>
      </c>
      <c r="AT2072" s="71">
        <f t="shared" si="659"/>
        <v>415</v>
      </c>
    </row>
    <row r="2073" spans="1:46">
      <c r="A2073" s="37" t="s">
        <v>65</v>
      </c>
      <c r="B2073" s="3" t="s">
        <v>38</v>
      </c>
      <c r="C2073" s="11">
        <v>45598.3</v>
      </c>
      <c r="D2073" s="11">
        <v>45598.291666666664</v>
      </c>
      <c r="E2073" s="11" t="s">
        <v>49</v>
      </c>
      <c r="F2073" s="11" t="s">
        <v>40</v>
      </c>
      <c r="G2073" s="3" t="s">
        <v>2250</v>
      </c>
      <c r="H2073" s="3" t="s">
        <v>41</v>
      </c>
      <c r="I2073" s="11">
        <v>45599.708333333336</v>
      </c>
      <c r="J2073" s="12">
        <v>45602.664583333331</v>
      </c>
      <c r="K2073" s="12">
        <v>45602.708333333336</v>
      </c>
      <c r="L2073" s="12">
        <v>45602.673611111109</v>
      </c>
      <c r="M2073" s="61" t="s">
        <v>12</v>
      </c>
      <c r="N2073" s="3" t="s">
        <v>42</v>
      </c>
      <c r="O2073" s="3">
        <v>0</v>
      </c>
      <c r="P2073" s="1">
        <f t="shared" si="640"/>
        <v>45</v>
      </c>
      <c r="Q2073" s="1">
        <f t="shared" si="641"/>
        <v>11</v>
      </c>
      <c r="R2073" s="72">
        <f t="shared" si="642"/>
        <v>45602.664583333331</v>
      </c>
      <c r="S2073" s="73">
        <f t="shared" si="643"/>
        <v>1.4083333333328483</v>
      </c>
      <c r="T2073" s="74">
        <f>Table2[[#This Row],[ETA A OFRECIMIENTO]]*24</f>
        <v>33.799999999988358</v>
      </c>
      <c r="U2073" s="1" t="str">
        <f t="shared" si="644"/>
        <v>YES</v>
      </c>
      <c r="V2073" s="73">
        <f t="shared" si="645"/>
        <v>3</v>
      </c>
      <c r="W2073" s="74">
        <f>Table2[[#This Row],[DEL. AVAILABLE A SLOT]]*24</f>
        <v>72</v>
      </c>
      <c r="X2073" s="1" t="str">
        <f t="shared" si="646"/>
        <v>NO</v>
      </c>
      <c r="Y2073" s="73">
        <f t="shared" si="647"/>
        <v>4.4083333333328483</v>
      </c>
      <c r="Z2073" s="74">
        <f>Table2[[#This Row],[ETA A TIMESLOT]]*24</f>
        <v>105.79999999998836</v>
      </c>
      <c r="AA2073" s="73">
        <f t="shared" si="648"/>
        <v>0</v>
      </c>
      <c r="AB2073" s="73" t="str">
        <f t="shared" si="649"/>
        <v>SI</v>
      </c>
      <c r="AC2073" s="74">
        <f>Table2[[#This Row],[PUNTUALIDAD (H)]]*24</f>
        <v>0</v>
      </c>
      <c r="AD2073" s="73">
        <f t="shared" si="650"/>
        <v>4.3736111111065838</v>
      </c>
      <c r="AE2073" s="74">
        <f>Table2[[#This Row],[ATA TO UNLOADING]]*24</f>
        <v>104.96666666655801</v>
      </c>
      <c r="AF2073" s="74" t="str">
        <f>IF(Table2[[#This Row],[ATA TO UNLOADING 2]]&lt;=48,"YES","NO")</f>
        <v>NO</v>
      </c>
      <c r="AG2073" s="75">
        <f t="shared" si="651"/>
        <v>0.70833333333575865</v>
      </c>
      <c r="AH2073" s="2" t="s">
        <v>42</v>
      </c>
      <c r="AI2073" s="2" t="str">
        <f t="shared" si="652"/>
        <v>MRKU7334894</v>
      </c>
      <c r="AJ2073" s="76" t="str">
        <f t="shared" si="653"/>
        <v>CTU FLEVOKUST BV</v>
      </c>
      <c r="AK2073" s="77">
        <f>IF($M2073="TRUCK",VLOOKUP($AQ2073,Invoicing!$A$17:$B$49,MATCH($AK$1,Invoicing!$A$17:$B$17,0),FALSE),VLOOKUP($AQ2073,Invoicing!$N$17:$O$21,MATCH($AK$1,Invoicing!$N$17:$O$17,0),FALSE))</f>
        <v>380</v>
      </c>
      <c r="AL2073" s="78" t="e">
        <f>VLOOKUP($E2073,Invoicing!$A$1:$H$8,MATCH(TRACKER!$N2076,Invoicing!$A$1:$H$1,0),FALSE)</f>
        <v>#N/A</v>
      </c>
      <c r="AM2073" s="78">
        <v>35</v>
      </c>
      <c r="AN2073" s="78">
        <f t="shared" si="654"/>
        <v>0</v>
      </c>
      <c r="AO2073" s="2">
        <f t="shared" si="655"/>
        <v>3</v>
      </c>
      <c r="AP2073" s="2" t="str">
        <f t="shared" si="656"/>
        <v>WEEK</v>
      </c>
      <c r="AQ2073" s="2" t="str">
        <f t="shared" si="657"/>
        <v>CTU FLEVOKUST BVWEEK</v>
      </c>
      <c r="AR2073" s="71">
        <f t="shared" si="658"/>
        <v>380</v>
      </c>
      <c r="AS2073" s="71">
        <f>VLOOKUP(AJ2073,Invoicing!A:K,10,FALSE)</f>
        <v>0</v>
      </c>
      <c r="AT2073" s="71">
        <f t="shared" si="659"/>
        <v>380</v>
      </c>
    </row>
    <row r="2074" spans="1:46">
      <c r="A2074" s="37" t="s">
        <v>65</v>
      </c>
      <c r="B2074" s="3" t="s">
        <v>38</v>
      </c>
      <c r="C2074" s="11">
        <v>45598.3</v>
      </c>
      <c r="D2074" s="11">
        <v>45598.291666666664</v>
      </c>
      <c r="E2074" s="11" t="s">
        <v>49</v>
      </c>
      <c r="F2074" s="11" t="s">
        <v>40</v>
      </c>
      <c r="G2074" s="3" t="s">
        <v>2251</v>
      </c>
      <c r="H2074" s="3" t="s">
        <v>41</v>
      </c>
      <c r="I2074" s="11">
        <v>45599.708333333336</v>
      </c>
      <c r="J2074" s="12">
        <v>45602.765972222223</v>
      </c>
      <c r="K2074" s="12">
        <v>45602.791666666664</v>
      </c>
      <c r="L2074" s="12">
        <v>45602.774305555555</v>
      </c>
      <c r="M2074" s="61" t="s">
        <v>12</v>
      </c>
      <c r="N2074" s="3" t="s">
        <v>42</v>
      </c>
      <c r="O2074" s="3">
        <v>0</v>
      </c>
      <c r="P2074" s="1">
        <f t="shared" si="640"/>
        <v>45</v>
      </c>
      <c r="Q2074" s="1">
        <f t="shared" si="641"/>
        <v>11</v>
      </c>
      <c r="R2074" s="72">
        <f t="shared" si="642"/>
        <v>45602.765972222223</v>
      </c>
      <c r="S2074" s="73">
        <f t="shared" si="643"/>
        <v>1.4083333333328483</v>
      </c>
      <c r="T2074" s="74">
        <f>Table2[[#This Row],[ETA A OFRECIMIENTO]]*24</f>
        <v>33.799999999988358</v>
      </c>
      <c r="U2074" s="1" t="str">
        <f t="shared" si="644"/>
        <v>YES</v>
      </c>
      <c r="V2074" s="73">
        <f t="shared" si="645"/>
        <v>3.0833333333284827</v>
      </c>
      <c r="W2074" s="74">
        <f>Table2[[#This Row],[DEL. AVAILABLE A SLOT]]*24</f>
        <v>73.999999999883585</v>
      </c>
      <c r="X2074" s="1" t="str">
        <f t="shared" si="646"/>
        <v>NO</v>
      </c>
      <c r="Y2074" s="73">
        <f t="shared" si="647"/>
        <v>4.491666666661331</v>
      </c>
      <c r="Z2074" s="74">
        <f>Table2[[#This Row],[ETA A TIMESLOT]]*24</f>
        <v>107.79999999987194</v>
      </c>
      <c r="AA2074" s="73">
        <f t="shared" si="648"/>
        <v>0</v>
      </c>
      <c r="AB2074" s="73" t="str">
        <f t="shared" si="649"/>
        <v>SI</v>
      </c>
      <c r="AC2074" s="74">
        <f>Table2[[#This Row],[PUNTUALIDAD (H)]]*24</f>
        <v>0</v>
      </c>
      <c r="AD2074" s="73">
        <f t="shared" si="650"/>
        <v>4.4743055555518367</v>
      </c>
      <c r="AE2074" s="74">
        <f>Table2[[#This Row],[ATA TO UNLOADING]]*24</f>
        <v>107.38333333324408</v>
      </c>
      <c r="AF2074" s="74" t="str">
        <f>IF(Table2[[#This Row],[ATA TO UNLOADING 2]]&lt;=48,"YES","NO")</f>
        <v>NO</v>
      </c>
      <c r="AG2074" s="75">
        <f t="shared" si="651"/>
        <v>0.79166666666424135</v>
      </c>
      <c r="AH2074" s="2" t="s">
        <v>42</v>
      </c>
      <c r="AI2074" s="2" t="str">
        <f t="shared" si="652"/>
        <v>CAAU6628400</v>
      </c>
      <c r="AJ2074" s="76" t="str">
        <f t="shared" si="653"/>
        <v>CTU FLEVOKUST BV</v>
      </c>
      <c r="AK2074" s="77">
        <f>IF($M2074="TRUCK",VLOOKUP($AQ2074,Invoicing!$A$17:$B$49,MATCH($AK$1,Invoicing!$A$17:$B$17,0),FALSE),VLOOKUP($AQ2074,Invoicing!$N$17:$O$21,MATCH($AK$1,Invoicing!$N$17:$O$17,0),FALSE))</f>
        <v>380</v>
      </c>
      <c r="AL2074" s="78" t="e">
        <f>VLOOKUP($E2074,Invoicing!$A$1:$H$8,MATCH(TRACKER!$N2077,Invoicing!$A$1:$H$1,0),FALSE)</f>
        <v>#N/A</v>
      </c>
      <c r="AM2074" s="78">
        <v>35</v>
      </c>
      <c r="AN2074" s="78">
        <f t="shared" si="654"/>
        <v>0</v>
      </c>
      <c r="AO2074" s="2">
        <f t="shared" si="655"/>
        <v>3</v>
      </c>
      <c r="AP2074" s="2" t="str">
        <f t="shared" si="656"/>
        <v>WEEK</v>
      </c>
      <c r="AQ2074" s="2" t="str">
        <f t="shared" si="657"/>
        <v>CTU FLEVOKUST BVWEEK</v>
      </c>
      <c r="AR2074" s="71">
        <f t="shared" si="658"/>
        <v>380</v>
      </c>
      <c r="AS2074" s="71">
        <f>VLOOKUP(AJ2074,Invoicing!A:K,10,FALSE)</f>
        <v>0</v>
      </c>
      <c r="AT2074" s="71">
        <f t="shared" si="659"/>
        <v>380</v>
      </c>
    </row>
    <row r="2075" spans="1:46">
      <c r="A2075" s="37" t="s">
        <v>65</v>
      </c>
      <c r="B2075" s="3" t="s">
        <v>38</v>
      </c>
      <c r="C2075" s="11">
        <v>45598.3</v>
      </c>
      <c r="D2075" s="11">
        <v>45598.291666666664</v>
      </c>
      <c r="E2075" s="11" t="s">
        <v>49</v>
      </c>
      <c r="F2075" s="11" t="s">
        <v>40</v>
      </c>
      <c r="G2075" s="3" t="s">
        <v>2252</v>
      </c>
      <c r="H2075" s="3" t="s">
        <v>46</v>
      </c>
      <c r="I2075" s="11">
        <v>45599.708333333336</v>
      </c>
      <c r="J2075" s="12">
        <v>45602.68472222222</v>
      </c>
      <c r="K2075" s="12">
        <v>45602.75</v>
      </c>
      <c r="L2075" s="12">
        <v>45602.701388888891</v>
      </c>
      <c r="M2075" s="61" t="s">
        <v>12</v>
      </c>
      <c r="N2075" s="3" t="s">
        <v>42</v>
      </c>
      <c r="O2075" s="3">
        <v>0</v>
      </c>
      <c r="P2075" s="1">
        <f t="shared" si="640"/>
        <v>45</v>
      </c>
      <c r="Q2075" s="1">
        <f t="shared" si="641"/>
        <v>11</v>
      </c>
      <c r="R2075" s="72">
        <f t="shared" si="642"/>
        <v>45602.68472222222</v>
      </c>
      <c r="S2075" s="73">
        <f t="shared" si="643"/>
        <v>1.4083333333328483</v>
      </c>
      <c r="T2075" s="74">
        <f>Table2[[#This Row],[ETA A OFRECIMIENTO]]*24</f>
        <v>33.799999999988358</v>
      </c>
      <c r="U2075" s="1" t="str">
        <f t="shared" si="644"/>
        <v>YES</v>
      </c>
      <c r="V2075" s="73">
        <f t="shared" si="645"/>
        <v>3.0416666666642413</v>
      </c>
      <c r="W2075" s="74">
        <f>Table2[[#This Row],[DEL. AVAILABLE A SLOT]]*24</f>
        <v>72.999999999941792</v>
      </c>
      <c r="X2075" s="1" t="str">
        <f t="shared" si="646"/>
        <v>NO</v>
      </c>
      <c r="Y2075" s="73">
        <f t="shared" si="647"/>
        <v>4.4499999999970896</v>
      </c>
      <c r="Z2075" s="74">
        <f>Table2[[#This Row],[ETA A TIMESLOT]]*24</f>
        <v>106.79999999993015</v>
      </c>
      <c r="AA2075" s="73">
        <f t="shared" si="648"/>
        <v>0</v>
      </c>
      <c r="AB2075" s="73" t="str">
        <f t="shared" si="649"/>
        <v>SI</v>
      </c>
      <c r="AC2075" s="74">
        <f>Table2[[#This Row],[PUNTUALIDAD (H)]]*24</f>
        <v>0</v>
      </c>
      <c r="AD2075" s="73">
        <f t="shared" si="650"/>
        <v>4.4013888888875954</v>
      </c>
      <c r="AE2075" s="74">
        <f>Table2[[#This Row],[ATA TO UNLOADING]]*24</f>
        <v>105.63333333330229</v>
      </c>
      <c r="AF2075" s="74" t="str">
        <f>IF(Table2[[#This Row],[ATA TO UNLOADING 2]]&lt;=48,"YES","NO")</f>
        <v>NO</v>
      </c>
      <c r="AG2075" s="75">
        <f t="shared" si="651"/>
        <v>0.75</v>
      </c>
      <c r="AH2075" s="2" t="s">
        <v>42</v>
      </c>
      <c r="AI2075" s="2" t="str">
        <f t="shared" si="652"/>
        <v>CAAU9145827</v>
      </c>
      <c r="AJ2075" s="76" t="str">
        <f t="shared" si="653"/>
        <v>CTU FLEVOKUST BV</v>
      </c>
      <c r="AK2075" s="77">
        <f>IF($M2075="TRUCK",VLOOKUP($AQ2075,Invoicing!$A$17:$B$49,MATCH($AK$1,Invoicing!$A$17:$B$17,0),FALSE),VLOOKUP($AQ2075,Invoicing!$N$17:$O$21,MATCH($AK$1,Invoicing!$N$17:$O$17,0),FALSE))</f>
        <v>380</v>
      </c>
      <c r="AL2075" s="78" t="e">
        <f>VLOOKUP($E2075,Invoicing!$A$1:$H$8,MATCH(TRACKER!$N2078,Invoicing!$A$1:$H$1,0),FALSE)</f>
        <v>#N/A</v>
      </c>
      <c r="AM2075" s="78">
        <v>35</v>
      </c>
      <c r="AN2075" s="78">
        <f t="shared" si="654"/>
        <v>0</v>
      </c>
      <c r="AO2075" s="2">
        <f t="shared" si="655"/>
        <v>3</v>
      </c>
      <c r="AP2075" s="2" t="str">
        <f t="shared" si="656"/>
        <v>WEEK</v>
      </c>
      <c r="AQ2075" s="2" t="str">
        <f t="shared" si="657"/>
        <v>CTU FLEVOKUST BVWEEK</v>
      </c>
      <c r="AR2075" s="71">
        <f t="shared" si="658"/>
        <v>380</v>
      </c>
      <c r="AS2075" s="71">
        <f>VLOOKUP(AJ2075,Invoicing!A:K,10,FALSE)</f>
        <v>0</v>
      </c>
      <c r="AT2075" s="71">
        <f t="shared" si="659"/>
        <v>380</v>
      </c>
    </row>
    <row r="2076" spans="1:46">
      <c r="A2076" s="37" t="s">
        <v>65</v>
      </c>
      <c r="B2076" s="3" t="s">
        <v>38</v>
      </c>
      <c r="C2076" s="11">
        <v>45598.3</v>
      </c>
      <c r="D2076" s="11">
        <v>45598.291666666664</v>
      </c>
      <c r="E2076" s="11" t="s">
        <v>49</v>
      </c>
      <c r="F2076" s="11" t="s">
        <v>40</v>
      </c>
      <c r="G2076" s="3" t="s">
        <v>2253</v>
      </c>
      <c r="H2076" s="3" t="s">
        <v>41</v>
      </c>
      <c r="I2076" s="11">
        <v>45599.708333333336</v>
      </c>
      <c r="J2076" s="12">
        <v>45602.629166666666</v>
      </c>
      <c r="K2076" s="12">
        <v>45602.729166666664</v>
      </c>
      <c r="L2076" s="12">
        <v>45602.635416666664</v>
      </c>
      <c r="M2076" s="61" t="s">
        <v>12</v>
      </c>
      <c r="N2076" s="3" t="s">
        <v>42</v>
      </c>
      <c r="O2076" s="3">
        <v>0</v>
      </c>
      <c r="P2076" s="1">
        <f t="shared" si="640"/>
        <v>45</v>
      </c>
      <c r="Q2076" s="1">
        <f t="shared" si="641"/>
        <v>11</v>
      </c>
      <c r="R2076" s="72">
        <f t="shared" si="642"/>
        <v>45602.629166666666</v>
      </c>
      <c r="S2076" s="73">
        <f t="shared" si="643"/>
        <v>1.4083333333328483</v>
      </c>
      <c r="T2076" s="74">
        <f>Table2[[#This Row],[ETA A OFRECIMIENTO]]*24</f>
        <v>33.799999999988358</v>
      </c>
      <c r="U2076" s="1" t="str">
        <f t="shared" si="644"/>
        <v>YES</v>
      </c>
      <c r="V2076" s="73">
        <f t="shared" si="645"/>
        <v>3.0208333333284827</v>
      </c>
      <c r="W2076" s="74">
        <f>Table2[[#This Row],[DEL. AVAILABLE A SLOT]]*24</f>
        <v>72.499999999883585</v>
      </c>
      <c r="X2076" s="1" t="str">
        <f t="shared" si="646"/>
        <v>NO</v>
      </c>
      <c r="Y2076" s="73">
        <f t="shared" si="647"/>
        <v>4.429166666661331</v>
      </c>
      <c r="Z2076" s="74">
        <f>Table2[[#This Row],[ETA A TIMESLOT]]*24</f>
        <v>106.29999999987194</v>
      </c>
      <c r="AA2076" s="73">
        <f t="shared" si="648"/>
        <v>0</v>
      </c>
      <c r="AB2076" s="73" t="str">
        <f t="shared" si="649"/>
        <v>SI</v>
      </c>
      <c r="AC2076" s="74">
        <f>Table2[[#This Row],[PUNTUALIDAD (H)]]*24</f>
        <v>0</v>
      </c>
      <c r="AD2076" s="73">
        <f t="shared" si="650"/>
        <v>4.335416666661331</v>
      </c>
      <c r="AE2076" s="74">
        <f>Table2[[#This Row],[ATA TO UNLOADING]]*24</f>
        <v>104.04999999987194</v>
      </c>
      <c r="AF2076" s="74" t="str">
        <f>IF(Table2[[#This Row],[ATA TO UNLOADING 2]]&lt;=48,"YES","NO")</f>
        <v>NO</v>
      </c>
      <c r="AG2076" s="75">
        <f t="shared" si="651"/>
        <v>0.72916666666424135</v>
      </c>
      <c r="AH2076" s="2" t="s">
        <v>42</v>
      </c>
      <c r="AI2076" s="2" t="str">
        <f t="shared" si="652"/>
        <v>MAEU9216446</v>
      </c>
      <c r="AJ2076" s="76" t="str">
        <f t="shared" si="653"/>
        <v>CTU FLEVOKUST BV</v>
      </c>
      <c r="AK2076" s="77">
        <f>IF($M2076="TRUCK",VLOOKUP($AQ2076,Invoicing!$A$17:$B$49,MATCH($AK$1,Invoicing!$A$17:$B$17,0),FALSE),VLOOKUP($AQ2076,Invoicing!$N$17:$O$21,MATCH($AK$1,Invoicing!$N$17:$O$17,0),FALSE))</f>
        <v>380</v>
      </c>
      <c r="AL2076" s="78" t="e">
        <f>VLOOKUP($E2076,Invoicing!$A$1:$H$8,MATCH(TRACKER!$N2079,Invoicing!$A$1:$H$1,0),FALSE)</f>
        <v>#N/A</v>
      </c>
      <c r="AM2076" s="78">
        <v>35</v>
      </c>
      <c r="AN2076" s="78">
        <f t="shared" si="654"/>
        <v>0</v>
      </c>
      <c r="AO2076" s="2">
        <f t="shared" si="655"/>
        <v>3</v>
      </c>
      <c r="AP2076" s="2" t="str">
        <f t="shared" si="656"/>
        <v>WEEK</v>
      </c>
      <c r="AQ2076" s="2" t="str">
        <f t="shared" si="657"/>
        <v>CTU FLEVOKUST BVWEEK</v>
      </c>
      <c r="AR2076" s="71">
        <f t="shared" si="658"/>
        <v>380</v>
      </c>
      <c r="AS2076" s="71">
        <f>VLOOKUP(AJ2076,Invoicing!A:K,10,FALSE)</f>
        <v>0</v>
      </c>
      <c r="AT2076" s="71">
        <f t="shared" si="659"/>
        <v>380</v>
      </c>
    </row>
    <row r="2077" spans="1:46">
      <c r="A2077" s="37" t="s">
        <v>65</v>
      </c>
      <c r="B2077" s="3" t="s">
        <v>38</v>
      </c>
      <c r="C2077" s="11">
        <v>45598.3</v>
      </c>
      <c r="D2077" s="11">
        <v>45598.291666666664</v>
      </c>
      <c r="E2077" s="11" t="s">
        <v>49</v>
      </c>
      <c r="F2077" s="11" t="s">
        <v>40</v>
      </c>
      <c r="G2077" s="3" t="s">
        <v>2254</v>
      </c>
      <c r="H2077" s="3" t="s">
        <v>41</v>
      </c>
      <c r="I2077" s="11">
        <v>45599.708333333336</v>
      </c>
      <c r="J2077" s="12">
        <v>45602.597222222219</v>
      </c>
      <c r="K2077" s="12">
        <v>45602.6875</v>
      </c>
      <c r="L2077" s="12">
        <v>45602.604166666664</v>
      </c>
      <c r="M2077" s="61" t="s">
        <v>12</v>
      </c>
      <c r="N2077" s="3" t="s">
        <v>42</v>
      </c>
      <c r="O2077" s="3">
        <v>0</v>
      </c>
      <c r="P2077" s="1">
        <f t="shared" si="640"/>
        <v>45</v>
      </c>
      <c r="Q2077" s="1">
        <f t="shared" si="641"/>
        <v>11</v>
      </c>
      <c r="R2077" s="72">
        <f t="shared" si="642"/>
        <v>45602.597222222219</v>
      </c>
      <c r="S2077" s="73">
        <f t="shared" si="643"/>
        <v>1.4083333333328483</v>
      </c>
      <c r="T2077" s="74">
        <f>Table2[[#This Row],[ETA A OFRECIMIENTO]]*24</f>
        <v>33.799999999988358</v>
      </c>
      <c r="U2077" s="1" t="str">
        <f t="shared" si="644"/>
        <v>YES</v>
      </c>
      <c r="V2077" s="73">
        <f t="shared" si="645"/>
        <v>2.9791666666642413</v>
      </c>
      <c r="W2077" s="74">
        <f>Table2[[#This Row],[DEL. AVAILABLE A SLOT]]*24</f>
        <v>71.499999999941792</v>
      </c>
      <c r="X2077" s="1" t="str">
        <f t="shared" si="646"/>
        <v>NO</v>
      </c>
      <c r="Y2077" s="73">
        <f t="shared" si="647"/>
        <v>4.3874999999970896</v>
      </c>
      <c r="Z2077" s="74">
        <f>Table2[[#This Row],[ETA A TIMESLOT]]*24</f>
        <v>105.29999999993015</v>
      </c>
      <c r="AA2077" s="73">
        <f t="shared" si="648"/>
        <v>0</v>
      </c>
      <c r="AB2077" s="73" t="str">
        <f t="shared" si="649"/>
        <v>SI</v>
      </c>
      <c r="AC2077" s="74">
        <f>Table2[[#This Row],[PUNTUALIDAD (H)]]*24</f>
        <v>0</v>
      </c>
      <c r="AD2077" s="73">
        <f t="shared" si="650"/>
        <v>4.304166666661331</v>
      </c>
      <c r="AE2077" s="74">
        <f>Table2[[#This Row],[ATA TO UNLOADING]]*24</f>
        <v>103.29999999987194</v>
      </c>
      <c r="AF2077" s="74" t="str">
        <f>IF(Table2[[#This Row],[ATA TO UNLOADING 2]]&lt;=48,"YES","NO")</f>
        <v>NO</v>
      </c>
      <c r="AG2077" s="75">
        <f t="shared" si="651"/>
        <v>0.6875</v>
      </c>
      <c r="AH2077" s="2" t="s">
        <v>42</v>
      </c>
      <c r="AI2077" s="2" t="str">
        <f t="shared" si="652"/>
        <v>MRSU3208709</v>
      </c>
      <c r="AJ2077" s="76" t="str">
        <f t="shared" si="653"/>
        <v>CTU FLEVOKUST BV</v>
      </c>
      <c r="AK2077" s="77">
        <f>IF($M2077="TRUCK",VLOOKUP($AQ2077,Invoicing!$A$17:$B$49,MATCH($AK$1,Invoicing!$A$17:$B$17,0),FALSE),VLOOKUP($AQ2077,Invoicing!$N$17:$O$21,MATCH($AK$1,Invoicing!$N$17:$O$17,0),FALSE))</f>
        <v>380</v>
      </c>
      <c r="AL2077" s="78" t="e">
        <f>VLOOKUP($E2077,Invoicing!$A$1:$H$8,MATCH(TRACKER!$N2080,Invoicing!$A$1:$H$1,0),FALSE)</f>
        <v>#N/A</v>
      </c>
      <c r="AM2077" s="78">
        <v>35</v>
      </c>
      <c r="AN2077" s="78">
        <f t="shared" si="654"/>
        <v>0</v>
      </c>
      <c r="AO2077" s="2">
        <f t="shared" si="655"/>
        <v>3</v>
      </c>
      <c r="AP2077" s="2" t="str">
        <f t="shared" si="656"/>
        <v>WEEK</v>
      </c>
      <c r="AQ2077" s="2" t="str">
        <f t="shared" si="657"/>
        <v>CTU FLEVOKUST BVWEEK</v>
      </c>
      <c r="AR2077" s="71">
        <f t="shared" si="658"/>
        <v>380</v>
      </c>
      <c r="AS2077" s="71">
        <f>VLOOKUP(AJ2077,Invoicing!A:K,10,FALSE)</f>
        <v>0</v>
      </c>
      <c r="AT2077" s="71">
        <f t="shared" si="659"/>
        <v>380</v>
      </c>
    </row>
    <row r="2078" spans="1:46">
      <c r="A2078" s="37" t="s">
        <v>65</v>
      </c>
      <c r="B2078" s="3" t="s">
        <v>38</v>
      </c>
      <c r="C2078" s="11">
        <v>45598.3</v>
      </c>
      <c r="D2078" s="11">
        <v>45598.291666666664</v>
      </c>
      <c r="E2078" s="11" t="s">
        <v>49</v>
      </c>
      <c r="F2078" s="11" t="s">
        <v>40</v>
      </c>
      <c r="G2078" s="3" t="s">
        <v>2255</v>
      </c>
      <c r="H2078" s="3" t="s">
        <v>2821</v>
      </c>
      <c r="I2078" s="11">
        <v>45599.708333333336</v>
      </c>
      <c r="J2078" s="12">
        <v>45602.559027777781</v>
      </c>
      <c r="K2078" s="12">
        <v>45602.666666666664</v>
      </c>
      <c r="L2078" s="12">
        <v>45602.559027777781</v>
      </c>
      <c r="M2078" s="61" t="s">
        <v>12</v>
      </c>
      <c r="N2078" s="3" t="s">
        <v>42</v>
      </c>
      <c r="O2078" s="3">
        <v>0</v>
      </c>
      <c r="P2078" s="1">
        <f t="shared" si="640"/>
        <v>45</v>
      </c>
      <c r="Q2078" s="1">
        <f t="shared" si="641"/>
        <v>11</v>
      </c>
      <c r="R2078" s="72">
        <f t="shared" si="642"/>
        <v>45602.559027777781</v>
      </c>
      <c r="S2078" s="73">
        <f t="shared" si="643"/>
        <v>1.4083333333328483</v>
      </c>
      <c r="T2078" s="74">
        <f>Table2[[#This Row],[ETA A OFRECIMIENTO]]*24</f>
        <v>33.799999999988358</v>
      </c>
      <c r="U2078" s="1" t="str">
        <f t="shared" si="644"/>
        <v>YES</v>
      </c>
      <c r="V2078" s="73">
        <f t="shared" si="645"/>
        <v>2.9583333333284827</v>
      </c>
      <c r="W2078" s="74">
        <f>Table2[[#This Row],[DEL. AVAILABLE A SLOT]]*24</f>
        <v>70.999999999883585</v>
      </c>
      <c r="X2078" s="1" t="str">
        <f t="shared" si="646"/>
        <v>NO</v>
      </c>
      <c r="Y2078" s="73">
        <f t="shared" si="647"/>
        <v>4.366666666661331</v>
      </c>
      <c r="Z2078" s="74">
        <f>Table2[[#This Row],[ETA A TIMESLOT]]*24</f>
        <v>104.79999999987194</v>
      </c>
      <c r="AA2078" s="73">
        <f t="shared" si="648"/>
        <v>0</v>
      </c>
      <c r="AB2078" s="73" t="str">
        <f t="shared" si="649"/>
        <v>SI</v>
      </c>
      <c r="AC2078" s="74">
        <f>Table2[[#This Row],[PUNTUALIDAD (H)]]*24</f>
        <v>0</v>
      </c>
      <c r="AD2078" s="73">
        <f t="shared" si="650"/>
        <v>4.2590277777781012</v>
      </c>
      <c r="AE2078" s="74">
        <f>Table2[[#This Row],[ATA TO UNLOADING]]*24</f>
        <v>102.21666666667443</v>
      </c>
      <c r="AF2078" s="74" t="str">
        <f>IF(Table2[[#This Row],[ATA TO UNLOADING 2]]&lt;=48,"YES","NO")</f>
        <v>NO</v>
      </c>
      <c r="AG2078" s="75">
        <f t="shared" si="651"/>
        <v>0.66666666666424135</v>
      </c>
      <c r="AH2078" s="2" t="s">
        <v>42</v>
      </c>
      <c r="AI2078" s="2" t="str">
        <f t="shared" si="652"/>
        <v>MRKU2090814</v>
      </c>
      <c r="AJ2078" s="76" t="str">
        <f t="shared" si="653"/>
        <v>CTU FLEVOKUST BV</v>
      </c>
      <c r="AK2078" s="77">
        <f>IF($M2078="TRUCK",VLOOKUP($AQ2078,Invoicing!$A$17:$B$49,MATCH($AK$1,Invoicing!$A$17:$B$17,0),FALSE),VLOOKUP($AQ2078,Invoicing!$N$17:$O$21,MATCH($AK$1,Invoicing!$N$17:$O$17,0),FALSE))</f>
        <v>380</v>
      </c>
      <c r="AL2078" s="78" t="e">
        <f>VLOOKUP($E2078,Invoicing!$A$1:$H$8,MATCH(TRACKER!$N2081,Invoicing!$A$1:$H$1,0),FALSE)</f>
        <v>#N/A</v>
      </c>
      <c r="AM2078" s="78">
        <v>35</v>
      </c>
      <c r="AN2078" s="78">
        <f t="shared" si="654"/>
        <v>0</v>
      </c>
      <c r="AO2078" s="2">
        <f t="shared" si="655"/>
        <v>3</v>
      </c>
      <c r="AP2078" s="2" t="str">
        <f t="shared" si="656"/>
        <v>WEEK</v>
      </c>
      <c r="AQ2078" s="2" t="str">
        <f t="shared" si="657"/>
        <v>CTU FLEVOKUST BVWEEK</v>
      </c>
      <c r="AR2078" s="71">
        <f t="shared" si="658"/>
        <v>380</v>
      </c>
      <c r="AS2078" s="71">
        <f>VLOOKUP(AJ2078,Invoicing!A:K,10,FALSE)</f>
        <v>0</v>
      </c>
      <c r="AT2078" s="71">
        <f t="shared" si="659"/>
        <v>380</v>
      </c>
    </row>
    <row r="2079" spans="1:46">
      <c r="A2079" s="37" t="s">
        <v>65</v>
      </c>
      <c r="B2079" s="3" t="s">
        <v>38</v>
      </c>
      <c r="C2079" s="11">
        <v>45598.3</v>
      </c>
      <c r="D2079" s="11">
        <v>45598.291666666664</v>
      </c>
      <c r="E2079" s="11" t="s">
        <v>49</v>
      </c>
      <c r="F2079" s="11" t="s">
        <v>40</v>
      </c>
      <c r="G2079" s="3" t="s">
        <v>2256</v>
      </c>
      <c r="H2079" s="3" t="s">
        <v>46</v>
      </c>
      <c r="I2079" s="11">
        <v>45599.708333333336</v>
      </c>
      <c r="J2079" s="12">
        <v>45602.57708333333</v>
      </c>
      <c r="K2079" s="12">
        <v>45602.666666666664</v>
      </c>
      <c r="L2079" s="12">
        <v>45602.59375</v>
      </c>
      <c r="M2079" s="61" t="s">
        <v>12</v>
      </c>
      <c r="N2079" s="3" t="s">
        <v>42</v>
      </c>
      <c r="O2079" s="3">
        <v>0</v>
      </c>
      <c r="P2079" s="1">
        <f t="shared" si="640"/>
        <v>45</v>
      </c>
      <c r="Q2079" s="1">
        <f t="shared" si="641"/>
        <v>11</v>
      </c>
      <c r="R2079" s="72">
        <f t="shared" si="642"/>
        <v>45602.57708333333</v>
      </c>
      <c r="S2079" s="73">
        <f t="shared" si="643"/>
        <v>1.4083333333328483</v>
      </c>
      <c r="T2079" s="74">
        <f>Table2[[#This Row],[ETA A OFRECIMIENTO]]*24</f>
        <v>33.799999999988358</v>
      </c>
      <c r="U2079" s="1" t="str">
        <f t="shared" si="644"/>
        <v>YES</v>
      </c>
      <c r="V2079" s="73">
        <f t="shared" si="645"/>
        <v>2.9583333333284827</v>
      </c>
      <c r="W2079" s="74">
        <f>Table2[[#This Row],[DEL. AVAILABLE A SLOT]]*24</f>
        <v>70.999999999883585</v>
      </c>
      <c r="X2079" s="1" t="str">
        <f t="shared" si="646"/>
        <v>NO</v>
      </c>
      <c r="Y2079" s="73">
        <f t="shared" si="647"/>
        <v>4.366666666661331</v>
      </c>
      <c r="Z2079" s="74">
        <f>Table2[[#This Row],[ETA A TIMESLOT]]*24</f>
        <v>104.79999999987194</v>
      </c>
      <c r="AA2079" s="73">
        <f t="shared" si="648"/>
        <v>0</v>
      </c>
      <c r="AB2079" s="73" t="str">
        <f t="shared" si="649"/>
        <v>SI</v>
      </c>
      <c r="AC2079" s="74">
        <f>Table2[[#This Row],[PUNTUALIDAD (H)]]*24</f>
        <v>0</v>
      </c>
      <c r="AD2079" s="73">
        <f t="shared" si="650"/>
        <v>4.2937499999970896</v>
      </c>
      <c r="AE2079" s="74">
        <f>Table2[[#This Row],[ATA TO UNLOADING]]*24</f>
        <v>103.04999999993015</v>
      </c>
      <c r="AF2079" s="74" t="str">
        <f>IF(Table2[[#This Row],[ATA TO UNLOADING 2]]&lt;=48,"YES","NO")</f>
        <v>NO</v>
      </c>
      <c r="AG2079" s="75">
        <f t="shared" si="651"/>
        <v>0.66666666666424135</v>
      </c>
      <c r="AH2079" s="2" t="s">
        <v>42</v>
      </c>
      <c r="AI2079" s="2" t="str">
        <f t="shared" si="652"/>
        <v>MAEU9191570</v>
      </c>
      <c r="AJ2079" s="76" t="str">
        <f t="shared" si="653"/>
        <v>CTU FLEVOKUST BV</v>
      </c>
      <c r="AK2079" s="77">
        <f>IF($M2079="TRUCK",VLOOKUP($AQ2079,Invoicing!$A$17:$B$49,MATCH($AK$1,Invoicing!$A$17:$B$17,0),FALSE),VLOOKUP($AQ2079,Invoicing!$N$17:$O$21,MATCH($AK$1,Invoicing!$N$17:$O$17,0),FALSE))</f>
        <v>380</v>
      </c>
      <c r="AL2079" s="78" t="e">
        <f>VLOOKUP($E2079,Invoicing!$A$1:$H$8,MATCH(TRACKER!$N2082,Invoicing!$A$1:$H$1,0),FALSE)</f>
        <v>#N/A</v>
      </c>
      <c r="AM2079" s="78">
        <v>35</v>
      </c>
      <c r="AN2079" s="78">
        <f t="shared" si="654"/>
        <v>0</v>
      </c>
      <c r="AO2079" s="2">
        <f t="shared" si="655"/>
        <v>3</v>
      </c>
      <c r="AP2079" s="2" t="str">
        <f t="shared" si="656"/>
        <v>WEEK</v>
      </c>
      <c r="AQ2079" s="2" t="str">
        <f t="shared" si="657"/>
        <v>CTU FLEVOKUST BVWEEK</v>
      </c>
      <c r="AR2079" s="71">
        <f t="shared" si="658"/>
        <v>380</v>
      </c>
      <c r="AS2079" s="71">
        <f>VLOOKUP(AJ2079,Invoicing!A:K,10,FALSE)</f>
        <v>0</v>
      </c>
      <c r="AT2079" s="71">
        <f t="shared" si="659"/>
        <v>380</v>
      </c>
    </row>
    <row r="2080" spans="1:46">
      <c r="A2080" s="37" t="s">
        <v>65</v>
      </c>
      <c r="B2080" s="3" t="s">
        <v>38</v>
      </c>
      <c r="C2080" s="11">
        <v>45598.3</v>
      </c>
      <c r="D2080" s="11">
        <v>45598.291666666664</v>
      </c>
      <c r="E2080" s="11" t="s">
        <v>49</v>
      </c>
      <c r="F2080" s="11" t="s">
        <v>40</v>
      </c>
      <c r="G2080" s="3" t="s">
        <v>2257</v>
      </c>
      <c r="H2080" s="3" t="s">
        <v>2821</v>
      </c>
      <c r="I2080" s="11">
        <v>45599.708333333336</v>
      </c>
      <c r="J2080" s="12">
        <v>45602.524305555555</v>
      </c>
      <c r="K2080" s="12">
        <v>45602.583333333336</v>
      </c>
      <c r="L2080" s="12">
        <v>45602.534722222219</v>
      </c>
      <c r="M2080" s="61" t="s">
        <v>12</v>
      </c>
      <c r="N2080" s="3" t="s">
        <v>42</v>
      </c>
      <c r="O2080" s="3">
        <v>0</v>
      </c>
      <c r="P2080" s="1">
        <f t="shared" si="640"/>
        <v>45</v>
      </c>
      <c r="Q2080" s="1">
        <f t="shared" si="641"/>
        <v>11</v>
      </c>
      <c r="R2080" s="72">
        <f t="shared" si="642"/>
        <v>45602.524305555555</v>
      </c>
      <c r="S2080" s="73">
        <f t="shared" si="643"/>
        <v>1.4083333333328483</v>
      </c>
      <c r="T2080" s="74">
        <f>Table2[[#This Row],[ETA A OFRECIMIENTO]]*24</f>
        <v>33.799999999988358</v>
      </c>
      <c r="U2080" s="1" t="str">
        <f t="shared" si="644"/>
        <v>YES</v>
      </c>
      <c r="V2080" s="73">
        <f t="shared" si="645"/>
        <v>2.875</v>
      </c>
      <c r="W2080" s="74">
        <f>Table2[[#This Row],[DEL. AVAILABLE A SLOT]]*24</f>
        <v>69</v>
      </c>
      <c r="X2080" s="1" t="str">
        <f t="shared" si="646"/>
        <v>NO</v>
      </c>
      <c r="Y2080" s="73">
        <f t="shared" si="647"/>
        <v>4.2833333333328483</v>
      </c>
      <c r="Z2080" s="74">
        <f>Table2[[#This Row],[ETA A TIMESLOT]]*24</f>
        <v>102.79999999998836</v>
      </c>
      <c r="AA2080" s="73">
        <f t="shared" si="648"/>
        <v>0</v>
      </c>
      <c r="AB2080" s="73" t="str">
        <f t="shared" si="649"/>
        <v>SI</v>
      </c>
      <c r="AC2080" s="74">
        <f>Table2[[#This Row],[PUNTUALIDAD (H)]]*24</f>
        <v>0</v>
      </c>
      <c r="AD2080" s="73">
        <f t="shared" si="650"/>
        <v>4.2347222222160781</v>
      </c>
      <c r="AE2080" s="74">
        <f>Table2[[#This Row],[ATA TO UNLOADING]]*24</f>
        <v>101.63333333318587</v>
      </c>
      <c r="AF2080" s="74" t="str">
        <f>IF(Table2[[#This Row],[ATA TO UNLOADING 2]]&lt;=48,"YES","NO")</f>
        <v>NO</v>
      </c>
      <c r="AG2080" s="75">
        <f t="shared" si="651"/>
        <v>0.58333333333575865</v>
      </c>
      <c r="AH2080" s="2" t="s">
        <v>42</v>
      </c>
      <c r="AI2080" s="2" t="str">
        <f t="shared" si="652"/>
        <v>MSKU8740890</v>
      </c>
      <c r="AJ2080" s="76" t="str">
        <f t="shared" si="653"/>
        <v>CTU FLEVOKUST BV</v>
      </c>
      <c r="AK2080" s="77">
        <f>IF($M2080="TRUCK",VLOOKUP($AQ2080,Invoicing!$A$17:$B$49,MATCH($AK$1,Invoicing!$A$17:$B$17,0),FALSE),VLOOKUP($AQ2080,Invoicing!$N$17:$O$21,MATCH($AK$1,Invoicing!$N$17:$O$17,0),FALSE))</f>
        <v>380</v>
      </c>
      <c r="AL2080" s="78" t="e">
        <f>VLOOKUP($E2080,Invoicing!$A$1:$H$8,MATCH(TRACKER!$N2083,Invoicing!$A$1:$H$1,0),FALSE)</f>
        <v>#N/A</v>
      </c>
      <c r="AM2080" s="78">
        <v>35</v>
      </c>
      <c r="AN2080" s="78">
        <f t="shared" si="654"/>
        <v>0</v>
      </c>
      <c r="AO2080" s="2">
        <f t="shared" si="655"/>
        <v>3</v>
      </c>
      <c r="AP2080" s="2" t="str">
        <f t="shared" si="656"/>
        <v>WEEK</v>
      </c>
      <c r="AQ2080" s="2" t="str">
        <f t="shared" si="657"/>
        <v>CTU FLEVOKUST BVWEEK</v>
      </c>
      <c r="AR2080" s="71">
        <f t="shared" si="658"/>
        <v>380</v>
      </c>
      <c r="AS2080" s="71">
        <f>VLOOKUP(AJ2080,Invoicing!A:K,10,FALSE)</f>
        <v>0</v>
      </c>
      <c r="AT2080" s="71">
        <f t="shared" si="659"/>
        <v>380</v>
      </c>
    </row>
    <row r="2081" spans="1:47">
      <c r="A2081" s="37" t="s">
        <v>65</v>
      </c>
      <c r="B2081" s="3" t="s">
        <v>38</v>
      </c>
      <c r="C2081" s="11">
        <v>45598.3</v>
      </c>
      <c r="D2081" s="11">
        <v>45598.291666666664</v>
      </c>
      <c r="E2081" s="11" t="s">
        <v>49</v>
      </c>
      <c r="F2081" s="11" t="s">
        <v>40</v>
      </c>
      <c r="G2081" s="3" t="s">
        <v>2258</v>
      </c>
      <c r="H2081" s="3" t="s">
        <v>2821</v>
      </c>
      <c r="I2081" s="11">
        <v>45599.708333333336</v>
      </c>
      <c r="J2081" s="12">
        <v>45602.479166666664</v>
      </c>
      <c r="K2081" s="12">
        <v>45602.541666666664</v>
      </c>
      <c r="L2081" s="12">
        <v>45602.548611111109</v>
      </c>
      <c r="M2081" s="61" t="s">
        <v>12</v>
      </c>
      <c r="N2081" s="3" t="s">
        <v>42</v>
      </c>
      <c r="O2081" s="3">
        <v>0</v>
      </c>
      <c r="P2081" s="1">
        <f t="shared" si="640"/>
        <v>45</v>
      </c>
      <c r="Q2081" s="1">
        <f t="shared" si="641"/>
        <v>11</v>
      </c>
      <c r="R2081" s="72">
        <f t="shared" si="642"/>
        <v>45602.479166666664</v>
      </c>
      <c r="S2081" s="73">
        <f t="shared" si="643"/>
        <v>1.4083333333328483</v>
      </c>
      <c r="T2081" s="74">
        <f>Table2[[#This Row],[ETA A OFRECIMIENTO]]*24</f>
        <v>33.799999999988358</v>
      </c>
      <c r="U2081" s="1" t="str">
        <f t="shared" si="644"/>
        <v>YES</v>
      </c>
      <c r="V2081" s="73">
        <f t="shared" si="645"/>
        <v>2.8333333333284827</v>
      </c>
      <c r="W2081" s="74">
        <f>Table2[[#This Row],[DEL. AVAILABLE A SLOT]]*24</f>
        <v>67.999999999883585</v>
      </c>
      <c r="X2081" s="1" t="str">
        <f t="shared" si="646"/>
        <v>NO</v>
      </c>
      <c r="Y2081" s="73">
        <f t="shared" si="647"/>
        <v>4.241666666661331</v>
      </c>
      <c r="Z2081" s="74">
        <f>Table2[[#This Row],[ETA A TIMESLOT]]*24</f>
        <v>101.79999999987194</v>
      </c>
      <c r="AA2081" s="73">
        <f t="shared" si="648"/>
        <v>0</v>
      </c>
      <c r="AB2081" s="73" t="str">
        <f t="shared" si="649"/>
        <v>SI</v>
      </c>
      <c r="AC2081" s="74">
        <f>Table2[[#This Row],[PUNTUALIDAD (H)]]*24</f>
        <v>0</v>
      </c>
      <c r="AD2081" s="73">
        <f t="shared" si="650"/>
        <v>4.2486111111065838</v>
      </c>
      <c r="AE2081" s="74">
        <f>Table2[[#This Row],[ATA TO UNLOADING]]*24</f>
        <v>101.96666666655801</v>
      </c>
      <c r="AF2081" s="74" t="str">
        <f>IF(Table2[[#This Row],[ATA TO UNLOADING 2]]&lt;=48,"YES","NO")</f>
        <v>NO</v>
      </c>
      <c r="AG2081" s="75">
        <f t="shared" si="651"/>
        <v>0.54166666666424135</v>
      </c>
      <c r="AH2081" s="2" t="s">
        <v>42</v>
      </c>
      <c r="AI2081" s="2" t="str">
        <f t="shared" si="652"/>
        <v>MSKU8773506</v>
      </c>
      <c r="AJ2081" s="76" t="str">
        <f t="shared" si="653"/>
        <v>CTU FLEVOKUST BV</v>
      </c>
      <c r="AK2081" s="77">
        <f>IF($M2081="TRUCK",VLOOKUP($AQ2081,Invoicing!$A$17:$B$49,MATCH($AK$1,Invoicing!$A$17:$B$17,0),FALSE),VLOOKUP($AQ2081,Invoicing!$N$17:$O$21,MATCH($AK$1,Invoicing!$N$17:$O$17,0),FALSE))</f>
        <v>380</v>
      </c>
      <c r="AL2081" s="78" t="e">
        <f>VLOOKUP($E2081,Invoicing!$A$1:$H$8,MATCH(TRACKER!$N2084,Invoicing!$A$1:$H$1,0),FALSE)</f>
        <v>#N/A</v>
      </c>
      <c r="AM2081" s="78">
        <v>35</v>
      </c>
      <c r="AN2081" s="78">
        <f t="shared" si="654"/>
        <v>0</v>
      </c>
      <c r="AO2081" s="2">
        <f t="shared" si="655"/>
        <v>3</v>
      </c>
      <c r="AP2081" s="2" t="str">
        <f t="shared" si="656"/>
        <v>WEEK</v>
      </c>
      <c r="AQ2081" s="2" t="str">
        <f t="shared" si="657"/>
        <v>CTU FLEVOKUST BVWEEK</v>
      </c>
      <c r="AR2081" s="71">
        <f t="shared" si="658"/>
        <v>380</v>
      </c>
      <c r="AS2081" s="71">
        <f>VLOOKUP(AJ2081,Invoicing!A:K,10,FALSE)</f>
        <v>0</v>
      </c>
      <c r="AT2081" s="71">
        <f t="shared" si="659"/>
        <v>380</v>
      </c>
    </row>
    <row r="2082" spans="1:47">
      <c r="A2082" s="37" t="s">
        <v>65</v>
      </c>
      <c r="B2082" s="3" t="s">
        <v>38</v>
      </c>
      <c r="C2082" s="11">
        <v>45598.3</v>
      </c>
      <c r="D2082" s="11">
        <v>45598.291666666664</v>
      </c>
      <c r="E2082" s="11" t="s">
        <v>49</v>
      </c>
      <c r="F2082" s="11" t="s">
        <v>40</v>
      </c>
      <c r="G2082" s="3" t="s">
        <v>2259</v>
      </c>
      <c r="H2082" s="3" t="s">
        <v>46</v>
      </c>
      <c r="I2082" s="11">
        <v>45599.708333333336</v>
      </c>
      <c r="J2082" s="12">
        <v>45602.489583333336</v>
      </c>
      <c r="K2082" s="12">
        <v>45602.541666666664</v>
      </c>
      <c r="L2082" s="12">
        <v>45602.506944444445</v>
      </c>
      <c r="M2082" s="61" t="s">
        <v>12</v>
      </c>
      <c r="N2082" s="3" t="s">
        <v>42</v>
      </c>
      <c r="O2082" s="3">
        <v>0</v>
      </c>
      <c r="P2082" s="1">
        <f t="shared" si="640"/>
        <v>45</v>
      </c>
      <c r="Q2082" s="1">
        <f t="shared" si="641"/>
        <v>11</v>
      </c>
      <c r="R2082" s="72">
        <f t="shared" si="642"/>
        <v>45602.489583333336</v>
      </c>
      <c r="S2082" s="73">
        <f t="shared" si="643"/>
        <v>1.4083333333328483</v>
      </c>
      <c r="T2082" s="74">
        <f>Table2[[#This Row],[ETA A OFRECIMIENTO]]*24</f>
        <v>33.799999999988358</v>
      </c>
      <c r="U2082" s="1" t="str">
        <f t="shared" si="644"/>
        <v>YES</v>
      </c>
      <c r="V2082" s="73">
        <f t="shared" si="645"/>
        <v>2.8333333333284827</v>
      </c>
      <c r="W2082" s="74">
        <f>Table2[[#This Row],[DEL. AVAILABLE A SLOT]]*24</f>
        <v>67.999999999883585</v>
      </c>
      <c r="X2082" s="1" t="str">
        <f t="shared" si="646"/>
        <v>NO</v>
      </c>
      <c r="Y2082" s="73">
        <f t="shared" si="647"/>
        <v>4.241666666661331</v>
      </c>
      <c r="Z2082" s="74">
        <f>Table2[[#This Row],[ETA A TIMESLOT]]*24</f>
        <v>101.79999999987194</v>
      </c>
      <c r="AA2082" s="73">
        <f t="shared" si="648"/>
        <v>0</v>
      </c>
      <c r="AB2082" s="73" t="str">
        <f t="shared" si="649"/>
        <v>SI</v>
      </c>
      <c r="AC2082" s="74">
        <f>Table2[[#This Row],[PUNTUALIDAD (H)]]*24</f>
        <v>0</v>
      </c>
      <c r="AD2082" s="73">
        <f t="shared" si="650"/>
        <v>4.2069444444423425</v>
      </c>
      <c r="AE2082" s="74">
        <f>Table2[[#This Row],[ATA TO UNLOADING]]*24</f>
        <v>100.96666666661622</v>
      </c>
      <c r="AF2082" s="74" t="str">
        <f>IF(Table2[[#This Row],[ATA TO UNLOADING 2]]&lt;=48,"YES","NO")</f>
        <v>NO</v>
      </c>
      <c r="AG2082" s="75">
        <f t="shared" si="651"/>
        <v>0.54166666666424135</v>
      </c>
      <c r="AH2082" s="2" t="s">
        <v>42</v>
      </c>
      <c r="AI2082" s="2" t="str">
        <f t="shared" si="652"/>
        <v>MAEU9232827</v>
      </c>
      <c r="AJ2082" s="76" t="str">
        <f t="shared" si="653"/>
        <v>CTU FLEVOKUST BV</v>
      </c>
      <c r="AK2082" s="77">
        <f>IF($M2082="TRUCK",VLOOKUP($AQ2082,Invoicing!$A$17:$B$49,MATCH($AK$1,Invoicing!$A$17:$B$17,0),FALSE),VLOOKUP($AQ2082,Invoicing!$N$17:$O$21,MATCH($AK$1,Invoicing!$N$17:$O$17,0),FALSE))</f>
        <v>380</v>
      </c>
      <c r="AL2082" s="78" t="e">
        <f>VLOOKUP($E2082,Invoicing!$A$1:$H$8,MATCH(TRACKER!$N2085,Invoicing!$A$1:$H$1,0),FALSE)</f>
        <v>#N/A</v>
      </c>
      <c r="AM2082" s="78">
        <v>35</v>
      </c>
      <c r="AN2082" s="78">
        <f t="shared" si="654"/>
        <v>0</v>
      </c>
      <c r="AO2082" s="2">
        <f t="shared" si="655"/>
        <v>3</v>
      </c>
      <c r="AP2082" s="2" t="str">
        <f t="shared" si="656"/>
        <v>WEEK</v>
      </c>
      <c r="AQ2082" s="2" t="str">
        <f t="shared" si="657"/>
        <v>CTU FLEVOKUST BVWEEK</v>
      </c>
      <c r="AR2082" s="71">
        <f t="shared" si="658"/>
        <v>380</v>
      </c>
      <c r="AS2082" s="71">
        <f>VLOOKUP(AJ2082,Invoicing!A:K,10,FALSE)</f>
        <v>0</v>
      </c>
      <c r="AT2082" s="71">
        <f t="shared" si="659"/>
        <v>380</v>
      </c>
    </row>
    <row r="2083" spans="1:47">
      <c r="A2083" s="37" t="s">
        <v>65</v>
      </c>
      <c r="B2083" s="3" t="s">
        <v>38</v>
      </c>
      <c r="C2083" s="11">
        <v>45598.3</v>
      </c>
      <c r="D2083" s="11">
        <v>45598.291666666664</v>
      </c>
      <c r="E2083" s="11" t="s">
        <v>49</v>
      </c>
      <c r="F2083" s="11" t="s">
        <v>40</v>
      </c>
      <c r="G2083" s="3" t="s">
        <v>2260</v>
      </c>
      <c r="H2083" s="3" t="s">
        <v>2821</v>
      </c>
      <c r="I2083" s="11">
        <v>45599.708333333336</v>
      </c>
      <c r="J2083" s="12">
        <v>45602.423611111109</v>
      </c>
      <c r="K2083" s="12">
        <v>45602.5</v>
      </c>
      <c r="L2083" s="12">
        <v>45602.458333333336</v>
      </c>
      <c r="M2083" s="61" t="s">
        <v>12</v>
      </c>
      <c r="N2083" s="3" t="s">
        <v>42</v>
      </c>
      <c r="O2083" s="3">
        <v>0</v>
      </c>
      <c r="P2083" s="1">
        <f t="shared" si="640"/>
        <v>45</v>
      </c>
      <c r="Q2083" s="1">
        <f t="shared" si="641"/>
        <v>11</v>
      </c>
      <c r="R2083" s="72">
        <f t="shared" si="642"/>
        <v>45602.423611111109</v>
      </c>
      <c r="S2083" s="73">
        <f t="shared" si="643"/>
        <v>1.4083333333328483</v>
      </c>
      <c r="T2083" s="74">
        <f>Table2[[#This Row],[ETA A OFRECIMIENTO]]*24</f>
        <v>33.799999999988358</v>
      </c>
      <c r="U2083" s="1" t="str">
        <f t="shared" si="644"/>
        <v>YES</v>
      </c>
      <c r="V2083" s="73">
        <f t="shared" si="645"/>
        <v>2.7916666666642413</v>
      </c>
      <c r="W2083" s="74">
        <f>Table2[[#This Row],[DEL. AVAILABLE A SLOT]]*24</f>
        <v>66.999999999941792</v>
      </c>
      <c r="X2083" s="1" t="str">
        <f t="shared" si="646"/>
        <v>NO</v>
      </c>
      <c r="Y2083" s="73">
        <f t="shared" si="647"/>
        <v>4.1999999999970896</v>
      </c>
      <c r="Z2083" s="74">
        <f>Table2[[#This Row],[ETA A TIMESLOT]]*24</f>
        <v>100.79999999993015</v>
      </c>
      <c r="AA2083" s="73">
        <f t="shared" si="648"/>
        <v>0</v>
      </c>
      <c r="AB2083" s="73" t="str">
        <f t="shared" si="649"/>
        <v>SI</v>
      </c>
      <c r="AC2083" s="74">
        <f>Table2[[#This Row],[PUNTUALIDAD (H)]]*24</f>
        <v>0</v>
      </c>
      <c r="AD2083" s="73">
        <f t="shared" si="650"/>
        <v>4.1583333333328483</v>
      </c>
      <c r="AE2083" s="74">
        <f>Table2[[#This Row],[ATA TO UNLOADING]]*24</f>
        <v>99.799999999988358</v>
      </c>
      <c r="AF2083" s="74" t="str">
        <f>IF(Table2[[#This Row],[ATA TO UNLOADING 2]]&lt;=48,"YES","NO")</f>
        <v>NO</v>
      </c>
      <c r="AG2083" s="75">
        <f t="shared" si="651"/>
        <v>0.5</v>
      </c>
      <c r="AH2083" s="2" t="s">
        <v>42</v>
      </c>
      <c r="AI2083" s="2" t="str">
        <f t="shared" si="652"/>
        <v>MSKU1212503</v>
      </c>
      <c r="AJ2083" s="76" t="str">
        <f t="shared" si="653"/>
        <v>CTU FLEVOKUST BV</v>
      </c>
      <c r="AK2083" s="77">
        <f>IF($M2083="TRUCK",VLOOKUP($AQ2083,Invoicing!$A$17:$B$49,MATCH($AK$1,Invoicing!$A$17:$B$17,0),FALSE),VLOOKUP($AQ2083,Invoicing!$N$17:$O$21,MATCH($AK$1,Invoicing!$N$17:$O$17,0),FALSE))</f>
        <v>380</v>
      </c>
      <c r="AL2083" s="78" t="e">
        <f>VLOOKUP($E2083,Invoicing!$A$1:$H$8,MATCH(TRACKER!$N2086,Invoicing!$A$1:$H$1,0),FALSE)</f>
        <v>#N/A</v>
      </c>
      <c r="AM2083" s="78">
        <v>35</v>
      </c>
      <c r="AN2083" s="78">
        <f t="shared" si="654"/>
        <v>0</v>
      </c>
      <c r="AO2083" s="2">
        <f t="shared" si="655"/>
        <v>3</v>
      </c>
      <c r="AP2083" s="2" t="str">
        <f t="shared" si="656"/>
        <v>WEEK</v>
      </c>
      <c r="AQ2083" s="2" t="str">
        <f t="shared" si="657"/>
        <v>CTU FLEVOKUST BVWEEK</v>
      </c>
      <c r="AR2083" s="71">
        <f t="shared" si="658"/>
        <v>380</v>
      </c>
      <c r="AS2083" s="71">
        <f>VLOOKUP(AJ2083,Invoicing!A:K,10,FALSE)</f>
        <v>0</v>
      </c>
      <c r="AT2083" s="71">
        <f t="shared" si="659"/>
        <v>380</v>
      </c>
    </row>
    <row r="2084" spans="1:47">
      <c r="A2084" s="37" t="s">
        <v>65</v>
      </c>
      <c r="B2084" s="3" t="s">
        <v>38</v>
      </c>
      <c r="C2084" s="11">
        <v>45598.3</v>
      </c>
      <c r="D2084" s="11">
        <v>45598.291666666664</v>
      </c>
      <c r="E2084" s="11" t="s">
        <v>49</v>
      </c>
      <c r="F2084" s="11" t="s">
        <v>40</v>
      </c>
      <c r="G2084" s="3" t="s">
        <v>2261</v>
      </c>
      <c r="H2084" s="3" t="s">
        <v>41</v>
      </c>
      <c r="I2084" s="11">
        <v>45599.708333333336</v>
      </c>
      <c r="J2084" s="12">
        <v>45602.392361111109</v>
      </c>
      <c r="K2084" s="12">
        <v>45602.416666666664</v>
      </c>
      <c r="L2084" s="12">
        <v>45602.399305555555</v>
      </c>
      <c r="M2084" s="61" t="s">
        <v>12</v>
      </c>
      <c r="N2084" s="3" t="s">
        <v>42</v>
      </c>
      <c r="O2084" s="3">
        <v>0</v>
      </c>
      <c r="P2084" s="1">
        <f t="shared" si="640"/>
        <v>45</v>
      </c>
      <c r="Q2084" s="1">
        <f t="shared" si="641"/>
        <v>11</v>
      </c>
      <c r="R2084" s="72">
        <f t="shared" si="642"/>
        <v>45602.392361111109</v>
      </c>
      <c r="S2084" s="73">
        <f t="shared" si="643"/>
        <v>1.4083333333328483</v>
      </c>
      <c r="T2084" s="74">
        <f>Table2[[#This Row],[ETA A OFRECIMIENTO]]*24</f>
        <v>33.799999999988358</v>
      </c>
      <c r="U2084" s="1" t="str">
        <f t="shared" si="644"/>
        <v>YES</v>
      </c>
      <c r="V2084" s="73">
        <f t="shared" si="645"/>
        <v>2.7083333333284827</v>
      </c>
      <c r="W2084" s="74">
        <f>Table2[[#This Row],[DEL. AVAILABLE A SLOT]]*24</f>
        <v>64.999999999883585</v>
      </c>
      <c r="X2084" s="1" t="str">
        <f t="shared" si="646"/>
        <v>NO</v>
      </c>
      <c r="Y2084" s="73">
        <f t="shared" si="647"/>
        <v>4.116666666661331</v>
      </c>
      <c r="Z2084" s="74">
        <f>Table2[[#This Row],[ETA A TIMESLOT]]*24</f>
        <v>98.799999999871943</v>
      </c>
      <c r="AA2084" s="73">
        <f t="shared" si="648"/>
        <v>0</v>
      </c>
      <c r="AB2084" s="73" t="str">
        <f t="shared" si="649"/>
        <v>SI</v>
      </c>
      <c r="AC2084" s="74">
        <f>Table2[[#This Row],[PUNTUALIDAD (H)]]*24</f>
        <v>0</v>
      </c>
      <c r="AD2084" s="73">
        <f t="shared" si="650"/>
        <v>4.0993055555518367</v>
      </c>
      <c r="AE2084" s="74">
        <f>Table2[[#This Row],[ATA TO UNLOADING]]*24</f>
        <v>98.383333333244082</v>
      </c>
      <c r="AF2084" s="74" t="str">
        <f>IF(Table2[[#This Row],[ATA TO UNLOADING 2]]&lt;=48,"YES","NO")</f>
        <v>NO</v>
      </c>
      <c r="AG2084" s="75">
        <f t="shared" si="651"/>
        <v>0.41666666666424135</v>
      </c>
      <c r="AH2084" s="2" t="s">
        <v>42</v>
      </c>
      <c r="AI2084" s="2" t="str">
        <f t="shared" si="652"/>
        <v>MRSU5638458</v>
      </c>
      <c r="AJ2084" s="76" t="str">
        <f t="shared" si="653"/>
        <v>CTU FLEVOKUST BV</v>
      </c>
      <c r="AK2084" s="77">
        <f>IF($M2084="TRUCK",VLOOKUP($AQ2084,Invoicing!$A$17:$B$49,MATCH($AK$1,Invoicing!$A$17:$B$17,0),FALSE),VLOOKUP($AQ2084,Invoicing!$N$17:$O$21,MATCH($AK$1,Invoicing!$N$17:$O$17,0),FALSE))</f>
        <v>380</v>
      </c>
      <c r="AL2084" s="78" t="e">
        <f>VLOOKUP($E2084,Invoicing!$A$1:$H$8,MATCH(TRACKER!$N2087,Invoicing!$A$1:$H$1,0),FALSE)</f>
        <v>#N/A</v>
      </c>
      <c r="AM2084" s="78">
        <v>35</v>
      </c>
      <c r="AN2084" s="78">
        <f t="shared" si="654"/>
        <v>0</v>
      </c>
      <c r="AO2084" s="2">
        <f t="shared" si="655"/>
        <v>3</v>
      </c>
      <c r="AP2084" s="2" t="str">
        <f t="shared" si="656"/>
        <v>WEEK</v>
      </c>
      <c r="AQ2084" s="2" t="str">
        <f t="shared" si="657"/>
        <v>CTU FLEVOKUST BVWEEK</v>
      </c>
      <c r="AR2084" s="71">
        <f t="shared" si="658"/>
        <v>380</v>
      </c>
      <c r="AS2084" s="71">
        <f>VLOOKUP(AJ2084,Invoicing!A:K,10,FALSE)</f>
        <v>0</v>
      </c>
      <c r="AT2084" s="71">
        <f t="shared" si="659"/>
        <v>380</v>
      </c>
    </row>
    <row r="2085" spans="1:47">
      <c r="A2085" s="37" t="s">
        <v>65</v>
      </c>
      <c r="B2085" s="3" t="s">
        <v>38</v>
      </c>
      <c r="C2085" s="11">
        <v>45598.3</v>
      </c>
      <c r="D2085" s="11">
        <v>45598.291666666664</v>
      </c>
      <c r="E2085" s="11" t="s">
        <v>49</v>
      </c>
      <c r="F2085" s="11" t="s">
        <v>40</v>
      </c>
      <c r="G2085" s="3" t="s">
        <v>2262</v>
      </c>
      <c r="H2085" s="3" t="s">
        <v>41</v>
      </c>
      <c r="I2085" s="11">
        <v>45599.708333333336</v>
      </c>
      <c r="J2085" s="12">
        <v>45602.395833333336</v>
      </c>
      <c r="K2085" s="12">
        <v>45602.416666666664</v>
      </c>
      <c r="L2085" s="12">
        <v>45602.402777777781</v>
      </c>
      <c r="M2085" s="61" t="s">
        <v>12</v>
      </c>
      <c r="N2085" s="3" t="s">
        <v>42</v>
      </c>
      <c r="O2085" s="3">
        <v>0</v>
      </c>
      <c r="P2085" s="1">
        <f t="shared" si="640"/>
        <v>45</v>
      </c>
      <c r="Q2085" s="1">
        <f t="shared" si="641"/>
        <v>11</v>
      </c>
      <c r="R2085" s="72">
        <f t="shared" si="642"/>
        <v>45602.395833333336</v>
      </c>
      <c r="S2085" s="73">
        <f t="shared" si="643"/>
        <v>1.4083333333328483</v>
      </c>
      <c r="T2085" s="74">
        <f>Table2[[#This Row],[ETA A OFRECIMIENTO]]*24</f>
        <v>33.799999999988358</v>
      </c>
      <c r="U2085" s="1" t="str">
        <f t="shared" si="644"/>
        <v>YES</v>
      </c>
      <c r="V2085" s="73">
        <f t="shared" si="645"/>
        <v>2.7083333333284827</v>
      </c>
      <c r="W2085" s="74">
        <f>Table2[[#This Row],[DEL. AVAILABLE A SLOT]]*24</f>
        <v>64.999999999883585</v>
      </c>
      <c r="X2085" s="1" t="str">
        <f t="shared" si="646"/>
        <v>NO</v>
      </c>
      <c r="Y2085" s="73">
        <f t="shared" si="647"/>
        <v>4.116666666661331</v>
      </c>
      <c r="Z2085" s="74">
        <f>Table2[[#This Row],[ETA A TIMESLOT]]*24</f>
        <v>98.799999999871943</v>
      </c>
      <c r="AA2085" s="73">
        <f t="shared" si="648"/>
        <v>0</v>
      </c>
      <c r="AB2085" s="73" t="str">
        <f t="shared" si="649"/>
        <v>SI</v>
      </c>
      <c r="AC2085" s="74">
        <f>Table2[[#This Row],[PUNTUALIDAD (H)]]*24</f>
        <v>0</v>
      </c>
      <c r="AD2085" s="73">
        <f t="shared" si="650"/>
        <v>4.1027777777781012</v>
      </c>
      <c r="AE2085" s="74">
        <f>Table2[[#This Row],[ATA TO UNLOADING]]*24</f>
        <v>98.466666666674428</v>
      </c>
      <c r="AF2085" s="74" t="str">
        <f>IF(Table2[[#This Row],[ATA TO UNLOADING 2]]&lt;=48,"YES","NO")</f>
        <v>NO</v>
      </c>
      <c r="AG2085" s="75">
        <f t="shared" si="651"/>
        <v>0.41666666666424135</v>
      </c>
      <c r="AH2085" s="2" t="s">
        <v>42</v>
      </c>
      <c r="AI2085" s="2" t="str">
        <f t="shared" si="652"/>
        <v>MSKU0427111</v>
      </c>
      <c r="AJ2085" s="76" t="str">
        <f t="shared" si="653"/>
        <v>CTU FLEVOKUST BV</v>
      </c>
      <c r="AK2085" s="77">
        <f>IF($M2085="TRUCK",VLOOKUP($AQ2085,Invoicing!$A$17:$B$49,MATCH($AK$1,Invoicing!$A$17:$B$17,0),FALSE),VLOOKUP($AQ2085,Invoicing!$N$17:$O$21,MATCH($AK$1,Invoicing!$N$17:$O$17,0),FALSE))</f>
        <v>380</v>
      </c>
      <c r="AL2085" s="78" t="e">
        <f>VLOOKUP($E2085,Invoicing!$A$1:$H$8,MATCH(TRACKER!$N2088,Invoicing!$A$1:$H$1,0),FALSE)</f>
        <v>#N/A</v>
      </c>
      <c r="AM2085" s="78">
        <v>35</v>
      </c>
      <c r="AN2085" s="78">
        <f t="shared" si="654"/>
        <v>0</v>
      </c>
      <c r="AO2085" s="2">
        <f t="shared" si="655"/>
        <v>3</v>
      </c>
      <c r="AP2085" s="2" t="str">
        <f t="shared" si="656"/>
        <v>WEEK</v>
      </c>
      <c r="AQ2085" s="2" t="str">
        <f t="shared" si="657"/>
        <v>CTU FLEVOKUST BVWEEK</v>
      </c>
      <c r="AR2085" s="71">
        <f t="shared" si="658"/>
        <v>380</v>
      </c>
      <c r="AS2085" s="71">
        <f>VLOOKUP(AJ2085,Invoicing!A:K,10,FALSE)</f>
        <v>0</v>
      </c>
      <c r="AT2085" s="71">
        <f t="shared" si="659"/>
        <v>380</v>
      </c>
    </row>
    <row r="2086" spans="1:47">
      <c r="A2086" s="37" t="s">
        <v>65</v>
      </c>
      <c r="B2086" s="3" t="s">
        <v>38</v>
      </c>
      <c r="C2086" s="11">
        <v>45598.3</v>
      </c>
      <c r="D2086" s="11">
        <v>45598.291666666664</v>
      </c>
      <c r="E2086" s="11" t="s">
        <v>49</v>
      </c>
      <c r="F2086" s="11" t="s">
        <v>40</v>
      </c>
      <c r="G2086" s="3" t="s">
        <v>2263</v>
      </c>
      <c r="H2086" s="3" t="s">
        <v>2821</v>
      </c>
      <c r="I2086" s="11">
        <v>45599.708333333336</v>
      </c>
      <c r="J2086" s="12">
        <v>45602.327777777777</v>
      </c>
      <c r="K2086" s="12">
        <v>45602.375</v>
      </c>
      <c r="L2086" s="12">
        <v>45602.354166666664</v>
      </c>
      <c r="M2086" s="61" t="s">
        <v>12</v>
      </c>
      <c r="N2086" s="3" t="s">
        <v>42</v>
      </c>
      <c r="O2086" s="3">
        <v>0</v>
      </c>
      <c r="P2086" s="1">
        <f t="shared" si="640"/>
        <v>45</v>
      </c>
      <c r="Q2086" s="1">
        <f t="shared" si="641"/>
        <v>11</v>
      </c>
      <c r="R2086" s="72">
        <f t="shared" si="642"/>
        <v>45602.327777777777</v>
      </c>
      <c r="S2086" s="73">
        <f t="shared" si="643"/>
        <v>1.4083333333328483</v>
      </c>
      <c r="T2086" s="74">
        <f>Table2[[#This Row],[ETA A OFRECIMIENTO]]*24</f>
        <v>33.799999999988358</v>
      </c>
      <c r="U2086" s="1" t="str">
        <f t="shared" si="644"/>
        <v>YES</v>
      </c>
      <c r="V2086" s="73">
        <f t="shared" si="645"/>
        <v>2.6666666666642413</v>
      </c>
      <c r="W2086" s="74">
        <f>Table2[[#This Row],[DEL. AVAILABLE A SLOT]]*24</f>
        <v>63.999999999941792</v>
      </c>
      <c r="X2086" s="1" t="str">
        <f t="shared" si="646"/>
        <v>NO</v>
      </c>
      <c r="Y2086" s="73">
        <f t="shared" si="647"/>
        <v>4.0749999999970896</v>
      </c>
      <c r="Z2086" s="74">
        <f>Table2[[#This Row],[ETA A TIMESLOT]]*24</f>
        <v>97.799999999930151</v>
      </c>
      <c r="AA2086" s="73">
        <f t="shared" si="648"/>
        <v>0</v>
      </c>
      <c r="AB2086" s="73" t="str">
        <f t="shared" si="649"/>
        <v>SI</v>
      </c>
      <c r="AC2086" s="74">
        <f>Table2[[#This Row],[PUNTUALIDAD (H)]]*24</f>
        <v>0</v>
      </c>
      <c r="AD2086" s="73">
        <f t="shared" si="650"/>
        <v>4.054166666661331</v>
      </c>
      <c r="AE2086" s="74">
        <f>Table2[[#This Row],[ATA TO UNLOADING]]*24</f>
        <v>97.299999999871943</v>
      </c>
      <c r="AF2086" s="74" t="str">
        <f>IF(Table2[[#This Row],[ATA TO UNLOADING 2]]&lt;=48,"YES","NO")</f>
        <v>NO</v>
      </c>
      <c r="AG2086" s="75">
        <f t="shared" si="651"/>
        <v>0.375</v>
      </c>
      <c r="AH2086" s="2" t="s">
        <v>42</v>
      </c>
      <c r="AI2086" s="2" t="str">
        <f t="shared" si="652"/>
        <v>HASU5060246</v>
      </c>
      <c r="AJ2086" s="76" t="str">
        <f t="shared" si="653"/>
        <v>CTU FLEVOKUST BV</v>
      </c>
      <c r="AK2086" s="77">
        <f>IF($M2086="TRUCK",VLOOKUP($AQ2086,Invoicing!$A$17:$B$49,MATCH($AK$1,Invoicing!$A$17:$B$17,0),FALSE),VLOOKUP($AQ2086,Invoicing!$N$17:$O$21,MATCH($AK$1,Invoicing!$N$17:$O$17,0),FALSE))</f>
        <v>380</v>
      </c>
      <c r="AL2086" s="78" t="e">
        <f>VLOOKUP($E2086,Invoicing!$A$1:$H$8,MATCH(TRACKER!$N2089,Invoicing!$A$1:$H$1,0),FALSE)</f>
        <v>#N/A</v>
      </c>
      <c r="AM2086" s="78">
        <v>35</v>
      </c>
      <c r="AN2086" s="78">
        <f t="shared" si="654"/>
        <v>0</v>
      </c>
      <c r="AO2086" s="2">
        <f t="shared" si="655"/>
        <v>3</v>
      </c>
      <c r="AP2086" s="2" t="str">
        <f t="shared" si="656"/>
        <v>WEEK</v>
      </c>
      <c r="AQ2086" s="2" t="str">
        <f t="shared" si="657"/>
        <v>CTU FLEVOKUST BVWEEK</v>
      </c>
      <c r="AR2086" s="71">
        <f t="shared" si="658"/>
        <v>380</v>
      </c>
      <c r="AS2086" s="71">
        <f>VLOOKUP(AJ2086,Invoicing!A:K,10,FALSE)</f>
        <v>0</v>
      </c>
      <c r="AT2086" s="71">
        <f t="shared" si="659"/>
        <v>380</v>
      </c>
    </row>
    <row r="2087" spans="1:47">
      <c r="A2087" s="37" t="s">
        <v>65</v>
      </c>
      <c r="B2087" s="3" t="s">
        <v>38</v>
      </c>
      <c r="C2087" s="11">
        <v>45598.3</v>
      </c>
      <c r="D2087" s="11">
        <v>45598.291666666664</v>
      </c>
      <c r="E2087" s="11" t="s">
        <v>49</v>
      </c>
      <c r="F2087" s="11" t="s">
        <v>40</v>
      </c>
      <c r="G2087" s="3" t="s">
        <v>2264</v>
      </c>
      <c r="H2087" s="3" t="s">
        <v>46</v>
      </c>
      <c r="I2087" s="11">
        <v>45599.708333333336</v>
      </c>
      <c r="J2087" s="12">
        <v>45602.388888888891</v>
      </c>
      <c r="K2087" s="12">
        <v>45602.375</v>
      </c>
      <c r="L2087" s="12">
        <v>45602.392361111109</v>
      </c>
      <c r="M2087" s="61" t="s">
        <v>12</v>
      </c>
      <c r="N2087" s="3" t="s">
        <v>42</v>
      </c>
      <c r="O2087" s="3">
        <v>0</v>
      </c>
      <c r="P2087" s="1">
        <f t="shared" si="640"/>
        <v>45</v>
      </c>
      <c r="Q2087" s="1">
        <f t="shared" si="641"/>
        <v>11</v>
      </c>
      <c r="R2087" s="72">
        <f t="shared" si="642"/>
        <v>45602.388888888891</v>
      </c>
      <c r="S2087" s="73">
        <f t="shared" si="643"/>
        <v>1.4083333333328483</v>
      </c>
      <c r="T2087" s="74">
        <f>Table2[[#This Row],[ETA A OFRECIMIENTO]]*24</f>
        <v>33.799999999988358</v>
      </c>
      <c r="U2087" s="1" t="str">
        <f t="shared" si="644"/>
        <v>YES</v>
      </c>
      <c r="V2087" s="73">
        <f t="shared" si="645"/>
        <v>2.6666666666642413</v>
      </c>
      <c r="W2087" s="74">
        <f>Table2[[#This Row],[DEL. AVAILABLE A SLOT]]*24</f>
        <v>63.999999999941792</v>
      </c>
      <c r="X2087" s="1" t="str">
        <f t="shared" si="646"/>
        <v>NO</v>
      </c>
      <c r="Y2087" s="73">
        <f t="shared" si="647"/>
        <v>4.0749999999970896</v>
      </c>
      <c r="Z2087" s="74">
        <f>Table2[[#This Row],[ETA A TIMESLOT]]*24</f>
        <v>97.799999999930151</v>
      </c>
      <c r="AA2087" s="73">
        <f t="shared" si="648"/>
        <v>1.3888888890505768E-2</v>
      </c>
      <c r="AB2087" s="73" t="str">
        <f t="shared" si="649"/>
        <v>SI</v>
      </c>
      <c r="AC2087" s="74">
        <f>Table2[[#This Row],[PUNTUALIDAD (H)]]*24</f>
        <v>0.33333333337213844</v>
      </c>
      <c r="AD2087" s="73">
        <f t="shared" si="650"/>
        <v>4.0923611111065838</v>
      </c>
      <c r="AE2087" s="74">
        <f>Table2[[#This Row],[ATA TO UNLOADING]]*24</f>
        <v>98.216666666558012</v>
      </c>
      <c r="AF2087" s="74" t="str">
        <f>IF(Table2[[#This Row],[ATA TO UNLOADING 2]]&lt;=48,"YES","NO")</f>
        <v>NO</v>
      </c>
      <c r="AG2087" s="75">
        <f t="shared" si="651"/>
        <v>0.375</v>
      </c>
      <c r="AH2087" s="2" t="s">
        <v>42</v>
      </c>
      <c r="AI2087" s="2" t="str">
        <f t="shared" si="652"/>
        <v>MSKU4674486</v>
      </c>
      <c r="AJ2087" s="76" t="str">
        <f t="shared" si="653"/>
        <v>CTU FLEVOKUST BV</v>
      </c>
      <c r="AK2087" s="77">
        <f>IF($M2087="TRUCK",VLOOKUP($AQ2087,Invoicing!$A$17:$B$49,MATCH($AK$1,Invoicing!$A$17:$B$17,0),FALSE),VLOOKUP($AQ2087,Invoicing!$N$17:$O$21,MATCH($AK$1,Invoicing!$N$17:$O$17,0),FALSE))</f>
        <v>380</v>
      </c>
      <c r="AL2087" s="78" t="e">
        <f>VLOOKUP($E2087,Invoicing!$A$1:$H$8,MATCH(TRACKER!$N2090,Invoicing!$A$1:$H$1,0),FALSE)</f>
        <v>#N/A</v>
      </c>
      <c r="AM2087" s="78">
        <v>35</v>
      </c>
      <c r="AN2087" s="78">
        <f t="shared" si="654"/>
        <v>0</v>
      </c>
      <c r="AO2087" s="2">
        <f t="shared" si="655"/>
        <v>3</v>
      </c>
      <c r="AP2087" s="2" t="str">
        <f t="shared" si="656"/>
        <v>WEEK</v>
      </c>
      <c r="AQ2087" s="2" t="str">
        <f t="shared" si="657"/>
        <v>CTU FLEVOKUST BVWEEK</v>
      </c>
      <c r="AR2087" s="71">
        <f t="shared" si="658"/>
        <v>380</v>
      </c>
      <c r="AS2087" s="71">
        <f>VLOOKUP(AJ2087,Invoicing!A:K,10,FALSE)</f>
        <v>0</v>
      </c>
      <c r="AT2087" s="71">
        <f t="shared" si="659"/>
        <v>380</v>
      </c>
    </row>
    <row r="2088" spans="1:47">
      <c r="A2088" s="37" t="s">
        <v>65</v>
      </c>
      <c r="B2088" s="3" t="s">
        <v>38</v>
      </c>
      <c r="C2088" s="11">
        <v>45598.3</v>
      </c>
      <c r="D2088" s="11">
        <v>45598.291666666664</v>
      </c>
      <c r="E2088" s="11" t="s">
        <v>49</v>
      </c>
      <c r="F2088" s="11" t="s">
        <v>40</v>
      </c>
      <c r="G2088" s="3" t="s">
        <v>2265</v>
      </c>
      <c r="H2088" s="3" t="s">
        <v>41</v>
      </c>
      <c r="I2088" s="11">
        <v>45599.708333333336</v>
      </c>
      <c r="J2088" s="12">
        <v>45602.322916666664</v>
      </c>
      <c r="K2088" s="12">
        <v>45602.333333333336</v>
      </c>
      <c r="L2088" s="12">
        <v>45602.329861111109</v>
      </c>
      <c r="M2088" s="61" t="s">
        <v>12</v>
      </c>
      <c r="N2088" s="3" t="s">
        <v>42</v>
      </c>
      <c r="O2088" s="3">
        <v>0</v>
      </c>
      <c r="P2088" s="1">
        <f t="shared" si="640"/>
        <v>45</v>
      </c>
      <c r="Q2088" s="1">
        <f t="shared" si="641"/>
        <v>11</v>
      </c>
      <c r="R2088" s="72">
        <f t="shared" si="642"/>
        <v>45602.322916666664</v>
      </c>
      <c r="S2088" s="73">
        <f t="shared" si="643"/>
        <v>1.4083333333328483</v>
      </c>
      <c r="T2088" s="74">
        <f>Table2[[#This Row],[ETA A OFRECIMIENTO]]*24</f>
        <v>33.799999999988358</v>
      </c>
      <c r="U2088" s="1" t="str">
        <f t="shared" si="644"/>
        <v>YES</v>
      </c>
      <c r="V2088" s="73">
        <f t="shared" si="645"/>
        <v>2.625</v>
      </c>
      <c r="W2088" s="74">
        <f>Table2[[#This Row],[DEL. AVAILABLE A SLOT]]*24</f>
        <v>63</v>
      </c>
      <c r="X2088" s="1" t="str">
        <f t="shared" si="646"/>
        <v>NO</v>
      </c>
      <c r="Y2088" s="73">
        <f t="shared" si="647"/>
        <v>4.0333333333328483</v>
      </c>
      <c r="Z2088" s="74">
        <f>Table2[[#This Row],[ETA A TIMESLOT]]*24</f>
        <v>96.799999999988358</v>
      </c>
      <c r="AA2088" s="73">
        <f t="shared" si="648"/>
        <v>0</v>
      </c>
      <c r="AB2088" s="73" t="str">
        <f t="shared" si="649"/>
        <v>SI</v>
      </c>
      <c r="AC2088" s="74">
        <f>Table2[[#This Row],[PUNTUALIDAD (H)]]*24</f>
        <v>0</v>
      </c>
      <c r="AD2088" s="73">
        <f t="shared" si="650"/>
        <v>4.0298611111065838</v>
      </c>
      <c r="AE2088" s="74">
        <f>Table2[[#This Row],[ATA TO UNLOADING]]*24</f>
        <v>96.716666666558012</v>
      </c>
      <c r="AF2088" s="74" t="str">
        <f>IF(Table2[[#This Row],[ATA TO UNLOADING 2]]&lt;=48,"YES","NO")</f>
        <v>NO</v>
      </c>
      <c r="AG2088" s="75">
        <f t="shared" si="651"/>
        <v>0.33333333333575865</v>
      </c>
      <c r="AH2088" s="2" t="s">
        <v>42</v>
      </c>
      <c r="AI2088" s="2" t="str">
        <f t="shared" si="652"/>
        <v>MSKU1104392</v>
      </c>
      <c r="AJ2088" s="76" t="str">
        <f t="shared" si="653"/>
        <v>CTU FLEVOKUST BV</v>
      </c>
      <c r="AK2088" s="77">
        <f>IF($M2088="TRUCK",VLOOKUP($AQ2088,Invoicing!$A$17:$B$49,MATCH($AK$1,Invoicing!$A$17:$B$17,0),FALSE),VLOOKUP($AQ2088,Invoicing!$N$17:$O$21,MATCH($AK$1,Invoicing!$N$17:$O$17,0),FALSE))</f>
        <v>380</v>
      </c>
      <c r="AL2088" s="78" t="e">
        <f>VLOOKUP($E2088,Invoicing!$A$1:$H$8,MATCH(TRACKER!$N2091,Invoicing!$A$1:$H$1,0),FALSE)</f>
        <v>#N/A</v>
      </c>
      <c r="AM2088" s="78">
        <v>35</v>
      </c>
      <c r="AN2088" s="78">
        <f t="shared" si="654"/>
        <v>0</v>
      </c>
      <c r="AO2088" s="2">
        <f t="shared" si="655"/>
        <v>3</v>
      </c>
      <c r="AP2088" s="2" t="str">
        <f t="shared" si="656"/>
        <v>WEEK</v>
      </c>
      <c r="AQ2088" s="2" t="str">
        <f t="shared" si="657"/>
        <v>CTU FLEVOKUST BVWEEK</v>
      </c>
      <c r="AR2088" s="71">
        <f t="shared" si="658"/>
        <v>380</v>
      </c>
      <c r="AS2088" s="71">
        <f>VLOOKUP(AJ2088,Invoicing!A:K,10,FALSE)</f>
        <v>0</v>
      </c>
      <c r="AT2088" s="71">
        <f t="shared" si="659"/>
        <v>380</v>
      </c>
    </row>
    <row r="2089" spans="1:47">
      <c r="A2089" s="37" t="s">
        <v>65</v>
      </c>
      <c r="B2089" s="3" t="s">
        <v>38</v>
      </c>
      <c r="C2089" s="11">
        <v>45598.3</v>
      </c>
      <c r="D2089" s="11">
        <v>45598.291666666664</v>
      </c>
      <c r="E2089" s="11" t="s">
        <v>49</v>
      </c>
      <c r="F2089" s="11" t="s">
        <v>40</v>
      </c>
      <c r="G2089" s="3" t="s">
        <v>2266</v>
      </c>
      <c r="H2089" s="3" t="s">
        <v>46</v>
      </c>
      <c r="I2089" s="11">
        <v>45599.708333333336</v>
      </c>
      <c r="J2089" s="12">
        <v>45602.277777777781</v>
      </c>
      <c r="K2089" s="12">
        <v>45602.291666666664</v>
      </c>
      <c r="L2089" s="12">
        <v>45602.309027777781</v>
      </c>
      <c r="M2089" s="61" t="s">
        <v>12</v>
      </c>
      <c r="N2089" s="3" t="s">
        <v>42</v>
      </c>
      <c r="O2089" s="3">
        <v>0</v>
      </c>
      <c r="P2089" s="1">
        <f t="shared" si="640"/>
        <v>45</v>
      </c>
      <c r="Q2089" s="1">
        <f t="shared" si="641"/>
        <v>11</v>
      </c>
      <c r="R2089" s="72">
        <f t="shared" si="642"/>
        <v>45602.277777777781</v>
      </c>
      <c r="S2089" s="73">
        <f t="shared" si="643"/>
        <v>1.4083333333328483</v>
      </c>
      <c r="T2089" s="74">
        <f>Table2[[#This Row],[ETA A OFRECIMIENTO]]*24</f>
        <v>33.799999999988358</v>
      </c>
      <c r="U2089" s="1" t="str">
        <f t="shared" si="644"/>
        <v>YES</v>
      </c>
      <c r="V2089" s="73">
        <f t="shared" si="645"/>
        <v>2.5833333333284827</v>
      </c>
      <c r="W2089" s="74">
        <f>Table2[[#This Row],[DEL. AVAILABLE A SLOT]]*24</f>
        <v>61.999999999883585</v>
      </c>
      <c r="X2089" s="1" t="str">
        <f t="shared" si="646"/>
        <v>NO</v>
      </c>
      <c r="Y2089" s="73">
        <f t="shared" si="647"/>
        <v>3.991666666661331</v>
      </c>
      <c r="Z2089" s="74">
        <f>Table2[[#This Row],[ETA A TIMESLOT]]*24</f>
        <v>95.799999999871943</v>
      </c>
      <c r="AA2089" s="73">
        <f t="shared" si="648"/>
        <v>0</v>
      </c>
      <c r="AB2089" s="73" t="str">
        <f t="shared" si="649"/>
        <v>SI</v>
      </c>
      <c r="AC2089" s="74">
        <f>Table2[[#This Row],[PUNTUALIDAD (H)]]*24</f>
        <v>0</v>
      </c>
      <c r="AD2089" s="73">
        <f t="shared" si="650"/>
        <v>4.0090277777781012</v>
      </c>
      <c r="AE2089" s="74">
        <f>Table2[[#This Row],[ATA TO UNLOADING]]*24</f>
        <v>96.216666666674428</v>
      </c>
      <c r="AF2089" s="74" t="str">
        <f>IF(Table2[[#This Row],[ATA TO UNLOADING 2]]&lt;=48,"YES","NO")</f>
        <v>NO</v>
      </c>
      <c r="AG2089" s="75">
        <f t="shared" si="651"/>
        <v>0.29166666666424135</v>
      </c>
      <c r="AH2089" s="2" t="s">
        <v>42</v>
      </c>
      <c r="AI2089" s="2" t="str">
        <f t="shared" si="652"/>
        <v>SUDU8783642</v>
      </c>
      <c r="AJ2089" s="76" t="str">
        <f t="shared" si="653"/>
        <v>CTU FLEVOKUST BV</v>
      </c>
      <c r="AK2089" s="77">
        <f>IF($M2089="TRUCK",VLOOKUP($AQ2089,Invoicing!$A$17:$B$49,MATCH($AK$1,Invoicing!$A$17:$B$17,0),FALSE),VLOOKUP($AQ2089,Invoicing!$N$17:$O$21,MATCH($AK$1,Invoicing!$N$17:$O$17,0),FALSE))</f>
        <v>380</v>
      </c>
      <c r="AL2089" s="78" t="e">
        <f>VLOOKUP($E2089,Invoicing!$A$1:$H$8,MATCH(TRACKER!$N2092,Invoicing!$A$1:$H$1,0),FALSE)</f>
        <v>#N/A</v>
      </c>
      <c r="AM2089" s="78">
        <v>35</v>
      </c>
      <c r="AN2089" s="78">
        <f t="shared" si="654"/>
        <v>0</v>
      </c>
      <c r="AO2089" s="2">
        <f t="shared" si="655"/>
        <v>3</v>
      </c>
      <c r="AP2089" s="2" t="str">
        <f t="shared" si="656"/>
        <v>WEEK</v>
      </c>
      <c r="AQ2089" s="2" t="str">
        <f t="shared" si="657"/>
        <v>CTU FLEVOKUST BVWEEK</v>
      </c>
      <c r="AR2089" s="71">
        <f t="shared" si="658"/>
        <v>380</v>
      </c>
      <c r="AS2089" s="71">
        <f>VLOOKUP(AJ2089,Invoicing!A:K,10,FALSE)</f>
        <v>0</v>
      </c>
      <c r="AT2089" s="71">
        <f t="shared" si="659"/>
        <v>380</v>
      </c>
    </row>
    <row r="2090" spans="1:47">
      <c r="A2090" s="37" t="s">
        <v>65</v>
      </c>
      <c r="B2090" s="3" t="s">
        <v>38</v>
      </c>
      <c r="C2090" s="11">
        <v>45598.3</v>
      </c>
      <c r="D2090" s="11">
        <v>45598.291666666664</v>
      </c>
      <c r="E2090" s="11" t="s">
        <v>49</v>
      </c>
      <c r="F2090" s="11" t="s">
        <v>40</v>
      </c>
      <c r="G2090" s="3" t="s">
        <v>2267</v>
      </c>
      <c r="H2090" s="3" t="s">
        <v>41</v>
      </c>
      <c r="I2090" s="11">
        <v>45599.708333333336</v>
      </c>
      <c r="J2090" s="12">
        <v>45602.25</v>
      </c>
      <c r="K2090" s="12">
        <v>45602.25</v>
      </c>
      <c r="L2090" s="12">
        <v>45602.256944444445</v>
      </c>
      <c r="M2090" s="61" t="s">
        <v>12</v>
      </c>
      <c r="N2090" s="3" t="s">
        <v>42</v>
      </c>
      <c r="O2090" s="3">
        <v>0</v>
      </c>
      <c r="P2090" s="1">
        <f t="shared" si="640"/>
        <v>45</v>
      </c>
      <c r="Q2090" s="1">
        <f t="shared" si="641"/>
        <v>11</v>
      </c>
      <c r="R2090" s="72">
        <f t="shared" si="642"/>
        <v>45602.25</v>
      </c>
      <c r="S2090" s="73">
        <f t="shared" si="643"/>
        <v>1.4083333333328483</v>
      </c>
      <c r="T2090" s="74">
        <f>Table2[[#This Row],[ETA A OFRECIMIENTO]]*24</f>
        <v>33.799999999988358</v>
      </c>
      <c r="U2090" s="1" t="str">
        <f t="shared" si="644"/>
        <v>YES</v>
      </c>
      <c r="V2090" s="73">
        <f t="shared" si="645"/>
        <v>2.5416666666642413</v>
      </c>
      <c r="W2090" s="74">
        <f>Table2[[#This Row],[DEL. AVAILABLE A SLOT]]*24</f>
        <v>60.999999999941792</v>
      </c>
      <c r="X2090" s="1" t="str">
        <f t="shared" si="646"/>
        <v>NO</v>
      </c>
      <c r="Y2090" s="73">
        <f t="shared" si="647"/>
        <v>3.9499999999970896</v>
      </c>
      <c r="Z2090" s="74">
        <f>Table2[[#This Row],[ETA A TIMESLOT]]*24</f>
        <v>94.799999999930151</v>
      </c>
      <c r="AA2090" s="73">
        <f t="shared" si="648"/>
        <v>0</v>
      </c>
      <c r="AB2090" s="73" t="str">
        <f t="shared" si="649"/>
        <v>SI</v>
      </c>
      <c r="AC2090" s="74">
        <f>Table2[[#This Row],[PUNTUALIDAD (H)]]*24</f>
        <v>0</v>
      </c>
      <c r="AD2090" s="73">
        <f t="shared" si="650"/>
        <v>3.9569444444423425</v>
      </c>
      <c r="AE2090" s="74">
        <f>Table2[[#This Row],[ATA TO UNLOADING]]*24</f>
        <v>94.96666666661622</v>
      </c>
      <c r="AF2090" s="74" t="str">
        <f>IF(Table2[[#This Row],[ATA TO UNLOADING 2]]&lt;=48,"YES","NO")</f>
        <v>NO</v>
      </c>
      <c r="AG2090" s="75">
        <f t="shared" si="651"/>
        <v>0.25</v>
      </c>
      <c r="AH2090" s="2" t="s">
        <v>42</v>
      </c>
      <c r="AI2090" s="2" t="str">
        <f t="shared" si="652"/>
        <v>TLLU5830075</v>
      </c>
      <c r="AJ2090" s="76" t="str">
        <f t="shared" si="653"/>
        <v>CTU FLEVOKUST BV</v>
      </c>
      <c r="AK2090" s="77">
        <f>IF($M2090="TRUCK",VLOOKUP($AQ2090,Invoicing!$A$17:$B$49,MATCH($AK$1,Invoicing!$A$17:$B$17,0),FALSE),VLOOKUP($AQ2090,Invoicing!$N$17:$O$21,MATCH($AK$1,Invoicing!$N$17:$O$17,0),FALSE))</f>
        <v>380</v>
      </c>
      <c r="AL2090" s="78" t="e">
        <f>VLOOKUP($E2090,Invoicing!$A$1:$H$8,MATCH(TRACKER!$N2093,Invoicing!$A$1:$H$1,0),FALSE)</f>
        <v>#N/A</v>
      </c>
      <c r="AM2090" s="78">
        <v>35</v>
      </c>
      <c r="AN2090" s="78">
        <f t="shared" si="654"/>
        <v>0</v>
      </c>
      <c r="AO2090" s="2">
        <f t="shared" si="655"/>
        <v>3</v>
      </c>
      <c r="AP2090" s="2" t="str">
        <f t="shared" si="656"/>
        <v>WEEK</v>
      </c>
      <c r="AQ2090" s="2" t="str">
        <f t="shared" si="657"/>
        <v>CTU FLEVOKUST BVWEEK</v>
      </c>
      <c r="AR2090" s="71">
        <f t="shared" si="658"/>
        <v>380</v>
      </c>
      <c r="AS2090" s="71">
        <f>VLOOKUP(AJ2090,Invoicing!A:K,10,FALSE)</f>
        <v>0</v>
      </c>
      <c r="AT2090" s="71">
        <f t="shared" si="659"/>
        <v>380</v>
      </c>
    </row>
    <row r="2091" spans="1:47">
      <c r="A2091" s="37" t="s">
        <v>65</v>
      </c>
      <c r="B2091" s="3" t="s">
        <v>38</v>
      </c>
      <c r="C2091" s="11">
        <v>45598.3</v>
      </c>
      <c r="D2091" s="11">
        <v>45598.291666666664</v>
      </c>
      <c r="E2091" s="11" t="s">
        <v>49</v>
      </c>
      <c r="F2091" s="11" t="s">
        <v>40</v>
      </c>
      <c r="G2091" s="3" t="s">
        <v>2268</v>
      </c>
      <c r="H2091" s="3" t="s">
        <v>41</v>
      </c>
      <c r="I2091" s="11">
        <v>45599.708333333336</v>
      </c>
      <c r="J2091" s="12">
        <v>45602.256944444445</v>
      </c>
      <c r="K2091" s="12">
        <v>45602.25</v>
      </c>
      <c r="L2091" s="12">
        <v>45602.263888888891</v>
      </c>
      <c r="M2091" s="61" t="s">
        <v>12</v>
      </c>
      <c r="N2091" s="3" t="s">
        <v>42</v>
      </c>
      <c r="O2091" s="3">
        <v>0</v>
      </c>
      <c r="P2091" s="1">
        <f t="shared" si="640"/>
        <v>45</v>
      </c>
      <c r="Q2091" s="1">
        <f t="shared" si="641"/>
        <v>11</v>
      </c>
      <c r="R2091" s="72">
        <f t="shared" si="642"/>
        <v>45602.256944444445</v>
      </c>
      <c r="S2091" s="73">
        <f t="shared" si="643"/>
        <v>1.4083333333328483</v>
      </c>
      <c r="T2091" s="74">
        <f>Table2[[#This Row],[ETA A OFRECIMIENTO]]*24</f>
        <v>33.799999999988358</v>
      </c>
      <c r="U2091" s="1" t="str">
        <f t="shared" si="644"/>
        <v>YES</v>
      </c>
      <c r="V2091" s="73">
        <f t="shared" si="645"/>
        <v>2.5416666666642413</v>
      </c>
      <c r="W2091" s="74">
        <f>Table2[[#This Row],[DEL. AVAILABLE A SLOT]]*24</f>
        <v>60.999999999941792</v>
      </c>
      <c r="X2091" s="1" t="str">
        <f t="shared" si="646"/>
        <v>NO</v>
      </c>
      <c r="Y2091" s="73">
        <f t="shared" si="647"/>
        <v>3.9499999999970896</v>
      </c>
      <c r="Z2091" s="74">
        <f>Table2[[#This Row],[ETA A TIMESLOT]]*24</f>
        <v>94.799999999930151</v>
      </c>
      <c r="AA2091" s="73">
        <f t="shared" si="648"/>
        <v>6.9444444452528842E-3</v>
      </c>
      <c r="AB2091" s="73" t="str">
        <f t="shared" si="649"/>
        <v>SI</v>
      </c>
      <c r="AC2091" s="74">
        <f>Table2[[#This Row],[PUNTUALIDAD (H)]]*24</f>
        <v>0.16666666668606922</v>
      </c>
      <c r="AD2091" s="73">
        <f t="shared" si="650"/>
        <v>3.9638888888875954</v>
      </c>
      <c r="AE2091" s="74">
        <f>Table2[[#This Row],[ATA TO UNLOADING]]*24</f>
        <v>95.133333333302289</v>
      </c>
      <c r="AF2091" s="74" t="str">
        <f>IF(Table2[[#This Row],[ATA TO UNLOADING 2]]&lt;=48,"YES","NO")</f>
        <v>NO</v>
      </c>
      <c r="AG2091" s="75">
        <f t="shared" si="651"/>
        <v>0.25</v>
      </c>
      <c r="AH2091" s="2" t="s">
        <v>42</v>
      </c>
      <c r="AI2091" s="2" t="str">
        <f t="shared" si="652"/>
        <v>MSKU9278256</v>
      </c>
      <c r="AJ2091" s="76" t="str">
        <f t="shared" si="653"/>
        <v>CTU FLEVOKUST BV</v>
      </c>
      <c r="AK2091" s="77">
        <f>IF($M2091="TRUCK",VLOOKUP($AQ2091,Invoicing!$A$17:$B$49,MATCH($AK$1,Invoicing!$A$17:$B$17,0),FALSE),VLOOKUP($AQ2091,Invoicing!$N$17:$O$21,MATCH($AK$1,Invoicing!$N$17:$O$17,0),FALSE))</f>
        <v>380</v>
      </c>
      <c r="AL2091" s="78" t="e">
        <f>VLOOKUP($E2091,Invoicing!$A$1:$H$8,MATCH(TRACKER!$N2094,Invoicing!$A$1:$H$1,0),FALSE)</f>
        <v>#N/A</v>
      </c>
      <c r="AM2091" s="78">
        <v>35</v>
      </c>
      <c r="AN2091" s="78">
        <f t="shared" si="654"/>
        <v>0</v>
      </c>
      <c r="AO2091" s="2">
        <f t="shared" si="655"/>
        <v>3</v>
      </c>
      <c r="AP2091" s="2" t="str">
        <f t="shared" si="656"/>
        <v>WEEK</v>
      </c>
      <c r="AQ2091" s="2" t="str">
        <f t="shared" si="657"/>
        <v>CTU FLEVOKUST BVWEEK</v>
      </c>
      <c r="AR2091" s="71">
        <f t="shared" si="658"/>
        <v>380</v>
      </c>
      <c r="AS2091" s="71">
        <f>VLOOKUP(AJ2091,Invoicing!A:K,10,FALSE)</f>
        <v>0</v>
      </c>
      <c r="AT2091" s="71">
        <f t="shared" si="659"/>
        <v>380</v>
      </c>
    </row>
    <row r="2092" spans="1:47">
      <c r="A2092" s="37" t="s">
        <v>65</v>
      </c>
      <c r="B2092" s="3" t="s">
        <v>38</v>
      </c>
      <c r="C2092" s="11">
        <v>45598.3</v>
      </c>
      <c r="D2092" s="11">
        <v>45598.291666666664</v>
      </c>
      <c r="E2092" s="11" t="s">
        <v>49</v>
      </c>
      <c r="F2092" s="11" t="s">
        <v>40</v>
      </c>
      <c r="G2092" s="3" t="s">
        <v>2269</v>
      </c>
      <c r="H2092" s="3" t="s">
        <v>2821</v>
      </c>
      <c r="I2092" s="11">
        <v>45599.708333333336</v>
      </c>
      <c r="J2092" s="12">
        <v>45602.15</v>
      </c>
      <c r="K2092" s="12">
        <v>45602.166666666664</v>
      </c>
      <c r="L2092" s="12">
        <v>45602.180555555555</v>
      </c>
      <c r="M2092" s="61" t="s">
        <v>12</v>
      </c>
      <c r="N2092" s="3" t="s">
        <v>42</v>
      </c>
      <c r="O2092" s="3">
        <v>1</v>
      </c>
      <c r="P2092" s="1">
        <f t="shared" si="640"/>
        <v>45</v>
      </c>
      <c r="Q2092" s="1">
        <f t="shared" si="641"/>
        <v>11</v>
      </c>
      <c r="R2092" s="72">
        <f t="shared" si="642"/>
        <v>45602.15</v>
      </c>
      <c r="S2092" s="73">
        <f t="shared" si="643"/>
        <v>1.4083333333328483</v>
      </c>
      <c r="T2092" s="74">
        <f>Table2[[#This Row],[ETA A OFRECIMIENTO]]*24</f>
        <v>33.799999999988358</v>
      </c>
      <c r="U2092" s="1" t="str">
        <f t="shared" si="644"/>
        <v>YES</v>
      </c>
      <c r="V2092" s="73">
        <f t="shared" si="645"/>
        <v>2.4583333333284827</v>
      </c>
      <c r="W2092" s="74">
        <f>Table2[[#This Row],[DEL. AVAILABLE A SLOT]]*24</f>
        <v>58.999999999883585</v>
      </c>
      <c r="X2092" s="1" t="str">
        <f t="shared" si="646"/>
        <v>NO</v>
      </c>
      <c r="Y2092" s="73">
        <f t="shared" si="647"/>
        <v>3.866666666661331</v>
      </c>
      <c r="Z2092" s="74">
        <f>Table2[[#This Row],[ETA A TIMESLOT]]*24</f>
        <v>92.799999999871943</v>
      </c>
      <c r="AA2092" s="73">
        <f t="shared" si="648"/>
        <v>0</v>
      </c>
      <c r="AB2092" s="73" t="str">
        <f t="shared" si="649"/>
        <v>SI</v>
      </c>
      <c r="AC2092" s="74">
        <f>Table2[[#This Row],[PUNTUALIDAD (H)]]*24</f>
        <v>0</v>
      </c>
      <c r="AD2092" s="73">
        <f t="shared" si="650"/>
        <v>3.8805555555518367</v>
      </c>
      <c r="AE2092" s="74">
        <f>Table2[[#This Row],[ATA TO UNLOADING]]*24</f>
        <v>93.133333333244082</v>
      </c>
      <c r="AF2092" s="74" t="str">
        <f>IF(Table2[[#This Row],[ATA TO UNLOADING 2]]&lt;=48,"YES","NO")</f>
        <v>NO</v>
      </c>
      <c r="AG2092" s="75">
        <f t="shared" si="651"/>
        <v>0.16666666666424135</v>
      </c>
      <c r="AH2092" s="2" t="s">
        <v>24</v>
      </c>
      <c r="AI2092" s="2" t="str">
        <f t="shared" si="652"/>
        <v>MRKU6335854</v>
      </c>
      <c r="AJ2092" s="76" t="str">
        <f t="shared" si="653"/>
        <v>CTU FLEVOKUST BV</v>
      </c>
      <c r="AK2092" s="77">
        <f>IF($M2092="TRUCK",VLOOKUP($AQ2092,Invoicing!$A$17:$B$49,MATCH($AK$1,Invoicing!$A$17:$B$17,0),FALSE),VLOOKUP($AQ2092,Invoicing!$N$17:$O$21,MATCH($AK$1,Invoicing!$N$17:$O$17,0),FALSE))</f>
        <v>380</v>
      </c>
      <c r="AL2092" s="78" t="e">
        <f>VLOOKUP($E2092,Invoicing!$A$1:$H$8,MATCH(TRACKER!$N2095,Invoicing!$A$1:$H$1,0),FALSE)</f>
        <v>#N/A</v>
      </c>
      <c r="AM2092" s="78">
        <v>35</v>
      </c>
      <c r="AN2092" s="78">
        <f t="shared" si="654"/>
        <v>35</v>
      </c>
      <c r="AO2092" s="2">
        <f t="shared" si="655"/>
        <v>3</v>
      </c>
      <c r="AP2092" s="2" t="str">
        <f t="shared" si="656"/>
        <v>NIGHT</v>
      </c>
      <c r="AQ2092" s="2" t="str">
        <f t="shared" si="657"/>
        <v>CTU FLEVOKUST BVNIGHT</v>
      </c>
      <c r="AR2092" s="71">
        <f t="shared" si="658"/>
        <v>415</v>
      </c>
      <c r="AS2092" s="71">
        <f>VLOOKUP(AJ2092,Invoicing!A:K,10,FALSE)</f>
        <v>0</v>
      </c>
      <c r="AT2092" s="71">
        <f t="shared" si="659"/>
        <v>415</v>
      </c>
    </row>
    <row r="2093" spans="1:47">
      <c r="A2093" s="37" t="s">
        <v>65</v>
      </c>
      <c r="B2093" s="3" t="s">
        <v>38</v>
      </c>
      <c r="C2093" s="11">
        <v>45598.3</v>
      </c>
      <c r="D2093" s="11">
        <v>45598.291666666664</v>
      </c>
      <c r="E2093" s="11" t="s">
        <v>44</v>
      </c>
      <c r="F2093" s="11" t="s">
        <v>40</v>
      </c>
      <c r="G2093" s="3" t="s">
        <v>2270</v>
      </c>
      <c r="H2093" s="3" t="s">
        <v>41</v>
      </c>
      <c r="I2093" s="11">
        <v>45599.708333333336</v>
      </c>
      <c r="J2093" s="12">
        <v>45600.503472222219</v>
      </c>
      <c r="K2093" s="12">
        <v>45600.5</v>
      </c>
      <c r="L2093" s="12">
        <v>45600.510416666664</v>
      </c>
      <c r="M2093" s="61" t="s">
        <v>115</v>
      </c>
      <c r="N2093" s="3" t="s">
        <v>42</v>
      </c>
      <c r="O2093" s="3">
        <v>1</v>
      </c>
      <c r="P2093" s="1">
        <f t="shared" si="640"/>
        <v>45</v>
      </c>
      <c r="Q2093" s="1">
        <f t="shared" si="641"/>
        <v>11</v>
      </c>
      <c r="R2093" s="72">
        <f t="shared" si="642"/>
        <v>45600.503472222219</v>
      </c>
      <c r="S2093" s="73">
        <f t="shared" si="643"/>
        <v>1.4083333333328483</v>
      </c>
      <c r="T2093" s="74">
        <f>Table2[[#This Row],[ETA A OFRECIMIENTO]]*24</f>
        <v>33.799999999988358</v>
      </c>
      <c r="U2093" s="1" t="str">
        <f t="shared" si="644"/>
        <v>YES</v>
      </c>
      <c r="V2093" s="73">
        <f t="shared" si="645"/>
        <v>0.79166666666424135</v>
      </c>
      <c r="W2093" s="74">
        <f>Table2[[#This Row],[DEL. AVAILABLE A SLOT]]*24</f>
        <v>18.999999999941792</v>
      </c>
      <c r="X2093" s="1" t="str">
        <f t="shared" si="646"/>
        <v>SI</v>
      </c>
      <c r="Y2093" s="73">
        <f t="shared" si="647"/>
        <v>2.1999999999970896</v>
      </c>
      <c r="Z2093" s="74">
        <f>Table2[[#This Row],[ETA A TIMESLOT]]*24</f>
        <v>52.799999999930151</v>
      </c>
      <c r="AA2093" s="73">
        <f t="shared" si="648"/>
        <v>3.4722222189884633E-3</v>
      </c>
      <c r="AB2093" s="73" t="str">
        <f t="shared" si="649"/>
        <v>SI</v>
      </c>
      <c r="AC2093" s="74">
        <f>Table2[[#This Row],[PUNTUALIDAD (H)]]*24</f>
        <v>8.3333333255723119E-2</v>
      </c>
      <c r="AD2093" s="73">
        <f t="shared" si="650"/>
        <v>2.210416666661331</v>
      </c>
      <c r="AE2093" s="74">
        <f>Table2[[#This Row],[ATA TO UNLOADING]]*24</f>
        <v>53.049999999871943</v>
      </c>
      <c r="AF2093" s="74" t="str">
        <f>IF(Table2[[#This Row],[ATA TO UNLOADING 2]]&lt;=48,"YES","NO")</f>
        <v>NO</v>
      </c>
      <c r="AG2093" s="75">
        <f t="shared" si="651"/>
        <v>0.5</v>
      </c>
      <c r="AH2093" s="2" t="s">
        <v>42</v>
      </c>
      <c r="AI2093" s="2" t="str">
        <f t="shared" si="652"/>
        <v>MAEU9220404</v>
      </c>
      <c r="AJ2093" s="76" t="str">
        <f t="shared" si="653"/>
        <v>MSI</v>
      </c>
      <c r="AK2093" s="77">
        <f>IF($M2093="TRUCK",VLOOKUP($AQ2093,Invoicing!$A$17:$B$49,MATCH($AK$1,Invoicing!$A$17:$B$17,0),FALSE),VLOOKUP($AQ2093,Invoicing!$N$17:$O$21,MATCH($AK$1,Invoicing!$N$17:$O$17,0),FALSE))</f>
        <v>480</v>
      </c>
      <c r="AL2093" s="78" t="e">
        <f>VLOOKUP($E2093,Invoicing!$A$1:$H$8,MATCH(TRACKER!$N2096,Invoicing!$A$1:$H$1,0),FALSE)</f>
        <v>#N/A</v>
      </c>
      <c r="AM2093" s="78">
        <f>VLOOKUP($E2093,Invoicing!$A$1:$H$8,MATCH(TRACKER!$O$1,Invoicing!$A$1:$H$1,0),FALSE)</f>
        <v>50</v>
      </c>
      <c r="AN2093" s="78">
        <f t="shared" si="654"/>
        <v>50</v>
      </c>
      <c r="AO2093" s="2">
        <f t="shared" si="655"/>
        <v>1</v>
      </c>
      <c r="AP2093" s="2" t="str">
        <f t="shared" si="656"/>
        <v>WEEK</v>
      </c>
      <c r="AQ2093" s="2" t="str">
        <f t="shared" si="657"/>
        <v>MSIWEEK</v>
      </c>
      <c r="AR2093" s="71">
        <f t="shared" si="658"/>
        <v>530</v>
      </c>
      <c r="AS2093" s="71">
        <f>VLOOKUP(AJ2093,Invoicing!A:K,10,FALSE)</f>
        <v>25</v>
      </c>
      <c r="AT2093" s="71">
        <f t="shared" si="659"/>
        <v>555</v>
      </c>
    </row>
    <row r="2094" spans="1:47">
      <c r="A2094" s="37" t="s">
        <v>65</v>
      </c>
      <c r="B2094" s="3" t="s">
        <v>38</v>
      </c>
      <c r="C2094" s="11">
        <v>45598.3</v>
      </c>
      <c r="D2094" s="11">
        <v>45598.291666666664</v>
      </c>
      <c r="E2094" s="11" t="s">
        <v>49</v>
      </c>
      <c r="F2094" s="11" t="s">
        <v>40</v>
      </c>
      <c r="G2094" s="3" t="s">
        <v>2271</v>
      </c>
      <c r="H2094" s="3" t="s">
        <v>2821</v>
      </c>
      <c r="I2094" s="11">
        <v>45599.708333333336</v>
      </c>
      <c r="J2094" s="12">
        <v>45602.106944444444</v>
      </c>
      <c r="K2094" s="12">
        <v>45602.083333333336</v>
      </c>
      <c r="L2094" s="12">
        <v>45602.118055555555</v>
      </c>
      <c r="M2094" s="61" t="s">
        <v>12</v>
      </c>
      <c r="N2094" s="3" t="s">
        <v>42</v>
      </c>
      <c r="O2094" s="3">
        <v>0</v>
      </c>
      <c r="P2094" s="1">
        <f t="shared" si="640"/>
        <v>45</v>
      </c>
      <c r="Q2094" s="1">
        <f t="shared" si="641"/>
        <v>11</v>
      </c>
      <c r="R2094" s="72">
        <f t="shared" si="642"/>
        <v>45602.106944444444</v>
      </c>
      <c r="S2094" s="73">
        <f t="shared" si="643"/>
        <v>1.4083333333328483</v>
      </c>
      <c r="T2094" s="74">
        <f>Table2[[#This Row],[ETA A OFRECIMIENTO]]*24</f>
        <v>33.799999999988358</v>
      </c>
      <c r="U2094" s="1" t="str">
        <f t="shared" si="644"/>
        <v>YES</v>
      </c>
      <c r="V2094" s="73">
        <f t="shared" si="645"/>
        <v>2.375</v>
      </c>
      <c r="W2094" s="74">
        <f>Table2[[#This Row],[DEL. AVAILABLE A SLOT]]*24</f>
        <v>57</v>
      </c>
      <c r="X2094" s="1" t="str">
        <f t="shared" si="646"/>
        <v>NO</v>
      </c>
      <c r="Y2094" s="73">
        <f t="shared" si="647"/>
        <v>3.7833333333328483</v>
      </c>
      <c r="Z2094" s="74">
        <f>Table2[[#This Row],[ETA A TIMESLOT]]*24</f>
        <v>90.799999999988358</v>
      </c>
      <c r="AA2094" s="73">
        <f t="shared" si="648"/>
        <v>2.361111110803904E-2</v>
      </c>
      <c r="AB2094" s="73" t="str">
        <f t="shared" si="649"/>
        <v>SI</v>
      </c>
      <c r="AC2094" s="74">
        <f>Table2[[#This Row],[PUNTUALIDAD (H)]]*24</f>
        <v>0.56666666659293696</v>
      </c>
      <c r="AD2094" s="73">
        <f t="shared" si="650"/>
        <v>3.8180555555518367</v>
      </c>
      <c r="AE2094" s="74">
        <f>Table2[[#This Row],[ATA TO UNLOADING]]*24</f>
        <v>91.633333333244082</v>
      </c>
      <c r="AF2094" s="74" t="str">
        <f>IF(Table2[[#This Row],[ATA TO UNLOADING 2]]&lt;=48,"YES","NO")</f>
        <v>NO</v>
      </c>
      <c r="AG2094" s="75">
        <f t="shared" si="651"/>
        <v>8.3333333335758653E-2</v>
      </c>
      <c r="AH2094" s="2" t="s">
        <v>24</v>
      </c>
      <c r="AI2094" s="2" t="str">
        <f t="shared" si="652"/>
        <v>MSKU1412672</v>
      </c>
      <c r="AJ2094" s="76" t="str">
        <f t="shared" si="653"/>
        <v>CTU FLEVOKUST BV</v>
      </c>
      <c r="AK2094" s="77">
        <f>IF($M2094="TRUCK",VLOOKUP($AQ2094,Invoicing!$A$17:$B$49,MATCH($AK$1,Invoicing!$A$17:$B$17,0),FALSE),VLOOKUP($AQ2094,Invoicing!$N$17:$O$21,MATCH($AK$1,Invoicing!$N$17:$O$17,0),FALSE))</f>
        <v>380</v>
      </c>
      <c r="AL2094" s="78" t="e">
        <f>VLOOKUP($E2094,Invoicing!$A$1:$H$8,MATCH(TRACKER!$N2097,Invoicing!$A$1:$H$1,0),FALSE)</f>
        <v>#N/A</v>
      </c>
      <c r="AM2094" s="78">
        <v>35</v>
      </c>
      <c r="AN2094" s="78">
        <f t="shared" si="654"/>
        <v>0</v>
      </c>
      <c r="AO2094" s="2">
        <f t="shared" si="655"/>
        <v>3</v>
      </c>
      <c r="AP2094" s="2" t="str">
        <f t="shared" si="656"/>
        <v>NIGHT</v>
      </c>
      <c r="AQ2094" s="2" t="str">
        <f t="shared" si="657"/>
        <v>CTU FLEVOKUST BVNIGHT</v>
      </c>
      <c r="AR2094" s="71">
        <f t="shared" si="658"/>
        <v>380</v>
      </c>
      <c r="AS2094" s="71">
        <f>VLOOKUP(AJ2094,Invoicing!A:K,10,FALSE)</f>
        <v>0</v>
      </c>
      <c r="AT2094" s="71">
        <f t="shared" si="659"/>
        <v>480</v>
      </c>
      <c r="AU2094" s="55">
        <v>100</v>
      </c>
    </row>
    <row r="2095" spans="1:47">
      <c r="A2095" s="37" t="s">
        <v>65</v>
      </c>
      <c r="B2095" s="3" t="s">
        <v>38</v>
      </c>
      <c r="C2095" s="11">
        <v>45598.3</v>
      </c>
      <c r="D2095" s="11">
        <v>45598.291666666664</v>
      </c>
      <c r="E2095" s="11" t="s">
        <v>49</v>
      </c>
      <c r="F2095" s="11" t="s">
        <v>40</v>
      </c>
      <c r="G2095" s="3" t="s">
        <v>2272</v>
      </c>
      <c r="H2095" s="3" t="s">
        <v>41</v>
      </c>
      <c r="I2095" s="11">
        <v>45599.708333333336</v>
      </c>
      <c r="J2095" s="12">
        <v>45602.069444444445</v>
      </c>
      <c r="K2095" s="12">
        <v>45602.083333333336</v>
      </c>
      <c r="L2095" s="12">
        <v>45602.076388888891</v>
      </c>
      <c r="M2095" s="61" t="s">
        <v>12</v>
      </c>
      <c r="N2095" s="3" t="s">
        <v>42</v>
      </c>
      <c r="O2095" s="3">
        <v>0</v>
      </c>
      <c r="P2095" s="1">
        <f t="shared" si="640"/>
        <v>45</v>
      </c>
      <c r="Q2095" s="1">
        <f t="shared" si="641"/>
        <v>11</v>
      </c>
      <c r="R2095" s="72">
        <f t="shared" si="642"/>
        <v>45602.069444444445</v>
      </c>
      <c r="S2095" s="73">
        <f t="shared" si="643"/>
        <v>1.4083333333328483</v>
      </c>
      <c r="T2095" s="74">
        <f>Table2[[#This Row],[ETA A OFRECIMIENTO]]*24</f>
        <v>33.799999999988358</v>
      </c>
      <c r="U2095" s="1" t="str">
        <f t="shared" si="644"/>
        <v>YES</v>
      </c>
      <c r="V2095" s="73">
        <f t="shared" si="645"/>
        <v>2.375</v>
      </c>
      <c r="W2095" s="74">
        <f>Table2[[#This Row],[DEL. AVAILABLE A SLOT]]*24</f>
        <v>57</v>
      </c>
      <c r="X2095" s="1" t="str">
        <f t="shared" si="646"/>
        <v>NO</v>
      </c>
      <c r="Y2095" s="73">
        <f t="shared" si="647"/>
        <v>3.7833333333328483</v>
      </c>
      <c r="Z2095" s="74">
        <f>Table2[[#This Row],[ETA A TIMESLOT]]*24</f>
        <v>90.799999999988358</v>
      </c>
      <c r="AA2095" s="73">
        <f t="shared" si="648"/>
        <v>0</v>
      </c>
      <c r="AB2095" s="73" t="str">
        <f t="shared" si="649"/>
        <v>SI</v>
      </c>
      <c r="AC2095" s="74">
        <f>Table2[[#This Row],[PUNTUALIDAD (H)]]*24</f>
        <v>0</v>
      </c>
      <c r="AD2095" s="73">
        <f t="shared" si="650"/>
        <v>3.7763888888875954</v>
      </c>
      <c r="AE2095" s="74">
        <f>Table2[[#This Row],[ATA TO UNLOADING]]*24</f>
        <v>90.633333333302289</v>
      </c>
      <c r="AF2095" s="74" t="str">
        <f>IF(Table2[[#This Row],[ATA TO UNLOADING 2]]&lt;=48,"YES","NO")</f>
        <v>NO</v>
      </c>
      <c r="AG2095" s="75">
        <f t="shared" si="651"/>
        <v>8.3333333335758653E-2</v>
      </c>
      <c r="AH2095" s="2" t="s">
        <v>24</v>
      </c>
      <c r="AI2095" s="2" t="str">
        <f t="shared" si="652"/>
        <v>MSKU4765190</v>
      </c>
      <c r="AJ2095" s="76" t="str">
        <f t="shared" si="653"/>
        <v>CTU FLEVOKUST BV</v>
      </c>
      <c r="AK2095" s="77">
        <f>IF($M2095="TRUCK",VLOOKUP($AQ2095,Invoicing!$A$17:$B$49,MATCH($AK$1,Invoicing!$A$17:$B$17,0),FALSE),VLOOKUP($AQ2095,Invoicing!$N$17:$O$21,MATCH($AK$1,Invoicing!$N$17:$O$17,0),FALSE))</f>
        <v>380</v>
      </c>
      <c r="AL2095" s="78" t="e">
        <f>VLOOKUP($E2095,Invoicing!$A$1:$H$8,MATCH(TRACKER!$N2098,Invoicing!$A$1:$H$1,0),FALSE)</f>
        <v>#N/A</v>
      </c>
      <c r="AM2095" s="78">
        <v>35</v>
      </c>
      <c r="AN2095" s="78">
        <f t="shared" si="654"/>
        <v>0</v>
      </c>
      <c r="AO2095" s="2">
        <f t="shared" si="655"/>
        <v>3</v>
      </c>
      <c r="AP2095" s="2" t="str">
        <f t="shared" si="656"/>
        <v>NIGHT</v>
      </c>
      <c r="AQ2095" s="2" t="str">
        <f t="shared" si="657"/>
        <v>CTU FLEVOKUST BVNIGHT</v>
      </c>
      <c r="AR2095" s="71">
        <f t="shared" si="658"/>
        <v>380</v>
      </c>
      <c r="AS2095" s="71">
        <f>VLOOKUP(AJ2095,Invoicing!A:K,10,FALSE)</f>
        <v>0</v>
      </c>
      <c r="AT2095" s="71">
        <f t="shared" si="659"/>
        <v>380</v>
      </c>
    </row>
    <row r="2096" spans="1:47">
      <c r="A2096" s="37" t="s">
        <v>65</v>
      </c>
      <c r="B2096" s="3" t="s">
        <v>38</v>
      </c>
      <c r="C2096" s="11">
        <v>45598.3</v>
      </c>
      <c r="D2096" s="11">
        <v>45598.291666666664</v>
      </c>
      <c r="E2096" s="11" t="s">
        <v>45</v>
      </c>
      <c r="F2096" s="11" t="s">
        <v>40</v>
      </c>
      <c r="G2096" s="3" t="s">
        <v>2273</v>
      </c>
      <c r="H2096" s="3" t="s">
        <v>41</v>
      </c>
      <c r="I2096" s="11">
        <v>45599.708333333336</v>
      </c>
      <c r="J2096" s="12">
        <v>45600.25</v>
      </c>
      <c r="K2096" s="12">
        <v>45600.25</v>
      </c>
      <c r="L2096" s="12">
        <v>45600.256944444445</v>
      </c>
      <c r="M2096" s="12" t="s">
        <v>115</v>
      </c>
      <c r="N2096" s="3" t="s">
        <v>42</v>
      </c>
      <c r="O2096" s="3">
        <v>1</v>
      </c>
      <c r="P2096" s="1">
        <f t="shared" si="640"/>
        <v>45</v>
      </c>
      <c r="Q2096" s="1">
        <f t="shared" si="641"/>
        <v>11</v>
      </c>
      <c r="R2096" s="72">
        <f t="shared" si="642"/>
        <v>45600.25</v>
      </c>
      <c r="S2096" s="73">
        <f t="shared" si="643"/>
        <v>1.4083333333328483</v>
      </c>
      <c r="T2096" s="74">
        <f>Table2[[#This Row],[ETA A OFRECIMIENTO]]*24</f>
        <v>33.799999999988358</v>
      </c>
      <c r="U2096" s="1" t="str">
        <f t="shared" si="644"/>
        <v>YES</v>
      </c>
      <c r="V2096" s="73">
        <f t="shared" si="645"/>
        <v>0.54166666666424135</v>
      </c>
      <c r="W2096" s="74">
        <f>Table2[[#This Row],[DEL. AVAILABLE A SLOT]]*24</f>
        <v>12.999999999941792</v>
      </c>
      <c r="X2096" s="1" t="str">
        <f t="shared" si="646"/>
        <v>SI</v>
      </c>
      <c r="Y2096" s="73">
        <f t="shared" si="647"/>
        <v>1.9499999999970896</v>
      </c>
      <c r="Z2096" s="74">
        <f>Table2[[#This Row],[ETA A TIMESLOT]]*24</f>
        <v>46.799999999930151</v>
      </c>
      <c r="AA2096" s="73">
        <f t="shared" si="648"/>
        <v>0</v>
      </c>
      <c r="AB2096" s="73" t="str">
        <f t="shared" si="649"/>
        <v>SI</v>
      </c>
      <c r="AC2096" s="74">
        <f>Table2[[#This Row],[PUNTUALIDAD (H)]]*24</f>
        <v>0</v>
      </c>
      <c r="AD2096" s="73">
        <f t="shared" si="650"/>
        <v>1.9569444444423425</v>
      </c>
      <c r="AE2096" s="74">
        <f>Table2[[#This Row],[ATA TO UNLOADING]]*24</f>
        <v>46.96666666661622</v>
      </c>
      <c r="AF2096" s="74" t="str">
        <f>IF(Table2[[#This Row],[ATA TO UNLOADING 2]]&lt;=48,"YES","NO")</f>
        <v>YES</v>
      </c>
      <c r="AG2096" s="75">
        <f t="shared" si="651"/>
        <v>0.25</v>
      </c>
      <c r="AH2096" s="2" t="s">
        <v>42</v>
      </c>
      <c r="AI2096" s="2" t="str">
        <f t="shared" si="652"/>
        <v>MAEU9259582</v>
      </c>
      <c r="AJ2096" s="76" t="str">
        <f t="shared" si="653"/>
        <v>OM TRANSPORT</v>
      </c>
      <c r="AK2096" s="77">
        <f>IF($M2096="TRUCK",VLOOKUP($AQ2096,Invoicing!$A$17:$B$49,MATCH($AK$1,Invoicing!$A$17:$B$17,0),FALSE),VLOOKUP($AQ2096,Invoicing!$N$17:$O$21,MATCH($AK$1,Invoicing!$N$17:$O$17,0),FALSE))</f>
        <v>475</v>
      </c>
      <c r="AL2096" s="78" t="e">
        <f>VLOOKUP($E2096,Invoicing!$A$1:$H$8,MATCH(TRACKER!$N2099,Invoicing!$A$1:$H$1,0),FALSE)</f>
        <v>#N/A</v>
      </c>
      <c r="AM2096" s="78">
        <f>VLOOKUP($E2096,Invoicing!$A$1:$H$8,MATCH(TRACKER!$O$1,Invoicing!$A$1:$H$1,0),FALSE)</f>
        <v>50</v>
      </c>
      <c r="AN2096" s="78">
        <f t="shared" si="654"/>
        <v>50</v>
      </c>
      <c r="AO2096" s="2">
        <f t="shared" si="655"/>
        <v>1</v>
      </c>
      <c r="AP2096" s="2" t="str">
        <f t="shared" si="656"/>
        <v>WEEK</v>
      </c>
      <c r="AQ2096" s="2" t="str">
        <f t="shared" si="657"/>
        <v>OM TRANSPORTWEEK</v>
      </c>
      <c r="AR2096" s="71">
        <f t="shared" si="658"/>
        <v>525</v>
      </c>
      <c r="AS2096" s="71">
        <f>VLOOKUP(AJ2096,Invoicing!A:K,10,FALSE)</f>
        <v>25</v>
      </c>
      <c r="AT2096" s="71">
        <f t="shared" si="659"/>
        <v>550</v>
      </c>
    </row>
    <row r="2097" spans="1:47">
      <c r="A2097" s="37" t="s">
        <v>65</v>
      </c>
      <c r="B2097" s="3" t="s">
        <v>38</v>
      </c>
      <c r="C2097" s="11">
        <v>45598.3</v>
      </c>
      <c r="D2097" s="11">
        <v>45598.291666666664</v>
      </c>
      <c r="E2097" s="11" t="s">
        <v>49</v>
      </c>
      <c r="F2097" s="11" t="s">
        <v>40</v>
      </c>
      <c r="G2097" s="3" t="s">
        <v>2274</v>
      </c>
      <c r="H2097" s="3" t="s">
        <v>2821</v>
      </c>
      <c r="I2097" s="11">
        <v>45599.708333333336</v>
      </c>
      <c r="J2097" s="12">
        <v>45602.043055555558</v>
      </c>
      <c r="K2097" s="12">
        <v>45602</v>
      </c>
      <c r="L2097" s="12">
        <v>45602.059027777781</v>
      </c>
      <c r="M2097" s="61" t="s">
        <v>12</v>
      </c>
      <c r="N2097" s="3" t="s">
        <v>42</v>
      </c>
      <c r="O2097" s="3">
        <v>0</v>
      </c>
      <c r="P2097" s="1">
        <f t="shared" si="640"/>
        <v>45</v>
      </c>
      <c r="Q2097" s="1">
        <f t="shared" si="641"/>
        <v>11</v>
      </c>
      <c r="R2097" s="72">
        <f t="shared" si="642"/>
        <v>45602.043055555558</v>
      </c>
      <c r="S2097" s="73">
        <f t="shared" si="643"/>
        <v>1.4083333333328483</v>
      </c>
      <c r="T2097" s="74">
        <f>Table2[[#This Row],[ETA A OFRECIMIENTO]]*24</f>
        <v>33.799999999988358</v>
      </c>
      <c r="U2097" s="1" t="str">
        <f t="shared" si="644"/>
        <v>YES</v>
      </c>
      <c r="V2097" s="73">
        <f t="shared" si="645"/>
        <v>2.2916666666642413</v>
      </c>
      <c r="W2097" s="74">
        <f>Table2[[#This Row],[DEL. AVAILABLE A SLOT]]*24</f>
        <v>54.999999999941792</v>
      </c>
      <c r="X2097" s="1" t="str">
        <f t="shared" si="646"/>
        <v>NO</v>
      </c>
      <c r="Y2097" s="73">
        <f t="shared" si="647"/>
        <v>3.6999999999970896</v>
      </c>
      <c r="Z2097" s="74">
        <f>Table2[[#This Row],[ETA A TIMESLOT]]*24</f>
        <v>88.799999999930151</v>
      </c>
      <c r="AA2097" s="73">
        <f t="shared" si="648"/>
        <v>4.3055555557657499E-2</v>
      </c>
      <c r="AB2097" s="73" t="str">
        <f t="shared" si="649"/>
        <v>NO</v>
      </c>
      <c r="AC2097" s="74">
        <f>Table2[[#This Row],[PUNTUALIDAD (H)]]*24</f>
        <v>1.03333333338378</v>
      </c>
      <c r="AD2097" s="73">
        <f t="shared" si="650"/>
        <v>3.7590277777781012</v>
      </c>
      <c r="AE2097" s="74">
        <f>Table2[[#This Row],[ATA TO UNLOADING]]*24</f>
        <v>90.216666666674428</v>
      </c>
      <c r="AF2097" s="74" t="str">
        <f>IF(Table2[[#This Row],[ATA TO UNLOADING 2]]&lt;=48,"YES","NO")</f>
        <v>NO</v>
      </c>
      <c r="AG2097" s="75">
        <f t="shared" si="651"/>
        <v>0</v>
      </c>
      <c r="AH2097" s="2" t="s">
        <v>24</v>
      </c>
      <c r="AI2097" s="2" t="str">
        <f t="shared" si="652"/>
        <v>TEMU7247600</v>
      </c>
      <c r="AJ2097" s="76" t="str">
        <f t="shared" si="653"/>
        <v>CTU FLEVOKUST BV</v>
      </c>
      <c r="AK2097" s="77">
        <f>IF($M2097="TRUCK",VLOOKUP($AQ2097,Invoicing!$A$17:$B$49,MATCH($AK$1,Invoicing!$A$17:$B$17,0),FALSE),VLOOKUP($AQ2097,Invoicing!$N$17:$O$21,MATCH($AK$1,Invoicing!$N$17:$O$17,0),FALSE))</f>
        <v>380</v>
      </c>
      <c r="AL2097" s="78" t="e">
        <f>VLOOKUP($E2097,Invoicing!$A$1:$H$8,MATCH(TRACKER!$N2100,Invoicing!$A$1:$H$1,0),FALSE)</f>
        <v>#N/A</v>
      </c>
      <c r="AM2097" s="78">
        <v>35</v>
      </c>
      <c r="AN2097" s="78">
        <f t="shared" si="654"/>
        <v>0</v>
      </c>
      <c r="AO2097" s="2">
        <f t="shared" si="655"/>
        <v>3</v>
      </c>
      <c r="AP2097" s="2" t="str">
        <f t="shared" si="656"/>
        <v>NIGHT</v>
      </c>
      <c r="AQ2097" s="2" t="str">
        <f t="shared" si="657"/>
        <v>CTU FLEVOKUST BVNIGHT</v>
      </c>
      <c r="AR2097" s="71">
        <f t="shared" si="658"/>
        <v>380</v>
      </c>
      <c r="AS2097" s="71">
        <f>VLOOKUP(AJ2097,Invoicing!A:K,10,FALSE)</f>
        <v>0</v>
      </c>
      <c r="AT2097" s="71">
        <f t="shared" si="659"/>
        <v>380</v>
      </c>
    </row>
    <row r="2098" spans="1:47">
      <c r="A2098" s="37" t="s">
        <v>65</v>
      </c>
      <c r="B2098" s="3" t="s">
        <v>38</v>
      </c>
      <c r="C2098" s="11">
        <v>45598.3</v>
      </c>
      <c r="D2098" s="11">
        <v>45598.291666666664</v>
      </c>
      <c r="E2098" s="11" t="s">
        <v>49</v>
      </c>
      <c r="F2098" s="11" t="s">
        <v>40</v>
      </c>
      <c r="G2098" s="3" t="s">
        <v>2275</v>
      </c>
      <c r="H2098" s="3" t="s">
        <v>41</v>
      </c>
      <c r="I2098" s="11">
        <v>45599.708333333336</v>
      </c>
      <c r="J2098" s="12">
        <v>45601.990277777775</v>
      </c>
      <c r="K2098" s="12">
        <v>45602</v>
      </c>
      <c r="L2098" s="12">
        <v>45601.993055555555</v>
      </c>
      <c r="M2098" s="61" t="s">
        <v>12</v>
      </c>
      <c r="N2098" s="3" t="s">
        <v>42</v>
      </c>
      <c r="O2098" s="3">
        <v>0</v>
      </c>
      <c r="P2098" s="1">
        <f t="shared" si="640"/>
        <v>45</v>
      </c>
      <c r="Q2098" s="1">
        <f t="shared" si="641"/>
        <v>11</v>
      </c>
      <c r="R2098" s="72">
        <f t="shared" si="642"/>
        <v>45601.990277777775</v>
      </c>
      <c r="S2098" s="73">
        <f t="shared" si="643"/>
        <v>1.4083333333328483</v>
      </c>
      <c r="T2098" s="74">
        <f>Table2[[#This Row],[ETA A OFRECIMIENTO]]*24</f>
        <v>33.799999999988358</v>
      </c>
      <c r="U2098" s="1" t="str">
        <f t="shared" si="644"/>
        <v>YES</v>
      </c>
      <c r="V2098" s="73">
        <f t="shared" si="645"/>
        <v>2.2916666666642413</v>
      </c>
      <c r="W2098" s="74">
        <f>Table2[[#This Row],[DEL. AVAILABLE A SLOT]]*24</f>
        <v>54.999999999941792</v>
      </c>
      <c r="X2098" s="1" t="str">
        <f t="shared" si="646"/>
        <v>NO</v>
      </c>
      <c r="Y2098" s="73">
        <f t="shared" si="647"/>
        <v>3.6999999999970896</v>
      </c>
      <c r="Z2098" s="74">
        <f>Table2[[#This Row],[ETA A TIMESLOT]]*24</f>
        <v>88.799999999930151</v>
      </c>
      <c r="AA2098" s="73">
        <f t="shared" si="648"/>
        <v>0</v>
      </c>
      <c r="AB2098" s="73" t="str">
        <f t="shared" si="649"/>
        <v>SI</v>
      </c>
      <c r="AC2098" s="74">
        <f>Table2[[#This Row],[PUNTUALIDAD (H)]]*24</f>
        <v>0</v>
      </c>
      <c r="AD2098" s="73">
        <f t="shared" si="650"/>
        <v>3.6930555555518367</v>
      </c>
      <c r="AE2098" s="74">
        <f>Table2[[#This Row],[ATA TO UNLOADING]]*24</f>
        <v>88.633333333244082</v>
      </c>
      <c r="AF2098" s="74" t="str">
        <f>IF(Table2[[#This Row],[ATA TO UNLOADING 2]]&lt;=48,"YES","NO")</f>
        <v>NO</v>
      </c>
      <c r="AG2098" s="75">
        <f t="shared" si="651"/>
        <v>0</v>
      </c>
      <c r="AH2098" s="2" t="s">
        <v>24</v>
      </c>
      <c r="AI2098" s="2" t="str">
        <f t="shared" si="652"/>
        <v>MSKU4590739</v>
      </c>
      <c r="AJ2098" s="76" t="str">
        <f t="shared" si="653"/>
        <v>CTU FLEVOKUST BV</v>
      </c>
      <c r="AK2098" s="77">
        <f>IF($M2098="TRUCK",VLOOKUP($AQ2098,Invoicing!$A$17:$B$49,MATCH($AK$1,Invoicing!$A$17:$B$17,0),FALSE),VLOOKUP($AQ2098,Invoicing!$N$17:$O$21,MATCH($AK$1,Invoicing!$N$17:$O$17,0),FALSE))</f>
        <v>380</v>
      </c>
      <c r="AL2098" s="78" t="e">
        <f>VLOOKUP($E2098,Invoicing!$A$1:$H$8,MATCH(TRACKER!$N2101,Invoicing!$A$1:$H$1,0),FALSE)</f>
        <v>#N/A</v>
      </c>
      <c r="AM2098" s="78">
        <v>35</v>
      </c>
      <c r="AN2098" s="78">
        <f t="shared" si="654"/>
        <v>0</v>
      </c>
      <c r="AO2098" s="2">
        <f t="shared" si="655"/>
        <v>3</v>
      </c>
      <c r="AP2098" s="2" t="str">
        <f t="shared" si="656"/>
        <v>NIGHT</v>
      </c>
      <c r="AQ2098" s="2" t="str">
        <f t="shared" si="657"/>
        <v>CTU FLEVOKUST BVNIGHT</v>
      </c>
      <c r="AR2098" s="71">
        <f t="shared" si="658"/>
        <v>380</v>
      </c>
      <c r="AS2098" s="71">
        <f>VLOOKUP(AJ2098,Invoicing!A:K,10,FALSE)</f>
        <v>0</v>
      </c>
      <c r="AT2098" s="71">
        <f t="shared" si="659"/>
        <v>380</v>
      </c>
    </row>
    <row r="2099" spans="1:47">
      <c r="A2099" s="37" t="s">
        <v>65</v>
      </c>
      <c r="B2099" s="3" t="s">
        <v>38</v>
      </c>
      <c r="C2099" s="11">
        <v>45598.3</v>
      </c>
      <c r="D2099" s="11">
        <v>45598.291666666664</v>
      </c>
      <c r="E2099" s="11" t="s">
        <v>49</v>
      </c>
      <c r="F2099" s="11" t="s">
        <v>40</v>
      </c>
      <c r="G2099" s="3" t="s">
        <v>2276</v>
      </c>
      <c r="H2099" s="3" t="s">
        <v>46</v>
      </c>
      <c r="I2099" s="11">
        <v>45599.708333333336</v>
      </c>
      <c r="J2099" s="12">
        <v>45601.958333333336</v>
      </c>
      <c r="K2099" s="12">
        <v>45601.958333333336</v>
      </c>
      <c r="L2099" s="12">
        <v>45601.958333333336</v>
      </c>
      <c r="M2099" s="12" t="s">
        <v>12</v>
      </c>
      <c r="N2099" s="3" t="s">
        <v>42</v>
      </c>
      <c r="O2099" s="3">
        <v>1</v>
      </c>
      <c r="P2099" s="1">
        <f t="shared" si="640"/>
        <v>45</v>
      </c>
      <c r="Q2099" s="1">
        <f t="shared" si="641"/>
        <v>11</v>
      </c>
      <c r="R2099" s="72">
        <f t="shared" si="642"/>
        <v>45601.958333333336</v>
      </c>
      <c r="S2099" s="73">
        <f t="shared" si="643"/>
        <v>1.4083333333328483</v>
      </c>
      <c r="T2099" s="74">
        <f>Table2[[#This Row],[ETA A OFRECIMIENTO]]*24</f>
        <v>33.799999999988358</v>
      </c>
      <c r="U2099" s="1" t="str">
        <f t="shared" si="644"/>
        <v>YES</v>
      </c>
      <c r="V2099" s="73">
        <f t="shared" si="645"/>
        <v>2.25</v>
      </c>
      <c r="W2099" s="74">
        <f>Table2[[#This Row],[DEL. AVAILABLE A SLOT]]*24</f>
        <v>54</v>
      </c>
      <c r="X2099" s="1" t="str">
        <f t="shared" si="646"/>
        <v>NO</v>
      </c>
      <c r="Y2099" s="73">
        <f t="shared" si="647"/>
        <v>3.6583333333328483</v>
      </c>
      <c r="Z2099" s="74">
        <f>Table2[[#This Row],[ETA A TIMESLOT]]*24</f>
        <v>87.799999999988358</v>
      </c>
      <c r="AA2099" s="73">
        <f t="shared" si="648"/>
        <v>0</v>
      </c>
      <c r="AB2099" s="73" t="str">
        <f t="shared" si="649"/>
        <v>SI</v>
      </c>
      <c r="AC2099" s="74">
        <f>Table2[[#This Row],[PUNTUALIDAD (H)]]*24</f>
        <v>0</v>
      </c>
      <c r="AD2099" s="73">
        <f t="shared" si="650"/>
        <v>3.6583333333328483</v>
      </c>
      <c r="AE2099" s="74">
        <f>Table2[[#This Row],[ATA TO UNLOADING]]*24</f>
        <v>87.799999999988358</v>
      </c>
      <c r="AF2099" s="74" t="str">
        <f>IF(Table2[[#This Row],[ATA TO UNLOADING 2]]&lt;=48,"YES","NO")</f>
        <v>NO</v>
      </c>
      <c r="AG2099" s="75">
        <f t="shared" si="651"/>
        <v>0.95833333333575865</v>
      </c>
      <c r="AH2099" s="2" t="s">
        <v>24</v>
      </c>
      <c r="AI2099" s="2" t="str">
        <f t="shared" si="652"/>
        <v>MSKU4785535</v>
      </c>
      <c r="AJ2099" s="76" t="str">
        <f t="shared" si="653"/>
        <v>CTU FLEVOKUST BV</v>
      </c>
      <c r="AK2099" s="77">
        <f>IF($M2099="TRUCK",VLOOKUP($AQ2099,Invoicing!$A$17:$B$49,MATCH($AK$1,Invoicing!$A$17:$B$17,0),FALSE),VLOOKUP($AQ2099,Invoicing!$N$17:$O$21,MATCH($AK$1,Invoicing!$N$17:$O$17,0),FALSE))</f>
        <v>380</v>
      </c>
      <c r="AL2099" s="78" t="e">
        <f>VLOOKUP($E2099,Invoicing!$A$1:$H$8,MATCH(TRACKER!$N2102,Invoicing!$A$1:$H$1,0),FALSE)</f>
        <v>#N/A</v>
      </c>
      <c r="AM2099" s="78">
        <v>35</v>
      </c>
      <c r="AN2099" s="78">
        <f t="shared" si="654"/>
        <v>35</v>
      </c>
      <c r="AO2099" s="2">
        <f t="shared" si="655"/>
        <v>2</v>
      </c>
      <c r="AP2099" s="2" t="str">
        <f t="shared" si="656"/>
        <v>NIGHT</v>
      </c>
      <c r="AQ2099" s="2" t="str">
        <f t="shared" si="657"/>
        <v>CTU FLEVOKUST BVNIGHT</v>
      </c>
      <c r="AR2099" s="71">
        <f t="shared" si="658"/>
        <v>415</v>
      </c>
      <c r="AS2099" s="71">
        <f>VLOOKUP(AJ2099,Invoicing!A:K,10,FALSE)</f>
        <v>0</v>
      </c>
      <c r="AT2099" s="71">
        <f t="shared" si="659"/>
        <v>415</v>
      </c>
    </row>
    <row r="2100" spans="1:47">
      <c r="A2100" s="37" t="s">
        <v>65</v>
      </c>
      <c r="B2100" s="3" t="s">
        <v>38</v>
      </c>
      <c r="C2100" s="11">
        <v>45598.3</v>
      </c>
      <c r="D2100" s="11">
        <v>45598.291666666664</v>
      </c>
      <c r="E2100" s="11" t="s">
        <v>49</v>
      </c>
      <c r="F2100" s="11" t="s">
        <v>40</v>
      </c>
      <c r="G2100" s="3" t="s">
        <v>2277</v>
      </c>
      <c r="H2100" s="3" t="s">
        <v>41</v>
      </c>
      <c r="I2100" s="11">
        <v>45599.708333333336</v>
      </c>
      <c r="J2100" s="12">
        <v>45601.888888888891</v>
      </c>
      <c r="K2100" s="12">
        <v>45601.916666666664</v>
      </c>
      <c r="L2100" s="12">
        <v>45601.895833333336</v>
      </c>
      <c r="M2100" s="61" t="s">
        <v>12</v>
      </c>
      <c r="N2100" s="3" t="s">
        <v>42</v>
      </c>
      <c r="O2100" s="3">
        <v>0</v>
      </c>
      <c r="P2100" s="1">
        <f t="shared" si="640"/>
        <v>45</v>
      </c>
      <c r="Q2100" s="1">
        <f t="shared" si="641"/>
        <v>11</v>
      </c>
      <c r="R2100" s="72">
        <f t="shared" si="642"/>
        <v>45601.888888888891</v>
      </c>
      <c r="S2100" s="73">
        <f t="shared" si="643"/>
        <v>1.4083333333328483</v>
      </c>
      <c r="T2100" s="74">
        <f>Table2[[#This Row],[ETA A OFRECIMIENTO]]*24</f>
        <v>33.799999999988358</v>
      </c>
      <c r="U2100" s="1" t="str">
        <f t="shared" si="644"/>
        <v>YES</v>
      </c>
      <c r="V2100" s="73">
        <f t="shared" si="645"/>
        <v>2.2083333333284827</v>
      </c>
      <c r="W2100" s="74">
        <f>Table2[[#This Row],[DEL. AVAILABLE A SLOT]]*24</f>
        <v>52.999999999883585</v>
      </c>
      <c r="X2100" s="1" t="str">
        <f t="shared" si="646"/>
        <v>NO</v>
      </c>
      <c r="Y2100" s="73">
        <f t="shared" si="647"/>
        <v>3.616666666661331</v>
      </c>
      <c r="Z2100" s="74">
        <f>Table2[[#This Row],[ETA A TIMESLOT]]*24</f>
        <v>86.799999999871943</v>
      </c>
      <c r="AA2100" s="73">
        <f t="shared" si="648"/>
        <v>0</v>
      </c>
      <c r="AB2100" s="73" t="str">
        <f t="shared" si="649"/>
        <v>SI</v>
      </c>
      <c r="AC2100" s="74">
        <f>Table2[[#This Row],[PUNTUALIDAD (H)]]*24</f>
        <v>0</v>
      </c>
      <c r="AD2100" s="73">
        <f t="shared" si="650"/>
        <v>3.5958333333328483</v>
      </c>
      <c r="AE2100" s="74">
        <f>Table2[[#This Row],[ATA TO UNLOADING]]*24</f>
        <v>86.299999999988358</v>
      </c>
      <c r="AF2100" s="74" t="str">
        <f>IF(Table2[[#This Row],[ATA TO UNLOADING 2]]&lt;=48,"YES","NO")</f>
        <v>NO</v>
      </c>
      <c r="AG2100" s="75">
        <f t="shared" si="651"/>
        <v>0.91666666666424135</v>
      </c>
      <c r="AH2100" s="2" t="s">
        <v>24</v>
      </c>
      <c r="AI2100" s="2" t="str">
        <f t="shared" si="652"/>
        <v>MRSU3419785</v>
      </c>
      <c r="AJ2100" s="76" t="str">
        <f t="shared" si="653"/>
        <v>CTU FLEVOKUST BV</v>
      </c>
      <c r="AK2100" s="77">
        <f>IF($M2100="TRUCK",VLOOKUP($AQ2100,Invoicing!$A$17:$B$49,MATCH($AK$1,Invoicing!$A$17:$B$17,0),FALSE),VLOOKUP($AQ2100,Invoicing!$N$17:$O$21,MATCH($AK$1,Invoicing!$N$17:$O$17,0),FALSE))</f>
        <v>380</v>
      </c>
      <c r="AL2100" s="78" t="e">
        <f>VLOOKUP($E2100,Invoicing!$A$1:$H$8,MATCH(TRACKER!$N2103,Invoicing!$A$1:$H$1,0),FALSE)</f>
        <v>#N/A</v>
      </c>
      <c r="AM2100" s="78">
        <v>35</v>
      </c>
      <c r="AN2100" s="78">
        <f t="shared" si="654"/>
        <v>0</v>
      </c>
      <c r="AO2100" s="2">
        <f t="shared" si="655"/>
        <v>2</v>
      </c>
      <c r="AP2100" s="2" t="str">
        <f t="shared" si="656"/>
        <v>NIGHT</v>
      </c>
      <c r="AQ2100" s="2" t="str">
        <f t="shared" si="657"/>
        <v>CTU FLEVOKUST BVNIGHT</v>
      </c>
      <c r="AR2100" s="71">
        <f t="shared" si="658"/>
        <v>380</v>
      </c>
      <c r="AS2100" s="71">
        <f>VLOOKUP(AJ2100,Invoicing!A:K,10,FALSE)</f>
        <v>0</v>
      </c>
      <c r="AT2100" s="71">
        <f t="shared" si="659"/>
        <v>380</v>
      </c>
    </row>
    <row r="2101" spans="1:47">
      <c r="A2101" s="37" t="s">
        <v>65</v>
      </c>
      <c r="B2101" s="3" t="s">
        <v>38</v>
      </c>
      <c r="C2101" s="11">
        <v>45598.3</v>
      </c>
      <c r="D2101" s="11">
        <v>45598.291666666664</v>
      </c>
      <c r="E2101" s="11" t="s">
        <v>49</v>
      </c>
      <c r="F2101" s="11" t="s">
        <v>40</v>
      </c>
      <c r="G2101" s="3" t="s">
        <v>2278</v>
      </c>
      <c r="H2101" s="3" t="s">
        <v>41</v>
      </c>
      <c r="I2101" s="11">
        <v>45599.708333333336</v>
      </c>
      <c r="J2101" s="12">
        <v>45601.847222222219</v>
      </c>
      <c r="K2101" s="12">
        <v>45601.833333333336</v>
      </c>
      <c r="L2101" s="12">
        <v>45601.854166666664</v>
      </c>
      <c r="M2101" s="61" t="s">
        <v>12</v>
      </c>
      <c r="N2101" s="3" t="s">
        <v>42</v>
      </c>
      <c r="O2101" s="3">
        <v>0</v>
      </c>
      <c r="P2101" s="1">
        <f t="shared" si="640"/>
        <v>45</v>
      </c>
      <c r="Q2101" s="1">
        <f t="shared" si="641"/>
        <v>11</v>
      </c>
      <c r="R2101" s="72">
        <f t="shared" si="642"/>
        <v>45601.847222222219</v>
      </c>
      <c r="S2101" s="73">
        <f t="shared" si="643"/>
        <v>1.4083333333328483</v>
      </c>
      <c r="T2101" s="74">
        <f>Table2[[#This Row],[ETA A OFRECIMIENTO]]*24</f>
        <v>33.799999999988358</v>
      </c>
      <c r="U2101" s="1" t="str">
        <f t="shared" si="644"/>
        <v>YES</v>
      </c>
      <c r="V2101" s="73">
        <f t="shared" si="645"/>
        <v>2.125</v>
      </c>
      <c r="W2101" s="74">
        <f>Table2[[#This Row],[DEL. AVAILABLE A SLOT]]*24</f>
        <v>51</v>
      </c>
      <c r="X2101" s="1" t="str">
        <f t="shared" si="646"/>
        <v>NO</v>
      </c>
      <c r="Y2101" s="73">
        <f t="shared" si="647"/>
        <v>3.5333333333328483</v>
      </c>
      <c r="Z2101" s="74">
        <f>Table2[[#This Row],[ETA A TIMESLOT]]*24</f>
        <v>84.799999999988358</v>
      </c>
      <c r="AA2101" s="73">
        <f t="shared" si="648"/>
        <v>1.3888888883229811E-2</v>
      </c>
      <c r="AB2101" s="73" t="str">
        <f t="shared" si="649"/>
        <v>SI</v>
      </c>
      <c r="AC2101" s="74">
        <f>Table2[[#This Row],[PUNTUALIDAD (H)]]*24</f>
        <v>0.33333333319751546</v>
      </c>
      <c r="AD2101" s="73">
        <f t="shared" si="650"/>
        <v>3.554166666661331</v>
      </c>
      <c r="AE2101" s="74">
        <f>Table2[[#This Row],[ATA TO UNLOADING]]*24</f>
        <v>85.299999999871943</v>
      </c>
      <c r="AF2101" s="74" t="str">
        <f>IF(Table2[[#This Row],[ATA TO UNLOADING 2]]&lt;=48,"YES","NO")</f>
        <v>NO</v>
      </c>
      <c r="AG2101" s="75">
        <f t="shared" si="651"/>
        <v>0.83333333333575865</v>
      </c>
      <c r="AH2101" s="2" t="s">
        <v>24</v>
      </c>
      <c r="AI2101" s="2" t="str">
        <f t="shared" si="652"/>
        <v>TLLU4683468</v>
      </c>
      <c r="AJ2101" s="76" t="str">
        <f t="shared" si="653"/>
        <v>CTU FLEVOKUST BV</v>
      </c>
      <c r="AK2101" s="77">
        <f>IF($M2101="TRUCK",VLOOKUP($AQ2101,Invoicing!$A$17:$B$49,MATCH($AK$1,Invoicing!$A$17:$B$17,0),FALSE),VLOOKUP($AQ2101,Invoicing!$N$17:$O$21,MATCH($AK$1,Invoicing!$N$17:$O$17,0),FALSE))</f>
        <v>380</v>
      </c>
      <c r="AL2101" s="78" t="e">
        <f>VLOOKUP($E2101,Invoicing!$A$1:$H$8,MATCH(TRACKER!$N2104,Invoicing!$A$1:$H$1,0),FALSE)</f>
        <v>#N/A</v>
      </c>
      <c r="AM2101" s="78">
        <v>35</v>
      </c>
      <c r="AN2101" s="78">
        <f t="shared" si="654"/>
        <v>0</v>
      </c>
      <c r="AO2101" s="2">
        <f t="shared" si="655"/>
        <v>2</v>
      </c>
      <c r="AP2101" s="2" t="str">
        <f t="shared" si="656"/>
        <v>NIGHT</v>
      </c>
      <c r="AQ2101" s="2" t="str">
        <f t="shared" si="657"/>
        <v>CTU FLEVOKUST BVNIGHT</v>
      </c>
      <c r="AR2101" s="71">
        <f t="shared" si="658"/>
        <v>380</v>
      </c>
      <c r="AS2101" s="71">
        <f>VLOOKUP(AJ2101,Invoicing!A:K,10,FALSE)</f>
        <v>0</v>
      </c>
      <c r="AT2101" s="71">
        <f t="shared" si="659"/>
        <v>380</v>
      </c>
    </row>
    <row r="2102" spans="1:47">
      <c r="A2102" s="37" t="s">
        <v>65</v>
      </c>
      <c r="B2102" s="3" t="s">
        <v>38</v>
      </c>
      <c r="C2102" s="11">
        <v>45598.3</v>
      </c>
      <c r="D2102" s="11">
        <v>45598.291666666664</v>
      </c>
      <c r="E2102" s="11" t="s">
        <v>49</v>
      </c>
      <c r="F2102" s="11" t="s">
        <v>40</v>
      </c>
      <c r="G2102" s="3" t="s">
        <v>2279</v>
      </c>
      <c r="H2102" s="3" t="s">
        <v>41</v>
      </c>
      <c r="I2102" s="11">
        <v>45599.708333333336</v>
      </c>
      <c r="J2102" s="12">
        <v>45601.805555555555</v>
      </c>
      <c r="K2102" s="12">
        <v>45601.833333333336</v>
      </c>
      <c r="L2102" s="12">
        <v>45601.8125</v>
      </c>
      <c r="M2102" s="61" t="s">
        <v>12</v>
      </c>
      <c r="N2102" s="3" t="s">
        <v>42</v>
      </c>
      <c r="O2102" s="3">
        <v>1</v>
      </c>
      <c r="P2102" s="1">
        <f t="shared" si="640"/>
        <v>45</v>
      </c>
      <c r="Q2102" s="1">
        <f t="shared" si="641"/>
        <v>11</v>
      </c>
      <c r="R2102" s="72">
        <f t="shared" si="642"/>
        <v>45601.805555555555</v>
      </c>
      <c r="S2102" s="73">
        <f t="shared" si="643"/>
        <v>1.4083333333328483</v>
      </c>
      <c r="T2102" s="74">
        <f>Table2[[#This Row],[ETA A OFRECIMIENTO]]*24</f>
        <v>33.799999999988358</v>
      </c>
      <c r="U2102" s="1" t="str">
        <f t="shared" si="644"/>
        <v>YES</v>
      </c>
      <c r="V2102" s="73">
        <f t="shared" si="645"/>
        <v>2.125</v>
      </c>
      <c r="W2102" s="74">
        <f>Table2[[#This Row],[DEL. AVAILABLE A SLOT]]*24</f>
        <v>51</v>
      </c>
      <c r="X2102" s="1" t="str">
        <f t="shared" si="646"/>
        <v>NO</v>
      </c>
      <c r="Y2102" s="73">
        <f t="shared" si="647"/>
        <v>3.5333333333328483</v>
      </c>
      <c r="Z2102" s="74">
        <f>Table2[[#This Row],[ETA A TIMESLOT]]*24</f>
        <v>84.799999999988358</v>
      </c>
      <c r="AA2102" s="73">
        <f t="shared" si="648"/>
        <v>0</v>
      </c>
      <c r="AB2102" s="73" t="str">
        <f t="shared" si="649"/>
        <v>SI</v>
      </c>
      <c r="AC2102" s="74">
        <f>Table2[[#This Row],[PUNTUALIDAD (H)]]*24</f>
        <v>0</v>
      </c>
      <c r="AD2102" s="73">
        <f t="shared" si="650"/>
        <v>3.5124999999970896</v>
      </c>
      <c r="AE2102" s="74">
        <f>Table2[[#This Row],[ATA TO UNLOADING]]*24</f>
        <v>84.299999999930151</v>
      </c>
      <c r="AF2102" s="74" t="str">
        <f>IF(Table2[[#This Row],[ATA TO UNLOADING 2]]&lt;=48,"YES","NO")</f>
        <v>NO</v>
      </c>
      <c r="AG2102" s="75">
        <f t="shared" si="651"/>
        <v>0.83333333333575865</v>
      </c>
      <c r="AH2102" s="2" t="s">
        <v>24</v>
      </c>
      <c r="AI2102" s="2" t="str">
        <f t="shared" si="652"/>
        <v>HASU4901512</v>
      </c>
      <c r="AJ2102" s="76" t="str">
        <f t="shared" si="653"/>
        <v>CTU FLEVOKUST BV</v>
      </c>
      <c r="AK2102" s="77">
        <f>IF($M2102="TRUCK",VLOOKUP($AQ2102,Invoicing!$A$17:$B$49,MATCH($AK$1,Invoicing!$A$17:$B$17,0),FALSE),VLOOKUP($AQ2102,Invoicing!$N$17:$O$21,MATCH($AK$1,Invoicing!$N$17:$O$17,0),FALSE))</f>
        <v>380</v>
      </c>
      <c r="AL2102" s="78" t="e">
        <f>VLOOKUP($E2102,Invoicing!$A$1:$H$8,MATCH(TRACKER!$N2105,Invoicing!$A$1:$H$1,0),FALSE)</f>
        <v>#N/A</v>
      </c>
      <c r="AM2102" s="78">
        <v>35</v>
      </c>
      <c r="AN2102" s="78">
        <f t="shared" si="654"/>
        <v>35</v>
      </c>
      <c r="AO2102" s="2">
        <f t="shared" si="655"/>
        <v>2</v>
      </c>
      <c r="AP2102" s="2" t="str">
        <f t="shared" si="656"/>
        <v>NIGHT</v>
      </c>
      <c r="AQ2102" s="2" t="str">
        <f t="shared" si="657"/>
        <v>CTU FLEVOKUST BVNIGHT</v>
      </c>
      <c r="AR2102" s="71">
        <f t="shared" si="658"/>
        <v>415</v>
      </c>
      <c r="AS2102" s="71">
        <f>VLOOKUP(AJ2102,Invoicing!A:K,10,FALSE)</f>
        <v>0</v>
      </c>
      <c r="AT2102" s="71">
        <f t="shared" si="659"/>
        <v>415</v>
      </c>
    </row>
    <row r="2103" spans="1:47">
      <c r="A2103" s="37" t="s">
        <v>65</v>
      </c>
      <c r="B2103" s="3" t="s">
        <v>38</v>
      </c>
      <c r="C2103" s="11">
        <v>45598.3</v>
      </c>
      <c r="D2103" s="11">
        <v>45598.291666666664</v>
      </c>
      <c r="E2103" s="11" t="s">
        <v>44</v>
      </c>
      <c r="F2103" s="11" t="s">
        <v>40</v>
      </c>
      <c r="G2103" s="3" t="s">
        <v>2280</v>
      </c>
      <c r="H2103" s="3" t="s">
        <v>41</v>
      </c>
      <c r="I2103" s="11">
        <v>45599.708333333336</v>
      </c>
      <c r="J2103" s="12">
        <v>45601.227083333331</v>
      </c>
      <c r="K2103" s="12">
        <v>45601.166666666664</v>
      </c>
      <c r="L2103" s="12">
        <v>45601.230555555558</v>
      </c>
      <c r="M2103" s="61" t="s">
        <v>115</v>
      </c>
      <c r="N2103" s="3" t="s">
        <v>42</v>
      </c>
      <c r="O2103" s="3">
        <v>0</v>
      </c>
      <c r="P2103" s="1">
        <f t="shared" si="640"/>
        <v>45</v>
      </c>
      <c r="Q2103" s="1">
        <f t="shared" si="641"/>
        <v>11</v>
      </c>
      <c r="R2103" s="72">
        <f t="shared" si="642"/>
        <v>45601.227083333331</v>
      </c>
      <c r="S2103" s="73">
        <f t="shared" si="643"/>
        <v>1.4083333333328483</v>
      </c>
      <c r="T2103" s="74">
        <f>Table2[[#This Row],[ETA A OFRECIMIENTO]]*24</f>
        <v>33.799999999988358</v>
      </c>
      <c r="U2103" s="1" t="str">
        <f t="shared" si="644"/>
        <v>YES</v>
      </c>
      <c r="V2103" s="73">
        <f t="shared" si="645"/>
        <v>1.4583333333284827</v>
      </c>
      <c r="W2103" s="74">
        <f>Table2[[#This Row],[DEL. AVAILABLE A SLOT]]*24</f>
        <v>34.999999999883585</v>
      </c>
      <c r="X2103" s="1" t="str">
        <f t="shared" si="646"/>
        <v>NO</v>
      </c>
      <c r="Y2103" s="73">
        <f t="shared" si="647"/>
        <v>2.866666666661331</v>
      </c>
      <c r="Z2103" s="74">
        <f>Table2[[#This Row],[ETA A TIMESLOT]]*24</f>
        <v>68.799999999871943</v>
      </c>
      <c r="AA2103" s="73">
        <f t="shared" si="648"/>
        <v>6.0416666667151731E-2</v>
      </c>
      <c r="AB2103" s="73" t="str">
        <f t="shared" si="649"/>
        <v>NO</v>
      </c>
      <c r="AC2103" s="74">
        <f>Table2[[#This Row],[PUNTUALIDAD (H)]]*24</f>
        <v>1.4500000000116415</v>
      </c>
      <c r="AD2103" s="73">
        <f t="shared" si="650"/>
        <v>2.9305555555547471</v>
      </c>
      <c r="AE2103" s="74">
        <f>Table2[[#This Row],[ATA TO UNLOADING]]*24</f>
        <v>70.333333333313931</v>
      </c>
      <c r="AF2103" s="74" t="str">
        <f>IF(Table2[[#This Row],[ATA TO UNLOADING 2]]&lt;=48,"YES","NO")</f>
        <v>NO</v>
      </c>
      <c r="AG2103" s="75">
        <f t="shared" si="651"/>
        <v>0.16666666666424135</v>
      </c>
      <c r="AH2103" s="2" t="s">
        <v>24</v>
      </c>
      <c r="AI2103" s="2" t="str">
        <f t="shared" si="652"/>
        <v>MAEU9271968</v>
      </c>
      <c r="AJ2103" s="76" t="str">
        <f t="shared" si="653"/>
        <v>MSI</v>
      </c>
      <c r="AK2103" s="77">
        <f>IF($M2103="TRUCK",VLOOKUP($AQ2103,Invoicing!$A$17:$B$49,MATCH($AK$1,Invoicing!$A$17:$B$17,0),FALSE),VLOOKUP($AQ2103,Invoicing!$N$17:$O$21,MATCH($AK$1,Invoicing!$N$17:$O$17,0),FALSE))</f>
        <v>530</v>
      </c>
      <c r="AL2103" s="78" t="e">
        <f>VLOOKUP($E2103,Invoicing!$A$1:$H$8,MATCH(TRACKER!$N2106,Invoicing!$A$1:$H$1,0),FALSE)</f>
        <v>#N/A</v>
      </c>
      <c r="AM2103" s="78">
        <f>VLOOKUP($E2103,Invoicing!$A$1:$H$8,MATCH(TRACKER!$O$1,Invoicing!$A$1:$H$1,0),FALSE)</f>
        <v>50</v>
      </c>
      <c r="AN2103" s="78">
        <f t="shared" si="654"/>
        <v>0</v>
      </c>
      <c r="AO2103" s="2">
        <f t="shared" si="655"/>
        <v>2</v>
      </c>
      <c r="AP2103" s="2" t="str">
        <f t="shared" si="656"/>
        <v>NIGHT</v>
      </c>
      <c r="AQ2103" s="2" t="str">
        <f t="shared" si="657"/>
        <v>MSINIGHT</v>
      </c>
      <c r="AR2103" s="71">
        <f t="shared" si="658"/>
        <v>530</v>
      </c>
      <c r="AS2103" s="71">
        <f>VLOOKUP(AJ2103,Invoicing!A:K,10,FALSE)</f>
        <v>25</v>
      </c>
      <c r="AT2103" s="71">
        <f t="shared" si="659"/>
        <v>555</v>
      </c>
    </row>
    <row r="2104" spans="1:47">
      <c r="A2104" s="37" t="s">
        <v>65</v>
      </c>
      <c r="B2104" s="3" t="s">
        <v>38</v>
      </c>
      <c r="C2104" s="11">
        <v>45598.3</v>
      </c>
      <c r="D2104" s="11">
        <v>45598.291666666664</v>
      </c>
      <c r="E2104" s="11" t="s">
        <v>49</v>
      </c>
      <c r="F2104" s="11" t="s">
        <v>40</v>
      </c>
      <c r="G2104" s="3" t="s">
        <v>2281</v>
      </c>
      <c r="H2104" s="3" t="s">
        <v>41</v>
      </c>
      <c r="I2104" s="11">
        <v>45599.708333333336</v>
      </c>
      <c r="J2104" s="12">
        <v>45601.708333333336</v>
      </c>
      <c r="K2104" s="12">
        <v>45601.75</v>
      </c>
      <c r="L2104" s="12">
        <v>45601.715277777781</v>
      </c>
      <c r="M2104" s="61" t="s">
        <v>12</v>
      </c>
      <c r="N2104" s="3" t="s">
        <v>42</v>
      </c>
      <c r="O2104" s="3">
        <v>0</v>
      </c>
      <c r="P2104" s="1">
        <f t="shared" si="640"/>
        <v>45</v>
      </c>
      <c r="Q2104" s="1">
        <f t="shared" si="641"/>
        <v>11</v>
      </c>
      <c r="R2104" s="72">
        <f t="shared" si="642"/>
        <v>45601.708333333336</v>
      </c>
      <c r="S2104" s="73">
        <f t="shared" si="643"/>
        <v>1.4083333333328483</v>
      </c>
      <c r="T2104" s="74">
        <f>Table2[[#This Row],[ETA A OFRECIMIENTO]]*24</f>
        <v>33.799999999988358</v>
      </c>
      <c r="U2104" s="1" t="str">
        <f t="shared" si="644"/>
        <v>YES</v>
      </c>
      <c r="V2104" s="73">
        <f t="shared" si="645"/>
        <v>2.0416666666642413</v>
      </c>
      <c r="W2104" s="74">
        <f>Table2[[#This Row],[DEL. AVAILABLE A SLOT]]*24</f>
        <v>48.999999999941792</v>
      </c>
      <c r="X2104" s="1" t="str">
        <f t="shared" si="646"/>
        <v>NO</v>
      </c>
      <c r="Y2104" s="73">
        <f t="shared" si="647"/>
        <v>3.4499999999970896</v>
      </c>
      <c r="Z2104" s="74">
        <f>Table2[[#This Row],[ETA A TIMESLOT]]*24</f>
        <v>82.799999999930151</v>
      </c>
      <c r="AA2104" s="73">
        <f t="shared" si="648"/>
        <v>0</v>
      </c>
      <c r="AB2104" s="73" t="str">
        <f t="shared" si="649"/>
        <v>SI</v>
      </c>
      <c r="AC2104" s="74">
        <f>Table2[[#This Row],[PUNTUALIDAD (H)]]*24</f>
        <v>0</v>
      </c>
      <c r="AD2104" s="73">
        <f t="shared" si="650"/>
        <v>3.4152777777781012</v>
      </c>
      <c r="AE2104" s="74">
        <f>Table2[[#This Row],[ATA TO UNLOADING]]*24</f>
        <v>81.966666666674428</v>
      </c>
      <c r="AF2104" s="74" t="str">
        <f>IF(Table2[[#This Row],[ATA TO UNLOADING 2]]&lt;=48,"YES","NO")</f>
        <v>NO</v>
      </c>
      <c r="AG2104" s="75">
        <f t="shared" si="651"/>
        <v>0.75</v>
      </c>
      <c r="AH2104" s="2" t="s">
        <v>42</v>
      </c>
      <c r="AI2104" s="2" t="str">
        <f t="shared" si="652"/>
        <v>CAAU9146865</v>
      </c>
      <c r="AJ2104" s="76" t="str">
        <f t="shared" si="653"/>
        <v>CTU FLEVOKUST BV</v>
      </c>
      <c r="AK2104" s="77">
        <f>IF($M2104="TRUCK",VLOOKUP($AQ2104,Invoicing!$A$17:$B$49,MATCH($AK$1,Invoicing!$A$17:$B$17,0),FALSE),VLOOKUP($AQ2104,Invoicing!$N$17:$O$21,MATCH($AK$1,Invoicing!$N$17:$O$17,0),FALSE))</f>
        <v>380</v>
      </c>
      <c r="AL2104" s="78" t="e">
        <f>VLOOKUP($E2104,Invoicing!$A$1:$H$8,MATCH(TRACKER!$N2107,Invoicing!$A$1:$H$1,0),FALSE)</f>
        <v>#N/A</v>
      </c>
      <c r="AM2104" s="78">
        <v>35</v>
      </c>
      <c r="AN2104" s="78">
        <f t="shared" si="654"/>
        <v>0</v>
      </c>
      <c r="AO2104" s="2">
        <f t="shared" si="655"/>
        <v>2</v>
      </c>
      <c r="AP2104" s="2" t="str">
        <f t="shared" si="656"/>
        <v>WEEK</v>
      </c>
      <c r="AQ2104" s="2" t="str">
        <f t="shared" si="657"/>
        <v>CTU FLEVOKUST BVWEEK</v>
      </c>
      <c r="AR2104" s="71">
        <f t="shared" si="658"/>
        <v>380</v>
      </c>
      <c r="AS2104" s="71">
        <f>VLOOKUP(AJ2104,Invoicing!A:K,10,FALSE)</f>
        <v>0</v>
      </c>
      <c r="AT2104" s="71">
        <f t="shared" si="659"/>
        <v>380</v>
      </c>
    </row>
    <row r="2105" spans="1:47">
      <c r="A2105" s="37" t="s">
        <v>65</v>
      </c>
      <c r="B2105" s="3" t="s">
        <v>38</v>
      </c>
      <c r="C2105" s="11">
        <v>45598.3</v>
      </c>
      <c r="D2105" s="11">
        <v>45598.291666666664</v>
      </c>
      <c r="E2105" s="11" t="s">
        <v>49</v>
      </c>
      <c r="F2105" s="11" t="s">
        <v>40</v>
      </c>
      <c r="G2105" s="3" t="s">
        <v>2282</v>
      </c>
      <c r="H2105" s="3" t="s">
        <v>41</v>
      </c>
      <c r="I2105" s="11">
        <v>45599.708333333336</v>
      </c>
      <c r="J2105" s="12">
        <v>45601.736805555556</v>
      </c>
      <c r="K2105" s="12">
        <v>45601.75</v>
      </c>
      <c r="L2105" s="12">
        <v>45601.746527777781</v>
      </c>
      <c r="M2105" s="61" t="s">
        <v>12</v>
      </c>
      <c r="N2105" s="3" t="s">
        <v>42</v>
      </c>
      <c r="O2105" s="3">
        <v>0</v>
      </c>
      <c r="P2105" s="1">
        <f t="shared" si="640"/>
        <v>45</v>
      </c>
      <c r="Q2105" s="1">
        <f t="shared" si="641"/>
        <v>11</v>
      </c>
      <c r="R2105" s="72">
        <f t="shared" si="642"/>
        <v>45601.736805555556</v>
      </c>
      <c r="S2105" s="73">
        <f t="shared" si="643"/>
        <v>1.4083333333328483</v>
      </c>
      <c r="T2105" s="74">
        <f>Table2[[#This Row],[ETA A OFRECIMIENTO]]*24</f>
        <v>33.799999999988358</v>
      </c>
      <c r="U2105" s="1" t="str">
        <f t="shared" si="644"/>
        <v>YES</v>
      </c>
      <c r="V2105" s="73">
        <f t="shared" si="645"/>
        <v>2.0416666666642413</v>
      </c>
      <c r="W2105" s="74">
        <f>Table2[[#This Row],[DEL. AVAILABLE A SLOT]]*24</f>
        <v>48.999999999941792</v>
      </c>
      <c r="X2105" s="1" t="str">
        <f t="shared" si="646"/>
        <v>NO</v>
      </c>
      <c r="Y2105" s="73">
        <f t="shared" si="647"/>
        <v>3.4499999999970896</v>
      </c>
      <c r="Z2105" s="74">
        <f>Table2[[#This Row],[ETA A TIMESLOT]]*24</f>
        <v>82.799999999930151</v>
      </c>
      <c r="AA2105" s="73">
        <f t="shared" si="648"/>
        <v>0</v>
      </c>
      <c r="AB2105" s="73" t="str">
        <f t="shared" si="649"/>
        <v>SI</v>
      </c>
      <c r="AC2105" s="74">
        <f>Table2[[#This Row],[PUNTUALIDAD (H)]]*24</f>
        <v>0</v>
      </c>
      <c r="AD2105" s="73">
        <f t="shared" si="650"/>
        <v>3.4465277777781012</v>
      </c>
      <c r="AE2105" s="74">
        <f>Table2[[#This Row],[ATA TO UNLOADING]]*24</f>
        <v>82.716666666674428</v>
      </c>
      <c r="AF2105" s="74" t="str">
        <f>IF(Table2[[#This Row],[ATA TO UNLOADING 2]]&lt;=48,"YES","NO")</f>
        <v>NO</v>
      </c>
      <c r="AG2105" s="75">
        <f t="shared" si="651"/>
        <v>0.75</v>
      </c>
      <c r="AH2105" s="2" t="s">
        <v>42</v>
      </c>
      <c r="AI2105" s="2" t="str">
        <f t="shared" si="652"/>
        <v>UETU5041961</v>
      </c>
      <c r="AJ2105" s="76" t="str">
        <f t="shared" si="653"/>
        <v>CTU FLEVOKUST BV</v>
      </c>
      <c r="AK2105" s="77">
        <f>IF($M2105="TRUCK",VLOOKUP($AQ2105,Invoicing!$A$17:$B$49,MATCH($AK$1,Invoicing!$A$17:$B$17,0),FALSE),VLOOKUP($AQ2105,Invoicing!$N$17:$O$21,MATCH($AK$1,Invoicing!$N$17:$O$17,0),FALSE))</f>
        <v>380</v>
      </c>
      <c r="AL2105" s="78" t="e">
        <f>VLOOKUP($E2105,Invoicing!$A$1:$H$8,MATCH(TRACKER!$N2108,Invoicing!$A$1:$H$1,0),FALSE)</f>
        <v>#N/A</v>
      </c>
      <c r="AM2105" s="78">
        <v>35</v>
      </c>
      <c r="AN2105" s="78">
        <f t="shared" si="654"/>
        <v>0</v>
      </c>
      <c r="AO2105" s="2">
        <f t="shared" si="655"/>
        <v>2</v>
      </c>
      <c r="AP2105" s="2" t="str">
        <f t="shared" si="656"/>
        <v>WEEK</v>
      </c>
      <c r="AQ2105" s="2" t="str">
        <f t="shared" si="657"/>
        <v>CTU FLEVOKUST BVWEEK</v>
      </c>
      <c r="AR2105" s="71">
        <f t="shared" si="658"/>
        <v>380</v>
      </c>
      <c r="AS2105" s="71">
        <f>VLOOKUP(AJ2105,Invoicing!A:K,10,FALSE)</f>
        <v>0</v>
      </c>
      <c r="AT2105" s="71">
        <f t="shared" si="659"/>
        <v>380</v>
      </c>
    </row>
    <row r="2106" spans="1:47">
      <c r="A2106" s="37" t="s">
        <v>65</v>
      </c>
      <c r="B2106" s="3" t="s">
        <v>38</v>
      </c>
      <c r="C2106" s="11">
        <v>45598.3</v>
      </c>
      <c r="D2106" s="11">
        <v>45598.291666666664</v>
      </c>
      <c r="E2106" s="11" t="s">
        <v>49</v>
      </c>
      <c r="F2106" s="11" t="s">
        <v>40</v>
      </c>
      <c r="G2106" s="3" t="s">
        <v>2283</v>
      </c>
      <c r="H2106" s="3" t="s">
        <v>46</v>
      </c>
      <c r="I2106" s="11">
        <v>45599.708333333336</v>
      </c>
      <c r="J2106" s="12">
        <v>45601.709027777775</v>
      </c>
      <c r="K2106" s="12">
        <v>45601.75</v>
      </c>
      <c r="L2106" s="12">
        <v>45601.736111111109</v>
      </c>
      <c r="M2106" s="12" t="s">
        <v>12</v>
      </c>
      <c r="N2106" s="3" t="s">
        <v>42</v>
      </c>
      <c r="O2106" s="3">
        <v>1</v>
      </c>
      <c r="P2106" s="1">
        <f t="shared" si="640"/>
        <v>45</v>
      </c>
      <c r="Q2106" s="1">
        <f t="shared" si="641"/>
        <v>11</v>
      </c>
      <c r="R2106" s="72">
        <f t="shared" si="642"/>
        <v>45601.709027777775</v>
      </c>
      <c r="S2106" s="73">
        <f t="shared" si="643"/>
        <v>1.4083333333328483</v>
      </c>
      <c r="T2106" s="74">
        <f>Table2[[#This Row],[ETA A OFRECIMIENTO]]*24</f>
        <v>33.799999999988358</v>
      </c>
      <c r="U2106" s="1" t="str">
        <f t="shared" si="644"/>
        <v>YES</v>
      </c>
      <c r="V2106" s="73">
        <f t="shared" si="645"/>
        <v>2.0416666666642413</v>
      </c>
      <c r="W2106" s="74">
        <f>Table2[[#This Row],[DEL. AVAILABLE A SLOT]]*24</f>
        <v>48.999999999941792</v>
      </c>
      <c r="X2106" s="1" t="str">
        <f t="shared" si="646"/>
        <v>NO</v>
      </c>
      <c r="Y2106" s="73">
        <f t="shared" si="647"/>
        <v>3.4499999999970896</v>
      </c>
      <c r="Z2106" s="74">
        <f>Table2[[#This Row],[ETA A TIMESLOT]]*24</f>
        <v>82.799999999930151</v>
      </c>
      <c r="AA2106" s="73">
        <f t="shared" si="648"/>
        <v>0</v>
      </c>
      <c r="AB2106" s="73" t="str">
        <f t="shared" si="649"/>
        <v>SI</v>
      </c>
      <c r="AC2106" s="74">
        <f>Table2[[#This Row],[PUNTUALIDAD (H)]]*24</f>
        <v>0</v>
      </c>
      <c r="AD2106" s="73">
        <f t="shared" si="650"/>
        <v>3.4361111111065838</v>
      </c>
      <c r="AE2106" s="74">
        <f>Table2[[#This Row],[ATA TO UNLOADING]]*24</f>
        <v>82.466666666558012</v>
      </c>
      <c r="AF2106" s="74" t="str">
        <f>IF(Table2[[#This Row],[ATA TO UNLOADING 2]]&lt;=48,"YES","NO")</f>
        <v>NO</v>
      </c>
      <c r="AG2106" s="75">
        <f t="shared" si="651"/>
        <v>0.75</v>
      </c>
      <c r="AH2106" s="2" t="s">
        <v>42</v>
      </c>
      <c r="AI2106" s="2" t="str">
        <f t="shared" si="652"/>
        <v>TCNU4740037</v>
      </c>
      <c r="AJ2106" s="76" t="str">
        <f t="shared" si="653"/>
        <v>CTU FLEVOKUST BV</v>
      </c>
      <c r="AK2106" s="77">
        <f>IF($M2106="TRUCK",VLOOKUP($AQ2106,Invoicing!$A$17:$B$49,MATCH($AK$1,Invoicing!$A$17:$B$17,0),FALSE),VLOOKUP($AQ2106,Invoicing!$N$17:$O$21,MATCH($AK$1,Invoicing!$N$17:$O$17,0),FALSE))</f>
        <v>380</v>
      </c>
      <c r="AL2106" s="78" t="e">
        <f>VLOOKUP($E2106,Invoicing!$A$1:$H$8,MATCH(TRACKER!$N2109,Invoicing!$A$1:$H$1,0),FALSE)</f>
        <v>#N/A</v>
      </c>
      <c r="AM2106" s="78">
        <v>35</v>
      </c>
      <c r="AN2106" s="78">
        <f t="shared" si="654"/>
        <v>35</v>
      </c>
      <c r="AO2106" s="2">
        <f t="shared" si="655"/>
        <v>2</v>
      </c>
      <c r="AP2106" s="2" t="str">
        <f t="shared" si="656"/>
        <v>WEEK</v>
      </c>
      <c r="AQ2106" s="2" t="str">
        <f t="shared" si="657"/>
        <v>CTU FLEVOKUST BVWEEK</v>
      </c>
      <c r="AR2106" s="71">
        <f t="shared" si="658"/>
        <v>415</v>
      </c>
      <c r="AS2106" s="71">
        <f>VLOOKUP(AJ2106,Invoicing!A:K,10,FALSE)</f>
        <v>0</v>
      </c>
      <c r="AT2106" s="71">
        <f t="shared" si="659"/>
        <v>615</v>
      </c>
      <c r="AU2106" s="55">
        <v>200</v>
      </c>
    </row>
    <row r="2107" spans="1:47">
      <c r="A2107" s="37" t="s">
        <v>65</v>
      </c>
      <c r="B2107" s="3" t="s">
        <v>38</v>
      </c>
      <c r="C2107" s="11">
        <v>45598.3</v>
      </c>
      <c r="D2107" s="11">
        <v>45598.291666666664</v>
      </c>
      <c r="E2107" s="11" t="s">
        <v>49</v>
      </c>
      <c r="F2107" s="11" t="s">
        <v>40</v>
      </c>
      <c r="G2107" s="3" t="s">
        <v>2284</v>
      </c>
      <c r="H2107" s="3" t="s">
        <v>46</v>
      </c>
      <c r="I2107" s="11">
        <v>45599.708333333336</v>
      </c>
      <c r="J2107" s="12">
        <v>45601.666666666664</v>
      </c>
      <c r="K2107" s="12">
        <v>45601.666666666664</v>
      </c>
      <c r="L2107" s="12">
        <v>45601.680555555555</v>
      </c>
      <c r="M2107" s="61" t="s">
        <v>12</v>
      </c>
      <c r="N2107" s="3" t="s">
        <v>42</v>
      </c>
      <c r="O2107" s="3">
        <v>0</v>
      </c>
      <c r="P2107" s="1">
        <f t="shared" si="640"/>
        <v>45</v>
      </c>
      <c r="Q2107" s="1">
        <f t="shared" si="641"/>
        <v>11</v>
      </c>
      <c r="R2107" s="72">
        <f t="shared" si="642"/>
        <v>45601.666666666664</v>
      </c>
      <c r="S2107" s="73">
        <f t="shared" si="643"/>
        <v>1.4083333333328483</v>
      </c>
      <c r="T2107" s="74">
        <f>Table2[[#This Row],[ETA A OFRECIMIENTO]]*24</f>
        <v>33.799999999988358</v>
      </c>
      <c r="U2107" s="1" t="str">
        <f t="shared" si="644"/>
        <v>YES</v>
      </c>
      <c r="V2107" s="73">
        <f t="shared" si="645"/>
        <v>1.9583333333284827</v>
      </c>
      <c r="W2107" s="74">
        <f>Table2[[#This Row],[DEL. AVAILABLE A SLOT]]*24</f>
        <v>46.999999999883585</v>
      </c>
      <c r="X2107" s="1" t="str">
        <f t="shared" si="646"/>
        <v>NO</v>
      </c>
      <c r="Y2107" s="73">
        <f t="shared" si="647"/>
        <v>3.366666666661331</v>
      </c>
      <c r="Z2107" s="74">
        <f>Table2[[#This Row],[ETA A TIMESLOT]]*24</f>
        <v>80.799999999871943</v>
      </c>
      <c r="AA2107" s="73">
        <f t="shared" si="648"/>
        <v>0</v>
      </c>
      <c r="AB2107" s="73" t="str">
        <f t="shared" si="649"/>
        <v>SI</v>
      </c>
      <c r="AC2107" s="74">
        <f>Table2[[#This Row],[PUNTUALIDAD (H)]]*24</f>
        <v>0</v>
      </c>
      <c r="AD2107" s="73">
        <f t="shared" si="650"/>
        <v>3.3805555555518367</v>
      </c>
      <c r="AE2107" s="74">
        <f>Table2[[#This Row],[ATA TO UNLOADING]]*24</f>
        <v>81.133333333244082</v>
      </c>
      <c r="AF2107" s="74" t="str">
        <f>IF(Table2[[#This Row],[ATA TO UNLOADING 2]]&lt;=48,"YES","NO")</f>
        <v>NO</v>
      </c>
      <c r="AG2107" s="75">
        <f t="shared" si="651"/>
        <v>0.66666666666424135</v>
      </c>
      <c r="AH2107" s="2" t="s">
        <v>42</v>
      </c>
      <c r="AI2107" s="2" t="str">
        <f t="shared" si="652"/>
        <v>MSKU1017786</v>
      </c>
      <c r="AJ2107" s="76" t="str">
        <f t="shared" si="653"/>
        <v>CTU FLEVOKUST BV</v>
      </c>
      <c r="AK2107" s="77">
        <f>IF($M2107="TRUCK",VLOOKUP($AQ2107,Invoicing!$A$17:$B$49,MATCH($AK$1,Invoicing!$A$17:$B$17,0),FALSE),VLOOKUP($AQ2107,Invoicing!$N$17:$O$21,MATCH($AK$1,Invoicing!$N$17:$O$17,0),FALSE))</f>
        <v>380</v>
      </c>
      <c r="AL2107" s="78" t="e">
        <f>VLOOKUP($E2107,Invoicing!$A$1:$H$8,MATCH(TRACKER!$N2110,Invoicing!$A$1:$H$1,0),FALSE)</f>
        <v>#N/A</v>
      </c>
      <c r="AM2107" s="78">
        <v>35</v>
      </c>
      <c r="AN2107" s="78">
        <f t="shared" si="654"/>
        <v>0</v>
      </c>
      <c r="AO2107" s="2">
        <f t="shared" si="655"/>
        <v>2</v>
      </c>
      <c r="AP2107" s="2" t="str">
        <f t="shared" si="656"/>
        <v>WEEK</v>
      </c>
      <c r="AQ2107" s="2" t="str">
        <f t="shared" si="657"/>
        <v>CTU FLEVOKUST BVWEEK</v>
      </c>
      <c r="AR2107" s="71">
        <f t="shared" si="658"/>
        <v>380</v>
      </c>
      <c r="AS2107" s="71">
        <f>VLOOKUP(AJ2107,Invoicing!A:K,10,FALSE)</f>
        <v>0</v>
      </c>
      <c r="AT2107" s="71">
        <f t="shared" si="659"/>
        <v>380</v>
      </c>
    </row>
    <row r="2108" spans="1:47">
      <c r="A2108" s="37" t="s">
        <v>65</v>
      </c>
      <c r="B2108" s="3" t="s">
        <v>38</v>
      </c>
      <c r="C2108" s="11">
        <v>45598.3</v>
      </c>
      <c r="D2108" s="11">
        <v>45598.291666666664</v>
      </c>
      <c r="E2108" s="11" t="s">
        <v>49</v>
      </c>
      <c r="F2108" s="11" t="s">
        <v>40</v>
      </c>
      <c r="G2108" s="3" t="s">
        <v>2285</v>
      </c>
      <c r="H2108" s="3" t="s">
        <v>41</v>
      </c>
      <c r="I2108" s="11">
        <v>45599.708333333336</v>
      </c>
      <c r="J2108" s="12">
        <v>45601.645833333336</v>
      </c>
      <c r="K2108" s="12">
        <v>45601.666666666664</v>
      </c>
      <c r="L2108" s="12">
        <v>45601.652777777781</v>
      </c>
      <c r="M2108" s="61" t="s">
        <v>12</v>
      </c>
      <c r="N2108" s="3" t="s">
        <v>42</v>
      </c>
      <c r="O2108" s="3">
        <v>0</v>
      </c>
      <c r="P2108" s="1">
        <f t="shared" si="640"/>
        <v>45</v>
      </c>
      <c r="Q2108" s="1">
        <f t="shared" si="641"/>
        <v>11</v>
      </c>
      <c r="R2108" s="72">
        <f t="shared" si="642"/>
        <v>45601.645833333336</v>
      </c>
      <c r="S2108" s="73">
        <f t="shared" si="643"/>
        <v>1.4083333333328483</v>
      </c>
      <c r="T2108" s="74">
        <f>Table2[[#This Row],[ETA A OFRECIMIENTO]]*24</f>
        <v>33.799999999988358</v>
      </c>
      <c r="U2108" s="1" t="str">
        <f t="shared" si="644"/>
        <v>YES</v>
      </c>
      <c r="V2108" s="73">
        <f t="shared" si="645"/>
        <v>1.9583333333284827</v>
      </c>
      <c r="W2108" s="74">
        <f>Table2[[#This Row],[DEL. AVAILABLE A SLOT]]*24</f>
        <v>46.999999999883585</v>
      </c>
      <c r="X2108" s="1" t="str">
        <f t="shared" si="646"/>
        <v>NO</v>
      </c>
      <c r="Y2108" s="73">
        <f t="shared" si="647"/>
        <v>3.366666666661331</v>
      </c>
      <c r="Z2108" s="74">
        <f>Table2[[#This Row],[ETA A TIMESLOT]]*24</f>
        <v>80.799999999871943</v>
      </c>
      <c r="AA2108" s="73">
        <f t="shared" si="648"/>
        <v>0</v>
      </c>
      <c r="AB2108" s="73" t="str">
        <f t="shared" si="649"/>
        <v>SI</v>
      </c>
      <c r="AC2108" s="74">
        <f>Table2[[#This Row],[PUNTUALIDAD (H)]]*24</f>
        <v>0</v>
      </c>
      <c r="AD2108" s="73">
        <f t="shared" si="650"/>
        <v>3.3527777777781012</v>
      </c>
      <c r="AE2108" s="74">
        <f>Table2[[#This Row],[ATA TO UNLOADING]]*24</f>
        <v>80.466666666674428</v>
      </c>
      <c r="AF2108" s="74" t="str">
        <f>IF(Table2[[#This Row],[ATA TO UNLOADING 2]]&lt;=48,"YES","NO")</f>
        <v>NO</v>
      </c>
      <c r="AG2108" s="75">
        <f t="shared" si="651"/>
        <v>0.66666666666424135</v>
      </c>
      <c r="AH2108" s="2" t="s">
        <v>42</v>
      </c>
      <c r="AI2108" s="2" t="str">
        <f t="shared" si="652"/>
        <v>MSKU9877721</v>
      </c>
      <c r="AJ2108" s="76" t="str">
        <f t="shared" si="653"/>
        <v>CTU FLEVOKUST BV</v>
      </c>
      <c r="AK2108" s="77">
        <f>IF($M2108="TRUCK",VLOOKUP($AQ2108,Invoicing!$A$17:$B$49,MATCH($AK$1,Invoicing!$A$17:$B$17,0),FALSE),VLOOKUP($AQ2108,Invoicing!$N$17:$O$21,MATCH($AK$1,Invoicing!$N$17:$O$17,0),FALSE))</f>
        <v>380</v>
      </c>
      <c r="AL2108" s="78" t="e">
        <f>VLOOKUP($E2108,Invoicing!$A$1:$H$8,MATCH(TRACKER!$N2111,Invoicing!$A$1:$H$1,0),FALSE)</f>
        <v>#N/A</v>
      </c>
      <c r="AM2108" s="78">
        <v>35</v>
      </c>
      <c r="AN2108" s="78">
        <f t="shared" si="654"/>
        <v>0</v>
      </c>
      <c r="AO2108" s="2">
        <f t="shared" si="655"/>
        <v>2</v>
      </c>
      <c r="AP2108" s="2" t="str">
        <f t="shared" si="656"/>
        <v>WEEK</v>
      </c>
      <c r="AQ2108" s="2" t="str">
        <f t="shared" si="657"/>
        <v>CTU FLEVOKUST BVWEEK</v>
      </c>
      <c r="AR2108" s="71">
        <f t="shared" si="658"/>
        <v>380</v>
      </c>
      <c r="AS2108" s="71">
        <f>VLOOKUP(AJ2108,Invoicing!A:K,10,FALSE)</f>
        <v>0</v>
      </c>
      <c r="AT2108" s="71">
        <f t="shared" si="659"/>
        <v>380</v>
      </c>
    </row>
    <row r="2109" spans="1:47">
      <c r="A2109" s="37" t="s">
        <v>65</v>
      </c>
      <c r="B2109" s="3" t="s">
        <v>38</v>
      </c>
      <c r="C2109" s="11">
        <v>45598.3</v>
      </c>
      <c r="D2109" s="11">
        <v>45598.291666666664</v>
      </c>
      <c r="E2109" s="11" t="s">
        <v>49</v>
      </c>
      <c r="F2109" s="11" t="s">
        <v>40</v>
      </c>
      <c r="G2109" s="3" t="s">
        <v>2286</v>
      </c>
      <c r="H2109" s="3" t="s">
        <v>41</v>
      </c>
      <c r="I2109" s="11">
        <v>45599.708333333336</v>
      </c>
      <c r="J2109" s="12">
        <v>45601.625</v>
      </c>
      <c r="K2109" s="12">
        <v>45601.666666666664</v>
      </c>
      <c r="L2109" s="12">
        <v>45601.628472222219</v>
      </c>
      <c r="M2109" s="61" t="s">
        <v>12</v>
      </c>
      <c r="N2109" s="3" t="s">
        <v>42</v>
      </c>
      <c r="O2109" s="3">
        <v>0</v>
      </c>
      <c r="P2109" s="1">
        <f t="shared" si="640"/>
        <v>45</v>
      </c>
      <c r="Q2109" s="1">
        <f t="shared" si="641"/>
        <v>11</v>
      </c>
      <c r="R2109" s="72">
        <f t="shared" si="642"/>
        <v>45601.625</v>
      </c>
      <c r="S2109" s="73">
        <f t="shared" si="643"/>
        <v>1.4083333333328483</v>
      </c>
      <c r="T2109" s="74">
        <f>Table2[[#This Row],[ETA A OFRECIMIENTO]]*24</f>
        <v>33.799999999988358</v>
      </c>
      <c r="U2109" s="1" t="str">
        <f t="shared" si="644"/>
        <v>YES</v>
      </c>
      <c r="V2109" s="73">
        <f t="shared" si="645"/>
        <v>1.9583333333284827</v>
      </c>
      <c r="W2109" s="74">
        <f>Table2[[#This Row],[DEL. AVAILABLE A SLOT]]*24</f>
        <v>46.999999999883585</v>
      </c>
      <c r="X2109" s="1" t="str">
        <f t="shared" si="646"/>
        <v>NO</v>
      </c>
      <c r="Y2109" s="73">
        <f t="shared" si="647"/>
        <v>3.366666666661331</v>
      </c>
      <c r="Z2109" s="74">
        <f>Table2[[#This Row],[ETA A TIMESLOT]]*24</f>
        <v>80.799999999871943</v>
      </c>
      <c r="AA2109" s="73">
        <f t="shared" si="648"/>
        <v>0</v>
      </c>
      <c r="AB2109" s="73" t="str">
        <f t="shared" si="649"/>
        <v>SI</v>
      </c>
      <c r="AC2109" s="74">
        <f>Table2[[#This Row],[PUNTUALIDAD (H)]]*24</f>
        <v>0</v>
      </c>
      <c r="AD2109" s="73">
        <f t="shared" si="650"/>
        <v>3.3284722222160781</v>
      </c>
      <c r="AE2109" s="74">
        <f>Table2[[#This Row],[ATA TO UNLOADING]]*24</f>
        <v>79.883333333185874</v>
      </c>
      <c r="AF2109" s="74" t="str">
        <f>IF(Table2[[#This Row],[ATA TO UNLOADING 2]]&lt;=48,"YES","NO")</f>
        <v>NO</v>
      </c>
      <c r="AG2109" s="75">
        <f t="shared" si="651"/>
        <v>0.66666666666424135</v>
      </c>
      <c r="AH2109" s="2" t="s">
        <v>42</v>
      </c>
      <c r="AI2109" s="2" t="str">
        <f t="shared" si="652"/>
        <v>MSKU1082903</v>
      </c>
      <c r="AJ2109" s="76" t="str">
        <f t="shared" si="653"/>
        <v>CTU FLEVOKUST BV</v>
      </c>
      <c r="AK2109" s="77">
        <f>IF($M2109="TRUCK",VLOOKUP($AQ2109,Invoicing!$A$17:$B$49,MATCH($AK$1,Invoicing!$A$17:$B$17,0),FALSE),VLOOKUP($AQ2109,Invoicing!$N$17:$O$21,MATCH($AK$1,Invoicing!$N$17:$O$17,0),FALSE))</f>
        <v>380</v>
      </c>
      <c r="AL2109" s="78" t="e">
        <f>VLOOKUP($E2109,Invoicing!$A$1:$H$8,MATCH(TRACKER!$N2112,Invoicing!$A$1:$H$1,0),FALSE)</f>
        <v>#N/A</v>
      </c>
      <c r="AM2109" s="78">
        <v>35</v>
      </c>
      <c r="AN2109" s="78">
        <f t="shared" si="654"/>
        <v>0</v>
      </c>
      <c r="AO2109" s="2">
        <f t="shared" si="655"/>
        <v>2</v>
      </c>
      <c r="AP2109" s="2" t="str">
        <f t="shared" si="656"/>
        <v>WEEK</v>
      </c>
      <c r="AQ2109" s="2" t="str">
        <f t="shared" si="657"/>
        <v>CTU FLEVOKUST BVWEEK</v>
      </c>
      <c r="AR2109" s="71">
        <f t="shared" si="658"/>
        <v>380</v>
      </c>
      <c r="AS2109" s="71">
        <f>VLOOKUP(AJ2109,Invoicing!A:K,10,FALSE)</f>
        <v>0</v>
      </c>
      <c r="AT2109" s="71">
        <f t="shared" si="659"/>
        <v>380</v>
      </c>
    </row>
    <row r="2110" spans="1:47">
      <c r="A2110" s="37" t="s">
        <v>65</v>
      </c>
      <c r="B2110" s="3" t="s">
        <v>38</v>
      </c>
      <c r="C2110" s="11">
        <v>45598.3</v>
      </c>
      <c r="D2110" s="11">
        <v>45598.291666666664</v>
      </c>
      <c r="E2110" s="11" t="s">
        <v>49</v>
      </c>
      <c r="F2110" s="11" t="s">
        <v>40</v>
      </c>
      <c r="G2110" s="3" t="s">
        <v>2287</v>
      </c>
      <c r="H2110" s="3" t="s">
        <v>46</v>
      </c>
      <c r="I2110" s="11">
        <v>45599.708333333336</v>
      </c>
      <c r="J2110" s="12">
        <v>45601.600694444445</v>
      </c>
      <c r="K2110" s="12">
        <v>45601.625</v>
      </c>
      <c r="L2110" s="12">
        <v>45601.600694444445</v>
      </c>
      <c r="M2110" s="61" t="s">
        <v>12</v>
      </c>
      <c r="N2110" s="3" t="s">
        <v>42</v>
      </c>
      <c r="O2110" s="3">
        <v>1</v>
      </c>
      <c r="P2110" s="1">
        <f t="shared" si="640"/>
        <v>45</v>
      </c>
      <c r="Q2110" s="1">
        <f t="shared" si="641"/>
        <v>11</v>
      </c>
      <c r="R2110" s="72">
        <f t="shared" si="642"/>
        <v>45601.600694444445</v>
      </c>
      <c r="S2110" s="73">
        <f t="shared" si="643"/>
        <v>1.4083333333328483</v>
      </c>
      <c r="T2110" s="74">
        <f>Table2[[#This Row],[ETA A OFRECIMIENTO]]*24</f>
        <v>33.799999999988358</v>
      </c>
      <c r="U2110" s="1" t="str">
        <f t="shared" si="644"/>
        <v>YES</v>
      </c>
      <c r="V2110" s="73">
        <f t="shared" si="645"/>
        <v>1.9166666666642413</v>
      </c>
      <c r="W2110" s="74">
        <f>Table2[[#This Row],[DEL. AVAILABLE A SLOT]]*24</f>
        <v>45.999999999941792</v>
      </c>
      <c r="X2110" s="1" t="str">
        <f t="shared" si="646"/>
        <v>NO</v>
      </c>
      <c r="Y2110" s="73">
        <f t="shared" si="647"/>
        <v>3.3249999999970896</v>
      </c>
      <c r="Z2110" s="74">
        <f>Table2[[#This Row],[ETA A TIMESLOT]]*24</f>
        <v>79.799999999930151</v>
      </c>
      <c r="AA2110" s="73">
        <f t="shared" si="648"/>
        <v>0</v>
      </c>
      <c r="AB2110" s="73" t="str">
        <f t="shared" si="649"/>
        <v>SI</v>
      </c>
      <c r="AC2110" s="74">
        <f>Table2[[#This Row],[PUNTUALIDAD (H)]]*24</f>
        <v>0</v>
      </c>
      <c r="AD2110" s="73">
        <f t="shared" si="650"/>
        <v>3.3006944444423425</v>
      </c>
      <c r="AE2110" s="74">
        <f>Table2[[#This Row],[ATA TO UNLOADING]]*24</f>
        <v>79.21666666661622</v>
      </c>
      <c r="AF2110" s="74" t="str">
        <f>IF(Table2[[#This Row],[ATA TO UNLOADING 2]]&lt;=48,"YES","NO")</f>
        <v>NO</v>
      </c>
      <c r="AG2110" s="75">
        <f t="shared" si="651"/>
        <v>0.625</v>
      </c>
      <c r="AH2110" s="2" t="s">
        <v>42</v>
      </c>
      <c r="AI2110" s="2" t="str">
        <f t="shared" si="652"/>
        <v>SUDU8898750</v>
      </c>
      <c r="AJ2110" s="76" t="str">
        <f t="shared" si="653"/>
        <v>CTU FLEVOKUST BV</v>
      </c>
      <c r="AK2110" s="77">
        <f>IF($M2110="TRUCK",VLOOKUP($AQ2110,Invoicing!$A$17:$B$49,MATCH($AK$1,Invoicing!$A$17:$B$17,0),FALSE),VLOOKUP($AQ2110,Invoicing!$N$17:$O$21,MATCH($AK$1,Invoicing!$N$17:$O$17,0),FALSE))</f>
        <v>380</v>
      </c>
      <c r="AL2110" s="78" t="e">
        <f>VLOOKUP($E2110,Invoicing!$A$1:$H$8,MATCH(TRACKER!$N2113,Invoicing!$A$1:$H$1,0),FALSE)</f>
        <v>#N/A</v>
      </c>
      <c r="AM2110" s="78">
        <v>35</v>
      </c>
      <c r="AN2110" s="78">
        <f t="shared" si="654"/>
        <v>35</v>
      </c>
      <c r="AO2110" s="2">
        <f t="shared" si="655"/>
        <v>2</v>
      </c>
      <c r="AP2110" s="2" t="str">
        <f t="shared" si="656"/>
        <v>WEEK</v>
      </c>
      <c r="AQ2110" s="2" t="str">
        <f t="shared" si="657"/>
        <v>CTU FLEVOKUST BVWEEK</v>
      </c>
      <c r="AR2110" s="71">
        <f t="shared" si="658"/>
        <v>415</v>
      </c>
      <c r="AS2110" s="71">
        <f>VLOOKUP(AJ2110,Invoicing!A:K,10,FALSE)</f>
        <v>0</v>
      </c>
      <c r="AT2110" s="71">
        <f t="shared" si="659"/>
        <v>415</v>
      </c>
    </row>
    <row r="2111" spans="1:47">
      <c r="A2111" s="37" t="s">
        <v>65</v>
      </c>
      <c r="B2111" s="3" t="s">
        <v>38</v>
      </c>
      <c r="C2111" s="11">
        <v>45598.3</v>
      </c>
      <c r="D2111" s="11">
        <v>45598.291666666664</v>
      </c>
      <c r="E2111" s="11" t="s">
        <v>49</v>
      </c>
      <c r="F2111" s="11" t="s">
        <v>40</v>
      </c>
      <c r="G2111" s="3" t="s">
        <v>2288</v>
      </c>
      <c r="H2111" s="3" t="s">
        <v>41</v>
      </c>
      <c r="I2111" s="11">
        <v>45599.708333333336</v>
      </c>
      <c r="J2111" s="12">
        <v>45601.552083333336</v>
      </c>
      <c r="K2111" s="12">
        <v>45601.583333333336</v>
      </c>
      <c r="L2111" s="12">
        <v>45601.552083333336</v>
      </c>
      <c r="M2111" s="61" t="s">
        <v>12</v>
      </c>
      <c r="N2111" s="3" t="s">
        <v>42</v>
      </c>
      <c r="O2111" s="3">
        <v>0</v>
      </c>
      <c r="P2111" s="1">
        <f t="shared" si="640"/>
        <v>45</v>
      </c>
      <c r="Q2111" s="1">
        <f t="shared" si="641"/>
        <v>11</v>
      </c>
      <c r="R2111" s="72">
        <f t="shared" si="642"/>
        <v>45601.552083333336</v>
      </c>
      <c r="S2111" s="73">
        <f t="shared" si="643"/>
        <v>1.4083333333328483</v>
      </c>
      <c r="T2111" s="74">
        <f>Table2[[#This Row],[ETA A OFRECIMIENTO]]*24</f>
        <v>33.799999999988358</v>
      </c>
      <c r="U2111" s="1" t="str">
        <f t="shared" si="644"/>
        <v>YES</v>
      </c>
      <c r="V2111" s="73">
        <f t="shared" si="645"/>
        <v>1.875</v>
      </c>
      <c r="W2111" s="74">
        <f>Table2[[#This Row],[DEL. AVAILABLE A SLOT]]*24</f>
        <v>45</v>
      </c>
      <c r="X2111" s="1" t="str">
        <f t="shared" si="646"/>
        <v>NO</v>
      </c>
      <c r="Y2111" s="73">
        <f t="shared" si="647"/>
        <v>3.2833333333328483</v>
      </c>
      <c r="Z2111" s="74">
        <f>Table2[[#This Row],[ETA A TIMESLOT]]*24</f>
        <v>78.799999999988358</v>
      </c>
      <c r="AA2111" s="73">
        <f t="shared" si="648"/>
        <v>0</v>
      </c>
      <c r="AB2111" s="73" t="str">
        <f t="shared" si="649"/>
        <v>SI</v>
      </c>
      <c r="AC2111" s="74">
        <f>Table2[[#This Row],[PUNTUALIDAD (H)]]*24</f>
        <v>0</v>
      </c>
      <c r="AD2111" s="73">
        <f t="shared" si="650"/>
        <v>3.2520833333328483</v>
      </c>
      <c r="AE2111" s="74">
        <f>Table2[[#This Row],[ATA TO UNLOADING]]*24</f>
        <v>78.049999999988358</v>
      </c>
      <c r="AF2111" s="74" t="str">
        <f>IF(Table2[[#This Row],[ATA TO UNLOADING 2]]&lt;=48,"YES","NO")</f>
        <v>NO</v>
      </c>
      <c r="AG2111" s="75">
        <f t="shared" si="651"/>
        <v>0.58333333333575865</v>
      </c>
      <c r="AH2111" s="2" t="s">
        <v>42</v>
      </c>
      <c r="AI2111" s="2" t="str">
        <f t="shared" si="652"/>
        <v>MRSU5286784</v>
      </c>
      <c r="AJ2111" s="76" t="str">
        <f t="shared" si="653"/>
        <v>CTU FLEVOKUST BV</v>
      </c>
      <c r="AK2111" s="77">
        <f>IF($M2111="TRUCK",VLOOKUP($AQ2111,Invoicing!$A$17:$B$49,MATCH($AK$1,Invoicing!$A$17:$B$17,0),FALSE),VLOOKUP($AQ2111,Invoicing!$N$17:$O$21,MATCH($AK$1,Invoicing!$N$17:$O$17,0),FALSE))</f>
        <v>380</v>
      </c>
      <c r="AL2111" s="78" t="e">
        <f>VLOOKUP($E2111,Invoicing!$A$1:$H$8,MATCH(TRACKER!$N2114,Invoicing!$A$1:$H$1,0),FALSE)</f>
        <v>#N/A</v>
      </c>
      <c r="AM2111" s="78">
        <v>35</v>
      </c>
      <c r="AN2111" s="78">
        <f t="shared" si="654"/>
        <v>0</v>
      </c>
      <c r="AO2111" s="2">
        <f t="shared" si="655"/>
        <v>2</v>
      </c>
      <c r="AP2111" s="2" t="str">
        <f t="shared" si="656"/>
        <v>WEEK</v>
      </c>
      <c r="AQ2111" s="2" t="str">
        <f t="shared" si="657"/>
        <v>CTU FLEVOKUST BVWEEK</v>
      </c>
      <c r="AR2111" s="71">
        <f t="shared" si="658"/>
        <v>380</v>
      </c>
      <c r="AS2111" s="71">
        <f>VLOOKUP(AJ2111,Invoicing!A:K,10,FALSE)</f>
        <v>0</v>
      </c>
      <c r="AT2111" s="71">
        <f t="shared" si="659"/>
        <v>380</v>
      </c>
    </row>
    <row r="2112" spans="1:47">
      <c r="A2112" s="37" t="s">
        <v>65</v>
      </c>
      <c r="B2112" s="3" t="s">
        <v>38</v>
      </c>
      <c r="C2112" s="11">
        <v>45598.3</v>
      </c>
      <c r="D2112" s="11">
        <v>45598.291666666664</v>
      </c>
      <c r="E2112" s="11" t="s">
        <v>49</v>
      </c>
      <c r="F2112" s="11" t="s">
        <v>40</v>
      </c>
      <c r="G2112" s="3" t="s">
        <v>2289</v>
      </c>
      <c r="H2112" s="3" t="s">
        <v>41</v>
      </c>
      <c r="I2112" s="11">
        <v>45599.708333333336</v>
      </c>
      <c r="J2112" s="12">
        <v>45601.5625</v>
      </c>
      <c r="K2112" s="12">
        <v>45601.583333333336</v>
      </c>
      <c r="L2112" s="12">
        <v>45601.569444444445</v>
      </c>
      <c r="M2112" s="61" t="s">
        <v>12</v>
      </c>
      <c r="N2112" s="3" t="s">
        <v>42</v>
      </c>
      <c r="O2112" s="3">
        <v>0</v>
      </c>
      <c r="P2112" s="1">
        <f t="shared" si="640"/>
        <v>45</v>
      </c>
      <c r="Q2112" s="1">
        <f t="shared" si="641"/>
        <v>11</v>
      </c>
      <c r="R2112" s="72">
        <f t="shared" si="642"/>
        <v>45601.5625</v>
      </c>
      <c r="S2112" s="73">
        <f t="shared" si="643"/>
        <v>1.4083333333328483</v>
      </c>
      <c r="T2112" s="74">
        <f>Table2[[#This Row],[ETA A OFRECIMIENTO]]*24</f>
        <v>33.799999999988358</v>
      </c>
      <c r="U2112" s="1" t="str">
        <f t="shared" si="644"/>
        <v>YES</v>
      </c>
      <c r="V2112" s="73">
        <f t="shared" si="645"/>
        <v>1.875</v>
      </c>
      <c r="W2112" s="74">
        <f>Table2[[#This Row],[DEL. AVAILABLE A SLOT]]*24</f>
        <v>45</v>
      </c>
      <c r="X2112" s="1" t="str">
        <f t="shared" si="646"/>
        <v>NO</v>
      </c>
      <c r="Y2112" s="73">
        <f t="shared" si="647"/>
        <v>3.2833333333328483</v>
      </c>
      <c r="Z2112" s="74">
        <f>Table2[[#This Row],[ETA A TIMESLOT]]*24</f>
        <v>78.799999999988358</v>
      </c>
      <c r="AA2112" s="73">
        <f t="shared" si="648"/>
        <v>0</v>
      </c>
      <c r="AB2112" s="73" t="str">
        <f t="shared" si="649"/>
        <v>SI</v>
      </c>
      <c r="AC2112" s="74">
        <f>Table2[[#This Row],[PUNTUALIDAD (H)]]*24</f>
        <v>0</v>
      </c>
      <c r="AD2112" s="73">
        <f t="shared" si="650"/>
        <v>3.2694444444423425</v>
      </c>
      <c r="AE2112" s="74">
        <f>Table2[[#This Row],[ATA TO UNLOADING]]*24</f>
        <v>78.46666666661622</v>
      </c>
      <c r="AF2112" s="74" t="str">
        <f>IF(Table2[[#This Row],[ATA TO UNLOADING 2]]&lt;=48,"YES","NO")</f>
        <v>NO</v>
      </c>
      <c r="AG2112" s="75">
        <f t="shared" si="651"/>
        <v>0.58333333333575865</v>
      </c>
      <c r="AH2112" s="2" t="s">
        <v>42</v>
      </c>
      <c r="AI2112" s="2" t="str">
        <f t="shared" si="652"/>
        <v>MRKU3385487</v>
      </c>
      <c r="AJ2112" s="76" t="str">
        <f t="shared" si="653"/>
        <v>CTU FLEVOKUST BV</v>
      </c>
      <c r="AK2112" s="77">
        <f>IF($M2112="TRUCK",VLOOKUP($AQ2112,Invoicing!$A$17:$B$49,MATCH($AK$1,Invoicing!$A$17:$B$17,0),FALSE),VLOOKUP($AQ2112,Invoicing!$N$17:$O$21,MATCH($AK$1,Invoicing!$N$17:$O$17,0),FALSE))</f>
        <v>380</v>
      </c>
      <c r="AL2112" s="78" t="e">
        <f>VLOOKUP($E2112,Invoicing!$A$1:$H$8,MATCH(TRACKER!$N2115,Invoicing!$A$1:$H$1,0),FALSE)</f>
        <v>#N/A</v>
      </c>
      <c r="AM2112" s="78">
        <v>35</v>
      </c>
      <c r="AN2112" s="78">
        <f t="shared" si="654"/>
        <v>0</v>
      </c>
      <c r="AO2112" s="2">
        <f t="shared" si="655"/>
        <v>2</v>
      </c>
      <c r="AP2112" s="2" t="str">
        <f t="shared" si="656"/>
        <v>WEEK</v>
      </c>
      <c r="AQ2112" s="2" t="str">
        <f t="shared" si="657"/>
        <v>CTU FLEVOKUST BVWEEK</v>
      </c>
      <c r="AR2112" s="71">
        <f t="shared" si="658"/>
        <v>380</v>
      </c>
      <c r="AS2112" s="71">
        <f>VLOOKUP(AJ2112,Invoicing!A:K,10,FALSE)</f>
        <v>0</v>
      </c>
      <c r="AT2112" s="71">
        <f t="shared" si="659"/>
        <v>380</v>
      </c>
    </row>
    <row r="2113" spans="1:47">
      <c r="A2113" s="37" t="s">
        <v>65</v>
      </c>
      <c r="B2113" s="3" t="s">
        <v>38</v>
      </c>
      <c r="C2113" s="11">
        <v>45598.3</v>
      </c>
      <c r="D2113" s="11">
        <v>45598.291666666664</v>
      </c>
      <c r="E2113" s="11" t="s">
        <v>49</v>
      </c>
      <c r="F2113" s="11" t="s">
        <v>40</v>
      </c>
      <c r="G2113" s="3" t="s">
        <v>2290</v>
      </c>
      <c r="H2113" s="3" t="s">
        <v>46</v>
      </c>
      <c r="I2113" s="11">
        <v>45599.708333333336</v>
      </c>
      <c r="J2113" s="12">
        <v>45601.5</v>
      </c>
      <c r="K2113" s="12">
        <v>45601.5</v>
      </c>
      <c r="L2113" s="12">
        <v>45601.513888888891</v>
      </c>
      <c r="M2113" s="61" t="s">
        <v>12</v>
      </c>
      <c r="N2113" s="3" t="s">
        <v>42</v>
      </c>
      <c r="O2113" s="3">
        <v>1</v>
      </c>
      <c r="P2113" s="1">
        <f t="shared" si="640"/>
        <v>45</v>
      </c>
      <c r="Q2113" s="1">
        <f t="shared" si="641"/>
        <v>11</v>
      </c>
      <c r="R2113" s="72">
        <f t="shared" si="642"/>
        <v>45601.5</v>
      </c>
      <c r="S2113" s="73">
        <f t="shared" si="643"/>
        <v>1.4083333333328483</v>
      </c>
      <c r="T2113" s="74">
        <f>Table2[[#This Row],[ETA A OFRECIMIENTO]]*24</f>
        <v>33.799999999988358</v>
      </c>
      <c r="U2113" s="1" t="str">
        <f t="shared" si="644"/>
        <v>YES</v>
      </c>
      <c r="V2113" s="73">
        <f t="shared" si="645"/>
        <v>1.7916666666642413</v>
      </c>
      <c r="W2113" s="74">
        <f>Table2[[#This Row],[DEL. AVAILABLE A SLOT]]*24</f>
        <v>42.999999999941792</v>
      </c>
      <c r="X2113" s="1" t="str">
        <f t="shared" si="646"/>
        <v>NO</v>
      </c>
      <c r="Y2113" s="73">
        <f t="shared" si="647"/>
        <v>3.1999999999970896</v>
      </c>
      <c r="Z2113" s="74">
        <f>Table2[[#This Row],[ETA A TIMESLOT]]*24</f>
        <v>76.799999999930151</v>
      </c>
      <c r="AA2113" s="73">
        <f t="shared" si="648"/>
        <v>0</v>
      </c>
      <c r="AB2113" s="73" t="str">
        <f t="shared" si="649"/>
        <v>SI</v>
      </c>
      <c r="AC2113" s="74">
        <f>Table2[[#This Row],[PUNTUALIDAD (H)]]*24</f>
        <v>0</v>
      </c>
      <c r="AD2113" s="73">
        <f t="shared" si="650"/>
        <v>3.2138888888875954</v>
      </c>
      <c r="AE2113" s="74">
        <f>Table2[[#This Row],[ATA TO UNLOADING]]*24</f>
        <v>77.133333333302289</v>
      </c>
      <c r="AF2113" s="74" t="str">
        <f>IF(Table2[[#This Row],[ATA TO UNLOADING 2]]&lt;=48,"YES","NO")</f>
        <v>NO</v>
      </c>
      <c r="AG2113" s="75">
        <f t="shared" si="651"/>
        <v>0.5</v>
      </c>
      <c r="AH2113" s="2" t="s">
        <v>42</v>
      </c>
      <c r="AI2113" s="2" t="str">
        <f t="shared" si="652"/>
        <v>MSKU4664106</v>
      </c>
      <c r="AJ2113" s="76" t="str">
        <f t="shared" si="653"/>
        <v>CTU FLEVOKUST BV</v>
      </c>
      <c r="AK2113" s="77">
        <f>IF($M2113="TRUCK",VLOOKUP($AQ2113,Invoicing!$A$17:$B$49,MATCH($AK$1,Invoicing!$A$17:$B$17,0),FALSE),VLOOKUP($AQ2113,Invoicing!$N$17:$O$21,MATCH($AK$1,Invoicing!$N$17:$O$17,0),FALSE))</f>
        <v>380</v>
      </c>
      <c r="AL2113" s="78" t="e">
        <f>VLOOKUP($E2113,Invoicing!$A$1:$H$8,MATCH(TRACKER!$N2116,Invoicing!$A$1:$H$1,0),FALSE)</f>
        <v>#N/A</v>
      </c>
      <c r="AM2113" s="78">
        <v>35</v>
      </c>
      <c r="AN2113" s="78">
        <f t="shared" si="654"/>
        <v>35</v>
      </c>
      <c r="AO2113" s="2">
        <f t="shared" si="655"/>
        <v>2</v>
      </c>
      <c r="AP2113" s="2" t="str">
        <f t="shared" si="656"/>
        <v>WEEK</v>
      </c>
      <c r="AQ2113" s="2" t="str">
        <f t="shared" si="657"/>
        <v>CTU FLEVOKUST BVWEEK</v>
      </c>
      <c r="AR2113" s="71">
        <f t="shared" si="658"/>
        <v>415</v>
      </c>
      <c r="AS2113" s="71">
        <f>VLOOKUP(AJ2113,Invoicing!A:K,10,FALSE)</f>
        <v>0</v>
      </c>
      <c r="AT2113" s="71">
        <f t="shared" si="659"/>
        <v>415</v>
      </c>
    </row>
    <row r="2114" spans="1:47">
      <c r="A2114" s="37" t="s">
        <v>65</v>
      </c>
      <c r="B2114" s="3" t="s">
        <v>38</v>
      </c>
      <c r="C2114" s="11">
        <v>45598.3</v>
      </c>
      <c r="D2114" s="11">
        <v>45598.291666666664</v>
      </c>
      <c r="E2114" s="11" t="s">
        <v>49</v>
      </c>
      <c r="F2114" s="11" t="s">
        <v>40</v>
      </c>
      <c r="G2114" s="3" t="s">
        <v>2291</v>
      </c>
      <c r="H2114" s="3" t="s">
        <v>41</v>
      </c>
      <c r="I2114" s="11">
        <v>45599.708333333336</v>
      </c>
      <c r="J2114" s="12">
        <v>45601.517361111109</v>
      </c>
      <c r="K2114" s="12">
        <v>45601.5</v>
      </c>
      <c r="L2114" s="12">
        <v>45601.524305555555</v>
      </c>
      <c r="M2114" s="61" t="s">
        <v>12</v>
      </c>
      <c r="N2114" s="3" t="s">
        <v>42</v>
      </c>
      <c r="O2114" s="3">
        <v>1</v>
      </c>
      <c r="P2114" s="1">
        <f t="shared" ref="P2114:P2177" si="660">IF(K2114="","",WEEKNUM(R2114,2))</f>
        <v>45</v>
      </c>
      <c r="Q2114" s="1">
        <f t="shared" ref="Q2114:Q2177" si="661">IF(K2114="","",MONTH(R2114))</f>
        <v>11</v>
      </c>
      <c r="R2114" s="72">
        <f t="shared" ref="R2114:R2177" si="662">IF(ISBLANK(J2114),IF(ISBLANK(L2114),"00:00",L2114),J2114)</f>
        <v>45601.517361111109</v>
      </c>
      <c r="S2114" s="73">
        <f t="shared" ref="S2114:S2177" si="663">(I2114-C2114)</f>
        <v>1.4083333333328483</v>
      </c>
      <c r="T2114" s="74">
        <f>Table2[[#This Row],[ETA A OFRECIMIENTO]]*24</f>
        <v>33.799999999988358</v>
      </c>
      <c r="U2114" s="1" t="str">
        <f t="shared" ref="U2114:U2177" si="664">IF(S2114="","",IF(S2114&lt;=2,"YES","NO"))</f>
        <v>YES</v>
      </c>
      <c r="V2114" s="73">
        <f t="shared" ref="V2114:V2177" si="665">(K2114-I2114)</f>
        <v>1.7916666666642413</v>
      </c>
      <c r="W2114" s="74">
        <f>Table2[[#This Row],[DEL. AVAILABLE A SLOT]]*24</f>
        <v>42.999999999941792</v>
      </c>
      <c r="X2114" s="1" t="str">
        <f t="shared" ref="X2114:X2177" si="666">IF(V2114="","",IF(V2114&lt;=1,"SI","NO"))</f>
        <v>NO</v>
      </c>
      <c r="Y2114" s="73">
        <f t="shared" ref="Y2114:Y2177" si="667">(K2114-C2114)</f>
        <v>3.1999999999970896</v>
      </c>
      <c r="Z2114" s="74">
        <f>Table2[[#This Row],[ETA A TIMESLOT]]*24</f>
        <v>76.799999999930151</v>
      </c>
      <c r="AA2114" s="73">
        <f t="shared" ref="AA2114:AA2177" si="668">IF(R2114&lt; K2114, TIME(0,0,0), R2114-K2114)</f>
        <v>1.7361111109494232E-2</v>
      </c>
      <c r="AB2114" s="73" t="str">
        <f t="shared" ref="AB2114:AB2177" si="669">IF(AA2114&gt;TIME(0,45,0),"NO","SI")</f>
        <v>SI</v>
      </c>
      <c r="AC2114" s="74">
        <f>Table2[[#This Row],[PUNTUALIDAD (H)]]*24</f>
        <v>0.41666666662786156</v>
      </c>
      <c r="AD2114" s="73">
        <f t="shared" ref="AD2114:AD2177" si="670">(L2114-C2114)</f>
        <v>3.2243055555518367</v>
      </c>
      <c r="AE2114" s="74">
        <f>Table2[[#This Row],[ATA TO UNLOADING]]*24</f>
        <v>77.383333333244082</v>
      </c>
      <c r="AF2114" s="74" t="str">
        <f>IF(Table2[[#This Row],[ATA TO UNLOADING 2]]&lt;=48,"YES","NO")</f>
        <v>NO</v>
      </c>
      <c r="AG2114" s="75">
        <f t="shared" ref="AG2114:AG2177" si="671">MOD(K2114,1)</f>
        <v>0.5</v>
      </c>
      <c r="AH2114" s="2" t="s">
        <v>42</v>
      </c>
      <c r="AI2114" s="2" t="str">
        <f t="shared" ref="AI2114:AI2177" si="672">G2114</f>
        <v>MSKU0779961</v>
      </c>
      <c r="AJ2114" s="76" t="str">
        <f t="shared" ref="AJ2114:AJ2177" si="673">E2114</f>
        <v>CTU FLEVOKUST BV</v>
      </c>
      <c r="AK2114" s="77">
        <f>IF($M2114="TRUCK",VLOOKUP($AQ2114,Invoicing!$A$17:$B$49,MATCH($AK$1,Invoicing!$A$17:$B$17,0),FALSE),VLOOKUP($AQ2114,Invoicing!$N$17:$O$21,MATCH($AK$1,Invoicing!$N$17:$O$17,0),FALSE))</f>
        <v>380</v>
      </c>
      <c r="AL2114" s="78" t="e">
        <f>VLOOKUP($E2114,Invoicing!$A$1:$H$8,MATCH(TRACKER!$N2117,Invoicing!$A$1:$H$1,0),FALSE)</f>
        <v>#N/A</v>
      </c>
      <c r="AM2114" s="78">
        <v>35</v>
      </c>
      <c r="AN2114" s="78">
        <f t="shared" ref="AN2114:AN2177" si="674">IF($O2114&lt;&gt;0,$O2114*$AM2114,0)</f>
        <v>35</v>
      </c>
      <c r="AO2114" s="2">
        <f t="shared" ref="AO2114:AO2177" si="675">WEEKDAY(K2114,2)</f>
        <v>2</v>
      </c>
      <c r="AP2114" s="2" t="str">
        <f t="shared" ref="AP2114:AP2177" si="676">IF(AH2114="NIGHT","NIGHT",IF(AO2114&lt;=5,"WEEK",IF(AO2114=7,"SUNDAY",IF(AO2114=6,"SATURDAY","SUNDAY"))))</f>
        <v>WEEK</v>
      </c>
      <c r="AQ2114" s="2" t="str">
        <f t="shared" ref="AQ2114:AQ2177" si="677">AJ2114&amp;AP2114</f>
        <v>CTU FLEVOKUST BVWEEK</v>
      </c>
      <c r="AR2114" s="71">
        <f t="shared" ref="AR2114:AR2177" si="678">IF(ISNA(AL2114),AK2114+AN2114,SUM($AK2114,$AN2114,IFERROR($AL2114,"0")))</f>
        <v>415</v>
      </c>
      <c r="AS2114" s="71">
        <f>VLOOKUP(AJ2114,Invoicing!A:K,10,FALSE)</f>
        <v>0</v>
      </c>
      <c r="AT2114" s="71">
        <f t="shared" ref="AT2114:AT2177" si="679">AR2114+AS2114+AU2114</f>
        <v>415</v>
      </c>
    </row>
    <row r="2115" spans="1:47">
      <c r="A2115" s="37" t="s">
        <v>65</v>
      </c>
      <c r="B2115" s="3" t="s">
        <v>38</v>
      </c>
      <c r="C2115" s="11">
        <v>45598.3</v>
      </c>
      <c r="D2115" s="11">
        <v>45598.291666666664</v>
      </c>
      <c r="E2115" s="11" t="s">
        <v>49</v>
      </c>
      <c r="F2115" s="11" t="s">
        <v>40</v>
      </c>
      <c r="G2115" s="3" t="s">
        <v>2292</v>
      </c>
      <c r="H2115" s="3" t="s">
        <v>41</v>
      </c>
      <c r="I2115" s="11">
        <v>45599.708333333336</v>
      </c>
      <c r="J2115" s="12">
        <v>45601.481944444444</v>
      </c>
      <c r="K2115" s="12">
        <v>45601.5</v>
      </c>
      <c r="L2115" s="12">
        <v>45601.5</v>
      </c>
      <c r="M2115" s="61" t="s">
        <v>12</v>
      </c>
      <c r="N2115" s="3" t="s">
        <v>42</v>
      </c>
      <c r="O2115" s="3">
        <v>0</v>
      </c>
      <c r="P2115" s="1">
        <f t="shared" si="660"/>
        <v>45</v>
      </c>
      <c r="Q2115" s="1">
        <f t="shared" si="661"/>
        <v>11</v>
      </c>
      <c r="R2115" s="72">
        <f t="shared" si="662"/>
        <v>45601.481944444444</v>
      </c>
      <c r="S2115" s="73">
        <f t="shared" si="663"/>
        <v>1.4083333333328483</v>
      </c>
      <c r="T2115" s="74">
        <f>Table2[[#This Row],[ETA A OFRECIMIENTO]]*24</f>
        <v>33.799999999988358</v>
      </c>
      <c r="U2115" s="1" t="str">
        <f t="shared" si="664"/>
        <v>YES</v>
      </c>
      <c r="V2115" s="73">
        <f t="shared" si="665"/>
        <v>1.7916666666642413</v>
      </c>
      <c r="W2115" s="74">
        <f>Table2[[#This Row],[DEL. AVAILABLE A SLOT]]*24</f>
        <v>42.999999999941792</v>
      </c>
      <c r="X2115" s="1" t="str">
        <f t="shared" si="666"/>
        <v>NO</v>
      </c>
      <c r="Y2115" s="73">
        <f t="shared" si="667"/>
        <v>3.1999999999970896</v>
      </c>
      <c r="Z2115" s="74">
        <f>Table2[[#This Row],[ETA A TIMESLOT]]*24</f>
        <v>76.799999999930151</v>
      </c>
      <c r="AA2115" s="73">
        <f t="shared" si="668"/>
        <v>0</v>
      </c>
      <c r="AB2115" s="73" t="str">
        <f t="shared" si="669"/>
        <v>SI</v>
      </c>
      <c r="AC2115" s="74">
        <f>Table2[[#This Row],[PUNTUALIDAD (H)]]*24</f>
        <v>0</v>
      </c>
      <c r="AD2115" s="73">
        <f t="shared" si="670"/>
        <v>3.1999999999970896</v>
      </c>
      <c r="AE2115" s="74">
        <f>Table2[[#This Row],[ATA TO UNLOADING]]*24</f>
        <v>76.799999999930151</v>
      </c>
      <c r="AF2115" s="74" t="str">
        <f>IF(Table2[[#This Row],[ATA TO UNLOADING 2]]&lt;=48,"YES","NO")</f>
        <v>NO</v>
      </c>
      <c r="AG2115" s="75">
        <f t="shared" si="671"/>
        <v>0.5</v>
      </c>
      <c r="AH2115" s="2" t="s">
        <v>42</v>
      </c>
      <c r="AI2115" s="2" t="str">
        <f t="shared" si="672"/>
        <v>MSKU1441536</v>
      </c>
      <c r="AJ2115" s="76" t="str">
        <f t="shared" si="673"/>
        <v>CTU FLEVOKUST BV</v>
      </c>
      <c r="AK2115" s="77">
        <f>IF($M2115="TRUCK",VLOOKUP($AQ2115,Invoicing!$A$17:$B$49,MATCH($AK$1,Invoicing!$A$17:$B$17,0),FALSE),VLOOKUP($AQ2115,Invoicing!$N$17:$O$21,MATCH($AK$1,Invoicing!$N$17:$O$17,0),FALSE))</f>
        <v>380</v>
      </c>
      <c r="AL2115" s="78" t="e">
        <f>VLOOKUP($E2115,Invoicing!$A$1:$H$8,MATCH(TRACKER!$N2118,Invoicing!$A$1:$H$1,0),FALSE)</f>
        <v>#N/A</v>
      </c>
      <c r="AM2115" s="78">
        <v>35</v>
      </c>
      <c r="AN2115" s="78">
        <f t="shared" si="674"/>
        <v>0</v>
      </c>
      <c r="AO2115" s="2">
        <f t="shared" si="675"/>
        <v>2</v>
      </c>
      <c r="AP2115" s="2" t="str">
        <f t="shared" si="676"/>
        <v>WEEK</v>
      </c>
      <c r="AQ2115" s="2" t="str">
        <f t="shared" si="677"/>
        <v>CTU FLEVOKUST BVWEEK</v>
      </c>
      <c r="AR2115" s="71">
        <f t="shared" si="678"/>
        <v>380</v>
      </c>
      <c r="AS2115" s="71">
        <f>VLOOKUP(AJ2115,Invoicing!A:K,10,FALSE)</f>
        <v>0</v>
      </c>
      <c r="AT2115" s="71">
        <f t="shared" si="679"/>
        <v>480</v>
      </c>
      <c r="AU2115" s="55">
        <v>100</v>
      </c>
    </row>
    <row r="2116" spans="1:47">
      <c r="A2116" s="37" t="s">
        <v>65</v>
      </c>
      <c r="B2116" s="3" t="s">
        <v>38</v>
      </c>
      <c r="C2116" s="11">
        <v>45598.3</v>
      </c>
      <c r="D2116" s="11">
        <v>45598.291666666664</v>
      </c>
      <c r="E2116" s="11" t="s">
        <v>49</v>
      </c>
      <c r="F2116" s="11" t="s">
        <v>40</v>
      </c>
      <c r="G2116" s="3" t="s">
        <v>2293</v>
      </c>
      <c r="H2116" s="3" t="s">
        <v>46</v>
      </c>
      <c r="I2116" s="11">
        <v>45599.708333333336</v>
      </c>
      <c r="J2116" s="12">
        <v>45599.738888888889</v>
      </c>
      <c r="K2116" s="12">
        <v>45599.770833333336</v>
      </c>
      <c r="L2116" s="12">
        <v>45599.767361111109</v>
      </c>
      <c r="M2116" s="61" t="s">
        <v>115</v>
      </c>
      <c r="N2116" s="3" t="s">
        <v>42</v>
      </c>
      <c r="O2116" s="3">
        <v>1</v>
      </c>
      <c r="P2116" s="1">
        <f t="shared" si="660"/>
        <v>44</v>
      </c>
      <c r="Q2116" s="1">
        <f t="shared" si="661"/>
        <v>11</v>
      </c>
      <c r="R2116" s="72">
        <f t="shared" si="662"/>
        <v>45599.738888888889</v>
      </c>
      <c r="S2116" s="73">
        <f t="shared" si="663"/>
        <v>1.4083333333328483</v>
      </c>
      <c r="T2116" s="74">
        <f>Table2[[#This Row],[ETA A OFRECIMIENTO]]*24</f>
        <v>33.799999999988358</v>
      </c>
      <c r="U2116" s="1" t="str">
        <f t="shared" si="664"/>
        <v>YES</v>
      </c>
      <c r="V2116" s="73">
        <f t="shared" si="665"/>
        <v>6.25E-2</v>
      </c>
      <c r="W2116" s="74">
        <f>Table2[[#This Row],[DEL. AVAILABLE A SLOT]]*24</f>
        <v>1.5</v>
      </c>
      <c r="X2116" s="1" t="str">
        <f t="shared" si="666"/>
        <v>SI</v>
      </c>
      <c r="Y2116" s="73">
        <f t="shared" si="667"/>
        <v>1.4708333333328483</v>
      </c>
      <c r="Z2116" s="74">
        <f>Table2[[#This Row],[ETA A TIMESLOT]]*24</f>
        <v>35.299999999988358</v>
      </c>
      <c r="AA2116" s="73">
        <f t="shared" si="668"/>
        <v>0</v>
      </c>
      <c r="AB2116" s="73" t="str">
        <f t="shared" si="669"/>
        <v>SI</v>
      </c>
      <c r="AC2116" s="74">
        <f>Table2[[#This Row],[PUNTUALIDAD (H)]]*24</f>
        <v>0</v>
      </c>
      <c r="AD2116" s="73">
        <f t="shared" si="670"/>
        <v>1.4673611111065838</v>
      </c>
      <c r="AE2116" s="74">
        <f>Table2[[#This Row],[ATA TO UNLOADING]]*24</f>
        <v>35.216666666558012</v>
      </c>
      <c r="AF2116" s="74" t="str">
        <f>IF(Table2[[#This Row],[ATA TO UNLOADING 2]]&lt;=48,"YES","NO")</f>
        <v>YES</v>
      </c>
      <c r="AG2116" s="75">
        <f t="shared" si="671"/>
        <v>0.77083333333575865</v>
      </c>
      <c r="AH2116" s="2" t="s">
        <v>42</v>
      </c>
      <c r="AI2116" s="2" t="str">
        <f t="shared" si="672"/>
        <v>MRKU2875622</v>
      </c>
      <c r="AJ2116" s="76" t="str">
        <f t="shared" si="673"/>
        <v>CTU FLEVOKUST BV</v>
      </c>
      <c r="AK2116" s="77">
        <f>IF($M2116="TRUCK",VLOOKUP($AQ2116,Invoicing!$A$17:$B$49,MATCH($AK$1,Invoicing!$A$17:$B$17,0),FALSE),VLOOKUP($AQ2116,Invoicing!$N$17:$O$21,MATCH($AK$1,Invoicing!$N$17:$O$17,0),FALSE))</f>
        <v>775</v>
      </c>
      <c r="AL2116" s="78" t="e">
        <f>VLOOKUP($E2116,Invoicing!$A$1:$H$8,MATCH(TRACKER!$N2119,Invoicing!$A$1:$H$1,0),FALSE)</f>
        <v>#N/A</v>
      </c>
      <c r="AM2116" s="78">
        <v>35</v>
      </c>
      <c r="AN2116" s="78">
        <f t="shared" si="674"/>
        <v>35</v>
      </c>
      <c r="AO2116" s="2">
        <f t="shared" si="675"/>
        <v>7</v>
      </c>
      <c r="AP2116" s="2" t="str">
        <f t="shared" si="676"/>
        <v>SUNDAY</v>
      </c>
      <c r="AQ2116" s="2" t="str">
        <f t="shared" si="677"/>
        <v>CTU FLEVOKUST BVSUNDAY</v>
      </c>
      <c r="AR2116" s="71">
        <f t="shared" si="678"/>
        <v>810</v>
      </c>
      <c r="AS2116" s="71">
        <f>VLOOKUP(AJ2116,Invoicing!A:K,10,FALSE)</f>
        <v>0</v>
      </c>
      <c r="AT2116" s="71">
        <f t="shared" si="679"/>
        <v>810</v>
      </c>
    </row>
    <row r="2117" spans="1:47">
      <c r="A2117" s="37" t="s">
        <v>65</v>
      </c>
      <c r="B2117" s="3" t="s">
        <v>38</v>
      </c>
      <c r="C2117" s="11">
        <v>45598.3</v>
      </c>
      <c r="D2117" s="11">
        <v>45598.291666666664</v>
      </c>
      <c r="E2117" s="11" t="s">
        <v>43</v>
      </c>
      <c r="F2117" s="11" t="s">
        <v>40</v>
      </c>
      <c r="G2117" s="3" t="s">
        <v>2294</v>
      </c>
      <c r="H2117" s="3" t="s">
        <v>41</v>
      </c>
      <c r="I2117" s="11">
        <v>45599.708333333336</v>
      </c>
      <c r="J2117" s="12">
        <v>45600.625</v>
      </c>
      <c r="K2117" s="12">
        <v>45600.666666666664</v>
      </c>
      <c r="L2117" s="12">
        <v>45600.631944444445</v>
      </c>
      <c r="M2117" s="61" t="s">
        <v>115</v>
      </c>
      <c r="N2117" s="3" t="s">
        <v>42</v>
      </c>
      <c r="O2117" s="3">
        <v>0</v>
      </c>
      <c r="P2117" s="1">
        <f t="shared" si="660"/>
        <v>45</v>
      </c>
      <c r="Q2117" s="1">
        <f t="shared" si="661"/>
        <v>11</v>
      </c>
      <c r="R2117" s="72">
        <f t="shared" si="662"/>
        <v>45600.625</v>
      </c>
      <c r="S2117" s="73">
        <f t="shared" si="663"/>
        <v>1.4083333333328483</v>
      </c>
      <c r="T2117" s="74">
        <f>Table2[[#This Row],[ETA A OFRECIMIENTO]]*24</f>
        <v>33.799999999988358</v>
      </c>
      <c r="U2117" s="1" t="str">
        <f t="shared" si="664"/>
        <v>YES</v>
      </c>
      <c r="V2117" s="73">
        <f t="shared" si="665"/>
        <v>0.95833333332848269</v>
      </c>
      <c r="W2117" s="74">
        <f>Table2[[#This Row],[DEL. AVAILABLE A SLOT]]*24</f>
        <v>22.999999999883585</v>
      </c>
      <c r="X2117" s="1" t="str">
        <f t="shared" si="666"/>
        <v>SI</v>
      </c>
      <c r="Y2117" s="73">
        <f t="shared" si="667"/>
        <v>2.366666666661331</v>
      </c>
      <c r="Z2117" s="74">
        <f>Table2[[#This Row],[ETA A TIMESLOT]]*24</f>
        <v>56.799999999871943</v>
      </c>
      <c r="AA2117" s="73">
        <f t="shared" si="668"/>
        <v>0</v>
      </c>
      <c r="AB2117" s="73" t="str">
        <f t="shared" si="669"/>
        <v>SI</v>
      </c>
      <c r="AC2117" s="74">
        <f>Table2[[#This Row],[PUNTUALIDAD (H)]]*24</f>
        <v>0</v>
      </c>
      <c r="AD2117" s="73">
        <f t="shared" si="670"/>
        <v>2.3319444444423425</v>
      </c>
      <c r="AE2117" s="74">
        <f>Table2[[#This Row],[ATA TO UNLOADING]]*24</f>
        <v>55.96666666661622</v>
      </c>
      <c r="AF2117" s="74" t="str">
        <f>IF(Table2[[#This Row],[ATA TO UNLOADING 2]]&lt;=48,"YES","NO")</f>
        <v>NO</v>
      </c>
      <c r="AG2117" s="75">
        <f t="shared" si="671"/>
        <v>0.66666666666424135</v>
      </c>
      <c r="AH2117" s="2" t="s">
        <v>42</v>
      </c>
      <c r="AI2117" s="2" t="str">
        <f t="shared" si="672"/>
        <v>MRKU3813292</v>
      </c>
      <c r="AJ2117" s="76" t="str">
        <f t="shared" si="673"/>
        <v>LOGIX</v>
      </c>
      <c r="AK2117" s="77">
        <f>IF($M2117="TRUCK",VLOOKUP($AQ2117,Invoicing!$A$17:$B$49,MATCH($AK$1,Invoicing!$A$17:$B$17,0),FALSE),VLOOKUP($AQ2117,Invoicing!$N$17:$O$21,MATCH($AK$1,Invoicing!$N$17:$O$17,0),FALSE))</f>
        <v>530</v>
      </c>
      <c r="AL2117" s="78" t="e">
        <f>VLOOKUP($E2117,Invoicing!$A$1:$H$8,MATCH(TRACKER!$N2120,Invoicing!$A$1:$H$1,0),FALSE)</f>
        <v>#N/A</v>
      </c>
      <c r="AM2117" s="78">
        <f>VLOOKUP($E2117,Invoicing!$A$1:$H$8,MATCH(TRACKER!$O$1,Invoicing!$A$1:$H$1,0),FALSE)</f>
        <v>50</v>
      </c>
      <c r="AN2117" s="78">
        <f t="shared" si="674"/>
        <v>0</v>
      </c>
      <c r="AO2117" s="2">
        <f t="shared" si="675"/>
        <v>1</v>
      </c>
      <c r="AP2117" s="2" t="str">
        <f t="shared" si="676"/>
        <v>WEEK</v>
      </c>
      <c r="AQ2117" s="2" t="str">
        <f t="shared" si="677"/>
        <v>LOGIXWEEK</v>
      </c>
      <c r="AR2117" s="71">
        <f t="shared" si="678"/>
        <v>530</v>
      </c>
      <c r="AS2117" s="71">
        <f>VLOOKUP(AJ2117,Invoicing!A:K,10,FALSE)</f>
        <v>25</v>
      </c>
      <c r="AT2117" s="71">
        <f t="shared" si="679"/>
        <v>555</v>
      </c>
    </row>
    <row r="2118" spans="1:47">
      <c r="A2118" s="37" t="s">
        <v>65</v>
      </c>
      <c r="B2118" s="3" t="s">
        <v>38</v>
      </c>
      <c r="C2118" s="11">
        <v>45598.3</v>
      </c>
      <c r="D2118" s="11">
        <v>45598.291666666664</v>
      </c>
      <c r="E2118" s="11" t="s">
        <v>45</v>
      </c>
      <c r="F2118" s="11" t="s">
        <v>40</v>
      </c>
      <c r="G2118" s="3" t="s">
        <v>2295</v>
      </c>
      <c r="H2118" s="3" t="s">
        <v>46</v>
      </c>
      <c r="I2118" s="11">
        <v>45599.708333333336</v>
      </c>
      <c r="J2118" s="12">
        <v>45599.826388888891</v>
      </c>
      <c r="K2118" s="12">
        <v>45599.833333333336</v>
      </c>
      <c r="L2118" s="12">
        <v>45599.826388888891</v>
      </c>
      <c r="M2118" s="61" t="s">
        <v>115</v>
      </c>
      <c r="N2118" s="3" t="s">
        <v>42</v>
      </c>
      <c r="O2118" s="3">
        <v>0</v>
      </c>
      <c r="P2118" s="1">
        <f t="shared" si="660"/>
        <v>44</v>
      </c>
      <c r="Q2118" s="1">
        <f t="shared" si="661"/>
        <v>11</v>
      </c>
      <c r="R2118" s="72">
        <f t="shared" si="662"/>
        <v>45599.826388888891</v>
      </c>
      <c r="S2118" s="73">
        <f t="shared" si="663"/>
        <v>1.4083333333328483</v>
      </c>
      <c r="T2118" s="74">
        <f>Table2[[#This Row],[ETA A OFRECIMIENTO]]*24</f>
        <v>33.799999999988358</v>
      </c>
      <c r="U2118" s="1" t="str">
        <f t="shared" si="664"/>
        <v>YES</v>
      </c>
      <c r="V2118" s="73">
        <f t="shared" si="665"/>
        <v>0.125</v>
      </c>
      <c r="W2118" s="74">
        <f>Table2[[#This Row],[DEL. AVAILABLE A SLOT]]*24</f>
        <v>3</v>
      </c>
      <c r="X2118" s="1" t="str">
        <f t="shared" si="666"/>
        <v>SI</v>
      </c>
      <c r="Y2118" s="73">
        <f t="shared" si="667"/>
        <v>1.5333333333328483</v>
      </c>
      <c r="Z2118" s="74">
        <f>Table2[[#This Row],[ETA A TIMESLOT]]*24</f>
        <v>36.799999999988358</v>
      </c>
      <c r="AA2118" s="73">
        <f t="shared" si="668"/>
        <v>0</v>
      </c>
      <c r="AB2118" s="73" t="str">
        <f t="shared" si="669"/>
        <v>SI</v>
      </c>
      <c r="AC2118" s="74">
        <f>Table2[[#This Row],[PUNTUALIDAD (H)]]*24</f>
        <v>0</v>
      </c>
      <c r="AD2118" s="73">
        <f t="shared" si="670"/>
        <v>1.5263888888875954</v>
      </c>
      <c r="AE2118" s="74">
        <f>Table2[[#This Row],[ATA TO UNLOADING]]*24</f>
        <v>36.633333333302289</v>
      </c>
      <c r="AF2118" s="74" t="str">
        <f>IF(Table2[[#This Row],[ATA TO UNLOADING 2]]&lt;=48,"YES","NO")</f>
        <v>YES</v>
      </c>
      <c r="AG2118" s="75">
        <f t="shared" si="671"/>
        <v>0.83333333333575865</v>
      </c>
      <c r="AH2118" s="2" t="s">
        <v>24</v>
      </c>
      <c r="AI2118" s="2" t="str">
        <f t="shared" si="672"/>
        <v>MRKU3927485</v>
      </c>
      <c r="AJ2118" s="76" t="str">
        <f t="shared" si="673"/>
        <v>OM TRANSPORT</v>
      </c>
      <c r="AK2118" s="77">
        <f>IF($M2118="TRUCK",VLOOKUP($AQ2118,Invoicing!$A$17:$B$49,MATCH($AK$1,Invoicing!$A$17:$B$17,0),FALSE),VLOOKUP($AQ2118,Invoicing!$N$17:$O$21,MATCH($AK$1,Invoicing!$N$17:$O$17,0),FALSE))</f>
        <v>475</v>
      </c>
      <c r="AL2118" s="78" t="e">
        <f>VLOOKUP($E2118,Invoicing!$A$1:$H$8,MATCH(TRACKER!$N2121,Invoicing!$A$1:$H$1,0),FALSE)</f>
        <v>#N/A</v>
      </c>
      <c r="AM2118" s="78">
        <f>VLOOKUP($E2118,Invoicing!$A$1:$H$8,MATCH(TRACKER!$O$1,Invoicing!$A$1:$H$1,0),FALSE)</f>
        <v>50</v>
      </c>
      <c r="AN2118" s="78">
        <f t="shared" si="674"/>
        <v>0</v>
      </c>
      <c r="AO2118" s="2">
        <f t="shared" si="675"/>
        <v>7</v>
      </c>
      <c r="AP2118" s="2" t="str">
        <f t="shared" si="676"/>
        <v>NIGHT</v>
      </c>
      <c r="AQ2118" s="2" t="str">
        <f t="shared" si="677"/>
        <v>OM TRANSPORTNIGHT</v>
      </c>
      <c r="AR2118" s="71">
        <f t="shared" si="678"/>
        <v>475</v>
      </c>
      <c r="AS2118" s="71">
        <f>VLOOKUP(AJ2118,Invoicing!A:K,10,FALSE)</f>
        <v>25</v>
      </c>
      <c r="AT2118" s="71">
        <f t="shared" si="679"/>
        <v>500</v>
      </c>
    </row>
    <row r="2119" spans="1:47">
      <c r="A2119" s="37" t="s">
        <v>65</v>
      </c>
      <c r="B2119" s="3" t="s">
        <v>38</v>
      </c>
      <c r="C2119" s="11">
        <v>45598.3</v>
      </c>
      <c r="D2119" s="11">
        <v>45598.291666666664</v>
      </c>
      <c r="E2119" s="11" t="s">
        <v>43</v>
      </c>
      <c r="F2119" s="11" t="s">
        <v>40</v>
      </c>
      <c r="G2119" s="3" t="s">
        <v>2296</v>
      </c>
      <c r="H2119" s="3" t="s">
        <v>41</v>
      </c>
      <c r="I2119" s="11">
        <v>45599.708333333336</v>
      </c>
      <c r="J2119" s="12">
        <v>45599.672222222223</v>
      </c>
      <c r="K2119" s="12">
        <v>45599.708333333336</v>
      </c>
      <c r="L2119" s="12">
        <v>45599.711805555555</v>
      </c>
      <c r="M2119" s="12" t="s">
        <v>115</v>
      </c>
      <c r="N2119" s="3" t="s">
        <v>42</v>
      </c>
      <c r="O2119" s="3">
        <v>0</v>
      </c>
      <c r="P2119" s="1">
        <f t="shared" si="660"/>
        <v>44</v>
      </c>
      <c r="Q2119" s="1">
        <f t="shared" si="661"/>
        <v>11</v>
      </c>
      <c r="R2119" s="72">
        <f t="shared" si="662"/>
        <v>45599.672222222223</v>
      </c>
      <c r="S2119" s="73">
        <f t="shared" si="663"/>
        <v>1.4083333333328483</v>
      </c>
      <c r="T2119" s="74">
        <f>Table2[[#This Row],[ETA A OFRECIMIENTO]]*24</f>
        <v>33.799999999988358</v>
      </c>
      <c r="U2119" s="1" t="str">
        <f t="shared" si="664"/>
        <v>YES</v>
      </c>
      <c r="V2119" s="73">
        <f t="shared" si="665"/>
        <v>0</v>
      </c>
      <c r="W2119" s="74">
        <f>Table2[[#This Row],[DEL. AVAILABLE A SLOT]]*24</f>
        <v>0</v>
      </c>
      <c r="X2119" s="1" t="str">
        <f t="shared" si="666"/>
        <v>SI</v>
      </c>
      <c r="Y2119" s="73">
        <f t="shared" si="667"/>
        <v>1.4083333333328483</v>
      </c>
      <c r="Z2119" s="74">
        <f>Table2[[#This Row],[ETA A TIMESLOT]]*24</f>
        <v>33.799999999988358</v>
      </c>
      <c r="AA2119" s="73">
        <f t="shared" si="668"/>
        <v>0</v>
      </c>
      <c r="AB2119" s="73" t="str">
        <f t="shared" si="669"/>
        <v>SI</v>
      </c>
      <c r="AC2119" s="74">
        <f>Table2[[#This Row],[PUNTUALIDAD (H)]]*24</f>
        <v>0</v>
      </c>
      <c r="AD2119" s="73">
        <f t="shared" si="670"/>
        <v>1.4118055555518367</v>
      </c>
      <c r="AE2119" s="74">
        <f>Table2[[#This Row],[ATA TO UNLOADING]]*24</f>
        <v>33.883333333244082</v>
      </c>
      <c r="AF2119" s="74" t="str">
        <f>IF(Table2[[#This Row],[ATA TO UNLOADING 2]]&lt;=48,"YES","NO")</f>
        <v>YES</v>
      </c>
      <c r="AG2119" s="75">
        <f t="shared" si="671"/>
        <v>0.70833333333575865</v>
      </c>
      <c r="AH2119" s="2" t="s">
        <v>42</v>
      </c>
      <c r="AI2119" s="2" t="str">
        <f t="shared" si="672"/>
        <v>MRKU4105240</v>
      </c>
      <c r="AJ2119" s="76" t="str">
        <f t="shared" si="673"/>
        <v>LOGIX</v>
      </c>
      <c r="AK2119" s="77">
        <f>IF($M2119="TRUCK",VLOOKUP($AQ2119,Invoicing!$A$17:$B$49,MATCH($AK$1,Invoicing!$A$17:$B$17,0),FALSE),VLOOKUP($AQ2119,Invoicing!$N$17:$O$21,MATCH($AK$1,Invoicing!$N$17:$O$17,0),FALSE))</f>
        <v>530</v>
      </c>
      <c r="AL2119" s="78" t="e">
        <f>VLOOKUP($E2119,Invoicing!$A$1:$H$8,MATCH(TRACKER!$N2122,Invoicing!$A$1:$H$1,0),FALSE)</f>
        <v>#N/A</v>
      </c>
      <c r="AM2119" s="78">
        <f>VLOOKUP($E2119,Invoicing!$A$1:$H$8,MATCH(TRACKER!$O$1,Invoicing!$A$1:$H$1,0),FALSE)</f>
        <v>50</v>
      </c>
      <c r="AN2119" s="78">
        <f t="shared" si="674"/>
        <v>0</v>
      </c>
      <c r="AO2119" s="2">
        <f t="shared" si="675"/>
        <v>7</v>
      </c>
      <c r="AP2119" s="2" t="str">
        <f t="shared" si="676"/>
        <v>SUNDAY</v>
      </c>
      <c r="AQ2119" s="2" t="str">
        <f t="shared" si="677"/>
        <v>LOGIXSUNDAY</v>
      </c>
      <c r="AR2119" s="71">
        <f t="shared" si="678"/>
        <v>530</v>
      </c>
      <c r="AS2119" s="71">
        <f>VLOOKUP(AJ2119,Invoicing!A:K,10,FALSE)</f>
        <v>25</v>
      </c>
      <c r="AT2119" s="71">
        <f t="shared" si="679"/>
        <v>555</v>
      </c>
    </row>
    <row r="2120" spans="1:47">
      <c r="A2120" s="37" t="s">
        <v>65</v>
      </c>
      <c r="B2120" s="3" t="s">
        <v>38</v>
      </c>
      <c r="C2120" s="11">
        <v>45598.3</v>
      </c>
      <c r="D2120" s="11">
        <v>45598.291666666664</v>
      </c>
      <c r="E2120" s="11" t="s">
        <v>45</v>
      </c>
      <c r="F2120" s="11" t="s">
        <v>40</v>
      </c>
      <c r="G2120" s="3" t="s">
        <v>2297</v>
      </c>
      <c r="H2120" s="3" t="s">
        <v>41</v>
      </c>
      <c r="I2120" s="11">
        <v>45599.708333333336</v>
      </c>
      <c r="J2120" s="12">
        <v>45600.627083333333</v>
      </c>
      <c r="K2120" s="12">
        <v>45600.75</v>
      </c>
      <c r="L2120" s="12">
        <v>45600.666666666664</v>
      </c>
      <c r="M2120" s="12" t="s">
        <v>115</v>
      </c>
      <c r="N2120" s="3" t="s">
        <v>42</v>
      </c>
      <c r="O2120" s="3">
        <v>0</v>
      </c>
      <c r="P2120" s="1">
        <f t="shared" si="660"/>
        <v>45</v>
      </c>
      <c r="Q2120" s="1">
        <f t="shared" si="661"/>
        <v>11</v>
      </c>
      <c r="R2120" s="72">
        <f t="shared" si="662"/>
        <v>45600.627083333333</v>
      </c>
      <c r="S2120" s="73">
        <f t="shared" si="663"/>
        <v>1.4083333333328483</v>
      </c>
      <c r="T2120" s="74">
        <f>Table2[[#This Row],[ETA A OFRECIMIENTO]]*24</f>
        <v>33.799999999988358</v>
      </c>
      <c r="U2120" s="1" t="str">
        <f t="shared" si="664"/>
        <v>YES</v>
      </c>
      <c r="V2120" s="73">
        <f t="shared" si="665"/>
        <v>1.0416666666642413</v>
      </c>
      <c r="W2120" s="74">
        <f>Table2[[#This Row],[DEL. AVAILABLE A SLOT]]*24</f>
        <v>24.999999999941792</v>
      </c>
      <c r="X2120" s="1" t="str">
        <f t="shared" si="666"/>
        <v>NO</v>
      </c>
      <c r="Y2120" s="73">
        <f t="shared" si="667"/>
        <v>2.4499999999970896</v>
      </c>
      <c r="Z2120" s="74">
        <f>Table2[[#This Row],[ETA A TIMESLOT]]*24</f>
        <v>58.799999999930151</v>
      </c>
      <c r="AA2120" s="73">
        <f t="shared" si="668"/>
        <v>0</v>
      </c>
      <c r="AB2120" s="73" t="str">
        <f t="shared" si="669"/>
        <v>SI</v>
      </c>
      <c r="AC2120" s="74">
        <f>Table2[[#This Row],[PUNTUALIDAD (H)]]*24</f>
        <v>0</v>
      </c>
      <c r="AD2120" s="73">
        <f t="shared" si="670"/>
        <v>2.366666666661331</v>
      </c>
      <c r="AE2120" s="74">
        <f>Table2[[#This Row],[ATA TO UNLOADING]]*24</f>
        <v>56.799999999871943</v>
      </c>
      <c r="AF2120" s="74" t="str">
        <f>IF(Table2[[#This Row],[ATA TO UNLOADING 2]]&lt;=48,"YES","NO")</f>
        <v>NO</v>
      </c>
      <c r="AG2120" s="75">
        <f t="shared" si="671"/>
        <v>0.75</v>
      </c>
      <c r="AH2120" s="2" t="s">
        <v>42</v>
      </c>
      <c r="AI2120" s="2" t="str">
        <f t="shared" si="672"/>
        <v>MRKU4433635</v>
      </c>
      <c r="AJ2120" s="76" t="str">
        <f t="shared" si="673"/>
        <v>OM TRANSPORT</v>
      </c>
      <c r="AK2120" s="77">
        <f>IF($M2120="TRUCK",VLOOKUP($AQ2120,Invoicing!$A$17:$B$49,MATCH($AK$1,Invoicing!$A$17:$B$17,0),FALSE),VLOOKUP($AQ2120,Invoicing!$N$17:$O$21,MATCH($AK$1,Invoicing!$N$17:$O$17,0),FALSE))</f>
        <v>475</v>
      </c>
      <c r="AL2120" s="78" t="e">
        <f>VLOOKUP($E2120,Invoicing!$A$1:$H$8,MATCH(TRACKER!$N2123,Invoicing!$A$1:$H$1,0),FALSE)</f>
        <v>#N/A</v>
      </c>
      <c r="AM2120" s="78">
        <f>VLOOKUP($E2120,Invoicing!$A$1:$H$8,MATCH(TRACKER!$O$1,Invoicing!$A$1:$H$1,0),FALSE)</f>
        <v>50</v>
      </c>
      <c r="AN2120" s="78">
        <f t="shared" si="674"/>
        <v>0</v>
      </c>
      <c r="AO2120" s="2">
        <f t="shared" si="675"/>
        <v>1</v>
      </c>
      <c r="AP2120" s="2" t="str">
        <f t="shared" si="676"/>
        <v>WEEK</v>
      </c>
      <c r="AQ2120" s="2" t="str">
        <f t="shared" si="677"/>
        <v>OM TRANSPORTWEEK</v>
      </c>
      <c r="AR2120" s="71">
        <f t="shared" si="678"/>
        <v>475</v>
      </c>
      <c r="AS2120" s="71">
        <f>VLOOKUP(AJ2120,Invoicing!A:K,10,FALSE)</f>
        <v>25</v>
      </c>
      <c r="AT2120" s="71">
        <f t="shared" si="679"/>
        <v>500</v>
      </c>
    </row>
    <row r="2121" spans="1:47">
      <c r="A2121" s="37" t="s">
        <v>65</v>
      </c>
      <c r="B2121" s="3" t="s">
        <v>38</v>
      </c>
      <c r="C2121" s="11">
        <v>45598.3</v>
      </c>
      <c r="D2121" s="11">
        <v>45598.291666666664</v>
      </c>
      <c r="E2121" s="11" t="s">
        <v>45</v>
      </c>
      <c r="F2121" s="11" t="s">
        <v>40</v>
      </c>
      <c r="G2121" s="3" t="s">
        <v>2298</v>
      </c>
      <c r="H2121" s="3" t="s">
        <v>41</v>
      </c>
      <c r="I2121" s="11">
        <v>45599.708333333336</v>
      </c>
      <c r="J2121" s="12">
        <v>45601.072916666664</v>
      </c>
      <c r="K2121" s="12">
        <v>45601.083333333336</v>
      </c>
      <c r="L2121" s="12">
        <v>45601.072916666664</v>
      </c>
      <c r="M2121" s="12" t="s">
        <v>115</v>
      </c>
      <c r="N2121" s="3" t="s">
        <v>42</v>
      </c>
      <c r="O2121" s="3">
        <v>0</v>
      </c>
      <c r="P2121" s="1">
        <f t="shared" si="660"/>
        <v>45</v>
      </c>
      <c r="Q2121" s="1">
        <f t="shared" si="661"/>
        <v>11</v>
      </c>
      <c r="R2121" s="72">
        <f t="shared" si="662"/>
        <v>45601.072916666664</v>
      </c>
      <c r="S2121" s="73">
        <f t="shared" si="663"/>
        <v>1.4083333333328483</v>
      </c>
      <c r="T2121" s="74">
        <f>Table2[[#This Row],[ETA A OFRECIMIENTO]]*24</f>
        <v>33.799999999988358</v>
      </c>
      <c r="U2121" s="1" t="str">
        <f t="shared" si="664"/>
        <v>YES</v>
      </c>
      <c r="V2121" s="73">
        <f t="shared" si="665"/>
        <v>1.375</v>
      </c>
      <c r="W2121" s="74">
        <f>Table2[[#This Row],[DEL. AVAILABLE A SLOT]]*24</f>
        <v>33</v>
      </c>
      <c r="X2121" s="1" t="str">
        <f t="shared" si="666"/>
        <v>NO</v>
      </c>
      <c r="Y2121" s="73">
        <f t="shared" si="667"/>
        <v>2.7833333333328483</v>
      </c>
      <c r="Z2121" s="74">
        <f>Table2[[#This Row],[ETA A TIMESLOT]]*24</f>
        <v>66.799999999988358</v>
      </c>
      <c r="AA2121" s="73">
        <f t="shared" si="668"/>
        <v>0</v>
      </c>
      <c r="AB2121" s="73" t="str">
        <f t="shared" si="669"/>
        <v>SI</v>
      </c>
      <c r="AC2121" s="74">
        <f>Table2[[#This Row],[PUNTUALIDAD (H)]]*24</f>
        <v>0</v>
      </c>
      <c r="AD2121" s="73">
        <f t="shared" si="670"/>
        <v>2.772916666661331</v>
      </c>
      <c r="AE2121" s="74">
        <f>Table2[[#This Row],[ATA TO UNLOADING]]*24</f>
        <v>66.549999999871943</v>
      </c>
      <c r="AF2121" s="74" t="str">
        <f>IF(Table2[[#This Row],[ATA TO UNLOADING 2]]&lt;=48,"YES","NO")</f>
        <v>NO</v>
      </c>
      <c r="AG2121" s="75">
        <f t="shared" si="671"/>
        <v>8.3333333335758653E-2</v>
      </c>
      <c r="AH2121" s="2" t="s">
        <v>24</v>
      </c>
      <c r="AI2121" s="2" t="str">
        <f t="shared" si="672"/>
        <v>MRSU3276072</v>
      </c>
      <c r="AJ2121" s="76" t="str">
        <f t="shared" si="673"/>
        <v>OM TRANSPORT</v>
      </c>
      <c r="AK2121" s="77">
        <f>IF($M2121="TRUCK",VLOOKUP($AQ2121,Invoicing!$A$17:$B$49,MATCH($AK$1,Invoicing!$A$17:$B$17,0),FALSE),VLOOKUP($AQ2121,Invoicing!$N$17:$O$21,MATCH($AK$1,Invoicing!$N$17:$O$17,0),FALSE))</f>
        <v>475</v>
      </c>
      <c r="AL2121" s="78" t="e">
        <f>VLOOKUP($E2121,Invoicing!$A$1:$H$8,MATCH(TRACKER!$N2124,Invoicing!$A$1:$H$1,0),FALSE)</f>
        <v>#N/A</v>
      </c>
      <c r="AM2121" s="78">
        <f>VLOOKUP($E2121,Invoicing!$A$1:$H$8,MATCH(TRACKER!$O$1,Invoicing!$A$1:$H$1,0),FALSE)</f>
        <v>50</v>
      </c>
      <c r="AN2121" s="78">
        <f t="shared" si="674"/>
        <v>0</v>
      </c>
      <c r="AO2121" s="2">
        <f t="shared" si="675"/>
        <v>2</v>
      </c>
      <c r="AP2121" s="2" t="str">
        <f t="shared" si="676"/>
        <v>NIGHT</v>
      </c>
      <c r="AQ2121" s="2" t="str">
        <f t="shared" si="677"/>
        <v>OM TRANSPORTNIGHT</v>
      </c>
      <c r="AR2121" s="71">
        <f t="shared" si="678"/>
        <v>475</v>
      </c>
      <c r="AS2121" s="71">
        <f>VLOOKUP(AJ2121,Invoicing!A:K,10,FALSE)</f>
        <v>25</v>
      </c>
      <c r="AT2121" s="71">
        <f t="shared" si="679"/>
        <v>500</v>
      </c>
    </row>
    <row r="2122" spans="1:47">
      <c r="A2122" s="37" t="s">
        <v>65</v>
      </c>
      <c r="B2122" s="3" t="s">
        <v>38</v>
      </c>
      <c r="C2122" s="11">
        <v>45598.3</v>
      </c>
      <c r="D2122" s="11">
        <v>45598.291666666664</v>
      </c>
      <c r="E2122" s="11" t="s">
        <v>44</v>
      </c>
      <c r="F2122" s="11" t="s">
        <v>40</v>
      </c>
      <c r="G2122" s="3" t="s">
        <v>2299</v>
      </c>
      <c r="H2122" s="3" t="s">
        <v>46</v>
      </c>
      <c r="I2122" s="11">
        <v>45599.708333333336</v>
      </c>
      <c r="J2122" s="12">
        <v>45599.875</v>
      </c>
      <c r="K2122" s="12">
        <v>45599.895833333336</v>
      </c>
      <c r="L2122" s="12">
        <v>45599.875</v>
      </c>
      <c r="M2122" s="12" t="s">
        <v>115</v>
      </c>
      <c r="N2122" s="3" t="s">
        <v>42</v>
      </c>
      <c r="O2122" s="3">
        <v>0</v>
      </c>
      <c r="P2122" s="1">
        <f t="shared" si="660"/>
        <v>44</v>
      </c>
      <c r="Q2122" s="1">
        <f t="shared" si="661"/>
        <v>11</v>
      </c>
      <c r="R2122" s="72">
        <f t="shared" si="662"/>
        <v>45599.875</v>
      </c>
      <c r="S2122" s="73">
        <f t="shared" si="663"/>
        <v>1.4083333333328483</v>
      </c>
      <c r="T2122" s="74">
        <f>Table2[[#This Row],[ETA A OFRECIMIENTO]]*24</f>
        <v>33.799999999988358</v>
      </c>
      <c r="U2122" s="1" t="str">
        <f t="shared" si="664"/>
        <v>YES</v>
      </c>
      <c r="V2122" s="73">
        <f t="shared" si="665"/>
        <v>0.1875</v>
      </c>
      <c r="W2122" s="74">
        <f>Table2[[#This Row],[DEL. AVAILABLE A SLOT]]*24</f>
        <v>4.5</v>
      </c>
      <c r="X2122" s="1" t="str">
        <f t="shared" si="666"/>
        <v>SI</v>
      </c>
      <c r="Y2122" s="73">
        <f t="shared" si="667"/>
        <v>1.5958333333328483</v>
      </c>
      <c r="Z2122" s="74">
        <f>Table2[[#This Row],[ETA A TIMESLOT]]*24</f>
        <v>38.299999999988358</v>
      </c>
      <c r="AA2122" s="73">
        <f t="shared" si="668"/>
        <v>0</v>
      </c>
      <c r="AB2122" s="73" t="str">
        <f t="shared" si="669"/>
        <v>SI</v>
      </c>
      <c r="AC2122" s="74">
        <f>Table2[[#This Row],[PUNTUALIDAD (H)]]*24</f>
        <v>0</v>
      </c>
      <c r="AD2122" s="73">
        <f t="shared" si="670"/>
        <v>1.5749999999970896</v>
      </c>
      <c r="AE2122" s="74">
        <f>Table2[[#This Row],[ATA TO UNLOADING]]*24</f>
        <v>37.799999999930151</v>
      </c>
      <c r="AF2122" s="74" t="str">
        <f>IF(Table2[[#This Row],[ATA TO UNLOADING 2]]&lt;=48,"YES","NO")</f>
        <v>YES</v>
      </c>
      <c r="AG2122" s="75">
        <f t="shared" si="671"/>
        <v>0.89583333333575865</v>
      </c>
      <c r="AH2122" s="2" t="s">
        <v>24</v>
      </c>
      <c r="AI2122" s="2" t="str">
        <f t="shared" si="672"/>
        <v>MRSU4547559</v>
      </c>
      <c r="AJ2122" s="76" t="str">
        <f t="shared" si="673"/>
        <v>MSI</v>
      </c>
      <c r="AK2122" s="77">
        <f>IF($M2122="TRUCK",VLOOKUP($AQ2122,Invoicing!$A$17:$B$49,MATCH($AK$1,Invoicing!$A$17:$B$17,0),FALSE),VLOOKUP($AQ2122,Invoicing!$N$17:$O$21,MATCH($AK$1,Invoicing!$N$17:$O$17,0),FALSE))</f>
        <v>530</v>
      </c>
      <c r="AL2122" s="78" t="e">
        <f>VLOOKUP($E2122,Invoicing!$A$1:$H$8,MATCH(TRACKER!$N2125,Invoicing!$A$1:$H$1,0),FALSE)</f>
        <v>#N/A</v>
      </c>
      <c r="AM2122" s="78">
        <f>VLOOKUP($E2122,Invoicing!$A$1:$H$8,MATCH(TRACKER!$O$1,Invoicing!$A$1:$H$1,0),FALSE)</f>
        <v>50</v>
      </c>
      <c r="AN2122" s="78">
        <f t="shared" si="674"/>
        <v>0</v>
      </c>
      <c r="AO2122" s="2">
        <f t="shared" si="675"/>
        <v>7</v>
      </c>
      <c r="AP2122" s="2" t="str">
        <f t="shared" si="676"/>
        <v>NIGHT</v>
      </c>
      <c r="AQ2122" s="2" t="str">
        <f t="shared" si="677"/>
        <v>MSINIGHT</v>
      </c>
      <c r="AR2122" s="71">
        <f t="shared" si="678"/>
        <v>530</v>
      </c>
      <c r="AS2122" s="71">
        <f>VLOOKUP(AJ2122,Invoicing!A:K,10,FALSE)</f>
        <v>25</v>
      </c>
      <c r="AT2122" s="71">
        <f t="shared" si="679"/>
        <v>555</v>
      </c>
    </row>
    <row r="2123" spans="1:47">
      <c r="A2123" s="37" t="s">
        <v>65</v>
      </c>
      <c r="B2123" s="3" t="s">
        <v>38</v>
      </c>
      <c r="C2123" s="11">
        <v>45598.3</v>
      </c>
      <c r="D2123" s="11">
        <v>45598.291666666664</v>
      </c>
      <c r="E2123" s="11" t="s">
        <v>44</v>
      </c>
      <c r="F2123" s="11" t="s">
        <v>40</v>
      </c>
      <c r="G2123" s="3" t="s">
        <v>2300</v>
      </c>
      <c r="H2123" s="3" t="s">
        <v>41</v>
      </c>
      <c r="I2123" s="11">
        <v>45599.708333333336</v>
      </c>
      <c r="J2123" s="12">
        <v>45602.166666666664</v>
      </c>
      <c r="K2123" s="12">
        <v>45602.166666666664</v>
      </c>
      <c r="L2123" s="12">
        <v>45602.170138888891</v>
      </c>
      <c r="M2123" s="12" t="s">
        <v>115</v>
      </c>
      <c r="N2123" s="3" t="s">
        <v>42</v>
      </c>
      <c r="O2123" s="3">
        <v>1</v>
      </c>
      <c r="P2123" s="1">
        <f t="shared" si="660"/>
        <v>45</v>
      </c>
      <c r="Q2123" s="1">
        <f t="shared" si="661"/>
        <v>11</v>
      </c>
      <c r="R2123" s="72">
        <f t="shared" si="662"/>
        <v>45602.166666666664</v>
      </c>
      <c r="S2123" s="73">
        <f t="shared" si="663"/>
        <v>1.4083333333328483</v>
      </c>
      <c r="T2123" s="74">
        <f>Table2[[#This Row],[ETA A OFRECIMIENTO]]*24</f>
        <v>33.799999999988358</v>
      </c>
      <c r="U2123" s="1" t="str">
        <f t="shared" si="664"/>
        <v>YES</v>
      </c>
      <c r="V2123" s="73">
        <f t="shared" si="665"/>
        <v>2.4583333333284827</v>
      </c>
      <c r="W2123" s="74">
        <f>Table2[[#This Row],[DEL. AVAILABLE A SLOT]]*24</f>
        <v>58.999999999883585</v>
      </c>
      <c r="X2123" s="1" t="str">
        <f t="shared" si="666"/>
        <v>NO</v>
      </c>
      <c r="Y2123" s="73">
        <f t="shared" si="667"/>
        <v>3.866666666661331</v>
      </c>
      <c r="Z2123" s="74">
        <f>Table2[[#This Row],[ETA A TIMESLOT]]*24</f>
        <v>92.799999999871943</v>
      </c>
      <c r="AA2123" s="73">
        <f t="shared" si="668"/>
        <v>0</v>
      </c>
      <c r="AB2123" s="73" t="str">
        <f t="shared" si="669"/>
        <v>SI</v>
      </c>
      <c r="AC2123" s="74">
        <f>Table2[[#This Row],[PUNTUALIDAD (H)]]*24</f>
        <v>0</v>
      </c>
      <c r="AD2123" s="73">
        <f t="shared" si="670"/>
        <v>3.8701388888875954</v>
      </c>
      <c r="AE2123" s="74">
        <f>Table2[[#This Row],[ATA TO UNLOADING]]*24</f>
        <v>92.883333333302289</v>
      </c>
      <c r="AF2123" s="74" t="str">
        <f>IF(Table2[[#This Row],[ATA TO UNLOADING 2]]&lt;=48,"YES","NO")</f>
        <v>NO</v>
      </c>
      <c r="AG2123" s="75">
        <f t="shared" si="671"/>
        <v>0.16666666666424135</v>
      </c>
      <c r="AH2123" s="2" t="s">
        <v>24</v>
      </c>
      <c r="AI2123" s="2" t="str">
        <f t="shared" si="672"/>
        <v>MRSU5138133</v>
      </c>
      <c r="AJ2123" s="76" t="str">
        <f t="shared" si="673"/>
        <v>MSI</v>
      </c>
      <c r="AK2123" s="77">
        <f>IF($M2123="TRUCK",VLOOKUP($AQ2123,Invoicing!$A$17:$B$49,MATCH($AK$1,Invoicing!$A$17:$B$17,0),FALSE),VLOOKUP($AQ2123,Invoicing!$N$17:$O$21,MATCH($AK$1,Invoicing!$N$17:$O$17,0),FALSE))</f>
        <v>530</v>
      </c>
      <c r="AL2123" s="78" t="e">
        <f>VLOOKUP($E2123,Invoicing!$A$1:$H$8,MATCH(TRACKER!$N2126,Invoicing!$A$1:$H$1,0),FALSE)</f>
        <v>#N/A</v>
      </c>
      <c r="AM2123" s="78">
        <f>VLOOKUP($E2123,Invoicing!$A$1:$H$8,MATCH(TRACKER!$O$1,Invoicing!$A$1:$H$1,0),FALSE)</f>
        <v>50</v>
      </c>
      <c r="AN2123" s="78">
        <f t="shared" si="674"/>
        <v>50</v>
      </c>
      <c r="AO2123" s="2">
        <f t="shared" si="675"/>
        <v>3</v>
      </c>
      <c r="AP2123" s="2" t="str">
        <f t="shared" si="676"/>
        <v>NIGHT</v>
      </c>
      <c r="AQ2123" s="2" t="str">
        <f t="shared" si="677"/>
        <v>MSINIGHT</v>
      </c>
      <c r="AR2123" s="71">
        <f t="shared" si="678"/>
        <v>580</v>
      </c>
      <c r="AS2123" s="71">
        <f>VLOOKUP(AJ2123,Invoicing!A:K,10,FALSE)</f>
        <v>25</v>
      </c>
      <c r="AT2123" s="71">
        <f t="shared" si="679"/>
        <v>605</v>
      </c>
    </row>
    <row r="2124" spans="1:47">
      <c r="A2124" s="37" t="s">
        <v>65</v>
      </c>
      <c r="B2124" s="3" t="s">
        <v>38</v>
      </c>
      <c r="C2124" s="11">
        <v>45598.3</v>
      </c>
      <c r="D2124" s="11">
        <v>45598.291666666664</v>
      </c>
      <c r="E2124" s="11" t="s">
        <v>44</v>
      </c>
      <c r="F2124" s="11" t="s">
        <v>40</v>
      </c>
      <c r="G2124" s="3" t="s">
        <v>2301</v>
      </c>
      <c r="H2124" s="3" t="s">
        <v>41</v>
      </c>
      <c r="I2124" s="11">
        <v>45599.708333333336</v>
      </c>
      <c r="J2124" s="12">
        <v>45600.246527777781</v>
      </c>
      <c r="K2124" s="12">
        <v>45600.25</v>
      </c>
      <c r="L2124" s="12">
        <v>45600.253472222219</v>
      </c>
      <c r="M2124" s="12" t="s">
        <v>115</v>
      </c>
      <c r="N2124" s="3" t="s">
        <v>42</v>
      </c>
      <c r="O2124" s="3">
        <v>1</v>
      </c>
      <c r="P2124" s="1">
        <f t="shared" si="660"/>
        <v>45</v>
      </c>
      <c r="Q2124" s="1">
        <f t="shared" si="661"/>
        <v>11</v>
      </c>
      <c r="R2124" s="72">
        <f t="shared" si="662"/>
        <v>45600.246527777781</v>
      </c>
      <c r="S2124" s="73">
        <f t="shared" si="663"/>
        <v>1.4083333333328483</v>
      </c>
      <c r="T2124" s="74">
        <f>Table2[[#This Row],[ETA A OFRECIMIENTO]]*24</f>
        <v>33.799999999988358</v>
      </c>
      <c r="U2124" s="1" t="str">
        <f t="shared" si="664"/>
        <v>YES</v>
      </c>
      <c r="V2124" s="73">
        <f t="shared" si="665"/>
        <v>0.54166666666424135</v>
      </c>
      <c r="W2124" s="74">
        <f>Table2[[#This Row],[DEL. AVAILABLE A SLOT]]*24</f>
        <v>12.999999999941792</v>
      </c>
      <c r="X2124" s="1" t="str">
        <f t="shared" si="666"/>
        <v>SI</v>
      </c>
      <c r="Y2124" s="73">
        <f t="shared" si="667"/>
        <v>1.9499999999970896</v>
      </c>
      <c r="Z2124" s="74">
        <f>Table2[[#This Row],[ETA A TIMESLOT]]*24</f>
        <v>46.799999999930151</v>
      </c>
      <c r="AA2124" s="73">
        <f t="shared" si="668"/>
        <v>0</v>
      </c>
      <c r="AB2124" s="73" t="str">
        <f t="shared" si="669"/>
        <v>SI</v>
      </c>
      <c r="AC2124" s="74">
        <f>Table2[[#This Row],[PUNTUALIDAD (H)]]*24</f>
        <v>0</v>
      </c>
      <c r="AD2124" s="73">
        <f t="shared" si="670"/>
        <v>1.9534722222160781</v>
      </c>
      <c r="AE2124" s="74">
        <f>Table2[[#This Row],[ATA TO UNLOADING]]*24</f>
        <v>46.883333333185874</v>
      </c>
      <c r="AF2124" s="74" t="str">
        <f>IF(Table2[[#This Row],[ATA TO UNLOADING 2]]&lt;=48,"YES","NO")</f>
        <v>YES</v>
      </c>
      <c r="AG2124" s="75">
        <f t="shared" si="671"/>
        <v>0.25</v>
      </c>
      <c r="AH2124" s="2" t="s">
        <v>42</v>
      </c>
      <c r="AI2124" s="2" t="str">
        <f t="shared" si="672"/>
        <v>MRSU5177269</v>
      </c>
      <c r="AJ2124" s="76" t="str">
        <f t="shared" si="673"/>
        <v>MSI</v>
      </c>
      <c r="AK2124" s="77">
        <f>IF($M2124="TRUCK",VLOOKUP($AQ2124,Invoicing!$A$17:$B$49,MATCH($AK$1,Invoicing!$A$17:$B$17,0),FALSE),VLOOKUP($AQ2124,Invoicing!$N$17:$O$21,MATCH($AK$1,Invoicing!$N$17:$O$17,0),FALSE))</f>
        <v>480</v>
      </c>
      <c r="AL2124" s="78" t="e">
        <f>VLOOKUP($E2124,Invoicing!$A$1:$H$8,MATCH(TRACKER!$N2127,Invoicing!$A$1:$H$1,0),FALSE)</f>
        <v>#N/A</v>
      </c>
      <c r="AM2124" s="78">
        <f>VLOOKUP($E2124,Invoicing!$A$1:$H$8,MATCH(TRACKER!$O$1,Invoicing!$A$1:$H$1,0),FALSE)</f>
        <v>50</v>
      </c>
      <c r="AN2124" s="78">
        <f t="shared" si="674"/>
        <v>50</v>
      </c>
      <c r="AO2124" s="2">
        <f t="shared" si="675"/>
        <v>1</v>
      </c>
      <c r="AP2124" s="2" t="str">
        <f t="shared" si="676"/>
        <v>WEEK</v>
      </c>
      <c r="AQ2124" s="2" t="str">
        <f t="shared" si="677"/>
        <v>MSIWEEK</v>
      </c>
      <c r="AR2124" s="71">
        <f t="shared" si="678"/>
        <v>530</v>
      </c>
      <c r="AS2124" s="71">
        <f>VLOOKUP(AJ2124,Invoicing!A:K,10,FALSE)</f>
        <v>25</v>
      </c>
      <c r="AT2124" s="71">
        <f t="shared" si="679"/>
        <v>555</v>
      </c>
    </row>
    <row r="2125" spans="1:47">
      <c r="A2125" s="37" t="s">
        <v>65</v>
      </c>
      <c r="B2125" s="3" t="s">
        <v>38</v>
      </c>
      <c r="C2125" s="11">
        <v>45598.3</v>
      </c>
      <c r="D2125" s="11">
        <v>45598.291666666664</v>
      </c>
      <c r="E2125" s="11" t="s">
        <v>44</v>
      </c>
      <c r="F2125" s="11" t="s">
        <v>40</v>
      </c>
      <c r="G2125" s="3" t="s">
        <v>2302</v>
      </c>
      <c r="H2125" s="3" t="s">
        <v>41</v>
      </c>
      <c r="I2125" s="11">
        <v>45599.708333333336</v>
      </c>
      <c r="J2125" s="12">
        <v>45600.829861111109</v>
      </c>
      <c r="K2125" s="12">
        <v>45600.833333333336</v>
      </c>
      <c r="L2125" s="12">
        <v>45600.836805555555</v>
      </c>
      <c r="M2125" s="12" t="s">
        <v>115</v>
      </c>
      <c r="N2125" s="3" t="s">
        <v>42</v>
      </c>
      <c r="O2125" s="3">
        <v>0</v>
      </c>
      <c r="P2125" s="1">
        <f t="shared" si="660"/>
        <v>45</v>
      </c>
      <c r="Q2125" s="1">
        <f t="shared" si="661"/>
        <v>11</v>
      </c>
      <c r="R2125" s="72">
        <f t="shared" si="662"/>
        <v>45600.829861111109</v>
      </c>
      <c r="S2125" s="73">
        <f t="shared" si="663"/>
        <v>1.4083333333328483</v>
      </c>
      <c r="T2125" s="74">
        <f>Table2[[#This Row],[ETA A OFRECIMIENTO]]*24</f>
        <v>33.799999999988358</v>
      </c>
      <c r="U2125" s="1" t="str">
        <f t="shared" si="664"/>
        <v>YES</v>
      </c>
      <c r="V2125" s="73">
        <f t="shared" si="665"/>
        <v>1.125</v>
      </c>
      <c r="W2125" s="74">
        <f>Table2[[#This Row],[DEL. AVAILABLE A SLOT]]*24</f>
        <v>27</v>
      </c>
      <c r="X2125" s="1" t="str">
        <f t="shared" si="666"/>
        <v>NO</v>
      </c>
      <c r="Y2125" s="73">
        <f t="shared" si="667"/>
        <v>2.5333333333328483</v>
      </c>
      <c r="Z2125" s="74">
        <f>Table2[[#This Row],[ETA A TIMESLOT]]*24</f>
        <v>60.799999999988358</v>
      </c>
      <c r="AA2125" s="73">
        <f t="shared" si="668"/>
        <v>0</v>
      </c>
      <c r="AB2125" s="73" t="str">
        <f t="shared" si="669"/>
        <v>SI</v>
      </c>
      <c r="AC2125" s="74">
        <f>Table2[[#This Row],[PUNTUALIDAD (H)]]*24</f>
        <v>0</v>
      </c>
      <c r="AD2125" s="73">
        <f t="shared" si="670"/>
        <v>2.5368055555518367</v>
      </c>
      <c r="AE2125" s="74">
        <f>Table2[[#This Row],[ATA TO UNLOADING]]*24</f>
        <v>60.883333333244082</v>
      </c>
      <c r="AF2125" s="74" t="str">
        <f>IF(Table2[[#This Row],[ATA TO UNLOADING 2]]&lt;=48,"YES","NO")</f>
        <v>NO</v>
      </c>
      <c r="AG2125" s="75">
        <f t="shared" si="671"/>
        <v>0.83333333333575865</v>
      </c>
      <c r="AH2125" s="2" t="s">
        <v>24</v>
      </c>
      <c r="AI2125" s="2" t="str">
        <f t="shared" si="672"/>
        <v>MRSU6255073</v>
      </c>
      <c r="AJ2125" s="76" t="str">
        <f t="shared" si="673"/>
        <v>MSI</v>
      </c>
      <c r="AK2125" s="77">
        <f>IF($M2125="TRUCK",VLOOKUP($AQ2125,Invoicing!$A$17:$B$49,MATCH($AK$1,Invoicing!$A$17:$B$17,0),FALSE),VLOOKUP($AQ2125,Invoicing!$N$17:$O$21,MATCH($AK$1,Invoicing!$N$17:$O$17,0),FALSE))</f>
        <v>530</v>
      </c>
      <c r="AL2125" s="78" t="e">
        <f>VLOOKUP($E2125,Invoicing!$A$1:$H$8,MATCH(TRACKER!$N2128,Invoicing!$A$1:$H$1,0),FALSE)</f>
        <v>#N/A</v>
      </c>
      <c r="AM2125" s="78">
        <f>VLOOKUP($E2125,Invoicing!$A$1:$H$8,MATCH(TRACKER!$O$1,Invoicing!$A$1:$H$1,0),FALSE)</f>
        <v>50</v>
      </c>
      <c r="AN2125" s="78">
        <f t="shared" si="674"/>
        <v>0</v>
      </c>
      <c r="AO2125" s="2">
        <f t="shared" si="675"/>
        <v>1</v>
      </c>
      <c r="AP2125" s="2" t="str">
        <f t="shared" si="676"/>
        <v>NIGHT</v>
      </c>
      <c r="AQ2125" s="2" t="str">
        <f t="shared" si="677"/>
        <v>MSINIGHT</v>
      </c>
      <c r="AR2125" s="71">
        <f t="shared" si="678"/>
        <v>530</v>
      </c>
      <c r="AS2125" s="71">
        <f>VLOOKUP(AJ2125,Invoicing!A:K,10,FALSE)</f>
        <v>25</v>
      </c>
      <c r="AT2125" s="71">
        <f t="shared" si="679"/>
        <v>555</v>
      </c>
    </row>
    <row r="2126" spans="1:47">
      <c r="A2126" s="37" t="s">
        <v>65</v>
      </c>
      <c r="B2126" s="3" t="s">
        <v>38</v>
      </c>
      <c r="C2126" s="11">
        <v>45598.3</v>
      </c>
      <c r="D2126" s="11">
        <v>45598.291666666664</v>
      </c>
      <c r="E2126" s="11" t="s">
        <v>43</v>
      </c>
      <c r="F2126" s="11" t="s">
        <v>40</v>
      </c>
      <c r="G2126" s="3" t="s">
        <v>2303</v>
      </c>
      <c r="H2126" s="3" t="s">
        <v>2821</v>
      </c>
      <c r="I2126" s="11">
        <v>45599.708333333336</v>
      </c>
      <c r="J2126" s="12">
        <v>45600.987500000003</v>
      </c>
      <c r="K2126" s="12">
        <v>45600.958333333336</v>
      </c>
      <c r="L2126" s="12">
        <v>45601.017361111109</v>
      </c>
      <c r="M2126" s="12" t="s">
        <v>115</v>
      </c>
      <c r="N2126" s="3" t="s">
        <v>42</v>
      </c>
      <c r="O2126" s="3">
        <v>1</v>
      </c>
      <c r="P2126" s="1">
        <f t="shared" si="660"/>
        <v>45</v>
      </c>
      <c r="Q2126" s="1">
        <f t="shared" si="661"/>
        <v>11</v>
      </c>
      <c r="R2126" s="72">
        <f t="shared" si="662"/>
        <v>45600.987500000003</v>
      </c>
      <c r="S2126" s="73">
        <f t="shared" si="663"/>
        <v>1.4083333333328483</v>
      </c>
      <c r="T2126" s="74">
        <f>Table2[[#This Row],[ETA A OFRECIMIENTO]]*24</f>
        <v>33.799999999988358</v>
      </c>
      <c r="U2126" s="1" t="str">
        <f t="shared" si="664"/>
        <v>YES</v>
      </c>
      <c r="V2126" s="73">
        <f t="shared" si="665"/>
        <v>1.25</v>
      </c>
      <c r="W2126" s="74">
        <f>Table2[[#This Row],[DEL. AVAILABLE A SLOT]]*24</f>
        <v>30</v>
      </c>
      <c r="X2126" s="1" t="str">
        <f t="shared" si="666"/>
        <v>NO</v>
      </c>
      <c r="Y2126" s="73">
        <f t="shared" si="667"/>
        <v>2.6583333333328483</v>
      </c>
      <c r="Z2126" s="74">
        <f>Table2[[#This Row],[ETA A TIMESLOT]]*24</f>
        <v>63.799999999988358</v>
      </c>
      <c r="AA2126" s="73">
        <f t="shared" si="668"/>
        <v>2.9166666667151731E-2</v>
      </c>
      <c r="AB2126" s="73" t="str">
        <f t="shared" si="669"/>
        <v>SI</v>
      </c>
      <c r="AC2126" s="74">
        <f>Table2[[#This Row],[PUNTUALIDAD (H)]]*24</f>
        <v>0.70000000001164153</v>
      </c>
      <c r="AD2126" s="73">
        <f t="shared" si="670"/>
        <v>2.7173611111065838</v>
      </c>
      <c r="AE2126" s="74">
        <f>Table2[[#This Row],[ATA TO UNLOADING]]*24</f>
        <v>65.216666666558012</v>
      </c>
      <c r="AF2126" s="74" t="str">
        <f>IF(Table2[[#This Row],[ATA TO UNLOADING 2]]&lt;=48,"YES","NO")</f>
        <v>NO</v>
      </c>
      <c r="AG2126" s="75">
        <f t="shared" si="671"/>
        <v>0.95833333333575865</v>
      </c>
      <c r="AH2126" s="2" t="s">
        <v>24</v>
      </c>
      <c r="AI2126" s="2" t="str">
        <f t="shared" si="672"/>
        <v>MSKU0155585</v>
      </c>
      <c r="AJ2126" s="76" t="str">
        <f t="shared" si="673"/>
        <v>LOGIX</v>
      </c>
      <c r="AK2126" s="77">
        <f>IF($M2126="TRUCK",VLOOKUP($AQ2126,Invoicing!$A$17:$B$49,MATCH($AK$1,Invoicing!$A$17:$B$17,0),FALSE),VLOOKUP($AQ2126,Invoicing!$N$17:$O$21,MATCH($AK$1,Invoicing!$N$17:$O$17,0),FALSE))</f>
        <v>530</v>
      </c>
      <c r="AL2126" s="78" t="e">
        <f>VLOOKUP($E2126,Invoicing!$A$1:$H$8,MATCH(TRACKER!$N2129,Invoicing!$A$1:$H$1,0),FALSE)</f>
        <v>#N/A</v>
      </c>
      <c r="AM2126" s="78">
        <f>VLOOKUP($E2126,Invoicing!$A$1:$H$8,MATCH(TRACKER!$O$1,Invoicing!$A$1:$H$1,0),FALSE)</f>
        <v>50</v>
      </c>
      <c r="AN2126" s="78">
        <f t="shared" si="674"/>
        <v>50</v>
      </c>
      <c r="AO2126" s="2">
        <f t="shared" si="675"/>
        <v>1</v>
      </c>
      <c r="AP2126" s="2" t="str">
        <f t="shared" si="676"/>
        <v>NIGHT</v>
      </c>
      <c r="AQ2126" s="2" t="str">
        <f t="shared" si="677"/>
        <v>LOGIXNIGHT</v>
      </c>
      <c r="AR2126" s="71">
        <f t="shared" si="678"/>
        <v>580</v>
      </c>
      <c r="AS2126" s="71">
        <f>VLOOKUP(AJ2126,Invoicing!A:K,10,FALSE)</f>
        <v>25</v>
      </c>
      <c r="AT2126" s="71">
        <f t="shared" si="679"/>
        <v>605</v>
      </c>
    </row>
    <row r="2127" spans="1:47">
      <c r="A2127" s="37" t="s">
        <v>65</v>
      </c>
      <c r="B2127" s="3" t="s">
        <v>38</v>
      </c>
      <c r="C2127" s="11">
        <v>45598.3</v>
      </c>
      <c r="D2127" s="11">
        <v>45598.291666666664</v>
      </c>
      <c r="E2127" s="11" t="s">
        <v>44</v>
      </c>
      <c r="F2127" s="11" t="s">
        <v>40</v>
      </c>
      <c r="G2127" s="3" t="s">
        <v>2304</v>
      </c>
      <c r="H2127" s="3" t="s">
        <v>41</v>
      </c>
      <c r="I2127" s="11">
        <v>45599.708333333336</v>
      </c>
      <c r="J2127" s="12">
        <v>45600.513888888891</v>
      </c>
      <c r="K2127" s="12">
        <v>45600.5</v>
      </c>
      <c r="L2127" s="12">
        <v>45600.520833333336</v>
      </c>
      <c r="M2127" s="12" t="s">
        <v>115</v>
      </c>
      <c r="N2127" s="3" t="s">
        <v>42</v>
      </c>
      <c r="O2127" s="3">
        <v>1</v>
      </c>
      <c r="P2127" s="1">
        <f t="shared" si="660"/>
        <v>45</v>
      </c>
      <c r="Q2127" s="1">
        <f t="shared" si="661"/>
        <v>11</v>
      </c>
      <c r="R2127" s="72">
        <f t="shared" si="662"/>
        <v>45600.513888888891</v>
      </c>
      <c r="S2127" s="73">
        <f t="shared" si="663"/>
        <v>1.4083333333328483</v>
      </c>
      <c r="T2127" s="74">
        <f>Table2[[#This Row],[ETA A OFRECIMIENTO]]*24</f>
        <v>33.799999999988358</v>
      </c>
      <c r="U2127" s="1" t="str">
        <f t="shared" si="664"/>
        <v>YES</v>
      </c>
      <c r="V2127" s="73">
        <f t="shared" si="665"/>
        <v>0.79166666666424135</v>
      </c>
      <c r="W2127" s="74">
        <f>Table2[[#This Row],[DEL. AVAILABLE A SLOT]]*24</f>
        <v>18.999999999941792</v>
      </c>
      <c r="X2127" s="1" t="str">
        <f t="shared" si="666"/>
        <v>SI</v>
      </c>
      <c r="Y2127" s="73">
        <f t="shared" si="667"/>
        <v>2.1999999999970896</v>
      </c>
      <c r="Z2127" s="74">
        <f>Table2[[#This Row],[ETA A TIMESLOT]]*24</f>
        <v>52.799999999930151</v>
      </c>
      <c r="AA2127" s="73">
        <f t="shared" si="668"/>
        <v>1.3888888890505768E-2</v>
      </c>
      <c r="AB2127" s="73" t="str">
        <f t="shared" si="669"/>
        <v>SI</v>
      </c>
      <c r="AC2127" s="74">
        <f>Table2[[#This Row],[PUNTUALIDAD (H)]]*24</f>
        <v>0.33333333337213844</v>
      </c>
      <c r="AD2127" s="73">
        <f t="shared" si="670"/>
        <v>2.2208333333328483</v>
      </c>
      <c r="AE2127" s="74">
        <f>Table2[[#This Row],[ATA TO UNLOADING]]*24</f>
        <v>53.299999999988358</v>
      </c>
      <c r="AF2127" s="74" t="str">
        <f>IF(Table2[[#This Row],[ATA TO UNLOADING 2]]&lt;=48,"YES","NO")</f>
        <v>NO</v>
      </c>
      <c r="AG2127" s="75">
        <f t="shared" si="671"/>
        <v>0.5</v>
      </c>
      <c r="AH2127" s="2" t="s">
        <v>42</v>
      </c>
      <c r="AI2127" s="2" t="str">
        <f t="shared" si="672"/>
        <v>MSKU0387620</v>
      </c>
      <c r="AJ2127" s="76" t="str">
        <f t="shared" si="673"/>
        <v>MSI</v>
      </c>
      <c r="AK2127" s="77">
        <f>IF($M2127="TRUCK",VLOOKUP($AQ2127,Invoicing!$A$17:$B$49,MATCH($AK$1,Invoicing!$A$17:$B$17,0),FALSE),VLOOKUP($AQ2127,Invoicing!$N$17:$O$21,MATCH($AK$1,Invoicing!$N$17:$O$17,0),FALSE))</f>
        <v>480</v>
      </c>
      <c r="AL2127" s="78" t="e">
        <f>VLOOKUP($E2127,Invoicing!$A$1:$H$8,MATCH(TRACKER!$N2130,Invoicing!$A$1:$H$1,0),FALSE)</f>
        <v>#N/A</v>
      </c>
      <c r="AM2127" s="78">
        <f>VLOOKUP($E2127,Invoicing!$A$1:$H$8,MATCH(TRACKER!$O$1,Invoicing!$A$1:$H$1,0),FALSE)</f>
        <v>50</v>
      </c>
      <c r="AN2127" s="78">
        <f t="shared" si="674"/>
        <v>50</v>
      </c>
      <c r="AO2127" s="2">
        <f t="shared" si="675"/>
        <v>1</v>
      </c>
      <c r="AP2127" s="2" t="str">
        <f t="shared" si="676"/>
        <v>WEEK</v>
      </c>
      <c r="AQ2127" s="2" t="str">
        <f t="shared" si="677"/>
        <v>MSIWEEK</v>
      </c>
      <c r="AR2127" s="71">
        <f t="shared" si="678"/>
        <v>530</v>
      </c>
      <c r="AS2127" s="71">
        <f>VLOOKUP(AJ2127,Invoicing!A:K,10,FALSE)</f>
        <v>25</v>
      </c>
      <c r="AT2127" s="71">
        <f t="shared" si="679"/>
        <v>555</v>
      </c>
    </row>
    <row r="2128" spans="1:47">
      <c r="A2128" s="37" t="s">
        <v>65</v>
      </c>
      <c r="B2128" s="3" t="s">
        <v>38</v>
      </c>
      <c r="C2128" s="11">
        <v>45598.3</v>
      </c>
      <c r="D2128" s="11">
        <v>45598.291666666664</v>
      </c>
      <c r="E2128" s="11" t="s">
        <v>44</v>
      </c>
      <c r="F2128" s="11" t="s">
        <v>40</v>
      </c>
      <c r="G2128" s="3" t="s">
        <v>2305</v>
      </c>
      <c r="H2128" s="3" t="s">
        <v>46</v>
      </c>
      <c r="I2128" s="11">
        <v>45599.708333333336</v>
      </c>
      <c r="J2128" s="12">
        <v>45599.857638888891</v>
      </c>
      <c r="K2128" s="12">
        <v>45599.958333333336</v>
      </c>
      <c r="L2128" s="12">
        <v>45599.857638888891</v>
      </c>
      <c r="M2128" s="12" t="s">
        <v>115</v>
      </c>
      <c r="N2128" s="3" t="s">
        <v>42</v>
      </c>
      <c r="O2128" s="3">
        <v>1</v>
      </c>
      <c r="P2128" s="1">
        <f t="shared" si="660"/>
        <v>44</v>
      </c>
      <c r="Q2128" s="1">
        <f t="shared" si="661"/>
        <v>11</v>
      </c>
      <c r="R2128" s="72">
        <f t="shared" si="662"/>
        <v>45599.857638888891</v>
      </c>
      <c r="S2128" s="73">
        <f t="shared" si="663"/>
        <v>1.4083333333328483</v>
      </c>
      <c r="T2128" s="74">
        <f>Table2[[#This Row],[ETA A OFRECIMIENTO]]*24</f>
        <v>33.799999999988358</v>
      </c>
      <c r="U2128" s="1" t="str">
        <f t="shared" si="664"/>
        <v>YES</v>
      </c>
      <c r="V2128" s="73">
        <f t="shared" si="665"/>
        <v>0.25</v>
      </c>
      <c r="W2128" s="74">
        <f>Table2[[#This Row],[DEL. AVAILABLE A SLOT]]*24</f>
        <v>6</v>
      </c>
      <c r="X2128" s="1" t="str">
        <f t="shared" si="666"/>
        <v>SI</v>
      </c>
      <c r="Y2128" s="73">
        <f t="shared" si="667"/>
        <v>1.6583333333328483</v>
      </c>
      <c r="Z2128" s="74">
        <f>Table2[[#This Row],[ETA A TIMESLOT]]*24</f>
        <v>39.799999999988358</v>
      </c>
      <c r="AA2128" s="73">
        <f t="shared" si="668"/>
        <v>0</v>
      </c>
      <c r="AB2128" s="73" t="str">
        <f t="shared" si="669"/>
        <v>SI</v>
      </c>
      <c r="AC2128" s="74">
        <f>Table2[[#This Row],[PUNTUALIDAD (H)]]*24</f>
        <v>0</v>
      </c>
      <c r="AD2128" s="73">
        <f t="shared" si="670"/>
        <v>1.5576388888875954</v>
      </c>
      <c r="AE2128" s="74">
        <f>Table2[[#This Row],[ATA TO UNLOADING]]*24</f>
        <v>37.383333333302289</v>
      </c>
      <c r="AF2128" s="74" t="str">
        <f>IF(Table2[[#This Row],[ATA TO UNLOADING 2]]&lt;=48,"YES","NO")</f>
        <v>YES</v>
      </c>
      <c r="AG2128" s="75">
        <f t="shared" si="671"/>
        <v>0.95833333333575865</v>
      </c>
      <c r="AH2128" s="2" t="s">
        <v>24</v>
      </c>
      <c r="AI2128" s="2" t="str">
        <f t="shared" si="672"/>
        <v>MSKU0832618</v>
      </c>
      <c r="AJ2128" s="76" t="str">
        <f t="shared" si="673"/>
        <v>MSI</v>
      </c>
      <c r="AK2128" s="77">
        <f>IF($M2128="TRUCK",VLOOKUP($AQ2128,Invoicing!$A$17:$B$49,MATCH($AK$1,Invoicing!$A$17:$B$17,0),FALSE),VLOOKUP($AQ2128,Invoicing!$N$17:$O$21,MATCH($AK$1,Invoicing!$N$17:$O$17,0),FALSE))</f>
        <v>530</v>
      </c>
      <c r="AL2128" s="78" t="e">
        <f>VLOOKUP($E2128,Invoicing!$A$1:$H$8,MATCH(TRACKER!$N2131,Invoicing!$A$1:$H$1,0),FALSE)</f>
        <v>#N/A</v>
      </c>
      <c r="AM2128" s="78">
        <f>VLOOKUP($E2128,Invoicing!$A$1:$H$8,MATCH(TRACKER!$O$1,Invoicing!$A$1:$H$1,0),FALSE)</f>
        <v>50</v>
      </c>
      <c r="AN2128" s="78">
        <f t="shared" si="674"/>
        <v>50</v>
      </c>
      <c r="AO2128" s="2">
        <f t="shared" si="675"/>
        <v>7</v>
      </c>
      <c r="AP2128" s="2" t="str">
        <f t="shared" si="676"/>
        <v>NIGHT</v>
      </c>
      <c r="AQ2128" s="2" t="str">
        <f t="shared" si="677"/>
        <v>MSINIGHT</v>
      </c>
      <c r="AR2128" s="71">
        <f t="shared" si="678"/>
        <v>580</v>
      </c>
      <c r="AS2128" s="71">
        <f>VLOOKUP(AJ2128,Invoicing!A:K,10,FALSE)</f>
        <v>25</v>
      </c>
      <c r="AT2128" s="71">
        <f t="shared" si="679"/>
        <v>605</v>
      </c>
    </row>
    <row r="2129" spans="1:47">
      <c r="A2129" s="37" t="s">
        <v>65</v>
      </c>
      <c r="B2129" s="3" t="s">
        <v>38</v>
      </c>
      <c r="C2129" s="11">
        <v>45598.3</v>
      </c>
      <c r="D2129" s="11">
        <v>45598.291666666664</v>
      </c>
      <c r="E2129" s="11" t="s">
        <v>45</v>
      </c>
      <c r="F2129" s="11" t="s">
        <v>40</v>
      </c>
      <c r="G2129" s="3" t="s">
        <v>2306</v>
      </c>
      <c r="H2129" s="3" t="s">
        <v>41</v>
      </c>
      <c r="I2129" s="11">
        <v>45599.708333333336</v>
      </c>
      <c r="J2129" s="12">
        <v>45600.302083333336</v>
      </c>
      <c r="K2129" s="12">
        <v>45600.333333333336</v>
      </c>
      <c r="L2129" s="12">
        <v>45600.309027777781</v>
      </c>
      <c r="M2129" s="12" t="s">
        <v>115</v>
      </c>
      <c r="N2129" s="3" t="s">
        <v>42</v>
      </c>
      <c r="O2129" s="3">
        <v>0</v>
      </c>
      <c r="P2129" s="1">
        <f t="shared" si="660"/>
        <v>45</v>
      </c>
      <c r="Q2129" s="1">
        <f t="shared" si="661"/>
        <v>11</v>
      </c>
      <c r="R2129" s="72">
        <f t="shared" si="662"/>
        <v>45600.302083333336</v>
      </c>
      <c r="S2129" s="73">
        <f t="shared" si="663"/>
        <v>1.4083333333328483</v>
      </c>
      <c r="T2129" s="74">
        <f>Table2[[#This Row],[ETA A OFRECIMIENTO]]*24</f>
        <v>33.799999999988358</v>
      </c>
      <c r="U2129" s="1" t="str">
        <f t="shared" si="664"/>
        <v>YES</v>
      </c>
      <c r="V2129" s="73">
        <f t="shared" si="665"/>
        <v>0.625</v>
      </c>
      <c r="W2129" s="74">
        <f>Table2[[#This Row],[DEL. AVAILABLE A SLOT]]*24</f>
        <v>15</v>
      </c>
      <c r="X2129" s="1" t="str">
        <f t="shared" si="666"/>
        <v>SI</v>
      </c>
      <c r="Y2129" s="73">
        <f t="shared" si="667"/>
        <v>2.0333333333328483</v>
      </c>
      <c r="Z2129" s="74">
        <f>Table2[[#This Row],[ETA A TIMESLOT]]*24</f>
        <v>48.799999999988358</v>
      </c>
      <c r="AA2129" s="73">
        <f t="shared" si="668"/>
        <v>0</v>
      </c>
      <c r="AB2129" s="73" t="str">
        <f t="shared" si="669"/>
        <v>SI</v>
      </c>
      <c r="AC2129" s="74">
        <f>Table2[[#This Row],[PUNTUALIDAD (H)]]*24</f>
        <v>0</v>
      </c>
      <c r="AD2129" s="73">
        <f t="shared" si="670"/>
        <v>2.0090277777781012</v>
      </c>
      <c r="AE2129" s="74">
        <f>Table2[[#This Row],[ATA TO UNLOADING]]*24</f>
        <v>48.216666666674428</v>
      </c>
      <c r="AF2129" s="74" t="str">
        <f>IF(Table2[[#This Row],[ATA TO UNLOADING 2]]&lt;=48,"YES","NO")</f>
        <v>NO</v>
      </c>
      <c r="AG2129" s="75">
        <f t="shared" si="671"/>
        <v>0.33333333333575865</v>
      </c>
      <c r="AH2129" s="2" t="s">
        <v>42</v>
      </c>
      <c r="AI2129" s="2" t="str">
        <f t="shared" si="672"/>
        <v>MSKU0852532</v>
      </c>
      <c r="AJ2129" s="76" t="str">
        <f t="shared" si="673"/>
        <v>OM TRANSPORT</v>
      </c>
      <c r="AK2129" s="77">
        <f>IF($M2129="TRUCK",VLOOKUP($AQ2129,Invoicing!$A$17:$B$49,MATCH($AK$1,Invoicing!$A$17:$B$17,0),FALSE),VLOOKUP($AQ2129,Invoicing!$N$17:$O$21,MATCH($AK$1,Invoicing!$N$17:$O$17,0),FALSE))</f>
        <v>475</v>
      </c>
      <c r="AL2129" s="78" t="e">
        <f>VLOOKUP($E2129,Invoicing!$A$1:$H$8,MATCH(TRACKER!$N2132,Invoicing!$A$1:$H$1,0),FALSE)</f>
        <v>#N/A</v>
      </c>
      <c r="AM2129" s="78">
        <f>VLOOKUP($E2129,Invoicing!$A$1:$H$8,MATCH(TRACKER!$O$1,Invoicing!$A$1:$H$1,0),FALSE)</f>
        <v>50</v>
      </c>
      <c r="AN2129" s="78">
        <f t="shared" si="674"/>
        <v>0</v>
      </c>
      <c r="AO2129" s="2">
        <f t="shared" si="675"/>
        <v>1</v>
      </c>
      <c r="AP2129" s="2" t="str">
        <f t="shared" si="676"/>
        <v>WEEK</v>
      </c>
      <c r="AQ2129" s="2" t="str">
        <f t="shared" si="677"/>
        <v>OM TRANSPORTWEEK</v>
      </c>
      <c r="AR2129" s="71">
        <f t="shared" si="678"/>
        <v>475</v>
      </c>
      <c r="AS2129" s="71">
        <f>VLOOKUP(AJ2129,Invoicing!A:K,10,FALSE)</f>
        <v>25</v>
      </c>
      <c r="AT2129" s="71">
        <f t="shared" si="679"/>
        <v>500</v>
      </c>
    </row>
    <row r="2130" spans="1:47">
      <c r="A2130" s="37" t="s">
        <v>65</v>
      </c>
      <c r="B2130" s="3" t="s">
        <v>38</v>
      </c>
      <c r="C2130" s="11">
        <v>45598.3</v>
      </c>
      <c r="D2130" s="11">
        <v>45598.291666666664</v>
      </c>
      <c r="E2130" s="11" t="s">
        <v>43</v>
      </c>
      <c r="F2130" s="11" t="s">
        <v>40</v>
      </c>
      <c r="G2130" s="3" t="s">
        <v>2307</v>
      </c>
      <c r="H2130" s="3" t="s">
        <v>41</v>
      </c>
      <c r="I2130" s="11">
        <v>45599.708333333336</v>
      </c>
      <c r="J2130" s="12">
        <v>45600.430555555555</v>
      </c>
      <c r="K2130" s="12">
        <v>45600.416666666664</v>
      </c>
      <c r="L2130" s="12">
        <v>45600.4375</v>
      </c>
      <c r="M2130" s="12" t="s">
        <v>115</v>
      </c>
      <c r="N2130" s="3" t="s">
        <v>42</v>
      </c>
      <c r="O2130" s="3">
        <v>0</v>
      </c>
      <c r="P2130" s="1">
        <f t="shared" si="660"/>
        <v>45</v>
      </c>
      <c r="Q2130" s="1">
        <f t="shared" si="661"/>
        <v>11</v>
      </c>
      <c r="R2130" s="72">
        <f t="shared" si="662"/>
        <v>45600.430555555555</v>
      </c>
      <c r="S2130" s="73">
        <f t="shared" si="663"/>
        <v>1.4083333333328483</v>
      </c>
      <c r="T2130" s="74">
        <f>Table2[[#This Row],[ETA A OFRECIMIENTO]]*24</f>
        <v>33.799999999988358</v>
      </c>
      <c r="U2130" s="1" t="str">
        <f t="shared" si="664"/>
        <v>YES</v>
      </c>
      <c r="V2130" s="73">
        <f t="shared" si="665"/>
        <v>0.70833333332848269</v>
      </c>
      <c r="W2130" s="74">
        <f>Table2[[#This Row],[DEL. AVAILABLE A SLOT]]*24</f>
        <v>16.999999999883585</v>
      </c>
      <c r="X2130" s="1" t="str">
        <f t="shared" si="666"/>
        <v>SI</v>
      </c>
      <c r="Y2130" s="73">
        <f t="shared" si="667"/>
        <v>2.116666666661331</v>
      </c>
      <c r="Z2130" s="74">
        <f>Table2[[#This Row],[ETA A TIMESLOT]]*24</f>
        <v>50.799999999871943</v>
      </c>
      <c r="AA2130" s="73">
        <f t="shared" si="668"/>
        <v>1.3888888890505768E-2</v>
      </c>
      <c r="AB2130" s="73" t="str">
        <f t="shared" si="669"/>
        <v>SI</v>
      </c>
      <c r="AC2130" s="74">
        <f>Table2[[#This Row],[PUNTUALIDAD (H)]]*24</f>
        <v>0.33333333337213844</v>
      </c>
      <c r="AD2130" s="73">
        <f t="shared" si="670"/>
        <v>2.1374999999970896</v>
      </c>
      <c r="AE2130" s="74">
        <f>Table2[[#This Row],[ATA TO UNLOADING]]*24</f>
        <v>51.299999999930151</v>
      </c>
      <c r="AF2130" s="74" t="str">
        <f>IF(Table2[[#This Row],[ATA TO UNLOADING 2]]&lt;=48,"YES","NO")</f>
        <v>NO</v>
      </c>
      <c r="AG2130" s="75">
        <f t="shared" si="671"/>
        <v>0.41666666666424135</v>
      </c>
      <c r="AH2130" s="2" t="s">
        <v>42</v>
      </c>
      <c r="AI2130" s="2" t="str">
        <f t="shared" si="672"/>
        <v>MSKU4581059</v>
      </c>
      <c r="AJ2130" s="76" t="str">
        <f t="shared" si="673"/>
        <v>LOGIX</v>
      </c>
      <c r="AK2130" s="77">
        <f>IF($M2130="TRUCK",VLOOKUP($AQ2130,Invoicing!$A$17:$B$49,MATCH($AK$1,Invoicing!$A$17:$B$17,0),FALSE),VLOOKUP($AQ2130,Invoicing!$N$17:$O$21,MATCH($AK$1,Invoicing!$N$17:$O$17,0),FALSE))</f>
        <v>530</v>
      </c>
      <c r="AL2130" s="78" t="e">
        <f>VLOOKUP($E2130,Invoicing!$A$1:$H$8,MATCH(TRACKER!$N2133,Invoicing!$A$1:$H$1,0),FALSE)</f>
        <v>#N/A</v>
      </c>
      <c r="AM2130" s="78">
        <f>VLOOKUP($E2130,Invoicing!$A$1:$H$8,MATCH(TRACKER!$O$1,Invoicing!$A$1:$H$1,0),FALSE)</f>
        <v>50</v>
      </c>
      <c r="AN2130" s="78">
        <f t="shared" si="674"/>
        <v>0</v>
      </c>
      <c r="AO2130" s="2">
        <f t="shared" si="675"/>
        <v>1</v>
      </c>
      <c r="AP2130" s="2" t="str">
        <f t="shared" si="676"/>
        <v>WEEK</v>
      </c>
      <c r="AQ2130" s="2" t="str">
        <f t="shared" si="677"/>
        <v>LOGIXWEEK</v>
      </c>
      <c r="AR2130" s="71">
        <f t="shared" si="678"/>
        <v>530</v>
      </c>
      <c r="AS2130" s="71">
        <f>VLOOKUP(AJ2130,Invoicing!A:K,10,FALSE)</f>
        <v>25</v>
      </c>
      <c r="AT2130" s="71">
        <f t="shared" si="679"/>
        <v>555</v>
      </c>
    </row>
    <row r="2131" spans="1:47">
      <c r="A2131" s="37" t="s">
        <v>65</v>
      </c>
      <c r="B2131" s="3" t="s">
        <v>38</v>
      </c>
      <c r="C2131" s="11">
        <v>45598.3</v>
      </c>
      <c r="D2131" s="11">
        <v>45598.291666666664</v>
      </c>
      <c r="E2131" s="11" t="s">
        <v>45</v>
      </c>
      <c r="F2131" s="11" t="s">
        <v>40</v>
      </c>
      <c r="G2131" s="3" t="s">
        <v>2308</v>
      </c>
      <c r="H2131" s="3" t="s">
        <v>41</v>
      </c>
      <c r="I2131" s="11">
        <v>45599.708333333336</v>
      </c>
      <c r="J2131" s="12">
        <v>45599.847222222219</v>
      </c>
      <c r="K2131" s="12">
        <v>45599.854166666664</v>
      </c>
      <c r="L2131" s="12">
        <v>45599.854166666664</v>
      </c>
      <c r="M2131" s="12" t="s">
        <v>115</v>
      </c>
      <c r="N2131" s="3" t="s">
        <v>42</v>
      </c>
      <c r="O2131" s="3">
        <v>1</v>
      </c>
      <c r="P2131" s="1">
        <f t="shared" si="660"/>
        <v>44</v>
      </c>
      <c r="Q2131" s="1">
        <f t="shared" si="661"/>
        <v>11</v>
      </c>
      <c r="R2131" s="72">
        <f t="shared" si="662"/>
        <v>45599.847222222219</v>
      </c>
      <c r="S2131" s="73">
        <f t="shared" si="663"/>
        <v>1.4083333333328483</v>
      </c>
      <c r="T2131" s="74">
        <f>Table2[[#This Row],[ETA A OFRECIMIENTO]]*24</f>
        <v>33.799999999988358</v>
      </c>
      <c r="U2131" s="1" t="str">
        <f t="shared" si="664"/>
        <v>YES</v>
      </c>
      <c r="V2131" s="73">
        <f t="shared" si="665"/>
        <v>0.14583333332848269</v>
      </c>
      <c r="W2131" s="74">
        <f>Table2[[#This Row],[DEL. AVAILABLE A SLOT]]*24</f>
        <v>3.4999999998835847</v>
      </c>
      <c r="X2131" s="1" t="str">
        <f t="shared" si="666"/>
        <v>SI</v>
      </c>
      <c r="Y2131" s="73">
        <f t="shared" si="667"/>
        <v>1.554166666661331</v>
      </c>
      <c r="Z2131" s="74">
        <f>Table2[[#This Row],[ETA A TIMESLOT]]*24</f>
        <v>37.299999999871943</v>
      </c>
      <c r="AA2131" s="73">
        <f t="shared" si="668"/>
        <v>0</v>
      </c>
      <c r="AB2131" s="73" t="str">
        <f t="shared" si="669"/>
        <v>SI</v>
      </c>
      <c r="AC2131" s="74">
        <f>Table2[[#This Row],[PUNTUALIDAD (H)]]*24</f>
        <v>0</v>
      </c>
      <c r="AD2131" s="73">
        <f t="shared" si="670"/>
        <v>1.554166666661331</v>
      </c>
      <c r="AE2131" s="74">
        <f>Table2[[#This Row],[ATA TO UNLOADING]]*24</f>
        <v>37.299999999871943</v>
      </c>
      <c r="AF2131" s="74" t="str">
        <f>IF(Table2[[#This Row],[ATA TO UNLOADING 2]]&lt;=48,"YES","NO")</f>
        <v>YES</v>
      </c>
      <c r="AG2131" s="75">
        <f t="shared" si="671"/>
        <v>0.85416666666424135</v>
      </c>
      <c r="AH2131" s="2" t="s">
        <v>24</v>
      </c>
      <c r="AI2131" s="2" t="str">
        <f t="shared" si="672"/>
        <v>MSKU4639320</v>
      </c>
      <c r="AJ2131" s="76" t="str">
        <f t="shared" si="673"/>
        <v>OM TRANSPORT</v>
      </c>
      <c r="AK2131" s="77">
        <f>IF($M2131="TRUCK",VLOOKUP($AQ2131,Invoicing!$A$17:$B$49,MATCH($AK$1,Invoicing!$A$17:$B$17,0),FALSE),VLOOKUP($AQ2131,Invoicing!$N$17:$O$21,MATCH($AK$1,Invoicing!$N$17:$O$17,0),FALSE))</f>
        <v>475</v>
      </c>
      <c r="AL2131" s="78" t="e">
        <f>VLOOKUP($E2131,Invoicing!$A$1:$H$8,MATCH(TRACKER!$N2134,Invoicing!$A$1:$H$1,0),FALSE)</f>
        <v>#N/A</v>
      </c>
      <c r="AM2131" s="78">
        <f>VLOOKUP($E2131,Invoicing!$A$1:$H$8,MATCH(TRACKER!$O$1,Invoicing!$A$1:$H$1,0),FALSE)</f>
        <v>50</v>
      </c>
      <c r="AN2131" s="78">
        <f t="shared" si="674"/>
        <v>50</v>
      </c>
      <c r="AO2131" s="2">
        <f t="shared" si="675"/>
        <v>7</v>
      </c>
      <c r="AP2131" s="2" t="str">
        <f t="shared" si="676"/>
        <v>NIGHT</v>
      </c>
      <c r="AQ2131" s="2" t="str">
        <f t="shared" si="677"/>
        <v>OM TRANSPORTNIGHT</v>
      </c>
      <c r="AR2131" s="71">
        <f t="shared" si="678"/>
        <v>525</v>
      </c>
      <c r="AS2131" s="71">
        <f>VLOOKUP(AJ2131,Invoicing!A:K,10,FALSE)</f>
        <v>25</v>
      </c>
      <c r="AT2131" s="71">
        <f t="shared" si="679"/>
        <v>550</v>
      </c>
    </row>
    <row r="2132" spans="1:47">
      <c r="A2132" s="37" t="s">
        <v>65</v>
      </c>
      <c r="B2132" s="3" t="s">
        <v>38</v>
      </c>
      <c r="C2132" s="11">
        <v>45598.3</v>
      </c>
      <c r="D2132" s="11">
        <v>45598.291666666664</v>
      </c>
      <c r="E2132" s="11" t="s">
        <v>45</v>
      </c>
      <c r="F2132" s="11" t="s">
        <v>40</v>
      </c>
      <c r="G2132" s="3" t="s">
        <v>2309</v>
      </c>
      <c r="H2132" s="3" t="s">
        <v>41</v>
      </c>
      <c r="I2132" s="11">
        <v>45599.708333333336</v>
      </c>
      <c r="J2132" s="12">
        <v>45599.701388888891</v>
      </c>
      <c r="K2132" s="12">
        <v>45599.75</v>
      </c>
      <c r="L2132" s="12">
        <v>45599.708333333336</v>
      </c>
      <c r="M2132" s="12" t="s">
        <v>115</v>
      </c>
      <c r="N2132" s="3" t="s">
        <v>42</v>
      </c>
      <c r="O2132" s="3">
        <v>1</v>
      </c>
      <c r="P2132" s="1">
        <f t="shared" si="660"/>
        <v>44</v>
      </c>
      <c r="Q2132" s="1">
        <f t="shared" si="661"/>
        <v>11</v>
      </c>
      <c r="R2132" s="72">
        <f t="shared" si="662"/>
        <v>45599.701388888891</v>
      </c>
      <c r="S2132" s="73">
        <f t="shared" si="663"/>
        <v>1.4083333333328483</v>
      </c>
      <c r="T2132" s="74">
        <f>Table2[[#This Row],[ETA A OFRECIMIENTO]]*24</f>
        <v>33.799999999988358</v>
      </c>
      <c r="U2132" s="1" t="str">
        <f t="shared" si="664"/>
        <v>YES</v>
      </c>
      <c r="V2132" s="73">
        <f t="shared" si="665"/>
        <v>4.1666666664241347E-2</v>
      </c>
      <c r="W2132" s="74">
        <f>Table2[[#This Row],[DEL. AVAILABLE A SLOT]]*24</f>
        <v>0.99999999994179234</v>
      </c>
      <c r="X2132" s="1" t="str">
        <f t="shared" si="666"/>
        <v>SI</v>
      </c>
      <c r="Y2132" s="73">
        <f t="shared" si="667"/>
        <v>1.4499999999970896</v>
      </c>
      <c r="Z2132" s="74">
        <f>Table2[[#This Row],[ETA A TIMESLOT]]*24</f>
        <v>34.799999999930151</v>
      </c>
      <c r="AA2132" s="73">
        <f t="shared" si="668"/>
        <v>0</v>
      </c>
      <c r="AB2132" s="73" t="str">
        <f t="shared" si="669"/>
        <v>SI</v>
      </c>
      <c r="AC2132" s="74">
        <f>Table2[[#This Row],[PUNTUALIDAD (H)]]*24</f>
        <v>0</v>
      </c>
      <c r="AD2132" s="73">
        <f t="shared" si="670"/>
        <v>1.4083333333328483</v>
      </c>
      <c r="AE2132" s="74">
        <f>Table2[[#This Row],[ATA TO UNLOADING]]*24</f>
        <v>33.799999999988358</v>
      </c>
      <c r="AF2132" s="74" t="str">
        <f>IF(Table2[[#This Row],[ATA TO UNLOADING 2]]&lt;=48,"YES","NO")</f>
        <v>YES</v>
      </c>
      <c r="AG2132" s="75">
        <f t="shared" si="671"/>
        <v>0.75</v>
      </c>
      <c r="AH2132" s="2" t="s">
        <v>42</v>
      </c>
      <c r="AI2132" s="2" t="str">
        <f t="shared" si="672"/>
        <v>MSKU4651177</v>
      </c>
      <c r="AJ2132" s="76" t="str">
        <f t="shared" si="673"/>
        <v>OM TRANSPORT</v>
      </c>
      <c r="AK2132" s="77">
        <f>IF($M2132="TRUCK",VLOOKUP($AQ2132,Invoicing!$A$17:$B$49,MATCH($AK$1,Invoicing!$A$17:$B$17,0),FALSE),VLOOKUP($AQ2132,Invoicing!$N$17:$O$21,MATCH($AK$1,Invoicing!$N$17:$O$17,0),FALSE))</f>
        <v>550</v>
      </c>
      <c r="AL2132" s="78" t="e">
        <f>VLOOKUP($E2132,Invoicing!$A$1:$H$8,MATCH(TRACKER!$N2135,Invoicing!$A$1:$H$1,0),FALSE)</f>
        <v>#N/A</v>
      </c>
      <c r="AM2132" s="78">
        <f>VLOOKUP($E2132,Invoicing!$A$1:$H$8,MATCH(TRACKER!$O$1,Invoicing!$A$1:$H$1,0),FALSE)</f>
        <v>50</v>
      </c>
      <c r="AN2132" s="78">
        <f t="shared" si="674"/>
        <v>50</v>
      </c>
      <c r="AO2132" s="2">
        <f t="shared" si="675"/>
        <v>7</v>
      </c>
      <c r="AP2132" s="2" t="str">
        <f t="shared" si="676"/>
        <v>SUNDAY</v>
      </c>
      <c r="AQ2132" s="2" t="str">
        <f t="shared" si="677"/>
        <v>OM TRANSPORTSUNDAY</v>
      </c>
      <c r="AR2132" s="71">
        <f t="shared" si="678"/>
        <v>600</v>
      </c>
      <c r="AS2132" s="71">
        <f>VLOOKUP(AJ2132,Invoicing!A:K,10,FALSE)</f>
        <v>25</v>
      </c>
      <c r="AT2132" s="71">
        <f t="shared" si="679"/>
        <v>625</v>
      </c>
    </row>
    <row r="2133" spans="1:47">
      <c r="A2133" s="37" t="s">
        <v>65</v>
      </c>
      <c r="B2133" s="3" t="s">
        <v>38</v>
      </c>
      <c r="C2133" s="11">
        <v>45598.3</v>
      </c>
      <c r="D2133" s="11">
        <v>45598.291666666664</v>
      </c>
      <c r="E2133" s="11" t="s">
        <v>44</v>
      </c>
      <c r="F2133" s="11" t="s">
        <v>40</v>
      </c>
      <c r="G2133" s="3" t="s">
        <v>2310</v>
      </c>
      <c r="H2133" s="3" t="s">
        <v>41</v>
      </c>
      <c r="I2133" s="11">
        <v>45599.708333333336</v>
      </c>
      <c r="J2133" s="12">
        <v>45600.333333333336</v>
      </c>
      <c r="K2133" s="12">
        <v>45600.333333333336</v>
      </c>
      <c r="L2133" s="12">
        <v>45600.357638888891</v>
      </c>
      <c r="M2133" s="12" t="s">
        <v>115</v>
      </c>
      <c r="N2133" s="3" t="s">
        <v>42</v>
      </c>
      <c r="O2133" s="3">
        <v>0</v>
      </c>
      <c r="P2133" s="1">
        <f t="shared" si="660"/>
        <v>45</v>
      </c>
      <c r="Q2133" s="1">
        <f t="shared" si="661"/>
        <v>11</v>
      </c>
      <c r="R2133" s="72">
        <f t="shared" si="662"/>
        <v>45600.333333333336</v>
      </c>
      <c r="S2133" s="73">
        <f t="shared" si="663"/>
        <v>1.4083333333328483</v>
      </c>
      <c r="T2133" s="74">
        <f>Table2[[#This Row],[ETA A OFRECIMIENTO]]*24</f>
        <v>33.799999999988358</v>
      </c>
      <c r="U2133" s="1" t="str">
        <f t="shared" si="664"/>
        <v>YES</v>
      </c>
      <c r="V2133" s="73">
        <f t="shared" si="665"/>
        <v>0.625</v>
      </c>
      <c r="W2133" s="74">
        <f>Table2[[#This Row],[DEL. AVAILABLE A SLOT]]*24</f>
        <v>15</v>
      </c>
      <c r="X2133" s="1" t="str">
        <f t="shared" si="666"/>
        <v>SI</v>
      </c>
      <c r="Y2133" s="73">
        <f t="shared" si="667"/>
        <v>2.0333333333328483</v>
      </c>
      <c r="Z2133" s="74">
        <f>Table2[[#This Row],[ETA A TIMESLOT]]*24</f>
        <v>48.799999999988358</v>
      </c>
      <c r="AA2133" s="73">
        <f t="shared" si="668"/>
        <v>0</v>
      </c>
      <c r="AB2133" s="73" t="str">
        <f t="shared" si="669"/>
        <v>SI</v>
      </c>
      <c r="AC2133" s="74">
        <f>Table2[[#This Row],[PUNTUALIDAD (H)]]*24</f>
        <v>0</v>
      </c>
      <c r="AD2133" s="73">
        <f t="shared" si="670"/>
        <v>2.0576388888875954</v>
      </c>
      <c r="AE2133" s="74">
        <f>Table2[[#This Row],[ATA TO UNLOADING]]*24</f>
        <v>49.383333333302289</v>
      </c>
      <c r="AF2133" s="74" t="str">
        <f>IF(Table2[[#This Row],[ATA TO UNLOADING 2]]&lt;=48,"YES","NO")</f>
        <v>NO</v>
      </c>
      <c r="AG2133" s="75">
        <f t="shared" si="671"/>
        <v>0.33333333333575865</v>
      </c>
      <c r="AH2133" s="2" t="s">
        <v>42</v>
      </c>
      <c r="AI2133" s="2" t="str">
        <f t="shared" si="672"/>
        <v>MSKU4665062</v>
      </c>
      <c r="AJ2133" s="76" t="str">
        <f t="shared" si="673"/>
        <v>MSI</v>
      </c>
      <c r="AK2133" s="77">
        <f>IF($M2133="TRUCK",VLOOKUP($AQ2133,Invoicing!$A$17:$B$49,MATCH($AK$1,Invoicing!$A$17:$B$17,0),FALSE),VLOOKUP($AQ2133,Invoicing!$N$17:$O$21,MATCH($AK$1,Invoicing!$N$17:$O$17,0),FALSE))</f>
        <v>480</v>
      </c>
      <c r="AL2133" s="78" t="e">
        <f>VLOOKUP($E2133,Invoicing!$A$1:$H$8,MATCH(TRACKER!$N2136,Invoicing!$A$1:$H$1,0),FALSE)</f>
        <v>#N/A</v>
      </c>
      <c r="AM2133" s="78">
        <f>VLOOKUP($E2133,Invoicing!$A$1:$H$8,MATCH(TRACKER!$O$1,Invoicing!$A$1:$H$1,0),FALSE)</f>
        <v>50</v>
      </c>
      <c r="AN2133" s="78">
        <f t="shared" si="674"/>
        <v>0</v>
      </c>
      <c r="AO2133" s="2">
        <f t="shared" si="675"/>
        <v>1</v>
      </c>
      <c r="AP2133" s="2" t="str">
        <f t="shared" si="676"/>
        <v>WEEK</v>
      </c>
      <c r="AQ2133" s="2" t="str">
        <f t="shared" si="677"/>
        <v>MSIWEEK</v>
      </c>
      <c r="AR2133" s="71">
        <f t="shared" si="678"/>
        <v>480</v>
      </c>
      <c r="AS2133" s="71">
        <f>VLOOKUP(AJ2133,Invoicing!A:K,10,FALSE)</f>
        <v>25</v>
      </c>
      <c r="AT2133" s="71">
        <f t="shared" si="679"/>
        <v>505</v>
      </c>
    </row>
    <row r="2134" spans="1:47">
      <c r="A2134" s="37" t="s">
        <v>65</v>
      </c>
      <c r="B2134" s="3" t="s">
        <v>38</v>
      </c>
      <c r="C2134" s="11">
        <v>45598.3</v>
      </c>
      <c r="D2134" s="11">
        <v>45598.291666666664</v>
      </c>
      <c r="E2134" s="11" t="s">
        <v>45</v>
      </c>
      <c r="F2134" s="11" t="s">
        <v>40</v>
      </c>
      <c r="G2134" s="3" t="s">
        <v>2311</v>
      </c>
      <c r="H2134" s="3" t="s">
        <v>46</v>
      </c>
      <c r="I2134" s="11">
        <v>45599.708333333336</v>
      </c>
      <c r="J2134" s="12">
        <v>45599.958333333336</v>
      </c>
      <c r="K2134" s="12">
        <v>45600.083333333336</v>
      </c>
      <c r="L2134" s="12">
        <v>45599.958333333336</v>
      </c>
      <c r="M2134" s="12" t="s">
        <v>115</v>
      </c>
      <c r="N2134" s="3" t="s">
        <v>42</v>
      </c>
      <c r="O2134" s="3">
        <v>0</v>
      </c>
      <c r="P2134" s="1">
        <f t="shared" si="660"/>
        <v>44</v>
      </c>
      <c r="Q2134" s="1">
        <f t="shared" si="661"/>
        <v>11</v>
      </c>
      <c r="R2134" s="72">
        <f t="shared" si="662"/>
        <v>45599.958333333336</v>
      </c>
      <c r="S2134" s="73">
        <f t="shared" si="663"/>
        <v>1.4083333333328483</v>
      </c>
      <c r="T2134" s="74">
        <f>Table2[[#This Row],[ETA A OFRECIMIENTO]]*24</f>
        <v>33.799999999988358</v>
      </c>
      <c r="U2134" s="1" t="str">
        <f t="shared" si="664"/>
        <v>YES</v>
      </c>
      <c r="V2134" s="73">
        <f t="shared" si="665"/>
        <v>0.375</v>
      </c>
      <c r="W2134" s="74">
        <f>Table2[[#This Row],[DEL. AVAILABLE A SLOT]]*24</f>
        <v>9</v>
      </c>
      <c r="X2134" s="1" t="str">
        <f t="shared" si="666"/>
        <v>SI</v>
      </c>
      <c r="Y2134" s="73">
        <f t="shared" si="667"/>
        <v>1.7833333333328483</v>
      </c>
      <c r="Z2134" s="74">
        <f>Table2[[#This Row],[ETA A TIMESLOT]]*24</f>
        <v>42.799999999988358</v>
      </c>
      <c r="AA2134" s="73">
        <f t="shared" si="668"/>
        <v>0</v>
      </c>
      <c r="AB2134" s="73" t="str">
        <f t="shared" si="669"/>
        <v>SI</v>
      </c>
      <c r="AC2134" s="74">
        <f>Table2[[#This Row],[PUNTUALIDAD (H)]]*24</f>
        <v>0</v>
      </c>
      <c r="AD2134" s="73">
        <f t="shared" si="670"/>
        <v>1.6583333333328483</v>
      </c>
      <c r="AE2134" s="74">
        <f>Table2[[#This Row],[ATA TO UNLOADING]]*24</f>
        <v>39.799999999988358</v>
      </c>
      <c r="AF2134" s="74" t="str">
        <f>IF(Table2[[#This Row],[ATA TO UNLOADING 2]]&lt;=48,"YES","NO")</f>
        <v>YES</v>
      </c>
      <c r="AG2134" s="75">
        <f t="shared" si="671"/>
        <v>8.3333333335758653E-2</v>
      </c>
      <c r="AH2134" s="2" t="s">
        <v>24</v>
      </c>
      <c r="AI2134" s="2" t="str">
        <f t="shared" si="672"/>
        <v>MSKU4667614</v>
      </c>
      <c r="AJ2134" s="76" t="str">
        <f t="shared" si="673"/>
        <v>OM TRANSPORT</v>
      </c>
      <c r="AK2134" s="77">
        <f>IF($M2134="TRUCK",VLOOKUP($AQ2134,Invoicing!$A$17:$B$49,MATCH($AK$1,Invoicing!$A$17:$B$17,0),FALSE),VLOOKUP($AQ2134,Invoicing!$N$17:$O$21,MATCH($AK$1,Invoicing!$N$17:$O$17,0),FALSE))</f>
        <v>475</v>
      </c>
      <c r="AL2134" s="78" t="e">
        <f>VLOOKUP($E2134,Invoicing!$A$1:$H$8,MATCH(TRACKER!$N2137,Invoicing!$A$1:$H$1,0),FALSE)</f>
        <v>#N/A</v>
      </c>
      <c r="AM2134" s="78">
        <f>VLOOKUP($E2134,Invoicing!$A$1:$H$8,MATCH(TRACKER!$O$1,Invoicing!$A$1:$H$1,0),FALSE)</f>
        <v>50</v>
      </c>
      <c r="AN2134" s="78">
        <f t="shared" si="674"/>
        <v>0</v>
      </c>
      <c r="AO2134" s="2">
        <f t="shared" si="675"/>
        <v>1</v>
      </c>
      <c r="AP2134" s="2" t="str">
        <f t="shared" si="676"/>
        <v>NIGHT</v>
      </c>
      <c r="AQ2134" s="2" t="str">
        <f t="shared" si="677"/>
        <v>OM TRANSPORTNIGHT</v>
      </c>
      <c r="AR2134" s="71">
        <f t="shared" si="678"/>
        <v>475</v>
      </c>
      <c r="AS2134" s="71">
        <f>VLOOKUP(AJ2134,Invoicing!A:K,10,FALSE)</f>
        <v>25</v>
      </c>
      <c r="AT2134" s="71">
        <f t="shared" si="679"/>
        <v>500</v>
      </c>
    </row>
    <row r="2135" spans="1:47">
      <c r="A2135" s="37" t="s">
        <v>65</v>
      </c>
      <c r="B2135" s="3" t="s">
        <v>38</v>
      </c>
      <c r="C2135" s="11">
        <v>45598.3</v>
      </c>
      <c r="D2135" s="11">
        <v>45598.291666666664</v>
      </c>
      <c r="E2135" s="11" t="s">
        <v>44</v>
      </c>
      <c r="F2135" s="11" t="s">
        <v>40</v>
      </c>
      <c r="G2135" s="3" t="s">
        <v>2312</v>
      </c>
      <c r="H2135" s="3" t="s">
        <v>41</v>
      </c>
      <c r="I2135" s="11">
        <v>45599.708333333336</v>
      </c>
      <c r="J2135" s="12">
        <v>45601.35</v>
      </c>
      <c r="K2135" s="12">
        <v>45601.375</v>
      </c>
      <c r="L2135" s="12">
        <v>45601.375</v>
      </c>
      <c r="M2135" s="12" t="s">
        <v>115</v>
      </c>
      <c r="N2135" s="3" t="s">
        <v>42</v>
      </c>
      <c r="O2135" s="3">
        <v>1</v>
      </c>
      <c r="P2135" s="1">
        <f t="shared" si="660"/>
        <v>45</v>
      </c>
      <c r="Q2135" s="1">
        <f t="shared" si="661"/>
        <v>11</v>
      </c>
      <c r="R2135" s="72">
        <f t="shared" si="662"/>
        <v>45601.35</v>
      </c>
      <c r="S2135" s="73">
        <f t="shared" si="663"/>
        <v>1.4083333333328483</v>
      </c>
      <c r="T2135" s="74">
        <f>Table2[[#This Row],[ETA A OFRECIMIENTO]]*24</f>
        <v>33.799999999988358</v>
      </c>
      <c r="U2135" s="1" t="str">
        <f t="shared" si="664"/>
        <v>YES</v>
      </c>
      <c r="V2135" s="73">
        <f t="shared" si="665"/>
        <v>1.6666666666642413</v>
      </c>
      <c r="W2135" s="74">
        <f>Table2[[#This Row],[DEL. AVAILABLE A SLOT]]*24</f>
        <v>39.999999999941792</v>
      </c>
      <c r="X2135" s="1" t="str">
        <f t="shared" si="666"/>
        <v>NO</v>
      </c>
      <c r="Y2135" s="73">
        <f t="shared" si="667"/>
        <v>3.0749999999970896</v>
      </c>
      <c r="Z2135" s="74">
        <f>Table2[[#This Row],[ETA A TIMESLOT]]*24</f>
        <v>73.799999999930151</v>
      </c>
      <c r="AA2135" s="73">
        <f t="shared" si="668"/>
        <v>0</v>
      </c>
      <c r="AB2135" s="73" t="str">
        <f t="shared" si="669"/>
        <v>SI</v>
      </c>
      <c r="AC2135" s="74">
        <f>Table2[[#This Row],[PUNTUALIDAD (H)]]*24</f>
        <v>0</v>
      </c>
      <c r="AD2135" s="73">
        <f t="shared" si="670"/>
        <v>3.0749999999970896</v>
      </c>
      <c r="AE2135" s="74">
        <f>Table2[[#This Row],[ATA TO UNLOADING]]*24</f>
        <v>73.799999999930151</v>
      </c>
      <c r="AF2135" s="74" t="str">
        <f>IF(Table2[[#This Row],[ATA TO UNLOADING 2]]&lt;=48,"YES","NO")</f>
        <v>NO</v>
      </c>
      <c r="AG2135" s="75">
        <f t="shared" si="671"/>
        <v>0.375</v>
      </c>
      <c r="AH2135" s="2" t="s">
        <v>42</v>
      </c>
      <c r="AI2135" s="2" t="str">
        <f t="shared" si="672"/>
        <v>MSKU4731462</v>
      </c>
      <c r="AJ2135" s="76" t="str">
        <f t="shared" si="673"/>
        <v>MSI</v>
      </c>
      <c r="AK2135" s="77">
        <f>IF($M2135="TRUCK",VLOOKUP($AQ2135,Invoicing!$A$17:$B$49,MATCH($AK$1,Invoicing!$A$17:$B$17,0),FALSE),VLOOKUP($AQ2135,Invoicing!$N$17:$O$21,MATCH($AK$1,Invoicing!$N$17:$O$17,0),FALSE))</f>
        <v>480</v>
      </c>
      <c r="AL2135" s="78" t="e">
        <f>VLOOKUP($E2135,Invoicing!$A$1:$H$8,MATCH(TRACKER!$N2138,Invoicing!$A$1:$H$1,0),FALSE)</f>
        <v>#N/A</v>
      </c>
      <c r="AM2135" s="78">
        <f>VLOOKUP($E2135,Invoicing!$A$1:$H$8,MATCH(TRACKER!$O$1,Invoicing!$A$1:$H$1,0),FALSE)</f>
        <v>50</v>
      </c>
      <c r="AN2135" s="78">
        <f t="shared" si="674"/>
        <v>50</v>
      </c>
      <c r="AO2135" s="2">
        <f t="shared" si="675"/>
        <v>2</v>
      </c>
      <c r="AP2135" s="2" t="str">
        <f t="shared" si="676"/>
        <v>WEEK</v>
      </c>
      <c r="AQ2135" s="2" t="str">
        <f t="shared" si="677"/>
        <v>MSIWEEK</v>
      </c>
      <c r="AR2135" s="71">
        <f t="shared" si="678"/>
        <v>530</v>
      </c>
      <c r="AS2135" s="71">
        <f>VLOOKUP(AJ2135,Invoicing!A:K,10,FALSE)</f>
        <v>25</v>
      </c>
      <c r="AT2135" s="71">
        <f t="shared" si="679"/>
        <v>555</v>
      </c>
    </row>
    <row r="2136" spans="1:47">
      <c r="A2136" s="37" t="s">
        <v>65</v>
      </c>
      <c r="B2136" s="3" t="s">
        <v>38</v>
      </c>
      <c r="C2136" s="11">
        <v>45598.3</v>
      </c>
      <c r="D2136" s="11">
        <v>45598.291666666664</v>
      </c>
      <c r="E2136" s="11" t="s">
        <v>45</v>
      </c>
      <c r="F2136" s="11" t="s">
        <v>40</v>
      </c>
      <c r="G2136" s="3" t="s">
        <v>2313</v>
      </c>
      <c r="H2136" s="3" t="s">
        <v>41</v>
      </c>
      <c r="I2136" s="11">
        <v>45599.708333333336</v>
      </c>
      <c r="J2136" s="12">
        <v>45600.597222222219</v>
      </c>
      <c r="K2136" s="12">
        <v>45600.666666666664</v>
      </c>
      <c r="L2136" s="12">
        <v>45600.597222222219</v>
      </c>
      <c r="M2136" s="12" t="s">
        <v>115</v>
      </c>
      <c r="N2136" s="3" t="s">
        <v>42</v>
      </c>
      <c r="O2136" s="3">
        <v>1</v>
      </c>
      <c r="P2136" s="1">
        <f t="shared" si="660"/>
        <v>45</v>
      </c>
      <c r="Q2136" s="1">
        <f t="shared" si="661"/>
        <v>11</v>
      </c>
      <c r="R2136" s="72">
        <f t="shared" si="662"/>
        <v>45600.597222222219</v>
      </c>
      <c r="S2136" s="73">
        <f t="shared" si="663"/>
        <v>1.4083333333328483</v>
      </c>
      <c r="T2136" s="74">
        <f>Table2[[#This Row],[ETA A OFRECIMIENTO]]*24</f>
        <v>33.799999999988358</v>
      </c>
      <c r="U2136" s="1" t="str">
        <f t="shared" si="664"/>
        <v>YES</v>
      </c>
      <c r="V2136" s="73">
        <f t="shared" si="665"/>
        <v>0.95833333332848269</v>
      </c>
      <c r="W2136" s="74">
        <f>Table2[[#This Row],[DEL. AVAILABLE A SLOT]]*24</f>
        <v>22.999999999883585</v>
      </c>
      <c r="X2136" s="1" t="str">
        <f t="shared" si="666"/>
        <v>SI</v>
      </c>
      <c r="Y2136" s="73">
        <f t="shared" si="667"/>
        <v>2.366666666661331</v>
      </c>
      <c r="Z2136" s="74">
        <f>Table2[[#This Row],[ETA A TIMESLOT]]*24</f>
        <v>56.799999999871943</v>
      </c>
      <c r="AA2136" s="73">
        <f t="shared" si="668"/>
        <v>0</v>
      </c>
      <c r="AB2136" s="73" t="str">
        <f t="shared" si="669"/>
        <v>SI</v>
      </c>
      <c r="AC2136" s="74">
        <f>Table2[[#This Row],[PUNTUALIDAD (H)]]*24</f>
        <v>0</v>
      </c>
      <c r="AD2136" s="73">
        <f t="shared" si="670"/>
        <v>2.2972222222160781</v>
      </c>
      <c r="AE2136" s="74">
        <f>Table2[[#This Row],[ATA TO UNLOADING]]*24</f>
        <v>55.133333333185874</v>
      </c>
      <c r="AF2136" s="74" t="str">
        <f>IF(Table2[[#This Row],[ATA TO UNLOADING 2]]&lt;=48,"YES","NO")</f>
        <v>NO</v>
      </c>
      <c r="AG2136" s="75">
        <f t="shared" si="671"/>
        <v>0.66666666666424135</v>
      </c>
      <c r="AH2136" s="2" t="s">
        <v>42</v>
      </c>
      <c r="AI2136" s="2" t="str">
        <f t="shared" si="672"/>
        <v>MSKU4739503</v>
      </c>
      <c r="AJ2136" s="76" t="str">
        <f t="shared" si="673"/>
        <v>OM TRANSPORT</v>
      </c>
      <c r="AK2136" s="77">
        <f>IF($M2136="TRUCK",VLOOKUP($AQ2136,Invoicing!$A$17:$B$49,MATCH($AK$1,Invoicing!$A$17:$B$17,0),FALSE),VLOOKUP($AQ2136,Invoicing!$N$17:$O$21,MATCH($AK$1,Invoicing!$N$17:$O$17,0),FALSE))</f>
        <v>475</v>
      </c>
      <c r="AL2136" s="78" t="e">
        <f>VLOOKUP($E2136,Invoicing!$A$1:$H$8,MATCH(TRACKER!$N2139,Invoicing!$A$1:$H$1,0),FALSE)</f>
        <v>#N/A</v>
      </c>
      <c r="AM2136" s="78">
        <f>VLOOKUP($E2136,Invoicing!$A$1:$H$8,MATCH(TRACKER!$O$1,Invoicing!$A$1:$H$1,0),FALSE)</f>
        <v>50</v>
      </c>
      <c r="AN2136" s="78">
        <f t="shared" si="674"/>
        <v>50</v>
      </c>
      <c r="AO2136" s="2">
        <f t="shared" si="675"/>
        <v>1</v>
      </c>
      <c r="AP2136" s="2" t="str">
        <f t="shared" si="676"/>
        <v>WEEK</v>
      </c>
      <c r="AQ2136" s="2" t="str">
        <f t="shared" si="677"/>
        <v>OM TRANSPORTWEEK</v>
      </c>
      <c r="AR2136" s="71">
        <f t="shared" si="678"/>
        <v>525</v>
      </c>
      <c r="AS2136" s="71">
        <f>VLOOKUP(AJ2136,Invoicing!A:K,10,FALSE)</f>
        <v>25</v>
      </c>
      <c r="AT2136" s="71">
        <f t="shared" si="679"/>
        <v>550</v>
      </c>
    </row>
    <row r="2137" spans="1:47">
      <c r="A2137" s="37" t="s">
        <v>65</v>
      </c>
      <c r="B2137" s="3" t="s">
        <v>38</v>
      </c>
      <c r="C2137" s="11">
        <v>45598.3</v>
      </c>
      <c r="D2137" s="11">
        <v>45598.291666666664</v>
      </c>
      <c r="E2137" s="11" t="s">
        <v>45</v>
      </c>
      <c r="F2137" s="11" t="s">
        <v>40</v>
      </c>
      <c r="G2137" s="3" t="s">
        <v>2314</v>
      </c>
      <c r="H2137" s="3" t="s">
        <v>2821</v>
      </c>
      <c r="I2137" s="11">
        <v>45599.708333333336</v>
      </c>
      <c r="J2137" s="12">
        <v>45600.165972222225</v>
      </c>
      <c r="K2137" s="12">
        <v>45600.166666666664</v>
      </c>
      <c r="L2137" s="12">
        <v>45600.409722222219</v>
      </c>
      <c r="M2137" s="12" t="s">
        <v>115</v>
      </c>
      <c r="N2137" s="3" t="s">
        <v>42</v>
      </c>
      <c r="O2137" s="3">
        <v>1</v>
      </c>
      <c r="P2137" s="1">
        <f t="shared" si="660"/>
        <v>45</v>
      </c>
      <c r="Q2137" s="1">
        <f t="shared" si="661"/>
        <v>11</v>
      </c>
      <c r="R2137" s="72">
        <f t="shared" si="662"/>
        <v>45600.165972222225</v>
      </c>
      <c r="S2137" s="73">
        <f t="shared" si="663"/>
        <v>1.4083333333328483</v>
      </c>
      <c r="T2137" s="74">
        <f>Table2[[#This Row],[ETA A OFRECIMIENTO]]*24</f>
        <v>33.799999999988358</v>
      </c>
      <c r="U2137" s="1" t="str">
        <f t="shared" si="664"/>
        <v>YES</v>
      </c>
      <c r="V2137" s="73">
        <f t="shared" si="665"/>
        <v>0.45833333332848269</v>
      </c>
      <c r="W2137" s="74">
        <f>Table2[[#This Row],[DEL. AVAILABLE A SLOT]]*24</f>
        <v>10.999999999883585</v>
      </c>
      <c r="X2137" s="1" t="str">
        <f t="shared" si="666"/>
        <v>SI</v>
      </c>
      <c r="Y2137" s="73">
        <f t="shared" si="667"/>
        <v>1.866666666661331</v>
      </c>
      <c r="Z2137" s="74">
        <f>Table2[[#This Row],[ETA A TIMESLOT]]*24</f>
        <v>44.799999999871943</v>
      </c>
      <c r="AA2137" s="73">
        <f t="shared" si="668"/>
        <v>0</v>
      </c>
      <c r="AB2137" s="73" t="str">
        <f t="shared" si="669"/>
        <v>SI</v>
      </c>
      <c r="AC2137" s="74">
        <f>Table2[[#This Row],[PUNTUALIDAD (H)]]*24</f>
        <v>0</v>
      </c>
      <c r="AD2137" s="73">
        <f t="shared" si="670"/>
        <v>2.1097222222160781</v>
      </c>
      <c r="AE2137" s="74">
        <f>Table2[[#This Row],[ATA TO UNLOADING]]*24</f>
        <v>50.633333333185874</v>
      </c>
      <c r="AF2137" s="74" t="str">
        <f>IF(Table2[[#This Row],[ATA TO UNLOADING 2]]&lt;=48,"YES","NO")</f>
        <v>NO</v>
      </c>
      <c r="AG2137" s="75">
        <f t="shared" si="671"/>
        <v>0.16666666666424135</v>
      </c>
      <c r="AH2137" s="2" t="s">
        <v>24</v>
      </c>
      <c r="AI2137" s="2" t="str">
        <f t="shared" si="672"/>
        <v>MSKU4773977</v>
      </c>
      <c r="AJ2137" s="76" t="str">
        <f t="shared" si="673"/>
        <v>OM TRANSPORT</v>
      </c>
      <c r="AK2137" s="77">
        <f>IF($M2137="TRUCK",VLOOKUP($AQ2137,Invoicing!$A$17:$B$49,MATCH($AK$1,Invoicing!$A$17:$B$17,0),FALSE),VLOOKUP($AQ2137,Invoicing!$N$17:$O$21,MATCH($AK$1,Invoicing!$N$17:$O$17,0),FALSE))</f>
        <v>475</v>
      </c>
      <c r="AL2137" s="78" t="e">
        <f>VLOOKUP($E2137,Invoicing!$A$1:$H$8,MATCH(TRACKER!$N2140,Invoicing!$A$1:$H$1,0),FALSE)</f>
        <v>#N/A</v>
      </c>
      <c r="AM2137" s="78">
        <f>VLOOKUP($E2137,Invoicing!$A$1:$H$8,MATCH(TRACKER!$O$1,Invoicing!$A$1:$H$1,0),FALSE)</f>
        <v>50</v>
      </c>
      <c r="AN2137" s="78">
        <f t="shared" si="674"/>
        <v>50</v>
      </c>
      <c r="AO2137" s="2">
        <f t="shared" si="675"/>
        <v>1</v>
      </c>
      <c r="AP2137" s="2" t="str">
        <f t="shared" si="676"/>
        <v>NIGHT</v>
      </c>
      <c r="AQ2137" s="2" t="str">
        <f t="shared" si="677"/>
        <v>OM TRANSPORTNIGHT</v>
      </c>
      <c r="AR2137" s="71">
        <f t="shared" si="678"/>
        <v>525</v>
      </c>
      <c r="AS2137" s="71">
        <f>VLOOKUP(AJ2137,Invoicing!A:K,10,FALSE)</f>
        <v>25</v>
      </c>
      <c r="AT2137" s="71">
        <f t="shared" si="679"/>
        <v>550</v>
      </c>
    </row>
    <row r="2138" spans="1:47">
      <c r="A2138" s="37" t="s">
        <v>65</v>
      </c>
      <c r="B2138" s="3" t="s">
        <v>38</v>
      </c>
      <c r="C2138" s="11">
        <v>45598.3</v>
      </c>
      <c r="D2138" s="11">
        <v>45598.291666666664</v>
      </c>
      <c r="E2138" s="11" t="s">
        <v>45</v>
      </c>
      <c r="F2138" s="11" t="s">
        <v>40</v>
      </c>
      <c r="G2138" s="3" t="s">
        <v>2315</v>
      </c>
      <c r="H2138" s="3" t="s">
        <v>41</v>
      </c>
      <c r="I2138" s="11">
        <v>45599.708333333336</v>
      </c>
      <c r="J2138" s="12">
        <v>45599.850694444445</v>
      </c>
      <c r="K2138" s="12">
        <v>45599.854166666664</v>
      </c>
      <c r="L2138" s="12">
        <v>45599.850694444445</v>
      </c>
      <c r="M2138" s="12" t="s">
        <v>115</v>
      </c>
      <c r="N2138" s="3" t="s">
        <v>42</v>
      </c>
      <c r="O2138" s="3">
        <v>1</v>
      </c>
      <c r="P2138" s="1">
        <f t="shared" si="660"/>
        <v>44</v>
      </c>
      <c r="Q2138" s="1">
        <f t="shared" si="661"/>
        <v>11</v>
      </c>
      <c r="R2138" s="72">
        <f t="shared" si="662"/>
        <v>45599.850694444445</v>
      </c>
      <c r="S2138" s="73">
        <f t="shared" si="663"/>
        <v>1.4083333333328483</v>
      </c>
      <c r="T2138" s="74">
        <f>Table2[[#This Row],[ETA A OFRECIMIENTO]]*24</f>
        <v>33.799999999988358</v>
      </c>
      <c r="U2138" s="1" t="str">
        <f t="shared" si="664"/>
        <v>YES</v>
      </c>
      <c r="V2138" s="73">
        <f t="shared" si="665"/>
        <v>0.14583333332848269</v>
      </c>
      <c r="W2138" s="74">
        <f>Table2[[#This Row],[DEL. AVAILABLE A SLOT]]*24</f>
        <v>3.4999999998835847</v>
      </c>
      <c r="X2138" s="1" t="str">
        <f t="shared" si="666"/>
        <v>SI</v>
      </c>
      <c r="Y2138" s="73">
        <f t="shared" si="667"/>
        <v>1.554166666661331</v>
      </c>
      <c r="Z2138" s="74">
        <f>Table2[[#This Row],[ETA A TIMESLOT]]*24</f>
        <v>37.299999999871943</v>
      </c>
      <c r="AA2138" s="73">
        <f t="shared" si="668"/>
        <v>0</v>
      </c>
      <c r="AB2138" s="73" t="str">
        <f t="shared" si="669"/>
        <v>SI</v>
      </c>
      <c r="AC2138" s="74">
        <f>Table2[[#This Row],[PUNTUALIDAD (H)]]*24</f>
        <v>0</v>
      </c>
      <c r="AD2138" s="73">
        <f t="shared" si="670"/>
        <v>1.5506944444423425</v>
      </c>
      <c r="AE2138" s="74">
        <f>Table2[[#This Row],[ATA TO UNLOADING]]*24</f>
        <v>37.21666666661622</v>
      </c>
      <c r="AF2138" s="74" t="str">
        <f>IF(Table2[[#This Row],[ATA TO UNLOADING 2]]&lt;=48,"YES","NO")</f>
        <v>YES</v>
      </c>
      <c r="AG2138" s="75">
        <f t="shared" si="671"/>
        <v>0.85416666666424135</v>
      </c>
      <c r="AH2138" s="2" t="s">
        <v>24</v>
      </c>
      <c r="AI2138" s="2" t="str">
        <f t="shared" si="672"/>
        <v>MSKU4814490</v>
      </c>
      <c r="AJ2138" s="76" t="str">
        <f t="shared" si="673"/>
        <v>OM TRANSPORT</v>
      </c>
      <c r="AK2138" s="77">
        <f>IF($M2138="TRUCK",VLOOKUP($AQ2138,Invoicing!$A$17:$B$49,MATCH($AK$1,Invoicing!$A$17:$B$17,0),FALSE),VLOOKUP($AQ2138,Invoicing!$N$17:$O$21,MATCH($AK$1,Invoicing!$N$17:$O$17,0),FALSE))</f>
        <v>475</v>
      </c>
      <c r="AL2138" s="78" t="e">
        <f>VLOOKUP($E2138,Invoicing!$A$1:$H$8,MATCH(TRACKER!$N2141,Invoicing!$A$1:$H$1,0),FALSE)</f>
        <v>#N/A</v>
      </c>
      <c r="AM2138" s="78">
        <f>VLOOKUP($E2138,Invoicing!$A$1:$H$8,MATCH(TRACKER!$O$1,Invoicing!$A$1:$H$1,0),FALSE)</f>
        <v>50</v>
      </c>
      <c r="AN2138" s="78">
        <f t="shared" si="674"/>
        <v>50</v>
      </c>
      <c r="AO2138" s="2">
        <f t="shared" si="675"/>
        <v>7</v>
      </c>
      <c r="AP2138" s="2" t="str">
        <f t="shared" si="676"/>
        <v>NIGHT</v>
      </c>
      <c r="AQ2138" s="2" t="str">
        <f t="shared" si="677"/>
        <v>OM TRANSPORTNIGHT</v>
      </c>
      <c r="AR2138" s="71">
        <f t="shared" si="678"/>
        <v>525</v>
      </c>
      <c r="AS2138" s="71">
        <f>VLOOKUP(AJ2138,Invoicing!A:K,10,FALSE)</f>
        <v>25</v>
      </c>
      <c r="AT2138" s="71">
        <f t="shared" si="679"/>
        <v>550</v>
      </c>
    </row>
    <row r="2139" spans="1:47">
      <c r="A2139" s="37" t="s">
        <v>65</v>
      </c>
      <c r="B2139" s="3" t="s">
        <v>38</v>
      </c>
      <c r="C2139" s="11">
        <v>45598.3</v>
      </c>
      <c r="D2139" s="11">
        <v>45598.291666666664</v>
      </c>
      <c r="E2139" s="11" t="s">
        <v>45</v>
      </c>
      <c r="F2139" s="11" t="s">
        <v>40</v>
      </c>
      <c r="G2139" s="3" t="s">
        <v>2316</v>
      </c>
      <c r="H2139" s="3" t="s">
        <v>2821</v>
      </c>
      <c r="I2139" s="11">
        <v>45599.708333333336</v>
      </c>
      <c r="J2139" s="12">
        <v>45601.768750000003</v>
      </c>
      <c r="K2139" s="12">
        <v>45601.791666666664</v>
      </c>
      <c r="L2139" s="12">
        <v>45601.836805555555</v>
      </c>
      <c r="M2139" s="12" t="s">
        <v>115</v>
      </c>
      <c r="N2139" s="3" t="s">
        <v>42</v>
      </c>
      <c r="O2139" s="3">
        <v>1</v>
      </c>
      <c r="P2139" s="1">
        <f t="shared" si="660"/>
        <v>45</v>
      </c>
      <c r="Q2139" s="1">
        <f t="shared" si="661"/>
        <v>11</v>
      </c>
      <c r="R2139" s="72">
        <f t="shared" si="662"/>
        <v>45601.768750000003</v>
      </c>
      <c r="S2139" s="73">
        <f t="shared" si="663"/>
        <v>1.4083333333328483</v>
      </c>
      <c r="T2139" s="74">
        <f>Table2[[#This Row],[ETA A OFRECIMIENTO]]*24</f>
        <v>33.799999999988358</v>
      </c>
      <c r="U2139" s="1" t="str">
        <f t="shared" si="664"/>
        <v>YES</v>
      </c>
      <c r="V2139" s="73">
        <f t="shared" si="665"/>
        <v>2.0833333333284827</v>
      </c>
      <c r="W2139" s="74">
        <f>Table2[[#This Row],[DEL. AVAILABLE A SLOT]]*24</f>
        <v>49.999999999883585</v>
      </c>
      <c r="X2139" s="1" t="str">
        <f t="shared" si="666"/>
        <v>NO</v>
      </c>
      <c r="Y2139" s="73">
        <f t="shared" si="667"/>
        <v>3.491666666661331</v>
      </c>
      <c r="Z2139" s="74">
        <f>Table2[[#This Row],[ETA A TIMESLOT]]*24</f>
        <v>83.799999999871943</v>
      </c>
      <c r="AA2139" s="73">
        <f t="shared" si="668"/>
        <v>0</v>
      </c>
      <c r="AB2139" s="73" t="str">
        <f t="shared" si="669"/>
        <v>SI</v>
      </c>
      <c r="AC2139" s="74">
        <f>Table2[[#This Row],[PUNTUALIDAD (H)]]*24</f>
        <v>0</v>
      </c>
      <c r="AD2139" s="73">
        <f t="shared" si="670"/>
        <v>3.5368055555518367</v>
      </c>
      <c r="AE2139" s="74">
        <f>Table2[[#This Row],[ATA TO UNLOADING]]*24</f>
        <v>84.883333333244082</v>
      </c>
      <c r="AF2139" s="74" t="str">
        <f>IF(Table2[[#This Row],[ATA TO UNLOADING 2]]&lt;=48,"YES","NO")</f>
        <v>NO</v>
      </c>
      <c r="AG2139" s="75">
        <f t="shared" si="671"/>
        <v>0.79166666666424135</v>
      </c>
      <c r="AH2139" s="2" t="s">
        <v>42</v>
      </c>
      <c r="AI2139" s="2" t="str">
        <f t="shared" si="672"/>
        <v>MSKU4815347</v>
      </c>
      <c r="AJ2139" s="76" t="str">
        <f t="shared" si="673"/>
        <v>OM TRANSPORT</v>
      </c>
      <c r="AK2139" s="77">
        <f>IF($M2139="TRUCK",VLOOKUP($AQ2139,Invoicing!$A$17:$B$49,MATCH($AK$1,Invoicing!$A$17:$B$17,0),FALSE),VLOOKUP($AQ2139,Invoicing!$N$17:$O$21,MATCH($AK$1,Invoicing!$N$17:$O$17,0),FALSE))</f>
        <v>475</v>
      </c>
      <c r="AL2139" s="78" t="e">
        <f>VLOOKUP($E2139,Invoicing!$A$1:$H$8,MATCH(TRACKER!$N2142,Invoicing!$A$1:$H$1,0),FALSE)</f>
        <v>#N/A</v>
      </c>
      <c r="AM2139" s="78">
        <f>VLOOKUP($E2139,Invoicing!$A$1:$H$8,MATCH(TRACKER!$O$1,Invoicing!$A$1:$H$1,0),FALSE)</f>
        <v>50</v>
      </c>
      <c r="AN2139" s="78">
        <f t="shared" si="674"/>
        <v>50</v>
      </c>
      <c r="AO2139" s="2">
        <f t="shared" si="675"/>
        <v>2</v>
      </c>
      <c r="AP2139" s="2" t="str">
        <f t="shared" si="676"/>
        <v>WEEK</v>
      </c>
      <c r="AQ2139" s="2" t="str">
        <f t="shared" si="677"/>
        <v>OM TRANSPORTWEEK</v>
      </c>
      <c r="AR2139" s="71">
        <f t="shared" si="678"/>
        <v>525</v>
      </c>
      <c r="AS2139" s="71">
        <f>VLOOKUP(AJ2139,Invoicing!A:K,10,FALSE)</f>
        <v>25</v>
      </c>
      <c r="AT2139" s="71">
        <f t="shared" si="679"/>
        <v>550</v>
      </c>
    </row>
    <row r="2140" spans="1:47">
      <c r="A2140" s="37" t="s">
        <v>65</v>
      </c>
      <c r="B2140" s="3" t="s">
        <v>38</v>
      </c>
      <c r="C2140" s="11">
        <v>45598.3</v>
      </c>
      <c r="D2140" s="11">
        <v>45598.291666666664</v>
      </c>
      <c r="E2140" s="11" t="s">
        <v>44</v>
      </c>
      <c r="F2140" s="11" t="s">
        <v>40</v>
      </c>
      <c r="G2140" s="3" t="s">
        <v>2317</v>
      </c>
      <c r="H2140" s="3" t="s">
        <v>41</v>
      </c>
      <c r="I2140" s="11">
        <v>45599.708333333336</v>
      </c>
      <c r="J2140" s="12">
        <v>45599.791666666664</v>
      </c>
      <c r="K2140" s="12">
        <v>45599.791666666664</v>
      </c>
      <c r="L2140" s="12">
        <v>45599.805555555555</v>
      </c>
      <c r="M2140" s="12" t="s">
        <v>115</v>
      </c>
      <c r="N2140" s="3" t="s">
        <v>42</v>
      </c>
      <c r="O2140" s="3">
        <v>2</v>
      </c>
      <c r="P2140" s="1">
        <f t="shared" si="660"/>
        <v>44</v>
      </c>
      <c r="Q2140" s="1">
        <f t="shared" si="661"/>
        <v>11</v>
      </c>
      <c r="R2140" s="72">
        <f t="shared" si="662"/>
        <v>45599.791666666664</v>
      </c>
      <c r="S2140" s="73">
        <f t="shared" si="663"/>
        <v>1.4083333333328483</v>
      </c>
      <c r="T2140" s="74">
        <f>Table2[[#This Row],[ETA A OFRECIMIENTO]]*24</f>
        <v>33.799999999988358</v>
      </c>
      <c r="U2140" s="1" t="str">
        <f t="shared" si="664"/>
        <v>YES</v>
      </c>
      <c r="V2140" s="73">
        <f t="shared" si="665"/>
        <v>8.3333333328482695E-2</v>
      </c>
      <c r="W2140" s="74">
        <f>Table2[[#This Row],[DEL. AVAILABLE A SLOT]]*24</f>
        <v>1.9999999998835847</v>
      </c>
      <c r="X2140" s="1" t="str">
        <f t="shared" si="666"/>
        <v>SI</v>
      </c>
      <c r="Y2140" s="73">
        <f t="shared" si="667"/>
        <v>1.491666666661331</v>
      </c>
      <c r="Z2140" s="74">
        <f>Table2[[#This Row],[ETA A TIMESLOT]]*24</f>
        <v>35.799999999871943</v>
      </c>
      <c r="AA2140" s="73">
        <f t="shared" si="668"/>
        <v>0</v>
      </c>
      <c r="AB2140" s="73" t="str">
        <f t="shared" si="669"/>
        <v>SI</v>
      </c>
      <c r="AC2140" s="74">
        <f>Table2[[#This Row],[PUNTUALIDAD (H)]]*24</f>
        <v>0</v>
      </c>
      <c r="AD2140" s="73">
        <f t="shared" si="670"/>
        <v>1.5055555555518367</v>
      </c>
      <c r="AE2140" s="74">
        <f>Table2[[#This Row],[ATA TO UNLOADING]]*24</f>
        <v>36.133333333244082</v>
      </c>
      <c r="AF2140" s="74" t="str">
        <f>IF(Table2[[#This Row],[ATA TO UNLOADING 2]]&lt;=48,"YES","NO")</f>
        <v>YES</v>
      </c>
      <c r="AG2140" s="75">
        <f t="shared" si="671"/>
        <v>0.79166666666424135</v>
      </c>
      <c r="AH2140" s="2" t="s">
        <v>42</v>
      </c>
      <c r="AI2140" s="2" t="str">
        <f t="shared" si="672"/>
        <v>MSKU8796369</v>
      </c>
      <c r="AJ2140" s="76" t="str">
        <f t="shared" si="673"/>
        <v>MSI</v>
      </c>
      <c r="AK2140" s="77">
        <f>IF($M2140="TRUCK",VLOOKUP($AQ2140,Invoicing!$A$17:$B$49,MATCH($AK$1,Invoicing!$A$17:$B$17,0),FALSE),VLOOKUP($AQ2140,Invoicing!$N$17:$O$21,MATCH($AK$1,Invoicing!$N$17:$O$17,0),FALSE))</f>
        <v>500</v>
      </c>
      <c r="AL2140" s="78" t="e">
        <f>VLOOKUP($E2140,Invoicing!$A$1:$H$8,MATCH(TRACKER!$N2143,Invoicing!$A$1:$H$1,0),FALSE)</f>
        <v>#N/A</v>
      </c>
      <c r="AM2140" s="78">
        <f>VLOOKUP($E2140,Invoicing!$A$1:$H$8,MATCH(TRACKER!$O$1,Invoicing!$A$1:$H$1,0),FALSE)</f>
        <v>50</v>
      </c>
      <c r="AN2140" s="78">
        <f t="shared" si="674"/>
        <v>100</v>
      </c>
      <c r="AO2140" s="2">
        <f t="shared" si="675"/>
        <v>7</v>
      </c>
      <c r="AP2140" s="2" t="str">
        <f t="shared" si="676"/>
        <v>SUNDAY</v>
      </c>
      <c r="AQ2140" s="2" t="str">
        <f t="shared" si="677"/>
        <v>MSISUNDAY</v>
      </c>
      <c r="AR2140" s="71">
        <f t="shared" si="678"/>
        <v>600</v>
      </c>
      <c r="AS2140" s="71">
        <f>VLOOKUP(AJ2140,Invoicing!A:K,10,FALSE)</f>
        <v>25</v>
      </c>
      <c r="AT2140" s="71">
        <f t="shared" si="679"/>
        <v>625</v>
      </c>
    </row>
    <row r="2141" spans="1:47">
      <c r="A2141" s="37" t="s">
        <v>65</v>
      </c>
      <c r="B2141" s="3" t="s">
        <v>38</v>
      </c>
      <c r="C2141" s="11">
        <v>45598.3</v>
      </c>
      <c r="D2141" s="11">
        <v>45598.291666666664</v>
      </c>
      <c r="E2141" s="11" t="s">
        <v>44</v>
      </c>
      <c r="F2141" s="11" t="s">
        <v>40</v>
      </c>
      <c r="G2141" s="3" t="s">
        <v>2318</v>
      </c>
      <c r="H2141" s="3" t="s">
        <v>41</v>
      </c>
      <c r="I2141" s="11">
        <v>45599.708333333336</v>
      </c>
      <c r="J2141" s="12">
        <v>45599.916666666664</v>
      </c>
      <c r="K2141" s="12">
        <v>45599.916666666664</v>
      </c>
      <c r="L2141" s="12">
        <v>45599.920138888891</v>
      </c>
      <c r="M2141" s="12" t="s">
        <v>115</v>
      </c>
      <c r="N2141" s="3" t="s">
        <v>42</v>
      </c>
      <c r="O2141" s="3">
        <v>1</v>
      </c>
      <c r="P2141" s="1">
        <f t="shared" si="660"/>
        <v>44</v>
      </c>
      <c r="Q2141" s="1">
        <f t="shared" si="661"/>
        <v>11</v>
      </c>
      <c r="R2141" s="72">
        <f t="shared" si="662"/>
        <v>45599.916666666664</v>
      </c>
      <c r="S2141" s="73">
        <f t="shared" si="663"/>
        <v>1.4083333333328483</v>
      </c>
      <c r="T2141" s="74">
        <f>Table2[[#This Row],[ETA A OFRECIMIENTO]]*24</f>
        <v>33.799999999988358</v>
      </c>
      <c r="U2141" s="1" t="str">
        <f t="shared" si="664"/>
        <v>YES</v>
      </c>
      <c r="V2141" s="73">
        <f t="shared" si="665"/>
        <v>0.20833333332848269</v>
      </c>
      <c r="W2141" s="74">
        <f>Table2[[#This Row],[DEL. AVAILABLE A SLOT]]*24</f>
        <v>4.9999999998835847</v>
      </c>
      <c r="X2141" s="1" t="str">
        <f t="shared" si="666"/>
        <v>SI</v>
      </c>
      <c r="Y2141" s="73">
        <f t="shared" si="667"/>
        <v>1.616666666661331</v>
      </c>
      <c r="Z2141" s="74">
        <f>Table2[[#This Row],[ETA A TIMESLOT]]*24</f>
        <v>38.799999999871943</v>
      </c>
      <c r="AA2141" s="73">
        <f t="shared" si="668"/>
        <v>0</v>
      </c>
      <c r="AB2141" s="73" t="str">
        <f t="shared" si="669"/>
        <v>SI</v>
      </c>
      <c r="AC2141" s="74">
        <f>Table2[[#This Row],[PUNTUALIDAD (H)]]*24</f>
        <v>0</v>
      </c>
      <c r="AD2141" s="73">
        <f t="shared" si="670"/>
        <v>1.6201388888875954</v>
      </c>
      <c r="AE2141" s="74">
        <f>Table2[[#This Row],[ATA TO UNLOADING]]*24</f>
        <v>38.883333333302289</v>
      </c>
      <c r="AF2141" s="74" t="str">
        <f>IF(Table2[[#This Row],[ATA TO UNLOADING 2]]&lt;=48,"YES","NO")</f>
        <v>YES</v>
      </c>
      <c r="AG2141" s="75">
        <f t="shared" si="671"/>
        <v>0.91666666666424135</v>
      </c>
      <c r="AH2141" s="2" t="s">
        <v>24</v>
      </c>
      <c r="AI2141" s="2" t="str">
        <f t="shared" si="672"/>
        <v>PONU3068247</v>
      </c>
      <c r="AJ2141" s="76" t="str">
        <f t="shared" si="673"/>
        <v>MSI</v>
      </c>
      <c r="AK2141" s="77">
        <f>IF($M2141="TRUCK",VLOOKUP($AQ2141,Invoicing!$A$17:$B$49,MATCH($AK$1,Invoicing!$A$17:$B$17,0),FALSE),VLOOKUP($AQ2141,Invoicing!$N$17:$O$21,MATCH($AK$1,Invoicing!$N$17:$O$17,0),FALSE))</f>
        <v>530</v>
      </c>
      <c r="AL2141" s="78" t="e">
        <f>VLOOKUP($E2141,Invoicing!$A$1:$H$8,MATCH(TRACKER!$N2144,Invoicing!$A$1:$H$1,0),FALSE)</f>
        <v>#N/A</v>
      </c>
      <c r="AM2141" s="78">
        <f>VLOOKUP($E2141,Invoicing!$A$1:$H$8,MATCH(TRACKER!$O$1,Invoicing!$A$1:$H$1,0),FALSE)</f>
        <v>50</v>
      </c>
      <c r="AN2141" s="78">
        <f t="shared" si="674"/>
        <v>50</v>
      </c>
      <c r="AO2141" s="2">
        <f t="shared" si="675"/>
        <v>7</v>
      </c>
      <c r="AP2141" s="2" t="str">
        <f t="shared" si="676"/>
        <v>NIGHT</v>
      </c>
      <c r="AQ2141" s="2" t="str">
        <f t="shared" si="677"/>
        <v>MSINIGHT</v>
      </c>
      <c r="AR2141" s="71">
        <f t="shared" si="678"/>
        <v>580</v>
      </c>
      <c r="AS2141" s="71">
        <f>VLOOKUP(AJ2141,Invoicing!A:K,10,FALSE)</f>
        <v>25</v>
      </c>
      <c r="AT2141" s="71">
        <f t="shared" si="679"/>
        <v>605</v>
      </c>
    </row>
    <row r="2142" spans="1:47">
      <c r="A2142" s="37" t="s">
        <v>65</v>
      </c>
      <c r="B2142" s="3" t="s">
        <v>38</v>
      </c>
      <c r="C2142" s="11">
        <v>45598.3</v>
      </c>
      <c r="D2142" s="11">
        <v>45598.291666666664</v>
      </c>
      <c r="E2142" s="11" t="s">
        <v>44</v>
      </c>
      <c r="F2142" s="11" t="s">
        <v>40</v>
      </c>
      <c r="G2142" s="3" t="s">
        <v>2319</v>
      </c>
      <c r="H2142" s="3" t="s">
        <v>46</v>
      </c>
      <c r="I2142" s="11">
        <v>45599.708333333336</v>
      </c>
      <c r="J2142" s="12">
        <v>45601.131944444445</v>
      </c>
      <c r="K2142" s="12">
        <v>45601.125</v>
      </c>
      <c r="L2142" s="12">
        <v>45601.145833333336</v>
      </c>
      <c r="M2142" s="12" t="s">
        <v>115</v>
      </c>
      <c r="N2142" s="3" t="s">
        <v>42</v>
      </c>
      <c r="O2142" s="3">
        <v>1</v>
      </c>
      <c r="P2142" s="1">
        <f t="shared" si="660"/>
        <v>45</v>
      </c>
      <c r="Q2142" s="1">
        <f t="shared" si="661"/>
        <v>11</v>
      </c>
      <c r="R2142" s="72">
        <f t="shared" si="662"/>
        <v>45601.131944444445</v>
      </c>
      <c r="S2142" s="73">
        <f t="shared" si="663"/>
        <v>1.4083333333328483</v>
      </c>
      <c r="T2142" s="74">
        <f>Table2[[#This Row],[ETA A OFRECIMIENTO]]*24</f>
        <v>33.799999999988358</v>
      </c>
      <c r="U2142" s="1" t="str">
        <f t="shared" si="664"/>
        <v>YES</v>
      </c>
      <c r="V2142" s="73">
        <f t="shared" si="665"/>
        <v>1.4166666666642413</v>
      </c>
      <c r="W2142" s="74">
        <f>Table2[[#This Row],[DEL. AVAILABLE A SLOT]]*24</f>
        <v>33.999999999941792</v>
      </c>
      <c r="X2142" s="1" t="str">
        <f t="shared" si="666"/>
        <v>NO</v>
      </c>
      <c r="Y2142" s="73">
        <f t="shared" si="667"/>
        <v>2.8249999999970896</v>
      </c>
      <c r="Z2142" s="74">
        <f>Table2[[#This Row],[ETA A TIMESLOT]]*24</f>
        <v>67.799999999930151</v>
      </c>
      <c r="AA2142" s="73">
        <f t="shared" si="668"/>
        <v>6.9444444452528842E-3</v>
      </c>
      <c r="AB2142" s="73" t="str">
        <f t="shared" si="669"/>
        <v>SI</v>
      </c>
      <c r="AC2142" s="74">
        <f>Table2[[#This Row],[PUNTUALIDAD (H)]]*24</f>
        <v>0.16666666668606922</v>
      </c>
      <c r="AD2142" s="73">
        <f t="shared" si="670"/>
        <v>2.8458333333328483</v>
      </c>
      <c r="AE2142" s="74">
        <f>Table2[[#This Row],[ATA TO UNLOADING]]*24</f>
        <v>68.299999999988358</v>
      </c>
      <c r="AF2142" s="74" t="str">
        <f>IF(Table2[[#This Row],[ATA TO UNLOADING 2]]&lt;=48,"YES","NO")</f>
        <v>NO</v>
      </c>
      <c r="AG2142" s="75">
        <f t="shared" si="671"/>
        <v>0.125</v>
      </c>
      <c r="AH2142" s="2" t="s">
        <v>24</v>
      </c>
      <c r="AI2142" s="2" t="str">
        <f t="shared" si="672"/>
        <v>SUDU6738599</v>
      </c>
      <c r="AJ2142" s="76" t="str">
        <f t="shared" si="673"/>
        <v>MSI</v>
      </c>
      <c r="AK2142" s="77">
        <f>IF($M2142="TRUCK",VLOOKUP($AQ2142,Invoicing!$A$17:$B$49,MATCH($AK$1,Invoicing!$A$17:$B$17,0),FALSE),VLOOKUP($AQ2142,Invoicing!$N$17:$O$21,MATCH($AK$1,Invoicing!$N$17:$O$17,0),FALSE))</f>
        <v>530</v>
      </c>
      <c r="AL2142" s="78" t="e">
        <f>VLOOKUP($E2142,Invoicing!$A$1:$H$8,MATCH(TRACKER!$N2145,Invoicing!$A$1:$H$1,0),FALSE)</f>
        <v>#N/A</v>
      </c>
      <c r="AM2142" s="78">
        <f>VLOOKUP($E2142,Invoicing!$A$1:$H$8,MATCH(TRACKER!$O$1,Invoicing!$A$1:$H$1,0),FALSE)</f>
        <v>50</v>
      </c>
      <c r="AN2142" s="78">
        <f t="shared" si="674"/>
        <v>50</v>
      </c>
      <c r="AO2142" s="2">
        <f t="shared" si="675"/>
        <v>2</v>
      </c>
      <c r="AP2142" s="2" t="str">
        <f t="shared" si="676"/>
        <v>NIGHT</v>
      </c>
      <c r="AQ2142" s="2" t="str">
        <f t="shared" si="677"/>
        <v>MSINIGHT</v>
      </c>
      <c r="AR2142" s="71">
        <f t="shared" si="678"/>
        <v>580</v>
      </c>
      <c r="AS2142" s="71">
        <f>VLOOKUP(AJ2142,Invoicing!A:K,10,FALSE)</f>
        <v>25</v>
      </c>
      <c r="AT2142" s="71">
        <f t="shared" si="679"/>
        <v>655</v>
      </c>
      <c r="AU2142" s="55">
        <v>50</v>
      </c>
    </row>
    <row r="2143" spans="1:47">
      <c r="A2143" s="37" t="s">
        <v>65</v>
      </c>
      <c r="B2143" s="3" t="s">
        <v>38</v>
      </c>
      <c r="C2143" s="11">
        <v>45598.3</v>
      </c>
      <c r="D2143" s="11">
        <v>45598.291666666664</v>
      </c>
      <c r="E2143" s="11" t="s">
        <v>44</v>
      </c>
      <c r="F2143" s="11" t="s">
        <v>40</v>
      </c>
      <c r="G2143" s="3" t="s">
        <v>2320</v>
      </c>
      <c r="H2143" s="3" t="s">
        <v>2821</v>
      </c>
      <c r="I2143" s="11">
        <v>45599.708333333336</v>
      </c>
      <c r="J2143" s="12">
        <v>45600.073611111111</v>
      </c>
      <c r="K2143" s="12">
        <v>45600.083333333336</v>
      </c>
      <c r="L2143" s="12">
        <v>45600.138888888891</v>
      </c>
      <c r="M2143" s="12" t="s">
        <v>115</v>
      </c>
      <c r="N2143" s="3" t="s">
        <v>42</v>
      </c>
      <c r="O2143" s="3">
        <v>1</v>
      </c>
      <c r="P2143" s="1">
        <f t="shared" si="660"/>
        <v>45</v>
      </c>
      <c r="Q2143" s="1">
        <f t="shared" si="661"/>
        <v>11</v>
      </c>
      <c r="R2143" s="72">
        <f t="shared" si="662"/>
        <v>45600.073611111111</v>
      </c>
      <c r="S2143" s="73">
        <f t="shared" si="663"/>
        <v>1.4083333333328483</v>
      </c>
      <c r="T2143" s="74">
        <f>Table2[[#This Row],[ETA A OFRECIMIENTO]]*24</f>
        <v>33.799999999988358</v>
      </c>
      <c r="U2143" s="1" t="str">
        <f t="shared" si="664"/>
        <v>YES</v>
      </c>
      <c r="V2143" s="73">
        <f t="shared" si="665"/>
        <v>0.375</v>
      </c>
      <c r="W2143" s="74">
        <f>Table2[[#This Row],[DEL. AVAILABLE A SLOT]]*24</f>
        <v>9</v>
      </c>
      <c r="X2143" s="1" t="str">
        <f t="shared" si="666"/>
        <v>SI</v>
      </c>
      <c r="Y2143" s="73">
        <f t="shared" si="667"/>
        <v>1.7833333333328483</v>
      </c>
      <c r="Z2143" s="74">
        <f>Table2[[#This Row],[ETA A TIMESLOT]]*24</f>
        <v>42.799999999988358</v>
      </c>
      <c r="AA2143" s="73">
        <f t="shared" si="668"/>
        <v>0</v>
      </c>
      <c r="AB2143" s="73" t="str">
        <f t="shared" si="669"/>
        <v>SI</v>
      </c>
      <c r="AC2143" s="74">
        <f>Table2[[#This Row],[PUNTUALIDAD (H)]]*24</f>
        <v>0</v>
      </c>
      <c r="AD2143" s="73">
        <f t="shared" si="670"/>
        <v>1.8388888888875954</v>
      </c>
      <c r="AE2143" s="74">
        <f>Table2[[#This Row],[ATA TO UNLOADING]]*24</f>
        <v>44.133333333302289</v>
      </c>
      <c r="AF2143" s="74" t="str">
        <f>IF(Table2[[#This Row],[ATA TO UNLOADING 2]]&lt;=48,"YES","NO")</f>
        <v>YES</v>
      </c>
      <c r="AG2143" s="75">
        <f t="shared" si="671"/>
        <v>8.3333333335758653E-2</v>
      </c>
      <c r="AH2143" s="2" t="s">
        <v>24</v>
      </c>
      <c r="AI2143" s="2" t="str">
        <f t="shared" si="672"/>
        <v>SUDU8574386</v>
      </c>
      <c r="AJ2143" s="76" t="str">
        <f t="shared" si="673"/>
        <v>MSI</v>
      </c>
      <c r="AK2143" s="77">
        <f>IF($M2143="TRUCK",VLOOKUP($AQ2143,Invoicing!$A$17:$B$49,MATCH($AK$1,Invoicing!$A$17:$B$17,0),FALSE),VLOOKUP($AQ2143,Invoicing!$N$17:$O$21,MATCH($AK$1,Invoicing!$N$17:$O$17,0),FALSE))</f>
        <v>530</v>
      </c>
      <c r="AL2143" s="78" t="e">
        <f>VLOOKUP($E2143,Invoicing!$A$1:$H$8,MATCH(TRACKER!$N2146,Invoicing!$A$1:$H$1,0),FALSE)</f>
        <v>#N/A</v>
      </c>
      <c r="AM2143" s="78">
        <f>VLOOKUP($E2143,Invoicing!$A$1:$H$8,MATCH(TRACKER!$O$1,Invoicing!$A$1:$H$1,0),FALSE)</f>
        <v>50</v>
      </c>
      <c r="AN2143" s="78">
        <f t="shared" si="674"/>
        <v>50</v>
      </c>
      <c r="AO2143" s="2">
        <f t="shared" si="675"/>
        <v>1</v>
      </c>
      <c r="AP2143" s="2" t="str">
        <f t="shared" si="676"/>
        <v>NIGHT</v>
      </c>
      <c r="AQ2143" s="2" t="str">
        <f t="shared" si="677"/>
        <v>MSINIGHT</v>
      </c>
      <c r="AR2143" s="71">
        <f t="shared" si="678"/>
        <v>580</v>
      </c>
      <c r="AS2143" s="71">
        <f>VLOOKUP(AJ2143,Invoicing!A:K,10,FALSE)</f>
        <v>25</v>
      </c>
      <c r="AT2143" s="71">
        <f t="shared" si="679"/>
        <v>605</v>
      </c>
    </row>
    <row r="2144" spans="1:47">
      <c r="A2144" s="37" t="s">
        <v>65</v>
      </c>
      <c r="B2144" s="3" t="s">
        <v>38</v>
      </c>
      <c r="C2144" s="11">
        <v>45598.3</v>
      </c>
      <c r="D2144" s="11">
        <v>45598.291666666664</v>
      </c>
      <c r="E2144" s="11" t="s">
        <v>45</v>
      </c>
      <c r="F2144" s="11" t="s">
        <v>40</v>
      </c>
      <c r="G2144" s="3" t="s">
        <v>2321</v>
      </c>
      <c r="H2144" s="3" t="s">
        <v>41</v>
      </c>
      <c r="I2144" s="11">
        <v>45599.708333333336</v>
      </c>
      <c r="J2144" s="12">
        <v>45601</v>
      </c>
      <c r="K2144" s="12">
        <v>45601</v>
      </c>
      <c r="L2144" s="12">
        <v>45601.006944444445</v>
      </c>
      <c r="M2144" s="12" t="s">
        <v>115</v>
      </c>
      <c r="N2144" s="3" t="s">
        <v>42</v>
      </c>
      <c r="O2144" s="3">
        <v>1</v>
      </c>
      <c r="P2144" s="1">
        <f t="shared" si="660"/>
        <v>45</v>
      </c>
      <c r="Q2144" s="1">
        <f t="shared" si="661"/>
        <v>11</v>
      </c>
      <c r="R2144" s="72">
        <f t="shared" si="662"/>
        <v>45601</v>
      </c>
      <c r="S2144" s="73">
        <f t="shared" si="663"/>
        <v>1.4083333333328483</v>
      </c>
      <c r="T2144" s="74">
        <f>Table2[[#This Row],[ETA A OFRECIMIENTO]]*24</f>
        <v>33.799999999988358</v>
      </c>
      <c r="U2144" s="1" t="str">
        <f t="shared" si="664"/>
        <v>YES</v>
      </c>
      <c r="V2144" s="73">
        <f t="shared" si="665"/>
        <v>1.2916666666642413</v>
      </c>
      <c r="W2144" s="74">
        <f>Table2[[#This Row],[DEL. AVAILABLE A SLOT]]*24</f>
        <v>30.999999999941792</v>
      </c>
      <c r="X2144" s="1" t="str">
        <f t="shared" si="666"/>
        <v>NO</v>
      </c>
      <c r="Y2144" s="73">
        <f t="shared" si="667"/>
        <v>2.6999999999970896</v>
      </c>
      <c r="Z2144" s="74">
        <f>Table2[[#This Row],[ETA A TIMESLOT]]*24</f>
        <v>64.799999999930151</v>
      </c>
      <c r="AA2144" s="73">
        <f t="shared" si="668"/>
        <v>0</v>
      </c>
      <c r="AB2144" s="73" t="str">
        <f t="shared" si="669"/>
        <v>SI</v>
      </c>
      <c r="AC2144" s="74">
        <f>Table2[[#This Row],[PUNTUALIDAD (H)]]*24</f>
        <v>0</v>
      </c>
      <c r="AD2144" s="73">
        <f t="shared" si="670"/>
        <v>2.7069444444423425</v>
      </c>
      <c r="AE2144" s="74">
        <f>Table2[[#This Row],[ATA TO UNLOADING]]*24</f>
        <v>64.96666666661622</v>
      </c>
      <c r="AF2144" s="74" t="str">
        <f>IF(Table2[[#This Row],[ATA TO UNLOADING 2]]&lt;=48,"YES","NO")</f>
        <v>NO</v>
      </c>
      <c r="AG2144" s="75">
        <f t="shared" si="671"/>
        <v>0</v>
      </c>
      <c r="AH2144" s="2" t="s">
        <v>24</v>
      </c>
      <c r="AI2144" s="2" t="str">
        <f t="shared" si="672"/>
        <v>SUDU8936227</v>
      </c>
      <c r="AJ2144" s="76" t="str">
        <f t="shared" si="673"/>
        <v>OM TRANSPORT</v>
      </c>
      <c r="AK2144" s="77">
        <f>IF($M2144="TRUCK",VLOOKUP($AQ2144,Invoicing!$A$17:$B$49,MATCH($AK$1,Invoicing!$A$17:$B$17,0),FALSE),VLOOKUP($AQ2144,Invoicing!$N$17:$O$21,MATCH($AK$1,Invoicing!$N$17:$O$17,0),FALSE))</f>
        <v>475</v>
      </c>
      <c r="AL2144" s="78" t="e">
        <f>VLOOKUP($E2144,Invoicing!$A$1:$H$8,MATCH(TRACKER!$N2147,Invoicing!$A$1:$H$1,0),FALSE)</f>
        <v>#N/A</v>
      </c>
      <c r="AM2144" s="78">
        <f>VLOOKUP($E2144,Invoicing!$A$1:$H$8,MATCH(TRACKER!$O$1,Invoicing!$A$1:$H$1,0),FALSE)</f>
        <v>50</v>
      </c>
      <c r="AN2144" s="78">
        <f t="shared" si="674"/>
        <v>50</v>
      </c>
      <c r="AO2144" s="2">
        <f t="shared" si="675"/>
        <v>2</v>
      </c>
      <c r="AP2144" s="2" t="str">
        <f t="shared" si="676"/>
        <v>NIGHT</v>
      </c>
      <c r="AQ2144" s="2" t="str">
        <f t="shared" si="677"/>
        <v>OM TRANSPORTNIGHT</v>
      </c>
      <c r="AR2144" s="71">
        <f t="shared" si="678"/>
        <v>525</v>
      </c>
      <c r="AS2144" s="71">
        <f>VLOOKUP(AJ2144,Invoicing!A:K,10,FALSE)</f>
        <v>25</v>
      </c>
      <c r="AT2144" s="71">
        <f t="shared" si="679"/>
        <v>550</v>
      </c>
    </row>
    <row r="2145" spans="1:46">
      <c r="A2145" s="37" t="s">
        <v>65</v>
      </c>
      <c r="B2145" s="3" t="s">
        <v>38</v>
      </c>
      <c r="C2145" s="11">
        <v>45598.3</v>
      </c>
      <c r="D2145" s="11">
        <v>45598.291666666664</v>
      </c>
      <c r="E2145" s="11" t="s">
        <v>45</v>
      </c>
      <c r="F2145" s="11" t="s">
        <v>40</v>
      </c>
      <c r="G2145" s="3" t="s">
        <v>2322</v>
      </c>
      <c r="H2145" s="3" t="s">
        <v>2821</v>
      </c>
      <c r="I2145" s="11">
        <v>45599.708333333336</v>
      </c>
      <c r="J2145" s="12">
        <v>45600.540277777778</v>
      </c>
      <c r="K2145" s="12">
        <v>45600.583333333336</v>
      </c>
      <c r="L2145" s="12">
        <v>45600.559027777781</v>
      </c>
      <c r="M2145" s="12" t="s">
        <v>115</v>
      </c>
      <c r="N2145" s="3" t="s">
        <v>42</v>
      </c>
      <c r="O2145" s="3">
        <v>1</v>
      </c>
      <c r="P2145" s="1">
        <f t="shared" si="660"/>
        <v>45</v>
      </c>
      <c r="Q2145" s="1">
        <f t="shared" si="661"/>
        <v>11</v>
      </c>
      <c r="R2145" s="72">
        <f t="shared" si="662"/>
        <v>45600.540277777778</v>
      </c>
      <c r="S2145" s="73">
        <f t="shared" si="663"/>
        <v>1.4083333333328483</v>
      </c>
      <c r="T2145" s="74">
        <f>Table2[[#This Row],[ETA A OFRECIMIENTO]]*24</f>
        <v>33.799999999988358</v>
      </c>
      <c r="U2145" s="1" t="str">
        <f t="shared" si="664"/>
        <v>YES</v>
      </c>
      <c r="V2145" s="73">
        <f t="shared" si="665"/>
        <v>0.875</v>
      </c>
      <c r="W2145" s="74">
        <f>Table2[[#This Row],[DEL. AVAILABLE A SLOT]]*24</f>
        <v>21</v>
      </c>
      <c r="X2145" s="1" t="str">
        <f t="shared" si="666"/>
        <v>SI</v>
      </c>
      <c r="Y2145" s="73">
        <f t="shared" si="667"/>
        <v>2.2833333333328483</v>
      </c>
      <c r="Z2145" s="74">
        <f>Table2[[#This Row],[ETA A TIMESLOT]]*24</f>
        <v>54.799999999988358</v>
      </c>
      <c r="AA2145" s="73">
        <f t="shared" si="668"/>
        <v>0</v>
      </c>
      <c r="AB2145" s="73" t="str">
        <f t="shared" si="669"/>
        <v>SI</v>
      </c>
      <c r="AC2145" s="74">
        <f>Table2[[#This Row],[PUNTUALIDAD (H)]]*24</f>
        <v>0</v>
      </c>
      <c r="AD2145" s="73">
        <f t="shared" si="670"/>
        <v>2.2590277777781012</v>
      </c>
      <c r="AE2145" s="74">
        <f>Table2[[#This Row],[ATA TO UNLOADING]]*24</f>
        <v>54.216666666674428</v>
      </c>
      <c r="AF2145" s="74" t="str">
        <f>IF(Table2[[#This Row],[ATA TO UNLOADING 2]]&lt;=48,"YES","NO")</f>
        <v>NO</v>
      </c>
      <c r="AG2145" s="75">
        <f t="shared" si="671"/>
        <v>0.58333333333575865</v>
      </c>
      <c r="AH2145" s="2" t="s">
        <v>42</v>
      </c>
      <c r="AI2145" s="2" t="str">
        <f t="shared" si="672"/>
        <v>TCKU7324661</v>
      </c>
      <c r="AJ2145" s="76" t="str">
        <f t="shared" si="673"/>
        <v>OM TRANSPORT</v>
      </c>
      <c r="AK2145" s="77">
        <f>IF($M2145="TRUCK",VLOOKUP($AQ2145,Invoicing!$A$17:$B$49,MATCH($AK$1,Invoicing!$A$17:$B$17,0),FALSE),VLOOKUP($AQ2145,Invoicing!$N$17:$O$21,MATCH($AK$1,Invoicing!$N$17:$O$17,0),FALSE))</f>
        <v>475</v>
      </c>
      <c r="AL2145" s="78" t="e">
        <f>VLOOKUP($E2145,Invoicing!$A$1:$H$8,MATCH(TRACKER!$N2148,Invoicing!$A$1:$H$1,0),FALSE)</f>
        <v>#N/A</v>
      </c>
      <c r="AM2145" s="78">
        <f>VLOOKUP($E2145,Invoicing!$A$1:$H$8,MATCH(TRACKER!$O$1,Invoicing!$A$1:$H$1,0),FALSE)</f>
        <v>50</v>
      </c>
      <c r="AN2145" s="78">
        <f t="shared" si="674"/>
        <v>50</v>
      </c>
      <c r="AO2145" s="2">
        <f t="shared" si="675"/>
        <v>1</v>
      </c>
      <c r="AP2145" s="2" t="str">
        <f t="shared" si="676"/>
        <v>WEEK</v>
      </c>
      <c r="AQ2145" s="2" t="str">
        <f t="shared" si="677"/>
        <v>OM TRANSPORTWEEK</v>
      </c>
      <c r="AR2145" s="71">
        <f t="shared" si="678"/>
        <v>525</v>
      </c>
      <c r="AS2145" s="71">
        <f>VLOOKUP(AJ2145,Invoicing!A:K,10,FALSE)</f>
        <v>25</v>
      </c>
      <c r="AT2145" s="71">
        <f t="shared" si="679"/>
        <v>550</v>
      </c>
    </row>
    <row r="2146" spans="1:46">
      <c r="A2146" s="37" t="s">
        <v>65</v>
      </c>
      <c r="B2146" s="3" t="s">
        <v>38</v>
      </c>
      <c r="C2146" s="11">
        <v>45598.3</v>
      </c>
      <c r="D2146" s="11">
        <v>45598.291666666664</v>
      </c>
      <c r="E2146" s="11" t="s">
        <v>45</v>
      </c>
      <c r="F2146" s="11" t="s">
        <v>40</v>
      </c>
      <c r="G2146" s="3" t="s">
        <v>2323</v>
      </c>
      <c r="H2146" s="3" t="s">
        <v>46</v>
      </c>
      <c r="I2146" s="11">
        <v>45599.708333333336</v>
      </c>
      <c r="J2146" s="12">
        <v>45599.993055555555</v>
      </c>
      <c r="K2146" s="12">
        <v>45600</v>
      </c>
      <c r="L2146" s="12">
        <v>45599.993055555555</v>
      </c>
      <c r="M2146" s="12" t="s">
        <v>115</v>
      </c>
      <c r="N2146" s="3" t="s">
        <v>42</v>
      </c>
      <c r="O2146" s="3">
        <v>0</v>
      </c>
      <c r="P2146" s="1">
        <f t="shared" si="660"/>
        <v>44</v>
      </c>
      <c r="Q2146" s="1">
        <f t="shared" si="661"/>
        <v>11</v>
      </c>
      <c r="R2146" s="72">
        <f t="shared" si="662"/>
        <v>45599.993055555555</v>
      </c>
      <c r="S2146" s="73">
        <f t="shared" si="663"/>
        <v>1.4083333333328483</v>
      </c>
      <c r="T2146" s="74">
        <f>Table2[[#This Row],[ETA A OFRECIMIENTO]]*24</f>
        <v>33.799999999988358</v>
      </c>
      <c r="U2146" s="1" t="str">
        <f t="shared" si="664"/>
        <v>YES</v>
      </c>
      <c r="V2146" s="73">
        <f t="shared" si="665"/>
        <v>0.29166666666424135</v>
      </c>
      <c r="W2146" s="74">
        <f>Table2[[#This Row],[DEL. AVAILABLE A SLOT]]*24</f>
        <v>6.9999999999417923</v>
      </c>
      <c r="X2146" s="1" t="str">
        <f t="shared" si="666"/>
        <v>SI</v>
      </c>
      <c r="Y2146" s="73">
        <f t="shared" si="667"/>
        <v>1.6999999999970896</v>
      </c>
      <c r="Z2146" s="74">
        <f>Table2[[#This Row],[ETA A TIMESLOT]]*24</f>
        <v>40.799999999930151</v>
      </c>
      <c r="AA2146" s="73">
        <f t="shared" si="668"/>
        <v>0</v>
      </c>
      <c r="AB2146" s="73" t="str">
        <f t="shared" si="669"/>
        <v>SI</v>
      </c>
      <c r="AC2146" s="74">
        <f>Table2[[#This Row],[PUNTUALIDAD (H)]]*24</f>
        <v>0</v>
      </c>
      <c r="AD2146" s="73">
        <f t="shared" si="670"/>
        <v>1.6930555555518367</v>
      </c>
      <c r="AE2146" s="74">
        <f>Table2[[#This Row],[ATA TO UNLOADING]]*24</f>
        <v>40.633333333244082</v>
      </c>
      <c r="AF2146" s="74" t="str">
        <f>IF(Table2[[#This Row],[ATA TO UNLOADING 2]]&lt;=48,"YES","NO")</f>
        <v>YES</v>
      </c>
      <c r="AG2146" s="75">
        <f t="shared" si="671"/>
        <v>0</v>
      </c>
      <c r="AH2146" s="2" t="s">
        <v>24</v>
      </c>
      <c r="AI2146" s="2" t="str">
        <f t="shared" si="672"/>
        <v>TCKU7449653</v>
      </c>
      <c r="AJ2146" s="76" t="str">
        <f t="shared" si="673"/>
        <v>OM TRANSPORT</v>
      </c>
      <c r="AK2146" s="77">
        <f>IF($M2146="TRUCK",VLOOKUP($AQ2146,Invoicing!$A$17:$B$49,MATCH($AK$1,Invoicing!$A$17:$B$17,0),FALSE),VLOOKUP($AQ2146,Invoicing!$N$17:$O$21,MATCH($AK$1,Invoicing!$N$17:$O$17,0),FALSE))</f>
        <v>475</v>
      </c>
      <c r="AL2146" s="78" t="e">
        <f>VLOOKUP($E2146,Invoicing!$A$1:$H$8,MATCH(TRACKER!$N2149,Invoicing!$A$1:$H$1,0),FALSE)</f>
        <v>#N/A</v>
      </c>
      <c r="AM2146" s="78">
        <f>VLOOKUP($E2146,Invoicing!$A$1:$H$8,MATCH(TRACKER!$O$1,Invoicing!$A$1:$H$1,0),FALSE)</f>
        <v>50</v>
      </c>
      <c r="AN2146" s="78">
        <f t="shared" si="674"/>
        <v>0</v>
      </c>
      <c r="AO2146" s="2">
        <f t="shared" si="675"/>
        <v>1</v>
      </c>
      <c r="AP2146" s="2" t="str">
        <f t="shared" si="676"/>
        <v>NIGHT</v>
      </c>
      <c r="AQ2146" s="2" t="str">
        <f t="shared" si="677"/>
        <v>OM TRANSPORTNIGHT</v>
      </c>
      <c r="AR2146" s="71">
        <f t="shared" si="678"/>
        <v>475</v>
      </c>
      <c r="AS2146" s="71">
        <f>VLOOKUP(AJ2146,Invoicing!A:K,10,FALSE)</f>
        <v>25</v>
      </c>
      <c r="AT2146" s="71">
        <f t="shared" si="679"/>
        <v>500</v>
      </c>
    </row>
    <row r="2147" spans="1:46">
      <c r="A2147" s="37" t="s">
        <v>65</v>
      </c>
      <c r="B2147" s="3" t="s">
        <v>38</v>
      </c>
      <c r="C2147" s="11">
        <v>45598.3</v>
      </c>
      <c r="D2147" s="11">
        <v>45598.291666666664</v>
      </c>
      <c r="E2147" s="11" t="s">
        <v>45</v>
      </c>
      <c r="F2147" s="11" t="s">
        <v>40</v>
      </c>
      <c r="G2147" s="3" t="s">
        <v>2324</v>
      </c>
      <c r="H2147" s="3" t="s">
        <v>46</v>
      </c>
      <c r="I2147" s="11">
        <v>45599.708333333336</v>
      </c>
      <c r="J2147" s="12">
        <v>45601.711805555555</v>
      </c>
      <c r="K2147" s="12">
        <v>45602.083333333336</v>
      </c>
      <c r="L2147" s="12">
        <v>45601.711805555555</v>
      </c>
      <c r="M2147" s="12" t="s">
        <v>115</v>
      </c>
      <c r="N2147" s="3" t="s">
        <v>42</v>
      </c>
      <c r="O2147" s="3">
        <v>1</v>
      </c>
      <c r="P2147" s="1">
        <f t="shared" si="660"/>
        <v>45</v>
      </c>
      <c r="Q2147" s="1">
        <f t="shared" si="661"/>
        <v>11</v>
      </c>
      <c r="R2147" s="72">
        <f t="shared" si="662"/>
        <v>45601.711805555555</v>
      </c>
      <c r="S2147" s="73">
        <f t="shared" si="663"/>
        <v>1.4083333333328483</v>
      </c>
      <c r="T2147" s="74">
        <f>Table2[[#This Row],[ETA A OFRECIMIENTO]]*24</f>
        <v>33.799999999988358</v>
      </c>
      <c r="U2147" s="1" t="str">
        <f t="shared" si="664"/>
        <v>YES</v>
      </c>
      <c r="V2147" s="73">
        <f t="shared" si="665"/>
        <v>2.375</v>
      </c>
      <c r="W2147" s="74">
        <f>Table2[[#This Row],[DEL. AVAILABLE A SLOT]]*24</f>
        <v>57</v>
      </c>
      <c r="X2147" s="1" t="str">
        <f t="shared" si="666"/>
        <v>NO</v>
      </c>
      <c r="Y2147" s="73">
        <f t="shared" si="667"/>
        <v>3.7833333333328483</v>
      </c>
      <c r="Z2147" s="74">
        <f>Table2[[#This Row],[ETA A TIMESLOT]]*24</f>
        <v>90.799999999988358</v>
      </c>
      <c r="AA2147" s="73">
        <f t="shared" si="668"/>
        <v>0</v>
      </c>
      <c r="AB2147" s="73" t="str">
        <f t="shared" si="669"/>
        <v>SI</v>
      </c>
      <c r="AC2147" s="74">
        <f>Table2[[#This Row],[PUNTUALIDAD (H)]]*24</f>
        <v>0</v>
      </c>
      <c r="AD2147" s="73">
        <f t="shared" si="670"/>
        <v>3.4118055555518367</v>
      </c>
      <c r="AE2147" s="74">
        <f>Table2[[#This Row],[ATA TO UNLOADING]]*24</f>
        <v>81.883333333244082</v>
      </c>
      <c r="AF2147" s="74" t="str">
        <f>IF(Table2[[#This Row],[ATA TO UNLOADING 2]]&lt;=48,"YES","NO")</f>
        <v>NO</v>
      </c>
      <c r="AG2147" s="75">
        <f t="shared" si="671"/>
        <v>8.3333333335758653E-2</v>
      </c>
      <c r="AH2147" s="2" t="s">
        <v>24</v>
      </c>
      <c r="AI2147" s="2" t="str">
        <f t="shared" si="672"/>
        <v>TCLU5014854</v>
      </c>
      <c r="AJ2147" s="76" t="str">
        <f t="shared" si="673"/>
        <v>OM TRANSPORT</v>
      </c>
      <c r="AK2147" s="77">
        <f>IF($M2147="TRUCK",VLOOKUP($AQ2147,Invoicing!$A$17:$B$49,MATCH($AK$1,Invoicing!$A$17:$B$17,0),FALSE),VLOOKUP($AQ2147,Invoicing!$N$17:$O$21,MATCH($AK$1,Invoicing!$N$17:$O$17,0),FALSE))</f>
        <v>475</v>
      </c>
      <c r="AL2147" s="78" t="e">
        <f>VLOOKUP($E2147,Invoicing!$A$1:$H$8,MATCH(TRACKER!$N2150,Invoicing!$A$1:$H$1,0),FALSE)</f>
        <v>#N/A</v>
      </c>
      <c r="AM2147" s="78">
        <f>VLOOKUP($E2147,Invoicing!$A$1:$H$8,MATCH(TRACKER!$O$1,Invoicing!$A$1:$H$1,0),FALSE)</f>
        <v>50</v>
      </c>
      <c r="AN2147" s="78">
        <f t="shared" si="674"/>
        <v>50</v>
      </c>
      <c r="AO2147" s="2">
        <f t="shared" si="675"/>
        <v>3</v>
      </c>
      <c r="AP2147" s="2" t="str">
        <f t="shared" si="676"/>
        <v>NIGHT</v>
      </c>
      <c r="AQ2147" s="2" t="str">
        <f t="shared" si="677"/>
        <v>OM TRANSPORTNIGHT</v>
      </c>
      <c r="AR2147" s="71">
        <f t="shared" si="678"/>
        <v>525</v>
      </c>
      <c r="AS2147" s="71">
        <f>VLOOKUP(AJ2147,Invoicing!A:K,10,FALSE)</f>
        <v>25</v>
      </c>
      <c r="AT2147" s="71">
        <f t="shared" si="679"/>
        <v>550</v>
      </c>
    </row>
    <row r="2148" spans="1:46">
      <c r="A2148" s="37" t="s">
        <v>65</v>
      </c>
      <c r="B2148" s="3" t="s">
        <v>38</v>
      </c>
      <c r="C2148" s="11">
        <v>45598.3</v>
      </c>
      <c r="D2148" s="11">
        <v>45598.291666666664</v>
      </c>
      <c r="E2148" s="11" t="s">
        <v>43</v>
      </c>
      <c r="F2148" s="11" t="s">
        <v>40</v>
      </c>
      <c r="G2148" s="3" t="s">
        <v>2325</v>
      </c>
      <c r="H2148" s="3" t="s">
        <v>2821</v>
      </c>
      <c r="I2148" s="11">
        <v>45599.708333333336</v>
      </c>
      <c r="J2148" s="12">
        <v>45599.986111111109</v>
      </c>
      <c r="K2148" s="12">
        <v>45600.208333333336</v>
      </c>
      <c r="L2148" s="12">
        <v>45600.020833333336</v>
      </c>
      <c r="M2148" s="12" t="s">
        <v>115</v>
      </c>
      <c r="N2148" s="3" t="s">
        <v>42</v>
      </c>
      <c r="O2148" s="3">
        <v>0</v>
      </c>
      <c r="P2148" s="1">
        <f t="shared" si="660"/>
        <v>44</v>
      </c>
      <c r="Q2148" s="1">
        <f t="shared" si="661"/>
        <v>11</v>
      </c>
      <c r="R2148" s="72">
        <f t="shared" si="662"/>
        <v>45599.986111111109</v>
      </c>
      <c r="S2148" s="73">
        <f t="shared" si="663"/>
        <v>1.4083333333328483</v>
      </c>
      <c r="T2148" s="74">
        <f>Table2[[#This Row],[ETA A OFRECIMIENTO]]*24</f>
        <v>33.799999999988358</v>
      </c>
      <c r="U2148" s="1" t="str">
        <f t="shared" si="664"/>
        <v>YES</v>
      </c>
      <c r="V2148" s="73">
        <f t="shared" si="665"/>
        <v>0.5</v>
      </c>
      <c r="W2148" s="74">
        <f>Table2[[#This Row],[DEL. AVAILABLE A SLOT]]*24</f>
        <v>12</v>
      </c>
      <c r="X2148" s="1" t="str">
        <f t="shared" si="666"/>
        <v>SI</v>
      </c>
      <c r="Y2148" s="73">
        <f t="shared" si="667"/>
        <v>1.9083333333328483</v>
      </c>
      <c r="Z2148" s="74">
        <f>Table2[[#This Row],[ETA A TIMESLOT]]*24</f>
        <v>45.799999999988358</v>
      </c>
      <c r="AA2148" s="73">
        <f t="shared" si="668"/>
        <v>0</v>
      </c>
      <c r="AB2148" s="73" t="str">
        <f t="shared" si="669"/>
        <v>SI</v>
      </c>
      <c r="AC2148" s="74">
        <f>Table2[[#This Row],[PUNTUALIDAD (H)]]*24</f>
        <v>0</v>
      </c>
      <c r="AD2148" s="73">
        <f t="shared" si="670"/>
        <v>1.7208333333328483</v>
      </c>
      <c r="AE2148" s="74">
        <f>Table2[[#This Row],[ATA TO UNLOADING]]*24</f>
        <v>41.299999999988358</v>
      </c>
      <c r="AF2148" s="74" t="str">
        <f>IF(Table2[[#This Row],[ATA TO UNLOADING 2]]&lt;=48,"YES","NO")</f>
        <v>YES</v>
      </c>
      <c r="AG2148" s="75">
        <f t="shared" si="671"/>
        <v>0.20833333333575865</v>
      </c>
      <c r="AH2148" s="2" t="s">
        <v>42</v>
      </c>
      <c r="AI2148" s="2" t="str">
        <f t="shared" si="672"/>
        <v>TCNU1478936</v>
      </c>
      <c r="AJ2148" s="76" t="str">
        <f t="shared" si="673"/>
        <v>LOGIX</v>
      </c>
      <c r="AK2148" s="77">
        <f>IF($M2148="TRUCK",VLOOKUP($AQ2148,Invoicing!$A$17:$B$49,MATCH($AK$1,Invoicing!$A$17:$B$17,0),FALSE),VLOOKUP($AQ2148,Invoicing!$N$17:$O$21,MATCH($AK$1,Invoicing!$N$17:$O$17,0),FALSE))</f>
        <v>530</v>
      </c>
      <c r="AL2148" s="78" t="e">
        <f>VLOOKUP($E2148,Invoicing!$A$1:$H$8,MATCH(TRACKER!$N2151,Invoicing!$A$1:$H$1,0),FALSE)</f>
        <v>#N/A</v>
      </c>
      <c r="AM2148" s="78">
        <f>VLOOKUP($E2148,Invoicing!$A$1:$H$8,MATCH(TRACKER!$O$1,Invoicing!$A$1:$H$1,0),FALSE)</f>
        <v>50</v>
      </c>
      <c r="AN2148" s="78">
        <f t="shared" si="674"/>
        <v>0</v>
      </c>
      <c r="AO2148" s="2">
        <f t="shared" si="675"/>
        <v>1</v>
      </c>
      <c r="AP2148" s="2" t="str">
        <f t="shared" si="676"/>
        <v>WEEK</v>
      </c>
      <c r="AQ2148" s="2" t="str">
        <f t="shared" si="677"/>
        <v>LOGIXWEEK</v>
      </c>
      <c r="AR2148" s="71">
        <f t="shared" si="678"/>
        <v>530</v>
      </c>
      <c r="AS2148" s="71">
        <f>VLOOKUP(AJ2148,Invoicing!A:K,10,FALSE)</f>
        <v>25</v>
      </c>
      <c r="AT2148" s="71">
        <f t="shared" si="679"/>
        <v>555</v>
      </c>
    </row>
    <row r="2149" spans="1:46">
      <c r="A2149" s="37" t="s">
        <v>65</v>
      </c>
      <c r="B2149" s="3" t="s">
        <v>38</v>
      </c>
      <c r="C2149" s="11">
        <v>45598.3</v>
      </c>
      <c r="D2149" s="11">
        <v>45598.291666666664</v>
      </c>
      <c r="E2149" s="11" t="s">
        <v>44</v>
      </c>
      <c r="F2149" s="11" t="s">
        <v>40</v>
      </c>
      <c r="G2149" s="3" t="s">
        <v>2326</v>
      </c>
      <c r="H2149" s="3" t="s">
        <v>41</v>
      </c>
      <c r="I2149" s="11">
        <v>45599.708333333336</v>
      </c>
      <c r="J2149" s="12">
        <v>45600.548611111109</v>
      </c>
      <c r="K2149" s="12">
        <v>45600.583333333336</v>
      </c>
      <c r="L2149" s="12">
        <v>45600.555555555555</v>
      </c>
      <c r="M2149" s="12" t="s">
        <v>115</v>
      </c>
      <c r="N2149" s="3" t="s">
        <v>42</v>
      </c>
      <c r="O2149" s="3">
        <v>0</v>
      </c>
      <c r="P2149" s="1">
        <f t="shared" si="660"/>
        <v>45</v>
      </c>
      <c r="Q2149" s="1">
        <f t="shared" si="661"/>
        <v>11</v>
      </c>
      <c r="R2149" s="72">
        <f t="shared" si="662"/>
        <v>45600.548611111109</v>
      </c>
      <c r="S2149" s="73">
        <f t="shared" si="663"/>
        <v>1.4083333333328483</v>
      </c>
      <c r="T2149" s="74">
        <f>Table2[[#This Row],[ETA A OFRECIMIENTO]]*24</f>
        <v>33.799999999988358</v>
      </c>
      <c r="U2149" s="1" t="str">
        <f t="shared" si="664"/>
        <v>YES</v>
      </c>
      <c r="V2149" s="73">
        <f t="shared" si="665"/>
        <v>0.875</v>
      </c>
      <c r="W2149" s="74">
        <f>Table2[[#This Row],[DEL. AVAILABLE A SLOT]]*24</f>
        <v>21</v>
      </c>
      <c r="X2149" s="1" t="str">
        <f t="shared" si="666"/>
        <v>SI</v>
      </c>
      <c r="Y2149" s="73">
        <f t="shared" si="667"/>
        <v>2.2833333333328483</v>
      </c>
      <c r="Z2149" s="74">
        <f>Table2[[#This Row],[ETA A TIMESLOT]]*24</f>
        <v>54.799999999988358</v>
      </c>
      <c r="AA2149" s="73">
        <f t="shared" si="668"/>
        <v>0</v>
      </c>
      <c r="AB2149" s="73" t="str">
        <f t="shared" si="669"/>
        <v>SI</v>
      </c>
      <c r="AC2149" s="74">
        <f>Table2[[#This Row],[PUNTUALIDAD (H)]]*24</f>
        <v>0</v>
      </c>
      <c r="AD2149" s="73">
        <f t="shared" si="670"/>
        <v>2.2555555555518367</v>
      </c>
      <c r="AE2149" s="74">
        <f>Table2[[#This Row],[ATA TO UNLOADING]]*24</f>
        <v>54.133333333244082</v>
      </c>
      <c r="AF2149" s="74" t="str">
        <f>IF(Table2[[#This Row],[ATA TO UNLOADING 2]]&lt;=48,"YES","NO")</f>
        <v>NO</v>
      </c>
      <c r="AG2149" s="75">
        <f t="shared" si="671"/>
        <v>0.58333333333575865</v>
      </c>
      <c r="AH2149" s="2" t="s">
        <v>42</v>
      </c>
      <c r="AI2149" s="2" t="str">
        <f t="shared" si="672"/>
        <v>TLLU8135457</v>
      </c>
      <c r="AJ2149" s="76" t="str">
        <f t="shared" si="673"/>
        <v>MSI</v>
      </c>
      <c r="AK2149" s="77">
        <f>IF($M2149="TRUCK",VLOOKUP($AQ2149,Invoicing!$A$17:$B$49,MATCH($AK$1,Invoicing!$A$17:$B$17,0),FALSE),VLOOKUP($AQ2149,Invoicing!$N$17:$O$21,MATCH($AK$1,Invoicing!$N$17:$O$17,0),FALSE))</f>
        <v>480</v>
      </c>
      <c r="AL2149" s="78" t="e">
        <f>VLOOKUP($E2149,Invoicing!$A$1:$H$8,MATCH(TRACKER!$N2152,Invoicing!$A$1:$H$1,0),FALSE)</f>
        <v>#N/A</v>
      </c>
      <c r="AM2149" s="78">
        <f>VLOOKUP($E2149,Invoicing!$A$1:$H$8,MATCH(TRACKER!$O$1,Invoicing!$A$1:$H$1,0),FALSE)</f>
        <v>50</v>
      </c>
      <c r="AN2149" s="78">
        <f t="shared" si="674"/>
        <v>0</v>
      </c>
      <c r="AO2149" s="2">
        <f t="shared" si="675"/>
        <v>1</v>
      </c>
      <c r="AP2149" s="2" t="str">
        <f t="shared" si="676"/>
        <v>WEEK</v>
      </c>
      <c r="AQ2149" s="2" t="str">
        <f t="shared" si="677"/>
        <v>MSIWEEK</v>
      </c>
      <c r="AR2149" s="71">
        <f t="shared" si="678"/>
        <v>480</v>
      </c>
      <c r="AS2149" s="71">
        <f>VLOOKUP(AJ2149,Invoicing!A:K,10,FALSE)</f>
        <v>25</v>
      </c>
      <c r="AT2149" s="71">
        <f t="shared" si="679"/>
        <v>505</v>
      </c>
    </row>
    <row r="2150" spans="1:46">
      <c r="A2150" s="37" t="s">
        <v>65</v>
      </c>
      <c r="B2150" s="3" t="s">
        <v>38</v>
      </c>
      <c r="C2150" s="11">
        <v>45598.3</v>
      </c>
      <c r="D2150" s="11">
        <v>45598.291666666664</v>
      </c>
      <c r="E2150" s="11" t="s">
        <v>44</v>
      </c>
      <c r="F2150" s="11" t="s">
        <v>40</v>
      </c>
      <c r="G2150" s="3" t="s">
        <v>2327</v>
      </c>
      <c r="H2150" s="3" t="s">
        <v>46</v>
      </c>
      <c r="I2150" s="11">
        <v>45599.708333333336</v>
      </c>
      <c r="J2150" s="12">
        <v>45603</v>
      </c>
      <c r="K2150" s="12">
        <v>45603</v>
      </c>
      <c r="L2150" s="12">
        <v>45603.006944444445</v>
      </c>
      <c r="M2150" s="12" t="s">
        <v>115</v>
      </c>
      <c r="N2150" s="3" t="s">
        <v>42</v>
      </c>
      <c r="O2150" s="3">
        <v>0</v>
      </c>
      <c r="P2150" s="1">
        <f t="shared" si="660"/>
        <v>45</v>
      </c>
      <c r="Q2150" s="1">
        <f t="shared" si="661"/>
        <v>11</v>
      </c>
      <c r="R2150" s="72">
        <f t="shared" si="662"/>
        <v>45603</v>
      </c>
      <c r="S2150" s="73">
        <f t="shared" si="663"/>
        <v>1.4083333333328483</v>
      </c>
      <c r="T2150" s="74">
        <f>Table2[[#This Row],[ETA A OFRECIMIENTO]]*24</f>
        <v>33.799999999988358</v>
      </c>
      <c r="U2150" s="1" t="str">
        <f t="shared" si="664"/>
        <v>YES</v>
      </c>
      <c r="V2150" s="73">
        <f t="shared" si="665"/>
        <v>3.2916666666642413</v>
      </c>
      <c r="W2150" s="74">
        <f>Table2[[#This Row],[DEL. AVAILABLE A SLOT]]*24</f>
        <v>78.999999999941792</v>
      </c>
      <c r="X2150" s="1" t="str">
        <f t="shared" si="666"/>
        <v>NO</v>
      </c>
      <c r="Y2150" s="73">
        <f t="shared" si="667"/>
        <v>4.6999999999970896</v>
      </c>
      <c r="Z2150" s="74">
        <f>Table2[[#This Row],[ETA A TIMESLOT]]*24</f>
        <v>112.79999999993015</v>
      </c>
      <c r="AA2150" s="73">
        <f t="shared" si="668"/>
        <v>0</v>
      </c>
      <c r="AB2150" s="73" t="str">
        <f t="shared" si="669"/>
        <v>SI</v>
      </c>
      <c r="AC2150" s="74">
        <f>Table2[[#This Row],[PUNTUALIDAD (H)]]*24</f>
        <v>0</v>
      </c>
      <c r="AD2150" s="73">
        <f t="shared" si="670"/>
        <v>4.7069444444423425</v>
      </c>
      <c r="AE2150" s="74">
        <f>Table2[[#This Row],[ATA TO UNLOADING]]*24</f>
        <v>112.96666666661622</v>
      </c>
      <c r="AF2150" s="74" t="str">
        <f>IF(Table2[[#This Row],[ATA TO UNLOADING 2]]&lt;=48,"YES","NO")</f>
        <v>NO</v>
      </c>
      <c r="AG2150" s="75">
        <f t="shared" si="671"/>
        <v>0</v>
      </c>
      <c r="AH2150" s="2" t="s">
        <v>24</v>
      </c>
      <c r="AI2150" s="2" t="str">
        <f t="shared" si="672"/>
        <v>TRHU4627256</v>
      </c>
      <c r="AJ2150" s="76" t="str">
        <f t="shared" si="673"/>
        <v>MSI</v>
      </c>
      <c r="AK2150" s="77">
        <f>IF($M2150="TRUCK",VLOOKUP($AQ2150,Invoicing!$A$17:$B$49,MATCH($AK$1,Invoicing!$A$17:$B$17,0),FALSE),VLOOKUP($AQ2150,Invoicing!$N$17:$O$21,MATCH($AK$1,Invoicing!$N$17:$O$17,0),FALSE))</f>
        <v>530</v>
      </c>
      <c r="AL2150" s="78" t="e">
        <f>VLOOKUP($E2150,Invoicing!$A$1:$H$8,MATCH(TRACKER!$N2153,Invoicing!$A$1:$H$1,0),FALSE)</f>
        <v>#N/A</v>
      </c>
      <c r="AM2150" s="78">
        <f>VLOOKUP($E2150,Invoicing!$A$1:$H$8,MATCH(TRACKER!$O$1,Invoicing!$A$1:$H$1,0),FALSE)</f>
        <v>50</v>
      </c>
      <c r="AN2150" s="78">
        <f t="shared" si="674"/>
        <v>0</v>
      </c>
      <c r="AO2150" s="2">
        <f t="shared" si="675"/>
        <v>4</v>
      </c>
      <c r="AP2150" s="2" t="str">
        <f t="shared" si="676"/>
        <v>NIGHT</v>
      </c>
      <c r="AQ2150" s="2" t="str">
        <f t="shared" si="677"/>
        <v>MSINIGHT</v>
      </c>
      <c r="AR2150" s="71">
        <f t="shared" si="678"/>
        <v>530</v>
      </c>
      <c r="AS2150" s="71">
        <f>VLOOKUP(AJ2150,Invoicing!A:K,10,FALSE)</f>
        <v>25</v>
      </c>
      <c r="AT2150" s="71">
        <f t="shared" si="679"/>
        <v>555</v>
      </c>
    </row>
    <row r="2151" spans="1:46">
      <c r="A2151" s="37" t="s">
        <v>57</v>
      </c>
      <c r="B2151" s="3" t="s">
        <v>38</v>
      </c>
      <c r="C2151" s="11">
        <v>45602.057638888888</v>
      </c>
      <c r="D2151" s="11">
        <v>45602.041666666664</v>
      </c>
      <c r="E2151" s="11" t="s">
        <v>39</v>
      </c>
      <c r="F2151" s="11" t="s">
        <v>40</v>
      </c>
      <c r="G2151" s="3" t="s">
        <v>2328</v>
      </c>
      <c r="H2151" s="3" t="s">
        <v>41</v>
      </c>
      <c r="I2151" s="11">
        <v>45603.041666666664</v>
      </c>
      <c r="J2151" s="12">
        <v>45603.590277777781</v>
      </c>
      <c r="K2151" s="12">
        <v>45603.583333333336</v>
      </c>
      <c r="L2151" s="12">
        <v>45603.597222222219</v>
      </c>
      <c r="M2151" s="12" t="s">
        <v>115</v>
      </c>
      <c r="N2151" s="3" t="s">
        <v>42</v>
      </c>
      <c r="O2151" s="3">
        <v>0</v>
      </c>
      <c r="P2151" s="1">
        <f t="shared" si="660"/>
        <v>45</v>
      </c>
      <c r="Q2151" s="1">
        <f t="shared" si="661"/>
        <v>11</v>
      </c>
      <c r="R2151" s="72">
        <f t="shared" si="662"/>
        <v>45603.590277777781</v>
      </c>
      <c r="S2151" s="73">
        <f t="shared" si="663"/>
        <v>0.98402777777664596</v>
      </c>
      <c r="T2151" s="74">
        <f>Table2[[#This Row],[ETA A OFRECIMIENTO]]*24</f>
        <v>23.616666666639503</v>
      </c>
      <c r="U2151" s="1" t="str">
        <f t="shared" si="664"/>
        <v>YES</v>
      </c>
      <c r="V2151" s="73">
        <f t="shared" si="665"/>
        <v>0.54166666667151731</v>
      </c>
      <c r="W2151" s="74">
        <f>Table2[[#This Row],[DEL. AVAILABLE A SLOT]]*24</f>
        <v>13.000000000116415</v>
      </c>
      <c r="X2151" s="1" t="str">
        <f t="shared" si="666"/>
        <v>SI</v>
      </c>
      <c r="Y2151" s="73">
        <f t="shared" si="667"/>
        <v>1.5256944444481633</v>
      </c>
      <c r="Z2151" s="74">
        <f>Table2[[#This Row],[ETA A TIMESLOT]]*24</f>
        <v>36.616666666755918</v>
      </c>
      <c r="AA2151" s="73">
        <f t="shared" si="668"/>
        <v>6.9444444452528842E-3</v>
      </c>
      <c r="AB2151" s="73" t="str">
        <f t="shared" si="669"/>
        <v>SI</v>
      </c>
      <c r="AC2151" s="74">
        <f>Table2[[#This Row],[PUNTUALIDAD (H)]]*24</f>
        <v>0.16666666668606922</v>
      </c>
      <c r="AD2151" s="73">
        <f t="shared" si="670"/>
        <v>1.5395833333313931</v>
      </c>
      <c r="AE2151" s="74">
        <f>Table2[[#This Row],[ATA TO UNLOADING]]*24</f>
        <v>36.949999999953434</v>
      </c>
      <c r="AF2151" s="74" t="str">
        <f>IF(Table2[[#This Row],[ATA TO UNLOADING 2]]&lt;=48,"YES","NO")</f>
        <v>YES</v>
      </c>
      <c r="AG2151" s="75">
        <f t="shared" si="671"/>
        <v>0.58333333333575865</v>
      </c>
      <c r="AH2151" s="2" t="s">
        <v>42</v>
      </c>
      <c r="AI2151" s="2" t="str">
        <f t="shared" si="672"/>
        <v>CAAU5293282</v>
      </c>
      <c r="AJ2151" s="76" t="str">
        <f t="shared" si="673"/>
        <v>AZOIA LOGISTICS</v>
      </c>
      <c r="AK2151" s="77">
        <f>IF($M2151="TRUCK",VLOOKUP($AQ2151,Invoicing!$A$17:$B$49,MATCH($AK$1,Invoicing!$A$17:$B$17,0),FALSE),VLOOKUP($AQ2151,Invoicing!$N$17:$O$21,MATCH($AK$1,Invoicing!$N$17:$O$17,0),FALSE))</f>
        <v>550</v>
      </c>
      <c r="AL2151" s="78" t="e">
        <f>VLOOKUP($E2151,Invoicing!$A$1:$H$8,MATCH(TRACKER!$N2154,Invoicing!$A$1:$H$1,0),FALSE)</f>
        <v>#N/A</v>
      </c>
      <c r="AM2151" s="78">
        <f>VLOOKUP($E2151,Invoicing!$A$1:$H$8,MATCH(TRACKER!$O$1,Invoicing!$A$1:$H$1,0),FALSE)</f>
        <v>45</v>
      </c>
      <c r="AN2151" s="78">
        <f t="shared" si="674"/>
        <v>0</v>
      </c>
      <c r="AO2151" s="2">
        <f t="shared" si="675"/>
        <v>4</v>
      </c>
      <c r="AP2151" s="2" t="str">
        <f t="shared" si="676"/>
        <v>WEEK</v>
      </c>
      <c r="AQ2151" s="2" t="str">
        <f t="shared" si="677"/>
        <v>AZOIA LOGISTICSWEEK</v>
      </c>
      <c r="AR2151" s="71">
        <f t="shared" si="678"/>
        <v>550</v>
      </c>
      <c r="AS2151" s="71">
        <f>VLOOKUP(AJ2151,Invoicing!A:K,10,FALSE)</f>
        <v>25</v>
      </c>
      <c r="AT2151" s="71">
        <f t="shared" si="679"/>
        <v>575</v>
      </c>
    </row>
    <row r="2152" spans="1:46">
      <c r="A2152" s="37" t="s">
        <v>57</v>
      </c>
      <c r="B2152" s="3" t="s">
        <v>38</v>
      </c>
      <c r="C2152" s="11">
        <v>45602.057638888888</v>
      </c>
      <c r="D2152" s="11">
        <v>45602.041666666664</v>
      </c>
      <c r="E2152" s="11" t="s">
        <v>45</v>
      </c>
      <c r="F2152" s="11" t="s">
        <v>40</v>
      </c>
      <c r="G2152" s="3" t="s">
        <v>2329</v>
      </c>
      <c r="H2152" s="3" t="s">
        <v>46</v>
      </c>
      <c r="I2152" s="11">
        <v>45603.041666666664</v>
      </c>
      <c r="J2152" s="12">
        <v>45603.378472222219</v>
      </c>
      <c r="K2152" s="12">
        <v>45603.375</v>
      </c>
      <c r="L2152" s="12">
        <v>45603.378472222219</v>
      </c>
      <c r="M2152" s="12" t="s">
        <v>115</v>
      </c>
      <c r="N2152" s="3" t="s">
        <v>42</v>
      </c>
      <c r="O2152" s="3">
        <v>0</v>
      </c>
      <c r="P2152" s="1">
        <f t="shared" si="660"/>
        <v>45</v>
      </c>
      <c r="Q2152" s="1">
        <f t="shared" si="661"/>
        <v>11</v>
      </c>
      <c r="R2152" s="72">
        <f t="shared" si="662"/>
        <v>45603.378472222219</v>
      </c>
      <c r="S2152" s="73">
        <f t="shared" si="663"/>
        <v>0.98402777777664596</v>
      </c>
      <c r="T2152" s="74">
        <f>Table2[[#This Row],[ETA A OFRECIMIENTO]]*24</f>
        <v>23.616666666639503</v>
      </c>
      <c r="U2152" s="1" t="str">
        <f t="shared" si="664"/>
        <v>YES</v>
      </c>
      <c r="V2152" s="73">
        <f t="shared" si="665"/>
        <v>0.33333333333575865</v>
      </c>
      <c r="W2152" s="74">
        <f>Table2[[#This Row],[DEL. AVAILABLE A SLOT]]*24</f>
        <v>8.0000000000582077</v>
      </c>
      <c r="X2152" s="1" t="str">
        <f t="shared" si="666"/>
        <v>SI</v>
      </c>
      <c r="Y2152" s="73">
        <f t="shared" si="667"/>
        <v>1.3173611111124046</v>
      </c>
      <c r="Z2152" s="74">
        <f>Table2[[#This Row],[ETA A TIMESLOT]]*24</f>
        <v>31.616666666697711</v>
      </c>
      <c r="AA2152" s="73">
        <f t="shared" si="668"/>
        <v>3.4722222189884633E-3</v>
      </c>
      <c r="AB2152" s="73" t="str">
        <f t="shared" si="669"/>
        <v>SI</v>
      </c>
      <c r="AC2152" s="74">
        <f>Table2[[#This Row],[PUNTUALIDAD (H)]]*24</f>
        <v>8.3333333255723119E-2</v>
      </c>
      <c r="AD2152" s="73">
        <f t="shared" si="670"/>
        <v>1.3208333333313931</v>
      </c>
      <c r="AE2152" s="74">
        <f>Table2[[#This Row],[ATA TO UNLOADING]]*24</f>
        <v>31.699999999953434</v>
      </c>
      <c r="AF2152" s="74" t="str">
        <f>IF(Table2[[#This Row],[ATA TO UNLOADING 2]]&lt;=48,"YES","NO")</f>
        <v>YES</v>
      </c>
      <c r="AG2152" s="75">
        <f t="shared" si="671"/>
        <v>0.375</v>
      </c>
      <c r="AH2152" s="2" t="s">
        <v>42</v>
      </c>
      <c r="AI2152" s="2" t="str">
        <f t="shared" si="672"/>
        <v>FFAU5641524</v>
      </c>
      <c r="AJ2152" s="76" t="str">
        <f t="shared" si="673"/>
        <v>OM TRANSPORT</v>
      </c>
      <c r="AK2152" s="77">
        <f>IF($M2152="TRUCK",VLOOKUP($AQ2152,Invoicing!$A$17:$B$49,MATCH($AK$1,Invoicing!$A$17:$B$17,0),FALSE),VLOOKUP($AQ2152,Invoicing!$N$17:$O$21,MATCH($AK$1,Invoicing!$N$17:$O$17,0),FALSE))</f>
        <v>475</v>
      </c>
      <c r="AL2152" s="78" t="e">
        <f>VLOOKUP($E2152,Invoicing!$A$1:$H$8,MATCH(TRACKER!$N2155,Invoicing!$A$1:$H$1,0),FALSE)</f>
        <v>#N/A</v>
      </c>
      <c r="AM2152" s="78">
        <f>VLOOKUP($E2152,Invoicing!$A$1:$H$8,MATCH(TRACKER!$O$1,Invoicing!$A$1:$H$1,0),FALSE)</f>
        <v>50</v>
      </c>
      <c r="AN2152" s="78">
        <f t="shared" si="674"/>
        <v>0</v>
      </c>
      <c r="AO2152" s="2">
        <f t="shared" si="675"/>
        <v>4</v>
      </c>
      <c r="AP2152" s="2" t="str">
        <f t="shared" si="676"/>
        <v>WEEK</v>
      </c>
      <c r="AQ2152" s="2" t="str">
        <f t="shared" si="677"/>
        <v>OM TRANSPORTWEEK</v>
      </c>
      <c r="AR2152" s="71">
        <f t="shared" si="678"/>
        <v>475</v>
      </c>
      <c r="AS2152" s="71">
        <f>VLOOKUP(AJ2152,Invoicing!A:K,10,FALSE)</f>
        <v>25</v>
      </c>
      <c r="AT2152" s="71">
        <f t="shared" si="679"/>
        <v>500</v>
      </c>
    </row>
    <row r="2153" spans="1:46">
      <c r="A2153" s="37" t="s">
        <v>57</v>
      </c>
      <c r="B2153" s="3" t="s">
        <v>38</v>
      </c>
      <c r="C2153" s="11">
        <v>45602.057638888888</v>
      </c>
      <c r="D2153" s="11">
        <v>45602.041666666664</v>
      </c>
      <c r="E2153" s="11" t="s">
        <v>45</v>
      </c>
      <c r="F2153" s="11" t="s">
        <v>40</v>
      </c>
      <c r="G2153" s="3" t="s">
        <v>2330</v>
      </c>
      <c r="H2153" s="3" t="s">
        <v>2821</v>
      </c>
      <c r="I2153" s="11">
        <v>45603.041666666664</v>
      </c>
      <c r="J2153" s="12">
        <v>45603.676388888889</v>
      </c>
      <c r="K2153" s="12">
        <v>45603.666666666664</v>
      </c>
      <c r="L2153" s="12">
        <v>45603.709722222222</v>
      </c>
      <c r="M2153" s="12" t="s">
        <v>115</v>
      </c>
      <c r="N2153" s="3" t="s">
        <v>42</v>
      </c>
      <c r="O2153" s="3">
        <v>0</v>
      </c>
      <c r="P2153" s="1">
        <f t="shared" si="660"/>
        <v>45</v>
      </c>
      <c r="Q2153" s="1">
        <f t="shared" si="661"/>
        <v>11</v>
      </c>
      <c r="R2153" s="72">
        <f t="shared" si="662"/>
        <v>45603.676388888889</v>
      </c>
      <c r="S2153" s="73">
        <f t="shared" si="663"/>
        <v>0.98402777777664596</v>
      </c>
      <c r="T2153" s="74">
        <f>Table2[[#This Row],[ETA A OFRECIMIENTO]]*24</f>
        <v>23.616666666639503</v>
      </c>
      <c r="U2153" s="1" t="str">
        <f t="shared" si="664"/>
        <v>YES</v>
      </c>
      <c r="V2153" s="73">
        <f t="shared" si="665"/>
        <v>0.625</v>
      </c>
      <c r="W2153" s="74">
        <f>Table2[[#This Row],[DEL. AVAILABLE A SLOT]]*24</f>
        <v>15</v>
      </c>
      <c r="X2153" s="1" t="str">
        <f t="shared" si="666"/>
        <v>SI</v>
      </c>
      <c r="Y2153" s="73">
        <f t="shared" si="667"/>
        <v>1.609027777776646</v>
      </c>
      <c r="Z2153" s="74">
        <f>Table2[[#This Row],[ETA A TIMESLOT]]*24</f>
        <v>38.616666666639503</v>
      </c>
      <c r="AA2153" s="73">
        <f t="shared" si="668"/>
        <v>9.7222222248092294E-3</v>
      </c>
      <c r="AB2153" s="73" t="str">
        <f t="shared" si="669"/>
        <v>SI</v>
      </c>
      <c r="AC2153" s="74">
        <f>Table2[[#This Row],[PUNTUALIDAD (H)]]*24</f>
        <v>0.2333333333954215</v>
      </c>
      <c r="AD2153" s="73">
        <f t="shared" si="670"/>
        <v>1.6520833333343035</v>
      </c>
      <c r="AE2153" s="74">
        <f>Table2[[#This Row],[ATA TO UNLOADING]]*24</f>
        <v>39.650000000023283</v>
      </c>
      <c r="AF2153" s="74" t="str">
        <f>IF(Table2[[#This Row],[ATA TO UNLOADING 2]]&lt;=48,"YES","NO")</f>
        <v>YES</v>
      </c>
      <c r="AG2153" s="75">
        <f t="shared" si="671"/>
        <v>0.66666666666424135</v>
      </c>
      <c r="AH2153" s="2" t="s">
        <v>42</v>
      </c>
      <c r="AI2153" s="2" t="str">
        <f t="shared" si="672"/>
        <v>GAOU7138008</v>
      </c>
      <c r="AJ2153" s="76" t="str">
        <f t="shared" si="673"/>
        <v>OM TRANSPORT</v>
      </c>
      <c r="AK2153" s="77">
        <f>IF($M2153="TRUCK",VLOOKUP($AQ2153,Invoicing!$A$17:$B$49,MATCH($AK$1,Invoicing!$A$17:$B$17,0),FALSE),VLOOKUP($AQ2153,Invoicing!$N$17:$O$21,MATCH($AK$1,Invoicing!$N$17:$O$17,0),FALSE))</f>
        <v>475</v>
      </c>
      <c r="AL2153" s="78" t="e">
        <f>VLOOKUP($E2153,Invoicing!$A$1:$H$8,MATCH(TRACKER!$N2156,Invoicing!$A$1:$H$1,0),FALSE)</f>
        <v>#N/A</v>
      </c>
      <c r="AM2153" s="78">
        <f>VLOOKUP($E2153,Invoicing!$A$1:$H$8,MATCH(TRACKER!$O$1,Invoicing!$A$1:$H$1,0),FALSE)</f>
        <v>50</v>
      </c>
      <c r="AN2153" s="78">
        <f t="shared" si="674"/>
        <v>0</v>
      </c>
      <c r="AO2153" s="2">
        <f t="shared" si="675"/>
        <v>4</v>
      </c>
      <c r="AP2153" s="2" t="str">
        <f t="shared" si="676"/>
        <v>WEEK</v>
      </c>
      <c r="AQ2153" s="2" t="str">
        <f t="shared" si="677"/>
        <v>OM TRANSPORTWEEK</v>
      </c>
      <c r="AR2153" s="71">
        <f t="shared" si="678"/>
        <v>475</v>
      </c>
      <c r="AS2153" s="71">
        <f>VLOOKUP(AJ2153,Invoicing!A:K,10,FALSE)</f>
        <v>25</v>
      </c>
      <c r="AT2153" s="71">
        <f t="shared" si="679"/>
        <v>500</v>
      </c>
    </row>
    <row r="2154" spans="1:46">
      <c r="A2154" s="37" t="s">
        <v>57</v>
      </c>
      <c r="B2154" s="3" t="s">
        <v>38</v>
      </c>
      <c r="C2154" s="11">
        <v>45602.057638888888</v>
      </c>
      <c r="D2154" s="11">
        <v>45602.041666666664</v>
      </c>
      <c r="E2154" s="11" t="s">
        <v>45</v>
      </c>
      <c r="F2154" s="11" t="s">
        <v>40</v>
      </c>
      <c r="G2154" s="3" t="s">
        <v>2331</v>
      </c>
      <c r="H2154" s="3" t="s">
        <v>46</v>
      </c>
      <c r="I2154" s="11">
        <v>45603.041666666664</v>
      </c>
      <c r="J2154" s="12">
        <v>45603.958333333336</v>
      </c>
      <c r="K2154" s="12">
        <v>45603.958333333336</v>
      </c>
      <c r="L2154" s="12">
        <v>45603.958333333336</v>
      </c>
      <c r="M2154" s="12" t="s">
        <v>115</v>
      </c>
      <c r="N2154" s="3" t="s">
        <v>42</v>
      </c>
      <c r="O2154" s="3">
        <v>0</v>
      </c>
      <c r="P2154" s="1">
        <f t="shared" si="660"/>
        <v>45</v>
      </c>
      <c r="Q2154" s="1">
        <f t="shared" si="661"/>
        <v>11</v>
      </c>
      <c r="R2154" s="72">
        <f t="shared" si="662"/>
        <v>45603.958333333336</v>
      </c>
      <c r="S2154" s="73">
        <f t="shared" si="663"/>
        <v>0.98402777777664596</v>
      </c>
      <c r="T2154" s="74">
        <f>Table2[[#This Row],[ETA A OFRECIMIENTO]]*24</f>
        <v>23.616666666639503</v>
      </c>
      <c r="U2154" s="1" t="str">
        <f t="shared" si="664"/>
        <v>YES</v>
      </c>
      <c r="V2154" s="73">
        <f t="shared" si="665"/>
        <v>0.91666666667151731</v>
      </c>
      <c r="W2154" s="74">
        <f>Table2[[#This Row],[DEL. AVAILABLE A SLOT]]*24</f>
        <v>22.000000000116415</v>
      </c>
      <c r="X2154" s="1" t="str">
        <f t="shared" si="666"/>
        <v>SI</v>
      </c>
      <c r="Y2154" s="73">
        <f t="shared" si="667"/>
        <v>1.9006944444481633</v>
      </c>
      <c r="Z2154" s="74">
        <f>Table2[[#This Row],[ETA A TIMESLOT]]*24</f>
        <v>45.616666666755918</v>
      </c>
      <c r="AA2154" s="73">
        <f t="shared" si="668"/>
        <v>0</v>
      </c>
      <c r="AB2154" s="73" t="str">
        <f t="shared" si="669"/>
        <v>SI</v>
      </c>
      <c r="AC2154" s="74">
        <f>Table2[[#This Row],[PUNTUALIDAD (H)]]*24</f>
        <v>0</v>
      </c>
      <c r="AD2154" s="73">
        <f t="shared" si="670"/>
        <v>1.9006944444481633</v>
      </c>
      <c r="AE2154" s="74">
        <f>Table2[[#This Row],[ATA TO UNLOADING]]*24</f>
        <v>45.616666666755918</v>
      </c>
      <c r="AF2154" s="74" t="str">
        <f>IF(Table2[[#This Row],[ATA TO UNLOADING 2]]&lt;=48,"YES","NO")</f>
        <v>YES</v>
      </c>
      <c r="AG2154" s="75">
        <f t="shared" si="671"/>
        <v>0.95833333333575865</v>
      </c>
      <c r="AH2154" s="2" t="s">
        <v>24</v>
      </c>
      <c r="AI2154" s="2" t="str">
        <f t="shared" si="672"/>
        <v>HASU4312678</v>
      </c>
      <c r="AJ2154" s="76" t="str">
        <f t="shared" si="673"/>
        <v>OM TRANSPORT</v>
      </c>
      <c r="AK2154" s="77">
        <f>IF($M2154="TRUCK",VLOOKUP($AQ2154,Invoicing!$A$17:$B$49,MATCH($AK$1,Invoicing!$A$17:$B$17,0),FALSE),VLOOKUP($AQ2154,Invoicing!$N$17:$O$21,MATCH($AK$1,Invoicing!$N$17:$O$17,0),FALSE))</f>
        <v>475</v>
      </c>
      <c r="AL2154" s="78" t="e">
        <f>VLOOKUP($E2154,Invoicing!$A$1:$H$8,MATCH(TRACKER!$N2157,Invoicing!$A$1:$H$1,0),FALSE)</f>
        <v>#N/A</v>
      </c>
      <c r="AM2154" s="78">
        <f>VLOOKUP($E2154,Invoicing!$A$1:$H$8,MATCH(TRACKER!$O$1,Invoicing!$A$1:$H$1,0),FALSE)</f>
        <v>50</v>
      </c>
      <c r="AN2154" s="78">
        <f t="shared" si="674"/>
        <v>0</v>
      </c>
      <c r="AO2154" s="2">
        <f t="shared" si="675"/>
        <v>4</v>
      </c>
      <c r="AP2154" s="2" t="str">
        <f t="shared" si="676"/>
        <v>NIGHT</v>
      </c>
      <c r="AQ2154" s="2" t="str">
        <f t="shared" si="677"/>
        <v>OM TRANSPORTNIGHT</v>
      </c>
      <c r="AR2154" s="71">
        <f t="shared" si="678"/>
        <v>475</v>
      </c>
      <c r="AS2154" s="71">
        <f>VLOOKUP(AJ2154,Invoicing!A:K,10,FALSE)</f>
        <v>25</v>
      </c>
      <c r="AT2154" s="71">
        <f t="shared" si="679"/>
        <v>500</v>
      </c>
    </row>
    <row r="2155" spans="1:46">
      <c r="A2155" s="37" t="s">
        <v>57</v>
      </c>
      <c r="B2155" s="3" t="s">
        <v>38</v>
      </c>
      <c r="C2155" s="11">
        <v>45602.057638888888</v>
      </c>
      <c r="D2155" s="11">
        <v>45602.041666666664</v>
      </c>
      <c r="E2155" s="11" t="s">
        <v>44</v>
      </c>
      <c r="F2155" s="11" t="s">
        <v>40</v>
      </c>
      <c r="G2155" s="3" t="s">
        <v>2332</v>
      </c>
      <c r="H2155" s="3" t="s">
        <v>46</v>
      </c>
      <c r="I2155" s="11">
        <v>45603.041666666664</v>
      </c>
      <c r="J2155" s="12">
        <v>45604.75</v>
      </c>
      <c r="K2155" s="12">
        <v>45604.708333333336</v>
      </c>
      <c r="L2155" s="12">
        <v>45604.777777777781</v>
      </c>
      <c r="M2155" s="12" t="s">
        <v>115</v>
      </c>
      <c r="N2155" s="3" t="s">
        <v>42</v>
      </c>
      <c r="O2155" s="3">
        <v>1</v>
      </c>
      <c r="P2155" s="1">
        <f t="shared" si="660"/>
        <v>45</v>
      </c>
      <c r="Q2155" s="1">
        <f t="shared" si="661"/>
        <v>11</v>
      </c>
      <c r="R2155" s="72">
        <f t="shared" si="662"/>
        <v>45604.75</v>
      </c>
      <c r="S2155" s="73">
        <f t="shared" si="663"/>
        <v>0.98402777777664596</v>
      </c>
      <c r="T2155" s="74">
        <f>Table2[[#This Row],[ETA A OFRECIMIENTO]]*24</f>
        <v>23.616666666639503</v>
      </c>
      <c r="U2155" s="1" t="str">
        <f t="shared" si="664"/>
        <v>YES</v>
      </c>
      <c r="V2155" s="73">
        <f t="shared" si="665"/>
        <v>1.6666666666715173</v>
      </c>
      <c r="W2155" s="74">
        <f>Table2[[#This Row],[DEL. AVAILABLE A SLOT]]*24</f>
        <v>40.000000000116415</v>
      </c>
      <c r="X2155" s="1" t="str">
        <f t="shared" si="666"/>
        <v>NO</v>
      </c>
      <c r="Y2155" s="73">
        <f t="shared" si="667"/>
        <v>2.6506944444481633</v>
      </c>
      <c r="Z2155" s="74">
        <f>Table2[[#This Row],[ETA A TIMESLOT]]*24</f>
        <v>63.616666666755918</v>
      </c>
      <c r="AA2155" s="73">
        <f t="shared" si="668"/>
        <v>4.1666666664241347E-2</v>
      </c>
      <c r="AB2155" s="73" t="str">
        <f t="shared" si="669"/>
        <v>NO</v>
      </c>
      <c r="AC2155" s="74">
        <f>Table2[[#This Row],[PUNTUALIDAD (H)]]*24</f>
        <v>0.99999999994179234</v>
      </c>
      <c r="AD2155" s="73">
        <f t="shared" si="670"/>
        <v>2.7201388888934162</v>
      </c>
      <c r="AE2155" s="74">
        <f>Table2[[#This Row],[ATA TO UNLOADING]]*24</f>
        <v>65.283333333441988</v>
      </c>
      <c r="AF2155" s="74" t="str">
        <f>IF(Table2[[#This Row],[ATA TO UNLOADING 2]]&lt;=48,"YES","NO")</f>
        <v>NO</v>
      </c>
      <c r="AG2155" s="75">
        <f t="shared" si="671"/>
        <v>0.70833333333575865</v>
      </c>
      <c r="AH2155" s="2" t="s">
        <v>42</v>
      </c>
      <c r="AI2155" s="2" t="str">
        <f t="shared" si="672"/>
        <v>MRKU5044638</v>
      </c>
      <c r="AJ2155" s="76" t="str">
        <f t="shared" si="673"/>
        <v>MSI</v>
      </c>
      <c r="AK2155" s="77">
        <f>IF($M2155="TRUCK",VLOOKUP($AQ2155,Invoicing!$A$17:$B$49,MATCH($AK$1,Invoicing!$A$17:$B$17,0),FALSE),VLOOKUP($AQ2155,Invoicing!$N$17:$O$21,MATCH($AK$1,Invoicing!$N$17:$O$17,0),FALSE))</f>
        <v>480</v>
      </c>
      <c r="AL2155" s="78" t="e">
        <f>VLOOKUP($E2155,Invoicing!$A$1:$H$8,MATCH(TRACKER!$N2158,Invoicing!$A$1:$H$1,0),FALSE)</f>
        <v>#N/A</v>
      </c>
      <c r="AM2155" s="78">
        <f>VLOOKUP($E2155,Invoicing!$A$1:$H$8,MATCH(TRACKER!$O$1,Invoicing!$A$1:$H$1,0),FALSE)</f>
        <v>50</v>
      </c>
      <c r="AN2155" s="78">
        <f t="shared" si="674"/>
        <v>50</v>
      </c>
      <c r="AO2155" s="2">
        <f t="shared" si="675"/>
        <v>5</v>
      </c>
      <c r="AP2155" s="2" t="str">
        <f t="shared" si="676"/>
        <v>WEEK</v>
      </c>
      <c r="AQ2155" s="2" t="str">
        <f t="shared" si="677"/>
        <v>MSIWEEK</v>
      </c>
      <c r="AR2155" s="71">
        <f t="shared" si="678"/>
        <v>530</v>
      </c>
      <c r="AS2155" s="71">
        <f>VLOOKUP(AJ2155,Invoicing!A:K,10,FALSE)</f>
        <v>25</v>
      </c>
      <c r="AT2155" s="71">
        <f t="shared" si="679"/>
        <v>555</v>
      </c>
    </row>
    <row r="2156" spans="1:46">
      <c r="A2156" s="37" t="s">
        <v>57</v>
      </c>
      <c r="B2156" s="3" t="s">
        <v>38</v>
      </c>
      <c r="C2156" s="11">
        <v>45602.057638888888</v>
      </c>
      <c r="D2156" s="11">
        <v>45602.041666666664</v>
      </c>
      <c r="E2156" s="11" t="s">
        <v>45</v>
      </c>
      <c r="F2156" s="11" t="s">
        <v>40</v>
      </c>
      <c r="G2156" s="3" t="s">
        <v>2333</v>
      </c>
      <c r="H2156" s="3" t="s">
        <v>41</v>
      </c>
      <c r="I2156" s="11">
        <v>45603.041666666664</v>
      </c>
      <c r="J2156" s="12">
        <v>45603.4375</v>
      </c>
      <c r="K2156" s="12">
        <v>45603.5</v>
      </c>
      <c r="L2156" s="12">
        <v>45603.444444444445</v>
      </c>
      <c r="M2156" s="12" t="s">
        <v>115</v>
      </c>
      <c r="N2156" s="3" t="s">
        <v>42</v>
      </c>
      <c r="O2156" s="3">
        <v>0</v>
      </c>
      <c r="P2156" s="1">
        <f t="shared" si="660"/>
        <v>45</v>
      </c>
      <c r="Q2156" s="1">
        <f t="shared" si="661"/>
        <v>11</v>
      </c>
      <c r="R2156" s="72">
        <f t="shared" si="662"/>
        <v>45603.4375</v>
      </c>
      <c r="S2156" s="73">
        <f t="shared" si="663"/>
        <v>0.98402777777664596</v>
      </c>
      <c r="T2156" s="74">
        <f>Table2[[#This Row],[ETA A OFRECIMIENTO]]*24</f>
        <v>23.616666666639503</v>
      </c>
      <c r="U2156" s="1" t="str">
        <f t="shared" si="664"/>
        <v>YES</v>
      </c>
      <c r="V2156" s="73">
        <f t="shared" si="665"/>
        <v>0.45833333333575865</v>
      </c>
      <c r="W2156" s="74">
        <f>Table2[[#This Row],[DEL. AVAILABLE A SLOT]]*24</f>
        <v>11.000000000058208</v>
      </c>
      <c r="X2156" s="1" t="str">
        <f t="shared" si="666"/>
        <v>SI</v>
      </c>
      <c r="Y2156" s="73">
        <f t="shared" si="667"/>
        <v>1.4423611111124046</v>
      </c>
      <c r="Z2156" s="74">
        <f>Table2[[#This Row],[ETA A TIMESLOT]]*24</f>
        <v>34.616666666697711</v>
      </c>
      <c r="AA2156" s="73">
        <f t="shared" si="668"/>
        <v>0</v>
      </c>
      <c r="AB2156" s="73" t="str">
        <f t="shared" si="669"/>
        <v>SI</v>
      </c>
      <c r="AC2156" s="74">
        <f>Table2[[#This Row],[PUNTUALIDAD (H)]]*24</f>
        <v>0</v>
      </c>
      <c r="AD2156" s="73">
        <f t="shared" si="670"/>
        <v>1.3868055555576575</v>
      </c>
      <c r="AE2156" s="74">
        <f>Table2[[#This Row],[ATA TO UNLOADING]]*24</f>
        <v>33.28333333338378</v>
      </c>
      <c r="AF2156" s="74" t="str">
        <f>IF(Table2[[#This Row],[ATA TO UNLOADING 2]]&lt;=48,"YES","NO")</f>
        <v>YES</v>
      </c>
      <c r="AG2156" s="75">
        <f t="shared" si="671"/>
        <v>0.5</v>
      </c>
      <c r="AH2156" s="2" t="s">
        <v>42</v>
      </c>
      <c r="AI2156" s="2" t="str">
        <f t="shared" si="672"/>
        <v>MRKU6262640</v>
      </c>
      <c r="AJ2156" s="76" t="str">
        <f t="shared" si="673"/>
        <v>OM TRANSPORT</v>
      </c>
      <c r="AK2156" s="77">
        <f>IF($M2156="TRUCK",VLOOKUP($AQ2156,Invoicing!$A$17:$B$49,MATCH($AK$1,Invoicing!$A$17:$B$17,0),FALSE),VLOOKUP($AQ2156,Invoicing!$N$17:$O$21,MATCH($AK$1,Invoicing!$N$17:$O$17,0),FALSE))</f>
        <v>475</v>
      </c>
      <c r="AL2156" s="78" t="e">
        <f>VLOOKUP($E2156,Invoicing!$A$1:$H$8,MATCH(TRACKER!$N2159,Invoicing!$A$1:$H$1,0),FALSE)</f>
        <v>#N/A</v>
      </c>
      <c r="AM2156" s="78">
        <f>VLOOKUP($E2156,Invoicing!$A$1:$H$8,MATCH(TRACKER!$O$1,Invoicing!$A$1:$H$1,0),FALSE)</f>
        <v>50</v>
      </c>
      <c r="AN2156" s="78">
        <f t="shared" si="674"/>
        <v>0</v>
      </c>
      <c r="AO2156" s="2">
        <f t="shared" si="675"/>
        <v>4</v>
      </c>
      <c r="AP2156" s="2" t="str">
        <f t="shared" si="676"/>
        <v>WEEK</v>
      </c>
      <c r="AQ2156" s="2" t="str">
        <f t="shared" si="677"/>
        <v>OM TRANSPORTWEEK</v>
      </c>
      <c r="AR2156" s="71">
        <f t="shared" si="678"/>
        <v>475</v>
      </c>
      <c r="AS2156" s="71">
        <f>VLOOKUP(AJ2156,Invoicing!A:K,10,FALSE)</f>
        <v>25</v>
      </c>
      <c r="AT2156" s="71">
        <f t="shared" si="679"/>
        <v>500</v>
      </c>
    </row>
    <row r="2157" spans="1:46">
      <c r="A2157" s="37" t="s">
        <v>57</v>
      </c>
      <c r="B2157" s="3" t="s">
        <v>38</v>
      </c>
      <c r="C2157" s="11">
        <v>45602.057638888888</v>
      </c>
      <c r="D2157" s="11">
        <v>45602.041666666664</v>
      </c>
      <c r="E2157" s="11" t="s">
        <v>44</v>
      </c>
      <c r="F2157" s="11" t="s">
        <v>40</v>
      </c>
      <c r="G2157" s="3" t="s">
        <v>2334</v>
      </c>
      <c r="H2157" s="3" t="s">
        <v>41</v>
      </c>
      <c r="I2157" s="11">
        <v>45603.041666666664</v>
      </c>
      <c r="J2157" s="12">
        <v>45602.979166666664</v>
      </c>
      <c r="K2157" s="12">
        <v>45603.104166666664</v>
      </c>
      <c r="L2157" s="12">
        <v>45602.982638888891</v>
      </c>
      <c r="M2157" s="12" t="s">
        <v>115</v>
      </c>
      <c r="N2157" s="3" t="s">
        <v>42</v>
      </c>
      <c r="O2157" s="3">
        <v>0</v>
      </c>
      <c r="P2157" s="1">
        <f t="shared" si="660"/>
        <v>45</v>
      </c>
      <c r="Q2157" s="1">
        <f t="shared" si="661"/>
        <v>11</v>
      </c>
      <c r="R2157" s="72">
        <f t="shared" si="662"/>
        <v>45602.979166666664</v>
      </c>
      <c r="S2157" s="73">
        <f t="shared" si="663"/>
        <v>0.98402777777664596</v>
      </c>
      <c r="T2157" s="74">
        <f>Table2[[#This Row],[ETA A OFRECIMIENTO]]*24</f>
        <v>23.616666666639503</v>
      </c>
      <c r="U2157" s="1" t="str">
        <f t="shared" si="664"/>
        <v>YES</v>
      </c>
      <c r="V2157" s="73">
        <f t="shared" si="665"/>
        <v>6.25E-2</v>
      </c>
      <c r="W2157" s="74">
        <f>Table2[[#This Row],[DEL. AVAILABLE A SLOT]]*24</f>
        <v>1.5</v>
      </c>
      <c r="X2157" s="1" t="str">
        <f t="shared" si="666"/>
        <v>SI</v>
      </c>
      <c r="Y2157" s="73">
        <f t="shared" si="667"/>
        <v>1.046527777776646</v>
      </c>
      <c r="Z2157" s="74">
        <f>Table2[[#This Row],[ETA A TIMESLOT]]*24</f>
        <v>25.116666666639503</v>
      </c>
      <c r="AA2157" s="73">
        <f t="shared" si="668"/>
        <v>0</v>
      </c>
      <c r="AB2157" s="73" t="str">
        <f t="shared" si="669"/>
        <v>SI</v>
      </c>
      <c r="AC2157" s="74">
        <f>Table2[[#This Row],[PUNTUALIDAD (H)]]*24</f>
        <v>0</v>
      </c>
      <c r="AD2157" s="73">
        <f t="shared" si="670"/>
        <v>0.92500000000291038</v>
      </c>
      <c r="AE2157" s="74">
        <f>Table2[[#This Row],[ATA TO UNLOADING]]*24</f>
        <v>22.200000000069849</v>
      </c>
      <c r="AF2157" s="74" t="str">
        <f>IF(Table2[[#This Row],[ATA TO UNLOADING 2]]&lt;=48,"YES","NO")</f>
        <v>YES</v>
      </c>
      <c r="AG2157" s="75">
        <f t="shared" si="671"/>
        <v>0.10416666666424135</v>
      </c>
      <c r="AH2157" s="2" t="s">
        <v>24</v>
      </c>
      <c r="AI2157" s="2" t="str">
        <f t="shared" si="672"/>
        <v>MRSU3744867</v>
      </c>
      <c r="AJ2157" s="76" t="str">
        <f t="shared" si="673"/>
        <v>MSI</v>
      </c>
      <c r="AK2157" s="77">
        <f>IF($M2157="TRUCK",VLOOKUP($AQ2157,Invoicing!$A$17:$B$49,MATCH($AK$1,Invoicing!$A$17:$B$17,0),FALSE),VLOOKUP($AQ2157,Invoicing!$N$17:$O$21,MATCH($AK$1,Invoicing!$N$17:$O$17,0),FALSE))</f>
        <v>530</v>
      </c>
      <c r="AL2157" s="78" t="e">
        <f>VLOOKUP($E2157,Invoicing!$A$1:$H$8,MATCH(TRACKER!$N2160,Invoicing!$A$1:$H$1,0),FALSE)</f>
        <v>#N/A</v>
      </c>
      <c r="AM2157" s="78">
        <f>VLOOKUP($E2157,Invoicing!$A$1:$H$8,MATCH(TRACKER!$O$1,Invoicing!$A$1:$H$1,0),FALSE)</f>
        <v>50</v>
      </c>
      <c r="AN2157" s="78">
        <f t="shared" si="674"/>
        <v>0</v>
      </c>
      <c r="AO2157" s="2">
        <f t="shared" si="675"/>
        <v>4</v>
      </c>
      <c r="AP2157" s="2" t="str">
        <f t="shared" si="676"/>
        <v>NIGHT</v>
      </c>
      <c r="AQ2157" s="2" t="str">
        <f t="shared" si="677"/>
        <v>MSINIGHT</v>
      </c>
      <c r="AR2157" s="71">
        <f t="shared" si="678"/>
        <v>530</v>
      </c>
      <c r="AS2157" s="71">
        <f>VLOOKUP(AJ2157,Invoicing!A:K,10,FALSE)</f>
        <v>25</v>
      </c>
      <c r="AT2157" s="71">
        <f t="shared" si="679"/>
        <v>555</v>
      </c>
    </row>
    <row r="2158" spans="1:46">
      <c r="A2158" s="37" t="s">
        <v>57</v>
      </c>
      <c r="B2158" s="3" t="s">
        <v>38</v>
      </c>
      <c r="C2158" s="11">
        <v>45602.057638888888</v>
      </c>
      <c r="D2158" s="11">
        <v>45602.041666666664</v>
      </c>
      <c r="E2158" s="11" t="s">
        <v>44</v>
      </c>
      <c r="F2158" s="11" t="s">
        <v>40</v>
      </c>
      <c r="G2158" s="3" t="s">
        <v>2335</v>
      </c>
      <c r="H2158" s="3" t="s">
        <v>2821</v>
      </c>
      <c r="I2158" s="11">
        <v>45603.041666666664</v>
      </c>
      <c r="J2158" s="12">
        <v>45602.992361111108</v>
      </c>
      <c r="K2158" s="12">
        <v>45603.041666666664</v>
      </c>
      <c r="L2158" s="12">
        <v>45603.020833333336</v>
      </c>
      <c r="M2158" s="12" t="s">
        <v>115</v>
      </c>
      <c r="N2158" s="3" t="s">
        <v>42</v>
      </c>
      <c r="O2158" s="3">
        <v>0</v>
      </c>
      <c r="P2158" s="1">
        <f t="shared" si="660"/>
        <v>45</v>
      </c>
      <c r="Q2158" s="1">
        <f t="shared" si="661"/>
        <v>11</v>
      </c>
      <c r="R2158" s="72">
        <f t="shared" si="662"/>
        <v>45602.992361111108</v>
      </c>
      <c r="S2158" s="73">
        <f t="shared" si="663"/>
        <v>0.98402777777664596</v>
      </c>
      <c r="T2158" s="74">
        <f>Table2[[#This Row],[ETA A OFRECIMIENTO]]*24</f>
        <v>23.616666666639503</v>
      </c>
      <c r="U2158" s="1" t="str">
        <f t="shared" si="664"/>
        <v>YES</v>
      </c>
      <c r="V2158" s="73">
        <f t="shared" si="665"/>
        <v>0</v>
      </c>
      <c r="W2158" s="74">
        <f>Table2[[#This Row],[DEL. AVAILABLE A SLOT]]*24</f>
        <v>0</v>
      </c>
      <c r="X2158" s="1" t="str">
        <f t="shared" si="666"/>
        <v>SI</v>
      </c>
      <c r="Y2158" s="73">
        <f t="shared" si="667"/>
        <v>0.98402777777664596</v>
      </c>
      <c r="Z2158" s="74">
        <f>Table2[[#This Row],[ETA A TIMESLOT]]*24</f>
        <v>23.616666666639503</v>
      </c>
      <c r="AA2158" s="73">
        <f t="shared" si="668"/>
        <v>0</v>
      </c>
      <c r="AB2158" s="73" t="str">
        <f t="shared" si="669"/>
        <v>SI</v>
      </c>
      <c r="AC2158" s="74">
        <f>Table2[[#This Row],[PUNTUALIDAD (H)]]*24</f>
        <v>0</v>
      </c>
      <c r="AD2158" s="73">
        <f t="shared" si="670"/>
        <v>0.96319444444816327</v>
      </c>
      <c r="AE2158" s="74">
        <f>Table2[[#This Row],[ATA TO UNLOADING]]*24</f>
        <v>23.116666666755918</v>
      </c>
      <c r="AF2158" s="74" t="str">
        <f>IF(Table2[[#This Row],[ATA TO UNLOADING 2]]&lt;=48,"YES","NO")</f>
        <v>YES</v>
      </c>
      <c r="AG2158" s="75">
        <f t="shared" si="671"/>
        <v>4.1666666664241347E-2</v>
      </c>
      <c r="AH2158" s="2" t="s">
        <v>24</v>
      </c>
      <c r="AI2158" s="2" t="str">
        <f t="shared" si="672"/>
        <v>MRSU5893469</v>
      </c>
      <c r="AJ2158" s="76" t="str">
        <f t="shared" si="673"/>
        <v>MSI</v>
      </c>
      <c r="AK2158" s="77">
        <f>IF($M2158="TRUCK",VLOOKUP($AQ2158,Invoicing!$A$17:$B$49,MATCH($AK$1,Invoicing!$A$17:$B$17,0),FALSE),VLOOKUP($AQ2158,Invoicing!$N$17:$O$21,MATCH($AK$1,Invoicing!$N$17:$O$17,0),FALSE))</f>
        <v>530</v>
      </c>
      <c r="AL2158" s="78" t="e">
        <f>VLOOKUP($E2158,Invoicing!$A$1:$H$8,MATCH(TRACKER!$N2161,Invoicing!$A$1:$H$1,0),FALSE)</f>
        <v>#N/A</v>
      </c>
      <c r="AM2158" s="78">
        <f>VLOOKUP($E2158,Invoicing!$A$1:$H$8,MATCH(TRACKER!$O$1,Invoicing!$A$1:$H$1,0),FALSE)</f>
        <v>50</v>
      </c>
      <c r="AN2158" s="78">
        <f t="shared" si="674"/>
        <v>0</v>
      </c>
      <c r="AO2158" s="2">
        <f t="shared" si="675"/>
        <v>4</v>
      </c>
      <c r="AP2158" s="2" t="str">
        <f t="shared" si="676"/>
        <v>NIGHT</v>
      </c>
      <c r="AQ2158" s="2" t="str">
        <f t="shared" si="677"/>
        <v>MSINIGHT</v>
      </c>
      <c r="AR2158" s="71">
        <f t="shared" si="678"/>
        <v>530</v>
      </c>
      <c r="AS2158" s="71">
        <f>VLOOKUP(AJ2158,Invoicing!A:K,10,FALSE)</f>
        <v>25</v>
      </c>
      <c r="AT2158" s="71">
        <f t="shared" si="679"/>
        <v>555</v>
      </c>
    </row>
    <row r="2159" spans="1:46">
      <c r="A2159" s="37" t="s">
        <v>57</v>
      </c>
      <c r="B2159" s="3" t="s">
        <v>38</v>
      </c>
      <c r="C2159" s="11">
        <v>45602.057638888888</v>
      </c>
      <c r="D2159" s="11">
        <v>45602.041666666664</v>
      </c>
      <c r="E2159" s="11" t="s">
        <v>39</v>
      </c>
      <c r="F2159" s="11" t="s">
        <v>40</v>
      </c>
      <c r="G2159" s="3" t="s">
        <v>2336</v>
      </c>
      <c r="H2159" s="3" t="s">
        <v>46</v>
      </c>
      <c r="I2159" s="11">
        <v>45603.041666666664</v>
      </c>
      <c r="J2159" s="12">
        <v>45604.506944444445</v>
      </c>
      <c r="K2159" s="12">
        <v>45604.479166666664</v>
      </c>
      <c r="L2159" s="12">
        <v>45604.510416666664</v>
      </c>
      <c r="M2159" s="12" t="s">
        <v>115</v>
      </c>
      <c r="N2159" s="3" t="s">
        <v>42</v>
      </c>
      <c r="O2159" s="3">
        <v>0</v>
      </c>
      <c r="P2159" s="1">
        <f t="shared" si="660"/>
        <v>45</v>
      </c>
      <c r="Q2159" s="1">
        <f t="shared" si="661"/>
        <v>11</v>
      </c>
      <c r="R2159" s="72">
        <f t="shared" si="662"/>
        <v>45604.506944444445</v>
      </c>
      <c r="S2159" s="73">
        <f t="shared" si="663"/>
        <v>0.98402777777664596</v>
      </c>
      <c r="T2159" s="74">
        <f>Table2[[#This Row],[ETA A OFRECIMIENTO]]*24</f>
        <v>23.616666666639503</v>
      </c>
      <c r="U2159" s="1" t="str">
        <f t="shared" si="664"/>
        <v>YES</v>
      </c>
      <c r="V2159" s="73">
        <f t="shared" si="665"/>
        <v>1.4375</v>
      </c>
      <c r="W2159" s="74">
        <f>Table2[[#This Row],[DEL. AVAILABLE A SLOT]]*24</f>
        <v>34.5</v>
      </c>
      <c r="X2159" s="1" t="str">
        <f t="shared" si="666"/>
        <v>NO</v>
      </c>
      <c r="Y2159" s="73">
        <f t="shared" si="667"/>
        <v>2.421527777776646</v>
      </c>
      <c r="Z2159" s="74">
        <f>Table2[[#This Row],[ETA A TIMESLOT]]*24</f>
        <v>58.116666666639503</v>
      </c>
      <c r="AA2159" s="73">
        <f t="shared" si="668"/>
        <v>2.7777777781011537E-2</v>
      </c>
      <c r="AB2159" s="73" t="str">
        <f t="shared" si="669"/>
        <v>SI</v>
      </c>
      <c r="AC2159" s="74">
        <f>Table2[[#This Row],[PUNTUALIDAD (H)]]*24</f>
        <v>0.66666666674427688</v>
      </c>
      <c r="AD2159" s="73">
        <f t="shared" si="670"/>
        <v>2.452777777776646</v>
      </c>
      <c r="AE2159" s="74">
        <f>Table2[[#This Row],[ATA TO UNLOADING]]*24</f>
        <v>58.866666666639503</v>
      </c>
      <c r="AF2159" s="74" t="str">
        <f>IF(Table2[[#This Row],[ATA TO UNLOADING 2]]&lt;=48,"YES","NO")</f>
        <v>NO</v>
      </c>
      <c r="AG2159" s="75">
        <f t="shared" si="671"/>
        <v>0.47916666666424135</v>
      </c>
      <c r="AH2159" s="2" t="s">
        <v>42</v>
      </c>
      <c r="AI2159" s="2" t="str">
        <f t="shared" si="672"/>
        <v>MSKU0077435</v>
      </c>
      <c r="AJ2159" s="76" t="str">
        <f t="shared" si="673"/>
        <v>AZOIA LOGISTICS</v>
      </c>
      <c r="AK2159" s="77">
        <f>IF($M2159="TRUCK",VLOOKUP($AQ2159,Invoicing!$A$17:$B$49,MATCH($AK$1,Invoicing!$A$17:$B$17,0),FALSE),VLOOKUP($AQ2159,Invoicing!$N$17:$O$21,MATCH($AK$1,Invoicing!$N$17:$O$17,0),FALSE))</f>
        <v>550</v>
      </c>
      <c r="AL2159" s="78" t="e">
        <f>VLOOKUP($E2159,Invoicing!$A$1:$H$8,MATCH(TRACKER!$N2162,Invoicing!$A$1:$H$1,0),FALSE)</f>
        <v>#N/A</v>
      </c>
      <c r="AM2159" s="78">
        <f>VLOOKUP($E2159,Invoicing!$A$1:$H$8,MATCH(TRACKER!$O$1,Invoicing!$A$1:$H$1,0),FALSE)</f>
        <v>45</v>
      </c>
      <c r="AN2159" s="78">
        <f t="shared" si="674"/>
        <v>0</v>
      </c>
      <c r="AO2159" s="2">
        <f t="shared" si="675"/>
        <v>5</v>
      </c>
      <c r="AP2159" s="2" t="str">
        <f t="shared" si="676"/>
        <v>WEEK</v>
      </c>
      <c r="AQ2159" s="2" t="str">
        <f t="shared" si="677"/>
        <v>AZOIA LOGISTICSWEEK</v>
      </c>
      <c r="AR2159" s="71">
        <f t="shared" si="678"/>
        <v>550</v>
      </c>
      <c r="AS2159" s="71">
        <f>VLOOKUP(AJ2159,Invoicing!A:K,10,FALSE)</f>
        <v>25</v>
      </c>
      <c r="AT2159" s="71">
        <f t="shared" si="679"/>
        <v>575</v>
      </c>
    </row>
    <row r="2160" spans="1:46">
      <c r="A2160" s="37" t="s">
        <v>57</v>
      </c>
      <c r="B2160" s="3" t="s">
        <v>38</v>
      </c>
      <c r="C2160" s="11">
        <v>45602.057638888888</v>
      </c>
      <c r="D2160" s="11">
        <v>45602.041666666664</v>
      </c>
      <c r="E2160" s="11" t="s">
        <v>45</v>
      </c>
      <c r="F2160" s="11" t="s">
        <v>40</v>
      </c>
      <c r="G2160" s="3" t="s">
        <v>2337</v>
      </c>
      <c r="H2160" s="3" t="s">
        <v>2821</v>
      </c>
      <c r="I2160" s="11">
        <v>45603.041666666664</v>
      </c>
      <c r="J2160" s="12">
        <v>45603.15902777778</v>
      </c>
      <c r="K2160" s="12">
        <v>45603.208333333336</v>
      </c>
      <c r="L2160" s="12">
        <v>45603.204861111109</v>
      </c>
      <c r="M2160" s="12" t="s">
        <v>115</v>
      </c>
      <c r="N2160" s="3" t="s">
        <v>42</v>
      </c>
      <c r="O2160" s="3">
        <v>0</v>
      </c>
      <c r="P2160" s="1">
        <f t="shared" si="660"/>
        <v>45</v>
      </c>
      <c r="Q2160" s="1">
        <f t="shared" si="661"/>
        <v>11</v>
      </c>
      <c r="R2160" s="72">
        <f t="shared" si="662"/>
        <v>45603.15902777778</v>
      </c>
      <c r="S2160" s="73">
        <f t="shared" si="663"/>
        <v>0.98402777777664596</v>
      </c>
      <c r="T2160" s="74">
        <f>Table2[[#This Row],[ETA A OFRECIMIENTO]]*24</f>
        <v>23.616666666639503</v>
      </c>
      <c r="U2160" s="1" t="str">
        <f t="shared" si="664"/>
        <v>YES</v>
      </c>
      <c r="V2160" s="73">
        <f t="shared" si="665"/>
        <v>0.16666666667151731</v>
      </c>
      <c r="W2160" s="74">
        <f>Table2[[#This Row],[DEL. AVAILABLE A SLOT]]*24</f>
        <v>4.0000000001164153</v>
      </c>
      <c r="X2160" s="1" t="str">
        <f t="shared" si="666"/>
        <v>SI</v>
      </c>
      <c r="Y2160" s="73">
        <f t="shared" si="667"/>
        <v>1.1506944444481633</v>
      </c>
      <c r="Z2160" s="74">
        <f>Table2[[#This Row],[ETA A TIMESLOT]]*24</f>
        <v>27.616666666755918</v>
      </c>
      <c r="AA2160" s="73">
        <f t="shared" si="668"/>
        <v>0</v>
      </c>
      <c r="AB2160" s="73" t="str">
        <f t="shared" si="669"/>
        <v>SI</v>
      </c>
      <c r="AC2160" s="74">
        <f>Table2[[#This Row],[PUNTUALIDAD (H)]]*24</f>
        <v>0</v>
      </c>
      <c r="AD2160" s="73">
        <f t="shared" si="670"/>
        <v>1.1472222222218988</v>
      </c>
      <c r="AE2160" s="74">
        <f>Table2[[#This Row],[ATA TO UNLOADING]]*24</f>
        <v>27.533333333325572</v>
      </c>
      <c r="AF2160" s="74" t="str">
        <f>IF(Table2[[#This Row],[ATA TO UNLOADING 2]]&lt;=48,"YES","NO")</f>
        <v>YES</v>
      </c>
      <c r="AG2160" s="75">
        <f t="shared" si="671"/>
        <v>0.20833333333575865</v>
      </c>
      <c r="AH2160" s="2" t="s">
        <v>42</v>
      </c>
      <c r="AI2160" s="2" t="str">
        <f t="shared" si="672"/>
        <v>MSKU1911202</v>
      </c>
      <c r="AJ2160" s="76" t="str">
        <f t="shared" si="673"/>
        <v>OM TRANSPORT</v>
      </c>
      <c r="AK2160" s="77">
        <f>IF($M2160="TRUCK",VLOOKUP($AQ2160,Invoicing!$A$17:$B$49,MATCH($AK$1,Invoicing!$A$17:$B$17,0),FALSE),VLOOKUP($AQ2160,Invoicing!$N$17:$O$21,MATCH($AK$1,Invoicing!$N$17:$O$17,0),FALSE))</f>
        <v>475</v>
      </c>
      <c r="AL2160" s="78" t="e">
        <f>VLOOKUP($E2160,Invoicing!$A$1:$H$8,MATCH(TRACKER!$N2163,Invoicing!$A$1:$H$1,0),FALSE)</f>
        <v>#N/A</v>
      </c>
      <c r="AM2160" s="78">
        <f>VLOOKUP($E2160,Invoicing!$A$1:$H$8,MATCH(TRACKER!$O$1,Invoicing!$A$1:$H$1,0),FALSE)</f>
        <v>50</v>
      </c>
      <c r="AN2160" s="78">
        <f t="shared" si="674"/>
        <v>0</v>
      </c>
      <c r="AO2160" s="2">
        <f t="shared" si="675"/>
        <v>4</v>
      </c>
      <c r="AP2160" s="2" t="str">
        <f t="shared" si="676"/>
        <v>WEEK</v>
      </c>
      <c r="AQ2160" s="2" t="str">
        <f t="shared" si="677"/>
        <v>OM TRANSPORTWEEK</v>
      </c>
      <c r="AR2160" s="71">
        <f t="shared" si="678"/>
        <v>475</v>
      </c>
      <c r="AS2160" s="71">
        <f>VLOOKUP(AJ2160,Invoicing!A:K,10,FALSE)</f>
        <v>25</v>
      </c>
      <c r="AT2160" s="71">
        <f t="shared" si="679"/>
        <v>500</v>
      </c>
    </row>
    <row r="2161" spans="1:46">
      <c r="A2161" s="37" t="s">
        <v>57</v>
      </c>
      <c r="B2161" s="3" t="s">
        <v>38</v>
      </c>
      <c r="C2161" s="11">
        <v>45602.057638888888</v>
      </c>
      <c r="D2161" s="11">
        <v>45602.041666666664</v>
      </c>
      <c r="E2161" s="11" t="s">
        <v>45</v>
      </c>
      <c r="F2161" s="11" t="s">
        <v>40</v>
      </c>
      <c r="G2161" s="3" t="s">
        <v>2338</v>
      </c>
      <c r="H2161" s="3" t="s">
        <v>46</v>
      </c>
      <c r="I2161" s="11">
        <v>45603.041666666664</v>
      </c>
      <c r="J2161" s="12">
        <v>45603.145833333336</v>
      </c>
      <c r="K2161" s="12">
        <v>45603.145833333336</v>
      </c>
      <c r="L2161" s="12">
        <v>45603.145833333336</v>
      </c>
      <c r="M2161" s="12" t="s">
        <v>115</v>
      </c>
      <c r="N2161" s="3" t="s">
        <v>42</v>
      </c>
      <c r="O2161" s="3">
        <v>0</v>
      </c>
      <c r="P2161" s="1">
        <f t="shared" si="660"/>
        <v>45</v>
      </c>
      <c r="Q2161" s="1">
        <f t="shared" si="661"/>
        <v>11</v>
      </c>
      <c r="R2161" s="72">
        <f t="shared" si="662"/>
        <v>45603.145833333336</v>
      </c>
      <c r="S2161" s="73">
        <f t="shared" si="663"/>
        <v>0.98402777777664596</v>
      </c>
      <c r="T2161" s="74">
        <f>Table2[[#This Row],[ETA A OFRECIMIENTO]]*24</f>
        <v>23.616666666639503</v>
      </c>
      <c r="U2161" s="1" t="str">
        <f t="shared" si="664"/>
        <v>YES</v>
      </c>
      <c r="V2161" s="73">
        <f t="shared" si="665"/>
        <v>0.10416666667151731</v>
      </c>
      <c r="W2161" s="74">
        <f>Table2[[#This Row],[DEL. AVAILABLE A SLOT]]*24</f>
        <v>2.5000000001164153</v>
      </c>
      <c r="X2161" s="1" t="str">
        <f t="shared" si="666"/>
        <v>SI</v>
      </c>
      <c r="Y2161" s="73">
        <f t="shared" si="667"/>
        <v>1.0881944444481633</v>
      </c>
      <c r="Z2161" s="74">
        <f>Table2[[#This Row],[ETA A TIMESLOT]]*24</f>
        <v>26.116666666755918</v>
      </c>
      <c r="AA2161" s="73">
        <f t="shared" si="668"/>
        <v>0</v>
      </c>
      <c r="AB2161" s="73" t="str">
        <f t="shared" si="669"/>
        <v>SI</v>
      </c>
      <c r="AC2161" s="74">
        <f>Table2[[#This Row],[PUNTUALIDAD (H)]]*24</f>
        <v>0</v>
      </c>
      <c r="AD2161" s="73">
        <f t="shared" si="670"/>
        <v>1.0881944444481633</v>
      </c>
      <c r="AE2161" s="74">
        <f>Table2[[#This Row],[ATA TO UNLOADING]]*24</f>
        <v>26.116666666755918</v>
      </c>
      <c r="AF2161" s="74" t="str">
        <f>IF(Table2[[#This Row],[ATA TO UNLOADING 2]]&lt;=48,"YES","NO")</f>
        <v>YES</v>
      </c>
      <c r="AG2161" s="75">
        <f t="shared" si="671"/>
        <v>0.14583333333575865</v>
      </c>
      <c r="AH2161" s="2" t="s">
        <v>24</v>
      </c>
      <c r="AI2161" s="2" t="str">
        <f t="shared" si="672"/>
        <v>TCKU6011256</v>
      </c>
      <c r="AJ2161" s="76" t="str">
        <f t="shared" si="673"/>
        <v>OM TRANSPORT</v>
      </c>
      <c r="AK2161" s="77">
        <f>IF($M2161="TRUCK",VLOOKUP($AQ2161,Invoicing!$A$17:$B$49,MATCH($AK$1,Invoicing!$A$17:$B$17,0),FALSE),VLOOKUP($AQ2161,Invoicing!$N$17:$O$21,MATCH($AK$1,Invoicing!$N$17:$O$17,0),FALSE))</f>
        <v>475</v>
      </c>
      <c r="AL2161" s="78" t="e">
        <f>VLOOKUP($E2161,Invoicing!$A$1:$H$8,MATCH(TRACKER!$N2164,Invoicing!$A$1:$H$1,0),FALSE)</f>
        <v>#N/A</v>
      </c>
      <c r="AM2161" s="78">
        <f>VLOOKUP($E2161,Invoicing!$A$1:$H$8,MATCH(TRACKER!$O$1,Invoicing!$A$1:$H$1,0),FALSE)</f>
        <v>50</v>
      </c>
      <c r="AN2161" s="78">
        <f t="shared" si="674"/>
        <v>0</v>
      </c>
      <c r="AO2161" s="2">
        <f t="shared" si="675"/>
        <v>4</v>
      </c>
      <c r="AP2161" s="2" t="str">
        <f t="shared" si="676"/>
        <v>NIGHT</v>
      </c>
      <c r="AQ2161" s="2" t="str">
        <f t="shared" si="677"/>
        <v>OM TRANSPORTNIGHT</v>
      </c>
      <c r="AR2161" s="71">
        <f t="shared" si="678"/>
        <v>475</v>
      </c>
      <c r="AS2161" s="71">
        <f>VLOOKUP(AJ2161,Invoicing!A:K,10,FALSE)</f>
        <v>25</v>
      </c>
      <c r="AT2161" s="71">
        <f t="shared" si="679"/>
        <v>500</v>
      </c>
    </row>
    <row r="2162" spans="1:46">
      <c r="A2162" s="37" t="s">
        <v>57</v>
      </c>
      <c r="B2162" s="3" t="s">
        <v>38</v>
      </c>
      <c r="C2162" s="11">
        <v>45602.057638888888</v>
      </c>
      <c r="D2162" s="11">
        <v>45602.041666666664</v>
      </c>
      <c r="E2162" s="11" t="s">
        <v>45</v>
      </c>
      <c r="F2162" s="11" t="s">
        <v>40</v>
      </c>
      <c r="G2162" s="3" t="s">
        <v>2339</v>
      </c>
      <c r="H2162" s="3" t="s">
        <v>41</v>
      </c>
      <c r="I2162" s="11">
        <v>45603.041666666664</v>
      </c>
      <c r="J2162" s="12">
        <v>45603.214583333334</v>
      </c>
      <c r="K2162" s="12">
        <v>45603.25</v>
      </c>
      <c r="L2162" s="12">
        <v>45603.21875</v>
      </c>
      <c r="M2162" s="12" t="s">
        <v>115</v>
      </c>
      <c r="N2162" s="3" t="s">
        <v>42</v>
      </c>
      <c r="O2162" s="3">
        <v>0</v>
      </c>
      <c r="P2162" s="1">
        <f t="shared" si="660"/>
        <v>45</v>
      </c>
      <c r="Q2162" s="1">
        <f t="shared" si="661"/>
        <v>11</v>
      </c>
      <c r="R2162" s="72">
        <f t="shared" si="662"/>
        <v>45603.214583333334</v>
      </c>
      <c r="S2162" s="73">
        <f t="shared" si="663"/>
        <v>0.98402777777664596</v>
      </c>
      <c r="T2162" s="74">
        <f>Table2[[#This Row],[ETA A OFRECIMIENTO]]*24</f>
        <v>23.616666666639503</v>
      </c>
      <c r="U2162" s="1" t="str">
        <f t="shared" si="664"/>
        <v>YES</v>
      </c>
      <c r="V2162" s="73">
        <f t="shared" si="665"/>
        <v>0.20833333333575865</v>
      </c>
      <c r="W2162" s="74">
        <f>Table2[[#This Row],[DEL. AVAILABLE A SLOT]]*24</f>
        <v>5.0000000000582077</v>
      </c>
      <c r="X2162" s="1" t="str">
        <f t="shared" si="666"/>
        <v>SI</v>
      </c>
      <c r="Y2162" s="73">
        <f t="shared" si="667"/>
        <v>1.1923611111124046</v>
      </c>
      <c r="Z2162" s="74">
        <f>Table2[[#This Row],[ETA A TIMESLOT]]*24</f>
        <v>28.616666666697711</v>
      </c>
      <c r="AA2162" s="73">
        <f t="shared" si="668"/>
        <v>0</v>
      </c>
      <c r="AB2162" s="73" t="str">
        <f t="shared" si="669"/>
        <v>SI</v>
      </c>
      <c r="AC2162" s="74">
        <f>Table2[[#This Row],[PUNTUALIDAD (H)]]*24</f>
        <v>0</v>
      </c>
      <c r="AD2162" s="73">
        <f t="shared" si="670"/>
        <v>1.1611111111124046</v>
      </c>
      <c r="AE2162" s="74">
        <f>Table2[[#This Row],[ATA TO UNLOADING]]*24</f>
        <v>27.866666666697711</v>
      </c>
      <c r="AF2162" s="74" t="str">
        <f>IF(Table2[[#This Row],[ATA TO UNLOADING 2]]&lt;=48,"YES","NO")</f>
        <v>YES</v>
      </c>
      <c r="AG2162" s="75">
        <f t="shared" si="671"/>
        <v>0.25</v>
      </c>
      <c r="AH2162" s="2" t="s">
        <v>42</v>
      </c>
      <c r="AI2162" s="2" t="str">
        <f t="shared" si="672"/>
        <v>TCLU5647889</v>
      </c>
      <c r="AJ2162" s="76" t="str">
        <f t="shared" si="673"/>
        <v>OM TRANSPORT</v>
      </c>
      <c r="AK2162" s="77">
        <f>IF($M2162="TRUCK",VLOOKUP($AQ2162,Invoicing!$A$17:$B$49,MATCH($AK$1,Invoicing!$A$17:$B$17,0),FALSE),VLOOKUP($AQ2162,Invoicing!$N$17:$O$21,MATCH($AK$1,Invoicing!$N$17:$O$17,0),FALSE))</f>
        <v>475</v>
      </c>
      <c r="AL2162" s="78" t="e">
        <f>VLOOKUP($E2162,Invoicing!$A$1:$H$8,MATCH(TRACKER!$N2165,Invoicing!$A$1:$H$1,0),FALSE)</f>
        <v>#N/A</v>
      </c>
      <c r="AM2162" s="78">
        <f>VLOOKUP($E2162,Invoicing!$A$1:$H$8,MATCH(TRACKER!$O$1,Invoicing!$A$1:$H$1,0),FALSE)</f>
        <v>50</v>
      </c>
      <c r="AN2162" s="78">
        <f t="shared" si="674"/>
        <v>0</v>
      </c>
      <c r="AO2162" s="2">
        <f t="shared" si="675"/>
        <v>4</v>
      </c>
      <c r="AP2162" s="2" t="str">
        <f t="shared" si="676"/>
        <v>WEEK</v>
      </c>
      <c r="AQ2162" s="2" t="str">
        <f t="shared" si="677"/>
        <v>OM TRANSPORTWEEK</v>
      </c>
      <c r="AR2162" s="71">
        <f t="shared" si="678"/>
        <v>475</v>
      </c>
      <c r="AS2162" s="71">
        <f>VLOOKUP(AJ2162,Invoicing!A:K,10,FALSE)</f>
        <v>25</v>
      </c>
      <c r="AT2162" s="71">
        <f t="shared" si="679"/>
        <v>500</v>
      </c>
    </row>
    <row r="2163" spans="1:46">
      <c r="A2163" s="37" t="s">
        <v>57</v>
      </c>
      <c r="B2163" s="3" t="s">
        <v>38</v>
      </c>
      <c r="C2163" s="11">
        <v>45602.057638888888</v>
      </c>
      <c r="D2163" s="11">
        <v>45602.041666666664</v>
      </c>
      <c r="E2163" s="11" t="s">
        <v>45</v>
      </c>
      <c r="F2163" s="11" t="s">
        <v>40</v>
      </c>
      <c r="G2163" s="3" t="s">
        <v>2340</v>
      </c>
      <c r="H2163" s="3" t="s">
        <v>2821</v>
      </c>
      <c r="I2163" s="11">
        <v>45603.041666666664</v>
      </c>
      <c r="J2163" s="12">
        <v>45603.15902777778</v>
      </c>
      <c r="K2163" s="12">
        <v>45603.166666666664</v>
      </c>
      <c r="L2163" s="12">
        <v>45603.222222222219</v>
      </c>
      <c r="M2163" s="12" t="s">
        <v>115</v>
      </c>
      <c r="N2163" s="3" t="s">
        <v>42</v>
      </c>
      <c r="O2163" s="3">
        <v>0</v>
      </c>
      <c r="P2163" s="1">
        <f t="shared" si="660"/>
        <v>45</v>
      </c>
      <c r="Q2163" s="1">
        <f t="shared" si="661"/>
        <v>11</v>
      </c>
      <c r="R2163" s="72">
        <f t="shared" si="662"/>
        <v>45603.15902777778</v>
      </c>
      <c r="S2163" s="73">
        <f t="shared" si="663"/>
        <v>0.98402777777664596</v>
      </c>
      <c r="T2163" s="74">
        <f>Table2[[#This Row],[ETA A OFRECIMIENTO]]*24</f>
        <v>23.616666666639503</v>
      </c>
      <c r="U2163" s="1" t="str">
        <f t="shared" si="664"/>
        <v>YES</v>
      </c>
      <c r="V2163" s="73">
        <f t="shared" si="665"/>
        <v>0.125</v>
      </c>
      <c r="W2163" s="74">
        <f>Table2[[#This Row],[DEL. AVAILABLE A SLOT]]*24</f>
        <v>3</v>
      </c>
      <c r="X2163" s="1" t="str">
        <f t="shared" si="666"/>
        <v>SI</v>
      </c>
      <c r="Y2163" s="73">
        <f t="shared" si="667"/>
        <v>1.109027777776646</v>
      </c>
      <c r="Z2163" s="74">
        <f>Table2[[#This Row],[ETA A TIMESLOT]]*24</f>
        <v>26.616666666639503</v>
      </c>
      <c r="AA2163" s="73">
        <f t="shared" si="668"/>
        <v>0</v>
      </c>
      <c r="AB2163" s="73" t="str">
        <f t="shared" si="669"/>
        <v>SI</v>
      </c>
      <c r="AC2163" s="74">
        <f>Table2[[#This Row],[PUNTUALIDAD (H)]]*24</f>
        <v>0</v>
      </c>
      <c r="AD2163" s="73">
        <f t="shared" si="670"/>
        <v>1.1645833333313931</v>
      </c>
      <c r="AE2163" s="74">
        <f>Table2[[#This Row],[ATA TO UNLOADING]]*24</f>
        <v>27.949999999953434</v>
      </c>
      <c r="AF2163" s="74" t="str">
        <f>IF(Table2[[#This Row],[ATA TO UNLOADING 2]]&lt;=48,"YES","NO")</f>
        <v>YES</v>
      </c>
      <c r="AG2163" s="75">
        <f t="shared" si="671"/>
        <v>0.16666666666424135</v>
      </c>
      <c r="AH2163" s="2" t="s">
        <v>24</v>
      </c>
      <c r="AI2163" s="2" t="str">
        <f t="shared" si="672"/>
        <v>TCLU7518129</v>
      </c>
      <c r="AJ2163" s="76" t="str">
        <f t="shared" si="673"/>
        <v>OM TRANSPORT</v>
      </c>
      <c r="AK2163" s="77">
        <f>IF($M2163="TRUCK",VLOOKUP($AQ2163,Invoicing!$A$17:$B$49,MATCH($AK$1,Invoicing!$A$17:$B$17,0),FALSE),VLOOKUP($AQ2163,Invoicing!$N$17:$O$21,MATCH($AK$1,Invoicing!$N$17:$O$17,0),FALSE))</f>
        <v>475</v>
      </c>
      <c r="AL2163" s="78" t="e">
        <f>VLOOKUP($E2163,Invoicing!$A$1:$H$8,MATCH(TRACKER!$N2166,Invoicing!$A$1:$H$1,0),FALSE)</f>
        <v>#N/A</v>
      </c>
      <c r="AM2163" s="78">
        <f>VLOOKUP($E2163,Invoicing!$A$1:$H$8,MATCH(TRACKER!$O$1,Invoicing!$A$1:$H$1,0),FALSE)</f>
        <v>50</v>
      </c>
      <c r="AN2163" s="78">
        <f t="shared" si="674"/>
        <v>0</v>
      </c>
      <c r="AO2163" s="2">
        <f t="shared" si="675"/>
        <v>4</v>
      </c>
      <c r="AP2163" s="2" t="str">
        <f t="shared" si="676"/>
        <v>NIGHT</v>
      </c>
      <c r="AQ2163" s="2" t="str">
        <f t="shared" si="677"/>
        <v>OM TRANSPORTNIGHT</v>
      </c>
      <c r="AR2163" s="71">
        <f t="shared" si="678"/>
        <v>475</v>
      </c>
      <c r="AS2163" s="71">
        <f>VLOOKUP(AJ2163,Invoicing!A:K,10,FALSE)</f>
        <v>25</v>
      </c>
      <c r="AT2163" s="71">
        <f t="shared" si="679"/>
        <v>500</v>
      </c>
    </row>
    <row r="2164" spans="1:46">
      <c r="A2164" s="37" t="s">
        <v>57</v>
      </c>
      <c r="B2164" s="3" t="s">
        <v>38</v>
      </c>
      <c r="C2164" s="11">
        <v>45602.057638888888</v>
      </c>
      <c r="D2164" s="11">
        <v>45602.041666666664</v>
      </c>
      <c r="E2164" s="11" t="s">
        <v>45</v>
      </c>
      <c r="F2164" s="11" t="s">
        <v>40</v>
      </c>
      <c r="G2164" s="3" t="s">
        <v>2341</v>
      </c>
      <c r="H2164" s="3" t="s">
        <v>46</v>
      </c>
      <c r="I2164" s="11">
        <v>45603.041666666664</v>
      </c>
      <c r="J2164" s="12">
        <v>45603.791666666664</v>
      </c>
      <c r="K2164" s="12">
        <v>45603.791666666664</v>
      </c>
      <c r="L2164" s="12">
        <v>45603.8125</v>
      </c>
      <c r="M2164" s="12" t="s">
        <v>115</v>
      </c>
      <c r="N2164" s="3" t="s">
        <v>42</v>
      </c>
      <c r="O2164" s="3">
        <v>0</v>
      </c>
      <c r="P2164" s="1">
        <f t="shared" si="660"/>
        <v>45</v>
      </c>
      <c r="Q2164" s="1">
        <f t="shared" si="661"/>
        <v>11</v>
      </c>
      <c r="R2164" s="72">
        <f t="shared" si="662"/>
        <v>45603.791666666664</v>
      </c>
      <c r="S2164" s="73">
        <f t="shared" si="663"/>
        <v>0.98402777777664596</v>
      </c>
      <c r="T2164" s="74">
        <f>Table2[[#This Row],[ETA A OFRECIMIENTO]]*24</f>
        <v>23.616666666639503</v>
      </c>
      <c r="U2164" s="1" t="str">
        <f t="shared" si="664"/>
        <v>YES</v>
      </c>
      <c r="V2164" s="73">
        <f t="shared" si="665"/>
        <v>0.75</v>
      </c>
      <c r="W2164" s="74">
        <f>Table2[[#This Row],[DEL. AVAILABLE A SLOT]]*24</f>
        <v>18</v>
      </c>
      <c r="X2164" s="1" t="str">
        <f t="shared" si="666"/>
        <v>SI</v>
      </c>
      <c r="Y2164" s="73">
        <f t="shared" si="667"/>
        <v>1.734027777776646</v>
      </c>
      <c r="Z2164" s="74">
        <f>Table2[[#This Row],[ETA A TIMESLOT]]*24</f>
        <v>41.616666666639503</v>
      </c>
      <c r="AA2164" s="73">
        <f t="shared" si="668"/>
        <v>0</v>
      </c>
      <c r="AB2164" s="73" t="str">
        <f t="shared" si="669"/>
        <v>SI</v>
      </c>
      <c r="AC2164" s="74">
        <f>Table2[[#This Row],[PUNTUALIDAD (H)]]*24</f>
        <v>0</v>
      </c>
      <c r="AD2164" s="73">
        <f t="shared" si="670"/>
        <v>1.7548611111124046</v>
      </c>
      <c r="AE2164" s="74">
        <f>Table2[[#This Row],[ATA TO UNLOADING]]*24</f>
        <v>42.116666666697711</v>
      </c>
      <c r="AF2164" s="74" t="str">
        <f>IF(Table2[[#This Row],[ATA TO UNLOADING 2]]&lt;=48,"YES","NO")</f>
        <v>YES</v>
      </c>
      <c r="AG2164" s="75">
        <f t="shared" si="671"/>
        <v>0.79166666666424135</v>
      </c>
      <c r="AH2164" s="2" t="s">
        <v>42</v>
      </c>
      <c r="AI2164" s="2" t="str">
        <f t="shared" si="672"/>
        <v>TCNU5314545</v>
      </c>
      <c r="AJ2164" s="76" t="str">
        <f t="shared" si="673"/>
        <v>OM TRANSPORT</v>
      </c>
      <c r="AK2164" s="77">
        <f>IF($M2164="TRUCK",VLOOKUP($AQ2164,Invoicing!$A$17:$B$49,MATCH($AK$1,Invoicing!$A$17:$B$17,0),FALSE),VLOOKUP($AQ2164,Invoicing!$N$17:$O$21,MATCH($AK$1,Invoicing!$N$17:$O$17,0),FALSE))</f>
        <v>475</v>
      </c>
      <c r="AL2164" s="78" t="e">
        <f>VLOOKUP($E2164,Invoicing!$A$1:$H$8,MATCH(TRACKER!$N2167,Invoicing!$A$1:$H$1,0),FALSE)</f>
        <v>#N/A</v>
      </c>
      <c r="AM2164" s="78">
        <f>VLOOKUP($E2164,Invoicing!$A$1:$H$8,MATCH(TRACKER!$O$1,Invoicing!$A$1:$H$1,0),FALSE)</f>
        <v>50</v>
      </c>
      <c r="AN2164" s="78">
        <f t="shared" si="674"/>
        <v>0</v>
      </c>
      <c r="AO2164" s="2">
        <f t="shared" si="675"/>
        <v>4</v>
      </c>
      <c r="AP2164" s="2" t="str">
        <f t="shared" si="676"/>
        <v>WEEK</v>
      </c>
      <c r="AQ2164" s="2" t="str">
        <f t="shared" si="677"/>
        <v>OM TRANSPORTWEEK</v>
      </c>
      <c r="AR2164" s="71">
        <f t="shared" si="678"/>
        <v>475</v>
      </c>
      <c r="AS2164" s="71">
        <f>VLOOKUP(AJ2164,Invoicing!A:K,10,FALSE)</f>
        <v>25</v>
      </c>
      <c r="AT2164" s="71">
        <f t="shared" si="679"/>
        <v>500</v>
      </c>
    </row>
    <row r="2165" spans="1:46">
      <c r="A2165" s="37" t="s">
        <v>57</v>
      </c>
      <c r="B2165" s="3" t="s">
        <v>38</v>
      </c>
      <c r="C2165" s="11">
        <v>45602.057638888888</v>
      </c>
      <c r="D2165" s="11">
        <v>45602.041666666664</v>
      </c>
      <c r="E2165" s="11" t="s">
        <v>45</v>
      </c>
      <c r="F2165" s="11" t="s">
        <v>40</v>
      </c>
      <c r="G2165" s="3" t="s">
        <v>2342</v>
      </c>
      <c r="H2165" s="3" t="s">
        <v>41</v>
      </c>
      <c r="I2165" s="11">
        <v>45603.041666666664</v>
      </c>
      <c r="J2165" s="12">
        <v>45603.5</v>
      </c>
      <c r="K2165" s="12">
        <v>45603.5</v>
      </c>
      <c r="L2165" s="12">
        <v>45603.506944444445</v>
      </c>
      <c r="M2165" s="12" t="s">
        <v>115</v>
      </c>
      <c r="N2165" s="3" t="s">
        <v>42</v>
      </c>
      <c r="O2165" s="3">
        <v>0</v>
      </c>
      <c r="P2165" s="1">
        <f t="shared" si="660"/>
        <v>45</v>
      </c>
      <c r="Q2165" s="1">
        <f t="shared" si="661"/>
        <v>11</v>
      </c>
      <c r="R2165" s="72">
        <f t="shared" si="662"/>
        <v>45603.5</v>
      </c>
      <c r="S2165" s="73">
        <f t="shared" si="663"/>
        <v>0.98402777777664596</v>
      </c>
      <c r="T2165" s="74">
        <f>Table2[[#This Row],[ETA A OFRECIMIENTO]]*24</f>
        <v>23.616666666639503</v>
      </c>
      <c r="U2165" s="1" t="str">
        <f t="shared" si="664"/>
        <v>YES</v>
      </c>
      <c r="V2165" s="73">
        <f t="shared" si="665"/>
        <v>0.45833333333575865</v>
      </c>
      <c r="W2165" s="74">
        <f>Table2[[#This Row],[DEL. AVAILABLE A SLOT]]*24</f>
        <v>11.000000000058208</v>
      </c>
      <c r="X2165" s="1" t="str">
        <f t="shared" si="666"/>
        <v>SI</v>
      </c>
      <c r="Y2165" s="73">
        <f t="shared" si="667"/>
        <v>1.4423611111124046</v>
      </c>
      <c r="Z2165" s="74">
        <f>Table2[[#This Row],[ETA A TIMESLOT]]*24</f>
        <v>34.616666666697711</v>
      </c>
      <c r="AA2165" s="73">
        <f t="shared" si="668"/>
        <v>0</v>
      </c>
      <c r="AB2165" s="73" t="str">
        <f t="shared" si="669"/>
        <v>SI</v>
      </c>
      <c r="AC2165" s="74">
        <f>Table2[[#This Row],[PUNTUALIDAD (H)]]*24</f>
        <v>0</v>
      </c>
      <c r="AD2165" s="73">
        <f t="shared" si="670"/>
        <v>1.4493055555576575</v>
      </c>
      <c r="AE2165" s="74">
        <f>Table2[[#This Row],[ATA TO UNLOADING]]*24</f>
        <v>34.78333333338378</v>
      </c>
      <c r="AF2165" s="74" t="str">
        <f>IF(Table2[[#This Row],[ATA TO UNLOADING 2]]&lt;=48,"YES","NO")</f>
        <v>YES</v>
      </c>
      <c r="AG2165" s="75">
        <f t="shared" si="671"/>
        <v>0.5</v>
      </c>
      <c r="AH2165" s="2" t="s">
        <v>42</v>
      </c>
      <c r="AI2165" s="2" t="str">
        <f t="shared" si="672"/>
        <v>TGHU5016413</v>
      </c>
      <c r="AJ2165" s="76" t="str">
        <f t="shared" si="673"/>
        <v>OM TRANSPORT</v>
      </c>
      <c r="AK2165" s="77">
        <f>IF($M2165="TRUCK",VLOOKUP($AQ2165,Invoicing!$A$17:$B$49,MATCH($AK$1,Invoicing!$A$17:$B$17,0),FALSE),VLOOKUP($AQ2165,Invoicing!$N$17:$O$21,MATCH($AK$1,Invoicing!$N$17:$O$17,0),FALSE))</f>
        <v>475</v>
      </c>
      <c r="AL2165" s="78" t="e">
        <f>VLOOKUP($E2165,Invoicing!$A$1:$H$8,MATCH(TRACKER!$N2168,Invoicing!$A$1:$H$1,0),FALSE)</f>
        <v>#N/A</v>
      </c>
      <c r="AM2165" s="78">
        <f>VLOOKUP($E2165,Invoicing!$A$1:$H$8,MATCH(TRACKER!$O$1,Invoicing!$A$1:$H$1,0),FALSE)</f>
        <v>50</v>
      </c>
      <c r="AN2165" s="78">
        <f t="shared" si="674"/>
        <v>0</v>
      </c>
      <c r="AO2165" s="2">
        <f t="shared" si="675"/>
        <v>4</v>
      </c>
      <c r="AP2165" s="2" t="str">
        <f t="shared" si="676"/>
        <v>WEEK</v>
      </c>
      <c r="AQ2165" s="2" t="str">
        <f t="shared" si="677"/>
        <v>OM TRANSPORTWEEK</v>
      </c>
      <c r="AR2165" s="71">
        <f t="shared" si="678"/>
        <v>475</v>
      </c>
      <c r="AS2165" s="71">
        <f>VLOOKUP(AJ2165,Invoicing!A:K,10,FALSE)</f>
        <v>25</v>
      </c>
      <c r="AT2165" s="71">
        <f t="shared" si="679"/>
        <v>500</v>
      </c>
    </row>
    <row r="2166" spans="1:46">
      <c r="A2166" s="37" t="s">
        <v>57</v>
      </c>
      <c r="B2166" s="3" t="s">
        <v>38</v>
      </c>
      <c r="C2166" s="11">
        <v>45602.057638888888</v>
      </c>
      <c r="D2166" s="11">
        <v>45602.041666666664</v>
      </c>
      <c r="E2166" s="11" t="s">
        <v>45</v>
      </c>
      <c r="F2166" s="11" t="s">
        <v>40</v>
      </c>
      <c r="G2166" s="3" t="s">
        <v>2343</v>
      </c>
      <c r="H2166" s="3" t="s">
        <v>41</v>
      </c>
      <c r="I2166" s="11">
        <v>45603.041666666664</v>
      </c>
      <c r="J2166" s="12">
        <v>45603.649305555555</v>
      </c>
      <c r="K2166" s="12">
        <v>45603.666666666664</v>
      </c>
      <c r="L2166" s="12">
        <v>45603.65625</v>
      </c>
      <c r="M2166" s="12" t="s">
        <v>115</v>
      </c>
      <c r="N2166" s="3" t="s">
        <v>42</v>
      </c>
      <c r="O2166" s="3">
        <v>0</v>
      </c>
      <c r="P2166" s="1">
        <f t="shared" si="660"/>
        <v>45</v>
      </c>
      <c r="Q2166" s="1">
        <f t="shared" si="661"/>
        <v>11</v>
      </c>
      <c r="R2166" s="72">
        <f t="shared" si="662"/>
        <v>45603.649305555555</v>
      </c>
      <c r="S2166" s="73">
        <f t="shared" si="663"/>
        <v>0.98402777777664596</v>
      </c>
      <c r="T2166" s="74">
        <f>Table2[[#This Row],[ETA A OFRECIMIENTO]]*24</f>
        <v>23.616666666639503</v>
      </c>
      <c r="U2166" s="1" t="str">
        <f t="shared" si="664"/>
        <v>YES</v>
      </c>
      <c r="V2166" s="73">
        <f t="shared" si="665"/>
        <v>0.625</v>
      </c>
      <c r="W2166" s="74">
        <f>Table2[[#This Row],[DEL. AVAILABLE A SLOT]]*24</f>
        <v>15</v>
      </c>
      <c r="X2166" s="1" t="str">
        <f t="shared" si="666"/>
        <v>SI</v>
      </c>
      <c r="Y2166" s="73">
        <f t="shared" si="667"/>
        <v>1.609027777776646</v>
      </c>
      <c r="Z2166" s="74">
        <f>Table2[[#This Row],[ETA A TIMESLOT]]*24</f>
        <v>38.616666666639503</v>
      </c>
      <c r="AA2166" s="73">
        <f t="shared" si="668"/>
        <v>0</v>
      </c>
      <c r="AB2166" s="73" t="str">
        <f t="shared" si="669"/>
        <v>SI</v>
      </c>
      <c r="AC2166" s="74">
        <f>Table2[[#This Row],[PUNTUALIDAD (H)]]*24</f>
        <v>0</v>
      </c>
      <c r="AD2166" s="73">
        <f t="shared" si="670"/>
        <v>1.5986111111124046</v>
      </c>
      <c r="AE2166" s="74">
        <f>Table2[[#This Row],[ATA TO UNLOADING]]*24</f>
        <v>38.366666666697711</v>
      </c>
      <c r="AF2166" s="74" t="str">
        <f>IF(Table2[[#This Row],[ATA TO UNLOADING 2]]&lt;=48,"YES","NO")</f>
        <v>YES</v>
      </c>
      <c r="AG2166" s="75">
        <f t="shared" si="671"/>
        <v>0.66666666666424135</v>
      </c>
      <c r="AH2166" s="2" t="s">
        <v>42</v>
      </c>
      <c r="AI2166" s="2" t="str">
        <f t="shared" si="672"/>
        <v>TLLU5897551</v>
      </c>
      <c r="AJ2166" s="76" t="str">
        <f t="shared" si="673"/>
        <v>OM TRANSPORT</v>
      </c>
      <c r="AK2166" s="77">
        <f>IF($M2166="TRUCK",VLOOKUP($AQ2166,Invoicing!$A$17:$B$49,MATCH($AK$1,Invoicing!$A$17:$B$17,0),FALSE),VLOOKUP($AQ2166,Invoicing!$N$17:$O$21,MATCH($AK$1,Invoicing!$N$17:$O$17,0),FALSE))</f>
        <v>475</v>
      </c>
      <c r="AL2166" s="78" t="e">
        <f>VLOOKUP($E2166,Invoicing!$A$1:$H$8,MATCH(TRACKER!$N2169,Invoicing!$A$1:$H$1,0),FALSE)</f>
        <v>#N/A</v>
      </c>
      <c r="AM2166" s="78">
        <f>VLOOKUP($E2166,Invoicing!$A$1:$H$8,MATCH(TRACKER!$O$1,Invoicing!$A$1:$H$1,0),FALSE)</f>
        <v>50</v>
      </c>
      <c r="AN2166" s="78">
        <f t="shared" si="674"/>
        <v>0</v>
      </c>
      <c r="AO2166" s="2">
        <f t="shared" si="675"/>
        <v>4</v>
      </c>
      <c r="AP2166" s="2" t="str">
        <f t="shared" si="676"/>
        <v>WEEK</v>
      </c>
      <c r="AQ2166" s="2" t="str">
        <f t="shared" si="677"/>
        <v>OM TRANSPORTWEEK</v>
      </c>
      <c r="AR2166" s="71">
        <f t="shared" si="678"/>
        <v>475</v>
      </c>
      <c r="AS2166" s="71">
        <f>VLOOKUP(AJ2166,Invoicing!A:K,10,FALSE)</f>
        <v>25</v>
      </c>
      <c r="AT2166" s="71">
        <f t="shared" si="679"/>
        <v>500</v>
      </c>
    </row>
    <row r="2167" spans="1:46">
      <c r="A2167" s="37" t="s">
        <v>57</v>
      </c>
      <c r="B2167" s="3" t="s">
        <v>38</v>
      </c>
      <c r="C2167" s="11">
        <v>45602.057638888888</v>
      </c>
      <c r="D2167" s="11">
        <v>45602.041666666664</v>
      </c>
      <c r="E2167" s="11" t="s">
        <v>39</v>
      </c>
      <c r="F2167" s="11" t="s">
        <v>40</v>
      </c>
      <c r="G2167" s="3" t="s">
        <v>2344</v>
      </c>
      <c r="H2167" s="3" t="s">
        <v>2821</v>
      </c>
      <c r="I2167" s="11">
        <v>45603.041666666664</v>
      </c>
      <c r="J2167" s="12">
        <v>45603.372916666667</v>
      </c>
      <c r="K2167" s="12">
        <v>45603.333333333336</v>
      </c>
      <c r="L2167" s="12">
        <v>45603.402777777781</v>
      </c>
      <c r="M2167" s="12" t="s">
        <v>115</v>
      </c>
      <c r="N2167" s="3" t="s">
        <v>42</v>
      </c>
      <c r="O2167" s="3">
        <v>0</v>
      </c>
      <c r="P2167" s="1">
        <f t="shared" si="660"/>
        <v>45</v>
      </c>
      <c r="Q2167" s="1">
        <f t="shared" si="661"/>
        <v>11</v>
      </c>
      <c r="R2167" s="72">
        <f t="shared" si="662"/>
        <v>45603.372916666667</v>
      </c>
      <c r="S2167" s="73">
        <f t="shared" si="663"/>
        <v>0.98402777777664596</v>
      </c>
      <c r="T2167" s="74">
        <f>Table2[[#This Row],[ETA A OFRECIMIENTO]]*24</f>
        <v>23.616666666639503</v>
      </c>
      <c r="U2167" s="1" t="str">
        <f t="shared" si="664"/>
        <v>YES</v>
      </c>
      <c r="V2167" s="73">
        <f t="shared" si="665"/>
        <v>0.29166666667151731</v>
      </c>
      <c r="W2167" s="74">
        <f>Table2[[#This Row],[DEL. AVAILABLE A SLOT]]*24</f>
        <v>7.0000000001164153</v>
      </c>
      <c r="X2167" s="1" t="str">
        <f t="shared" si="666"/>
        <v>SI</v>
      </c>
      <c r="Y2167" s="73">
        <f t="shared" si="667"/>
        <v>1.2756944444481633</v>
      </c>
      <c r="Z2167" s="74">
        <f>Table2[[#This Row],[ETA A TIMESLOT]]*24</f>
        <v>30.616666666755918</v>
      </c>
      <c r="AA2167" s="73">
        <f t="shared" si="668"/>
        <v>3.9583333331393078E-2</v>
      </c>
      <c r="AB2167" s="73" t="str">
        <f t="shared" si="669"/>
        <v>NO</v>
      </c>
      <c r="AC2167" s="74">
        <f>Table2[[#This Row],[PUNTUALIDAD (H)]]*24</f>
        <v>0.94999999995343387</v>
      </c>
      <c r="AD2167" s="73">
        <f t="shared" si="670"/>
        <v>1.3451388888934162</v>
      </c>
      <c r="AE2167" s="74">
        <f>Table2[[#This Row],[ATA TO UNLOADING]]*24</f>
        <v>32.283333333441988</v>
      </c>
      <c r="AF2167" s="74" t="str">
        <f>IF(Table2[[#This Row],[ATA TO UNLOADING 2]]&lt;=48,"YES","NO")</f>
        <v>YES</v>
      </c>
      <c r="AG2167" s="75">
        <f t="shared" si="671"/>
        <v>0.33333333333575865</v>
      </c>
      <c r="AH2167" s="2" t="s">
        <v>42</v>
      </c>
      <c r="AI2167" s="2" t="str">
        <f t="shared" si="672"/>
        <v>TRHU1805776</v>
      </c>
      <c r="AJ2167" s="76" t="str">
        <f t="shared" si="673"/>
        <v>AZOIA LOGISTICS</v>
      </c>
      <c r="AK2167" s="77">
        <f>IF($M2167="TRUCK",VLOOKUP($AQ2167,Invoicing!$A$17:$B$49,MATCH($AK$1,Invoicing!$A$17:$B$17,0),FALSE),VLOOKUP($AQ2167,Invoicing!$N$17:$O$21,MATCH($AK$1,Invoicing!$N$17:$O$17,0),FALSE))</f>
        <v>550</v>
      </c>
      <c r="AL2167" s="78" t="e">
        <f>VLOOKUP($E2167,Invoicing!$A$1:$H$8,MATCH(TRACKER!$N2170,Invoicing!$A$1:$H$1,0),FALSE)</f>
        <v>#N/A</v>
      </c>
      <c r="AM2167" s="78">
        <f>VLOOKUP($E2167,Invoicing!$A$1:$H$8,MATCH(TRACKER!$O$1,Invoicing!$A$1:$H$1,0),FALSE)</f>
        <v>45</v>
      </c>
      <c r="AN2167" s="78">
        <f t="shared" si="674"/>
        <v>0</v>
      </c>
      <c r="AO2167" s="2">
        <f t="shared" si="675"/>
        <v>4</v>
      </c>
      <c r="AP2167" s="2" t="str">
        <f t="shared" si="676"/>
        <v>WEEK</v>
      </c>
      <c r="AQ2167" s="2" t="str">
        <f t="shared" si="677"/>
        <v>AZOIA LOGISTICSWEEK</v>
      </c>
      <c r="AR2167" s="71">
        <f t="shared" si="678"/>
        <v>550</v>
      </c>
      <c r="AS2167" s="71">
        <f>VLOOKUP(AJ2167,Invoicing!A:K,10,FALSE)</f>
        <v>25</v>
      </c>
      <c r="AT2167" s="71">
        <f t="shared" si="679"/>
        <v>575</v>
      </c>
    </row>
    <row r="2168" spans="1:46">
      <c r="A2168" s="37" t="s">
        <v>57</v>
      </c>
      <c r="B2168" s="3" t="s">
        <v>38</v>
      </c>
      <c r="C2168" s="11">
        <v>45602.057638888888</v>
      </c>
      <c r="D2168" s="11">
        <v>45602.041666666664</v>
      </c>
      <c r="E2168" s="11" t="s">
        <v>44</v>
      </c>
      <c r="F2168" s="11" t="s">
        <v>40</v>
      </c>
      <c r="G2168" s="3" t="s">
        <v>2345</v>
      </c>
      <c r="H2168" s="3" t="s">
        <v>46</v>
      </c>
      <c r="I2168" s="11">
        <v>45603.041666666664</v>
      </c>
      <c r="J2168" s="12">
        <v>45603.305555555555</v>
      </c>
      <c r="K2168" s="12">
        <v>45603.291666666664</v>
      </c>
      <c r="L2168" s="12">
        <v>45603.329861111109</v>
      </c>
      <c r="M2168" s="12" t="s">
        <v>115</v>
      </c>
      <c r="N2168" s="3" t="s">
        <v>42</v>
      </c>
      <c r="O2168" s="3">
        <v>2</v>
      </c>
      <c r="P2168" s="1">
        <f t="shared" si="660"/>
        <v>45</v>
      </c>
      <c r="Q2168" s="1">
        <f t="shared" si="661"/>
        <v>11</v>
      </c>
      <c r="R2168" s="72">
        <f t="shared" si="662"/>
        <v>45603.305555555555</v>
      </c>
      <c r="S2168" s="73">
        <f t="shared" si="663"/>
        <v>0.98402777777664596</v>
      </c>
      <c r="T2168" s="74">
        <f>Table2[[#This Row],[ETA A OFRECIMIENTO]]*24</f>
        <v>23.616666666639503</v>
      </c>
      <c r="U2168" s="1" t="str">
        <f t="shared" si="664"/>
        <v>YES</v>
      </c>
      <c r="V2168" s="73">
        <f t="shared" si="665"/>
        <v>0.25</v>
      </c>
      <c r="W2168" s="74">
        <f>Table2[[#This Row],[DEL. AVAILABLE A SLOT]]*24</f>
        <v>6</v>
      </c>
      <c r="X2168" s="1" t="str">
        <f t="shared" si="666"/>
        <v>SI</v>
      </c>
      <c r="Y2168" s="73">
        <f t="shared" si="667"/>
        <v>1.234027777776646</v>
      </c>
      <c r="Z2168" s="74">
        <f>Table2[[#This Row],[ETA A TIMESLOT]]*24</f>
        <v>29.616666666639503</v>
      </c>
      <c r="AA2168" s="73">
        <f t="shared" si="668"/>
        <v>1.3888888890505768E-2</v>
      </c>
      <c r="AB2168" s="73" t="str">
        <f t="shared" si="669"/>
        <v>SI</v>
      </c>
      <c r="AC2168" s="74">
        <f>Table2[[#This Row],[PUNTUALIDAD (H)]]*24</f>
        <v>0.33333333337213844</v>
      </c>
      <c r="AD2168" s="73">
        <f t="shared" si="670"/>
        <v>1.2722222222218988</v>
      </c>
      <c r="AE2168" s="74">
        <f>Table2[[#This Row],[ATA TO UNLOADING]]*24</f>
        <v>30.533333333325572</v>
      </c>
      <c r="AF2168" s="74" t="str">
        <f>IF(Table2[[#This Row],[ATA TO UNLOADING 2]]&lt;=48,"YES","NO")</f>
        <v>YES</v>
      </c>
      <c r="AG2168" s="75">
        <f t="shared" si="671"/>
        <v>0.29166666666424135</v>
      </c>
      <c r="AH2168" s="2" t="s">
        <v>42</v>
      </c>
      <c r="AI2168" s="2" t="str">
        <f t="shared" si="672"/>
        <v>TRHU8034346</v>
      </c>
      <c r="AJ2168" s="76" t="str">
        <f t="shared" si="673"/>
        <v>MSI</v>
      </c>
      <c r="AK2168" s="77">
        <f>IF($M2168="TRUCK",VLOOKUP($AQ2168,Invoicing!$A$17:$B$49,MATCH($AK$1,Invoicing!$A$17:$B$17,0),FALSE),VLOOKUP($AQ2168,Invoicing!$N$17:$O$21,MATCH($AK$1,Invoicing!$N$17:$O$17,0),FALSE))</f>
        <v>480</v>
      </c>
      <c r="AL2168" s="78" t="e">
        <f>VLOOKUP($E2168,Invoicing!$A$1:$H$8,MATCH(TRACKER!$N2171,Invoicing!$A$1:$H$1,0),FALSE)</f>
        <v>#N/A</v>
      </c>
      <c r="AM2168" s="78">
        <f>VLOOKUP($E2168,Invoicing!$A$1:$H$8,MATCH(TRACKER!$O$1,Invoicing!$A$1:$H$1,0),FALSE)</f>
        <v>50</v>
      </c>
      <c r="AN2168" s="78">
        <f t="shared" si="674"/>
        <v>100</v>
      </c>
      <c r="AO2168" s="2">
        <f t="shared" si="675"/>
        <v>4</v>
      </c>
      <c r="AP2168" s="2" t="str">
        <f t="shared" si="676"/>
        <v>WEEK</v>
      </c>
      <c r="AQ2168" s="2" t="str">
        <f t="shared" si="677"/>
        <v>MSIWEEK</v>
      </c>
      <c r="AR2168" s="71">
        <f t="shared" si="678"/>
        <v>580</v>
      </c>
      <c r="AS2168" s="71">
        <f>VLOOKUP(AJ2168,Invoicing!A:K,10,FALSE)</f>
        <v>25</v>
      </c>
      <c r="AT2168" s="71">
        <f t="shared" si="679"/>
        <v>605</v>
      </c>
    </row>
    <row r="2169" spans="1:46">
      <c r="A2169" s="37" t="s">
        <v>2346</v>
      </c>
      <c r="B2169" s="3" t="s">
        <v>38</v>
      </c>
      <c r="C2169" s="11">
        <v>45604.838888888888</v>
      </c>
      <c r="D2169" s="11">
        <v>45604.708333333336</v>
      </c>
      <c r="E2169" s="11" t="s">
        <v>45</v>
      </c>
      <c r="F2169" s="11" t="s">
        <v>40</v>
      </c>
      <c r="G2169" s="3" t="s">
        <v>2347</v>
      </c>
      <c r="H2169" s="3" t="s">
        <v>41</v>
      </c>
      <c r="I2169" s="11">
        <v>45606.125</v>
      </c>
      <c r="J2169" s="12">
        <v>45606.48333333333</v>
      </c>
      <c r="K2169" s="12">
        <v>45606.5</v>
      </c>
      <c r="L2169" s="12">
        <v>45606.506944444445</v>
      </c>
      <c r="M2169" s="12" t="s">
        <v>115</v>
      </c>
      <c r="N2169" s="3" t="s">
        <v>42</v>
      </c>
      <c r="O2169" s="3">
        <v>0</v>
      </c>
      <c r="P2169" s="1">
        <f t="shared" si="660"/>
        <v>45</v>
      </c>
      <c r="Q2169" s="1">
        <f t="shared" si="661"/>
        <v>11</v>
      </c>
      <c r="R2169" s="72">
        <f t="shared" si="662"/>
        <v>45606.48333333333</v>
      </c>
      <c r="S2169" s="73">
        <f t="shared" si="663"/>
        <v>1.2861111111124046</v>
      </c>
      <c r="T2169" s="74">
        <f>Table2[[#This Row],[ETA A OFRECIMIENTO]]*24</f>
        <v>30.866666666697711</v>
      </c>
      <c r="U2169" s="1" t="str">
        <f t="shared" si="664"/>
        <v>YES</v>
      </c>
      <c r="V2169" s="73">
        <f t="shared" si="665"/>
        <v>0.375</v>
      </c>
      <c r="W2169" s="74">
        <f>Table2[[#This Row],[DEL. AVAILABLE A SLOT]]*24</f>
        <v>9</v>
      </c>
      <c r="X2169" s="1" t="str">
        <f t="shared" si="666"/>
        <v>SI</v>
      </c>
      <c r="Y2169" s="73">
        <f t="shared" si="667"/>
        <v>1.6611111111124046</v>
      </c>
      <c r="Z2169" s="74">
        <f>Table2[[#This Row],[ETA A TIMESLOT]]*24</f>
        <v>39.866666666697711</v>
      </c>
      <c r="AA2169" s="73">
        <f t="shared" si="668"/>
        <v>0</v>
      </c>
      <c r="AB2169" s="73" t="str">
        <f t="shared" si="669"/>
        <v>SI</v>
      </c>
      <c r="AC2169" s="74">
        <f>Table2[[#This Row],[PUNTUALIDAD (H)]]*24</f>
        <v>0</v>
      </c>
      <c r="AD2169" s="73">
        <f t="shared" si="670"/>
        <v>1.6680555555576575</v>
      </c>
      <c r="AE2169" s="74">
        <f>Table2[[#This Row],[ATA TO UNLOADING]]*24</f>
        <v>40.03333333338378</v>
      </c>
      <c r="AF2169" s="74" t="str">
        <f>IF(Table2[[#This Row],[ATA TO UNLOADING 2]]&lt;=48,"YES","NO")</f>
        <v>YES</v>
      </c>
      <c r="AG2169" s="75">
        <f t="shared" si="671"/>
        <v>0.5</v>
      </c>
      <c r="AH2169" s="2" t="s">
        <v>42</v>
      </c>
      <c r="AI2169" s="2" t="str">
        <f t="shared" si="672"/>
        <v>GCXU5567807</v>
      </c>
      <c r="AJ2169" s="76" t="str">
        <f t="shared" si="673"/>
        <v>OM TRANSPORT</v>
      </c>
      <c r="AK2169" s="77">
        <f>IF($M2169="TRUCK",VLOOKUP($AQ2169,Invoicing!$A$17:$B$49,MATCH($AK$1,Invoicing!$A$17:$B$17,0),FALSE),VLOOKUP($AQ2169,Invoicing!$N$17:$O$21,MATCH($AK$1,Invoicing!$N$17:$O$17,0),FALSE))</f>
        <v>550</v>
      </c>
      <c r="AL2169" s="78" t="e">
        <f>VLOOKUP($E2169,Invoicing!$A$1:$H$8,MATCH(TRACKER!$N2172,Invoicing!$A$1:$H$1,0),FALSE)</f>
        <v>#N/A</v>
      </c>
      <c r="AM2169" s="78">
        <f>VLOOKUP($E2169,Invoicing!$A$1:$H$8,MATCH(TRACKER!$O$1,Invoicing!$A$1:$H$1,0),FALSE)</f>
        <v>50</v>
      </c>
      <c r="AN2169" s="78">
        <f t="shared" si="674"/>
        <v>0</v>
      </c>
      <c r="AO2169" s="2">
        <f t="shared" si="675"/>
        <v>7</v>
      </c>
      <c r="AP2169" s="2" t="str">
        <f t="shared" si="676"/>
        <v>SUNDAY</v>
      </c>
      <c r="AQ2169" s="2" t="str">
        <f t="shared" si="677"/>
        <v>OM TRANSPORTSUNDAY</v>
      </c>
      <c r="AR2169" s="71">
        <f t="shared" si="678"/>
        <v>550</v>
      </c>
      <c r="AS2169" s="71">
        <f>VLOOKUP(AJ2169,Invoicing!A:K,10,FALSE)</f>
        <v>25</v>
      </c>
      <c r="AT2169" s="71">
        <f t="shared" si="679"/>
        <v>575</v>
      </c>
    </row>
    <row r="2170" spans="1:46">
      <c r="A2170" s="37" t="s">
        <v>2346</v>
      </c>
      <c r="B2170" s="3" t="s">
        <v>38</v>
      </c>
      <c r="C2170" s="11">
        <v>45604.838888888888</v>
      </c>
      <c r="D2170" s="11">
        <v>45604.708333333336</v>
      </c>
      <c r="E2170" s="11" t="s">
        <v>45</v>
      </c>
      <c r="F2170" s="11" t="s">
        <v>40</v>
      </c>
      <c r="G2170" s="3" t="s">
        <v>2348</v>
      </c>
      <c r="H2170" s="3" t="s">
        <v>41</v>
      </c>
      <c r="I2170" s="11">
        <v>45606.125</v>
      </c>
      <c r="J2170" s="12">
        <v>45606.25</v>
      </c>
      <c r="K2170" s="12">
        <v>45606.25</v>
      </c>
      <c r="L2170" s="12">
        <v>45606.256944444445</v>
      </c>
      <c r="M2170" s="12" t="s">
        <v>115</v>
      </c>
      <c r="N2170" s="3" t="s">
        <v>42</v>
      </c>
      <c r="O2170" s="3">
        <v>0</v>
      </c>
      <c r="P2170" s="1">
        <f t="shared" si="660"/>
        <v>45</v>
      </c>
      <c r="Q2170" s="1">
        <f t="shared" si="661"/>
        <v>11</v>
      </c>
      <c r="R2170" s="72">
        <f t="shared" si="662"/>
        <v>45606.25</v>
      </c>
      <c r="S2170" s="73">
        <f t="shared" si="663"/>
        <v>1.2861111111124046</v>
      </c>
      <c r="T2170" s="74">
        <f>Table2[[#This Row],[ETA A OFRECIMIENTO]]*24</f>
        <v>30.866666666697711</v>
      </c>
      <c r="U2170" s="1" t="str">
        <f t="shared" si="664"/>
        <v>YES</v>
      </c>
      <c r="V2170" s="73">
        <f t="shared" si="665"/>
        <v>0.125</v>
      </c>
      <c r="W2170" s="74">
        <f>Table2[[#This Row],[DEL. AVAILABLE A SLOT]]*24</f>
        <v>3</v>
      </c>
      <c r="X2170" s="1" t="str">
        <f t="shared" si="666"/>
        <v>SI</v>
      </c>
      <c r="Y2170" s="73">
        <f t="shared" si="667"/>
        <v>1.4111111111124046</v>
      </c>
      <c r="Z2170" s="74">
        <f>Table2[[#This Row],[ETA A TIMESLOT]]*24</f>
        <v>33.866666666697711</v>
      </c>
      <c r="AA2170" s="73">
        <f t="shared" si="668"/>
        <v>0</v>
      </c>
      <c r="AB2170" s="73" t="str">
        <f t="shared" si="669"/>
        <v>SI</v>
      </c>
      <c r="AC2170" s="74">
        <f>Table2[[#This Row],[PUNTUALIDAD (H)]]*24</f>
        <v>0</v>
      </c>
      <c r="AD2170" s="73">
        <f t="shared" si="670"/>
        <v>1.4180555555576575</v>
      </c>
      <c r="AE2170" s="74">
        <f>Table2[[#This Row],[ATA TO UNLOADING]]*24</f>
        <v>34.03333333338378</v>
      </c>
      <c r="AF2170" s="74" t="str">
        <f>IF(Table2[[#This Row],[ATA TO UNLOADING 2]]&lt;=48,"YES","NO")</f>
        <v>YES</v>
      </c>
      <c r="AG2170" s="75">
        <f t="shared" si="671"/>
        <v>0.25</v>
      </c>
      <c r="AH2170" s="2" t="s">
        <v>42</v>
      </c>
      <c r="AI2170" s="2" t="str">
        <f t="shared" si="672"/>
        <v>HASU4091047</v>
      </c>
      <c r="AJ2170" s="76" t="str">
        <f t="shared" si="673"/>
        <v>OM TRANSPORT</v>
      </c>
      <c r="AK2170" s="77">
        <f>IF($M2170="TRUCK",VLOOKUP($AQ2170,Invoicing!$A$17:$B$49,MATCH($AK$1,Invoicing!$A$17:$B$17,0),FALSE),VLOOKUP($AQ2170,Invoicing!$N$17:$O$21,MATCH($AK$1,Invoicing!$N$17:$O$17,0),FALSE))</f>
        <v>550</v>
      </c>
      <c r="AL2170" s="78" t="e">
        <f>VLOOKUP($E2170,Invoicing!$A$1:$H$8,MATCH(TRACKER!$N2173,Invoicing!$A$1:$H$1,0),FALSE)</f>
        <v>#N/A</v>
      </c>
      <c r="AM2170" s="78">
        <f>VLOOKUP($E2170,Invoicing!$A$1:$H$8,MATCH(TRACKER!$O$1,Invoicing!$A$1:$H$1,0),FALSE)</f>
        <v>50</v>
      </c>
      <c r="AN2170" s="78">
        <f t="shared" si="674"/>
        <v>0</v>
      </c>
      <c r="AO2170" s="2">
        <f t="shared" si="675"/>
        <v>7</v>
      </c>
      <c r="AP2170" s="2" t="str">
        <f t="shared" si="676"/>
        <v>SUNDAY</v>
      </c>
      <c r="AQ2170" s="2" t="str">
        <f t="shared" si="677"/>
        <v>OM TRANSPORTSUNDAY</v>
      </c>
      <c r="AR2170" s="71">
        <f t="shared" si="678"/>
        <v>550</v>
      </c>
      <c r="AS2170" s="71">
        <f>VLOOKUP(AJ2170,Invoicing!A:K,10,FALSE)</f>
        <v>25</v>
      </c>
      <c r="AT2170" s="71">
        <f t="shared" si="679"/>
        <v>575</v>
      </c>
    </row>
    <row r="2171" spans="1:46">
      <c r="A2171" s="37" t="s">
        <v>2346</v>
      </c>
      <c r="B2171" s="3" t="s">
        <v>38</v>
      </c>
      <c r="C2171" s="11">
        <v>45604.838888888888</v>
      </c>
      <c r="D2171" s="11">
        <v>45604.708333333336</v>
      </c>
      <c r="E2171" s="11" t="s">
        <v>45</v>
      </c>
      <c r="F2171" s="11" t="s">
        <v>40</v>
      </c>
      <c r="G2171" s="3" t="s">
        <v>2349</v>
      </c>
      <c r="H2171" s="3" t="s">
        <v>41</v>
      </c>
      <c r="I2171" s="11">
        <v>45606.125</v>
      </c>
      <c r="J2171" s="12">
        <v>45606.998611111114</v>
      </c>
      <c r="K2171" s="12">
        <v>45607.041666666664</v>
      </c>
      <c r="L2171" s="12">
        <v>45607.006944444445</v>
      </c>
      <c r="M2171" s="12" t="s">
        <v>115</v>
      </c>
      <c r="N2171" s="3" t="s">
        <v>42</v>
      </c>
      <c r="O2171" s="3">
        <v>0</v>
      </c>
      <c r="P2171" s="1">
        <f t="shared" si="660"/>
        <v>45</v>
      </c>
      <c r="Q2171" s="1">
        <f t="shared" si="661"/>
        <v>11</v>
      </c>
      <c r="R2171" s="72">
        <f t="shared" si="662"/>
        <v>45606.998611111114</v>
      </c>
      <c r="S2171" s="73">
        <f t="shared" si="663"/>
        <v>1.2861111111124046</v>
      </c>
      <c r="T2171" s="74">
        <f>Table2[[#This Row],[ETA A OFRECIMIENTO]]*24</f>
        <v>30.866666666697711</v>
      </c>
      <c r="U2171" s="1" t="str">
        <f t="shared" si="664"/>
        <v>YES</v>
      </c>
      <c r="V2171" s="73">
        <f t="shared" si="665"/>
        <v>0.91666666666424135</v>
      </c>
      <c r="W2171" s="74">
        <f>Table2[[#This Row],[DEL. AVAILABLE A SLOT]]*24</f>
        <v>21.999999999941792</v>
      </c>
      <c r="X2171" s="1" t="str">
        <f t="shared" si="666"/>
        <v>SI</v>
      </c>
      <c r="Y2171" s="73">
        <f t="shared" si="667"/>
        <v>2.202777777776646</v>
      </c>
      <c r="Z2171" s="74">
        <f>Table2[[#This Row],[ETA A TIMESLOT]]*24</f>
        <v>52.866666666639503</v>
      </c>
      <c r="AA2171" s="73">
        <f t="shared" si="668"/>
        <v>0</v>
      </c>
      <c r="AB2171" s="73" t="str">
        <f t="shared" si="669"/>
        <v>SI</v>
      </c>
      <c r="AC2171" s="74">
        <f>Table2[[#This Row],[PUNTUALIDAD (H)]]*24</f>
        <v>0</v>
      </c>
      <c r="AD2171" s="73">
        <f t="shared" si="670"/>
        <v>2.1680555555576575</v>
      </c>
      <c r="AE2171" s="74">
        <f>Table2[[#This Row],[ATA TO UNLOADING]]*24</f>
        <v>52.03333333338378</v>
      </c>
      <c r="AF2171" s="74" t="str">
        <f>IF(Table2[[#This Row],[ATA TO UNLOADING 2]]&lt;=48,"YES","NO")</f>
        <v>NO</v>
      </c>
      <c r="AG2171" s="75">
        <f t="shared" si="671"/>
        <v>4.1666666664241347E-2</v>
      </c>
      <c r="AH2171" s="2" t="s">
        <v>24</v>
      </c>
      <c r="AI2171" s="2" t="str">
        <f t="shared" si="672"/>
        <v>MRKU2296214</v>
      </c>
      <c r="AJ2171" s="76" t="str">
        <f t="shared" si="673"/>
        <v>OM TRANSPORT</v>
      </c>
      <c r="AK2171" s="77">
        <f>IF($M2171="TRUCK",VLOOKUP($AQ2171,Invoicing!$A$17:$B$49,MATCH($AK$1,Invoicing!$A$17:$B$17,0),FALSE),VLOOKUP($AQ2171,Invoicing!$N$17:$O$21,MATCH($AK$1,Invoicing!$N$17:$O$17,0),FALSE))</f>
        <v>475</v>
      </c>
      <c r="AL2171" s="78" t="e">
        <f>VLOOKUP($E2171,Invoicing!$A$1:$H$8,MATCH(TRACKER!$N2174,Invoicing!$A$1:$H$1,0),FALSE)</f>
        <v>#N/A</v>
      </c>
      <c r="AM2171" s="78">
        <f>VLOOKUP($E2171,Invoicing!$A$1:$H$8,MATCH(TRACKER!$O$1,Invoicing!$A$1:$H$1,0),FALSE)</f>
        <v>50</v>
      </c>
      <c r="AN2171" s="78">
        <f t="shared" si="674"/>
        <v>0</v>
      </c>
      <c r="AO2171" s="2">
        <f t="shared" si="675"/>
        <v>1</v>
      </c>
      <c r="AP2171" s="2" t="str">
        <f t="shared" si="676"/>
        <v>NIGHT</v>
      </c>
      <c r="AQ2171" s="2" t="str">
        <f t="shared" si="677"/>
        <v>OM TRANSPORTNIGHT</v>
      </c>
      <c r="AR2171" s="71">
        <f t="shared" si="678"/>
        <v>475</v>
      </c>
      <c r="AS2171" s="71">
        <f>VLOOKUP(AJ2171,Invoicing!A:K,10,FALSE)</f>
        <v>25</v>
      </c>
      <c r="AT2171" s="71">
        <f t="shared" si="679"/>
        <v>500</v>
      </c>
    </row>
    <row r="2172" spans="1:46">
      <c r="A2172" s="37" t="s">
        <v>2346</v>
      </c>
      <c r="B2172" s="3" t="s">
        <v>38</v>
      </c>
      <c r="C2172" s="11">
        <v>45604.838888888888</v>
      </c>
      <c r="D2172" s="11">
        <v>45604.708333333336</v>
      </c>
      <c r="E2172" s="11" t="s">
        <v>45</v>
      </c>
      <c r="F2172" s="11" t="s">
        <v>40</v>
      </c>
      <c r="G2172" s="3" t="s">
        <v>2350</v>
      </c>
      <c r="H2172" s="3" t="s">
        <v>41</v>
      </c>
      <c r="I2172" s="11">
        <v>45606.125</v>
      </c>
      <c r="J2172" s="12">
        <v>45606.666666666664</v>
      </c>
      <c r="K2172" s="12">
        <v>45606.666666666664</v>
      </c>
      <c r="L2172" s="12">
        <v>45606.673611111109</v>
      </c>
      <c r="M2172" s="12" t="s">
        <v>115</v>
      </c>
      <c r="N2172" s="3" t="s">
        <v>42</v>
      </c>
      <c r="O2172" s="3">
        <v>0</v>
      </c>
      <c r="P2172" s="1">
        <f t="shared" si="660"/>
        <v>45</v>
      </c>
      <c r="Q2172" s="1">
        <f t="shared" si="661"/>
        <v>11</v>
      </c>
      <c r="R2172" s="72">
        <f t="shared" si="662"/>
        <v>45606.666666666664</v>
      </c>
      <c r="S2172" s="73">
        <f t="shared" si="663"/>
        <v>1.2861111111124046</v>
      </c>
      <c r="T2172" s="74">
        <f>Table2[[#This Row],[ETA A OFRECIMIENTO]]*24</f>
        <v>30.866666666697711</v>
      </c>
      <c r="U2172" s="1" t="str">
        <f t="shared" si="664"/>
        <v>YES</v>
      </c>
      <c r="V2172" s="73">
        <f t="shared" si="665"/>
        <v>0.54166666666424135</v>
      </c>
      <c r="W2172" s="74">
        <f>Table2[[#This Row],[DEL. AVAILABLE A SLOT]]*24</f>
        <v>12.999999999941792</v>
      </c>
      <c r="X2172" s="1" t="str">
        <f t="shared" si="666"/>
        <v>SI</v>
      </c>
      <c r="Y2172" s="73">
        <f t="shared" si="667"/>
        <v>1.827777777776646</v>
      </c>
      <c r="Z2172" s="74">
        <f>Table2[[#This Row],[ETA A TIMESLOT]]*24</f>
        <v>43.866666666639503</v>
      </c>
      <c r="AA2172" s="73">
        <f t="shared" si="668"/>
        <v>0</v>
      </c>
      <c r="AB2172" s="73" t="str">
        <f t="shared" si="669"/>
        <v>SI</v>
      </c>
      <c r="AC2172" s="74">
        <f>Table2[[#This Row],[PUNTUALIDAD (H)]]*24</f>
        <v>0</v>
      </c>
      <c r="AD2172" s="73">
        <f t="shared" si="670"/>
        <v>1.8347222222218988</v>
      </c>
      <c r="AE2172" s="74">
        <f>Table2[[#This Row],[ATA TO UNLOADING]]*24</f>
        <v>44.033333333325572</v>
      </c>
      <c r="AF2172" s="74" t="str">
        <f>IF(Table2[[#This Row],[ATA TO UNLOADING 2]]&lt;=48,"YES","NO")</f>
        <v>YES</v>
      </c>
      <c r="AG2172" s="75">
        <f t="shared" si="671"/>
        <v>0.66666666666424135</v>
      </c>
      <c r="AH2172" s="2" t="s">
        <v>42</v>
      </c>
      <c r="AI2172" s="2" t="str">
        <f t="shared" si="672"/>
        <v>MRKU4311880</v>
      </c>
      <c r="AJ2172" s="76" t="str">
        <f t="shared" si="673"/>
        <v>OM TRANSPORT</v>
      </c>
      <c r="AK2172" s="77">
        <f>IF($M2172="TRUCK",VLOOKUP($AQ2172,Invoicing!$A$17:$B$49,MATCH($AK$1,Invoicing!$A$17:$B$17,0),FALSE),VLOOKUP($AQ2172,Invoicing!$N$17:$O$21,MATCH($AK$1,Invoicing!$N$17:$O$17,0),FALSE))</f>
        <v>550</v>
      </c>
      <c r="AL2172" s="78" t="e">
        <f>VLOOKUP($E2172,Invoicing!$A$1:$H$8,MATCH(TRACKER!$N2175,Invoicing!$A$1:$H$1,0),FALSE)</f>
        <v>#N/A</v>
      </c>
      <c r="AM2172" s="78">
        <f>VLOOKUP($E2172,Invoicing!$A$1:$H$8,MATCH(TRACKER!$O$1,Invoicing!$A$1:$H$1,0),FALSE)</f>
        <v>50</v>
      </c>
      <c r="AN2172" s="78">
        <f t="shared" si="674"/>
        <v>0</v>
      </c>
      <c r="AO2172" s="2">
        <f t="shared" si="675"/>
        <v>7</v>
      </c>
      <c r="AP2172" s="2" t="str">
        <f t="shared" si="676"/>
        <v>SUNDAY</v>
      </c>
      <c r="AQ2172" s="2" t="str">
        <f t="shared" si="677"/>
        <v>OM TRANSPORTSUNDAY</v>
      </c>
      <c r="AR2172" s="71">
        <f t="shared" si="678"/>
        <v>550</v>
      </c>
      <c r="AS2172" s="71">
        <f>VLOOKUP(AJ2172,Invoicing!A:K,10,FALSE)</f>
        <v>25</v>
      </c>
      <c r="AT2172" s="71">
        <f t="shared" si="679"/>
        <v>575</v>
      </c>
    </row>
    <row r="2173" spans="1:46">
      <c r="A2173" s="37" t="s">
        <v>2346</v>
      </c>
      <c r="B2173" s="3" t="s">
        <v>38</v>
      </c>
      <c r="C2173" s="11">
        <v>45604.838888888888</v>
      </c>
      <c r="D2173" s="11">
        <v>45604.708333333336</v>
      </c>
      <c r="E2173" s="11" t="s">
        <v>44</v>
      </c>
      <c r="F2173" s="11" t="s">
        <v>40</v>
      </c>
      <c r="G2173" s="3" t="s">
        <v>2351</v>
      </c>
      <c r="H2173" s="3" t="s">
        <v>41</v>
      </c>
      <c r="I2173" s="11">
        <v>45606.125</v>
      </c>
      <c r="J2173" s="12">
        <v>45606.850694444445</v>
      </c>
      <c r="K2173" s="12">
        <v>45606.916666666664</v>
      </c>
      <c r="L2173" s="12">
        <v>45606.857638888891</v>
      </c>
      <c r="M2173" s="12" t="s">
        <v>115</v>
      </c>
      <c r="N2173" s="3" t="s">
        <v>42</v>
      </c>
      <c r="O2173" s="3">
        <v>1</v>
      </c>
      <c r="P2173" s="1">
        <f t="shared" si="660"/>
        <v>45</v>
      </c>
      <c r="Q2173" s="1">
        <f t="shared" si="661"/>
        <v>11</v>
      </c>
      <c r="R2173" s="72">
        <f t="shared" si="662"/>
        <v>45606.850694444445</v>
      </c>
      <c r="S2173" s="73">
        <f t="shared" si="663"/>
        <v>1.2861111111124046</v>
      </c>
      <c r="T2173" s="74">
        <f>Table2[[#This Row],[ETA A OFRECIMIENTO]]*24</f>
        <v>30.866666666697711</v>
      </c>
      <c r="U2173" s="1" t="str">
        <f t="shared" si="664"/>
        <v>YES</v>
      </c>
      <c r="V2173" s="73">
        <f t="shared" si="665"/>
        <v>0.79166666666424135</v>
      </c>
      <c r="W2173" s="74">
        <f>Table2[[#This Row],[DEL. AVAILABLE A SLOT]]*24</f>
        <v>18.999999999941792</v>
      </c>
      <c r="X2173" s="1" t="str">
        <f t="shared" si="666"/>
        <v>SI</v>
      </c>
      <c r="Y2173" s="73">
        <f t="shared" si="667"/>
        <v>2.077777777776646</v>
      </c>
      <c r="Z2173" s="74">
        <f>Table2[[#This Row],[ETA A TIMESLOT]]*24</f>
        <v>49.866666666639503</v>
      </c>
      <c r="AA2173" s="73">
        <f t="shared" si="668"/>
        <v>0</v>
      </c>
      <c r="AB2173" s="73" t="str">
        <f t="shared" si="669"/>
        <v>SI</v>
      </c>
      <c r="AC2173" s="74">
        <f>Table2[[#This Row],[PUNTUALIDAD (H)]]*24</f>
        <v>0</v>
      </c>
      <c r="AD2173" s="73">
        <f t="shared" si="670"/>
        <v>2.0187500000029104</v>
      </c>
      <c r="AE2173" s="74">
        <f>Table2[[#This Row],[ATA TO UNLOADING]]*24</f>
        <v>48.450000000069849</v>
      </c>
      <c r="AF2173" s="74" t="str">
        <f>IF(Table2[[#This Row],[ATA TO UNLOADING 2]]&lt;=48,"YES","NO")</f>
        <v>NO</v>
      </c>
      <c r="AG2173" s="75">
        <f t="shared" si="671"/>
        <v>0.91666666666424135</v>
      </c>
      <c r="AH2173" s="2" t="s">
        <v>24</v>
      </c>
      <c r="AI2173" s="2" t="str">
        <f t="shared" si="672"/>
        <v>MRKU5293353</v>
      </c>
      <c r="AJ2173" s="76" t="str">
        <f t="shared" si="673"/>
        <v>MSI</v>
      </c>
      <c r="AK2173" s="77">
        <f>IF($M2173="TRUCK",VLOOKUP($AQ2173,Invoicing!$A$17:$B$49,MATCH($AK$1,Invoicing!$A$17:$B$17,0),FALSE),VLOOKUP($AQ2173,Invoicing!$N$17:$O$21,MATCH($AK$1,Invoicing!$N$17:$O$17,0),FALSE))</f>
        <v>530</v>
      </c>
      <c r="AL2173" s="78" t="e">
        <f>VLOOKUP($E2173,Invoicing!$A$1:$H$8,MATCH(TRACKER!$N2176,Invoicing!$A$1:$H$1,0),FALSE)</f>
        <v>#N/A</v>
      </c>
      <c r="AM2173" s="78">
        <f>VLOOKUP($E2173,Invoicing!$A$1:$H$8,MATCH(TRACKER!$O$1,Invoicing!$A$1:$H$1,0),FALSE)</f>
        <v>50</v>
      </c>
      <c r="AN2173" s="78">
        <f t="shared" si="674"/>
        <v>50</v>
      </c>
      <c r="AO2173" s="2">
        <f t="shared" si="675"/>
        <v>7</v>
      </c>
      <c r="AP2173" s="2" t="str">
        <f t="shared" si="676"/>
        <v>NIGHT</v>
      </c>
      <c r="AQ2173" s="2" t="str">
        <f t="shared" si="677"/>
        <v>MSINIGHT</v>
      </c>
      <c r="AR2173" s="71">
        <f t="shared" si="678"/>
        <v>580</v>
      </c>
      <c r="AS2173" s="71">
        <f>VLOOKUP(AJ2173,Invoicing!A:K,10,FALSE)</f>
        <v>25</v>
      </c>
      <c r="AT2173" s="71">
        <f t="shared" si="679"/>
        <v>605</v>
      </c>
    </row>
    <row r="2174" spans="1:46">
      <c r="A2174" s="37" t="s">
        <v>2346</v>
      </c>
      <c r="B2174" s="3" t="s">
        <v>38</v>
      </c>
      <c r="C2174" s="11">
        <v>45604.838888888888</v>
      </c>
      <c r="D2174" s="11">
        <v>45604.708333333336</v>
      </c>
      <c r="E2174" s="11" t="s">
        <v>44</v>
      </c>
      <c r="F2174" s="11" t="s">
        <v>40</v>
      </c>
      <c r="G2174" s="3" t="s">
        <v>2352</v>
      </c>
      <c r="H2174" s="3" t="s">
        <v>41</v>
      </c>
      <c r="I2174" s="11">
        <v>45606.125</v>
      </c>
      <c r="J2174" s="12">
        <v>45606.577777777777</v>
      </c>
      <c r="K2174" s="12">
        <v>45606.666666666664</v>
      </c>
      <c r="L2174" s="12">
        <v>45606.630555555559</v>
      </c>
      <c r="M2174" s="12" t="s">
        <v>115</v>
      </c>
      <c r="N2174" s="3" t="s">
        <v>42</v>
      </c>
      <c r="O2174" s="3">
        <v>0</v>
      </c>
      <c r="P2174" s="1">
        <f t="shared" si="660"/>
        <v>45</v>
      </c>
      <c r="Q2174" s="1">
        <f t="shared" si="661"/>
        <v>11</v>
      </c>
      <c r="R2174" s="72">
        <f t="shared" si="662"/>
        <v>45606.577777777777</v>
      </c>
      <c r="S2174" s="73">
        <f t="shared" si="663"/>
        <v>1.2861111111124046</v>
      </c>
      <c r="T2174" s="74">
        <f>Table2[[#This Row],[ETA A OFRECIMIENTO]]*24</f>
        <v>30.866666666697711</v>
      </c>
      <c r="U2174" s="1" t="str">
        <f t="shared" si="664"/>
        <v>YES</v>
      </c>
      <c r="V2174" s="73">
        <f t="shared" si="665"/>
        <v>0.54166666666424135</v>
      </c>
      <c r="W2174" s="74">
        <f>Table2[[#This Row],[DEL. AVAILABLE A SLOT]]*24</f>
        <v>12.999999999941792</v>
      </c>
      <c r="X2174" s="1" t="str">
        <f t="shared" si="666"/>
        <v>SI</v>
      </c>
      <c r="Y2174" s="73">
        <f t="shared" si="667"/>
        <v>1.827777777776646</v>
      </c>
      <c r="Z2174" s="74">
        <f>Table2[[#This Row],[ETA A TIMESLOT]]*24</f>
        <v>43.866666666639503</v>
      </c>
      <c r="AA2174" s="73">
        <f t="shared" si="668"/>
        <v>0</v>
      </c>
      <c r="AB2174" s="73" t="str">
        <f t="shared" si="669"/>
        <v>SI</v>
      </c>
      <c r="AC2174" s="74">
        <f>Table2[[#This Row],[PUNTUALIDAD (H)]]*24</f>
        <v>0</v>
      </c>
      <c r="AD2174" s="73">
        <f t="shared" si="670"/>
        <v>1.7916666666715173</v>
      </c>
      <c r="AE2174" s="74">
        <f>Table2[[#This Row],[ATA TO UNLOADING]]*24</f>
        <v>43.000000000116415</v>
      </c>
      <c r="AF2174" s="74" t="str">
        <f>IF(Table2[[#This Row],[ATA TO UNLOADING 2]]&lt;=48,"YES","NO")</f>
        <v>YES</v>
      </c>
      <c r="AG2174" s="75">
        <f t="shared" si="671"/>
        <v>0.66666666666424135</v>
      </c>
      <c r="AH2174" s="2" t="s">
        <v>42</v>
      </c>
      <c r="AI2174" s="2" t="str">
        <f t="shared" si="672"/>
        <v>MRKU5427067</v>
      </c>
      <c r="AJ2174" s="76" t="str">
        <f t="shared" si="673"/>
        <v>MSI</v>
      </c>
      <c r="AK2174" s="77">
        <f>IF($M2174="TRUCK",VLOOKUP($AQ2174,Invoicing!$A$17:$B$49,MATCH($AK$1,Invoicing!$A$17:$B$17,0),FALSE),VLOOKUP($AQ2174,Invoicing!$N$17:$O$21,MATCH($AK$1,Invoicing!$N$17:$O$17,0),FALSE))</f>
        <v>500</v>
      </c>
      <c r="AL2174" s="78" t="e">
        <f>VLOOKUP($E2174,Invoicing!$A$1:$H$8,MATCH(TRACKER!$N2177,Invoicing!$A$1:$H$1,0),FALSE)</f>
        <v>#N/A</v>
      </c>
      <c r="AM2174" s="78">
        <f>VLOOKUP($E2174,Invoicing!$A$1:$H$8,MATCH(TRACKER!$O$1,Invoicing!$A$1:$H$1,0),FALSE)</f>
        <v>50</v>
      </c>
      <c r="AN2174" s="78">
        <f t="shared" si="674"/>
        <v>0</v>
      </c>
      <c r="AO2174" s="2">
        <f t="shared" si="675"/>
        <v>7</v>
      </c>
      <c r="AP2174" s="2" t="str">
        <f t="shared" si="676"/>
        <v>SUNDAY</v>
      </c>
      <c r="AQ2174" s="2" t="str">
        <f t="shared" si="677"/>
        <v>MSISUNDAY</v>
      </c>
      <c r="AR2174" s="71">
        <f t="shared" si="678"/>
        <v>500</v>
      </c>
      <c r="AS2174" s="71">
        <f>VLOOKUP(AJ2174,Invoicing!A:K,10,FALSE)</f>
        <v>25</v>
      </c>
      <c r="AT2174" s="71">
        <f t="shared" si="679"/>
        <v>525</v>
      </c>
    </row>
    <row r="2175" spans="1:46">
      <c r="A2175" s="37" t="s">
        <v>2346</v>
      </c>
      <c r="B2175" s="3" t="s">
        <v>38</v>
      </c>
      <c r="C2175" s="11">
        <v>45604.838888888888</v>
      </c>
      <c r="D2175" s="11">
        <v>45604.708333333336</v>
      </c>
      <c r="E2175" s="11" t="s">
        <v>44</v>
      </c>
      <c r="F2175" s="11" t="s">
        <v>40</v>
      </c>
      <c r="G2175" s="3" t="s">
        <v>2353</v>
      </c>
      <c r="H2175" s="3" t="s">
        <v>2821</v>
      </c>
      <c r="I2175" s="12">
        <v>45605.75</v>
      </c>
      <c r="J2175" s="12">
        <v>45605.874305555553</v>
      </c>
      <c r="K2175" s="12">
        <v>45605.75</v>
      </c>
      <c r="L2175" s="12">
        <v>45605.909722222219</v>
      </c>
      <c r="M2175" s="12" t="s">
        <v>115</v>
      </c>
      <c r="N2175" s="3" t="s">
        <v>42</v>
      </c>
      <c r="O2175" s="3">
        <v>0</v>
      </c>
      <c r="P2175" s="1">
        <f t="shared" si="660"/>
        <v>45</v>
      </c>
      <c r="Q2175" s="1">
        <f t="shared" si="661"/>
        <v>11</v>
      </c>
      <c r="R2175" s="72">
        <f t="shared" si="662"/>
        <v>45605.874305555553</v>
      </c>
      <c r="S2175" s="73">
        <f t="shared" si="663"/>
        <v>0.91111111111240461</v>
      </c>
      <c r="T2175" s="74">
        <f>Table2[[#This Row],[ETA A OFRECIMIENTO]]*24</f>
        <v>21.866666666697711</v>
      </c>
      <c r="U2175" s="1" t="str">
        <f t="shared" si="664"/>
        <v>YES</v>
      </c>
      <c r="V2175" s="73">
        <f t="shared" si="665"/>
        <v>0</v>
      </c>
      <c r="W2175" s="74">
        <f>Table2[[#This Row],[DEL. AVAILABLE A SLOT]]*24</f>
        <v>0</v>
      </c>
      <c r="X2175" s="1" t="str">
        <f t="shared" si="666"/>
        <v>SI</v>
      </c>
      <c r="Y2175" s="73">
        <f t="shared" si="667"/>
        <v>0.91111111111240461</v>
      </c>
      <c r="Z2175" s="74">
        <f>Table2[[#This Row],[ETA A TIMESLOT]]*24</f>
        <v>21.866666666697711</v>
      </c>
      <c r="AA2175" s="73">
        <f t="shared" si="668"/>
        <v>0.12430555555329192</v>
      </c>
      <c r="AB2175" s="73" t="str">
        <f t="shared" si="669"/>
        <v>NO</v>
      </c>
      <c r="AC2175" s="74">
        <f>Table2[[#This Row],[PUNTUALIDAD (H)]]*24</f>
        <v>2.9833333332790062</v>
      </c>
      <c r="AD2175" s="73">
        <f t="shared" si="670"/>
        <v>1.0708333333313931</v>
      </c>
      <c r="AE2175" s="74">
        <f>Table2[[#This Row],[ATA TO UNLOADING]]*24</f>
        <v>25.699999999953434</v>
      </c>
      <c r="AF2175" s="74" t="str">
        <f>IF(Table2[[#This Row],[ATA TO UNLOADING 2]]&lt;=48,"YES","NO")</f>
        <v>YES</v>
      </c>
      <c r="AG2175" s="75">
        <f t="shared" si="671"/>
        <v>0.75</v>
      </c>
      <c r="AH2175" s="2" t="s">
        <v>42</v>
      </c>
      <c r="AI2175" s="2" t="str">
        <f t="shared" si="672"/>
        <v>MRKU5720882</v>
      </c>
      <c r="AJ2175" s="76" t="str">
        <f t="shared" si="673"/>
        <v>MSI</v>
      </c>
      <c r="AK2175" s="77">
        <f>IF($M2175="TRUCK",VLOOKUP($AQ2175,Invoicing!$A$17:$B$49,MATCH($AK$1,Invoicing!$A$17:$B$17,0),FALSE),VLOOKUP($AQ2175,Invoicing!$N$17:$O$21,MATCH($AK$1,Invoicing!$N$17:$O$17,0),FALSE))</f>
        <v>500</v>
      </c>
      <c r="AL2175" s="78" t="e">
        <f>VLOOKUP($E2175,Invoicing!$A$1:$H$8,MATCH(TRACKER!$N2178,Invoicing!$A$1:$H$1,0),FALSE)</f>
        <v>#N/A</v>
      </c>
      <c r="AM2175" s="78">
        <f>VLOOKUP($E2175,Invoicing!$A$1:$H$8,MATCH(TRACKER!$O$1,Invoicing!$A$1:$H$1,0),FALSE)</f>
        <v>50</v>
      </c>
      <c r="AN2175" s="78">
        <f t="shared" si="674"/>
        <v>0</v>
      </c>
      <c r="AO2175" s="2">
        <f t="shared" si="675"/>
        <v>6</v>
      </c>
      <c r="AP2175" s="2" t="str">
        <f t="shared" si="676"/>
        <v>SATURDAY</v>
      </c>
      <c r="AQ2175" s="2" t="str">
        <f t="shared" si="677"/>
        <v>MSISATURDAY</v>
      </c>
      <c r="AR2175" s="71">
        <f t="shared" si="678"/>
        <v>500</v>
      </c>
      <c r="AS2175" s="71">
        <f>VLOOKUP(AJ2175,Invoicing!A:K,10,FALSE)</f>
        <v>25</v>
      </c>
      <c r="AT2175" s="71">
        <f t="shared" si="679"/>
        <v>525</v>
      </c>
    </row>
    <row r="2176" spans="1:46">
      <c r="A2176" s="37" t="s">
        <v>2346</v>
      </c>
      <c r="B2176" s="3" t="s">
        <v>38</v>
      </c>
      <c r="C2176" s="11">
        <v>45604.838888888888</v>
      </c>
      <c r="D2176" s="11">
        <v>45604.708333333336</v>
      </c>
      <c r="E2176" s="11" t="s">
        <v>44</v>
      </c>
      <c r="F2176" s="11" t="s">
        <v>40</v>
      </c>
      <c r="G2176" s="3" t="s">
        <v>2354</v>
      </c>
      <c r="H2176" s="3" t="s">
        <v>2821</v>
      </c>
      <c r="I2176" s="12">
        <v>45605.833333333336</v>
      </c>
      <c r="J2176" s="12">
        <v>45606.112500000003</v>
      </c>
      <c r="K2176" s="12">
        <v>45605.833333333336</v>
      </c>
      <c r="L2176" s="12">
        <v>45606.125</v>
      </c>
      <c r="M2176" s="12" t="s">
        <v>115</v>
      </c>
      <c r="N2176" s="3" t="s">
        <v>42</v>
      </c>
      <c r="O2176" s="3">
        <v>0</v>
      </c>
      <c r="P2176" s="1">
        <f t="shared" si="660"/>
        <v>45</v>
      </c>
      <c r="Q2176" s="1">
        <f t="shared" si="661"/>
        <v>11</v>
      </c>
      <c r="R2176" s="72">
        <f t="shared" si="662"/>
        <v>45606.112500000003</v>
      </c>
      <c r="S2176" s="73">
        <f t="shared" si="663"/>
        <v>0.99444444444816327</v>
      </c>
      <c r="T2176" s="74">
        <f>Table2[[#This Row],[ETA A OFRECIMIENTO]]*24</f>
        <v>23.866666666755918</v>
      </c>
      <c r="U2176" s="1" t="str">
        <f t="shared" si="664"/>
        <v>YES</v>
      </c>
      <c r="V2176" s="73">
        <f t="shared" si="665"/>
        <v>0</v>
      </c>
      <c r="W2176" s="74">
        <f>Table2[[#This Row],[DEL. AVAILABLE A SLOT]]*24</f>
        <v>0</v>
      </c>
      <c r="X2176" s="1" t="str">
        <f t="shared" si="666"/>
        <v>SI</v>
      </c>
      <c r="Y2176" s="73">
        <f t="shared" si="667"/>
        <v>0.99444444444816327</v>
      </c>
      <c r="Z2176" s="74">
        <f>Table2[[#This Row],[ETA A TIMESLOT]]*24</f>
        <v>23.866666666755918</v>
      </c>
      <c r="AA2176" s="73">
        <f t="shared" si="668"/>
        <v>0.27916666666715173</v>
      </c>
      <c r="AB2176" s="73" t="str">
        <f t="shared" si="669"/>
        <v>NO</v>
      </c>
      <c r="AC2176" s="74">
        <f>Table2[[#This Row],[PUNTUALIDAD (H)]]*24</f>
        <v>6.7000000000116415</v>
      </c>
      <c r="AD2176" s="73">
        <f t="shared" si="670"/>
        <v>1.2861111111124046</v>
      </c>
      <c r="AE2176" s="74">
        <f>Table2[[#This Row],[ATA TO UNLOADING]]*24</f>
        <v>30.866666666697711</v>
      </c>
      <c r="AF2176" s="74" t="str">
        <f>IF(Table2[[#This Row],[ATA TO UNLOADING 2]]&lt;=48,"YES","NO")</f>
        <v>YES</v>
      </c>
      <c r="AG2176" s="75">
        <f t="shared" si="671"/>
        <v>0.83333333333575865</v>
      </c>
      <c r="AH2176" s="2" t="s">
        <v>24</v>
      </c>
      <c r="AI2176" s="2" t="str">
        <f t="shared" si="672"/>
        <v>MRKU5921130</v>
      </c>
      <c r="AJ2176" s="76" t="str">
        <f t="shared" si="673"/>
        <v>MSI</v>
      </c>
      <c r="AK2176" s="77">
        <f>IF($M2176="TRUCK",VLOOKUP($AQ2176,Invoicing!$A$17:$B$49,MATCH($AK$1,Invoicing!$A$17:$B$17,0),FALSE),VLOOKUP($AQ2176,Invoicing!$N$17:$O$21,MATCH($AK$1,Invoicing!$N$17:$O$17,0),FALSE))</f>
        <v>530</v>
      </c>
      <c r="AL2176" s="78" t="e">
        <f>VLOOKUP($E2176,Invoicing!$A$1:$H$8,MATCH(TRACKER!$N2179,Invoicing!$A$1:$H$1,0),FALSE)</f>
        <v>#N/A</v>
      </c>
      <c r="AM2176" s="78">
        <f>VLOOKUP($E2176,Invoicing!$A$1:$H$8,MATCH(TRACKER!$O$1,Invoicing!$A$1:$H$1,0),FALSE)</f>
        <v>50</v>
      </c>
      <c r="AN2176" s="78">
        <f t="shared" si="674"/>
        <v>0</v>
      </c>
      <c r="AO2176" s="2">
        <f t="shared" si="675"/>
        <v>6</v>
      </c>
      <c r="AP2176" s="2" t="str">
        <f t="shared" si="676"/>
        <v>NIGHT</v>
      </c>
      <c r="AQ2176" s="2" t="str">
        <f t="shared" si="677"/>
        <v>MSINIGHT</v>
      </c>
      <c r="AR2176" s="71">
        <f t="shared" si="678"/>
        <v>530</v>
      </c>
      <c r="AS2176" s="71">
        <f>VLOOKUP(AJ2176,Invoicing!A:K,10,FALSE)</f>
        <v>25</v>
      </c>
      <c r="AT2176" s="71">
        <f t="shared" si="679"/>
        <v>555</v>
      </c>
    </row>
    <row r="2177" spans="1:47">
      <c r="A2177" s="37" t="s">
        <v>2346</v>
      </c>
      <c r="B2177" s="3" t="s">
        <v>38</v>
      </c>
      <c r="C2177" s="11">
        <v>45604.838888888888</v>
      </c>
      <c r="D2177" s="11">
        <v>45604.708333333336</v>
      </c>
      <c r="E2177" s="11" t="s">
        <v>44</v>
      </c>
      <c r="F2177" s="11" t="s">
        <v>40</v>
      </c>
      <c r="G2177" s="3" t="s">
        <v>2355</v>
      </c>
      <c r="H2177" s="3" t="s">
        <v>41</v>
      </c>
      <c r="I2177" s="11">
        <v>45606.125</v>
      </c>
      <c r="J2177" s="12">
        <v>45606.73541666667</v>
      </c>
      <c r="K2177" s="12">
        <v>45606.75</v>
      </c>
      <c r="L2177" s="12">
        <v>45606.739583333336</v>
      </c>
      <c r="M2177" s="12" t="s">
        <v>115</v>
      </c>
      <c r="N2177" s="3" t="s">
        <v>42</v>
      </c>
      <c r="O2177" s="3">
        <v>0</v>
      </c>
      <c r="P2177" s="1">
        <f t="shared" si="660"/>
        <v>45</v>
      </c>
      <c r="Q2177" s="1">
        <f t="shared" si="661"/>
        <v>11</v>
      </c>
      <c r="R2177" s="72">
        <f t="shared" si="662"/>
        <v>45606.73541666667</v>
      </c>
      <c r="S2177" s="73">
        <f t="shared" si="663"/>
        <v>1.2861111111124046</v>
      </c>
      <c r="T2177" s="74">
        <f>Table2[[#This Row],[ETA A OFRECIMIENTO]]*24</f>
        <v>30.866666666697711</v>
      </c>
      <c r="U2177" s="1" t="str">
        <f t="shared" si="664"/>
        <v>YES</v>
      </c>
      <c r="V2177" s="73">
        <f t="shared" si="665"/>
        <v>0.625</v>
      </c>
      <c r="W2177" s="74">
        <f>Table2[[#This Row],[DEL. AVAILABLE A SLOT]]*24</f>
        <v>15</v>
      </c>
      <c r="X2177" s="1" t="str">
        <f t="shared" si="666"/>
        <v>SI</v>
      </c>
      <c r="Y2177" s="73">
        <f t="shared" si="667"/>
        <v>1.9111111111124046</v>
      </c>
      <c r="Z2177" s="74">
        <f>Table2[[#This Row],[ETA A TIMESLOT]]*24</f>
        <v>45.866666666697711</v>
      </c>
      <c r="AA2177" s="73">
        <f t="shared" si="668"/>
        <v>0</v>
      </c>
      <c r="AB2177" s="73" t="str">
        <f t="shared" si="669"/>
        <v>SI</v>
      </c>
      <c r="AC2177" s="74">
        <f>Table2[[#This Row],[PUNTUALIDAD (H)]]*24</f>
        <v>0</v>
      </c>
      <c r="AD2177" s="73">
        <f t="shared" si="670"/>
        <v>1.9006944444481633</v>
      </c>
      <c r="AE2177" s="74">
        <f>Table2[[#This Row],[ATA TO UNLOADING]]*24</f>
        <v>45.616666666755918</v>
      </c>
      <c r="AF2177" s="74" t="str">
        <f>IF(Table2[[#This Row],[ATA TO UNLOADING 2]]&lt;=48,"YES","NO")</f>
        <v>YES</v>
      </c>
      <c r="AG2177" s="75">
        <f t="shared" si="671"/>
        <v>0.75</v>
      </c>
      <c r="AH2177" s="2" t="s">
        <v>42</v>
      </c>
      <c r="AI2177" s="2" t="str">
        <f t="shared" si="672"/>
        <v>MRKU6317932</v>
      </c>
      <c r="AJ2177" s="76" t="str">
        <f t="shared" si="673"/>
        <v>MSI</v>
      </c>
      <c r="AK2177" s="77">
        <f>IF($M2177="TRUCK",VLOOKUP($AQ2177,Invoicing!$A$17:$B$49,MATCH($AK$1,Invoicing!$A$17:$B$17,0),FALSE),VLOOKUP($AQ2177,Invoicing!$N$17:$O$21,MATCH($AK$1,Invoicing!$N$17:$O$17,0),FALSE))</f>
        <v>500</v>
      </c>
      <c r="AL2177" s="78" t="e">
        <f>VLOOKUP($E2177,Invoicing!$A$1:$H$8,MATCH(TRACKER!$N2180,Invoicing!$A$1:$H$1,0),FALSE)</f>
        <v>#N/A</v>
      </c>
      <c r="AM2177" s="78">
        <f>VLOOKUP($E2177,Invoicing!$A$1:$H$8,MATCH(TRACKER!$O$1,Invoicing!$A$1:$H$1,0),FALSE)</f>
        <v>50</v>
      </c>
      <c r="AN2177" s="78">
        <f t="shared" si="674"/>
        <v>0</v>
      </c>
      <c r="AO2177" s="2">
        <f t="shared" si="675"/>
        <v>7</v>
      </c>
      <c r="AP2177" s="2" t="str">
        <f t="shared" si="676"/>
        <v>SUNDAY</v>
      </c>
      <c r="AQ2177" s="2" t="str">
        <f t="shared" si="677"/>
        <v>MSISUNDAY</v>
      </c>
      <c r="AR2177" s="71">
        <f t="shared" si="678"/>
        <v>500</v>
      </c>
      <c r="AS2177" s="71">
        <f>VLOOKUP(AJ2177,Invoicing!A:K,10,FALSE)</f>
        <v>25</v>
      </c>
      <c r="AT2177" s="71">
        <f t="shared" si="679"/>
        <v>525</v>
      </c>
    </row>
    <row r="2178" spans="1:47">
      <c r="A2178" s="37" t="s">
        <v>2346</v>
      </c>
      <c r="B2178" s="3" t="s">
        <v>38</v>
      </c>
      <c r="C2178" s="11">
        <v>45604.838888888888</v>
      </c>
      <c r="D2178" s="11">
        <v>45604.708333333336</v>
      </c>
      <c r="E2178" s="11" t="s">
        <v>43</v>
      </c>
      <c r="F2178" s="11" t="s">
        <v>40</v>
      </c>
      <c r="G2178" s="3" t="s">
        <v>2356</v>
      </c>
      <c r="H2178" s="3" t="s">
        <v>41</v>
      </c>
      <c r="I2178" s="11">
        <v>45606.125</v>
      </c>
      <c r="J2178" s="12">
        <v>45606.574305555558</v>
      </c>
      <c r="K2178" s="12">
        <v>45606.75</v>
      </c>
      <c r="L2178" s="12">
        <v>45606.711805555555</v>
      </c>
      <c r="M2178" s="12" t="s">
        <v>115</v>
      </c>
      <c r="N2178" s="3" t="s">
        <v>42</v>
      </c>
      <c r="O2178" s="3">
        <v>0</v>
      </c>
      <c r="P2178" s="1">
        <f t="shared" ref="P2178:P2241" si="680">IF(K2178="","",WEEKNUM(R2178,2))</f>
        <v>45</v>
      </c>
      <c r="Q2178" s="1">
        <f t="shared" ref="Q2178:Q2241" si="681">IF(K2178="","",MONTH(R2178))</f>
        <v>11</v>
      </c>
      <c r="R2178" s="72">
        <f t="shared" ref="R2178:R2241" si="682">IF(ISBLANK(J2178),IF(ISBLANK(L2178),"00:00",L2178),J2178)</f>
        <v>45606.574305555558</v>
      </c>
      <c r="S2178" s="73">
        <f t="shared" ref="S2178:S2241" si="683">(I2178-C2178)</f>
        <v>1.2861111111124046</v>
      </c>
      <c r="T2178" s="74">
        <f>Table2[[#This Row],[ETA A OFRECIMIENTO]]*24</f>
        <v>30.866666666697711</v>
      </c>
      <c r="U2178" s="1" t="str">
        <f t="shared" ref="U2178:U2241" si="684">IF(S2178="","",IF(S2178&lt;=2,"YES","NO"))</f>
        <v>YES</v>
      </c>
      <c r="V2178" s="73">
        <f t="shared" ref="V2178:V2241" si="685">(K2178-I2178)</f>
        <v>0.625</v>
      </c>
      <c r="W2178" s="74">
        <f>Table2[[#This Row],[DEL. AVAILABLE A SLOT]]*24</f>
        <v>15</v>
      </c>
      <c r="X2178" s="1" t="str">
        <f t="shared" ref="X2178:X2241" si="686">IF(V2178="","",IF(V2178&lt;=1,"SI","NO"))</f>
        <v>SI</v>
      </c>
      <c r="Y2178" s="73">
        <f t="shared" ref="Y2178:Y2241" si="687">(K2178-C2178)</f>
        <v>1.9111111111124046</v>
      </c>
      <c r="Z2178" s="74">
        <f>Table2[[#This Row],[ETA A TIMESLOT]]*24</f>
        <v>45.866666666697711</v>
      </c>
      <c r="AA2178" s="73">
        <f t="shared" ref="AA2178:AA2241" si="688">IF(R2178&lt; K2178, TIME(0,0,0), R2178-K2178)</f>
        <v>0</v>
      </c>
      <c r="AB2178" s="73" t="str">
        <f t="shared" ref="AB2178:AB2241" si="689">IF(AA2178&gt;TIME(0,45,0),"NO","SI")</f>
        <v>SI</v>
      </c>
      <c r="AC2178" s="74">
        <f>Table2[[#This Row],[PUNTUALIDAD (H)]]*24</f>
        <v>0</v>
      </c>
      <c r="AD2178" s="73">
        <f t="shared" ref="AD2178:AD2241" si="690">(L2178-C2178)</f>
        <v>1.8729166666671517</v>
      </c>
      <c r="AE2178" s="74">
        <f>Table2[[#This Row],[ATA TO UNLOADING]]*24</f>
        <v>44.950000000011642</v>
      </c>
      <c r="AF2178" s="74" t="str">
        <f>IF(Table2[[#This Row],[ATA TO UNLOADING 2]]&lt;=48,"YES","NO")</f>
        <v>YES</v>
      </c>
      <c r="AG2178" s="75">
        <f t="shared" ref="AG2178:AG2241" si="691">MOD(K2178,1)</f>
        <v>0.75</v>
      </c>
      <c r="AH2178" s="2" t="s">
        <v>42</v>
      </c>
      <c r="AI2178" s="2" t="str">
        <f t="shared" ref="AI2178:AI2241" si="692">G2178</f>
        <v>MRKU6478860</v>
      </c>
      <c r="AJ2178" s="76" t="str">
        <f t="shared" ref="AJ2178:AJ2241" si="693">E2178</f>
        <v>LOGIX</v>
      </c>
      <c r="AK2178" s="77">
        <f>IF($M2178="TRUCK",VLOOKUP($AQ2178,Invoicing!$A$17:$B$49,MATCH($AK$1,Invoicing!$A$17:$B$17,0),FALSE),VLOOKUP($AQ2178,Invoicing!$N$17:$O$21,MATCH($AK$1,Invoicing!$N$17:$O$17,0),FALSE))</f>
        <v>530</v>
      </c>
      <c r="AL2178" s="78" t="e">
        <f>VLOOKUP($E2178,Invoicing!$A$1:$H$8,MATCH(TRACKER!$N2181,Invoicing!$A$1:$H$1,0),FALSE)</f>
        <v>#N/A</v>
      </c>
      <c r="AM2178" s="78">
        <f>VLOOKUP($E2178,Invoicing!$A$1:$H$8,MATCH(TRACKER!$O$1,Invoicing!$A$1:$H$1,0),FALSE)</f>
        <v>50</v>
      </c>
      <c r="AN2178" s="78">
        <f t="shared" ref="AN2178:AN2241" si="694">IF($O2178&lt;&gt;0,$O2178*$AM2178,0)</f>
        <v>0</v>
      </c>
      <c r="AO2178" s="2">
        <f t="shared" ref="AO2178:AO2241" si="695">WEEKDAY(K2178,2)</f>
        <v>7</v>
      </c>
      <c r="AP2178" s="2" t="str">
        <f t="shared" ref="AP2178:AP2241" si="696">IF(AH2178="NIGHT","NIGHT",IF(AO2178&lt;=5,"WEEK",IF(AO2178=7,"SUNDAY",IF(AO2178=6,"SATURDAY","SUNDAY"))))</f>
        <v>SUNDAY</v>
      </c>
      <c r="AQ2178" s="2" t="str">
        <f t="shared" ref="AQ2178:AQ2241" si="697">AJ2178&amp;AP2178</f>
        <v>LOGIXSUNDAY</v>
      </c>
      <c r="AR2178" s="71">
        <f t="shared" ref="AR2178:AR2241" si="698">IF(ISNA(AL2178),AK2178+AN2178,SUM($AK2178,$AN2178,IFERROR($AL2178,"0")))</f>
        <v>530</v>
      </c>
      <c r="AS2178" s="71">
        <f>VLOOKUP(AJ2178,Invoicing!A:K,10,FALSE)</f>
        <v>25</v>
      </c>
      <c r="AT2178" s="71">
        <f t="shared" ref="AT2178:AT2241" si="699">AR2178+AS2178+AU2178</f>
        <v>555</v>
      </c>
    </row>
    <row r="2179" spans="1:47">
      <c r="A2179" s="37" t="s">
        <v>2346</v>
      </c>
      <c r="B2179" s="3" t="s">
        <v>38</v>
      </c>
      <c r="C2179" s="11">
        <v>45604.838888888888</v>
      </c>
      <c r="D2179" s="11">
        <v>45604.708333333336</v>
      </c>
      <c r="E2179" s="11" t="s">
        <v>43</v>
      </c>
      <c r="F2179" s="11" t="s">
        <v>40</v>
      </c>
      <c r="G2179" s="3" t="s">
        <v>2357</v>
      </c>
      <c r="H2179" s="3" t="s">
        <v>41</v>
      </c>
      <c r="I2179" s="11">
        <v>45606.125</v>
      </c>
      <c r="J2179" s="12">
        <v>45606.583333333336</v>
      </c>
      <c r="K2179" s="12">
        <v>45606.583333333336</v>
      </c>
      <c r="L2179" s="12">
        <v>45606.595833333333</v>
      </c>
      <c r="M2179" s="12" t="s">
        <v>115</v>
      </c>
      <c r="N2179" s="3" t="s">
        <v>42</v>
      </c>
      <c r="O2179" s="3">
        <v>0</v>
      </c>
      <c r="P2179" s="1">
        <f t="shared" si="680"/>
        <v>45</v>
      </c>
      <c r="Q2179" s="1">
        <f t="shared" si="681"/>
        <v>11</v>
      </c>
      <c r="R2179" s="72">
        <f t="shared" si="682"/>
        <v>45606.583333333336</v>
      </c>
      <c r="S2179" s="73">
        <f t="shared" si="683"/>
        <v>1.2861111111124046</v>
      </c>
      <c r="T2179" s="74">
        <f>Table2[[#This Row],[ETA A OFRECIMIENTO]]*24</f>
        <v>30.866666666697711</v>
      </c>
      <c r="U2179" s="1" t="str">
        <f t="shared" si="684"/>
        <v>YES</v>
      </c>
      <c r="V2179" s="73">
        <f t="shared" si="685"/>
        <v>0.45833333333575865</v>
      </c>
      <c r="W2179" s="74">
        <f>Table2[[#This Row],[DEL. AVAILABLE A SLOT]]*24</f>
        <v>11.000000000058208</v>
      </c>
      <c r="X2179" s="1" t="str">
        <f t="shared" si="686"/>
        <v>SI</v>
      </c>
      <c r="Y2179" s="73">
        <f t="shared" si="687"/>
        <v>1.7444444444481633</v>
      </c>
      <c r="Z2179" s="74">
        <f>Table2[[#This Row],[ETA A TIMESLOT]]*24</f>
        <v>41.866666666755918</v>
      </c>
      <c r="AA2179" s="73">
        <f t="shared" si="688"/>
        <v>0</v>
      </c>
      <c r="AB2179" s="73" t="str">
        <f t="shared" si="689"/>
        <v>SI</v>
      </c>
      <c r="AC2179" s="74">
        <f>Table2[[#This Row],[PUNTUALIDAD (H)]]*24</f>
        <v>0</v>
      </c>
      <c r="AD2179" s="73">
        <f t="shared" si="690"/>
        <v>1.7569444444452529</v>
      </c>
      <c r="AE2179" s="74">
        <f>Table2[[#This Row],[ATA TO UNLOADING]]*24</f>
        <v>42.166666666686069</v>
      </c>
      <c r="AF2179" s="74" t="str">
        <f>IF(Table2[[#This Row],[ATA TO UNLOADING 2]]&lt;=48,"YES","NO")</f>
        <v>YES</v>
      </c>
      <c r="AG2179" s="75">
        <f t="shared" si="691"/>
        <v>0.58333333333575865</v>
      </c>
      <c r="AH2179" s="2" t="s">
        <v>42</v>
      </c>
      <c r="AI2179" s="2" t="str">
        <f t="shared" si="692"/>
        <v>MRSU3600941</v>
      </c>
      <c r="AJ2179" s="76" t="str">
        <f t="shared" si="693"/>
        <v>LOGIX</v>
      </c>
      <c r="AK2179" s="77">
        <f>IF($M2179="TRUCK",VLOOKUP($AQ2179,Invoicing!$A$17:$B$49,MATCH($AK$1,Invoicing!$A$17:$B$17,0),FALSE),VLOOKUP($AQ2179,Invoicing!$N$17:$O$21,MATCH($AK$1,Invoicing!$N$17:$O$17,0),FALSE))</f>
        <v>530</v>
      </c>
      <c r="AL2179" s="78" t="e">
        <f>VLOOKUP($E2179,Invoicing!$A$1:$H$8,MATCH(TRACKER!$N2182,Invoicing!$A$1:$H$1,0),FALSE)</f>
        <v>#N/A</v>
      </c>
      <c r="AM2179" s="78">
        <f>VLOOKUP($E2179,Invoicing!$A$1:$H$8,MATCH(TRACKER!$O$1,Invoicing!$A$1:$H$1,0),FALSE)</f>
        <v>50</v>
      </c>
      <c r="AN2179" s="78">
        <f t="shared" si="694"/>
        <v>0</v>
      </c>
      <c r="AO2179" s="2">
        <f t="shared" si="695"/>
        <v>7</v>
      </c>
      <c r="AP2179" s="2" t="str">
        <f t="shared" si="696"/>
        <v>SUNDAY</v>
      </c>
      <c r="AQ2179" s="2" t="str">
        <f t="shared" si="697"/>
        <v>LOGIXSUNDAY</v>
      </c>
      <c r="AR2179" s="71">
        <f t="shared" si="698"/>
        <v>530</v>
      </c>
      <c r="AS2179" s="71">
        <f>VLOOKUP(AJ2179,Invoicing!A:K,10,FALSE)</f>
        <v>25</v>
      </c>
      <c r="AT2179" s="71">
        <f t="shared" si="699"/>
        <v>555</v>
      </c>
    </row>
    <row r="2180" spans="1:47">
      <c r="A2180" s="37" t="s">
        <v>2346</v>
      </c>
      <c r="B2180" s="3" t="s">
        <v>38</v>
      </c>
      <c r="C2180" s="11">
        <v>45604.838888888888</v>
      </c>
      <c r="D2180" s="11">
        <v>45604.708333333336</v>
      </c>
      <c r="E2180" s="11" t="s">
        <v>44</v>
      </c>
      <c r="F2180" s="11" t="s">
        <v>40</v>
      </c>
      <c r="G2180" s="3" t="s">
        <v>2358</v>
      </c>
      <c r="H2180" s="3" t="s">
        <v>41</v>
      </c>
      <c r="I2180" s="11">
        <v>45606.125</v>
      </c>
      <c r="J2180" s="12">
        <v>45606.407638888886</v>
      </c>
      <c r="K2180" s="12">
        <v>45606.416666666664</v>
      </c>
      <c r="L2180" s="12">
        <v>45606.447916666664</v>
      </c>
      <c r="M2180" s="12" t="s">
        <v>115</v>
      </c>
      <c r="N2180" s="3" t="s">
        <v>42</v>
      </c>
      <c r="O2180" s="3">
        <v>0</v>
      </c>
      <c r="P2180" s="1">
        <f t="shared" si="680"/>
        <v>45</v>
      </c>
      <c r="Q2180" s="1">
        <f t="shared" si="681"/>
        <v>11</v>
      </c>
      <c r="R2180" s="72">
        <f t="shared" si="682"/>
        <v>45606.407638888886</v>
      </c>
      <c r="S2180" s="73">
        <f t="shared" si="683"/>
        <v>1.2861111111124046</v>
      </c>
      <c r="T2180" s="74">
        <f>Table2[[#This Row],[ETA A OFRECIMIENTO]]*24</f>
        <v>30.866666666697711</v>
      </c>
      <c r="U2180" s="1" t="str">
        <f t="shared" si="684"/>
        <v>YES</v>
      </c>
      <c r="V2180" s="73">
        <f t="shared" si="685"/>
        <v>0.29166666666424135</v>
      </c>
      <c r="W2180" s="74">
        <f>Table2[[#This Row],[DEL. AVAILABLE A SLOT]]*24</f>
        <v>6.9999999999417923</v>
      </c>
      <c r="X2180" s="1" t="str">
        <f t="shared" si="686"/>
        <v>SI</v>
      </c>
      <c r="Y2180" s="73">
        <f t="shared" si="687"/>
        <v>1.577777777776646</v>
      </c>
      <c r="Z2180" s="74">
        <f>Table2[[#This Row],[ETA A TIMESLOT]]*24</f>
        <v>37.866666666639503</v>
      </c>
      <c r="AA2180" s="73">
        <f t="shared" si="688"/>
        <v>0</v>
      </c>
      <c r="AB2180" s="73" t="str">
        <f t="shared" si="689"/>
        <v>SI</v>
      </c>
      <c r="AC2180" s="74">
        <f>Table2[[#This Row],[PUNTUALIDAD (H)]]*24</f>
        <v>0</v>
      </c>
      <c r="AD2180" s="73">
        <f t="shared" si="690"/>
        <v>1.609027777776646</v>
      </c>
      <c r="AE2180" s="74">
        <f>Table2[[#This Row],[ATA TO UNLOADING]]*24</f>
        <v>38.616666666639503</v>
      </c>
      <c r="AF2180" s="74" t="str">
        <f>IF(Table2[[#This Row],[ATA TO UNLOADING 2]]&lt;=48,"YES","NO")</f>
        <v>YES</v>
      </c>
      <c r="AG2180" s="75">
        <f t="shared" si="691"/>
        <v>0.41666666666424135</v>
      </c>
      <c r="AH2180" s="2" t="s">
        <v>42</v>
      </c>
      <c r="AI2180" s="2" t="str">
        <f t="shared" si="692"/>
        <v>MRSU5319487</v>
      </c>
      <c r="AJ2180" s="76" t="str">
        <f t="shared" si="693"/>
        <v>MSI</v>
      </c>
      <c r="AK2180" s="77">
        <f>IF($M2180="TRUCK",VLOOKUP($AQ2180,Invoicing!$A$17:$B$49,MATCH($AK$1,Invoicing!$A$17:$B$17,0),FALSE),VLOOKUP($AQ2180,Invoicing!$N$17:$O$21,MATCH($AK$1,Invoicing!$N$17:$O$17,0),FALSE))</f>
        <v>500</v>
      </c>
      <c r="AL2180" s="78" t="e">
        <f>VLOOKUP($E2180,Invoicing!$A$1:$H$8,MATCH(TRACKER!$N2183,Invoicing!$A$1:$H$1,0),FALSE)</f>
        <v>#N/A</v>
      </c>
      <c r="AM2180" s="78">
        <f>VLOOKUP($E2180,Invoicing!$A$1:$H$8,MATCH(TRACKER!$O$1,Invoicing!$A$1:$H$1,0),FALSE)</f>
        <v>50</v>
      </c>
      <c r="AN2180" s="78">
        <f t="shared" si="694"/>
        <v>0</v>
      </c>
      <c r="AO2180" s="2">
        <f t="shared" si="695"/>
        <v>7</v>
      </c>
      <c r="AP2180" s="2" t="str">
        <f t="shared" si="696"/>
        <v>SUNDAY</v>
      </c>
      <c r="AQ2180" s="2" t="str">
        <f t="shared" si="697"/>
        <v>MSISUNDAY</v>
      </c>
      <c r="AR2180" s="71">
        <f t="shared" si="698"/>
        <v>500</v>
      </c>
      <c r="AS2180" s="71">
        <f>VLOOKUP(AJ2180,Invoicing!A:K,10,FALSE)</f>
        <v>25</v>
      </c>
      <c r="AT2180" s="71">
        <f t="shared" si="699"/>
        <v>525</v>
      </c>
    </row>
    <row r="2181" spans="1:47">
      <c r="A2181" s="37" t="s">
        <v>2346</v>
      </c>
      <c r="B2181" s="3" t="s">
        <v>38</v>
      </c>
      <c r="C2181" s="11">
        <v>45604.838888888888</v>
      </c>
      <c r="D2181" s="11">
        <v>45604.708333333336</v>
      </c>
      <c r="E2181" s="11" t="s">
        <v>44</v>
      </c>
      <c r="F2181" s="11" t="s">
        <v>40</v>
      </c>
      <c r="G2181" s="3" t="s">
        <v>2359</v>
      </c>
      <c r="H2181" s="3" t="s">
        <v>41</v>
      </c>
      <c r="I2181" s="11">
        <v>45606.125</v>
      </c>
      <c r="J2181" s="12">
        <v>45606.246527777781</v>
      </c>
      <c r="K2181" s="12">
        <v>45606.25</v>
      </c>
      <c r="L2181" s="12">
        <v>45606.256944444445</v>
      </c>
      <c r="M2181" s="12" t="s">
        <v>115</v>
      </c>
      <c r="N2181" s="3" t="s">
        <v>42</v>
      </c>
      <c r="O2181" s="3">
        <v>0</v>
      </c>
      <c r="P2181" s="1">
        <f t="shared" si="680"/>
        <v>45</v>
      </c>
      <c r="Q2181" s="1">
        <f t="shared" si="681"/>
        <v>11</v>
      </c>
      <c r="R2181" s="72">
        <f t="shared" si="682"/>
        <v>45606.246527777781</v>
      </c>
      <c r="S2181" s="73">
        <f t="shared" si="683"/>
        <v>1.2861111111124046</v>
      </c>
      <c r="T2181" s="74">
        <f>Table2[[#This Row],[ETA A OFRECIMIENTO]]*24</f>
        <v>30.866666666697711</v>
      </c>
      <c r="U2181" s="1" t="str">
        <f t="shared" si="684"/>
        <v>YES</v>
      </c>
      <c r="V2181" s="73">
        <f t="shared" si="685"/>
        <v>0.125</v>
      </c>
      <c r="W2181" s="74">
        <f>Table2[[#This Row],[DEL. AVAILABLE A SLOT]]*24</f>
        <v>3</v>
      </c>
      <c r="X2181" s="1" t="str">
        <f t="shared" si="686"/>
        <v>SI</v>
      </c>
      <c r="Y2181" s="73">
        <f t="shared" si="687"/>
        <v>1.4111111111124046</v>
      </c>
      <c r="Z2181" s="74">
        <f>Table2[[#This Row],[ETA A TIMESLOT]]*24</f>
        <v>33.866666666697711</v>
      </c>
      <c r="AA2181" s="73">
        <f t="shared" si="688"/>
        <v>0</v>
      </c>
      <c r="AB2181" s="73" t="str">
        <f t="shared" si="689"/>
        <v>SI</v>
      </c>
      <c r="AC2181" s="74">
        <f>Table2[[#This Row],[PUNTUALIDAD (H)]]*24</f>
        <v>0</v>
      </c>
      <c r="AD2181" s="73">
        <f t="shared" si="690"/>
        <v>1.4180555555576575</v>
      </c>
      <c r="AE2181" s="74">
        <f>Table2[[#This Row],[ATA TO UNLOADING]]*24</f>
        <v>34.03333333338378</v>
      </c>
      <c r="AF2181" s="74" t="str">
        <f>IF(Table2[[#This Row],[ATA TO UNLOADING 2]]&lt;=48,"YES","NO")</f>
        <v>YES</v>
      </c>
      <c r="AG2181" s="75">
        <f t="shared" si="691"/>
        <v>0.25</v>
      </c>
      <c r="AH2181" s="2" t="s">
        <v>42</v>
      </c>
      <c r="AI2181" s="2" t="str">
        <f t="shared" si="692"/>
        <v>MRSU6477888</v>
      </c>
      <c r="AJ2181" s="76" t="str">
        <f t="shared" si="693"/>
        <v>MSI</v>
      </c>
      <c r="AK2181" s="77">
        <f>IF($M2181="TRUCK",VLOOKUP($AQ2181,Invoicing!$A$17:$B$49,MATCH($AK$1,Invoicing!$A$17:$B$17,0),FALSE),VLOOKUP($AQ2181,Invoicing!$N$17:$O$21,MATCH($AK$1,Invoicing!$N$17:$O$17,0),FALSE))</f>
        <v>500</v>
      </c>
      <c r="AL2181" s="78" t="e">
        <f>VLOOKUP($E2181,Invoicing!$A$1:$H$8,MATCH(TRACKER!$N2184,Invoicing!$A$1:$H$1,0),FALSE)</f>
        <v>#N/A</v>
      </c>
      <c r="AM2181" s="78">
        <f>VLOOKUP($E2181,Invoicing!$A$1:$H$8,MATCH(TRACKER!$O$1,Invoicing!$A$1:$H$1,0),FALSE)</f>
        <v>50</v>
      </c>
      <c r="AN2181" s="78">
        <f t="shared" si="694"/>
        <v>0</v>
      </c>
      <c r="AO2181" s="2">
        <f t="shared" si="695"/>
        <v>7</v>
      </c>
      <c r="AP2181" s="2" t="str">
        <f t="shared" si="696"/>
        <v>SUNDAY</v>
      </c>
      <c r="AQ2181" s="2" t="str">
        <f t="shared" si="697"/>
        <v>MSISUNDAY</v>
      </c>
      <c r="AR2181" s="71">
        <f t="shared" si="698"/>
        <v>500</v>
      </c>
      <c r="AS2181" s="71">
        <f>VLOOKUP(AJ2181,Invoicing!A:K,10,FALSE)</f>
        <v>25</v>
      </c>
      <c r="AT2181" s="71">
        <f t="shared" si="699"/>
        <v>525</v>
      </c>
    </row>
    <row r="2182" spans="1:47">
      <c r="A2182" s="37" t="s">
        <v>2346</v>
      </c>
      <c r="B2182" s="3" t="s">
        <v>38</v>
      </c>
      <c r="C2182" s="11">
        <v>45604.838888888888</v>
      </c>
      <c r="D2182" s="11">
        <v>45604.708333333336</v>
      </c>
      <c r="E2182" s="11" t="s">
        <v>44</v>
      </c>
      <c r="F2182" s="11" t="s">
        <v>40</v>
      </c>
      <c r="G2182" s="3" t="s">
        <v>2360</v>
      </c>
      <c r="H2182" s="3" t="s">
        <v>41</v>
      </c>
      <c r="I2182" s="11">
        <v>45606.125</v>
      </c>
      <c r="J2182" s="12">
        <v>45606.538194444445</v>
      </c>
      <c r="K2182" s="12">
        <v>45606.583333333336</v>
      </c>
      <c r="L2182" s="12">
        <v>45606.569444444445</v>
      </c>
      <c r="M2182" s="12" t="s">
        <v>115</v>
      </c>
      <c r="N2182" s="3" t="s">
        <v>42</v>
      </c>
      <c r="O2182" s="3">
        <v>0</v>
      </c>
      <c r="P2182" s="1">
        <f t="shared" si="680"/>
        <v>45</v>
      </c>
      <c r="Q2182" s="1">
        <f t="shared" si="681"/>
        <v>11</v>
      </c>
      <c r="R2182" s="72">
        <f t="shared" si="682"/>
        <v>45606.538194444445</v>
      </c>
      <c r="S2182" s="73">
        <f t="shared" si="683"/>
        <v>1.2861111111124046</v>
      </c>
      <c r="T2182" s="74">
        <f>Table2[[#This Row],[ETA A OFRECIMIENTO]]*24</f>
        <v>30.866666666697711</v>
      </c>
      <c r="U2182" s="1" t="str">
        <f t="shared" si="684"/>
        <v>YES</v>
      </c>
      <c r="V2182" s="73">
        <f t="shared" si="685"/>
        <v>0.45833333333575865</v>
      </c>
      <c r="W2182" s="74">
        <f>Table2[[#This Row],[DEL. AVAILABLE A SLOT]]*24</f>
        <v>11.000000000058208</v>
      </c>
      <c r="X2182" s="1" t="str">
        <f t="shared" si="686"/>
        <v>SI</v>
      </c>
      <c r="Y2182" s="73">
        <f t="shared" si="687"/>
        <v>1.7444444444481633</v>
      </c>
      <c r="Z2182" s="74">
        <f>Table2[[#This Row],[ETA A TIMESLOT]]*24</f>
        <v>41.866666666755918</v>
      </c>
      <c r="AA2182" s="73">
        <f t="shared" si="688"/>
        <v>0</v>
      </c>
      <c r="AB2182" s="73" t="str">
        <f t="shared" si="689"/>
        <v>SI</v>
      </c>
      <c r="AC2182" s="74">
        <f>Table2[[#This Row],[PUNTUALIDAD (H)]]*24</f>
        <v>0</v>
      </c>
      <c r="AD2182" s="73">
        <f t="shared" si="690"/>
        <v>1.7305555555576575</v>
      </c>
      <c r="AE2182" s="74">
        <f>Table2[[#This Row],[ATA TO UNLOADING]]*24</f>
        <v>41.53333333338378</v>
      </c>
      <c r="AF2182" s="74" t="str">
        <f>IF(Table2[[#This Row],[ATA TO UNLOADING 2]]&lt;=48,"YES","NO")</f>
        <v>YES</v>
      </c>
      <c r="AG2182" s="75">
        <f t="shared" si="691"/>
        <v>0.58333333333575865</v>
      </c>
      <c r="AH2182" s="2" t="s">
        <v>42</v>
      </c>
      <c r="AI2182" s="2" t="str">
        <f t="shared" si="692"/>
        <v>MSKU0216839</v>
      </c>
      <c r="AJ2182" s="76" t="str">
        <f t="shared" si="693"/>
        <v>MSI</v>
      </c>
      <c r="AK2182" s="77">
        <f>IF($M2182="TRUCK",VLOOKUP($AQ2182,Invoicing!$A$17:$B$49,MATCH($AK$1,Invoicing!$A$17:$B$17,0),FALSE),VLOOKUP($AQ2182,Invoicing!$N$17:$O$21,MATCH($AK$1,Invoicing!$N$17:$O$17,0),FALSE))</f>
        <v>500</v>
      </c>
      <c r="AL2182" s="78" t="e">
        <f>VLOOKUP($E2182,Invoicing!$A$1:$H$8,MATCH(TRACKER!$N2185,Invoicing!$A$1:$H$1,0),FALSE)</f>
        <v>#N/A</v>
      </c>
      <c r="AM2182" s="78">
        <f>VLOOKUP($E2182,Invoicing!$A$1:$H$8,MATCH(TRACKER!$O$1,Invoicing!$A$1:$H$1,0),FALSE)</f>
        <v>50</v>
      </c>
      <c r="AN2182" s="78">
        <f t="shared" si="694"/>
        <v>0</v>
      </c>
      <c r="AO2182" s="2">
        <f t="shared" si="695"/>
        <v>7</v>
      </c>
      <c r="AP2182" s="2" t="str">
        <f t="shared" si="696"/>
        <v>SUNDAY</v>
      </c>
      <c r="AQ2182" s="2" t="str">
        <f t="shared" si="697"/>
        <v>MSISUNDAY</v>
      </c>
      <c r="AR2182" s="71">
        <f t="shared" si="698"/>
        <v>500</v>
      </c>
      <c r="AS2182" s="71">
        <f>VLOOKUP(AJ2182,Invoicing!A:K,10,FALSE)</f>
        <v>25</v>
      </c>
      <c r="AT2182" s="71">
        <f t="shared" si="699"/>
        <v>525</v>
      </c>
    </row>
    <row r="2183" spans="1:47">
      <c r="A2183" s="37" t="s">
        <v>2346</v>
      </c>
      <c r="B2183" s="3" t="s">
        <v>38</v>
      </c>
      <c r="C2183" s="11">
        <v>45604.838888888888</v>
      </c>
      <c r="D2183" s="11">
        <v>45604.708333333336</v>
      </c>
      <c r="E2183" s="11" t="s">
        <v>43</v>
      </c>
      <c r="F2183" s="11" t="s">
        <v>40</v>
      </c>
      <c r="G2183" s="3" t="s">
        <v>2361</v>
      </c>
      <c r="H2183" s="3" t="s">
        <v>41</v>
      </c>
      <c r="I2183" s="11">
        <v>45606.125</v>
      </c>
      <c r="J2183" s="12">
        <v>45606.923611111109</v>
      </c>
      <c r="K2183" s="12">
        <v>45606.833333333336</v>
      </c>
      <c r="L2183" s="12">
        <v>45606.927083333336</v>
      </c>
      <c r="M2183" s="12" t="s">
        <v>115</v>
      </c>
      <c r="N2183" s="3" t="s">
        <v>42</v>
      </c>
      <c r="O2183" s="3">
        <v>0</v>
      </c>
      <c r="P2183" s="1">
        <f t="shared" si="680"/>
        <v>45</v>
      </c>
      <c r="Q2183" s="1">
        <f t="shared" si="681"/>
        <v>11</v>
      </c>
      <c r="R2183" s="72">
        <f t="shared" si="682"/>
        <v>45606.923611111109</v>
      </c>
      <c r="S2183" s="73">
        <f t="shared" si="683"/>
        <v>1.2861111111124046</v>
      </c>
      <c r="T2183" s="74">
        <f>Table2[[#This Row],[ETA A OFRECIMIENTO]]*24</f>
        <v>30.866666666697711</v>
      </c>
      <c r="U2183" s="1" t="str">
        <f t="shared" si="684"/>
        <v>YES</v>
      </c>
      <c r="V2183" s="73">
        <f t="shared" si="685"/>
        <v>0.70833333333575865</v>
      </c>
      <c r="W2183" s="74">
        <f>Table2[[#This Row],[DEL. AVAILABLE A SLOT]]*24</f>
        <v>17.000000000058208</v>
      </c>
      <c r="X2183" s="1" t="str">
        <f t="shared" si="686"/>
        <v>SI</v>
      </c>
      <c r="Y2183" s="73">
        <f t="shared" si="687"/>
        <v>1.9944444444481633</v>
      </c>
      <c r="Z2183" s="74">
        <f>Table2[[#This Row],[ETA A TIMESLOT]]*24</f>
        <v>47.866666666755918</v>
      </c>
      <c r="AA2183" s="73">
        <f t="shared" si="688"/>
        <v>9.0277777773735579E-2</v>
      </c>
      <c r="AB2183" s="73" t="str">
        <f t="shared" si="689"/>
        <v>NO</v>
      </c>
      <c r="AC2183" s="74">
        <f>Table2[[#This Row],[PUNTUALIDAD (H)]]*24</f>
        <v>2.1666666665696539</v>
      </c>
      <c r="AD2183" s="73">
        <f t="shared" si="690"/>
        <v>2.0881944444481633</v>
      </c>
      <c r="AE2183" s="74">
        <f>Table2[[#This Row],[ATA TO UNLOADING]]*24</f>
        <v>50.116666666755918</v>
      </c>
      <c r="AF2183" s="74" t="str">
        <f>IF(Table2[[#This Row],[ATA TO UNLOADING 2]]&lt;=48,"YES","NO")</f>
        <v>NO</v>
      </c>
      <c r="AG2183" s="75">
        <f t="shared" si="691"/>
        <v>0.83333333333575865</v>
      </c>
      <c r="AH2183" s="2" t="s">
        <v>24</v>
      </c>
      <c r="AI2183" s="2" t="str">
        <f t="shared" si="692"/>
        <v>MSKU1130004</v>
      </c>
      <c r="AJ2183" s="76" t="str">
        <f t="shared" si="693"/>
        <v>LOGIX</v>
      </c>
      <c r="AK2183" s="77">
        <f>IF($M2183="TRUCK",VLOOKUP($AQ2183,Invoicing!$A$17:$B$49,MATCH($AK$1,Invoicing!$A$17:$B$17,0),FALSE),VLOOKUP($AQ2183,Invoicing!$N$17:$O$21,MATCH($AK$1,Invoicing!$N$17:$O$17,0),FALSE))</f>
        <v>530</v>
      </c>
      <c r="AL2183" s="78" t="e">
        <f>VLOOKUP($E2183,Invoicing!$A$1:$H$8,MATCH(TRACKER!$N2186,Invoicing!$A$1:$H$1,0),FALSE)</f>
        <v>#N/A</v>
      </c>
      <c r="AM2183" s="78">
        <f>VLOOKUP($E2183,Invoicing!$A$1:$H$8,MATCH(TRACKER!$O$1,Invoicing!$A$1:$H$1,0),FALSE)</f>
        <v>50</v>
      </c>
      <c r="AN2183" s="78">
        <f t="shared" si="694"/>
        <v>0</v>
      </c>
      <c r="AO2183" s="2">
        <f t="shared" si="695"/>
        <v>7</v>
      </c>
      <c r="AP2183" s="2" t="str">
        <f t="shared" si="696"/>
        <v>NIGHT</v>
      </c>
      <c r="AQ2183" s="2" t="str">
        <f t="shared" si="697"/>
        <v>LOGIXNIGHT</v>
      </c>
      <c r="AR2183" s="71">
        <f t="shared" si="698"/>
        <v>530</v>
      </c>
      <c r="AS2183" s="71">
        <f>VLOOKUP(AJ2183,Invoicing!A:K,10,FALSE)</f>
        <v>25</v>
      </c>
      <c r="AT2183" s="71">
        <f t="shared" si="699"/>
        <v>555</v>
      </c>
    </row>
    <row r="2184" spans="1:47">
      <c r="A2184" s="37" t="s">
        <v>2346</v>
      </c>
      <c r="B2184" s="3" t="s">
        <v>38</v>
      </c>
      <c r="C2184" s="11">
        <v>45604.838888888888</v>
      </c>
      <c r="D2184" s="11">
        <v>45604.708333333336</v>
      </c>
      <c r="E2184" s="11" t="s">
        <v>44</v>
      </c>
      <c r="F2184" s="11" t="s">
        <v>40</v>
      </c>
      <c r="G2184" s="3" t="s">
        <v>2362</v>
      </c>
      <c r="H2184" s="3" t="s">
        <v>41</v>
      </c>
      <c r="I2184" s="11">
        <v>45606.125</v>
      </c>
      <c r="J2184" s="12">
        <v>45606.45416666667</v>
      </c>
      <c r="K2184" s="12">
        <v>45606.5</v>
      </c>
      <c r="L2184" s="12">
        <v>45606.506944444445</v>
      </c>
      <c r="M2184" s="12" t="s">
        <v>115</v>
      </c>
      <c r="N2184" s="3" t="s">
        <v>42</v>
      </c>
      <c r="O2184" s="3">
        <v>0</v>
      </c>
      <c r="P2184" s="1">
        <f t="shared" si="680"/>
        <v>45</v>
      </c>
      <c r="Q2184" s="1">
        <f t="shared" si="681"/>
        <v>11</v>
      </c>
      <c r="R2184" s="72">
        <f t="shared" si="682"/>
        <v>45606.45416666667</v>
      </c>
      <c r="S2184" s="73">
        <f t="shared" si="683"/>
        <v>1.2861111111124046</v>
      </c>
      <c r="T2184" s="74">
        <f>Table2[[#This Row],[ETA A OFRECIMIENTO]]*24</f>
        <v>30.866666666697711</v>
      </c>
      <c r="U2184" s="1" t="str">
        <f t="shared" si="684"/>
        <v>YES</v>
      </c>
      <c r="V2184" s="73">
        <f t="shared" si="685"/>
        <v>0.375</v>
      </c>
      <c r="W2184" s="74">
        <f>Table2[[#This Row],[DEL. AVAILABLE A SLOT]]*24</f>
        <v>9</v>
      </c>
      <c r="X2184" s="1" t="str">
        <f t="shared" si="686"/>
        <v>SI</v>
      </c>
      <c r="Y2184" s="73">
        <f t="shared" si="687"/>
        <v>1.6611111111124046</v>
      </c>
      <c r="Z2184" s="74">
        <f>Table2[[#This Row],[ETA A TIMESLOT]]*24</f>
        <v>39.866666666697711</v>
      </c>
      <c r="AA2184" s="73">
        <f t="shared" si="688"/>
        <v>0</v>
      </c>
      <c r="AB2184" s="73" t="str">
        <f t="shared" si="689"/>
        <v>SI</v>
      </c>
      <c r="AC2184" s="74">
        <f>Table2[[#This Row],[PUNTUALIDAD (H)]]*24</f>
        <v>0</v>
      </c>
      <c r="AD2184" s="73">
        <f t="shared" si="690"/>
        <v>1.6680555555576575</v>
      </c>
      <c r="AE2184" s="74">
        <f>Table2[[#This Row],[ATA TO UNLOADING]]*24</f>
        <v>40.03333333338378</v>
      </c>
      <c r="AF2184" s="74" t="str">
        <f>IF(Table2[[#This Row],[ATA TO UNLOADING 2]]&lt;=48,"YES","NO")</f>
        <v>YES</v>
      </c>
      <c r="AG2184" s="75">
        <f t="shared" si="691"/>
        <v>0.5</v>
      </c>
      <c r="AH2184" s="2" t="s">
        <v>42</v>
      </c>
      <c r="AI2184" s="2" t="str">
        <f t="shared" si="692"/>
        <v>MSKU1157685</v>
      </c>
      <c r="AJ2184" s="76" t="str">
        <f t="shared" si="693"/>
        <v>MSI</v>
      </c>
      <c r="AK2184" s="77">
        <f>IF($M2184="TRUCK",VLOOKUP($AQ2184,Invoicing!$A$17:$B$49,MATCH($AK$1,Invoicing!$A$17:$B$17,0),FALSE),VLOOKUP($AQ2184,Invoicing!$N$17:$O$21,MATCH($AK$1,Invoicing!$N$17:$O$17,0),FALSE))</f>
        <v>500</v>
      </c>
      <c r="AL2184" s="78" t="e">
        <f>VLOOKUP($E2184,Invoicing!$A$1:$H$8,MATCH(TRACKER!$N2187,Invoicing!$A$1:$H$1,0),FALSE)</f>
        <v>#N/A</v>
      </c>
      <c r="AM2184" s="78">
        <f>VLOOKUP($E2184,Invoicing!$A$1:$H$8,MATCH(TRACKER!$O$1,Invoicing!$A$1:$H$1,0),FALSE)</f>
        <v>50</v>
      </c>
      <c r="AN2184" s="78">
        <f t="shared" si="694"/>
        <v>0</v>
      </c>
      <c r="AO2184" s="2">
        <f t="shared" si="695"/>
        <v>7</v>
      </c>
      <c r="AP2184" s="2" t="str">
        <f t="shared" si="696"/>
        <v>SUNDAY</v>
      </c>
      <c r="AQ2184" s="2" t="str">
        <f t="shared" si="697"/>
        <v>MSISUNDAY</v>
      </c>
      <c r="AR2184" s="71">
        <f t="shared" si="698"/>
        <v>500</v>
      </c>
      <c r="AS2184" s="71">
        <f>VLOOKUP(AJ2184,Invoicing!A:K,10,FALSE)</f>
        <v>25</v>
      </c>
      <c r="AT2184" s="71">
        <f t="shared" si="699"/>
        <v>525</v>
      </c>
    </row>
    <row r="2185" spans="1:47">
      <c r="A2185" s="37" t="s">
        <v>2346</v>
      </c>
      <c r="B2185" s="3" t="s">
        <v>38</v>
      </c>
      <c r="C2185" s="11">
        <v>45604.838888888888</v>
      </c>
      <c r="D2185" s="11">
        <v>45604.708333333336</v>
      </c>
      <c r="E2185" s="11" t="s">
        <v>44</v>
      </c>
      <c r="F2185" s="11" t="s">
        <v>40</v>
      </c>
      <c r="G2185" s="3" t="s">
        <v>2363</v>
      </c>
      <c r="H2185" s="3" t="s">
        <v>2821</v>
      </c>
      <c r="I2185" s="12">
        <v>45605.916666666664</v>
      </c>
      <c r="J2185" s="12">
        <v>45605.920138888891</v>
      </c>
      <c r="K2185" s="12">
        <v>45605.916666666664</v>
      </c>
      <c r="L2185" s="12">
        <v>45605.920138888891</v>
      </c>
      <c r="M2185" s="12" t="s">
        <v>115</v>
      </c>
      <c r="N2185" s="3" t="s">
        <v>42</v>
      </c>
      <c r="O2185" s="3">
        <v>0</v>
      </c>
      <c r="P2185" s="1">
        <f t="shared" si="680"/>
        <v>45</v>
      </c>
      <c r="Q2185" s="1">
        <f t="shared" si="681"/>
        <v>11</v>
      </c>
      <c r="R2185" s="72">
        <f t="shared" si="682"/>
        <v>45605.920138888891</v>
      </c>
      <c r="S2185" s="73">
        <f t="shared" si="683"/>
        <v>1.077777777776646</v>
      </c>
      <c r="T2185" s="74">
        <f>Table2[[#This Row],[ETA A OFRECIMIENTO]]*24</f>
        <v>25.866666666639503</v>
      </c>
      <c r="U2185" s="1" t="str">
        <f t="shared" si="684"/>
        <v>YES</v>
      </c>
      <c r="V2185" s="73">
        <f t="shared" si="685"/>
        <v>0</v>
      </c>
      <c r="W2185" s="74">
        <f>Table2[[#This Row],[DEL. AVAILABLE A SLOT]]*24</f>
        <v>0</v>
      </c>
      <c r="X2185" s="1" t="str">
        <f t="shared" si="686"/>
        <v>SI</v>
      </c>
      <c r="Y2185" s="73">
        <f t="shared" si="687"/>
        <v>1.077777777776646</v>
      </c>
      <c r="Z2185" s="74">
        <f>Table2[[#This Row],[ETA A TIMESLOT]]*24</f>
        <v>25.866666666639503</v>
      </c>
      <c r="AA2185" s="73">
        <f t="shared" si="688"/>
        <v>3.4722222262644209E-3</v>
      </c>
      <c r="AB2185" s="73" t="str">
        <f t="shared" si="689"/>
        <v>SI</v>
      </c>
      <c r="AC2185" s="74">
        <f>Table2[[#This Row],[PUNTUALIDAD (H)]]*24</f>
        <v>8.3333333430346102E-2</v>
      </c>
      <c r="AD2185" s="73">
        <f t="shared" si="690"/>
        <v>1.0812500000029104</v>
      </c>
      <c r="AE2185" s="74">
        <f>Table2[[#This Row],[ATA TO UNLOADING]]*24</f>
        <v>25.950000000069849</v>
      </c>
      <c r="AF2185" s="74" t="str">
        <f>IF(Table2[[#This Row],[ATA TO UNLOADING 2]]&lt;=48,"YES","NO")</f>
        <v>YES</v>
      </c>
      <c r="AG2185" s="75">
        <f t="shared" si="691"/>
        <v>0.91666666666424135</v>
      </c>
      <c r="AH2185" s="2" t="s">
        <v>24</v>
      </c>
      <c r="AI2185" s="2" t="str">
        <f t="shared" si="692"/>
        <v>MSKU1349008</v>
      </c>
      <c r="AJ2185" s="76" t="str">
        <f t="shared" si="693"/>
        <v>MSI</v>
      </c>
      <c r="AK2185" s="77">
        <f>IF($M2185="TRUCK",VLOOKUP($AQ2185,Invoicing!$A$17:$B$49,MATCH($AK$1,Invoicing!$A$17:$B$17,0),FALSE),VLOOKUP($AQ2185,Invoicing!$N$17:$O$21,MATCH($AK$1,Invoicing!$N$17:$O$17,0),FALSE))</f>
        <v>530</v>
      </c>
      <c r="AL2185" s="78" t="e">
        <f>VLOOKUP($E2185,Invoicing!$A$1:$H$8,MATCH(TRACKER!$N2188,Invoicing!$A$1:$H$1,0),FALSE)</f>
        <v>#N/A</v>
      </c>
      <c r="AM2185" s="78">
        <f>VLOOKUP($E2185,Invoicing!$A$1:$H$8,MATCH(TRACKER!$O$1,Invoicing!$A$1:$H$1,0),FALSE)</f>
        <v>50</v>
      </c>
      <c r="AN2185" s="78">
        <f t="shared" si="694"/>
        <v>0</v>
      </c>
      <c r="AO2185" s="2">
        <f t="shared" si="695"/>
        <v>6</v>
      </c>
      <c r="AP2185" s="2" t="str">
        <f t="shared" si="696"/>
        <v>NIGHT</v>
      </c>
      <c r="AQ2185" s="2" t="str">
        <f t="shared" si="697"/>
        <v>MSINIGHT</v>
      </c>
      <c r="AR2185" s="71">
        <f t="shared" si="698"/>
        <v>530</v>
      </c>
      <c r="AS2185" s="71">
        <f>VLOOKUP(AJ2185,Invoicing!A:K,10,FALSE)</f>
        <v>25</v>
      </c>
      <c r="AT2185" s="71">
        <f t="shared" si="699"/>
        <v>655</v>
      </c>
      <c r="AU2185" s="55">
        <v>100</v>
      </c>
    </row>
    <row r="2186" spans="1:47">
      <c r="A2186" s="37" t="s">
        <v>2346</v>
      </c>
      <c r="B2186" s="3" t="s">
        <v>38</v>
      </c>
      <c r="C2186" s="11">
        <v>45604.838888888888</v>
      </c>
      <c r="D2186" s="11">
        <v>45604.708333333336</v>
      </c>
      <c r="E2186" s="11" t="s">
        <v>44</v>
      </c>
      <c r="F2186" s="11" t="s">
        <v>40</v>
      </c>
      <c r="G2186" s="3" t="s">
        <v>2364</v>
      </c>
      <c r="H2186" s="3" t="s">
        <v>41</v>
      </c>
      <c r="I2186" s="11">
        <v>45606.125</v>
      </c>
      <c r="J2186" s="12">
        <v>45606.810416666667</v>
      </c>
      <c r="K2186" s="12">
        <v>45606.833333333336</v>
      </c>
      <c r="L2186" s="12">
        <v>45606.833333333336</v>
      </c>
      <c r="M2186" s="12" t="s">
        <v>115</v>
      </c>
      <c r="N2186" s="3" t="s">
        <v>42</v>
      </c>
      <c r="O2186" s="3">
        <v>0</v>
      </c>
      <c r="P2186" s="1">
        <f t="shared" si="680"/>
        <v>45</v>
      </c>
      <c r="Q2186" s="1">
        <f t="shared" si="681"/>
        <v>11</v>
      </c>
      <c r="R2186" s="72">
        <f t="shared" si="682"/>
        <v>45606.810416666667</v>
      </c>
      <c r="S2186" s="73">
        <f t="shared" si="683"/>
        <v>1.2861111111124046</v>
      </c>
      <c r="T2186" s="74">
        <f>Table2[[#This Row],[ETA A OFRECIMIENTO]]*24</f>
        <v>30.866666666697711</v>
      </c>
      <c r="U2186" s="1" t="str">
        <f t="shared" si="684"/>
        <v>YES</v>
      </c>
      <c r="V2186" s="73">
        <f t="shared" si="685"/>
        <v>0.70833333333575865</v>
      </c>
      <c r="W2186" s="74">
        <f>Table2[[#This Row],[DEL. AVAILABLE A SLOT]]*24</f>
        <v>17.000000000058208</v>
      </c>
      <c r="X2186" s="1" t="str">
        <f t="shared" si="686"/>
        <v>SI</v>
      </c>
      <c r="Y2186" s="73">
        <f t="shared" si="687"/>
        <v>1.9944444444481633</v>
      </c>
      <c r="Z2186" s="74">
        <f>Table2[[#This Row],[ETA A TIMESLOT]]*24</f>
        <v>47.866666666755918</v>
      </c>
      <c r="AA2186" s="73">
        <f t="shared" si="688"/>
        <v>0</v>
      </c>
      <c r="AB2186" s="73" t="str">
        <f t="shared" si="689"/>
        <v>SI</v>
      </c>
      <c r="AC2186" s="74">
        <f>Table2[[#This Row],[PUNTUALIDAD (H)]]*24</f>
        <v>0</v>
      </c>
      <c r="AD2186" s="73">
        <f t="shared" si="690"/>
        <v>1.9944444444481633</v>
      </c>
      <c r="AE2186" s="74">
        <f>Table2[[#This Row],[ATA TO UNLOADING]]*24</f>
        <v>47.866666666755918</v>
      </c>
      <c r="AF2186" s="74" t="str">
        <f>IF(Table2[[#This Row],[ATA TO UNLOADING 2]]&lt;=48,"YES","NO")</f>
        <v>YES</v>
      </c>
      <c r="AG2186" s="75">
        <f t="shared" si="691"/>
        <v>0.83333333333575865</v>
      </c>
      <c r="AH2186" s="2" t="s">
        <v>24</v>
      </c>
      <c r="AI2186" s="2" t="str">
        <f t="shared" si="692"/>
        <v>MSKU1697770</v>
      </c>
      <c r="AJ2186" s="76" t="str">
        <f t="shared" si="693"/>
        <v>MSI</v>
      </c>
      <c r="AK2186" s="77">
        <f>IF($M2186="TRUCK",VLOOKUP($AQ2186,Invoicing!$A$17:$B$49,MATCH($AK$1,Invoicing!$A$17:$B$17,0),FALSE),VLOOKUP($AQ2186,Invoicing!$N$17:$O$21,MATCH($AK$1,Invoicing!$N$17:$O$17,0),FALSE))</f>
        <v>530</v>
      </c>
      <c r="AL2186" s="78" t="e">
        <f>VLOOKUP($E2186,Invoicing!$A$1:$H$8,MATCH(TRACKER!$N2189,Invoicing!$A$1:$H$1,0),FALSE)</f>
        <v>#N/A</v>
      </c>
      <c r="AM2186" s="78">
        <f>VLOOKUP($E2186,Invoicing!$A$1:$H$8,MATCH(TRACKER!$O$1,Invoicing!$A$1:$H$1,0),FALSE)</f>
        <v>50</v>
      </c>
      <c r="AN2186" s="78">
        <f t="shared" si="694"/>
        <v>0</v>
      </c>
      <c r="AO2186" s="2">
        <f t="shared" si="695"/>
        <v>7</v>
      </c>
      <c r="AP2186" s="2" t="str">
        <f t="shared" si="696"/>
        <v>NIGHT</v>
      </c>
      <c r="AQ2186" s="2" t="str">
        <f t="shared" si="697"/>
        <v>MSINIGHT</v>
      </c>
      <c r="AR2186" s="71">
        <f t="shared" si="698"/>
        <v>530</v>
      </c>
      <c r="AS2186" s="71">
        <f>VLOOKUP(AJ2186,Invoicing!A:K,10,FALSE)</f>
        <v>25</v>
      </c>
      <c r="AT2186" s="71">
        <f t="shared" si="699"/>
        <v>555</v>
      </c>
    </row>
    <row r="2187" spans="1:47">
      <c r="A2187" s="37" t="s">
        <v>2346</v>
      </c>
      <c r="B2187" s="3" t="s">
        <v>38</v>
      </c>
      <c r="C2187" s="11">
        <v>45604.838888888888</v>
      </c>
      <c r="D2187" s="11">
        <v>45604.708333333336</v>
      </c>
      <c r="E2187" s="11" t="s">
        <v>45</v>
      </c>
      <c r="F2187" s="11" t="s">
        <v>40</v>
      </c>
      <c r="G2187" s="3" t="s">
        <v>2365</v>
      </c>
      <c r="H2187" s="3" t="s">
        <v>41</v>
      </c>
      <c r="I2187" s="11">
        <v>45606.125</v>
      </c>
      <c r="J2187" s="12">
        <v>45606.954861111109</v>
      </c>
      <c r="K2187" s="12">
        <v>45607.166666666664</v>
      </c>
      <c r="L2187" s="12">
        <v>45606.958333333336</v>
      </c>
      <c r="M2187" s="12" t="s">
        <v>115</v>
      </c>
      <c r="N2187" s="3" t="s">
        <v>42</v>
      </c>
      <c r="O2187" s="3">
        <v>0</v>
      </c>
      <c r="P2187" s="1">
        <f t="shared" si="680"/>
        <v>45</v>
      </c>
      <c r="Q2187" s="1">
        <f t="shared" si="681"/>
        <v>11</v>
      </c>
      <c r="R2187" s="72">
        <f t="shared" si="682"/>
        <v>45606.954861111109</v>
      </c>
      <c r="S2187" s="73">
        <f t="shared" si="683"/>
        <v>1.2861111111124046</v>
      </c>
      <c r="T2187" s="74">
        <f>Table2[[#This Row],[ETA A OFRECIMIENTO]]*24</f>
        <v>30.866666666697711</v>
      </c>
      <c r="U2187" s="1" t="str">
        <f t="shared" si="684"/>
        <v>YES</v>
      </c>
      <c r="V2187" s="73">
        <f t="shared" si="685"/>
        <v>1.0416666666642413</v>
      </c>
      <c r="W2187" s="74">
        <f>Table2[[#This Row],[DEL. AVAILABLE A SLOT]]*24</f>
        <v>24.999999999941792</v>
      </c>
      <c r="X2187" s="1" t="str">
        <f t="shared" si="686"/>
        <v>NO</v>
      </c>
      <c r="Y2187" s="73">
        <f t="shared" si="687"/>
        <v>2.327777777776646</v>
      </c>
      <c r="Z2187" s="74">
        <f>Table2[[#This Row],[ETA A TIMESLOT]]*24</f>
        <v>55.866666666639503</v>
      </c>
      <c r="AA2187" s="73">
        <f t="shared" si="688"/>
        <v>0</v>
      </c>
      <c r="AB2187" s="73" t="str">
        <f t="shared" si="689"/>
        <v>SI</v>
      </c>
      <c r="AC2187" s="74">
        <f>Table2[[#This Row],[PUNTUALIDAD (H)]]*24</f>
        <v>0</v>
      </c>
      <c r="AD2187" s="73">
        <f t="shared" si="690"/>
        <v>2.1194444444481633</v>
      </c>
      <c r="AE2187" s="74">
        <f>Table2[[#This Row],[ATA TO UNLOADING]]*24</f>
        <v>50.866666666755918</v>
      </c>
      <c r="AF2187" s="74" t="str">
        <f>IF(Table2[[#This Row],[ATA TO UNLOADING 2]]&lt;=48,"YES","NO")</f>
        <v>NO</v>
      </c>
      <c r="AG2187" s="75">
        <f t="shared" si="691"/>
        <v>0.16666666666424135</v>
      </c>
      <c r="AH2187" s="2" t="s">
        <v>24</v>
      </c>
      <c r="AI2187" s="2" t="str">
        <f t="shared" si="692"/>
        <v>SUDU6714560</v>
      </c>
      <c r="AJ2187" s="76" t="str">
        <f t="shared" si="693"/>
        <v>OM TRANSPORT</v>
      </c>
      <c r="AK2187" s="77">
        <f>IF($M2187="TRUCK",VLOOKUP($AQ2187,Invoicing!$A$17:$B$49,MATCH($AK$1,Invoicing!$A$17:$B$17,0),FALSE),VLOOKUP($AQ2187,Invoicing!$N$17:$O$21,MATCH($AK$1,Invoicing!$N$17:$O$17,0),FALSE))</f>
        <v>475</v>
      </c>
      <c r="AL2187" s="78" t="e">
        <f>VLOOKUP($E2187,Invoicing!$A$1:$H$8,MATCH(TRACKER!$N2190,Invoicing!$A$1:$H$1,0),FALSE)</f>
        <v>#N/A</v>
      </c>
      <c r="AM2187" s="78">
        <f>VLOOKUP($E2187,Invoicing!$A$1:$H$8,MATCH(TRACKER!$O$1,Invoicing!$A$1:$H$1,0),FALSE)</f>
        <v>50</v>
      </c>
      <c r="AN2187" s="78">
        <f t="shared" si="694"/>
        <v>0</v>
      </c>
      <c r="AO2187" s="2">
        <f t="shared" si="695"/>
        <v>1</v>
      </c>
      <c r="AP2187" s="2" t="str">
        <f t="shared" si="696"/>
        <v>NIGHT</v>
      </c>
      <c r="AQ2187" s="2" t="str">
        <f t="shared" si="697"/>
        <v>OM TRANSPORTNIGHT</v>
      </c>
      <c r="AR2187" s="71">
        <f t="shared" si="698"/>
        <v>475</v>
      </c>
      <c r="AS2187" s="71">
        <f>VLOOKUP(AJ2187,Invoicing!A:K,10,FALSE)</f>
        <v>25</v>
      </c>
      <c r="AT2187" s="71">
        <f t="shared" si="699"/>
        <v>550</v>
      </c>
      <c r="AU2187" s="55">
        <v>50</v>
      </c>
    </row>
    <row r="2188" spans="1:47">
      <c r="A2188" s="37" t="s">
        <v>2346</v>
      </c>
      <c r="B2188" s="3" t="s">
        <v>38</v>
      </c>
      <c r="C2188" s="11">
        <v>45604.838888888888</v>
      </c>
      <c r="D2188" s="11">
        <v>45604.708333333336</v>
      </c>
      <c r="E2188" s="11" t="s">
        <v>44</v>
      </c>
      <c r="F2188" s="11" t="s">
        <v>40</v>
      </c>
      <c r="G2188" s="3" t="s">
        <v>2366</v>
      </c>
      <c r="H2188" s="3" t="s">
        <v>41</v>
      </c>
      <c r="I2188" s="11">
        <v>45606.125</v>
      </c>
      <c r="J2188" s="12">
        <v>45606.331250000003</v>
      </c>
      <c r="K2188" s="12">
        <v>45606.333333333336</v>
      </c>
      <c r="L2188" s="12">
        <v>45606.340277777781</v>
      </c>
      <c r="M2188" s="12" t="s">
        <v>115</v>
      </c>
      <c r="N2188" s="3" t="s">
        <v>42</v>
      </c>
      <c r="O2188" s="3">
        <v>0</v>
      </c>
      <c r="P2188" s="1">
        <f t="shared" si="680"/>
        <v>45</v>
      </c>
      <c r="Q2188" s="1">
        <f t="shared" si="681"/>
        <v>11</v>
      </c>
      <c r="R2188" s="72">
        <f t="shared" si="682"/>
        <v>45606.331250000003</v>
      </c>
      <c r="S2188" s="73">
        <f t="shared" si="683"/>
        <v>1.2861111111124046</v>
      </c>
      <c r="T2188" s="74">
        <f>Table2[[#This Row],[ETA A OFRECIMIENTO]]*24</f>
        <v>30.866666666697711</v>
      </c>
      <c r="U2188" s="1" t="str">
        <f t="shared" si="684"/>
        <v>YES</v>
      </c>
      <c r="V2188" s="73">
        <f t="shared" si="685"/>
        <v>0.20833333333575865</v>
      </c>
      <c r="W2188" s="74">
        <f>Table2[[#This Row],[DEL. AVAILABLE A SLOT]]*24</f>
        <v>5.0000000000582077</v>
      </c>
      <c r="X2188" s="1" t="str">
        <f t="shared" si="686"/>
        <v>SI</v>
      </c>
      <c r="Y2188" s="73">
        <f t="shared" si="687"/>
        <v>1.4944444444481633</v>
      </c>
      <c r="Z2188" s="74">
        <f>Table2[[#This Row],[ETA A TIMESLOT]]*24</f>
        <v>35.866666666755918</v>
      </c>
      <c r="AA2188" s="73">
        <f t="shared" si="688"/>
        <v>0</v>
      </c>
      <c r="AB2188" s="73" t="str">
        <f t="shared" si="689"/>
        <v>SI</v>
      </c>
      <c r="AC2188" s="74">
        <f>Table2[[#This Row],[PUNTUALIDAD (H)]]*24</f>
        <v>0</v>
      </c>
      <c r="AD2188" s="73">
        <f t="shared" si="690"/>
        <v>1.5013888888934162</v>
      </c>
      <c r="AE2188" s="74">
        <f>Table2[[#This Row],[ATA TO UNLOADING]]*24</f>
        <v>36.033333333441988</v>
      </c>
      <c r="AF2188" s="74" t="str">
        <f>IF(Table2[[#This Row],[ATA TO UNLOADING 2]]&lt;=48,"YES","NO")</f>
        <v>YES</v>
      </c>
      <c r="AG2188" s="75">
        <f t="shared" si="691"/>
        <v>0.33333333333575865</v>
      </c>
      <c r="AH2188" s="2" t="s">
        <v>42</v>
      </c>
      <c r="AI2188" s="2" t="str">
        <f t="shared" si="692"/>
        <v>TCKU6617109</v>
      </c>
      <c r="AJ2188" s="76" t="str">
        <f t="shared" si="693"/>
        <v>MSI</v>
      </c>
      <c r="AK2188" s="77">
        <f>IF($M2188="TRUCK",VLOOKUP($AQ2188,Invoicing!$A$17:$B$49,MATCH($AK$1,Invoicing!$A$17:$B$17,0),FALSE),VLOOKUP($AQ2188,Invoicing!$N$17:$O$21,MATCH($AK$1,Invoicing!$N$17:$O$17,0),FALSE))</f>
        <v>500</v>
      </c>
      <c r="AL2188" s="78" t="e">
        <f>VLOOKUP($E2188,Invoicing!$A$1:$H$8,MATCH(TRACKER!$N2191,Invoicing!$A$1:$H$1,0),FALSE)</f>
        <v>#N/A</v>
      </c>
      <c r="AM2188" s="78">
        <f>VLOOKUP($E2188,Invoicing!$A$1:$H$8,MATCH(TRACKER!$O$1,Invoicing!$A$1:$H$1,0),FALSE)</f>
        <v>50</v>
      </c>
      <c r="AN2188" s="78">
        <f t="shared" si="694"/>
        <v>0</v>
      </c>
      <c r="AO2188" s="2">
        <f t="shared" si="695"/>
        <v>7</v>
      </c>
      <c r="AP2188" s="2" t="str">
        <f t="shared" si="696"/>
        <v>SUNDAY</v>
      </c>
      <c r="AQ2188" s="2" t="str">
        <f t="shared" si="697"/>
        <v>MSISUNDAY</v>
      </c>
      <c r="AR2188" s="71">
        <f t="shared" si="698"/>
        <v>500</v>
      </c>
      <c r="AS2188" s="71">
        <f>VLOOKUP(AJ2188,Invoicing!A:K,10,FALSE)</f>
        <v>25</v>
      </c>
      <c r="AT2188" s="71">
        <f t="shared" si="699"/>
        <v>525</v>
      </c>
    </row>
    <row r="2189" spans="1:47">
      <c r="A2189" s="37" t="s">
        <v>2346</v>
      </c>
      <c r="B2189" s="3" t="s">
        <v>38</v>
      </c>
      <c r="C2189" s="11">
        <v>45604.838888888888</v>
      </c>
      <c r="D2189" s="11">
        <v>45604.708333333336</v>
      </c>
      <c r="E2189" s="11" t="s">
        <v>44</v>
      </c>
      <c r="F2189" s="11" t="s">
        <v>40</v>
      </c>
      <c r="G2189" s="3" t="s">
        <v>2367</v>
      </c>
      <c r="H2189" s="3" t="s">
        <v>2821</v>
      </c>
      <c r="I2189" s="11">
        <v>45606.125</v>
      </c>
      <c r="J2189" s="12">
        <v>45605.823611111111</v>
      </c>
      <c r="K2189" s="12">
        <v>45606.166666666664</v>
      </c>
      <c r="L2189" s="12">
        <v>45605.833333333336</v>
      </c>
      <c r="M2189" s="12" t="s">
        <v>115</v>
      </c>
      <c r="N2189" s="3" t="s">
        <v>42</v>
      </c>
      <c r="O2189" s="3">
        <v>0</v>
      </c>
      <c r="P2189" s="1">
        <f t="shared" si="680"/>
        <v>45</v>
      </c>
      <c r="Q2189" s="1">
        <f t="shared" si="681"/>
        <v>11</v>
      </c>
      <c r="R2189" s="72">
        <f t="shared" si="682"/>
        <v>45605.823611111111</v>
      </c>
      <c r="S2189" s="73">
        <f t="shared" si="683"/>
        <v>1.2861111111124046</v>
      </c>
      <c r="T2189" s="74">
        <f>Table2[[#This Row],[ETA A OFRECIMIENTO]]*24</f>
        <v>30.866666666697711</v>
      </c>
      <c r="U2189" s="1" t="str">
        <f t="shared" si="684"/>
        <v>YES</v>
      </c>
      <c r="V2189" s="73">
        <f t="shared" si="685"/>
        <v>4.1666666664241347E-2</v>
      </c>
      <c r="W2189" s="74">
        <f>Table2[[#This Row],[DEL. AVAILABLE A SLOT]]*24</f>
        <v>0.99999999994179234</v>
      </c>
      <c r="X2189" s="1" t="str">
        <f t="shared" si="686"/>
        <v>SI</v>
      </c>
      <c r="Y2189" s="73">
        <f t="shared" si="687"/>
        <v>1.327777777776646</v>
      </c>
      <c r="Z2189" s="74">
        <f>Table2[[#This Row],[ETA A TIMESLOT]]*24</f>
        <v>31.866666666639503</v>
      </c>
      <c r="AA2189" s="73">
        <f t="shared" si="688"/>
        <v>0</v>
      </c>
      <c r="AB2189" s="73" t="str">
        <f t="shared" si="689"/>
        <v>SI</v>
      </c>
      <c r="AC2189" s="74">
        <f>Table2[[#This Row],[PUNTUALIDAD (H)]]*24</f>
        <v>0</v>
      </c>
      <c r="AD2189" s="73">
        <f t="shared" si="690"/>
        <v>0.99444444444816327</v>
      </c>
      <c r="AE2189" s="74">
        <f>Table2[[#This Row],[ATA TO UNLOADING]]*24</f>
        <v>23.866666666755918</v>
      </c>
      <c r="AF2189" s="74" t="str">
        <f>IF(Table2[[#This Row],[ATA TO UNLOADING 2]]&lt;=48,"YES","NO")</f>
        <v>YES</v>
      </c>
      <c r="AG2189" s="75">
        <f t="shared" si="691"/>
        <v>0.16666666666424135</v>
      </c>
      <c r="AH2189" s="2" t="s">
        <v>24</v>
      </c>
      <c r="AI2189" s="2" t="str">
        <f t="shared" si="692"/>
        <v>TCKU6775188</v>
      </c>
      <c r="AJ2189" s="76" t="str">
        <f t="shared" si="693"/>
        <v>MSI</v>
      </c>
      <c r="AK2189" s="77">
        <f>IF($M2189="TRUCK",VLOOKUP($AQ2189,Invoicing!$A$17:$B$49,MATCH($AK$1,Invoicing!$A$17:$B$17,0),FALSE),VLOOKUP($AQ2189,Invoicing!$N$17:$O$21,MATCH($AK$1,Invoicing!$N$17:$O$17,0),FALSE))</f>
        <v>530</v>
      </c>
      <c r="AL2189" s="78" t="e">
        <f>VLOOKUP($E2189,Invoicing!$A$1:$H$8,MATCH(TRACKER!$N2192,Invoicing!$A$1:$H$1,0),FALSE)</f>
        <v>#N/A</v>
      </c>
      <c r="AM2189" s="78">
        <f>VLOOKUP($E2189,Invoicing!$A$1:$H$8,MATCH(TRACKER!$O$1,Invoicing!$A$1:$H$1,0),FALSE)</f>
        <v>50</v>
      </c>
      <c r="AN2189" s="78">
        <f t="shared" si="694"/>
        <v>0</v>
      </c>
      <c r="AO2189" s="2">
        <f t="shared" si="695"/>
        <v>7</v>
      </c>
      <c r="AP2189" s="2" t="str">
        <f t="shared" si="696"/>
        <v>NIGHT</v>
      </c>
      <c r="AQ2189" s="2" t="str">
        <f t="shared" si="697"/>
        <v>MSINIGHT</v>
      </c>
      <c r="AR2189" s="71">
        <f t="shared" si="698"/>
        <v>530</v>
      </c>
      <c r="AS2189" s="71">
        <f>VLOOKUP(AJ2189,Invoicing!A:K,10,FALSE)</f>
        <v>25</v>
      </c>
      <c r="AT2189" s="71">
        <f t="shared" si="699"/>
        <v>555</v>
      </c>
    </row>
    <row r="2190" spans="1:47">
      <c r="A2190" s="37" t="s">
        <v>2346</v>
      </c>
      <c r="B2190" s="3" t="s">
        <v>38</v>
      </c>
      <c r="C2190" s="11">
        <v>45604.838888888888</v>
      </c>
      <c r="D2190" s="11">
        <v>45604.708333333336</v>
      </c>
      <c r="E2190" s="11" t="s">
        <v>43</v>
      </c>
      <c r="F2190" s="11" t="s">
        <v>40</v>
      </c>
      <c r="G2190" s="3" t="s">
        <v>2368</v>
      </c>
      <c r="H2190" s="3" t="s">
        <v>41</v>
      </c>
      <c r="I2190" s="11">
        <v>45606.125</v>
      </c>
      <c r="J2190" s="12">
        <v>45606.331250000003</v>
      </c>
      <c r="K2190" s="12">
        <v>45606.333333333336</v>
      </c>
      <c r="L2190" s="12">
        <v>45606.347222222219</v>
      </c>
      <c r="M2190" s="12" t="s">
        <v>115</v>
      </c>
      <c r="N2190" s="3" t="s">
        <v>42</v>
      </c>
      <c r="O2190" s="3">
        <v>0</v>
      </c>
      <c r="P2190" s="1">
        <f t="shared" si="680"/>
        <v>45</v>
      </c>
      <c r="Q2190" s="1">
        <f t="shared" si="681"/>
        <v>11</v>
      </c>
      <c r="R2190" s="72">
        <f t="shared" si="682"/>
        <v>45606.331250000003</v>
      </c>
      <c r="S2190" s="73">
        <f t="shared" si="683"/>
        <v>1.2861111111124046</v>
      </c>
      <c r="T2190" s="74">
        <f>Table2[[#This Row],[ETA A OFRECIMIENTO]]*24</f>
        <v>30.866666666697711</v>
      </c>
      <c r="U2190" s="1" t="str">
        <f t="shared" si="684"/>
        <v>YES</v>
      </c>
      <c r="V2190" s="73">
        <f t="shared" si="685"/>
        <v>0.20833333333575865</v>
      </c>
      <c r="W2190" s="74">
        <f>Table2[[#This Row],[DEL. AVAILABLE A SLOT]]*24</f>
        <v>5.0000000000582077</v>
      </c>
      <c r="X2190" s="1" t="str">
        <f t="shared" si="686"/>
        <v>SI</v>
      </c>
      <c r="Y2190" s="73">
        <f t="shared" si="687"/>
        <v>1.4944444444481633</v>
      </c>
      <c r="Z2190" s="74">
        <f>Table2[[#This Row],[ETA A TIMESLOT]]*24</f>
        <v>35.866666666755918</v>
      </c>
      <c r="AA2190" s="73">
        <f t="shared" si="688"/>
        <v>0</v>
      </c>
      <c r="AB2190" s="73" t="str">
        <f t="shared" si="689"/>
        <v>SI</v>
      </c>
      <c r="AC2190" s="74">
        <f>Table2[[#This Row],[PUNTUALIDAD (H)]]*24</f>
        <v>0</v>
      </c>
      <c r="AD2190" s="73">
        <f t="shared" si="690"/>
        <v>1.5083333333313931</v>
      </c>
      <c r="AE2190" s="74">
        <f>Table2[[#This Row],[ATA TO UNLOADING]]*24</f>
        <v>36.199999999953434</v>
      </c>
      <c r="AF2190" s="74" t="str">
        <f>IF(Table2[[#This Row],[ATA TO UNLOADING 2]]&lt;=48,"YES","NO")</f>
        <v>YES</v>
      </c>
      <c r="AG2190" s="75">
        <f t="shared" si="691"/>
        <v>0.33333333333575865</v>
      </c>
      <c r="AH2190" s="2" t="s">
        <v>42</v>
      </c>
      <c r="AI2190" s="2" t="str">
        <f t="shared" si="692"/>
        <v>TRHU4648460</v>
      </c>
      <c r="AJ2190" s="76" t="str">
        <f t="shared" si="693"/>
        <v>LOGIX</v>
      </c>
      <c r="AK2190" s="77">
        <f>IF($M2190="TRUCK",VLOOKUP($AQ2190,Invoicing!$A$17:$B$49,MATCH($AK$1,Invoicing!$A$17:$B$17,0),FALSE),VLOOKUP($AQ2190,Invoicing!$N$17:$O$21,MATCH($AK$1,Invoicing!$N$17:$O$17,0),FALSE))</f>
        <v>530</v>
      </c>
      <c r="AL2190" s="78" t="e">
        <f>VLOOKUP($E2190,Invoicing!$A$1:$H$8,MATCH(TRACKER!$N2193,Invoicing!$A$1:$H$1,0),FALSE)</f>
        <v>#N/A</v>
      </c>
      <c r="AM2190" s="78">
        <f>VLOOKUP($E2190,Invoicing!$A$1:$H$8,MATCH(TRACKER!$O$1,Invoicing!$A$1:$H$1,0),FALSE)</f>
        <v>50</v>
      </c>
      <c r="AN2190" s="78">
        <f t="shared" si="694"/>
        <v>0</v>
      </c>
      <c r="AO2190" s="2">
        <f t="shared" si="695"/>
        <v>7</v>
      </c>
      <c r="AP2190" s="2" t="str">
        <f t="shared" si="696"/>
        <v>SUNDAY</v>
      </c>
      <c r="AQ2190" s="2" t="str">
        <f t="shared" si="697"/>
        <v>LOGIXSUNDAY</v>
      </c>
      <c r="AR2190" s="71">
        <f t="shared" si="698"/>
        <v>530</v>
      </c>
      <c r="AS2190" s="71">
        <f>VLOOKUP(AJ2190,Invoicing!A:K,10,FALSE)</f>
        <v>25</v>
      </c>
      <c r="AT2190" s="71">
        <f t="shared" si="699"/>
        <v>555</v>
      </c>
    </row>
    <row r="2191" spans="1:47">
      <c r="A2191" s="37" t="s">
        <v>2346</v>
      </c>
      <c r="B2191" s="3" t="s">
        <v>38</v>
      </c>
      <c r="C2191" s="11">
        <v>45604.838888888888</v>
      </c>
      <c r="D2191" s="11">
        <v>45604.708333333336</v>
      </c>
      <c r="E2191" s="11" t="s">
        <v>45</v>
      </c>
      <c r="F2191" s="11" t="s">
        <v>40</v>
      </c>
      <c r="G2191" s="3" t="s">
        <v>2369</v>
      </c>
      <c r="H2191" s="3" t="s">
        <v>41</v>
      </c>
      <c r="I2191" s="11">
        <v>45606.125</v>
      </c>
      <c r="J2191" s="12">
        <v>45606.39166666667</v>
      </c>
      <c r="K2191" s="12">
        <v>45606.416666666664</v>
      </c>
      <c r="L2191" s="12">
        <v>45606.427083333336</v>
      </c>
      <c r="M2191" s="12" t="s">
        <v>115</v>
      </c>
      <c r="N2191" s="3" t="s">
        <v>42</v>
      </c>
      <c r="O2191" s="3">
        <v>0</v>
      </c>
      <c r="P2191" s="1">
        <f t="shared" si="680"/>
        <v>45</v>
      </c>
      <c r="Q2191" s="1">
        <f t="shared" si="681"/>
        <v>11</v>
      </c>
      <c r="R2191" s="72">
        <f t="shared" si="682"/>
        <v>45606.39166666667</v>
      </c>
      <c r="S2191" s="73">
        <f t="shared" si="683"/>
        <v>1.2861111111124046</v>
      </c>
      <c r="T2191" s="74">
        <f>Table2[[#This Row],[ETA A OFRECIMIENTO]]*24</f>
        <v>30.866666666697711</v>
      </c>
      <c r="U2191" s="1" t="str">
        <f t="shared" si="684"/>
        <v>YES</v>
      </c>
      <c r="V2191" s="73">
        <f t="shared" si="685"/>
        <v>0.29166666666424135</v>
      </c>
      <c r="W2191" s="74">
        <f>Table2[[#This Row],[DEL. AVAILABLE A SLOT]]*24</f>
        <v>6.9999999999417923</v>
      </c>
      <c r="X2191" s="1" t="str">
        <f t="shared" si="686"/>
        <v>SI</v>
      </c>
      <c r="Y2191" s="73">
        <f t="shared" si="687"/>
        <v>1.577777777776646</v>
      </c>
      <c r="Z2191" s="74">
        <f>Table2[[#This Row],[ETA A TIMESLOT]]*24</f>
        <v>37.866666666639503</v>
      </c>
      <c r="AA2191" s="73">
        <f t="shared" si="688"/>
        <v>0</v>
      </c>
      <c r="AB2191" s="73" t="str">
        <f t="shared" si="689"/>
        <v>SI</v>
      </c>
      <c r="AC2191" s="74">
        <f>Table2[[#This Row],[PUNTUALIDAD (H)]]*24</f>
        <v>0</v>
      </c>
      <c r="AD2191" s="73">
        <f t="shared" si="690"/>
        <v>1.5881944444481633</v>
      </c>
      <c r="AE2191" s="74">
        <f>Table2[[#This Row],[ATA TO UNLOADING]]*24</f>
        <v>38.116666666755918</v>
      </c>
      <c r="AF2191" s="74" t="str">
        <f>IF(Table2[[#This Row],[ATA TO UNLOADING 2]]&lt;=48,"YES","NO")</f>
        <v>YES</v>
      </c>
      <c r="AG2191" s="75">
        <f t="shared" si="691"/>
        <v>0.41666666666424135</v>
      </c>
      <c r="AH2191" s="2" t="s">
        <v>42</v>
      </c>
      <c r="AI2191" s="2" t="str">
        <f t="shared" si="692"/>
        <v>TRHU4964473</v>
      </c>
      <c r="AJ2191" s="76" t="str">
        <f t="shared" si="693"/>
        <v>OM TRANSPORT</v>
      </c>
      <c r="AK2191" s="77">
        <f>IF($M2191="TRUCK",VLOOKUP($AQ2191,Invoicing!$A$17:$B$49,MATCH($AK$1,Invoicing!$A$17:$B$17,0),FALSE),VLOOKUP($AQ2191,Invoicing!$N$17:$O$21,MATCH($AK$1,Invoicing!$N$17:$O$17,0),FALSE))</f>
        <v>550</v>
      </c>
      <c r="AL2191" s="78" t="e">
        <f>VLOOKUP($E2191,Invoicing!$A$1:$H$8,MATCH(TRACKER!$N2194,Invoicing!$A$1:$H$1,0),FALSE)</f>
        <v>#N/A</v>
      </c>
      <c r="AM2191" s="78">
        <f>VLOOKUP($E2191,Invoicing!$A$1:$H$8,MATCH(TRACKER!$O$1,Invoicing!$A$1:$H$1,0),FALSE)</f>
        <v>50</v>
      </c>
      <c r="AN2191" s="78">
        <f t="shared" si="694"/>
        <v>0</v>
      </c>
      <c r="AO2191" s="2">
        <f t="shared" si="695"/>
        <v>7</v>
      </c>
      <c r="AP2191" s="2" t="str">
        <f t="shared" si="696"/>
        <v>SUNDAY</v>
      </c>
      <c r="AQ2191" s="2" t="str">
        <f t="shared" si="697"/>
        <v>OM TRANSPORTSUNDAY</v>
      </c>
      <c r="AR2191" s="71">
        <f t="shared" si="698"/>
        <v>550</v>
      </c>
      <c r="AS2191" s="71">
        <f>VLOOKUP(AJ2191,Invoicing!A:K,10,FALSE)</f>
        <v>25</v>
      </c>
      <c r="AT2191" s="71">
        <f t="shared" si="699"/>
        <v>575</v>
      </c>
    </row>
    <row r="2192" spans="1:47">
      <c r="A2192" s="37" t="s">
        <v>2346</v>
      </c>
      <c r="B2192" s="3" t="s">
        <v>38</v>
      </c>
      <c r="C2192" s="11">
        <v>45604.838888888888</v>
      </c>
      <c r="D2192" s="11">
        <v>45604.708333333336</v>
      </c>
      <c r="E2192" s="11" t="s">
        <v>44</v>
      </c>
      <c r="F2192" s="11" t="s">
        <v>40</v>
      </c>
      <c r="G2192" s="3" t="s">
        <v>2370</v>
      </c>
      <c r="H2192" s="3" t="s">
        <v>2821</v>
      </c>
      <c r="I2192" s="12">
        <v>45606.041666666664</v>
      </c>
      <c r="J2192" s="12">
        <v>45606.045138888891</v>
      </c>
      <c r="K2192" s="12">
        <v>45606.041666666664</v>
      </c>
      <c r="L2192" s="12">
        <v>45606.111111111109</v>
      </c>
      <c r="M2192" s="12" t="s">
        <v>115</v>
      </c>
      <c r="N2192" s="3" t="s">
        <v>42</v>
      </c>
      <c r="O2192" s="3">
        <v>0</v>
      </c>
      <c r="P2192" s="1">
        <f t="shared" si="680"/>
        <v>45</v>
      </c>
      <c r="Q2192" s="1">
        <f t="shared" si="681"/>
        <v>11</v>
      </c>
      <c r="R2192" s="72">
        <f t="shared" si="682"/>
        <v>45606.045138888891</v>
      </c>
      <c r="S2192" s="73">
        <f t="shared" si="683"/>
        <v>1.202777777776646</v>
      </c>
      <c r="T2192" s="74">
        <f>Table2[[#This Row],[ETA A OFRECIMIENTO]]*24</f>
        <v>28.866666666639503</v>
      </c>
      <c r="U2192" s="1" t="str">
        <f t="shared" si="684"/>
        <v>YES</v>
      </c>
      <c r="V2192" s="73">
        <f t="shared" si="685"/>
        <v>0</v>
      </c>
      <c r="W2192" s="74">
        <f>Table2[[#This Row],[DEL. AVAILABLE A SLOT]]*24</f>
        <v>0</v>
      </c>
      <c r="X2192" s="1" t="str">
        <f t="shared" si="686"/>
        <v>SI</v>
      </c>
      <c r="Y2192" s="73">
        <f t="shared" si="687"/>
        <v>1.202777777776646</v>
      </c>
      <c r="Z2192" s="74">
        <f>Table2[[#This Row],[ETA A TIMESLOT]]*24</f>
        <v>28.866666666639503</v>
      </c>
      <c r="AA2192" s="73">
        <f t="shared" si="688"/>
        <v>3.4722222262644209E-3</v>
      </c>
      <c r="AB2192" s="73" t="str">
        <f t="shared" si="689"/>
        <v>SI</v>
      </c>
      <c r="AC2192" s="74">
        <f>Table2[[#This Row],[PUNTUALIDAD (H)]]*24</f>
        <v>8.3333333430346102E-2</v>
      </c>
      <c r="AD2192" s="73">
        <f t="shared" si="690"/>
        <v>1.2722222222218988</v>
      </c>
      <c r="AE2192" s="74">
        <f>Table2[[#This Row],[ATA TO UNLOADING]]*24</f>
        <v>30.533333333325572</v>
      </c>
      <c r="AF2192" s="74" t="str">
        <f>IF(Table2[[#This Row],[ATA TO UNLOADING 2]]&lt;=48,"YES","NO")</f>
        <v>YES</v>
      </c>
      <c r="AG2192" s="75">
        <f t="shared" si="691"/>
        <v>4.1666666664241347E-2</v>
      </c>
      <c r="AH2192" s="2" t="s">
        <v>24</v>
      </c>
      <c r="AI2192" s="2" t="str">
        <f t="shared" si="692"/>
        <v>TRHU8171098</v>
      </c>
      <c r="AJ2192" s="76" t="str">
        <f t="shared" si="693"/>
        <v>MSI</v>
      </c>
      <c r="AK2192" s="77">
        <f>IF($M2192="TRUCK",VLOOKUP($AQ2192,Invoicing!$A$17:$B$49,MATCH($AK$1,Invoicing!$A$17:$B$17,0),FALSE),VLOOKUP($AQ2192,Invoicing!$N$17:$O$21,MATCH($AK$1,Invoicing!$N$17:$O$17,0),FALSE))</f>
        <v>530</v>
      </c>
      <c r="AL2192" s="78" t="e">
        <f>VLOOKUP($E2192,Invoicing!$A$1:$H$8,MATCH(TRACKER!$N2195,Invoicing!$A$1:$H$1,0),FALSE)</f>
        <v>#N/A</v>
      </c>
      <c r="AM2192" s="78">
        <f>VLOOKUP($E2192,Invoicing!$A$1:$H$8,MATCH(TRACKER!$O$1,Invoicing!$A$1:$H$1,0),FALSE)</f>
        <v>50</v>
      </c>
      <c r="AN2192" s="78">
        <f t="shared" si="694"/>
        <v>0</v>
      </c>
      <c r="AO2192" s="2">
        <f t="shared" si="695"/>
        <v>7</v>
      </c>
      <c r="AP2192" s="2" t="str">
        <f t="shared" si="696"/>
        <v>NIGHT</v>
      </c>
      <c r="AQ2192" s="2" t="str">
        <f t="shared" si="697"/>
        <v>MSINIGHT</v>
      </c>
      <c r="AR2192" s="71">
        <f t="shared" si="698"/>
        <v>530</v>
      </c>
      <c r="AS2192" s="71">
        <f>VLOOKUP(AJ2192,Invoicing!A:K,10,FALSE)</f>
        <v>25</v>
      </c>
      <c r="AT2192" s="71">
        <f t="shared" si="699"/>
        <v>555</v>
      </c>
    </row>
    <row r="2193" spans="1:46">
      <c r="A2193" s="37" t="s">
        <v>90</v>
      </c>
      <c r="B2193" s="3" t="s">
        <v>38</v>
      </c>
      <c r="C2193" s="11">
        <v>45606.376388888886</v>
      </c>
      <c r="D2193" s="11">
        <v>45606.458333333336</v>
      </c>
      <c r="E2193" s="11" t="s">
        <v>49</v>
      </c>
      <c r="F2193" s="11" t="s">
        <v>40</v>
      </c>
      <c r="G2193" s="3" t="s">
        <v>2371</v>
      </c>
      <c r="H2193" s="3" t="s">
        <v>41</v>
      </c>
      <c r="I2193" s="11">
        <v>45607.833333333336</v>
      </c>
      <c r="J2193" s="12">
        <v>45609.134027777778</v>
      </c>
      <c r="K2193" s="12">
        <v>45609</v>
      </c>
      <c r="L2193" s="12">
        <v>45609.114583333336</v>
      </c>
      <c r="M2193" s="12" t="s">
        <v>12</v>
      </c>
      <c r="N2193" s="3" t="s">
        <v>42</v>
      </c>
      <c r="O2193" s="3">
        <v>0</v>
      </c>
      <c r="P2193" s="1">
        <f t="shared" si="680"/>
        <v>46</v>
      </c>
      <c r="Q2193" s="1">
        <f t="shared" si="681"/>
        <v>11</v>
      </c>
      <c r="R2193" s="72">
        <f t="shared" si="682"/>
        <v>45609.134027777778</v>
      </c>
      <c r="S2193" s="73">
        <f t="shared" si="683"/>
        <v>1.4569444444496185</v>
      </c>
      <c r="T2193" s="74">
        <f>Table2[[#This Row],[ETA A OFRECIMIENTO]]*24</f>
        <v>34.966666666790843</v>
      </c>
      <c r="U2193" s="1" t="str">
        <f t="shared" si="684"/>
        <v>YES</v>
      </c>
      <c r="V2193" s="73">
        <f t="shared" si="685"/>
        <v>1.1666666666642413</v>
      </c>
      <c r="W2193" s="74">
        <f>Table2[[#This Row],[DEL. AVAILABLE A SLOT]]*24</f>
        <v>27.999999999941792</v>
      </c>
      <c r="X2193" s="1" t="str">
        <f t="shared" si="686"/>
        <v>NO</v>
      </c>
      <c r="Y2193" s="73">
        <f t="shared" si="687"/>
        <v>2.6236111111138598</v>
      </c>
      <c r="Z2193" s="74">
        <f>Table2[[#This Row],[ETA A TIMESLOT]]*24</f>
        <v>62.966666666732635</v>
      </c>
      <c r="AA2193" s="73">
        <f t="shared" si="688"/>
        <v>0.13402777777810115</v>
      </c>
      <c r="AB2193" s="73" t="str">
        <f t="shared" si="689"/>
        <v>NO</v>
      </c>
      <c r="AC2193" s="74">
        <f>Table2[[#This Row],[PUNTUALIDAD (H)]]*24</f>
        <v>3.2166666666744277</v>
      </c>
      <c r="AD2193" s="73">
        <f t="shared" si="690"/>
        <v>2.7381944444496185</v>
      </c>
      <c r="AE2193" s="74">
        <f>Table2[[#This Row],[ATA TO UNLOADING]]*24</f>
        <v>65.716666666790843</v>
      </c>
      <c r="AF2193" s="74" t="str">
        <f>IF(Table2[[#This Row],[ATA TO UNLOADING 2]]&lt;=48,"YES","NO")</f>
        <v>NO</v>
      </c>
      <c r="AG2193" s="75">
        <f t="shared" si="691"/>
        <v>0</v>
      </c>
      <c r="AH2193" s="2" t="s">
        <v>24</v>
      </c>
      <c r="AI2193" s="2" t="str">
        <f t="shared" si="692"/>
        <v>CAAU7046234</v>
      </c>
      <c r="AJ2193" s="76" t="str">
        <f t="shared" si="693"/>
        <v>CTU FLEVOKUST BV</v>
      </c>
      <c r="AK2193" s="77">
        <f>IF($M2193="TRUCK",VLOOKUP($AQ2193,Invoicing!$A$17:$B$49,MATCH($AK$1,Invoicing!$A$17:$B$17,0),FALSE),VLOOKUP($AQ2193,Invoicing!$N$17:$O$21,MATCH($AK$1,Invoicing!$N$17:$O$17,0),FALSE))</f>
        <v>380</v>
      </c>
      <c r="AL2193" s="78" t="e">
        <f>VLOOKUP($E2193,Invoicing!$A$1:$H$8,MATCH(TRACKER!$N2196,Invoicing!$A$1:$H$1,0),FALSE)</f>
        <v>#N/A</v>
      </c>
      <c r="AM2193" s="78">
        <v>35</v>
      </c>
      <c r="AN2193" s="78">
        <f t="shared" si="694"/>
        <v>0</v>
      </c>
      <c r="AO2193" s="2">
        <f t="shared" si="695"/>
        <v>3</v>
      </c>
      <c r="AP2193" s="2" t="str">
        <f t="shared" si="696"/>
        <v>NIGHT</v>
      </c>
      <c r="AQ2193" s="2" t="str">
        <f t="shared" si="697"/>
        <v>CTU FLEVOKUST BVNIGHT</v>
      </c>
      <c r="AR2193" s="71">
        <f t="shared" si="698"/>
        <v>380</v>
      </c>
      <c r="AS2193" s="71">
        <f>VLOOKUP(AJ2193,Invoicing!A:K,10,FALSE)</f>
        <v>0</v>
      </c>
      <c r="AT2193" s="71">
        <f t="shared" si="699"/>
        <v>380</v>
      </c>
    </row>
    <row r="2194" spans="1:46">
      <c r="A2194" s="37" t="s">
        <v>90</v>
      </c>
      <c r="B2194" s="3" t="s">
        <v>38</v>
      </c>
      <c r="C2194" s="11">
        <v>45606.376388888886</v>
      </c>
      <c r="D2194" s="11">
        <v>45606.458333333336</v>
      </c>
      <c r="E2194" s="11" t="s">
        <v>44</v>
      </c>
      <c r="F2194" s="11" t="s">
        <v>40</v>
      </c>
      <c r="G2194" s="3" t="s">
        <v>2372</v>
      </c>
      <c r="H2194" s="3" t="s">
        <v>41</v>
      </c>
      <c r="I2194" s="11">
        <v>45607.833333333336</v>
      </c>
      <c r="J2194" s="12">
        <v>45608.116666666669</v>
      </c>
      <c r="K2194" s="12">
        <v>45608.166666666664</v>
      </c>
      <c r="L2194" s="12">
        <v>45608.121527777781</v>
      </c>
      <c r="M2194" s="12" t="s">
        <v>115</v>
      </c>
      <c r="N2194" s="3" t="s">
        <v>42</v>
      </c>
      <c r="O2194" s="3">
        <v>0</v>
      </c>
      <c r="P2194" s="1">
        <f t="shared" si="680"/>
        <v>46</v>
      </c>
      <c r="Q2194" s="1">
        <f t="shared" si="681"/>
        <v>11</v>
      </c>
      <c r="R2194" s="72">
        <f t="shared" si="682"/>
        <v>45608.116666666669</v>
      </c>
      <c r="S2194" s="73">
        <f t="shared" si="683"/>
        <v>1.4569444444496185</v>
      </c>
      <c r="T2194" s="74">
        <f>Table2[[#This Row],[ETA A OFRECIMIENTO]]*24</f>
        <v>34.966666666790843</v>
      </c>
      <c r="U2194" s="1" t="str">
        <f t="shared" si="684"/>
        <v>YES</v>
      </c>
      <c r="V2194" s="73">
        <f t="shared" si="685"/>
        <v>0.33333333332848269</v>
      </c>
      <c r="W2194" s="74">
        <f>Table2[[#This Row],[DEL. AVAILABLE A SLOT]]*24</f>
        <v>7.9999999998835847</v>
      </c>
      <c r="X2194" s="1" t="str">
        <f t="shared" si="686"/>
        <v>SI</v>
      </c>
      <c r="Y2194" s="73">
        <f t="shared" si="687"/>
        <v>1.7902777777781012</v>
      </c>
      <c r="Z2194" s="74">
        <f>Table2[[#This Row],[ETA A TIMESLOT]]*24</f>
        <v>42.966666666674428</v>
      </c>
      <c r="AA2194" s="73">
        <f t="shared" si="688"/>
        <v>0</v>
      </c>
      <c r="AB2194" s="73" t="str">
        <f t="shared" si="689"/>
        <v>SI</v>
      </c>
      <c r="AC2194" s="74">
        <f>Table2[[#This Row],[PUNTUALIDAD (H)]]*24</f>
        <v>0</v>
      </c>
      <c r="AD2194" s="73">
        <f t="shared" si="690"/>
        <v>1.7451388888948713</v>
      </c>
      <c r="AE2194" s="74">
        <f>Table2[[#This Row],[ATA TO UNLOADING]]*24</f>
        <v>41.883333333476912</v>
      </c>
      <c r="AF2194" s="74" t="str">
        <f>IF(Table2[[#This Row],[ATA TO UNLOADING 2]]&lt;=48,"YES","NO")</f>
        <v>YES</v>
      </c>
      <c r="AG2194" s="75">
        <f t="shared" si="691"/>
        <v>0.16666666666424135</v>
      </c>
      <c r="AH2194" s="2" t="s">
        <v>24</v>
      </c>
      <c r="AI2194" s="2" t="str">
        <f t="shared" si="692"/>
        <v>CAAU7215231</v>
      </c>
      <c r="AJ2194" s="76" t="str">
        <f t="shared" si="693"/>
        <v>MSI</v>
      </c>
      <c r="AK2194" s="77">
        <f>IF($M2194="TRUCK",VLOOKUP($AQ2194,Invoicing!$A$17:$B$49,MATCH($AK$1,Invoicing!$A$17:$B$17,0),FALSE),VLOOKUP($AQ2194,Invoicing!$N$17:$O$21,MATCH($AK$1,Invoicing!$N$17:$O$17,0),FALSE))</f>
        <v>530</v>
      </c>
      <c r="AL2194" s="78" t="e">
        <f>VLOOKUP($E2194,Invoicing!$A$1:$H$8,MATCH(TRACKER!$N2197,Invoicing!$A$1:$H$1,0),FALSE)</f>
        <v>#N/A</v>
      </c>
      <c r="AM2194" s="78">
        <f>VLOOKUP($E2194,Invoicing!$A$1:$H$8,MATCH(TRACKER!$O$1,Invoicing!$A$1:$H$1,0),FALSE)</f>
        <v>50</v>
      </c>
      <c r="AN2194" s="78">
        <f t="shared" si="694"/>
        <v>0</v>
      </c>
      <c r="AO2194" s="2">
        <f t="shared" si="695"/>
        <v>2</v>
      </c>
      <c r="AP2194" s="2" t="str">
        <f t="shared" si="696"/>
        <v>NIGHT</v>
      </c>
      <c r="AQ2194" s="2" t="str">
        <f t="shared" si="697"/>
        <v>MSINIGHT</v>
      </c>
      <c r="AR2194" s="71">
        <f t="shared" si="698"/>
        <v>530</v>
      </c>
      <c r="AS2194" s="71">
        <f>VLOOKUP(AJ2194,Invoicing!A:K,10,FALSE)</f>
        <v>25</v>
      </c>
      <c r="AT2194" s="71">
        <f t="shared" si="699"/>
        <v>555</v>
      </c>
    </row>
    <row r="2195" spans="1:46">
      <c r="A2195" s="37" t="s">
        <v>90</v>
      </c>
      <c r="B2195" s="3" t="s">
        <v>38</v>
      </c>
      <c r="C2195" s="11">
        <v>45606.376388888886</v>
      </c>
      <c r="D2195" s="11">
        <v>45606.458333333336</v>
      </c>
      <c r="E2195" s="11" t="s">
        <v>49</v>
      </c>
      <c r="F2195" s="11" t="s">
        <v>40</v>
      </c>
      <c r="G2195" s="3" t="s">
        <v>2373</v>
      </c>
      <c r="H2195" s="3" t="s">
        <v>41</v>
      </c>
      <c r="I2195" s="11">
        <v>45607.833333333336</v>
      </c>
      <c r="J2195" s="12">
        <v>45610.601388888892</v>
      </c>
      <c r="K2195" s="12">
        <v>45610.583333333336</v>
      </c>
      <c r="L2195" s="12">
        <v>45610.611111111109</v>
      </c>
      <c r="M2195" s="12" t="s">
        <v>12</v>
      </c>
      <c r="N2195" s="3" t="s">
        <v>42</v>
      </c>
      <c r="O2195" s="3">
        <v>0</v>
      </c>
      <c r="P2195" s="1">
        <f t="shared" si="680"/>
        <v>46</v>
      </c>
      <c r="Q2195" s="1">
        <f t="shared" si="681"/>
        <v>11</v>
      </c>
      <c r="R2195" s="72">
        <f t="shared" si="682"/>
        <v>45610.601388888892</v>
      </c>
      <c r="S2195" s="73">
        <f t="shared" si="683"/>
        <v>1.4569444444496185</v>
      </c>
      <c r="T2195" s="74">
        <f>Table2[[#This Row],[ETA A OFRECIMIENTO]]*24</f>
        <v>34.966666666790843</v>
      </c>
      <c r="U2195" s="1" t="str">
        <f t="shared" si="684"/>
        <v>YES</v>
      </c>
      <c r="V2195" s="73">
        <f t="shared" si="685"/>
        <v>2.75</v>
      </c>
      <c r="W2195" s="74">
        <f>Table2[[#This Row],[DEL. AVAILABLE A SLOT]]*24</f>
        <v>66</v>
      </c>
      <c r="X2195" s="1" t="str">
        <f t="shared" si="686"/>
        <v>NO</v>
      </c>
      <c r="Y2195" s="73">
        <f t="shared" si="687"/>
        <v>4.2069444444496185</v>
      </c>
      <c r="Z2195" s="74">
        <f>Table2[[#This Row],[ETA A TIMESLOT]]*24</f>
        <v>100.96666666679084</v>
      </c>
      <c r="AA2195" s="73">
        <f t="shared" si="688"/>
        <v>1.8055555556202307E-2</v>
      </c>
      <c r="AB2195" s="73" t="str">
        <f t="shared" si="689"/>
        <v>SI</v>
      </c>
      <c r="AC2195" s="74">
        <f>Table2[[#This Row],[PUNTUALIDAD (H)]]*24</f>
        <v>0.43333333334885538</v>
      </c>
      <c r="AD2195" s="73">
        <f t="shared" si="690"/>
        <v>4.234722222223354</v>
      </c>
      <c r="AE2195" s="74">
        <f>Table2[[#This Row],[ATA TO UNLOADING]]*24</f>
        <v>101.6333333333605</v>
      </c>
      <c r="AF2195" s="74" t="str">
        <f>IF(Table2[[#This Row],[ATA TO UNLOADING 2]]&lt;=48,"YES","NO")</f>
        <v>NO</v>
      </c>
      <c r="AG2195" s="75">
        <f t="shared" si="691"/>
        <v>0.58333333333575865</v>
      </c>
      <c r="AH2195" s="2" t="s">
        <v>42</v>
      </c>
      <c r="AI2195" s="2" t="str">
        <f t="shared" si="692"/>
        <v>CAAU7675915</v>
      </c>
      <c r="AJ2195" s="76" t="str">
        <f t="shared" si="693"/>
        <v>CTU FLEVOKUST BV</v>
      </c>
      <c r="AK2195" s="77">
        <f>IF($M2195="TRUCK",VLOOKUP($AQ2195,Invoicing!$A$17:$B$49,MATCH($AK$1,Invoicing!$A$17:$B$17,0),FALSE),VLOOKUP($AQ2195,Invoicing!$N$17:$O$21,MATCH($AK$1,Invoicing!$N$17:$O$17,0),FALSE))</f>
        <v>380</v>
      </c>
      <c r="AL2195" s="78" t="e">
        <f>VLOOKUP($E2195,Invoicing!$A$1:$H$8,MATCH(TRACKER!$N2198,Invoicing!$A$1:$H$1,0),FALSE)</f>
        <v>#N/A</v>
      </c>
      <c r="AM2195" s="78">
        <v>35</v>
      </c>
      <c r="AN2195" s="78">
        <f t="shared" si="694"/>
        <v>0</v>
      </c>
      <c r="AO2195" s="2">
        <f t="shared" si="695"/>
        <v>4</v>
      </c>
      <c r="AP2195" s="2" t="str">
        <f t="shared" si="696"/>
        <v>WEEK</v>
      </c>
      <c r="AQ2195" s="2" t="str">
        <f t="shared" si="697"/>
        <v>CTU FLEVOKUST BVWEEK</v>
      </c>
      <c r="AR2195" s="71">
        <f t="shared" si="698"/>
        <v>380</v>
      </c>
      <c r="AS2195" s="71">
        <f>VLOOKUP(AJ2195,Invoicing!A:K,10,FALSE)</f>
        <v>0</v>
      </c>
      <c r="AT2195" s="71">
        <f t="shared" si="699"/>
        <v>380</v>
      </c>
    </row>
    <row r="2196" spans="1:46">
      <c r="A2196" s="37" t="s">
        <v>90</v>
      </c>
      <c r="B2196" s="3" t="s">
        <v>38</v>
      </c>
      <c r="C2196" s="11">
        <v>45606.376388888886</v>
      </c>
      <c r="D2196" s="11">
        <v>45606.458333333336</v>
      </c>
      <c r="E2196" s="11" t="s">
        <v>49</v>
      </c>
      <c r="F2196" s="11" t="s">
        <v>40</v>
      </c>
      <c r="G2196" s="3" t="s">
        <v>2374</v>
      </c>
      <c r="H2196" s="3" t="s">
        <v>41</v>
      </c>
      <c r="I2196" s="11">
        <v>45607.833333333336</v>
      </c>
      <c r="J2196" s="12">
        <v>45609.701388888891</v>
      </c>
      <c r="K2196" s="12">
        <v>45609.75</v>
      </c>
      <c r="L2196" s="12">
        <v>45609.708333333336</v>
      </c>
      <c r="M2196" s="61" t="s">
        <v>12</v>
      </c>
      <c r="N2196" s="3" t="s">
        <v>42</v>
      </c>
      <c r="O2196" s="3">
        <v>1</v>
      </c>
      <c r="P2196" s="1">
        <f t="shared" si="680"/>
        <v>46</v>
      </c>
      <c r="Q2196" s="1">
        <f t="shared" si="681"/>
        <v>11</v>
      </c>
      <c r="R2196" s="72">
        <f t="shared" si="682"/>
        <v>45609.701388888891</v>
      </c>
      <c r="S2196" s="73">
        <f t="shared" si="683"/>
        <v>1.4569444444496185</v>
      </c>
      <c r="T2196" s="74">
        <f>Table2[[#This Row],[ETA A OFRECIMIENTO]]*24</f>
        <v>34.966666666790843</v>
      </c>
      <c r="U2196" s="1" t="str">
        <f t="shared" si="684"/>
        <v>YES</v>
      </c>
      <c r="V2196" s="73">
        <f t="shared" si="685"/>
        <v>1.9166666666642413</v>
      </c>
      <c r="W2196" s="74">
        <f>Table2[[#This Row],[DEL. AVAILABLE A SLOT]]*24</f>
        <v>45.999999999941792</v>
      </c>
      <c r="X2196" s="1" t="str">
        <f t="shared" si="686"/>
        <v>NO</v>
      </c>
      <c r="Y2196" s="73">
        <f t="shared" si="687"/>
        <v>3.3736111111138598</v>
      </c>
      <c r="Z2196" s="74">
        <f>Table2[[#This Row],[ETA A TIMESLOT]]*24</f>
        <v>80.966666666732635</v>
      </c>
      <c r="AA2196" s="73">
        <f t="shared" si="688"/>
        <v>0</v>
      </c>
      <c r="AB2196" s="73" t="str">
        <f t="shared" si="689"/>
        <v>SI</v>
      </c>
      <c r="AC2196" s="74">
        <f>Table2[[#This Row],[PUNTUALIDAD (H)]]*24</f>
        <v>0</v>
      </c>
      <c r="AD2196" s="73">
        <f t="shared" si="690"/>
        <v>3.3319444444496185</v>
      </c>
      <c r="AE2196" s="74">
        <f>Table2[[#This Row],[ATA TO UNLOADING]]*24</f>
        <v>79.966666666790843</v>
      </c>
      <c r="AF2196" s="74" t="str">
        <f>IF(Table2[[#This Row],[ATA TO UNLOADING 2]]&lt;=48,"YES","NO")</f>
        <v>NO</v>
      </c>
      <c r="AG2196" s="75">
        <f t="shared" si="691"/>
        <v>0.75</v>
      </c>
      <c r="AH2196" s="2" t="s">
        <v>42</v>
      </c>
      <c r="AI2196" s="2" t="str">
        <f t="shared" si="692"/>
        <v>CAAU7676228</v>
      </c>
      <c r="AJ2196" s="76" t="str">
        <f t="shared" si="693"/>
        <v>CTU FLEVOKUST BV</v>
      </c>
      <c r="AK2196" s="77">
        <f>IF($M2196="TRUCK",VLOOKUP($AQ2196,Invoicing!$A$17:$B$49,MATCH($AK$1,Invoicing!$A$17:$B$17,0),FALSE),VLOOKUP($AQ2196,Invoicing!$N$17:$O$21,MATCH($AK$1,Invoicing!$N$17:$O$17,0),FALSE))</f>
        <v>380</v>
      </c>
      <c r="AL2196" s="78" t="e">
        <f>VLOOKUP($E2196,Invoicing!$A$1:$H$8,MATCH(TRACKER!$N2199,Invoicing!$A$1:$H$1,0),FALSE)</f>
        <v>#N/A</v>
      </c>
      <c r="AM2196" s="78">
        <v>35</v>
      </c>
      <c r="AN2196" s="78">
        <f t="shared" si="694"/>
        <v>35</v>
      </c>
      <c r="AO2196" s="2">
        <f t="shared" si="695"/>
        <v>3</v>
      </c>
      <c r="AP2196" s="2" t="str">
        <f t="shared" si="696"/>
        <v>WEEK</v>
      </c>
      <c r="AQ2196" s="2" t="str">
        <f t="shared" si="697"/>
        <v>CTU FLEVOKUST BVWEEK</v>
      </c>
      <c r="AR2196" s="71">
        <f t="shared" si="698"/>
        <v>415</v>
      </c>
      <c r="AS2196" s="71">
        <f>VLOOKUP(AJ2196,Invoicing!A:K,10,FALSE)</f>
        <v>0</v>
      </c>
      <c r="AT2196" s="71">
        <f t="shared" si="699"/>
        <v>415</v>
      </c>
    </row>
    <row r="2197" spans="1:46">
      <c r="A2197" s="37" t="s">
        <v>90</v>
      </c>
      <c r="B2197" s="3" t="s">
        <v>38</v>
      </c>
      <c r="C2197" s="11">
        <v>45606.376388888886</v>
      </c>
      <c r="D2197" s="11">
        <v>45606.458333333336</v>
      </c>
      <c r="E2197" s="11" t="s">
        <v>49</v>
      </c>
      <c r="F2197" s="11" t="s">
        <v>40</v>
      </c>
      <c r="G2197" s="3" t="s">
        <v>2375</v>
      </c>
      <c r="H2197" s="3" t="s">
        <v>41</v>
      </c>
      <c r="I2197" s="11">
        <v>45607.833333333336</v>
      </c>
      <c r="J2197" s="12">
        <v>45609.461805555555</v>
      </c>
      <c r="K2197" s="12">
        <v>45609.416666666664</v>
      </c>
      <c r="L2197" s="12">
        <v>45609.46875</v>
      </c>
      <c r="M2197" s="12" t="s">
        <v>12</v>
      </c>
      <c r="N2197" s="3" t="s">
        <v>42</v>
      </c>
      <c r="O2197" s="3">
        <v>1</v>
      </c>
      <c r="P2197" s="1">
        <f t="shared" si="680"/>
        <v>46</v>
      </c>
      <c r="Q2197" s="1">
        <f t="shared" si="681"/>
        <v>11</v>
      </c>
      <c r="R2197" s="72">
        <f t="shared" si="682"/>
        <v>45609.461805555555</v>
      </c>
      <c r="S2197" s="73">
        <f t="shared" si="683"/>
        <v>1.4569444444496185</v>
      </c>
      <c r="T2197" s="74">
        <f>Table2[[#This Row],[ETA A OFRECIMIENTO]]*24</f>
        <v>34.966666666790843</v>
      </c>
      <c r="U2197" s="1" t="str">
        <f t="shared" si="684"/>
        <v>YES</v>
      </c>
      <c r="V2197" s="73">
        <f t="shared" si="685"/>
        <v>1.5833333333284827</v>
      </c>
      <c r="W2197" s="74">
        <f>Table2[[#This Row],[DEL. AVAILABLE A SLOT]]*24</f>
        <v>37.999999999883585</v>
      </c>
      <c r="X2197" s="1" t="str">
        <f t="shared" si="686"/>
        <v>NO</v>
      </c>
      <c r="Y2197" s="73">
        <f t="shared" si="687"/>
        <v>3.0402777777781012</v>
      </c>
      <c r="Z2197" s="74">
        <f>Table2[[#This Row],[ETA A TIMESLOT]]*24</f>
        <v>72.966666666674428</v>
      </c>
      <c r="AA2197" s="73">
        <f t="shared" si="688"/>
        <v>4.5138888890505768E-2</v>
      </c>
      <c r="AB2197" s="73" t="str">
        <f t="shared" si="689"/>
        <v>NO</v>
      </c>
      <c r="AC2197" s="74">
        <f>Table2[[#This Row],[PUNTUALIDAD (H)]]*24</f>
        <v>1.0833333333721384</v>
      </c>
      <c r="AD2197" s="73">
        <f t="shared" si="690"/>
        <v>3.0923611111138598</v>
      </c>
      <c r="AE2197" s="74">
        <f>Table2[[#This Row],[ATA TO UNLOADING]]*24</f>
        <v>74.216666666732635</v>
      </c>
      <c r="AF2197" s="74" t="str">
        <f>IF(Table2[[#This Row],[ATA TO UNLOADING 2]]&lt;=48,"YES","NO")</f>
        <v>NO</v>
      </c>
      <c r="AG2197" s="75">
        <f t="shared" si="691"/>
        <v>0.41666666666424135</v>
      </c>
      <c r="AH2197" s="2" t="s">
        <v>42</v>
      </c>
      <c r="AI2197" s="2" t="str">
        <f t="shared" si="692"/>
        <v>CAAU7771230</v>
      </c>
      <c r="AJ2197" s="76" t="str">
        <f t="shared" si="693"/>
        <v>CTU FLEVOKUST BV</v>
      </c>
      <c r="AK2197" s="77">
        <f>IF($M2197="TRUCK",VLOOKUP($AQ2197,Invoicing!$A$17:$B$49,MATCH($AK$1,Invoicing!$A$17:$B$17,0),FALSE),VLOOKUP($AQ2197,Invoicing!$N$17:$O$21,MATCH($AK$1,Invoicing!$N$17:$O$17,0),FALSE))</f>
        <v>380</v>
      </c>
      <c r="AL2197" s="78" t="e">
        <f>VLOOKUP($E2197,Invoicing!$A$1:$H$8,MATCH(TRACKER!$N2200,Invoicing!$A$1:$H$1,0),FALSE)</f>
        <v>#N/A</v>
      </c>
      <c r="AM2197" s="78">
        <v>35</v>
      </c>
      <c r="AN2197" s="78">
        <f t="shared" si="694"/>
        <v>35</v>
      </c>
      <c r="AO2197" s="2">
        <f t="shared" si="695"/>
        <v>3</v>
      </c>
      <c r="AP2197" s="2" t="str">
        <f t="shared" si="696"/>
        <v>WEEK</v>
      </c>
      <c r="AQ2197" s="2" t="str">
        <f t="shared" si="697"/>
        <v>CTU FLEVOKUST BVWEEK</v>
      </c>
      <c r="AR2197" s="71">
        <f t="shared" si="698"/>
        <v>415</v>
      </c>
      <c r="AS2197" s="71">
        <f>VLOOKUP(AJ2197,Invoicing!A:K,10,FALSE)</f>
        <v>0</v>
      </c>
      <c r="AT2197" s="71">
        <f t="shared" si="699"/>
        <v>415</v>
      </c>
    </row>
    <row r="2198" spans="1:46">
      <c r="A2198" s="37" t="s">
        <v>90</v>
      </c>
      <c r="B2198" s="3" t="s">
        <v>38</v>
      </c>
      <c r="C2198" s="11">
        <v>45606.376388888886</v>
      </c>
      <c r="D2198" s="11">
        <v>45606.458333333336</v>
      </c>
      <c r="E2198" s="11" t="s">
        <v>49</v>
      </c>
      <c r="F2198" s="11" t="s">
        <v>40</v>
      </c>
      <c r="G2198" s="3" t="s">
        <v>2376</v>
      </c>
      <c r="H2198" s="3" t="s">
        <v>41</v>
      </c>
      <c r="I2198" s="11">
        <v>45607.833333333336</v>
      </c>
      <c r="J2198" s="12">
        <v>45609.347222222219</v>
      </c>
      <c r="K2198" s="12">
        <v>45609.333333333336</v>
      </c>
      <c r="L2198" s="12">
        <v>45609.354166666664</v>
      </c>
      <c r="M2198" s="61" t="s">
        <v>12</v>
      </c>
      <c r="N2198" s="3" t="s">
        <v>42</v>
      </c>
      <c r="O2198" s="3">
        <v>0</v>
      </c>
      <c r="P2198" s="1">
        <f t="shared" si="680"/>
        <v>46</v>
      </c>
      <c r="Q2198" s="1">
        <f t="shared" si="681"/>
        <v>11</v>
      </c>
      <c r="R2198" s="72">
        <f t="shared" si="682"/>
        <v>45609.347222222219</v>
      </c>
      <c r="S2198" s="73">
        <f t="shared" si="683"/>
        <v>1.4569444444496185</v>
      </c>
      <c r="T2198" s="74">
        <f>Table2[[#This Row],[ETA A OFRECIMIENTO]]*24</f>
        <v>34.966666666790843</v>
      </c>
      <c r="U2198" s="1" t="str">
        <f t="shared" si="684"/>
        <v>YES</v>
      </c>
      <c r="V2198" s="73">
        <f t="shared" si="685"/>
        <v>1.5</v>
      </c>
      <c r="W2198" s="74">
        <f>Table2[[#This Row],[DEL. AVAILABLE A SLOT]]*24</f>
        <v>36</v>
      </c>
      <c r="X2198" s="1" t="str">
        <f t="shared" si="686"/>
        <v>NO</v>
      </c>
      <c r="Y2198" s="73">
        <f t="shared" si="687"/>
        <v>2.9569444444496185</v>
      </c>
      <c r="Z2198" s="74">
        <f>Table2[[#This Row],[ETA A TIMESLOT]]*24</f>
        <v>70.966666666790843</v>
      </c>
      <c r="AA2198" s="73">
        <f t="shared" si="688"/>
        <v>1.3888888883229811E-2</v>
      </c>
      <c r="AB2198" s="73" t="str">
        <f t="shared" si="689"/>
        <v>SI</v>
      </c>
      <c r="AC2198" s="74">
        <f>Table2[[#This Row],[PUNTUALIDAD (H)]]*24</f>
        <v>0.33333333319751546</v>
      </c>
      <c r="AD2198" s="73">
        <f t="shared" si="690"/>
        <v>2.9777777777781012</v>
      </c>
      <c r="AE2198" s="74">
        <f>Table2[[#This Row],[ATA TO UNLOADING]]*24</f>
        <v>71.466666666674428</v>
      </c>
      <c r="AF2198" s="74" t="str">
        <f>IF(Table2[[#This Row],[ATA TO UNLOADING 2]]&lt;=48,"YES","NO")</f>
        <v>NO</v>
      </c>
      <c r="AG2198" s="75">
        <f t="shared" si="691"/>
        <v>0.33333333333575865</v>
      </c>
      <c r="AH2198" s="2" t="s">
        <v>42</v>
      </c>
      <c r="AI2198" s="2" t="str">
        <f t="shared" si="692"/>
        <v>GAOU7119060</v>
      </c>
      <c r="AJ2198" s="76" t="str">
        <f t="shared" si="693"/>
        <v>CTU FLEVOKUST BV</v>
      </c>
      <c r="AK2198" s="77">
        <f>IF($M2198="TRUCK",VLOOKUP($AQ2198,Invoicing!$A$17:$B$49,MATCH($AK$1,Invoicing!$A$17:$B$17,0),FALSE),VLOOKUP($AQ2198,Invoicing!$N$17:$O$21,MATCH($AK$1,Invoicing!$N$17:$O$17,0),FALSE))</f>
        <v>380</v>
      </c>
      <c r="AL2198" s="78" t="e">
        <f>VLOOKUP($E2198,Invoicing!$A$1:$H$8,MATCH(TRACKER!$N2201,Invoicing!$A$1:$H$1,0),FALSE)</f>
        <v>#N/A</v>
      </c>
      <c r="AM2198" s="78">
        <v>35</v>
      </c>
      <c r="AN2198" s="78">
        <f t="shared" si="694"/>
        <v>0</v>
      </c>
      <c r="AO2198" s="2">
        <f t="shared" si="695"/>
        <v>3</v>
      </c>
      <c r="AP2198" s="2" t="str">
        <f t="shared" si="696"/>
        <v>WEEK</v>
      </c>
      <c r="AQ2198" s="2" t="str">
        <f t="shared" si="697"/>
        <v>CTU FLEVOKUST BVWEEK</v>
      </c>
      <c r="AR2198" s="71">
        <f t="shared" si="698"/>
        <v>380</v>
      </c>
      <c r="AS2198" s="71">
        <f>VLOOKUP(AJ2198,Invoicing!A:K,10,FALSE)</f>
        <v>0</v>
      </c>
      <c r="AT2198" s="71">
        <f t="shared" si="699"/>
        <v>380</v>
      </c>
    </row>
    <row r="2199" spans="1:46">
      <c r="A2199" s="37" t="s">
        <v>90</v>
      </c>
      <c r="B2199" s="3" t="s">
        <v>38</v>
      </c>
      <c r="C2199" s="11">
        <v>45606.376388888886</v>
      </c>
      <c r="D2199" s="11">
        <v>45606.458333333336</v>
      </c>
      <c r="E2199" s="11" t="s">
        <v>49</v>
      </c>
      <c r="F2199" s="11" t="s">
        <v>40</v>
      </c>
      <c r="G2199" s="3" t="s">
        <v>2377</v>
      </c>
      <c r="H2199" s="3" t="s">
        <v>46</v>
      </c>
      <c r="I2199" s="11">
        <v>45607.833333333336</v>
      </c>
      <c r="J2199" s="12">
        <v>45610.895138888889</v>
      </c>
      <c r="K2199" s="12">
        <v>45610.875</v>
      </c>
      <c r="L2199" s="12">
        <v>45610.923611111109</v>
      </c>
      <c r="M2199" s="61" t="s">
        <v>12</v>
      </c>
      <c r="N2199" s="3" t="s">
        <v>42</v>
      </c>
      <c r="O2199" s="3">
        <v>0</v>
      </c>
      <c r="P2199" s="1">
        <f t="shared" si="680"/>
        <v>46</v>
      </c>
      <c r="Q2199" s="1">
        <f t="shared" si="681"/>
        <v>11</v>
      </c>
      <c r="R2199" s="72">
        <f t="shared" si="682"/>
        <v>45610.895138888889</v>
      </c>
      <c r="S2199" s="73">
        <f t="shared" si="683"/>
        <v>1.4569444444496185</v>
      </c>
      <c r="T2199" s="74">
        <f>Table2[[#This Row],[ETA A OFRECIMIENTO]]*24</f>
        <v>34.966666666790843</v>
      </c>
      <c r="U2199" s="1" t="str">
        <f t="shared" si="684"/>
        <v>YES</v>
      </c>
      <c r="V2199" s="73">
        <f t="shared" si="685"/>
        <v>3.0416666666642413</v>
      </c>
      <c r="W2199" s="74">
        <f>Table2[[#This Row],[DEL. AVAILABLE A SLOT]]*24</f>
        <v>72.999999999941792</v>
      </c>
      <c r="X2199" s="1" t="str">
        <f t="shared" si="686"/>
        <v>NO</v>
      </c>
      <c r="Y2199" s="73">
        <f t="shared" si="687"/>
        <v>4.4986111111138598</v>
      </c>
      <c r="Z2199" s="74">
        <f>Table2[[#This Row],[ETA A TIMESLOT]]*24</f>
        <v>107.96666666673264</v>
      </c>
      <c r="AA2199" s="73">
        <f t="shared" si="688"/>
        <v>2.0138888889050577E-2</v>
      </c>
      <c r="AB2199" s="73" t="str">
        <f t="shared" si="689"/>
        <v>SI</v>
      </c>
      <c r="AC2199" s="74">
        <f>Table2[[#This Row],[PUNTUALIDAD (H)]]*24</f>
        <v>0.48333333333721384</v>
      </c>
      <c r="AD2199" s="73">
        <f t="shared" si="690"/>
        <v>4.547222222223354</v>
      </c>
      <c r="AE2199" s="74">
        <f>Table2[[#This Row],[ATA TO UNLOADING]]*24</f>
        <v>109.1333333333605</v>
      </c>
      <c r="AF2199" s="74" t="str">
        <f>IF(Table2[[#This Row],[ATA TO UNLOADING 2]]&lt;=48,"YES","NO")</f>
        <v>NO</v>
      </c>
      <c r="AG2199" s="75">
        <f t="shared" si="691"/>
        <v>0.875</v>
      </c>
      <c r="AH2199" s="2" t="s">
        <v>24</v>
      </c>
      <c r="AI2199" s="2" t="str">
        <f t="shared" si="692"/>
        <v>GAOU7387783</v>
      </c>
      <c r="AJ2199" s="76" t="str">
        <f t="shared" si="693"/>
        <v>CTU FLEVOKUST BV</v>
      </c>
      <c r="AK2199" s="77">
        <f>IF($M2199="TRUCK",VLOOKUP($AQ2199,Invoicing!$A$17:$B$49,MATCH($AK$1,Invoicing!$A$17:$B$17,0),FALSE),VLOOKUP($AQ2199,Invoicing!$N$17:$O$21,MATCH($AK$1,Invoicing!$N$17:$O$17,0),FALSE))</f>
        <v>380</v>
      </c>
      <c r="AL2199" s="78" t="e">
        <f>VLOOKUP($E2199,Invoicing!$A$1:$H$8,MATCH(TRACKER!$N2202,Invoicing!$A$1:$H$1,0),FALSE)</f>
        <v>#N/A</v>
      </c>
      <c r="AM2199" s="78">
        <v>35</v>
      </c>
      <c r="AN2199" s="78">
        <f t="shared" si="694"/>
        <v>0</v>
      </c>
      <c r="AO2199" s="2">
        <f t="shared" si="695"/>
        <v>4</v>
      </c>
      <c r="AP2199" s="2" t="str">
        <f t="shared" si="696"/>
        <v>NIGHT</v>
      </c>
      <c r="AQ2199" s="2" t="str">
        <f t="shared" si="697"/>
        <v>CTU FLEVOKUST BVNIGHT</v>
      </c>
      <c r="AR2199" s="71">
        <f t="shared" si="698"/>
        <v>380</v>
      </c>
      <c r="AS2199" s="71">
        <f>VLOOKUP(AJ2199,Invoicing!A:K,10,FALSE)</f>
        <v>0</v>
      </c>
      <c r="AT2199" s="71">
        <f t="shared" si="699"/>
        <v>380</v>
      </c>
    </row>
    <row r="2200" spans="1:46">
      <c r="A2200" s="37" t="s">
        <v>90</v>
      </c>
      <c r="B2200" s="3" t="s">
        <v>38</v>
      </c>
      <c r="C2200" s="11">
        <v>45606.376388888886</v>
      </c>
      <c r="D2200" s="11">
        <v>45606.458333333336</v>
      </c>
      <c r="E2200" s="11" t="s">
        <v>49</v>
      </c>
      <c r="F2200" s="11" t="s">
        <v>40</v>
      </c>
      <c r="G2200" s="3" t="s">
        <v>2378</v>
      </c>
      <c r="H2200" s="3" t="s">
        <v>41</v>
      </c>
      <c r="I2200" s="11">
        <v>45607.833333333336</v>
      </c>
      <c r="J2200" s="12">
        <v>45610.061805555553</v>
      </c>
      <c r="K2200" s="12">
        <v>45610.041666666664</v>
      </c>
      <c r="L2200" s="12">
        <v>45610.065972222219</v>
      </c>
      <c r="M2200" s="61" t="s">
        <v>12</v>
      </c>
      <c r="N2200" s="3" t="s">
        <v>42</v>
      </c>
      <c r="O2200" s="3">
        <v>0</v>
      </c>
      <c r="P2200" s="1">
        <f t="shared" si="680"/>
        <v>46</v>
      </c>
      <c r="Q2200" s="1">
        <f t="shared" si="681"/>
        <v>11</v>
      </c>
      <c r="R2200" s="72">
        <f t="shared" si="682"/>
        <v>45610.061805555553</v>
      </c>
      <c r="S2200" s="73">
        <f t="shared" si="683"/>
        <v>1.4569444444496185</v>
      </c>
      <c r="T2200" s="74">
        <f>Table2[[#This Row],[ETA A OFRECIMIENTO]]*24</f>
        <v>34.966666666790843</v>
      </c>
      <c r="U2200" s="1" t="str">
        <f t="shared" si="684"/>
        <v>YES</v>
      </c>
      <c r="V2200" s="73">
        <f t="shared" si="685"/>
        <v>2.2083333333284827</v>
      </c>
      <c r="W2200" s="74">
        <f>Table2[[#This Row],[DEL. AVAILABLE A SLOT]]*24</f>
        <v>52.999999999883585</v>
      </c>
      <c r="X2200" s="1" t="str">
        <f t="shared" si="686"/>
        <v>NO</v>
      </c>
      <c r="Y2200" s="73">
        <f t="shared" si="687"/>
        <v>3.6652777777781012</v>
      </c>
      <c r="Z2200" s="74">
        <f>Table2[[#This Row],[ETA A TIMESLOT]]*24</f>
        <v>87.966666666674428</v>
      </c>
      <c r="AA2200" s="73">
        <f t="shared" si="688"/>
        <v>2.0138888889050577E-2</v>
      </c>
      <c r="AB2200" s="73" t="str">
        <f t="shared" si="689"/>
        <v>SI</v>
      </c>
      <c r="AC2200" s="74">
        <f>Table2[[#This Row],[PUNTUALIDAD (H)]]*24</f>
        <v>0.48333333333721384</v>
      </c>
      <c r="AD2200" s="73">
        <f t="shared" si="690"/>
        <v>3.6895833333328483</v>
      </c>
      <c r="AE2200" s="74">
        <f>Table2[[#This Row],[ATA TO UNLOADING]]*24</f>
        <v>88.549999999988358</v>
      </c>
      <c r="AF2200" s="74" t="str">
        <f>IF(Table2[[#This Row],[ATA TO UNLOADING 2]]&lt;=48,"YES","NO")</f>
        <v>NO</v>
      </c>
      <c r="AG2200" s="75">
        <f t="shared" si="691"/>
        <v>4.1666666664241347E-2</v>
      </c>
      <c r="AH2200" s="2" t="s">
        <v>24</v>
      </c>
      <c r="AI2200" s="2" t="str">
        <f t="shared" si="692"/>
        <v>GCXU6272035</v>
      </c>
      <c r="AJ2200" s="76" t="str">
        <f t="shared" si="693"/>
        <v>CTU FLEVOKUST BV</v>
      </c>
      <c r="AK2200" s="77">
        <f>IF($M2200="TRUCK",VLOOKUP($AQ2200,Invoicing!$A$17:$B$49,MATCH($AK$1,Invoicing!$A$17:$B$17,0),FALSE),VLOOKUP($AQ2200,Invoicing!$N$17:$O$21,MATCH($AK$1,Invoicing!$N$17:$O$17,0),FALSE))</f>
        <v>380</v>
      </c>
      <c r="AL2200" s="78" t="e">
        <f>VLOOKUP($E2200,Invoicing!$A$1:$H$8,MATCH(TRACKER!$N2203,Invoicing!$A$1:$H$1,0),FALSE)</f>
        <v>#N/A</v>
      </c>
      <c r="AM2200" s="78">
        <v>35</v>
      </c>
      <c r="AN2200" s="78">
        <f t="shared" si="694"/>
        <v>0</v>
      </c>
      <c r="AO2200" s="2">
        <f t="shared" si="695"/>
        <v>4</v>
      </c>
      <c r="AP2200" s="2" t="str">
        <f t="shared" si="696"/>
        <v>NIGHT</v>
      </c>
      <c r="AQ2200" s="2" t="str">
        <f t="shared" si="697"/>
        <v>CTU FLEVOKUST BVNIGHT</v>
      </c>
      <c r="AR2200" s="71">
        <f t="shared" si="698"/>
        <v>380</v>
      </c>
      <c r="AS2200" s="71">
        <f>VLOOKUP(AJ2200,Invoicing!A:K,10,FALSE)</f>
        <v>0</v>
      </c>
      <c r="AT2200" s="71">
        <f t="shared" si="699"/>
        <v>380</v>
      </c>
    </row>
    <row r="2201" spans="1:46">
      <c r="A2201" s="37" t="s">
        <v>90</v>
      </c>
      <c r="B2201" s="3" t="s">
        <v>38</v>
      </c>
      <c r="C2201" s="11">
        <v>45606.376388888886</v>
      </c>
      <c r="D2201" s="11">
        <v>45606.458333333336</v>
      </c>
      <c r="E2201" s="11" t="s">
        <v>49</v>
      </c>
      <c r="F2201" s="11" t="s">
        <v>40</v>
      </c>
      <c r="G2201" s="3" t="s">
        <v>2379</v>
      </c>
      <c r="H2201" s="3" t="s">
        <v>46</v>
      </c>
      <c r="I2201" s="11">
        <v>45607.833333333336</v>
      </c>
      <c r="J2201" s="12">
        <v>45609.899305555555</v>
      </c>
      <c r="K2201" s="12">
        <v>45609.875</v>
      </c>
      <c r="L2201" s="12">
        <v>45609.902777777781</v>
      </c>
      <c r="M2201" s="61" t="s">
        <v>12</v>
      </c>
      <c r="N2201" s="3" t="s">
        <v>42</v>
      </c>
      <c r="O2201" s="3">
        <v>0</v>
      </c>
      <c r="P2201" s="1">
        <f t="shared" si="680"/>
        <v>46</v>
      </c>
      <c r="Q2201" s="1">
        <f t="shared" si="681"/>
        <v>11</v>
      </c>
      <c r="R2201" s="72">
        <f t="shared" si="682"/>
        <v>45609.899305555555</v>
      </c>
      <c r="S2201" s="73">
        <f t="shared" si="683"/>
        <v>1.4569444444496185</v>
      </c>
      <c r="T2201" s="74">
        <f>Table2[[#This Row],[ETA A OFRECIMIENTO]]*24</f>
        <v>34.966666666790843</v>
      </c>
      <c r="U2201" s="1" t="str">
        <f t="shared" si="684"/>
        <v>YES</v>
      </c>
      <c r="V2201" s="73">
        <f t="shared" si="685"/>
        <v>2.0416666666642413</v>
      </c>
      <c r="W2201" s="74">
        <f>Table2[[#This Row],[DEL. AVAILABLE A SLOT]]*24</f>
        <v>48.999999999941792</v>
      </c>
      <c r="X2201" s="1" t="str">
        <f t="shared" si="686"/>
        <v>NO</v>
      </c>
      <c r="Y2201" s="73">
        <f t="shared" si="687"/>
        <v>3.4986111111138598</v>
      </c>
      <c r="Z2201" s="74">
        <f>Table2[[#This Row],[ETA A TIMESLOT]]*24</f>
        <v>83.966666666732635</v>
      </c>
      <c r="AA2201" s="73">
        <f t="shared" si="688"/>
        <v>2.4305555554747116E-2</v>
      </c>
      <c r="AB2201" s="73" t="str">
        <f t="shared" si="689"/>
        <v>SI</v>
      </c>
      <c r="AC2201" s="74">
        <f>Table2[[#This Row],[PUNTUALIDAD (H)]]*24</f>
        <v>0.58333333331393078</v>
      </c>
      <c r="AD2201" s="73">
        <f t="shared" si="690"/>
        <v>3.5263888888948713</v>
      </c>
      <c r="AE2201" s="74">
        <f>Table2[[#This Row],[ATA TO UNLOADING]]*24</f>
        <v>84.633333333476912</v>
      </c>
      <c r="AF2201" s="74" t="str">
        <f>IF(Table2[[#This Row],[ATA TO UNLOADING 2]]&lt;=48,"YES","NO")</f>
        <v>NO</v>
      </c>
      <c r="AG2201" s="75">
        <f t="shared" si="691"/>
        <v>0.875</v>
      </c>
      <c r="AH2201" s="2" t="s">
        <v>24</v>
      </c>
      <c r="AI2201" s="2" t="str">
        <f t="shared" si="692"/>
        <v>HASU4143599</v>
      </c>
      <c r="AJ2201" s="76" t="str">
        <f t="shared" si="693"/>
        <v>CTU FLEVOKUST BV</v>
      </c>
      <c r="AK2201" s="77">
        <f>IF($M2201="TRUCK",VLOOKUP($AQ2201,Invoicing!$A$17:$B$49,MATCH($AK$1,Invoicing!$A$17:$B$17,0),FALSE),VLOOKUP($AQ2201,Invoicing!$N$17:$O$21,MATCH($AK$1,Invoicing!$N$17:$O$17,0),FALSE))</f>
        <v>380</v>
      </c>
      <c r="AL2201" s="78" t="e">
        <f>VLOOKUP($E2201,Invoicing!$A$1:$H$8,MATCH(TRACKER!$N2204,Invoicing!$A$1:$H$1,0),FALSE)</f>
        <v>#N/A</v>
      </c>
      <c r="AM2201" s="78">
        <v>35</v>
      </c>
      <c r="AN2201" s="78">
        <f t="shared" si="694"/>
        <v>0</v>
      </c>
      <c r="AO2201" s="2">
        <f t="shared" si="695"/>
        <v>3</v>
      </c>
      <c r="AP2201" s="2" t="str">
        <f t="shared" si="696"/>
        <v>NIGHT</v>
      </c>
      <c r="AQ2201" s="2" t="str">
        <f t="shared" si="697"/>
        <v>CTU FLEVOKUST BVNIGHT</v>
      </c>
      <c r="AR2201" s="71">
        <f t="shared" si="698"/>
        <v>380</v>
      </c>
      <c r="AS2201" s="71">
        <f>VLOOKUP(AJ2201,Invoicing!A:K,10,FALSE)</f>
        <v>0</v>
      </c>
      <c r="AT2201" s="71">
        <f t="shared" si="699"/>
        <v>380</v>
      </c>
    </row>
    <row r="2202" spans="1:46">
      <c r="A2202" s="37" t="s">
        <v>90</v>
      </c>
      <c r="B2202" s="3" t="s">
        <v>38</v>
      </c>
      <c r="C2202" s="11">
        <v>45606.376388888886</v>
      </c>
      <c r="D2202" s="11">
        <v>45606.458333333336</v>
      </c>
      <c r="E2202" s="11" t="s">
        <v>49</v>
      </c>
      <c r="F2202" s="11" t="s">
        <v>40</v>
      </c>
      <c r="G2202" s="3" t="s">
        <v>2380</v>
      </c>
      <c r="H2202" s="3" t="s">
        <v>41</v>
      </c>
      <c r="I2202" s="11">
        <v>45607.833333333336</v>
      </c>
      <c r="J2202" s="12">
        <v>45608.873611111114</v>
      </c>
      <c r="K2202" s="12">
        <v>45608.833333333336</v>
      </c>
      <c r="L2202" s="12">
        <v>45608.829861111109</v>
      </c>
      <c r="M2202" s="61" t="s">
        <v>12</v>
      </c>
      <c r="N2202" s="3" t="s">
        <v>42</v>
      </c>
      <c r="O2202" s="3">
        <v>0</v>
      </c>
      <c r="P2202" s="1">
        <f t="shared" si="680"/>
        <v>46</v>
      </c>
      <c r="Q2202" s="1">
        <f t="shared" si="681"/>
        <v>11</v>
      </c>
      <c r="R2202" s="72">
        <f t="shared" si="682"/>
        <v>45608.873611111114</v>
      </c>
      <c r="S2202" s="73">
        <f t="shared" si="683"/>
        <v>1.4569444444496185</v>
      </c>
      <c r="T2202" s="74">
        <f>Table2[[#This Row],[ETA A OFRECIMIENTO]]*24</f>
        <v>34.966666666790843</v>
      </c>
      <c r="U2202" s="1" t="str">
        <f t="shared" si="684"/>
        <v>YES</v>
      </c>
      <c r="V2202" s="73">
        <f t="shared" si="685"/>
        <v>1</v>
      </c>
      <c r="W2202" s="74">
        <f>Table2[[#This Row],[DEL. AVAILABLE A SLOT]]*24</f>
        <v>24</v>
      </c>
      <c r="X2202" s="1" t="str">
        <f t="shared" si="686"/>
        <v>SI</v>
      </c>
      <c r="Y2202" s="73">
        <f t="shared" si="687"/>
        <v>2.4569444444496185</v>
      </c>
      <c r="Z2202" s="74">
        <f>Table2[[#This Row],[ETA A TIMESLOT]]*24</f>
        <v>58.966666666790843</v>
      </c>
      <c r="AA2202" s="73">
        <f t="shared" si="688"/>
        <v>4.0277777778101154E-2</v>
      </c>
      <c r="AB2202" s="73" t="str">
        <f t="shared" si="689"/>
        <v>NO</v>
      </c>
      <c r="AC2202" s="74">
        <f>Table2[[#This Row],[PUNTUALIDAD (H)]]*24</f>
        <v>0.96666666667442769</v>
      </c>
      <c r="AD2202" s="73">
        <f t="shared" si="690"/>
        <v>2.453472222223354</v>
      </c>
      <c r="AE2202" s="74">
        <f>Table2[[#This Row],[ATA TO UNLOADING]]*24</f>
        <v>58.883333333360497</v>
      </c>
      <c r="AF2202" s="74" t="str">
        <f>IF(Table2[[#This Row],[ATA TO UNLOADING 2]]&lt;=48,"YES","NO")</f>
        <v>NO</v>
      </c>
      <c r="AG2202" s="75">
        <f t="shared" si="691"/>
        <v>0.83333333333575865</v>
      </c>
      <c r="AH2202" s="2" t="s">
        <v>24</v>
      </c>
      <c r="AI2202" s="2" t="str">
        <f t="shared" si="692"/>
        <v>HASU4299010</v>
      </c>
      <c r="AJ2202" s="76" t="str">
        <f t="shared" si="693"/>
        <v>CTU FLEVOKUST BV</v>
      </c>
      <c r="AK2202" s="77">
        <f>IF($M2202="TRUCK",VLOOKUP($AQ2202,Invoicing!$A$17:$B$49,MATCH($AK$1,Invoicing!$A$17:$B$17,0),FALSE),VLOOKUP($AQ2202,Invoicing!$N$17:$O$21,MATCH($AK$1,Invoicing!$N$17:$O$17,0),FALSE))</f>
        <v>380</v>
      </c>
      <c r="AL2202" s="78" t="e">
        <f>VLOOKUP($E2202,Invoicing!$A$1:$H$8,MATCH(TRACKER!$N2205,Invoicing!$A$1:$H$1,0),FALSE)</f>
        <v>#N/A</v>
      </c>
      <c r="AM2202" s="78">
        <v>35</v>
      </c>
      <c r="AN2202" s="78">
        <f t="shared" si="694"/>
        <v>0</v>
      </c>
      <c r="AO2202" s="2">
        <f t="shared" si="695"/>
        <v>2</v>
      </c>
      <c r="AP2202" s="2" t="str">
        <f t="shared" si="696"/>
        <v>NIGHT</v>
      </c>
      <c r="AQ2202" s="2" t="str">
        <f t="shared" si="697"/>
        <v>CTU FLEVOKUST BVNIGHT</v>
      </c>
      <c r="AR2202" s="71">
        <f t="shared" si="698"/>
        <v>380</v>
      </c>
      <c r="AS2202" s="71">
        <f>VLOOKUP(AJ2202,Invoicing!A:K,10,FALSE)</f>
        <v>0</v>
      </c>
      <c r="AT2202" s="71">
        <f t="shared" si="699"/>
        <v>380</v>
      </c>
    </row>
    <row r="2203" spans="1:46">
      <c r="A2203" s="37" t="s">
        <v>90</v>
      </c>
      <c r="B2203" s="3" t="s">
        <v>38</v>
      </c>
      <c r="C2203" s="11">
        <v>45606.376388888886</v>
      </c>
      <c r="D2203" s="11">
        <v>45606.458333333336</v>
      </c>
      <c r="E2203" s="11" t="s">
        <v>49</v>
      </c>
      <c r="F2203" s="11" t="s">
        <v>40</v>
      </c>
      <c r="G2203" s="3" t="s">
        <v>2381</v>
      </c>
      <c r="H2203" s="3" t="s">
        <v>46</v>
      </c>
      <c r="I2203" s="11">
        <v>45607.833333333336</v>
      </c>
      <c r="J2203" s="12">
        <v>45610.436111111114</v>
      </c>
      <c r="K2203" s="12">
        <v>45610.416666666664</v>
      </c>
      <c r="L2203" s="12">
        <v>45610.458333333336</v>
      </c>
      <c r="M2203" s="61" t="s">
        <v>12</v>
      </c>
      <c r="N2203" s="3" t="s">
        <v>42</v>
      </c>
      <c r="O2203" s="3">
        <v>0</v>
      </c>
      <c r="P2203" s="1">
        <f t="shared" si="680"/>
        <v>46</v>
      </c>
      <c r="Q2203" s="1">
        <f t="shared" si="681"/>
        <v>11</v>
      </c>
      <c r="R2203" s="72">
        <f t="shared" si="682"/>
        <v>45610.436111111114</v>
      </c>
      <c r="S2203" s="73">
        <f t="shared" si="683"/>
        <v>1.4569444444496185</v>
      </c>
      <c r="T2203" s="74">
        <f>Table2[[#This Row],[ETA A OFRECIMIENTO]]*24</f>
        <v>34.966666666790843</v>
      </c>
      <c r="U2203" s="1" t="str">
        <f t="shared" si="684"/>
        <v>YES</v>
      </c>
      <c r="V2203" s="73">
        <f t="shared" si="685"/>
        <v>2.5833333333284827</v>
      </c>
      <c r="W2203" s="74">
        <f>Table2[[#This Row],[DEL. AVAILABLE A SLOT]]*24</f>
        <v>61.999999999883585</v>
      </c>
      <c r="X2203" s="1" t="str">
        <f t="shared" si="686"/>
        <v>NO</v>
      </c>
      <c r="Y2203" s="73">
        <f t="shared" si="687"/>
        <v>4.0402777777781012</v>
      </c>
      <c r="Z2203" s="74">
        <f>Table2[[#This Row],[ETA A TIMESLOT]]*24</f>
        <v>96.966666666674428</v>
      </c>
      <c r="AA2203" s="73">
        <f t="shared" si="688"/>
        <v>1.9444444449618459E-2</v>
      </c>
      <c r="AB2203" s="73" t="str">
        <f t="shared" si="689"/>
        <v>SI</v>
      </c>
      <c r="AC2203" s="74">
        <f>Table2[[#This Row],[PUNTUALIDAD (H)]]*24</f>
        <v>0.46666666679084301</v>
      </c>
      <c r="AD2203" s="73">
        <f t="shared" si="690"/>
        <v>4.0819444444496185</v>
      </c>
      <c r="AE2203" s="74">
        <f>Table2[[#This Row],[ATA TO UNLOADING]]*24</f>
        <v>97.966666666790843</v>
      </c>
      <c r="AF2203" s="74" t="str">
        <f>IF(Table2[[#This Row],[ATA TO UNLOADING 2]]&lt;=48,"YES","NO")</f>
        <v>NO</v>
      </c>
      <c r="AG2203" s="75">
        <f t="shared" si="691"/>
        <v>0.41666666666424135</v>
      </c>
      <c r="AH2203" s="2" t="s">
        <v>42</v>
      </c>
      <c r="AI2203" s="2" t="str">
        <f t="shared" si="692"/>
        <v>HASU4584038</v>
      </c>
      <c r="AJ2203" s="76" t="str">
        <f t="shared" si="693"/>
        <v>CTU FLEVOKUST BV</v>
      </c>
      <c r="AK2203" s="77">
        <f>IF($M2203="TRUCK",VLOOKUP($AQ2203,Invoicing!$A$17:$B$49,MATCH($AK$1,Invoicing!$A$17:$B$17,0),FALSE),VLOOKUP($AQ2203,Invoicing!$N$17:$O$21,MATCH($AK$1,Invoicing!$N$17:$O$17,0),FALSE))</f>
        <v>380</v>
      </c>
      <c r="AL2203" s="78" t="e">
        <f>VLOOKUP($E2203,Invoicing!$A$1:$H$8,MATCH(TRACKER!$N2206,Invoicing!$A$1:$H$1,0),FALSE)</f>
        <v>#N/A</v>
      </c>
      <c r="AM2203" s="78">
        <v>35</v>
      </c>
      <c r="AN2203" s="78">
        <f t="shared" si="694"/>
        <v>0</v>
      </c>
      <c r="AO2203" s="2">
        <f t="shared" si="695"/>
        <v>4</v>
      </c>
      <c r="AP2203" s="2" t="str">
        <f t="shared" si="696"/>
        <v>WEEK</v>
      </c>
      <c r="AQ2203" s="2" t="str">
        <f t="shared" si="697"/>
        <v>CTU FLEVOKUST BVWEEK</v>
      </c>
      <c r="AR2203" s="71">
        <f t="shared" si="698"/>
        <v>380</v>
      </c>
      <c r="AS2203" s="71">
        <f>VLOOKUP(AJ2203,Invoicing!A:K,10,FALSE)</f>
        <v>0</v>
      </c>
      <c r="AT2203" s="71">
        <f t="shared" si="699"/>
        <v>380</v>
      </c>
    </row>
    <row r="2204" spans="1:46">
      <c r="A2204" s="37" t="s">
        <v>90</v>
      </c>
      <c r="B2204" s="3" t="s">
        <v>38</v>
      </c>
      <c r="C2204" s="11">
        <v>45606.376388888886</v>
      </c>
      <c r="D2204" s="11">
        <v>45606.458333333336</v>
      </c>
      <c r="E2204" s="11" t="s">
        <v>49</v>
      </c>
      <c r="F2204" s="11" t="s">
        <v>40</v>
      </c>
      <c r="G2204" s="3" t="s">
        <v>2382</v>
      </c>
      <c r="H2204" s="3" t="s">
        <v>41</v>
      </c>
      <c r="I2204" s="11">
        <v>45607.833333333336</v>
      </c>
      <c r="J2204" s="12">
        <v>45610.736111111109</v>
      </c>
      <c r="K2204" s="12">
        <v>45610.75</v>
      </c>
      <c r="L2204" s="12">
        <v>45610.743055555555</v>
      </c>
      <c r="M2204" s="61" t="s">
        <v>12</v>
      </c>
      <c r="N2204" s="3" t="s">
        <v>42</v>
      </c>
      <c r="O2204" s="3">
        <v>0</v>
      </c>
      <c r="P2204" s="1">
        <f t="shared" si="680"/>
        <v>46</v>
      </c>
      <c r="Q2204" s="1">
        <f t="shared" si="681"/>
        <v>11</v>
      </c>
      <c r="R2204" s="72">
        <f t="shared" si="682"/>
        <v>45610.736111111109</v>
      </c>
      <c r="S2204" s="73">
        <f t="shared" si="683"/>
        <v>1.4569444444496185</v>
      </c>
      <c r="T2204" s="74">
        <f>Table2[[#This Row],[ETA A OFRECIMIENTO]]*24</f>
        <v>34.966666666790843</v>
      </c>
      <c r="U2204" s="1" t="str">
        <f t="shared" si="684"/>
        <v>YES</v>
      </c>
      <c r="V2204" s="73">
        <f t="shared" si="685"/>
        <v>2.9166666666642413</v>
      </c>
      <c r="W2204" s="74">
        <f>Table2[[#This Row],[DEL. AVAILABLE A SLOT]]*24</f>
        <v>69.999999999941792</v>
      </c>
      <c r="X2204" s="1" t="str">
        <f t="shared" si="686"/>
        <v>NO</v>
      </c>
      <c r="Y2204" s="73">
        <f t="shared" si="687"/>
        <v>4.3736111111138598</v>
      </c>
      <c r="Z2204" s="74">
        <f>Table2[[#This Row],[ETA A TIMESLOT]]*24</f>
        <v>104.96666666673264</v>
      </c>
      <c r="AA2204" s="73">
        <f t="shared" si="688"/>
        <v>0</v>
      </c>
      <c r="AB2204" s="73" t="str">
        <f t="shared" si="689"/>
        <v>SI</v>
      </c>
      <c r="AC2204" s="74">
        <f>Table2[[#This Row],[PUNTUALIDAD (H)]]*24</f>
        <v>0</v>
      </c>
      <c r="AD2204" s="73">
        <f t="shared" si="690"/>
        <v>4.3666666666686069</v>
      </c>
      <c r="AE2204" s="74">
        <f>Table2[[#This Row],[ATA TO UNLOADING]]*24</f>
        <v>104.80000000004657</v>
      </c>
      <c r="AF2204" s="74" t="str">
        <f>IF(Table2[[#This Row],[ATA TO UNLOADING 2]]&lt;=48,"YES","NO")</f>
        <v>NO</v>
      </c>
      <c r="AG2204" s="75">
        <f t="shared" si="691"/>
        <v>0.75</v>
      </c>
      <c r="AH2204" s="2" t="s">
        <v>42</v>
      </c>
      <c r="AI2204" s="2" t="str">
        <f t="shared" si="692"/>
        <v>HASU4589908</v>
      </c>
      <c r="AJ2204" s="76" t="str">
        <f t="shared" si="693"/>
        <v>CTU FLEVOKUST BV</v>
      </c>
      <c r="AK2204" s="77">
        <f>IF($M2204="TRUCK",VLOOKUP($AQ2204,Invoicing!$A$17:$B$49,MATCH($AK$1,Invoicing!$A$17:$B$17,0),FALSE),VLOOKUP($AQ2204,Invoicing!$N$17:$O$21,MATCH($AK$1,Invoicing!$N$17:$O$17,0),FALSE))</f>
        <v>380</v>
      </c>
      <c r="AL2204" s="78" t="e">
        <f>VLOOKUP($E2204,Invoicing!$A$1:$H$8,MATCH(TRACKER!$N2207,Invoicing!$A$1:$H$1,0),FALSE)</f>
        <v>#N/A</v>
      </c>
      <c r="AM2204" s="78">
        <v>35</v>
      </c>
      <c r="AN2204" s="78">
        <f t="shared" si="694"/>
        <v>0</v>
      </c>
      <c r="AO2204" s="2">
        <f t="shared" si="695"/>
        <v>4</v>
      </c>
      <c r="AP2204" s="2" t="str">
        <f t="shared" si="696"/>
        <v>WEEK</v>
      </c>
      <c r="AQ2204" s="2" t="str">
        <f t="shared" si="697"/>
        <v>CTU FLEVOKUST BVWEEK</v>
      </c>
      <c r="AR2204" s="71">
        <f t="shared" si="698"/>
        <v>380</v>
      </c>
      <c r="AS2204" s="71">
        <f>VLOOKUP(AJ2204,Invoicing!A:K,10,FALSE)</f>
        <v>0</v>
      </c>
      <c r="AT2204" s="71">
        <f t="shared" si="699"/>
        <v>380</v>
      </c>
    </row>
    <row r="2205" spans="1:46">
      <c r="A2205" s="37" t="s">
        <v>90</v>
      </c>
      <c r="B2205" s="3" t="s">
        <v>38</v>
      </c>
      <c r="C2205" s="11">
        <v>45606.376388888886</v>
      </c>
      <c r="D2205" s="11">
        <v>45606.458333333336</v>
      </c>
      <c r="E2205" s="11" t="s">
        <v>44</v>
      </c>
      <c r="F2205" s="11" t="s">
        <v>40</v>
      </c>
      <c r="G2205" s="3" t="s">
        <v>2383</v>
      </c>
      <c r="H2205" s="3" t="s">
        <v>46</v>
      </c>
      <c r="I2205" s="11">
        <v>45607.833333333336</v>
      </c>
      <c r="J2205" s="12">
        <v>45609.295138888891</v>
      </c>
      <c r="K2205" s="12">
        <v>45609.25</v>
      </c>
      <c r="L2205" s="12">
        <v>45609.295138888891</v>
      </c>
      <c r="M2205" s="61" t="s">
        <v>115</v>
      </c>
      <c r="N2205" s="3" t="s">
        <v>42</v>
      </c>
      <c r="O2205" s="3">
        <v>1</v>
      </c>
      <c r="P2205" s="1">
        <f t="shared" si="680"/>
        <v>46</v>
      </c>
      <c r="Q2205" s="1">
        <f t="shared" si="681"/>
        <v>11</v>
      </c>
      <c r="R2205" s="72">
        <f t="shared" si="682"/>
        <v>45609.295138888891</v>
      </c>
      <c r="S2205" s="73">
        <f t="shared" si="683"/>
        <v>1.4569444444496185</v>
      </c>
      <c r="T2205" s="74">
        <f>Table2[[#This Row],[ETA A OFRECIMIENTO]]*24</f>
        <v>34.966666666790843</v>
      </c>
      <c r="U2205" s="1" t="str">
        <f t="shared" si="684"/>
        <v>YES</v>
      </c>
      <c r="V2205" s="73">
        <f t="shared" si="685"/>
        <v>1.4166666666642413</v>
      </c>
      <c r="W2205" s="74">
        <f>Table2[[#This Row],[DEL. AVAILABLE A SLOT]]*24</f>
        <v>33.999999999941792</v>
      </c>
      <c r="X2205" s="1" t="str">
        <f t="shared" si="686"/>
        <v>NO</v>
      </c>
      <c r="Y2205" s="73">
        <f t="shared" si="687"/>
        <v>2.8736111111138598</v>
      </c>
      <c r="Z2205" s="74">
        <f>Table2[[#This Row],[ETA A TIMESLOT]]*24</f>
        <v>68.966666666732635</v>
      </c>
      <c r="AA2205" s="73">
        <f t="shared" si="688"/>
        <v>4.5138888890505768E-2</v>
      </c>
      <c r="AB2205" s="73" t="str">
        <f t="shared" si="689"/>
        <v>NO</v>
      </c>
      <c r="AC2205" s="74">
        <f>Table2[[#This Row],[PUNTUALIDAD (H)]]*24</f>
        <v>1.0833333333721384</v>
      </c>
      <c r="AD2205" s="73">
        <f t="shared" si="690"/>
        <v>2.9187500000043656</v>
      </c>
      <c r="AE2205" s="74">
        <f>Table2[[#This Row],[ATA TO UNLOADING]]*24</f>
        <v>70.050000000104774</v>
      </c>
      <c r="AF2205" s="74" t="str">
        <f>IF(Table2[[#This Row],[ATA TO UNLOADING 2]]&lt;=48,"YES","NO")</f>
        <v>NO</v>
      </c>
      <c r="AG2205" s="75">
        <f t="shared" si="691"/>
        <v>0.25</v>
      </c>
      <c r="AH2205" s="2" t="s">
        <v>42</v>
      </c>
      <c r="AI2205" s="2" t="str">
        <f t="shared" si="692"/>
        <v>HASU4692177</v>
      </c>
      <c r="AJ2205" s="76" t="str">
        <f t="shared" si="693"/>
        <v>MSI</v>
      </c>
      <c r="AK2205" s="77">
        <f>IF($M2205="TRUCK",VLOOKUP($AQ2205,Invoicing!$A$17:$B$49,MATCH($AK$1,Invoicing!$A$17:$B$17,0),FALSE),VLOOKUP($AQ2205,Invoicing!$N$17:$O$21,MATCH($AK$1,Invoicing!$N$17:$O$17,0),FALSE))</f>
        <v>480</v>
      </c>
      <c r="AL2205" s="78" t="e">
        <f>VLOOKUP($E2205,Invoicing!$A$1:$H$8,MATCH(TRACKER!$N2208,Invoicing!$A$1:$H$1,0),FALSE)</f>
        <v>#N/A</v>
      </c>
      <c r="AM2205" s="78">
        <f>VLOOKUP($E2205,Invoicing!$A$1:$H$8,MATCH(TRACKER!$O$1,Invoicing!$A$1:$H$1,0),FALSE)</f>
        <v>50</v>
      </c>
      <c r="AN2205" s="78">
        <f t="shared" si="694"/>
        <v>50</v>
      </c>
      <c r="AO2205" s="2">
        <f t="shared" si="695"/>
        <v>3</v>
      </c>
      <c r="AP2205" s="2" t="str">
        <f t="shared" si="696"/>
        <v>WEEK</v>
      </c>
      <c r="AQ2205" s="2" t="str">
        <f t="shared" si="697"/>
        <v>MSIWEEK</v>
      </c>
      <c r="AR2205" s="71">
        <f t="shared" si="698"/>
        <v>530</v>
      </c>
      <c r="AS2205" s="71">
        <f>VLOOKUP(AJ2205,Invoicing!A:K,10,FALSE)</f>
        <v>25</v>
      </c>
      <c r="AT2205" s="71">
        <f t="shared" si="699"/>
        <v>555</v>
      </c>
    </row>
    <row r="2206" spans="1:46">
      <c r="A2206" s="37" t="s">
        <v>90</v>
      </c>
      <c r="B2206" s="3" t="s">
        <v>38</v>
      </c>
      <c r="C2206" s="11">
        <v>45606.376388888886</v>
      </c>
      <c r="D2206" s="11">
        <v>45606.458333333336</v>
      </c>
      <c r="E2206" s="11" t="s">
        <v>44</v>
      </c>
      <c r="F2206" s="11" t="s">
        <v>40</v>
      </c>
      <c r="G2206" s="3" t="s">
        <v>2384</v>
      </c>
      <c r="H2206" s="3" t="s">
        <v>46</v>
      </c>
      <c r="I2206" s="11">
        <v>45607.833333333336</v>
      </c>
      <c r="J2206" s="12">
        <v>45609.215277777781</v>
      </c>
      <c r="K2206" s="12">
        <v>45609.125</v>
      </c>
      <c r="L2206" s="12">
        <v>45609.215277777781</v>
      </c>
      <c r="M2206" s="61" t="s">
        <v>115</v>
      </c>
      <c r="N2206" s="3" t="s">
        <v>42</v>
      </c>
      <c r="O2206" s="3">
        <v>0</v>
      </c>
      <c r="P2206" s="1">
        <f t="shared" si="680"/>
        <v>46</v>
      </c>
      <c r="Q2206" s="1">
        <f t="shared" si="681"/>
        <v>11</v>
      </c>
      <c r="R2206" s="72">
        <f t="shared" si="682"/>
        <v>45609.215277777781</v>
      </c>
      <c r="S2206" s="73">
        <f t="shared" si="683"/>
        <v>1.4569444444496185</v>
      </c>
      <c r="T2206" s="74">
        <f>Table2[[#This Row],[ETA A OFRECIMIENTO]]*24</f>
        <v>34.966666666790843</v>
      </c>
      <c r="U2206" s="1" t="str">
        <f t="shared" si="684"/>
        <v>YES</v>
      </c>
      <c r="V2206" s="73">
        <f t="shared" si="685"/>
        <v>1.2916666666642413</v>
      </c>
      <c r="W2206" s="74">
        <f>Table2[[#This Row],[DEL. AVAILABLE A SLOT]]*24</f>
        <v>30.999999999941792</v>
      </c>
      <c r="X2206" s="1" t="str">
        <f t="shared" si="686"/>
        <v>NO</v>
      </c>
      <c r="Y2206" s="73">
        <f t="shared" si="687"/>
        <v>2.7486111111138598</v>
      </c>
      <c r="Z2206" s="74">
        <f>Table2[[#This Row],[ETA A TIMESLOT]]*24</f>
        <v>65.966666666732635</v>
      </c>
      <c r="AA2206" s="73">
        <f t="shared" si="688"/>
        <v>9.0277777781011537E-2</v>
      </c>
      <c r="AB2206" s="73" t="str">
        <f t="shared" si="689"/>
        <v>NO</v>
      </c>
      <c r="AC2206" s="74">
        <f>Table2[[#This Row],[PUNTUALIDAD (H)]]*24</f>
        <v>2.1666666667442769</v>
      </c>
      <c r="AD2206" s="73">
        <f t="shared" si="690"/>
        <v>2.8388888888948713</v>
      </c>
      <c r="AE2206" s="74">
        <f>Table2[[#This Row],[ATA TO UNLOADING]]*24</f>
        <v>68.133333333476912</v>
      </c>
      <c r="AF2206" s="74" t="str">
        <f>IF(Table2[[#This Row],[ATA TO UNLOADING 2]]&lt;=48,"YES","NO")</f>
        <v>NO</v>
      </c>
      <c r="AG2206" s="75">
        <f t="shared" si="691"/>
        <v>0.125</v>
      </c>
      <c r="AH2206" s="2" t="s">
        <v>24</v>
      </c>
      <c r="AI2206" s="2" t="str">
        <f t="shared" si="692"/>
        <v>HASU4843566</v>
      </c>
      <c r="AJ2206" s="76" t="str">
        <f t="shared" si="693"/>
        <v>MSI</v>
      </c>
      <c r="AK2206" s="77">
        <f>IF($M2206="TRUCK",VLOOKUP($AQ2206,Invoicing!$A$17:$B$49,MATCH($AK$1,Invoicing!$A$17:$B$17,0),FALSE),VLOOKUP($AQ2206,Invoicing!$N$17:$O$21,MATCH($AK$1,Invoicing!$N$17:$O$17,0),FALSE))</f>
        <v>530</v>
      </c>
      <c r="AL2206" s="78" t="e">
        <f>VLOOKUP($E2206,Invoicing!$A$1:$H$8,MATCH(TRACKER!$N2209,Invoicing!$A$1:$H$1,0),FALSE)</f>
        <v>#N/A</v>
      </c>
      <c r="AM2206" s="78">
        <f>VLOOKUP($E2206,Invoicing!$A$1:$H$8,MATCH(TRACKER!$O$1,Invoicing!$A$1:$H$1,0),FALSE)</f>
        <v>50</v>
      </c>
      <c r="AN2206" s="78">
        <f t="shared" si="694"/>
        <v>0</v>
      </c>
      <c r="AO2206" s="2">
        <f t="shared" si="695"/>
        <v>3</v>
      </c>
      <c r="AP2206" s="2" t="str">
        <f t="shared" si="696"/>
        <v>NIGHT</v>
      </c>
      <c r="AQ2206" s="2" t="str">
        <f t="shared" si="697"/>
        <v>MSINIGHT</v>
      </c>
      <c r="AR2206" s="71">
        <f t="shared" si="698"/>
        <v>530</v>
      </c>
      <c r="AS2206" s="71">
        <f>VLOOKUP(AJ2206,Invoicing!A:K,10,FALSE)</f>
        <v>25</v>
      </c>
      <c r="AT2206" s="71">
        <f t="shared" si="699"/>
        <v>555</v>
      </c>
    </row>
    <row r="2207" spans="1:46">
      <c r="A2207" s="37" t="s">
        <v>90</v>
      </c>
      <c r="B2207" s="3" t="s">
        <v>38</v>
      </c>
      <c r="C2207" s="11">
        <v>45606.376388888886</v>
      </c>
      <c r="D2207" s="11">
        <v>45606.458333333336</v>
      </c>
      <c r="E2207" s="11" t="s">
        <v>49</v>
      </c>
      <c r="F2207" s="11" t="s">
        <v>40</v>
      </c>
      <c r="G2207" s="3" t="s">
        <v>2385</v>
      </c>
      <c r="H2207" s="3" t="s">
        <v>41</v>
      </c>
      <c r="I2207" s="11">
        <v>45607.833333333336</v>
      </c>
      <c r="J2207" s="12">
        <v>45610.277777777781</v>
      </c>
      <c r="K2207" s="12">
        <v>45610.291666666664</v>
      </c>
      <c r="L2207" s="12">
        <v>45610.284722222219</v>
      </c>
      <c r="M2207" s="61" t="s">
        <v>12</v>
      </c>
      <c r="N2207" s="3" t="s">
        <v>42</v>
      </c>
      <c r="O2207" s="3">
        <v>0</v>
      </c>
      <c r="P2207" s="1">
        <f t="shared" si="680"/>
        <v>46</v>
      </c>
      <c r="Q2207" s="1">
        <f t="shared" si="681"/>
        <v>11</v>
      </c>
      <c r="R2207" s="72">
        <f t="shared" si="682"/>
        <v>45610.277777777781</v>
      </c>
      <c r="S2207" s="73">
        <f t="shared" si="683"/>
        <v>1.4569444444496185</v>
      </c>
      <c r="T2207" s="74">
        <f>Table2[[#This Row],[ETA A OFRECIMIENTO]]*24</f>
        <v>34.966666666790843</v>
      </c>
      <c r="U2207" s="1" t="str">
        <f t="shared" si="684"/>
        <v>YES</v>
      </c>
      <c r="V2207" s="73">
        <f t="shared" si="685"/>
        <v>2.4583333333284827</v>
      </c>
      <c r="W2207" s="74">
        <f>Table2[[#This Row],[DEL. AVAILABLE A SLOT]]*24</f>
        <v>58.999999999883585</v>
      </c>
      <c r="X2207" s="1" t="str">
        <f t="shared" si="686"/>
        <v>NO</v>
      </c>
      <c r="Y2207" s="73">
        <f t="shared" si="687"/>
        <v>3.9152777777781012</v>
      </c>
      <c r="Z2207" s="74">
        <f>Table2[[#This Row],[ETA A TIMESLOT]]*24</f>
        <v>93.966666666674428</v>
      </c>
      <c r="AA2207" s="73">
        <f t="shared" si="688"/>
        <v>0</v>
      </c>
      <c r="AB2207" s="73" t="str">
        <f t="shared" si="689"/>
        <v>SI</v>
      </c>
      <c r="AC2207" s="74">
        <f>Table2[[#This Row],[PUNTUALIDAD (H)]]*24</f>
        <v>0</v>
      </c>
      <c r="AD2207" s="73">
        <f t="shared" si="690"/>
        <v>3.9083333333328483</v>
      </c>
      <c r="AE2207" s="74">
        <f>Table2[[#This Row],[ATA TO UNLOADING]]*24</f>
        <v>93.799999999988358</v>
      </c>
      <c r="AF2207" s="74" t="str">
        <f>IF(Table2[[#This Row],[ATA TO UNLOADING 2]]&lt;=48,"YES","NO")</f>
        <v>NO</v>
      </c>
      <c r="AG2207" s="75">
        <f t="shared" si="691"/>
        <v>0.29166666666424135</v>
      </c>
      <c r="AH2207" s="2" t="s">
        <v>42</v>
      </c>
      <c r="AI2207" s="2" t="str">
        <f t="shared" si="692"/>
        <v>HASU4861678</v>
      </c>
      <c r="AJ2207" s="76" t="str">
        <f t="shared" si="693"/>
        <v>CTU FLEVOKUST BV</v>
      </c>
      <c r="AK2207" s="77">
        <f>IF($M2207="TRUCK",VLOOKUP($AQ2207,Invoicing!$A$17:$B$49,MATCH($AK$1,Invoicing!$A$17:$B$17,0),FALSE),VLOOKUP($AQ2207,Invoicing!$N$17:$O$21,MATCH($AK$1,Invoicing!$N$17:$O$17,0),FALSE))</f>
        <v>380</v>
      </c>
      <c r="AL2207" s="78" t="e">
        <f>VLOOKUP($E2207,Invoicing!$A$1:$H$8,MATCH(TRACKER!$N2210,Invoicing!$A$1:$H$1,0),FALSE)</f>
        <v>#N/A</v>
      </c>
      <c r="AM2207" s="78">
        <v>35</v>
      </c>
      <c r="AN2207" s="78">
        <f t="shared" si="694"/>
        <v>0</v>
      </c>
      <c r="AO2207" s="2">
        <f t="shared" si="695"/>
        <v>4</v>
      </c>
      <c r="AP2207" s="2" t="str">
        <f t="shared" si="696"/>
        <v>WEEK</v>
      </c>
      <c r="AQ2207" s="2" t="str">
        <f t="shared" si="697"/>
        <v>CTU FLEVOKUST BVWEEK</v>
      </c>
      <c r="AR2207" s="71">
        <f t="shared" si="698"/>
        <v>380</v>
      </c>
      <c r="AS2207" s="71">
        <f>VLOOKUP(AJ2207,Invoicing!A:K,10,FALSE)</f>
        <v>0</v>
      </c>
      <c r="AT2207" s="71">
        <f t="shared" si="699"/>
        <v>380</v>
      </c>
    </row>
    <row r="2208" spans="1:46">
      <c r="A2208" s="37" t="s">
        <v>90</v>
      </c>
      <c r="B2208" s="3" t="s">
        <v>38</v>
      </c>
      <c r="C2208" s="11">
        <v>45606.376388888886</v>
      </c>
      <c r="D2208" s="11">
        <v>45606.458333333336</v>
      </c>
      <c r="E2208" s="11" t="s">
        <v>49</v>
      </c>
      <c r="F2208" s="11" t="s">
        <v>40</v>
      </c>
      <c r="G2208" s="3" t="s">
        <v>2386</v>
      </c>
      <c r="H2208" s="3" t="s">
        <v>2821</v>
      </c>
      <c r="I2208" s="11">
        <v>45607.833333333336</v>
      </c>
      <c r="J2208" s="12">
        <v>45609.470138888886</v>
      </c>
      <c r="K2208" s="12">
        <v>45609.416666666664</v>
      </c>
      <c r="L2208" s="12">
        <v>45609.5</v>
      </c>
      <c r="M2208" s="12" t="s">
        <v>12</v>
      </c>
      <c r="N2208" s="3" t="s">
        <v>42</v>
      </c>
      <c r="O2208" s="3">
        <v>0</v>
      </c>
      <c r="P2208" s="1">
        <f t="shared" si="680"/>
        <v>46</v>
      </c>
      <c r="Q2208" s="1">
        <f t="shared" si="681"/>
        <v>11</v>
      </c>
      <c r="R2208" s="72">
        <f t="shared" si="682"/>
        <v>45609.470138888886</v>
      </c>
      <c r="S2208" s="73">
        <f t="shared" si="683"/>
        <v>1.4569444444496185</v>
      </c>
      <c r="T2208" s="74">
        <f>Table2[[#This Row],[ETA A OFRECIMIENTO]]*24</f>
        <v>34.966666666790843</v>
      </c>
      <c r="U2208" s="1" t="str">
        <f t="shared" si="684"/>
        <v>YES</v>
      </c>
      <c r="V2208" s="73">
        <f t="shared" si="685"/>
        <v>1.5833333333284827</v>
      </c>
      <c r="W2208" s="74">
        <f>Table2[[#This Row],[DEL. AVAILABLE A SLOT]]*24</f>
        <v>37.999999999883585</v>
      </c>
      <c r="X2208" s="1" t="str">
        <f t="shared" si="686"/>
        <v>NO</v>
      </c>
      <c r="Y2208" s="73">
        <f t="shared" si="687"/>
        <v>3.0402777777781012</v>
      </c>
      <c r="Z2208" s="74">
        <f>Table2[[#This Row],[ETA A TIMESLOT]]*24</f>
        <v>72.966666666674428</v>
      </c>
      <c r="AA2208" s="73">
        <f t="shared" si="688"/>
        <v>5.3472222221898846E-2</v>
      </c>
      <c r="AB2208" s="73" t="str">
        <f t="shared" si="689"/>
        <v>NO</v>
      </c>
      <c r="AC2208" s="74">
        <f>Table2[[#This Row],[PUNTUALIDAD (H)]]*24</f>
        <v>1.2833333333255723</v>
      </c>
      <c r="AD2208" s="73">
        <f t="shared" si="690"/>
        <v>3.1236111111138598</v>
      </c>
      <c r="AE2208" s="74">
        <f>Table2[[#This Row],[ATA TO UNLOADING]]*24</f>
        <v>74.966666666732635</v>
      </c>
      <c r="AF2208" s="74" t="str">
        <f>IF(Table2[[#This Row],[ATA TO UNLOADING 2]]&lt;=48,"YES","NO")</f>
        <v>NO</v>
      </c>
      <c r="AG2208" s="75">
        <f t="shared" si="691"/>
        <v>0.41666666666424135</v>
      </c>
      <c r="AH2208" s="2" t="s">
        <v>42</v>
      </c>
      <c r="AI2208" s="2" t="str">
        <f t="shared" si="692"/>
        <v>HASU4905478</v>
      </c>
      <c r="AJ2208" s="76" t="str">
        <f t="shared" si="693"/>
        <v>CTU FLEVOKUST BV</v>
      </c>
      <c r="AK2208" s="77">
        <f>IF($M2208="TRUCK",VLOOKUP($AQ2208,Invoicing!$A$17:$B$49,MATCH($AK$1,Invoicing!$A$17:$B$17,0),FALSE),VLOOKUP($AQ2208,Invoicing!$N$17:$O$21,MATCH($AK$1,Invoicing!$N$17:$O$17,0),FALSE))</f>
        <v>380</v>
      </c>
      <c r="AL2208" s="78" t="e">
        <f>VLOOKUP($E2208,Invoicing!$A$1:$H$8,MATCH(TRACKER!$N2211,Invoicing!$A$1:$H$1,0),FALSE)</f>
        <v>#N/A</v>
      </c>
      <c r="AM2208" s="78">
        <v>35</v>
      </c>
      <c r="AN2208" s="78">
        <f t="shared" si="694"/>
        <v>0</v>
      </c>
      <c r="AO2208" s="2">
        <f t="shared" si="695"/>
        <v>3</v>
      </c>
      <c r="AP2208" s="2" t="str">
        <f t="shared" si="696"/>
        <v>WEEK</v>
      </c>
      <c r="AQ2208" s="2" t="str">
        <f t="shared" si="697"/>
        <v>CTU FLEVOKUST BVWEEK</v>
      </c>
      <c r="AR2208" s="71">
        <f t="shared" si="698"/>
        <v>380</v>
      </c>
      <c r="AS2208" s="71">
        <f>VLOOKUP(AJ2208,Invoicing!A:K,10,FALSE)</f>
        <v>0</v>
      </c>
      <c r="AT2208" s="71">
        <f t="shared" si="699"/>
        <v>380</v>
      </c>
    </row>
    <row r="2209" spans="1:46">
      <c r="A2209" s="37" t="s">
        <v>90</v>
      </c>
      <c r="B2209" s="3" t="s">
        <v>38</v>
      </c>
      <c r="C2209" s="11">
        <v>45606.376388888886</v>
      </c>
      <c r="D2209" s="11">
        <v>45606.458333333336</v>
      </c>
      <c r="E2209" s="11" t="s">
        <v>49</v>
      </c>
      <c r="F2209" s="11" t="s">
        <v>40</v>
      </c>
      <c r="G2209" s="3" t="s">
        <v>2387</v>
      </c>
      <c r="H2209" s="3" t="s">
        <v>41</v>
      </c>
      <c r="I2209" s="11">
        <v>45607.833333333336</v>
      </c>
      <c r="J2209" s="12">
        <v>45608.791666666664</v>
      </c>
      <c r="K2209" s="12">
        <v>45608.75</v>
      </c>
      <c r="L2209" s="12">
        <v>45608.819444444445</v>
      </c>
      <c r="M2209" s="12" t="s">
        <v>12</v>
      </c>
      <c r="N2209" s="3" t="s">
        <v>42</v>
      </c>
      <c r="O2209" s="3">
        <v>0</v>
      </c>
      <c r="P2209" s="1">
        <f t="shared" si="680"/>
        <v>46</v>
      </c>
      <c r="Q2209" s="1">
        <f t="shared" si="681"/>
        <v>11</v>
      </c>
      <c r="R2209" s="72">
        <f t="shared" si="682"/>
        <v>45608.791666666664</v>
      </c>
      <c r="S2209" s="73">
        <f t="shared" si="683"/>
        <v>1.4569444444496185</v>
      </c>
      <c r="T2209" s="74">
        <f>Table2[[#This Row],[ETA A OFRECIMIENTO]]*24</f>
        <v>34.966666666790843</v>
      </c>
      <c r="U2209" s="1" t="str">
        <f t="shared" si="684"/>
        <v>YES</v>
      </c>
      <c r="V2209" s="73">
        <f t="shared" si="685"/>
        <v>0.91666666666424135</v>
      </c>
      <c r="W2209" s="74">
        <f>Table2[[#This Row],[DEL. AVAILABLE A SLOT]]*24</f>
        <v>21.999999999941792</v>
      </c>
      <c r="X2209" s="1" t="str">
        <f t="shared" si="686"/>
        <v>SI</v>
      </c>
      <c r="Y2209" s="73">
        <f t="shared" si="687"/>
        <v>2.3736111111138598</v>
      </c>
      <c r="Z2209" s="74">
        <f>Table2[[#This Row],[ETA A TIMESLOT]]*24</f>
        <v>56.966666666732635</v>
      </c>
      <c r="AA2209" s="73">
        <f t="shared" si="688"/>
        <v>4.1666666664241347E-2</v>
      </c>
      <c r="AB2209" s="73" t="str">
        <f t="shared" si="689"/>
        <v>NO</v>
      </c>
      <c r="AC2209" s="74">
        <f>Table2[[#This Row],[PUNTUALIDAD (H)]]*24</f>
        <v>0.99999999994179234</v>
      </c>
      <c r="AD2209" s="73">
        <f t="shared" si="690"/>
        <v>2.4430555555591127</v>
      </c>
      <c r="AE2209" s="74">
        <f>Table2[[#This Row],[ATA TO UNLOADING]]*24</f>
        <v>58.633333333418705</v>
      </c>
      <c r="AF2209" s="74" t="str">
        <f>IF(Table2[[#This Row],[ATA TO UNLOADING 2]]&lt;=48,"YES","NO")</f>
        <v>NO</v>
      </c>
      <c r="AG2209" s="75">
        <f t="shared" si="691"/>
        <v>0.75</v>
      </c>
      <c r="AH2209" s="2" t="s">
        <v>42</v>
      </c>
      <c r="AI2209" s="2" t="str">
        <f t="shared" si="692"/>
        <v>HASU5055701</v>
      </c>
      <c r="AJ2209" s="76" t="str">
        <f t="shared" si="693"/>
        <v>CTU FLEVOKUST BV</v>
      </c>
      <c r="AK2209" s="77">
        <f>IF($M2209="TRUCK",VLOOKUP($AQ2209,Invoicing!$A$17:$B$49,MATCH($AK$1,Invoicing!$A$17:$B$17,0),FALSE),VLOOKUP($AQ2209,Invoicing!$N$17:$O$21,MATCH($AK$1,Invoicing!$N$17:$O$17,0),FALSE))</f>
        <v>380</v>
      </c>
      <c r="AL2209" s="78" t="e">
        <f>VLOOKUP($E2209,Invoicing!$A$1:$H$8,MATCH(TRACKER!$N2212,Invoicing!$A$1:$H$1,0),FALSE)</f>
        <v>#N/A</v>
      </c>
      <c r="AM2209" s="78">
        <v>35</v>
      </c>
      <c r="AN2209" s="78">
        <f t="shared" si="694"/>
        <v>0</v>
      </c>
      <c r="AO2209" s="2">
        <f t="shared" si="695"/>
        <v>2</v>
      </c>
      <c r="AP2209" s="2" t="str">
        <f t="shared" si="696"/>
        <v>WEEK</v>
      </c>
      <c r="AQ2209" s="2" t="str">
        <f t="shared" si="697"/>
        <v>CTU FLEVOKUST BVWEEK</v>
      </c>
      <c r="AR2209" s="71">
        <f t="shared" si="698"/>
        <v>380</v>
      </c>
      <c r="AS2209" s="71">
        <f>VLOOKUP(AJ2209,Invoicing!A:K,10,FALSE)</f>
        <v>0</v>
      </c>
      <c r="AT2209" s="71">
        <f t="shared" si="699"/>
        <v>380</v>
      </c>
    </row>
    <row r="2210" spans="1:46">
      <c r="A2210" s="37" t="s">
        <v>90</v>
      </c>
      <c r="B2210" s="3" t="s">
        <v>38</v>
      </c>
      <c r="C2210" s="11">
        <v>45606.376388888886</v>
      </c>
      <c r="D2210" s="11">
        <v>45606.458333333336</v>
      </c>
      <c r="E2210" s="11" t="s">
        <v>49</v>
      </c>
      <c r="F2210" s="11" t="s">
        <v>40</v>
      </c>
      <c r="G2210" s="3" t="s">
        <v>2388</v>
      </c>
      <c r="H2210" s="3" t="s">
        <v>46</v>
      </c>
      <c r="I2210" s="12">
        <v>45607.75</v>
      </c>
      <c r="J2210" s="12">
        <v>45607.691666666666</v>
      </c>
      <c r="K2210" s="12">
        <v>45607.75</v>
      </c>
      <c r="L2210" s="12">
        <v>45607.715277777781</v>
      </c>
      <c r="M2210" s="61" t="s">
        <v>12</v>
      </c>
      <c r="N2210" s="3" t="s">
        <v>42</v>
      </c>
      <c r="O2210" s="3">
        <v>0</v>
      </c>
      <c r="P2210" s="1">
        <f t="shared" si="680"/>
        <v>46</v>
      </c>
      <c r="Q2210" s="1">
        <f t="shared" si="681"/>
        <v>11</v>
      </c>
      <c r="R2210" s="72">
        <f t="shared" si="682"/>
        <v>45607.691666666666</v>
      </c>
      <c r="S2210" s="73">
        <f t="shared" si="683"/>
        <v>1.3736111111138598</v>
      </c>
      <c r="T2210" s="74">
        <f>Table2[[#This Row],[ETA A OFRECIMIENTO]]*24</f>
        <v>32.966666666732635</v>
      </c>
      <c r="U2210" s="1" t="str">
        <f t="shared" si="684"/>
        <v>YES</v>
      </c>
      <c r="V2210" s="73">
        <f t="shared" si="685"/>
        <v>0</v>
      </c>
      <c r="W2210" s="74">
        <f>Table2[[#This Row],[DEL. AVAILABLE A SLOT]]*24</f>
        <v>0</v>
      </c>
      <c r="X2210" s="1" t="str">
        <f t="shared" si="686"/>
        <v>SI</v>
      </c>
      <c r="Y2210" s="73">
        <f t="shared" si="687"/>
        <v>1.3736111111138598</v>
      </c>
      <c r="Z2210" s="74">
        <f>Table2[[#This Row],[ETA A TIMESLOT]]*24</f>
        <v>32.966666666732635</v>
      </c>
      <c r="AA2210" s="73">
        <f t="shared" si="688"/>
        <v>0</v>
      </c>
      <c r="AB2210" s="73" t="str">
        <f t="shared" si="689"/>
        <v>SI</v>
      </c>
      <c r="AC2210" s="74">
        <f>Table2[[#This Row],[PUNTUALIDAD (H)]]*24</f>
        <v>0</v>
      </c>
      <c r="AD2210" s="73">
        <f t="shared" si="690"/>
        <v>1.3388888888948713</v>
      </c>
      <c r="AE2210" s="74">
        <f>Table2[[#This Row],[ATA TO UNLOADING]]*24</f>
        <v>32.133333333476912</v>
      </c>
      <c r="AF2210" s="74" t="str">
        <f>IF(Table2[[#This Row],[ATA TO UNLOADING 2]]&lt;=48,"YES","NO")</f>
        <v>YES</v>
      </c>
      <c r="AG2210" s="75">
        <f t="shared" si="691"/>
        <v>0.75</v>
      </c>
      <c r="AH2210" s="2" t="s">
        <v>42</v>
      </c>
      <c r="AI2210" s="2" t="str">
        <f t="shared" si="692"/>
        <v>MAEU9180169</v>
      </c>
      <c r="AJ2210" s="76" t="str">
        <f t="shared" si="693"/>
        <v>CTU FLEVOKUST BV</v>
      </c>
      <c r="AK2210" s="77">
        <f>IF($M2210="TRUCK",VLOOKUP($AQ2210,Invoicing!$A$17:$B$49,MATCH($AK$1,Invoicing!$A$17:$B$17,0),FALSE),VLOOKUP($AQ2210,Invoicing!$N$17:$O$21,MATCH($AK$1,Invoicing!$N$17:$O$17,0),FALSE))</f>
        <v>380</v>
      </c>
      <c r="AL2210" s="78" t="e">
        <f>VLOOKUP($E2210,Invoicing!$A$1:$H$8,MATCH(TRACKER!$N2213,Invoicing!$A$1:$H$1,0),FALSE)</f>
        <v>#N/A</v>
      </c>
      <c r="AM2210" s="78">
        <v>35</v>
      </c>
      <c r="AN2210" s="78">
        <f t="shared" si="694"/>
        <v>0</v>
      </c>
      <c r="AO2210" s="2">
        <f t="shared" si="695"/>
        <v>1</v>
      </c>
      <c r="AP2210" s="2" t="str">
        <f t="shared" si="696"/>
        <v>WEEK</v>
      </c>
      <c r="AQ2210" s="2" t="str">
        <f t="shared" si="697"/>
        <v>CTU FLEVOKUST BVWEEK</v>
      </c>
      <c r="AR2210" s="71">
        <f t="shared" si="698"/>
        <v>380</v>
      </c>
      <c r="AS2210" s="71">
        <f>VLOOKUP(AJ2210,Invoicing!A:K,10,FALSE)</f>
        <v>0</v>
      </c>
      <c r="AT2210" s="71">
        <f t="shared" si="699"/>
        <v>380</v>
      </c>
    </row>
    <row r="2211" spans="1:46">
      <c r="A2211" s="37" t="s">
        <v>90</v>
      </c>
      <c r="B2211" s="3" t="s">
        <v>38</v>
      </c>
      <c r="C2211" s="11">
        <v>45606.376388888886</v>
      </c>
      <c r="D2211" s="11">
        <v>45606.458333333336</v>
      </c>
      <c r="E2211" s="11" t="s">
        <v>49</v>
      </c>
      <c r="F2211" s="11" t="s">
        <v>40</v>
      </c>
      <c r="G2211" s="3" t="s">
        <v>2389</v>
      </c>
      <c r="H2211" s="3" t="s">
        <v>41</v>
      </c>
      <c r="I2211" s="11">
        <v>45607.833333333336</v>
      </c>
      <c r="J2211" s="12">
        <v>45608.251388888886</v>
      </c>
      <c r="K2211" s="12">
        <v>45608.25</v>
      </c>
      <c r="L2211" s="12">
        <v>45608.263888888891</v>
      </c>
      <c r="M2211" s="61" t="s">
        <v>12</v>
      </c>
      <c r="N2211" s="3" t="s">
        <v>42</v>
      </c>
      <c r="O2211" s="3">
        <v>0</v>
      </c>
      <c r="P2211" s="1">
        <f t="shared" si="680"/>
        <v>46</v>
      </c>
      <c r="Q2211" s="1">
        <f t="shared" si="681"/>
        <v>11</v>
      </c>
      <c r="R2211" s="72">
        <f t="shared" si="682"/>
        <v>45608.251388888886</v>
      </c>
      <c r="S2211" s="73">
        <f t="shared" si="683"/>
        <v>1.4569444444496185</v>
      </c>
      <c r="T2211" s="74">
        <f>Table2[[#This Row],[ETA A OFRECIMIENTO]]*24</f>
        <v>34.966666666790843</v>
      </c>
      <c r="U2211" s="1" t="str">
        <f t="shared" si="684"/>
        <v>YES</v>
      </c>
      <c r="V2211" s="73">
        <f t="shared" si="685"/>
        <v>0.41666666666424135</v>
      </c>
      <c r="W2211" s="74">
        <f>Table2[[#This Row],[DEL. AVAILABLE A SLOT]]*24</f>
        <v>9.9999999999417923</v>
      </c>
      <c r="X2211" s="1" t="str">
        <f t="shared" si="686"/>
        <v>SI</v>
      </c>
      <c r="Y2211" s="73">
        <f t="shared" si="687"/>
        <v>1.8736111111138598</v>
      </c>
      <c r="Z2211" s="74">
        <f>Table2[[#This Row],[ETA A TIMESLOT]]*24</f>
        <v>44.966666666732635</v>
      </c>
      <c r="AA2211" s="73">
        <f t="shared" si="688"/>
        <v>1.3888888861401938E-3</v>
      </c>
      <c r="AB2211" s="73" t="str">
        <f t="shared" si="689"/>
        <v>SI</v>
      </c>
      <c r="AC2211" s="74">
        <f>Table2[[#This Row],[PUNTUALIDAD (H)]]*24</f>
        <v>3.3333333267364651E-2</v>
      </c>
      <c r="AD2211" s="73">
        <f t="shared" si="690"/>
        <v>1.8875000000043656</v>
      </c>
      <c r="AE2211" s="74">
        <f>Table2[[#This Row],[ATA TO UNLOADING]]*24</f>
        <v>45.300000000104774</v>
      </c>
      <c r="AF2211" s="74" t="str">
        <f>IF(Table2[[#This Row],[ATA TO UNLOADING 2]]&lt;=48,"YES","NO")</f>
        <v>YES</v>
      </c>
      <c r="AG2211" s="75">
        <f t="shared" si="691"/>
        <v>0.25</v>
      </c>
      <c r="AH2211" s="2" t="s">
        <v>42</v>
      </c>
      <c r="AI2211" s="2" t="str">
        <f t="shared" si="692"/>
        <v>MAEU9185772</v>
      </c>
      <c r="AJ2211" s="76" t="str">
        <f t="shared" si="693"/>
        <v>CTU FLEVOKUST BV</v>
      </c>
      <c r="AK2211" s="77">
        <f>IF($M2211="TRUCK",VLOOKUP($AQ2211,Invoicing!$A$17:$B$49,MATCH($AK$1,Invoicing!$A$17:$B$17,0),FALSE),VLOOKUP($AQ2211,Invoicing!$N$17:$O$21,MATCH($AK$1,Invoicing!$N$17:$O$17,0),FALSE))</f>
        <v>380</v>
      </c>
      <c r="AL2211" s="78" t="e">
        <f>VLOOKUP($E2211,Invoicing!$A$1:$H$8,MATCH(TRACKER!$N2214,Invoicing!$A$1:$H$1,0),FALSE)</f>
        <v>#N/A</v>
      </c>
      <c r="AM2211" s="78">
        <v>35</v>
      </c>
      <c r="AN2211" s="78">
        <f t="shared" si="694"/>
        <v>0</v>
      </c>
      <c r="AO2211" s="2">
        <f t="shared" si="695"/>
        <v>2</v>
      </c>
      <c r="AP2211" s="2" t="str">
        <f t="shared" si="696"/>
        <v>WEEK</v>
      </c>
      <c r="AQ2211" s="2" t="str">
        <f t="shared" si="697"/>
        <v>CTU FLEVOKUST BVWEEK</v>
      </c>
      <c r="AR2211" s="71">
        <f t="shared" si="698"/>
        <v>380</v>
      </c>
      <c r="AS2211" s="71">
        <f>VLOOKUP(AJ2211,Invoicing!A:K,10,FALSE)</f>
        <v>0</v>
      </c>
      <c r="AT2211" s="71">
        <f t="shared" si="699"/>
        <v>380</v>
      </c>
    </row>
    <row r="2212" spans="1:46">
      <c r="A2212" s="37" t="s">
        <v>90</v>
      </c>
      <c r="B2212" s="3" t="s">
        <v>38</v>
      </c>
      <c r="C2212" s="11">
        <v>45606.376388888886</v>
      </c>
      <c r="D2212" s="11">
        <v>45606.458333333336</v>
      </c>
      <c r="E2212" s="11" t="s">
        <v>44</v>
      </c>
      <c r="F2212" s="11" t="s">
        <v>40</v>
      </c>
      <c r="G2212" s="3" t="s">
        <v>2390</v>
      </c>
      <c r="H2212" s="3" t="s">
        <v>41</v>
      </c>
      <c r="I2212" s="11">
        <v>45607.833333333336</v>
      </c>
      <c r="J2212" s="12">
        <v>45607.833333333336</v>
      </c>
      <c r="K2212" s="12">
        <v>45607.833333333336</v>
      </c>
      <c r="L2212" s="12">
        <v>45607.895833333336</v>
      </c>
      <c r="M2212" s="61" t="s">
        <v>115</v>
      </c>
      <c r="N2212" s="3" t="s">
        <v>42</v>
      </c>
      <c r="O2212" s="3">
        <v>1</v>
      </c>
      <c r="P2212" s="1">
        <f t="shared" si="680"/>
        <v>46</v>
      </c>
      <c r="Q2212" s="1">
        <f t="shared" si="681"/>
        <v>11</v>
      </c>
      <c r="R2212" s="72">
        <f t="shared" si="682"/>
        <v>45607.833333333336</v>
      </c>
      <c r="S2212" s="73">
        <f t="shared" si="683"/>
        <v>1.4569444444496185</v>
      </c>
      <c r="T2212" s="74">
        <f>Table2[[#This Row],[ETA A OFRECIMIENTO]]*24</f>
        <v>34.966666666790843</v>
      </c>
      <c r="U2212" s="1" t="str">
        <f t="shared" si="684"/>
        <v>YES</v>
      </c>
      <c r="V2212" s="73">
        <f t="shared" si="685"/>
        <v>0</v>
      </c>
      <c r="W2212" s="74">
        <f>Table2[[#This Row],[DEL. AVAILABLE A SLOT]]*24</f>
        <v>0</v>
      </c>
      <c r="X2212" s="1" t="str">
        <f t="shared" si="686"/>
        <v>SI</v>
      </c>
      <c r="Y2212" s="73">
        <f t="shared" si="687"/>
        <v>1.4569444444496185</v>
      </c>
      <c r="Z2212" s="74">
        <f>Table2[[#This Row],[ETA A TIMESLOT]]*24</f>
        <v>34.966666666790843</v>
      </c>
      <c r="AA2212" s="73">
        <f t="shared" si="688"/>
        <v>0</v>
      </c>
      <c r="AB2212" s="73" t="str">
        <f t="shared" si="689"/>
        <v>SI</v>
      </c>
      <c r="AC2212" s="74">
        <f>Table2[[#This Row],[PUNTUALIDAD (H)]]*24</f>
        <v>0</v>
      </c>
      <c r="AD2212" s="73">
        <f t="shared" si="690"/>
        <v>1.5194444444496185</v>
      </c>
      <c r="AE2212" s="74">
        <f>Table2[[#This Row],[ATA TO UNLOADING]]*24</f>
        <v>36.466666666790843</v>
      </c>
      <c r="AF2212" s="74" t="str">
        <f>IF(Table2[[#This Row],[ATA TO UNLOADING 2]]&lt;=48,"YES","NO")</f>
        <v>YES</v>
      </c>
      <c r="AG2212" s="75">
        <f t="shared" si="691"/>
        <v>0.83333333333575865</v>
      </c>
      <c r="AH2212" s="2" t="s">
        <v>24</v>
      </c>
      <c r="AI2212" s="2" t="str">
        <f t="shared" si="692"/>
        <v>MAEU9187878</v>
      </c>
      <c r="AJ2212" s="76" t="str">
        <f t="shared" si="693"/>
        <v>MSI</v>
      </c>
      <c r="AK2212" s="77">
        <f>IF($M2212="TRUCK",VLOOKUP($AQ2212,Invoicing!$A$17:$B$49,MATCH($AK$1,Invoicing!$A$17:$B$17,0),FALSE),VLOOKUP($AQ2212,Invoicing!$N$17:$O$21,MATCH($AK$1,Invoicing!$N$17:$O$17,0),FALSE))</f>
        <v>530</v>
      </c>
      <c r="AL2212" s="78" t="e">
        <f>VLOOKUP($E2212,Invoicing!$A$1:$H$8,MATCH(TRACKER!$N2215,Invoicing!$A$1:$H$1,0),FALSE)</f>
        <v>#N/A</v>
      </c>
      <c r="AM2212" s="78">
        <f>VLOOKUP($E2212,Invoicing!$A$1:$H$8,MATCH(TRACKER!$O$1,Invoicing!$A$1:$H$1,0),FALSE)</f>
        <v>50</v>
      </c>
      <c r="AN2212" s="78">
        <f t="shared" si="694"/>
        <v>50</v>
      </c>
      <c r="AO2212" s="2">
        <f t="shared" si="695"/>
        <v>1</v>
      </c>
      <c r="AP2212" s="2" t="str">
        <f t="shared" si="696"/>
        <v>NIGHT</v>
      </c>
      <c r="AQ2212" s="2" t="str">
        <f t="shared" si="697"/>
        <v>MSINIGHT</v>
      </c>
      <c r="AR2212" s="71">
        <f t="shared" si="698"/>
        <v>580</v>
      </c>
      <c r="AS2212" s="71">
        <f>VLOOKUP(AJ2212,Invoicing!A:K,10,FALSE)</f>
        <v>25</v>
      </c>
      <c r="AT2212" s="71">
        <f t="shared" si="699"/>
        <v>605</v>
      </c>
    </row>
    <row r="2213" spans="1:46">
      <c r="A2213" s="37" t="s">
        <v>90</v>
      </c>
      <c r="B2213" s="3" t="s">
        <v>38</v>
      </c>
      <c r="C2213" s="11">
        <v>45606.376388888886</v>
      </c>
      <c r="D2213" s="11">
        <v>45606.458333333336</v>
      </c>
      <c r="E2213" s="11" t="s">
        <v>49</v>
      </c>
      <c r="F2213" s="11" t="s">
        <v>40</v>
      </c>
      <c r="G2213" s="3" t="s">
        <v>2391</v>
      </c>
      <c r="H2213" s="3" t="s">
        <v>2821</v>
      </c>
      <c r="I2213" s="11">
        <v>45607.833333333336</v>
      </c>
      <c r="J2213" s="12">
        <v>45609.502083333333</v>
      </c>
      <c r="K2213" s="12">
        <v>45609.5</v>
      </c>
      <c r="L2213" s="12">
        <v>45609.680555555555</v>
      </c>
      <c r="M2213" s="61" t="s">
        <v>12</v>
      </c>
      <c r="N2213" s="3" t="s">
        <v>42</v>
      </c>
      <c r="O2213" s="3">
        <v>0</v>
      </c>
      <c r="P2213" s="1">
        <f t="shared" si="680"/>
        <v>46</v>
      </c>
      <c r="Q2213" s="1">
        <f t="shared" si="681"/>
        <v>11</v>
      </c>
      <c r="R2213" s="72">
        <f t="shared" si="682"/>
        <v>45609.502083333333</v>
      </c>
      <c r="S2213" s="73">
        <f t="shared" si="683"/>
        <v>1.4569444444496185</v>
      </c>
      <c r="T2213" s="74">
        <f>Table2[[#This Row],[ETA A OFRECIMIENTO]]*24</f>
        <v>34.966666666790843</v>
      </c>
      <c r="U2213" s="1" t="str">
        <f t="shared" si="684"/>
        <v>YES</v>
      </c>
      <c r="V2213" s="73">
        <f t="shared" si="685"/>
        <v>1.6666666666642413</v>
      </c>
      <c r="W2213" s="74">
        <f>Table2[[#This Row],[DEL. AVAILABLE A SLOT]]*24</f>
        <v>39.999999999941792</v>
      </c>
      <c r="X2213" s="1" t="str">
        <f t="shared" si="686"/>
        <v>NO</v>
      </c>
      <c r="Y2213" s="73">
        <f t="shared" si="687"/>
        <v>3.1236111111138598</v>
      </c>
      <c r="Z2213" s="74">
        <f>Table2[[#This Row],[ETA A TIMESLOT]]*24</f>
        <v>74.966666666732635</v>
      </c>
      <c r="AA2213" s="73">
        <f t="shared" si="688"/>
        <v>2.0833333328482695E-3</v>
      </c>
      <c r="AB2213" s="73" t="str">
        <f t="shared" si="689"/>
        <v>SI</v>
      </c>
      <c r="AC2213" s="74">
        <f>Table2[[#This Row],[PUNTUALIDAD (H)]]*24</f>
        <v>4.9999999988358468E-2</v>
      </c>
      <c r="AD2213" s="73">
        <f t="shared" si="690"/>
        <v>3.3041666666686069</v>
      </c>
      <c r="AE2213" s="74">
        <f>Table2[[#This Row],[ATA TO UNLOADING]]*24</f>
        <v>79.300000000046566</v>
      </c>
      <c r="AF2213" s="74" t="str">
        <f>IF(Table2[[#This Row],[ATA TO UNLOADING 2]]&lt;=48,"YES","NO")</f>
        <v>NO</v>
      </c>
      <c r="AG2213" s="75">
        <f t="shared" si="691"/>
        <v>0.5</v>
      </c>
      <c r="AH2213" s="2" t="s">
        <v>42</v>
      </c>
      <c r="AI2213" s="2" t="str">
        <f t="shared" si="692"/>
        <v>MAEU9191179</v>
      </c>
      <c r="AJ2213" s="76" t="str">
        <f t="shared" si="693"/>
        <v>CTU FLEVOKUST BV</v>
      </c>
      <c r="AK2213" s="77">
        <f>IF($M2213="TRUCK",VLOOKUP($AQ2213,Invoicing!$A$17:$B$49,MATCH($AK$1,Invoicing!$A$17:$B$17,0),FALSE),VLOOKUP($AQ2213,Invoicing!$N$17:$O$21,MATCH($AK$1,Invoicing!$N$17:$O$17,0),FALSE))</f>
        <v>380</v>
      </c>
      <c r="AL2213" s="78" t="e">
        <f>VLOOKUP($E2213,Invoicing!$A$1:$H$8,MATCH(TRACKER!$N2216,Invoicing!$A$1:$H$1,0),FALSE)</f>
        <v>#N/A</v>
      </c>
      <c r="AM2213" s="78">
        <v>35</v>
      </c>
      <c r="AN2213" s="78">
        <f t="shared" si="694"/>
        <v>0</v>
      </c>
      <c r="AO2213" s="2">
        <f t="shared" si="695"/>
        <v>3</v>
      </c>
      <c r="AP2213" s="2" t="str">
        <f t="shared" si="696"/>
        <v>WEEK</v>
      </c>
      <c r="AQ2213" s="2" t="str">
        <f t="shared" si="697"/>
        <v>CTU FLEVOKUST BVWEEK</v>
      </c>
      <c r="AR2213" s="71">
        <f t="shared" si="698"/>
        <v>380</v>
      </c>
      <c r="AS2213" s="71">
        <f>VLOOKUP(AJ2213,Invoicing!A:K,10,FALSE)</f>
        <v>0</v>
      </c>
      <c r="AT2213" s="71">
        <f t="shared" si="699"/>
        <v>380</v>
      </c>
    </row>
    <row r="2214" spans="1:46">
      <c r="A2214" s="37" t="s">
        <v>90</v>
      </c>
      <c r="B2214" s="3" t="s">
        <v>38</v>
      </c>
      <c r="C2214" s="11">
        <v>45606.376388888886</v>
      </c>
      <c r="D2214" s="11">
        <v>45606.458333333336</v>
      </c>
      <c r="E2214" s="11" t="s">
        <v>49</v>
      </c>
      <c r="F2214" s="11" t="s">
        <v>40</v>
      </c>
      <c r="G2214" s="3" t="s">
        <v>2392</v>
      </c>
      <c r="H2214" s="3" t="s">
        <v>41</v>
      </c>
      <c r="I2214" s="11">
        <v>45607.833333333336</v>
      </c>
      <c r="J2214" s="12">
        <v>45609.986805555556</v>
      </c>
      <c r="K2214" s="12">
        <v>45609.916666666664</v>
      </c>
      <c r="L2214" s="12">
        <v>45609.990972222222</v>
      </c>
      <c r="M2214" s="61" t="s">
        <v>12</v>
      </c>
      <c r="N2214" s="3" t="s">
        <v>42</v>
      </c>
      <c r="O2214" s="3">
        <v>2</v>
      </c>
      <c r="P2214" s="1">
        <f t="shared" si="680"/>
        <v>46</v>
      </c>
      <c r="Q2214" s="1">
        <f t="shared" si="681"/>
        <v>11</v>
      </c>
      <c r="R2214" s="72">
        <f t="shared" si="682"/>
        <v>45609.986805555556</v>
      </c>
      <c r="S2214" s="73">
        <f t="shared" si="683"/>
        <v>1.4569444444496185</v>
      </c>
      <c r="T2214" s="74">
        <f>Table2[[#This Row],[ETA A OFRECIMIENTO]]*24</f>
        <v>34.966666666790843</v>
      </c>
      <c r="U2214" s="1" t="str">
        <f t="shared" si="684"/>
        <v>YES</v>
      </c>
      <c r="V2214" s="73">
        <f t="shared" si="685"/>
        <v>2.0833333333284827</v>
      </c>
      <c r="W2214" s="74">
        <f>Table2[[#This Row],[DEL. AVAILABLE A SLOT]]*24</f>
        <v>49.999999999883585</v>
      </c>
      <c r="X2214" s="1" t="str">
        <f t="shared" si="686"/>
        <v>NO</v>
      </c>
      <c r="Y2214" s="73">
        <f t="shared" si="687"/>
        <v>3.5402777777781012</v>
      </c>
      <c r="Z2214" s="74">
        <f>Table2[[#This Row],[ETA A TIMESLOT]]*24</f>
        <v>84.966666666674428</v>
      </c>
      <c r="AA2214" s="73">
        <f t="shared" si="688"/>
        <v>7.013888889196096E-2</v>
      </c>
      <c r="AB2214" s="73" t="str">
        <f t="shared" si="689"/>
        <v>NO</v>
      </c>
      <c r="AC2214" s="74">
        <f>Table2[[#This Row],[PUNTUALIDAD (H)]]*24</f>
        <v>1.683333333407063</v>
      </c>
      <c r="AD2214" s="73">
        <f t="shared" si="690"/>
        <v>3.6145833333357587</v>
      </c>
      <c r="AE2214" s="74">
        <f>Table2[[#This Row],[ATA TO UNLOADING]]*24</f>
        <v>86.750000000058208</v>
      </c>
      <c r="AF2214" s="74" t="str">
        <f>IF(Table2[[#This Row],[ATA TO UNLOADING 2]]&lt;=48,"YES","NO")</f>
        <v>NO</v>
      </c>
      <c r="AG2214" s="75">
        <f t="shared" si="691"/>
        <v>0.91666666666424135</v>
      </c>
      <c r="AH2214" s="2" t="s">
        <v>24</v>
      </c>
      <c r="AI2214" s="2" t="str">
        <f t="shared" si="692"/>
        <v>MAEU9205729</v>
      </c>
      <c r="AJ2214" s="76" t="str">
        <f t="shared" si="693"/>
        <v>CTU FLEVOKUST BV</v>
      </c>
      <c r="AK2214" s="77">
        <f>IF($M2214="TRUCK",VLOOKUP($AQ2214,Invoicing!$A$17:$B$49,MATCH($AK$1,Invoicing!$A$17:$B$17,0),FALSE),VLOOKUP($AQ2214,Invoicing!$N$17:$O$21,MATCH($AK$1,Invoicing!$N$17:$O$17,0),FALSE))</f>
        <v>380</v>
      </c>
      <c r="AL2214" s="78" t="e">
        <f>VLOOKUP($E2214,Invoicing!$A$1:$H$8,MATCH(TRACKER!$N2217,Invoicing!$A$1:$H$1,0),FALSE)</f>
        <v>#N/A</v>
      </c>
      <c r="AM2214" s="78">
        <v>35</v>
      </c>
      <c r="AN2214" s="78">
        <f t="shared" si="694"/>
        <v>70</v>
      </c>
      <c r="AO2214" s="2">
        <f t="shared" si="695"/>
        <v>3</v>
      </c>
      <c r="AP2214" s="2" t="str">
        <f t="shared" si="696"/>
        <v>NIGHT</v>
      </c>
      <c r="AQ2214" s="2" t="str">
        <f t="shared" si="697"/>
        <v>CTU FLEVOKUST BVNIGHT</v>
      </c>
      <c r="AR2214" s="71">
        <f t="shared" si="698"/>
        <v>450</v>
      </c>
      <c r="AS2214" s="71">
        <f>VLOOKUP(AJ2214,Invoicing!A:K,10,FALSE)</f>
        <v>0</v>
      </c>
      <c r="AT2214" s="71">
        <f t="shared" si="699"/>
        <v>450</v>
      </c>
    </row>
    <row r="2215" spans="1:46">
      <c r="A2215" s="37" t="s">
        <v>90</v>
      </c>
      <c r="B2215" s="3" t="s">
        <v>38</v>
      </c>
      <c r="C2215" s="11">
        <v>45606.376388888886</v>
      </c>
      <c r="D2215" s="11">
        <v>45606.458333333336</v>
      </c>
      <c r="E2215" s="11" t="s">
        <v>43</v>
      </c>
      <c r="F2215" s="11" t="s">
        <v>40</v>
      </c>
      <c r="G2215" s="3" t="s">
        <v>2393</v>
      </c>
      <c r="H2215" s="3" t="s">
        <v>46</v>
      </c>
      <c r="I2215" s="11">
        <v>45607.833333333336</v>
      </c>
      <c r="J2215" s="12">
        <v>45608.25</v>
      </c>
      <c r="K2215" s="12">
        <v>45608.25</v>
      </c>
      <c r="L2215" s="12">
        <v>45608.25</v>
      </c>
      <c r="M2215" s="12" t="s">
        <v>115</v>
      </c>
      <c r="N2215" s="3" t="s">
        <v>42</v>
      </c>
      <c r="O2215" s="3">
        <v>2</v>
      </c>
      <c r="P2215" s="1">
        <f t="shared" si="680"/>
        <v>46</v>
      </c>
      <c r="Q2215" s="1">
        <f t="shared" si="681"/>
        <v>11</v>
      </c>
      <c r="R2215" s="72">
        <f t="shared" si="682"/>
        <v>45608.25</v>
      </c>
      <c r="S2215" s="73">
        <f t="shared" si="683"/>
        <v>1.4569444444496185</v>
      </c>
      <c r="T2215" s="74">
        <f>Table2[[#This Row],[ETA A OFRECIMIENTO]]*24</f>
        <v>34.966666666790843</v>
      </c>
      <c r="U2215" s="1" t="str">
        <f t="shared" si="684"/>
        <v>YES</v>
      </c>
      <c r="V2215" s="73">
        <f t="shared" si="685"/>
        <v>0.41666666666424135</v>
      </c>
      <c r="W2215" s="74">
        <f>Table2[[#This Row],[DEL. AVAILABLE A SLOT]]*24</f>
        <v>9.9999999999417923</v>
      </c>
      <c r="X2215" s="1" t="str">
        <f t="shared" si="686"/>
        <v>SI</v>
      </c>
      <c r="Y2215" s="73">
        <f t="shared" si="687"/>
        <v>1.8736111111138598</v>
      </c>
      <c r="Z2215" s="74">
        <f>Table2[[#This Row],[ETA A TIMESLOT]]*24</f>
        <v>44.966666666732635</v>
      </c>
      <c r="AA2215" s="73">
        <f t="shared" si="688"/>
        <v>0</v>
      </c>
      <c r="AB2215" s="73" t="str">
        <f t="shared" si="689"/>
        <v>SI</v>
      </c>
      <c r="AC2215" s="74">
        <f>Table2[[#This Row],[PUNTUALIDAD (H)]]*24</f>
        <v>0</v>
      </c>
      <c r="AD2215" s="73">
        <f t="shared" si="690"/>
        <v>1.8736111111138598</v>
      </c>
      <c r="AE2215" s="74">
        <f>Table2[[#This Row],[ATA TO UNLOADING]]*24</f>
        <v>44.966666666732635</v>
      </c>
      <c r="AF2215" s="74" t="str">
        <f>IF(Table2[[#This Row],[ATA TO UNLOADING 2]]&lt;=48,"YES","NO")</f>
        <v>YES</v>
      </c>
      <c r="AG2215" s="75">
        <f t="shared" si="691"/>
        <v>0.25</v>
      </c>
      <c r="AH2215" s="2" t="s">
        <v>42</v>
      </c>
      <c r="AI2215" s="2" t="str">
        <f t="shared" si="692"/>
        <v>MAEU9230737</v>
      </c>
      <c r="AJ2215" s="76" t="str">
        <f t="shared" si="693"/>
        <v>LOGIX</v>
      </c>
      <c r="AK2215" s="77">
        <f>IF($M2215="TRUCK",VLOOKUP($AQ2215,Invoicing!$A$17:$B$49,MATCH($AK$1,Invoicing!$A$17:$B$17,0),FALSE),VLOOKUP($AQ2215,Invoicing!$N$17:$O$21,MATCH($AK$1,Invoicing!$N$17:$O$17,0),FALSE))</f>
        <v>530</v>
      </c>
      <c r="AL2215" s="78" t="e">
        <f>VLOOKUP($E2215,Invoicing!$A$1:$H$8,MATCH(TRACKER!$N2218,Invoicing!$A$1:$H$1,0),FALSE)</f>
        <v>#N/A</v>
      </c>
      <c r="AM2215" s="78">
        <f>VLOOKUP($E2215,Invoicing!$A$1:$H$8,MATCH(TRACKER!$O$1,Invoicing!$A$1:$H$1,0),FALSE)</f>
        <v>50</v>
      </c>
      <c r="AN2215" s="78">
        <f t="shared" si="694"/>
        <v>100</v>
      </c>
      <c r="AO2215" s="2">
        <f t="shared" si="695"/>
        <v>2</v>
      </c>
      <c r="AP2215" s="2" t="str">
        <f t="shared" si="696"/>
        <v>WEEK</v>
      </c>
      <c r="AQ2215" s="2" t="str">
        <f t="shared" si="697"/>
        <v>LOGIXWEEK</v>
      </c>
      <c r="AR2215" s="71">
        <f t="shared" si="698"/>
        <v>630</v>
      </c>
      <c r="AS2215" s="71">
        <f>VLOOKUP(AJ2215,Invoicing!A:K,10,FALSE)</f>
        <v>25</v>
      </c>
      <c r="AT2215" s="71">
        <f t="shared" si="699"/>
        <v>655</v>
      </c>
    </row>
    <row r="2216" spans="1:46">
      <c r="A2216" s="37" t="s">
        <v>90</v>
      </c>
      <c r="B2216" s="3" t="s">
        <v>38</v>
      </c>
      <c r="C2216" s="11">
        <v>45606.376388888886</v>
      </c>
      <c r="D2216" s="11">
        <v>45606.458333333336</v>
      </c>
      <c r="E2216" s="11" t="s">
        <v>49</v>
      </c>
      <c r="F2216" s="11" t="s">
        <v>40</v>
      </c>
      <c r="G2216" s="3" t="s">
        <v>2394</v>
      </c>
      <c r="H2216" s="3" t="s">
        <v>2821</v>
      </c>
      <c r="I2216" s="12">
        <v>45607.541666666664</v>
      </c>
      <c r="J2216" s="12">
        <v>45607.527777777781</v>
      </c>
      <c r="K2216" s="12">
        <v>45607.541666666664</v>
      </c>
      <c r="L2216" s="12">
        <v>45607.527777777781</v>
      </c>
      <c r="M2216" s="61" t="s">
        <v>115</v>
      </c>
      <c r="N2216" s="3" t="s">
        <v>42</v>
      </c>
      <c r="O2216" s="3">
        <v>0</v>
      </c>
      <c r="P2216" s="1">
        <f t="shared" si="680"/>
        <v>46</v>
      </c>
      <c r="Q2216" s="1">
        <f t="shared" si="681"/>
        <v>11</v>
      </c>
      <c r="R2216" s="72">
        <f t="shared" si="682"/>
        <v>45607.527777777781</v>
      </c>
      <c r="S2216" s="73">
        <f t="shared" si="683"/>
        <v>1.1652777777781012</v>
      </c>
      <c r="T2216" s="74">
        <f>Table2[[#This Row],[ETA A OFRECIMIENTO]]*24</f>
        <v>27.966666666674428</v>
      </c>
      <c r="U2216" s="1" t="str">
        <f t="shared" si="684"/>
        <v>YES</v>
      </c>
      <c r="V2216" s="73">
        <f t="shared" si="685"/>
        <v>0</v>
      </c>
      <c r="W2216" s="74">
        <f>Table2[[#This Row],[DEL. AVAILABLE A SLOT]]*24</f>
        <v>0</v>
      </c>
      <c r="X2216" s="1" t="str">
        <f t="shared" si="686"/>
        <v>SI</v>
      </c>
      <c r="Y2216" s="73">
        <f t="shared" si="687"/>
        <v>1.1652777777781012</v>
      </c>
      <c r="Z2216" s="74">
        <f>Table2[[#This Row],[ETA A TIMESLOT]]*24</f>
        <v>27.966666666674428</v>
      </c>
      <c r="AA2216" s="73">
        <f t="shared" si="688"/>
        <v>0</v>
      </c>
      <c r="AB2216" s="73" t="str">
        <f t="shared" si="689"/>
        <v>SI</v>
      </c>
      <c r="AC2216" s="74">
        <f>Table2[[#This Row],[PUNTUALIDAD (H)]]*24</f>
        <v>0</v>
      </c>
      <c r="AD2216" s="73">
        <f t="shared" si="690"/>
        <v>1.1513888888948713</v>
      </c>
      <c r="AE2216" s="74">
        <f>Table2[[#This Row],[ATA TO UNLOADING]]*24</f>
        <v>27.633333333476912</v>
      </c>
      <c r="AF2216" s="74" t="str">
        <f>IF(Table2[[#This Row],[ATA TO UNLOADING 2]]&lt;=48,"YES","NO")</f>
        <v>YES</v>
      </c>
      <c r="AG2216" s="75">
        <f t="shared" si="691"/>
        <v>0.54166666666424135</v>
      </c>
      <c r="AH2216" s="2" t="s">
        <v>42</v>
      </c>
      <c r="AI2216" s="2" t="str">
        <f t="shared" si="692"/>
        <v>MAEU9244746</v>
      </c>
      <c r="AJ2216" s="76" t="str">
        <f t="shared" si="693"/>
        <v>CTU FLEVOKUST BV</v>
      </c>
      <c r="AK2216" s="77">
        <f>IF($M2216="TRUCK",VLOOKUP($AQ2216,Invoicing!$A$17:$B$49,MATCH($AK$1,Invoicing!$A$17:$B$17,0),FALSE),VLOOKUP($AQ2216,Invoicing!$N$17:$O$21,MATCH($AK$1,Invoicing!$N$17:$O$17,0),FALSE))</f>
        <v>520</v>
      </c>
      <c r="AL2216" s="78" t="e">
        <f>VLOOKUP($E2216,Invoicing!$A$1:$H$8,MATCH(TRACKER!$N2219,Invoicing!$A$1:$H$1,0),FALSE)</f>
        <v>#N/A</v>
      </c>
      <c r="AM2216" s="78">
        <v>35</v>
      </c>
      <c r="AN2216" s="78">
        <f t="shared" si="694"/>
        <v>0</v>
      </c>
      <c r="AO2216" s="2">
        <f t="shared" si="695"/>
        <v>1</v>
      </c>
      <c r="AP2216" s="2" t="str">
        <f t="shared" si="696"/>
        <v>WEEK</v>
      </c>
      <c r="AQ2216" s="2" t="str">
        <f t="shared" si="697"/>
        <v>CTU FLEVOKUST BVWEEK</v>
      </c>
      <c r="AR2216" s="71">
        <f t="shared" si="698"/>
        <v>520</v>
      </c>
      <c r="AS2216" s="71">
        <f>VLOOKUP(AJ2216,Invoicing!A:K,10,FALSE)</f>
        <v>0</v>
      </c>
      <c r="AT2216" s="71">
        <f t="shared" si="699"/>
        <v>520</v>
      </c>
    </row>
    <row r="2217" spans="1:46">
      <c r="A2217" s="37" t="s">
        <v>90</v>
      </c>
      <c r="B2217" s="3" t="s">
        <v>38</v>
      </c>
      <c r="C2217" s="11">
        <v>45606.376388888886</v>
      </c>
      <c r="D2217" s="11">
        <v>45606.458333333336</v>
      </c>
      <c r="E2217" s="11" t="s">
        <v>49</v>
      </c>
      <c r="F2217" s="11" t="s">
        <v>40</v>
      </c>
      <c r="G2217" s="3" t="s">
        <v>2395</v>
      </c>
      <c r="H2217" s="3" t="s">
        <v>41</v>
      </c>
      <c r="I2217" s="11">
        <v>45607.833333333336</v>
      </c>
      <c r="J2217" s="12">
        <v>45609.423611111109</v>
      </c>
      <c r="K2217" s="12">
        <v>45609.416666666664</v>
      </c>
      <c r="L2217" s="12">
        <v>45609.430555555555</v>
      </c>
      <c r="M2217" s="61" t="s">
        <v>12</v>
      </c>
      <c r="N2217" s="3" t="s">
        <v>42</v>
      </c>
      <c r="O2217" s="3">
        <v>0</v>
      </c>
      <c r="P2217" s="1">
        <f t="shared" si="680"/>
        <v>46</v>
      </c>
      <c r="Q2217" s="1">
        <f t="shared" si="681"/>
        <v>11</v>
      </c>
      <c r="R2217" s="72">
        <f t="shared" si="682"/>
        <v>45609.423611111109</v>
      </c>
      <c r="S2217" s="73">
        <f t="shared" si="683"/>
        <v>1.4569444444496185</v>
      </c>
      <c r="T2217" s="74">
        <f>Table2[[#This Row],[ETA A OFRECIMIENTO]]*24</f>
        <v>34.966666666790843</v>
      </c>
      <c r="U2217" s="1" t="str">
        <f t="shared" si="684"/>
        <v>YES</v>
      </c>
      <c r="V2217" s="73">
        <f t="shared" si="685"/>
        <v>1.5833333333284827</v>
      </c>
      <c r="W2217" s="74">
        <f>Table2[[#This Row],[DEL. AVAILABLE A SLOT]]*24</f>
        <v>37.999999999883585</v>
      </c>
      <c r="X2217" s="1" t="str">
        <f t="shared" si="686"/>
        <v>NO</v>
      </c>
      <c r="Y2217" s="73">
        <f t="shared" si="687"/>
        <v>3.0402777777781012</v>
      </c>
      <c r="Z2217" s="74">
        <f>Table2[[#This Row],[ETA A TIMESLOT]]*24</f>
        <v>72.966666666674428</v>
      </c>
      <c r="AA2217" s="73">
        <f t="shared" si="688"/>
        <v>6.9444444452528842E-3</v>
      </c>
      <c r="AB2217" s="73" t="str">
        <f t="shared" si="689"/>
        <v>SI</v>
      </c>
      <c r="AC2217" s="74">
        <f>Table2[[#This Row],[PUNTUALIDAD (H)]]*24</f>
        <v>0.16666666668606922</v>
      </c>
      <c r="AD2217" s="73">
        <f t="shared" si="690"/>
        <v>3.0541666666686069</v>
      </c>
      <c r="AE2217" s="74">
        <f>Table2[[#This Row],[ATA TO UNLOADING]]*24</f>
        <v>73.300000000046566</v>
      </c>
      <c r="AF2217" s="74" t="str">
        <f>IF(Table2[[#This Row],[ATA TO UNLOADING 2]]&lt;=48,"YES","NO")</f>
        <v>NO</v>
      </c>
      <c r="AG2217" s="75">
        <f t="shared" si="691"/>
        <v>0.41666666666424135</v>
      </c>
      <c r="AH2217" s="2" t="s">
        <v>42</v>
      </c>
      <c r="AI2217" s="2" t="str">
        <f t="shared" si="692"/>
        <v>MIEU3015939</v>
      </c>
      <c r="AJ2217" s="76" t="str">
        <f t="shared" si="693"/>
        <v>CTU FLEVOKUST BV</v>
      </c>
      <c r="AK2217" s="77">
        <f>IF($M2217="TRUCK",VLOOKUP($AQ2217,Invoicing!$A$17:$B$49,MATCH($AK$1,Invoicing!$A$17:$B$17,0),FALSE),VLOOKUP($AQ2217,Invoicing!$N$17:$O$21,MATCH($AK$1,Invoicing!$N$17:$O$17,0),FALSE))</f>
        <v>380</v>
      </c>
      <c r="AL2217" s="78" t="e">
        <f>VLOOKUP($E2217,Invoicing!$A$1:$H$8,MATCH(TRACKER!$N2220,Invoicing!$A$1:$H$1,0),FALSE)</f>
        <v>#N/A</v>
      </c>
      <c r="AM2217" s="78">
        <v>35</v>
      </c>
      <c r="AN2217" s="78">
        <f t="shared" si="694"/>
        <v>0</v>
      </c>
      <c r="AO2217" s="2">
        <f t="shared" si="695"/>
        <v>3</v>
      </c>
      <c r="AP2217" s="2" t="str">
        <f t="shared" si="696"/>
        <v>WEEK</v>
      </c>
      <c r="AQ2217" s="2" t="str">
        <f t="shared" si="697"/>
        <v>CTU FLEVOKUST BVWEEK</v>
      </c>
      <c r="AR2217" s="71">
        <f t="shared" si="698"/>
        <v>380</v>
      </c>
      <c r="AS2217" s="71">
        <f>VLOOKUP(AJ2217,Invoicing!A:K,10,FALSE)</f>
        <v>0</v>
      </c>
      <c r="AT2217" s="71">
        <f t="shared" si="699"/>
        <v>380</v>
      </c>
    </row>
    <row r="2218" spans="1:46">
      <c r="A2218" s="37" t="s">
        <v>90</v>
      </c>
      <c r="B2218" s="3" t="s">
        <v>38</v>
      </c>
      <c r="C2218" s="11">
        <v>45606.376388888886</v>
      </c>
      <c r="D2218" s="11">
        <v>45606.458333333336</v>
      </c>
      <c r="E2218" s="11" t="s">
        <v>45</v>
      </c>
      <c r="F2218" s="11" t="s">
        <v>40</v>
      </c>
      <c r="G2218" s="3" t="s">
        <v>2396</v>
      </c>
      <c r="H2218" s="3" t="s">
        <v>2821</v>
      </c>
      <c r="I2218" s="11">
        <v>45607.833333333336</v>
      </c>
      <c r="J2218" s="12">
        <v>45607.865277777775</v>
      </c>
      <c r="K2218" s="12">
        <v>45607.833333333336</v>
      </c>
      <c r="L2218" s="12">
        <v>45607.909722222219</v>
      </c>
      <c r="M2218" s="12" t="s">
        <v>115</v>
      </c>
      <c r="N2218" s="3" t="s">
        <v>42</v>
      </c>
      <c r="O2218" s="3">
        <v>0</v>
      </c>
      <c r="P2218" s="1">
        <f t="shared" si="680"/>
        <v>46</v>
      </c>
      <c r="Q2218" s="1">
        <f t="shared" si="681"/>
        <v>11</v>
      </c>
      <c r="R2218" s="72">
        <f t="shared" si="682"/>
        <v>45607.865277777775</v>
      </c>
      <c r="S2218" s="73">
        <f t="shared" si="683"/>
        <v>1.4569444444496185</v>
      </c>
      <c r="T2218" s="74">
        <f>Table2[[#This Row],[ETA A OFRECIMIENTO]]*24</f>
        <v>34.966666666790843</v>
      </c>
      <c r="U2218" s="1" t="str">
        <f t="shared" si="684"/>
        <v>YES</v>
      </c>
      <c r="V2218" s="73">
        <f t="shared" si="685"/>
        <v>0</v>
      </c>
      <c r="W2218" s="74">
        <f>Table2[[#This Row],[DEL. AVAILABLE A SLOT]]*24</f>
        <v>0</v>
      </c>
      <c r="X2218" s="1" t="str">
        <f t="shared" si="686"/>
        <v>SI</v>
      </c>
      <c r="Y2218" s="73">
        <f t="shared" si="687"/>
        <v>1.4569444444496185</v>
      </c>
      <c r="Z2218" s="74">
        <f>Table2[[#This Row],[ETA A TIMESLOT]]*24</f>
        <v>34.966666666790843</v>
      </c>
      <c r="AA2218" s="73">
        <f t="shared" si="688"/>
        <v>3.1944444439432118E-2</v>
      </c>
      <c r="AB2218" s="73" t="str">
        <f t="shared" si="689"/>
        <v>NO</v>
      </c>
      <c r="AC2218" s="74">
        <f>Table2[[#This Row],[PUNTUALIDAD (H)]]*24</f>
        <v>0.76666666654637083</v>
      </c>
      <c r="AD2218" s="73">
        <f t="shared" si="690"/>
        <v>1.5333333333328483</v>
      </c>
      <c r="AE2218" s="74">
        <f>Table2[[#This Row],[ATA TO UNLOADING]]*24</f>
        <v>36.799999999988358</v>
      </c>
      <c r="AF2218" s="74" t="str">
        <f>IF(Table2[[#This Row],[ATA TO UNLOADING 2]]&lt;=48,"YES","NO")</f>
        <v>YES</v>
      </c>
      <c r="AG2218" s="75">
        <f t="shared" si="691"/>
        <v>0.83333333333575865</v>
      </c>
      <c r="AH2218" s="2" t="s">
        <v>24</v>
      </c>
      <c r="AI2218" s="2" t="str">
        <f t="shared" si="692"/>
        <v>MRKU1111471</v>
      </c>
      <c r="AJ2218" s="76" t="str">
        <f t="shared" si="693"/>
        <v>OM TRANSPORT</v>
      </c>
      <c r="AK2218" s="77">
        <f>IF($M2218="TRUCK",VLOOKUP($AQ2218,Invoicing!$A$17:$B$49,MATCH($AK$1,Invoicing!$A$17:$B$17,0),FALSE),VLOOKUP($AQ2218,Invoicing!$N$17:$O$21,MATCH($AK$1,Invoicing!$N$17:$O$17,0),FALSE))</f>
        <v>475</v>
      </c>
      <c r="AL2218" s="78">
        <f>VLOOKUP($E2218,Invoicing!$A$1:$H$8,MATCH(TRACKER!$N2221,Invoicing!$A$1:$H$1,0),FALSE)</f>
        <v>110</v>
      </c>
      <c r="AM2218" s="78">
        <f>VLOOKUP($E2218,Invoicing!$A$1:$H$8,MATCH(TRACKER!$O$1,Invoicing!$A$1:$H$1,0),FALSE)</f>
        <v>50</v>
      </c>
      <c r="AN2218" s="78">
        <f t="shared" si="694"/>
        <v>0</v>
      </c>
      <c r="AO2218" s="2">
        <f t="shared" si="695"/>
        <v>1</v>
      </c>
      <c r="AP2218" s="2" t="str">
        <f t="shared" si="696"/>
        <v>NIGHT</v>
      </c>
      <c r="AQ2218" s="2" t="str">
        <f t="shared" si="697"/>
        <v>OM TRANSPORTNIGHT</v>
      </c>
      <c r="AR2218" s="71">
        <f t="shared" si="698"/>
        <v>585</v>
      </c>
      <c r="AS2218" s="71">
        <f>VLOOKUP(AJ2218,Invoicing!A:K,10,FALSE)</f>
        <v>25</v>
      </c>
      <c r="AT2218" s="71">
        <f t="shared" si="699"/>
        <v>610</v>
      </c>
    </row>
    <row r="2219" spans="1:46">
      <c r="A2219" s="37" t="s">
        <v>90</v>
      </c>
      <c r="B2219" s="3" t="s">
        <v>38</v>
      </c>
      <c r="C2219" s="11">
        <v>45606.376388888886</v>
      </c>
      <c r="D2219" s="11">
        <v>45606.458333333336</v>
      </c>
      <c r="E2219" s="11" t="s">
        <v>49</v>
      </c>
      <c r="F2219" s="11" t="s">
        <v>40</v>
      </c>
      <c r="G2219" s="3" t="s">
        <v>2397</v>
      </c>
      <c r="H2219" s="3" t="s">
        <v>41</v>
      </c>
      <c r="I2219" s="11">
        <v>45607.833333333336</v>
      </c>
      <c r="J2219" s="12">
        <v>45610.902777777781</v>
      </c>
      <c r="K2219" s="12">
        <v>45610.916666666664</v>
      </c>
      <c r="L2219" s="12">
        <v>45610.90625</v>
      </c>
      <c r="M2219" s="12" t="s">
        <v>12</v>
      </c>
      <c r="N2219" s="3" t="s">
        <v>42</v>
      </c>
      <c r="O2219" s="3">
        <v>0</v>
      </c>
      <c r="P2219" s="1">
        <f t="shared" si="680"/>
        <v>46</v>
      </c>
      <c r="Q2219" s="1">
        <f t="shared" si="681"/>
        <v>11</v>
      </c>
      <c r="R2219" s="72">
        <f t="shared" si="682"/>
        <v>45610.902777777781</v>
      </c>
      <c r="S2219" s="73">
        <f t="shared" si="683"/>
        <v>1.4569444444496185</v>
      </c>
      <c r="T2219" s="74">
        <f>Table2[[#This Row],[ETA A OFRECIMIENTO]]*24</f>
        <v>34.966666666790843</v>
      </c>
      <c r="U2219" s="1" t="str">
        <f t="shared" si="684"/>
        <v>YES</v>
      </c>
      <c r="V2219" s="73">
        <f t="shared" si="685"/>
        <v>3.0833333333284827</v>
      </c>
      <c r="W2219" s="74">
        <f>Table2[[#This Row],[DEL. AVAILABLE A SLOT]]*24</f>
        <v>73.999999999883585</v>
      </c>
      <c r="X2219" s="1" t="str">
        <f t="shared" si="686"/>
        <v>NO</v>
      </c>
      <c r="Y2219" s="73">
        <f t="shared" si="687"/>
        <v>4.5402777777781012</v>
      </c>
      <c r="Z2219" s="74">
        <f>Table2[[#This Row],[ETA A TIMESLOT]]*24</f>
        <v>108.96666666667443</v>
      </c>
      <c r="AA2219" s="73">
        <f t="shared" si="688"/>
        <v>0</v>
      </c>
      <c r="AB2219" s="73" t="str">
        <f t="shared" si="689"/>
        <v>SI</v>
      </c>
      <c r="AC2219" s="74">
        <f>Table2[[#This Row],[PUNTUALIDAD (H)]]*24</f>
        <v>0</v>
      </c>
      <c r="AD2219" s="73">
        <f t="shared" si="690"/>
        <v>4.5298611111138598</v>
      </c>
      <c r="AE2219" s="74">
        <f>Table2[[#This Row],[ATA TO UNLOADING]]*24</f>
        <v>108.71666666673264</v>
      </c>
      <c r="AF2219" s="74" t="str">
        <f>IF(Table2[[#This Row],[ATA TO UNLOADING 2]]&lt;=48,"YES","NO")</f>
        <v>NO</v>
      </c>
      <c r="AG2219" s="75">
        <f t="shared" si="691"/>
        <v>0.91666666666424135</v>
      </c>
      <c r="AH2219" s="2" t="s">
        <v>24</v>
      </c>
      <c r="AI2219" s="2" t="str">
        <f t="shared" si="692"/>
        <v>MRKU2650333</v>
      </c>
      <c r="AJ2219" s="76" t="str">
        <f t="shared" si="693"/>
        <v>CTU FLEVOKUST BV</v>
      </c>
      <c r="AK2219" s="77">
        <f>IF($M2219="TRUCK",VLOOKUP($AQ2219,Invoicing!$A$17:$B$49,MATCH($AK$1,Invoicing!$A$17:$B$17,0),FALSE),VLOOKUP($AQ2219,Invoicing!$N$17:$O$21,MATCH($AK$1,Invoicing!$N$17:$O$17,0),FALSE))</f>
        <v>380</v>
      </c>
      <c r="AL2219" s="78" t="e">
        <f>VLOOKUP($E2219,Invoicing!$A$1:$H$8,MATCH(TRACKER!$N2222,Invoicing!$A$1:$H$1,0),FALSE)</f>
        <v>#N/A</v>
      </c>
      <c r="AM2219" s="78">
        <v>35</v>
      </c>
      <c r="AN2219" s="78">
        <f t="shared" si="694"/>
        <v>0</v>
      </c>
      <c r="AO2219" s="2">
        <f t="shared" si="695"/>
        <v>4</v>
      </c>
      <c r="AP2219" s="2" t="str">
        <f t="shared" si="696"/>
        <v>NIGHT</v>
      </c>
      <c r="AQ2219" s="2" t="str">
        <f t="shared" si="697"/>
        <v>CTU FLEVOKUST BVNIGHT</v>
      </c>
      <c r="AR2219" s="71">
        <f t="shared" si="698"/>
        <v>380</v>
      </c>
      <c r="AS2219" s="71">
        <f>VLOOKUP(AJ2219,Invoicing!A:K,10,FALSE)</f>
        <v>0</v>
      </c>
      <c r="AT2219" s="71">
        <f t="shared" si="699"/>
        <v>380</v>
      </c>
    </row>
    <row r="2220" spans="1:46">
      <c r="A2220" s="37" t="s">
        <v>90</v>
      </c>
      <c r="B2220" s="3" t="s">
        <v>38</v>
      </c>
      <c r="C2220" s="11">
        <v>45606.376388888886</v>
      </c>
      <c r="D2220" s="11">
        <v>45606.458333333336</v>
      </c>
      <c r="E2220" s="11" t="s">
        <v>49</v>
      </c>
      <c r="F2220" s="11" t="s">
        <v>40</v>
      </c>
      <c r="G2220" s="3" t="s">
        <v>2398</v>
      </c>
      <c r="H2220" s="3" t="s">
        <v>2821</v>
      </c>
      <c r="I2220" s="12">
        <v>45607.666666666664</v>
      </c>
      <c r="J2220" s="12">
        <v>45607.586805555555</v>
      </c>
      <c r="K2220" s="12">
        <v>45607.666666666664</v>
      </c>
      <c r="L2220" s="12">
        <v>45607.651388888888</v>
      </c>
      <c r="M2220" s="61" t="s">
        <v>115</v>
      </c>
      <c r="N2220" s="3" t="s">
        <v>42</v>
      </c>
      <c r="O2220" s="3">
        <v>0</v>
      </c>
      <c r="P2220" s="1">
        <f t="shared" si="680"/>
        <v>46</v>
      </c>
      <c r="Q2220" s="1">
        <f t="shared" si="681"/>
        <v>11</v>
      </c>
      <c r="R2220" s="72">
        <f t="shared" si="682"/>
        <v>45607.586805555555</v>
      </c>
      <c r="S2220" s="73">
        <f t="shared" si="683"/>
        <v>1.2902777777781012</v>
      </c>
      <c r="T2220" s="74">
        <f>Table2[[#This Row],[ETA A OFRECIMIENTO]]*24</f>
        <v>30.966666666674428</v>
      </c>
      <c r="U2220" s="1" t="str">
        <f t="shared" si="684"/>
        <v>YES</v>
      </c>
      <c r="V2220" s="73">
        <f t="shared" si="685"/>
        <v>0</v>
      </c>
      <c r="W2220" s="74">
        <f>Table2[[#This Row],[DEL. AVAILABLE A SLOT]]*24</f>
        <v>0</v>
      </c>
      <c r="X2220" s="1" t="str">
        <f t="shared" si="686"/>
        <v>SI</v>
      </c>
      <c r="Y2220" s="73">
        <f t="shared" si="687"/>
        <v>1.2902777777781012</v>
      </c>
      <c r="Z2220" s="74">
        <f>Table2[[#This Row],[ETA A TIMESLOT]]*24</f>
        <v>30.966666666674428</v>
      </c>
      <c r="AA2220" s="73">
        <f t="shared" si="688"/>
        <v>0</v>
      </c>
      <c r="AB2220" s="73" t="str">
        <f t="shared" si="689"/>
        <v>SI</v>
      </c>
      <c r="AC2220" s="74">
        <f>Table2[[#This Row],[PUNTUALIDAD (H)]]*24</f>
        <v>0</v>
      </c>
      <c r="AD2220" s="73">
        <f t="shared" si="690"/>
        <v>1.2750000000014552</v>
      </c>
      <c r="AE2220" s="74">
        <f>Table2[[#This Row],[ATA TO UNLOADING]]*24</f>
        <v>30.600000000034925</v>
      </c>
      <c r="AF2220" s="74" t="str">
        <f>IF(Table2[[#This Row],[ATA TO UNLOADING 2]]&lt;=48,"YES","NO")</f>
        <v>YES</v>
      </c>
      <c r="AG2220" s="75">
        <f t="shared" si="691"/>
        <v>0.66666666666424135</v>
      </c>
      <c r="AH2220" s="2" t="s">
        <v>42</v>
      </c>
      <c r="AI2220" s="2" t="str">
        <f t="shared" si="692"/>
        <v>MRKU3109508</v>
      </c>
      <c r="AJ2220" s="76" t="str">
        <f t="shared" si="693"/>
        <v>CTU FLEVOKUST BV</v>
      </c>
      <c r="AK2220" s="77">
        <f>IF($M2220="TRUCK",VLOOKUP($AQ2220,Invoicing!$A$17:$B$49,MATCH($AK$1,Invoicing!$A$17:$B$17,0),FALSE),VLOOKUP($AQ2220,Invoicing!$N$17:$O$21,MATCH($AK$1,Invoicing!$N$17:$O$17,0),FALSE))</f>
        <v>520</v>
      </c>
      <c r="AL2220" s="78" t="e">
        <f>VLOOKUP($E2220,Invoicing!$A$1:$H$8,MATCH(TRACKER!$N2223,Invoicing!$A$1:$H$1,0),FALSE)</f>
        <v>#N/A</v>
      </c>
      <c r="AM2220" s="78">
        <v>35</v>
      </c>
      <c r="AN2220" s="78">
        <f t="shared" si="694"/>
        <v>0</v>
      </c>
      <c r="AO2220" s="2">
        <f t="shared" si="695"/>
        <v>1</v>
      </c>
      <c r="AP2220" s="2" t="str">
        <f t="shared" si="696"/>
        <v>WEEK</v>
      </c>
      <c r="AQ2220" s="2" t="str">
        <f t="shared" si="697"/>
        <v>CTU FLEVOKUST BVWEEK</v>
      </c>
      <c r="AR2220" s="71">
        <f t="shared" si="698"/>
        <v>520</v>
      </c>
      <c r="AS2220" s="71">
        <f>VLOOKUP(AJ2220,Invoicing!A:K,10,FALSE)</f>
        <v>0</v>
      </c>
      <c r="AT2220" s="71">
        <f t="shared" si="699"/>
        <v>520</v>
      </c>
    </row>
    <row r="2221" spans="1:46">
      <c r="A2221" s="37" t="s">
        <v>90</v>
      </c>
      <c r="B2221" s="3" t="s">
        <v>38</v>
      </c>
      <c r="C2221" s="11">
        <v>45606.376388888886</v>
      </c>
      <c r="D2221" s="11">
        <v>45606.458333333336</v>
      </c>
      <c r="E2221" s="11" t="s">
        <v>49</v>
      </c>
      <c r="F2221" s="11" t="s">
        <v>40</v>
      </c>
      <c r="G2221" s="3" t="s">
        <v>2399</v>
      </c>
      <c r="H2221" s="3" t="s">
        <v>41</v>
      </c>
      <c r="I2221" s="11">
        <v>45607.833333333336</v>
      </c>
      <c r="J2221" s="12">
        <v>45608.402777777781</v>
      </c>
      <c r="K2221" s="12">
        <v>45608.416666666664</v>
      </c>
      <c r="L2221" s="12">
        <v>45608.413194444445</v>
      </c>
      <c r="M2221" s="12" t="s">
        <v>12</v>
      </c>
      <c r="N2221" s="3" t="s">
        <v>13</v>
      </c>
      <c r="O2221" s="3">
        <v>0</v>
      </c>
      <c r="P2221" s="1">
        <f t="shared" si="680"/>
        <v>46</v>
      </c>
      <c r="Q2221" s="1">
        <f t="shared" si="681"/>
        <v>11</v>
      </c>
      <c r="R2221" s="72">
        <f t="shared" si="682"/>
        <v>45608.402777777781</v>
      </c>
      <c r="S2221" s="73">
        <f t="shared" si="683"/>
        <v>1.4569444444496185</v>
      </c>
      <c r="T2221" s="74">
        <f>Table2[[#This Row],[ETA A OFRECIMIENTO]]*24</f>
        <v>34.966666666790843</v>
      </c>
      <c r="U2221" s="1" t="str">
        <f t="shared" si="684"/>
        <v>YES</v>
      </c>
      <c r="V2221" s="73">
        <f t="shared" si="685"/>
        <v>0.58333333332848269</v>
      </c>
      <c r="W2221" s="74">
        <f>Table2[[#This Row],[DEL. AVAILABLE A SLOT]]*24</f>
        <v>13.999999999883585</v>
      </c>
      <c r="X2221" s="1" t="str">
        <f t="shared" si="686"/>
        <v>SI</v>
      </c>
      <c r="Y2221" s="73">
        <f t="shared" si="687"/>
        <v>2.0402777777781012</v>
      </c>
      <c r="Z2221" s="74">
        <f>Table2[[#This Row],[ETA A TIMESLOT]]*24</f>
        <v>48.966666666674428</v>
      </c>
      <c r="AA2221" s="73">
        <f t="shared" si="688"/>
        <v>0</v>
      </c>
      <c r="AB2221" s="73" t="str">
        <f t="shared" si="689"/>
        <v>SI</v>
      </c>
      <c r="AC2221" s="74">
        <f>Table2[[#This Row],[PUNTUALIDAD (H)]]*24</f>
        <v>0</v>
      </c>
      <c r="AD2221" s="73">
        <f t="shared" si="690"/>
        <v>2.0368055555591127</v>
      </c>
      <c r="AE2221" s="74">
        <f>Table2[[#This Row],[ATA TO UNLOADING]]*24</f>
        <v>48.883333333418705</v>
      </c>
      <c r="AF2221" s="74" t="str">
        <f>IF(Table2[[#This Row],[ATA TO UNLOADING 2]]&lt;=48,"YES","NO")</f>
        <v>NO</v>
      </c>
      <c r="AG2221" s="75">
        <f t="shared" si="691"/>
        <v>0.41666666666424135</v>
      </c>
      <c r="AH2221" s="2" t="s">
        <v>42</v>
      </c>
      <c r="AI2221" s="2" t="str">
        <f t="shared" si="692"/>
        <v>MRKU3164228</v>
      </c>
      <c r="AJ2221" s="76" t="str">
        <f t="shared" si="693"/>
        <v>CTU FLEVOKUST BV</v>
      </c>
      <c r="AK2221" s="77">
        <f>IF($M2221="TRUCK",VLOOKUP($AQ2221,Invoicing!$A$17:$B$49,MATCH($AK$1,Invoicing!$A$17:$B$17,0),FALSE),VLOOKUP($AQ2221,Invoicing!$N$17:$O$21,MATCH($AK$1,Invoicing!$N$17:$O$17,0),FALSE))</f>
        <v>380</v>
      </c>
      <c r="AL2221" s="78">
        <v>100</v>
      </c>
      <c r="AM2221" s="78">
        <v>35</v>
      </c>
      <c r="AN2221" s="78">
        <f t="shared" si="694"/>
        <v>0</v>
      </c>
      <c r="AO2221" s="2">
        <f t="shared" si="695"/>
        <v>2</v>
      </c>
      <c r="AP2221" s="2" t="str">
        <f t="shared" si="696"/>
        <v>WEEK</v>
      </c>
      <c r="AQ2221" s="2" t="str">
        <f t="shared" si="697"/>
        <v>CTU FLEVOKUST BVWEEK</v>
      </c>
      <c r="AR2221" s="71">
        <f t="shared" si="698"/>
        <v>480</v>
      </c>
      <c r="AS2221" s="71">
        <f>VLOOKUP(AJ2221,Invoicing!A:K,10,FALSE)</f>
        <v>0</v>
      </c>
      <c r="AT2221" s="71">
        <f t="shared" si="699"/>
        <v>480</v>
      </c>
    </row>
    <row r="2222" spans="1:46">
      <c r="A2222" s="37" t="s">
        <v>90</v>
      </c>
      <c r="B2222" s="3" t="s">
        <v>38</v>
      </c>
      <c r="C2222" s="11">
        <v>45606.376388888886</v>
      </c>
      <c r="D2222" s="11">
        <v>45606.458333333336</v>
      </c>
      <c r="E2222" s="11" t="s">
        <v>49</v>
      </c>
      <c r="F2222" s="11" t="s">
        <v>40</v>
      </c>
      <c r="G2222" s="3" t="s">
        <v>2400</v>
      </c>
      <c r="H2222" s="3" t="s">
        <v>46</v>
      </c>
      <c r="I2222" s="11">
        <v>45607.833333333336</v>
      </c>
      <c r="J2222" s="12">
        <v>45609.375</v>
      </c>
      <c r="K2222" s="12">
        <v>45609.333333333336</v>
      </c>
      <c r="L2222" s="12">
        <v>45609.375</v>
      </c>
      <c r="M2222" s="61" t="s">
        <v>12</v>
      </c>
      <c r="N2222" s="3" t="s">
        <v>42</v>
      </c>
      <c r="O2222" s="3">
        <v>0</v>
      </c>
      <c r="P2222" s="1">
        <f t="shared" si="680"/>
        <v>46</v>
      </c>
      <c r="Q2222" s="1">
        <f t="shared" si="681"/>
        <v>11</v>
      </c>
      <c r="R2222" s="72">
        <f t="shared" si="682"/>
        <v>45609.375</v>
      </c>
      <c r="S2222" s="73">
        <f t="shared" si="683"/>
        <v>1.4569444444496185</v>
      </c>
      <c r="T2222" s="74">
        <f>Table2[[#This Row],[ETA A OFRECIMIENTO]]*24</f>
        <v>34.966666666790843</v>
      </c>
      <c r="U2222" s="1" t="str">
        <f t="shared" si="684"/>
        <v>YES</v>
      </c>
      <c r="V2222" s="73">
        <f t="shared" si="685"/>
        <v>1.5</v>
      </c>
      <c r="W2222" s="74">
        <f>Table2[[#This Row],[DEL. AVAILABLE A SLOT]]*24</f>
        <v>36</v>
      </c>
      <c r="X2222" s="1" t="str">
        <f t="shared" si="686"/>
        <v>NO</v>
      </c>
      <c r="Y2222" s="73">
        <f t="shared" si="687"/>
        <v>2.9569444444496185</v>
      </c>
      <c r="Z2222" s="74">
        <f>Table2[[#This Row],[ETA A TIMESLOT]]*24</f>
        <v>70.966666666790843</v>
      </c>
      <c r="AA2222" s="73">
        <f t="shared" si="688"/>
        <v>4.1666666664241347E-2</v>
      </c>
      <c r="AB2222" s="73" t="str">
        <f t="shared" si="689"/>
        <v>NO</v>
      </c>
      <c r="AC2222" s="74">
        <f>Table2[[#This Row],[PUNTUALIDAD (H)]]*24</f>
        <v>0.99999999994179234</v>
      </c>
      <c r="AD2222" s="73">
        <f t="shared" si="690"/>
        <v>2.9986111111138598</v>
      </c>
      <c r="AE2222" s="74">
        <f>Table2[[#This Row],[ATA TO UNLOADING]]*24</f>
        <v>71.966666666732635</v>
      </c>
      <c r="AF2222" s="74" t="str">
        <f>IF(Table2[[#This Row],[ATA TO UNLOADING 2]]&lt;=48,"YES","NO")</f>
        <v>NO</v>
      </c>
      <c r="AG2222" s="75">
        <f t="shared" si="691"/>
        <v>0.33333333333575865</v>
      </c>
      <c r="AH2222" s="2" t="s">
        <v>42</v>
      </c>
      <c r="AI2222" s="2" t="str">
        <f t="shared" si="692"/>
        <v>MRKU3444738</v>
      </c>
      <c r="AJ2222" s="76" t="str">
        <f t="shared" si="693"/>
        <v>CTU FLEVOKUST BV</v>
      </c>
      <c r="AK2222" s="77">
        <f>IF($M2222="TRUCK",VLOOKUP($AQ2222,Invoicing!$A$17:$B$49,MATCH($AK$1,Invoicing!$A$17:$B$17,0),FALSE),VLOOKUP($AQ2222,Invoicing!$N$17:$O$21,MATCH($AK$1,Invoicing!$N$17:$O$17,0),FALSE))</f>
        <v>380</v>
      </c>
      <c r="AL2222" s="78" t="e">
        <f>VLOOKUP($E2222,Invoicing!$A$1:$H$8,MATCH(TRACKER!$N2225,Invoicing!$A$1:$H$1,0),FALSE)</f>
        <v>#N/A</v>
      </c>
      <c r="AM2222" s="78">
        <v>35</v>
      </c>
      <c r="AN2222" s="78">
        <f t="shared" si="694"/>
        <v>0</v>
      </c>
      <c r="AO2222" s="2">
        <f t="shared" si="695"/>
        <v>3</v>
      </c>
      <c r="AP2222" s="2" t="str">
        <f t="shared" si="696"/>
        <v>WEEK</v>
      </c>
      <c r="AQ2222" s="2" t="str">
        <f t="shared" si="697"/>
        <v>CTU FLEVOKUST BVWEEK</v>
      </c>
      <c r="AR2222" s="71">
        <f t="shared" si="698"/>
        <v>380</v>
      </c>
      <c r="AS2222" s="71">
        <f>VLOOKUP(AJ2222,Invoicing!A:K,10,FALSE)</f>
        <v>0</v>
      </c>
      <c r="AT2222" s="71">
        <f t="shared" si="699"/>
        <v>380</v>
      </c>
    </row>
    <row r="2223" spans="1:46">
      <c r="A2223" s="37" t="s">
        <v>90</v>
      </c>
      <c r="B2223" s="3" t="s">
        <v>38</v>
      </c>
      <c r="C2223" s="11">
        <v>45606.376388888886</v>
      </c>
      <c r="D2223" s="11">
        <v>45606.458333333336</v>
      </c>
      <c r="E2223" s="11" t="s">
        <v>49</v>
      </c>
      <c r="F2223" s="11" t="s">
        <v>40</v>
      </c>
      <c r="G2223" s="3" t="s">
        <v>2401</v>
      </c>
      <c r="H2223" s="3" t="s">
        <v>41</v>
      </c>
      <c r="I2223" s="11">
        <v>45607.833333333336</v>
      </c>
      <c r="J2223" s="12">
        <v>45608.375</v>
      </c>
      <c r="K2223" s="12">
        <v>45608.333333333336</v>
      </c>
      <c r="L2223" s="12">
        <v>45608.395833333336</v>
      </c>
      <c r="M2223" s="12" t="s">
        <v>12</v>
      </c>
      <c r="N2223" s="3" t="s">
        <v>42</v>
      </c>
      <c r="O2223" s="3">
        <v>0</v>
      </c>
      <c r="P2223" s="1">
        <f t="shared" si="680"/>
        <v>46</v>
      </c>
      <c r="Q2223" s="1">
        <f t="shared" si="681"/>
        <v>11</v>
      </c>
      <c r="R2223" s="72">
        <f t="shared" si="682"/>
        <v>45608.375</v>
      </c>
      <c r="S2223" s="73">
        <f t="shared" si="683"/>
        <v>1.4569444444496185</v>
      </c>
      <c r="T2223" s="74">
        <f>Table2[[#This Row],[ETA A OFRECIMIENTO]]*24</f>
        <v>34.966666666790843</v>
      </c>
      <c r="U2223" s="1" t="str">
        <f t="shared" si="684"/>
        <v>YES</v>
      </c>
      <c r="V2223" s="73">
        <f t="shared" si="685"/>
        <v>0.5</v>
      </c>
      <c r="W2223" s="74">
        <f>Table2[[#This Row],[DEL. AVAILABLE A SLOT]]*24</f>
        <v>12</v>
      </c>
      <c r="X2223" s="1" t="str">
        <f t="shared" si="686"/>
        <v>SI</v>
      </c>
      <c r="Y2223" s="73">
        <f t="shared" si="687"/>
        <v>1.9569444444496185</v>
      </c>
      <c r="Z2223" s="74">
        <f>Table2[[#This Row],[ETA A TIMESLOT]]*24</f>
        <v>46.966666666790843</v>
      </c>
      <c r="AA2223" s="73">
        <f t="shared" si="688"/>
        <v>4.1666666664241347E-2</v>
      </c>
      <c r="AB2223" s="73" t="str">
        <f t="shared" si="689"/>
        <v>NO</v>
      </c>
      <c r="AC2223" s="74">
        <f>Table2[[#This Row],[PUNTUALIDAD (H)]]*24</f>
        <v>0.99999999994179234</v>
      </c>
      <c r="AD2223" s="73">
        <f t="shared" si="690"/>
        <v>2.0194444444496185</v>
      </c>
      <c r="AE2223" s="74">
        <f>Table2[[#This Row],[ATA TO UNLOADING]]*24</f>
        <v>48.466666666790843</v>
      </c>
      <c r="AF2223" s="74" t="str">
        <f>IF(Table2[[#This Row],[ATA TO UNLOADING 2]]&lt;=48,"YES","NO")</f>
        <v>NO</v>
      </c>
      <c r="AG2223" s="75">
        <f t="shared" si="691"/>
        <v>0.33333333333575865</v>
      </c>
      <c r="AH2223" s="2" t="s">
        <v>42</v>
      </c>
      <c r="AI2223" s="2" t="str">
        <f t="shared" si="692"/>
        <v>MRKU4004728</v>
      </c>
      <c r="AJ2223" s="76" t="str">
        <f t="shared" si="693"/>
        <v>CTU FLEVOKUST BV</v>
      </c>
      <c r="AK2223" s="77">
        <f>IF($M2223="TRUCK",VLOOKUP($AQ2223,Invoicing!$A$17:$B$49,MATCH($AK$1,Invoicing!$A$17:$B$17,0),FALSE),VLOOKUP($AQ2223,Invoicing!$N$17:$O$21,MATCH($AK$1,Invoicing!$N$17:$O$17,0),FALSE))</f>
        <v>380</v>
      </c>
      <c r="AL2223" s="78" t="e">
        <f>VLOOKUP($E2223,Invoicing!$A$1:$H$8,MATCH(TRACKER!$N2226,Invoicing!$A$1:$H$1,0),FALSE)</f>
        <v>#N/A</v>
      </c>
      <c r="AM2223" s="78">
        <v>35</v>
      </c>
      <c r="AN2223" s="78">
        <f t="shared" si="694"/>
        <v>0</v>
      </c>
      <c r="AO2223" s="2">
        <f t="shared" si="695"/>
        <v>2</v>
      </c>
      <c r="AP2223" s="2" t="str">
        <f t="shared" si="696"/>
        <v>WEEK</v>
      </c>
      <c r="AQ2223" s="2" t="str">
        <f t="shared" si="697"/>
        <v>CTU FLEVOKUST BVWEEK</v>
      </c>
      <c r="AR2223" s="71">
        <f t="shared" si="698"/>
        <v>380</v>
      </c>
      <c r="AS2223" s="71">
        <f>VLOOKUP(AJ2223,Invoicing!A:K,10,FALSE)</f>
        <v>0</v>
      </c>
      <c r="AT2223" s="71">
        <f t="shared" si="699"/>
        <v>380</v>
      </c>
    </row>
    <row r="2224" spans="1:46">
      <c r="A2224" s="37" t="s">
        <v>90</v>
      </c>
      <c r="B2224" s="3" t="s">
        <v>38</v>
      </c>
      <c r="C2224" s="11">
        <v>45606.376388888886</v>
      </c>
      <c r="D2224" s="11">
        <v>45606.458333333336</v>
      </c>
      <c r="E2224" s="11" t="s">
        <v>49</v>
      </c>
      <c r="F2224" s="11" t="s">
        <v>40</v>
      </c>
      <c r="G2224" s="3" t="s">
        <v>2402</v>
      </c>
      <c r="H2224" s="3" t="s">
        <v>41</v>
      </c>
      <c r="I2224" s="11">
        <v>45607.833333333336</v>
      </c>
      <c r="J2224" s="12">
        <v>45610.120138888888</v>
      </c>
      <c r="K2224" s="12">
        <v>45610.166666666664</v>
      </c>
      <c r="L2224" s="12">
        <v>45610.125</v>
      </c>
      <c r="M2224" s="61" t="s">
        <v>12</v>
      </c>
      <c r="N2224" s="3" t="s">
        <v>42</v>
      </c>
      <c r="O2224" s="3">
        <v>0</v>
      </c>
      <c r="P2224" s="1">
        <f t="shared" si="680"/>
        <v>46</v>
      </c>
      <c r="Q2224" s="1">
        <f t="shared" si="681"/>
        <v>11</v>
      </c>
      <c r="R2224" s="72">
        <f t="shared" si="682"/>
        <v>45610.120138888888</v>
      </c>
      <c r="S2224" s="73">
        <f t="shared" si="683"/>
        <v>1.4569444444496185</v>
      </c>
      <c r="T2224" s="74">
        <f>Table2[[#This Row],[ETA A OFRECIMIENTO]]*24</f>
        <v>34.966666666790843</v>
      </c>
      <c r="U2224" s="1" t="str">
        <f t="shared" si="684"/>
        <v>YES</v>
      </c>
      <c r="V2224" s="73">
        <f t="shared" si="685"/>
        <v>2.3333333333284827</v>
      </c>
      <c r="W2224" s="74">
        <f>Table2[[#This Row],[DEL. AVAILABLE A SLOT]]*24</f>
        <v>55.999999999883585</v>
      </c>
      <c r="X2224" s="1" t="str">
        <f t="shared" si="686"/>
        <v>NO</v>
      </c>
      <c r="Y2224" s="73">
        <f t="shared" si="687"/>
        <v>3.7902777777781012</v>
      </c>
      <c r="Z2224" s="74">
        <f>Table2[[#This Row],[ETA A TIMESLOT]]*24</f>
        <v>90.966666666674428</v>
      </c>
      <c r="AA2224" s="73">
        <f t="shared" si="688"/>
        <v>0</v>
      </c>
      <c r="AB2224" s="73" t="str">
        <f t="shared" si="689"/>
        <v>SI</v>
      </c>
      <c r="AC2224" s="74">
        <f>Table2[[#This Row],[PUNTUALIDAD (H)]]*24</f>
        <v>0</v>
      </c>
      <c r="AD2224" s="73">
        <f t="shared" si="690"/>
        <v>3.7486111111138598</v>
      </c>
      <c r="AE2224" s="74">
        <f>Table2[[#This Row],[ATA TO UNLOADING]]*24</f>
        <v>89.966666666732635</v>
      </c>
      <c r="AF2224" s="74" t="str">
        <f>IF(Table2[[#This Row],[ATA TO UNLOADING 2]]&lt;=48,"YES","NO")</f>
        <v>NO</v>
      </c>
      <c r="AG2224" s="75">
        <f t="shared" si="691"/>
        <v>0.16666666666424135</v>
      </c>
      <c r="AH2224" s="2" t="s">
        <v>24</v>
      </c>
      <c r="AI2224" s="2" t="str">
        <f t="shared" si="692"/>
        <v>MRKU4167900</v>
      </c>
      <c r="AJ2224" s="76" t="str">
        <f t="shared" si="693"/>
        <v>CTU FLEVOKUST BV</v>
      </c>
      <c r="AK2224" s="77">
        <f>IF($M2224="TRUCK",VLOOKUP($AQ2224,Invoicing!$A$17:$B$49,MATCH($AK$1,Invoicing!$A$17:$B$17,0),FALSE),VLOOKUP($AQ2224,Invoicing!$N$17:$O$21,MATCH($AK$1,Invoicing!$N$17:$O$17,0),FALSE))</f>
        <v>380</v>
      </c>
      <c r="AL2224" s="78" t="e">
        <f>VLOOKUP($E2224,Invoicing!$A$1:$H$8,MATCH(TRACKER!$N2227,Invoicing!$A$1:$H$1,0),FALSE)</f>
        <v>#N/A</v>
      </c>
      <c r="AM2224" s="78">
        <v>35</v>
      </c>
      <c r="AN2224" s="78">
        <f t="shared" si="694"/>
        <v>0</v>
      </c>
      <c r="AO2224" s="2">
        <f t="shared" si="695"/>
        <v>4</v>
      </c>
      <c r="AP2224" s="2" t="str">
        <f t="shared" si="696"/>
        <v>NIGHT</v>
      </c>
      <c r="AQ2224" s="2" t="str">
        <f t="shared" si="697"/>
        <v>CTU FLEVOKUST BVNIGHT</v>
      </c>
      <c r="AR2224" s="71">
        <f t="shared" si="698"/>
        <v>380</v>
      </c>
      <c r="AS2224" s="71">
        <f>VLOOKUP(AJ2224,Invoicing!A:K,10,FALSE)</f>
        <v>0</v>
      </c>
      <c r="AT2224" s="71">
        <f t="shared" si="699"/>
        <v>380</v>
      </c>
    </row>
    <row r="2225" spans="1:46">
      <c r="A2225" s="37" t="s">
        <v>90</v>
      </c>
      <c r="B2225" s="3" t="s">
        <v>38</v>
      </c>
      <c r="C2225" s="11">
        <v>45606.376388888886</v>
      </c>
      <c r="D2225" s="11">
        <v>45606.458333333336</v>
      </c>
      <c r="E2225" s="11" t="s">
        <v>49</v>
      </c>
      <c r="F2225" s="11" t="s">
        <v>40</v>
      </c>
      <c r="G2225" s="3" t="s">
        <v>2403</v>
      </c>
      <c r="H2225" s="3" t="s">
        <v>46</v>
      </c>
      <c r="I2225" s="11">
        <v>45607.833333333336</v>
      </c>
      <c r="J2225" s="12">
        <v>45609.413888888892</v>
      </c>
      <c r="K2225" s="12">
        <v>45609.416666666664</v>
      </c>
      <c r="L2225" s="12">
        <v>45609.434027777781</v>
      </c>
      <c r="M2225" s="61" t="s">
        <v>12</v>
      </c>
      <c r="N2225" s="3" t="s">
        <v>42</v>
      </c>
      <c r="O2225" s="3">
        <v>0</v>
      </c>
      <c r="P2225" s="1">
        <f t="shared" si="680"/>
        <v>46</v>
      </c>
      <c r="Q2225" s="1">
        <f t="shared" si="681"/>
        <v>11</v>
      </c>
      <c r="R2225" s="72">
        <f t="shared" si="682"/>
        <v>45609.413888888892</v>
      </c>
      <c r="S2225" s="73">
        <f t="shared" si="683"/>
        <v>1.4569444444496185</v>
      </c>
      <c r="T2225" s="74">
        <f>Table2[[#This Row],[ETA A OFRECIMIENTO]]*24</f>
        <v>34.966666666790843</v>
      </c>
      <c r="U2225" s="1" t="str">
        <f t="shared" si="684"/>
        <v>YES</v>
      </c>
      <c r="V2225" s="73">
        <f t="shared" si="685"/>
        <v>1.5833333333284827</v>
      </c>
      <c r="W2225" s="74">
        <f>Table2[[#This Row],[DEL. AVAILABLE A SLOT]]*24</f>
        <v>37.999999999883585</v>
      </c>
      <c r="X2225" s="1" t="str">
        <f t="shared" si="686"/>
        <v>NO</v>
      </c>
      <c r="Y2225" s="73">
        <f t="shared" si="687"/>
        <v>3.0402777777781012</v>
      </c>
      <c r="Z2225" s="74">
        <f>Table2[[#This Row],[ETA A TIMESLOT]]*24</f>
        <v>72.966666666674428</v>
      </c>
      <c r="AA2225" s="73">
        <f t="shared" si="688"/>
        <v>0</v>
      </c>
      <c r="AB2225" s="73" t="str">
        <f t="shared" si="689"/>
        <v>SI</v>
      </c>
      <c r="AC2225" s="74">
        <f>Table2[[#This Row],[PUNTUALIDAD (H)]]*24</f>
        <v>0</v>
      </c>
      <c r="AD2225" s="73">
        <f t="shared" si="690"/>
        <v>3.0576388888948713</v>
      </c>
      <c r="AE2225" s="74">
        <f>Table2[[#This Row],[ATA TO UNLOADING]]*24</f>
        <v>73.383333333476912</v>
      </c>
      <c r="AF2225" s="74" t="str">
        <f>IF(Table2[[#This Row],[ATA TO UNLOADING 2]]&lt;=48,"YES","NO")</f>
        <v>NO</v>
      </c>
      <c r="AG2225" s="75">
        <f t="shared" si="691"/>
        <v>0.41666666666424135</v>
      </c>
      <c r="AH2225" s="2" t="s">
        <v>42</v>
      </c>
      <c r="AI2225" s="2" t="str">
        <f t="shared" si="692"/>
        <v>MRKU4261069</v>
      </c>
      <c r="AJ2225" s="76" t="str">
        <f t="shared" si="693"/>
        <v>CTU FLEVOKUST BV</v>
      </c>
      <c r="AK2225" s="77">
        <f>IF($M2225="TRUCK",VLOOKUP($AQ2225,Invoicing!$A$17:$B$49,MATCH($AK$1,Invoicing!$A$17:$B$17,0),FALSE),VLOOKUP($AQ2225,Invoicing!$N$17:$O$21,MATCH($AK$1,Invoicing!$N$17:$O$17,0),FALSE))</f>
        <v>380</v>
      </c>
      <c r="AL2225" s="78" t="e">
        <f>VLOOKUP($E2225,Invoicing!$A$1:$H$8,MATCH(TRACKER!$N2228,Invoicing!$A$1:$H$1,0),FALSE)</f>
        <v>#N/A</v>
      </c>
      <c r="AM2225" s="78">
        <v>35</v>
      </c>
      <c r="AN2225" s="78">
        <f t="shared" si="694"/>
        <v>0</v>
      </c>
      <c r="AO2225" s="2">
        <f t="shared" si="695"/>
        <v>3</v>
      </c>
      <c r="AP2225" s="2" t="str">
        <f t="shared" si="696"/>
        <v>WEEK</v>
      </c>
      <c r="AQ2225" s="2" t="str">
        <f t="shared" si="697"/>
        <v>CTU FLEVOKUST BVWEEK</v>
      </c>
      <c r="AR2225" s="71">
        <f t="shared" si="698"/>
        <v>380</v>
      </c>
      <c r="AS2225" s="71">
        <f>VLOOKUP(AJ2225,Invoicing!A:K,10,FALSE)</f>
        <v>0</v>
      </c>
      <c r="AT2225" s="71">
        <f t="shared" si="699"/>
        <v>380</v>
      </c>
    </row>
    <row r="2226" spans="1:46">
      <c r="A2226" s="37" t="s">
        <v>90</v>
      </c>
      <c r="B2226" s="3" t="s">
        <v>38</v>
      </c>
      <c r="C2226" s="11">
        <v>45606.376388888886</v>
      </c>
      <c r="D2226" s="11">
        <v>45606.458333333336</v>
      </c>
      <c r="E2226" s="11" t="s">
        <v>45</v>
      </c>
      <c r="F2226" s="11" t="s">
        <v>40</v>
      </c>
      <c r="G2226" s="3" t="s">
        <v>2404</v>
      </c>
      <c r="H2226" s="3" t="s">
        <v>46</v>
      </c>
      <c r="I2226" s="11">
        <v>45607.833333333336</v>
      </c>
      <c r="J2226" s="12">
        <v>45609.333333333336</v>
      </c>
      <c r="K2226" s="12">
        <v>45609.333333333336</v>
      </c>
      <c r="L2226" s="12">
        <v>45609.333333333336</v>
      </c>
      <c r="M2226" s="61" t="s">
        <v>115</v>
      </c>
      <c r="N2226" s="3" t="s">
        <v>42</v>
      </c>
      <c r="O2226" s="3">
        <v>1</v>
      </c>
      <c r="P2226" s="1">
        <f t="shared" si="680"/>
        <v>46</v>
      </c>
      <c r="Q2226" s="1">
        <f t="shared" si="681"/>
        <v>11</v>
      </c>
      <c r="R2226" s="72">
        <f t="shared" si="682"/>
        <v>45609.333333333336</v>
      </c>
      <c r="S2226" s="73">
        <f t="shared" si="683"/>
        <v>1.4569444444496185</v>
      </c>
      <c r="T2226" s="74">
        <f>Table2[[#This Row],[ETA A OFRECIMIENTO]]*24</f>
        <v>34.966666666790843</v>
      </c>
      <c r="U2226" s="1" t="str">
        <f t="shared" si="684"/>
        <v>YES</v>
      </c>
      <c r="V2226" s="73">
        <f t="shared" si="685"/>
        <v>1.5</v>
      </c>
      <c r="W2226" s="74">
        <f>Table2[[#This Row],[DEL. AVAILABLE A SLOT]]*24</f>
        <v>36</v>
      </c>
      <c r="X2226" s="1" t="str">
        <f t="shared" si="686"/>
        <v>NO</v>
      </c>
      <c r="Y2226" s="73">
        <f t="shared" si="687"/>
        <v>2.9569444444496185</v>
      </c>
      <c r="Z2226" s="74">
        <f>Table2[[#This Row],[ETA A TIMESLOT]]*24</f>
        <v>70.966666666790843</v>
      </c>
      <c r="AA2226" s="73">
        <f t="shared" si="688"/>
        <v>0</v>
      </c>
      <c r="AB2226" s="73" t="str">
        <f t="shared" si="689"/>
        <v>SI</v>
      </c>
      <c r="AC2226" s="74">
        <f>Table2[[#This Row],[PUNTUALIDAD (H)]]*24</f>
        <v>0</v>
      </c>
      <c r="AD2226" s="73">
        <f t="shared" si="690"/>
        <v>2.9569444444496185</v>
      </c>
      <c r="AE2226" s="74">
        <f>Table2[[#This Row],[ATA TO UNLOADING]]*24</f>
        <v>70.966666666790843</v>
      </c>
      <c r="AF2226" s="74" t="str">
        <f>IF(Table2[[#This Row],[ATA TO UNLOADING 2]]&lt;=48,"YES","NO")</f>
        <v>NO</v>
      </c>
      <c r="AG2226" s="75">
        <f t="shared" si="691"/>
        <v>0.33333333333575865</v>
      </c>
      <c r="AH2226" s="2" t="s">
        <v>42</v>
      </c>
      <c r="AI2226" s="2" t="str">
        <f t="shared" si="692"/>
        <v>MRKU4325965</v>
      </c>
      <c r="AJ2226" s="76" t="str">
        <f t="shared" si="693"/>
        <v>OM TRANSPORT</v>
      </c>
      <c r="AK2226" s="77">
        <f>IF($M2226="TRUCK",VLOOKUP($AQ2226,Invoicing!$A$17:$B$49,MATCH($AK$1,Invoicing!$A$17:$B$17,0),FALSE),VLOOKUP($AQ2226,Invoicing!$N$17:$O$21,MATCH($AK$1,Invoicing!$N$17:$O$17,0),FALSE))</f>
        <v>475</v>
      </c>
      <c r="AL2226" s="78" t="e">
        <f>VLOOKUP($E2226,Invoicing!$A$1:$H$8,MATCH(TRACKER!$N2229,Invoicing!$A$1:$H$1,0),FALSE)</f>
        <v>#N/A</v>
      </c>
      <c r="AM2226" s="78">
        <f>VLOOKUP($E2226,Invoicing!$A$1:$H$8,MATCH(TRACKER!$O$1,Invoicing!$A$1:$H$1,0),FALSE)</f>
        <v>50</v>
      </c>
      <c r="AN2226" s="78">
        <f t="shared" si="694"/>
        <v>50</v>
      </c>
      <c r="AO2226" s="2">
        <f t="shared" si="695"/>
        <v>3</v>
      </c>
      <c r="AP2226" s="2" t="str">
        <f t="shared" si="696"/>
        <v>WEEK</v>
      </c>
      <c r="AQ2226" s="2" t="str">
        <f t="shared" si="697"/>
        <v>OM TRANSPORTWEEK</v>
      </c>
      <c r="AR2226" s="71">
        <f t="shared" si="698"/>
        <v>525</v>
      </c>
      <c r="AS2226" s="71">
        <f>VLOOKUP(AJ2226,Invoicing!A:K,10,FALSE)</f>
        <v>25</v>
      </c>
      <c r="AT2226" s="71">
        <f t="shared" si="699"/>
        <v>550</v>
      </c>
    </row>
    <row r="2227" spans="1:46">
      <c r="A2227" s="37" t="s">
        <v>90</v>
      </c>
      <c r="B2227" s="3" t="s">
        <v>38</v>
      </c>
      <c r="C2227" s="11">
        <v>45606.376388888886</v>
      </c>
      <c r="D2227" s="11">
        <v>45606.458333333336</v>
      </c>
      <c r="E2227" s="11" t="s">
        <v>49</v>
      </c>
      <c r="F2227" s="11" t="s">
        <v>40</v>
      </c>
      <c r="G2227" s="3" t="s">
        <v>2405</v>
      </c>
      <c r="H2227" s="3" t="s">
        <v>2821</v>
      </c>
      <c r="I2227" s="11">
        <v>45607.833333333336</v>
      </c>
      <c r="J2227" s="12">
        <v>45610.04791666667</v>
      </c>
      <c r="K2227" s="12">
        <v>45610.083333333336</v>
      </c>
      <c r="L2227" s="12">
        <v>45610.145833333336</v>
      </c>
      <c r="M2227" s="61" t="s">
        <v>12</v>
      </c>
      <c r="N2227" s="3" t="s">
        <v>42</v>
      </c>
      <c r="O2227" s="3">
        <v>0</v>
      </c>
      <c r="P2227" s="1">
        <f t="shared" si="680"/>
        <v>46</v>
      </c>
      <c r="Q2227" s="1">
        <f t="shared" si="681"/>
        <v>11</v>
      </c>
      <c r="R2227" s="72">
        <f t="shared" si="682"/>
        <v>45610.04791666667</v>
      </c>
      <c r="S2227" s="73">
        <f t="shared" si="683"/>
        <v>1.4569444444496185</v>
      </c>
      <c r="T2227" s="74">
        <f>Table2[[#This Row],[ETA A OFRECIMIENTO]]*24</f>
        <v>34.966666666790843</v>
      </c>
      <c r="U2227" s="1" t="str">
        <f t="shared" si="684"/>
        <v>YES</v>
      </c>
      <c r="V2227" s="73">
        <f t="shared" si="685"/>
        <v>2.25</v>
      </c>
      <c r="W2227" s="74">
        <f>Table2[[#This Row],[DEL. AVAILABLE A SLOT]]*24</f>
        <v>54</v>
      </c>
      <c r="X2227" s="1" t="str">
        <f t="shared" si="686"/>
        <v>NO</v>
      </c>
      <c r="Y2227" s="73">
        <f t="shared" si="687"/>
        <v>3.7069444444496185</v>
      </c>
      <c r="Z2227" s="74">
        <f>Table2[[#This Row],[ETA A TIMESLOT]]*24</f>
        <v>88.966666666790843</v>
      </c>
      <c r="AA2227" s="73">
        <f t="shared" si="688"/>
        <v>0</v>
      </c>
      <c r="AB2227" s="73" t="str">
        <f t="shared" si="689"/>
        <v>SI</v>
      </c>
      <c r="AC2227" s="74">
        <f>Table2[[#This Row],[PUNTUALIDAD (H)]]*24</f>
        <v>0</v>
      </c>
      <c r="AD2227" s="73">
        <f t="shared" si="690"/>
        <v>3.7694444444496185</v>
      </c>
      <c r="AE2227" s="74">
        <f>Table2[[#This Row],[ATA TO UNLOADING]]*24</f>
        <v>90.466666666790843</v>
      </c>
      <c r="AF2227" s="74" t="str">
        <f>IF(Table2[[#This Row],[ATA TO UNLOADING 2]]&lt;=48,"YES","NO")</f>
        <v>NO</v>
      </c>
      <c r="AG2227" s="75">
        <f t="shared" si="691"/>
        <v>8.3333333335758653E-2</v>
      </c>
      <c r="AH2227" s="2" t="s">
        <v>24</v>
      </c>
      <c r="AI2227" s="2" t="str">
        <f t="shared" si="692"/>
        <v>MRKU4596015</v>
      </c>
      <c r="AJ2227" s="76" t="str">
        <f t="shared" si="693"/>
        <v>CTU FLEVOKUST BV</v>
      </c>
      <c r="AK2227" s="77">
        <f>IF($M2227="TRUCK",VLOOKUP($AQ2227,Invoicing!$A$17:$B$49,MATCH($AK$1,Invoicing!$A$17:$B$17,0),FALSE),VLOOKUP($AQ2227,Invoicing!$N$17:$O$21,MATCH($AK$1,Invoicing!$N$17:$O$17,0),FALSE))</f>
        <v>380</v>
      </c>
      <c r="AL2227" s="78" t="e">
        <f>VLOOKUP($E2227,Invoicing!$A$1:$H$8,MATCH(TRACKER!$N2230,Invoicing!$A$1:$H$1,0),FALSE)</f>
        <v>#N/A</v>
      </c>
      <c r="AM2227" s="78">
        <v>35</v>
      </c>
      <c r="AN2227" s="78">
        <f t="shared" si="694"/>
        <v>0</v>
      </c>
      <c r="AO2227" s="2">
        <f t="shared" si="695"/>
        <v>4</v>
      </c>
      <c r="AP2227" s="2" t="str">
        <f t="shared" si="696"/>
        <v>NIGHT</v>
      </c>
      <c r="AQ2227" s="2" t="str">
        <f t="shared" si="697"/>
        <v>CTU FLEVOKUST BVNIGHT</v>
      </c>
      <c r="AR2227" s="71">
        <f t="shared" si="698"/>
        <v>380</v>
      </c>
      <c r="AS2227" s="71">
        <f>VLOOKUP(AJ2227,Invoicing!A:K,10,FALSE)</f>
        <v>0</v>
      </c>
      <c r="AT2227" s="71">
        <f t="shared" si="699"/>
        <v>380</v>
      </c>
    </row>
    <row r="2228" spans="1:46">
      <c r="A2228" s="37" t="s">
        <v>90</v>
      </c>
      <c r="B2228" s="3" t="s">
        <v>38</v>
      </c>
      <c r="C2228" s="11">
        <v>45606.376388888886</v>
      </c>
      <c r="D2228" s="11">
        <v>45606.458333333336</v>
      </c>
      <c r="E2228" s="11" t="s">
        <v>44</v>
      </c>
      <c r="F2228" s="11" t="s">
        <v>40</v>
      </c>
      <c r="G2228" s="3" t="s">
        <v>2406</v>
      </c>
      <c r="H2228" s="3" t="s">
        <v>46</v>
      </c>
      <c r="I2228" s="12">
        <v>45607.375</v>
      </c>
      <c r="J2228" s="12">
        <v>45607.375</v>
      </c>
      <c r="K2228" s="12">
        <v>45607.375</v>
      </c>
      <c r="L2228" s="12">
        <v>45607.388888888891</v>
      </c>
      <c r="M2228" s="61" t="s">
        <v>115</v>
      </c>
      <c r="N2228" s="3" t="s">
        <v>42</v>
      </c>
      <c r="O2228" s="3">
        <v>0</v>
      </c>
      <c r="P2228" s="1">
        <f t="shared" si="680"/>
        <v>46</v>
      </c>
      <c r="Q2228" s="1">
        <f t="shared" si="681"/>
        <v>11</v>
      </c>
      <c r="R2228" s="72">
        <f t="shared" si="682"/>
        <v>45607.375</v>
      </c>
      <c r="S2228" s="73">
        <f t="shared" si="683"/>
        <v>0.99861111111385981</v>
      </c>
      <c r="T2228" s="74">
        <f>Table2[[#This Row],[ETA A OFRECIMIENTO]]*24</f>
        <v>23.966666666732635</v>
      </c>
      <c r="U2228" s="1" t="str">
        <f t="shared" si="684"/>
        <v>YES</v>
      </c>
      <c r="V2228" s="73">
        <f t="shared" si="685"/>
        <v>0</v>
      </c>
      <c r="W2228" s="74">
        <f>Table2[[#This Row],[DEL. AVAILABLE A SLOT]]*24</f>
        <v>0</v>
      </c>
      <c r="X2228" s="1" t="str">
        <f t="shared" si="686"/>
        <v>SI</v>
      </c>
      <c r="Y2228" s="73">
        <f t="shared" si="687"/>
        <v>0.99861111111385981</v>
      </c>
      <c r="Z2228" s="74">
        <f>Table2[[#This Row],[ETA A TIMESLOT]]*24</f>
        <v>23.966666666732635</v>
      </c>
      <c r="AA2228" s="73">
        <f t="shared" si="688"/>
        <v>0</v>
      </c>
      <c r="AB2228" s="73" t="str">
        <f t="shared" si="689"/>
        <v>SI</v>
      </c>
      <c r="AC2228" s="74">
        <f>Table2[[#This Row],[PUNTUALIDAD (H)]]*24</f>
        <v>0</v>
      </c>
      <c r="AD2228" s="73">
        <f t="shared" si="690"/>
        <v>1.0125000000043656</v>
      </c>
      <c r="AE2228" s="74">
        <f>Table2[[#This Row],[ATA TO UNLOADING]]*24</f>
        <v>24.300000000104774</v>
      </c>
      <c r="AF2228" s="74" t="str">
        <f>IF(Table2[[#This Row],[ATA TO UNLOADING 2]]&lt;=48,"YES","NO")</f>
        <v>YES</v>
      </c>
      <c r="AG2228" s="75">
        <f t="shared" si="691"/>
        <v>0.375</v>
      </c>
      <c r="AH2228" s="2" t="s">
        <v>42</v>
      </c>
      <c r="AI2228" s="2" t="str">
        <f t="shared" si="692"/>
        <v>MRKU6112866</v>
      </c>
      <c r="AJ2228" s="76" t="str">
        <f t="shared" si="693"/>
        <v>MSI</v>
      </c>
      <c r="AK2228" s="77">
        <f>IF($M2228="TRUCK",VLOOKUP($AQ2228,Invoicing!$A$17:$B$49,MATCH($AK$1,Invoicing!$A$17:$B$17,0),FALSE),VLOOKUP($AQ2228,Invoicing!$N$17:$O$21,MATCH($AK$1,Invoicing!$N$17:$O$17,0),FALSE))</f>
        <v>480</v>
      </c>
      <c r="AL2228" s="78" t="e">
        <f>VLOOKUP($E2228,Invoicing!$A$1:$H$8,MATCH(TRACKER!$N2231,Invoicing!$A$1:$H$1,0),FALSE)</f>
        <v>#N/A</v>
      </c>
      <c r="AM2228" s="78">
        <f>VLOOKUP($E2228,Invoicing!$A$1:$H$8,MATCH(TRACKER!$O$1,Invoicing!$A$1:$H$1,0),FALSE)</f>
        <v>50</v>
      </c>
      <c r="AN2228" s="78">
        <f t="shared" si="694"/>
        <v>0</v>
      </c>
      <c r="AO2228" s="2">
        <f t="shared" si="695"/>
        <v>1</v>
      </c>
      <c r="AP2228" s="2" t="str">
        <f t="shared" si="696"/>
        <v>WEEK</v>
      </c>
      <c r="AQ2228" s="2" t="str">
        <f t="shared" si="697"/>
        <v>MSIWEEK</v>
      </c>
      <c r="AR2228" s="71">
        <f t="shared" si="698"/>
        <v>480</v>
      </c>
      <c r="AS2228" s="71">
        <f>VLOOKUP(AJ2228,Invoicing!A:K,10,FALSE)</f>
        <v>25</v>
      </c>
      <c r="AT2228" s="71">
        <f t="shared" si="699"/>
        <v>505</v>
      </c>
    </row>
    <row r="2229" spans="1:46">
      <c r="A2229" s="37" t="s">
        <v>90</v>
      </c>
      <c r="B2229" s="3" t="s">
        <v>38</v>
      </c>
      <c r="C2229" s="11">
        <v>45606.376388888886</v>
      </c>
      <c r="D2229" s="11">
        <v>45606.458333333336</v>
      </c>
      <c r="E2229" s="11" t="s">
        <v>49</v>
      </c>
      <c r="F2229" s="11" t="s">
        <v>40</v>
      </c>
      <c r="G2229" s="3" t="s">
        <v>2407</v>
      </c>
      <c r="H2229" s="3" t="s">
        <v>41</v>
      </c>
      <c r="I2229" s="11">
        <v>45607.833333333336</v>
      </c>
      <c r="J2229" s="12">
        <v>45608.350694444445</v>
      </c>
      <c r="K2229" s="12">
        <v>45608.333333333336</v>
      </c>
      <c r="L2229" s="12">
        <v>45608.350694444445</v>
      </c>
      <c r="M2229" s="12" t="s">
        <v>12</v>
      </c>
      <c r="N2229" s="3" t="s">
        <v>42</v>
      </c>
      <c r="O2229" s="3">
        <v>0</v>
      </c>
      <c r="P2229" s="1">
        <f t="shared" si="680"/>
        <v>46</v>
      </c>
      <c r="Q2229" s="1">
        <f t="shared" si="681"/>
        <v>11</v>
      </c>
      <c r="R2229" s="72">
        <f t="shared" si="682"/>
        <v>45608.350694444445</v>
      </c>
      <c r="S2229" s="73">
        <f t="shared" si="683"/>
        <v>1.4569444444496185</v>
      </c>
      <c r="T2229" s="74">
        <f>Table2[[#This Row],[ETA A OFRECIMIENTO]]*24</f>
        <v>34.966666666790843</v>
      </c>
      <c r="U2229" s="1" t="str">
        <f t="shared" si="684"/>
        <v>YES</v>
      </c>
      <c r="V2229" s="73">
        <f t="shared" si="685"/>
        <v>0.5</v>
      </c>
      <c r="W2229" s="74">
        <f>Table2[[#This Row],[DEL. AVAILABLE A SLOT]]*24</f>
        <v>12</v>
      </c>
      <c r="X2229" s="1" t="str">
        <f t="shared" si="686"/>
        <v>SI</v>
      </c>
      <c r="Y2229" s="73">
        <f t="shared" si="687"/>
        <v>1.9569444444496185</v>
      </c>
      <c r="Z2229" s="74">
        <f>Table2[[#This Row],[ETA A TIMESLOT]]*24</f>
        <v>46.966666666790843</v>
      </c>
      <c r="AA2229" s="73">
        <f t="shared" si="688"/>
        <v>1.7361111109494232E-2</v>
      </c>
      <c r="AB2229" s="73" t="str">
        <f t="shared" si="689"/>
        <v>SI</v>
      </c>
      <c r="AC2229" s="74">
        <f>Table2[[#This Row],[PUNTUALIDAD (H)]]*24</f>
        <v>0.41666666662786156</v>
      </c>
      <c r="AD2229" s="73">
        <f t="shared" si="690"/>
        <v>1.9743055555591127</v>
      </c>
      <c r="AE2229" s="74">
        <f>Table2[[#This Row],[ATA TO UNLOADING]]*24</f>
        <v>47.383333333418705</v>
      </c>
      <c r="AF2229" s="74" t="str">
        <f>IF(Table2[[#This Row],[ATA TO UNLOADING 2]]&lt;=48,"YES","NO")</f>
        <v>YES</v>
      </c>
      <c r="AG2229" s="75">
        <f t="shared" si="691"/>
        <v>0.33333333333575865</v>
      </c>
      <c r="AH2229" s="2" t="s">
        <v>42</v>
      </c>
      <c r="AI2229" s="2" t="str">
        <f t="shared" si="692"/>
        <v>MRKU6483656</v>
      </c>
      <c r="AJ2229" s="76" t="str">
        <f t="shared" si="693"/>
        <v>CTU FLEVOKUST BV</v>
      </c>
      <c r="AK2229" s="77">
        <f>IF($M2229="TRUCK",VLOOKUP($AQ2229,Invoicing!$A$17:$B$49,MATCH($AK$1,Invoicing!$A$17:$B$17,0),FALSE),VLOOKUP($AQ2229,Invoicing!$N$17:$O$21,MATCH($AK$1,Invoicing!$N$17:$O$17,0),FALSE))</f>
        <v>380</v>
      </c>
      <c r="AL2229" s="78" t="e">
        <f>VLOOKUP($E2229,Invoicing!$A$1:$H$8,MATCH(TRACKER!$N2232,Invoicing!$A$1:$H$1,0),FALSE)</f>
        <v>#N/A</v>
      </c>
      <c r="AM2229" s="78">
        <v>35</v>
      </c>
      <c r="AN2229" s="78">
        <f t="shared" si="694"/>
        <v>0</v>
      </c>
      <c r="AO2229" s="2">
        <f t="shared" si="695"/>
        <v>2</v>
      </c>
      <c r="AP2229" s="2" t="str">
        <f t="shared" si="696"/>
        <v>WEEK</v>
      </c>
      <c r="AQ2229" s="2" t="str">
        <f t="shared" si="697"/>
        <v>CTU FLEVOKUST BVWEEK</v>
      </c>
      <c r="AR2229" s="71">
        <f t="shared" si="698"/>
        <v>380</v>
      </c>
      <c r="AS2229" s="71">
        <f>VLOOKUP(AJ2229,Invoicing!A:K,10,FALSE)</f>
        <v>0</v>
      </c>
      <c r="AT2229" s="71">
        <f t="shared" si="699"/>
        <v>380</v>
      </c>
    </row>
    <row r="2230" spans="1:46">
      <c r="A2230" s="37" t="s">
        <v>90</v>
      </c>
      <c r="B2230" s="3" t="s">
        <v>38</v>
      </c>
      <c r="C2230" s="11">
        <v>45606.376388888886</v>
      </c>
      <c r="D2230" s="11">
        <v>45606.458333333336</v>
      </c>
      <c r="E2230" s="11" t="s">
        <v>49</v>
      </c>
      <c r="F2230" s="11" t="s">
        <v>40</v>
      </c>
      <c r="G2230" s="3" t="s">
        <v>2408</v>
      </c>
      <c r="H2230" s="3" t="s">
        <v>2821</v>
      </c>
      <c r="I2230" s="11">
        <v>45607.833333333336</v>
      </c>
      <c r="J2230" s="12">
        <v>45609.538194444445</v>
      </c>
      <c r="K2230" s="12">
        <v>45609.583333333336</v>
      </c>
      <c r="L2230" s="12">
        <v>45609.552083333336</v>
      </c>
      <c r="M2230" s="61" t="s">
        <v>12</v>
      </c>
      <c r="N2230" s="3" t="s">
        <v>42</v>
      </c>
      <c r="O2230" s="3">
        <v>0</v>
      </c>
      <c r="P2230" s="1">
        <f t="shared" si="680"/>
        <v>46</v>
      </c>
      <c r="Q2230" s="1">
        <f t="shared" si="681"/>
        <v>11</v>
      </c>
      <c r="R2230" s="72">
        <f t="shared" si="682"/>
        <v>45609.538194444445</v>
      </c>
      <c r="S2230" s="73">
        <f t="shared" si="683"/>
        <v>1.4569444444496185</v>
      </c>
      <c r="T2230" s="74">
        <f>Table2[[#This Row],[ETA A OFRECIMIENTO]]*24</f>
        <v>34.966666666790843</v>
      </c>
      <c r="U2230" s="1" t="str">
        <f t="shared" si="684"/>
        <v>YES</v>
      </c>
      <c r="V2230" s="73">
        <f t="shared" si="685"/>
        <v>1.75</v>
      </c>
      <c r="W2230" s="74">
        <f>Table2[[#This Row],[DEL. AVAILABLE A SLOT]]*24</f>
        <v>42</v>
      </c>
      <c r="X2230" s="1" t="str">
        <f t="shared" si="686"/>
        <v>NO</v>
      </c>
      <c r="Y2230" s="73">
        <f t="shared" si="687"/>
        <v>3.2069444444496185</v>
      </c>
      <c r="Z2230" s="74">
        <f>Table2[[#This Row],[ETA A TIMESLOT]]*24</f>
        <v>76.966666666790843</v>
      </c>
      <c r="AA2230" s="73">
        <f t="shared" si="688"/>
        <v>0</v>
      </c>
      <c r="AB2230" s="73" t="str">
        <f t="shared" si="689"/>
        <v>SI</v>
      </c>
      <c r="AC2230" s="74">
        <f>Table2[[#This Row],[PUNTUALIDAD (H)]]*24</f>
        <v>0</v>
      </c>
      <c r="AD2230" s="73">
        <f t="shared" si="690"/>
        <v>3.1756944444496185</v>
      </c>
      <c r="AE2230" s="74">
        <f>Table2[[#This Row],[ATA TO UNLOADING]]*24</f>
        <v>76.216666666790843</v>
      </c>
      <c r="AF2230" s="74" t="str">
        <f>IF(Table2[[#This Row],[ATA TO UNLOADING 2]]&lt;=48,"YES","NO")</f>
        <v>NO</v>
      </c>
      <c r="AG2230" s="75">
        <f t="shared" si="691"/>
        <v>0.58333333333575865</v>
      </c>
      <c r="AH2230" s="2" t="s">
        <v>42</v>
      </c>
      <c r="AI2230" s="2" t="str">
        <f t="shared" si="692"/>
        <v>MRKU8197395</v>
      </c>
      <c r="AJ2230" s="76" t="str">
        <f t="shared" si="693"/>
        <v>CTU FLEVOKUST BV</v>
      </c>
      <c r="AK2230" s="77">
        <f>IF($M2230="TRUCK",VLOOKUP($AQ2230,Invoicing!$A$17:$B$49,MATCH($AK$1,Invoicing!$A$17:$B$17,0),FALSE),VLOOKUP($AQ2230,Invoicing!$N$17:$O$21,MATCH($AK$1,Invoicing!$N$17:$O$17,0),FALSE))</f>
        <v>380</v>
      </c>
      <c r="AL2230" s="78" t="e">
        <f>VLOOKUP($E2230,Invoicing!$A$1:$H$8,MATCH(TRACKER!$N2233,Invoicing!$A$1:$H$1,0),FALSE)</f>
        <v>#N/A</v>
      </c>
      <c r="AM2230" s="78">
        <v>35</v>
      </c>
      <c r="AN2230" s="78">
        <f t="shared" si="694"/>
        <v>0</v>
      </c>
      <c r="AO2230" s="2">
        <f t="shared" si="695"/>
        <v>3</v>
      </c>
      <c r="AP2230" s="2" t="str">
        <f t="shared" si="696"/>
        <v>WEEK</v>
      </c>
      <c r="AQ2230" s="2" t="str">
        <f t="shared" si="697"/>
        <v>CTU FLEVOKUST BVWEEK</v>
      </c>
      <c r="AR2230" s="71">
        <f t="shared" si="698"/>
        <v>380</v>
      </c>
      <c r="AS2230" s="71">
        <f>VLOOKUP(AJ2230,Invoicing!A:K,10,FALSE)</f>
        <v>0</v>
      </c>
      <c r="AT2230" s="71">
        <f t="shared" si="699"/>
        <v>380</v>
      </c>
    </row>
    <row r="2231" spans="1:46">
      <c r="A2231" s="37" t="s">
        <v>90</v>
      </c>
      <c r="B2231" s="3" t="s">
        <v>38</v>
      </c>
      <c r="C2231" s="11">
        <v>45606.376388888886</v>
      </c>
      <c r="D2231" s="11">
        <v>45606.458333333336</v>
      </c>
      <c r="E2231" s="11" t="s">
        <v>49</v>
      </c>
      <c r="F2231" s="11" t="s">
        <v>40</v>
      </c>
      <c r="G2231" s="3" t="s">
        <v>2409</v>
      </c>
      <c r="H2231" s="3" t="s">
        <v>46</v>
      </c>
      <c r="I2231" s="11">
        <v>45607.833333333336</v>
      </c>
      <c r="J2231" s="12">
        <v>45610.65625</v>
      </c>
      <c r="K2231" s="12">
        <v>45610.666666666664</v>
      </c>
      <c r="L2231" s="12">
        <v>45610.65625</v>
      </c>
      <c r="M2231" s="12" t="s">
        <v>12</v>
      </c>
      <c r="N2231" s="3" t="s">
        <v>42</v>
      </c>
      <c r="O2231" s="3">
        <v>2</v>
      </c>
      <c r="P2231" s="1">
        <f t="shared" si="680"/>
        <v>46</v>
      </c>
      <c r="Q2231" s="1">
        <f t="shared" si="681"/>
        <v>11</v>
      </c>
      <c r="R2231" s="72">
        <f t="shared" si="682"/>
        <v>45610.65625</v>
      </c>
      <c r="S2231" s="73">
        <f t="shared" si="683"/>
        <v>1.4569444444496185</v>
      </c>
      <c r="T2231" s="74">
        <f>Table2[[#This Row],[ETA A OFRECIMIENTO]]*24</f>
        <v>34.966666666790843</v>
      </c>
      <c r="U2231" s="1" t="str">
        <f t="shared" si="684"/>
        <v>YES</v>
      </c>
      <c r="V2231" s="73">
        <f t="shared" si="685"/>
        <v>2.8333333333284827</v>
      </c>
      <c r="W2231" s="74">
        <f>Table2[[#This Row],[DEL. AVAILABLE A SLOT]]*24</f>
        <v>67.999999999883585</v>
      </c>
      <c r="X2231" s="1" t="str">
        <f t="shared" si="686"/>
        <v>NO</v>
      </c>
      <c r="Y2231" s="73">
        <f t="shared" si="687"/>
        <v>4.2902777777781012</v>
      </c>
      <c r="Z2231" s="74">
        <f>Table2[[#This Row],[ETA A TIMESLOT]]*24</f>
        <v>102.96666666667443</v>
      </c>
      <c r="AA2231" s="73">
        <f t="shared" si="688"/>
        <v>0</v>
      </c>
      <c r="AB2231" s="73" t="str">
        <f t="shared" si="689"/>
        <v>SI</v>
      </c>
      <c r="AC2231" s="74">
        <f>Table2[[#This Row],[PUNTUALIDAD (H)]]*24</f>
        <v>0</v>
      </c>
      <c r="AD2231" s="73">
        <f t="shared" si="690"/>
        <v>4.2798611111138598</v>
      </c>
      <c r="AE2231" s="74">
        <f>Table2[[#This Row],[ATA TO UNLOADING]]*24</f>
        <v>102.71666666673264</v>
      </c>
      <c r="AF2231" s="74" t="str">
        <f>IF(Table2[[#This Row],[ATA TO UNLOADING 2]]&lt;=48,"YES","NO")</f>
        <v>NO</v>
      </c>
      <c r="AG2231" s="75">
        <f t="shared" si="691"/>
        <v>0.66666666666424135</v>
      </c>
      <c r="AH2231" s="2" t="s">
        <v>42</v>
      </c>
      <c r="AI2231" s="2" t="str">
        <f t="shared" si="692"/>
        <v>MRSU3178482</v>
      </c>
      <c r="AJ2231" s="76" t="str">
        <f t="shared" si="693"/>
        <v>CTU FLEVOKUST BV</v>
      </c>
      <c r="AK2231" s="77">
        <f>IF($M2231="TRUCK",VLOOKUP($AQ2231,Invoicing!$A$17:$B$49,MATCH($AK$1,Invoicing!$A$17:$B$17,0),FALSE),VLOOKUP($AQ2231,Invoicing!$N$17:$O$21,MATCH($AK$1,Invoicing!$N$17:$O$17,0),FALSE))</f>
        <v>380</v>
      </c>
      <c r="AL2231" s="78" t="e">
        <f>VLOOKUP($E2231,Invoicing!$A$1:$H$8,MATCH(TRACKER!$N2234,Invoicing!$A$1:$H$1,0),FALSE)</f>
        <v>#N/A</v>
      </c>
      <c r="AM2231" s="78">
        <v>35</v>
      </c>
      <c r="AN2231" s="78">
        <f t="shared" si="694"/>
        <v>70</v>
      </c>
      <c r="AO2231" s="2">
        <f t="shared" si="695"/>
        <v>4</v>
      </c>
      <c r="AP2231" s="2" t="str">
        <f t="shared" si="696"/>
        <v>WEEK</v>
      </c>
      <c r="AQ2231" s="2" t="str">
        <f t="shared" si="697"/>
        <v>CTU FLEVOKUST BVWEEK</v>
      </c>
      <c r="AR2231" s="71">
        <f t="shared" si="698"/>
        <v>450</v>
      </c>
      <c r="AS2231" s="71">
        <f>VLOOKUP(AJ2231,Invoicing!A:K,10,FALSE)</f>
        <v>0</v>
      </c>
      <c r="AT2231" s="71">
        <f t="shared" si="699"/>
        <v>450</v>
      </c>
    </row>
    <row r="2232" spans="1:46">
      <c r="A2232" s="37" t="s">
        <v>90</v>
      </c>
      <c r="B2232" s="3" t="s">
        <v>38</v>
      </c>
      <c r="C2232" s="11">
        <v>45606.376388888886</v>
      </c>
      <c r="D2232" s="11">
        <v>45606.458333333336</v>
      </c>
      <c r="E2232" s="11" t="s">
        <v>45</v>
      </c>
      <c r="F2232" s="11" t="s">
        <v>40</v>
      </c>
      <c r="G2232" s="3" t="s">
        <v>2410</v>
      </c>
      <c r="H2232" s="3" t="s">
        <v>41</v>
      </c>
      <c r="I2232" s="11">
        <v>45607.833333333336</v>
      </c>
      <c r="J2232" s="12">
        <v>45608.864583333336</v>
      </c>
      <c r="K2232" s="12">
        <v>45609.625</v>
      </c>
      <c r="L2232" s="12">
        <v>45608.871527777781</v>
      </c>
      <c r="M2232" s="61" t="s">
        <v>115</v>
      </c>
      <c r="N2232" s="3" t="s">
        <v>42</v>
      </c>
      <c r="O2232" s="3">
        <v>0</v>
      </c>
      <c r="P2232" s="1">
        <f t="shared" si="680"/>
        <v>46</v>
      </c>
      <c r="Q2232" s="1">
        <f t="shared" si="681"/>
        <v>11</v>
      </c>
      <c r="R2232" s="72">
        <f t="shared" si="682"/>
        <v>45608.864583333336</v>
      </c>
      <c r="S2232" s="73">
        <f t="shared" si="683"/>
        <v>1.4569444444496185</v>
      </c>
      <c r="T2232" s="74">
        <f>Table2[[#This Row],[ETA A OFRECIMIENTO]]*24</f>
        <v>34.966666666790843</v>
      </c>
      <c r="U2232" s="1" t="str">
        <f t="shared" si="684"/>
        <v>YES</v>
      </c>
      <c r="V2232" s="73">
        <f t="shared" si="685"/>
        <v>1.7916666666642413</v>
      </c>
      <c r="W2232" s="74">
        <f>Table2[[#This Row],[DEL. AVAILABLE A SLOT]]*24</f>
        <v>42.999999999941792</v>
      </c>
      <c r="X2232" s="1" t="str">
        <f t="shared" si="686"/>
        <v>NO</v>
      </c>
      <c r="Y2232" s="73">
        <f t="shared" si="687"/>
        <v>3.2486111111138598</v>
      </c>
      <c r="Z2232" s="74">
        <f>Table2[[#This Row],[ETA A TIMESLOT]]*24</f>
        <v>77.966666666732635</v>
      </c>
      <c r="AA2232" s="73">
        <f t="shared" si="688"/>
        <v>0</v>
      </c>
      <c r="AB2232" s="73" t="str">
        <f t="shared" si="689"/>
        <v>SI</v>
      </c>
      <c r="AC2232" s="74">
        <f>Table2[[#This Row],[PUNTUALIDAD (H)]]*24</f>
        <v>0</v>
      </c>
      <c r="AD2232" s="73">
        <f t="shared" si="690"/>
        <v>2.4951388888948713</v>
      </c>
      <c r="AE2232" s="74">
        <f>Table2[[#This Row],[ATA TO UNLOADING]]*24</f>
        <v>59.883333333476912</v>
      </c>
      <c r="AF2232" s="74" t="str">
        <f>IF(Table2[[#This Row],[ATA TO UNLOADING 2]]&lt;=48,"YES","NO")</f>
        <v>NO</v>
      </c>
      <c r="AG2232" s="75">
        <f t="shared" si="691"/>
        <v>0.625</v>
      </c>
      <c r="AH2232" s="2" t="s">
        <v>42</v>
      </c>
      <c r="AI2232" s="2" t="str">
        <f t="shared" si="692"/>
        <v>MRSU3180160</v>
      </c>
      <c r="AJ2232" s="76" t="str">
        <f t="shared" si="693"/>
        <v>OM TRANSPORT</v>
      </c>
      <c r="AK2232" s="77">
        <f>IF($M2232="TRUCK",VLOOKUP($AQ2232,Invoicing!$A$17:$B$49,MATCH($AK$1,Invoicing!$A$17:$B$17,0),FALSE),VLOOKUP($AQ2232,Invoicing!$N$17:$O$21,MATCH($AK$1,Invoicing!$N$17:$O$17,0),FALSE))</f>
        <v>475</v>
      </c>
      <c r="AL2232" s="78" t="e">
        <f>VLOOKUP($E2232,Invoicing!$A$1:$H$8,MATCH(TRACKER!$N2235,Invoicing!$A$1:$H$1,0),FALSE)</f>
        <v>#N/A</v>
      </c>
      <c r="AM2232" s="78">
        <f>VLOOKUP($E2232,Invoicing!$A$1:$H$8,MATCH(TRACKER!$O$1,Invoicing!$A$1:$H$1,0),FALSE)</f>
        <v>50</v>
      </c>
      <c r="AN2232" s="78">
        <f t="shared" si="694"/>
        <v>0</v>
      </c>
      <c r="AO2232" s="2">
        <f t="shared" si="695"/>
        <v>3</v>
      </c>
      <c r="AP2232" s="2" t="str">
        <f t="shared" si="696"/>
        <v>WEEK</v>
      </c>
      <c r="AQ2232" s="2" t="str">
        <f t="shared" si="697"/>
        <v>OM TRANSPORTWEEK</v>
      </c>
      <c r="AR2232" s="71">
        <f t="shared" si="698"/>
        <v>475</v>
      </c>
      <c r="AS2232" s="71">
        <f>VLOOKUP(AJ2232,Invoicing!A:K,10,FALSE)</f>
        <v>25</v>
      </c>
      <c r="AT2232" s="71">
        <f t="shared" si="699"/>
        <v>500</v>
      </c>
    </row>
    <row r="2233" spans="1:46">
      <c r="A2233" s="37" t="s">
        <v>90</v>
      </c>
      <c r="B2233" s="3" t="s">
        <v>38</v>
      </c>
      <c r="C2233" s="11">
        <v>45606.376388888886</v>
      </c>
      <c r="D2233" s="11">
        <v>45606.458333333336</v>
      </c>
      <c r="E2233" s="11" t="s">
        <v>49</v>
      </c>
      <c r="F2233" s="11" t="s">
        <v>40</v>
      </c>
      <c r="G2233" s="3" t="s">
        <v>2411</v>
      </c>
      <c r="H2233" s="3" t="s">
        <v>46</v>
      </c>
      <c r="I2233" s="11">
        <v>45607.833333333336</v>
      </c>
      <c r="J2233" s="12">
        <v>45608.385416666664</v>
      </c>
      <c r="K2233" s="12">
        <v>45608.395833333336</v>
      </c>
      <c r="L2233" s="12">
        <v>45608.413194444445</v>
      </c>
      <c r="M2233" s="61" t="s">
        <v>12</v>
      </c>
      <c r="N2233" s="3" t="s">
        <v>42</v>
      </c>
      <c r="O2233" s="3">
        <v>0</v>
      </c>
      <c r="P2233" s="1">
        <f t="shared" si="680"/>
        <v>46</v>
      </c>
      <c r="Q2233" s="1">
        <f t="shared" si="681"/>
        <v>11</v>
      </c>
      <c r="R2233" s="72">
        <f t="shared" si="682"/>
        <v>45608.385416666664</v>
      </c>
      <c r="S2233" s="73">
        <f t="shared" si="683"/>
        <v>1.4569444444496185</v>
      </c>
      <c r="T2233" s="74">
        <f>Table2[[#This Row],[ETA A OFRECIMIENTO]]*24</f>
        <v>34.966666666790843</v>
      </c>
      <c r="U2233" s="1" t="str">
        <f t="shared" si="684"/>
        <v>YES</v>
      </c>
      <c r="V2233" s="73">
        <f t="shared" si="685"/>
        <v>0.5625</v>
      </c>
      <c r="W2233" s="74">
        <f>Table2[[#This Row],[DEL. AVAILABLE A SLOT]]*24</f>
        <v>13.5</v>
      </c>
      <c r="X2233" s="1" t="str">
        <f t="shared" si="686"/>
        <v>SI</v>
      </c>
      <c r="Y2233" s="73">
        <f t="shared" si="687"/>
        <v>2.0194444444496185</v>
      </c>
      <c r="Z2233" s="74">
        <f>Table2[[#This Row],[ETA A TIMESLOT]]*24</f>
        <v>48.466666666790843</v>
      </c>
      <c r="AA2233" s="73">
        <f t="shared" si="688"/>
        <v>0</v>
      </c>
      <c r="AB2233" s="73" t="str">
        <f t="shared" si="689"/>
        <v>SI</v>
      </c>
      <c r="AC2233" s="74">
        <f>Table2[[#This Row],[PUNTUALIDAD (H)]]*24</f>
        <v>0</v>
      </c>
      <c r="AD2233" s="73">
        <f t="shared" si="690"/>
        <v>2.0368055555591127</v>
      </c>
      <c r="AE2233" s="74">
        <f>Table2[[#This Row],[ATA TO UNLOADING]]*24</f>
        <v>48.883333333418705</v>
      </c>
      <c r="AF2233" s="74" t="str">
        <f>IF(Table2[[#This Row],[ATA TO UNLOADING 2]]&lt;=48,"YES","NO")</f>
        <v>NO</v>
      </c>
      <c r="AG2233" s="75">
        <f t="shared" si="691"/>
        <v>0.39583333333575865</v>
      </c>
      <c r="AH2233" s="2" t="s">
        <v>42</v>
      </c>
      <c r="AI2233" s="2" t="str">
        <f t="shared" si="692"/>
        <v>MRSU3514545</v>
      </c>
      <c r="AJ2233" s="76" t="str">
        <f t="shared" si="693"/>
        <v>CTU FLEVOKUST BV</v>
      </c>
      <c r="AK2233" s="77">
        <f>IF($M2233="TRUCK",VLOOKUP($AQ2233,Invoicing!$A$17:$B$49,MATCH($AK$1,Invoicing!$A$17:$B$17,0),FALSE),VLOOKUP($AQ2233,Invoicing!$N$17:$O$21,MATCH($AK$1,Invoicing!$N$17:$O$17,0),FALSE))</f>
        <v>380</v>
      </c>
      <c r="AL2233" s="78" t="e">
        <f>VLOOKUP($E2233,Invoicing!$A$1:$H$8,MATCH(TRACKER!$N2236,Invoicing!$A$1:$H$1,0),FALSE)</f>
        <v>#N/A</v>
      </c>
      <c r="AM2233" s="78">
        <v>35</v>
      </c>
      <c r="AN2233" s="78">
        <f t="shared" si="694"/>
        <v>0</v>
      </c>
      <c r="AO2233" s="2">
        <f t="shared" si="695"/>
        <v>2</v>
      </c>
      <c r="AP2233" s="2" t="str">
        <f t="shared" si="696"/>
        <v>WEEK</v>
      </c>
      <c r="AQ2233" s="2" t="str">
        <f t="shared" si="697"/>
        <v>CTU FLEVOKUST BVWEEK</v>
      </c>
      <c r="AR2233" s="71">
        <f t="shared" si="698"/>
        <v>380</v>
      </c>
      <c r="AS2233" s="71">
        <f>VLOOKUP(AJ2233,Invoicing!A:K,10,FALSE)</f>
        <v>0</v>
      </c>
      <c r="AT2233" s="71">
        <f t="shared" si="699"/>
        <v>380</v>
      </c>
    </row>
    <row r="2234" spans="1:46">
      <c r="A2234" s="37" t="s">
        <v>90</v>
      </c>
      <c r="B2234" s="3" t="s">
        <v>38</v>
      </c>
      <c r="C2234" s="11">
        <v>45606.376388888886</v>
      </c>
      <c r="D2234" s="11">
        <v>45606.458333333336</v>
      </c>
      <c r="E2234" s="11" t="s">
        <v>49</v>
      </c>
      <c r="F2234" s="11" t="s">
        <v>40</v>
      </c>
      <c r="G2234" s="3" t="s">
        <v>2412</v>
      </c>
      <c r="H2234" s="3" t="s">
        <v>41</v>
      </c>
      <c r="I2234" s="11">
        <v>45607.833333333336</v>
      </c>
      <c r="J2234" s="12">
        <v>45611.250694444447</v>
      </c>
      <c r="K2234" s="12">
        <v>45611.25</v>
      </c>
      <c r="L2234" s="12">
        <v>45611.260416666664</v>
      </c>
      <c r="M2234" s="61" t="s">
        <v>12</v>
      </c>
      <c r="N2234" s="3" t="s">
        <v>42</v>
      </c>
      <c r="O2234" s="3">
        <v>0</v>
      </c>
      <c r="P2234" s="1">
        <f t="shared" si="680"/>
        <v>46</v>
      </c>
      <c r="Q2234" s="1">
        <f t="shared" si="681"/>
        <v>11</v>
      </c>
      <c r="R2234" s="72">
        <f t="shared" si="682"/>
        <v>45611.250694444447</v>
      </c>
      <c r="S2234" s="73">
        <f t="shared" si="683"/>
        <v>1.4569444444496185</v>
      </c>
      <c r="T2234" s="74">
        <f>Table2[[#This Row],[ETA A OFRECIMIENTO]]*24</f>
        <v>34.966666666790843</v>
      </c>
      <c r="U2234" s="1" t="str">
        <f t="shared" si="684"/>
        <v>YES</v>
      </c>
      <c r="V2234" s="73">
        <f t="shared" si="685"/>
        <v>3.4166666666642413</v>
      </c>
      <c r="W2234" s="74">
        <f>Table2[[#This Row],[DEL. AVAILABLE A SLOT]]*24</f>
        <v>81.999999999941792</v>
      </c>
      <c r="X2234" s="1" t="str">
        <f t="shared" si="686"/>
        <v>NO</v>
      </c>
      <c r="Y2234" s="73">
        <f t="shared" si="687"/>
        <v>4.8736111111138598</v>
      </c>
      <c r="Z2234" s="74">
        <f>Table2[[#This Row],[ETA A TIMESLOT]]*24</f>
        <v>116.96666666673264</v>
      </c>
      <c r="AA2234" s="73">
        <f t="shared" si="688"/>
        <v>6.944444467080757E-4</v>
      </c>
      <c r="AB2234" s="73" t="str">
        <f t="shared" si="689"/>
        <v>SI</v>
      </c>
      <c r="AC2234" s="74">
        <f>Table2[[#This Row],[PUNTUALIDAD (H)]]*24</f>
        <v>1.6666666720993817E-2</v>
      </c>
      <c r="AD2234" s="73">
        <f t="shared" si="690"/>
        <v>4.8840277777781012</v>
      </c>
      <c r="AE2234" s="74">
        <f>Table2[[#This Row],[ATA TO UNLOADING]]*24</f>
        <v>117.21666666667443</v>
      </c>
      <c r="AF2234" s="74" t="str">
        <f>IF(Table2[[#This Row],[ATA TO UNLOADING 2]]&lt;=48,"YES","NO")</f>
        <v>NO</v>
      </c>
      <c r="AG2234" s="75">
        <f t="shared" si="691"/>
        <v>0.25</v>
      </c>
      <c r="AH2234" s="2" t="s">
        <v>42</v>
      </c>
      <c r="AI2234" s="2" t="str">
        <f t="shared" si="692"/>
        <v>MRSU4046496</v>
      </c>
      <c r="AJ2234" s="76" t="str">
        <f t="shared" si="693"/>
        <v>CTU FLEVOKUST BV</v>
      </c>
      <c r="AK2234" s="77">
        <f>IF($M2234="TRUCK",VLOOKUP($AQ2234,Invoicing!$A$17:$B$49,MATCH($AK$1,Invoicing!$A$17:$B$17,0),FALSE),VLOOKUP($AQ2234,Invoicing!$N$17:$O$21,MATCH($AK$1,Invoicing!$N$17:$O$17,0),FALSE))</f>
        <v>380</v>
      </c>
      <c r="AL2234" s="78" t="e">
        <f>VLOOKUP($E2234,Invoicing!$A$1:$H$8,MATCH(TRACKER!$N2237,Invoicing!$A$1:$H$1,0),FALSE)</f>
        <v>#N/A</v>
      </c>
      <c r="AM2234" s="78">
        <v>35</v>
      </c>
      <c r="AN2234" s="78">
        <f t="shared" si="694"/>
        <v>0</v>
      </c>
      <c r="AO2234" s="2">
        <f t="shared" si="695"/>
        <v>5</v>
      </c>
      <c r="AP2234" s="2" t="str">
        <f t="shared" si="696"/>
        <v>WEEK</v>
      </c>
      <c r="AQ2234" s="2" t="str">
        <f t="shared" si="697"/>
        <v>CTU FLEVOKUST BVWEEK</v>
      </c>
      <c r="AR2234" s="71">
        <f t="shared" si="698"/>
        <v>380</v>
      </c>
      <c r="AS2234" s="71">
        <f>VLOOKUP(AJ2234,Invoicing!A:K,10,FALSE)</f>
        <v>0</v>
      </c>
      <c r="AT2234" s="71">
        <f t="shared" si="699"/>
        <v>380</v>
      </c>
    </row>
    <row r="2235" spans="1:46">
      <c r="A2235" s="37" t="s">
        <v>90</v>
      </c>
      <c r="B2235" s="3" t="s">
        <v>38</v>
      </c>
      <c r="C2235" s="11">
        <v>45606.376388888886</v>
      </c>
      <c r="D2235" s="11">
        <v>45606.458333333336</v>
      </c>
      <c r="E2235" s="11" t="s">
        <v>49</v>
      </c>
      <c r="F2235" s="11" t="s">
        <v>40</v>
      </c>
      <c r="G2235" s="3" t="s">
        <v>2413</v>
      </c>
      <c r="H2235" s="3" t="s">
        <v>41</v>
      </c>
      <c r="I2235" s="11">
        <v>45607.833333333336</v>
      </c>
      <c r="J2235" s="12">
        <v>45610.586805555555</v>
      </c>
      <c r="K2235" s="12">
        <v>45610.583333333336</v>
      </c>
      <c r="L2235" s="12">
        <v>45610.59375</v>
      </c>
      <c r="M2235" s="12" t="s">
        <v>12</v>
      </c>
      <c r="N2235" s="3" t="s">
        <v>42</v>
      </c>
      <c r="O2235" s="3">
        <v>1</v>
      </c>
      <c r="P2235" s="1">
        <f t="shared" si="680"/>
        <v>46</v>
      </c>
      <c r="Q2235" s="1">
        <f t="shared" si="681"/>
        <v>11</v>
      </c>
      <c r="R2235" s="72">
        <f t="shared" si="682"/>
        <v>45610.586805555555</v>
      </c>
      <c r="S2235" s="73">
        <f t="shared" si="683"/>
        <v>1.4569444444496185</v>
      </c>
      <c r="T2235" s="74">
        <f>Table2[[#This Row],[ETA A OFRECIMIENTO]]*24</f>
        <v>34.966666666790843</v>
      </c>
      <c r="U2235" s="1" t="str">
        <f t="shared" si="684"/>
        <v>YES</v>
      </c>
      <c r="V2235" s="73">
        <f t="shared" si="685"/>
        <v>2.75</v>
      </c>
      <c r="W2235" s="74">
        <f>Table2[[#This Row],[DEL. AVAILABLE A SLOT]]*24</f>
        <v>66</v>
      </c>
      <c r="X2235" s="1" t="str">
        <f t="shared" si="686"/>
        <v>NO</v>
      </c>
      <c r="Y2235" s="73">
        <f t="shared" si="687"/>
        <v>4.2069444444496185</v>
      </c>
      <c r="Z2235" s="74">
        <f>Table2[[#This Row],[ETA A TIMESLOT]]*24</f>
        <v>100.96666666679084</v>
      </c>
      <c r="AA2235" s="73">
        <f t="shared" si="688"/>
        <v>3.4722222189884633E-3</v>
      </c>
      <c r="AB2235" s="73" t="str">
        <f t="shared" si="689"/>
        <v>SI</v>
      </c>
      <c r="AC2235" s="74">
        <f>Table2[[#This Row],[PUNTUALIDAD (H)]]*24</f>
        <v>8.3333333255723119E-2</v>
      </c>
      <c r="AD2235" s="73">
        <f t="shared" si="690"/>
        <v>4.2173611111138598</v>
      </c>
      <c r="AE2235" s="74">
        <f>Table2[[#This Row],[ATA TO UNLOADING]]*24</f>
        <v>101.21666666673264</v>
      </c>
      <c r="AF2235" s="74" t="str">
        <f>IF(Table2[[#This Row],[ATA TO UNLOADING 2]]&lt;=48,"YES","NO")</f>
        <v>NO</v>
      </c>
      <c r="AG2235" s="75">
        <f t="shared" si="691"/>
        <v>0.58333333333575865</v>
      </c>
      <c r="AH2235" s="2" t="s">
        <v>42</v>
      </c>
      <c r="AI2235" s="2" t="str">
        <f t="shared" si="692"/>
        <v>MRSU4139829</v>
      </c>
      <c r="AJ2235" s="76" t="str">
        <f t="shared" si="693"/>
        <v>CTU FLEVOKUST BV</v>
      </c>
      <c r="AK2235" s="77">
        <f>IF($M2235="TRUCK",VLOOKUP($AQ2235,Invoicing!$A$17:$B$49,MATCH($AK$1,Invoicing!$A$17:$B$17,0),FALSE),VLOOKUP($AQ2235,Invoicing!$N$17:$O$21,MATCH($AK$1,Invoicing!$N$17:$O$17,0),FALSE))</f>
        <v>380</v>
      </c>
      <c r="AL2235" s="78" t="e">
        <f>VLOOKUP($E2235,Invoicing!$A$1:$H$8,MATCH(TRACKER!$N2238,Invoicing!$A$1:$H$1,0),FALSE)</f>
        <v>#N/A</v>
      </c>
      <c r="AM2235" s="78">
        <v>35</v>
      </c>
      <c r="AN2235" s="78">
        <f t="shared" si="694"/>
        <v>35</v>
      </c>
      <c r="AO2235" s="2">
        <f t="shared" si="695"/>
        <v>4</v>
      </c>
      <c r="AP2235" s="2" t="str">
        <f t="shared" si="696"/>
        <v>WEEK</v>
      </c>
      <c r="AQ2235" s="2" t="str">
        <f t="shared" si="697"/>
        <v>CTU FLEVOKUST BVWEEK</v>
      </c>
      <c r="AR2235" s="71">
        <f t="shared" si="698"/>
        <v>415</v>
      </c>
      <c r="AS2235" s="71">
        <f>VLOOKUP(AJ2235,Invoicing!A:K,10,FALSE)</f>
        <v>0</v>
      </c>
      <c r="AT2235" s="71">
        <f t="shared" si="699"/>
        <v>415</v>
      </c>
    </row>
    <row r="2236" spans="1:46">
      <c r="A2236" s="37" t="s">
        <v>90</v>
      </c>
      <c r="B2236" s="3" t="s">
        <v>38</v>
      </c>
      <c r="C2236" s="11">
        <v>45606.376388888886</v>
      </c>
      <c r="D2236" s="11">
        <v>45606.458333333336</v>
      </c>
      <c r="E2236" s="11" t="s">
        <v>49</v>
      </c>
      <c r="F2236" s="11" t="s">
        <v>40</v>
      </c>
      <c r="G2236" s="3" t="s">
        <v>2414</v>
      </c>
      <c r="H2236" s="3" t="s">
        <v>41</v>
      </c>
      <c r="I2236" s="11">
        <v>45607.833333333336</v>
      </c>
      <c r="J2236" s="12">
        <v>45610.276388888888</v>
      </c>
      <c r="K2236" s="12">
        <v>45610.291666666664</v>
      </c>
      <c r="L2236" s="12">
        <v>45610.284722222219</v>
      </c>
      <c r="M2236" s="61" t="s">
        <v>12</v>
      </c>
      <c r="N2236" s="3" t="s">
        <v>42</v>
      </c>
      <c r="O2236" s="3">
        <v>0</v>
      </c>
      <c r="P2236" s="1">
        <f t="shared" si="680"/>
        <v>46</v>
      </c>
      <c r="Q2236" s="1">
        <f t="shared" si="681"/>
        <v>11</v>
      </c>
      <c r="R2236" s="72">
        <f t="shared" si="682"/>
        <v>45610.276388888888</v>
      </c>
      <c r="S2236" s="73">
        <f t="shared" si="683"/>
        <v>1.4569444444496185</v>
      </c>
      <c r="T2236" s="74">
        <f>Table2[[#This Row],[ETA A OFRECIMIENTO]]*24</f>
        <v>34.966666666790843</v>
      </c>
      <c r="U2236" s="1" t="str">
        <f t="shared" si="684"/>
        <v>YES</v>
      </c>
      <c r="V2236" s="73">
        <f t="shared" si="685"/>
        <v>2.4583333333284827</v>
      </c>
      <c r="W2236" s="74">
        <f>Table2[[#This Row],[DEL. AVAILABLE A SLOT]]*24</f>
        <v>58.999999999883585</v>
      </c>
      <c r="X2236" s="1" t="str">
        <f t="shared" si="686"/>
        <v>NO</v>
      </c>
      <c r="Y2236" s="73">
        <f t="shared" si="687"/>
        <v>3.9152777777781012</v>
      </c>
      <c r="Z2236" s="74">
        <f>Table2[[#This Row],[ETA A TIMESLOT]]*24</f>
        <v>93.966666666674428</v>
      </c>
      <c r="AA2236" s="73">
        <f t="shared" si="688"/>
        <v>0</v>
      </c>
      <c r="AB2236" s="73" t="str">
        <f t="shared" si="689"/>
        <v>SI</v>
      </c>
      <c r="AC2236" s="74">
        <f>Table2[[#This Row],[PUNTUALIDAD (H)]]*24</f>
        <v>0</v>
      </c>
      <c r="AD2236" s="73">
        <f t="shared" si="690"/>
        <v>3.9083333333328483</v>
      </c>
      <c r="AE2236" s="74">
        <f>Table2[[#This Row],[ATA TO UNLOADING]]*24</f>
        <v>93.799999999988358</v>
      </c>
      <c r="AF2236" s="74" t="str">
        <f>IF(Table2[[#This Row],[ATA TO UNLOADING 2]]&lt;=48,"YES","NO")</f>
        <v>NO</v>
      </c>
      <c r="AG2236" s="75">
        <f t="shared" si="691"/>
        <v>0.29166666666424135</v>
      </c>
      <c r="AH2236" s="2" t="s">
        <v>42</v>
      </c>
      <c r="AI2236" s="2" t="str">
        <f t="shared" si="692"/>
        <v>MRSU4153128</v>
      </c>
      <c r="AJ2236" s="76" t="str">
        <f t="shared" si="693"/>
        <v>CTU FLEVOKUST BV</v>
      </c>
      <c r="AK2236" s="77">
        <f>IF($M2236="TRUCK",VLOOKUP($AQ2236,Invoicing!$A$17:$B$49,MATCH($AK$1,Invoicing!$A$17:$B$17,0),FALSE),VLOOKUP($AQ2236,Invoicing!$N$17:$O$21,MATCH($AK$1,Invoicing!$N$17:$O$17,0),FALSE))</f>
        <v>380</v>
      </c>
      <c r="AL2236" s="78" t="e">
        <f>VLOOKUP($E2236,Invoicing!$A$1:$H$8,MATCH(TRACKER!$N2239,Invoicing!$A$1:$H$1,0),FALSE)</f>
        <v>#N/A</v>
      </c>
      <c r="AM2236" s="78">
        <v>35</v>
      </c>
      <c r="AN2236" s="78">
        <f t="shared" si="694"/>
        <v>0</v>
      </c>
      <c r="AO2236" s="2">
        <f t="shared" si="695"/>
        <v>4</v>
      </c>
      <c r="AP2236" s="2" t="str">
        <f t="shared" si="696"/>
        <v>WEEK</v>
      </c>
      <c r="AQ2236" s="2" t="str">
        <f t="shared" si="697"/>
        <v>CTU FLEVOKUST BVWEEK</v>
      </c>
      <c r="AR2236" s="71">
        <f t="shared" si="698"/>
        <v>380</v>
      </c>
      <c r="AS2236" s="71">
        <f>VLOOKUP(AJ2236,Invoicing!A:K,10,FALSE)</f>
        <v>0</v>
      </c>
      <c r="AT2236" s="71">
        <f t="shared" si="699"/>
        <v>380</v>
      </c>
    </row>
    <row r="2237" spans="1:46">
      <c r="A2237" s="37" t="s">
        <v>90</v>
      </c>
      <c r="B2237" s="3" t="s">
        <v>38</v>
      </c>
      <c r="C2237" s="11">
        <v>45606.376388888886</v>
      </c>
      <c r="D2237" s="11">
        <v>45606.458333333336</v>
      </c>
      <c r="E2237" s="11" t="s">
        <v>49</v>
      </c>
      <c r="F2237" s="11" t="s">
        <v>40</v>
      </c>
      <c r="G2237" s="3" t="s">
        <v>2415</v>
      </c>
      <c r="H2237" s="3" t="s">
        <v>46</v>
      </c>
      <c r="I2237" s="11">
        <v>45607.833333333336</v>
      </c>
      <c r="J2237" s="12">
        <v>45609.875</v>
      </c>
      <c r="K2237" s="12">
        <v>45609.875</v>
      </c>
      <c r="L2237" s="12">
        <v>45609.875</v>
      </c>
      <c r="M2237" s="61" t="s">
        <v>12</v>
      </c>
      <c r="N2237" s="3" t="s">
        <v>42</v>
      </c>
      <c r="O2237" s="3">
        <v>0</v>
      </c>
      <c r="P2237" s="1">
        <f t="shared" si="680"/>
        <v>46</v>
      </c>
      <c r="Q2237" s="1">
        <f t="shared" si="681"/>
        <v>11</v>
      </c>
      <c r="R2237" s="72">
        <f t="shared" si="682"/>
        <v>45609.875</v>
      </c>
      <c r="S2237" s="73">
        <f t="shared" si="683"/>
        <v>1.4569444444496185</v>
      </c>
      <c r="T2237" s="74">
        <f>Table2[[#This Row],[ETA A OFRECIMIENTO]]*24</f>
        <v>34.966666666790843</v>
      </c>
      <c r="U2237" s="1" t="str">
        <f t="shared" si="684"/>
        <v>YES</v>
      </c>
      <c r="V2237" s="73">
        <f t="shared" si="685"/>
        <v>2.0416666666642413</v>
      </c>
      <c r="W2237" s="74">
        <f>Table2[[#This Row],[DEL. AVAILABLE A SLOT]]*24</f>
        <v>48.999999999941792</v>
      </c>
      <c r="X2237" s="1" t="str">
        <f t="shared" si="686"/>
        <v>NO</v>
      </c>
      <c r="Y2237" s="73">
        <f t="shared" si="687"/>
        <v>3.4986111111138598</v>
      </c>
      <c r="Z2237" s="74">
        <f>Table2[[#This Row],[ETA A TIMESLOT]]*24</f>
        <v>83.966666666732635</v>
      </c>
      <c r="AA2237" s="73">
        <f t="shared" si="688"/>
        <v>0</v>
      </c>
      <c r="AB2237" s="73" t="str">
        <f t="shared" si="689"/>
        <v>SI</v>
      </c>
      <c r="AC2237" s="74">
        <f>Table2[[#This Row],[PUNTUALIDAD (H)]]*24</f>
        <v>0</v>
      </c>
      <c r="AD2237" s="73">
        <f t="shared" si="690"/>
        <v>3.4986111111138598</v>
      </c>
      <c r="AE2237" s="74">
        <f>Table2[[#This Row],[ATA TO UNLOADING]]*24</f>
        <v>83.966666666732635</v>
      </c>
      <c r="AF2237" s="74" t="str">
        <f>IF(Table2[[#This Row],[ATA TO UNLOADING 2]]&lt;=48,"YES","NO")</f>
        <v>NO</v>
      </c>
      <c r="AG2237" s="75">
        <f t="shared" si="691"/>
        <v>0.875</v>
      </c>
      <c r="AH2237" s="2" t="s">
        <v>24</v>
      </c>
      <c r="AI2237" s="2" t="str">
        <f t="shared" si="692"/>
        <v>MRSU4273397</v>
      </c>
      <c r="AJ2237" s="76" t="str">
        <f t="shared" si="693"/>
        <v>CTU FLEVOKUST BV</v>
      </c>
      <c r="AK2237" s="77">
        <f>IF($M2237="TRUCK",VLOOKUP($AQ2237,Invoicing!$A$17:$B$49,MATCH($AK$1,Invoicing!$A$17:$B$17,0),FALSE),VLOOKUP($AQ2237,Invoicing!$N$17:$O$21,MATCH($AK$1,Invoicing!$N$17:$O$17,0),FALSE))</f>
        <v>380</v>
      </c>
      <c r="AL2237" s="78" t="e">
        <f>VLOOKUP($E2237,Invoicing!$A$1:$H$8,MATCH(TRACKER!$N2240,Invoicing!$A$1:$H$1,0),FALSE)</f>
        <v>#N/A</v>
      </c>
      <c r="AM2237" s="78">
        <v>35</v>
      </c>
      <c r="AN2237" s="78">
        <f t="shared" si="694"/>
        <v>0</v>
      </c>
      <c r="AO2237" s="2">
        <f t="shared" si="695"/>
        <v>3</v>
      </c>
      <c r="AP2237" s="2" t="str">
        <f t="shared" si="696"/>
        <v>NIGHT</v>
      </c>
      <c r="AQ2237" s="2" t="str">
        <f t="shared" si="697"/>
        <v>CTU FLEVOKUST BVNIGHT</v>
      </c>
      <c r="AR2237" s="71">
        <f t="shared" si="698"/>
        <v>380</v>
      </c>
      <c r="AS2237" s="71">
        <f>VLOOKUP(AJ2237,Invoicing!A:K,10,FALSE)</f>
        <v>0</v>
      </c>
      <c r="AT2237" s="71">
        <f t="shared" si="699"/>
        <v>380</v>
      </c>
    </row>
    <row r="2238" spans="1:46">
      <c r="A2238" s="37" t="s">
        <v>90</v>
      </c>
      <c r="B2238" s="3" t="s">
        <v>38</v>
      </c>
      <c r="C2238" s="11">
        <v>45606.376388888886</v>
      </c>
      <c r="D2238" s="11">
        <v>45606.458333333336</v>
      </c>
      <c r="E2238" s="11" t="s">
        <v>49</v>
      </c>
      <c r="F2238" s="11" t="s">
        <v>40</v>
      </c>
      <c r="G2238" s="3" t="s">
        <v>2416</v>
      </c>
      <c r="H2238" s="3" t="s">
        <v>46</v>
      </c>
      <c r="I2238" s="11">
        <v>45607.833333333336</v>
      </c>
      <c r="J2238" s="12">
        <v>45608.727083333331</v>
      </c>
      <c r="K2238" s="12">
        <v>45608.75</v>
      </c>
      <c r="L2238" s="12">
        <v>45608.868055555555</v>
      </c>
      <c r="M2238" s="61" t="s">
        <v>12</v>
      </c>
      <c r="N2238" s="3" t="s">
        <v>42</v>
      </c>
      <c r="O2238" s="3">
        <v>0</v>
      </c>
      <c r="P2238" s="1">
        <f t="shared" si="680"/>
        <v>46</v>
      </c>
      <c r="Q2238" s="1">
        <f t="shared" si="681"/>
        <v>11</v>
      </c>
      <c r="R2238" s="72">
        <f t="shared" si="682"/>
        <v>45608.727083333331</v>
      </c>
      <c r="S2238" s="73">
        <f t="shared" si="683"/>
        <v>1.4569444444496185</v>
      </c>
      <c r="T2238" s="74">
        <f>Table2[[#This Row],[ETA A OFRECIMIENTO]]*24</f>
        <v>34.966666666790843</v>
      </c>
      <c r="U2238" s="1" t="str">
        <f t="shared" si="684"/>
        <v>YES</v>
      </c>
      <c r="V2238" s="73">
        <f t="shared" si="685"/>
        <v>0.91666666666424135</v>
      </c>
      <c r="W2238" s="74">
        <f>Table2[[#This Row],[DEL. AVAILABLE A SLOT]]*24</f>
        <v>21.999999999941792</v>
      </c>
      <c r="X2238" s="1" t="str">
        <f t="shared" si="686"/>
        <v>SI</v>
      </c>
      <c r="Y2238" s="73">
        <f t="shared" si="687"/>
        <v>2.3736111111138598</v>
      </c>
      <c r="Z2238" s="74">
        <f>Table2[[#This Row],[ETA A TIMESLOT]]*24</f>
        <v>56.966666666732635</v>
      </c>
      <c r="AA2238" s="73">
        <f t="shared" si="688"/>
        <v>0</v>
      </c>
      <c r="AB2238" s="73" t="str">
        <f t="shared" si="689"/>
        <v>SI</v>
      </c>
      <c r="AC2238" s="74">
        <f>Table2[[#This Row],[PUNTUALIDAD (H)]]*24</f>
        <v>0</v>
      </c>
      <c r="AD2238" s="73">
        <f t="shared" si="690"/>
        <v>2.4916666666686069</v>
      </c>
      <c r="AE2238" s="74">
        <f>Table2[[#This Row],[ATA TO UNLOADING]]*24</f>
        <v>59.800000000046566</v>
      </c>
      <c r="AF2238" s="74" t="str">
        <f>IF(Table2[[#This Row],[ATA TO UNLOADING 2]]&lt;=48,"YES","NO")</f>
        <v>NO</v>
      </c>
      <c r="AG2238" s="75">
        <f t="shared" si="691"/>
        <v>0.75</v>
      </c>
      <c r="AH2238" s="2" t="s">
        <v>42</v>
      </c>
      <c r="AI2238" s="2" t="str">
        <f t="shared" si="692"/>
        <v>MRSU4529160</v>
      </c>
      <c r="AJ2238" s="76" t="str">
        <f t="shared" si="693"/>
        <v>CTU FLEVOKUST BV</v>
      </c>
      <c r="AK2238" s="77">
        <f>IF($M2238="TRUCK",VLOOKUP($AQ2238,Invoicing!$A$17:$B$49,MATCH($AK$1,Invoicing!$A$17:$B$17,0),FALSE),VLOOKUP($AQ2238,Invoicing!$N$17:$O$21,MATCH($AK$1,Invoicing!$N$17:$O$17,0),FALSE))</f>
        <v>380</v>
      </c>
      <c r="AL2238" s="78" t="e">
        <f>VLOOKUP($E2238,Invoicing!$A$1:$H$8,MATCH(TRACKER!$N2241,Invoicing!$A$1:$H$1,0),FALSE)</f>
        <v>#N/A</v>
      </c>
      <c r="AM2238" s="78">
        <v>35</v>
      </c>
      <c r="AN2238" s="78">
        <f t="shared" si="694"/>
        <v>0</v>
      </c>
      <c r="AO2238" s="2">
        <f t="shared" si="695"/>
        <v>2</v>
      </c>
      <c r="AP2238" s="2" t="str">
        <f t="shared" si="696"/>
        <v>WEEK</v>
      </c>
      <c r="AQ2238" s="2" t="str">
        <f t="shared" si="697"/>
        <v>CTU FLEVOKUST BVWEEK</v>
      </c>
      <c r="AR2238" s="71">
        <f t="shared" si="698"/>
        <v>380</v>
      </c>
      <c r="AS2238" s="71">
        <f>VLOOKUP(AJ2238,Invoicing!A:K,10,FALSE)</f>
        <v>0</v>
      </c>
      <c r="AT2238" s="71">
        <f t="shared" si="699"/>
        <v>380</v>
      </c>
    </row>
    <row r="2239" spans="1:46">
      <c r="A2239" s="37" t="s">
        <v>90</v>
      </c>
      <c r="B2239" s="3" t="s">
        <v>38</v>
      </c>
      <c r="C2239" s="11">
        <v>45606.376388888886</v>
      </c>
      <c r="D2239" s="11">
        <v>45606.458333333336</v>
      </c>
      <c r="E2239" s="11" t="s">
        <v>49</v>
      </c>
      <c r="F2239" s="11" t="s">
        <v>40</v>
      </c>
      <c r="G2239" s="3" t="s">
        <v>2417</v>
      </c>
      <c r="H2239" s="3" t="s">
        <v>41</v>
      </c>
      <c r="I2239" s="11">
        <v>45607.833333333336</v>
      </c>
      <c r="J2239" s="12">
        <v>45608.427083333336</v>
      </c>
      <c r="K2239" s="12">
        <v>45608.416666666664</v>
      </c>
      <c r="L2239" s="12">
        <v>45608.4375</v>
      </c>
      <c r="M2239" s="61" t="s">
        <v>12</v>
      </c>
      <c r="N2239" s="3" t="s">
        <v>42</v>
      </c>
      <c r="O2239" s="3">
        <v>0</v>
      </c>
      <c r="P2239" s="1">
        <f t="shared" si="680"/>
        <v>46</v>
      </c>
      <c r="Q2239" s="1">
        <f t="shared" si="681"/>
        <v>11</v>
      </c>
      <c r="R2239" s="72">
        <f t="shared" si="682"/>
        <v>45608.427083333336</v>
      </c>
      <c r="S2239" s="73">
        <f t="shared" si="683"/>
        <v>1.4569444444496185</v>
      </c>
      <c r="T2239" s="74">
        <f>Table2[[#This Row],[ETA A OFRECIMIENTO]]*24</f>
        <v>34.966666666790843</v>
      </c>
      <c r="U2239" s="1" t="str">
        <f t="shared" si="684"/>
        <v>YES</v>
      </c>
      <c r="V2239" s="73">
        <f t="shared" si="685"/>
        <v>0.58333333332848269</v>
      </c>
      <c r="W2239" s="74">
        <f>Table2[[#This Row],[DEL. AVAILABLE A SLOT]]*24</f>
        <v>13.999999999883585</v>
      </c>
      <c r="X2239" s="1" t="str">
        <f t="shared" si="686"/>
        <v>SI</v>
      </c>
      <c r="Y2239" s="73">
        <f t="shared" si="687"/>
        <v>2.0402777777781012</v>
      </c>
      <c r="Z2239" s="74">
        <f>Table2[[#This Row],[ETA A TIMESLOT]]*24</f>
        <v>48.966666666674428</v>
      </c>
      <c r="AA2239" s="73">
        <f t="shared" si="688"/>
        <v>1.0416666671517305E-2</v>
      </c>
      <c r="AB2239" s="73" t="str">
        <f t="shared" si="689"/>
        <v>SI</v>
      </c>
      <c r="AC2239" s="74">
        <f>Table2[[#This Row],[PUNTUALIDAD (H)]]*24</f>
        <v>0.25000000011641532</v>
      </c>
      <c r="AD2239" s="73">
        <f t="shared" si="690"/>
        <v>2.0611111111138598</v>
      </c>
      <c r="AE2239" s="74">
        <f>Table2[[#This Row],[ATA TO UNLOADING]]*24</f>
        <v>49.466666666732635</v>
      </c>
      <c r="AF2239" s="74" t="str">
        <f>IF(Table2[[#This Row],[ATA TO UNLOADING 2]]&lt;=48,"YES","NO")</f>
        <v>NO</v>
      </c>
      <c r="AG2239" s="75">
        <f t="shared" si="691"/>
        <v>0.41666666666424135</v>
      </c>
      <c r="AH2239" s="2" t="s">
        <v>42</v>
      </c>
      <c r="AI2239" s="2" t="str">
        <f t="shared" si="692"/>
        <v>MRSU4613959</v>
      </c>
      <c r="AJ2239" s="76" t="str">
        <f t="shared" si="693"/>
        <v>CTU FLEVOKUST BV</v>
      </c>
      <c r="AK2239" s="77">
        <f>IF($M2239="TRUCK",VLOOKUP($AQ2239,Invoicing!$A$17:$B$49,MATCH($AK$1,Invoicing!$A$17:$B$17,0),FALSE),VLOOKUP($AQ2239,Invoicing!$N$17:$O$21,MATCH($AK$1,Invoicing!$N$17:$O$17,0),FALSE))</f>
        <v>380</v>
      </c>
      <c r="AL2239" s="78" t="e">
        <f>VLOOKUP($E2239,Invoicing!$A$1:$H$8,MATCH(TRACKER!$N2242,Invoicing!$A$1:$H$1,0),FALSE)</f>
        <v>#N/A</v>
      </c>
      <c r="AM2239" s="78">
        <v>35</v>
      </c>
      <c r="AN2239" s="78">
        <f t="shared" si="694"/>
        <v>0</v>
      </c>
      <c r="AO2239" s="2">
        <f t="shared" si="695"/>
        <v>2</v>
      </c>
      <c r="AP2239" s="2" t="str">
        <f t="shared" si="696"/>
        <v>WEEK</v>
      </c>
      <c r="AQ2239" s="2" t="str">
        <f t="shared" si="697"/>
        <v>CTU FLEVOKUST BVWEEK</v>
      </c>
      <c r="AR2239" s="71">
        <f t="shared" si="698"/>
        <v>380</v>
      </c>
      <c r="AS2239" s="71">
        <f>VLOOKUP(AJ2239,Invoicing!A:K,10,FALSE)</f>
        <v>0</v>
      </c>
      <c r="AT2239" s="71">
        <f t="shared" si="699"/>
        <v>380</v>
      </c>
    </row>
    <row r="2240" spans="1:46">
      <c r="A2240" s="37" t="s">
        <v>90</v>
      </c>
      <c r="B2240" s="3" t="s">
        <v>38</v>
      </c>
      <c r="C2240" s="11">
        <v>45606.376388888886</v>
      </c>
      <c r="D2240" s="11">
        <v>45606.458333333336</v>
      </c>
      <c r="E2240" s="11" t="s">
        <v>49</v>
      </c>
      <c r="F2240" s="11" t="s">
        <v>40</v>
      </c>
      <c r="G2240" s="3" t="s">
        <v>2418</v>
      </c>
      <c r="H2240" s="3" t="s">
        <v>46</v>
      </c>
      <c r="I2240" s="11">
        <v>45607.833333333336</v>
      </c>
      <c r="J2240" s="12">
        <v>45610.583333333336</v>
      </c>
      <c r="K2240" s="12">
        <v>45610.583333333336</v>
      </c>
      <c r="L2240" s="12">
        <v>45610.59375</v>
      </c>
      <c r="M2240" s="61" t="s">
        <v>12</v>
      </c>
      <c r="N2240" s="3" t="s">
        <v>42</v>
      </c>
      <c r="O2240" s="3">
        <v>1</v>
      </c>
      <c r="P2240" s="1">
        <f t="shared" si="680"/>
        <v>46</v>
      </c>
      <c r="Q2240" s="1">
        <f t="shared" si="681"/>
        <v>11</v>
      </c>
      <c r="R2240" s="72">
        <f t="shared" si="682"/>
        <v>45610.583333333336</v>
      </c>
      <c r="S2240" s="73">
        <f t="shared" si="683"/>
        <v>1.4569444444496185</v>
      </c>
      <c r="T2240" s="74">
        <f>Table2[[#This Row],[ETA A OFRECIMIENTO]]*24</f>
        <v>34.966666666790843</v>
      </c>
      <c r="U2240" s="1" t="str">
        <f t="shared" si="684"/>
        <v>YES</v>
      </c>
      <c r="V2240" s="73">
        <f t="shared" si="685"/>
        <v>2.75</v>
      </c>
      <c r="W2240" s="74">
        <f>Table2[[#This Row],[DEL. AVAILABLE A SLOT]]*24</f>
        <v>66</v>
      </c>
      <c r="X2240" s="1" t="str">
        <f t="shared" si="686"/>
        <v>NO</v>
      </c>
      <c r="Y2240" s="73">
        <f t="shared" si="687"/>
        <v>4.2069444444496185</v>
      </c>
      <c r="Z2240" s="74">
        <f>Table2[[#This Row],[ETA A TIMESLOT]]*24</f>
        <v>100.96666666679084</v>
      </c>
      <c r="AA2240" s="73">
        <f t="shared" si="688"/>
        <v>0</v>
      </c>
      <c r="AB2240" s="73" t="str">
        <f t="shared" si="689"/>
        <v>SI</v>
      </c>
      <c r="AC2240" s="74">
        <f>Table2[[#This Row],[PUNTUALIDAD (H)]]*24</f>
        <v>0</v>
      </c>
      <c r="AD2240" s="73">
        <f t="shared" si="690"/>
        <v>4.2173611111138598</v>
      </c>
      <c r="AE2240" s="74">
        <f>Table2[[#This Row],[ATA TO UNLOADING]]*24</f>
        <v>101.21666666673264</v>
      </c>
      <c r="AF2240" s="74" t="str">
        <f>IF(Table2[[#This Row],[ATA TO UNLOADING 2]]&lt;=48,"YES","NO")</f>
        <v>NO</v>
      </c>
      <c r="AG2240" s="75">
        <f t="shared" si="691"/>
        <v>0.58333333333575865</v>
      </c>
      <c r="AH2240" s="2" t="s">
        <v>42</v>
      </c>
      <c r="AI2240" s="2" t="str">
        <f t="shared" si="692"/>
        <v>MRSU4683468</v>
      </c>
      <c r="AJ2240" s="76" t="str">
        <f t="shared" si="693"/>
        <v>CTU FLEVOKUST BV</v>
      </c>
      <c r="AK2240" s="77">
        <f>IF($M2240="TRUCK",VLOOKUP($AQ2240,Invoicing!$A$17:$B$49,MATCH($AK$1,Invoicing!$A$17:$B$17,0),FALSE),VLOOKUP($AQ2240,Invoicing!$N$17:$O$21,MATCH($AK$1,Invoicing!$N$17:$O$17,0),FALSE))</f>
        <v>380</v>
      </c>
      <c r="AL2240" s="78" t="e">
        <f>VLOOKUP($E2240,Invoicing!$A$1:$H$8,MATCH(TRACKER!$N2243,Invoicing!$A$1:$H$1,0),FALSE)</f>
        <v>#N/A</v>
      </c>
      <c r="AM2240" s="78">
        <v>35</v>
      </c>
      <c r="AN2240" s="78">
        <f t="shared" si="694"/>
        <v>35</v>
      </c>
      <c r="AO2240" s="2">
        <f t="shared" si="695"/>
        <v>4</v>
      </c>
      <c r="AP2240" s="2" t="str">
        <f t="shared" si="696"/>
        <v>WEEK</v>
      </c>
      <c r="AQ2240" s="2" t="str">
        <f t="shared" si="697"/>
        <v>CTU FLEVOKUST BVWEEK</v>
      </c>
      <c r="AR2240" s="71">
        <f t="shared" si="698"/>
        <v>415</v>
      </c>
      <c r="AS2240" s="71">
        <f>VLOOKUP(AJ2240,Invoicing!A:K,10,FALSE)</f>
        <v>0</v>
      </c>
      <c r="AT2240" s="71">
        <f t="shared" si="699"/>
        <v>415</v>
      </c>
    </row>
    <row r="2241" spans="1:46">
      <c r="A2241" s="37" t="s">
        <v>90</v>
      </c>
      <c r="B2241" s="3" t="s">
        <v>38</v>
      </c>
      <c r="C2241" s="11">
        <v>45606.376388888886</v>
      </c>
      <c r="D2241" s="11">
        <v>45606.458333333336</v>
      </c>
      <c r="E2241" s="11" t="s">
        <v>49</v>
      </c>
      <c r="F2241" s="11" t="s">
        <v>40</v>
      </c>
      <c r="G2241" s="3" t="s">
        <v>2419</v>
      </c>
      <c r="H2241" s="3" t="s">
        <v>41</v>
      </c>
      <c r="I2241" s="11">
        <v>45607.833333333336</v>
      </c>
      <c r="J2241" s="12">
        <v>45608.480555555558</v>
      </c>
      <c r="K2241" s="12">
        <v>45608.5</v>
      </c>
      <c r="L2241" s="12">
        <v>45608.506944444445</v>
      </c>
      <c r="M2241" s="61" t="s">
        <v>12</v>
      </c>
      <c r="N2241" s="3" t="s">
        <v>42</v>
      </c>
      <c r="O2241" s="3">
        <v>0</v>
      </c>
      <c r="P2241" s="1">
        <f t="shared" si="680"/>
        <v>46</v>
      </c>
      <c r="Q2241" s="1">
        <f t="shared" si="681"/>
        <v>11</v>
      </c>
      <c r="R2241" s="72">
        <f t="shared" si="682"/>
        <v>45608.480555555558</v>
      </c>
      <c r="S2241" s="73">
        <f t="shared" si="683"/>
        <v>1.4569444444496185</v>
      </c>
      <c r="T2241" s="74">
        <f>Table2[[#This Row],[ETA A OFRECIMIENTO]]*24</f>
        <v>34.966666666790843</v>
      </c>
      <c r="U2241" s="1" t="str">
        <f t="shared" si="684"/>
        <v>YES</v>
      </c>
      <c r="V2241" s="73">
        <f t="shared" si="685"/>
        <v>0.66666666666424135</v>
      </c>
      <c r="W2241" s="74">
        <f>Table2[[#This Row],[DEL. AVAILABLE A SLOT]]*24</f>
        <v>15.999999999941792</v>
      </c>
      <c r="X2241" s="1" t="str">
        <f t="shared" si="686"/>
        <v>SI</v>
      </c>
      <c r="Y2241" s="73">
        <f t="shared" si="687"/>
        <v>2.1236111111138598</v>
      </c>
      <c r="Z2241" s="74">
        <f>Table2[[#This Row],[ETA A TIMESLOT]]*24</f>
        <v>50.966666666732635</v>
      </c>
      <c r="AA2241" s="73">
        <f t="shared" si="688"/>
        <v>0</v>
      </c>
      <c r="AB2241" s="73" t="str">
        <f t="shared" si="689"/>
        <v>SI</v>
      </c>
      <c r="AC2241" s="74">
        <f>Table2[[#This Row],[PUNTUALIDAD (H)]]*24</f>
        <v>0</v>
      </c>
      <c r="AD2241" s="73">
        <f t="shared" si="690"/>
        <v>2.1305555555591127</v>
      </c>
      <c r="AE2241" s="74">
        <f>Table2[[#This Row],[ATA TO UNLOADING]]*24</f>
        <v>51.133333333418705</v>
      </c>
      <c r="AF2241" s="74" t="str">
        <f>IF(Table2[[#This Row],[ATA TO UNLOADING 2]]&lt;=48,"YES","NO")</f>
        <v>NO</v>
      </c>
      <c r="AG2241" s="75">
        <f t="shared" si="691"/>
        <v>0.5</v>
      </c>
      <c r="AH2241" s="2" t="s">
        <v>42</v>
      </c>
      <c r="AI2241" s="2" t="str">
        <f t="shared" si="692"/>
        <v>MRSU4696254</v>
      </c>
      <c r="AJ2241" s="76" t="str">
        <f t="shared" si="693"/>
        <v>CTU FLEVOKUST BV</v>
      </c>
      <c r="AK2241" s="77">
        <f>IF($M2241="TRUCK",VLOOKUP($AQ2241,Invoicing!$A$17:$B$49,MATCH($AK$1,Invoicing!$A$17:$B$17,0),FALSE),VLOOKUP($AQ2241,Invoicing!$N$17:$O$21,MATCH($AK$1,Invoicing!$N$17:$O$17,0),FALSE))</f>
        <v>380</v>
      </c>
      <c r="AL2241" s="78" t="e">
        <f>VLOOKUP($E2241,Invoicing!$A$1:$H$8,MATCH(TRACKER!$N2244,Invoicing!$A$1:$H$1,0),FALSE)</f>
        <v>#N/A</v>
      </c>
      <c r="AM2241" s="78">
        <v>35</v>
      </c>
      <c r="AN2241" s="78">
        <f t="shared" si="694"/>
        <v>0</v>
      </c>
      <c r="AO2241" s="2">
        <f t="shared" si="695"/>
        <v>2</v>
      </c>
      <c r="AP2241" s="2" t="str">
        <f t="shared" si="696"/>
        <v>WEEK</v>
      </c>
      <c r="AQ2241" s="2" t="str">
        <f t="shared" si="697"/>
        <v>CTU FLEVOKUST BVWEEK</v>
      </c>
      <c r="AR2241" s="71">
        <f t="shared" si="698"/>
        <v>380</v>
      </c>
      <c r="AS2241" s="71">
        <f>VLOOKUP(AJ2241,Invoicing!A:K,10,FALSE)</f>
        <v>0</v>
      </c>
      <c r="AT2241" s="71">
        <f t="shared" si="699"/>
        <v>380</v>
      </c>
    </row>
    <row r="2242" spans="1:46">
      <c r="A2242" s="37" t="s">
        <v>90</v>
      </c>
      <c r="B2242" s="3" t="s">
        <v>38</v>
      </c>
      <c r="C2242" s="11">
        <v>45606.376388888886</v>
      </c>
      <c r="D2242" s="11">
        <v>45606.458333333336</v>
      </c>
      <c r="E2242" s="11" t="s">
        <v>49</v>
      </c>
      <c r="F2242" s="11" t="s">
        <v>40</v>
      </c>
      <c r="G2242" s="3" t="s">
        <v>2420</v>
      </c>
      <c r="H2242" s="3" t="s">
        <v>46</v>
      </c>
      <c r="I2242" s="11">
        <v>45607.833333333336</v>
      </c>
      <c r="J2242" s="12">
        <v>45608.663888888892</v>
      </c>
      <c r="K2242" s="12">
        <v>45608.666666666664</v>
      </c>
      <c r="L2242" s="12">
        <v>45608.684027777781</v>
      </c>
      <c r="M2242" s="61" t="s">
        <v>12</v>
      </c>
      <c r="N2242" s="3" t="s">
        <v>42</v>
      </c>
      <c r="O2242" s="3">
        <v>1</v>
      </c>
      <c r="P2242" s="1">
        <f t="shared" ref="P2242:P2305" si="700">IF(K2242="","",WEEKNUM(R2242,2))</f>
        <v>46</v>
      </c>
      <c r="Q2242" s="1">
        <f t="shared" ref="Q2242:Q2305" si="701">IF(K2242="","",MONTH(R2242))</f>
        <v>11</v>
      </c>
      <c r="R2242" s="72">
        <f t="shared" ref="R2242:R2305" si="702">IF(ISBLANK(J2242),IF(ISBLANK(L2242),"00:00",L2242),J2242)</f>
        <v>45608.663888888892</v>
      </c>
      <c r="S2242" s="73">
        <f t="shared" ref="S2242:S2305" si="703">(I2242-C2242)</f>
        <v>1.4569444444496185</v>
      </c>
      <c r="T2242" s="74">
        <f>Table2[[#This Row],[ETA A OFRECIMIENTO]]*24</f>
        <v>34.966666666790843</v>
      </c>
      <c r="U2242" s="1" t="str">
        <f t="shared" ref="U2242:U2305" si="704">IF(S2242="","",IF(S2242&lt;=2,"YES","NO"))</f>
        <v>YES</v>
      </c>
      <c r="V2242" s="73">
        <f t="shared" ref="V2242:V2305" si="705">(K2242-I2242)</f>
        <v>0.83333333332848269</v>
      </c>
      <c r="W2242" s="74">
        <f>Table2[[#This Row],[DEL. AVAILABLE A SLOT]]*24</f>
        <v>19.999999999883585</v>
      </c>
      <c r="X2242" s="1" t="str">
        <f t="shared" ref="X2242:X2305" si="706">IF(V2242="","",IF(V2242&lt;=1,"SI","NO"))</f>
        <v>SI</v>
      </c>
      <c r="Y2242" s="73">
        <f t="shared" ref="Y2242:Y2305" si="707">(K2242-C2242)</f>
        <v>2.2902777777781012</v>
      </c>
      <c r="Z2242" s="74">
        <f>Table2[[#This Row],[ETA A TIMESLOT]]*24</f>
        <v>54.966666666674428</v>
      </c>
      <c r="AA2242" s="73">
        <f t="shared" ref="AA2242:AA2305" si="708">IF(R2242&lt; K2242, TIME(0,0,0), R2242-K2242)</f>
        <v>0</v>
      </c>
      <c r="AB2242" s="73" t="str">
        <f t="shared" ref="AB2242:AB2305" si="709">IF(AA2242&gt;TIME(0,45,0),"NO","SI")</f>
        <v>SI</v>
      </c>
      <c r="AC2242" s="74">
        <f>Table2[[#This Row],[PUNTUALIDAD (H)]]*24</f>
        <v>0</v>
      </c>
      <c r="AD2242" s="73">
        <f t="shared" ref="AD2242:AD2305" si="710">(L2242-C2242)</f>
        <v>2.3076388888948713</v>
      </c>
      <c r="AE2242" s="74">
        <f>Table2[[#This Row],[ATA TO UNLOADING]]*24</f>
        <v>55.383333333476912</v>
      </c>
      <c r="AF2242" s="74" t="str">
        <f>IF(Table2[[#This Row],[ATA TO UNLOADING 2]]&lt;=48,"YES","NO")</f>
        <v>NO</v>
      </c>
      <c r="AG2242" s="75">
        <f t="shared" ref="AG2242:AG2305" si="711">MOD(K2242,1)</f>
        <v>0.66666666666424135</v>
      </c>
      <c r="AH2242" s="2" t="s">
        <v>42</v>
      </c>
      <c r="AI2242" s="2" t="str">
        <f t="shared" ref="AI2242:AI2305" si="712">G2242</f>
        <v>MRSU4881761</v>
      </c>
      <c r="AJ2242" s="76" t="str">
        <f t="shared" ref="AJ2242:AJ2305" si="713">E2242</f>
        <v>CTU FLEVOKUST BV</v>
      </c>
      <c r="AK2242" s="77">
        <f>IF($M2242="TRUCK",VLOOKUP($AQ2242,Invoicing!$A$17:$B$49,MATCH($AK$1,Invoicing!$A$17:$B$17,0),FALSE),VLOOKUP($AQ2242,Invoicing!$N$17:$O$21,MATCH($AK$1,Invoicing!$N$17:$O$17,0),FALSE))</f>
        <v>380</v>
      </c>
      <c r="AL2242" s="78" t="e">
        <f>VLOOKUP($E2242,Invoicing!$A$1:$H$8,MATCH(TRACKER!$N2245,Invoicing!$A$1:$H$1,0),FALSE)</f>
        <v>#N/A</v>
      </c>
      <c r="AM2242" s="78">
        <v>35</v>
      </c>
      <c r="AN2242" s="78">
        <f t="shared" ref="AN2242:AN2305" si="714">IF($O2242&lt;&gt;0,$O2242*$AM2242,0)</f>
        <v>35</v>
      </c>
      <c r="AO2242" s="2">
        <f t="shared" ref="AO2242:AO2305" si="715">WEEKDAY(K2242,2)</f>
        <v>2</v>
      </c>
      <c r="AP2242" s="2" t="str">
        <f t="shared" ref="AP2242:AP2305" si="716">IF(AH2242="NIGHT","NIGHT",IF(AO2242&lt;=5,"WEEK",IF(AO2242=7,"SUNDAY",IF(AO2242=6,"SATURDAY","SUNDAY"))))</f>
        <v>WEEK</v>
      </c>
      <c r="AQ2242" s="2" t="str">
        <f t="shared" ref="AQ2242:AQ2305" si="717">AJ2242&amp;AP2242</f>
        <v>CTU FLEVOKUST BVWEEK</v>
      </c>
      <c r="AR2242" s="71">
        <f t="shared" ref="AR2242:AR2305" si="718">IF(ISNA(AL2242),AK2242+AN2242,SUM($AK2242,$AN2242,IFERROR($AL2242,"0")))</f>
        <v>415</v>
      </c>
      <c r="AS2242" s="71">
        <f>VLOOKUP(AJ2242,Invoicing!A:K,10,FALSE)</f>
        <v>0</v>
      </c>
      <c r="AT2242" s="71">
        <f t="shared" ref="AT2242:AT2305" si="719">AR2242+AS2242+AU2242</f>
        <v>415</v>
      </c>
    </row>
    <row r="2243" spans="1:46">
      <c r="A2243" s="37" t="s">
        <v>90</v>
      </c>
      <c r="B2243" s="3" t="s">
        <v>38</v>
      </c>
      <c r="C2243" s="11">
        <v>45606.376388888886</v>
      </c>
      <c r="D2243" s="11">
        <v>45606.458333333336</v>
      </c>
      <c r="E2243" s="11" t="s">
        <v>49</v>
      </c>
      <c r="F2243" s="11" t="s">
        <v>40</v>
      </c>
      <c r="G2243" s="3" t="s">
        <v>2421</v>
      </c>
      <c r="H2243" s="3" t="s">
        <v>46</v>
      </c>
      <c r="I2243" s="11">
        <v>45607.833333333336</v>
      </c>
      <c r="J2243" s="12">
        <v>45609.628472222219</v>
      </c>
      <c r="K2243" s="12">
        <v>45609.625</v>
      </c>
      <c r="L2243" s="12">
        <v>45609.635416666664</v>
      </c>
      <c r="M2243" s="61" t="s">
        <v>12</v>
      </c>
      <c r="N2243" s="3" t="s">
        <v>42</v>
      </c>
      <c r="O2243" s="3">
        <v>0</v>
      </c>
      <c r="P2243" s="1">
        <f t="shared" si="700"/>
        <v>46</v>
      </c>
      <c r="Q2243" s="1">
        <f t="shared" si="701"/>
        <v>11</v>
      </c>
      <c r="R2243" s="72">
        <f t="shared" si="702"/>
        <v>45609.628472222219</v>
      </c>
      <c r="S2243" s="73">
        <f t="shared" si="703"/>
        <v>1.4569444444496185</v>
      </c>
      <c r="T2243" s="74">
        <f>Table2[[#This Row],[ETA A OFRECIMIENTO]]*24</f>
        <v>34.966666666790843</v>
      </c>
      <c r="U2243" s="1" t="str">
        <f t="shared" si="704"/>
        <v>YES</v>
      </c>
      <c r="V2243" s="73">
        <f t="shared" si="705"/>
        <v>1.7916666666642413</v>
      </c>
      <c r="W2243" s="74">
        <f>Table2[[#This Row],[DEL. AVAILABLE A SLOT]]*24</f>
        <v>42.999999999941792</v>
      </c>
      <c r="X2243" s="1" t="str">
        <f t="shared" si="706"/>
        <v>NO</v>
      </c>
      <c r="Y2243" s="73">
        <f t="shared" si="707"/>
        <v>3.2486111111138598</v>
      </c>
      <c r="Z2243" s="74">
        <f>Table2[[#This Row],[ETA A TIMESLOT]]*24</f>
        <v>77.966666666732635</v>
      </c>
      <c r="AA2243" s="73">
        <f t="shared" si="708"/>
        <v>3.4722222189884633E-3</v>
      </c>
      <c r="AB2243" s="73" t="str">
        <f t="shared" si="709"/>
        <v>SI</v>
      </c>
      <c r="AC2243" s="74">
        <f>Table2[[#This Row],[PUNTUALIDAD (H)]]*24</f>
        <v>8.3333333255723119E-2</v>
      </c>
      <c r="AD2243" s="73">
        <f t="shared" si="710"/>
        <v>3.2590277777781012</v>
      </c>
      <c r="AE2243" s="74">
        <f>Table2[[#This Row],[ATA TO UNLOADING]]*24</f>
        <v>78.216666666674428</v>
      </c>
      <c r="AF2243" s="74" t="str">
        <f>IF(Table2[[#This Row],[ATA TO UNLOADING 2]]&lt;=48,"YES","NO")</f>
        <v>NO</v>
      </c>
      <c r="AG2243" s="75">
        <f t="shared" si="711"/>
        <v>0.625</v>
      </c>
      <c r="AH2243" s="2" t="s">
        <v>42</v>
      </c>
      <c r="AI2243" s="2" t="str">
        <f t="shared" si="712"/>
        <v>MRSU4923790</v>
      </c>
      <c r="AJ2243" s="76" t="str">
        <f t="shared" si="713"/>
        <v>CTU FLEVOKUST BV</v>
      </c>
      <c r="AK2243" s="77">
        <f>IF($M2243="TRUCK",VLOOKUP($AQ2243,Invoicing!$A$17:$B$49,MATCH($AK$1,Invoicing!$A$17:$B$17,0),FALSE),VLOOKUP($AQ2243,Invoicing!$N$17:$O$21,MATCH($AK$1,Invoicing!$N$17:$O$17,0),FALSE))</f>
        <v>380</v>
      </c>
      <c r="AL2243" s="78" t="e">
        <f>VLOOKUP($E2243,Invoicing!$A$1:$H$8,MATCH(TRACKER!$N2246,Invoicing!$A$1:$H$1,0),FALSE)</f>
        <v>#N/A</v>
      </c>
      <c r="AM2243" s="78">
        <v>35</v>
      </c>
      <c r="AN2243" s="78">
        <f t="shared" si="714"/>
        <v>0</v>
      </c>
      <c r="AO2243" s="2">
        <f t="shared" si="715"/>
        <v>3</v>
      </c>
      <c r="AP2243" s="2" t="str">
        <f t="shared" si="716"/>
        <v>WEEK</v>
      </c>
      <c r="AQ2243" s="2" t="str">
        <f t="shared" si="717"/>
        <v>CTU FLEVOKUST BVWEEK</v>
      </c>
      <c r="AR2243" s="71">
        <f t="shared" si="718"/>
        <v>380</v>
      </c>
      <c r="AS2243" s="71">
        <f>VLOOKUP(AJ2243,Invoicing!A:K,10,FALSE)</f>
        <v>0</v>
      </c>
      <c r="AT2243" s="71">
        <f t="shared" si="719"/>
        <v>380</v>
      </c>
    </row>
    <row r="2244" spans="1:46">
      <c r="A2244" s="37" t="s">
        <v>90</v>
      </c>
      <c r="B2244" s="3" t="s">
        <v>38</v>
      </c>
      <c r="C2244" s="11">
        <v>45606.376388888886</v>
      </c>
      <c r="D2244" s="11">
        <v>45606.458333333336</v>
      </c>
      <c r="E2244" s="11" t="s">
        <v>49</v>
      </c>
      <c r="F2244" s="11" t="s">
        <v>40</v>
      </c>
      <c r="G2244" s="3" t="s">
        <v>2422</v>
      </c>
      <c r="H2244" s="3" t="s">
        <v>46</v>
      </c>
      <c r="I2244" s="11">
        <v>45607.833333333336</v>
      </c>
      <c r="J2244" s="12">
        <v>45610.958333333336</v>
      </c>
      <c r="K2244" s="12">
        <v>45610.958333333336</v>
      </c>
      <c r="L2244" s="12">
        <v>45610.964583333334</v>
      </c>
      <c r="M2244" s="61" t="s">
        <v>12</v>
      </c>
      <c r="N2244" s="3" t="s">
        <v>42</v>
      </c>
      <c r="O2244" s="3">
        <v>0</v>
      </c>
      <c r="P2244" s="1">
        <f t="shared" si="700"/>
        <v>46</v>
      </c>
      <c r="Q2244" s="1">
        <f t="shared" si="701"/>
        <v>11</v>
      </c>
      <c r="R2244" s="72">
        <f t="shared" si="702"/>
        <v>45610.958333333336</v>
      </c>
      <c r="S2244" s="73">
        <f t="shared" si="703"/>
        <v>1.4569444444496185</v>
      </c>
      <c r="T2244" s="74">
        <f>Table2[[#This Row],[ETA A OFRECIMIENTO]]*24</f>
        <v>34.966666666790843</v>
      </c>
      <c r="U2244" s="1" t="str">
        <f t="shared" si="704"/>
        <v>YES</v>
      </c>
      <c r="V2244" s="73">
        <f t="shared" si="705"/>
        <v>3.125</v>
      </c>
      <c r="W2244" s="74">
        <f>Table2[[#This Row],[DEL. AVAILABLE A SLOT]]*24</f>
        <v>75</v>
      </c>
      <c r="X2244" s="1" t="str">
        <f t="shared" si="706"/>
        <v>NO</v>
      </c>
      <c r="Y2244" s="73">
        <f t="shared" si="707"/>
        <v>4.5819444444496185</v>
      </c>
      <c r="Z2244" s="74">
        <f>Table2[[#This Row],[ETA A TIMESLOT]]*24</f>
        <v>109.96666666679084</v>
      </c>
      <c r="AA2244" s="73">
        <f t="shared" si="708"/>
        <v>0</v>
      </c>
      <c r="AB2244" s="73" t="str">
        <f t="shared" si="709"/>
        <v>SI</v>
      </c>
      <c r="AC2244" s="74">
        <f>Table2[[#This Row],[PUNTUALIDAD (H)]]*24</f>
        <v>0</v>
      </c>
      <c r="AD2244" s="73">
        <f t="shared" si="710"/>
        <v>4.5881944444481633</v>
      </c>
      <c r="AE2244" s="74">
        <f>Table2[[#This Row],[ATA TO UNLOADING]]*24</f>
        <v>110.11666666675592</v>
      </c>
      <c r="AF2244" s="74" t="str">
        <f>IF(Table2[[#This Row],[ATA TO UNLOADING 2]]&lt;=48,"YES","NO")</f>
        <v>NO</v>
      </c>
      <c r="AG2244" s="75">
        <f t="shared" si="711"/>
        <v>0.95833333333575865</v>
      </c>
      <c r="AH2244" s="2" t="s">
        <v>24</v>
      </c>
      <c r="AI2244" s="2" t="str">
        <f t="shared" si="712"/>
        <v>MRSU5191082</v>
      </c>
      <c r="AJ2244" s="76" t="str">
        <f t="shared" si="713"/>
        <v>CTU FLEVOKUST BV</v>
      </c>
      <c r="AK2244" s="77">
        <f>IF($M2244="TRUCK",VLOOKUP($AQ2244,Invoicing!$A$17:$B$49,MATCH($AK$1,Invoicing!$A$17:$B$17,0),FALSE),VLOOKUP($AQ2244,Invoicing!$N$17:$O$21,MATCH($AK$1,Invoicing!$N$17:$O$17,0),FALSE))</f>
        <v>380</v>
      </c>
      <c r="AL2244" s="78" t="e">
        <f>VLOOKUP($E2244,Invoicing!$A$1:$H$8,MATCH(TRACKER!$N2247,Invoicing!$A$1:$H$1,0),FALSE)</f>
        <v>#N/A</v>
      </c>
      <c r="AM2244" s="78">
        <v>35</v>
      </c>
      <c r="AN2244" s="78">
        <f t="shared" si="714"/>
        <v>0</v>
      </c>
      <c r="AO2244" s="2">
        <f t="shared" si="715"/>
        <v>4</v>
      </c>
      <c r="AP2244" s="2" t="str">
        <f t="shared" si="716"/>
        <v>NIGHT</v>
      </c>
      <c r="AQ2244" s="2" t="str">
        <f t="shared" si="717"/>
        <v>CTU FLEVOKUST BVNIGHT</v>
      </c>
      <c r="AR2244" s="71">
        <f t="shared" si="718"/>
        <v>380</v>
      </c>
      <c r="AS2244" s="71">
        <f>VLOOKUP(AJ2244,Invoicing!A:K,10,FALSE)</f>
        <v>0</v>
      </c>
      <c r="AT2244" s="71">
        <f t="shared" si="719"/>
        <v>380</v>
      </c>
    </row>
    <row r="2245" spans="1:46">
      <c r="A2245" s="37" t="s">
        <v>90</v>
      </c>
      <c r="B2245" s="3" t="s">
        <v>38</v>
      </c>
      <c r="C2245" s="11">
        <v>45606.376388888886</v>
      </c>
      <c r="D2245" s="11">
        <v>45606.458333333336</v>
      </c>
      <c r="E2245" s="11" t="s">
        <v>49</v>
      </c>
      <c r="F2245" s="11" t="s">
        <v>40</v>
      </c>
      <c r="G2245" s="3" t="s">
        <v>2423</v>
      </c>
      <c r="H2245" s="3" t="s">
        <v>46</v>
      </c>
      <c r="I2245" s="11">
        <v>45607.833333333336</v>
      </c>
      <c r="J2245" s="12">
        <v>45610.770833333336</v>
      </c>
      <c r="K2245" s="12">
        <v>45610.75</v>
      </c>
      <c r="L2245" s="12">
        <v>45610.788194444445</v>
      </c>
      <c r="M2245" s="61" t="s">
        <v>12</v>
      </c>
      <c r="N2245" s="3" t="s">
        <v>42</v>
      </c>
      <c r="O2245" s="3">
        <v>0</v>
      </c>
      <c r="P2245" s="1">
        <f t="shared" si="700"/>
        <v>46</v>
      </c>
      <c r="Q2245" s="1">
        <f t="shared" si="701"/>
        <v>11</v>
      </c>
      <c r="R2245" s="72">
        <f t="shared" si="702"/>
        <v>45610.770833333336</v>
      </c>
      <c r="S2245" s="73">
        <f t="shared" si="703"/>
        <v>1.4569444444496185</v>
      </c>
      <c r="T2245" s="74">
        <f>Table2[[#This Row],[ETA A OFRECIMIENTO]]*24</f>
        <v>34.966666666790843</v>
      </c>
      <c r="U2245" s="1" t="str">
        <f t="shared" si="704"/>
        <v>YES</v>
      </c>
      <c r="V2245" s="73">
        <f t="shared" si="705"/>
        <v>2.9166666666642413</v>
      </c>
      <c r="W2245" s="74">
        <f>Table2[[#This Row],[DEL. AVAILABLE A SLOT]]*24</f>
        <v>69.999999999941792</v>
      </c>
      <c r="X2245" s="1" t="str">
        <f t="shared" si="706"/>
        <v>NO</v>
      </c>
      <c r="Y2245" s="73">
        <f t="shared" si="707"/>
        <v>4.3736111111138598</v>
      </c>
      <c r="Z2245" s="74">
        <f>Table2[[#This Row],[ETA A TIMESLOT]]*24</f>
        <v>104.96666666673264</v>
      </c>
      <c r="AA2245" s="73">
        <f t="shared" si="708"/>
        <v>2.0833333335758653E-2</v>
      </c>
      <c r="AB2245" s="73" t="str">
        <f t="shared" si="709"/>
        <v>SI</v>
      </c>
      <c r="AC2245" s="74">
        <f>Table2[[#This Row],[PUNTUALIDAD (H)]]*24</f>
        <v>0.50000000005820766</v>
      </c>
      <c r="AD2245" s="73">
        <f t="shared" si="710"/>
        <v>4.4118055555591127</v>
      </c>
      <c r="AE2245" s="74">
        <f>Table2[[#This Row],[ATA TO UNLOADING]]*24</f>
        <v>105.8833333334187</v>
      </c>
      <c r="AF2245" s="74" t="str">
        <f>IF(Table2[[#This Row],[ATA TO UNLOADING 2]]&lt;=48,"YES","NO")</f>
        <v>NO</v>
      </c>
      <c r="AG2245" s="75">
        <f t="shared" si="711"/>
        <v>0.75</v>
      </c>
      <c r="AH2245" s="2" t="s">
        <v>42</v>
      </c>
      <c r="AI2245" s="2" t="str">
        <f t="shared" si="712"/>
        <v>MRSU5299170</v>
      </c>
      <c r="AJ2245" s="76" t="str">
        <f t="shared" si="713"/>
        <v>CTU FLEVOKUST BV</v>
      </c>
      <c r="AK2245" s="77">
        <f>IF($M2245="TRUCK",VLOOKUP($AQ2245,Invoicing!$A$17:$B$49,MATCH($AK$1,Invoicing!$A$17:$B$17,0),FALSE),VLOOKUP($AQ2245,Invoicing!$N$17:$O$21,MATCH($AK$1,Invoicing!$N$17:$O$17,0),FALSE))</f>
        <v>380</v>
      </c>
      <c r="AL2245" s="78" t="e">
        <f>VLOOKUP($E2245,Invoicing!$A$1:$H$8,MATCH(TRACKER!$N2248,Invoicing!$A$1:$H$1,0),FALSE)</f>
        <v>#N/A</v>
      </c>
      <c r="AM2245" s="78">
        <v>35</v>
      </c>
      <c r="AN2245" s="78">
        <f t="shared" si="714"/>
        <v>0</v>
      </c>
      <c r="AO2245" s="2">
        <f t="shared" si="715"/>
        <v>4</v>
      </c>
      <c r="AP2245" s="2" t="str">
        <f t="shared" si="716"/>
        <v>WEEK</v>
      </c>
      <c r="AQ2245" s="2" t="str">
        <f t="shared" si="717"/>
        <v>CTU FLEVOKUST BVWEEK</v>
      </c>
      <c r="AR2245" s="71">
        <f t="shared" si="718"/>
        <v>380</v>
      </c>
      <c r="AS2245" s="71">
        <f>VLOOKUP(AJ2245,Invoicing!A:K,10,FALSE)</f>
        <v>0</v>
      </c>
      <c r="AT2245" s="71">
        <f t="shared" si="719"/>
        <v>380</v>
      </c>
    </row>
    <row r="2246" spans="1:46">
      <c r="A2246" s="37" t="s">
        <v>90</v>
      </c>
      <c r="B2246" s="3" t="s">
        <v>38</v>
      </c>
      <c r="C2246" s="11">
        <v>45606.376388888886</v>
      </c>
      <c r="D2246" s="11">
        <v>45606.458333333336</v>
      </c>
      <c r="E2246" s="11" t="s">
        <v>49</v>
      </c>
      <c r="F2246" s="11" t="s">
        <v>40</v>
      </c>
      <c r="G2246" s="3" t="s">
        <v>2424</v>
      </c>
      <c r="H2246" s="3" t="s">
        <v>41</v>
      </c>
      <c r="I2246" s="11">
        <v>45607.833333333336</v>
      </c>
      <c r="J2246" s="12">
        <v>45609.336805555555</v>
      </c>
      <c r="K2246" s="12">
        <v>45609.333333333336</v>
      </c>
      <c r="L2246" s="12">
        <v>45609.34375</v>
      </c>
      <c r="M2246" s="61" t="s">
        <v>12</v>
      </c>
      <c r="N2246" s="3" t="s">
        <v>42</v>
      </c>
      <c r="O2246" s="3">
        <v>0</v>
      </c>
      <c r="P2246" s="1">
        <f t="shared" si="700"/>
        <v>46</v>
      </c>
      <c r="Q2246" s="1">
        <f t="shared" si="701"/>
        <v>11</v>
      </c>
      <c r="R2246" s="72">
        <f t="shared" si="702"/>
        <v>45609.336805555555</v>
      </c>
      <c r="S2246" s="73">
        <f t="shared" si="703"/>
        <v>1.4569444444496185</v>
      </c>
      <c r="T2246" s="74">
        <f>Table2[[#This Row],[ETA A OFRECIMIENTO]]*24</f>
        <v>34.966666666790843</v>
      </c>
      <c r="U2246" s="1" t="str">
        <f t="shared" si="704"/>
        <v>YES</v>
      </c>
      <c r="V2246" s="73">
        <f t="shared" si="705"/>
        <v>1.5</v>
      </c>
      <c r="W2246" s="74">
        <f>Table2[[#This Row],[DEL. AVAILABLE A SLOT]]*24</f>
        <v>36</v>
      </c>
      <c r="X2246" s="1" t="str">
        <f t="shared" si="706"/>
        <v>NO</v>
      </c>
      <c r="Y2246" s="73">
        <f t="shared" si="707"/>
        <v>2.9569444444496185</v>
      </c>
      <c r="Z2246" s="74">
        <f>Table2[[#This Row],[ETA A TIMESLOT]]*24</f>
        <v>70.966666666790843</v>
      </c>
      <c r="AA2246" s="73">
        <f t="shared" si="708"/>
        <v>3.4722222189884633E-3</v>
      </c>
      <c r="AB2246" s="73" t="str">
        <f t="shared" si="709"/>
        <v>SI</v>
      </c>
      <c r="AC2246" s="74">
        <f>Table2[[#This Row],[PUNTUALIDAD (H)]]*24</f>
        <v>8.3333333255723119E-2</v>
      </c>
      <c r="AD2246" s="73">
        <f t="shared" si="710"/>
        <v>2.9673611111138598</v>
      </c>
      <c r="AE2246" s="74">
        <f>Table2[[#This Row],[ATA TO UNLOADING]]*24</f>
        <v>71.216666666732635</v>
      </c>
      <c r="AF2246" s="74" t="str">
        <f>IF(Table2[[#This Row],[ATA TO UNLOADING 2]]&lt;=48,"YES","NO")</f>
        <v>NO</v>
      </c>
      <c r="AG2246" s="75">
        <f t="shared" si="711"/>
        <v>0.33333333333575865</v>
      </c>
      <c r="AH2246" s="2" t="s">
        <v>42</v>
      </c>
      <c r="AI2246" s="2" t="str">
        <f t="shared" si="712"/>
        <v>MRSU5590098</v>
      </c>
      <c r="AJ2246" s="76" t="str">
        <f t="shared" si="713"/>
        <v>CTU FLEVOKUST BV</v>
      </c>
      <c r="AK2246" s="77">
        <f>IF($M2246="TRUCK",VLOOKUP($AQ2246,Invoicing!$A$17:$B$49,MATCH($AK$1,Invoicing!$A$17:$B$17,0),FALSE),VLOOKUP($AQ2246,Invoicing!$N$17:$O$21,MATCH($AK$1,Invoicing!$N$17:$O$17,0),FALSE))</f>
        <v>380</v>
      </c>
      <c r="AL2246" s="78" t="e">
        <f>VLOOKUP($E2246,Invoicing!$A$1:$H$8,MATCH(TRACKER!$N2249,Invoicing!$A$1:$H$1,0),FALSE)</f>
        <v>#N/A</v>
      </c>
      <c r="AM2246" s="78">
        <v>35</v>
      </c>
      <c r="AN2246" s="78">
        <f t="shared" si="714"/>
        <v>0</v>
      </c>
      <c r="AO2246" s="2">
        <f t="shared" si="715"/>
        <v>3</v>
      </c>
      <c r="AP2246" s="2" t="str">
        <f t="shared" si="716"/>
        <v>WEEK</v>
      </c>
      <c r="AQ2246" s="2" t="str">
        <f t="shared" si="717"/>
        <v>CTU FLEVOKUST BVWEEK</v>
      </c>
      <c r="AR2246" s="71">
        <f t="shared" si="718"/>
        <v>380</v>
      </c>
      <c r="AS2246" s="71">
        <f>VLOOKUP(AJ2246,Invoicing!A:K,10,FALSE)</f>
        <v>0</v>
      </c>
      <c r="AT2246" s="71">
        <f t="shared" si="719"/>
        <v>380</v>
      </c>
    </row>
    <row r="2247" spans="1:46">
      <c r="A2247" s="37" t="s">
        <v>90</v>
      </c>
      <c r="B2247" s="3" t="s">
        <v>38</v>
      </c>
      <c r="C2247" s="11">
        <v>45606.376388888886</v>
      </c>
      <c r="D2247" s="11">
        <v>45606.458333333336</v>
      </c>
      <c r="E2247" s="11" t="s">
        <v>49</v>
      </c>
      <c r="F2247" s="11" t="s">
        <v>40</v>
      </c>
      <c r="G2247" s="3" t="s">
        <v>2425</v>
      </c>
      <c r="H2247" s="3" t="s">
        <v>2821</v>
      </c>
      <c r="I2247" s="11">
        <v>45607.833333333336</v>
      </c>
      <c r="J2247" s="12">
        <v>45609.990277777775</v>
      </c>
      <c r="K2247" s="12">
        <v>45609.916666666664</v>
      </c>
      <c r="L2247" s="12">
        <v>45610.010416666664</v>
      </c>
      <c r="M2247" s="61" t="s">
        <v>12</v>
      </c>
      <c r="N2247" s="3" t="s">
        <v>42</v>
      </c>
      <c r="O2247" s="3">
        <v>0</v>
      </c>
      <c r="P2247" s="1">
        <f t="shared" si="700"/>
        <v>46</v>
      </c>
      <c r="Q2247" s="1">
        <f t="shared" si="701"/>
        <v>11</v>
      </c>
      <c r="R2247" s="72">
        <f t="shared" si="702"/>
        <v>45609.990277777775</v>
      </c>
      <c r="S2247" s="73">
        <f t="shared" si="703"/>
        <v>1.4569444444496185</v>
      </c>
      <c r="T2247" s="74">
        <f>Table2[[#This Row],[ETA A OFRECIMIENTO]]*24</f>
        <v>34.966666666790843</v>
      </c>
      <c r="U2247" s="1" t="str">
        <f t="shared" si="704"/>
        <v>YES</v>
      </c>
      <c r="V2247" s="73">
        <f t="shared" si="705"/>
        <v>2.0833333333284827</v>
      </c>
      <c r="W2247" s="74">
        <f>Table2[[#This Row],[DEL. AVAILABLE A SLOT]]*24</f>
        <v>49.999999999883585</v>
      </c>
      <c r="X2247" s="1" t="str">
        <f t="shared" si="706"/>
        <v>NO</v>
      </c>
      <c r="Y2247" s="73">
        <f t="shared" si="707"/>
        <v>3.5402777777781012</v>
      </c>
      <c r="Z2247" s="74">
        <f>Table2[[#This Row],[ETA A TIMESLOT]]*24</f>
        <v>84.966666666674428</v>
      </c>
      <c r="AA2247" s="73">
        <f t="shared" si="708"/>
        <v>7.3611111110949423E-2</v>
      </c>
      <c r="AB2247" s="73" t="str">
        <f t="shared" si="709"/>
        <v>NO</v>
      </c>
      <c r="AC2247" s="74">
        <f>Table2[[#This Row],[PUNTUALIDAD (H)]]*24</f>
        <v>1.7666666666627862</v>
      </c>
      <c r="AD2247" s="73">
        <f t="shared" si="710"/>
        <v>3.6340277777781012</v>
      </c>
      <c r="AE2247" s="74">
        <f>Table2[[#This Row],[ATA TO UNLOADING]]*24</f>
        <v>87.216666666674428</v>
      </c>
      <c r="AF2247" s="74" t="str">
        <f>IF(Table2[[#This Row],[ATA TO UNLOADING 2]]&lt;=48,"YES","NO")</f>
        <v>NO</v>
      </c>
      <c r="AG2247" s="75">
        <f t="shared" si="711"/>
        <v>0.91666666666424135</v>
      </c>
      <c r="AH2247" s="2" t="s">
        <v>24</v>
      </c>
      <c r="AI2247" s="2" t="str">
        <f t="shared" si="712"/>
        <v>MRSU5812338</v>
      </c>
      <c r="AJ2247" s="76" t="str">
        <f t="shared" si="713"/>
        <v>CTU FLEVOKUST BV</v>
      </c>
      <c r="AK2247" s="77">
        <f>IF($M2247="TRUCK",VLOOKUP($AQ2247,Invoicing!$A$17:$B$49,MATCH($AK$1,Invoicing!$A$17:$B$17,0),FALSE),VLOOKUP($AQ2247,Invoicing!$N$17:$O$21,MATCH($AK$1,Invoicing!$N$17:$O$17,0),FALSE))</f>
        <v>380</v>
      </c>
      <c r="AL2247" s="78" t="e">
        <f>VLOOKUP($E2247,Invoicing!$A$1:$H$8,MATCH(TRACKER!$N2250,Invoicing!$A$1:$H$1,0),FALSE)</f>
        <v>#N/A</v>
      </c>
      <c r="AM2247" s="78">
        <v>35</v>
      </c>
      <c r="AN2247" s="78">
        <f t="shared" si="714"/>
        <v>0</v>
      </c>
      <c r="AO2247" s="2">
        <f t="shared" si="715"/>
        <v>3</v>
      </c>
      <c r="AP2247" s="2" t="str">
        <f t="shared" si="716"/>
        <v>NIGHT</v>
      </c>
      <c r="AQ2247" s="2" t="str">
        <f t="shared" si="717"/>
        <v>CTU FLEVOKUST BVNIGHT</v>
      </c>
      <c r="AR2247" s="71">
        <f t="shared" si="718"/>
        <v>380</v>
      </c>
      <c r="AS2247" s="71">
        <f>VLOOKUP(AJ2247,Invoicing!A:K,10,FALSE)</f>
        <v>0</v>
      </c>
      <c r="AT2247" s="71">
        <f t="shared" si="719"/>
        <v>380</v>
      </c>
    </row>
    <row r="2248" spans="1:46">
      <c r="A2248" s="37" t="s">
        <v>90</v>
      </c>
      <c r="B2248" s="3" t="s">
        <v>38</v>
      </c>
      <c r="C2248" s="11">
        <v>45606.376388888886</v>
      </c>
      <c r="D2248" s="11">
        <v>45606.458333333336</v>
      </c>
      <c r="E2248" s="11" t="s">
        <v>49</v>
      </c>
      <c r="F2248" s="11" t="s">
        <v>40</v>
      </c>
      <c r="G2248" s="3" t="s">
        <v>2426</v>
      </c>
      <c r="H2248" s="3" t="s">
        <v>46</v>
      </c>
      <c r="I2248" s="11">
        <v>45607.833333333336</v>
      </c>
      <c r="J2248" s="12">
        <v>45608.972222222219</v>
      </c>
      <c r="K2248" s="12">
        <v>45608.916666666664</v>
      </c>
      <c r="L2248" s="12">
        <v>45608.972222222219</v>
      </c>
      <c r="M2248" s="61" t="s">
        <v>12</v>
      </c>
      <c r="N2248" s="3" t="s">
        <v>42</v>
      </c>
      <c r="O2248" s="3">
        <v>0</v>
      </c>
      <c r="P2248" s="1">
        <f t="shared" si="700"/>
        <v>46</v>
      </c>
      <c r="Q2248" s="1">
        <f t="shared" si="701"/>
        <v>11</v>
      </c>
      <c r="R2248" s="72">
        <f t="shared" si="702"/>
        <v>45608.972222222219</v>
      </c>
      <c r="S2248" s="73">
        <f t="shared" si="703"/>
        <v>1.4569444444496185</v>
      </c>
      <c r="T2248" s="74">
        <f>Table2[[#This Row],[ETA A OFRECIMIENTO]]*24</f>
        <v>34.966666666790843</v>
      </c>
      <c r="U2248" s="1" t="str">
        <f t="shared" si="704"/>
        <v>YES</v>
      </c>
      <c r="V2248" s="73">
        <f t="shared" si="705"/>
        <v>1.0833333333284827</v>
      </c>
      <c r="W2248" s="74">
        <f>Table2[[#This Row],[DEL. AVAILABLE A SLOT]]*24</f>
        <v>25.999999999883585</v>
      </c>
      <c r="X2248" s="1" t="str">
        <f t="shared" si="706"/>
        <v>NO</v>
      </c>
      <c r="Y2248" s="73">
        <f t="shared" si="707"/>
        <v>2.5402777777781012</v>
      </c>
      <c r="Z2248" s="74">
        <f>Table2[[#This Row],[ETA A TIMESLOT]]*24</f>
        <v>60.966666666674428</v>
      </c>
      <c r="AA2248" s="73">
        <f t="shared" si="708"/>
        <v>5.5555555554747116E-2</v>
      </c>
      <c r="AB2248" s="73" t="str">
        <f t="shared" si="709"/>
        <v>NO</v>
      </c>
      <c r="AC2248" s="74">
        <f>Table2[[#This Row],[PUNTUALIDAD (H)]]*24</f>
        <v>1.3333333333139308</v>
      </c>
      <c r="AD2248" s="73">
        <f t="shared" si="710"/>
        <v>2.5958333333328483</v>
      </c>
      <c r="AE2248" s="74">
        <f>Table2[[#This Row],[ATA TO UNLOADING]]*24</f>
        <v>62.299999999988358</v>
      </c>
      <c r="AF2248" s="74" t="str">
        <f>IF(Table2[[#This Row],[ATA TO UNLOADING 2]]&lt;=48,"YES","NO")</f>
        <v>NO</v>
      </c>
      <c r="AG2248" s="75">
        <f t="shared" si="711"/>
        <v>0.91666666666424135</v>
      </c>
      <c r="AH2248" s="2" t="s">
        <v>24</v>
      </c>
      <c r="AI2248" s="2" t="str">
        <f t="shared" si="712"/>
        <v>MSKU0238273</v>
      </c>
      <c r="AJ2248" s="76" t="str">
        <f t="shared" si="713"/>
        <v>CTU FLEVOKUST BV</v>
      </c>
      <c r="AK2248" s="77">
        <f>IF($M2248="TRUCK",VLOOKUP($AQ2248,Invoicing!$A$17:$B$49,MATCH($AK$1,Invoicing!$A$17:$B$17,0),FALSE),VLOOKUP($AQ2248,Invoicing!$N$17:$O$21,MATCH($AK$1,Invoicing!$N$17:$O$17,0),FALSE))</f>
        <v>380</v>
      </c>
      <c r="AL2248" s="78" t="e">
        <f>VLOOKUP($E2248,Invoicing!$A$1:$H$8,MATCH(TRACKER!$N2251,Invoicing!$A$1:$H$1,0),FALSE)</f>
        <v>#N/A</v>
      </c>
      <c r="AM2248" s="78">
        <v>35</v>
      </c>
      <c r="AN2248" s="78">
        <f t="shared" si="714"/>
        <v>0</v>
      </c>
      <c r="AO2248" s="2">
        <f t="shared" si="715"/>
        <v>2</v>
      </c>
      <c r="AP2248" s="2" t="str">
        <f t="shared" si="716"/>
        <v>NIGHT</v>
      </c>
      <c r="AQ2248" s="2" t="str">
        <f t="shared" si="717"/>
        <v>CTU FLEVOKUST BVNIGHT</v>
      </c>
      <c r="AR2248" s="71">
        <f t="shared" si="718"/>
        <v>380</v>
      </c>
      <c r="AS2248" s="71">
        <f>VLOOKUP(AJ2248,Invoicing!A:K,10,FALSE)</f>
        <v>0</v>
      </c>
      <c r="AT2248" s="71">
        <f t="shared" si="719"/>
        <v>380</v>
      </c>
    </row>
    <row r="2249" spans="1:46">
      <c r="A2249" s="37" t="s">
        <v>90</v>
      </c>
      <c r="B2249" s="3" t="s">
        <v>38</v>
      </c>
      <c r="C2249" s="11">
        <v>45606.376388888886</v>
      </c>
      <c r="D2249" s="11">
        <v>45606.458333333336</v>
      </c>
      <c r="E2249" s="11" t="s">
        <v>49</v>
      </c>
      <c r="F2249" s="11" t="s">
        <v>40</v>
      </c>
      <c r="G2249" s="3" t="s">
        <v>2427</v>
      </c>
      <c r="H2249" s="3" t="s">
        <v>46</v>
      </c>
      <c r="I2249" s="11">
        <v>45607.833333333336</v>
      </c>
      <c r="J2249" s="12">
        <v>45610.492361111108</v>
      </c>
      <c r="K2249" s="12">
        <v>45610.5</v>
      </c>
      <c r="L2249" s="12">
        <v>45610.513888888891</v>
      </c>
      <c r="M2249" s="61" t="s">
        <v>12</v>
      </c>
      <c r="N2249" s="3" t="s">
        <v>42</v>
      </c>
      <c r="O2249" s="3">
        <v>0</v>
      </c>
      <c r="P2249" s="1">
        <f t="shared" si="700"/>
        <v>46</v>
      </c>
      <c r="Q2249" s="1">
        <f t="shared" si="701"/>
        <v>11</v>
      </c>
      <c r="R2249" s="72">
        <f t="shared" si="702"/>
        <v>45610.492361111108</v>
      </c>
      <c r="S2249" s="73">
        <f t="shared" si="703"/>
        <v>1.4569444444496185</v>
      </c>
      <c r="T2249" s="74">
        <f>Table2[[#This Row],[ETA A OFRECIMIENTO]]*24</f>
        <v>34.966666666790843</v>
      </c>
      <c r="U2249" s="1" t="str">
        <f t="shared" si="704"/>
        <v>YES</v>
      </c>
      <c r="V2249" s="73">
        <f t="shared" si="705"/>
        <v>2.6666666666642413</v>
      </c>
      <c r="W2249" s="74">
        <f>Table2[[#This Row],[DEL. AVAILABLE A SLOT]]*24</f>
        <v>63.999999999941792</v>
      </c>
      <c r="X2249" s="1" t="str">
        <f t="shared" si="706"/>
        <v>NO</v>
      </c>
      <c r="Y2249" s="73">
        <f t="shared" si="707"/>
        <v>4.1236111111138598</v>
      </c>
      <c r="Z2249" s="74">
        <f>Table2[[#This Row],[ETA A TIMESLOT]]*24</f>
        <v>98.966666666732635</v>
      </c>
      <c r="AA2249" s="73">
        <f t="shared" si="708"/>
        <v>0</v>
      </c>
      <c r="AB2249" s="73" t="str">
        <f t="shared" si="709"/>
        <v>SI</v>
      </c>
      <c r="AC2249" s="74">
        <f>Table2[[#This Row],[PUNTUALIDAD (H)]]*24</f>
        <v>0</v>
      </c>
      <c r="AD2249" s="73">
        <f t="shared" si="710"/>
        <v>4.1375000000043656</v>
      </c>
      <c r="AE2249" s="74">
        <f>Table2[[#This Row],[ATA TO UNLOADING]]*24</f>
        <v>99.300000000104774</v>
      </c>
      <c r="AF2249" s="74" t="str">
        <f>IF(Table2[[#This Row],[ATA TO UNLOADING 2]]&lt;=48,"YES","NO")</f>
        <v>NO</v>
      </c>
      <c r="AG2249" s="75">
        <f t="shared" si="711"/>
        <v>0.5</v>
      </c>
      <c r="AH2249" s="2" t="s">
        <v>42</v>
      </c>
      <c r="AI2249" s="2" t="str">
        <f t="shared" si="712"/>
        <v>MSKU0279734</v>
      </c>
      <c r="AJ2249" s="76" t="str">
        <f t="shared" si="713"/>
        <v>CTU FLEVOKUST BV</v>
      </c>
      <c r="AK2249" s="77">
        <f>IF($M2249="TRUCK",VLOOKUP($AQ2249,Invoicing!$A$17:$B$49,MATCH($AK$1,Invoicing!$A$17:$B$17,0),FALSE),VLOOKUP($AQ2249,Invoicing!$N$17:$O$21,MATCH($AK$1,Invoicing!$N$17:$O$17,0),FALSE))</f>
        <v>380</v>
      </c>
      <c r="AL2249" s="78" t="e">
        <f>VLOOKUP($E2249,Invoicing!$A$1:$H$8,MATCH(TRACKER!$N2252,Invoicing!$A$1:$H$1,0),FALSE)</f>
        <v>#N/A</v>
      </c>
      <c r="AM2249" s="78">
        <v>35</v>
      </c>
      <c r="AN2249" s="78">
        <f t="shared" si="714"/>
        <v>0</v>
      </c>
      <c r="AO2249" s="2">
        <f t="shared" si="715"/>
        <v>4</v>
      </c>
      <c r="AP2249" s="2" t="str">
        <f t="shared" si="716"/>
        <v>WEEK</v>
      </c>
      <c r="AQ2249" s="2" t="str">
        <f t="shared" si="717"/>
        <v>CTU FLEVOKUST BVWEEK</v>
      </c>
      <c r="AR2249" s="71">
        <f t="shared" si="718"/>
        <v>380</v>
      </c>
      <c r="AS2249" s="71">
        <f>VLOOKUP(AJ2249,Invoicing!A:K,10,FALSE)</f>
        <v>0</v>
      </c>
      <c r="AT2249" s="71">
        <f t="shared" si="719"/>
        <v>380</v>
      </c>
    </row>
    <row r="2250" spans="1:46">
      <c r="A2250" s="37" t="s">
        <v>90</v>
      </c>
      <c r="B2250" s="3" t="s">
        <v>38</v>
      </c>
      <c r="C2250" s="11">
        <v>45606.376388888886</v>
      </c>
      <c r="D2250" s="11">
        <v>45606.458333333336</v>
      </c>
      <c r="E2250" s="11" t="s">
        <v>45</v>
      </c>
      <c r="F2250" s="11" t="s">
        <v>40</v>
      </c>
      <c r="G2250" s="3" t="s">
        <v>2428</v>
      </c>
      <c r="H2250" s="3" t="s">
        <v>2821</v>
      </c>
      <c r="I2250" s="11">
        <v>45607.833333333336</v>
      </c>
      <c r="J2250" s="12">
        <v>45608.077777777777</v>
      </c>
      <c r="K2250" s="12">
        <v>45608.083333333336</v>
      </c>
      <c r="L2250" s="12">
        <v>45608.17291666667</v>
      </c>
      <c r="M2250" s="61" t="s">
        <v>115</v>
      </c>
      <c r="N2250" s="3" t="s">
        <v>42</v>
      </c>
      <c r="O2250" s="3">
        <v>0</v>
      </c>
      <c r="P2250" s="1">
        <f t="shared" si="700"/>
        <v>46</v>
      </c>
      <c r="Q2250" s="1">
        <f t="shared" si="701"/>
        <v>11</v>
      </c>
      <c r="R2250" s="72">
        <f t="shared" si="702"/>
        <v>45608.077777777777</v>
      </c>
      <c r="S2250" s="73">
        <f t="shared" si="703"/>
        <v>1.4569444444496185</v>
      </c>
      <c r="T2250" s="74">
        <f>Table2[[#This Row],[ETA A OFRECIMIENTO]]*24</f>
        <v>34.966666666790843</v>
      </c>
      <c r="U2250" s="1" t="str">
        <f t="shared" si="704"/>
        <v>YES</v>
      </c>
      <c r="V2250" s="73">
        <f t="shared" si="705"/>
        <v>0.25</v>
      </c>
      <c r="W2250" s="74">
        <f>Table2[[#This Row],[DEL. AVAILABLE A SLOT]]*24</f>
        <v>6</v>
      </c>
      <c r="X2250" s="1" t="str">
        <f t="shared" si="706"/>
        <v>SI</v>
      </c>
      <c r="Y2250" s="73">
        <f t="shared" si="707"/>
        <v>1.7069444444496185</v>
      </c>
      <c r="Z2250" s="74">
        <f>Table2[[#This Row],[ETA A TIMESLOT]]*24</f>
        <v>40.966666666790843</v>
      </c>
      <c r="AA2250" s="73">
        <f t="shared" si="708"/>
        <v>0</v>
      </c>
      <c r="AB2250" s="73" t="str">
        <f t="shared" si="709"/>
        <v>SI</v>
      </c>
      <c r="AC2250" s="74">
        <f>Table2[[#This Row],[PUNTUALIDAD (H)]]*24</f>
        <v>0</v>
      </c>
      <c r="AD2250" s="73">
        <f t="shared" si="710"/>
        <v>1.7965277777839219</v>
      </c>
      <c r="AE2250" s="74">
        <f>Table2[[#This Row],[ATA TO UNLOADING]]*24</f>
        <v>43.116666666814126</v>
      </c>
      <c r="AF2250" s="74" t="str">
        <f>IF(Table2[[#This Row],[ATA TO UNLOADING 2]]&lt;=48,"YES","NO")</f>
        <v>YES</v>
      </c>
      <c r="AG2250" s="75">
        <f t="shared" si="711"/>
        <v>8.3333333335758653E-2</v>
      </c>
      <c r="AH2250" s="2" t="s">
        <v>24</v>
      </c>
      <c r="AI2250" s="2" t="str">
        <f t="shared" si="712"/>
        <v>MSKU4073736</v>
      </c>
      <c r="AJ2250" s="76" t="str">
        <f t="shared" si="713"/>
        <v>OM TRANSPORT</v>
      </c>
      <c r="AK2250" s="77">
        <f>IF($M2250="TRUCK",VLOOKUP($AQ2250,Invoicing!$A$17:$B$49,MATCH($AK$1,Invoicing!$A$17:$B$17,0),FALSE),VLOOKUP($AQ2250,Invoicing!$N$17:$O$21,MATCH($AK$1,Invoicing!$N$17:$O$17,0),FALSE))</f>
        <v>475</v>
      </c>
      <c r="AL2250" s="78">
        <f>VLOOKUP($E2250,Invoicing!$A$1:$H$8,MATCH(TRACKER!$N2253,Invoicing!$A$1:$H$1,0),FALSE)</f>
        <v>110</v>
      </c>
      <c r="AM2250" s="78">
        <f>VLOOKUP($E2250,Invoicing!$A$1:$H$8,MATCH(TRACKER!$O$1,Invoicing!$A$1:$H$1,0),FALSE)</f>
        <v>50</v>
      </c>
      <c r="AN2250" s="78">
        <f t="shared" si="714"/>
        <v>0</v>
      </c>
      <c r="AO2250" s="2">
        <f t="shared" si="715"/>
        <v>2</v>
      </c>
      <c r="AP2250" s="2" t="str">
        <f t="shared" si="716"/>
        <v>NIGHT</v>
      </c>
      <c r="AQ2250" s="2" t="str">
        <f t="shared" si="717"/>
        <v>OM TRANSPORTNIGHT</v>
      </c>
      <c r="AR2250" s="71">
        <f t="shared" si="718"/>
        <v>585</v>
      </c>
      <c r="AS2250" s="71">
        <f>VLOOKUP(AJ2250,Invoicing!A:K,10,FALSE)</f>
        <v>25</v>
      </c>
      <c r="AT2250" s="71">
        <f t="shared" si="719"/>
        <v>610</v>
      </c>
    </row>
    <row r="2251" spans="1:46">
      <c r="A2251" s="37" t="s">
        <v>90</v>
      </c>
      <c r="B2251" s="3" t="s">
        <v>38</v>
      </c>
      <c r="C2251" s="11">
        <v>45606.376388888886</v>
      </c>
      <c r="D2251" s="11">
        <v>45606.458333333336</v>
      </c>
      <c r="E2251" s="11" t="s">
        <v>49</v>
      </c>
      <c r="F2251" s="11" t="s">
        <v>40</v>
      </c>
      <c r="G2251" s="3" t="s">
        <v>2429</v>
      </c>
      <c r="H2251" s="3" t="s">
        <v>46</v>
      </c>
      <c r="I2251" s="11">
        <v>45607.833333333336</v>
      </c>
      <c r="J2251" s="12">
        <v>45609.506944444445</v>
      </c>
      <c r="K2251" s="12">
        <v>45609.5</v>
      </c>
      <c r="L2251" s="12">
        <v>45609.53125</v>
      </c>
      <c r="M2251" s="61" t="s">
        <v>12</v>
      </c>
      <c r="N2251" s="3" t="s">
        <v>42</v>
      </c>
      <c r="O2251" s="3">
        <v>0</v>
      </c>
      <c r="P2251" s="1">
        <f t="shared" si="700"/>
        <v>46</v>
      </c>
      <c r="Q2251" s="1">
        <f t="shared" si="701"/>
        <v>11</v>
      </c>
      <c r="R2251" s="72">
        <f t="shared" si="702"/>
        <v>45609.506944444445</v>
      </c>
      <c r="S2251" s="73">
        <f t="shared" si="703"/>
        <v>1.4569444444496185</v>
      </c>
      <c r="T2251" s="74">
        <f>Table2[[#This Row],[ETA A OFRECIMIENTO]]*24</f>
        <v>34.966666666790843</v>
      </c>
      <c r="U2251" s="1" t="str">
        <f t="shared" si="704"/>
        <v>YES</v>
      </c>
      <c r="V2251" s="73">
        <f t="shared" si="705"/>
        <v>1.6666666666642413</v>
      </c>
      <c r="W2251" s="74">
        <f>Table2[[#This Row],[DEL. AVAILABLE A SLOT]]*24</f>
        <v>39.999999999941792</v>
      </c>
      <c r="X2251" s="1" t="str">
        <f t="shared" si="706"/>
        <v>NO</v>
      </c>
      <c r="Y2251" s="73">
        <f t="shared" si="707"/>
        <v>3.1236111111138598</v>
      </c>
      <c r="Z2251" s="74">
        <f>Table2[[#This Row],[ETA A TIMESLOT]]*24</f>
        <v>74.966666666732635</v>
      </c>
      <c r="AA2251" s="73">
        <f t="shared" si="708"/>
        <v>6.9444444452528842E-3</v>
      </c>
      <c r="AB2251" s="73" t="str">
        <f t="shared" si="709"/>
        <v>SI</v>
      </c>
      <c r="AC2251" s="74">
        <f>Table2[[#This Row],[PUNTUALIDAD (H)]]*24</f>
        <v>0.16666666668606922</v>
      </c>
      <c r="AD2251" s="73">
        <f t="shared" si="710"/>
        <v>3.1548611111138598</v>
      </c>
      <c r="AE2251" s="74">
        <f>Table2[[#This Row],[ATA TO UNLOADING]]*24</f>
        <v>75.716666666732635</v>
      </c>
      <c r="AF2251" s="74" t="str">
        <f>IF(Table2[[#This Row],[ATA TO UNLOADING 2]]&lt;=48,"YES","NO")</f>
        <v>NO</v>
      </c>
      <c r="AG2251" s="75">
        <f t="shared" si="711"/>
        <v>0.5</v>
      </c>
      <c r="AH2251" s="2" t="s">
        <v>42</v>
      </c>
      <c r="AI2251" s="2" t="str">
        <f t="shared" si="712"/>
        <v>MSKU4591118</v>
      </c>
      <c r="AJ2251" s="76" t="str">
        <f t="shared" si="713"/>
        <v>CTU FLEVOKUST BV</v>
      </c>
      <c r="AK2251" s="77">
        <f>IF($M2251="TRUCK",VLOOKUP($AQ2251,Invoicing!$A$17:$B$49,MATCH($AK$1,Invoicing!$A$17:$B$17,0),FALSE),VLOOKUP($AQ2251,Invoicing!$N$17:$O$21,MATCH($AK$1,Invoicing!$N$17:$O$17,0),FALSE))</f>
        <v>380</v>
      </c>
      <c r="AL2251" s="78" t="e">
        <f>VLOOKUP($E2251,Invoicing!$A$1:$H$8,MATCH(TRACKER!$N2254,Invoicing!$A$1:$H$1,0),FALSE)</f>
        <v>#N/A</v>
      </c>
      <c r="AM2251" s="78">
        <v>35</v>
      </c>
      <c r="AN2251" s="78">
        <f t="shared" si="714"/>
        <v>0</v>
      </c>
      <c r="AO2251" s="2">
        <f t="shared" si="715"/>
        <v>3</v>
      </c>
      <c r="AP2251" s="2" t="str">
        <f t="shared" si="716"/>
        <v>WEEK</v>
      </c>
      <c r="AQ2251" s="2" t="str">
        <f t="shared" si="717"/>
        <v>CTU FLEVOKUST BVWEEK</v>
      </c>
      <c r="AR2251" s="71">
        <f t="shared" si="718"/>
        <v>380</v>
      </c>
      <c r="AS2251" s="71">
        <f>VLOOKUP(AJ2251,Invoicing!A:K,10,FALSE)</f>
        <v>0</v>
      </c>
      <c r="AT2251" s="71">
        <f t="shared" si="719"/>
        <v>380</v>
      </c>
    </row>
    <row r="2252" spans="1:46">
      <c r="A2252" s="37" t="s">
        <v>90</v>
      </c>
      <c r="B2252" s="3" t="s">
        <v>38</v>
      </c>
      <c r="C2252" s="11">
        <v>45606.376388888886</v>
      </c>
      <c r="D2252" s="11">
        <v>45606.458333333336</v>
      </c>
      <c r="E2252" s="11" t="s">
        <v>44</v>
      </c>
      <c r="F2252" s="11" t="s">
        <v>40</v>
      </c>
      <c r="G2252" s="3" t="s">
        <v>2430</v>
      </c>
      <c r="H2252" s="3" t="s">
        <v>41</v>
      </c>
      <c r="I2252" s="11">
        <v>45607.833333333336</v>
      </c>
      <c r="J2252" s="12">
        <v>45607.978472222225</v>
      </c>
      <c r="K2252" s="12">
        <v>45608</v>
      </c>
      <c r="L2252" s="12">
        <v>45607.981249999997</v>
      </c>
      <c r="M2252" s="61" t="s">
        <v>115</v>
      </c>
      <c r="N2252" s="3" t="s">
        <v>42</v>
      </c>
      <c r="O2252" s="3">
        <v>0</v>
      </c>
      <c r="P2252" s="1">
        <f t="shared" si="700"/>
        <v>46</v>
      </c>
      <c r="Q2252" s="1">
        <f t="shared" si="701"/>
        <v>11</v>
      </c>
      <c r="R2252" s="72">
        <f t="shared" si="702"/>
        <v>45607.978472222225</v>
      </c>
      <c r="S2252" s="73">
        <f t="shared" si="703"/>
        <v>1.4569444444496185</v>
      </c>
      <c r="T2252" s="74">
        <f>Table2[[#This Row],[ETA A OFRECIMIENTO]]*24</f>
        <v>34.966666666790843</v>
      </c>
      <c r="U2252" s="1" t="str">
        <f t="shared" si="704"/>
        <v>YES</v>
      </c>
      <c r="V2252" s="73">
        <f t="shared" si="705"/>
        <v>0.16666666666424135</v>
      </c>
      <c r="W2252" s="74">
        <f>Table2[[#This Row],[DEL. AVAILABLE A SLOT]]*24</f>
        <v>3.9999999999417923</v>
      </c>
      <c r="X2252" s="1" t="str">
        <f t="shared" si="706"/>
        <v>SI</v>
      </c>
      <c r="Y2252" s="73">
        <f t="shared" si="707"/>
        <v>1.6236111111138598</v>
      </c>
      <c r="Z2252" s="74">
        <f>Table2[[#This Row],[ETA A TIMESLOT]]*24</f>
        <v>38.966666666732635</v>
      </c>
      <c r="AA2252" s="73">
        <f t="shared" si="708"/>
        <v>0</v>
      </c>
      <c r="AB2252" s="73" t="str">
        <f t="shared" si="709"/>
        <v>SI</v>
      </c>
      <c r="AC2252" s="74">
        <f>Table2[[#This Row],[PUNTUALIDAD (H)]]*24</f>
        <v>0</v>
      </c>
      <c r="AD2252" s="73">
        <f t="shared" si="710"/>
        <v>1.6048611111109494</v>
      </c>
      <c r="AE2252" s="74">
        <f>Table2[[#This Row],[ATA TO UNLOADING]]*24</f>
        <v>38.516666666662786</v>
      </c>
      <c r="AF2252" s="74" t="str">
        <f>IF(Table2[[#This Row],[ATA TO UNLOADING 2]]&lt;=48,"YES","NO")</f>
        <v>YES</v>
      </c>
      <c r="AG2252" s="75">
        <f t="shared" si="711"/>
        <v>0</v>
      </c>
      <c r="AH2252" s="2" t="s">
        <v>24</v>
      </c>
      <c r="AI2252" s="2" t="str">
        <f t="shared" si="712"/>
        <v>MSKU4595880</v>
      </c>
      <c r="AJ2252" s="76" t="str">
        <f t="shared" si="713"/>
        <v>MSI</v>
      </c>
      <c r="AK2252" s="77">
        <f>IF($M2252="TRUCK",VLOOKUP($AQ2252,Invoicing!$A$17:$B$49,MATCH($AK$1,Invoicing!$A$17:$B$17,0),FALSE),VLOOKUP($AQ2252,Invoicing!$N$17:$O$21,MATCH($AK$1,Invoicing!$N$17:$O$17,0),FALSE))</f>
        <v>530</v>
      </c>
      <c r="AL2252" s="78" t="e">
        <f>VLOOKUP($E2252,Invoicing!$A$1:$H$8,MATCH(TRACKER!$N2255,Invoicing!$A$1:$H$1,0),FALSE)</f>
        <v>#N/A</v>
      </c>
      <c r="AM2252" s="78">
        <f>VLOOKUP($E2252,Invoicing!$A$1:$H$8,MATCH(TRACKER!$O$1,Invoicing!$A$1:$H$1,0),FALSE)</f>
        <v>50</v>
      </c>
      <c r="AN2252" s="78">
        <f t="shared" si="714"/>
        <v>0</v>
      </c>
      <c r="AO2252" s="2">
        <f t="shared" si="715"/>
        <v>2</v>
      </c>
      <c r="AP2252" s="2" t="str">
        <f t="shared" si="716"/>
        <v>NIGHT</v>
      </c>
      <c r="AQ2252" s="2" t="str">
        <f t="shared" si="717"/>
        <v>MSINIGHT</v>
      </c>
      <c r="AR2252" s="71">
        <f t="shared" si="718"/>
        <v>530</v>
      </c>
      <c r="AS2252" s="71">
        <f>VLOOKUP(AJ2252,Invoicing!A:K,10,FALSE)</f>
        <v>25</v>
      </c>
      <c r="AT2252" s="71">
        <f t="shared" si="719"/>
        <v>555</v>
      </c>
    </row>
    <row r="2253" spans="1:46">
      <c r="A2253" s="37" t="s">
        <v>90</v>
      </c>
      <c r="B2253" s="3" t="s">
        <v>38</v>
      </c>
      <c r="C2253" s="11">
        <v>45606.376388888886</v>
      </c>
      <c r="D2253" s="11">
        <v>45606.458333333336</v>
      </c>
      <c r="E2253" s="11" t="s">
        <v>45</v>
      </c>
      <c r="F2253" s="11" t="s">
        <v>40</v>
      </c>
      <c r="G2253" s="3" t="s">
        <v>2431</v>
      </c>
      <c r="H2253" s="3" t="s">
        <v>46</v>
      </c>
      <c r="I2253" s="11">
        <v>45607.833333333336</v>
      </c>
      <c r="J2253" s="12">
        <v>45608.027777777781</v>
      </c>
      <c r="K2253" s="12">
        <v>45608.145833333336</v>
      </c>
      <c r="L2253" s="12">
        <v>45608.027777777781</v>
      </c>
      <c r="M2253" s="12" t="s">
        <v>115</v>
      </c>
      <c r="N2253" s="3" t="s">
        <v>13</v>
      </c>
      <c r="O2253" s="3">
        <v>0</v>
      </c>
      <c r="P2253" s="1">
        <f t="shared" si="700"/>
        <v>46</v>
      </c>
      <c r="Q2253" s="1">
        <f t="shared" si="701"/>
        <v>11</v>
      </c>
      <c r="R2253" s="72">
        <f t="shared" si="702"/>
        <v>45608.027777777781</v>
      </c>
      <c r="S2253" s="73">
        <f t="shared" si="703"/>
        <v>1.4569444444496185</v>
      </c>
      <c r="T2253" s="74">
        <f>Table2[[#This Row],[ETA A OFRECIMIENTO]]*24</f>
        <v>34.966666666790843</v>
      </c>
      <c r="U2253" s="1" t="str">
        <f t="shared" si="704"/>
        <v>YES</v>
      </c>
      <c r="V2253" s="73">
        <f t="shared" si="705"/>
        <v>0.3125</v>
      </c>
      <c r="W2253" s="74">
        <f>Table2[[#This Row],[DEL. AVAILABLE A SLOT]]*24</f>
        <v>7.5</v>
      </c>
      <c r="X2253" s="1" t="str">
        <f t="shared" si="706"/>
        <v>SI</v>
      </c>
      <c r="Y2253" s="73">
        <f t="shared" si="707"/>
        <v>1.7694444444496185</v>
      </c>
      <c r="Z2253" s="74">
        <f>Table2[[#This Row],[ETA A TIMESLOT]]*24</f>
        <v>42.466666666790843</v>
      </c>
      <c r="AA2253" s="73">
        <f t="shared" si="708"/>
        <v>0</v>
      </c>
      <c r="AB2253" s="73" t="str">
        <f t="shared" si="709"/>
        <v>SI</v>
      </c>
      <c r="AC2253" s="74">
        <f>Table2[[#This Row],[PUNTUALIDAD (H)]]*24</f>
        <v>0</v>
      </c>
      <c r="AD2253" s="73">
        <f t="shared" si="710"/>
        <v>1.6513888888948713</v>
      </c>
      <c r="AE2253" s="74">
        <f>Table2[[#This Row],[ATA TO UNLOADING]]*24</f>
        <v>39.633333333476912</v>
      </c>
      <c r="AF2253" s="74" t="str">
        <f>IF(Table2[[#This Row],[ATA TO UNLOADING 2]]&lt;=48,"YES","NO")</f>
        <v>YES</v>
      </c>
      <c r="AG2253" s="75">
        <f t="shared" si="711"/>
        <v>0.14583333333575865</v>
      </c>
      <c r="AH2253" s="2" t="s">
        <v>24</v>
      </c>
      <c r="AI2253" s="2" t="str">
        <f t="shared" si="712"/>
        <v>MSKU4597040</v>
      </c>
      <c r="AJ2253" s="76" t="str">
        <f t="shared" si="713"/>
        <v>OM TRANSPORT</v>
      </c>
      <c r="AK2253" s="77">
        <f>IF($M2253="TRUCK",VLOOKUP($AQ2253,Invoicing!$A$17:$B$49,MATCH($AK$1,Invoicing!$A$17:$B$17,0),FALSE),VLOOKUP($AQ2253,Invoicing!$N$17:$O$21,MATCH($AK$1,Invoicing!$N$17:$O$17,0),FALSE))</f>
        <v>475</v>
      </c>
      <c r="AL2253" s="78" t="e">
        <f>VLOOKUP($E2253,Invoicing!$A$1:$H$8,MATCH(TRACKER!$N2256,Invoicing!$A$1:$H$1,0),FALSE)</f>
        <v>#N/A</v>
      </c>
      <c r="AM2253" s="78">
        <f>VLOOKUP($E2253,Invoicing!$A$1:$H$8,MATCH(TRACKER!$O$1,Invoicing!$A$1:$H$1,0),FALSE)</f>
        <v>50</v>
      </c>
      <c r="AN2253" s="78">
        <f t="shared" si="714"/>
        <v>0</v>
      </c>
      <c r="AO2253" s="2">
        <f t="shared" si="715"/>
        <v>2</v>
      </c>
      <c r="AP2253" s="2" t="str">
        <f t="shared" si="716"/>
        <v>NIGHT</v>
      </c>
      <c r="AQ2253" s="2" t="str">
        <f t="shared" si="717"/>
        <v>OM TRANSPORTNIGHT</v>
      </c>
      <c r="AR2253" s="71">
        <f t="shared" si="718"/>
        <v>475</v>
      </c>
      <c r="AS2253" s="71">
        <f>VLOOKUP(AJ2253,Invoicing!A:K,10,FALSE)</f>
        <v>25</v>
      </c>
      <c r="AT2253" s="71">
        <f t="shared" si="719"/>
        <v>500</v>
      </c>
    </row>
    <row r="2254" spans="1:46">
      <c r="A2254" s="37" t="s">
        <v>90</v>
      </c>
      <c r="B2254" s="3" t="s">
        <v>38</v>
      </c>
      <c r="C2254" s="11">
        <v>45606.376388888886</v>
      </c>
      <c r="D2254" s="11">
        <v>45606.458333333336</v>
      </c>
      <c r="E2254" s="11" t="s">
        <v>49</v>
      </c>
      <c r="F2254" s="11" t="s">
        <v>40</v>
      </c>
      <c r="G2254" s="3" t="s">
        <v>2432</v>
      </c>
      <c r="H2254" s="3" t="s">
        <v>2821</v>
      </c>
      <c r="I2254" s="11">
        <v>45607.833333333336</v>
      </c>
      <c r="J2254" s="12">
        <v>45609.34097222222</v>
      </c>
      <c r="K2254" s="12">
        <v>45609.333333333336</v>
      </c>
      <c r="L2254" s="12">
        <v>45609.350694444445</v>
      </c>
      <c r="M2254" s="61" t="s">
        <v>12</v>
      </c>
      <c r="N2254" s="3" t="s">
        <v>42</v>
      </c>
      <c r="O2254" s="3">
        <v>0</v>
      </c>
      <c r="P2254" s="1">
        <f t="shared" si="700"/>
        <v>46</v>
      </c>
      <c r="Q2254" s="1">
        <f t="shared" si="701"/>
        <v>11</v>
      </c>
      <c r="R2254" s="72">
        <f t="shared" si="702"/>
        <v>45609.34097222222</v>
      </c>
      <c r="S2254" s="73">
        <f t="shared" si="703"/>
        <v>1.4569444444496185</v>
      </c>
      <c r="T2254" s="74">
        <f>Table2[[#This Row],[ETA A OFRECIMIENTO]]*24</f>
        <v>34.966666666790843</v>
      </c>
      <c r="U2254" s="1" t="str">
        <f t="shared" si="704"/>
        <v>YES</v>
      </c>
      <c r="V2254" s="73">
        <f t="shared" si="705"/>
        <v>1.5</v>
      </c>
      <c r="W2254" s="74">
        <f>Table2[[#This Row],[DEL. AVAILABLE A SLOT]]*24</f>
        <v>36</v>
      </c>
      <c r="X2254" s="1" t="str">
        <f t="shared" si="706"/>
        <v>NO</v>
      </c>
      <c r="Y2254" s="73">
        <f t="shared" si="707"/>
        <v>2.9569444444496185</v>
      </c>
      <c r="Z2254" s="74">
        <f>Table2[[#This Row],[ETA A TIMESLOT]]*24</f>
        <v>70.966666666790843</v>
      </c>
      <c r="AA2254" s="73">
        <f t="shared" si="708"/>
        <v>7.6388888846850023E-3</v>
      </c>
      <c r="AB2254" s="73" t="str">
        <f t="shared" si="709"/>
        <v>SI</v>
      </c>
      <c r="AC2254" s="74">
        <f>Table2[[#This Row],[PUNTUALIDAD (H)]]*24</f>
        <v>0.18333333323244005</v>
      </c>
      <c r="AD2254" s="73">
        <f t="shared" si="710"/>
        <v>2.9743055555591127</v>
      </c>
      <c r="AE2254" s="74">
        <f>Table2[[#This Row],[ATA TO UNLOADING]]*24</f>
        <v>71.383333333418705</v>
      </c>
      <c r="AF2254" s="74" t="str">
        <f>IF(Table2[[#This Row],[ATA TO UNLOADING 2]]&lt;=48,"YES","NO")</f>
        <v>NO</v>
      </c>
      <c r="AG2254" s="75">
        <f t="shared" si="711"/>
        <v>0.33333333333575865</v>
      </c>
      <c r="AH2254" s="2" t="s">
        <v>42</v>
      </c>
      <c r="AI2254" s="2" t="str">
        <f t="shared" si="712"/>
        <v>MSKU4604241</v>
      </c>
      <c r="AJ2254" s="76" t="str">
        <f t="shared" si="713"/>
        <v>CTU FLEVOKUST BV</v>
      </c>
      <c r="AK2254" s="77">
        <f>IF($M2254="TRUCK",VLOOKUP($AQ2254,Invoicing!$A$17:$B$49,MATCH($AK$1,Invoicing!$A$17:$B$17,0),FALSE),VLOOKUP($AQ2254,Invoicing!$N$17:$O$21,MATCH($AK$1,Invoicing!$N$17:$O$17,0),FALSE))</f>
        <v>380</v>
      </c>
      <c r="AL2254" s="78" t="e">
        <f>VLOOKUP($E2254,Invoicing!$A$1:$H$8,MATCH(TRACKER!$N2257,Invoicing!$A$1:$H$1,0),FALSE)</f>
        <v>#N/A</v>
      </c>
      <c r="AM2254" s="78">
        <v>35</v>
      </c>
      <c r="AN2254" s="78">
        <f t="shared" si="714"/>
        <v>0</v>
      </c>
      <c r="AO2254" s="2">
        <f t="shared" si="715"/>
        <v>3</v>
      </c>
      <c r="AP2254" s="2" t="str">
        <f t="shared" si="716"/>
        <v>WEEK</v>
      </c>
      <c r="AQ2254" s="2" t="str">
        <f t="shared" si="717"/>
        <v>CTU FLEVOKUST BVWEEK</v>
      </c>
      <c r="AR2254" s="71">
        <f t="shared" si="718"/>
        <v>380</v>
      </c>
      <c r="AS2254" s="71">
        <f>VLOOKUP(AJ2254,Invoicing!A:K,10,FALSE)</f>
        <v>0</v>
      </c>
      <c r="AT2254" s="71">
        <f t="shared" si="719"/>
        <v>380</v>
      </c>
    </row>
    <row r="2255" spans="1:46">
      <c r="A2255" s="37" t="s">
        <v>90</v>
      </c>
      <c r="B2255" s="3" t="s">
        <v>38</v>
      </c>
      <c r="C2255" s="11">
        <v>45606.376388888886</v>
      </c>
      <c r="D2255" s="11">
        <v>45606.458333333336</v>
      </c>
      <c r="E2255" s="11" t="s">
        <v>49</v>
      </c>
      <c r="F2255" s="11" t="s">
        <v>40</v>
      </c>
      <c r="G2255" s="3" t="s">
        <v>2433</v>
      </c>
      <c r="H2255" s="3" t="s">
        <v>41</v>
      </c>
      <c r="I2255" s="11">
        <v>45607.833333333336</v>
      </c>
      <c r="J2255" s="12">
        <v>45608.665277777778</v>
      </c>
      <c r="K2255" s="12">
        <v>45608.666666666664</v>
      </c>
      <c r="L2255" s="12">
        <v>45608.663194444445</v>
      </c>
      <c r="M2255" s="12" t="s">
        <v>12</v>
      </c>
      <c r="N2255" s="3" t="s">
        <v>42</v>
      </c>
      <c r="O2255" s="3">
        <v>1</v>
      </c>
      <c r="P2255" s="1">
        <f t="shared" si="700"/>
        <v>46</v>
      </c>
      <c r="Q2255" s="1">
        <f t="shared" si="701"/>
        <v>11</v>
      </c>
      <c r="R2255" s="72">
        <f t="shared" si="702"/>
        <v>45608.665277777778</v>
      </c>
      <c r="S2255" s="73">
        <f t="shared" si="703"/>
        <v>1.4569444444496185</v>
      </c>
      <c r="T2255" s="74">
        <f>Table2[[#This Row],[ETA A OFRECIMIENTO]]*24</f>
        <v>34.966666666790843</v>
      </c>
      <c r="U2255" s="1" t="str">
        <f t="shared" si="704"/>
        <v>YES</v>
      </c>
      <c r="V2255" s="73">
        <f t="shared" si="705"/>
        <v>0.83333333332848269</v>
      </c>
      <c r="W2255" s="74">
        <f>Table2[[#This Row],[DEL. AVAILABLE A SLOT]]*24</f>
        <v>19.999999999883585</v>
      </c>
      <c r="X2255" s="1" t="str">
        <f t="shared" si="706"/>
        <v>SI</v>
      </c>
      <c r="Y2255" s="73">
        <f t="shared" si="707"/>
        <v>2.2902777777781012</v>
      </c>
      <c r="Z2255" s="74">
        <f>Table2[[#This Row],[ETA A TIMESLOT]]*24</f>
        <v>54.966666666674428</v>
      </c>
      <c r="AA2255" s="73">
        <f t="shared" si="708"/>
        <v>0</v>
      </c>
      <c r="AB2255" s="73" t="str">
        <f t="shared" si="709"/>
        <v>SI</v>
      </c>
      <c r="AC2255" s="74">
        <f>Table2[[#This Row],[PUNTUALIDAD (H)]]*24</f>
        <v>0</v>
      </c>
      <c r="AD2255" s="73">
        <f t="shared" si="710"/>
        <v>2.2868055555591127</v>
      </c>
      <c r="AE2255" s="74">
        <f>Table2[[#This Row],[ATA TO UNLOADING]]*24</f>
        <v>54.883333333418705</v>
      </c>
      <c r="AF2255" s="74" t="str">
        <f>IF(Table2[[#This Row],[ATA TO UNLOADING 2]]&lt;=48,"YES","NO")</f>
        <v>NO</v>
      </c>
      <c r="AG2255" s="75">
        <f t="shared" si="711"/>
        <v>0.66666666666424135</v>
      </c>
      <c r="AH2255" s="2" t="s">
        <v>42</v>
      </c>
      <c r="AI2255" s="2" t="str">
        <f t="shared" si="712"/>
        <v>MSKU4609860</v>
      </c>
      <c r="AJ2255" s="76" t="str">
        <f t="shared" si="713"/>
        <v>CTU FLEVOKUST BV</v>
      </c>
      <c r="AK2255" s="77">
        <f>IF($M2255="TRUCK",VLOOKUP($AQ2255,Invoicing!$A$17:$B$49,MATCH($AK$1,Invoicing!$A$17:$B$17,0),FALSE),VLOOKUP($AQ2255,Invoicing!$N$17:$O$21,MATCH($AK$1,Invoicing!$N$17:$O$17,0),FALSE))</f>
        <v>380</v>
      </c>
      <c r="AL2255" s="78" t="e">
        <f>VLOOKUP($E2255,Invoicing!$A$1:$H$8,MATCH(TRACKER!$N2258,Invoicing!$A$1:$H$1,0),FALSE)</f>
        <v>#N/A</v>
      </c>
      <c r="AM2255" s="78">
        <v>35</v>
      </c>
      <c r="AN2255" s="78">
        <f t="shared" si="714"/>
        <v>35</v>
      </c>
      <c r="AO2255" s="2">
        <f t="shared" si="715"/>
        <v>2</v>
      </c>
      <c r="AP2255" s="2" t="str">
        <f t="shared" si="716"/>
        <v>WEEK</v>
      </c>
      <c r="AQ2255" s="2" t="str">
        <f t="shared" si="717"/>
        <v>CTU FLEVOKUST BVWEEK</v>
      </c>
      <c r="AR2255" s="71">
        <f t="shared" si="718"/>
        <v>415</v>
      </c>
      <c r="AS2255" s="71">
        <f>VLOOKUP(AJ2255,Invoicing!A:K,10,FALSE)</f>
        <v>0</v>
      </c>
      <c r="AT2255" s="71">
        <f t="shared" si="719"/>
        <v>415</v>
      </c>
    </row>
    <row r="2256" spans="1:46">
      <c r="A2256" s="37" t="s">
        <v>90</v>
      </c>
      <c r="B2256" s="3" t="s">
        <v>38</v>
      </c>
      <c r="C2256" s="11">
        <v>45606.376388888886</v>
      </c>
      <c r="D2256" s="11">
        <v>45606.458333333336</v>
      </c>
      <c r="E2256" s="11" t="s">
        <v>49</v>
      </c>
      <c r="F2256" s="11" t="s">
        <v>40</v>
      </c>
      <c r="G2256" s="3" t="s">
        <v>2434</v>
      </c>
      <c r="H2256" s="3" t="s">
        <v>41</v>
      </c>
      <c r="I2256" s="11">
        <v>45607.833333333336</v>
      </c>
      <c r="J2256" s="12">
        <v>45610.413194444445</v>
      </c>
      <c r="K2256" s="12">
        <v>45610.416666666664</v>
      </c>
      <c r="L2256" s="12">
        <v>45610.420138888891</v>
      </c>
      <c r="M2256" s="12" t="s">
        <v>12</v>
      </c>
      <c r="N2256" s="3" t="s">
        <v>42</v>
      </c>
      <c r="O2256" s="3">
        <v>0</v>
      </c>
      <c r="P2256" s="1">
        <f t="shared" si="700"/>
        <v>46</v>
      </c>
      <c r="Q2256" s="1">
        <f t="shared" si="701"/>
        <v>11</v>
      </c>
      <c r="R2256" s="72">
        <f t="shared" si="702"/>
        <v>45610.413194444445</v>
      </c>
      <c r="S2256" s="73">
        <f t="shared" si="703"/>
        <v>1.4569444444496185</v>
      </c>
      <c r="T2256" s="74">
        <f>Table2[[#This Row],[ETA A OFRECIMIENTO]]*24</f>
        <v>34.966666666790843</v>
      </c>
      <c r="U2256" s="1" t="str">
        <f t="shared" si="704"/>
        <v>YES</v>
      </c>
      <c r="V2256" s="73">
        <f t="shared" si="705"/>
        <v>2.5833333333284827</v>
      </c>
      <c r="W2256" s="74">
        <f>Table2[[#This Row],[DEL. AVAILABLE A SLOT]]*24</f>
        <v>61.999999999883585</v>
      </c>
      <c r="X2256" s="1" t="str">
        <f t="shared" si="706"/>
        <v>NO</v>
      </c>
      <c r="Y2256" s="73">
        <f t="shared" si="707"/>
        <v>4.0402777777781012</v>
      </c>
      <c r="Z2256" s="74">
        <f>Table2[[#This Row],[ETA A TIMESLOT]]*24</f>
        <v>96.966666666674428</v>
      </c>
      <c r="AA2256" s="73">
        <f t="shared" si="708"/>
        <v>0</v>
      </c>
      <c r="AB2256" s="73" t="str">
        <f t="shared" si="709"/>
        <v>SI</v>
      </c>
      <c r="AC2256" s="74">
        <f>Table2[[#This Row],[PUNTUALIDAD (H)]]*24</f>
        <v>0</v>
      </c>
      <c r="AD2256" s="73">
        <f t="shared" si="710"/>
        <v>4.0437500000043656</v>
      </c>
      <c r="AE2256" s="74">
        <f>Table2[[#This Row],[ATA TO UNLOADING]]*24</f>
        <v>97.050000000104774</v>
      </c>
      <c r="AF2256" s="74" t="str">
        <f>IF(Table2[[#This Row],[ATA TO UNLOADING 2]]&lt;=48,"YES","NO")</f>
        <v>NO</v>
      </c>
      <c r="AG2256" s="75">
        <f t="shared" si="711"/>
        <v>0.41666666666424135</v>
      </c>
      <c r="AH2256" s="2" t="s">
        <v>42</v>
      </c>
      <c r="AI2256" s="2" t="str">
        <f t="shared" si="712"/>
        <v>MSKU4622651</v>
      </c>
      <c r="AJ2256" s="76" t="str">
        <f t="shared" si="713"/>
        <v>CTU FLEVOKUST BV</v>
      </c>
      <c r="AK2256" s="77">
        <f>IF($M2256="TRUCK",VLOOKUP($AQ2256,Invoicing!$A$17:$B$49,MATCH($AK$1,Invoicing!$A$17:$B$17,0),FALSE),VLOOKUP($AQ2256,Invoicing!$N$17:$O$21,MATCH($AK$1,Invoicing!$N$17:$O$17,0),FALSE))</f>
        <v>380</v>
      </c>
      <c r="AL2256" s="78" t="e">
        <f>VLOOKUP($E2256,Invoicing!$A$1:$H$8,MATCH(TRACKER!$N2259,Invoicing!$A$1:$H$1,0),FALSE)</f>
        <v>#N/A</v>
      </c>
      <c r="AM2256" s="78">
        <v>35</v>
      </c>
      <c r="AN2256" s="78">
        <f t="shared" si="714"/>
        <v>0</v>
      </c>
      <c r="AO2256" s="2">
        <f t="shared" si="715"/>
        <v>4</v>
      </c>
      <c r="AP2256" s="2" t="str">
        <f t="shared" si="716"/>
        <v>WEEK</v>
      </c>
      <c r="AQ2256" s="2" t="str">
        <f t="shared" si="717"/>
        <v>CTU FLEVOKUST BVWEEK</v>
      </c>
      <c r="AR2256" s="71">
        <f t="shared" si="718"/>
        <v>380</v>
      </c>
      <c r="AS2256" s="71">
        <f>VLOOKUP(AJ2256,Invoicing!A:K,10,FALSE)</f>
        <v>0</v>
      </c>
      <c r="AT2256" s="71">
        <f t="shared" si="719"/>
        <v>380</v>
      </c>
    </row>
    <row r="2257" spans="1:46">
      <c r="A2257" s="37" t="s">
        <v>90</v>
      </c>
      <c r="B2257" s="3" t="s">
        <v>38</v>
      </c>
      <c r="C2257" s="11">
        <v>45606.376388888886</v>
      </c>
      <c r="D2257" s="11">
        <v>45606.458333333336</v>
      </c>
      <c r="E2257" s="11" t="s">
        <v>49</v>
      </c>
      <c r="F2257" s="11" t="s">
        <v>40</v>
      </c>
      <c r="G2257" s="3" t="s">
        <v>2435</v>
      </c>
      <c r="H2257" s="3" t="s">
        <v>41</v>
      </c>
      <c r="I2257" s="11">
        <v>45607.833333333336</v>
      </c>
      <c r="J2257" s="12">
        <v>45609.260416666664</v>
      </c>
      <c r="K2257" s="12">
        <v>45609.25</v>
      </c>
      <c r="L2257" s="12">
        <v>45609.267361111109</v>
      </c>
      <c r="M2257" s="61" t="s">
        <v>12</v>
      </c>
      <c r="N2257" s="3" t="s">
        <v>42</v>
      </c>
      <c r="O2257" s="3">
        <v>0</v>
      </c>
      <c r="P2257" s="1">
        <f t="shared" si="700"/>
        <v>46</v>
      </c>
      <c r="Q2257" s="1">
        <f t="shared" si="701"/>
        <v>11</v>
      </c>
      <c r="R2257" s="72">
        <f t="shared" si="702"/>
        <v>45609.260416666664</v>
      </c>
      <c r="S2257" s="73">
        <f t="shared" si="703"/>
        <v>1.4569444444496185</v>
      </c>
      <c r="T2257" s="74">
        <f>Table2[[#This Row],[ETA A OFRECIMIENTO]]*24</f>
        <v>34.966666666790843</v>
      </c>
      <c r="U2257" s="1" t="str">
        <f t="shared" si="704"/>
        <v>YES</v>
      </c>
      <c r="V2257" s="73">
        <f t="shared" si="705"/>
        <v>1.4166666666642413</v>
      </c>
      <c r="W2257" s="74">
        <f>Table2[[#This Row],[DEL. AVAILABLE A SLOT]]*24</f>
        <v>33.999999999941792</v>
      </c>
      <c r="X2257" s="1" t="str">
        <f t="shared" si="706"/>
        <v>NO</v>
      </c>
      <c r="Y2257" s="73">
        <f t="shared" si="707"/>
        <v>2.8736111111138598</v>
      </c>
      <c r="Z2257" s="74">
        <f>Table2[[#This Row],[ETA A TIMESLOT]]*24</f>
        <v>68.966666666732635</v>
      </c>
      <c r="AA2257" s="73">
        <f t="shared" si="708"/>
        <v>1.0416666664241347E-2</v>
      </c>
      <c r="AB2257" s="73" t="str">
        <f t="shared" si="709"/>
        <v>SI</v>
      </c>
      <c r="AC2257" s="74">
        <f>Table2[[#This Row],[PUNTUALIDAD (H)]]*24</f>
        <v>0.24999999994179234</v>
      </c>
      <c r="AD2257" s="73">
        <f t="shared" si="710"/>
        <v>2.890972222223354</v>
      </c>
      <c r="AE2257" s="74">
        <f>Table2[[#This Row],[ATA TO UNLOADING]]*24</f>
        <v>69.383333333360497</v>
      </c>
      <c r="AF2257" s="74" t="str">
        <f>IF(Table2[[#This Row],[ATA TO UNLOADING 2]]&lt;=48,"YES","NO")</f>
        <v>NO</v>
      </c>
      <c r="AG2257" s="75">
        <f t="shared" si="711"/>
        <v>0.25</v>
      </c>
      <c r="AH2257" s="2" t="s">
        <v>42</v>
      </c>
      <c r="AI2257" s="2" t="str">
        <f t="shared" si="712"/>
        <v>MSKU4630364</v>
      </c>
      <c r="AJ2257" s="76" t="str">
        <f t="shared" si="713"/>
        <v>CTU FLEVOKUST BV</v>
      </c>
      <c r="AK2257" s="77">
        <f>IF($M2257="TRUCK",VLOOKUP($AQ2257,Invoicing!$A$17:$B$49,MATCH($AK$1,Invoicing!$A$17:$B$17,0),FALSE),VLOOKUP($AQ2257,Invoicing!$N$17:$O$21,MATCH($AK$1,Invoicing!$N$17:$O$17,0),FALSE))</f>
        <v>380</v>
      </c>
      <c r="AL2257" s="78" t="e">
        <f>VLOOKUP($E2257,Invoicing!$A$1:$H$8,MATCH(TRACKER!$N2260,Invoicing!$A$1:$H$1,0),FALSE)</f>
        <v>#N/A</v>
      </c>
      <c r="AM2257" s="78">
        <v>35</v>
      </c>
      <c r="AN2257" s="78">
        <f t="shared" si="714"/>
        <v>0</v>
      </c>
      <c r="AO2257" s="2">
        <f t="shared" si="715"/>
        <v>3</v>
      </c>
      <c r="AP2257" s="2" t="str">
        <f t="shared" si="716"/>
        <v>WEEK</v>
      </c>
      <c r="AQ2257" s="2" t="str">
        <f t="shared" si="717"/>
        <v>CTU FLEVOKUST BVWEEK</v>
      </c>
      <c r="AR2257" s="71">
        <f t="shared" si="718"/>
        <v>380</v>
      </c>
      <c r="AS2257" s="71">
        <f>VLOOKUP(AJ2257,Invoicing!A:K,10,FALSE)</f>
        <v>0</v>
      </c>
      <c r="AT2257" s="71">
        <f t="shared" si="719"/>
        <v>380</v>
      </c>
    </row>
    <row r="2258" spans="1:46">
      <c r="A2258" s="37" t="s">
        <v>90</v>
      </c>
      <c r="B2258" s="3" t="s">
        <v>38</v>
      </c>
      <c r="C2258" s="11">
        <v>45606.376388888886</v>
      </c>
      <c r="D2258" s="11">
        <v>45606.458333333336</v>
      </c>
      <c r="E2258" s="11" t="s">
        <v>49</v>
      </c>
      <c r="F2258" s="11" t="s">
        <v>40</v>
      </c>
      <c r="G2258" s="3" t="s">
        <v>2436</v>
      </c>
      <c r="H2258" s="3" t="s">
        <v>41</v>
      </c>
      <c r="I2258" s="11">
        <v>45607.833333333336</v>
      </c>
      <c r="J2258" s="12">
        <v>45609.260416666664</v>
      </c>
      <c r="K2258" s="12">
        <v>45609.25</v>
      </c>
      <c r="L2258" s="12">
        <v>45609.267361111109</v>
      </c>
      <c r="M2258" s="61" t="s">
        <v>12</v>
      </c>
      <c r="N2258" s="3" t="s">
        <v>42</v>
      </c>
      <c r="O2258" s="3">
        <v>1</v>
      </c>
      <c r="P2258" s="1">
        <f t="shared" si="700"/>
        <v>46</v>
      </c>
      <c r="Q2258" s="1">
        <f t="shared" si="701"/>
        <v>11</v>
      </c>
      <c r="R2258" s="72">
        <f t="shared" si="702"/>
        <v>45609.260416666664</v>
      </c>
      <c r="S2258" s="73">
        <f t="shared" si="703"/>
        <v>1.4569444444496185</v>
      </c>
      <c r="T2258" s="74">
        <f>Table2[[#This Row],[ETA A OFRECIMIENTO]]*24</f>
        <v>34.966666666790843</v>
      </c>
      <c r="U2258" s="1" t="str">
        <f t="shared" si="704"/>
        <v>YES</v>
      </c>
      <c r="V2258" s="73">
        <f t="shared" si="705"/>
        <v>1.4166666666642413</v>
      </c>
      <c r="W2258" s="74">
        <f>Table2[[#This Row],[DEL. AVAILABLE A SLOT]]*24</f>
        <v>33.999999999941792</v>
      </c>
      <c r="X2258" s="1" t="str">
        <f t="shared" si="706"/>
        <v>NO</v>
      </c>
      <c r="Y2258" s="73">
        <f t="shared" si="707"/>
        <v>2.8736111111138598</v>
      </c>
      <c r="Z2258" s="74">
        <f>Table2[[#This Row],[ETA A TIMESLOT]]*24</f>
        <v>68.966666666732635</v>
      </c>
      <c r="AA2258" s="73">
        <f t="shared" si="708"/>
        <v>1.0416666664241347E-2</v>
      </c>
      <c r="AB2258" s="73" t="str">
        <f t="shared" si="709"/>
        <v>SI</v>
      </c>
      <c r="AC2258" s="74">
        <f>Table2[[#This Row],[PUNTUALIDAD (H)]]*24</f>
        <v>0.24999999994179234</v>
      </c>
      <c r="AD2258" s="73">
        <f t="shared" si="710"/>
        <v>2.890972222223354</v>
      </c>
      <c r="AE2258" s="74">
        <f>Table2[[#This Row],[ATA TO UNLOADING]]*24</f>
        <v>69.383333333360497</v>
      </c>
      <c r="AF2258" s="74" t="str">
        <f>IF(Table2[[#This Row],[ATA TO UNLOADING 2]]&lt;=48,"YES","NO")</f>
        <v>NO</v>
      </c>
      <c r="AG2258" s="75">
        <f t="shared" si="711"/>
        <v>0.25</v>
      </c>
      <c r="AH2258" s="2" t="s">
        <v>42</v>
      </c>
      <c r="AI2258" s="2" t="str">
        <f t="shared" si="712"/>
        <v>MSKU4646972</v>
      </c>
      <c r="AJ2258" s="76" t="str">
        <f t="shared" si="713"/>
        <v>CTU FLEVOKUST BV</v>
      </c>
      <c r="AK2258" s="77">
        <f>IF($M2258="TRUCK",VLOOKUP($AQ2258,Invoicing!$A$17:$B$49,MATCH($AK$1,Invoicing!$A$17:$B$17,0),FALSE),VLOOKUP($AQ2258,Invoicing!$N$17:$O$21,MATCH($AK$1,Invoicing!$N$17:$O$17,0),FALSE))</f>
        <v>380</v>
      </c>
      <c r="AL2258" s="78" t="e">
        <f>VLOOKUP($E2258,Invoicing!$A$1:$H$8,MATCH(TRACKER!$N2261,Invoicing!$A$1:$H$1,0),FALSE)</f>
        <v>#N/A</v>
      </c>
      <c r="AM2258" s="78">
        <v>35</v>
      </c>
      <c r="AN2258" s="78">
        <f t="shared" si="714"/>
        <v>35</v>
      </c>
      <c r="AO2258" s="2">
        <f t="shared" si="715"/>
        <v>3</v>
      </c>
      <c r="AP2258" s="2" t="str">
        <f t="shared" si="716"/>
        <v>WEEK</v>
      </c>
      <c r="AQ2258" s="2" t="str">
        <f t="shared" si="717"/>
        <v>CTU FLEVOKUST BVWEEK</v>
      </c>
      <c r="AR2258" s="71">
        <f t="shared" si="718"/>
        <v>415</v>
      </c>
      <c r="AS2258" s="71">
        <f>VLOOKUP(AJ2258,Invoicing!A:K,10,FALSE)</f>
        <v>0</v>
      </c>
      <c r="AT2258" s="71">
        <f t="shared" si="719"/>
        <v>415</v>
      </c>
    </row>
    <row r="2259" spans="1:46">
      <c r="A2259" s="37" t="s">
        <v>90</v>
      </c>
      <c r="B2259" s="3" t="s">
        <v>38</v>
      </c>
      <c r="C2259" s="11">
        <v>45606.376388888886</v>
      </c>
      <c r="D2259" s="11">
        <v>45606.458333333336</v>
      </c>
      <c r="E2259" s="11" t="s">
        <v>45</v>
      </c>
      <c r="F2259" s="11" t="s">
        <v>40</v>
      </c>
      <c r="G2259" s="3" t="s">
        <v>2437</v>
      </c>
      <c r="H2259" s="3" t="s">
        <v>2821</v>
      </c>
      <c r="I2259" s="11">
        <v>45607.833333333336</v>
      </c>
      <c r="J2259" s="12">
        <v>45608.034722222219</v>
      </c>
      <c r="K2259" s="12">
        <v>45608.041666666664</v>
      </c>
      <c r="L2259" s="12">
        <v>45608.0625</v>
      </c>
      <c r="M2259" s="61" t="s">
        <v>115</v>
      </c>
      <c r="N2259" s="3" t="s">
        <v>42</v>
      </c>
      <c r="O2259" s="3">
        <v>0</v>
      </c>
      <c r="P2259" s="1">
        <f t="shared" si="700"/>
        <v>46</v>
      </c>
      <c r="Q2259" s="1">
        <f t="shared" si="701"/>
        <v>11</v>
      </c>
      <c r="R2259" s="72">
        <f t="shared" si="702"/>
        <v>45608.034722222219</v>
      </c>
      <c r="S2259" s="73">
        <f t="shared" si="703"/>
        <v>1.4569444444496185</v>
      </c>
      <c r="T2259" s="74">
        <f>Table2[[#This Row],[ETA A OFRECIMIENTO]]*24</f>
        <v>34.966666666790843</v>
      </c>
      <c r="U2259" s="1" t="str">
        <f t="shared" si="704"/>
        <v>YES</v>
      </c>
      <c r="V2259" s="73">
        <f t="shared" si="705"/>
        <v>0.20833333332848269</v>
      </c>
      <c r="W2259" s="74">
        <f>Table2[[#This Row],[DEL. AVAILABLE A SLOT]]*24</f>
        <v>4.9999999998835847</v>
      </c>
      <c r="X2259" s="1" t="str">
        <f t="shared" si="706"/>
        <v>SI</v>
      </c>
      <c r="Y2259" s="73">
        <f t="shared" si="707"/>
        <v>1.6652777777781012</v>
      </c>
      <c r="Z2259" s="74">
        <f>Table2[[#This Row],[ETA A TIMESLOT]]*24</f>
        <v>39.966666666674428</v>
      </c>
      <c r="AA2259" s="73">
        <f t="shared" si="708"/>
        <v>0</v>
      </c>
      <c r="AB2259" s="73" t="str">
        <f t="shared" si="709"/>
        <v>SI</v>
      </c>
      <c r="AC2259" s="74">
        <f>Table2[[#This Row],[PUNTUALIDAD (H)]]*24</f>
        <v>0</v>
      </c>
      <c r="AD2259" s="73">
        <f t="shared" si="710"/>
        <v>1.6861111111138598</v>
      </c>
      <c r="AE2259" s="74">
        <f>Table2[[#This Row],[ATA TO UNLOADING]]*24</f>
        <v>40.466666666732635</v>
      </c>
      <c r="AF2259" s="74" t="str">
        <f>IF(Table2[[#This Row],[ATA TO UNLOADING 2]]&lt;=48,"YES","NO")</f>
        <v>YES</v>
      </c>
      <c r="AG2259" s="75">
        <f t="shared" si="711"/>
        <v>4.1666666664241347E-2</v>
      </c>
      <c r="AH2259" s="2" t="s">
        <v>24</v>
      </c>
      <c r="AI2259" s="2" t="str">
        <f t="shared" si="712"/>
        <v>MSKU4649380</v>
      </c>
      <c r="AJ2259" s="76" t="str">
        <f t="shared" si="713"/>
        <v>OM TRANSPORT</v>
      </c>
      <c r="AK2259" s="77">
        <f>IF($M2259="TRUCK",VLOOKUP($AQ2259,Invoicing!$A$17:$B$49,MATCH($AK$1,Invoicing!$A$17:$B$17,0),FALSE),VLOOKUP($AQ2259,Invoicing!$N$17:$O$21,MATCH($AK$1,Invoicing!$N$17:$O$17,0),FALSE))</f>
        <v>475</v>
      </c>
      <c r="AL2259" s="78" t="e">
        <f>VLOOKUP($E2259,Invoicing!$A$1:$H$8,MATCH(TRACKER!$N2262,Invoicing!$A$1:$H$1,0),FALSE)</f>
        <v>#N/A</v>
      </c>
      <c r="AM2259" s="78">
        <f>VLOOKUP($E2259,Invoicing!$A$1:$H$8,MATCH(TRACKER!$O$1,Invoicing!$A$1:$H$1,0),FALSE)</f>
        <v>50</v>
      </c>
      <c r="AN2259" s="78">
        <f t="shared" si="714"/>
        <v>0</v>
      </c>
      <c r="AO2259" s="2">
        <f t="shared" si="715"/>
        <v>2</v>
      </c>
      <c r="AP2259" s="2" t="str">
        <f t="shared" si="716"/>
        <v>NIGHT</v>
      </c>
      <c r="AQ2259" s="2" t="str">
        <f t="shared" si="717"/>
        <v>OM TRANSPORTNIGHT</v>
      </c>
      <c r="AR2259" s="71">
        <f t="shared" si="718"/>
        <v>475</v>
      </c>
      <c r="AS2259" s="71">
        <f>VLOOKUP(AJ2259,Invoicing!A:K,10,FALSE)</f>
        <v>25</v>
      </c>
      <c r="AT2259" s="71">
        <f t="shared" si="719"/>
        <v>500</v>
      </c>
    </row>
    <row r="2260" spans="1:46">
      <c r="A2260" s="37" t="s">
        <v>90</v>
      </c>
      <c r="B2260" s="3" t="s">
        <v>38</v>
      </c>
      <c r="C2260" s="11">
        <v>45606.376388888886</v>
      </c>
      <c r="D2260" s="11">
        <v>45606.458333333336</v>
      </c>
      <c r="E2260" s="11" t="s">
        <v>45</v>
      </c>
      <c r="F2260" s="11" t="s">
        <v>40</v>
      </c>
      <c r="G2260" s="3" t="s">
        <v>2438</v>
      </c>
      <c r="H2260" s="3" t="s">
        <v>41</v>
      </c>
      <c r="I2260" s="11">
        <v>45607.833333333336</v>
      </c>
      <c r="J2260" s="12">
        <v>45607.927083333336</v>
      </c>
      <c r="K2260" s="12">
        <v>45607.916666666664</v>
      </c>
      <c r="L2260" s="12">
        <v>45607.940972222219</v>
      </c>
      <c r="M2260" s="61" t="s">
        <v>115</v>
      </c>
      <c r="N2260" s="3" t="s">
        <v>42</v>
      </c>
      <c r="O2260" s="3">
        <v>0</v>
      </c>
      <c r="P2260" s="1">
        <f t="shared" si="700"/>
        <v>46</v>
      </c>
      <c r="Q2260" s="1">
        <f t="shared" si="701"/>
        <v>11</v>
      </c>
      <c r="R2260" s="72">
        <f t="shared" si="702"/>
        <v>45607.927083333336</v>
      </c>
      <c r="S2260" s="73">
        <f t="shared" si="703"/>
        <v>1.4569444444496185</v>
      </c>
      <c r="T2260" s="74">
        <f>Table2[[#This Row],[ETA A OFRECIMIENTO]]*24</f>
        <v>34.966666666790843</v>
      </c>
      <c r="U2260" s="1" t="str">
        <f t="shared" si="704"/>
        <v>YES</v>
      </c>
      <c r="V2260" s="73">
        <f t="shared" si="705"/>
        <v>8.3333333328482695E-2</v>
      </c>
      <c r="W2260" s="74">
        <f>Table2[[#This Row],[DEL. AVAILABLE A SLOT]]*24</f>
        <v>1.9999999998835847</v>
      </c>
      <c r="X2260" s="1" t="str">
        <f t="shared" si="706"/>
        <v>SI</v>
      </c>
      <c r="Y2260" s="73">
        <f t="shared" si="707"/>
        <v>1.5402777777781012</v>
      </c>
      <c r="Z2260" s="74">
        <f>Table2[[#This Row],[ETA A TIMESLOT]]*24</f>
        <v>36.966666666674428</v>
      </c>
      <c r="AA2260" s="73">
        <f t="shared" si="708"/>
        <v>1.0416666671517305E-2</v>
      </c>
      <c r="AB2260" s="73" t="str">
        <f t="shared" si="709"/>
        <v>SI</v>
      </c>
      <c r="AC2260" s="74">
        <f>Table2[[#This Row],[PUNTUALIDAD (H)]]*24</f>
        <v>0.25000000011641532</v>
      </c>
      <c r="AD2260" s="73">
        <f t="shared" si="710"/>
        <v>1.5645833333328483</v>
      </c>
      <c r="AE2260" s="74">
        <f>Table2[[#This Row],[ATA TO UNLOADING]]*24</f>
        <v>37.549999999988358</v>
      </c>
      <c r="AF2260" s="74" t="str">
        <f>IF(Table2[[#This Row],[ATA TO UNLOADING 2]]&lt;=48,"YES","NO")</f>
        <v>YES</v>
      </c>
      <c r="AG2260" s="75">
        <f t="shared" si="711"/>
        <v>0.91666666666424135</v>
      </c>
      <c r="AH2260" s="2" t="s">
        <v>24</v>
      </c>
      <c r="AI2260" s="2" t="str">
        <f t="shared" si="712"/>
        <v>MSKU4660646</v>
      </c>
      <c r="AJ2260" s="76" t="str">
        <f t="shared" si="713"/>
        <v>OM TRANSPORT</v>
      </c>
      <c r="AK2260" s="77">
        <f>IF($M2260="TRUCK",VLOOKUP($AQ2260,Invoicing!$A$17:$B$49,MATCH($AK$1,Invoicing!$A$17:$B$17,0),FALSE),VLOOKUP($AQ2260,Invoicing!$N$17:$O$21,MATCH($AK$1,Invoicing!$N$17:$O$17,0),FALSE))</f>
        <v>475</v>
      </c>
      <c r="AL2260" s="78" t="e">
        <f>VLOOKUP($E2260,Invoicing!$A$1:$H$8,MATCH(TRACKER!$N2263,Invoicing!$A$1:$H$1,0),FALSE)</f>
        <v>#N/A</v>
      </c>
      <c r="AM2260" s="78">
        <f>VLOOKUP($E2260,Invoicing!$A$1:$H$8,MATCH(TRACKER!$O$1,Invoicing!$A$1:$H$1,0),FALSE)</f>
        <v>50</v>
      </c>
      <c r="AN2260" s="78">
        <f t="shared" si="714"/>
        <v>0</v>
      </c>
      <c r="AO2260" s="2">
        <f t="shared" si="715"/>
        <v>1</v>
      </c>
      <c r="AP2260" s="2" t="str">
        <f t="shared" si="716"/>
        <v>NIGHT</v>
      </c>
      <c r="AQ2260" s="2" t="str">
        <f t="shared" si="717"/>
        <v>OM TRANSPORTNIGHT</v>
      </c>
      <c r="AR2260" s="71">
        <f t="shared" si="718"/>
        <v>475</v>
      </c>
      <c r="AS2260" s="71">
        <f>VLOOKUP(AJ2260,Invoicing!A:K,10,FALSE)</f>
        <v>25</v>
      </c>
      <c r="AT2260" s="71">
        <f t="shared" si="719"/>
        <v>500</v>
      </c>
    </row>
    <row r="2261" spans="1:46">
      <c r="A2261" s="37" t="s">
        <v>90</v>
      </c>
      <c r="B2261" s="3" t="s">
        <v>38</v>
      </c>
      <c r="C2261" s="11">
        <v>45606.376388888886</v>
      </c>
      <c r="D2261" s="11">
        <v>45606.458333333336</v>
      </c>
      <c r="E2261" s="11" t="s">
        <v>49</v>
      </c>
      <c r="F2261" s="11" t="s">
        <v>40</v>
      </c>
      <c r="G2261" s="3" t="s">
        <v>2439</v>
      </c>
      <c r="H2261" s="3" t="s">
        <v>41</v>
      </c>
      <c r="I2261" s="11">
        <v>45607.833333333336</v>
      </c>
      <c r="J2261" s="12">
        <v>45609.611111111109</v>
      </c>
      <c r="K2261" s="12">
        <v>45609.625</v>
      </c>
      <c r="L2261" s="12">
        <v>45609.611111111109</v>
      </c>
      <c r="M2261" s="61" t="s">
        <v>12</v>
      </c>
      <c r="N2261" s="3" t="s">
        <v>42</v>
      </c>
      <c r="O2261" s="3">
        <v>0</v>
      </c>
      <c r="P2261" s="1">
        <f t="shared" si="700"/>
        <v>46</v>
      </c>
      <c r="Q2261" s="1">
        <f t="shared" si="701"/>
        <v>11</v>
      </c>
      <c r="R2261" s="72">
        <f t="shared" si="702"/>
        <v>45609.611111111109</v>
      </c>
      <c r="S2261" s="73">
        <f t="shared" si="703"/>
        <v>1.4569444444496185</v>
      </c>
      <c r="T2261" s="74">
        <f>Table2[[#This Row],[ETA A OFRECIMIENTO]]*24</f>
        <v>34.966666666790843</v>
      </c>
      <c r="U2261" s="1" t="str">
        <f t="shared" si="704"/>
        <v>YES</v>
      </c>
      <c r="V2261" s="73">
        <f t="shared" si="705"/>
        <v>1.7916666666642413</v>
      </c>
      <c r="W2261" s="74">
        <f>Table2[[#This Row],[DEL. AVAILABLE A SLOT]]*24</f>
        <v>42.999999999941792</v>
      </c>
      <c r="X2261" s="1" t="str">
        <f t="shared" si="706"/>
        <v>NO</v>
      </c>
      <c r="Y2261" s="73">
        <f t="shared" si="707"/>
        <v>3.2486111111138598</v>
      </c>
      <c r="Z2261" s="74">
        <f>Table2[[#This Row],[ETA A TIMESLOT]]*24</f>
        <v>77.966666666732635</v>
      </c>
      <c r="AA2261" s="73">
        <f t="shared" si="708"/>
        <v>0</v>
      </c>
      <c r="AB2261" s="73" t="str">
        <f t="shared" si="709"/>
        <v>SI</v>
      </c>
      <c r="AC2261" s="74">
        <f>Table2[[#This Row],[PUNTUALIDAD (H)]]*24</f>
        <v>0</v>
      </c>
      <c r="AD2261" s="73">
        <f t="shared" si="710"/>
        <v>3.234722222223354</v>
      </c>
      <c r="AE2261" s="74">
        <f>Table2[[#This Row],[ATA TO UNLOADING]]*24</f>
        <v>77.633333333360497</v>
      </c>
      <c r="AF2261" s="74" t="str">
        <f>IF(Table2[[#This Row],[ATA TO UNLOADING 2]]&lt;=48,"YES","NO")</f>
        <v>NO</v>
      </c>
      <c r="AG2261" s="75">
        <f t="shared" si="711"/>
        <v>0.625</v>
      </c>
      <c r="AH2261" s="2" t="s">
        <v>42</v>
      </c>
      <c r="AI2261" s="2" t="str">
        <f t="shared" si="712"/>
        <v>MSKU4672354</v>
      </c>
      <c r="AJ2261" s="76" t="str">
        <f t="shared" si="713"/>
        <v>CTU FLEVOKUST BV</v>
      </c>
      <c r="AK2261" s="77">
        <f>IF($M2261="TRUCK",VLOOKUP($AQ2261,Invoicing!$A$17:$B$49,MATCH($AK$1,Invoicing!$A$17:$B$17,0),FALSE),VLOOKUP($AQ2261,Invoicing!$N$17:$O$21,MATCH($AK$1,Invoicing!$N$17:$O$17,0),FALSE))</f>
        <v>380</v>
      </c>
      <c r="AL2261" s="78" t="e">
        <f>VLOOKUP($E2261,Invoicing!$A$1:$H$8,MATCH(TRACKER!$N2264,Invoicing!$A$1:$H$1,0),FALSE)</f>
        <v>#N/A</v>
      </c>
      <c r="AM2261" s="78">
        <v>35</v>
      </c>
      <c r="AN2261" s="78">
        <f t="shared" si="714"/>
        <v>0</v>
      </c>
      <c r="AO2261" s="2">
        <f t="shared" si="715"/>
        <v>3</v>
      </c>
      <c r="AP2261" s="2" t="str">
        <f t="shared" si="716"/>
        <v>WEEK</v>
      </c>
      <c r="AQ2261" s="2" t="str">
        <f t="shared" si="717"/>
        <v>CTU FLEVOKUST BVWEEK</v>
      </c>
      <c r="AR2261" s="71">
        <f t="shared" si="718"/>
        <v>380</v>
      </c>
      <c r="AS2261" s="71">
        <f>VLOOKUP(AJ2261,Invoicing!A:K,10,FALSE)</f>
        <v>0</v>
      </c>
      <c r="AT2261" s="71">
        <f t="shared" si="719"/>
        <v>380</v>
      </c>
    </row>
    <row r="2262" spans="1:46">
      <c r="A2262" s="37" t="s">
        <v>90</v>
      </c>
      <c r="B2262" s="3" t="s">
        <v>38</v>
      </c>
      <c r="C2262" s="11">
        <v>45606.376388888886</v>
      </c>
      <c r="D2262" s="11">
        <v>45606.458333333336</v>
      </c>
      <c r="E2262" s="11" t="s">
        <v>45</v>
      </c>
      <c r="F2262" s="11" t="s">
        <v>40</v>
      </c>
      <c r="G2262" s="3" t="s">
        <v>2440</v>
      </c>
      <c r="H2262" s="3" t="s">
        <v>2821</v>
      </c>
      <c r="I2262" s="11">
        <v>45607.833333333336</v>
      </c>
      <c r="J2262" s="12">
        <v>45609.170138888891</v>
      </c>
      <c r="K2262" s="12">
        <v>45609.208333333336</v>
      </c>
      <c r="L2262" s="12">
        <v>45609.208333333336</v>
      </c>
      <c r="M2262" s="12" t="s">
        <v>115</v>
      </c>
      <c r="N2262" s="3" t="s">
        <v>42</v>
      </c>
      <c r="O2262" s="3">
        <v>0</v>
      </c>
      <c r="P2262" s="1">
        <f t="shared" si="700"/>
        <v>46</v>
      </c>
      <c r="Q2262" s="1">
        <f t="shared" si="701"/>
        <v>11</v>
      </c>
      <c r="R2262" s="72">
        <f t="shared" si="702"/>
        <v>45609.170138888891</v>
      </c>
      <c r="S2262" s="73">
        <f t="shared" si="703"/>
        <v>1.4569444444496185</v>
      </c>
      <c r="T2262" s="74">
        <f>Table2[[#This Row],[ETA A OFRECIMIENTO]]*24</f>
        <v>34.966666666790843</v>
      </c>
      <c r="U2262" s="1" t="str">
        <f t="shared" si="704"/>
        <v>YES</v>
      </c>
      <c r="V2262" s="73">
        <f t="shared" si="705"/>
        <v>1.375</v>
      </c>
      <c r="W2262" s="74">
        <f>Table2[[#This Row],[DEL. AVAILABLE A SLOT]]*24</f>
        <v>33</v>
      </c>
      <c r="X2262" s="1" t="str">
        <f t="shared" si="706"/>
        <v>NO</v>
      </c>
      <c r="Y2262" s="73">
        <f t="shared" si="707"/>
        <v>2.8319444444496185</v>
      </c>
      <c r="Z2262" s="74">
        <f>Table2[[#This Row],[ETA A TIMESLOT]]*24</f>
        <v>67.966666666790843</v>
      </c>
      <c r="AA2262" s="73">
        <f t="shared" si="708"/>
        <v>0</v>
      </c>
      <c r="AB2262" s="73" t="str">
        <f t="shared" si="709"/>
        <v>SI</v>
      </c>
      <c r="AC2262" s="74">
        <f>Table2[[#This Row],[PUNTUALIDAD (H)]]*24</f>
        <v>0</v>
      </c>
      <c r="AD2262" s="73">
        <f t="shared" si="710"/>
        <v>2.8319444444496185</v>
      </c>
      <c r="AE2262" s="74">
        <f>Table2[[#This Row],[ATA TO UNLOADING]]*24</f>
        <v>67.966666666790843</v>
      </c>
      <c r="AF2262" s="74" t="str">
        <f>IF(Table2[[#This Row],[ATA TO UNLOADING 2]]&lt;=48,"YES","NO")</f>
        <v>NO</v>
      </c>
      <c r="AG2262" s="75">
        <f t="shared" si="711"/>
        <v>0.20833333333575865</v>
      </c>
      <c r="AH2262" s="2" t="s">
        <v>42</v>
      </c>
      <c r="AI2262" s="2" t="str">
        <f t="shared" si="712"/>
        <v>MSKU4681850</v>
      </c>
      <c r="AJ2262" s="76" t="str">
        <f t="shared" si="713"/>
        <v>OM TRANSPORT</v>
      </c>
      <c r="AK2262" s="77">
        <f>IF($M2262="TRUCK",VLOOKUP($AQ2262,Invoicing!$A$17:$B$49,MATCH($AK$1,Invoicing!$A$17:$B$17,0),FALSE),VLOOKUP($AQ2262,Invoicing!$N$17:$O$21,MATCH($AK$1,Invoicing!$N$17:$O$17,0),FALSE))</f>
        <v>475</v>
      </c>
      <c r="AL2262" s="78" t="e">
        <f>VLOOKUP($E2262,Invoicing!$A$1:$H$8,MATCH(TRACKER!$N2265,Invoicing!$A$1:$H$1,0),FALSE)</f>
        <v>#N/A</v>
      </c>
      <c r="AM2262" s="78">
        <f>VLOOKUP($E2262,Invoicing!$A$1:$H$8,MATCH(TRACKER!$O$1,Invoicing!$A$1:$H$1,0),FALSE)</f>
        <v>50</v>
      </c>
      <c r="AN2262" s="78">
        <f t="shared" si="714"/>
        <v>0</v>
      </c>
      <c r="AO2262" s="2">
        <f t="shared" si="715"/>
        <v>3</v>
      </c>
      <c r="AP2262" s="2" t="str">
        <f t="shared" si="716"/>
        <v>WEEK</v>
      </c>
      <c r="AQ2262" s="2" t="str">
        <f t="shared" si="717"/>
        <v>OM TRANSPORTWEEK</v>
      </c>
      <c r="AR2262" s="71">
        <f t="shared" si="718"/>
        <v>475</v>
      </c>
      <c r="AS2262" s="71">
        <f>VLOOKUP(AJ2262,Invoicing!A:K,10,FALSE)</f>
        <v>25</v>
      </c>
      <c r="AT2262" s="71">
        <f t="shared" si="719"/>
        <v>500</v>
      </c>
    </row>
    <row r="2263" spans="1:46">
      <c r="A2263" s="37" t="s">
        <v>90</v>
      </c>
      <c r="B2263" s="3" t="s">
        <v>38</v>
      </c>
      <c r="C2263" s="11">
        <v>45606.376388888886</v>
      </c>
      <c r="D2263" s="11">
        <v>45606.458333333336</v>
      </c>
      <c r="E2263" s="11" t="s">
        <v>44</v>
      </c>
      <c r="F2263" s="11" t="s">
        <v>40</v>
      </c>
      <c r="G2263" s="3" t="s">
        <v>2441</v>
      </c>
      <c r="H2263" s="3" t="s">
        <v>2821</v>
      </c>
      <c r="I2263" s="11">
        <v>45607.833333333336</v>
      </c>
      <c r="J2263" s="12">
        <v>45608.135416666664</v>
      </c>
      <c r="K2263" s="12">
        <v>45608.125</v>
      </c>
      <c r="L2263" s="12">
        <v>45608.173611111109</v>
      </c>
      <c r="M2263" s="12" t="s">
        <v>115</v>
      </c>
      <c r="N2263" s="3" t="s">
        <v>42</v>
      </c>
      <c r="O2263" s="3">
        <v>1</v>
      </c>
      <c r="P2263" s="1">
        <f t="shared" si="700"/>
        <v>46</v>
      </c>
      <c r="Q2263" s="1">
        <f t="shared" si="701"/>
        <v>11</v>
      </c>
      <c r="R2263" s="72">
        <f t="shared" si="702"/>
        <v>45608.135416666664</v>
      </c>
      <c r="S2263" s="73">
        <f t="shared" si="703"/>
        <v>1.4569444444496185</v>
      </c>
      <c r="T2263" s="74">
        <f>Table2[[#This Row],[ETA A OFRECIMIENTO]]*24</f>
        <v>34.966666666790843</v>
      </c>
      <c r="U2263" s="1" t="str">
        <f t="shared" si="704"/>
        <v>YES</v>
      </c>
      <c r="V2263" s="73">
        <f t="shared" si="705"/>
        <v>0.29166666666424135</v>
      </c>
      <c r="W2263" s="74">
        <f>Table2[[#This Row],[DEL. AVAILABLE A SLOT]]*24</f>
        <v>6.9999999999417923</v>
      </c>
      <c r="X2263" s="1" t="str">
        <f t="shared" si="706"/>
        <v>SI</v>
      </c>
      <c r="Y2263" s="73">
        <f t="shared" si="707"/>
        <v>1.7486111111138598</v>
      </c>
      <c r="Z2263" s="74">
        <f>Table2[[#This Row],[ETA A TIMESLOT]]*24</f>
        <v>41.966666666732635</v>
      </c>
      <c r="AA2263" s="73">
        <f t="shared" si="708"/>
        <v>1.0416666664241347E-2</v>
      </c>
      <c r="AB2263" s="73" t="str">
        <f t="shared" si="709"/>
        <v>SI</v>
      </c>
      <c r="AC2263" s="74">
        <f>Table2[[#This Row],[PUNTUALIDAD (H)]]*24</f>
        <v>0.24999999994179234</v>
      </c>
      <c r="AD2263" s="73">
        <f t="shared" si="710"/>
        <v>1.797222222223354</v>
      </c>
      <c r="AE2263" s="74">
        <f>Table2[[#This Row],[ATA TO UNLOADING]]*24</f>
        <v>43.133333333360497</v>
      </c>
      <c r="AF2263" s="74" t="str">
        <f>IF(Table2[[#This Row],[ATA TO UNLOADING 2]]&lt;=48,"YES","NO")</f>
        <v>YES</v>
      </c>
      <c r="AG2263" s="75">
        <f t="shared" si="711"/>
        <v>0.125</v>
      </c>
      <c r="AH2263" s="2" t="s">
        <v>24</v>
      </c>
      <c r="AI2263" s="2" t="str">
        <f t="shared" si="712"/>
        <v>MSKU4693700</v>
      </c>
      <c r="AJ2263" s="76" t="str">
        <f t="shared" si="713"/>
        <v>MSI</v>
      </c>
      <c r="AK2263" s="77">
        <f>IF($M2263="TRUCK",VLOOKUP($AQ2263,Invoicing!$A$17:$B$49,MATCH($AK$1,Invoicing!$A$17:$B$17,0),FALSE),VLOOKUP($AQ2263,Invoicing!$N$17:$O$21,MATCH($AK$1,Invoicing!$N$17:$O$17,0),FALSE))</f>
        <v>530</v>
      </c>
      <c r="AL2263" s="78" t="e">
        <f>VLOOKUP($E2263,Invoicing!$A$1:$H$8,MATCH(TRACKER!$N2266,Invoicing!$A$1:$H$1,0),FALSE)</f>
        <v>#N/A</v>
      </c>
      <c r="AM2263" s="78">
        <f>VLOOKUP($E2263,Invoicing!$A$1:$H$8,MATCH(TRACKER!$O$1,Invoicing!$A$1:$H$1,0),FALSE)</f>
        <v>50</v>
      </c>
      <c r="AN2263" s="78">
        <f t="shared" si="714"/>
        <v>50</v>
      </c>
      <c r="AO2263" s="2">
        <f t="shared" si="715"/>
        <v>2</v>
      </c>
      <c r="AP2263" s="2" t="str">
        <f t="shared" si="716"/>
        <v>NIGHT</v>
      </c>
      <c r="AQ2263" s="2" t="str">
        <f t="shared" si="717"/>
        <v>MSINIGHT</v>
      </c>
      <c r="AR2263" s="71">
        <f t="shared" si="718"/>
        <v>580</v>
      </c>
      <c r="AS2263" s="71">
        <f>VLOOKUP(AJ2263,Invoicing!A:K,10,FALSE)</f>
        <v>25</v>
      </c>
      <c r="AT2263" s="71">
        <f t="shared" si="719"/>
        <v>605</v>
      </c>
    </row>
    <row r="2264" spans="1:46">
      <c r="A2264" s="37" t="s">
        <v>90</v>
      </c>
      <c r="B2264" s="3" t="s">
        <v>38</v>
      </c>
      <c r="C2264" s="11">
        <v>45606.376388888886</v>
      </c>
      <c r="D2264" s="11">
        <v>45606.458333333336</v>
      </c>
      <c r="E2264" s="11" t="s">
        <v>49</v>
      </c>
      <c r="F2264" s="11" t="s">
        <v>40</v>
      </c>
      <c r="G2264" s="3" t="s">
        <v>2442</v>
      </c>
      <c r="H2264" s="3" t="s">
        <v>46</v>
      </c>
      <c r="I2264" s="11">
        <v>45607.833333333336</v>
      </c>
      <c r="J2264" s="12">
        <v>45609.8125</v>
      </c>
      <c r="K2264" s="12">
        <v>45609.791666666664</v>
      </c>
      <c r="L2264" s="12">
        <v>45609.815972222219</v>
      </c>
      <c r="M2264" s="61" t="s">
        <v>12</v>
      </c>
      <c r="N2264" s="3" t="s">
        <v>42</v>
      </c>
      <c r="O2264" s="3">
        <v>1</v>
      </c>
      <c r="P2264" s="1">
        <f t="shared" si="700"/>
        <v>46</v>
      </c>
      <c r="Q2264" s="1">
        <f t="shared" si="701"/>
        <v>11</v>
      </c>
      <c r="R2264" s="72">
        <f t="shared" si="702"/>
        <v>45609.8125</v>
      </c>
      <c r="S2264" s="73">
        <f t="shared" si="703"/>
        <v>1.4569444444496185</v>
      </c>
      <c r="T2264" s="74">
        <f>Table2[[#This Row],[ETA A OFRECIMIENTO]]*24</f>
        <v>34.966666666790843</v>
      </c>
      <c r="U2264" s="1" t="str">
        <f t="shared" si="704"/>
        <v>YES</v>
      </c>
      <c r="V2264" s="73">
        <f t="shared" si="705"/>
        <v>1.9583333333284827</v>
      </c>
      <c r="W2264" s="74">
        <f>Table2[[#This Row],[DEL. AVAILABLE A SLOT]]*24</f>
        <v>46.999999999883585</v>
      </c>
      <c r="X2264" s="1" t="str">
        <f t="shared" si="706"/>
        <v>NO</v>
      </c>
      <c r="Y2264" s="73">
        <f t="shared" si="707"/>
        <v>3.4152777777781012</v>
      </c>
      <c r="Z2264" s="74">
        <f>Table2[[#This Row],[ETA A TIMESLOT]]*24</f>
        <v>81.966666666674428</v>
      </c>
      <c r="AA2264" s="73">
        <f t="shared" si="708"/>
        <v>2.0833333335758653E-2</v>
      </c>
      <c r="AB2264" s="73" t="str">
        <f t="shared" si="709"/>
        <v>SI</v>
      </c>
      <c r="AC2264" s="74">
        <f>Table2[[#This Row],[PUNTUALIDAD (H)]]*24</f>
        <v>0.50000000005820766</v>
      </c>
      <c r="AD2264" s="73">
        <f t="shared" si="710"/>
        <v>3.4395833333328483</v>
      </c>
      <c r="AE2264" s="74">
        <f>Table2[[#This Row],[ATA TO UNLOADING]]*24</f>
        <v>82.549999999988358</v>
      </c>
      <c r="AF2264" s="74" t="str">
        <f>IF(Table2[[#This Row],[ATA TO UNLOADING 2]]&lt;=48,"YES","NO")</f>
        <v>NO</v>
      </c>
      <c r="AG2264" s="75">
        <f t="shared" si="711"/>
        <v>0.79166666666424135</v>
      </c>
      <c r="AH2264" s="2" t="s">
        <v>42</v>
      </c>
      <c r="AI2264" s="2" t="str">
        <f t="shared" si="712"/>
        <v>MSKU4700230</v>
      </c>
      <c r="AJ2264" s="76" t="str">
        <f t="shared" si="713"/>
        <v>CTU FLEVOKUST BV</v>
      </c>
      <c r="AK2264" s="77">
        <f>IF($M2264="TRUCK",VLOOKUP($AQ2264,Invoicing!$A$17:$B$49,MATCH($AK$1,Invoicing!$A$17:$B$17,0),FALSE),VLOOKUP($AQ2264,Invoicing!$N$17:$O$21,MATCH($AK$1,Invoicing!$N$17:$O$17,0),FALSE))</f>
        <v>380</v>
      </c>
      <c r="AL2264" s="78" t="e">
        <f>VLOOKUP($E2264,Invoicing!$A$1:$H$8,MATCH(TRACKER!$N2267,Invoicing!$A$1:$H$1,0),FALSE)</f>
        <v>#N/A</v>
      </c>
      <c r="AM2264" s="78">
        <v>35</v>
      </c>
      <c r="AN2264" s="78">
        <f t="shared" si="714"/>
        <v>35</v>
      </c>
      <c r="AO2264" s="2">
        <f t="shared" si="715"/>
        <v>3</v>
      </c>
      <c r="AP2264" s="2" t="str">
        <f t="shared" si="716"/>
        <v>WEEK</v>
      </c>
      <c r="AQ2264" s="2" t="str">
        <f t="shared" si="717"/>
        <v>CTU FLEVOKUST BVWEEK</v>
      </c>
      <c r="AR2264" s="71">
        <f t="shared" si="718"/>
        <v>415</v>
      </c>
      <c r="AS2264" s="71">
        <f>VLOOKUP(AJ2264,Invoicing!A:K,10,FALSE)</f>
        <v>0</v>
      </c>
      <c r="AT2264" s="71">
        <f t="shared" si="719"/>
        <v>415</v>
      </c>
    </row>
    <row r="2265" spans="1:46">
      <c r="A2265" s="37" t="s">
        <v>90</v>
      </c>
      <c r="B2265" s="3" t="s">
        <v>38</v>
      </c>
      <c r="C2265" s="11">
        <v>45606.376388888886</v>
      </c>
      <c r="D2265" s="11">
        <v>45606.458333333336</v>
      </c>
      <c r="E2265" s="11" t="s">
        <v>49</v>
      </c>
      <c r="F2265" s="11" t="s">
        <v>40</v>
      </c>
      <c r="G2265" s="3" t="s">
        <v>2443</v>
      </c>
      <c r="H2265" s="3" t="s">
        <v>41</v>
      </c>
      <c r="I2265" s="11">
        <v>45607.833333333336</v>
      </c>
      <c r="J2265" s="12">
        <v>45609.036805555559</v>
      </c>
      <c r="K2265" s="12">
        <v>45608.916666666664</v>
      </c>
      <c r="L2265" s="12">
        <v>45609.0625</v>
      </c>
      <c r="M2265" s="12" t="s">
        <v>12</v>
      </c>
      <c r="N2265" s="3" t="s">
        <v>42</v>
      </c>
      <c r="O2265" s="3">
        <v>0</v>
      </c>
      <c r="P2265" s="1">
        <f t="shared" si="700"/>
        <v>46</v>
      </c>
      <c r="Q2265" s="1">
        <f t="shared" si="701"/>
        <v>11</v>
      </c>
      <c r="R2265" s="72">
        <f t="shared" si="702"/>
        <v>45609.036805555559</v>
      </c>
      <c r="S2265" s="73">
        <f t="shared" si="703"/>
        <v>1.4569444444496185</v>
      </c>
      <c r="T2265" s="74">
        <f>Table2[[#This Row],[ETA A OFRECIMIENTO]]*24</f>
        <v>34.966666666790843</v>
      </c>
      <c r="U2265" s="1" t="str">
        <f t="shared" si="704"/>
        <v>YES</v>
      </c>
      <c r="V2265" s="73">
        <f t="shared" si="705"/>
        <v>1.0833333333284827</v>
      </c>
      <c r="W2265" s="74">
        <f>Table2[[#This Row],[DEL. AVAILABLE A SLOT]]*24</f>
        <v>25.999999999883585</v>
      </c>
      <c r="X2265" s="1" t="str">
        <f t="shared" si="706"/>
        <v>NO</v>
      </c>
      <c r="Y2265" s="73">
        <f t="shared" si="707"/>
        <v>2.5402777777781012</v>
      </c>
      <c r="Z2265" s="74">
        <f>Table2[[#This Row],[ETA A TIMESLOT]]*24</f>
        <v>60.966666666674428</v>
      </c>
      <c r="AA2265" s="73">
        <f t="shared" si="708"/>
        <v>0.12013888889487134</v>
      </c>
      <c r="AB2265" s="73" t="str">
        <f t="shared" si="709"/>
        <v>NO</v>
      </c>
      <c r="AC2265" s="74">
        <f>Table2[[#This Row],[PUNTUALIDAD (H)]]*24</f>
        <v>2.8833333334769122</v>
      </c>
      <c r="AD2265" s="73">
        <f t="shared" si="710"/>
        <v>2.6861111111138598</v>
      </c>
      <c r="AE2265" s="74">
        <f>Table2[[#This Row],[ATA TO UNLOADING]]*24</f>
        <v>64.466666666732635</v>
      </c>
      <c r="AF2265" s="74" t="str">
        <f>IF(Table2[[#This Row],[ATA TO UNLOADING 2]]&lt;=48,"YES","NO")</f>
        <v>NO</v>
      </c>
      <c r="AG2265" s="75">
        <f t="shared" si="711"/>
        <v>0.91666666666424135</v>
      </c>
      <c r="AH2265" s="2" t="s">
        <v>24</v>
      </c>
      <c r="AI2265" s="2" t="str">
        <f t="shared" si="712"/>
        <v>MSKU4711131</v>
      </c>
      <c r="AJ2265" s="76" t="str">
        <f t="shared" si="713"/>
        <v>CTU FLEVOKUST BV</v>
      </c>
      <c r="AK2265" s="77">
        <f>IF($M2265="TRUCK",VLOOKUP($AQ2265,Invoicing!$A$17:$B$49,MATCH($AK$1,Invoicing!$A$17:$B$17,0),FALSE),VLOOKUP($AQ2265,Invoicing!$N$17:$O$21,MATCH($AK$1,Invoicing!$N$17:$O$17,0),FALSE))</f>
        <v>380</v>
      </c>
      <c r="AL2265" s="78" t="e">
        <f>VLOOKUP($E2265,Invoicing!$A$1:$H$8,MATCH(TRACKER!$N2268,Invoicing!$A$1:$H$1,0),FALSE)</f>
        <v>#N/A</v>
      </c>
      <c r="AM2265" s="78">
        <v>35</v>
      </c>
      <c r="AN2265" s="78">
        <f t="shared" si="714"/>
        <v>0</v>
      </c>
      <c r="AO2265" s="2">
        <f t="shared" si="715"/>
        <v>2</v>
      </c>
      <c r="AP2265" s="2" t="str">
        <f t="shared" si="716"/>
        <v>NIGHT</v>
      </c>
      <c r="AQ2265" s="2" t="str">
        <f t="shared" si="717"/>
        <v>CTU FLEVOKUST BVNIGHT</v>
      </c>
      <c r="AR2265" s="71">
        <f t="shared" si="718"/>
        <v>380</v>
      </c>
      <c r="AS2265" s="71">
        <f>VLOOKUP(AJ2265,Invoicing!A:K,10,FALSE)</f>
        <v>0</v>
      </c>
      <c r="AT2265" s="71">
        <f t="shared" si="719"/>
        <v>380</v>
      </c>
    </row>
    <row r="2266" spans="1:46">
      <c r="A2266" s="37" t="s">
        <v>90</v>
      </c>
      <c r="B2266" s="3" t="s">
        <v>38</v>
      </c>
      <c r="C2266" s="11">
        <v>45606.376388888886</v>
      </c>
      <c r="D2266" s="11">
        <v>45606.458333333336</v>
      </c>
      <c r="E2266" s="11" t="s">
        <v>49</v>
      </c>
      <c r="F2266" s="11" t="s">
        <v>40</v>
      </c>
      <c r="G2266" s="3" t="s">
        <v>2444</v>
      </c>
      <c r="H2266" s="3" t="s">
        <v>41</v>
      </c>
      <c r="I2266" s="11">
        <v>45607.833333333336</v>
      </c>
      <c r="J2266" s="12">
        <v>45609.53125</v>
      </c>
      <c r="K2266" s="12">
        <v>45609.5</v>
      </c>
      <c r="L2266" s="12">
        <v>45609.559027777781</v>
      </c>
      <c r="M2266" s="12" t="s">
        <v>12</v>
      </c>
      <c r="N2266" s="3" t="s">
        <v>42</v>
      </c>
      <c r="O2266" s="3">
        <v>0</v>
      </c>
      <c r="P2266" s="1">
        <f t="shared" si="700"/>
        <v>46</v>
      </c>
      <c r="Q2266" s="1">
        <f t="shared" si="701"/>
        <v>11</v>
      </c>
      <c r="R2266" s="72">
        <f t="shared" si="702"/>
        <v>45609.53125</v>
      </c>
      <c r="S2266" s="73">
        <f t="shared" si="703"/>
        <v>1.4569444444496185</v>
      </c>
      <c r="T2266" s="74">
        <f>Table2[[#This Row],[ETA A OFRECIMIENTO]]*24</f>
        <v>34.966666666790843</v>
      </c>
      <c r="U2266" s="1" t="str">
        <f t="shared" si="704"/>
        <v>YES</v>
      </c>
      <c r="V2266" s="73">
        <f t="shared" si="705"/>
        <v>1.6666666666642413</v>
      </c>
      <c r="W2266" s="74">
        <f>Table2[[#This Row],[DEL. AVAILABLE A SLOT]]*24</f>
        <v>39.999999999941792</v>
      </c>
      <c r="X2266" s="1" t="str">
        <f t="shared" si="706"/>
        <v>NO</v>
      </c>
      <c r="Y2266" s="73">
        <f t="shared" si="707"/>
        <v>3.1236111111138598</v>
      </c>
      <c r="Z2266" s="74">
        <f>Table2[[#This Row],[ETA A TIMESLOT]]*24</f>
        <v>74.966666666732635</v>
      </c>
      <c r="AA2266" s="73">
        <f t="shared" si="708"/>
        <v>3.125E-2</v>
      </c>
      <c r="AB2266" s="73" t="str">
        <f t="shared" si="709"/>
        <v>SI</v>
      </c>
      <c r="AC2266" s="74">
        <f>Table2[[#This Row],[PUNTUALIDAD (H)]]*24</f>
        <v>0.75</v>
      </c>
      <c r="AD2266" s="73">
        <f t="shared" si="710"/>
        <v>3.1826388888948713</v>
      </c>
      <c r="AE2266" s="74">
        <f>Table2[[#This Row],[ATA TO UNLOADING]]*24</f>
        <v>76.383333333476912</v>
      </c>
      <c r="AF2266" s="74" t="str">
        <f>IF(Table2[[#This Row],[ATA TO UNLOADING 2]]&lt;=48,"YES","NO")</f>
        <v>NO</v>
      </c>
      <c r="AG2266" s="75">
        <f t="shared" si="711"/>
        <v>0.5</v>
      </c>
      <c r="AH2266" s="2" t="s">
        <v>42</v>
      </c>
      <c r="AI2266" s="2" t="str">
        <f t="shared" si="712"/>
        <v>MSKU4711738</v>
      </c>
      <c r="AJ2266" s="76" t="str">
        <f t="shared" si="713"/>
        <v>CTU FLEVOKUST BV</v>
      </c>
      <c r="AK2266" s="77">
        <f>IF($M2266="TRUCK",VLOOKUP($AQ2266,Invoicing!$A$17:$B$49,MATCH($AK$1,Invoicing!$A$17:$B$17,0),FALSE),VLOOKUP($AQ2266,Invoicing!$N$17:$O$21,MATCH($AK$1,Invoicing!$N$17:$O$17,0),FALSE))</f>
        <v>380</v>
      </c>
      <c r="AL2266" s="78" t="e">
        <f>VLOOKUP($E2266,Invoicing!$A$1:$H$8,MATCH(TRACKER!$N2269,Invoicing!$A$1:$H$1,0),FALSE)</f>
        <v>#N/A</v>
      </c>
      <c r="AM2266" s="78">
        <v>35</v>
      </c>
      <c r="AN2266" s="78">
        <f t="shared" si="714"/>
        <v>0</v>
      </c>
      <c r="AO2266" s="2">
        <f t="shared" si="715"/>
        <v>3</v>
      </c>
      <c r="AP2266" s="2" t="str">
        <f t="shared" si="716"/>
        <v>WEEK</v>
      </c>
      <c r="AQ2266" s="2" t="str">
        <f t="shared" si="717"/>
        <v>CTU FLEVOKUST BVWEEK</v>
      </c>
      <c r="AR2266" s="71">
        <f t="shared" si="718"/>
        <v>380</v>
      </c>
      <c r="AS2266" s="71">
        <f>VLOOKUP(AJ2266,Invoicing!A:K,10,FALSE)</f>
        <v>0</v>
      </c>
      <c r="AT2266" s="71">
        <f t="shared" si="719"/>
        <v>380</v>
      </c>
    </row>
    <row r="2267" spans="1:46">
      <c r="A2267" s="37" t="s">
        <v>90</v>
      </c>
      <c r="B2267" s="3" t="s">
        <v>38</v>
      </c>
      <c r="C2267" s="11">
        <v>45606.376388888886</v>
      </c>
      <c r="D2267" s="11">
        <v>45606.458333333336</v>
      </c>
      <c r="E2267" s="11" t="s">
        <v>49</v>
      </c>
      <c r="F2267" s="11" t="s">
        <v>40</v>
      </c>
      <c r="G2267" s="3" t="s">
        <v>2445</v>
      </c>
      <c r="H2267" s="3" t="s">
        <v>46</v>
      </c>
      <c r="I2267" s="11">
        <v>45607.833333333336</v>
      </c>
      <c r="J2267" s="12">
        <v>45608.552777777775</v>
      </c>
      <c r="K2267" s="12">
        <v>45608.583333333336</v>
      </c>
      <c r="L2267" s="12">
        <v>45608.569444444445</v>
      </c>
      <c r="M2267" s="61" t="s">
        <v>12</v>
      </c>
      <c r="N2267" s="3" t="s">
        <v>42</v>
      </c>
      <c r="O2267" s="3">
        <v>0</v>
      </c>
      <c r="P2267" s="1">
        <f t="shared" si="700"/>
        <v>46</v>
      </c>
      <c r="Q2267" s="1">
        <f t="shared" si="701"/>
        <v>11</v>
      </c>
      <c r="R2267" s="72">
        <f t="shared" si="702"/>
        <v>45608.552777777775</v>
      </c>
      <c r="S2267" s="73">
        <f t="shared" si="703"/>
        <v>1.4569444444496185</v>
      </c>
      <c r="T2267" s="74">
        <f>Table2[[#This Row],[ETA A OFRECIMIENTO]]*24</f>
        <v>34.966666666790843</v>
      </c>
      <c r="U2267" s="1" t="str">
        <f t="shared" si="704"/>
        <v>YES</v>
      </c>
      <c r="V2267" s="73">
        <f t="shared" si="705"/>
        <v>0.75</v>
      </c>
      <c r="W2267" s="74">
        <f>Table2[[#This Row],[DEL. AVAILABLE A SLOT]]*24</f>
        <v>18</v>
      </c>
      <c r="X2267" s="1" t="str">
        <f t="shared" si="706"/>
        <v>SI</v>
      </c>
      <c r="Y2267" s="73">
        <f t="shared" si="707"/>
        <v>2.2069444444496185</v>
      </c>
      <c r="Z2267" s="74">
        <f>Table2[[#This Row],[ETA A TIMESLOT]]*24</f>
        <v>52.966666666790843</v>
      </c>
      <c r="AA2267" s="73">
        <f t="shared" si="708"/>
        <v>0</v>
      </c>
      <c r="AB2267" s="73" t="str">
        <f t="shared" si="709"/>
        <v>SI</v>
      </c>
      <c r="AC2267" s="74">
        <f>Table2[[#This Row],[PUNTUALIDAD (H)]]*24</f>
        <v>0</v>
      </c>
      <c r="AD2267" s="73">
        <f t="shared" si="710"/>
        <v>2.1930555555591127</v>
      </c>
      <c r="AE2267" s="74">
        <f>Table2[[#This Row],[ATA TO UNLOADING]]*24</f>
        <v>52.633333333418705</v>
      </c>
      <c r="AF2267" s="74" t="str">
        <f>IF(Table2[[#This Row],[ATA TO UNLOADING 2]]&lt;=48,"YES","NO")</f>
        <v>NO</v>
      </c>
      <c r="AG2267" s="75">
        <f t="shared" si="711"/>
        <v>0.58333333333575865</v>
      </c>
      <c r="AH2267" s="2" t="s">
        <v>42</v>
      </c>
      <c r="AI2267" s="2" t="str">
        <f t="shared" si="712"/>
        <v>MSKU4713788</v>
      </c>
      <c r="AJ2267" s="76" t="str">
        <f t="shared" si="713"/>
        <v>CTU FLEVOKUST BV</v>
      </c>
      <c r="AK2267" s="77">
        <f>IF($M2267="TRUCK",VLOOKUP($AQ2267,Invoicing!$A$17:$B$49,MATCH($AK$1,Invoicing!$A$17:$B$17,0),FALSE),VLOOKUP($AQ2267,Invoicing!$N$17:$O$21,MATCH($AK$1,Invoicing!$N$17:$O$17,0),FALSE))</f>
        <v>380</v>
      </c>
      <c r="AL2267" s="78" t="e">
        <f>VLOOKUP($E2267,Invoicing!$A$1:$H$8,MATCH(TRACKER!$N2270,Invoicing!$A$1:$H$1,0),FALSE)</f>
        <v>#N/A</v>
      </c>
      <c r="AM2267" s="78">
        <v>35</v>
      </c>
      <c r="AN2267" s="78">
        <f t="shared" si="714"/>
        <v>0</v>
      </c>
      <c r="AO2267" s="2">
        <f t="shared" si="715"/>
        <v>2</v>
      </c>
      <c r="AP2267" s="2" t="str">
        <f t="shared" si="716"/>
        <v>WEEK</v>
      </c>
      <c r="AQ2267" s="2" t="str">
        <f t="shared" si="717"/>
        <v>CTU FLEVOKUST BVWEEK</v>
      </c>
      <c r="AR2267" s="71">
        <f t="shared" si="718"/>
        <v>380</v>
      </c>
      <c r="AS2267" s="71">
        <f>VLOOKUP(AJ2267,Invoicing!A:K,10,FALSE)</f>
        <v>0</v>
      </c>
      <c r="AT2267" s="71">
        <f t="shared" si="719"/>
        <v>380</v>
      </c>
    </row>
    <row r="2268" spans="1:46">
      <c r="A2268" s="37" t="s">
        <v>90</v>
      </c>
      <c r="B2268" s="3" t="s">
        <v>38</v>
      </c>
      <c r="C2268" s="11">
        <v>45606.376388888886</v>
      </c>
      <c r="D2268" s="11">
        <v>45606.458333333336</v>
      </c>
      <c r="E2268" s="11" t="s">
        <v>49</v>
      </c>
      <c r="F2268" s="11" t="s">
        <v>40</v>
      </c>
      <c r="G2268" s="3" t="s">
        <v>2446</v>
      </c>
      <c r="H2268" s="3" t="s">
        <v>41</v>
      </c>
      <c r="I2268" s="11">
        <v>45607.833333333336</v>
      </c>
      <c r="J2268" s="12">
        <v>45608.25</v>
      </c>
      <c r="K2268" s="12">
        <v>45608.25</v>
      </c>
      <c r="L2268" s="12">
        <v>45608.263888888891</v>
      </c>
      <c r="M2268" s="61" t="s">
        <v>12</v>
      </c>
      <c r="N2268" s="3" t="s">
        <v>42</v>
      </c>
      <c r="O2268" s="3">
        <v>0</v>
      </c>
      <c r="P2268" s="1">
        <f t="shared" si="700"/>
        <v>46</v>
      </c>
      <c r="Q2268" s="1">
        <f t="shared" si="701"/>
        <v>11</v>
      </c>
      <c r="R2268" s="72">
        <f t="shared" si="702"/>
        <v>45608.25</v>
      </c>
      <c r="S2268" s="73">
        <f t="shared" si="703"/>
        <v>1.4569444444496185</v>
      </c>
      <c r="T2268" s="74">
        <f>Table2[[#This Row],[ETA A OFRECIMIENTO]]*24</f>
        <v>34.966666666790843</v>
      </c>
      <c r="U2268" s="1" t="str">
        <f t="shared" si="704"/>
        <v>YES</v>
      </c>
      <c r="V2268" s="73">
        <f t="shared" si="705"/>
        <v>0.41666666666424135</v>
      </c>
      <c r="W2268" s="74">
        <f>Table2[[#This Row],[DEL. AVAILABLE A SLOT]]*24</f>
        <v>9.9999999999417923</v>
      </c>
      <c r="X2268" s="1" t="str">
        <f t="shared" si="706"/>
        <v>SI</v>
      </c>
      <c r="Y2268" s="73">
        <f t="shared" si="707"/>
        <v>1.8736111111138598</v>
      </c>
      <c r="Z2268" s="74">
        <f>Table2[[#This Row],[ETA A TIMESLOT]]*24</f>
        <v>44.966666666732635</v>
      </c>
      <c r="AA2268" s="73">
        <f t="shared" si="708"/>
        <v>0</v>
      </c>
      <c r="AB2268" s="73" t="str">
        <f t="shared" si="709"/>
        <v>SI</v>
      </c>
      <c r="AC2268" s="74">
        <f>Table2[[#This Row],[PUNTUALIDAD (H)]]*24</f>
        <v>0</v>
      </c>
      <c r="AD2268" s="73">
        <f t="shared" si="710"/>
        <v>1.8875000000043656</v>
      </c>
      <c r="AE2268" s="74">
        <f>Table2[[#This Row],[ATA TO UNLOADING]]*24</f>
        <v>45.300000000104774</v>
      </c>
      <c r="AF2268" s="74" t="str">
        <f>IF(Table2[[#This Row],[ATA TO UNLOADING 2]]&lt;=48,"YES","NO")</f>
        <v>YES</v>
      </c>
      <c r="AG2268" s="75">
        <f t="shared" si="711"/>
        <v>0.25</v>
      </c>
      <c r="AH2268" s="2" t="s">
        <v>42</v>
      </c>
      <c r="AI2268" s="2" t="str">
        <f t="shared" si="712"/>
        <v>MSKU4719533</v>
      </c>
      <c r="AJ2268" s="76" t="str">
        <f t="shared" si="713"/>
        <v>CTU FLEVOKUST BV</v>
      </c>
      <c r="AK2268" s="77">
        <f>IF($M2268="TRUCK",VLOOKUP($AQ2268,Invoicing!$A$17:$B$49,MATCH($AK$1,Invoicing!$A$17:$B$17,0),FALSE),VLOOKUP($AQ2268,Invoicing!$N$17:$O$21,MATCH($AK$1,Invoicing!$N$17:$O$17,0),FALSE))</f>
        <v>380</v>
      </c>
      <c r="AL2268" s="78" t="e">
        <f>VLOOKUP($E2268,Invoicing!$A$1:$H$8,MATCH(TRACKER!$N2271,Invoicing!$A$1:$H$1,0),FALSE)</f>
        <v>#N/A</v>
      </c>
      <c r="AM2268" s="78">
        <v>35</v>
      </c>
      <c r="AN2268" s="78">
        <f t="shared" si="714"/>
        <v>0</v>
      </c>
      <c r="AO2268" s="2">
        <f t="shared" si="715"/>
        <v>2</v>
      </c>
      <c r="AP2268" s="2" t="str">
        <f t="shared" si="716"/>
        <v>WEEK</v>
      </c>
      <c r="AQ2268" s="2" t="str">
        <f t="shared" si="717"/>
        <v>CTU FLEVOKUST BVWEEK</v>
      </c>
      <c r="AR2268" s="71">
        <f t="shared" si="718"/>
        <v>380</v>
      </c>
      <c r="AS2268" s="71">
        <f>VLOOKUP(AJ2268,Invoicing!A:K,10,FALSE)</f>
        <v>0</v>
      </c>
      <c r="AT2268" s="71">
        <f t="shared" si="719"/>
        <v>380</v>
      </c>
    </row>
    <row r="2269" spans="1:46">
      <c r="A2269" s="37" t="s">
        <v>90</v>
      </c>
      <c r="B2269" s="3" t="s">
        <v>38</v>
      </c>
      <c r="C2269" s="11">
        <v>45606.376388888886</v>
      </c>
      <c r="D2269" s="11">
        <v>45606.458333333336</v>
      </c>
      <c r="E2269" s="11" t="s">
        <v>49</v>
      </c>
      <c r="F2269" s="11" t="s">
        <v>40</v>
      </c>
      <c r="G2269" s="3" t="s">
        <v>2447</v>
      </c>
      <c r="H2269" s="3" t="s">
        <v>46</v>
      </c>
      <c r="I2269" s="11">
        <v>45607.833333333336</v>
      </c>
      <c r="J2269" s="12">
        <v>45608.495138888888</v>
      </c>
      <c r="K2269" s="12">
        <v>45608.5</v>
      </c>
      <c r="L2269" s="12">
        <v>45608.513888888891</v>
      </c>
      <c r="M2269" s="61" t="s">
        <v>12</v>
      </c>
      <c r="N2269" s="3" t="s">
        <v>42</v>
      </c>
      <c r="O2269" s="3">
        <v>0</v>
      </c>
      <c r="P2269" s="1">
        <f t="shared" si="700"/>
        <v>46</v>
      </c>
      <c r="Q2269" s="1">
        <f t="shared" si="701"/>
        <v>11</v>
      </c>
      <c r="R2269" s="72">
        <f t="shared" si="702"/>
        <v>45608.495138888888</v>
      </c>
      <c r="S2269" s="73">
        <f t="shared" si="703"/>
        <v>1.4569444444496185</v>
      </c>
      <c r="T2269" s="74">
        <f>Table2[[#This Row],[ETA A OFRECIMIENTO]]*24</f>
        <v>34.966666666790843</v>
      </c>
      <c r="U2269" s="1" t="str">
        <f t="shared" si="704"/>
        <v>YES</v>
      </c>
      <c r="V2269" s="73">
        <f t="shared" si="705"/>
        <v>0.66666666666424135</v>
      </c>
      <c r="W2269" s="74">
        <f>Table2[[#This Row],[DEL. AVAILABLE A SLOT]]*24</f>
        <v>15.999999999941792</v>
      </c>
      <c r="X2269" s="1" t="str">
        <f t="shared" si="706"/>
        <v>SI</v>
      </c>
      <c r="Y2269" s="73">
        <f t="shared" si="707"/>
        <v>2.1236111111138598</v>
      </c>
      <c r="Z2269" s="74">
        <f>Table2[[#This Row],[ETA A TIMESLOT]]*24</f>
        <v>50.966666666732635</v>
      </c>
      <c r="AA2269" s="73">
        <f t="shared" si="708"/>
        <v>0</v>
      </c>
      <c r="AB2269" s="73" t="str">
        <f t="shared" si="709"/>
        <v>SI</v>
      </c>
      <c r="AC2269" s="74">
        <f>Table2[[#This Row],[PUNTUALIDAD (H)]]*24</f>
        <v>0</v>
      </c>
      <c r="AD2269" s="73">
        <f t="shared" si="710"/>
        <v>2.1375000000043656</v>
      </c>
      <c r="AE2269" s="74">
        <f>Table2[[#This Row],[ATA TO UNLOADING]]*24</f>
        <v>51.300000000104774</v>
      </c>
      <c r="AF2269" s="74" t="str">
        <f>IF(Table2[[#This Row],[ATA TO UNLOADING 2]]&lt;=48,"YES","NO")</f>
        <v>NO</v>
      </c>
      <c r="AG2269" s="75">
        <f t="shared" si="711"/>
        <v>0.5</v>
      </c>
      <c r="AH2269" s="2" t="s">
        <v>42</v>
      </c>
      <c r="AI2269" s="2" t="str">
        <f t="shared" si="712"/>
        <v>MSKU4730152</v>
      </c>
      <c r="AJ2269" s="76" t="str">
        <f t="shared" si="713"/>
        <v>CTU FLEVOKUST BV</v>
      </c>
      <c r="AK2269" s="77">
        <f>IF($M2269="TRUCK",VLOOKUP($AQ2269,Invoicing!$A$17:$B$49,MATCH($AK$1,Invoicing!$A$17:$B$17,0),FALSE),VLOOKUP($AQ2269,Invoicing!$N$17:$O$21,MATCH($AK$1,Invoicing!$N$17:$O$17,0),FALSE))</f>
        <v>380</v>
      </c>
      <c r="AL2269" s="78" t="e">
        <f>VLOOKUP($E2269,Invoicing!$A$1:$H$8,MATCH(TRACKER!$N2272,Invoicing!$A$1:$H$1,0),FALSE)</f>
        <v>#N/A</v>
      </c>
      <c r="AM2269" s="78">
        <v>35</v>
      </c>
      <c r="AN2269" s="78">
        <f t="shared" si="714"/>
        <v>0</v>
      </c>
      <c r="AO2269" s="2">
        <f t="shared" si="715"/>
        <v>2</v>
      </c>
      <c r="AP2269" s="2" t="str">
        <f t="shared" si="716"/>
        <v>WEEK</v>
      </c>
      <c r="AQ2269" s="2" t="str">
        <f t="shared" si="717"/>
        <v>CTU FLEVOKUST BVWEEK</v>
      </c>
      <c r="AR2269" s="71">
        <f t="shared" si="718"/>
        <v>380</v>
      </c>
      <c r="AS2269" s="71">
        <f>VLOOKUP(AJ2269,Invoicing!A:K,10,FALSE)</f>
        <v>0</v>
      </c>
      <c r="AT2269" s="71">
        <f t="shared" si="719"/>
        <v>380</v>
      </c>
    </row>
    <row r="2270" spans="1:46">
      <c r="A2270" s="37" t="s">
        <v>90</v>
      </c>
      <c r="B2270" s="3" t="s">
        <v>38</v>
      </c>
      <c r="C2270" s="11">
        <v>45606.376388888886</v>
      </c>
      <c r="D2270" s="11">
        <v>45606.458333333336</v>
      </c>
      <c r="E2270" s="11" t="s">
        <v>49</v>
      </c>
      <c r="F2270" s="11" t="s">
        <v>40</v>
      </c>
      <c r="G2270" s="3" t="s">
        <v>2448</v>
      </c>
      <c r="H2270" s="3" t="s">
        <v>41</v>
      </c>
      <c r="I2270" s="11">
        <v>45607.833333333336</v>
      </c>
      <c r="J2270" s="12">
        <v>45609.64166666667</v>
      </c>
      <c r="K2270" s="12">
        <v>45609.666666666664</v>
      </c>
      <c r="L2270" s="12">
        <v>45609.690972222219</v>
      </c>
      <c r="M2270" s="61" t="s">
        <v>12</v>
      </c>
      <c r="N2270" s="3" t="s">
        <v>42</v>
      </c>
      <c r="O2270" s="3">
        <v>0</v>
      </c>
      <c r="P2270" s="1">
        <f t="shared" si="700"/>
        <v>46</v>
      </c>
      <c r="Q2270" s="1">
        <f t="shared" si="701"/>
        <v>11</v>
      </c>
      <c r="R2270" s="72">
        <f t="shared" si="702"/>
        <v>45609.64166666667</v>
      </c>
      <c r="S2270" s="73">
        <f t="shared" si="703"/>
        <v>1.4569444444496185</v>
      </c>
      <c r="T2270" s="74">
        <f>Table2[[#This Row],[ETA A OFRECIMIENTO]]*24</f>
        <v>34.966666666790843</v>
      </c>
      <c r="U2270" s="1" t="str">
        <f t="shared" si="704"/>
        <v>YES</v>
      </c>
      <c r="V2270" s="73">
        <f t="shared" si="705"/>
        <v>1.8333333333284827</v>
      </c>
      <c r="W2270" s="74">
        <f>Table2[[#This Row],[DEL. AVAILABLE A SLOT]]*24</f>
        <v>43.999999999883585</v>
      </c>
      <c r="X2270" s="1" t="str">
        <f t="shared" si="706"/>
        <v>NO</v>
      </c>
      <c r="Y2270" s="73">
        <f t="shared" si="707"/>
        <v>3.2902777777781012</v>
      </c>
      <c r="Z2270" s="74">
        <f>Table2[[#This Row],[ETA A TIMESLOT]]*24</f>
        <v>78.966666666674428</v>
      </c>
      <c r="AA2270" s="73">
        <f t="shared" si="708"/>
        <v>0</v>
      </c>
      <c r="AB2270" s="73" t="str">
        <f t="shared" si="709"/>
        <v>SI</v>
      </c>
      <c r="AC2270" s="74">
        <f>Table2[[#This Row],[PUNTUALIDAD (H)]]*24</f>
        <v>0</v>
      </c>
      <c r="AD2270" s="73">
        <f t="shared" si="710"/>
        <v>3.3145833333328483</v>
      </c>
      <c r="AE2270" s="74">
        <f>Table2[[#This Row],[ATA TO UNLOADING]]*24</f>
        <v>79.549999999988358</v>
      </c>
      <c r="AF2270" s="74" t="str">
        <f>IF(Table2[[#This Row],[ATA TO UNLOADING 2]]&lt;=48,"YES","NO")</f>
        <v>NO</v>
      </c>
      <c r="AG2270" s="75">
        <f t="shared" si="711"/>
        <v>0.66666666666424135</v>
      </c>
      <c r="AH2270" s="2" t="s">
        <v>42</v>
      </c>
      <c r="AI2270" s="2" t="str">
        <f t="shared" si="712"/>
        <v>MSKU4747880</v>
      </c>
      <c r="AJ2270" s="76" t="str">
        <f t="shared" si="713"/>
        <v>CTU FLEVOKUST BV</v>
      </c>
      <c r="AK2270" s="77">
        <f>IF($M2270="TRUCK",VLOOKUP($AQ2270,Invoicing!$A$17:$B$49,MATCH($AK$1,Invoicing!$A$17:$B$17,0),FALSE),VLOOKUP($AQ2270,Invoicing!$N$17:$O$21,MATCH($AK$1,Invoicing!$N$17:$O$17,0),FALSE))</f>
        <v>380</v>
      </c>
      <c r="AL2270" s="78" t="e">
        <f>VLOOKUP($E2270,Invoicing!$A$1:$H$8,MATCH(TRACKER!$N2273,Invoicing!$A$1:$H$1,0),FALSE)</f>
        <v>#N/A</v>
      </c>
      <c r="AM2270" s="78">
        <v>35</v>
      </c>
      <c r="AN2270" s="78">
        <f t="shared" si="714"/>
        <v>0</v>
      </c>
      <c r="AO2270" s="2">
        <f t="shared" si="715"/>
        <v>3</v>
      </c>
      <c r="AP2270" s="2" t="str">
        <f t="shared" si="716"/>
        <v>WEEK</v>
      </c>
      <c r="AQ2270" s="2" t="str">
        <f t="shared" si="717"/>
        <v>CTU FLEVOKUST BVWEEK</v>
      </c>
      <c r="AR2270" s="71">
        <f t="shared" si="718"/>
        <v>380</v>
      </c>
      <c r="AS2270" s="71">
        <f>VLOOKUP(AJ2270,Invoicing!A:K,10,FALSE)</f>
        <v>0</v>
      </c>
      <c r="AT2270" s="71">
        <f t="shared" si="719"/>
        <v>380</v>
      </c>
    </row>
    <row r="2271" spans="1:46">
      <c r="A2271" s="37" t="s">
        <v>90</v>
      </c>
      <c r="B2271" s="3" t="s">
        <v>38</v>
      </c>
      <c r="C2271" s="11">
        <v>45606.376388888886</v>
      </c>
      <c r="D2271" s="11">
        <v>45606.458333333336</v>
      </c>
      <c r="E2271" s="11" t="s">
        <v>49</v>
      </c>
      <c r="F2271" s="11" t="s">
        <v>40</v>
      </c>
      <c r="G2271" s="3" t="s">
        <v>2449</v>
      </c>
      <c r="H2271" s="3" t="s">
        <v>41</v>
      </c>
      <c r="I2271" s="11">
        <v>45607.833333333336</v>
      </c>
      <c r="J2271" s="12">
        <v>45608.586805555555</v>
      </c>
      <c r="K2271" s="12">
        <v>45608.583333333336</v>
      </c>
      <c r="L2271" s="12">
        <v>45608.590277777781</v>
      </c>
      <c r="M2271" s="61" t="s">
        <v>12</v>
      </c>
      <c r="N2271" s="3" t="s">
        <v>42</v>
      </c>
      <c r="O2271" s="3">
        <v>1</v>
      </c>
      <c r="P2271" s="1">
        <f t="shared" si="700"/>
        <v>46</v>
      </c>
      <c r="Q2271" s="1">
        <f t="shared" si="701"/>
        <v>11</v>
      </c>
      <c r="R2271" s="72">
        <f t="shared" si="702"/>
        <v>45608.586805555555</v>
      </c>
      <c r="S2271" s="73">
        <f t="shared" si="703"/>
        <v>1.4569444444496185</v>
      </c>
      <c r="T2271" s="74">
        <f>Table2[[#This Row],[ETA A OFRECIMIENTO]]*24</f>
        <v>34.966666666790843</v>
      </c>
      <c r="U2271" s="1" t="str">
        <f t="shared" si="704"/>
        <v>YES</v>
      </c>
      <c r="V2271" s="73">
        <f t="shared" si="705"/>
        <v>0.75</v>
      </c>
      <c r="W2271" s="74">
        <f>Table2[[#This Row],[DEL. AVAILABLE A SLOT]]*24</f>
        <v>18</v>
      </c>
      <c r="X2271" s="1" t="str">
        <f t="shared" si="706"/>
        <v>SI</v>
      </c>
      <c r="Y2271" s="73">
        <f t="shared" si="707"/>
        <v>2.2069444444496185</v>
      </c>
      <c r="Z2271" s="74">
        <f>Table2[[#This Row],[ETA A TIMESLOT]]*24</f>
        <v>52.966666666790843</v>
      </c>
      <c r="AA2271" s="73">
        <f t="shared" si="708"/>
        <v>3.4722222189884633E-3</v>
      </c>
      <c r="AB2271" s="73" t="str">
        <f t="shared" si="709"/>
        <v>SI</v>
      </c>
      <c r="AC2271" s="74">
        <f>Table2[[#This Row],[PUNTUALIDAD (H)]]*24</f>
        <v>8.3333333255723119E-2</v>
      </c>
      <c r="AD2271" s="73">
        <f t="shared" si="710"/>
        <v>2.2138888888948713</v>
      </c>
      <c r="AE2271" s="74">
        <f>Table2[[#This Row],[ATA TO UNLOADING]]*24</f>
        <v>53.133333333476912</v>
      </c>
      <c r="AF2271" s="74" t="str">
        <f>IF(Table2[[#This Row],[ATA TO UNLOADING 2]]&lt;=48,"YES","NO")</f>
        <v>NO</v>
      </c>
      <c r="AG2271" s="75">
        <f t="shared" si="711"/>
        <v>0.58333333333575865</v>
      </c>
      <c r="AH2271" s="2" t="s">
        <v>42</v>
      </c>
      <c r="AI2271" s="2" t="str">
        <f t="shared" si="712"/>
        <v>MSKU4758123</v>
      </c>
      <c r="AJ2271" s="76" t="str">
        <f t="shared" si="713"/>
        <v>CTU FLEVOKUST BV</v>
      </c>
      <c r="AK2271" s="77">
        <f>IF($M2271="TRUCK",VLOOKUP($AQ2271,Invoicing!$A$17:$B$49,MATCH($AK$1,Invoicing!$A$17:$B$17,0),FALSE),VLOOKUP($AQ2271,Invoicing!$N$17:$O$21,MATCH($AK$1,Invoicing!$N$17:$O$17,0),FALSE))</f>
        <v>380</v>
      </c>
      <c r="AL2271" s="78" t="e">
        <f>VLOOKUP($E2271,Invoicing!$A$1:$H$8,MATCH(TRACKER!$N2274,Invoicing!$A$1:$H$1,0),FALSE)</f>
        <v>#N/A</v>
      </c>
      <c r="AM2271" s="78">
        <v>35</v>
      </c>
      <c r="AN2271" s="78">
        <f t="shared" si="714"/>
        <v>35</v>
      </c>
      <c r="AO2271" s="2">
        <f t="shared" si="715"/>
        <v>2</v>
      </c>
      <c r="AP2271" s="2" t="str">
        <f t="shared" si="716"/>
        <v>WEEK</v>
      </c>
      <c r="AQ2271" s="2" t="str">
        <f t="shared" si="717"/>
        <v>CTU FLEVOKUST BVWEEK</v>
      </c>
      <c r="AR2271" s="71">
        <f t="shared" si="718"/>
        <v>415</v>
      </c>
      <c r="AS2271" s="71">
        <f>VLOOKUP(AJ2271,Invoicing!A:K,10,FALSE)</f>
        <v>0</v>
      </c>
      <c r="AT2271" s="71">
        <f t="shared" si="719"/>
        <v>415</v>
      </c>
    </row>
    <row r="2272" spans="1:46">
      <c r="A2272" s="37" t="s">
        <v>90</v>
      </c>
      <c r="B2272" s="3" t="s">
        <v>38</v>
      </c>
      <c r="C2272" s="11">
        <v>45606.376388888886</v>
      </c>
      <c r="D2272" s="11">
        <v>45606.458333333336</v>
      </c>
      <c r="E2272" s="11" t="s">
        <v>49</v>
      </c>
      <c r="F2272" s="11" t="s">
        <v>40</v>
      </c>
      <c r="G2272" s="3" t="s">
        <v>2450</v>
      </c>
      <c r="H2272" s="3" t="s">
        <v>46</v>
      </c>
      <c r="I2272" s="11">
        <v>45607.833333333336</v>
      </c>
      <c r="J2272" s="12">
        <v>45608.3</v>
      </c>
      <c r="K2272" s="12">
        <v>45608.333333333336</v>
      </c>
      <c r="L2272" s="12">
        <v>45608.326388888891</v>
      </c>
      <c r="M2272" s="61" t="s">
        <v>12</v>
      </c>
      <c r="N2272" s="3" t="s">
        <v>42</v>
      </c>
      <c r="O2272" s="3">
        <v>0</v>
      </c>
      <c r="P2272" s="1">
        <f t="shared" si="700"/>
        <v>46</v>
      </c>
      <c r="Q2272" s="1">
        <f t="shared" si="701"/>
        <v>11</v>
      </c>
      <c r="R2272" s="72">
        <f t="shared" si="702"/>
        <v>45608.3</v>
      </c>
      <c r="S2272" s="73">
        <f t="shared" si="703"/>
        <v>1.4569444444496185</v>
      </c>
      <c r="T2272" s="74">
        <f>Table2[[#This Row],[ETA A OFRECIMIENTO]]*24</f>
        <v>34.966666666790843</v>
      </c>
      <c r="U2272" s="1" t="str">
        <f t="shared" si="704"/>
        <v>YES</v>
      </c>
      <c r="V2272" s="73">
        <f t="shared" si="705"/>
        <v>0.5</v>
      </c>
      <c r="W2272" s="74">
        <f>Table2[[#This Row],[DEL. AVAILABLE A SLOT]]*24</f>
        <v>12</v>
      </c>
      <c r="X2272" s="1" t="str">
        <f t="shared" si="706"/>
        <v>SI</v>
      </c>
      <c r="Y2272" s="73">
        <f t="shared" si="707"/>
        <v>1.9569444444496185</v>
      </c>
      <c r="Z2272" s="74">
        <f>Table2[[#This Row],[ETA A TIMESLOT]]*24</f>
        <v>46.966666666790843</v>
      </c>
      <c r="AA2272" s="73">
        <f t="shared" si="708"/>
        <v>0</v>
      </c>
      <c r="AB2272" s="73" t="str">
        <f t="shared" si="709"/>
        <v>SI</v>
      </c>
      <c r="AC2272" s="74">
        <f>Table2[[#This Row],[PUNTUALIDAD (H)]]*24</f>
        <v>0</v>
      </c>
      <c r="AD2272" s="73">
        <f t="shared" si="710"/>
        <v>1.9500000000043656</v>
      </c>
      <c r="AE2272" s="74">
        <f>Table2[[#This Row],[ATA TO UNLOADING]]*24</f>
        <v>46.800000000104774</v>
      </c>
      <c r="AF2272" s="74" t="str">
        <f>IF(Table2[[#This Row],[ATA TO UNLOADING 2]]&lt;=48,"YES","NO")</f>
        <v>YES</v>
      </c>
      <c r="AG2272" s="75">
        <f t="shared" si="711"/>
        <v>0.33333333333575865</v>
      </c>
      <c r="AH2272" s="2" t="s">
        <v>42</v>
      </c>
      <c r="AI2272" s="2" t="str">
        <f t="shared" si="712"/>
        <v>MSKU4770140</v>
      </c>
      <c r="AJ2272" s="76" t="str">
        <f t="shared" si="713"/>
        <v>CTU FLEVOKUST BV</v>
      </c>
      <c r="AK2272" s="77">
        <f>IF($M2272="TRUCK",VLOOKUP($AQ2272,Invoicing!$A$17:$B$49,MATCH($AK$1,Invoicing!$A$17:$B$17,0),FALSE),VLOOKUP($AQ2272,Invoicing!$N$17:$O$21,MATCH($AK$1,Invoicing!$N$17:$O$17,0),FALSE))</f>
        <v>380</v>
      </c>
      <c r="AL2272" s="78" t="e">
        <f>VLOOKUP($E2272,Invoicing!$A$1:$H$8,MATCH(TRACKER!$N2275,Invoicing!$A$1:$H$1,0),FALSE)</f>
        <v>#N/A</v>
      </c>
      <c r="AM2272" s="78">
        <v>35</v>
      </c>
      <c r="AN2272" s="78">
        <f t="shared" si="714"/>
        <v>0</v>
      </c>
      <c r="AO2272" s="2">
        <f t="shared" si="715"/>
        <v>2</v>
      </c>
      <c r="AP2272" s="2" t="str">
        <f t="shared" si="716"/>
        <v>WEEK</v>
      </c>
      <c r="AQ2272" s="2" t="str">
        <f t="shared" si="717"/>
        <v>CTU FLEVOKUST BVWEEK</v>
      </c>
      <c r="AR2272" s="71">
        <f t="shared" si="718"/>
        <v>380</v>
      </c>
      <c r="AS2272" s="71">
        <f>VLOOKUP(AJ2272,Invoicing!A:K,10,FALSE)</f>
        <v>0</v>
      </c>
      <c r="AT2272" s="71">
        <f t="shared" si="719"/>
        <v>380</v>
      </c>
    </row>
    <row r="2273" spans="1:46">
      <c r="A2273" s="37" t="s">
        <v>90</v>
      </c>
      <c r="B2273" s="3" t="s">
        <v>38</v>
      </c>
      <c r="C2273" s="11">
        <v>45606.376388888886</v>
      </c>
      <c r="D2273" s="11">
        <v>45606.458333333336</v>
      </c>
      <c r="E2273" s="11" t="s">
        <v>44</v>
      </c>
      <c r="F2273" s="11" t="s">
        <v>40</v>
      </c>
      <c r="G2273" s="3" t="s">
        <v>2451</v>
      </c>
      <c r="H2273" s="3" t="s">
        <v>46</v>
      </c>
      <c r="I2273" s="11">
        <v>45607.833333333336</v>
      </c>
      <c r="J2273" s="12">
        <v>45607.890972222223</v>
      </c>
      <c r="K2273" s="12">
        <v>45607.958333333336</v>
      </c>
      <c r="L2273" s="12">
        <v>45607.861111111109</v>
      </c>
      <c r="M2273" s="61" t="s">
        <v>115</v>
      </c>
      <c r="N2273" s="3" t="s">
        <v>42</v>
      </c>
      <c r="O2273" s="3">
        <v>0</v>
      </c>
      <c r="P2273" s="1">
        <f t="shared" si="700"/>
        <v>46</v>
      </c>
      <c r="Q2273" s="1">
        <f t="shared" si="701"/>
        <v>11</v>
      </c>
      <c r="R2273" s="72">
        <f t="shared" si="702"/>
        <v>45607.890972222223</v>
      </c>
      <c r="S2273" s="73">
        <f t="shared" si="703"/>
        <v>1.4569444444496185</v>
      </c>
      <c r="T2273" s="74">
        <f>Table2[[#This Row],[ETA A OFRECIMIENTO]]*24</f>
        <v>34.966666666790843</v>
      </c>
      <c r="U2273" s="1" t="str">
        <f t="shared" si="704"/>
        <v>YES</v>
      </c>
      <c r="V2273" s="73">
        <f t="shared" si="705"/>
        <v>0.125</v>
      </c>
      <c r="W2273" s="74">
        <f>Table2[[#This Row],[DEL. AVAILABLE A SLOT]]*24</f>
        <v>3</v>
      </c>
      <c r="X2273" s="1" t="str">
        <f t="shared" si="706"/>
        <v>SI</v>
      </c>
      <c r="Y2273" s="73">
        <f t="shared" si="707"/>
        <v>1.5819444444496185</v>
      </c>
      <c r="Z2273" s="74">
        <f>Table2[[#This Row],[ETA A TIMESLOT]]*24</f>
        <v>37.966666666790843</v>
      </c>
      <c r="AA2273" s="73">
        <f t="shared" si="708"/>
        <v>0</v>
      </c>
      <c r="AB2273" s="73" t="str">
        <f t="shared" si="709"/>
        <v>SI</v>
      </c>
      <c r="AC2273" s="74">
        <f>Table2[[#This Row],[PUNTUALIDAD (H)]]*24</f>
        <v>0</v>
      </c>
      <c r="AD2273" s="73">
        <f t="shared" si="710"/>
        <v>1.484722222223354</v>
      </c>
      <c r="AE2273" s="74">
        <f>Table2[[#This Row],[ATA TO UNLOADING]]*24</f>
        <v>35.633333333360497</v>
      </c>
      <c r="AF2273" s="74" t="str">
        <f>IF(Table2[[#This Row],[ATA TO UNLOADING 2]]&lt;=48,"YES","NO")</f>
        <v>YES</v>
      </c>
      <c r="AG2273" s="75">
        <f t="shared" si="711"/>
        <v>0.95833333333575865</v>
      </c>
      <c r="AH2273" s="2" t="s">
        <v>24</v>
      </c>
      <c r="AI2273" s="2" t="str">
        <f t="shared" si="712"/>
        <v>MSKU4817490</v>
      </c>
      <c r="AJ2273" s="76" t="str">
        <f t="shared" si="713"/>
        <v>MSI</v>
      </c>
      <c r="AK2273" s="77">
        <f>IF($M2273="TRUCK",VLOOKUP($AQ2273,Invoicing!$A$17:$B$49,MATCH($AK$1,Invoicing!$A$17:$B$17,0),FALSE),VLOOKUP($AQ2273,Invoicing!$N$17:$O$21,MATCH($AK$1,Invoicing!$N$17:$O$17,0),FALSE))</f>
        <v>530</v>
      </c>
      <c r="AL2273" s="78" t="e">
        <f>VLOOKUP($E2273,Invoicing!$A$1:$H$8,MATCH(TRACKER!$N2276,Invoicing!$A$1:$H$1,0),FALSE)</f>
        <v>#N/A</v>
      </c>
      <c r="AM2273" s="78">
        <f>VLOOKUP($E2273,Invoicing!$A$1:$H$8,MATCH(TRACKER!$O$1,Invoicing!$A$1:$H$1,0),FALSE)</f>
        <v>50</v>
      </c>
      <c r="AN2273" s="78">
        <f t="shared" si="714"/>
        <v>0</v>
      </c>
      <c r="AO2273" s="2">
        <f t="shared" si="715"/>
        <v>1</v>
      </c>
      <c r="AP2273" s="2" t="str">
        <f t="shared" si="716"/>
        <v>NIGHT</v>
      </c>
      <c r="AQ2273" s="2" t="str">
        <f t="shared" si="717"/>
        <v>MSINIGHT</v>
      </c>
      <c r="AR2273" s="71">
        <f t="shared" si="718"/>
        <v>530</v>
      </c>
      <c r="AS2273" s="71">
        <f>VLOOKUP(AJ2273,Invoicing!A:K,10,FALSE)</f>
        <v>25</v>
      </c>
      <c r="AT2273" s="71">
        <f t="shared" si="719"/>
        <v>555</v>
      </c>
    </row>
    <row r="2274" spans="1:46">
      <c r="A2274" s="37" t="s">
        <v>90</v>
      </c>
      <c r="B2274" s="3" t="s">
        <v>38</v>
      </c>
      <c r="C2274" s="11">
        <v>45606.376388888886</v>
      </c>
      <c r="D2274" s="11">
        <v>45606.458333333336</v>
      </c>
      <c r="E2274" s="11" t="s">
        <v>49</v>
      </c>
      <c r="F2274" s="11" t="s">
        <v>40</v>
      </c>
      <c r="G2274" s="3" t="s">
        <v>2452</v>
      </c>
      <c r="H2274" s="3" t="s">
        <v>41</v>
      </c>
      <c r="I2274" s="11">
        <v>45607.833333333336</v>
      </c>
      <c r="J2274" s="12">
        <v>45609.760416666664</v>
      </c>
      <c r="K2274" s="12">
        <v>45609.75</v>
      </c>
      <c r="L2274" s="12">
        <v>45609.767361111109</v>
      </c>
      <c r="M2274" s="61" t="s">
        <v>12</v>
      </c>
      <c r="N2274" s="3" t="s">
        <v>42</v>
      </c>
      <c r="O2274" s="3">
        <v>1</v>
      </c>
      <c r="P2274" s="1">
        <f t="shared" si="700"/>
        <v>46</v>
      </c>
      <c r="Q2274" s="1">
        <f t="shared" si="701"/>
        <v>11</v>
      </c>
      <c r="R2274" s="72">
        <f t="shared" si="702"/>
        <v>45609.760416666664</v>
      </c>
      <c r="S2274" s="73">
        <f t="shared" si="703"/>
        <v>1.4569444444496185</v>
      </c>
      <c r="T2274" s="74">
        <f>Table2[[#This Row],[ETA A OFRECIMIENTO]]*24</f>
        <v>34.966666666790843</v>
      </c>
      <c r="U2274" s="1" t="str">
        <f t="shared" si="704"/>
        <v>YES</v>
      </c>
      <c r="V2274" s="73">
        <f t="shared" si="705"/>
        <v>1.9166666666642413</v>
      </c>
      <c r="W2274" s="74">
        <f>Table2[[#This Row],[DEL. AVAILABLE A SLOT]]*24</f>
        <v>45.999999999941792</v>
      </c>
      <c r="X2274" s="1" t="str">
        <f t="shared" si="706"/>
        <v>NO</v>
      </c>
      <c r="Y2274" s="73">
        <f t="shared" si="707"/>
        <v>3.3736111111138598</v>
      </c>
      <c r="Z2274" s="74">
        <f>Table2[[#This Row],[ETA A TIMESLOT]]*24</f>
        <v>80.966666666732635</v>
      </c>
      <c r="AA2274" s="73">
        <f t="shared" si="708"/>
        <v>1.0416666664241347E-2</v>
      </c>
      <c r="AB2274" s="73" t="str">
        <f t="shared" si="709"/>
        <v>SI</v>
      </c>
      <c r="AC2274" s="74">
        <f>Table2[[#This Row],[PUNTUALIDAD (H)]]*24</f>
        <v>0.24999999994179234</v>
      </c>
      <c r="AD2274" s="73">
        <f t="shared" si="710"/>
        <v>3.390972222223354</v>
      </c>
      <c r="AE2274" s="74">
        <f>Table2[[#This Row],[ATA TO UNLOADING]]*24</f>
        <v>81.383333333360497</v>
      </c>
      <c r="AF2274" s="74" t="str">
        <f>IF(Table2[[#This Row],[ATA TO UNLOADING 2]]&lt;=48,"YES","NO")</f>
        <v>NO</v>
      </c>
      <c r="AG2274" s="75">
        <f t="shared" si="711"/>
        <v>0.75</v>
      </c>
      <c r="AH2274" s="2" t="s">
        <v>42</v>
      </c>
      <c r="AI2274" s="2" t="str">
        <f t="shared" si="712"/>
        <v>MSKU4820132</v>
      </c>
      <c r="AJ2274" s="76" t="str">
        <f t="shared" si="713"/>
        <v>CTU FLEVOKUST BV</v>
      </c>
      <c r="AK2274" s="77">
        <f>IF($M2274="TRUCK",VLOOKUP($AQ2274,Invoicing!$A$17:$B$49,MATCH($AK$1,Invoicing!$A$17:$B$17,0),FALSE),VLOOKUP($AQ2274,Invoicing!$N$17:$O$21,MATCH($AK$1,Invoicing!$N$17:$O$17,0),FALSE))</f>
        <v>380</v>
      </c>
      <c r="AL2274" s="78" t="e">
        <f>VLOOKUP($E2274,Invoicing!$A$1:$H$8,MATCH(TRACKER!$N2277,Invoicing!$A$1:$H$1,0),FALSE)</f>
        <v>#N/A</v>
      </c>
      <c r="AM2274" s="78">
        <v>35</v>
      </c>
      <c r="AN2274" s="78">
        <f t="shared" si="714"/>
        <v>35</v>
      </c>
      <c r="AO2274" s="2">
        <f t="shared" si="715"/>
        <v>3</v>
      </c>
      <c r="AP2274" s="2" t="str">
        <f t="shared" si="716"/>
        <v>WEEK</v>
      </c>
      <c r="AQ2274" s="2" t="str">
        <f t="shared" si="717"/>
        <v>CTU FLEVOKUST BVWEEK</v>
      </c>
      <c r="AR2274" s="71">
        <f t="shared" si="718"/>
        <v>415</v>
      </c>
      <c r="AS2274" s="71">
        <f>VLOOKUP(AJ2274,Invoicing!A:K,10,FALSE)</f>
        <v>0</v>
      </c>
      <c r="AT2274" s="71">
        <f t="shared" si="719"/>
        <v>415</v>
      </c>
    </row>
    <row r="2275" spans="1:46">
      <c r="A2275" s="37" t="s">
        <v>90</v>
      </c>
      <c r="B2275" s="3" t="s">
        <v>38</v>
      </c>
      <c r="C2275" s="11">
        <v>45606.376388888886</v>
      </c>
      <c r="D2275" s="11">
        <v>45606.458333333336</v>
      </c>
      <c r="E2275" s="11" t="s">
        <v>45</v>
      </c>
      <c r="F2275" s="11" t="s">
        <v>40</v>
      </c>
      <c r="G2275" s="3" t="s">
        <v>2453</v>
      </c>
      <c r="H2275" s="3" t="s">
        <v>2821</v>
      </c>
      <c r="I2275" s="11">
        <v>45607.833333333336</v>
      </c>
      <c r="J2275" s="12">
        <v>45607.906944444447</v>
      </c>
      <c r="K2275" s="12">
        <v>45607.958333333336</v>
      </c>
      <c r="L2275" s="12">
        <v>45607.969444444447</v>
      </c>
      <c r="M2275" s="61" t="s">
        <v>115</v>
      </c>
      <c r="N2275" s="3" t="s">
        <v>42</v>
      </c>
      <c r="O2275" s="3">
        <v>0</v>
      </c>
      <c r="P2275" s="1">
        <f t="shared" si="700"/>
        <v>46</v>
      </c>
      <c r="Q2275" s="1">
        <f t="shared" si="701"/>
        <v>11</v>
      </c>
      <c r="R2275" s="72">
        <f t="shared" si="702"/>
        <v>45607.906944444447</v>
      </c>
      <c r="S2275" s="73">
        <f t="shared" si="703"/>
        <v>1.4569444444496185</v>
      </c>
      <c r="T2275" s="74">
        <f>Table2[[#This Row],[ETA A OFRECIMIENTO]]*24</f>
        <v>34.966666666790843</v>
      </c>
      <c r="U2275" s="1" t="str">
        <f t="shared" si="704"/>
        <v>YES</v>
      </c>
      <c r="V2275" s="73">
        <f t="shared" si="705"/>
        <v>0.125</v>
      </c>
      <c r="W2275" s="74">
        <f>Table2[[#This Row],[DEL. AVAILABLE A SLOT]]*24</f>
        <v>3</v>
      </c>
      <c r="X2275" s="1" t="str">
        <f t="shared" si="706"/>
        <v>SI</v>
      </c>
      <c r="Y2275" s="73">
        <f t="shared" si="707"/>
        <v>1.5819444444496185</v>
      </c>
      <c r="Z2275" s="74">
        <f>Table2[[#This Row],[ETA A TIMESLOT]]*24</f>
        <v>37.966666666790843</v>
      </c>
      <c r="AA2275" s="73">
        <f t="shared" si="708"/>
        <v>0</v>
      </c>
      <c r="AB2275" s="73" t="str">
        <f t="shared" si="709"/>
        <v>SI</v>
      </c>
      <c r="AC2275" s="74">
        <f>Table2[[#This Row],[PUNTUALIDAD (H)]]*24</f>
        <v>0</v>
      </c>
      <c r="AD2275" s="73">
        <f t="shared" si="710"/>
        <v>1.5930555555605679</v>
      </c>
      <c r="AE2275" s="74">
        <f>Table2[[#This Row],[ATA TO UNLOADING]]*24</f>
        <v>38.233333333453629</v>
      </c>
      <c r="AF2275" s="74" t="str">
        <f>IF(Table2[[#This Row],[ATA TO UNLOADING 2]]&lt;=48,"YES","NO")</f>
        <v>YES</v>
      </c>
      <c r="AG2275" s="75">
        <f t="shared" si="711"/>
        <v>0.95833333333575865</v>
      </c>
      <c r="AH2275" s="2" t="s">
        <v>24</v>
      </c>
      <c r="AI2275" s="2" t="str">
        <f t="shared" si="712"/>
        <v>MSKU9436454</v>
      </c>
      <c r="AJ2275" s="76" t="str">
        <f t="shared" si="713"/>
        <v>OM TRANSPORT</v>
      </c>
      <c r="AK2275" s="77">
        <f>IF($M2275="TRUCK",VLOOKUP($AQ2275,Invoicing!$A$17:$B$49,MATCH($AK$1,Invoicing!$A$17:$B$17,0),FALSE),VLOOKUP($AQ2275,Invoicing!$N$17:$O$21,MATCH($AK$1,Invoicing!$N$17:$O$17,0),FALSE))</f>
        <v>475</v>
      </c>
      <c r="AL2275" s="78">
        <f>VLOOKUP($E2275,Invoicing!$A$1:$H$8,MATCH(TRACKER!$N2278,Invoicing!$A$1:$H$1,0),FALSE)</f>
        <v>110</v>
      </c>
      <c r="AM2275" s="78">
        <f>VLOOKUP($E2275,Invoicing!$A$1:$H$8,MATCH(TRACKER!$O$1,Invoicing!$A$1:$H$1,0),FALSE)</f>
        <v>50</v>
      </c>
      <c r="AN2275" s="78">
        <f t="shared" si="714"/>
        <v>0</v>
      </c>
      <c r="AO2275" s="2">
        <f t="shared" si="715"/>
        <v>1</v>
      </c>
      <c r="AP2275" s="2" t="str">
        <f t="shared" si="716"/>
        <v>NIGHT</v>
      </c>
      <c r="AQ2275" s="2" t="str">
        <f t="shared" si="717"/>
        <v>OM TRANSPORTNIGHT</v>
      </c>
      <c r="AR2275" s="71">
        <f t="shared" si="718"/>
        <v>585</v>
      </c>
      <c r="AS2275" s="71">
        <f>VLOOKUP(AJ2275,Invoicing!A:K,10,FALSE)</f>
        <v>25</v>
      </c>
      <c r="AT2275" s="71">
        <f t="shared" si="719"/>
        <v>610</v>
      </c>
    </row>
    <row r="2276" spans="1:46">
      <c r="A2276" s="37" t="s">
        <v>90</v>
      </c>
      <c r="B2276" s="3" t="s">
        <v>38</v>
      </c>
      <c r="C2276" s="11">
        <v>45606.376388888886</v>
      </c>
      <c r="D2276" s="11">
        <v>45606.458333333336</v>
      </c>
      <c r="E2276" s="11" t="s">
        <v>49</v>
      </c>
      <c r="F2276" s="11" t="s">
        <v>40</v>
      </c>
      <c r="G2276" s="3" t="s">
        <v>2454</v>
      </c>
      <c r="H2276" s="3" t="s">
        <v>46</v>
      </c>
      <c r="I2276" s="11">
        <v>45607.833333333336</v>
      </c>
      <c r="J2276" s="12">
        <v>45609.103472222225</v>
      </c>
      <c r="K2276" s="12">
        <v>45609</v>
      </c>
      <c r="L2276" s="12">
        <v>45609.118055555555</v>
      </c>
      <c r="M2276" s="12" t="s">
        <v>12</v>
      </c>
      <c r="N2276" s="3" t="s">
        <v>42</v>
      </c>
      <c r="O2276" s="3">
        <v>1</v>
      </c>
      <c r="P2276" s="1">
        <f t="shared" si="700"/>
        <v>46</v>
      </c>
      <c r="Q2276" s="1">
        <f t="shared" si="701"/>
        <v>11</v>
      </c>
      <c r="R2276" s="72">
        <f t="shared" si="702"/>
        <v>45609.103472222225</v>
      </c>
      <c r="S2276" s="73">
        <f t="shared" si="703"/>
        <v>1.4569444444496185</v>
      </c>
      <c r="T2276" s="74">
        <f>Table2[[#This Row],[ETA A OFRECIMIENTO]]*24</f>
        <v>34.966666666790843</v>
      </c>
      <c r="U2276" s="1" t="str">
        <f t="shared" si="704"/>
        <v>YES</v>
      </c>
      <c r="V2276" s="73">
        <f t="shared" si="705"/>
        <v>1.1666666666642413</v>
      </c>
      <c r="W2276" s="74">
        <f>Table2[[#This Row],[DEL. AVAILABLE A SLOT]]*24</f>
        <v>27.999999999941792</v>
      </c>
      <c r="X2276" s="1" t="str">
        <f t="shared" si="706"/>
        <v>NO</v>
      </c>
      <c r="Y2276" s="73">
        <f t="shared" si="707"/>
        <v>2.6236111111138598</v>
      </c>
      <c r="Z2276" s="74">
        <f>Table2[[#This Row],[ETA A TIMESLOT]]*24</f>
        <v>62.966666666732635</v>
      </c>
      <c r="AA2276" s="73">
        <f t="shared" si="708"/>
        <v>0.10347222222480923</v>
      </c>
      <c r="AB2276" s="73" t="str">
        <f t="shared" si="709"/>
        <v>NO</v>
      </c>
      <c r="AC2276" s="74">
        <f>Table2[[#This Row],[PUNTUALIDAD (H)]]*24</f>
        <v>2.4833333333954215</v>
      </c>
      <c r="AD2276" s="73">
        <f t="shared" si="710"/>
        <v>2.7416666666686069</v>
      </c>
      <c r="AE2276" s="74">
        <f>Table2[[#This Row],[ATA TO UNLOADING]]*24</f>
        <v>65.800000000046566</v>
      </c>
      <c r="AF2276" s="74" t="str">
        <f>IF(Table2[[#This Row],[ATA TO UNLOADING 2]]&lt;=48,"YES","NO")</f>
        <v>NO</v>
      </c>
      <c r="AG2276" s="75">
        <f t="shared" si="711"/>
        <v>0</v>
      </c>
      <c r="AH2276" s="2" t="s">
        <v>24</v>
      </c>
      <c r="AI2276" s="2" t="str">
        <f t="shared" si="712"/>
        <v>MSKU9932710</v>
      </c>
      <c r="AJ2276" s="76" t="str">
        <f t="shared" si="713"/>
        <v>CTU FLEVOKUST BV</v>
      </c>
      <c r="AK2276" s="77">
        <f>IF($M2276="TRUCK",VLOOKUP($AQ2276,Invoicing!$A$17:$B$49,MATCH($AK$1,Invoicing!$A$17:$B$17,0),FALSE),VLOOKUP($AQ2276,Invoicing!$N$17:$O$21,MATCH($AK$1,Invoicing!$N$17:$O$17,0),FALSE))</f>
        <v>380</v>
      </c>
      <c r="AL2276" s="78" t="e">
        <f>VLOOKUP($E2276,Invoicing!$A$1:$H$8,MATCH(TRACKER!$N2279,Invoicing!$A$1:$H$1,0),FALSE)</f>
        <v>#N/A</v>
      </c>
      <c r="AM2276" s="78">
        <v>35</v>
      </c>
      <c r="AN2276" s="78">
        <f t="shared" si="714"/>
        <v>35</v>
      </c>
      <c r="AO2276" s="2">
        <f t="shared" si="715"/>
        <v>3</v>
      </c>
      <c r="AP2276" s="2" t="str">
        <f t="shared" si="716"/>
        <v>NIGHT</v>
      </c>
      <c r="AQ2276" s="2" t="str">
        <f t="shared" si="717"/>
        <v>CTU FLEVOKUST BVNIGHT</v>
      </c>
      <c r="AR2276" s="71">
        <f t="shared" si="718"/>
        <v>415</v>
      </c>
      <c r="AS2276" s="71">
        <f>VLOOKUP(AJ2276,Invoicing!A:K,10,FALSE)</f>
        <v>0</v>
      </c>
      <c r="AT2276" s="71">
        <f t="shared" si="719"/>
        <v>415</v>
      </c>
    </row>
    <row r="2277" spans="1:46">
      <c r="A2277" s="37" t="s">
        <v>90</v>
      </c>
      <c r="B2277" s="3" t="s">
        <v>38</v>
      </c>
      <c r="C2277" s="11">
        <v>45606.376388888886</v>
      </c>
      <c r="D2277" s="11">
        <v>45606.458333333336</v>
      </c>
      <c r="E2277" s="11" t="s">
        <v>49</v>
      </c>
      <c r="F2277" s="11" t="s">
        <v>40</v>
      </c>
      <c r="G2277" s="3" t="s">
        <v>2455</v>
      </c>
      <c r="H2277" s="3" t="s">
        <v>41</v>
      </c>
      <c r="I2277" s="11">
        <v>45607.833333333336</v>
      </c>
      <c r="J2277" s="12">
        <v>45610.405555555553</v>
      </c>
      <c r="K2277" s="12">
        <v>45610.416666666664</v>
      </c>
      <c r="L2277" s="12">
        <v>45610.416666666664</v>
      </c>
      <c r="M2277" s="61" t="s">
        <v>12</v>
      </c>
      <c r="N2277" s="3" t="s">
        <v>42</v>
      </c>
      <c r="O2277" s="3">
        <v>0</v>
      </c>
      <c r="P2277" s="1">
        <f t="shared" si="700"/>
        <v>46</v>
      </c>
      <c r="Q2277" s="1">
        <f t="shared" si="701"/>
        <v>11</v>
      </c>
      <c r="R2277" s="72">
        <f t="shared" si="702"/>
        <v>45610.405555555553</v>
      </c>
      <c r="S2277" s="73">
        <f t="shared" si="703"/>
        <v>1.4569444444496185</v>
      </c>
      <c r="T2277" s="74">
        <f>Table2[[#This Row],[ETA A OFRECIMIENTO]]*24</f>
        <v>34.966666666790843</v>
      </c>
      <c r="U2277" s="1" t="str">
        <f t="shared" si="704"/>
        <v>YES</v>
      </c>
      <c r="V2277" s="73">
        <f t="shared" si="705"/>
        <v>2.5833333333284827</v>
      </c>
      <c r="W2277" s="74">
        <f>Table2[[#This Row],[DEL. AVAILABLE A SLOT]]*24</f>
        <v>61.999999999883585</v>
      </c>
      <c r="X2277" s="1" t="str">
        <f t="shared" si="706"/>
        <v>NO</v>
      </c>
      <c r="Y2277" s="73">
        <f t="shared" si="707"/>
        <v>4.0402777777781012</v>
      </c>
      <c r="Z2277" s="74">
        <f>Table2[[#This Row],[ETA A TIMESLOT]]*24</f>
        <v>96.966666666674428</v>
      </c>
      <c r="AA2277" s="73">
        <f t="shared" si="708"/>
        <v>0</v>
      </c>
      <c r="AB2277" s="73" t="str">
        <f t="shared" si="709"/>
        <v>SI</v>
      </c>
      <c r="AC2277" s="74">
        <f>Table2[[#This Row],[PUNTUALIDAD (H)]]*24</f>
        <v>0</v>
      </c>
      <c r="AD2277" s="73">
        <f t="shared" si="710"/>
        <v>4.0402777777781012</v>
      </c>
      <c r="AE2277" s="74">
        <f>Table2[[#This Row],[ATA TO UNLOADING]]*24</f>
        <v>96.966666666674428</v>
      </c>
      <c r="AF2277" s="74" t="str">
        <f>IF(Table2[[#This Row],[ATA TO UNLOADING 2]]&lt;=48,"YES","NO")</f>
        <v>NO</v>
      </c>
      <c r="AG2277" s="75">
        <f t="shared" si="711"/>
        <v>0.41666666666424135</v>
      </c>
      <c r="AH2277" s="2" t="s">
        <v>42</v>
      </c>
      <c r="AI2277" s="2" t="str">
        <f t="shared" si="712"/>
        <v>MSKU9990759</v>
      </c>
      <c r="AJ2277" s="76" t="str">
        <f t="shared" si="713"/>
        <v>CTU FLEVOKUST BV</v>
      </c>
      <c r="AK2277" s="77">
        <f>IF($M2277="TRUCK",VLOOKUP($AQ2277,Invoicing!$A$17:$B$49,MATCH($AK$1,Invoicing!$A$17:$B$17,0),FALSE),VLOOKUP($AQ2277,Invoicing!$N$17:$O$21,MATCH($AK$1,Invoicing!$N$17:$O$17,0),FALSE))</f>
        <v>380</v>
      </c>
      <c r="AL2277" s="78" t="e">
        <f>VLOOKUP($E2277,Invoicing!$A$1:$H$8,MATCH(TRACKER!$N2280,Invoicing!$A$1:$H$1,0),FALSE)</f>
        <v>#N/A</v>
      </c>
      <c r="AM2277" s="78">
        <v>35</v>
      </c>
      <c r="AN2277" s="78">
        <f t="shared" si="714"/>
        <v>0</v>
      </c>
      <c r="AO2277" s="2">
        <f t="shared" si="715"/>
        <v>4</v>
      </c>
      <c r="AP2277" s="2" t="str">
        <f t="shared" si="716"/>
        <v>WEEK</v>
      </c>
      <c r="AQ2277" s="2" t="str">
        <f t="shared" si="717"/>
        <v>CTU FLEVOKUST BVWEEK</v>
      </c>
      <c r="AR2277" s="71">
        <f t="shared" si="718"/>
        <v>380</v>
      </c>
      <c r="AS2277" s="71">
        <f>VLOOKUP(AJ2277,Invoicing!A:K,10,FALSE)</f>
        <v>0</v>
      </c>
      <c r="AT2277" s="71">
        <f t="shared" si="719"/>
        <v>380</v>
      </c>
    </row>
    <row r="2278" spans="1:46">
      <c r="A2278" s="37" t="s">
        <v>90</v>
      </c>
      <c r="B2278" s="3" t="s">
        <v>38</v>
      </c>
      <c r="C2278" s="11">
        <v>45606.376388888886</v>
      </c>
      <c r="D2278" s="11">
        <v>45606.458333333336</v>
      </c>
      <c r="E2278" s="11" t="s">
        <v>49</v>
      </c>
      <c r="F2278" s="11" t="s">
        <v>40</v>
      </c>
      <c r="G2278" s="3" t="s">
        <v>2456</v>
      </c>
      <c r="H2278" s="3" t="s">
        <v>46</v>
      </c>
      <c r="I2278" s="11">
        <v>45607.833333333336</v>
      </c>
      <c r="J2278" s="12">
        <v>45610.385416666664</v>
      </c>
      <c r="K2278" s="12">
        <v>45610.333333333336</v>
      </c>
      <c r="L2278" s="12">
        <v>45610.385416666664</v>
      </c>
      <c r="M2278" s="12" t="s">
        <v>12</v>
      </c>
      <c r="N2278" s="3" t="s">
        <v>13</v>
      </c>
      <c r="O2278" s="3">
        <v>0</v>
      </c>
      <c r="P2278" s="1">
        <f t="shared" si="700"/>
        <v>46</v>
      </c>
      <c r="Q2278" s="1">
        <f t="shared" si="701"/>
        <v>11</v>
      </c>
      <c r="R2278" s="72">
        <f t="shared" si="702"/>
        <v>45610.385416666664</v>
      </c>
      <c r="S2278" s="73">
        <f t="shared" si="703"/>
        <v>1.4569444444496185</v>
      </c>
      <c r="T2278" s="74">
        <f>Table2[[#This Row],[ETA A OFRECIMIENTO]]*24</f>
        <v>34.966666666790843</v>
      </c>
      <c r="U2278" s="1" t="str">
        <f t="shared" si="704"/>
        <v>YES</v>
      </c>
      <c r="V2278" s="73">
        <f t="shared" si="705"/>
        <v>2.5</v>
      </c>
      <c r="W2278" s="74">
        <f>Table2[[#This Row],[DEL. AVAILABLE A SLOT]]*24</f>
        <v>60</v>
      </c>
      <c r="X2278" s="1" t="str">
        <f t="shared" si="706"/>
        <v>NO</v>
      </c>
      <c r="Y2278" s="73">
        <f t="shared" si="707"/>
        <v>3.9569444444496185</v>
      </c>
      <c r="Z2278" s="74">
        <f>Table2[[#This Row],[ETA A TIMESLOT]]*24</f>
        <v>94.966666666790843</v>
      </c>
      <c r="AA2278" s="73">
        <f t="shared" si="708"/>
        <v>5.2083333328482695E-2</v>
      </c>
      <c r="AB2278" s="73" t="str">
        <f t="shared" si="709"/>
        <v>NO</v>
      </c>
      <c r="AC2278" s="74">
        <f>Table2[[#This Row],[PUNTUALIDAD (H)]]*24</f>
        <v>1.2499999998835847</v>
      </c>
      <c r="AD2278" s="73">
        <f t="shared" si="710"/>
        <v>4.0090277777781012</v>
      </c>
      <c r="AE2278" s="74">
        <f>Table2[[#This Row],[ATA TO UNLOADING]]*24</f>
        <v>96.216666666674428</v>
      </c>
      <c r="AF2278" s="74" t="str">
        <f>IF(Table2[[#This Row],[ATA TO UNLOADING 2]]&lt;=48,"YES","NO")</f>
        <v>NO</v>
      </c>
      <c r="AG2278" s="75">
        <f t="shared" si="711"/>
        <v>0.33333333333575865</v>
      </c>
      <c r="AH2278" s="2" t="s">
        <v>42</v>
      </c>
      <c r="AI2278" s="2" t="str">
        <f t="shared" si="712"/>
        <v>SEKU4488725</v>
      </c>
      <c r="AJ2278" s="76" t="str">
        <f t="shared" si="713"/>
        <v>CTU FLEVOKUST BV</v>
      </c>
      <c r="AK2278" s="77">
        <f>IF($M2278="TRUCK",VLOOKUP($AQ2278,Invoicing!$A$17:$B$49,MATCH($AK$1,Invoicing!$A$17:$B$17,0),FALSE),VLOOKUP($AQ2278,Invoicing!$N$17:$O$21,MATCH($AK$1,Invoicing!$N$17:$O$17,0),FALSE))</f>
        <v>380</v>
      </c>
      <c r="AL2278" s="78">
        <v>100</v>
      </c>
      <c r="AM2278" s="78">
        <v>35</v>
      </c>
      <c r="AN2278" s="78">
        <f t="shared" si="714"/>
        <v>0</v>
      </c>
      <c r="AO2278" s="2">
        <f t="shared" si="715"/>
        <v>4</v>
      </c>
      <c r="AP2278" s="2" t="str">
        <f t="shared" si="716"/>
        <v>WEEK</v>
      </c>
      <c r="AQ2278" s="2" t="str">
        <f t="shared" si="717"/>
        <v>CTU FLEVOKUST BVWEEK</v>
      </c>
      <c r="AR2278" s="71">
        <f t="shared" si="718"/>
        <v>480</v>
      </c>
      <c r="AS2278" s="71">
        <f>VLOOKUP(AJ2278,Invoicing!A:K,10,FALSE)</f>
        <v>0</v>
      </c>
      <c r="AT2278" s="71">
        <f t="shared" si="719"/>
        <v>480</v>
      </c>
    </row>
    <row r="2279" spans="1:46">
      <c r="A2279" s="37" t="s">
        <v>90</v>
      </c>
      <c r="B2279" s="3" t="s">
        <v>38</v>
      </c>
      <c r="C2279" s="11">
        <v>45606.376388888886</v>
      </c>
      <c r="D2279" s="11">
        <v>45606.458333333336</v>
      </c>
      <c r="E2279" s="11" t="s">
        <v>49</v>
      </c>
      <c r="F2279" s="11" t="s">
        <v>40</v>
      </c>
      <c r="G2279" s="3" t="s">
        <v>2457</v>
      </c>
      <c r="H2279" s="3" t="s">
        <v>41</v>
      </c>
      <c r="I2279" s="11">
        <v>45607.833333333336</v>
      </c>
      <c r="J2279" s="12">
        <v>45608.708333333336</v>
      </c>
      <c r="K2279" s="12">
        <v>45608.75</v>
      </c>
      <c r="L2279" s="12">
        <v>45608.715277777781</v>
      </c>
      <c r="M2279" s="61" t="s">
        <v>12</v>
      </c>
      <c r="N2279" s="3" t="s">
        <v>42</v>
      </c>
      <c r="O2279" s="3">
        <v>1</v>
      </c>
      <c r="P2279" s="1">
        <f t="shared" si="700"/>
        <v>46</v>
      </c>
      <c r="Q2279" s="1">
        <f t="shared" si="701"/>
        <v>11</v>
      </c>
      <c r="R2279" s="72">
        <f t="shared" si="702"/>
        <v>45608.708333333336</v>
      </c>
      <c r="S2279" s="73">
        <f t="shared" si="703"/>
        <v>1.4569444444496185</v>
      </c>
      <c r="T2279" s="74">
        <f>Table2[[#This Row],[ETA A OFRECIMIENTO]]*24</f>
        <v>34.966666666790843</v>
      </c>
      <c r="U2279" s="1" t="str">
        <f t="shared" si="704"/>
        <v>YES</v>
      </c>
      <c r="V2279" s="73">
        <f t="shared" si="705"/>
        <v>0.91666666666424135</v>
      </c>
      <c r="W2279" s="74">
        <f>Table2[[#This Row],[DEL. AVAILABLE A SLOT]]*24</f>
        <v>21.999999999941792</v>
      </c>
      <c r="X2279" s="1" t="str">
        <f t="shared" si="706"/>
        <v>SI</v>
      </c>
      <c r="Y2279" s="73">
        <f t="shared" si="707"/>
        <v>2.3736111111138598</v>
      </c>
      <c r="Z2279" s="74">
        <f>Table2[[#This Row],[ETA A TIMESLOT]]*24</f>
        <v>56.966666666732635</v>
      </c>
      <c r="AA2279" s="73">
        <f t="shared" si="708"/>
        <v>0</v>
      </c>
      <c r="AB2279" s="73" t="str">
        <f t="shared" si="709"/>
        <v>SI</v>
      </c>
      <c r="AC2279" s="74">
        <f>Table2[[#This Row],[PUNTUALIDAD (H)]]*24</f>
        <v>0</v>
      </c>
      <c r="AD2279" s="73">
        <f t="shared" si="710"/>
        <v>2.3388888888948713</v>
      </c>
      <c r="AE2279" s="74">
        <f>Table2[[#This Row],[ATA TO UNLOADING]]*24</f>
        <v>56.133333333476912</v>
      </c>
      <c r="AF2279" s="74" t="str">
        <f>IF(Table2[[#This Row],[ATA TO UNLOADING 2]]&lt;=48,"YES","NO")</f>
        <v>NO</v>
      </c>
      <c r="AG2279" s="75">
        <f t="shared" si="711"/>
        <v>0.75</v>
      </c>
      <c r="AH2279" s="2" t="s">
        <v>42</v>
      </c>
      <c r="AI2279" s="2" t="str">
        <f t="shared" si="712"/>
        <v>SEKU6999025</v>
      </c>
      <c r="AJ2279" s="76" t="str">
        <f t="shared" si="713"/>
        <v>CTU FLEVOKUST BV</v>
      </c>
      <c r="AK2279" s="77">
        <f>IF($M2279="TRUCK",VLOOKUP($AQ2279,Invoicing!$A$17:$B$49,MATCH($AK$1,Invoicing!$A$17:$B$17,0),FALSE),VLOOKUP($AQ2279,Invoicing!$N$17:$O$21,MATCH($AK$1,Invoicing!$N$17:$O$17,0),FALSE))</f>
        <v>380</v>
      </c>
      <c r="AL2279" s="78" t="e">
        <f>VLOOKUP($E2279,Invoicing!$A$1:$H$8,MATCH(TRACKER!$N2282,Invoicing!$A$1:$H$1,0),FALSE)</f>
        <v>#N/A</v>
      </c>
      <c r="AM2279" s="78">
        <v>35</v>
      </c>
      <c r="AN2279" s="78">
        <f t="shared" si="714"/>
        <v>35</v>
      </c>
      <c r="AO2279" s="2">
        <f t="shared" si="715"/>
        <v>2</v>
      </c>
      <c r="AP2279" s="2" t="str">
        <f t="shared" si="716"/>
        <v>WEEK</v>
      </c>
      <c r="AQ2279" s="2" t="str">
        <f t="shared" si="717"/>
        <v>CTU FLEVOKUST BVWEEK</v>
      </c>
      <c r="AR2279" s="71">
        <f t="shared" si="718"/>
        <v>415</v>
      </c>
      <c r="AS2279" s="71">
        <f>VLOOKUP(AJ2279,Invoicing!A:K,10,FALSE)</f>
        <v>0</v>
      </c>
      <c r="AT2279" s="71">
        <f t="shared" si="719"/>
        <v>415</v>
      </c>
    </row>
    <row r="2280" spans="1:46">
      <c r="A2280" s="37" t="s">
        <v>90</v>
      </c>
      <c r="B2280" s="3" t="s">
        <v>38</v>
      </c>
      <c r="C2280" s="11">
        <v>45606.376388888886</v>
      </c>
      <c r="D2280" s="11">
        <v>45606.458333333336</v>
      </c>
      <c r="E2280" s="11" t="s">
        <v>49</v>
      </c>
      <c r="F2280" s="11" t="s">
        <v>40</v>
      </c>
      <c r="G2280" s="3" t="s">
        <v>2458</v>
      </c>
      <c r="H2280" s="3" t="s">
        <v>46</v>
      </c>
      <c r="I2280" s="11">
        <v>45607.833333333336</v>
      </c>
      <c r="J2280" s="12">
        <v>45610.120833333334</v>
      </c>
      <c r="K2280" s="12">
        <v>45610.166666666664</v>
      </c>
      <c r="L2280" s="12">
        <v>45610.120833333334</v>
      </c>
      <c r="M2280" s="61" t="s">
        <v>12</v>
      </c>
      <c r="N2280" s="3" t="s">
        <v>42</v>
      </c>
      <c r="O2280" s="3">
        <v>0</v>
      </c>
      <c r="P2280" s="1">
        <f t="shared" si="700"/>
        <v>46</v>
      </c>
      <c r="Q2280" s="1">
        <f t="shared" si="701"/>
        <v>11</v>
      </c>
      <c r="R2280" s="72">
        <f t="shared" si="702"/>
        <v>45610.120833333334</v>
      </c>
      <c r="S2280" s="73">
        <f t="shared" si="703"/>
        <v>1.4569444444496185</v>
      </c>
      <c r="T2280" s="74">
        <f>Table2[[#This Row],[ETA A OFRECIMIENTO]]*24</f>
        <v>34.966666666790843</v>
      </c>
      <c r="U2280" s="1" t="str">
        <f t="shared" si="704"/>
        <v>YES</v>
      </c>
      <c r="V2280" s="73">
        <f t="shared" si="705"/>
        <v>2.3333333333284827</v>
      </c>
      <c r="W2280" s="74">
        <f>Table2[[#This Row],[DEL. AVAILABLE A SLOT]]*24</f>
        <v>55.999999999883585</v>
      </c>
      <c r="X2280" s="1" t="str">
        <f t="shared" si="706"/>
        <v>NO</v>
      </c>
      <c r="Y2280" s="73">
        <f t="shared" si="707"/>
        <v>3.7902777777781012</v>
      </c>
      <c r="Z2280" s="74">
        <f>Table2[[#This Row],[ETA A TIMESLOT]]*24</f>
        <v>90.966666666674428</v>
      </c>
      <c r="AA2280" s="73">
        <f t="shared" si="708"/>
        <v>0</v>
      </c>
      <c r="AB2280" s="73" t="str">
        <f t="shared" si="709"/>
        <v>SI</v>
      </c>
      <c r="AC2280" s="74">
        <f>Table2[[#This Row],[PUNTUALIDAD (H)]]*24</f>
        <v>0</v>
      </c>
      <c r="AD2280" s="73">
        <f t="shared" si="710"/>
        <v>3.7444444444481633</v>
      </c>
      <c r="AE2280" s="74">
        <f>Table2[[#This Row],[ATA TO UNLOADING]]*24</f>
        <v>89.866666666755918</v>
      </c>
      <c r="AF2280" s="74" t="str">
        <f>IF(Table2[[#This Row],[ATA TO UNLOADING 2]]&lt;=48,"YES","NO")</f>
        <v>NO</v>
      </c>
      <c r="AG2280" s="75">
        <f t="shared" si="711"/>
        <v>0.16666666666424135</v>
      </c>
      <c r="AH2280" s="2" t="s">
        <v>24</v>
      </c>
      <c r="AI2280" s="2" t="str">
        <f t="shared" si="712"/>
        <v>SUDU6832769</v>
      </c>
      <c r="AJ2280" s="76" t="str">
        <f t="shared" si="713"/>
        <v>CTU FLEVOKUST BV</v>
      </c>
      <c r="AK2280" s="77">
        <f>IF($M2280="TRUCK",VLOOKUP($AQ2280,Invoicing!$A$17:$B$49,MATCH($AK$1,Invoicing!$A$17:$B$17,0),FALSE),VLOOKUP($AQ2280,Invoicing!$N$17:$O$21,MATCH($AK$1,Invoicing!$N$17:$O$17,0),FALSE))</f>
        <v>380</v>
      </c>
      <c r="AL2280" s="78" t="e">
        <f>VLOOKUP($E2280,Invoicing!$A$1:$H$8,MATCH(TRACKER!$N2283,Invoicing!$A$1:$H$1,0),FALSE)</f>
        <v>#N/A</v>
      </c>
      <c r="AM2280" s="78">
        <v>35</v>
      </c>
      <c r="AN2280" s="78">
        <f t="shared" si="714"/>
        <v>0</v>
      </c>
      <c r="AO2280" s="2">
        <f t="shared" si="715"/>
        <v>4</v>
      </c>
      <c r="AP2280" s="2" t="str">
        <f t="shared" si="716"/>
        <v>NIGHT</v>
      </c>
      <c r="AQ2280" s="2" t="str">
        <f t="shared" si="717"/>
        <v>CTU FLEVOKUST BVNIGHT</v>
      </c>
      <c r="AR2280" s="71">
        <f t="shared" si="718"/>
        <v>380</v>
      </c>
      <c r="AS2280" s="71">
        <f>VLOOKUP(AJ2280,Invoicing!A:K,10,FALSE)</f>
        <v>0</v>
      </c>
      <c r="AT2280" s="71">
        <f t="shared" si="719"/>
        <v>380</v>
      </c>
    </row>
    <row r="2281" spans="1:46">
      <c r="A2281" s="37" t="s">
        <v>90</v>
      </c>
      <c r="B2281" s="3" t="s">
        <v>38</v>
      </c>
      <c r="C2281" s="11">
        <v>45606.376388888886</v>
      </c>
      <c r="D2281" s="11">
        <v>45606.458333333336</v>
      </c>
      <c r="E2281" s="11" t="s">
        <v>49</v>
      </c>
      <c r="F2281" s="11" t="s">
        <v>40</v>
      </c>
      <c r="G2281" s="3" t="s">
        <v>2459</v>
      </c>
      <c r="H2281" s="3" t="s">
        <v>41</v>
      </c>
      <c r="I2281" s="11">
        <v>45607.833333333336</v>
      </c>
      <c r="J2281" s="12">
        <v>45608.56527777778</v>
      </c>
      <c r="K2281" s="12">
        <v>45608.583333333336</v>
      </c>
      <c r="L2281" s="12">
        <v>45608.579861111109</v>
      </c>
      <c r="M2281" s="61" t="s">
        <v>12</v>
      </c>
      <c r="N2281" s="3" t="s">
        <v>42</v>
      </c>
      <c r="O2281" s="3">
        <v>0</v>
      </c>
      <c r="P2281" s="1">
        <f t="shared" si="700"/>
        <v>46</v>
      </c>
      <c r="Q2281" s="1">
        <f t="shared" si="701"/>
        <v>11</v>
      </c>
      <c r="R2281" s="72">
        <f t="shared" si="702"/>
        <v>45608.56527777778</v>
      </c>
      <c r="S2281" s="73">
        <f t="shared" si="703"/>
        <v>1.4569444444496185</v>
      </c>
      <c r="T2281" s="74">
        <f>Table2[[#This Row],[ETA A OFRECIMIENTO]]*24</f>
        <v>34.966666666790843</v>
      </c>
      <c r="U2281" s="1" t="str">
        <f t="shared" si="704"/>
        <v>YES</v>
      </c>
      <c r="V2281" s="73">
        <f t="shared" si="705"/>
        <v>0.75</v>
      </c>
      <c r="W2281" s="74">
        <f>Table2[[#This Row],[DEL. AVAILABLE A SLOT]]*24</f>
        <v>18</v>
      </c>
      <c r="X2281" s="1" t="str">
        <f t="shared" si="706"/>
        <v>SI</v>
      </c>
      <c r="Y2281" s="73">
        <f t="shared" si="707"/>
        <v>2.2069444444496185</v>
      </c>
      <c r="Z2281" s="74">
        <f>Table2[[#This Row],[ETA A TIMESLOT]]*24</f>
        <v>52.966666666790843</v>
      </c>
      <c r="AA2281" s="73">
        <f t="shared" si="708"/>
        <v>0</v>
      </c>
      <c r="AB2281" s="73" t="str">
        <f t="shared" si="709"/>
        <v>SI</v>
      </c>
      <c r="AC2281" s="74">
        <f>Table2[[#This Row],[PUNTUALIDAD (H)]]*24</f>
        <v>0</v>
      </c>
      <c r="AD2281" s="73">
        <f t="shared" si="710"/>
        <v>2.203472222223354</v>
      </c>
      <c r="AE2281" s="74">
        <f>Table2[[#This Row],[ATA TO UNLOADING]]*24</f>
        <v>52.883333333360497</v>
      </c>
      <c r="AF2281" s="74" t="str">
        <f>IF(Table2[[#This Row],[ATA TO UNLOADING 2]]&lt;=48,"YES","NO")</f>
        <v>NO</v>
      </c>
      <c r="AG2281" s="75">
        <f t="shared" si="711"/>
        <v>0.58333333333575865</v>
      </c>
      <c r="AH2281" s="2" t="s">
        <v>42</v>
      </c>
      <c r="AI2281" s="2" t="str">
        <f t="shared" si="712"/>
        <v>SUDU6876263</v>
      </c>
      <c r="AJ2281" s="76" t="str">
        <f t="shared" si="713"/>
        <v>CTU FLEVOKUST BV</v>
      </c>
      <c r="AK2281" s="77">
        <f>IF($M2281="TRUCK",VLOOKUP($AQ2281,Invoicing!$A$17:$B$49,MATCH($AK$1,Invoicing!$A$17:$B$17,0),FALSE),VLOOKUP($AQ2281,Invoicing!$N$17:$O$21,MATCH($AK$1,Invoicing!$N$17:$O$17,0),FALSE))</f>
        <v>380</v>
      </c>
      <c r="AL2281" s="78" t="e">
        <f>VLOOKUP($E2281,Invoicing!$A$1:$H$8,MATCH(TRACKER!$N2284,Invoicing!$A$1:$H$1,0),FALSE)</f>
        <v>#N/A</v>
      </c>
      <c r="AM2281" s="78">
        <v>35</v>
      </c>
      <c r="AN2281" s="78">
        <f t="shared" si="714"/>
        <v>0</v>
      </c>
      <c r="AO2281" s="2">
        <f t="shared" si="715"/>
        <v>2</v>
      </c>
      <c r="AP2281" s="2" t="str">
        <f t="shared" si="716"/>
        <v>WEEK</v>
      </c>
      <c r="AQ2281" s="2" t="str">
        <f t="shared" si="717"/>
        <v>CTU FLEVOKUST BVWEEK</v>
      </c>
      <c r="AR2281" s="71">
        <f t="shared" si="718"/>
        <v>380</v>
      </c>
      <c r="AS2281" s="71">
        <f>VLOOKUP(AJ2281,Invoicing!A:K,10,FALSE)</f>
        <v>0</v>
      </c>
      <c r="AT2281" s="71">
        <f t="shared" si="719"/>
        <v>380</v>
      </c>
    </row>
    <row r="2282" spans="1:46">
      <c r="A2282" s="37" t="s">
        <v>90</v>
      </c>
      <c r="B2282" s="3" t="s">
        <v>38</v>
      </c>
      <c r="C2282" s="11">
        <v>45606.376388888886</v>
      </c>
      <c r="D2282" s="11">
        <v>45606.458333333336</v>
      </c>
      <c r="E2282" s="11" t="s">
        <v>45</v>
      </c>
      <c r="F2282" s="11" t="s">
        <v>40</v>
      </c>
      <c r="G2282" s="3" t="s">
        <v>2460</v>
      </c>
      <c r="H2282" s="3" t="s">
        <v>46</v>
      </c>
      <c r="I2282" s="11">
        <v>45607.833333333336</v>
      </c>
      <c r="J2282" s="12">
        <v>45607.861111111109</v>
      </c>
      <c r="K2282" s="12">
        <v>45608</v>
      </c>
      <c r="L2282" s="12">
        <v>45607.861111111109</v>
      </c>
      <c r="M2282" s="61" t="s">
        <v>115</v>
      </c>
      <c r="N2282" s="3" t="s">
        <v>42</v>
      </c>
      <c r="O2282" s="3">
        <v>0</v>
      </c>
      <c r="P2282" s="1">
        <f t="shared" si="700"/>
        <v>46</v>
      </c>
      <c r="Q2282" s="1">
        <f t="shared" si="701"/>
        <v>11</v>
      </c>
      <c r="R2282" s="72">
        <f t="shared" si="702"/>
        <v>45607.861111111109</v>
      </c>
      <c r="S2282" s="73">
        <f t="shared" si="703"/>
        <v>1.4569444444496185</v>
      </c>
      <c r="T2282" s="74">
        <f>Table2[[#This Row],[ETA A OFRECIMIENTO]]*24</f>
        <v>34.966666666790843</v>
      </c>
      <c r="U2282" s="1" t="str">
        <f t="shared" si="704"/>
        <v>YES</v>
      </c>
      <c r="V2282" s="73">
        <f t="shared" si="705"/>
        <v>0.16666666666424135</v>
      </c>
      <c r="W2282" s="74">
        <f>Table2[[#This Row],[DEL. AVAILABLE A SLOT]]*24</f>
        <v>3.9999999999417923</v>
      </c>
      <c r="X2282" s="1" t="str">
        <f t="shared" si="706"/>
        <v>SI</v>
      </c>
      <c r="Y2282" s="73">
        <f t="shared" si="707"/>
        <v>1.6236111111138598</v>
      </c>
      <c r="Z2282" s="74">
        <f>Table2[[#This Row],[ETA A TIMESLOT]]*24</f>
        <v>38.966666666732635</v>
      </c>
      <c r="AA2282" s="73">
        <f t="shared" si="708"/>
        <v>0</v>
      </c>
      <c r="AB2282" s="73" t="str">
        <f t="shared" si="709"/>
        <v>SI</v>
      </c>
      <c r="AC2282" s="74">
        <f>Table2[[#This Row],[PUNTUALIDAD (H)]]*24</f>
        <v>0</v>
      </c>
      <c r="AD2282" s="73">
        <f t="shared" si="710"/>
        <v>1.484722222223354</v>
      </c>
      <c r="AE2282" s="74">
        <f>Table2[[#This Row],[ATA TO UNLOADING]]*24</f>
        <v>35.633333333360497</v>
      </c>
      <c r="AF2282" s="74" t="str">
        <f>IF(Table2[[#This Row],[ATA TO UNLOADING 2]]&lt;=48,"YES","NO")</f>
        <v>YES</v>
      </c>
      <c r="AG2282" s="75">
        <f t="shared" si="711"/>
        <v>0</v>
      </c>
      <c r="AH2282" s="2" t="s">
        <v>24</v>
      </c>
      <c r="AI2282" s="2" t="str">
        <f t="shared" si="712"/>
        <v>SUDU7556916</v>
      </c>
      <c r="AJ2282" s="76" t="str">
        <f t="shared" si="713"/>
        <v>OM TRANSPORT</v>
      </c>
      <c r="AK2282" s="77">
        <f>IF($M2282="TRUCK",VLOOKUP($AQ2282,Invoicing!$A$17:$B$49,MATCH($AK$1,Invoicing!$A$17:$B$17,0),FALSE),VLOOKUP($AQ2282,Invoicing!$N$17:$O$21,MATCH($AK$1,Invoicing!$N$17:$O$17,0),FALSE))</f>
        <v>475</v>
      </c>
      <c r="AL2282" s="78" t="e">
        <f>VLOOKUP($E2282,Invoicing!$A$1:$H$8,MATCH(TRACKER!$N2285,Invoicing!$A$1:$H$1,0),FALSE)</f>
        <v>#N/A</v>
      </c>
      <c r="AM2282" s="78">
        <f>VLOOKUP($E2282,Invoicing!$A$1:$H$8,MATCH(TRACKER!$O$1,Invoicing!$A$1:$H$1,0),FALSE)</f>
        <v>50</v>
      </c>
      <c r="AN2282" s="78">
        <f t="shared" si="714"/>
        <v>0</v>
      </c>
      <c r="AO2282" s="2">
        <f t="shared" si="715"/>
        <v>2</v>
      </c>
      <c r="AP2282" s="2" t="str">
        <f t="shared" si="716"/>
        <v>NIGHT</v>
      </c>
      <c r="AQ2282" s="2" t="str">
        <f t="shared" si="717"/>
        <v>OM TRANSPORTNIGHT</v>
      </c>
      <c r="AR2282" s="71">
        <f t="shared" si="718"/>
        <v>475</v>
      </c>
      <c r="AS2282" s="71">
        <f>VLOOKUP(AJ2282,Invoicing!A:K,10,FALSE)</f>
        <v>25</v>
      </c>
      <c r="AT2282" s="71">
        <f t="shared" si="719"/>
        <v>500</v>
      </c>
    </row>
    <row r="2283" spans="1:46">
      <c r="A2283" s="37" t="s">
        <v>90</v>
      </c>
      <c r="B2283" s="3" t="s">
        <v>38</v>
      </c>
      <c r="C2283" s="11">
        <v>45606.376388888886</v>
      </c>
      <c r="D2283" s="11">
        <v>45606.458333333336</v>
      </c>
      <c r="E2283" s="11" t="s">
        <v>49</v>
      </c>
      <c r="F2283" s="11" t="s">
        <v>40</v>
      </c>
      <c r="G2283" s="3" t="s">
        <v>2461</v>
      </c>
      <c r="H2283" s="3" t="s">
        <v>2821</v>
      </c>
      <c r="I2283" s="11">
        <v>45607.833333333336</v>
      </c>
      <c r="J2283" s="12">
        <v>45608.245138888888</v>
      </c>
      <c r="K2283" s="12">
        <v>45608.25</v>
      </c>
      <c r="L2283" s="12">
        <v>45608.256944444445</v>
      </c>
      <c r="M2283" s="61" t="s">
        <v>12</v>
      </c>
      <c r="N2283" s="3" t="s">
        <v>42</v>
      </c>
      <c r="O2283" s="3">
        <v>0</v>
      </c>
      <c r="P2283" s="1">
        <f t="shared" si="700"/>
        <v>46</v>
      </c>
      <c r="Q2283" s="1">
        <f t="shared" si="701"/>
        <v>11</v>
      </c>
      <c r="R2283" s="72">
        <f t="shared" si="702"/>
        <v>45608.245138888888</v>
      </c>
      <c r="S2283" s="73">
        <f t="shared" si="703"/>
        <v>1.4569444444496185</v>
      </c>
      <c r="T2283" s="74">
        <f>Table2[[#This Row],[ETA A OFRECIMIENTO]]*24</f>
        <v>34.966666666790843</v>
      </c>
      <c r="U2283" s="1" t="str">
        <f t="shared" si="704"/>
        <v>YES</v>
      </c>
      <c r="V2283" s="73">
        <f t="shared" si="705"/>
        <v>0.41666666666424135</v>
      </c>
      <c r="W2283" s="74">
        <f>Table2[[#This Row],[DEL. AVAILABLE A SLOT]]*24</f>
        <v>9.9999999999417923</v>
      </c>
      <c r="X2283" s="1" t="str">
        <f t="shared" si="706"/>
        <v>SI</v>
      </c>
      <c r="Y2283" s="73">
        <f t="shared" si="707"/>
        <v>1.8736111111138598</v>
      </c>
      <c r="Z2283" s="74">
        <f>Table2[[#This Row],[ETA A TIMESLOT]]*24</f>
        <v>44.966666666732635</v>
      </c>
      <c r="AA2283" s="73">
        <f t="shared" si="708"/>
        <v>0</v>
      </c>
      <c r="AB2283" s="73" t="str">
        <f t="shared" si="709"/>
        <v>SI</v>
      </c>
      <c r="AC2283" s="74">
        <f>Table2[[#This Row],[PUNTUALIDAD (H)]]*24</f>
        <v>0</v>
      </c>
      <c r="AD2283" s="73">
        <f t="shared" si="710"/>
        <v>1.8805555555591127</v>
      </c>
      <c r="AE2283" s="74">
        <f>Table2[[#This Row],[ATA TO UNLOADING]]*24</f>
        <v>45.133333333418705</v>
      </c>
      <c r="AF2283" s="74" t="str">
        <f>IF(Table2[[#This Row],[ATA TO UNLOADING 2]]&lt;=48,"YES","NO")</f>
        <v>YES</v>
      </c>
      <c r="AG2283" s="75">
        <f t="shared" si="711"/>
        <v>0.25</v>
      </c>
      <c r="AH2283" s="2" t="s">
        <v>42</v>
      </c>
      <c r="AI2283" s="2" t="str">
        <f t="shared" si="712"/>
        <v>SUDU8556593</v>
      </c>
      <c r="AJ2283" s="76" t="str">
        <f t="shared" si="713"/>
        <v>CTU FLEVOKUST BV</v>
      </c>
      <c r="AK2283" s="77">
        <f>IF($M2283="TRUCK",VLOOKUP($AQ2283,Invoicing!$A$17:$B$49,MATCH($AK$1,Invoicing!$A$17:$B$17,0),FALSE),VLOOKUP($AQ2283,Invoicing!$N$17:$O$21,MATCH($AK$1,Invoicing!$N$17:$O$17,0),FALSE))</f>
        <v>380</v>
      </c>
      <c r="AL2283" s="78">
        <f>VLOOKUP($E2283,Invoicing!$A$1:$H$8,MATCH(TRACKER!$N2286,Invoicing!$A$1:$H$1,0),FALSE)</f>
        <v>100</v>
      </c>
      <c r="AM2283" s="78">
        <v>35</v>
      </c>
      <c r="AN2283" s="78">
        <f t="shared" si="714"/>
        <v>0</v>
      </c>
      <c r="AO2283" s="2">
        <f t="shared" si="715"/>
        <v>2</v>
      </c>
      <c r="AP2283" s="2" t="str">
        <f t="shared" si="716"/>
        <v>WEEK</v>
      </c>
      <c r="AQ2283" s="2" t="str">
        <f t="shared" si="717"/>
        <v>CTU FLEVOKUST BVWEEK</v>
      </c>
      <c r="AR2283" s="71">
        <f t="shared" si="718"/>
        <v>480</v>
      </c>
      <c r="AS2283" s="71">
        <f>VLOOKUP(AJ2283,Invoicing!A:K,10,FALSE)</f>
        <v>0</v>
      </c>
      <c r="AT2283" s="71">
        <f t="shared" si="719"/>
        <v>480</v>
      </c>
    </row>
    <row r="2284" spans="1:46">
      <c r="A2284" s="37" t="s">
        <v>90</v>
      </c>
      <c r="B2284" s="3" t="s">
        <v>38</v>
      </c>
      <c r="C2284" s="11">
        <v>45606.376388888886</v>
      </c>
      <c r="D2284" s="11">
        <v>45606.458333333336</v>
      </c>
      <c r="E2284" s="11" t="s">
        <v>49</v>
      </c>
      <c r="F2284" s="11" t="s">
        <v>40</v>
      </c>
      <c r="G2284" s="3" t="s">
        <v>2462</v>
      </c>
      <c r="H2284" s="3" t="s">
        <v>41</v>
      </c>
      <c r="I2284" s="11">
        <v>45607.833333333336</v>
      </c>
      <c r="J2284" s="12">
        <v>45608.64166666667</v>
      </c>
      <c r="K2284" s="12">
        <v>45608.666666666664</v>
      </c>
      <c r="L2284" s="12">
        <v>45608.649305555555</v>
      </c>
      <c r="M2284" s="61" t="s">
        <v>12</v>
      </c>
      <c r="N2284" s="3" t="s">
        <v>42</v>
      </c>
      <c r="O2284" s="3">
        <v>0</v>
      </c>
      <c r="P2284" s="1">
        <f t="shared" si="700"/>
        <v>46</v>
      </c>
      <c r="Q2284" s="1">
        <f t="shared" si="701"/>
        <v>11</v>
      </c>
      <c r="R2284" s="72">
        <f t="shared" si="702"/>
        <v>45608.64166666667</v>
      </c>
      <c r="S2284" s="73">
        <f t="shared" si="703"/>
        <v>1.4569444444496185</v>
      </c>
      <c r="T2284" s="74">
        <f>Table2[[#This Row],[ETA A OFRECIMIENTO]]*24</f>
        <v>34.966666666790843</v>
      </c>
      <c r="U2284" s="1" t="str">
        <f t="shared" si="704"/>
        <v>YES</v>
      </c>
      <c r="V2284" s="73">
        <f t="shared" si="705"/>
        <v>0.83333333332848269</v>
      </c>
      <c r="W2284" s="74">
        <f>Table2[[#This Row],[DEL. AVAILABLE A SLOT]]*24</f>
        <v>19.999999999883585</v>
      </c>
      <c r="X2284" s="1" t="str">
        <f t="shared" si="706"/>
        <v>SI</v>
      </c>
      <c r="Y2284" s="73">
        <f t="shared" si="707"/>
        <v>2.2902777777781012</v>
      </c>
      <c r="Z2284" s="74">
        <f>Table2[[#This Row],[ETA A TIMESLOT]]*24</f>
        <v>54.966666666674428</v>
      </c>
      <c r="AA2284" s="73">
        <f t="shared" si="708"/>
        <v>0</v>
      </c>
      <c r="AB2284" s="73" t="str">
        <f t="shared" si="709"/>
        <v>SI</v>
      </c>
      <c r="AC2284" s="74">
        <f>Table2[[#This Row],[PUNTUALIDAD (H)]]*24</f>
        <v>0</v>
      </c>
      <c r="AD2284" s="73">
        <f t="shared" si="710"/>
        <v>2.2729166666686069</v>
      </c>
      <c r="AE2284" s="74">
        <f>Table2[[#This Row],[ATA TO UNLOADING]]*24</f>
        <v>54.550000000046566</v>
      </c>
      <c r="AF2284" s="74" t="str">
        <f>IF(Table2[[#This Row],[ATA TO UNLOADING 2]]&lt;=48,"YES","NO")</f>
        <v>NO</v>
      </c>
      <c r="AG2284" s="75">
        <f t="shared" si="711"/>
        <v>0.66666666666424135</v>
      </c>
      <c r="AH2284" s="2" t="s">
        <v>42</v>
      </c>
      <c r="AI2284" s="2" t="str">
        <f t="shared" si="712"/>
        <v>SUDU8707133</v>
      </c>
      <c r="AJ2284" s="76" t="str">
        <f t="shared" si="713"/>
        <v>CTU FLEVOKUST BV</v>
      </c>
      <c r="AK2284" s="77">
        <f>IF($M2284="TRUCK",VLOOKUP($AQ2284,Invoicing!$A$17:$B$49,MATCH($AK$1,Invoicing!$A$17:$B$17,0),FALSE),VLOOKUP($AQ2284,Invoicing!$N$17:$O$21,MATCH($AK$1,Invoicing!$N$17:$O$17,0),FALSE))</f>
        <v>380</v>
      </c>
      <c r="AL2284" s="78" t="e">
        <f>VLOOKUP($E2284,Invoicing!$A$1:$H$8,MATCH(TRACKER!$N2287,Invoicing!$A$1:$H$1,0),FALSE)</f>
        <v>#N/A</v>
      </c>
      <c r="AM2284" s="78">
        <v>35</v>
      </c>
      <c r="AN2284" s="78">
        <f t="shared" si="714"/>
        <v>0</v>
      </c>
      <c r="AO2284" s="2">
        <f t="shared" si="715"/>
        <v>2</v>
      </c>
      <c r="AP2284" s="2" t="str">
        <f t="shared" si="716"/>
        <v>WEEK</v>
      </c>
      <c r="AQ2284" s="2" t="str">
        <f t="shared" si="717"/>
        <v>CTU FLEVOKUST BVWEEK</v>
      </c>
      <c r="AR2284" s="71">
        <f t="shared" si="718"/>
        <v>380</v>
      </c>
      <c r="AS2284" s="71">
        <f>VLOOKUP(AJ2284,Invoicing!A:K,10,FALSE)</f>
        <v>0</v>
      </c>
      <c r="AT2284" s="71">
        <f t="shared" si="719"/>
        <v>380</v>
      </c>
    </row>
    <row r="2285" spans="1:46">
      <c r="A2285" s="37" t="s">
        <v>90</v>
      </c>
      <c r="B2285" s="3" t="s">
        <v>38</v>
      </c>
      <c r="C2285" s="11">
        <v>45606.376388888886</v>
      </c>
      <c r="D2285" s="11">
        <v>45606.458333333336</v>
      </c>
      <c r="E2285" s="11" t="s">
        <v>49</v>
      </c>
      <c r="F2285" s="11" t="s">
        <v>40</v>
      </c>
      <c r="G2285" s="3" t="s">
        <v>2463</v>
      </c>
      <c r="H2285" s="3" t="s">
        <v>2821</v>
      </c>
      <c r="I2285" s="11">
        <v>45607.833333333336</v>
      </c>
      <c r="J2285" s="12">
        <v>45609.125</v>
      </c>
      <c r="K2285" s="12">
        <v>45610</v>
      </c>
      <c r="L2285" s="12">
        <v>45609.125</v>
      </c>
      <c r="M2285" s="12" t="s">
        <v>12</v>
      </c>
      <c r="N2285" s="3" t="s">
        <v>42</v>
      </c>
      <c r="O2285" s="3">
        <v>1</v>
      </c>
      <c r="P2285" s="1">
        <f t="shared" si="700"/>
        <v>46</v>
      </c>
      <c r="Q2285" s="1">
        <f t="shared" si="701"/>
        <v>11</v>
      </c>
      <c r="R2285" s="72">
        <f t="shared" si="702"/>
        <v>45609.125</v>
      </c>
      <c r="S2285" s="73">
        <f t="shared" si="703"/>
        <v>1.4569444444496185</v>
      </c>
      <c r="T2285" s="74">
        <f>Table2[[#This Row],[ETA A OFRECIMIENTO]]*24</f>
        <v>34.966666666790843</v>
      </c>
      <c r="U2285" s="1" t="str">
        <f t="shared" si="704"/>
        <v>YES</v>
      </c>
      <c r="V2285" s="73">
        <f t="shared" si="705"/>
        <v>2.1666666666642413</v>
      </c>
      <c r="W2285" s="74">
        <f>Table2[[#This Row],[DEL. AVAILABLE A SLOT]]*24</f>
        <v>51.999999999941792</v>
      </c>
      <c r="X2285" s="1" t="str">
        <f t="shared" si="706"/>
        <v>NO</v>
      </c>
      <c r="Y2285" s="73">
        <f t="shared" si="707"/>
        <v>3.6236111111138598</v>
      </c>
      <c r="Z2285" s="74">
        <f>Table2[[#This Row],[ETA A TIMESLOT]]*24</f>
        <v>86.966666666732635</v>
      </c>
      <c r="AA2285" s="73">
        <f t="shared" si="708"/>
        <v>0</v>
      </c>
      <c r="AB2285" s="73" t="str">
        <f t="shared" si="709"/>
        <v>SI</v>
      </c>
      <c r="AC2285" s="74">
        <f>Table2[[#This Row],[PUNTUALIDAD (H)]]*24</f>
        <v>0</v>
      </c>
      <c r="AD2285" s="73">
        <f t="shared" si="710"/>
        <v>2.7486111111138598</v>
      </c>
      <c r="AE2285" s="74">
        <f>Table2[[#This Row],[ATA TO UNLOADING]]*24</f>
        <v>65.966666666732635</v>
      </c>
      <c r="AF2285" s="74" t="str">
        <f>IF(Table2[[#This Row],[ATA TO UNLOADING 2]]&lt;=48,"YES","NO")</f>
        <v>NO</v>
      </c>
      <c r="AG2285" s="75">
        <f t="shared" si="711"/>
        <v>0</v>
      </c>
      <c r="AH2285" s="2" t="s">
        <v>24</v>
      </c>
      <c r="AI2285" s="2" t="str">
        <f t="shared" si="712"/>
        <v>SUDU8789194</v>
      </c>
      <c r="AJ2285" s="76" t="str">
        <f t="shared" si="713"/>
        <v>CTU FLEVOKUST BV</v>
      </c>
      <c r="AK2285" s="77">
        <f>IF($M2285="TRUCK",VLOOKUP($AQ2285,Invoicing!$A$17:$B$49,MATCH($AK$1,Invoicing!$A$17:$B$17,0),FALSE),VLOOKUP($AQ2285,Invoicing!$N$17:$O$21,MATCH($AK$1,Invoicing!$N$17:$O$17,0),FALSE))</f>
        <v>380</v>
      </c>
      <c r="AL2285" s="78" t="e">
        <f>VLOOKUP($E2285,Invoicing!$A$1:$H$8,MATCH(TRACKER!$N2288,Invoicing!$A$1:$H$1,0),FALSE)</f>
        <v>#N/A</v>
      </c>
      <c r="AM2285" s="78">
        <v>35</v>
      </c>
      <c r="AN2285" s="78">
        <f t="shared" si="714"/>
        <v>35</v>
      </c>
      <c r="AO2285" s="2">
        <f t="shared" si="715"/>
        <v>4</v>
      </c>
      <c r="AP2285" s="2" t="str">
        <f t="shared" si="716"/>
        <v>NIGHT</v>
      </c>
      <c r="AQ2285" s="2" t="str">
        <f t="shared" si="717"/>
        <v>CTU FLEVOKUST BVNIGHT</v>
      </c>
      <c r="AR2285" s="71">
        <f t="shared" si="718"/>
        <v>415</v>
      </c>
      <c r="AS2285" s="71">
        <f>VLOOKUP(AJ2285,Invoicing!A:K,10,FALSE)</f>
        <v>0</v>
      </c>
      <c r="AT2285" s="71">
        <f t="shared" si="719"/>
        <v>415</v>
      </c>
    </row>
    <row r="2286" spans="1:46">
      <c r="A2286" s="37" t="s">
        <v>90</v>
      </c>
      <c r="B2286" s="3" t="s">
        <v>38</v>
      </c>
      <c r="C2286" s="11">
        <v>45606.376388888886</v>
      </c>
      <c r="D2286" s="11">
        <v>45606.458333333336</v>
      </c>
      <c r="E2286" s="11" t="s">
        <v>49</v>
      </c>
      <c r="F2286" s="11" t="s">
        <v>40</v>
      </c>
      <c r="G2286" s="3" t="s">
        <v>2464</v>
      </c>
      <c r="H2286" s="3" t="s">
        <v>46</v>
      </c>
      <c r="I2286" s="11">
        <v>45607.833333333336</v>
      </c>
      <c r="J2286" s="12">
        <v>45608.947916666664</v>
      </c>
      <c r="K2286" s="12">
        <v>45608.875</v>
      </c>
      <c r="L2286" s="12">
        <v>45608.947916666664</v>
      </c>
      <c r="M2286" s="61" t="s">
        <v>12</v>
      </c>
      <c r="N2286" s="3" t="s">
        <v>13</v>
      </c>
      <c r="O2286" s="3">
        <v>0</v>
      </c>
      <c r="P2286" s="1">
        <f t="shared" si="700"/>
        <v>46</v>
      </c>
      <c r="Q2286" s="1">
        <f t="shared" si="701"/>
        <v>11</v>
      </c>
      <c r="R2286" s="72">
        <f t="shared" si="702"/>
        <v>45608.947916666664</v>
      </c>
      <c r="S2286" s="73">
        <f t="shared" si="703"/>
        <v>1.4569444444496185</v>
      </c>
      <c r="T2286" s="74">
        <f>Table2[[#This Row],[ETA A OFRECIMIENTO]]*24</f>
        <v>34.966666666790843</v>
      </c>
      <c r="U2286" s="1" t="str">
        <f t="shared" si="704"/>
        <v>YES</v>
      </c>
      <c r="V2286" s="73">
        <f t="shared" si="705"/>
        <v>1.0416666666642413</v>
      </c>
      <c r="W2286" s="74">
        <f>Table2[[#This Row],[DEL. AVAILABLE A SLOT]]*24</f>
        <v>24.999999999941792</v>
      </c>
      <c r="X2286" s="1" t="str">
        <f t="shared" si="706"/>
        <v>NO</v>
      </c>
      <c r="Y2286" s="73">
        <f t="shared" si="707"/>
        <v>2.4986111111138598</v>
      </c>
      <c r="Z2286" s="74">
        <f>Table2[[#This Row],[ETA A TIMESLOT]]*24</f>
        <v>59.966666666732635</v>
      </c>
      <c r="AA2286" s="73">
        <f t="shared" si="708"/>
        <v>7.2916666664241347E-2</v>
      </c>
      <c r="AB2286" s="73" t="str">
        <f t="shared" si="709"/>
        <v>NO</v>
      </c>
      <c r="AC2286" s="74">
        <f>Table2[[#This Row],[PUNTUALIDAD (H)]]*24</f>
        <v>1.7499999999417923</v>
      </c>
      <c r="AD2286" s="73">
        <f t="shared" si="710"/>
        <v>2.5715277777781012</v>
      </c>
      <c r="AE2286" s="74">
        <f>Table2[[#This Row],[ATA TO UNLOADING]]*24</f>
        <v>61.716666666674428</v>
      </c>
      <c r="AF2286" s="74" t="str">
        <f>IF(Table2[[#This Row],[ATA TO UNLOADING 2]]&lt;=48,"YES","NO")</f>
        <v>NO</v>
      </c>
      <c r="AG2286" s="75">
        <f t="shared" si="711"/>
        <v>0.875</v>
      </c>
      <c r="AH2286" s="2" t="s">
        <v>24</v>
      </c>
      <c r="AI2286" s="2" t="str">
        <f t="shared" si="712"/>
        <v>SUDU8955675</v>
      </c>
      <c r="AJ2286" s="76" t="str">
        <f t="shared" si="713"/>
        <v>CTU FLEVOKUST BV</v>
      </c>
      <c r="AK2286" s="77">
        <f>IF($M2286="TRUCK",VLOOKUP($AQ2286,Invoicing!$A$17:$B$49,MATCH($AK$1,Invoicing!$A$17:$B$17,0),FALSE),VLOOKUP($AQ2286,Invoicing!$N$17:$O$21,MATCH($AK$1,Invoicing!$N$17:$O$17,0),FALSE))</f>
        <v>380</v>
      </c>
      <c r="AL2286" s="78">
        <v>100</v>
      </c>
      <c r="AM2286" s="78">
        <v>35</v>
      </c>
      <c r="AN2286" s="78">
        <f t="shared" si="714"/>
        <v>0</v>
      </c>
      <c r="AO2286" s="2">
        <f t="shared" si="715"/>
        <v>2</v>
      </c>
      <c r="AP2286" s="2" t="str">
        <f t="shared" si="716"/>
        <v>NIGHT</v>
      </c>
      <c r="AQ2286" s="2" t="str">
        <f t="shared" si="717"/>
        <v>CTU FLEVOKUST BVNIGHT</v>
      </c>
      <c r="AR2286" s="71">
        <f t="shared" si="718"/>
        <v>480</v>
      </c>
      <c r="AS2286" s="71">
        <f>VLOOKUP(AJ2286,Invoicing!A:K,10,FALSE)</f>
        <v>0</v>
      </c>
      <c r="AT2286" s="71">
        <f t="shared" si="719"/>
        <v>480</v>
      </c>
    </row>
    <row r="2287" spans="1:46">
      <c r="A2287" s="37" t="s">
        <v>90</v>
      </c>
      <c r="B2287" s="3" t="s">
        <v>38</v>
      </c>
      <c r="C2287" s="11">
        <v>45606.376388888886</v>
      </c>
      <c r="D2287" s="11">
        <v>45606.458333333336</v>
      </c>
      <c r="E2287" s="11" t="s">
        <v>43</v>
      </c>
      <c r="F2287" s="11" t="s">
        <v>40</v>
      </c>
      <c r="G2287" s="3" t="s">
        <v>2465</v>
      </c>
      <c r="H2287" s="3" t="s">
        <v>41</v>
      </c>
      <c r="I2287" s="11">
        <v>45607.833333333336</v>
      </c>
      <c r="J2287" s="12">
        <v>45607.815972222219</v>
      </c>
      <c r="K2287" s="12">
        <v>45607.833333333336</v>
      </c>
      <c r="L2287" s="12">
        <v>45607.822916666664</v>
      </c>
      <c r="M2287" s="61" t="s">
        <v>115</v>
      </c>
      <c r="N2287" s="3" t="s">
        <v>42</v>
      </c>
      <c r="O2287" s="3">
        <v>0</v>
      </c>
      <c r="P2287" s="1">
        <f t="shared" si="700"/>
        <v>46</v>
      </c>
      <c r="Q2287" s="1">
        <f t="shared" si="701"/>
        <v>11</v>
      </c>
      <c r="R2287" s="72">
        <f t="shared" si="702"/>
        <v>45607.815972222219</v>
      </c>
      <c r="S2287" s="73">
        <f t="shared" si="703"/>
        <v>1.4569444444496185</v>
      </c>
      <c r="T2287" s="74">
        <f>Table2[[#This Row],[ETA A OFRECIMIENTO]]*24</f>
        <v>34.966666666790843</v>
      </c>
      <c r="U2287" s="1" t="str">
        <f t="shared" si="704"/>
        <v>YES</v>
      </c>
      <c r="V2287" s="73">
        <f t="shared" si="705"/>
        <v>0</v>
      </c>
      <c r="W2287" s="74">
        <f>Table2[[#This Row],[DEL. AVAILABLE A SLOT]]*24</f>
        <v>0</v>
      </c>
      <c r="X2287" s="1" t="str">
        <f t="shared" si="706"/>
        <v>SI</v>
      </c>
      <c r="Y2287" s="73">
        <f t="shared" si="707"/>
        <v>1.4569444444496185</v>
      </c>
      <c r="Z2287" s="74">
        <f>Table2[[#This Row],[ETA A TIMESLOT]]*24</f>
        <v>34.966666666790843</v>
      </c>
      <c r="AA2287" s="73">
        <f t="shared" si="708"/>
        <v>0</v>
      </c>
      <c r="AB2287" s="73" t="str">
        <f t="shared" si="709"/>
        <v>SI</v>
      </c>
      <c r="AC2287" s="74">
        <f>Table2[[#This Row],[PUNTUALIDAD (H)]]*24</f>
        <v>0</v>
      </c>
      <c r="AD2287" s="73">
        <f t="shared" si="710"/>
        <v>1.4465277777781012</v>
      </c>
      <c r="AE2287" s="74">
        <f>Table2[[#This Row],[ATA TO UNLOADING]]*24</f>
        <v>34.716666666674428</v>
      </c>
      <c r="AF2287" s="74" t="str">
        <f>IF(Table2[[#This Row],[ATA TO UNLOADING 2]]&lt;=48,"YES","NO")</f>
        <v>YES</v>
      </c>
      <c r="AG2287" s="75">
        <f t="shared" si="711"/>
        <v>0.83333333333575865</v>
      </c>
      <c r="AH2287" s="2" t="s">
        <v>24</v>
      </c>
      <c r="AI2287" s="2" t="str">
        <f t="shared" si="712"/>
        <v>TCKU6921847</v>
      </c>
      <c r="AJ2287" s="76" t="str">
        <f t="shared" si="713"/>
        <v>LOGIX</v>
      </c>
      <c r="AK2287" s="77">
        <f>IF($M2287="TRUCK",VLOOKUP($AQ2287,Invoicing!$A$17:$B$49,MATCH($AK$1,Invoicing!$A$17:$B$17,0),FALSE),VLOOKUP($AQ2287,Invoicing!$N$17:$O$21,MATCH($AK$1,Invoicing!$N$17:$O$17,0),FALSE))</f>
        <v>530</v>
      </c>
      <c r="AL2287" s="78" t="e">
        <f>VLOOKUP($E2287,Invoicing!$A$1:$H$8,MATCH(TRACKER!$N2290,Invoicing!$A$1:$H$1,0),FALSE)</f>
        <v>#N/A</v>
      </c>
      <c r="AM2287" s="78">
        <f>VLOOKUP($E2287,Invoicing!$A$1:$H$8,MATCH(TRACKER!$O$1,Invoicing!$A$1:$H$1,0),FALSE)</f>
        <v>50</v>
      </c>
      <c r="AN2287" s="78">
        <f t="shared" si="714"/>
        <v>0</v>
      </c>
      <c r="AO2287" s="2">
        <f t="shared" si="715"/>
        <v>1</v>
      </c>
      <c r="AP2287" s="2" t="str">
        <f t="shared" si="716"/>
        <v>NIGHT</v>
      </c>
      <c r="AQ2287" s="2" t="str">
        <f t="shared" si="717"/>
        <v>LOGIXNIGHT</v>
      </c>
      <c r="AR2287" s="71">
        <f t="shared" si="718"/>
        <v>530</v>
      </c>
      <c r="AS2287" s="71">
        <f>VLOOKUP(AJ2287,Invoicing!A:K,10,FALSE)</f>
        <v>25</v>
      </c>
      <c r="AT2287" s="71">
        <f t="shared" si="719"/>
        <v>555</v>
      </c>
    </row>
    <row r="2288" spans="1:46">
      <c r="A2288" s="37" t="s">
        <v>90</v>
      </c>
      <c r="B2288" s="3" t="s">
        <v>38</v>
      </c>
      <c r="C2288" s="11">
        <v>45606.376388888886</v>
      </c>
      <c r="D2288" s="11">
        <v>45606.458333333336</v>
      </c>
      <c r="E2288" s="11" t="s">
        <v>49</v>
      </c>
      <c r="F2288" s="11" t="s">
        <v>40</v>
      </c>
      <c r="G2288" s="3" t="s">
        <v>2466</v>
      </c>
      <c r="H2288" s="3" t="s">
        <v>41</v>
      </c>
      <c r="I2288" s="11">
        <v>45607.833333333336</v>
      </c>
      <c r="J2288" s="12">
        <v>45608.850694444445</v>
      </c>
      <c r="K2288" s="12">
        <v>45608.833333333336</v>
      </c>
      <c r="L2288" s="12">
        <v>45608.857638888891</v>
      </c>
      <c r="M2288" s="61" t="s">
        <v>12</v>
      </c>
      <c r="N2288" s="3" t="s">
        <v>42</v>
      </c>
      <c r="O2288" s="3">
        <v>0</v>
      </c>
      <c r="P2288" s="1">
        <f t="shared" si="700"/>
        <v>46</v>
      </c>
      <c r="Q2288" s="1">
        <f t="shared" si="701"/>
        <v>11</v>
      </c>
      <c r="R2288" s="72">
        <f t="shared" si="702"/>
        <v>45608.850694444445</v>
      </c>
      <c r="S2288" s="73">
        <f t="shared" si="703"/>
        <v>1.4569444444496185</v>
      </c>
      <c r="T2288" s="74">
        <f>Table2[[#This Row],[ETA A OFRECIMIENTO]]*24</f>
        <v>34.966666666790843</v>
      </c>
      <c r="U2288" s="1" t="str">
        <f t="shared" si="704"/>
        <v>YES</v>
      </c>
      <c r="V2288" s="73">
        <f t="shared" si="705"/>
        <v>1</v>
      </c>
      <c r="W2288" s="74">
        <f>Table2[[#This Row],[DEL. AVAILABLE A SLOT]]*24</f>
        <v>24</v>
      </c>
      <c r="X2288" s="1" t="str">
        <f t="shared" si="706"/>
        <v>SI</v>
      </c>
      <c r="Y2288" s="73">
        <f t="shared" si="707"/>
        <v>2.4569444444496185</v>
      </c>
      <c r="Z2288" s="74">
        <f>Table2[[#This Row],[ETA A TIMESLOT]]*24</f>
        <v>58.966666666790843</v>
      </c>
      <c r="AA2288" s="73">
        <f t="shared" si="708"/>
        <v>1.7361111109494232E-2</v>
      </c>
      <c r="AB2288" s="73" t="str">
        <f t="shared" si="709"/>
        <v>SI</v>
      </c>
      <c r="AC2288" s="74">
        <f>Table2[[#This Row],[PUNTUALIDAD (H)]]*24</f>
        <v>0.41666666662786156</v>
      </c>
      <c r="AD2288" s="73">
        <f t="shared" si="710"/>
        <v>2.4812500000043656</v>
      </c>
      <c r="AE2288" s="74">
        <f>Table2[[#This Row],[ATA TO UNLOADING]]*24</f>
        <v>59.550000000104774</v>
      </c>
      <c r="AF2288" s="74" t="str">
        <f>IF(Table2[[#This Row],[ATA TO UNLOADING 2]]&lt;=48,"YES","NO")</f>
        <v>NO</v>
      </c>
      <c r="AG2288" s="75">
        <f t="shared" si="711"/>
        <v>0.83333333333575865</v>
      </c>
      <c r="AH2288" s="2" t="s">
        <v>24</v>
      </c>
      <c r="AI2288" s="2" t="str">
        <f t="shared" si="712"/>
        <v>TCKU7683403</v>
      </c>
      <c r="AJ2288" s="76" t="str">
        <f t="shared" si="713"/>
        <v>CTU FLEVOKUST BV</v>
      </c>
      <c r="AK2288" s="77">
        <f>IF($M2288="TRUCK",VLOOKUP($AQ2288,Invoicing!$A$17:$B$49,MATCH($AK$1,Invoicing!$A$17:$B$17,0),FALSE),VLOOKUP($AQ2288,Invoicing!$N$17:$O$21,MATCH($AK$1,Invoicing!$N$17:$O$17,0),FALSE))</f>
        <v>380</v>
      </c>
      <c r="AL2288" s="78" t="e">
        <f>VLOOKUP($E2288,Invoicing!$A$1:$H$8,MATCH(TRACKER!$N2291,Invoicing!$A$1:$H$1,0),FALSE)</f>
        <v>#N/A</v>
      </c>
      <c r="AM2288" s="78">
        <v>35</v>
      </c>
      <c r="AN2288" s="78">
        <f t="shared" si="714"/>
        <v>0</v>
      </c>
      <c r="AO2288" s="2">
        <f t="shared" si="715"/>
        <v>2</v>
      </c>
      <c r="AP2288" s="2" t="str">
        <f t="shared" si="716"/>
        <v>NIGHT</v>
      </c>
      <c r="AQ2288" s="2" t="str">
        <f t="shared" si="717"/>
        <v>CTU FLEVOKUST BVNIGHT</v>
      </c>
      <c r="AR2288" s="71">
        <f t="shared" si="718"/>
        <v>380</v>
      </c>
      <c r="AS2288" s="71">
        <f>VLOOKUP(AJ2288,Invoicing!A:K,10,FALSE)</f>
        <v>0</v>
      </c>
      <c r="AT2288" s="71">
        <f t="shared" si="719"/>
        <v>380</v>
      </c>
    </row>
    <row r="2289" spans="1:47">
      <c r="A2289" s="37" t="s">
        <v>90</v>
      </c>
      <c r="B2289" s="3" t="s">
        <v>38</v>
      </c>
      <c r="C2289" s="11">
        <v>45606.376388888886</v>
      </c>
      <c r="D2289" s="11">
        <v>45606.458333333336</v>
      </c>
      <c r="E2289" s="11" t="s">
        <v>49</v>
      </c>
      <c r="F2289" s="11" t="s">
        <v>40</v>
      </c>
      <c r="G2289" s="3" t="s">
        <v>2467</v>
      </c>
      <c r="H2289" s="3" t="s">
        <v>41</v>
      </c>
      <c r="I2289" s="11">
        <v>45607.833333333336</v>
      </c>
      <c r="J2289" s="12">
        <v>45608.493055555555</v>
      </c>
      <c r="K2289" s="12">
        <v>45608.5</v>
      </c>
      <c r="L2289" s="12">
        <v>45608.493055555555</v>
      </c>
      <c r="M2289" s="61" t="s">
        <v>12</v>
      </c>
      <c r="N2289" s="3" t="s">
        <v>42</v>
      </c>
      <c r="O2289" s="3">
        <v>1</v>
      </c>
      <c r="P2289" s="1">
        <f t="shared" si="700"/>
        <v>46</v>
      </c>
      <c r="Q2289" s="1">
        <f t="shared" si="701"/>
        <v>11</v>
      </c>
      <c r="R2289" s="72">
        <f t="shared" si="702"/>
        <v>45608.493055555555</v>
      </c>
      <c r="S2289" s="73">
        <f t="shared" si="703"/>
        <v>1.4569444444496185</v>
      </c>
      <c r="T2289" s="74">
        <f>Table2[[#This Row],[ETA A OFRECIMIENTO]]*24</f>
        <v>34.966666666790843</v>
      </c>
      <c r="U2289" s="1" t="str">
        <f t="shared" si="704"/>
        <v>YES</v>
      </c>
      <c r="V2289" s="73">
        <f t="shared" si="705"/>
        <v>0.66666666666424135</v>
      </c>
      <c r="W2289" s="74">
        <f>Table2[[#This Row],[DEL. AVAILABLE A SLOT]]*24</f>
        <v>15.999999999941792</v>
      </c>
      <c r="X2289" s="1" t="str">
        <f t="shared" si="706"/>
        <v>SI</v>
      </c>
      <c r="Y2289" s="73">
        <f t="shared" si="707"/>
        <v>2.1236111111138598</v>
      </c>
      <c r="Z2289" s="74">
        <f>Table2[[#This Row],[ETA A TIMESLOT]]*24</f>
        <v>50.966666666732635</v>
      </c>
      <c r="AA2289" s="73">
        <f t="shared" si="708"/>
        <v>0</v>
      </c>
      <c r="AB2289" s="73" t="str">
        <f t="shared" si="709"/>
        <v>SI</v>
      </c>
      <c r="AC2289" s="74">
        <f>Table2[[#This Row],[PUNTUALIDAD (H)]]*24</f>
        <v>0</v>
      </c>
      <c r="AD2289" s="73">
        <f t="shared" si="710"/>
        <v>2.1166666666686069</v>
      </c>
      <c r="AE2289" s="74">
        <f>Table2[[#This Row],[ATA TO UNLOADING]]*24</f>
        <v>50.800000000046566</v>
      </c>
      <c r="AF2289" s="74" t="str">
        <f>IF(Table2[[#This Row],[ATA TO UNLOADING 2]]&lt;=48,"YES","NO")</f>
        <v>NO</v>
      </c>
      <c r="AG2289" s="75">
        <f t="shared" si="711"/>
        <v>0.5</v>
      </c>
      <c r="AH2289" s="2" t="s">
        <v>42</v>
      </c>
      <c r="AI2289" s="2" t="str">
        <f t="shared" si="712"/>
        <v>TCLU8174809</v>
      </c>
      <c r="AJ2289" s="76" t="str">
        <f t="shared" si="713"/>
        <v>CTU FLEVOKUST BV</v>
      </c>
      <c r="AK2289" s="77">
        <f>IF($M2289="TRUCK",VLOOKUP($AQ2289,Invoicing!$A$17:$B$49,MATCH($AK$1,Invoicing!$A$17:$B$17,0),FALSE),VLOOKUP($AQ2289,Invoicing!$N$17:$O$21,MATCH($AK$1,Invoicing!$N$17:$O$17,0),FALSE))</f>
        <v>380</v>
      </c>
      <c r="AL2289" s="78" t="e">
        <f>VLOOKUP($E2289,Invoicing!$A$1:$H$8,MATCH(TRACKER!$N2292,Invoicing!$A$1:$H$1,0),FALSE)</f>
        <v>#N/A</v>
      </c>
      <c r="AM2289" s="78">
        <v>35</v>
      </c>
      <c r="AN2289" s="78">
        <f t="shared" si="714"/>
        <v>35</v>
      </c>
      <c r="AO2289" s="2">
        <f t="shared" si="715"/>
        <v>2</v>
      </c>
      <c r="AP2289" s="2" t="str">
        <f t="shared" si="716"/>
        <v>WEEK</v>
      </c>
      <c r="AQ2289" s="2" t="str">
        <f t="shared" si="717"/>
        <v>CTU FLEVOKUST BVWEEK</v>
      </c>
      <c r="AR2289" s="71">
        <f t="shared" si="718"/>
        <v>415</v>
      </c>
      <c r="AS2289" s="71">
        <f>VLOOKUP(AJ2289,Invoicing!A:K,10,FALSE)</f>
        <v>0</v>
      </c>
      <c r="AT2289" s="71">
        <f t="shared" si="719"/>
        <v>415</v>
      </c>
    </row>
    <row r="2290" spans="1:47">
      <c r="A2290" s="37" t="s">
        <v>90</v>
      </c>
      <c r="B2290" s="3" t="s">
        <v>38</v>
      </c>
      <c r="C2290" s="11">
        <v>45606.376388888886</v>
      </c>
      <c r="D2290" s="11">
        <v>45606.458333333336</v>
      </c>
      <c r="E2290" s="11" t="s">
        <v>49</v>
      </c>
      <c r="F2290" s="11" t="s">
        <v>40</v>
      </c>
      <c r="G2290" s="3" t="s">
        <v>2468</v>
      </c>
      <c r="H2290" s="3" t="s">
        <v>2821</v>
      </c>
      <c r="I2290" s="11">
        <v>45607.833333333336</v>
      </c>
      <c r="J2290" s="12">
        <v>45608.418055555558</v>
      </c>
      <c r="K2290" s="12">
        <v>45608.416666666664</v>
      </c>
      <c r="L2290" s="12">
        <v>45608.428472222222</v>
      </c>
      <c r="M2290" s="12" t="s">
        <v>12</v>
      </c>
      <c r="N2290" s="3" t="s">
        <v>42</v>
      </c>
      <c r="O2290" s="3">
        <v>0</v>
      </c>
      <c r="P2290" s="1">
        <f t="shared" si="700"/>
        <v>46</v>
      </c>
      <c r="Q2290" s="1">
        <f t="shared" si="701"/>
        <v>11</v>
      </c>
      <c r="R2290" s="72">
        <f t="shared" si="702"/>
        <v>45608.418055555558</v>
      </c>
      <c r="S2290" s="73">
        <f t="shared" si="703"/>
        <v>1.4569444444496185</v>
      </c>
      <c r="T2290" s="74">
        <f>Table2[[#This Row],[ETA A OFRECIMIENTO]]*24</f>
        <v>34.966666666790843</v>
      </c>
      <c r="U2290" s="1" t="str">
        <f t="shared" si="704"/>
        <v>YES</v>
      </c>
      <c r="V2290" s="73">
        <f t="shared" si="705"/>
        <v>0.58333333332848269</v>
      </c>
      <c r="W2290" s="74">
        <f>Table2[[#This Row],[DEL. AVAILABLE A SLOT]]*24</f>
        <v>13.999999999883585</v>
      </c>
      <c r="X2290" s="1" t="str">
        <f t="shared" si="706"/>
        <v>SI</v>
      </c>
      <c r="Y2290" s="73">
        <f t="shared" si="707"/>
        <v>2.0402777777781012</v>
      </c>
      <c r="Z2290" s="74">
        <f>Table2[[#This Row],[ETA A TIMESLOT]]*24</f>
        <v>48.966666666674428</v>
      </c>
      <c r="AA2290" s="73">
        <f t="shared" si="708"/>
        <v>1.3888888934161514E-3</v>
      </c>
      <c r="AB2290" s="73" t="str">
        <f t="shared" si="709"/>
        <v>SI</v>
      </c>
      <c r="AC2290" s="74">
        <f>Table2[[#This Row],[PUNTUALIDAD (H)]]*24</f>
        <v>3.3333333441987634E-2</v>
      </c>
      <c r="AD2290" s="73">
        <f t="shared" si="710"/>
        <v>2.0520833333357587</v>
      </c>
      <c r="AE2290" s="74">
        <f>Table2[[#This Row],[ATA TO UNLOADING]]*24</f>
        <v>49.250000000058208</v>
      </c>
      <c r="AF2290" s="74" t="str">
        <f>IF(Table2[[#This Row],[ATA TO UNLOADING 2]]&lt;=48,"YES","NO")</f>
        <v>NO</v>
      </c>
      <c r="AG2290" s="75">
        <f t="shared" si="711"/>
        <v>0.41666666666424135</v>
      </c>
      <c r="AH2290" s="2" t="s">
        <v>42</v>
      </c>
      <c r="AI2290" s="2" t="str">
        <f t="shared" si="712"/>
        <v>TCNU1342488</v>
      </c>
      <c r="AJ2290" s="76" t="str">
        <f t="shared" si="713"/>
        <v>CTU FLEVOKUST BV</v>
      </c>
      <c r="AK2290" s="77">
        <f>IF($M2290="TRUCK",VLOOKUP($AQ2290,Invoicing!$A$17:$B$49,MATCH($AK$1,Invoicing!$A$17:$B$17,0),FALSE),VLOOKUP($AQ2290,Invoicing!$N$17:$O$21,MATCH($AK$1,Invoicing!$N$17:$O$17,0),FALSE))</f>
        <v>380</v>
      </c>
      <c r="AL2290" s="78">
        <f>VLOOKUP($E2290,Invoicing!$A$1:$H$8,MATCH(TRACKER!$N2293,Invoicing!$A$1:$H$1,0),FALSE)</f>
        <v>100</v>
      </c>
      <c r="AM2290" s="78">
        <v>35</v>
      </c>
      <c r="AN2290" s="78">
        <f t="shared" si="714"/>
        <v>0</v>
      </c>
      <c r="AO2290" s="2">
        <f t="shared" si="715"/>
        <v>2</v>
      </c>
      <c r="AP2290" s="2" t="str">
        <f t="shared" si="716"/>
        <v>WEEK</v>
      </c>
      <c r="AQ2290" s="2" t="str">
        <f t="shared" si="717"/>
        <v>CTU FLEVOKUST BVWEEK</v>
      </c>
      <c r="AR2290" s="71">
        <f t="shared" si="718"/>
        <v>480</v>
      </c>
      <c r="AS2290" s="71">
        <f>VLOOKUP(AJ2290,Invoicing!A:K,10,FALSE)</f>
        <v>0</v>
      </c>
      <c r="AT2290" s="71">
        <f t="shared" si="719"/>
        <v>480</v>
      </c>
    </row>
    <row r="2291" spans="1:47">
      <c r="A2291" s="37" t="s">
        <v>90</v>
      </c>
      <c r="B2291" s="3" t="s">
        <v>38</v>
      </c>
      <c r="C2291" s="11">
        <v>45606.376388888886</v>
      </c>
      <c r="D2291" s="11">
        <v>45606.458333333336</v>
      </c>
      <c r="E2291" s="11" t="s">
        <v>45</v>
      </c>
      <c r="F2291" s="11" t="s">
        <v>40</v>
      </c>
      <c r="G2291" s="3" t="s">
        <v>2469</v>
      </c>
      <c r="H2291" s="3" t="s">
        <v>2821</v>
      </c>
      <c r="I2291" s="11">
        <v>45607.833333333336</v>
      </c>
      <c r="J2291" s="12">
        <v>45608.796527777777</v>
      </c>
      <c r="K2291" s="12">
        <v>45608.916666666664</v>
      </c>
      <c r="L2291" s="12">
        <v>45608.892361111109</v>
      </c>
      <c r="M2291" s="61" t="s">
        <v>115</v>
      </c>
      <c r="N2291" s="3" t="s">
        <v>42</v>
      </c>
      <c r="O2291" s="3">
        <v>0</v>
      </c>
      <c r="P2291" s="1">
        <f t="shared" si="700"/>
        <v>46</v>
      </c>
      <c r="Q2291" s="1">
        <f t="shared" si="701"/>
        <v>11</v>
      </c>
      <c r="R2291" s="72">
        <f t="shared" si="702"/>
        <v>45608.796527777777</v>
      </c>
      <c r="S2291" s="73">
        <f t="shared" si="703"/>
        <v>1.4569444444496185</v>
      </c>
      <c r="T2291" s="74">
        <f>Table2[[#This Row],[ETA A OFRECIMIENTO]]*24</f>
        <v>34.966666666790843</v>
      </c>
      <c r="U2291" s="1" t="str">
        <f t="shared" si="704"/>
        <v>YES</v>
      </c>
      <c r="V2291" s="73">
        <f t="shared" si="705"/>
        <v>1.0833333333284827</v>
      </c>
      <c r="W2291" s="74">
        <f>Table2[[#This Row],[DEL. AVAILABLE A SLOT]]*24</f>
        <v>25.999999999883585</v>
      </c>
      <c r="X2291" s="1" t="str">
        <f t="shared" si="706"/>
        <v>NO</v>
      </c>
      <c r="Y2291" s="73">
        <f t="shared" si="707"/>
        <v>2.5402777777781012</v>
      </c>
      <c r="Z2291" s="74">
        <f>Table2[[#This Row],[ETA A TIMESLOT]]*24</f>
        <v>60.966666666674428</v>
      </c>
      <c r="AA2291" s="73">
        <f t="shared" si="708"/>
        <v>0</v>
      </c>
      <c r="AB2291" s="73" t="str">
        <f t="shared" si="709"/>
        <v>SI</v>
      </c>
      <c r="AC2291" s="74">
        <f>Table2[[#This Row],[PUNTUALIDAD (H)]]*24</f>
        <v>0</v>
      </c>
      <c r="AD2291" s="73">
        <f t="shared" si="710"/>
        <v>2.515972222223354</v>
      </c>
      <c r="AE2291" s="74">
        <f>Table2[[#This Row],[ATA TO UNLOADING]]*24</f>
        <v>60.383333333360497</v>
      </c>
      <c r="AF2291" s="74" t="str">
        <f>IF(Table2[[#This Row],[ATA TO UNLOADING 2]]&lt;=48,"YES","NO")</f>
        <v>NO</v>
      </c>
      <c r="AG2291" s="75">
        <f t="shared" si="711"/>
        <v>0.91666666666424135</v>
      </c>
      <c r="AH2291" s="2" t="s">
        <v>24</v>
      </c>
      <c r="AI2291" s="2" t="str">
        <f t="shared" si="712"/>
        <v>TCNU8148160</v>
      </c>
      <c r="AJ2291" s="76" t="str">
        <f t="shared" si="713"/>
        <v>OM TRANSPORT</v>
      </c>
      <c r="AK2291" s="77">
        <f>IF($M2291="TRUCK",VLOOKUP($AQ2291,Invoicing!$A$17:$B$49,MATCH($AK$1,Invoicing!$A$17:$B$17,0),FALSE),VLOOKUP($AQ2291,Invoicing!$N$17:$O$21,MATCH($AK$1,Invoicing!$N$17:$O$17,0),FALSE))</f>
        <v>475</v>
      </c>
      <c r="AL2291" s="78" t="e">
        <f>VLOOKUP($E2291,Invoicing!$A$1:$H$8,MATCH(TRACKER!$N2294,Invoicing!$A$1:$H$1,0),FALSE)</f>
        <v>#N/A</v>
      </c>
      <c r="AM2291" s="78">
        <f>VLOOKUP($E2291,Invoicing!$A$1:$H$8,MATCH(TRACKER!$O$1,Invoicing!$A$1:$H$1,0),FALSE)</f>
        <v>50</v>
      </c>
      <c r="AN2291" s="78">
        <f t="shared" si="714"/>
        <v>0</v>
      </c>
      <c r="AO2291" s="2">
        <f t="shared" si="715"/>
        <v>2</v>
      </c>
      <c r="AP2291" s="2" t="str">
        <f t="shared" si="716"/>
        <v>NIGHT</v>
      </c>
      <c r="AQ2291" s="2" t="str">
        <f t="shared" si="717"/>
        <v>OM TRANSPORTNIGHT</v>
      </c>
      <c r="AR2291" s="71">
        <f t="shared" si="718"/>
        <v>475</v>
      </c>
      <c r="AS2291" s="71">
        <f>VLOOKUP(AJ2291,Invoicing!A:K,10,FALSE)</f>
        <v>25</v>
      </c>
      <c r="AT2291" s="71">
        <f t="shared" si="719"/>
        <v>500</v>
      </c>
    </row>
    <row r="2292" spans="1:47">
      <c r="A2292" s="37" t="s">
        <v>90</v>
      </c>
      <c r="B2292" s="3" t="s">
        <v>38</v>
      </c>
      <c r="C2292" s="11">
        <v>45606.376388888886</v>
      </c>
      <c r="D2292" s="11">
        <v>45606.458333333336</v>
      </c>
      <c r="E2292" s="11" t="s">
        <v>45</v>
      </c>
      <c r="F2292" s="11" t="s">
        <v>40</v>
      </c>
      <c r="G2292" s="3" t="s">
        <v>2470</v>
      </c>
      <c r="H2292" s="3" t="s">
        <v>46</v>
      </c>
      <c r="I2292" s="11">
        <v>45607.833333333336</v>
      </c>
      <c r="J2292" s="12">
        <v>45607.826388888891</v>
      </c>
      <c r="K2292" s="12">
        <v>45607.833333333336</v>
      </c>
      <c r="L2292" s="12">
        <v>45607.826388888891</v>
      </c>
      <c r="M2292" s="61" t="s">
        <v>115</v>
      </c>
      <c r="N2292" s="3" t="s">
        <v>42</v>
      </c>
      <c r="O2292" s="3">
        <v>1</v>
      </c>
      <c r="P2292" s="1">
        <f t="shared" si="700"/>
        <v>46</v>
      </c>
      <c r="Q2292" s="1">
        <f t="shared" si="701"/>
        <v>11</v>
      </c>
      <c r="R2292" s="72">
        <f t="shared" si="702"/>
        <v>45607.826388888891</v>
      </c>
      <c r="S2292" s="73">
        <f t="shared" si="703"/>
        <v>1.4569444444496185</v>
      </c>
      <c r="T2292" s="74">
        <f>Table2[[#This Row],[ETA A OFRECIMIENTO]]*24</f>
        <v>34.966666666790843</v>
      </c>
      <c r="U2292" s="1" t="str">
        <f t="shared" si="704"/>
        <v>YES</v>
      </c>
      <c r="V2292" s="73">
        <f t="shared" si="705"/>
        <v>0</v>
      </c>
      <c r="W2292" s="74">
        <f>Table2[[#This Row],[DEL. AVAILABLE A SLOT]]*24</f>
        <v>0</v>
      </c>
      <c r="X2292" s="1" t="str">
        <f t="shared" si="706"/>
        <v>SI</v>
      </c>
      <c r="Y2292" s="73">
        <f t="shared" si="707"/>
        <v>1.4569444444496185</v>
      </c>
      <c r="Z2292" s="74">
        <f>Table2[[#This Row],[ETA A TIMESLOT]]*24</f>
        <v>34.966666666790843</v>
      </c>
      <c r="AA2292" s="73">
        <f t="shared" si="708"/>
        <v>0</v>
      </c>
      <c r="AB2292" s="73" t="str">
        <f t="shared" si="709"/>
        <v>SI</v>
      </c>
      <c r="AC2292" s="74">
        <f>Table2[[#This Row],[PUNTUALIDAD (H)]]*24</f>
        <v>0</v>
      </c>
      <c r="AD2292" s="73">
        <f t="shared" si="710"/>
        <v>1.4500000000043656</v>
      </c>
      <c r="AE2292" s="74">
        <f>Table2[[#This Row],[ATA TO UNLOADING]]*24</f>
        <v>34.800000000104774</v>
      </c>
      <c r="AF2292" s="74" t="str">
        <f>IF(Table2[[#This Row],[ATA TO UNLOADING 2]]&lt;=48,"YES","NO")</f>
        <v>YES</v>
      </c>
      <c r="AG2292" s="75">
        <f t="shared" si="711"/>
        <v>0.83333333333575865</v>
      </c>
      <c r="AH2292" s="2" t="s">
        <v>24</v>
      </c>
      <c r="AI2292" s="2" t="str">
        <f t="shared" si="712"/>
        <v>TRHU6213609</v>
      </c>
      <c r="AJ2292" s="76" t="str">
        <f t="shared" si="713"/>
        <v>OM TRANSPORT</v>
      </c>
      <c r="AK2292" s="77">
        <f>IF($M2292="TRUCK",VLOOKUP($AQ2292,Invoicing!$A$17:$B$49,MATCH($AK$1,Invoicing!$A$17:$B$17,0),FALSE),VLOOKUP($AQ2292,Invoicing!$N$17:$O$21,MATCH($AK$1,Invoicing!$N$17:$O$17,0),FALSE))</f>
        <v>475</v>
      </c>
      <c r="AL2292" s="78" t="e">
        <f>VLOOKUP($E2292,Invoicing!$A$1:$H$8,MATCH(TRACKER!$N2295,Invoicing!$A$1:$H$1,0),FALSE)</f>
        <v>#N/A</v>
      </c>
      <c r="AM2292" s="78">
        <f>VLOOKUP($E2292,Invoicing!$A$1:$H$8,MATCH(TRACKER!$O$1,Invoicing!$A$1:$H$1,0),FALSE)</f>
        <v>50</v>
      </c>
      <c r="AN2292" s="78">
        <f t="shared" si="714"/>
        <v>50</v>
      </c>
      <c r="AO2292" s="2">
        <f t="shared" si="715"/>
        <v>1</v>
      </c>
      <c r="AP2292" s="2" t="str">
        <f t="shared" si="716"/>
        <v>NIGHT</v>
      </c>
      <c r="AQ2292" s="2" t="str">
        <f t="shared" si="717"/>
        <v>OM TRANSPORTNIGHT</v>
      </c>
      <c r="AR2292" s="71">
        <f t="shared" si="718"/>
        <v>525</v>
      </c>
      <c r="AS2292" s="71">
        <f>VLOOKUP(AJ2292,Invoicing!A:K,10,FALSE)</f>
        <v>25</v>
      </c>
      <c r="AT2292" s="71">
        <f t="shared" si="719"/>
        <v>550</v>
      </c>
    </row>
    <row r="2293" spans="1:47">
      <c r="A2293" s="37" t="s">
        <v>90</v>
      </c>
      <c r="B2293" s="3" t="s">
        <v>38</v>
      </c>
      <c r="C2293" s="11">
        <v>45606.376388888886</v>
      </c>
      <c r="D2293" s="11">
        <v>45606.458333333336</v>
      </c>
      <c r="E2293" s="11" t="s">
        <v>49</v>
      </c>
      <c r="F2293" s="11" t="s">
        <v>40</v>
      </c>
      <c r="G2293" s="3" t="s">
        <v>2471</v>
      </c>
      <c r="H2293" s="3" t="s">
        <v>46</v>
      </c>
      <c r="I2293" s="11">
        <v>45607.833333333336</v>
      </c>
      <c r="J2293" s="12">
        <v>45608.431944444441</v>
      </c>
      <c r="K2293" s="12">
        <v>45608.416666666664</v>
      </c>
      <c r="L2293" s="12">
        <v>45608.479166666664</v>
      </c>
      <c r="M2293" s="61" t="s">
        <v>12</v>
      </c>
      <c r="N2293" s="3" t="s">
        <v>13</v>
      </c>
      <c r="O2293" s="3">
        <v>0</v>
      </c>
      <c r="P2293" s="1">
        <f t="shared" si="700"/>
        <v>46</v>
      </c>
      <c r="Q2293" s="1">
        <f t="shared" si="701"/>
        <v>11</v>
      </c>
      <c r="R2293" s="72">
        <f t="shared" si="702"/>
        <v>45608.431944444441</v>
      </c>
      <c r="S2293" s="73">
        <f t="shared" si="703"/>
        <v>1.4569444444496185</v>
      </c>
      <c r="T2293" s="74">
        <f>Table2[[#This Row],[ETA A OFRECIMIENTO]]*24</f>
        <v>34.966666666790843</v>
      </c>
      <c r="U2293" s="1" t="str">
        <f t="shared" si="704"/>
        <v>YES</v>
      </c>
      <c r="V2293" s="73">
        <f t="shared" si="705"/>
        <v>0.58333333332848269</v>
      </c>
      <c r="W2293" s="74">
        <f>Table2[[#This Row],[DEL. AVAILABLE A SLOT]]*24</f>
        <v>13.999999999883585</v>
      </c>
      <c r="X2293" s="1" t="str">
        <f t="shared" si="706"/>
        <v>SI</v>
      </c>
      <c r="Y2293" s="73">
        <f t="shared" si="707"/>
        <v>2.0402777777781012</v>
      </c>
      <c r="Z2293" s="74">
        <f>Table2[[#This Row],[ETA A TIMESLOT]]*24</f>
        <v>48.966666666674428</v>
      </c>
      <c r="AA2293" s="73">
        <f t="shared" si="708"/>
        <v>1.5277777776645962E-2</v>
      </c>
      <c r="AB2293" s="73" t="str">
        <f t="shared" si="709"/>
        <v>SI</v>
      </c>
      <c r="AC2293" s="74">
        <f>Table2[[#This Row],[PUNTUALIDAD (H)]]*24</f>
        <v>0.36666666663950309</v>
      </c>
      <c r="AD2293" s="73">
        <f t="shared" si="710"/>
        <v>2.1027777777781012</v>
      </c>
      <c r="AE2293" s="74">
        <f>Table2[[#This Row],[ATA TO UNLOADING]]*24</f>
        <v>50.466666666674428</v>
      </c>
      <c r="AF2293" s="74" t="str">
        <f>IF(Table2[[#This Row],[ATA TO UNLOADING 2]]&lt;=48,"YES","NO")</f>
        <v>NO</v>
      </c>
      <c r="AG2293" s="75">
        <f t="shared" si="711"/>
        <v>0.41666666666424135</v>
      </c>
      <c r="AH2293" s="2" t="s">
        <v>42</v>
      </c>
      <c r="AI2293" s="2" t="str">
        <f t="shared" si="712"/>
        <v>TRHU7937872</v>
      </c>
      <c r="AJ2293" s="76" t="str">
        <f t="shared" si="713"/>
        <v>CTU FLEVOKUST BV</v>
      </c>
      <c r="AK2293" s="77">
        <f>IF($M2293="TRUCK",VLOOKUP($AQ2293,Invoicing!$A$17:$B$49,MATCH($AK$1,Invoicing!$A$17:$B$17,0),FALSE),VLOOKUP($AQ2293,Invoicing!$N$17:$O$21,MATCH($AK$1,Invoicing!$N$17:$O$17,0),FALSE))</f>
        <v>380</v>
      </c>
      <c r="AL2293" s="78">
        <v>100</v>
      </c>
      <c r="AM2293" s="78">
        <v>35</v>
      </c>
      <c r="AN2293" s="78">
        <f t="shared" si="714"/>
        <v>0</v>
      </c>
      <c r="AO2293" s="2">
        <f t="shared" si="715"/>
        <v>2</v>
      </c>
      <c r="AP2293" s="2" t="str">
        <f t="shared" si="716"/>
        <v>WEEK</v>
      </c>
      <c r="AQ2293" s="2" t="str">
        <f t="shared" si="717"/>
        <v>CTU FLEVOKUST BVWEEK</v>
      </c>
      <c r="AR2293" s="71">
        <f t="shared" si="718"/>
        <v>480</v>
      </c>
      <c r="AS2293" s="71">
        <f>VLOOKUP(AJ2293,Invoicing!A:K,10,FALSE)</f>
        <v>0</v>
      </c>
      <c r="AT2293" s="71">
        <f t="shared" si="719"/>
        <v>480</v>
      </c>
    </row>
    <row r="2294" spans="1:47">
      <c r="A2294" s="37" t="s">
        <v>90</v>
      </c>
      <c r="B2294" s="3" t="s">
        <v>38</v>
      </c>
      <c r="C2294" s="11">
        <v>45606.376388888886</v>
      </c>
      <c r="D2294" s="11">
        <v>45606.458333333336</v>
      </c>
      <c r="E2294" s="11" t="s">
        <v>49</v>
      </c>
      <c r="F2294" s="11" t="s">
        <v>40</v>
      </c>
      <c r="G2294" s="6" t="s">
        <v>2472</v>
      </c>
      <c r="H2294" s="3" t="s">
        <v>41</v>
      </c>
      <c r="I2294" s="11">
        <v>45607.833333333336</v>
      </c>
      <c r="J2294" s="12">
        <v>45611.576388888891</v>
      </c>
      <c r="K2294" s="12">
        <v>45611.583333333336</v>
      </c>
      <c r="L2294" s="12">
        <v>45611.586805555555</v>
      </c>
      <c r="M2294" s="12" t="s">
        <v>12</v>
      </c>
      <c r="N2294" s="3" t="s">
        <v>42</v>
      </c>
      <c r="O2294" s="3">
        <v>1</v>
      </c>
      <c r="P2294" s="1">
        <f t="shared" si="700"/>
        <v>46</v>
      </c>
      <c r="Q2294" s="1">
        <f t="shared" si="701"/>
        <v>11</v>
      </c>
      <c r="R2294" s="72">
        <f t="shared" si="702"/>
        <v>45611.576388888891</v>
      </c>
      <c r="S2294" s="73">
        <f t="shared" si="703"/>
        <v>1.4569444444496185</v>
      </c>
      <c r="T2294" s="74">
        <f>Table2[[#This Row],[ETA A OFRECIMIENTO]]*24</f>
        <v>34.966666666790843</v>
      </c>
      <c r="U2294" s="1" t="str">
        <f t="shared" si="704"/>
        <v>YES</v>
      </c>
      <c r="V2294" s="73">
        <f t="shared" si="705"/>
        <v>3.75</v>
      </c>
      <c r="W2294" s="74">
        <f>Table2[[#This Row],[DEL. AVAILABLE A SLOT]]*24</f>
        <v>90</v>
      </c>
      <c r="X2294" s="1" t="str">
        <f t="shared" si="706"/>
        <v>NO</v>
      </c>
      <c r="Y2294" s="73">
        <f t="shared" si="707"/>
        <v>5.2069444444496185</v>
      </c>
      <c r="Z2294" s="74">
        <f>Table2[[#This Row],[ETA A TIMESLOT]]*24</f>
        <v>124.96666666679084</v>
      </c>
      <c r="AA2294" s="73">
        <f t="shared" si="708"/>
        <v>0</v>
      </c>
      <c r="AB2294" s="73" t="str">
        <f t="shared" si="709"/>
        <v>SI</v>
      </c>
      <c r="AC2294" s="74">
        <f>Table2[[#This Row],[PUNTUALIDAD (H)]]*24</f>
        <v>0</v>
      </c>
      <c r="AD2294" s="73">
        <f t="shared" si="710"/>
        <v>5.2104166666686069</v>
      </c>
      <c r="AE2294" s="74">
        <f>Table2[[#This Row],[ATA TO UNLOADING]]*24</f>
        <v>125.05000000004657</v>
      </c>
      <c r="AF2294" s="74" t="str">
        <f>IF(Table2[[#This Row],[ATA TO UNLOADING 2]]&lt;=48,"YES","NO")</f>
        <v>NO</v>
      </c>
      <c r="AG2294" s="75">
        <f t="shared" si="711"/>
        <v>0.58333333333575865</v>
      </c>
      <c r="AH2294" s="2" t="s">
        <v>42</v>
      </c>
      <c r="AI2294" s="2" t="str">
        <f t="shared" si="712"/>
        <v>TCLU6221199</v>
      </c>
      <c r="AJ2294" s="76" t="str">
        <f t="shared" si="713"/>
        <v>CTU FLEVOKUST BV</v>
      </c>
      <c r="AK2294" s="77">
        <f>IF($M2294="TRUCK",VLOOKUP($AQ2294,Invoicing!$A$17:$B$49,MATCH($AK$1,Invoicing!$A$17:$B$17,0),FALSE),VLOOKUP($AQ2294,Invoicing!$N$17:$O$21,MATCH($AK$1,Invoicing!$N$17:$O$17,0),FALSE))</f>
        <v>380</v>
      </c>
      <c r="AL2294" s="78" t="e">
        <f>VLOOKUP($E2294,Invoicing!$A$1:$H$8,MATCH(TRACKER!$N2297,Invoicing!$A$1:$H$1,0),FALSE)</f>
        <v>#N/A</v>
      </c>
      <c r="AM2294" s="78">
        <v>35</v>
      </c>
      <c r="AN2294" s="78">
        <f t="shared" si="714"/>
        <v>35</v>
      </c>
      <c r="AO2294" s="2">
        <f t="shared" si="715"/>
        <v>5</v>
      </c>
      <c r="AP2294" s="2" t="str">
        <f t="shared" si="716"/>
        <v>WEEK</v>
      </c>
      <c r="AQ2294" s="2" t="str">
        <f t="shared" si="717"/>
        <v>CTU FLEVOKUST BVWEEK</v>
      </c>
      <c r="AR2294" s="71">
        <f t="shared" si="718"/>
        <v>415</v>
      </c>
      <c r="AS2294" s="71">
        <f>VLOOKUP(AJ2294,Invoicing!A:K,10,FALSE)</f>
        <v>0</v>
      </c>
      <c r="AT2294" s="71">
        <f t="shared" si="719"/>
        <v>415</v>
      </c>
    </row>
    <row r="2295" spans="1:47">
      <c r="A2295" s="37" t="s">
        <v>59</v>
      </c>
      <c r="B2295" s="3" t="s">
        <v>38</v>
      </c>
      <c r="C2295" s="11">
        <v>45607.613194444442</v>
      </c>
      <c r="D2295" s="11">
        <v>45607.625</v>
      </c>
      <c r="E2295" s="11" t="s">
        <v>45</v>
      </c>
      <c r="F2295" s="11" t="s">
        <v>40</v>
      </c>
      <c r="G2295" s="3" t="s">
        <v>2473</v>
      </c>
      <c r="H2295" s="3" t="s">
        <v>2821</v>
      </c>
      <c r="I2295" s="11">
        <v>45608.625</v>
      </c>
      <c r="J2295" s="12">
        <v>45610.659722222219</v>
      </c>
      <c r="K2295" s="12">
        <v>45610.708333333336</v>
      </c>
      <c r="L2295" s="12">
        <v>45610.666666666664</v>
      </c>
      <c r="M2295" s="12" t="s">
        <v>115</v>
      </c>
      <c r="N2295" s="3" t="s">
        <v>42</v>
      </c>
      <c r="O2295" s="3">
        <v>1</v>
      </c>
      <c r="P2295" s="1">
        <f t="shared" si="700"/>
        <v>46</v>
      </c>
      <c r="Q2295" s="1">
        <f t="shared" si="701"/>
        <v>11</v>
      </c>
      <c r="R2295" s="72">
        <f t="shared" si="702"/>
        <v>45610.659722222219</v>
      </c>
      <c r="S2295" s="73">
        <f t="shared" si="703"/>
        <v>1.0118055555576575</v>
      </c>
      <c r="T2295" s="74">
        <f>Table2[[#This Row],[ETA A OFRECIMIENTO]]*24</f>
        <v>24.28333333338378</v>
      </c>
      <c r="U2295" s="1" t="str">
        <f t="shared" si="704"/>
        <v>YES</v>
      </c>
      <c r="V2295" s="73">
        <f t="shared" si="705"/>
        <v>2.0833333333357587</v>
      </c>
      <c r="W2295" s="74">
        <f>Table2[[#This Row],[DEL. AVAILABLE A SLOT]]*24</f>
        <v>50.000000000058208</v>
      </c>
      <c r="X2295" s="1" t="str">
        <f t="shared" si="706"/>
        <v>NO</v>
      </c>
      <c r="Y2295" s="73">
        <f t="shared" si="707"/>
        <v>3.0951388888934162</v>
      </c>
      <c r="Z2295" s="74">
        <f>Table2[[#This Row],[ETA A TIMESLOT]]*24</f>
        <v>74.283333333441988</v>
      </c>
      <c r="AA2295" s="73">
        <f t="shared" si="708"/>
        <v>0</v>
      </c>
      <c r="AB2295" s="73" t="str">
        <f t="shared" si="709"/>
        <v>SI</v>
      </c>
      <c r="AC2295" s="74">
        <f>Table2[[#This Row],[PUNTUALIDAD (H)]]*24</f>
        <v>0</v>
      </c>
      <c r="AD2295" s="73">
        <f t="shared" si="710"/>
        <v>3.0534722222218988</v>
      </c>
      <c r="AE2295" s="74">
        <f>Table2[[#This Row],[ATA TO UNLOADING]]*24</f>
        <v>73.283333333325572</v>
      </c>
      <c r="AF2295" s="74" t="str">
        <f>IF(Table2[[#This Row],[ATA TO UNLOADING 2]]&lt;=48,"YES","NO")</f>
        <v>NO</v>
      </c>
      <c r="AG2295" s="75">
        <f t="shared" si="711"/>
        <v>0.70833333333575865</v>
      </c>
      <c r="AH2295" s="2" t="s">
        <v>42</v>
      </c>
      <c r="AI2295" s="2" t="str">
        <f t="shared" si="712"/>
        <v>MRKU4733123</v>
      </c>
      <c r="AJ2295" s="76" t="str">
        <f t="shared" si="713"/>
        <v>OM TRANSPORT</v>
      </c>
      <c r="AK2295" s="77">
        <f>IF($M2295="TRUCK",VLOOKUP($AQ2295,Invoicing!$A$17:$B$49,MATCH($AK$1,Invoicing!$A$17:$B$17,0),FALSE),VLOOKUP($AQ2295,Invoicing!$N$17:$O$21,MATCH($AK$1,Invoicing!$N$17:$O$17,0),FALSE))</f>
        <v>475</v>
      </c>
      <c r="AL2295" s="78" t="e">
        <f>VLOOKUP($E2295,Invoicing!$A$1:$H$8,MATCH(TRACKER!$N2298,Invoicing!$A$1:$H$1,0),FALSE)</f>
        <v>#N/A</v>
      </c>
      <c r="AM2295" s="78">
        <f>VLOOKUP($E2295,Invoicing!$A$1:$H$8,MATCH(TRACKER!$O$1,Invoicing!$A$1:$H$1,0),FALSE)</f>
        <v>50</v>
      </c>
      <c r="AN2295" s="78">
        <f t="shared" si="714"/>
        <v>50</v>
      </c>
      <c r="AO2295" s="2">
        <f t="shared" si="715"/>
        <v>4</v>
      </c>
      <c r="AP2295" s="2" t="str">
        <f t="shared" si="716"/>
        <v>WEEK</v>
      </c>
      <c r="AQ2295" s="2" t="str">
        <f t="shared" si="717"/>
        <v>OM TRANSPORTWEEK</v>
      </c>
      <c r="AR2295" s="71">
        <f t="shared" si="718"/>
        <v>525</v>
      </c>
      <c r="AS2295" s="71">
        <f>VLOOKUP(AJ2295,Invoicing!A:K,10,FALSE)</f>
        <v>25</v>
      </c>
      <c r="AT2295" s="71">
        <f t="shared" si="719"/>
        <v>550</v>
      </c>
    </row>
    <row r="2296" spans="1:47">
      <c r="A2296" s="37" t="s">
        <v>59</v>
      </c>
      <c r="B2296" s="3" t="s">
        <v>38</v>
      </c>
      <c r="C2296" s="11">
        <v>45607.613194444442</v>
      </c>
      <c r="D2296" s="11">
        <v>45607.625</v>
      </c>
      <c r="E2296" s="11" t="s">
        <v>43</v>
      </c>
      <c r="F2296" s="11" t="s">
        <v>40</v>
      </c>
      <c r="G2296" s="3" t="s">
        <v>2474</v>
      </c>
      <c r="H2296" s="3" t="s">
        <v>2821</v>
      </c>
      <c r="I2296" s="11">
        <v>45608.625</v>
      </c>
      <c r="J2296" s="12">
        <v>45609.497916666667</v>
      </c>
      <c r="K2296" s="12">
        <v>45609.541666666664</v>
      </c>
      <c r="L2296" s="12">
        <v>45609.513194444444</v>
      </c>
      <c r="M2296" s="61" t="s">
        <v>115</v>
      </c>
      <c r="N2296" s="3" t="s">
        <v>42</v>
      </c>
      <c r="O2296" s="3">
        <v>0</v>
      </c>
      <c r="P2296" s="1">
        <f t="shared" si="700"/>
        <v>46</v>
      </c>
      <c r="Q2296" s="1">
        <f t="shared" si="701"/>
        <v>11</v>
      </c>
      <c r="R2296" s="72">
        <f t="shared" si="702"/>
        <v>45609.497916666667</v>
      </c>
      <c r="S2296" s="73">
        <f t="shared" si="703"/>
        <v>1.0118055555576575</v>
      </c>
      <c r="T2296" s="74">
        <f>Table2[[#This Row],[ETA A OFRECIMIENTO]]*24</f>
        <v>24.28333333338378</v>
      </c>
      <c r="U2296" s="1" t="str">
        <f t="shared" si="704"/>
        <v>YES</v>
      </c>
      <c r="V2296" s="73">
        <f t="shared" si="705"/>
        <v>0.91666666666424135</v>
      </c>
      <c r="W2296" s="74">
        <f>Table2[[#This Row],[DEL. AVAILABLE A SLOT]]*24</f>
        <v>21.999999999941792</v>
      </c>
      <c r="X2296" s="1" t="str">
        <f t="shared" si="706"/>
        <v>SI</v>
      </c>
      <c r="Y2296" s="73">
        <f t="shared" si="707"/>
        <v>1.9284722222218988</v>
      </c>
      <c r="Z2296" s="74">
        <f>Table2[[#This Row],[ETA A TIMESLOT]]*24</f>
        <v>46.283333333325572</v>
      </c>
      <c r="AA2296" s="73">
        <f t="shared" si="708"/>
        <v>0</v>
      </c>
      <c r="AB2296" s="73" t="str">
        <f t="shared" si="709"/>
        <v>SI</v>
      </c>
      <c r="AC2296" s="74">
        <f>Table2[[#This Row],[PUNTUALIDAD (H)]]*24</f>
        <v>0</v>
      </c>
      <c r="AD2296" s="73">
        <f t="shared" si="710"/>
        <v>1.9000000000014552</v>
      </c>
      <c r="AE2296" s="74">
        <f>Table2[[#This Row],[ATA TO UNLOADING]]*24</f>
        <v>45.600000000034925</v>
      </c>
      <c r="AF2296" s="74" t="str">
        <f>IF(Table2[[#This Row],[ATA TO UNLOADING 2]]&lt;=48,"YES","NO")</f>
        <v>YES</v>
      </c>
      <c r="AG2296" s="75">
        <f t="shared" si="711"/>
        <v>0.54166666666424135</v>
      </c>
      <c r="AH2296" s="2" t="s">
        <v>42</v>
      </c>
      <c r="AI2296" s="2" t="str">
        <f t="shared" si="712"/>
        <v>MSKU1401770</v>
      </c>
      <c r="AJ2296" s="76" t="str">
        <f t="shared" si="713"/>
        <v>LOGIX</v>
      </c>
      <c r="AK2296" s="77">
        <f>IF($M2296="TRUCK",VLOOKUP($AQ2296,Invoicing!$A$17:$B$49,MATCH($AK$1,Invoicing!$A$17:$B$17,0),FALSE),VLOOKUP($AQ2296,Invoicing!$N$17:$O$21,MATCH($AK$1,Invoicing!$N$17:$O$17,0),FALSE))</f>
        <v>530</v>
      </c>
      <c r="AL2296" s="78" t="e">
        <f>VLOOKUP($E2296,Invoicing!$A$1:$H$8,MATCH(TRACKER!$N2299,Invoicing!$A$1:$H$1,0),FALSE)</f>
        <v>#N/A</v>
      </c>
      <c r="AM2296" s="78">
        <f>VLOOKUP($E2296,Invoicing!$A$1:$H$8,MATCH(TRACKER!$O$1,Invoicing!$A$1:$H$1,0),FALSE)</f>
        <v>50</v>
      </c>
      <c r="AN2296" s="78">
        <f t="shared" si="714"/>
        <v>0</v>
      </c>
      <c r="AO2296" s="2">
        <f t="shared" si="715"/>
        <v>3</v>
      </c>
      <c r="AP2296" s="2" t="str">
        <f t="shared" si="716"/>
        <v>WEEK</v>
      </c>
      <c r="AQ2296" s="2" t="str">
        <f t="shared" si="717"/>
        <v>LOGIXWEEK</v>
      </c>
      <c r="AR2296" s="71">
        <f t="shared" si="718"/>
        <v>530</v>
      </c>
      <c r="AS2296" s="71">
        <f>VLOOKUP(AJ2296,Invoicing!A:K,10,FALSE)</f>
        <v>25</v>
      </c>
      <c r="AT2296" s="71">
        <f t="shared" si="719"/>
        <v>655</v>
      </c>
      <c r="AU2296" s="55">
        <v>100</v>
      </c>
    </row>
    <row r="2297" spans="1:47">
      <c r="A2297" s="37" t="s">
        <v>59</v>
      </c>
      <c r="B2297" s="3" t="s">
        <v>38</v>
      </c>
      <c r="C2297" s="11">
        <v>45607.613194444442</v>
      </c>
      <c r="D2297" s="11">
        <v>45607.625</v>
      </c>
      <c r="E2297" s="11" t="s">
        <v>43</v>
      </c>
      <c r="F2297" s="11" t="s">
        <v>40</v>
      </c>
      <c r="G2297" s="3" t="s">
        <v>2475</v>
      </c>
      <c r="H2297" s="3" t="s">
        <v>2821</v>
      </c>
      <c r="I2297" s="11">
        <v>45608.625</v>
      </c>
      <c r="J2297" s="12">
        <v>45610.382638888892</v>
      </c>
      <c r="K2297" s="12">
        <v>45610.416666666664</v>
      </c>
      <c r="L2297" s="12">
        <v>45610.395833333336</v>
      </c>
      <c r="M2297" s="61" t="s">
        <v>115</v>
      </c>
      <c r="N2297" s="3" t="s">
        <v>42</v>
      </c>
      <c r="O2297" s="3">
        <v>0</v>
      </c>
      <c r="P2297" s="1">
        <f t="shared" si="700"/>
        <v>46</v>
      </c>
      <c r="Q2297" s="1">
        <f t="shared" si="701"/>
        <v>11</v>
      </c>
      <c r="R2297" s="72">
        <f t="shared" si="702"/>
        <v>45610.382638888892</v>
      </c>
      <c r="S2297" s="73">
        <f t="shared" si="703"/>
        <v>1.0118055555576575</v>
      </c>
      <c r="T2297" s="74">
        <f>Table2[[#This Row],[ETA A OFRECIMIENTO]]*24</f>
        <v>24.28333333338378</v>
      </c>
      <c r="U2297" s="1" t="str">
        <f t="shared" si="704"/>
        <v>YES</v>
      </c>
      <c r="V2297" s="73">
        <f t="shared" si="705"/>
        <v>1.7916666666642413</v>
      </c>
      <c r="W2297" s="74">
        <f>Table2[[#This Row],[DEL. AVAILABLE A SLOT]]*24</f>
        <v>42.999999999941792</v>
      </c>
      <c r="X2297" s="1" t="str">
        <f t="shared" si="706"/>
        <v>NO</v>
      </c>
      <c r="Y2297" s="73">
        <f t="shared" si="707"/>
        <v>2.8034722222218988</v>
      </c>
      <c r="Z2297" s="74">
        <f>Table2[[#This Row],[ETA A TIMESLOT]]*24</f>
        <v>67.283333333325572</v>
      </c>
      <c r="AA2297" s="73">
        <f t="shared" si="708"/>
        <v>0</v>
      </c>
      <c r="AB2297" s="73" t="str">
        <f t="shared" si="709"/>
        <v>SI</v>
      </c>
      <c r="AC2297" s="74">
        <f>Table2[[#This Row],[PUNTUALIDAD (H)]]*24</f>
        <v>0</v>
      </c>
      <c r="AD2297" s="73">
        <f t="shared" si="710"/>
        <v>2.7826388888934162</v>
      </c>
      <c r="AE2297" s="74">
        <f>Table2[[#This Row],[ATA TO UNLOADING]]*24</f>
        <v>66.783333333441988</v>
      </c>
      <c r="AF2297" s="74" t="str">
        <f>IF(Table2[[#This Row],[ATA TO UNLOADING 2]]&lt;=48,"YES","NO")</f>
        <v>NO</v>
      </c>
      <c r="AG2297" s="75">
        <f t="shared" si="711"/>
        <v>0.41666666666424135</v>
      </c>
      <c r="AH2297" s="2" t="s">
        <v>42</v>
      </c>
      <c r="AI2297" s="2" t="str">
        <f t="shared" si="712"/>
        <v>TCNU7590434</v>
      </c>
      <c r="AJ2297" s="76" t="str">
        <f t="shared" si="713"/>
        <v>LOGIX</v>
      </c>
      <c r="AK2297" s="77">
        <f>IF($M2297="TRUCK",VLOOKUP($AQ2297,Invoicing!$A$17:$B$49,MATCH($AK$1,Invoicing!$A$17:$B$17,0),FALSE),VLOOKUP($AQ2297,Invoicing!$N$17:$O$21,MATCH($AK$1,Invoicing!$N$17:$O$17,0),FALSE))</f>
        <v>530</v>
      </c>
      <c r="AL2297" s="78" t="e">
        <f>VLOOKUP($E2297,Invoicing!$A$1:$H$8,MATCH(TRACKER!$N2300,Invoicing!$A$1:$H$1,0),FALSE)</f>
        <v>#N/A</v>
      </c>
      <c r="AM2297" s="78">
        <f>VLOOKUP($E2297,Invoicing!$A$1:$H$8,MATCH(TRACKER!$O$1,Invoicing!$A$1:$H$1,0),FALSE)</f>
        <v>50</v>
      </c>
      <c r="AN2297" s="78">
        <f t="shared" si="714"/>
        <v>0</v>
      </c>
      <c r="AO2297" s="2">
        <f t="shared" si="715"/>
        <v>4</v>
      </c>
      <c r="AP2297" s="2" t="str">
        <f t="shared" si="716"/>
        <v>WEEK</v>
      </c>
      <c r="AQ2297" s="2" t="str">
        <f t="shared" si="717"/>
        <v>LOGIXWEEK</v>
      </c>
      <c r="AR2297" s="71">
        <f t="shared" si="718"/>
        <v>530</v>
      </c>
      <c r="AS2297" s="71">
        <f>VLOOKUP(AJ2297,Invoicing!A:K,10,FALSE)</f>
        <v>25</v>
      </c>
      <c r="AT2297" s="71">
        <f t="shared" si="719"/>
        <v>555</v>
      </c>
    </row>
    <row r="2298" spans="1:47">
      <c r="A2298" s="37" t="s">
        <v>59</v>
      </c>
      <c r="B2298" s="3" t="s">
        <v>38</v>
      </c>
      <c r="C2298" s="11">
        <v>45607.613194444442</v>
      </c>
      <c r="D2298" s="11">
        <v>45607.625</v>
      </c>
      <c r="E2298" s="11" t="s">
        <v>45</v>
      </c>
      <c r="F2298" s="11" t="s">
        <v>40</v>
      </c>
      <c r="G2298" s="3" t="s">
        <v>2476</v>
      </c>
      <c r="H2298" s="3" t="s">
        <v>2821</v>
      </c>
      <c r="I2298" s="11">
        <v>45608.625</v>
      </c>
      <c r="J2298" s="12">
        <v>45608.691666666666</v>
      </c>
      <c r="K2298" s="12">
        <v>45608.666666666664</v>
      </c>
      <c r="L2298" s="12">
        <v>45608.708333333336</v>
      </c>
      <c r="M2298" s="12" t="s">
        <v>115</v>
      </c>
      <c r="N2298" s="3" t="s">
        <v>42</v>
      </c>
      <c r="O2298" s="3">
        <v>0</v>
      </c>
      <c r="P2298" s="1">
        <f t="shared" si="700"/>
        <v>46</v>
      </c>
      <c r="Q2298" s="1">
        <f t="shared" si="701"/>
        <v>11</v>
      </c>
      <c r="R2298" s="72">
        <f t="shared" si="702"/>
        <v>45608.691666666666</v>
      </c>
      <c r="S2298" s="73">
        <f t="shared" si="703"/>
        <v>1.0118055555576575</v>
      </c>
      <c r="T2298" s="74">
        <f>Table2[[#This Row],[ETA A OFRECIMIENTO]]*24</f>
        <v>24.28333333338378</v>
      </c>
      <c r="U2298" s="1" t="str">
        <f t="shared" si="704"/>
        <v>YES</v>
      </c>
      <c r="V2298" s="73">
        <f t="shared" si="705"/>
        <v>4.1666666664241347E-2</v>
      </c>
      <c r="W2298" s="74">
        <f>Table2[[#This Row],[DEL. AVAILABLE A SLOT]]*24</f>
        <v>0.99999999994179234</v>
      </c>
      <c r="X2298" s="1" t="str">
        <f t="shared" si="706"/>
        <v>SI</v>
      </c>
      <c r="Y2298" s="73">
        <f t="shared" si="707"/>
        <v>1.0534722222218988</v>
      </c>
      <c r="Z2298" s="74">
        <f>Table2[[#This Row],[ETA A TIMESLOT]]*24</f>
        <v>25.283333333325572</v>
      </c>
      <c r="AA2298" s="73">
        <f t="shared" si="708"/>
        <v>2.5000000001455192E-2</v>
      </c>
      <c r="AB2298" s="73" t="str">
        <f t="shared" si="709"/>
        <v>SI</v>
      </c>
      <c r="AC2298" s="74">
        <f>Table2[[#This Row],[PUNTUALIDAD (H)]]*24</f>
        <v>0.6000000000349246</v>
      </c>
      <c r="AD2298" s="73">
        <f t="shared" si="710"/>
        <v>1.0951388888934162</v>
      </c>
      <c r="AE2298" s="74">
        <f>Table2[[#This Row],[ATA TO UNLOADING]]*24</f>
        <v>26.283333333441988</v>
      </c>
      <c r="AF2298" s="74" t="str">
        <f>IF(Table2[[#This Row],[ATA TO UNLOADING 2]]&lt;=48,"YES","NO")</f>
        <v>YES</v>
      </c>
      <c r="AG2298" s="75">
        <f t="shared" si="711"/>
        <v>0.66666666666424135</v>
      </c>
      <c r="AH2298" s="2" t="s">
        <v>42</v>
      </c>
      <c r="AI2298" s="2" t="str">
        <f t="shared" si="712"/>
        <v>TEMU0696450</v>
      </c>
      <c r="AJ2298" s="76" t="str">
        <f t="shared" si="713"/>
        <v>OM TRANSPORT</v>
      </c>
      <c r="AK2298" s="77">
        <f>IF($M2298="TRUCK",VLOOKUP($AQ2298,Invoicing!$A$17:$B$49,MATCH($AK$1,Invoicing!$A$17:$B$17,0),FALSE),VLOOKUP($AQ2298,Invoicing!$N$17:$O$21,MATCH($AK$1,Invoicing!$N$17:$O$17,0),FALSE))</f>
        <v>475</v>
      </c>
      <c r="AL2298" s="78" t="e">
        <f>VLOOKUP($E2298,Invoicing!$A$1:$H$8,MATCH(TRACKER!$N2301,Invoicing!$A$1:$H$1,0),FALSE)</f>
        <v>#N/A</v>
      </c>
      <c r="AM2298" s="78">
        <f>VLOOKUP($E2298,Invoicing!$A$1:$H$8,MATCH(TRACKER!$O$1,Invoicing!$A$1:$H$1,0),FALSE)</f>
        <v>50</v>
      </c>
      <c r="AN2298" s="78">
        <f t="shared" si="714"/>
        <v>0</v>
      </c>
      <c r="AO2298" s="2">
        <f t="shared" si="715"/>
        <v>2</v>
      </c>
      <c r="AP2298" s="2" t="str">
        <f t="shared" si="716"/>
        <v>WEEK</v>
      </c>
      <c r="AQ2298" s="2" t="str">
        <f t="shared" si="717"/>
        <v>OM TRANSPORTWEEK</v>
      </c>
      <c r="AR2298" s="71">
        <f t="shared" si="718"/>
        <v>475</v>
      </c>
      <c r="AS2298" s="71">
        <f>VLOOKUP(AJ2298,Invoicing!A:K,10,FALSE)</f>
        <v>25</v>
      </c>
      <c r="AT2298" s="71">
        <f t="shared" si="719"/>
        <v>500</v>
      </c>
    </row>
    <row r="2299" spans="1:47">
      <c r="A2299" s="37" t="s">
        <v>2477</v>
      </c>
      <c r="B2299" s="3" t="s">
        <v>38</v>
      </c>
      <c r="C2299" s="11">
        <v>45611.877083333333</v>
      </c>
      <c r="D2299" s="11">
        <v>45611.833333333336</v>
      </c>
      <c r="E2299" s="11" t="s">
        <v>44</v>
      </c>
      <c r="F2299" s="11" t="s">
        <v>40</v>
      </c>
      <c r="G2299" s="3" t="s">
        <v>2478</v>
      </c>
      <c r="H2299" s="3" t="s">
        <v>2821</v>
      </c>
      <c r="I2299" s="11">
        <v>45612.625</v>
      </c>
      <c r="J2299" s="12">
        <v>45612.818055555559</v>
      </c>
      <c r="K2299" s="12">
        <v>45612.875</v>
      </c>
      <c r="L2299" s="12">
        <v>45612.833333333336</v>
      </c>
      <c r="M2299" s="12" t="s">
        <v>115</v>
      </c>
      <c r="N2299" s="3" t="s">
        <v>42</v>
      </c>
      <c r="O2299" s="3">
        <v>0</v>
      </c>
      <c r="P2299" s="1">
        <f t="shared" si="700"/>
        <v>46</v>
      </c>
      <c r="Q2299" s="1">
        <f t="shared" si="701"/>
        <v>11</v>
      </c>
      <c r="R2299" s="72">
        <f t="shared" si="702"/>
        <v>45612.818055555559</v>
      </c>
      <c r="S2299" s="73">
        <f t="shared" si="703"/>
        <v>0.74791666666715173</v>
      </c>
      <c r="T2299" s="74">
        <f>Table2[[#This Row],[ETA A OFRECIMIENTO]]*24</f>
        <v>17.950000000011642</v>
      </c>
      <c r="U2299" s="1" t="str">
        <f t="shared" si="704"/>
        <v>YES</v>
      </c>
      <c r="V2299" s="73">
        <f t="shared" si="705"/>
        <v>0.25</v>
      </c>
      <c r="W2299" s="74">
        <f>Table2[[#This Row],[DEL. AVAILABLE A SLOT]]*24</f>
        <v>6</v>
      </c>
      <c r="X2299" s="1" t="str">
        <f t="shared" si="706"/>
        <v>SI</v>
      </c>
      <c r="Y2299" s="73">
        <f t="shared" si="707"/>
        <v>0.99791666666715173</v>
      </c>
      <c r="Z2299" s="74">
        <f>Table2[[#This Row],[ETA A TIMESLOT]]*24</f>
        <v>23.950000000011642</v>
      </c>
      <c r="AA2299" s="73">
        <f t="shared" si="708"/>
        <v>0</v>
      </c>
      <c r="AB2299" s="73" t="str">
        <f t="shared" si="709"/>
        <v>SI</v>
      </c>
      <c r="AC2299" s="74">
        <f>Table2[[#This Row],[PUNTUALIDAD (H)]]*24</f>
        <v>0</v>
      </c>
      <c r="AD2299" s="73">
        <f t="shared" si="710"/>
        <v>0.95625000000291038</v>
      </c>
      <c r="AE2299" s="74">
        <f>Table2[[#This Row],[ATA TO UNLOADING]]*24</f>
        <v>22.950000000069849</v>
      </c>
      <c r="AF2299" s="74" t="str">
        <f>IF(Table2[[#This Row],[ATA TO UNLOADING 2]]&lt;=48,"YES","NO")</f>
        <v>YES</v>
      </c>
      <c r="AG2299" s="75">
        <f t="shared" si="711"/>
        <v>0.875</v>
      </c>
      <c r="AH2299" s="2" t="s">
        <v>24</v>
      </c>
      <c r="AI2299" s="2" t="str">
        <f t="shared" si="712"/>
        <v>GAOU7177534</v>
      </c>
      <c r="AJ2299" s="76" t="str">
        <f t="shared" si="713"/>
        <v>MSI</v>
      </c>
      <c r="AK2299" s="77">
        <f>IF($M2299="TRUCK",VLOOKUP($AQ2299,Invoicing!$A$17:$B$49,MATCH($AK$1,Invoicing!$A$17:$B$17,0),FALSE),VLOOKUP($AQ2299,Invoicing!$N$17:$O$21,MATCH($AK$1,Invoicing!$N$17:$O$17,0),FALSE))</f>
        <v>530</v>
      </c>
      <c r="AL2299" s="78" t="e">
        <f>VLOOKUP($E2299,Invoicing!$A$1:$H$8,MATCH(TRACKER!$N2302,Invoicing!$A$1:$H$1,0),FALSE)</f>
        <v>#N/A</v>
      </c>
      <c r="AM2299" s="78">
        <f>VLOOKUP($E2299,Invoicing!$A$1:$H$8,MATCH(TRACKER!$O$1,Invoicing!$A$1:$H$1,0),FALSE)</f>
        <v>50</v>
      </c>
      <c r="AN2299" s="78">
        <f t="shared" si="714"/>
        <v>0</v>
      </c>
      <c r="AO2299" s="2">
        <f t="shared" si="715"/>
        <v>6</v>
      </c>
      <c r="AP2299" s="2" t="str">
        <f t="shared" si="716"/>
        <v>NIGHT</v>
      </c>
      <c r="AQ2299" s="2" t="str">
        <f t="shared" si="717"/>
        <v>MSINIGHT</v>
      </c>
      <c r="AR2299" s="71">
        <f t="shared" si="718"/>
        <v>530</v>
      </c>
      <c r="AS2299" s="71">
        <f>VLOOKUP(AJ2299,Invoicing!A:K,10,FALSE)</f>
        <v>25</v>
      </c>
      <c r="AT2299" s="71">
        <f t="shared" si="719"/>
        <v>555</v>
      </c>
    </row>
    <row r="2300" spans="1:47">
      <c r="A2300" s="37" t="s">
        <v>2477</v>
      </c>
      <c r="B2300" s="3" t="s">
        <v>38</v>
      </c>
      <c r="C2300" s="11">
        <v>45611.877083333333</v>
      </c>
      <c r="D2300" s="11">
        <v>45611.833333333336</v>
      </c>
      <c r="E2300" s="11" t="s">
        <v>44</v>
      </c>
      <c r="F2300" s="11" t="s">
        <v>40</v>
      </c>
      <c r="G2300" s="3" t="s">
        <v>2479</v>
      </c>
      <c r="H2300" s="3" t="s">
        <v>2821</v>
      </c>
      <c r="I2300" s="11">
        <v>45612.625</v>
      </c>
      <c r="J2300" s="12">
        <v>45612.762499999997</v>
      </c>
      <c r="K2300" s="12">
        <v>45612.791666666664</v>
      </c>
      <c r="L2300" s="12">
        <v>45612.762499999997</v>
      </c>
      <c r="M2300" s="12" t="s">
        <v>115</v>
      </c>
      <c r="N2300" s="3" t="s">
        <v>42</v>
      </c>
      <c r="O2300" s="3">
        <v>0</v>
      </c>
      <c r="P2300" s="1">
        <f t="shared" si="700"/>
        <v>46</v>
      </c>
      <c r="Q2300" s="1">
        <f t="shared" si="701"/>
        <v>11</v>
      </c>
      <c r="R2300" s="72">
        <f t="shared" si="702"/>
        <v>45612.762499999997</v>
      </c>
      <c r="S2300" s="73">
        <f t="shared" si="703"/>
        <v>0.74791666666715173</v>
      </c>
      <c r="T2300" s="74">
        <f>Table2[[#This Row],[ETA A OFRECIMIENTO]]*24</f>
        <v>17.950000000011642</v>
      </c>
      <c r="U2300" s="1" t="str">
        <f t="shared" si="704"/>
        <v>YES</v>
      </c>
      <c r="V2300" s="73">
        <f t="shared" si="705"/>
        <v>0.16666666666424135</v>
      </c>
      <c r="W2300" s="74">
        <f>Table2[[#This Row],[DEL. AVAILABLE A SLOT]]*24</f>
        <v>3.9999999999417923</v>
      </c>
      <c r="X2300" s="1" t="str">
        <f t="shared" si="706"/>
        <v>SI</v>
      </c>
      <c r="Y2300" s="73">
        <f t="shared" si="707"/>
        <v>0.91458333333139308</v>
      </c>
      <c r="Z2300" s="74">
        <f>Table2[[#This Row],[ETA A TIMESLOT]]*24</f>
        <v>21.949999999953434</v>
      </c>
      <c r="AA2300" s="73">
        <f t="shared" si="708"/>
        <v>0</v>
      </c>
      <c r="AB2300" s="73" t="str">
        <f t="shared" si="709"/>
        <v>SI</v>
      </c>
      <c r="AC2300" s="74">
        <f>Table2[[#This Row],[PUNTUALIDAD (H)]]*24</f>
        <v>0</v>
      </c>
      <c r="AD2300" s="73">
        <f t="shared" si="710"/>
        <v>0.88541666666424135</v>
      </c>
      <c r="AE2300" s="74">
        <f>Table2[[#This Row],[ATA TO UNLOADING]]*24</f>
        <v>21.249999999941792</v>
      </c>
      <c r="AF2300" s="74" t="str">
        <f>IF(Table2[[#This Row],[ATA TO UNLOADING 2]]&lt;=48,"YES","NO")</f>
        <v>YES</v>
      </c>
      <c r="AG2300" s="75">
        <f t="shared" si="711"/>
        <v>0.79166666666424135</v>
      </c>
      <c r="AH2300" s="2" t="s">
        <v>42</v>
      </c>
      <c r="AI2300" s="2" t="str">
        <f t="shared" si="712"/>
        <v>MRKU0161375</v>
      </c>
      <c r="AJ2300" s="76" t="str">
        <f t="shared" si="713"/>
        <v>MSI</v>
      </c>
      <c r="AK2300" s="77">
        <f>IF($M2300="TRUCK",VLOOKUP($AQ2300,Invoicing!$A$17:$B$49,MATCH($AK$1,Invoicing!$A$17:$B$17,0),FALSE),VLOOKUP($AQ2300,Invoicing!$N$17:$O$21,MATCH($AK$1,Invoicing!$N$17:$O$17,0),FALSE))</f>
        <v>500</v>
      </c>
      <c r="AL2300" s="78" t="e">
        <f>VLOOKUP($E2300,Invoicing!$A$1:$H$8,MATCH(TRACKER!$N2303,Invoicing!$A$1:$H$1,0),FALSE)</f>
        <v>#N/A</v>
      </c>
      <c r="AM2300" s="78">
        <f>VLOOKUP($E2300,Invoicing!$A$1:$H$8,MATCH(TRACKER!$O$1,Invoicing!$A$1:$H$1,0),FALSE)</f>
        <v>50</v>
      </c>
      <c r="AN2300" s="78">
        <f t="shared" si="714"/>
        <v>0</v>
      </c>
      <c r="AO2300" s="2">
        <f t="shared" si="715"/>
        <v>6</v>
      </c>
      <c r="AP2300" s="2" t="str">
        <f t="shared" si="716"/>
        <v>SATURDAY</v>
      </c>
      <c r="AQ2300" s="2" t="str">
        <f t="shared" si="717"/>
        <v>MSISATURDAY</v>
      </c>
      <c r="AR2300" s="71">
        <f t="shared" si="718"/>
        <v>500</v>
      </c>
      <c r="AS2300" s="71">
        <f>VLOOKUP(AJ2300,Invoicing!A:K,10,FALSE)</f>
        <v>25</v>
      </c>
      <c r="AT2300" s="71">
        <f t="shared" si="719"/>
        <v>525</v>
      </c>
    </row>
    <row r="2301" spans="1:47">
      <c r="A2301" s="37" t="s">
        <v>2477</v>
      </c>
      <c r="B2301" s="3" t="s">
        <v>38</v>
      </c>
      <c r="C2301" s="11">
        <v>45611.877083333333</v>
      </c>
      <c r="D2301" s="11">
        <v>45611.833333333336</v>
      </c>
      <c r="E2301" s="11" t="s">
        <v>44</v>
      </c>
      <c r="F2301" s="11" t="s">
        <v>40</v>
      </c>
      <c r="G2301" s="3" t="s">
        <v>2480</v>
      </c>
      <c r="H2301" s="3" t="s">
        <v>2821</v>
      </c>
      <c r="I2301" s="11">
        <v>45612.625</v>
      </c>
      <c r="J2301" s="12">
        <v>45612.939583333333</v>
      </c>
      <c r="K2301" s="12">
        <v>45612.958333333336</v>
      </c>
      <c r="L2301" s="12">
        <v>45612.954861111109</v>
      </c>
      <c r="M2301" s="12" t="s">
        <v>115</v>
      </c>
      <c r="N2301" s="3" t="s">
        <v>42</v>
      </c>
      <c r="O2301" s="3">
        <v>0</v>
      </c>
      <c r="P2301" s="1">
        <f t="shared" si="700"/>
        <v>46</v>
      </c>
      <c r="Q2301" s="1">
        <f t="shared" si="701"/>
        <v>11</v>
      </c>
      <c r="R2301" s="72">
        <f t="shared" si="702"/>
        <v>45612.939583333333</v>
      </c>
      <c r="S2301" s="73">
        <f t="shared" si="703"/>
        <v>0.74791666666715173</v>
      </c>
      <c r="T2301" s="74">
        <f>Table2[[#This Row],[ETA A OFRECIMIENTO]]*24</f>
        <v>17.950000000011642</v>
      </c>
      <c r="U2301" s="1" t="str">
        <f t="shared" si="704"/>
        <v>YES</v>
      </c>
      <c r="V2301" s="73">
        <f t="shared" si="705"/>
        <v>0.33333333333575865</v>
      </c>
      <c r="W2301" s="74">
        <f>Table2[[#This Row],[DEL. AVAILABLE A SLOT]]*24</f>
        <v>8.0000000000582077</v>
      </c>
      <c r="X2301" s="1" t="str">
        <f t="shared" si="706"/>
        <v>SI</v>
      </c>
      <c r="Y2301" s="73">
        <f t="shared" si="707"/>
        <v>1.0812500000029104</v>
      </c>
      <c r="Z2301" s="74">
        <f>Table2[[#This Row],[ETA A TIMESLOT]]*24</f>
        <v>25.950000000069849</v>
      </c>
      <c r="AA2301" s="73">
        <f t="shared" si="708"/>
        <v>0</v>
      </c>
      <c r="AB2301" s="73" t="str">
        <f t="shared" si="709"/>
        <v>SI</v>
      </c>
      <c r="AC2301" s="74">
        <f>Table2[[#This Row],[PUNTUALIDAD (H)]]*24</f>
        <v>0</v>
      </c>
      <c r="AD2301" s="73">
        <f t="shared" si="710"/>
        <v>1.077777777776646</v>
      </c>
      <c r="AE2301" s="74">
        <f>Table2[[#This Row],[ATA TO UNLOADING]]*24</f>
        <v>25.866666666639503</v>
      </c>
      <c r="AF2301" s="74" t="str">
        <f>IF(Table2[[#This Row],[ATA TO UNLOADING 2]]&lt;=48,"YES","NO")</f>
        <v>YES</v>
      </c>
      <c r="AG2301" s="75">
        <f t="shared" si="711"/>
        <v>0.95833333333575865</v>
      </c>
      <c r="AH2301" s="2" t="s">
        <v>24</v>
      </c>
      <c r="AI2301" s="2" t="str">
        <f t="shared" si="712"/>
        <v>MRKU0476520</v>
      </c>
      <c r="AJ2301" s="76" t="str">
        <f t="shared" si="713"/>
        <v>MSI</v>
      </c>
      <c r="AK2301" s="77">
        <f>IF($M2301="TRUCK",VLOOKUP($AQ2301,Invoicing!$A$17:$B$49,MATCH($AK$1,Invoicing!$A$17:$B$17,0),FALSE),VLOOKUP($AQ2301,Invoicing!$N$17:$O$21,MATCH($AK$1,Invoicing!$N$17:$O$17,0),FALSE))</f>
        <v>530</v>
      </c>
      <c r="AL2301" s="78">
        <f>VLOOKUP($E2301,Invoicing!$A$1:$H$8,MATCH(TRACKER!$N2304,Invoicing!$A$1:$H$1,0),FALSE)</f>
        <v>120</v>
      </c>
      <c r="AM2301" s="78">
        <f>VLOOKUP($E2301,Invoicing!$A$1:$H$8,MATCH(TRACKER!$O$1,Invoicing!$A$1:$H$1,0),FALSE)</f>
        <v>50</v>
      </c>
      <c r="AN2301" s="78">
        <f t="shared" si="714"/>
        <v>0</v>
      </c>
      <c r="AO2301" s="2">
        <f t="shared" si="715"/>
        <v>6</v>
      </c>
      <c r="AP2301" s="2" t="str">
        <f t="shared" si="716"/>
        <v>NIGHT</v>
      </c>
      <c r="AQ2301" s="2" t="str">
        <f t="shared" si="717"/>
        <v>MSINIGHT</v>
      </c>
      <c r="AR2301" s="71">
        <f t="shared" si="718"/>
        <v>650</v>
      </c>
      <c r="AS2301" s="71">
        <f>VLOOKUP(AJ2301,Invoicing!A:K,10,FALSE)</f>
        <v>25</v>
      </c>
      <c r="AT2301" s="71">
        <f t="shared" si="719"/>
        <v>675</v>
      </c>
    </row>
    <row r="2302" spans="1:47">
      <c r="A2302" s="37" t="s">
        <v>2477</v>
      </c>
      <c r="B2302" s="3" t="s">
        <v>38</v>
      </c>
      <c r="C2302" s="11">
        <v>45611.877083333333</v>
      </c>
      <c r="D2302" s="11">
        <v>45611.833333333336</v>
      </c>
      <c r="E2302" s="11" t="s">
        <v>44</v>
      </c>
      <c r="F2302" s="11" t="s">
        <v>40</v>
      </c>
      <c r="G2302" s="3" t="s">
        <v>2481</v>
      </c>
      <c r="H2302" s="3" t="s">
        <v>2821</v>
      </c>
      <c r="I2302" s="11">
        <v>45612.625</v>
      </c>
      <c r="J2302" s="12">
        <v>45612.666666666664</v>
      </c>
      <c r="K2302" s="12">
        <v>45612.708333333336</v>
      </c>
      <c r="L2302" s="12">
        <v>45612.690972222219</v>
      </c>
      <c r="M2302" s="12" t="s">
        <v>115</v>
      </c>
      <c r="N2302" s="3" t="s">
        <v>42</v>
      </c>
      <c r="O2302" s="3">
        <v>0</v>
      </c>
      <c r="P2302" s="1">
        <f t="shared" si="700"/>
        <v>46</v>
      </c>
      <c r="Q2302" s="1">
        <f t="shared" si="701"/>
        <v>11</v>
      </c>
      <c r="R2302" s="72">
        <f t="shared" si="702"/>
        <v>45612.666666666664</v>
      </c>
      <c r="S2302" s="73">
        <f t="shared" si="703"/>
        <v>0.74791666666715173</v>
      </c>
      <c r="T2302" s="74">
        <f>Table2[[#This Row],[ETA A OFRECIMIENTO]]*24</f>
        <v>17.950000000011642</v>
      </c>
      <c r="U2302" s="1" t="str">
        <f t="shared" si="704"/>
        <v>YES</v>
      </c>
      <c r="V2302" s="73">
        <f t="shared" si="705"/>
        <v>8.3333333335758653E-2</v>
      </c>
      <c r="W2302" s="74">
        <f>Table2[[#This Row],[DEL. AVAILABLE A SLOT]]*24</f>
        <v>2.0000000000582077</v>
      </c>
      <c r="X2302" s="1" t="str">
        <f t="shared" si="706"/>
        <v>SI</v>
      </c>
      <c r="Y2302" s="73">
        <f t="shared" si="707"/>
        <v>0.83125000000291038</v>
      </c>
      <c r="Z2302" s="74">
        <f>Table2[[#This Row],[ETA A TIMESLOT]]*24</f>
        <v>19.950000000069849</v>
      </c>
      <c r="AA2302" s="73">
        <f t="shared" si="708"/>
        <v>0</v>
      </c>
      <c r="AB2302" s="73" t="str">
        <f t="shared" si="709"/>
        <v>SI</v>
      </c>
      <c r="AC2302" s="74">
        <f>Table2[[#This Row],[PUNTUALIDAD (H)]]*24</f>
        <v>0</v>
      </c>
      <c r="AD2302" s="73">
        <f t="shared" si="710"/>
        <v>0.81388888888614019</v>
      </c>
      <c r="AE2302" s="74">
        <f>Table2[[#This Row],[ATA TO UNLOADING]]*24</f>
        <v>19.533333333267365</v>
      </c>
      <c r="AF2302" s="74" t="str">
        <f>IF(Table2[[#This Row],[ATA TO UNLOADING 2]]&lt;=48,"YES","NO")</f>
        <v>YES</v>
      </c>
      <c r="AG2302" s="75">
        <f t="shared" si="711"/>
        <v>0.70833333333575865</v>
      </c>
      <c r="AH2302" s="2" t="s">
        <v>42</v>
      </c>
      <c r="AI2302" s="2" t="str">
        <f t="shared" si="712"/>
        <v>MRKU0774130</v>
      </c>
      <c r="AJ2302" s="76" t="str">
        <f t="shared" si="713"/>
        <v>MSI</v>
      </c>
      <c r="AK2302" s="77">
        <f>IF($M2302="TRUCK",VLOOKUP($AQ2302,Invoicing!$A$17:$B$49,MATCH($AK$1,Invoicing!$A$17:$B$17,0),FALSE),VLOOKUP($AQ2302,Invoicing!$N$17:$O$21,MATCH($AK$1,Invoicing!$N$17:$O$17,0),FALSE))</f>
        <v>500</v>
      </c>
      <c r="AL2302" s="78" t="e">
        <f>VLOOKUP($E2302,Invoicing!$A$1:$H$8,MATCH(TRACKER!$N2305,Invoicing!$A$1:$H$1,0),FALSE)</f>
        <v>#N/A</v>
      </c>
      <c r="AM2302" s="78">
        <f>VLOOKUP($E2302,Invoicing!$A$1:$H$8,MATCH(TRACKER!$O$1,Invoicing!$A$1:$H$1,0),FALSE)</f>
        <v>50</v>
      </c>
      <c r="AN2302" s="78">
        <f t="shared" si="714"/>
        <v>0</v>
      </c>
      <c r="AO2302" s="2">
        <f t="shared" si="715"/>
        <v>6</v>
      </c>
      <c r="AP2302" s="2" t="str">
        <f t="shared" si="716"/>
        <v>SATURDAY</v>
      </c>
      <c r="AQ2302" s="2" t="str">
        <f t="shared" si="717"/>
        <v>MSISATURDAY</v>
      </c>
      <c r="AR2302" s="71">
        <f t="shared" si="718"/>
        <v>500</v>
      </c>
      <c r="AS2302" s="71">
        <f>VLOOKUP(AJ2302,Invoicing!A:K,10,FALSE)</f>
        <v>25</v>
      </c>
      <c r="AT2302" s="71">
        <f t="shared" si="719"/>
        <v>525</v>
      </c>
    </row>
    <row r="2303" spans="1:47">
      <c r="A2303" s="37" t="s">
        <v>2477</v>
      </c>
      <c r="B2303" s="3" t="s">
        <v>38</v>
      </c>
      <c r="C2303" s="11">
        <v>45611.877083333333</v>
      </c>
      <c r="D2303" s="11">
        <v>45611.833333333336</v>
      </c>
      <c r="E2303" s="11" t="s">
        <v>44</v>
      </c>
      <c r="F2303" s="11" t="s">
        <v>40</v>
      </c>
      <c r="G2303" s="3" t="s">
        <v>2482</v>
      </c>
      <c r="H2303" s="3" t="s">
        <v>41</v>
      </c>
      <c r="I2303" s="11">
        <v>45612.625</v>
      </c>
      <c r="J2303" s="12">
        <v>45613.303472222222</v>
      </c>
      <c r="K2303" s="12">
        <v>45613.25</v>
      </c>
      <c r="L2303" s="12">
        <v>45613.3125</v>
      </c>
      <c r="M2303" s="12" t="s">
        <v>115</v>
      </c>
      <c r="N2303" s="3" t="s">
        <v>42</v>
      </c>
      <c r="O2303" s="3">
        <v>0</v>
      </c>
      <c r="P2303" s="1">
        <f t="shared" si="700"/>
        <v>46</v>
      </c>
      <c r="Q2303" s="1">
        <f t="shared" si="701"/>
        <v>11</v>
      </c>
      <c r="R2303" s="72">
        <f t="shared" si="702"/>
        <v>45613.303472222222</v>
      </c>
      <c r="S2303" s="73">
        <f t="shared" si="703"/>
        <v>0.74791666666715173</v>
      </c>
      <c r="T2303" s="74">
        <f>Table2[[#This Row],[ETA A OFRECIMIENTO]]*24</f>
        <v>17.950000000011642</v>
      </c>
      <c r="U2303" s="1" t="str">
        <f t="shared" si="704"/>
        <v>YES</v>
      </c>
      <c r="V2303" s="73">
        <f t="shared" si="705"/>
        <v>0.625</v>
      </c>
      <c r="W2303" s="74">
        <f>Table2[[#This Row],[DEL. AVAILABLE A SLOT]]*24</f>
        <v>15</v>
      </c>
      <c r="X2303" s="1" t="str">
        <f t="shared" si="706"/>
        <v>SI</v>
      </c>
      <c r="Y2303" s="73">
        <f t="shared" si="707"/>
        <v>1.3729166666671517</v>
      </c>
      <c r="Z2303" s="74">
        <f>Table2[[#This Row],[ETA A TIMESLOT]]*24</f>
        <v>32.950000000011642</v>
      </c>
      <c r="AA2303" s="73">
        <f t="shared" si="708"/>
        <v>5.3472222221898846E-2</v>
      </c>
      <c r="AB2303" s="73" t="str">
        <f t="shared" si="709"/>
        <v>NO</v>
      </c>
      <c r="AC2303" s="74">
        <f>Table2[[#This Row],[PUNTUALIDAD (H)]]*24</f>
        <v>1.2833333333255723</v>
      </c>
      <c r="AD2303" s="73">
        <f t="shared" si="710"/>
        <v>1.4354166666671517</v>
      </c>
      <c r="AE2303" s="74">
        <f>Table2[[#This Row],[ATA TO UNLOADING]]*24</f>
        <v>34.450000000011642</v>
      </c>
      <c r="AF2303" s="74" t="str">
        <f>IF(Table2[[#This Row],[ATA TO UNLOADING 2]]&lt;=48,"YES","NO")</f>
        <v>YES</v>
      </c>
      <c r="AG2303" s="75">
        <f t="shared" si="711"/>
        <v>0.25</v>
      </c>
      <c r="AH2303" s="2" t="s">
        <v>42</v>
      </c>
      <c r="AI2303" s="2" t="str">
        <f t="shared" si="712"/>
        <v>MRKU5436109</v>
      </c>
      <c r="AJ2303" s="76" t="str">
        <f t="shared" si="713"/>
        <v>MSI</v>
      </c>
      <c r="AK2303" s="77">
        <f>IF($M2303="TRUCK",VLOOKUP($AQ2303,Invoicing!$A$17:$B$49,MATCH($AK$1,Invoicing!$A$17:$B$17,0),FALSE),VLOOKUP($AQ2303,Invoicing!$N$17:$O$21,MATCH($AK$1,Invoicing!$N$17:$O$17,0),FALSE))</f>
        <v>500</v>
      </c>
      <c r="AL2303" s="78" t="e">
        <f>VLOOKUP($E2303,Invoicing!$A$1:$H$8,MATCH(TRACKER!$N2306,Invoicing!$A$1:$H$1,0),FALSE)</f>
        <v>#N/A</v>
      </c>
      <c r="AM2303" s="78">
        <f>VLOOKUP($E2303,Invoicing!$A$1:$H$8,MATCH(TRACKER!$O$1,Invoicing!$A$1:$H$1,0),FALSE)</f>
        <v>50</v>
      </c>
      <c r="AN2303" s="78">
        <f t="shared" si="714"/>
        <v>0</v>
      </c>
      <c r="AO2303" s="2">
        <f t="shared" si="715"/>
        <v>7</v>
      </c>
      <c r="AP2303" s="2" t="str">
        <f t="shared" si="716"/>
        <v>SUNDAY</v>
      </c>
      <c r="AQ2303" s="2" t="str">
        <f t="shared" si="717"/>
        <v>MSISUNDAY</v>
      </c>
      <c r="AR2303" s="71">
        <f t="shared" si="718"/>
        <v>500</v>
      </c>
      <c r="AS2303" s="71">
        <f>VLOOKUP(AJ2303,Invoicing!A:K,10,FALSE)</f>
        <v>25</v>
      </c>
      <c r="AT2303" s="71">
        <f t="shared" si="719"/>
        <v>725</v>
      </c>
      <c r="AU2303" s="55">
        <v>200</v>
      </c>
    </row>
    <row r="2304" spans="1:47">
      <c r="A2304" s="37" t="s">
        <v>91</v>
      </c>
      <c r="B2304" s="3" t="s">
        <v>38</v>
      </c>
      <c r="C2304" s="11">
        <v>45614.363194444442</v>
      </c>
      <c r="D2304" s="11">
        <v>45614.25</v>
      </c>
      <c r="E2304" s="11" t="s">
        <v>49</v>
      </c>
      <c r="F2304" s="11" t="s">
        <v>40</v>
      </c>
      <c r="G2304" s="3" t="s">
        <v>2483</v>
      </c>
      <c r="H2304" s="3" t="s">
        <v>41</v>
      </c>
      <c r="I2304" s="11">
        <v>45616.25</v>
      </c>
      <c r="J2304" s="12">
        <v>45617.402777777781</v>
      </c>
      <c r="K2304" s="12">
        <v>45617.375</v>
      </c>
      <c r="L2304" s="12">
        <v>45617.421527777777</v>
      </c>
      <c r="M2304" s="12" t="s">
        <v>12</v>
      </c>
      <c r="N2304" s="3" t="s">
        <v>13</v>
      </c>
      <c r="O2304" s="3">
        <v>0</v>
      </c>
      <c r="P2304" s="1">
        <f t="shared" si="700"/>
        <v>47</v>
      </c>
      <c r="Q2304" s="1">
        <f t="shared" si="701"/>
        <v>11</v>
      </c>
      <c r="R2304" s="72">
        <f t="shared" si="702"/>
        <v>45617.402777777781</v>
      </c>
      <c r="S2304" s="73">
        <f t="shared" si="703"/>
        <v>1.8868055555576575</v>
      </c>
      <c r="T2304" s="74">
        <f>Table2[[#This Row],[ETA A OFRECIMIENTO]]*24</f>
        <v>45.28333333338378</v>
      </c>
      <c r="U2304" s="1" t="str">
        <f t="shared" si="704"/>
        <v>YES</v>
      </c>
      <c r="V2304" s="73">
        <f t="shared" si="705"/>
        <v>1.125</v>
      </c>
      <c r="W2304" s="74">
        <f>Table2[[#This Row],[DEL. AVAILABLE A SLOT]]*24</f>
        <v>27</v>
      </c>
      <c r="X2304" s="1" t="str">
        <f t="shared" si="706"/>
        <v>NO</v>
      </c>
      <c r="Y2304" s="73">
        <f t="shared" si="707"/>
        <v>3.0118055555576575</v>
      </c>
      <c r="Z2304" s="74">
        <f>Table2[[#This Row],[ETA A TIMESLOT]]*24</f>
        <v>72.28333333338378</v>
      </c>
      <c r="AA2304" s="73">
        <f t="shared" si="708"/>
        <v>2.7777777781011537E-2</v>
      </c>
      <c r="AB2304" s="73" t="str">
        <f t="shared" si="709"/>
        <v>SI</v>
      </c>
      <c r="AC2304" s="74">
        <f>Table2[[#This Row],[PUNTUALIDAD (H)]]*24</f>
        <v>0.66666666674427688</v>
      </c>
      <c r="AD2304" s="73">
        <f t="shared" si="710"/>
        <v>3.0583333333343035</v>
      </c>
      <c r="AE2304" s="74">
        <f>Table2[[#This Row],[ATA TO UNLOADING]]*24</f>
        <v>73.400000000023283</v>
      </c>
      <c r="AF2304" s="74" t="str">
        <f>IF(Table2[[#This Row],[ATA TO UNLOADING 2]]&lt;=48,"YES","NO")</f>
        <v>NO</v>
      </c>
      <c r="AG2304" s="75">
        <f t="shared" si="711"/>
        <v>0.375</v>
      </c>
      <c r="AH2304" s="2" t="s">
        <v>42</v>
      </c>
      <c r="AI2304" s="2" t="str">
        <f t="shared" si="712"/>
        <v>BHCU4990522</v>
      </c>
      <c r="AJ2304" s="76" t="str">
        <f t="shared" si="713"/>
        <v>CTU FLEVOKUST BV</v>
      </c>
      <c r="AK2304" s="77">
        <f>IF($M2304="TRUCK",VLOOKUP($AQ2304,Invoicing!$A$17:$B$49,MATCH($AK$1,Invoicing!$A$17:$B$17,0),FALSE),VLOOKUP($AQ2304,Invoicing!$N$17:$O$21,MATCH($AK$1,Invoicing!$N$17:$O$17,0),FALSE))</f>
        <v>380</v>
      </c>
      <c r="AL2304" s="78">
        <v>100</v>
      </c>
      <c r="AM2304" s="78">
        <v>35</v>
      </c>
      <c r="AN2304" s="78">
        <f t="shared" si="714"/>
        <v>0</v>
      </c>
      <c r="AO2304" s="2">
        <f t="shared" si="715"/>
        <v>4</v>
      </c>
      <c r="AP2304" s="2" t="str">
        <f t="shared" si="716"/>
        <v>WEEK</v>
      </c>
      <c r="AQ2304" s="2" t="str">
        <f t="shared" si="717"/>
        <v>CTU FLEVOKUST BVWEEK</v>
      </c>
      <c r="AR2304" s="71">
        <f t="shared" si="718"/>
        <v>480</v>
      </c>
      <c r="AS2304" s="71">
        <f>VLOOKUP(AJ2304,Invoicing!A:K,10,FALSE)</f>
        <v>0</v>
      </c>
      <c r="AT2304" s="71">
        <f t="shared" si="719"/>
        <v>630</v>
      </c>
      <c r="AU2304" s="55">
        <v>150</v>
      </c>
    </row>
    <row r="2305" spans="1:47">
      <c r="A2305" s="37" t="s">
        <v>91</v>
      </c>
      <c r="B2305" s="3" t="s">
        <v>38</v>
      </c>
      <c r="C2305" s="11">
        <v>45614.363194444442</v>
      </c>
      <c r="D2305" s="11">
        <v>45614.25</v>
      </c>
      <c r="E2305" s="11" t="s">
        <v>49</v>
      </c>
      <c r="F2305" s="11" t="s">
        <v>40</v>
      </c>
      <c r="G2305" s="3" t="s">
        <v>2484</v>
      </c>
      <c r="H2305" s="3" t="s">
        <v>46</v>
      </c>
      <c r="I2305" s="11">
        <v>45616.25</v>
      </c>
      <c r="J2305" s="12">
        <v>45616.630555555559</v>
      </c>
      <c r="K2305" s="12">
        <v>45616.625</v>
      </c>
      <c r="L2305" s="12">
        <v>45616.635416666664</v>
      </c>
      <c r="M2305" s="12" t="s">
        <v>115</v>
      </c>
      <c r="N2305" s="3" t="s">
        <v>42</v>
      </c>
      <c r="O2305" s="3">
        <v>0</v>
      </c>
      <c r="P2305" s="1">
        <f t="shared" si="700"/>
        <v>47</v>
      </c>
      <c r="Q2305" s="1">
        <f t="shared" si="701"/>
        <v>11</v>
      </c>
      <c r="R2305" s="72">
        <f t="shared" si="702"/>
        <v>45616.630555555559</v>
      </c>
      <c r="S2305" s="73">
        <f t="shared" si="703"/>
        <v>1.8868055555576575</v>
      </c>
      <c r="T2305" s="74">
        <f>Table2[[#This Row],[ETA A OFRECIMIENTO]]*24</f>
        <v>45.28333333338378</v>
      </c>
      <c r="U2305" s="1" t="str">
        <f t="shared" si="704"/>
        <v>YES</v>
      </c>
      <c r="V2305" s="73">
        <f t="shared" si="705"/>
        <v>0.375</v>
      </c>
      <c r="W2305" s="74">
        <f>Table2[[#This Row],[DEL. AVAILABLE A SLOT]]*24</f>
        <v>9</v>
      </c>
      <c r="X2305" s="1" t="str">
        <f t="shared" si="706"/>
        <v>SI</v>
      </c>
      <c r="Y2305" s="73">
        <f t="shared" si="707"/>
        <v>2.2618055555576575</v>
      </c>
      <c r="Z2305" s="74">
        <f>Table2[[#This Row],[ETA A TIMESLOT]]*24</f>
        <v>54.28333333338378</v>
      </c>
      <c r="AA2305" s="73">
        <f t="shared" si="708"/>
        <v>5.5555555591126904E-3</v>
      </c>
      <c r="AB2305" s="73" t="str">
        <f t="shared" si="709"/>
        <v>SI</v>
      </c>
      <c r="AC2305" s="74">
        <f>Table2[[#This Row],[PUNTUALIDAD (H)]]*24</f>
        <v>0.13333333341870457</v>
      </c>
      <c r="AD2305" s="73">
        <f t="shared" si="710"/>
        <v>2.2722222222218988</v>
      </c>
      <c r="AE2305" s="74">
        <f>Table2[[#This Row],[ATA TO UNLOADING]]*24</f>
        <v>54.533333333325572</v>
      </c>
      <c r="AF2305" s="74" t="str">
        <f>IF(Table2[[#This Row],[ATA TO UNLOADING 2]]&lt;=48,"YES","NO")</f>
        <v>NO</v>
      </c>
      <c r="AG2305" s="75">
        <f t="shared" si="711"/>
        <v>0.625</v>
      </c>
      <c r="AH2305" s="2" t="s">
        <v>42</v>
      </c>
      <c r="AI2305" s="2" t="str">
        <f t="shared" si="712"/>
        <v>CAAU5706811</v>
      </c>
      <c r="AJ2305" s="76" t="str">
        <f t="shared" si="713"/>
        <v>CTU FLEVOKUST BV</v>
      </c>
      <c r="AK2305" s="77">
        <f>IF($M2305="TRUCK",VLOOKUP($AQ2305,Invoicing!$A$17:$B$49,MATCH($AK$1,Invoicing!$A$17:$B$17,0),FALSE),VLOOKUP($AQ2305,Invoicing!$N$17:$O$21,MATCH($AK$1,Invoicing!$N$17:$O$17,0),FALSE))</f>
        <v>520</v>
      </c>
      <c r="AL2305" s="78" t="e">
        <f>VLOOKUP($E2305,Invoicing!$A$1:$H$8,MATCH(TRACKER!$N2308,Invoicing!$A$1:$H$1,0),FALSE)</f>
        <v>#N/A</v>
      </c>
      <c r="AM2305" s="78">
        <v>35</v>
      </c>
      <c r="AN2305" s="78">
        <f t="shared" si="714"/>
        <v>0</v>
      </c>
      <c r="AO2305" s="2">
        <f t="shared" si="715"/>
        <v>3</v>
      </c>
      <c r="AP2305" s="2" t="str">
        <f t="shared" si="716"/>
        <v>WEEK</v>
      </c>
      <c r="AQ2305" s="2" t="str">
        <f t="shared" si="717"/>
        <v>CTU FLEVOKUST BVWEEK</v>
      </c>
      <c r="AR2305" s="71">
        <f t="shared" si="718"/>
        <v>520</v>
      </c>
      <c r="AS2305" s="71">
        <f>VLOOKUP(AJ2305,Invoicing!A:K,10,FALSE)</f>
        <v>0</v>
      </c>
      <c r="AT2305" s="71">
        <f t="shared" si="719"/>
        <v>670</v>
      </c>
      <c r="AU2305" s="55">
        <v>150</v>
      </c>
    </row>
    <row r="2306" spans="1:47">
      <c r="A2306" s="37" t="s">
        <v>91</v>
      </c>
      <c r="B2306" s="3" t="s">
        <v>38</v>
      </c>
      <c r="C2306" s="11">
        <v>45614.363194444442</v>
      </c>
      <c r="D2306" s="11">
        <v>45614.25</v>
      </c>
      <c r="E2306" s="11" t="s">
        <v>45</v>
      </c>
      <c r="F2306" s="11" t="s">
        <v>40</v>
      </c>
      <c r="G2306" s="3" t="s">
        <v>2485</v>
      </c>
      <c r="H2306" s="3" t="s">
        <v>2821</v>
      </c>
      <c r="I2306" s="11">
        <v>45615.625</v>
      </c>
      <c r="J2306" s="12">
        <v>45615.581944444442</v>
      </c>
      <c r="K2306" s="12">
        <v>45615.625</v>
      </c>
      <c r="L2306" s="12">
        <v>45615.625</v>
      </c>
      <c r="M2306" s="12" t="s">
        <v>115</v>
      </c>
      <c r="N2306" s="3" t="s">
        <v>42</v>
      </c>
      <c r="O2306" s="3">
        <v>0</v>
      </c>
      <c r="P2306" s="1">
        <f t="shared" ref="P2306:P2369" si="720">IF(K2306="","",WEEKNUM(R2306,2))</f>
        <v>47</v>
      </c>
      <c r="Q2306" s="1">
        <f t="shared" ref="Q2306:Q2369" si="721">IF(K2306="","",MONTH(R2306))</f>
        <v>11</v>
      </c>
      <c r="R2306" s="72">
        <f t="shared" ref="R2306:R2369" si="722">IF(ISBLANK(J2306),IF(ISBLANK(L2306),"00:00",L2306),J2306)</f>
        <v>45615.581944444442</v>
      </c>
      <c r="S2306" s="73">
        <f t="shared" ref="S2306:S2369" si="723">(I2306-C2306)</f>
        <v>1.2618055555576575</v>
      </c>
      <c r="T2306" s="74">
        <f>Table2[[#This Row],[ETA A OFRECIMIENTO]]*24</f>
        <v>30.28333333338378</v>
      </c>
      <c r="U2306" s="1" t="str">
        <f t="shared" ref="U2306:U2369" si="724">IF(S2306="","",IF(S2306&lt;=2,"YES","NO"))</f>
        <v>YES</v>
      </c>
      <c r="V2306" s="73">
        <f t="shared" ref="V2306:V2369" si="725">(K2306-I2306)</f>
        <v>0</v>
      </c>
      <c r="W2306" s="74">
        <f>Table2[[#This Row],[DEL. AVAILABLE A SLOT]]*24</f>
        <v>0</v>
      </c>
      <c r="X2306" s="1" t="str">
        <f t="shared" ref="X2306:X2369" si="726">IF(V2306="","",IF(V2306&lt;=1,"SI","NO"))</f>
        <v>SI</v>
      </c>
      <c r="Y2306" s="73">
        <f t="shared" ref="Y2306:Y2369" si="727">(K2306-C2306)</f>
        <v>1.2618055555576575</v>
      </c>
      <c r="Z2306" s="74">
        <f>Table2[[#This Row],[ETA A TIMESLOT]]*24</f>
        <v>30.28333333338378</v>
      </c>
      <c r="AA2306" s="73">
        <f t="shared" ref="AA2306:AA2369" si="728">IF(R2306&lt; K2306, TIME(0,0,0), R2306-K2306)</f>
        <v>0</v>
      </c>
      <c r="AB2306" s="73" t="str">
        <f t="shared" ref="AB2306:AB2369" si="729">IF(AA2306&gt;TIME(0,45,0),"NO","SI")</f>
        <v>SI</v>
      </c>
      <c r="AC2306" s="74">
        <f>Table2[[#This Row],[PUNTUALIDAD (H)]]*24</f>
        <v>0</v>
      </c>
      <c r="AD2306" s="73">
        <f t="shared" ref="AD2306:AD2369" si="730">(L2306-C2306)</f>
        <v>1.2618055555576575</v>
      </c>
      <c r="AE2306" s="74">
        <f>Table2[[#This Row],[ATA TO UNLOADING]]*24</f>
        <v>30.28333333338378</v>
      </c>
      <c r="AF2306" s="74" t="str">
        <f>IF(Table2[[#This Row],[ATA TO UNLOADING 2]]&lt;=48,"YES","NO")</f>
        <v>YES</v>
      </c>
      <c r="AG2306" s="75">
        <f t="shared" ref="AG2306:AG2369" si="731">MOD(K2306,1)</f>
        <v>0.625</v>
      </c>
      <c r="AH2306" s="2" t="s">
        <v>42</v>
      </c>
      <c r="AI2306" s="2" t="str">
        <f t="shared" ref="AI2306:AI2369" si="732">G2306</f>
        <v>CAAU6402691</v>
      </c>
      <c r="AJ2306" s="76" t="str">
        <f t="shared" ref="AJ2306:AJ2369" si="733">E2306</f>
        <v>OM TRANSPORT</v>
      </c>
      <c r="AK2306" s="77">
        <f>IF($M2306="TRUCK",VLOOKUP($AQ2306,Invoicing!$A$17:$B$49,MATCH($AK$1,Invoicing!$A$17:$B$17,0),FALSE),VLOOKUP($AQ2306,Invoicing!$N$17:$O$21,MATCH($AK$1,Invoicing!$N$17:$O$17,0),FALSE))</f>
        <v>475</v>
      </c>
      <c r="AL2306" s="78" t="e">
        <f>VLOOKUP($E2306,Invoicing!$A$1:$H$8,MATCH(TRACKER!$N2309,Invoicing!$A$1:$H$1,0),FALSE)</f>
        <v>#N/A</v>
      </c>
      <c r="AM2306" s="78">
        <f>VLOOKUP($E2306,Invoicing!$A$1:$H$8,MATCH(TRACKER!$O$1,Invoicing!$A$1:$H$1,0),FALSE)</f>
        <v>50</v>
      </c>
      <c r="AN2306" s="78">
        <f t="shared" ref="AN2306:AN2369" si="734">IF($O2306&lt;&gt;0,$O2306*$AM2306,0)</f>
        <v>0</v>
      </c>
      <c r="AO2306" s="2">
        <f t="shared" ref="AO2306:AO2369" si="735">WEEKDAY(K2306,2)</f>
        <v>2</v>
      </c>
      <c r="AP2306" s="2" t="str">
        <f t="shared" ref="AP2306:AP2369" si="736">IF(AH2306="NIGHT","NIGHT",IF(AO2306&lt;=5,"WEEK",IF(AO2306=7,"SUNDAY",IF(AO2306=6,"SATURDAY","SUNDAY"))))</f>
        <v>WEEK</v>
      </c>
      <c r="AQ2306" s="2" t="str">
        <f t="shared" ref="AQ2306:AQ2369" si="737">AJ2306&amp;AP2306</f>
        <v>OM TRANSPORTWEEK</v>
      </c>
      <c r="AR2306" s="71">
        <f t="shared" ref="AR2306:AR2369" si="738">IF(ISNA(AL2306),AK2306+AN2306,SUM($AK2306,$AN2306,IFERROR($AL2306,"0")))</f>
        <v>475</v>
      </c>
      <c r="AS2306" s="71">
        <f>VLOOKUP(AJ2306,Invoicing!A:K,10,FALSE)</f>
        <v>25</v>
      </c>
      <c r="AT2306" s="71">
        <f t="shared" ref="AT2306:AT2369" si="739">AR2306+AS2306+AU2306</f>
        <v>500</v>
      </c>
    </row>
    <row r="2307" spans="1:47">
      <c r="A2307" s="37" t="s">
        <v>91</v>
      </c>
      <c r="B2307" s="3" t="s">
        <v>38</v>
      </c>
      <c r="C2307" s="11">
        <v>45614.363194444442</v>
      </c>
      <c r="D2307" s="11">
        <v>45614.25</v>
      </c>
      <c r="E2307" s="11" t="s">
        <v>49</v>
      </c>
      <c r="F2307" s="11" t="s">
        <v>40</v>
      </c>
      <c r="G2307" s="3" t="s">
        <v>2486</v>
      </c>
      <c r="H2307" s="3" t="s">
        <v>46</v>
      </c>
      <c r="I2307" s="11">
        <v>45616.25</v>
      </c>
      <c r="J2307" s="12">
        <v>45617.5</v>
      </c>
      <c r="K2307" s="12">
        <v>45617.5</v>
      </c>
      <c r="L2307" s="12">
        <v>45617.5</v>
      </c>
      <c r="M2307" s="61" t="s">
        <v>12</v>
      </c>
      <c r="N2307" s="3" t="s">
        <v>42</v>
      </c>
      <c r="O2307" s="3">
        <v>0</v>
      </c>
      <c r="P2307" s="1">
        <f t="shared" si="720"/>
        <v>47</v>
      </c>
      <c r="Q2307" s="1">
        <f t="shared" si="721"/>
        <v>11</v>
      </c>
      <c r="R2307" s="72">
        <f t="shared" si="722"/>
        <v>45617.5</v>
      </c>
      <c r="S2307" s="73">
        <f t="shared" si="723"/>
        <v>1.8868055555576575</v>
      </c>
      <c r="T2307" s="74">
        <f>Table2[[#This Row],[ETA A OFRECIMIENTO]]*24</f>
        <v>45.28333333338378</v>
      </c>
      <c r="U2307" s="1" t="str">
        <f t="shared" si="724"/>
        <v>YES</v>
      </c>
      <c r="V2307" s="73">
        <f t="shared" si="725"/>
        <v>1.25</v>
      </c>
      <c r="W2307" s="74">
        <f>Table2[[#This Row],[DEL. AVAILABLE A SLOT]]*24</f>
        <v>30</v>
      </c>
      <c r="X2307" s="1" t="str">
        <f t="shared" si="726"/>
        <v>NO</v>
      </c>
      <c r="Y2307" s="73">
        <f t="shared" si="727"/>
        <v>3.1368055555576575</v>
      </c>
      <c r="Z2307" s="74">
        <f>Table2[[#This Row],[ETA A TIMESLOT]]*24</f>
        <v>75.28333333338378</v>
      </c>
      <c r="AA2307" s="73">
        <f t="shared" si="728"/>
        <v>0</v>
      </c>
      <c r="AB2307" s="73" t="str">
        <f t="shared" si="729"/>
        <v>SI</v>
      </c>
      <c r="AC2307" s="74">
        <f>Table2[[#This Row],[PUNTUALIDAD (H)]]*24</f>
        <v>0</v>
      </c>
      <c r="AD2307" s="73">
        <f t="shared" si="730"/>
        <v>3.1368055555576575</v>
      </c>
      <c r="AE2307" s="74">
        <f>Table2[[#This Row],[ATA TO UNLOADING]]*24</f>
        <v>75.28333333338378</v>
      </c>
      <c r="AF2307" s="74" t="str">
        <f>IF(Table2[[#This Row],[ATA TO UNLOADING 2]]&lt;=48,"YES","NO")</f>
        <v>NO</v>
      </c>
      <c r="AG2307" s="75">
        <f t="shared" si="731"/>
        <v>0.5</v>
      </c>
      <c r="AH2307" s="2" t="s">
        <v>42</v>
      </c>
      <c r="AI2307" s="2" t="str">
        <f t="shared" si="732"/>
        <v>CAAU6440578</v>
      </c>
      <c r="AJ2307" s="76" t="str">
        <f t="shared" si="733"/>
        <v>CTU FLEVOKUST BV</v>
      </c>
      <c r="AK2307" s="77">
        <f>IF($M2307="TRUCK",VLOOKUP($AQ2307,Invoicing!$A$17:$B$49,MATCH($AK$1,Invoicing!$A$17:$B$17,0),FALSE),VLOOKUP($AQ2307,Invoicing!$N$17:$O$21,MATCH($AK$1,Invoicing!$N$17:$O$17,0),FALSE))</f>
        <v>380</v>
      </c>
      <c r="AL2307" s="78" t="e">
        <f>VLOOKUP($E2307,Invoicing!$A$1:$H$8,MATCH(TRACKER!$N2310,Invoicing!$A$1:$H$1,0),FALSE)</f>
        <v>#N/A</v>
      </c>
      <c r="AM2307" s="78">
        <v>35</v>
      </c>
      <c r="AN2307" s="78">
        <f t="shared" si="734"/>
        <v>0</v>
      </c>
      <c r="AO2307" s="2">
        <f t="shared" si="735"/>
        <v>4</v>
      </c>
      <c r="AP2307" s="2" t="str">
        <f t="shared" si="736"/>
        <v>WEEK</v>
      </c>
      <c r="AQ2307" s="2" t="str">
        <f t="shared" si="737"/>
        <v>CTU FLEVOKUST BVWEEK</v>
      </c>
      <c r="AR2307" s="71">
        <f t="shared" si="738"/>
        <v>380</v>
      </c>
      <c r="AS2307" s="71">
        <f>VLOOKUP(AJ2307,Invoicing!A:K,10,FALSE)</f>
        <v>0</v>
      </c>
      <c r="AT2307" s="71">
        <f t="shared" si="739"/>
        <v>530</v>
      </c>
      <c r="AU2307" s="55">
        <v>150</v>
      </c>
    </row>
    <row r="2308" spans="1:47">
      <c r="A2308" s="37" t="s">
        <v>91</v>
      </c>
      <c r="B2308" s="3" t="s">
        <v>38</v>
      </c>
      <c r="C2308" s="11">
        <v>45614.363194444442</v>
      </c>
      <c r="D2308" s="11">
        <v>45614.25</v>
      </c>
      <c r="E2308" s="11" t="s">
        <v>49</v>
      </c>
      <c r="F2308" s="11" t="s">
        <v>40</v>
      </c>
      <c r="G2308" s="3" t="s">
        <v>2487</v>
      </c>
      <c r="H2308" s="3" t="s">
        <v>46</v>
      </c>
      <c r="I2308" s="11">
        <v>45616.25</v>
      </c>
      <c r="J2308" s="12">
        <v>45618.583333333336</v>
      </c>
      <c r="K2308" s="12">
        <v>45618.625</v>
      </c>
      <c r="L2308" s="12">
        <v>45618.583333333336</v>
      </c>
      <c r="M2308" s="12" t="s">
        <v>12</v>
      </c>
      <c r="N2308" s="3" t="s">
        <v>42</v>
      </c>
      <c r="O2308" s="3">
        <v>1</v>
      </c>
      <c r="P2308" s="1">
        <f t="shared" si="720"/>
        <v>47</v>
      </c>
      <c r="Q2308" s="1">
        <f t="shared" si="721"/>
        <v>11</v>
      </c>
      <c r="R2308" s="72">
        <f t="shared" si="722"/>
        <v>45618.583333333336</v>
      </c>
      <c r="S2308" s="73">
        <f t="shared" si="723"/>
        <v>1.8868055555576575</v>
      </c>
      <c r="T2308" s="74">
        <f>Table2[[#This Row],[ETA A OFRECIMIENTO]]*24</f>
        <v>45.28333333338378</v>
      </c>
      <c r="U2308" s="1" t="str">
        <f t="shared" si="724"/>
        <v>YES</v>
      </c>
      <c r="V2308" s="73">
        <f t="shared" si="725"/>
        <v>2.375</v>
      </c>
      <c r="W2308" s="74">
        <f>Table2[[#This Row],[DEL. AVAILABLE A SLOT]]*24</f>
        <v>57</v>
      </c>
      <c r="X2308" s="1" t="str">
        <f t="shared" si="726"/>
        <v>NO</v>
      </c>
      <c r="Y2308" s="73">
        <f t="shared" si="727"/>
        <v>4.2618055555576575</v>
      </c>
      <c r="Z2308" s="74">
        <f>Table2[[#This Row],[ETA A TIMESLOT]]*24</f>
        <v>102.28333333338378</v>
      </c>
      <c r="AA2308" s="73">
        <f t="shared" si="728"/>
        <v>0</v>
      </c>
      <c r="AB2308" s="73" t="str">
        <f t="shared" si="729"/>
        <v>SI</v>
      </c>
      <c r="AC2308" s="74">
        <f>Table2[[#This Row],[PUNTUALIDAD (H)]]*24</f>
        <v>0</v>
      </c>
      <c r="AD2308" s="73">
        <f t="shared" si="730"/>
        <v>4.2201388888934162</v>
      </c>
      <c r="AE2308" s="74">
        <f>Table2[[#This Row],[ATA TO UNLOADING]]*24</f>
        <v>101.28333333344199</v>
      </c>
      <c r="AF2308" s="74" t="str">
        <f>IF(Table2[[#This Row],[ATA TO UNLOADING 2]]&lt;=48,"YES","NO")</f>
        <v>NO</v>
      </c>
      <c r="AG2308" s="75">
        <f t="shared" si="731"/>
        <v>0.625</v>
      </c>
      <c r="AH2308" s="2" t="s">
        <v>42</v>
      </c>
      <c r="AI2308" s="2" t="str">
        <f t="shared" si="732"/>
        <v>CAAU9048555</v>
      </c>
      <c r="AJ2308" s="76" t="str">
        <f t="shared" si="733"/>
        <v>CTU FLEVOKUST BV</v>
      </c>
      <c r="AK2308" s="77">
        <f>IF($M2308="TRUCK",VLOOKUP($AQ2308,Invoicing!$A$17:$B$49,MATCH($AK$1,Invoicing!$A$17:$B$17,0),FALSE),VLOOKUP($AQ2308,Invoicing!$N$17:$O$21,MATCH($AK$1,Invoicing!$N$17:$O$17,0),FALSE))</f>
        <v>380</v>
      </c>
      <c r="AL2308" s="78" t="e">
        <f>VLOOKUP($E2308,Invoicing!$A$1:$H$8,MATCH(TRACKER!$N2311,Invoicing!$A$1:$H$1,0),FALSE)</f>
        <v>#N/A</v>
      </c>
      <c r="AM2308" s="78">
        <v>35</v>
      </c>
      <c r="AN2308" s="78">
        <f t="shared" si="734"/>
        <v>35</v>
      </c>
      <c r="AO2308" s="2">
        <f t="shared" si="735"/>
        <v>5</v>
      </c>
      <c r="AP2308" s="2" t="str">
        <f t="shared" si="736"/>
        <v>WEEK</v>
      </c>
      <c r="AQ2308" s="2" t="str">
        <f t="shared" si="737"/>
        <v>CTU FLEVOKUST BVWEEK</v>
      </c>
      <c r="AR2308" s="71">
        <f t="shared" si="738"/>
        <v>415</v>
      </c>
      <c r="AS2308" s="71">
        <f>VLOOKUP(AJ2308,Invoicing!A:K,10,FALSE)</f>
        <v>0</v>
      </c>
      <c r="AT2308" s="71">
        <f t="shared" si="739"/>
        <v>415</v>
      </c>
    </row>
    <row r="2309" spans="1:47">
      <c r="A2309" s="37" t="s">
        <v>91</v>
      </c>
      <c r="B2309" s="3" t="s">
        <v>38</v>
      </c>
      <c r="C2309" s="11">
        <v>45614.363194444442</v>
      </c>
      <c r="D2309" s="11">
        <v>45614.25</v>
      </c>
      <c r="E2309" s="11" t="s">
        <v>49</v>
      </c>
      <c r="F2309" s="11" t="s">
        <v>40</v>
      </c>
      <c r="G2309" s="3" t="s">
        <v>2488</v>
      </c>
      <c r="H2309" s="3" t="s">
        <v>41</v>
      </c>
      <c r="I2309" s="11">
        <v>45616.25</v>
      </c>
      <c r="J2309" s="12">
        <v>45617.315972222219</v>
      </c>
      <c r="K2309" s="12">
        <v>45617.270833333336</v>
      </c>
      <c r="L2309" s="12">
        <v>45617.319444444445</v>
      </c>
      <c r="M2309" s="12" t="s">
        <v>12</v>
      </c>
      <c r="N2309" s="3" t="s">
        <v>42</v>
      </c>
      <c r="O2309" s="3">
        <v>0</v>
      </c>
      <c r="P2309" s="1">
        <f t="shared" si="720"/>
        <v>47</v>
      </c>
      <c r="Q2309" s="1">
        <f t="shared" si="721"/>
        <v>11</v>
      </c>
      <c r="R2309" s="72">
        <f t="shared" si="722"/>
        <v>45617.315972222219</v>
      </c>
      <c r="S2309" s="73">
        <f t="shared" si="723"/>
        <v>1.8868055555576575</v>
      </c>
      <c r="T2309" s="74">
        <f>Table2[[#This Row],[ETA A OFRECIMIENTO]]*24</f>
        <v>45.28333333338378</v>
      </c>
      <c r="U2309" s="1" t="str">
        <f t="shared" si="724"/>
        <v>YES</v>
      </c>
      <c r="V2309" s="73">
        <f t="shared" si="725"/>
        <v>1.0208333333357587</v>
      </c>
      <c r="W2309" s="74">
        <f>Table2[[#This Row],[DEL. AVAILABLE A SLOT]]*24</f>
        <v>24.500000000058208</v>
      </c>
      <c r="X2309" s="1" t="str">
        <f t="shared" si="726"/>
        <v>NO</v>
      </c>
      <c r="Y2309" s="73">
        <f t="shared" si="727"/>
        <v>2.9076388888934162</v>
      </c>
      <c r="Z2309" s="74">
        <f>Table2[[#This Row],[ETA A TIMESLOT]]*24</f>
        <v>69.783333333441988</v>
      </c>
      <c r="AA2309" s="73">
        <f t="shared" si="728"/>
        <v>4.5138888883229811E-2</v>
      </c>
      <c r="AB2309" s="73" t="str">
        <f t="shared" si="729"/>
        <v>NO</v>
      </c>
      <c r="AC2309" s="74">
        <f>Table2[[#This Row],[PUNTUALIDAD (H)]]*24</f>
        <v>1.0833333331975155</v>
      </c>
      <c r="AD2309" s="73">
        <f t="shared" si="730"/>
        <v>2.9562500000029104</v>
      </c>
      <c r="AE2309" s="74">
        <f>Table2[[#This Row],[ATA TO UNLOADING]]*24</f>
        <v>70.950000000069849</v>
      </c>
      <c r="AF2309" s="74" t="str">
        <f>IF(Table2[[#This Row],[ATA TO UNLOADING 2]]&lt;=48,"YES","NO")</f>
        <v>NO</v>
      </c>
      <c r="AG2309" s="75">
        <f t="shared" si="731"/>
        <v>0.27083333333575865</v>
      </c>
      <c r="AH2309" s="2" t="s">
        <v>42</v>
      </c>
      <c r="AI2309" s="2" t="str">
        <f t="shared" si="732"/>
        <v>CAXU9279311</v>
      </c>
      <c r="AJ2309" s="76" t="str">
        <f t="shared" si="733"/>
        <v>CTU FLEVOKUST BV</v>
      </c>
      <c r="AK2309" s="77">
        <f>IF($M2309="TRUCK",VLOOKUP($AQ2309,Invoicing!$A$17:$B$49,MATCH($AK$1,Invoicing!$A$17:$B$17,0),FALSE),VLOOKUP($AQ2309,Invoicing!$N$17:$O$21,MATCH($AK$1,Invoicing!$N$17:$O$17,0),FALSE))</f>
        <v>380</v>
      </c>
      <c r="AL2309" s="78" t="e">
        <f>VLOOKUP($E2309,Invoicing!$A$1:$H$8,MATCH(TRACKER!$N2312,Invoicing!$A$1:$H$1,0),FALSE)</f>
        <v>#N/A</v>
      </c>
      <c r="AM2309" s="78">
        <v>35</v>
      </c>
      <c r="AN2309" s="78">
        <f t="shared" si="734"/>
        <v>0</v>
      </c>
      <c r="AO2309" s="2">
        <f t="shared" si="735"/>
        <v>4</v>
      </c>
      <c r="AP2309" s="2" t="str">
        <f t="shared" si="736"/>
        <v>WEEK</v>
      </c>
      <c r="AQ2309" s="2" t="str">
        <f t="shared" si="737"/>
        <v>CTU FLEVOKUST BVWEEK</v>
      </c>
      <c r="AR2309" s="71">
        <f t="shared" si="738"/>
        <v>380</v>
      </c>
      <c r="AS2309" s="71">
        <f>VLOOKUP(AJ2309,Invoicing!A:K,10,FALSE)</f>
        <v>0</v>
      </c>
      <c r="AT2309" s="71">
        <f t="shared" si="739"/>
        <v>380</v>
      </c>
    </row>
    <row r="2310" spans="1:47">
      <c r="A2310" s="37" t="s">
        <v>91</v>
      </c>
      <c r="B2310" s="3" t="s">
        <v>38</v>
      </c>
      <c r="C2310" s="11">
        <v>45614.363194444442</v>
      </c>
      <c r="D2310" s="11">
        <v>45614.25</v>
      </c>
      <c r="E2310" s="11" t="s">
        <v>45</v>
      </c>
      <c r="F2310" s="11" t="s">
        <v>40</v>
      </c>
      <c r="G2310" s="3" t="s">
        <v>2489</v>
      </c>
      <c r="H2310" s="3" t="s">
        <v>46</v>
      </c>
      <c r="I2310" s="11">
        <v>45615.583333333336</v>
      </c>
      <c r="J2310" s="12">
        <v>45615.614583333336</v>
      </c>
      <c r="K2310" s="12">
        <v>45615.583333333336</v>
      </c>
      <c r="L2310" s="12">
        <v>45615.631944444445</v>
      </c>
      <c r="M2310" s="61" t="s">
        <v>115</v>
      </c>
      <c r="N2310" s="3" t="s">
        <v>42</v>
      </c>
      <c r="O2310" s="3">
        <v>0</v>
      </c>
      <c r="P2310" s="1">
        <f t="shared" si="720"/>
        <v>47</v>
      </c>
      <c r="Q2310" s="1">
        <f t="shared" si="721"/>
        <v>11</v>
      </c>
      <c r="R2310" s="72">
        <f t="shared" si="722"/>
        <v>45615.614583333336</v>
      </c>
      <c r="S2310" s="73">
        <f t="shared" si="723"/>
        <v>1.2201388888934162</v>
      </c>
      <c r="T2310" s="74">
        <f>Table2[[#This Row],[ETA A OFRECIMIENTO]]*24</f>
        <v>29.283333333441988</v>
      </c>
      <c r="U2310" s="1" t="str">
        <f t="shared" si="724"/>
        <v>YES</v>
      </c>
      <c r="V2310" s="73">
        <f t="shared" si="725"/>
        <v>0</v>
      </c>
      <c r="W2310" s="74">
        <f>Table2[[#This Row],[DEL. AVAILABLE A SLOT]]*24</f>
        <v>0</v>
      </c>
      <c r="X2310" s="1" t="str">
        <f t="shared" si="726"/>
        <v>SI</v>
      </c>
      <c r="Y2310" s="73">
        <f t="shared" si="727"/>
        <v>1.2201388888934162</v>
      </c>
      <c r="Z2310" s="74">
        <f>Table2[[#This Row],[ETA A TIMESLOT]]*24</f>
        <v>29.283333333441988</v>
      </c>
      <c r="AA2310" s="73">
        <f t="shared" si="728"/>
        <v>3.125E-2</v>
      </c>
      <c r="AB2310" s="73" t="str">
        <f t="shared" si="729"/>
        <v>SI</v>
      </c>
      <c r="AC2310" s="74">
        <f>Table2[[#This Row],[PUNTUALIDAD (H)]]*24</f>
        <v>0.75</v>
      </c>
      <c r="AD2310" s="73">
        <f t="shared" si="730"/>
        <v>1.2687500000029104</v>
      </c>
      <c r="AE2310" s="74">
        <f>Table2[[#This Row],[ATA TO UNLOADING]]*24</f>
        <v>30.450000000069849</v>
      </c>
      <c r="AF2310" s="74" t="str">
        <f>IF(Table2[[#This Row],[ATA TO UNLOADING 2]]&lt;=48,"YES","NO")</f>
        <v>YES</v>
      </c>
      <c r="AG2310" s="75">
        <f t="shared" si="731"/>
        <v>0.58333333333575865</v>
      </c>
      <c r="AH2310" s="2" t="s">
        <v>42</v>
      </c>
      <c r="AI2310" s="2" t="str">
        <f t="shared" si="732"/>
        <v>FSCU7254578</v>
      </c>
      <c r="AJ2310" s="76" t="str">
        <f t="shared" si="733"/>
        <v>OM TRANSPORT</v>
      </c>
      <c r="AK2310" s="77">
        <f>IF($M2310="TRUCK",VLOOKUP($AQ2310,Invoicing!$A$17:$B$49,MATCH($AK$1,Invoicing!$A$17:$B$17,0),FALSE),VLOOKUP($AQ2310,Invoicing!$N$17:$O$21,MATCH($AK$1,Invoicing!$N$17:$O$17,0),FALSE))</f>
        <v>475</v>
      </c>
      <c r="AL2310" s="78" t="e">
        <f>VLOOKUP($E2310,Invoicing!$A$1:$H$8,MATCH(TRACKER!$N2313,Invoicing!$A$1:$H$1,0),FALSE)</f>
        <v>#N/A</v>
      </c>
      <c r="AM2310" s="78">
        <f>VLOOKUP($E2310,Invoicing!$A$1:$H$8,MATCH(TRACKER!$O$1,Invoicing!$A$1:$H$1,0),FALSE)</f>
        <v>50</v>
      </c>
      <c r="AN2310" s="78">
        <f t="shared" si="734"/>
        <v>0</v>
      </c>
      <c r="AO2310" s="2">
        <f t="shared" si="735"/>
        <v>2</v>
      </c>
      <c r="AP2310" s="2" t="str">
        <f t="shared" si="736"/>
        <v>WEEK</v>
      </c>
      <c r="AQ2310" s="2" t="str">
        <f t="shared" si="737"/>
        <v>OM TRANSPORTWEEK</v>
      </c>
      <c r="AR2310" s="71">
        <f t="shared" si="738"/>
        <v>475</v>
      </c>
      <c r="AS2310" s="71">
        <f>VLOOKUP(AJ2310,Invoicing!A:K,10,FALSE)</f>
        <v>25</v>
      </c>
      <c r="AT2310" s="71">
        <f t="shared" si="739"/>
        <v>500</v>
      </c>
    </row>
    <row r="2311" spans="1:47">
      <c r="A2311" s="37" t="s">
        <v>91</v>
      </c>
      <c r="B2311" s="3" t="s">
        <v>38</v>
      </c>
      <c r="C2311" s="11">
        <v>45614.363194444442</v>
      </c>
      <c r="D2311" s="11">
        <v>45614.25</v>
      </c>
      <c r="E2311" s="11" t="s">
        <v>49</v>
      </c>
      <c r="F2311" s="11" t="s">
        <v>40</v>
      </c>
      <c r="G2311" s="3" t="s">
        <v>2490</v>
      </c>
      <c r="H2311" s="3" t="s">
        <v>46</v>
      </c>
      <c r="I2311" s="11">
        <v>45616.25</v>
      </c>
      <c r="J2311" s="12">
        <v>45618.46875</v>
      </c>
      <c r="K2311" s="12">
        <v>45618.5</v>
      </c>
      <c r="L2311" s="12">
        <v>45618.46875</v>
      </c>
      <c r="M2311" s="61" t="s">
        <v>12</v>
      </c>
      <c r="N2311" s="3" t="s">
        <v>42</v>
      </c>
      <c r="O2311" s="3">
        <v>0</v>
      </c>
      <c r="P2311" s="1">
        <f t="shared" si="720"/>
        <v>47</v>
      </c>
      <c r="Q2311" s="1">
        <f t="shared" si="721"/>
        <v>11</v>
      </c>
      <c r="R2311" s="72">
        <f t="shared" si="722"/>
        <v>45618.46875</v>
      </c>
      <c r="S2311" s="73">
        <f t="shared" si="723"/>
        <v>1.8868055555576575</v>
      </c>
      <c r="T2311" s="74">
        <f>Table2[[#This Row],[ETA A OFRECIMIENTO]]*24</f>
        <v>45.28333333338378</v>
      </c>
      <c r="U2311" s="1" t="str">
        <f t="shared" si="724"/>
        <v>YES</v>
      </c>
      <c r="V2311" s="73">
        <f t="shared" si="725"/>
        <v>2.25</v>
      </c>
      <c r="W2311" s="74">
        <f>Table2[[#This Row],[DEL. AVAILABLE A SLOT]]*24</f>
        <v>54</v>
      </c>
      <c r="X2311" s="1" t="str">
        <f t="shared" si="726"/>
        <v>NO</v>
      </c>
      <c r="Y2311" s="73">
        <f t="shared" si="727"/>
        <v>4.1368055555576575</v>
      </c>
      <c r="Z2311" s="74">
        <f>Table2[[#This Row],[ETA A TIMESLOT]]*24</f>
        <v>99.28333333338378</v>
      </c>
      <c r="AA2311" s="73">
        <f t="shared" si="728"/>
        <v>0</v>
      </c>
      <c r="AB2311" s="73" t="str">
        <f t="shared" si="729"/>
        <v>SI</v>
      </c>
      <c r="AC2311" s="74">
        <f>Table2[[#This Row],[PUNTUALIDAD (H)]]*24</f>
        <v>0</v>
      </c>
      <c r="AD2311" s="73">
        <f t="shared" si="730"/>
        <v>4.1055555555576575</v>
      </c>
      <c r="AE2311" s="74">
        <f>Table2[[#This Row],[ATA TO UNLOADING]]*24</f>
        <v>98.53333333338378</v>
      </c>
      <c r="AF2311" s="74" t="str">
        <f>IF(Table2[[#This Row],[ATA TO UNLOADING 2]]&lt;=48,"YES","NO")</f>
        <v>NO</v>
      </c>
      <c r="AG2311" s="75">
        <f t="shared" si="731"/>
        <v>0.5</v>
      </c>
      <c r="AH2311" s="2" t="s">
        <v>42</v>
      </c>
      <c r="AI2311" s="2" t="str">
        <f t="shared" si="732"/>
        <v>GAOU7483600</v>
      </c>
      <c r="AJ2311" s="76" t="str">
        <f t="shared" si="733"/>
        <v>CTU FLEVOKUST BV</v>
      </c>
      <c r="AK2311" s="77">
        <f>IF($M2311="TRUCK",VLOOKUP($AQ2311,Invoicing!$A$17:$B$49,MATCH($AK$1,Invoicing!$A$17:$B$17,0),FALSE),VLOOKUP($AQ2311,Invoicing!$N$17:$O$21,MATCH($AK$1,Invoicing!$N$17:$O$17,0),FALSE))</f>
        <v>380</v>
      </c>
      <c r="AL2311" s="78" t="e">
        <f>VLOOKUP($E2311,Invoicing!$A$1:$H$8,MATCH(TRACKER!$N2314,Invoicing!$A$1:$H$1,0),FALSE)</f>
        <v>#N/A</v>
      </c>
      <c r="AM2311" s="78">
        <v>35</v>
      </c>
      <c r="AN2311" s="78">
        <f t="shared" si="734"/>
        <v>0</v>
      </c>
      <c r="AO2311" s="2">
        <f t="shared" si="735"/>
        <v>5</v>
      </c>
      <c r="AP2311" s="2" t="str">
        <f t="shared" si="736"/>
        <v>WEEK</v>
      </c>
      <c r="AQ2311" s="2" t="str">
        <f t="shared" si="737"/>
        <v>CTU FLEVOKUST BVWEEK</v>
      </c>
      <c r="AR2311" s="71">
        <f t="shared" si="738"/>
        <v>380</v>
      </c>
      <c r="AS2311" s="71">
        <f>VLOOKUP(AJ2311,Invoicing!A:K,10,FALSE)</f>
        <v>0</v>
      </c>
      <c r="AT2311" s="71">
        <f t="shared" si="739"/>
        <v>380</v>
      </c>
    </row>
    <row r="2312" spans="1:47">
      <c r="A2312" s="37" t="s">
        <v>91</v>
      </c>
      <c r="B2312" s="3" t="s">
        <v>38</v>
      </c>
      <c r="C2312" s="11">
        <v>45614.363194444442</v>
      </c>
      <c r="D2312" s="11">
        <v>45614.25</v>
      </c>
      <c r="E2312" s="11" t="s">
        <v>49</v>
      </c>
      <c r="F2312" s="11" t="s">
        <v>40</v>
      </c>
      <c r="G2312" s="3" t="s">
        <v>2491</v>
      </c>
      <c r="H2312" s="3" t="s">
        <v>46</v>
      </c>
      <c r="I2312" s="11">
        <v>45616.25</v>
      </c>
      <c r="J2312" s="12">
        <v>45618.368055555555</v>
      </c>
      <c r="K2312" s="12">
        <v>45618.375</v>
      </c>
      <c r="L2312" s="12">
        <v>45618.368055555555</v>
      </c>
      <c r="M2312" s="61" t="s">
        <v>12</v>
      </c>
      <c r="N2312" s="3" t="s">
        <v>42</v>
      </c>
      <c r="O2312" s="3">
        <v>0</v>
      </c>
      <c r="P2312" s="1">
        <f t="shared" si="720"/>
        <v>47</v>
      </c>
      <c r="Q2312" s="1">
        <f t="shared" si="721"/>
        <v>11</v>
      </c>
      <c r="R2312" s="72">
        <f t="shared" si="722"/>
        <v>45618.368055555555</v>
      </c>
      <c r="S2312" s="73">
        <f t="shared" si="723"/>
        <v>1.8868055555576575</v>
      </c>
      <c r="T2312" s="74">
        <f>Table2[[#This Row],[ETA A OFRECIMIENTO]]*24</f>
        <v>45.28333333338378</v>
      </c>
      <c r="U2312" s="1" t="str">
        <f t="shared" si="724"/>
        <v>YES</v>
      </c>
      <c r="V2312" s="73">
        <f t="shared" si="725"/>
        <v>2.125</v>
      </c>
      <c r="W2312" s="74">
        <f>Table2[[#This Row],[DEL. AVAILABLE A SLOT]]*24</f>
        <v>51</v>
      </c>
      <c r="X2312" s="1" t="str">
        <f t="shared" si="726"/>
        <v>NO</v>
      </c>
      <c r="Y2312" s="73">
        <f t="shared" si="727"/>
        <v>4.0118055555576575</v>
      </c>
      <c r="Z2312" s="74">
        <f>Table2[[#This Row],[ETA A TIMESLOT]]*24</f>
        <v>96.28333333338378</v>
      </c>
      <c r="AA2312" s="73">
        <f t="shared" si="728"/>
        <v>0</v>
      </c>
      <c r="AB2312" s="73" t="str">
        <f t="shared" si="729"/>
        <v>SI</v>
      </c>
      <c r="AC2312" s="74">
        <f>Table2[[#This Row],[PUNTUALIDAD (H)]]*24</f>
        <v>0</v>
      </c>
      <c r="AD2312" s="73">
        <f t="shared" si="730"/>
        <v>4.0048611111124046</v>
      </c>
      <c r="AE2312" s="74">
        <f>Table2[[#This Row],[ATA TO UNLOADING]]*24</f>
        <v>96.116666666697711</v>
      </c>
      <c r="AF2312" s="74" t="str">
        <f>IF(Table2[[#This Row],[ATA TO UNLOADING 2]]&lt;=48,"YES","NO")</f>
        <v>NO</v>
      </c>
      <c r="AG2312" s="75">
        <f t="shared" si="731"/>
        <v>0.375</v>
      </c>
      <c r="AH2312" s="2" t="s">
        <v>42</v>
      </c>
      <c r="AI2312" s="2" t="str">
        <f t="shared" si="732"/>
        <v>GAOU7563706</v>
      </c>
      <c r="AJ2312" s="76" t="str">
        <f t="shared" si="733"/>
        <v>CTU FLEVOKUST BV</v>
      </c>
      <c r="AK2312" s="77">
        <f>IF($M2312="TRUCK",VLOOKUP($AQ2312,Invoicing!$A$17:$B$49,MATCH($AK$1,Invoicing!$A$17:$B$17,0),FALSE),VLOOKUP($AQ2312,Invoicing!$N$17:$O$21,MATCH($AK$1,Invoicing!$N$17:$O$17,0),FALSE))</f>
        <v>380</v>
      </c>
      <c r="AL2312" s="78" t="e">
        <f>VLOOKUP($E2312,Invoicing!$A$1:$H$8,MATCH(TRACKER!$N2315,Invoicing!$A$1:$H$1,0),FALSE)</f>
        <v>#N/A</v>
      </c>
      <c r="AM2312" s="78">
        <v>35</v>
      </c>
      <c r="AN2312" s="78">
        <f t="shared" si="734"/>
        <v>0</v>
      </c>
      <c r="AO2312" s="2">
        <f t="shared" si="735"/>
        <v>5</v>
      </c>
      <c r="AP2312" s="2" t="str">
        <f t="shared" si="736"/>
        <v>WEEK</v>
      </c>
      <c r="AQ2312" s="2" t="str">
        <f t="shared" si="737"/>
        <v>CTU FLEVOKUST BVWEEK</v>
      </c>
      <c r="AR2312" s="71">
        <f t="shared" si="738"/>
        <v>380</v>
      </c>
      <c r="AS2312" s="71">
        <f>VLOOKUP(AJ2312,Invoicing!A:K,10,FALSE)</f>
        <v>0</v>
      </c>
      <c r="AT2312" s="71">
        <f t="shared" si="739"/>
        <v>380</v>
      </c>
    </row>
    <row r="2313" spans="1:47">
      <c r="A2313" s="37" t="s">
        <v>91</v>
      </c>
      <c r="B2313" s="3" t="s">
        <v>38</v>
      </c>
      <c r="C2313" s="11">
        <v>45614.363194444442</v>
      </c>
      <c r="D2313" s="11">
        <v>45614.25</v>
      </c>
      <c r="E2313" s="11" t="s">
        <v>49</v>
      </c>
      <c r="F2313" s="11" t="s">
        <v>40</v>
      </c>
      <c r="G2313" s="3" t="s">
        <v>2492</v>
      </c>
      <c r="H2313" s="3" t="s">
        <v>46</v>
      </c>
      <c r="I2313" s="11">
        <v>45616.25</v>
      </c>
      <c r="J2313" s="12">
        <v>45618.732638888891</v>
      </c>
      <c r="K2313" s="12">
        <v>45618.75</v>
      </c>
      <c r="L2313" s="12">
        <v>45618.763888888891</v>
      </c>
      <c r="M2313" s="12" t="s">
        <v>12</v>
      </c>
      <c r="N2313" s="3" t="s">
        <v>42</v>
      </c>
      <c r="O2313" s="3">
        <v>0</v>
      </c>
      <c r="P2313" s="1">
        <f t="shared" si="720"/>
        <v>47</v>
      </c>
      <c r="Q2313" s="1">
        <f t="shared" si="721"/>
        <v>11</v>
      </c>
      <c r="R2313" s="72">
        <f t="shared" si="722"/>
        <v>45618.732638888891</v>
      </c>
      <c r="S2313" s="73">
        <f t="shared" si="723"/>
        <v>1.8868055555576575</v>
      </c>
      <c r="T2313" s="74">
        <f>Table2[[#This Row],[ETA A OFRECIMIENTO]]*24</f>
        <v>45.28333333338378</v>
      </c>
      <c r="U2313" s="1" t="str">
        <f t="shared" si="724"/>
        <v>YES</v>
      </c>
      <c r="V2313" s="73">
        <f t="shared" si="725"/>
        <v>2.5</v>
      </c>
      <c r="W2313" s="74">
        <f>Table2[[#This Row],[DEL. AVAILABLE A SLOT]]*24</f>
        <v>60</v>
      </c>
      <c r="X2313" s="1" t="str">
        <f t="shared" si="726"/>
        <v>NO</v>
      </c>
      <c r="Y2313" s="73">
        <f t="shared" si="727"/>
        <v>4.3868055555576575</v>
      </c>
      <c r="Z2313" s="74">
        <f>Table2[[#This Row],[ETA A TIMESLOT]]*24</f>
        <v>105.28333333338378</v>
      </c>
      <c r="AA2313" s="73">
        <f t="shared" si="728"/>
        <v>0</v>
      </c>
      <c r="AB2313" s="73" t="str">
        <f t="shared" si="729"/>
        <v>SI</v>
      </c>
      <c r="AC2313" s="74">
        <f>Table2[[#This Row],[PUNTUALIDAD (H)]]*24</f>
        <v>0</v>
      </c>
      <c r="AD2313" s="73">
        <f t="shared" si="730"/>
        <v>4.4006944444481633</v>
      </c>
      <c r="AE2313" s="74">
        <f>Table2[[#This Row],[ATA TO UNLOADING]]*24</f>
        <v>105.61666666675592</v>
      </c>
      <c r="AF2313" s="74" t="str">
        <f>IF(Table2[[#This Row],[ATA TO UNLOADING 2]]&lt;=48,"YES","NO")</f>
        <v>NO</v>
      </c>
      <c r="AG2313" s="75">
        <f t="shared" si="731"/>
        <v>0.75</v>
      </c>
      <c r="AH2313" s="2" t="s">
        <v>42</v>
      </c>
      <c r="AI2313" s="2" t="str">
        <f t="shared" si="732"/>
        <v>GCXU5609142</v>
      </c>
      <c r="AJ2313" s="76" t="str">
        <f t="shared" si="733"/>
        <v>CTU FLEVOKUST BV</v>
      </c>
      <c r="AK2313" s="77">
        <f>IF($M2313="TRUCK",VLOOKUP($AQ2313,Invoicing!$A$17:$B$49,MATCH($AK$1,Invoicing!$A$17:$B$17,0),FALSE),VLOOKUP($AQ2313,Invoicing!$N$17:$O$21,MATCH($AK$1,Invoicing!$N$17:$O$17,0),FALSE))</f>
        <v>380</v>
      </c>
      <c r="AL2313" s="78" t="e">
        <f>VLOOKUP($E2313,Invoicing!$A$1:$H$8,MATCH(TRACKER!$N2316,Invoicing!$A$1:$H$1,0),FALSE)</f>
        <v>#N/A</v>
      </c>
      <c r="AM2313" s="78">
        <v>35</v>
      </c>
      <c r="AN2313" s="78">
        <f t="shared" si="734"/>
        <v>0</v>
      </c>
      <c r="AO2313" s="2">
        <f t="shared" si="735"/>
        <v>5</v>
      </c>
      <c r="AP2313" s="2" t="str">
        <f t="shared" si="736"/>
        <v>WEEK</v>
      </c>
      <c r="AQ2313" s="2" t="str">
        <f t="shared" si="737"/>
        <v>CTU FLEVOKUST BVWEEK</v>
      </c>
      <c r="AR2313" s="71">
        <f t="shared" si="738"/>
        <v>380</v>
      </c>
      <c r="AS2313" s="71">
        <f>VLOOKUP(AJ2313,Invoicing!A:K,10,FALSE)</f>
        <v>0</v>
      </c>
      <c r="AT2313" s="71">
        <f t="shared" si="739"/>
        <v>380</v>
      </c>
    </row>
    <row r="2314" spans="1:47">
      <c r="A2314" s="37" t="s">
        <v>91</v>
      </c>
      <c r="B2314" s="3" t="s">
        <v>38</v>
      </c>
      <c r="C2314" s="11">
        <v>45614.363194444442</v>
      </c>
      <c r="D2314" s="11">
        <v>45614.25</v>
      </c>
      <c r="E2314" s="11" t="s">
        <v>44</v>
      </c>
      <c r="F2314" s="11" t="s">
        <v>40</v>
      </c>
      <c r="G2314" s="3" t="s">
        <v>2493</v>
      </c>
      <c r="H2314" s="3" t="s">
        <v>46</v>
      </c>
      <c r="I2314" s="11">
        <v>45616.25</v>
      </c>
      <c r="J2314" s="12">
        <v>45616.916666666664</v>
      </c>
      <c r="K2314" s="12">
        <v>45616.916666666664</v>
      </c>
      <c r="L2314" s="12">
        <v>45616.930555555555</v>
      </c>
      <c r="M2314" s="61" t="s">
        <v>115</v>
      </c>
      <c r="N2314" s="3" t="s">
        <v>42</v>
      </c>
      <c r="O2314" s="3">
        <v>0</v>
      </c>
      <c r="P2314" s="1">
        <f t="shared" si="720"/>
        <v>47</v>
      </c>
      <c r="Q2314" s="1">
        <f t="shared" si="721"/>
        <v>11</v>
      </c>
      <c r="R2314" s="72">
        <f t="shared" si="722"/>
        <v>45616.916666666664</v>
      </c>
      <c r="S2314" s="73">
        <f t="shared" si="723"/>
        <v>1.8868055555576575</v>
      </c>
      <c r="T2314" s="74">
        <f>Table2[[#This Row],[ETA A OFRECIMIENTO]]*24</f>
        <v>45.28333333338378</v>
      </c>
      <c r="U2314" s="1" t="str">
        <f t="shared" si="724"/>
        <v>YES</v>
      </c>
      <c r="V2314" s="73">
        <f t="shared" si="725"/>
        <v>0.66666666666424135</v>
      </c>
      <c r="W2314" s="74">
        <f>Table2[[#This Row],[DEL. AVAILABLE A SLOT]]*24</f>
        <v>15.999999999941792</v>
      </c>
      <c r="X2314" s="1" t="str">
        <f t="shared" si="726"/>
        <v>SI</v>
      </c>
      <c r="Y2314" s="73">
        <f t="shared" si="727"/>
        <v>2.5534722222218988</v>
      </c>
      <c r="Z2314" s="74">
        <f>Table2[[#This Row],[ETA A TIMESLOT]]*24</f>
        <v>61.283333333325572</v>
      </c>
      <c r="AA2314" s="73">
        <f t="shared" si="728"/>
        <v>0</v>
      </c>
      <c r="AB2314" s="73" t="str">
        <f t="shared" si="729"/>
        <v>SI</v>
      </c>
      <c r="AC2314" s="74">
        <f>Table2[[#This Row],[PUNTUALIDAD (H)]]*24</f>
        <v>0</v>
      </c>
      <c r="AD2314" s="73">
        <f t="shared" si="730"/>
        <v>2.5673611111124046</v>
      </c>
      <c r="AE2314" s="74">
        <f>Table2[[#This Row],[ATA TO UNLOADING]]*24</f>
        <v>61.616666666697711</v>
      </c>
      <c r="AF2314" s="74" t="str">
        <f>IF(Table2[[#This Row],[ATA TO UNLOADING 2]]&lt;=48,"YES","NO")</f>
        <v>NO</v>
      </c>
      <c r="AG2314" s="75">
        <f t="shared" si="731"/>
        <v>0.91666666666424135</v>
      </c>
      <c r="AH2314" s="2" t="s">
        <v>24</v>
      </c>
      <c r="AI2314" s="2" t="str">
        <f t="shared" si="732"/>
        <v>GCXU5816129</v>
      </c>
      <c r="AJ2314" s="76" t="str">
        <f t="shared" si="733"/>
        <v>MSI</v>
      </c>
      <c r="AK2314" s="77">
        <f>IF($M2314="TRUCK",VLOOKUP($AQ2314,Invoicing!$A$17:$B$49,MATCH($AK$1,Invoicing!$A$17:$B$17,0),FALSE),VLOOKUP($AQ2314,Invoicing!$N$17:$O$21,MATCH($AK$1,Invoicing!$N$17:$O$17,0),FALSE))</f>
        <v>530</v>
      </c>
      <c r="AL2314" s="78" t="e">
        <f>VLOOKUP($E2314,Invoicing!$A$1:$H$8,MATCH(TRACKER!$N2317,Invoicing!$A$1:$H$1,0),FALSE)</f>
        <v>#N/A</v>
      </c>
      <c r="AM2314" s="78">
        <f>VLOOKUP($E2314,Invoicing!$A$1:$H$8,MATCH(TRACKER!$O$1,Invoicing!$A$1:$H$1,0),FALSE)</f>
        <v>50</v>
      </c>
      <c r="AN2314" s="78">
        <f t="shared" si="734"/>
        <v>0</v>
      </c>
      <c r="AO2314" s="2">
        <f t="shared" si="735"/>
        <v>3</v>
      </c>
      <c r="AP2314" s="2" t="str">
        <f t="shared" si="736"/>
        <v>NIGHT</v>
      </c>
      <c r="AQ2314" s="2" t="str">
        <f t="shared" si="737"/>
        <v>MSINIGHT</v>
      </c>
      <c r="AR2314" s="71">
        <f t="shared" si="738"/>
        <v>530</v>
      </c>
      <c r="AS2314" s="71">
        <f>VLOOKUP(AJ2314,Invoicing!A:K,10,FALSE)</f>
        <v>25</v>
      </c>
      <c r="AT2314" s="71">
        <f t="shared" si="739"/>
        <v>555</v>
      </c>
    </row>
    <row r="2315" spans="1:47">
      <c r="A2315" s="37" t="s">
        <v>91</v>
      </c>
      <c r="B2315" s="3" t="s">
        <v>38</v>
      </c>
      <c r="C2315" s="11">
        <v>45614.363194444442</v>
      </c>
      <c r="D2315" s="11">
        <v>45614.25</v>
      </c>
      <c r="E2315" s="11" t="s">
        <v>49</v>
      </c>
      <c r="F2315" s="11" t="s">
        <v>40</v>
      </c>
      <c r="G2315" s="3" t="s">
        <v>2494</v>
      </c>
      <c r="H2315" s="3" t="s">
        <v>41</v>
      </c>
      <c r="I2315" s="11">
        <v>45616.25</v>
      </c>
      <c r="J2315" s="12">
        <v>45617.480555555558</v>
      </c>
      <c r="K2315" s="12">
        <v>45617.479166666664</v>
      </c>
      <c r="L2315" s="12">
        <v>45617.482638888891</v>
      </c>
      <c r="M2315" s="61" t="s">
        <v>12</v>
      </c>
      <c r="N2315" s="3" t="s">
        <v>42</v>
      </c>
      <c r="O2315" s="3">
        <v>0</v>
      </c>
      <c r="P2315" s="1">
        <f t="shared" si="720"/>
        <v>47</v>
      </c>
      <c r="Q2315" s="1">
        <f t="shared" si="721"/>
        <v>11</v>
      </c>
      <c r="R2315" s="72">
        <f t="shared" si="722"/>
        <v>45617.480555555558</v>
      </c>
      <c r="S2315" s="73">
        <f t="shared" si="723"/>
        <v>1.8868055555576575</v>
      </c>
      <c r="T2315" s="74">
        <f>Table2[[#This Row],[ETA A OFRECIMIENTO]]*24</f>
        <v>45.28333333338378</v>
      </c>
      <c r="U2315" s="1" t="str">
        <f t="shared" si="724"/>
        <v>YES</v>
      </c>
      <c r="V2315" s="73">
        <f t="shared" si="725"/>
        <v>1.2291666666642413</v>
      </c>
      <c r="W2315" s="74">
        <f>Table2[[#This Row],[DEL. AVAILABLE A SLOT]]*24</f>
        <v>29.499999999941792</v>
      </c>
      <c r="X2315" s="1" t="str">
        <f t="shared" si="726"/>
        <v>NO</v>
      </c>
      <c r="Y2315" s="73">
        <f t="shared" si="727"/>
        <v>3.1159722222218988</v>
      </c>
      <c r="Z2315" s="74">
        <f>Table2[[#This Row],[ETA A TIMESLOT]]*24</f>
        <v>74.783333333325572</v>
      </c>
      <c r="AA2315" s="73">
        <f t="shared" si="728"/>
        <v>1.3888888934161514E-3</v>
      </c>
      <c r="AB2315" s="73" t="str">
        <f t="shared" si="729"/>
        <v>SI</v>
      </c>
      <c r="AC2315" s="74">
        <f>Table2[[#This Row],[PUNTUALIDAD (H)]]*24</f>
        <v>3.3333333441987634E-2</v>
      </c>
      <c r="AD2315" s="73">
        <f t="shared" si="730"/>
        <v>3.1194444444481633</v>
      </c>
      <c r="AE2315" s="74">
        <f>Table2[[#This Row],[ATA TO UNLOADING]]*24</f>
        <v>74.866666666755918</v>
      </c>
      <c r="AF2315" s="74" t="str">
        <f>IF(Table2[[#This Row],[ATA TO UNLOADING 2]]&lt;=48,"YES","NO")</f>
        <v>NO</v>
      </c>
      <c r="AG2315" s="75">
        <f t="shared" si="731"/>
        <v>0.47916666666424135</v>
      </c>
      <c r="AH2315" s="2" t="s">
        <v>42</v>
      </c>
      <c r="AI2315" s="2" t="str">
        <f t="shared" si="732"/>
        <v>GCXU6255655</v>
      </c>
      <c r="AJ2315" s="76" t="str">
        <f t="shared" si="733"/>
        <v>CTU FLEVOKUST BV</v>
      </c>
      <c r="AK2315" s="77">
        <f>IF($M2315="TRUCK",VLOOKUP($AQ2315,Invoicing!$A$17:$B$49,MATCH($AK$1,Invoicing!$A$17:$B$17,0),FALSE),VLOOKUP($AQ2315,Invoicing!$N$17:$O$21,MATCH($AK$1,Invoicing!$N$17:$O$17,0),FALSE))</f>
        <v>380</v>
      </c>
      <c r="AL2315" s="78" t="e">
        <f>VLOOKUP($E2315,Invoicing!$A$1:$H$8,MATCH(TRACKER!$N2318,Invoicing!$A$1:$H$1,0),FALSE)</f>
        <v>#N/A</v>
      </c>
      <c r="AM2315" s="78">
        <v>35</v>
      </c>
      <c r="AN2315" s="78">
        <f t="shared" si="734"/>
        <v>0</v>
      </c>
      <c r="AO2315" s="2">
        <f t="shared" si="735"/>
        <v>4</v>
      </c>
      <c r="AP2315" s="2" t="str">
        <f t="shared" si="736"/>
        <v>WEEK</v>
      </c>
      <c r="AQ2315" s="2" t="str">
        <f t="shared" si="737"/>
        <v>CTU FLEVOKUST BVWEEK</v>
      </c>
      <c r="AR2315" s="71">
        <f t="shared" si="738"/>
        <v>380</v>
      </c>
      <c r="AS2315" s="71">
        <f>VLOOKUP(AJ2315,Invoicing!A:K,10,FALSE)</f>
        <v>0</v>
      </c>
      <c r="AT2315" s="71">
        <f t="shared" si="739"/>
        <v>380</v>
      </c>
    </row>
    <row r="2316" spans="1:47">
      <c r="A2316" s="37" t="s">
        <v>91</v>
      </c>
      <c r="B2316" s="3" t="s">
        <v>38</v>
      </c>
      <c r="C2316" s="11">
        <v>45614.363194444442</v>
      </c>
      <c r="D2316" s="11">
        <v>45614.25</v>
      </c>
      <c r="E2316" s="11" t="s">
        <v>45</v>
      </c>
      <c r="F2316" s="11" t="s">
        <v>40</v>
      </c>
      <c r="G2316" s="3" t="s">
        <v>2495</v>
      </c>
      <c r="H2316" s="3" t="s">
        <v>41</v>
      </c>
      <c r="I2316" s="11">
        <v>45615.416666666664</v>
      </c>
      <c r="J2316" s="12">
        <v>45615.395138888889</v>
      </c>
      <c r="K2316" s="12">
        <v>45615.416666666664</v>
      </c>
      <c r="L2316" s="12">
        <v>45615.40625</v>
      </c>
      <c r="M2316" s="61" t="s">
        <v>115</v>
      </c>
      <c r="N2316" s="3" t="s">
        <v>42</v>
      </c>
      <c r="O2316" s="3">
        <v>0</v>
      </c>
      <c r="P2316" s="1">
        <f t="shared" si="720"/>
        <v>47</v>
      </c>
      <c r="Q2316" s="1">
        <f t="shared" si="721"/>
        <v>11</v>
      </c>
      <c r="R2316" s="72">
        <f t="shared" si="722"/>
        <v>45615.395138888889</v>
      </c>
      <c r="S2316" s="73">
        <f t="shared" si="723"/>
        <v>1.0534722222218988</v>
      </c>
      <c r="T2316" s="74">
        <f>Table2[[#This Row],[ETA A OFRECIMIENTO]]*24</f>
        <v>25.283333333325572</v>
      </c>
      <c r="U2316" s="1" t="str">
        <f t="shared" si="724"/>
        <v>YES</v>
      </c>
      <c r="V2316" s="73">
        <f t="shared" si="725"/>
        <v>0</v>
      </c>
      <c r="W2316" s="74">
        <f>Table2[[#This Row],[DEL. AVAILABLE A SLOT]]*24</f>
        <v>0</v>
      </c>
      <c r="X2316" s="1" t="str">
        <f t="shared" si="726"/>
        <v>SI</v>
      </c>
      <c r="Y2316" s="73">
        <f t="shared" si="727"/>
        <v>1.0534722222218988</v>
      </c>
      <c r="Z2316" s="74">
        <f>Table2[[#This Row],[ETA A TIMESLOT]]*24</f>
        <v>25.283333333325572</v>
      </c>
      <c r="AA2316" s="73">
        <f t="shared" si="728"/>
        <v>0</v>
      </c>
      <c r="AB2316" s="73" t="str">
        <f t="shared" si="729"/>
        <v>SI</v>
      </c>
      <c r="AC2316" s="74">
        <f>Table2[[#This Row],[PUNTUALIDAD (H)]]*24</f>
        <v>0</v>
      </c>
      <c r="AD2316" s="73">
        <f t="shared" si="730"/>
        <v>1.0430555555576575</v>
      </c>
      <c r="AE2316" s="74">
        <f>Table2[[#This Row],[ATA TO UNLOADING]]*24</f>
        <v>25.03333333338378</v>
      </c>
      <c r="AF2316" s="74" t="str">
        <f>IF(Table2[[#This Row],[ATA TO UNLOADING 2]]&lt;=48,"YES","NO")</f>
        <v>YES</v>
      </c>
      <c r="AG2316" s="75">
        <f t="shared" si="731"/>
        <v>0.41666666666424135</v>
      </c>
      <c r="AH2316" s="2" t="s">
        <v>42</v>
      </c>
      <c r="AI2316" s="2" t="str">
        <f t="shared" si="732"/>
        <v>HASU4023490</v>
      </c>
      <c r="AJ2316" s="76" t="str">
        <f t="shared" si="733"/>
        <v>OM TRANSPORT</v>
      </c>
      <c r="AK2316" s="77">
        <f>IF($M2316="TRUCK",VLOOKUP($AQ2316,Invoicing!$A$17:$B$49,MATCH($AK$1,Invoicing!$A$17:$B$17,0),FALSE),VLOOKUP($AQ2316,Invoicing!$N$17:$O$21,MATCH($AK$1,Invoicing!$N$17:$O$17,0),FALSE))</f>
        <v>475</v>
      </c>
      <c r="AL2316" s="78" t="e">
        <f>VLOOKUP($E2316,Invoicing!$A$1:$H$8,MATCH(TRACKER!$N2319,Invoicing!$A$1:$H$1,0),FALSE)</f>
        <v>#N/A</v>
      </c>
      <c r="AM2316" s="78">
        <f>VLOOKUP($E2316,Invoicing!$A$1:$H$8,MATCH(TRACKER!$O$1,Invoicing!$A$1:$H$1,0),FALSE)</f>
        <v>50</v>
      </c>
      <c r="AN2316" s="78">
        <f t="shared" si="734"/>
        <v>0</v>
      </c>
      <c r="AO2316" s="2">
        <f t="shared" si="735"/>
        <v>2</v>
      </c>
      <c r="AP2316" s="2" t="str">
        <f t="shared" si="736"/>
        <v>WEEK</v>
      </c>
      <c r="AQ2316" s="2" t="str">
        <f t="shared" si="737"/>
        <v>OM TRANSPORTWEEK</v>
      </c>
      <c r="AR2316" s="71">
        <f t="shared" si="738"/>
        <v>475</v>
      </c>
      <c r="AS2316" s="71">
        <f>VLOOKUP(AJ2316,Invoicing!A:K,10,FALSE)</f>
        <v>25</v>
      </c>
      <c r="AT2316" s="71">
        <f t="shared" si="739"/>
        <v>500</v>
      </c>
    </row>
    <row r="2317" spans="1:47">
      <c r="A2317" s="37" t="s">
        <v>91</v>
      </c>
      <c r="B2317" s="3" t="s">
        <v>38</v>
      </c>
      <c r="C2317" s="11">
        <v>45614.363194444442</v>
      </c>
      <c r="D2317" s="11">
        <v>45614.25</v>
      </c>
      <c r="E2317" s="11" t="s">
        <v>44</v>
      </c>
      <c r="F2317" s="11" t="s">
        <v>40</v>
      </c>
      <c r="G2317" s="3" t="s">
        <v>2496</v>
      </c>
      <c r="H2317" s="3" t="s">
        <v>41</v>
      </c>
      <c r="I2317" s="11">
        <v>45616.25</v>
      </c>
      <c r="J2317" s="12">
        <v>45617.154861111114</v>
      </c>
      <c r="K2317" s="12">
        <v>45617.166666666664</v>
      </c>
      <c r="L2317" s="12">
        <v>45617.159722222219</v>
      </c>
      <c r="M2317" s="12" t="s">
        <v>115</v>
      </c>
      <c r="N2317" s="3" t="s">
        <v>42</v>
      </c>
      <c r="O2317" s="3">
        <v>0</v>
      </c>
      <c r="P2317" s="1">
        <f t="shared" si="720"/>
        <v>47</v>
      </c>
      <c r="Q2317" s="1">
        <f t="shared" si="721"/>
        <v>11</v>
      </c>
      <c r="R2317" s="72">
        <f t="shared" si="722"/>
        <v>45617.154861111114</v>
      </c>
      <c r="S2317" s="73">
        <f t="shared" si="723"/>
        <v>1.8868055555576575</v>
      </c>
      <c r="T2317" s="74">
        <f>Table2[[#This Row],[ETA A OFRECIMIENTO]]*24</f>
        <v>45.28333333338378</v>
      </c>
      <c r="U2317" s="1" t="str">
        <f t="shared" si="724"/>
        <v>YES</v>
      </c>
      <c r="V2317" s="73">
        <f t="shared" si="725"/>
        <v>0.91666666666424135</v>
      </c>
      <c r="W2317" s="74">
        <f>Table2[[#This Row],[DEL. AVAILABLE A SLOT]]*24</f>
        <v>21.999999999941792</v>
      </c>
      <c r="X2317" s="1" t="str">
        <f t="shared" si="726"/>
        <v>SI</v>
      </c>
      <c r="Y2317" s="73">
        <f t="shared" si="727"/>
        <v>2.8034722222218988</v>
      </c>
      <c r="Z2317" s="74">
        <f>Table2[[#This Row],[ETA A TIMESLOT]]*24</f>
        <v>67.283333333325572</v>
      </c>
      <c r="AA2317" s="73">
        <f t="shared" si="728"/>
        <v>0</v>
      </c>
      <c r="AB2317" s="73" t="str">
        <f t="shared" si="729"/>
        <v>SI</v>
      </c>
      <c r="AC2317" s="74">
        <f>Table2[[#This Row],[PUNTUALIDAD (H)]]*24</f>
        <v>0</v>
      </c>
      <c r="AD2317" s="73">
        <f t="shared" si="730"/>
        <v>2.796527777776646</v>
      </c>
      <c r="AE2317" s="74">
        <f>Table2[[#This Row],[ATA TO UNLOADING]]*24</f>
        <v>67.116666666639503</v>
      </c>
      <c r="AF2317" s="74" t="str">
        <f>IF(Table2[[#This Row],[ATA TO UNLOADING 2]]&lt;=48,"YES","NO")</f>
        <v>NO</v>
      </c>
      <c r="AG2317" s="75">
        <f t="shared" si="731"/>
        <v>0.16666666666424135</v>
      </c>
      <c r="AH2317" s="2" t="s">
        <v>24</v>
      </c>
      <c r="AI2317" s="2" t="str">
        <f t="shared" si="732"/>
        <v>HASU4273186</v>
      </c>
      <c r="AJ2317" s="76" t="str">
        <f t="shared" si="733"/>
        <v>MSI</v>
      </c>
      <c r="AK2317" s="77">
        <f>IF($M2317="TRUCK",VLOOKUP($AQ2317,Invoicing!$A$17:$B$49,MATCH($AK$1,Invoicing!$A$17:$B$17,0),FALSE),VLOOKUP($AQ2317,Invoicing!$N$17:$O$21,MATCH($AK$1,Invoicing!$N$17:$O$17,0),FALSE))</f>
        <v>530</v>
      </c>
      <c r="AL2317" s="78" t="e">
        <f>VLOOKUP($E2317,Invoicing!$A$1:$H$8,MATCH(TRACKER!$N2320,Invoicing!$A$1:$H$1,0),FALSE)</f>
        <v>#N/A</v>
      </c>
      <c r="AM2317" s="78">
        <f>VLOOKUP($E2317,Invoicing!$A$1:$H$8,MATCH(TRACKER!$O$1,Invoicing!$A$1:$H$1,0),FALSE)</f>
        <v>50</v>
      </c>
      <c r="AN2317" s="78">
        <f t="shared" si="734"/>
        <v>0</v>
      </c>
      <c r="AO2317" s="2">
        <f t="shared" si="735"/>
        <v>4</v>
      </c>
      <c r="AP2317" s="2" t="str">
        <f t="shared" si="736"/>
        <v>NIGHT</v>
      </c>
      <c r="AQ2317" s="2" t="str">
        <f t="shared" si="737"/>
        <v>MSINIGHT</v>
      </c>
      <c r="AR2317" s="71">
        <f t="shared" si="738"/>
        <v>530</v>
      </c>
      <c r="AS2317" s="71">
        <f>VLOOKUP(AJ2317,Invoicing!A:K,10,FALSE)</f>
        <v>25</v>
      </c>
      <c r="AT2317" s="71">
        <f t="shared" si="739"/>
        <v>555</v>
      </c>
    </row>
    <row r="2318" spans="1:47">
      <c r="A2318" s="37" t="s">
        <v>91</v>
      </c>
      <c r="B2318" s="3" t="s">
        <v>38</v>
      </c>
      <c r="C2318" s="11">
        <v>45614.363194444442</v>
      </c>
      <c r="D2318" s="11">
        <v>45614.25</v>
      </c>
      <c r="E2318" s="11" t="s">
        <v>43</v>
      </c>
      <c r="F2318" s="11" t="s">
        <v>40</v>
      </c>
      <c r="G2318" s="3" t="s">
        <v>2497</v>
      </c>
      <c r="H2318" s="3" t="s">
        <v>41</v>
      </c>
      <c r="I2318" s="11">
        <v>45615.416666666664</v>
      </c>
      <c r="J2318" s="12">
        <v>45615.472916666666</v>
      </c>
      <c r="K2318" s="12">
        <v>45615.416666666664</v>
      </c>
      <c r="L2318" s="12">
        <v>45615.475694444445</v>
      </c>
      <c r="M2318" s="61" t="s">
        <v>115</v>
      </c>
      <c r="N2318" s="3" t="s">
        <v>42</v>
      </c>
      <c r="O2318" s="3">
        <v>0</v>
      </c>
      <c r="P2318" s="1">
        <f t="shared" si="720"/>
        <v>47</v>
      </c>
      <c r="Q2318" s="1">
        <f t="shared" si="721"/>
        <v>11</v>
      </c>
      <c r="R2318" s="72">
        <f t="shared" si="722"/>
        <v>45615.472916666666</v>
      </c>
      <c r="S2318" s="73">
        <f t="shared" si="723"/>
        <v>1.0534722222218988</v>
      </c>
      <c r="T2318" s="74">
        <f>Table2[[#This Row],[ETA A OFRECIMIENTO]]*24</f>
        <v>25.283333333325572</v>
      </c>
      <c r="U2318" s="1" t="str">
        <f t="shared" si="724"/>
        <v>YES</v>
      </c>
      <c r="V2318" s="73">
        <f t="shared" si="725"/>
        <v>0</v>
      </c>
      <c r="W2318" s="74">
        <f>Table2[[#This Row],[DEL. AVAILABLE A SLOT]]*24</f>
        <v>0</v>
      </c>
      <c r="X2318" s="1" t="str">
        <f t="shared" si="726"/>
        <v>SI</v>
      </c>
      <c r="Y2318" s="73">
        <f t="shared" si="727"/>
        <v>1.0534722222218988</v>
      </c>
      <c r="Z2318" s="74">
        <f>Table2[[#This Row],[ETA A TIMESLOT]]*24</f>
        <v>25.283333333325572</v>
      </c>
      <c r="AA2318" s="73">
        <f t="shared" si="728"/>
        <v>5.6250000001455192E-2</v>
      </c>
      <c r="AB2318" s="73" t="str">
        <f t="shared" si="729"/>
        <v>NO</v>
      </c>
      <c r="AC2318" s="74">
        <f>Table2[[#This Row],[PUNTUALIDAD (H)]]*24</f>
        <v>1.3500000000349246</v>
      </c>
      <c r="AD2318" s="73">
        <f t="shared" si="730"/>
        <v>1.1125000000029104</v>
      </c>
      <c r="AE2318" s="74">
        <f>Table2[[#This Row],[ATA TO UNLOADING]]*24</f>
        <v>26.700000000069849</v>
      </c>
      <c r="AF2318" s="74" t="str">
        <f>IF(Table2[[#This Row],[ATA TO UNLOADING 2]]&lt;=48,"YES","NO")</f>
        <v>YES</v>
      </c>
      <c r="AG2318" s="75">
        <f t="shared" si="731"/>
        <v>0.41666666666424135</v>
      </c>
      <c r="AH2318" s="2" t="s">
        <v>42</v>
      </c>
      <c r="AI2318" s="2" t="str">
        <f t="shared" si="732"/>
        <v>HASU4640002</v>
      </c>
      <c r="AJ2318" s="76" t="str">
        <f t="shared" si="733"/>
        <v>LOGIX</v>
      </c>
      <c r="AK2318" s="77">
        <f>IF($M2318="TRUCK",VLOOKUP($AQ2318,Invoicing!$A$17:$B$49,MATCH($AK$1,Invoicing!$A$17:$B$17,0),FALSE),VLOOKUP($AQ2318,Invoicing!$N$17:$O$21,MATCH($AK$1,Invoicing!$N$17:$O$17,0),FALSE))</f>
        <v>530</v>
      </c>
      <c r="AL2318" s="78" t="e">
        <f>VLOOKUP($E2318,Invoicing!$A$1:$H$8,MATCH(TRACKER!$N2321,Invoicing!$A$1:$H$1,0),FALSE)</f>
        <v>#N/A</v>
      </c>
      <c r="AM2318" s="78">
        <f>VLOOKUP($E2318,Invoicing!$A$1:$H$8,MATCH(TRACKER!$O$1,Invoicing!$A$1:$H$1,0),FALSE)</f>
        <v>50</v>
      </c>
      <c r="AN2318" s="78">
        <f t="shared" si="734"/>
        <v>0</v>
      </c>
      <c r="AO2318" s="2">
        <f t="shared" si="735"/>
        <v>2</v>
      </c>
      <c r="AP2318" s="2" t="str">
        <f t="shared" si="736"/>
        <v>WEEK</v>
      </c>
      <c r="AQ2318" s="2" t="str">
        <f t="shared" si="737"/>
        <v>LOGIXWEEK</v>
      </c>
      <c r="AR2318" s="71">
        <f t="shared" si="738"/>
        <v>530</v>
      </c>
      <c r="AS2318" s="71">
        <f>VLOOKUP(AJ2318,Invoicing!A:K,10,FALSE)</f>
        <v>25</v>
      </c>
      <c r="AT2318" s="71">
        <f t="shared" si="739"/>
        <v>555</v>
      </c>
    </row>
    <row r="2319" spans="1:47">
      <c r="A2319" s="37" t="s">
        <v>91</v>
      </c>
      <c r="B2319" s="3" t="s">
        <v>38</v>
      </c>
      <c r="C2319" s="11">
        <v>45614.363194444442</v>
      </c>
      <c r="D2319" s="11">
        <v>45614.25</v>
      </c>
      <c r="E2319" s="11" t="s">
        <v>49</v>
      </c>
      <c r="F2319" s="11" t="s">
        <v>40</v>
      </c>
      <c r="G2319" s="3" t="s">
        <v>2498</v>
      </c>
      <c r="H2319" s="3" t="s">
        <v>46</v>
      </c>
      <c r="I2319" s="11">
        <v>45616.25</v>
      </c>
      <c r="J2319" s="12">
        <v>45617.336805555555</v>
      </c>
      <c r="K2319" s="12">
        <v>45617.291666666664</v>
      </c>
      <c r="L2319" s="12">
        <v>45617.336805555555</v>
      </c>
      <c r="M2319" s="12" t="s">
        <v>12</v>
      </c>
      <c r="N2319" s="3" t="s">
        <v>42</v>
      </c>
      <c r="O2319" s="3">
        <v>0</v>
      </c>
      <c r="P2319" s="1">
        <f t="shared" si="720"/>
        <v>47</v>
      </c>
      <c r="Q2319" s="1">
        <f t="shared" si="721"/>
        <v>11</v>
      </c>
      <c r="R2319" s="72">
        <f t="shared" si="722"/>
        <v>45617.336805555555</v>
      </c>
      <c r="S2319" s="73">
        <f t="shared" si="723"/>
        <v>1.8868055555576575</v>
      </c>
      <c r="T2319" s="74">
        <f>Table2[[#This Row],[ETA A OFRECIMIENTO]]*24</f>
        <v>45.28333333338378</v>
      </c>
      <c r="U2319" s="1" t="str">
        <f t="shared" si="724"/>
        <v>YES</v>
      </c>
      <c r="V2319" s="73">
        <f t="shared" si="725"/>
        <v>1.0416666666642413</v>
      </c>
      <c r="W2319" s="74">
        <f>Table2[[#This Row],[DEL. AVAILABLE A SLOT]]*24</f>
        <v>24.999999999941792</v>
      </c>
      <c r="X2319" s="1" t="str">
        <f t="shared" si="726"/>
        <v>NO</v>
      </c>
      <c r="Y2319" s="73">
        <f t="shared" si="727"/>
        <v>2.9284722222218988</v>
      </c>
      <c r="Z2319" s="74">
        <f>Table2[[#This Row],[ETA A TIMESLOT]]*24</f>
        <v>70.283333333325572</v>
      </c>
      <c r="AA2319" s="73">
        <f t="shared" si="728"/>
        <v>4.5138888890505768E-2</v>
      </c>
      <c r="AB2319" s="73" t="str">
        <f t="shared" si="729"/>
        <v>NO</v>
      </c>
      <c r="AC2319" s="74">
        <f>Table2[[#This Row],[PUNTUALIDAD (H)]]*24</f>
        <v>1.0833333333721384</v>
      </c>
      <c r="AD2319" s="73">
        <f t="shared" si="730"/>
        <v>2.9736111111124046</v>
      </c>
      <c r="AE2319" s="74">
        <f>Table2[[#This Row],[ATA TO UNLOADING]]*24</f>
        <v>71.366666666697711</v>
      </c>
      <c r="AF2319" s="74" t="str">
        <f>IF(Table2[[#This Row],[ATA TO UNLOADING 2]]&lt;=48,"YES","NO")</f>
        <v>NO</v>
      </c>
      <c r="AG2319" s="75">
        <f t="shared" si="731"/>
        <v>0.29166666666424135</v>
      </c>
      <c r="AH2319" s="2" t="s">
        <v>42</v>
      </c>
      <c r="AI2319" s="2" t="str">
        <f t="shared" si="732"/>
        <v>MAEU9195549</v>
      </c>
      <c r="AJ2319" s="76" t="str">
        <f t="shared" si="733"/>
        <v>CTU FLEVOKUST BV</v>
      </c>
      <c r="AK2319" s="77">
        <f>IF($M2319="TRUCK",VLOOKUP($AQ2319,Invoicing!$A$17:$B$49,MATCH($AK$1,Invoicing!$A$17:$B$17,0),FALSE),VLOOKUP($AQ2319,Invoicing!$N$17:$O$21,MATCH($AK$1,Invoicing!$N$17:$O$17,0),FALSE))</f>
        <v>380</v>
      </c>
      <c r="AL2319" s="78" t="e">
        <f>VLOOKUP($E2319,Invoicing!$A$1:$H$8,MATCH(TRACKER!$N2322,Invoicing!$A$1:$H$1,0),FALSE)</f>
        <v>#N/A</v>
      </c>
      <c r="AM2319" s="78">
        <v>35</v>
      </c>
      <c r="AN2319" s="78">
        <f t="shared" si="734"/>
        <v>0</v>
      </c>
      <c r="AO2319" s="2">
        <f t="shared" si="735"/>
        <v>4</v>
      </c>
      <c r="AP2319" s="2" t="str">
        <f t="shared" si="736"/>
        <v>WEEK</v>
      </c>
      <c r="AQ2319" s="2" t="str">
        <f t="shared" si="737"/>
        <v>CTU FLEVOKUST BVWEEK</v>
      </c>
      <c r="AR2319" s="71">
        <f t="shared" si="738"/>
        <v>380</v>
      </c>
      <c r="AS2319" s="71">
        <f>VLOOKUP(AJ2319,Invoicing!A:K,10,FALSE)</f>
        <v>0</v>
      </c>
      <c r="AT2319" s="71">
        <f t="shared" si="739"/>
        <v>380</v>
      </c>
    </row>
    <row r="2320" spans="1:47">
      <c r="A2320" s="37" t="s">
        <v>91</v>
      </c>
      <c r="B2320" s="3" t="s">
        <v>38</v>
      </c>
      <c r="C2320" s="11">
        <v>45614.363194444442</v>
      </c>
      <c r="D2320" s="11">
        <v>45614.25</v>
      </c>
      <c r="E2320" s="11" t="s">
        <v>49</v>
      </c>
      <c r="F2320" s="11" t="s">
        <v>40</v>
      </c>
      <c r="G2320" s="3" t="s">
        <v>2499</v>
      </c>
      <c r="H2320" s="3" t="s">
        <v>46</v>
      </c>
      <c r="I2320" s="11">
        <v>45616.25</v>
      </c>
      <c r="J2320" s="12">
        <v>45617.416666666664</v>
      </c>
      <c r="K2320" s="12">
        <v>45617.416666666664</v>
      </c>
      <c r="L2320" s="12">
        <v>45617.427083333336</v>
      </c>
      <c r="M2320" s="12" t="s">
        <v>12</v>
      </c>
      <c r="N2320" s="3" t="s">
        <v>42</v>
      </c>
      <c r="O2320" s="3">
        <v>1</v>
      </c>
      <c r="P2320" s="1">
        <f t="shared" si="720"/>
        <v>47</v>
      </c>
      <c r="Q2320" s="1">
        <f t="shared" si="721"/>
        <v>11</v>
      </c>
      <c r="R2320" s="72">
        <f t="shared" si="722"/>
        <v>45617.416666666664</v>
      </c>
      <c r="S2320" s="73">
        <f t="shared" si="723"/>
        <v>1.8868055555576575</v>
      </c>
      <c r="T2320" s="74">
        <f>Table2[[#This Row],[ETA A OFRECIMIENTO]]*24</f>
        <v>45.28333333338378</v>
      </c>
      <c r="U2320" s="1" t="str">
        <f t="shared" si="724"/>
        <v>YES</v>
      </c>
      <c r="V2320" s="73">
        <f t="shared" si="725"/>
        <v>1.1666666666642413</v>
      </c>
      <c r="W2320" s="74">
        <f>Table2[[#This Row],[DEL. AVAILABLE A SLOT]]*24</f>
        <v>27.999999999941792</v>
      </c>
      <c r="X2320" s="1" t="str">
        <f t="shared" si="726"/>
        <v>NO</v>
      </c>
      <c r="Y2320" s="73">
        <f t="shared" si="727"/>
        <v>3.0534722222218988</v>
      </c>
      <c r="Z2320" s="74">
        <f>Table2[[#This Row],[ETA A TIMESLOT]]*24</f>
        <v>73.283333333325572</v>
      </c>
      <c r="AA2320" s="73">
        <f t="shared" si="728"/>
        <v>0</v>
      </c>
      <c r="AB2320" s="73" t="str">
        <f t="shared" si="729"/>
        <v>SI</v>
      </c>
      <c r="AC2320" s="74">
        <f>Table2[[#This Row],[PUNTUALIDAD (H)]]*24</f>
        <v>0</v>
      </c>
      <c r="AD2320" s="73">
        <f t="shared" si="730"/>
        <v>3.0638888888934162</v>
      </c>
      <c r="AE2320" s="74">
        <f>Table2[[#This Row],[ATA TO UNLOADING]]*24</f>
        <v>73.533333333441988</v>
      </c>
      <c r="AF2320" s="74" t="str">
        <f>IF(Table2[[#This Row],[ATA TO UNLOADING 2]]&lt;=48,"YES","NO")</f>
        <v>NO</v>
      </c>
      <c r="AG2320" s="75">
        <f t="shared" si="731"/>
        <v>0.41666666666424135</v>
      </c>
      <c r="AH2320" s="2" t="s">
        <v>42</v>
      </c>
      <c r="AI2320" s="2" t="str">
        <f t="shared" si="732"/>
        <v>MAEU9203808</v>
      </c>
      <c r="AJ2320" s="76" t="str">
        <f t="shared" si="733"/>
        <v>CTU FLEVOKUST BV</v>
      </c>
      <c r="AK2320" s="77">
        <f>IF($M2320="TRUCK",VLOOKUP($AQ2320,Invoicing!$A$17:$B$49,MATCH($AK$1,Invoicing!$A$17:$B$17,0),FALSE),VLOOKUP($AQ2320,Invoicing!$N$17:$O$21,MATCH($AK$1,Invoicing!$N$17:$O$17,0),FALSE))</f>
        <v>380</v>
      </c>
      <c r="AL2320" s="78" t="e">
        <f>VLOOKUP($E2320,Invoicing!$A$1:$H$8,MATCH(TRACKER!$N2323,Invoicing!$A$1:$H$1,0),FALSE)</f>
        <v>#N/A</v>
      </c>
      <c r="AM2320" s="78">
        <v>35</v>
      </c>
      <c r="AN2320" s="78">
        <f t="shared" si="734"/>
        <v>35</v>
      </c>
      <c r="AO2320" s="2">
        <f t="shared" si="735"/>
        <v>4</v>
      </c>
      <c r="AP2320" s="2" t="str">
        <f t="shared" si="736"/>
        <v>WEEK</v>
      </c>
      <c r="AQ2320" s="2" t="str">
        <f t="shared" si="737"/>
        <v>CTU FLEVOKUST BVWEEK</v>
      </c>
      <c r="AR2320" s="71">
        <f t="shared" si="738"/>
        <v>415</v>
      </c>
      <c r="AS2320" s="71">
        <f>VLOOKUP(AJ2320,Invoicing!A:K,10,FALSE)</f>
        <v>0</v>
      </c>
      <c r="AT2320" s="71">
        <f t="shared" si="739"/>
        <v>415</v>
      </c>
    </row>
    <row r="2321" spans="1:46">
      <c r="A2321" s="37" t="s">
        <v>91</v>
      </c>
      <c r="B2321" s="3" t="s">
        <v>38</v>
      </c>
      <c r="C2321" s="11">
        <v>45614.363194444442</v>
      </c>
      <c r="D2321" s="11">
        <v>45614.25</v>
      </c>
      <c r="E2321" s="11" t="s">
        <v>45</v>
      </c>
      <c r="F2321" s="11" t="s">
        <v>40</v>
      </c>
      <c r="G2321" s="3" t="s">
        <v>2500</v>
      </c>
      <c r="H2321" s="3" t="s">
        <v>46</v>
      </c>
      <c r="I2321" s="11">
        <v>45616.25</v>
      </c>
      <c r="J2321" s="12">
        <v>45616.534722222219</v>
      </c>
      <c r="K2321" s="12">
        <v>45616.541666666664</v>
      </c>
      <c r="L2321" s="12">
        <v>45616.534722222219</v>
      </c>
      <c r="M2321" s="12" t="s">
        <v>115</v>
      </c>
      <c r="N2321" s="3" t="s">
        <v>42</v>
      </c>
      <c r="O2321" s="3">
        <v>0</v>
      </c>
      <c r="P2321" s="1">
        <f t="shared" si="720"/>
        <v>47</v>
      </c>
      <c r="Q2321" s="1">
        <f t="shared" si="721"/>
        <v>11</v>
      </c>
      <c r="R2321" s="72">
        <f t="shared" si="722"/>
        <v>45616.534722222219</v>
      </c>
      <c r="S2321" s="73">
        <f t="shared" si="723"/>
        <v>1.8868055555576575</v>
      </c>
      <c r="T2321" s="74">
        <f>Table2[[#This Row],[ETA A OFRECIMIENTO]]*24</f>
        <v>45.28333333338378</v>
      </c>
      <c r="U2321" s="1" t="str">
        <f t="shared" si="724"/>
        <v>YES</v>
      </c>
      <c r="V2321" s="73">
        <f t="shared" si="725"/>
        <v>0.29166666666424135</v>
      </c>
      <c r="W2321" s="74">
        <f>Table2[[#This Row],[DEL. AVAILABLE A SLOT]]*24</f>
        <v>6.9999999999417923</v>
      </c>
      <c r="X2321" s="1" t="str">
        <f t="shared" si="726"/>
        <v>SI</v>
      </c>
      <c r="Y2321" s="73">
        <f t="shared" si="727"/>
        <v>2.1784722222218988</v>
      </c>
      <c r="Z2321" s="74">
        <f>Table2[[#This Row],[ETA A TIMESLOT]]*24</f>
        <v>52.283333333325572</v>
      </c>
      <c r="AA2321" s="73">
        <f t="shared" si="728"/>
        <v>0</v>
      </c>
      <c r="AB2321" s="73" t="str">
        <f t="shared" si="729"/>
        <v>SI</v>
      </c>
      <c r="AC2321" s="74">
        <f>Table2[[#This Row],[PUNTUALIDAD (H)]]*24</f>
        <v>0</v>
      </c>
      <c r="AD2321" s="73">
        <f t="shared" si="730"/>
        <v>2.171527777776646</v>
      </c>
      <c r="AE2321" s="74">
        <f>Table2[[#This Row],[ATA TO UNLOADING]]*24</f>
        <v>52.116666666639503</v>
      </c>
      <c r="AF2321" s="74" t="str">
        <f>IF(Table2[[#This Row],[ATA TO UNLOADING 2]]&lt;=48,"YES","NO")</f>
        <v>NO</v>
      </c>
      <c r="AG2321" s="75">
        <f t="shared" si="731"/>
        <v>0.54166666666424135</v>
      </c>
      <c r="AH2321" s="2" t="s">
        <v>42</v>
      </c>
      <c r="AI2321" s="2" t="str">
        <f t="shared" si="732"/>
        <v>MAEU9239842</v>
      </c>
      <c r="AJ2321" s="76" t="str">
        <f t="shared" si="733"/>
        <v>OM TRANSPORT</v>
      </c>
      <c r="AK2321" s="77">
        <f>IF($M2321="TRUCK",VLOOKUP($AQ2321,Invoicing!$A$17:$B$49,MATCH($AK$1,Invoicing!$A$17:$B$17,0),FALSE),VLOOKUP($AQ2321,Invoicing!$N$17:$O$21,MATCH($AK$1,Invoicing!$N$17:$O$17,0),FALSE))</f>
        <v>475</v>
      </c>
      <c r="AL2321" s="78" t="e">
        <f>VLOOKUP($E2321,Invoicing!$A$1:$H$8,MATCH(TRACKER!$N2324,Invoicing!$A$1:$H$1,0),FALSE)</f>
        <v>#N/A</v>
      </c>
      <c r="AM2321" s="78">
        <f>VLOOKUP($E2321,Invoicing!$A$1:$H$8,MATCH(TRACKER!$O$1,Invoicing!$A$1:$H$1,0),FALSE)</f>
        <v>50</v>
      </c>
      <c r="AN2321" s="78">
        <f t="shared" si="734"/>
        <v>0</v>
      </c>
      <c r="AO2321" s="2">
        <f t="shared" si="735"/>
        <v>3</v>
      </c>
      <c r="AP2321" s="2" t="str">
        <f t="shared" si="736"/>
        <v>WEEK</v>
      </c>
      <c r="AQ2321" s="2" t="str">
        <f t="shared" si="737"/>
        <v>OM TRANSPORTWEEK</v>
      </c>
      <c r="AR2321" s="71">
        <f t="shared" si="738"/>
        <v>475</v>
      </c>
      <c r="AS2321" s="71">
        <f>VLOOKUP(AJ2321,Invoicing!A:K,10,FALSE)</f>
        <v>25</v>
      </c>
      <c r="AT2321" s="71">
        <f t="shared" si="739"/>
        <v>500</v>
      </c>
    </row>
    <row r="2322" spans="1:46">
      <c r="A2322" s="37" t="s">
        <v>91</v>
      </c>
      <c r="B2322" s="3" t="s">
        <v>38</v>
      </c>
      <c r="C2322" s="11">
        <v>45614.363194444442</v>
      </c>
      <c r="D2322" s="11">
        <v>45614.25</v>
      </c>
      <c r="E2322" s="11" t="s">
        <v>44</v>
      </c>
      <c r="F2322" s="11" t="s">
        <v>40</v>
      </c>
      <c r="G2322" s="3" t="s">
        <v>2501</v>
      </c>
      <c r="H2322" s="3" t="s">
        <v>2821</v>
      </c>
      <c r="I2322" s="11">
        <v>45616.25</v>
      </c>
      <c r="J2322" s="12">
        <v>45616.616666666669</v>
      </c>
      <c r="K2322" s="12">
        <v>45616.583333333336</v>
      </c>
      <c r="L2322" s="12">
        <v>45616.684027777781</v>
      </c>
      <c r="M2322" s="61" t="s">
        <v>115</v>
      </c>
      <c r="N2322" s="3" t="s">
        <v>42</v>
      </c>
      <c r="O2322" s="3">
        <v>0</v>
      </c>
      <c r="P2322" s="1">
        <f t="shared" si="720"/>
        <v>47</v>
      </c>
      <c r="Q2322" s="1">
        <f t="shared" si="721"/>
        <v>11</v>
      </c>
      <c r="R2322" s="72">
        <f t="shared" si="722"/>
        <v>45616.616666666669</v>
      </c>
      <c r="S2322" s="73">
        <f t="shared" si="723"/>
        <v>1.8868055555576575</v>
      </c>
      <c r="T2322" s="74">
        <f>Table2[[#This Row],[ETA A OFRECIMIENTO]]*24</f>
        <v>45.28333333338378</v>
      </c>
      <c r="U2322" s="1" t="str">
        <f t="shared" si="724"/>
        <v>YES</v>
      </c>
      <c r="V2322" s="73">
        <f t="shared" si="725"/>
        <v>0.33333333333575865</v>
      </c>
      <c r="W2322" s="74">
        <f>Table2[[#This Row],[DEL. AVAILABLE A SLOT]]*24</f>
        <v>8.0000000000582077</v>
      </c>
      <c r="X2322" s="1" t="str">
        <f t="shared" si="726"/>
        <v>SI</v>
      </c>
      <c r="Y2322" s="73">
        <f t="shared" si="727"/>
        <v>2.2201388888934162</v>
      </c>
      <c r="Z2322" s="74">
        <f>Table2[[#This Row],[ETA A TIMESLOT]]*24</f>
        <v>53.283333333441988</v>
      </c>
      <c r="AA2322" s="73">
        <f t="shared" si="728"/>
        <v>3.3333333332848269E-2</v>
      </c>
      <c r="AB2322" s="73" t="str">
        <f t="shared" si="729"/>
        <v>NO</v>
      </c>
      <c r="AC2322" s="74">
        <f>Table2[[#This Row],[PUNTUALIDAD (H)]]*24</f>
        <v>0.79999999998835847</v>
      </c>
      <c r="AD2322" s="73">
        <f t="shared" si="730"/>
        <v>2.320833333338669</v>
      </c>
      <c r="AE2322" s="74">
        <f>Table2[[#This Row],[ATA TO UNLOADING]]*24</f>
        <v>55.700000000128057</v>
      </c>
      <c r="AF2322" s="74" t="str">
        <f>IF(Table2[[#This Row],[ATA TO UNLOADING 2]]&lt;=48,"YES","NO")</f>
        <v>NO</v>
      </c>
      <c r="AG2322" s="75">
        <f t="shared" si="731"/>
        <v>0.58333333333575865</v>
      </c>
      <c r="AH2322" s="2" t="s">
        <v>42</v>
      </c>
      <c r="AI2322" s="2" t="str">
        <f t="shared" si="732"/>
        <v>MAGU5430708</v>
      </c>
      <c r="AJ2322" s="76" t="str">
        <f t="shared" si="733"/>
        <v>MSI</v>
      </c>
      <c r="AK2322" s="77">
        <f>IF($M2322="TRUCK",VLOOKUP($AQ2322,Invoicing!$A$17:$B$49,MATCH($AK$1,Invoicing!$A$17:$B$17,0),FALSE),VLOOKUP($AQ2322,Invoicing!$N$17:$O$21,MATCH($AK$1,Invoicing!$N$17:$O$17,0),FALSE))</f>
        <v>480</v>
      </c>
      <c r="AL2322" s="78" t="e">
        <f>VLOOKUP($E2322,Invoicing!$A$1:$H$8,MATCH(TRACKER!$N2325,Invoicing!$A$1:$H$1,0),FALSE)</f>
        <v>#N/A</v>
      </c>
      <c r="AM2322" s="78">
        <f>VLOOKUP($E2322,Invoicing!$A$1:$H$8,MATCH(TRACKER!$O$1,Invoicing!$A$1:$H$1,0),FALSE)</f>
        <v>50</v>
      </c>
      <c r="AN2322" s="78">
        <f t="shared" si="734"/>
        <v>0</v>
      </c>
      <c r="AO2322" s="2">
        <f t="shared" si="735"/>
        <v>3</v>
      </c>
      <c r="AP2322" s="2" t="str">
        <f t="shared" si="736"/>
        <v>WEEK</v>
      </c>
      <c r="AQ2322" s="2" t="str">
        <f t="shared" si="737"/>
        <v>MSIWEEK</v>
      </c>
      <c r="AR2322" s="71">
        <f t="shared" si="738"/>
        <v>480</v>
      </c>
      <c r="AS2322" s="71">
        <f>VLOOKUP(AJ2322,Invoicing!A:K,10,FALSE)</f>
        <v>25</v>
      </c>
      <c r="AT2322" s="71">
        <f t="shared" si="739"/>
        <v>505</v>
      </c>
    </row>
    <row r="2323" spans="1:46">
      <c r="A2323" s="37" t="s">
        <v>91</v>
      </c>
      <c r="B2323" s="3" t="s">
        <v>38</v>
      </c>
      <c r="C2323" s="11">
        <v>45614.363194444442</v>
      </c>
      <c r="D2323" s="11">
        <v>45614.25</v>
      </c>
      <c r="E2323" s="11" t="s">
        <v>49</v>
      </c>
      <c r="F2323" s="11" t="s">
        <v>40</v>
      </c>
      <c r="G2323" s="3" t="s">
        <v>2502</v>
      </c>
      <c r="H2323" s="3" t="s">
        <v>46</v>
      </c>
      <c r="I2323" s="11">
        <v>45616.25</v>
      </c>
      <c r="J2323" s="12">
        <v>45618.291666666664</v>
      </c>
      <c r="K2323" s="12">
        <v>45618.291666666664</v>
      </c>
      <c r="L2323" s="12">
        <v>45618.295138888891</v>
      </c>
      <c r="M2323" s="61" t="s">
        <v>12</v>
      </c>
      <c r="N2323" s="3" t="s">
        <v>42</v>
      </c>
      <c r="O2323" s="3">
        <v>2</v>
      </c>
      <c r="P2323" s="1">
        <f t="shared" si="720"/>
        <v>47</v>
      </c>
      <c r="Q2323" s="1">
        <f t="shared" si="721"/>
        <v>11</v>
      </c>
      <c r="R2323" s="72">
        <f t="shared" si="722"/>
        <v>45618.291666666664</v>
      </c>
      <c r="S2323" s="73">
        <f t="shared" si="723"/>
        <v>1.8868055555576575</v>
      </c>
      <c r="T2323" s="74">
        <f>Table2[[#This Row],[ETA A OFRECIMIENTO]]*24</f>
        <v>45.28333333338378</v>
      </c>
      <c r="U2323" s="1" t="str">
        <f t="shared" si="724"/>
        <v>YES</v>
      </c>
      <c r="V2323" s="73">
        <f t="shared" si="725"/>
        <v>2.0416666666642413</v>
      </c>
      <c r="W2323" s="74">
        <f>Table2[[#This Row],[DEL. AVAILABLE A SLOT]]*24</f>
        <v>48.999999999941792</v>
      </c>
      <c r="X2323" s="1" t="str">
        <f t="shared" si="726"/>
        <v>NO</v>
      </c>
      <c r="Y2323" s="73">
        <f t="shared" si="727"/>
        <v>3.9284722222218988</v>
      </c>
      <c r="Z2323" s="74">
        <f>Table2[[#This Row],[ETA A TIMESLOT]]*24</f>
        <v>94.283333333325572</v>
      </c>
      <c r="AA2323" s="73">
        <f t="shared" si="728"/>
        <v>0</v>
      </c>
      <c r="AB2323" s="73" t="str">
        <f t="shared" si="729"/>
        <v>SI</v>
      </c>
      <c r="AC2323" s="74">
        <f>Table2[[#This Row],[PUNTUALIDAD (H)]]*24</f>
        <v>0</v>
      </c>
      <c r="AD2323" s="73">
        <f t="shared" si="730"/>
        <v>3.9319444444481633</v>
      </c>
      <c r="AE2323" s="74">
        <f>Table2[[#This Row],[ATA TO UNLOADING]]*24</f>
        <v>94.366666666755918</v>
      </c>
      <c r="AF2323" s="74" t="str">
        <f>IF(Table2[[#This Row],[ATA TO UNLOADING 2]]&lt;=48,"YES","NO")</f>
        <v>NO</v>
      </c>
      <c r="AG2323" s="75">
        <f t="shared" si="731"/>
        <v>0.29166666666424135</v>
      </c>
      <c r="AH2323" s="2" t="s">
        <v>42</v>
      </c>
      <c r="AI2323" s="2" t="str">
        <f t="shared" si="732"/>
        <v>MIEU0021136</v>
      </c>
      <c r="AJ2323" s="76" t="str">
        <f t="shared" si="733"/>
        <v>CTU FLEVOKUST BV</v>
      </c>
      <c r="AK2323" s="77">
        <f>IF($M2323="TRUCK",VLOOKUP($AQ2323,Invoicing!$A$17:$B$49,MATCH($AK$1,Invoicing!$A$17:$B$17,0),FALSE),VLOOKUP($AQ2323,Invoicing!$N$17:$O$21,MATCH($AK$1,Invoicing!$N$17:$O$17,0),FALSE))</f>
        <v>380</v>
      </c>
      <c r="AL2323" s="78" t="e">
        <f>VLOOKUP($E2323,Invoicing!$A$1:$H$8,MATCH(TRACKER!$N2326,Invoicing!$A$1:$H$1,0),FALSE)</f>
        <v>#N/A</v>
      </c>
      <c r="AM2323" s="78">
        <v>35</v>
      </c>
      <c r="AN2323" s="78">
        <f t="shared" si="734"/>
        <v>70</v>
      </c>
      <c r="AO2323" s="2">
        <f t="shared" si="735"/>
        <v>5</v>
      </c>
      <c r="AP2323" s="2" t="str">
        <f t="shared" si="736"/>
        <v>WEEK</v>
      </c>
      <c r="AQ2323" s="2" t="str">
        <f t="shared" si="737"/>
        <v>CTU FLEVOKUST BVWEEK</v>
      </c>
      <c r="AR2323" s="71">
        <f t="shared" si="738"/>
        <v>450</v>
      </c>
      <c r="AS2323" s="71">
        <f>VLOOKUP(AJ2323,Invoicing!A:K,10,FALSE)</f>
        <v>0</v>
      </c>
      <c r="AT2323" s="71">
        <f t="shared" si="739"/>
        <v>450</v>
      </c>
    </row>
    <row r="2324" spans="1:46">
      <c r="A2324" s="37" t="s">
        <v>91</v>
      </c>
      <c r="B2324" s="3" t="s">
        <v>38</v>
      </c>
      <c r="C2324" s="11">
        <v>45614.363194444442</v>
      </c>
      <c r="D2324" s="11">
        <v>45614.25</v>
      </c>
      <c r="E2324" s="11" t="s">
        <v>45</v>
      </c>
      <c r="F2324" s="11" t="s">
        <v>40</v>
      </c>
      <c r="G2324" s="3" t="s">
        <v>2503</v>
      </c>
      <c r="H2324" s="3" t="s">
        <v>46</v>
      </c>
      <c r="I2324" s="11">
        <v>45615.625</v>
      </c>
      <c r="J2324" s="12">
        <v>45615.576388888891</v>
      </c>
      <c r="K2324" s="12">
        <v>45615.625</v>
      </c>
      <c r="L2324" s="12">
        <v>45615.576388888891</v>
      </c>
      <c r="M2324" s="12" t="s">
        <v>115</v>
      </c>
      <c r="N2324" s="3" t="s">
        <v>42</v>
      </c>
      <c r="O2324" s="3">
        <v>0</v>
      </c>
      <c r="P2324" s="1">
        <f t="shared" si="720"/>
        <v>47</v>
      </c>
      <c r="Q2324" s="1">
        <f t="shared" si="721"/>
        <v>11</v>
      </c>
      <c r="R2324" s="72">
        <f t="shared" si="722"/>
        <v>45615.576388888891</v>
      </c>
      <c r="S2324" s="73">
        <f t="shared" si="723"/>
        <v>1.2618055555576575</v>
      </c>
      <c r="T2324" s="74">
        <f>Table2[[#This Row],[ETA A OFRECIMIENTO]]*24</f>
        <v>30.28333333338378</v>
      </c>
      <c r="U2324" s="1" t="str">
        <f t="shared" si="724"/>
        <v>YES</v>
      </c>
      <c r="V2324" s="73">
        <f t="shared" si="725"/>
        <v>0</v>
      </c>
      <c r="W2324" s="74">
        <f>Table2[[#This Row],[DEL. AVAILABLE A SLOT]]*24</f>
        <v>0</v>
      </c>
      <c r="X2324" s="1" t="str">
        <f t="shared" si="726"/>
        <v>SI</v>
      </c>
      <c r="Y2324" s="73">
        <f t="shared" si="727"/>
        <v>1.2618055555576575</v>
      </c>
      <c r="Z2324" s="74">
        <f>Table2[[#This Row],[ETA A TIMESLOT]]*24</f>
        <v>30.28333333338378</v>
      </c>
      <c r="AA2324" s="73">
        <f t="shared" si="728"/>
        <v>0</v>
      </c>
      <c r="AB2324" s="73" t="str">
        <f t="shared" si="729"/>
        <v>SI</v>
      </c>
      <c r="AC2324" s="74">
        <f>Table2[[#This Row],[PUNTUALIDAD (H)]]*24</f>
        <v>0</v>
      </c>
      <c r="AD2324" s="73">
        <f t="shared" si="730"/>
        <v>1.2131944444481633</v>
      </c>
      <c r="AE2324" s="74">
        <f>Table2[[#This Row],[ATA TO UNLOADING]]*24</f>
        <v>29.116666666755918</v>
      </c>
      <c r="AF2324" s="74" t="str">
        <f>IF(Table2[[#This Row],[ATA TO UNLOADING 2]]&lt;=48,"YES","NO")</f>
        <v>YES</v>
      </c>
      <c r="AG2324" s="75">
        <f t="shared" si="731"/>
        <v>0.625</v>
      </c>
      <c r="AH2324" s="2" t="s">
        <v>42</v>
      </c>
      <c r="AI2324" s="2" t="str">
        <f t="shared" si="732"/>
        <v>MIEU0024407</v>
      </c>
      <c r="AJ2324" s="76" t="str">
        <f t="shared" si="733"/>
        <v>OM TRANSPORT</v>
      </c>
      <c r="AK2324" s="77">
        <f>IF($M2324="TRUCK",VLOOKUP($AQ2324,Invoicing!$A$17:$B$49,MATCH($AK$1,Invoicing!$A$17:$B$17,0),FALSE),VLOOKUP($AQ2324,Invoicing!$N$17:$O$21,MATCH($AK$1,Invoicing!$N$17:$O$17,0),FALSE))</f>
        <v>475</v>
      </c>
      <c r="AL2324" s="78" t="e">
        <f>VLOOKUP($E2324,Invoicing!$A$1:$H$8,MATCH(TRACKER!$N2327,Invoicing!$A$1:$H$1,0),FALSE)</f>
        <v>#N/A</v>
      </c>
      <c r="AM2324" s="78">
        <f>VLOOKUP($E2324,Invoicing!$A$1:$H$8,MATCH(TRACKER!$O$1,Invoicing!$A$1:$H$1,0),FALSE)</f>
        <v>50</v>
      </c>
      <c r="AN2324" s="78">
        <f t="shared" si="734"/>
        <v>0</v>
      </c>
      <c r="AO2324" s="2">
        <f t="shared" si="735"/>
        <v>2</v>
      </c>
      <c r="AP2324" s="2" t="str">
        <f t="shared" si="736"/>
        <v>WEEK</v>
      </c>
      <c r="AQ2324" s="2" t="str">
        <f t="shared" si="737"/>
        <v>OM TRANSPORTWEEK</v>
      </c>
      <c r="AR2324" s="71">
        <f t="shared" si="738"/>
        <v>475</v>
      </c>
      <c r="AS2324" s="71">
        <f>VLOOKUP(AJ2324,Invoicing!A:K,10,FALSE)</f>
        <v>25</v>
      </c>
      <c r="AT2324" s="71">
        <f t="shared" si="739"/>
        <v>500</v>
      </c>
    </row>
    <row r="2325" spans="1:46">
      <c r="A2325" s="37" t="s">
        <v>91</v>
      </c>
      <c r="B2325" s="3" t="s">
        <v>38</v>
      </c>
      <c r="C2325" s="11">
        <v>45614.363194444442</v>
      </c>
      <c r="D2325" s="11">
        <v>45614.25</v>
      </c>
      <c r="E2325" s="11" t="s">
        <v>43</v>
      </c>
      <c r="F2325" s="11" t="s">
        <v>40</v>
      </c>
      <c r="G2325" s="3" t="s">
        <v>2504</v>
      </c>
      <c r="H2325" s="3" t="s">
        <v>41</v>
      </c>
      <c r="I2325" s="11">
        <v>45615.75</v>
      </c>
      <c r="J2325" s="12">
        <v>45615.907638888886</v>
      </c>
      <c r="K2325" s="12">
        <v>45615.75</v>
      </c>
      <c r="L2325" s="12">
        <v>45615.911111111112</v>
      </c>
      <c r="M2325" s="12" t="s">
        <v>115</v>
      </c>
      <c r="N2325" s="3" t="s">
        <v>42</v>
      </c>
      <c r="O2325" s="3">
        <v>0</v>
      </c>
      <c r="P2325" s="1">
        <f t="shared" si="720"/>
        <v>47</v>
      </c>
      <c r="Q2325" s="1">
        <f t="shared" si="721"/>
        <v>11</v>
      </c>
      <c r="R2325" s="72">
        <f t="shared" si="722"/>
        <v>45615.907638888886</v>
      </c>
      <c r="S2325" s="73">
        <f t="shared" si="723"/>
        <v>1.3868055555576575</v>
      </c>
      <c r="T2325" s="74">
        <f>Table2[[#This Row],[ETA A OFRECIMIENTO]]*24</f>
        <v>33.28333333338378</v>
      </c>
      <c r="U2325" s="1" t="str">
        <f t="shared" si="724"/>
        <v>YES</v>
      </c>
      <c r="V2325" s="73">
        <f t="shared" si="725"/>
        <v>0</v>
      </c>
      <c r="W2325" s="74">
        <f>Table2[[#This Row],[DEL. AVAILABLE A SLOT]]*24</f>
        <v>0</v>
      </c>
      <c r="X2325" s="1" t="str">
        <f t="shared" si="726"/>
        <v>SI</v>
      </c>
      <c r="Y2325" s="73">
        <f t="shared" si="727"/>
        <v>1.3868055555576575</v>
      </c>
      <c r="Z2325" s="74">
        <f>Table2[[#This Row],[ETA A TIMESLOT]]*24</f>
        <v>33.28333333338378</v>
      </c>
      <c r="AA2325" s="73">
        <f t="shared" si="728"/>
        <v>0.15763888888614019</v>
      </c>
      <c r="AB2325" s="73" t="str">
        <f t="shared" si="729"/>
        <v>NO</v>
      </c>
      <c r="AC2325" s="74">
        <f>Table2[[#This Row],[PUNTUALIDAD (H)]]*24</f>
        <v>3.7833333332673647</v>
      </c>
      <c r="AD2325" s="73">
        <f t="shared" si="730"/>
        <v>1.5479166666700621</v>
      </c>
      <c r="AE2325" s="74">
        <f>Table2[[#This Row],[ATA TO UNLOADING]]*24</f>
        <v>37.150000000081491</v>
      </c>
      <c r="AF2325" s="74" t="str">
        <f>IF(Table2[[#This Row],[ATA TO UNLOADING 2]]&lt;=48,"YES","NO")</f>
        <v>YES</v>
      </c>
      <c r="AG2325" s="75">
        <f t="shared" si="731"/>
        <v>0.75</v>
      </c>
      <c r="AH2325" s="2" t="s">
        <v>42</v>
      </c>
      <c r="AI2325" s="2" t="str">
        <f t="shared" si="732"/>
        <v>MIEU3066582</v>
      </c>
      <c r="AJ2325" s="76" t="str">
        <f t="shared" si="733"/>
        <v>LOGIX</v>
      </c>
      <c r="AK2325" s="77">
        <f>IF($M2325="TRUCK",VLOOKUP($AQ2325,Invoicing!$A$17:$B$49,MATCH($AK$1,Invoicing!$A$17:$B$17,0),FALSE),VLOOKUP($AQ2325,Invoicing!$N$17:$O$21,MATCH($AK$1,Invoicing!$N$17:$O$17,0),FALSE))</f>
        <v>530</v>
      </c>
      <c r="AL2325" s="78" t="e">
        <f>VLOOKUP($E2325,Invoicing!$A$1:$H$8,MATCH(TRACKER!$N2328,Invoicing!$A$1:$H$1,0),FALSE)</f>
        <v>#N/A</v>
      </c>
      <c r="AM2325" s="78">
        <f>VLOOKUP($E2325,Invoicing!$A$1:$H$8,MATCH(TRACKER!$O$1,Invoicing!$A$1:$H$1,0),FALSE)</f>
        <v>50</v>
      </c>
      <c r="AN2325" s="78">
        <f t="shared" si="734"/>
        <v>0</v>
      </c>
      <c r="AO2325" s="2">
        <f t="shared" si="735"/>
        <v>2</v>
      </c>
      <c r="AP2325" s="2" t="str">
        <f t="shared" si="736"/>
        <v>WEEK</v>
      </c>
      <c r="AQ2325" s="2" t="str">
        <f t="shared" si="737"/>
        <v>LOGIXWEEK</v>
      </c>
      <c r="AR2325" s="71">
        <f t="shared" si="738"/>
        <v>530</v>
      </c>
      <c r="AS2325" s="71">
        <f>VLOOKUP(AJ2325,Invoicing!A:K,10,FALSE)</f>
        <v>25</v>
      </c>
      <c r="AT2325" s="71">
        <f t="shared" si="739"/>
        <v>555</v>
      </c>
    </row>
    <row r="2326" spans="1:46">
      <c r="A2326" s="37" t="s">
        <v>91</v>
      </c>
      <c r="B2326" s="3" t="s">
        <v>38</v>
      </c>
      <c r="C2326" s="11">
        <v>45614.363194444442</v>
      </c>
      <c r="D2326" s="11">
        <v>45614.25</v>
      </c>
      <c r="E2326" s="11" t="s">
        <v>45</v>
      </c>
      <c r="F2326" s="11" t="s">
        <v>40</v>
      </c>
      <c r="G2326" s="3" t="s">
        <v>2505</v>
      </c>
      <c r="H2326" s="3" t="s">
        <v>2821</v>
      </c>
      <c r="I2326" s="11">
        <v>45616.125</v>
      </c>
      <c r="J2326" s="12">
        <v>45616.15</v>
      </c>
      <c r="K2326" s="12">
        <v>45616.125</v>
      </c>
      <c r="L2326" s="12">
        <v>45616.201388888891</v>
      </c>
      <c r="M2326" s="61" t="s">
        <v>115</v>
      </c>
      <c r="N2326" s="3" t="s">
        <v>42</v>
      </c>
      <c r="O2326" s="3">
        <v>0</v>
      </c>
      <c r="P2326" s="1">
        <f t="shared" si="720"/>
        <v>47</v>
      </c>
      <c r="Q2326" s="1">
        <f t="shared" si="721"/>
        <v>11</v>
      </c>
      <c r="R2326" s="72">
        <f t="shared" si="722"/>
        <v>45616.15</v>
      </c>
      <c r="S2326" s="73">
        <f t="shared" si="723"/>
        <v>1.7618055555576575</v>
      </c>
      <c r="T2326" s="74">
        <f>Table2[[#This Row],[ETA A OFRECIMIENTO]]*24</f>
        <v>42.28333333338378</v>
      </c>
      <c r="U2326" s="1" t="str">
        <f t="shared" si="724"/>
        <v>YES</v>
      </c>
      <c r="V2326" s="73">
        <f t="shared" si="725"/>
        <v>0</v>
      </c>
      <c r="W2326" s="74">
        <f>Table2[[#This Row],[DEL. AVAILABLE A SLOT]]*24</f>
        <v>0</v>
      </c>
      <c r="X2326" s="1" t="str">
        <f t="shared" si="726"/>
        <v>SI</v>
      </c>
      <c r="Y2326" s="73">
        <f t="shared" si="727"/>
        <v>1.7618055555576575</v>
      </c>
      <c r="Z2326" s="74">
        <f>Table2[[#This Row],[ETA A TIMESLOT]]*24</f>
        <v>42.28333333338378</v>
      </c>
      <c r="AA2326" s="73">
        <f t="shared" si="728"/>
        <v>2.5000000001455192E-2</v>
      </c>
      <c r="AB2326" s="73" t="str">
        <f t="shared" si="729"/>
        <v>SI</v>
      </c>
      <c r="AC2326" s="74">
        <f>Table2[[#This Row],[PUNTUALIDAD (H)]]*24</f>
        <v>0.6000000000349246</v>
      </c>
      <c r="AD2326" s="73">
        <f t="shared" si="730"/>
        <v>1.8381944444481633</v>
      </c>
      <c r="AE2326" s="74">
        <f>Table2[[#This Row],[ATA TO UNLOADING]]*24</f>
        <v>44.116666666755918</v>
      </c>
      <c r="AF2326" s="74" t="str">
        <f>IF(Table2[[#This Row],[ATA TO UNLOADING 2]]&lt;=48,"YES","NO")</f>
        <v>YES</v>
      </c>
      <c r="AG2326" s="75">
        <f t="shared" si="731"/>
        <v>0.125</v>
      </c>
      <c r="AH2326" s="2" t="s">
        <v>24</v>
      </c>
      <c r="AI2326" s="2" t="str">
        <f t="shared" si="732"/>
        <v>MRKU0241146</v>
      </c>
      <c r="AJ2326" s="76" t="str">
        <f t="shared" si="733"/>
        <v>OM TRANSPORT</v>
      </c>
      <c r="AK2326" s="77">
        <f>IF($M2326="TRUCK",VLOOKUP($AQ2326,Invoicing!$A$17:$B$49,MATCH($AK$1,Invoicing!$A$17:$B$17,0),FALSE),VLOOKUP($AQ2326,Invoicing!$N$17:$O$21,MATCH($AK$1,Invoicing!$N$17:$O$17,0),FALSE))</f>
        <v>475</v>
      </c>
      <c r="AL2326" s="78" t="e">
        <f>VLOOKUP($E2326,Invoicing!$A$1:$H$8,MATCH(TRACKER!$N2329,Invoicing!$A$1:$H$1,0),FALSE)</f>
        <v>#N/A</v>
      </c>
      <c r="AM2326" s="78">
        <f>VLOOKUP($E2326,Invoicing!$A$1:$H$8,MATCH(TRACKER!$O$1,Invoicing!$A$1:$H$1,0),FALSE)</f>
        <v>50</v>
      </c>
      <c r="AN2326" s="78">
        <f t="shared" si="734"/>
        <v>0</v>
      </c>
      <c r="AO2326" s="2">
        <f t="shared" si="735"/>
        <v>3</v>
      </c>
      <c r="AP2326" s="2" t="str">
        <f t="shared" si="736"/>
        <v>NIGHT</v>
      </c>
      <c r="AQ2326" s="2" t="str">
        <f t="shared" si="737"/>
        <v>OM TRANSPORTNIGHT</v>
      </c>
      <c r="AR2326" s="71">
        <f t="shared" si="738"/>
        <v>475</v>
      </c>
      <c r="AS2326" s="71">
        <f>VLOOKUP(AJ2326,Invoicing!A:K,10,FALSE)</f>
        <v>25</v>
      </c>
      <c r="AT2326" s="71">
        <f t="shared" si="739"/>
        <v>500</v>
      </c>
    </row>
    <row r="2327" spans="1:46">
      <c r="A2327" s="37" t="s">
        <v>91</v>
      </c>
      <c r="B2327" s="3" t="s">
        <v>38</v>
      </c>
      <c r="C2327" s="11">
        <v>45614.363194444442</v>
      </c>
      <c r="D2327" s="11">
        <v>45614.25</v>
      </c>
      <c r="E2327" s="11" t="s">
        <v>43</v>
      </c>
      <c r="F2327" s="11" t="s">
        <v>40</v>
      </c>
      <c r="G2327" s="3" t="s">
        <v>2506</v>
      </c>
      <c r="H2327" s="3" t="s">
        <v>41</v>
      </c>
      <c r="I2327" s="11">
        <v>45615.666666666664</v>
      </c>
      <c r="J2327" s="12">
        <v>45615.834722222222</v>
      </c>
      <c r="K2327" s="12">
        <v>45615.666666666664</v>
      </c>
      <c r="L2327" s="12">
        <v>45615.838888888888</v>
      </c>
      <c r="M2327" s="12" t="s">
        <v>115</v>
      </c>
      <c r="N2327" s="3" t="s">
        <v>42</v>
      </c>
      <c r="O2327" s="3">
        <v>0</v>
      </c>
      <c r="P2327" s="1">
        <f t="shared" si="720"/>
        <v>47</v>
      </c>
      <c r="Q2327" s="1">
        <f t="shared" si="721"/>
        <v>11</v>
      </c>
      <c r="R2327" s="72">
        <f t="shared" si="722"/>
        <v>45615.834722222222</v>
      </c>
      <c r="S2327" s="73">
        <f t="shared" si="723"/>
        <v>1.3034722222218988</v>
      </c>
      <c r="T2327" s="74">
        <f>Table2[[#This Row],[ETA A OFRECIMIENTO]]*24</f>
        <v>31.283333333325572</v>
      </c>
      <c r="U2327" s="1" t="str">
        <f t="shared" si="724"/>
        <v>YES</v>
      </c>
      <c r="V2327" s="73">
        <f t="shared" si="725"/>
        <v>0</v>
      </c>
      <c r="W2327" s="74">
        <f>Table2[[#This Row],[DEL. AVAILABLE A SLOT]]*24</f>
        <v>0</v>
      </c>
      <c r="X2327" s="1" t="str">
        <f t="shared" si="726"/>
        <v>SI</v>
      </c>
      <c r="Y2327" s="73">
        <f t="shared" si="727"/>
        <v>1.3034722222218988</v>
      </c>
      <c r="Z2327" s="74">
        <f>Table2[[#This Row],[ETA A TIMESLOT]]*24</f>
        <v>31.283333333325572</v>
      </c>
      <c r="AA2327" s="73">
        <f t="shared" si="728"/>
        <v>0.1680555555576575</v>
      </c>
      <c r="AB2327" s="73" t="str">
        <f t="shared" si="729"/>
        <v>NO</v>
      </c>
      <c r="AC2327" s="74">
        <f>Table2[[#This Row],[PUNTUALIDAD (H)]]*24</f>
        <v>4.03333333338378</v>
      </c>
      <c r="AD2327" s="73">
        <f t="shared" si="730"/>
        <v>1.4756944444452529</v>
      </c>
      <c r="AE2327" s="74">
        <f>Table2[[#This Row],[ATA TO UNLOADING]]*24</f>
        <v>35.416666666686069</v>
      </c>
      <c r="AF2327" s="74" t="str">
        <f>IF(Table2[[#This Row],[ATA TO UNLOADING 2]]&lt;=48,"YES","NO")</f>
        <v>YES</v>
      </c>
      <c r="AG2327" s="75">
        <f t="shared" si="731"/>
        <v>0.66666666666424135</v>
      </c>
      <c r="AH2327" s="2" t="s">
        <v>42</v>
      </c>
      <c r="AI2327" s="2" t="str">
        <f t="shared" si="732"/>
        <v>MRKU2005263</v>
      </c>
      <c r="AJ2327" s="76" t="str">
        <f t="shared" si="733"/>
        <v>LOGIX</v>
      </c>
      <c r="AK2327" s="77">
        <f>IF($M2327="TRUCK",VLOOKUP($AQ2327,Invoicing!$A$17:$B$49,MATCH($AK$1,Invoicing!$A$17:$B$17,0),FALSE),VLOOKUP($AQ2327,Invoicing!$N$17:$O$21,MATCH($AK$1,Invoicing!$N$17:$O$17,0),FALSE))</f>
        <v>530</v>
      </c>
      <c r="AL2327" s="78" t="e">
        <f>VLOOKUP($E2327,Invoicing!$A$1:$H$8,MATCH(TRACKER!$N2330,Invoicing!$A$1:$H$1,0),FALSE)</f>
        <v>#N/A</v>
      </c>
      <c r="AM2327" s="78">
        <f>VLOOKUP($E2327,Invoicing!$A$1:$H$8,MATCH(TRACKER!$O$1,Invoicing!$A$1:$H$1,0),FALSE)</f>
        <v>50</v>
      </c>
      <c r="AN2327" s="78">
        <f t="shared" si="734"/>
        <v>0</v>
      </c>
      <c r="AO2327" s="2">
        <f t="shared" si="735"/>
        <v>2</v>
      </c>
      <c r="AP2327" s="2" t="str">
        <f t="shared" si="736"/>
        <v>WEEK</v>
      </c>
      <c r="AQ2327" s="2" t="str">
        <f t="shared" si="737"/>
        <v>LOGIXWEEK</v>
      </c>
      <c r="AR2327" s="71">
        <f t="shared" si="738"/>
        <v>530</v>
      </c>
      <c r="AS2327" s="71">
        <f>VLOOKUP(AJ2327,Invoicing!A:K,10,FALSE)</f>
        <v>25</v>
      </c>
      <c r="AT2327" s="71">
        <f t="shared" si="739"/>
        <v>555</v>
      </c>
    </row>
    <row r="2328" spans="1:46">
      <c r="A2328" s="37" t="s">
        <v>91</v>
      </c>
      <c r="B2328" s="3" t="s">
        <v>38</v>
      </c>
      <c r="C2328" s="11">
        <v>45614.363194444442</v>
      </c>
      <c r="D2328" s="11">
        <v>45614.25</v>
      </c>
      <c r="E2328" s="11" t="s">
        <v>49</v>
      </c>
      <c r="F2328" s="11" t="s">
        <v>40</v>
      </c>
      <c r="G2328" s="3" t="s">
        <v>2507</v>
      </c>
      <c r="H2328" s="3" t="s">
        <v>41</v>
      </c>
      <c r="I2328" s="11">
        <v>45616.25</v>
      </c>
      <c r="J2328" s="12">
        <v>45617.397916666669</v>
      </c>
      <c r="K2328" s="12">
        <v>45617.375</v>
      </c>
      <c r="L2328" s="12">
        <v>45617.409722222219</v>
      </c>
      <c r="M2328" s="12" t="s">
        <v>12</v>
      </c>
      <c r="N2328" s="3" t="s">
        <v>42</v>
      </c>
      <c r="O2328" s="3">
        <v>0</v>
      </c>
      <c r="P2328" s="1">
        <f t="shared" si="720"/>
        <v>47</v>
      </c>
      <c r="Q2328" s="1">
        <f t="shared" si="721"/>
        <v>11</v>
      </c>
      <c r="R2328" s="72">
        <f t="shared" si="722"/>
        <v>45617.397916666669</v>
      </c>
      <c r="S2328" s="73">
        <f t="shared" si="723"/>
        <v>1.8868055555576575</v>
      </c>
      <c r="T2328" s="74">
        <f>Table2[[#This Row],[ETA A OFRECIMIENTO]]*24</f>
        <v>45.28333333338378</v>
      </c>
      <c r="U2328" s="1" t="str">
        <f t="shared" si="724"/>
        <v>YES</v>
      </c>
      <c r="V2328" s="73">
        <f t="shared" si="725"/>
        <v>1.125</v>
      </c>
      <c r="W2328" s="74">
        <f>Table2[[#This Row],[DEL. AVAILABLE A SLOT]]*24</f>
        <v>27</v>
      </c>
      <c r="X2328" s="1" t="str">
        <f t="shared" si="726"/>
        <v>NO</v>
      </c>
      <c r="Y2328" s="73">
        <f t="shared" si="727"/>
        <v>3.0118055555576575</v>
      </c>
      <c r="Z2328" s="74">
        <f>Table2[[#This Row],[ETA A TIMESLOT]]*24</f>
        <v>72.28333333338378</v>
      </c>
      <c r="AA2328" s="73">
        <f t="shared" si="728"/>
        <v>2.2916666668606922E-2</v>
      </c>
      <c r="AB2328" s="73" t="str">
        <f t="shared" si="729"/>
        <v>SI</v>
      </c>
      <c r="AC2328" s="74">
        <f>Table2[[#This Row],[PUNTUALIDAD (H)]]*24</f>
        <v>0.55000000004656613</v>
      </c>
      <c r="AD2328" s="73">
        <f t="shared" si="730"/>
        <v>3.046527777776646</v>
      </c>
      <c r="AE2328" s="74">
        <f>Table2[[#This Row],[ATA TO UNLOADING]]*24</f>
        <v>73.116666666639503</v>
      </c>
      <c r="AF2328" s="74" t="str">
        <f>IF(Table2[[#This Row],[ATA TO UNLOADING 2]]&lt;=48,"YES","NO")</f>
        <v>NO</v>
      </c>
      <c r="AG2328" s="75">
        <f t="shared" si="731"/>
        <v>0.375</v>
      </c>
      <c r="AH2328" s="2" t="s">
        <v>42</v>
      </c>
      <c r="AI2328" s="2" t="str">
        <f t="shared" si="732"/>
        <v>MRKU2289067</v>
      </c>
      <c r="AJ2328" s="76" t="str">
        <f t="shared" si="733"/>
        <v>CTU FLEVOKUST BV</v>
      </c>
      <c r="AK2328" s="77">
        <f>IF($M2328="TRUCK",VLOOKUP($AQ2328,Invoicing!$A$17:$B$49,MATCH($AK$1,Invoicing!$A$17:$B$17,0),FALSE),VLOOKUP($AQ2328,Invoicing!$N$17:$O$21,MATCH($AK$1,Invoicing!$N$17:$O$17,0),FALSE))</f>
        <v>380</v>
      </c>
      <c r="AL2328" s="78" t="e">
        <f>VLOOKUP($E2328,Invoicing!$A$1:$H$8,MATCH(TRACKER!$N2331,Invoicing!$A$1:$H$1,0),FALSE)</f>
        <v>#N/A</v>
      </c>
      <c r="AM2328" s="78">
        <v>35</v>
      </c>
      <c r="AN2328" s="78">
        <f t="shared" si="734"/>
        <v>0</v>
      </c>
      <c r="AO2328" s="2">
        <f t="shared" si="735"/>
        <v>4</v>
      </c>
      <c r="AP2328" s="2" t="str">
        <f t="shared" si="736"/>
        <v>WEEK</v>
      </c>
      <c r="AQ2328" s="2" t="str">
        <f t="shared" si="737"/>
        <v>CTU FLEVOKUST BVWEEK</v>
      </c>
      <c r="AR2328" s="71">
        <f t="shared" si="738"/>
        <v>380</v>
      </c>
      <c r="AS2328" s="71">
        <f>VLOOKUP(AJ2328,Invoicing!A:K,10,FALSE)</f>
        <v>0</v>
      </c>
      <c r="AT2328" s="71">
        <f t="shared" si="739"/>
        <v>380</v>
      </c>
    </row>
    <row r="2329" spans="1:46">
      <c r="A2329" s="37" t="s">
        <v>91</v>
      </c>
      <c r="B2329" s="3" t="s">
        <v>38</v>
      </c>
      <c r="C2329" s="11">
        <v>45614.363194444442</v>
      </c>
      <c r="D2329" s="11">
        <v>45614.25</v>
      </c>
      <c r="E2329" s="11" t="s">
        <v>45</v>
      </c>
      <c r="F2329" s="11" t="s">
        <v>40</v>
      </c>
      <c r="G2329" s="3" t="s">
        <v>2508</v>
      </c>
      <c r="H2329" s="3" t="s">
        <v>41</v>
      </c>
      <c r="I2329" s="11">
        <v>45616</v>
      </c>
      <c r="J2329" s="12">
        <v>45615.95416666667</v>
      </c>
      <c r="K2329" s="12">
        <v>45616</v>
      </c>
      <c r="L2329" s="12">
        <v>45615.956944444442</v>
      </c>
      <c r="M2329" s="12" t="s">
        <v>115</v>
      </c>
      <c r="N2329" s="3" t="s">
        <v>42</v>
      </c>
      <c r="O2329" s="3">
        <v>0</v>
      </c>
      <c r="P2329" s="1">
        <f t="shared" si="720"/>
        <v>47</v>
      </c>
      <c r="Q2329" s="1">
        <f t="shared" si="721"/>
        <v>11</v>
      </c>
      <c r="R2329" s="72">
        <f t="shared" si="722"/>
        <v>45615.95416666667</v>
      </c>
      <c r="S2329" s="73">
        <f t="shared" si="723"/>
        <v>1.6368055555576575</v>
      </c>
      <c r="T2329" s="74">
        <f>Table2[[#This Row],[ETA A OFRECIMIENTO]]*24</f>
        <v>39.28333333338378</v>
      </c>
      <c r="U2329" s="1" t="str">
        <f t="shared" si="724"/>
        <v>YES</v>
      </c>
      <c r="V2329" s="73">
        <f t="shared" si="725"/>
        <v>0</v>
      </c>
      <c r="W2329" s="74">
        <f>Table2[[#This Row],[DEL. AVAILABLE A SLOT]]*24</f>
        <v>0</v>
      </c>
      <c r="X2329" s="1" t="str">
        <f t="shared" si="726"/>
        <v>SI</v>
      </c>
      <c r="Y2329" s="73">
        <f t="shared" si="727"/>
        <v>1.6368055555576575</v>
      </c>
      <c r="Z2329" s="74">
        <f>Table2[[#This Row],[ETA A TIMESLOT]]*24</f>
        <v>39.28333333338378</v>
      </c>
      <c r="AA2329" s="73">
        <f t="shared" si="728"/>
        <v>0</v>
      </c>
      <c r="AB2329" s="73" t="str">
        <f t="shared" si="729"/>
        <v>SI</v>
      </c>
      <c r="AC2329" s="74">
        <f>Table2[[#This Row],[PUNTUALIDAD (H)]]*24</f>
        <v>0</v>
      </c>
      <c r="AD2329" s="73">
        <f t="shared" si="730"/>
        <v>1.59375</v>
      </c>
      <c r="AE2329" s="74">
        <f>Table2[[#This Row],[ATA TO UNLOADING]]*24</f>
        <v>38.25</v>
      </c>
      <c r="AF2329" s="74" t="str">
        <f>IF(Table2[[#This Row],[ATA TO UNLOADING 2]]&lt;=48,"YES","NO")</f>
        <v>YES</v>
      </c>
      <c r="AG2329" s="75">
        <f t="shared" si="731"/>
        <v>0</v>
      </c>
      <c r="AH2329" s="2" t="s">
        <v>24</v>
      </c>
      <c r="AI2329" s="2" t="str">
        <f t="shared" si="732"/>
        <v>MRKU2332121</v>
      </c>
      <c r="AJ2329" s="76" t="str">
        <f t="shared" si="733"/>
        <v>OM TRANSPORT</v>
      </c>
      <c r="AK2329" s="77">
        <f>IF($M2329="TRUCK",VLOOKUP($AQ2329,Invoicing!$A$17:$B$49,MATCH($AK$1,Invoicing!$A$17:$B$17,0),FALSE),VLOOKUP($AQ2329,Invoicing!$N$17:$O$21,MATCH($AK$1,Invoicing!$N$17:$O$17,0),FALSE))</f>
        <v>475</v>
      </c>
      <c r="AL2329" s="78" t="e">
        <f>VLOOKUP($E2329,Invoicing!$A$1:$H$8,MATCH(TRACKER!$N2332,Invoicing!$A$1:$H$1,0),FALSE)</f>
        <v>#N/A</v>
      </c>
      <c r="AM2329" s="78">
        <f>VLOOKUP($E2329,Invoicing!$A$1:$H$8,MATCH(TRACKER!$O$1,Invoicing!$A$1:$H$1,0),FALSE)</f>
        <v>50</v>
      </c>
      <c r="AN2329" s="78">
        <f t="shared" si="734"/>
        <v>0</v>
      </c>
      <c r="AO2329" s="2">
        <f t="shared" si="735"/>
        <v>3</v>
      </c>
      <c r="AP2329" s="2" t="str">
        <f t="shared" si="736"/>
        <v>NIGHT</v>
      </c>
      <c r="AQ2329" s="2" t="str">
        <f t="shared" si="737"/>
        <v>OM TRANSPORTNIGHT</v>
      </c>
      <c r="AR2329" s="71">
        <f t="shared" si="738"/>
        <v>475</v>
      </c>
      <c r="AS2329" s="71">
        <f>VLOOKUP(AJ2329,Invoicing!A:K,10,FALSE)</f>
        <v>25</v>
      </c>
      <c r="AT2329" s="71">
        <f t="shared" si="739"/>
        <v>500</v>
      </c>
    </row>
    <row r="2330" spans="1:46">
      <c r="A2330" s="37" t="s">
        <v>91</v>
      </c>
      <c r="B2330" s="3" t="s">
        <v>38</v>
      </c>
      <c r="C2330" s="11">
        <v>45614.363194444442</v>
      </c>
      <c r="D2330" s="11">
        <v>45614.25</v>
      </c>
      <c r="E2330" s="11" t="s">
        <v>44</v>
      </c>
      <c r="F2330" s="11" t="s">
        <v>40</v>
      </c>
      <c r="G2330" s="3" t="s">
        <v>2509</v>
      </c>
      <c r="H2330" s="3" t="s">
        <v>41</v>
      </c>
      <c r="I2330" s="11">
        <v>45615.833333333336</v>
      </c>
      <c r="J2330" s="12">
        <v>45615.84375</v>
      </c>
      <c r="K2330" s="12">
        <v>45615.833333333336</v>
      </c>
      <c r="L2330" s="12">
        <v>45615.850694444445</v>
      </c>
      <c r="M2330" s="12" t="s">
        <v>115</v>
      </c>
      <c r="N2330" s="3" t="s">
        <v>42</v>
      </c>
      <c r="O2330" s="3">
        <v>0</v>
      </c>
      <c r="P2330" s="1">
        <f t="shared" si="720"/>
        <v>47</v>
      </c>
      <c r="Q2330" s="1">
        <f t="shared" si="721"/>
        <v>11</v>
      </c>
      <c r="R2330" s="72">
        <f t="shared" si="722"/>
        <v>45615.84375</v>
      </c>
      <c r="S2330" s="73">
        <f t="shared" si="723"/>
        <v>1.4701388888934162</v>
      </c>
      <c r="T2330" s="74">
        <f>Table2[[#This Row],[ETA A OFRECIMIENTO]]*24</f>
        <v>35.283333333441988</v>
      </c>
      <c r="U2330" s="1" t="str">
        <f t="shared" si="724"/>
        <v>YES</v>
      </c>
      <c r="V2330" s="73">
        <f t="shared" si="725"/>
        <v>0</v>
      </c>
      <c r="W2330" s="74">
        <f>Table2[[#This Row],[DEL. AVAILABLE A SLOT]]*24</f>
        <v>0</v>
      </c>
      <c r="X2330" s="1" t="str">
        <f t="shared" si="726"/>
        <v>SI</v>
      </c>
      <c r="Y2330" s="73">
        <f t="shared" si="727"/>
        <v>1.4701388888934162</v>
      </c>
      <c r="Z2330" s="74">
        <f>Table2[[#This Row],[ETA A TIMESLOT]]*24</f>
        <v>35.283333333441988</v>
      </c>
      <c r="AA2330" s="73">
        <f t="shared" si="728"/>
        <v>1.0416666664241347E-2</v>
      </c>
      <c r="AB2330" s="73" t="str">
        <f t="shared" si="729"/>
        <v>SI</v>
      </c>
      <c r="AC2330" s="74">
        <f>Table2[[#This Row],[PUNTUALIDAD (H)]]*24</f>
        <v>0.24999999994179234</v>
      </c>
      <c r="AD2330" s="73">
        <f t="shared" si="730"/>
        <v>1.4875000000029104</v>
      </c>
      <c r="AE2330" s="74">
        <f>Table2[[#This Row],[ATA TO UNLOADING]]*24</f>
        <v>35.700000000069849</v>
      </c>
      <c r="AF2330" s="74" t="str">
        <f>IF(Table2[[#This Row],[ATA TO UNLOADING 2]]&lt;=48,"YES","NO")</f>
        <v>YES</v>
      </c>
      <c r="AG2330" s="75">
        <f t="shared" si="731"/>
        <v>0.83333333333575865</v>
      </c>
      <c r="AH2330" s="2" t="s">
        <v>24</v>
      </c>
      <c r="AI2330" s="2" t="str">
        <f t="shared" si="732"/>
        <v>MRKU2523112</v>
      </c>
      <c r="AJ2330" s="76" t="str">
        <f t="shared" si="733"/>
        <v>MSI</v>
      </c>
      <c r="AK2330" s="77">
        <f>IF($M2330="TRUCK",VLOOKUP($AQ2330,Invoicing!$A$17:$B$49,MATCH($AK$1,Invoicing!$A$17:$B$17,0),FALSE),VLOOKUP($AQ2330,Invoicing!$N$17:$O$21,MATCH($AK$1,Invoicing!$N$17:$O$17,0),FALSE))</f>
        <v>530</v>
      </c>
      <c r="AL2330" s="78" t="e">
        <f>VLOOKUP($E2330,Invoicing!$A$1:$H$8,MATCH(TRACKER!$N2333,Invoicing!$A$1:$H$1,0),FALSE)</f>
        <v>#N/A</v>
      </c>
      <c r="AM2330" s="78">
        <f>VLOOKUP($E2330,Invoicing!$A$1:$H$8,MATCH(TRACKER!$O$1,Invoicing!$A$1:$H$1,0),FALSE)</f>
        <v>50</v>
      </c>
      <c r="AN2330" s="78">
        <f t="shared" si="734"/>
        <v>0</v>
      </c>
      <c r="AO2330" s="2">
        <f t="shared" si="735"/>
        <v>2</v>
      </c>
      <c r="AP2330" s="2" t="str">
        <f t="shared" si="736"/>
        <v>NIGHT</v>
      </c>
      <c r="AQ2330" s="2" t="str">
        <f t="shared" si="737"/>
        <v>MSINIGHT</v>
      </c>
      <c r="AR2330" s="71">
        <f t="shared" si="738"/>
        <v>530</v>
      </c>
      <c r="AS2330" s="71">
        <f>VLOOKUP(AJ2330,Invoicing!A:K,10,FALSE)</f>
        <v>25</v>
      </c>
      <c r="AT2330" s="71">
        <f t="shared" si="739"/>
        <v>555</v>
      </c>
    </row>
    <row r="2331" spans="1:46">
      <c r="A2331" s="37" t="s">
        <v>91</v>
      </c>
      <c r="B2331" s="3" t="s">
        <v>38</v>
      </c>
      <c r="C2331" s="11">
        <v>45614.363194444442</v>
      </c>
      <c r="D2331" s="11">
        <v>45614.25</v>
      </c>
      <c r="E2331" s="11" t="s">
        <v>44</v>
      </c>
      <c r="F2331" s="11" t="s">
        <v>40</v>
      </c>
      <c r="G2331" s="3" t="s">
        <v>2510</v>
      </c>
      <c r="H2331" s="3" t="s">
        <v>2821</v>
      </c>
      <c r="I2331" s="11">
        <v>45616.25</v>
      </c>
      <c r="J2331" s="12">
        <v>45616.662499999999</v>
      </c>
      <c r="K2331" s="12">
        <v>45616.666666666664</v>
      </c>
      <c r="L2331" s="12">
        <v>45616.697916666664</v>
      </c>
      <c r="M2331" s="61" t="s">
        <v>115</v>
      </c>
      <c r="N2331" s="3" t="s">
        <v>42</v>
      </c>
      <c r="O2331" s="3">
        <v>0</v>
      </c>
      <c r="P2331" s="1">
        <f t="shared" si="720"/>
        <v>47</v>
      </c>
      <c r="Q2331" s="1">
        <f t="shared" si="721"/>
        <v>11</v>
      </c>
      <c r="R2331" s="72">
        <f t="shared" si="722"/>
        <v>45616.662499999999</v>
      </c>
      <c r="S2331" s="73">
        <f t="shared" si="723"/>
        <v>1.8868055555576575</v>
      </c>
      <c r="T2331" s="74">
        <f>Table2[[#This Row],[ETA A OFRECIMIENTO]]*24</f>
        <v>45.28333333338378</v>
      </c>
      <c r="U2331" s="1" t="str">
        <f t="shared" si="724"/>
        <v>YES</v>
      </c>
      <c r="V2331" s="73">
        <f t="shared" si="725"/>
        <v>0.41666666666424135</v>
      </c>
      <c r="W2331" s="74">
        <f>Table2[[#This Row],[DEL. AVAILABLE A SLOT]]*24</f>
        <v>9.9999999999417923</v>
      </c>
      <c r="X2331" s="1" t="str">
        <f t="shared" si="726"/>
        <v>SI</v>
      </c>
      <c r="Y2331" s="73">
        <f t="shared" si="727"/>
        <v>2.3034722222218988</v>
      </c>
      <c r="Z2331" s="74">
        <f>Table2[[#This Row],[ETA A TIMESLOT]]*24</f>
        <v>55.283333333325572</v>
      </c>
      <c r="AA2331" s="73">
        <f t="shared" si="728"/>
        <v>0</v>
      </c>
      <c r="AB2331" s="73" t="str">
        <f t="shared" si="729"/>
        <v>SI</v>
      </c>
      <c r="AC2331" s="74">
        <f>Table2[[#This Row],[PUNTUALIDAD (H)]]*24</f>
        <v>0</v>
      </c>
      <c r="AD2331" s="73">
        <f t="shared" si="730"/>
        <v>2.3347222222218988</v>
      </c>
      <c r="AE2331" s="74">
        <f>Table2[[#This Row],[ATA TO UNLOADING]]*24</f>
        <v>56.033333333325572</v>
      </c>
      <c r="AF2331" s="74" t="str">
        <f>IF(Table2[[#This Row],[ATA TO UNLOADING 2]]&lt;=48,"YES","NO")</f>
        <v>NO</v>
      </c>
      <c r="AG2331" s="75">
        <f t="shared" si="731"/>
        <v>0.66666666666424135</v>
      </c>
      <c r="AH2331" s="2" t="s">
        <v>42</v>
      </c>
      <c r="AI2331" s="2" t="str">
        <f t="shared" si="732"/>
        <v>MRKU2914061</v>
      </c>
      <c r="AJ2331" s="76" t="str">
        <f t="shared" si="733"/>
        <v>MSI</v>
      </c>
      <c r="AK2331" s="77">
        <f>IF($M2331="TRUCK",VLOOKUP($AQ2331,Invoicing!$A$17:$B$49,MATCH($AK$1,Invoicing!$A$17:$B$17,0),FALSE),VLOOKUP($AQ2331,Invoicing!$N$17:$O$21,MATCH($AK$1,Invoicing!$N$17:$O$17,0),FALSE))</f>
        <v>480</v>
      </c>
      <c r="AL2331" s="78" t="e">
        <f>VLOOKUP($E2331,Invoicing!$A$1:$H$8,MATCH(TRACKER!$N2334,Invoicing!$A$1:$H$1,0),FALSE)</f>
        <v>#N/A</v>
      </c>
      <c r="AM2331" s="78">
        <f>VLOOKUP($E2331,Invoicing!$A$1:$H$8,MATCH(TRACKER!$O$1,Invoicing!$A$1:$H$1,0),FALSE)</f>
        <v>50</v>
      </c>
      <c r="AN2331" s="78">
        <f t="shared" si="734"/>
        <v>0</v>
      </c>
      <c r="AO2331" s="2">
        <f t="shared" si="735"/>
        <v>3</v>
      </c>
      <c r="AP2331" s="2" t="str">
        <f t="shared" si="736"/>
        <v>WEEK</v>
      </c>
      <c r="AQ2331" s="2" t="str">
        <f t="shared" si="737"/>
        <v>MSIWEEK</v>
      </c>
      <c r="AR2331" s="71">
        <f t="shared" si="738"/>
        <v>480</v>
      </c>
      <c r="AS2331" s="71">
        <f>VLOOKUP(AJ2331,Invoicing!A:K,10,FALSE)</f>
        <v>25</v>
      </c>
      <c r="AT2331" s="71">
        <f t="shared" si="739"/>
        <v>505</v>
      </c>
    </row>
    <row r="2332" spans="1:46">
      <c r="A2332" s="37" t="s">
        <v>91</v>
      </c>
      <c r="B2332" s="3" t="s">
        <v>38</v>
      </c>
      <c r="C2332" s="11">
        <v>45614.363194444442</v>
      </c>
      <c r="D2332" s="11">
        <v>45614.25</v>
      </c>
      <c r="E2332" s="11" t="s">
        <v>45</v>
      </c>
      <c r="F2332" s="11" t="s">
        <v>40</v>
      </c>
      <c r="G2332" s="3" t="s">
        <v>2511</v>
      </c>
      <c r="H2332" s="3" t="s">
        <v>2821</v>
      </c>
      <c r="I2332" s="11">
        <v>45616.25</v>
      </c>
      <c r="J2332" s="12">
        <v>45616.311111111114</v>
      </c>
      <c r="K2332" s="12">
        <v>45616.333333333336</v>
      </c>
      <c r="L2332" s="12">
        <v>45616.340277777781</v>
      </c>
      <c r="M2332" s="12" t="s">
        <v>115</v>
      </c>
      <c r="N2332" s="3" t="s">
        <v>42</v>
      </c>
      <c r="O2332" s="3">
        <v>0</v>
      </c>
      <c r="P2332" s="1">
        <f t="shared" si="720"/>
        <v>47</v>
      </c>
      <c r="Q2332" s="1">
        <f t="shared" si="721"/>
        <v>11</v>
      </c>
      <c r="R2332" s="72">
        <f t="shared" si="722"/>
        <v>45616.311111111114</v>
      </c>
      <c r="S2332" s="73">
        <f t="shared" si="723"/>
        <v>1.8868055555576575</v>
      </c>
      <c r="T2332" s="74">
        <f>Table2[[#This Row],[ETA A OFRECIMIENTO]]*24</f>
        <v>45.28333333338378</v>
      </c>
      <c r="U2332" s="1" t="str">
        <f t="shared" si="724"/>
        <v>YES</v>
      </c>
      <c r="V2332" s="73">
        <f t="shared" si="725"/>
        <v>8.3333333335758653E-2</v>
      </c>
      <c r="W2332" s="74">
        <f>Table2[[#This Row],[DEL. AVAILABLE A SLOT]]*24</f>
        <v>2.0000000000582077</v>
      </c>
      <c r="X2332" s="1" t="str">
        <f t="shared" si="726"/>
        <v>SI</v>
      </c>
      <c r="Y2332" s="73">
        <f t="shared" si="727"/>
        <v>1.9701388888934162</v>
      </c>
      <c r="Z2332" s="74">
        <f>Table2[[#This Row],[ETA A TIMESLOT]]*24</f>
        <v>47.283333333441988</v>
      </c>
      <c r="AA2332" s="73">
        <f t="shared" si="728"/>
        <v>0</v>
      </c>
      <c r="AB2332" s="73" t="str">
        <f t="shared" si="729"/>
        <v>SI</v>
      </c>
      <c r="AC2332" s="74">
        <f>Table2[[#This Row],[PUNTUALIDAD (H)]]*24</f>
        <v>0</v>
      </c>
      <c r="AD2332" s="73">
        <f t="shared" si="730"/>
        <v>1.977083333338669</v>
      </c>
      <c r="AE2332" s="74">
        <f>Table2[[#This Row],[ATA TO UNLOADING]]*24</f>
        <v>47.450000000128057</v>
      </c>
      <c r="AF2332" s="74" t="str">
        <f>IF(Table2[[#This Row],[ATA TO UNLOADING 2]]&lt;=48,"YES","NO")</f>
        <v>YES</v>
      </c>
      <c r="AG2332" s="75">
        <f t="shared" si="731"/>
        <v>0.33333333333575865</v>
      </c>
      <c r="AH2332" s="2" t="s">
        <v>42</v>
      </c>
      <c r="AI2332" s="2" t="str">
        <f t="shared" si="732"/>
        <v>MRKU3267930</v>
      </c>
      <c r="AJ2332" s="76" t="str">
        <f t="shared" si="733"/>
        <v>OM TRANSPORT</v>
      </c>
      <c r="AK2332" s="77">
        <f>IF($M2332="TRUCK",VLOOKUP($AQ2332,Invoicing!$A$17:$B$49,MATCH($AK$1,Invoicing!$A$17:$B$17,0),FALSE),VLOOKUP($AQ2332,Invoicing!$N$17:$O$21,MATCH($AK$1,Invoicing!$N$17:$O$17,0),FALSE))</f>
        <v>475</v>
      </c>
      <c r="AL2332" s="78" t="e">
        <f>VLOOKUP($E2332,Invoicing!$A$1:$H$8,MATCH(TRACKER!$N2335,Invoicing!$A$1:$H$1,0),FALSE)</f>
        <v>#N/A</v>
      </c>
      <c r="AM2332" s="78">
        <f>VLOOKUP($E2332,Invoicing!$A$1:$H$8,MATCH(TRACKER!$O$1,Invoicing!$A$1:$H$1,0),FALSE)</f>
        <v>50</v>
      </c>
      <c r="AN2332" s="78">
        <f t="shared" si="734"/>
        <v>0</v>
      </c>
      <c r="AO2332" s="2">
        <f t="shared" si="735"/>
        <v>3</v>
      </c>
      <c r="AP2332" s="2" t="str">
        <f t="shared" si="736"/>
        <v>WEEK</v>
      </c>
      <c r="AQ2332" s="2" t="str">
        <f t="shared" si="737"/>
        <v>OM TRANSPORTWEEK</v>
      </c>
      <c r="AR2332" s="71">
        <f t="shared" si="738"/>
        <v>475</v>
      </c>
      <c r="AS2332" s="71">
        <f>VLOOKUP(AJ2332,Invoicing!A:K,10,FALSE)</f>
        <v>25</v>
      </c>
      <c r="AT2332" s="71">
        <f t="shared" si="739"/>
        <v>500</v>
      </c>
    </row>
    <row r="2333" spans="1:46">
      <c r="A2333" s="37" t="s">
        <v>91</v>
      </c>
      <c r="B2333" s="3" t="s">
        <v>38</v>
      </c>
      <c r="C2333" s="11">
        <v>45614.363194444442</v>
      </c>
      <c r="D2333" s="11">
        <v>45614.25</v>
      </c>
      <c r="E2333" s="11" t="s">
        <v>44</v>
      </c>
      <c r="F2333" s="11" t="s">
        <v>40</v>
      </c>
      <c r="G2333" s="3" t="s">
        <v>2512</v>
      </c>
      <c r="H2333" s="3" t="s">
        <v>46</v>
      </c>
      <c r="I2333" s="11">
        <v>45616.25</v>
      </c>
      <c r="J2333" s="12">
        <v>45616.833333333336</v>
      </c>
      <c r="K2333" s="12">
        <v>45616.833333333336</v>
      </c>
      <c r="L2333" s="12">
        <v>45616.836805555555</v>
      </c>
      <c r="M2333" s="12" t="s">
        <v>115</v>
      </c>
      <c r="N2333" s="3" t="s">
        <v>42</v>
      </c>
      <c r="O2333" s="3">
        <v>0</v>
      </c>
      <c r="P2333" s="1">
        <f t="shared" si="720"/>
        <v>47</v>
      </c>
      <c r="Q2333" s="1">
        <f t="shared" si="721"/>
        <v>11</v>
      </c>
      <c r="R2333" s="72">
        <f t="shared" si="722"/>
        <v>45616.833333333336</v>
      </c>
      <c r="S2333" s="73">
        <f t="shared" si="723"/>
        <v>1.8868055555576575</v>
      </c>
      <c r="T2333" s="74">
        <f>Table2[[#This Row],[ETA A OFRECIMIENTO]]*24</f>
        <v>45.28333333338378</v>
      </c>
      <c r="U2333" s="1" t="str">
        <f t="shared" si="724"/>
        <v>YES</v>
      </c>
      <c r="V2333" s="73">
        <f t="shared" si="725"/>
        <v>0.58333333333575865</v>
      </c>
      <c r="W2333" s="74">
        <f>Table2[[#This Row],[DEL. AVAILABLE A SLOT]]*24</f>
        <v>14.000000000058208</v>
      </c>
      <c r="X2333" s="1" t="str">
        <f t="shared" si="726"/>
        <v>SI</v>
      </c>
      <c r="Y2333" s="73">
        <f t="shared" si="727"/>
        <v>2.4701388888934162</v>
      </c>
      <c r="Z2333" s="74">
        <f>Table2[[#This Row],[ETA A TIMESLOT]]*24</f>
        <v>59.283333333441988</v>
      </c>
      <c r="AA2333" s="73">
        <f t="shared" si="728"/>
        <v>0</v>
      </c>
      <c r="AB2333" s="73" t="str">
        <f t="shared" si="729"/>
        <v>SI</v>
      </c>
      <c r="AC2333" s="74">
        <f>Table2[[#This Row],[PUNTUALIDAD (H)]]*24</f>
        <v>0</v>
      </c>
      <c r="AD2333" s="73">
        <f t="shared" si="730"/>
        <v>2.4736111111124046</v>
      </c>
      <c r="AE2333" s="74">
        <f>Table2[[#This Row],[ATA TO UNLOADING]]*24</f>
        <v>59.366666666697711</v>
      </c>
      <c r="AF2333" s="74" t="str">
        <f>IF(Table2[[#This Row],[ATA TO UNLOADING 2]]&lt;=48,"YES","NO")</f>
        <v>NO</v>
      </c>
      <c r="AG2333" s="75">
        <f t="shared" si="731"/>
        <v>0.83333333333575865</v>
      </c>
      <c r="AH2333" s="2" t="s">
        <v>24</v>
      </c>
      <c r="AI2333" s="2" t="str">
        <f t="shared" si="732"/>
        <v>MRKU3294108</v>
      </c>
      <c r="AJ2333" s="76" t="str">
        <f t="shared" si="733"/>
        <v>MSI</v>
      </c>
      <c r="AK2333" s="77">
        <f>IF($M2333="TRUCK",VLOOKUP($AQ2333,Invoicing!$A$17:$B$49,MATCH($AK$1,Invoicing!$A$17:$B$17,0),FALSE),VLOOKUP($AQ2333,Invoicing!$N$17:$O$21,MATCH($AK$1,Invoicing!$N$17:$O$17,0),FALSE))</f>
        <v>530</v>
      </c>
      <c r="AL2333" s="78" t="e">
        <f>VLOOKUP($E2333,Invoicing!$A$1:$H$8,MATCH(TRACKER!$N2336,Invoicing!$A$1:$H$1,0),FALSE)</f>
        <v>#N/A</v>
      </c>
      <c r="AM2333" s="78">
        <f>VLOOKUP($E2333,Invoicing!$A$1:$H$8,MATCH(TRACKER!$O$1,Invoicing!$A$1:$H$1,0),FALSE)</f>
        <v>50</v>
      </c>
      <c r="AN2333" s="78">
        <f t="shared" si="734"/>
        <v>0</v>
      </c>
      <c r="AO2333" s="2">
        <f t="shared" si="735"/>
        <v>3</v>
      </c>
      <c r="AP2333" s="2" t="str">
        <f t="shared" si="736"/>
        <v>NIGHT</v>
      </c>
      <c r="AQ2333" s="2" t="str">
        <f t="shared" si="737"/>
        <v>MSINIGHT</v>
      </c>
      <c r="AR2333" s="71">
        <f t="shared" si="738"/>
        <v>530</v>
      </c>
      <c r="AS2333" s="71">
        <f>VLOOKUP(AJ2333,Invoicing!A:K,10,FALSE)</f>
        <v>25</v>
      </c>
      <c r="AT2333" s="71">
        <f t="shared" si="739"/>
        <v>555</v>
      </c>
    </row>
    <row r="2334" spans="1:46">
      <c r="A2334" s="37" t="s">
        <v>91</v>
      </c>
      <c r="B2334" s="3" t="s">
        <v>38</v>
      </c>
      <c r="C2334" s="11">
        <v>45614.363194444442</v>
      </c>
      <c r="D2334" s="11">
        <v>45614.25</v>
      </c>
      <c r="E2334" s="11" t="s">
        <v>44</v>
      </c>
      <c r="F2334" s="11" t="s">
        <v>40</v>
      </c>
      <c r="G2334" s="3" t="s">
        <v>2513</v>
      </c>
      <c r="H2334" s="3" t="s">
        <v>2821</v>
      </c>
      <c r="I2334" s="11">
        <v>45616.041666666664</v>
      </c>
      <c r="J2334" s="12">
        <v>45616.038888888892</v>
      </c>
      <c r="K2334" s="12">
        <v>45616.041666666664</v>
      </c>
      <c r="L2334" s="12">
        <v>45616.086111111108</v>
      </c>
      <c r="M2334" s="12" t="s">
        <v>115</v>
      </c>
      <c r="N2334" s="3" t="s">
        <v>42</v>
      </c>
      <c r="O2334" s="3">
        <v>0</v>
      </c>
      <c r="P2334" s="1">
        <f t="shared" si="720"/>
        <v>47</v>
      </c>
      <c r="Q2334" s="1">
        <f t="shared" si="721"/>
        <v>11</v>
      </c>
      <c r="R2334" s="72">
        <f t="shared" si="722"/>
        <v>45616.038888888892</v>
      </c>
      <c r="S2334" s="73">
        <f t="shared" si="723"/>
        <v>1.6784722222218988</v>
      </c>
      <c r="T2334" s="74">
        <f>Table2[[#This Row],[ETA A OFRECIMIENTO]]*24</f>
        <v>40.283333333325572</v>
      </c>
      <c r="U2334" s="1" t="str">
        <f t="shared" si="724"/>
        <v>YES</v>
      </c>
      <c r="V2334" s="73">
        <f t="shared" si="725"/>
        <v>0</v>
      </c>
      <c r="W2334" s="74">
        <f>Table2[[#This Row],[DEL. AVAILABLE A SLOT]]*24</f>
        <v>0</v>
      </c>
      <c r="X2334" s="1" t="str">
        <f t="shared" si="726"/>
        <v>SI</v>
      </c>
      <c r="Y2334" s="73">
        <f t="shared" si="727"/>
        <v>1.6784722222218988</v>
      </c>
      <c r="Z2334" s="74">
        <f>Table2[[#This Row],[ETA A TIMESLOT]]*24</f>
        <v>40.283333333325572</v>
      </c>
      <c r="AA2334" s="73">
        <f t="shared" si="728"/>
        <v>0</v>
      </c>
      <c r="AB2334" s="73" t="str">
        <f t="shared" si="729"/>
        <v>SI</v>
      </c>
      <c r="AC2334" s="74">
        <f>Table2[[#This Row],[PUNTUALIDAD (H)]]*24</f>
        <v>0</v>
      </c>
      <c r="AD2334" s="73">
        <f t="shared" si="730"/>
        <v>1.7229166666656965</v>
      </c>
      <c r="AE2334" s="74">
        <f>Table2[[#This Row],[ATA TO UNLOADING]]*24</f>
        <v>41.349999999976717</v>
      </c>
      <c r="AF2334" s="74" t="str">
        <f>IF(Table2[[#This Row],[ATA TO UNLOADING 2]]&lt;=48,"YES","NO")</f>
        <v>YES</v>
      </c>
      <c r="AG2334" s="75">
        <f t="shared" si="731"/>
        <v>4.1666666664241347E-2</v>
      </c>
      <c r="AH2334" s="2" t="s">
        <v>24</v>
      </c>
      <c r="AI2334" s="2" t="str">
        <f t="shared" si="732"/>
        <v>MRKU3546853</v>
      </c>
      <c r="AJ2334" s="76" t="str">
        <f t="shared" si="733"/>
        <v>MSI</v>
      </c>
      <c r="AK2334" s="77">
        <f>IF($M2334="TRUCK",VLOOKUP($AQ2334,Invoicing!$A$17:$B$49,MATCH($AK$1,Invoicing!$A$17:$B$17,0),FALSE),VLOOKUP($AQ2334,Invoicing!$N$17:$O$21,MATCH($AK$1,Invoicing!$N$17:$O$17,0),FALSE))</f>
        <v>530</v>
      </c>
      <c r="AL2334" s="78" t="e">
        <f>VLOOKUP($E2334,Invoicing!$A$1:$H$8,MATCH(TRACKER!$N2337,Invoicing!$A$1:$H$1,0),FALSE)</f>
        <v>#N/A</v>
      </c>
      <c r="AM2334" s="78">
        <f>VLOOKUP($E2334,Invoicing!$A$1:$H$8,MATCH(TRACKER!$O$1,Invoicing!$A$1:$H$1,0),FALSE)</f>
        <v>50</v>
      </c>
      <c r="AN2334" s="78">
        <f t="shared" si="734"/>
        <v>0</v>
      </c>
      <c r="AO2334" s="2">
        <f t="shared" si="735"/>
        <v>3</v>
      </c>
      <c r="AP2334" s="2" t="str">
        <f t="shared" si="736"/>
        <v>NIGHT</v>
      </c>
      <c r="AQ2334" s="2" t="str">
        <f t="shared" si="737"/>
        <v>MSINIGHT</v>
      </c>
      <c r="AR2334" s="71">
        <f t="shared" si="738"/>
        <v>530</v>
      </c>
      <c r="AS2334" s="71">
        <f>VLOOKUP(AJ2334,Invoicing!A:K,10,FALSE)</f>
        <v>25</v>
      </c>
      <c r="AT2334" s="71">
        <f t="shared" si="739"/>
        <v>555</v>
      </c>
    </row>
    <row r="2335" spans="1:46">
      <c r="A2335" s="37" t="s">
        <v>91</v>
      </c>
      <c r="B2335" s="3" t="s">
        <v>38</v>
      </c>
      <c r="C2335" s="11">
        <v>45614.363194444442</v>
      </c>
      <c r="D2335" s="11">
        <v>45614.25</v>
      </c>
      <c r="E2335" s="11" t="s">
        <v>49</v>
      </c>
      <c r="F2335" s="11" t="s">
        <v>40</v>
      </c>
      <c r="G2335" s="3" t="s">
        <v>2514</v>
      </c>
      <c r="H2335" s="3" t="s">
        <v>41</v>
      </c>
      <c r="I2335" s="11">
        <v>45616.25</v>
      </c>
      <c r="J2335" s="12">
        <v>45617.831250000003</v>
      </c>
      <c r="K2335" s="12">
        <v>45617.916666666664</v>
      </c>
      <c r="L2335" s="12">
        <v>45617.836805555555</v>
      </c>
      <c r="M2335" s="12" t="s">
        <v>12</v>
      </c>
      <c r="N2335" s="3" t="s">
        <v>42</v>
      </c>
      <c r="O2335" s="3">
        <v>0</v>
      </c>
      <c r="P2335" s="1">
        <f t="shared" si="720"/>
        <v>47</v>
      </c>
      <c r="Q2335" s="1">
        <f t="shared" si="721"/>
        <v>11</v>
      </c>
      <c r="R2335" s="72">
        <f t="shared" si="722"/>
        <v>45617.831250000003</v>
      </c>
      <c r="S2335" s="73">
        <f t="shared" si="723"/>
        <v>1.8868055555576575</v>
      </c>
      <c r="T2335" s="74">
        <f>Table2[[#This Row],[ETA A OFRECIMIENTO]]*24</f>
        <v>45.28333333338378</v>
      </c>
      <c r="U2335" s="1" t="str">
        <f t="shared" si="724"/>
        <v>YES</v>
      </c>
      <c r="V2335" s="73">
        <f t="shared" si="725"/>
        <v>1.6666666666642413</v>
      </c>
      <c r="W2335" s="74">
        <f>Table2[[#This Row],[DEL. AVAILABLE A SLOT]]*24</f>
        <v>39.999999999941792</v>
      </c>
      <c r="X2335" s="1" t="str">
        <f t="shared" si="726"/>
        <v>NO</v>
      </c>
      <c r="Y2335" s="73">
        <f t="shared" si="727"/>
        <v>3.5534722222218988</v>
      </c>
      <c r="Z2335" s="74">
        <f>Table2[[#This Row],[ETA A TIMESLOT]]*24</f>
        <v>85.283333333325572</v>
      </c>
      <c r="AA2335" s="73">
        <f t="shared" si="728"/>
        <v>0</v>
      </c>
      <c r="AB2335" s="73" t="str">
        <f t="shared" si="729"/>
        <v>SI</v>
      </c>
      <c r="AC2335" s="74">
        <f>Table2[[#This Row],[PUNTUALIDAD (H)]]*24</f>
        <v>0</v>
      </c>
      <c r="AD2335" s="73">
        <f t="shared" si="730"/>
        <v>3.4736111111124046</v>
      </c>
      <c r="AE2335" s="74">
        <f>Table2[[#This Row],[ATA TO UNLOADING]]*24</f>
        <v>83.366666666697711</v>
      </c>
      <c r="AF2335" s="74" t="str">
        <f>IF(Table2[[#This Row],[ATA TO UNLOADING 2]]&lt;=48,"YES","NO")</f>
        <v>NO</v>
      </c>
      <c r="AG2335" s="75">
        <f t="shared" si="731"/>
        <v>0.91666666666424135</v>
      </c>
      <c r="AH2335" s="2" t="s">
        <v>24</v>
      </c>
      <c r="AI2335" s="2" t="str">
        <f t="shared" si="732"/>
        <v>MRKU3935789</v>
      </c>
      <c r="AJ2335" s="76" t="str">
        <f t="shared" si="733"/>
        <v>CTU FLEVOKUST BV</v>
      </c>
      <c r="AK2335" s="77">
        <f>IF($M2335="TRUCK",VLOOKUP($AQ2335,Invoicing!$A$17:$B$49,MATCH($AK$1,Invoicing!$A$17:$B$17,0),FALSE),VLOOKUP($AQ2335,Invoicing!$N$17:$O$21,MATCH($AK$1,Invoicing!$N$17:$O$17,0),FALSE))</f>
        <v>380</v>
      </c>
      <c r="AL2335" s="78" t="e">
        <f>VLOOKUP($E2335,Invoicing!$A$1:$H$8,MATCH(TRACKER!$N2338,Invoicing!$A$1:$H$1,0),FALSE)</f>
        <v>#N/A</v>
      </c>
      <c r="AM2335" s="78">
        <v>35</v>
      </c>
      <c r="AN2335" s="78">
        <f t="shared" si="734"/>
        <v>0</v>
      </c>
      <c r="AO2335" s="2">
        <f t="shared" si="735"/>
        <v>4</v>
      </c>
      <c r="AP2335" s="2" t="str">
        <f t="shared" si="736"/>
        <v>NIGHT</v>
      </c>
      <c r="AQ2335" s="2" t="str">
        <f t="shared" si="737"/>
        <v>CTU FLEVOKUST BVNIGHT</v>
      </c>
      <c r="AR2335" s="71">
        <f t="shared" si="738"/>
        <v>380</v>
      </c>
      <c r="AS2335" s="71">
        <f>VLOOKUP(AJ2335,Invoicing!A:K,10,FALSE)</f>
        <v>0</v>
      </c>
      <c r="AT2335" s="71">
        <f t="shared" si="739"/>
        <v>380</v>
      </c>
    </row>
    <row r="2336" spans="1:46">
      <c r="A2336" s="37" t="s">
        <v>91</v>
      </c>
      <c r="B2336" s="3" t="s">
        <v>38</v>
      </c>
      <c r="C2336" s="11">
        <v>45614.363194444442</v>
      </c>
      <c r="D2336" s="11">
        <v>45614.25</v>
      </c>
      <c r="E2336" s="11" t="s">
        <v>49</v>
      </c>
      <c r="F2336" s="11" t="s">
        <v>40</v>
      </c>
      <c r="G2336" s="3" t="s">
        <v>2515</v>
      </c>
      <c r="H2336" s="3" t="s">
        <v>46</v>
      </c>
      <c r="I2336" s="11">
        <v>45616.25</v>
      </c>
      <c r="J2336" s="12">
        <v>45617.75</v>
      </c>
      <c r="K2336" s="12">
        <v>45617.791666666664</v>
      </c>
      <c r="L2336" s="12">
        <v>45617.767361111109</v>
      </c>
      <c r="M2336" s="12" t="s">
        <v>12</v>
      </c>
      <c r="N2336" s="3" t="s">
        <v>42</v>
      </c>
      <c r="O2336" s="3">
        <v>0</v>
      </c>
      <c r="P2336" s="1">
        <f t="shared" si="720"/>
        <v>47</v>
      </c>
      <c r="Q2336" s="1">
        <f t="shared" si="721"/>
        <v>11</v>
      </c>
      <c r="R2336" s="72">
        <f t="shared" si="722"/>
        <v>45617.75</v>
      </c>
      <c r="S2336" s="73">
        <f t="shared" si="723"/>
        <v>1.8868055555576575</v>
      </c>
      <c r="T2336" s="74">
        <f>Table2[[#This Row],[ETA A OFRECIMIENTO]]*24</f>
        <v>45.28333333338378</v>
      </c>
      <c r="U2336" s="1" t="str">
        <f t="shared" si="724"/>
        <v>YES</v>
      </c>
      <c r="V2336" s="73">
        <f t="shared" si="725"/>
        <v>1.5416666666642413</v>
      </c>
      <c r="W2336" s="74">
        <f>Table2[[#This Row],[DEL. AVAILABLE A SLOT]]*24</f>
        <v>36.999999999941792</v>
      </c>
      <c r="X2336" s="1" t="str">
        <f t="shared" si="726"/>
        <v>NO</v>
      </c>
      <c r="Y2336" s="73">
        <f t="shared" si="727"/>
        <v>3.4284722222218988</v>
      </c>
      <c r="Z2336" s="74">
        <f>Table2[[#This Row],[ETA A TIMESLOT]]*24</f>
        <v>82.283333333325572</v>
      </c>
      <c r="AA2336" s="73">
        <f t="shared" si="728"/>
        <v>0</v>
      </c>
      <c r="AB2336" s="73" t="str">
        <f t="shared" si="729"/>
        <v>SI</v>
      </c>
      <c r="AC2336" s="74">
        <f>Table2[[#This Row],[PUNTUALIDAD (H)]]*24</f>
        <v>0</v>
      </c>
      <c r="AD2336" s="73">
        <f t="shared" si="730"/>
        <v>3.4041666666671517</v>
      </c>
      <c r="AE2336" s="74">
        <f>Table2[[#This Row],[ATA TO UNLOADING]]*24</f>
        <v>81.700000000011642</v>
      </c>
      <c r="AF2336" s="74" t="str">
        <f>IF(Table2[[#This Row],[ATA TO UNLOADING 2]]&lt;=48,"YES","NO")</f>
        <v>NO</v>
      </c>
      <c r="AG2336" s="75">
        <f t="shared" si="731"/>
        <v>0.79166666666424135</v>
      </c>
      <c r="AH2336" s="2" t="s">
        <v>42</v>
      </c>
      <c r="AI2336" s="2" t="str">
        <f t="shared" si="732"/>
        <v>MRKU4429487</v>
      </c>
      <c r="AJ2336" s="76" t="str">
        <f t="shared" si="733"/>
        <v>CTU FLEVOKUST BV</v>
      </c>
      <c r="AK2336" s="77">
        <f>IF($M2336="TRUCK",VLOOKUP($AQ2336,Invoicing!$A$17:$B$49,MATCH($AK$1,Invoicing!$A$17:$B$17,0),FALSE),VLOOKUP($AQ2336,Invoicing!$N$17:$O$21,MATCH($AK$1,Invoicing!$N$17:$O$17,0),FALSE))</f>
        <v>380</v>
      </c>
      <c r="AL2336" s="78" t="e">
        <f>VLOOKUP($E2336,Invoicing!$A$1:$H$8,MATCH(TRACKER!$N2339,Invoicing!$A$1:$H$1,0),FALSE)</f>
        <v>#N/A</v>
      </c>
      <c r="AM2336" s="78">
        <v>35</v>
      </c>
      <c r="AN2336" s="78">
        <f t="shared" si="734"/>
        <v>0</v>
      </c>
      <c r="AO2336" s="2">
        <f t="shared" si="735"/>
        <v>4</v>
      </c>
      <c r="AP2336" s="2" t="str">
        <f t="shared" si="736"/>
        <v>WEEK</v>
      </c>
      <c r="AQ2336" s="2" t="str">
        <f t="shared" si="737"/>
        <v>CTU FLEVOKUST BVWEEK</v>
      </c>
      <c r="AR2336" s="71">
        <f t="shared" si="738"/>
        <v>380</v>
      </c>
      <c r="AS2336" s="71">
        <f>VLOOKUP(AJ2336,Invoicing!A:K,10,FALSE)</f>
        <v>0</v>
      </c>
      <c r="AT2336" s="71">
        <f t="shared" si="739"/>
        <v>380</v>
      </c>
    </row>
    <row r="2337" spans="1:46">
      <c r="A2337" s="37" t="s">
        <v>91</v>
      </c>
      <c r="B2337" s="3" t="s">
        <v>38</v>
      </c>
      <c r="C2337" s="11">
        <v>45614.363194444442</v>
      </c>
      <c r="D2337" s="11">
        <v>45614.25</v>
      </c>
      <c r="E2337" s="11" t="s">
        <v>45</v>
      </c>
      <c r="F2337" s="11" t="s">
        <v>40</v>
      </c>
      <c r="G2337" s="3" t="s">
        <v>2516</v>
      </c>
      <c r="H2337" s="3" t="s">
        <v>41</v>
      </c>
      <c r="I2337" s="11">
        <v>45616.25</v>
      </c>
      <c r="J2337" s="12">
        <v>45616.499305555553</v>
      </c>
      <c r="K2337" s="12">
        <v>45616.5</v>
      </c>
      <c r="L2337" s="12">
        <v>45616.510416666664</v>
      </c>
      <c r="M2337" s="12" t="s">
        <v>115</v>
      </c>
      <c r="N2337" s="3" t="s">
        <v>42</v>
      </c>
      <c r="O2337" s="3">
        <v>0</v>
      </c>
      <c r="P2337" s="1">
        <f t="shared" si="720"/>
        <v>47</v>
      </c>
      <c r="Q2337" s="1">
        <f t="shared" si="721"/>
        <v>11</v>
      </c>
      <c r="R2337" s="72">
        <f t="shared" si="722"/>
        <v>45616.499305555553</v>
      </c>
      <c r="S2337" s="73">
        <f t="shared" si="723"/>
        <v>1.8868055555576575</v>
      </c>
      <c r="T2337" s="74">
        <f>Table2[[#This Row],[ETA A OFRECIMIENTO]]*24</f>
        <v>45.28333333338378</v>
      </c>
      <c r="U2337" s="1" t="str">
        <f t="shared" si="724"/>
        <v>YES</v>
      </c>
      <c r="V2337" s="73">
        <f t="shared" si="725"/>
        <v>0.25</v>
      </c>
      <c r="W2337" s="74">
        <f>Table2[[#This Row],[DEL. AVAILABLE A SLOT]]*24</f>
        <v>6</v>
      </c>
      <c r="X2337" s="1" t="str">
        <f t="shared" si="726"/>
        <v>SI</v>
      </c>
      <c r="Y2337" s="73">
        <f t="shared" si="727"/>
        <v>2.1368055555576575</v>
      </c>
      <c r="Z2337" s="74">
        <f>Table2[[#This Row],[ETA A TIMESLOT]]*24</f>
        <v>51.28333333338378</v>
      </c>
      <c r="AA2337" s="73">
        <f t="shared" si="728"/>
        <v>0</v>
      </c>
      <c r="AB2337" s="73" t="str">
        <f t="shared" si="729"/>
        <v>SI</v>
      </c>
      <c r="AC2337" s="74">
        <f>Table2[[#This Row],[PUNTUALIDAD (H)]]*24</f>
        <v>0</v>
      </c>
      <c r="AD2337" s="73">
        <f t="shared" si="730"/>
        <v>2.1472222222218988</v>
      </c>
      <c r="AE2337" s="74">
        <f>Table2[[#This Row],[ATA TO UNLOADING]]*24</f>
        <v>51.533333333325572</v>
      </c>
      <c r="AF2337" s="74" t="str">
        <f>IF(Table2[[#This Row],[ATA TO UNLOADING 2]]&lt;=48,"YES","NO")</f>
        <v>NO</v>
      </c>
      <c r="AG2337" s="75">
        <f t="shared" si="731"/>
        <v>0.5</v>
      </c>
      <c r="AH2337" s="2" t="s">
        <v>42</v>
      </c>
      <c r="AI2337" s="2" t="str">
        <f t="shared" si="732"/>
        <v>MRKU4567439</v>
      </c>
      <c r="AJ2337" s="76" t="str">
        <f t="shared" si="733"/>
        <v>OM TRANSPORT</v>
      </c>
      <c r="AK2337" s="77">
        <f>IF($M2337="TRUCK",VLOOKUP($AQ2337,Invoicing!$A$17:$B$49,MATCH($AK$1,Invoicing!$A$17:$B$17,0),FALSE),VLOOKUP($AQ2337,Invoicing!$N$17:$O$21,MATCH($AK$1,Invoicing!$N$17:$O$17,0),FALSE))</f>
        <v>475</v>
      </c>
      <c r="AL2337" s="78" t="e">
        <f>VLOOKUP($E2337,Invoicing!$A$1:$H$8,MATCH(TRACKER!$N2340,Invoicing!$A$1:$H$1,0),FALSE)</f>
        <v>#N/A</v>
      </c>
      <c r="AM2337" s="78">
        <f>VLOOKUP($E2337,Invoicing!$A$1:$H$8,MATCH(TRACKER!$O$1,Invoicing!$A$1:$H$1,0),FALSE)</f>
        <v>50</v>
      </c>
      <c r="AN2337" s="78">
        <f t="shared" si="734"/>
        <v>0</v>
      </c>
      <c r="AO2337" s="2">
        <f t="shared" si="735"/>
        <v>3</v>
      </c>
      <c r="AP2337" s="2" t="str">
        <f t="shared" si="736"/>
        <v>WEEK</v>
      </c>
      <c r="AQ2337" s="2" t="str">
        <f t="shared" si="737"/>
        <v>OM TRANSPORTWEEK</v>
      </c>
      <c r="AR2337" s="71">
        <f t="shared" si="738"/>
        <v>475</v>
      </c>
      <c r="AS2337" s="71">
        <f>VLOOKUP(AJ2337,Invoicing!A:K,10,FALSE)</f>
        <v>25</v>
      </c>
      <c r="AT2337" s="71">
        <f t="shared" si="739"/>
        <v>500</v>
      </c>
    </row>
    <row r="2338" spans="1:46">
      <c r="A2338" s="37" t="s">
        <v>91</v>
      </c>
      <c r="B2338" s="3" t="s">
        <v>38</v>
      </c>
      <c r="C2338" s="11">
        <v>45614.363194444442</v>
      </c>
      <c r="D2338" s="11">
        <v>45614.25</v>
      </c>
      <c r="E2338" s="11" t="s">
        <v>44</v>
      </c>
      <c r="F2338" s="11" t="s">
        <v>40</v>
      </c>
      <c r="G2338" s="3" t="s">
        <v>2517</v>
      </c>
      <c r="H2338" s="3" t="s">
        <v>46</v>
      </c>
      <c r="I2338" s="11">
        <v>45615.875</v>
      </c>
      <c r="J2338" s="12">
        <v>45615.864583333336</v>
      </c>
      <c r="K2338" s="12">
        <v>45615.875</v>
      </c>
      <c r="L2338" s="12">
        <v>45615.864583333336</v>
      </c>
      <c r="M2338" s="61" t="s">
        <v>115</v>
      </c>
      <c r="N2338" s="3" t="s">
        <v>42</v>
      </c>
      <c r="O2338" s="3">
        <v>0</v>
      </c>
      <c r="P2338" s="1">
        <f t="shared" si="720"/>
        <v>47</v>
      </c>
      <c r="Q2338" s="1">
        <f t="shared" si="721"/>
        <v>11</v>
      </c>
      <c r="R2338" s="72">
        <f t="shared" si="722"/>
        <v>45615.864583333336</v>
      </c>
      <c r="S2338" s="73">
        <f t="shared" si="723"/>
        <v>1.5118055555576575</v>
      </c>
      <c r="T2338" s="74">
        <f>Table2[[#This Row],[ETA A OFRECIMIENTO]]*24</f>
        <v>36.28333333338378</v>
      </c>
      <c r="U2338" s="1" t="str">
        <f t="shared" si="724"/>
        <v>YES</v>
      </c>
      <c r="V2338" s="73">
        <f t="shared" si="725"/>
        <v>0</v>
      </c>
      <c r="W2338" s="74">
        <f>Table2[[#This Row],[DEL. AVAILABLE A SLOT]]*24</f>
        <v>0</v>
      </c>
      <c r="X2338" s="1" t="str">
        <f t="shared" si="726"/>
        <v>SI</v>
      </c>
      <c r="Y2338" s="73">
        <f t="shared" si="727"/>
        <v>1.5118055555576575</v>
      </c>
      <c r="Z2338" s="74">
        <f>Table2[[#This Row],[ETA A TIMESLOT]]*24</f>
        <v>36.28333333338378</v>
      </c>
      <c r="AA2338" s="73">
        <f t="shared" si="728"/>
        <v>0</v>
      </c>
      <c r="AB2338" s="73" t="str">
        <f t="shared" si="729"/>
        <v>SI</v>
      </c>
      <c r="AC2338" s="74">
        <f>Table2[[#This Row],[PUNTUALIDAD (H)]]*24</f>
        <v>0</v>
      </c>
      <c r="AD2338" s="73">
        <f t="shared" si="730"/>
        <v>1.5013888888934162</v>
      </c>
      <c r="AE2338" s="74">
        <f>Table2[[#This Row],[ATA TO UNLOADING]]*24</f>
        <v>36.033333333441988</v>
      </c>
      <c r="AF2338" s="74" t="str">
        <f>IF(Table2[[#This Row],[ATA TO UNLOADING 2]]&lt;=48,"YES","NO")</f>
        <v>YES</v>
      </c>
      <c r="AG2338" s="75">
        <f t="shared" si="731"/>
        <v>0.875</v>
      </c>
      <c r="AH2338" s="2" t="s">
        <v>24</v>
      </c>
      <c r="AI2338" s="2" t="str">
        <f t="shared" si="732"/>
        <v>MRKU4574612</v>
      </c>
      <c r="AJ2338" s="76" t="str">
        <f t="shared" si="733"/>
        <v>MSI</v>
      </c>
      <c r="AK2338" s="77">
        <f>IF($M2338="TRUCK",VLOOKUP($AQ2338,Invoicing!$A$17:$B$49,MATCH($AK$1,Invoicing!$A$17:$B$17,0),FALSE),VLOOKUP($AQ2338,Invoicing!$N$17:$O$21,MATCH($AK$1,Invoicing!$N$17:$O$17,0),FALSE))</f>
        <v>530</v>
      </c>
      <c r="AL2338" s="78" t="e">
        <f>VLOOKUP($E2338,Invoicing!$A$1:$H$8,MATCH(TRACKER!$N2341,Invoicing!$A$1:$H$1,0),FALSE)</f>
        <v>#N/A</v>
      </c>
      <c r="AM2338" s="78">
        <f>VLOOKUP($E2338,Invoicing!$A$1:$H$8,MATCH(TRACKER!$O$1,Invoicing!$A$1:$H$1,0),FALSE)</f>
        <v>50</v>
      </c>
      <c r="AN2338" s="78">
        <f t="shared" si="734"/>
        <v>0</v>
      </c>
      <c r="AO2338" s="2">
        <f t="shared" si="735"/>
        <v>2</v>
      </c>
      <c r="AP2338" s="2" t="str">
        <f t="shared" si="736"/>
        <v>NIGHT</v>
      </c>
      <c r="AQ2338" s="2" t="str">
        <f t="shared" si="737"/>
        <v>MSINIGHT</v>
      </c>
      <c r="AR2338" s="71">
        <f t="shared" si="738"/>
        <v>530</v>
      </c>
      <c r="AS2338" s="71">
        <f>VLOOKUP(AJ2338,Invoicing!A:K,10,FALSE)</f>
        <v>25</v>
      </c>
      <c r="AT2338" s="71">
        <f t="shared" si="739"/>
        <v>555</v>
      </c>
    </row>
    <row r="2339" spans="1:46">
      <c r="A2339" s="37" t="s">
        <v>91</v>
      </c>
      <c r="B2339" s="3" t="s">
        <v>38</v>
      </c>
      <c r="C2339" s="11">
        <v>45614.363194444442</v>
      </c>
      <c r="D2339" s="11">
        <v>45614.25</v>
      </c>
      <c r="E2339" s="11" t="s">
        <v>49</v>
      </c>
      <c r="F2339" s="11" t="s">
        <v>40</v>
      </c>
      <c r="G2339" s="3" t="s">
        <v>2518</v>
      </c>
      <c r="H2339" s="3" t="s">
        <v>41</v>
      </c>
      <c r="I2339" s="11">
        <v>45616.25</v>
      </c>
      <c r="J2339" s="12">
        <v>45616.495138888888</v>
      </c>
      <c r="K2339" s="12">
        <v>45616.5</v>
      </c>
      <c r="L2339" s="12">
        <v>45616.503472222219</v>
      </c>
      <c r="M2339" s="61" t="s">
        <v>115</v>
      </c>
      <c r="N2339" s="3" t="s">
        <v>42</v>
      </c>
      <c r="O2339" s="3">
        <v>1</v>
      </c>
      <c r="P2339" s="1">
        <f t="shared" si="720"/>
        <v>47</v>
      </c>
      <c r="Q2339" s="1">
        <f t="shared" si="721"/>
        <v>11</v>
      </c>
      <c r="R2339" s="72">
        <f t="shared" si="722"/>
        <v>45616.495138888888</v>
      </c>
      <c r="S2339" s="73">
        <f t="shared" si="723"/>
        <v>1.8868055555576575</v>
      </c>
      <c r="T2339" s="74">
        <f>Table2[[#This Row],[ETA A OFRECIMIENTO]]*24</f>
        <v>45.28333333338378</v>
      </c>
      <c r="U2339" s="1" t="str">
        <f t="shared" si="724"/>
        <v>YES</v>
      </c>
      <c r="V2339" s="73">
        <f t="shared" si="725"/>
        <v>0.25</v>
      </c>
      <c r="W2339" s="74">
        <f>Table2[[#This Row],[DEL. AVAILABLE A SLOT]]*24</f>
        <v>6</v>
      </c>
      <c r="X2339" s="1" t="str">
        <f t="shared" si="726"/>
        <v>SI</v>
      </c>
      <c r="Y2339" s="73">
        <f t="shared" si="727"/>
        <v>2.1368055555576575</v>
      </c>
      <c r="Z2339" s="74">
        <f>Table2[[#This Row],[ETA A TIMESLOT]]*24</f>
        <v>51.28333333338378</v>
      </c>
      <c r="AA2339" s="73">
        <f t="shared" si="728"/>
        <v>0</v>
      </c>
      <c r="AB2339" s="73" t="str">
        <f t="shared" si="729"/>
        <v>SI</v>
      </c>
      <c r="AC2339" s="74">
        <f>Table2[[#This Row],[PUNTUALIDAD (H)]]*24</f>
        <v>0</v>
      </c>
      <c r="AD2339" s="73">
        <f t="shared" si="730"/>
        <v>2.140277777776646</v>
      </c>
      <c r="AE2339" s="74">
        <f>Table2[[#This Row],[ATA TO UNLOADING]]*24</f>
        <v>51.366666666639503</v>
      </c>
      <c r="AF2339" s="74" t="str">
        <f>IF(Table2[[#This Row],[ATA TO UNLOADING 2]]&lt;=48,"YES","NO")</f>
        <v>NO</v>
      </c>
      <c r="AG2339" s="75">
        <f t="shared" si="731"/>
        <v>0.5</v>
      </c>
      <c r="AH2339" s="2" t="s">
        <v>42</v>
      </c>
      <c r="AI2339" s="2" t="str">
        <f t="shared" si="732"/>
        <v>MRKU4735846</v>
      </c>
      <c r="AJ2339" s="76" t="str">
        <f t="shared" si="733"/>
        <v>CTU FLEVOKUST BV</v>
      </c>
      <c r="AK2339" s="77">
        <f>IF($M2339="TRUCK",VLOOKUP($AQ2339,Invoicing!$A$17:$B$49,MATCH($AK$1,Invoicing!$A$17:$B$17,0),FALSE),VLOOKUP($AQ2339,Invoicing!$N$17:$O$21,MATCH($AK$1,Invoicing!$N$17:$O$17,0),FALSE))</f>
        <v>520</v>
      </c>
      <c r="AL2339" s="78" t="e">
        <f>VLOOKUP($E2339,Invoicing!$A$1:$H$8,MATCH(TRACKER!$N2342,Invoicing!$A$1:$H$1,0),FALSE)</f>
        <v>#N/A</v>
      </c>
      <c r="AM2339" s="78">
        <v>35</v>
      </c>
      <c r="AN2339" s="78">
        <f t="shared" si="734"/>
        <v>35</v>
      </c>
      <c r="AO2339" s="2">
        <f t="shared" si="735"/>
        <v>3</v>
      </c>
      <c r="AP2339" s="2" t="str">
        <f t="shared" si="736"/>
        <v>WEEK</v>
      </c>
      <c r="AQ2339" s="2" t="str">
        <f t="shared" si="737"/>
        <v>CTU FLEVOKUST BVWEEK</v>
      </c>
      <c r="AR2339" s="71">
        <f t="shared" si="738"/>
        <v>555</v>
      </c>
      <c r="AS2339" s="71">
        <f>VLOOKUP(AJ2339,Invoicing!A:K,10,FALSE)</f>
        <v>0</v>
      </c>
      <c r="AT2339" s="71">
        <f t="shared" si="739"/>
        <v>555</v>
      </c>
    </row>
    <row r="2340" spans="1:46">
      <c r="A2340" s="37" t="s">
        <v>91</v>
      </c>
      <c r="B2340" s="3" t="s">
        <v>38</v>
      </c>
      <c r="C2340" s="11">
        <v>45614.363194444442</v>
      </c>
      <c r="D2340" s="11">
        <v>45614.25</v>
      </c>
      <c r="E2340" s="11" t="s">
        <v>45</v>
      </c>
      <c r="F2340" s="11" t="s">
        <v>40</v>
      </c>
      <c r="G2340" s="3" t="s">
        <v>2519</v>
      </c>
      <c r="H2340" s="3" t="s">
        <v>2821</v>
      </c>
      <c r="I2340" s="11">
        <v>45615.541666666664</v>
      </c>
      <c r="J2340" s="12">
        <v>45615.507638888892</v>
      </c>
      <c r="K2340" s="12">
        <v>45615.541666666664</v>
      </c>
      <c r="L2340" s="12">
        <v>45615.5625</v>
      </c>
      <c r="M2340" s="12" t="s">
        <v>115</v>
      </c>
      <c r="N2340" s="3" t="s">
        <v>42</v>
      </c>
      <c r="O2340" s="3">
        <v>1</v>
      </c>
      <c r="P2340" s="1">
        <f t="shared" si="720"/>
        <v>47</v>
      </c>
      <c r="Q2340" s="1">
        <f t="shared" si="721"/>
        <v>11</v>
      </c>
      <c r="R2340" s="72">
        <f t="shared" si="722"/>
        <v>45615.507638888892</v>
      </c>
      <c r="S2340" s="73">
        <f t="shared" si="723"/>
        <v>1.1784722222218988</v>
      </c>
      <c r="T2340" s="74">
        <f>Table2[[#This Row],[ETA A OFRECIMIENTO]]*24</f>
        <v>28.283333333325572</v>
      </c>
      <c r="U2340" s="1" t="str">
        <f t="shared" si="724"/>
        <v>YES</v>
      </c>
      <c r="V2340" s="73">
        <f t="shared" si="725"/>
        <v>0</v>
      </c>
      <c r="W2340" s="74">
        <f>Table2[[#This Row],[DEL. AVAILABLE A SLOT]]*24</f>
        <v>0</v>
      </c>
      <c r="X2340" s="1" t="str">
        <f t="shared" si="726"/>
        <v>SI</v>
      </c>
      <c r="Y2340" s="73">
        <f t="shared" si="727"/>
        <v>1.1784722222218988</v>
      </c>
      <c r="Z2340" s="74">
        <f>Table2[[#This Row],[ETA A TIMESLOT]]*24</f>
        <v>28.283333333325572</v>
      </c>
      <c r="AA2340" s="73">
        <f t="shared" si="728"/>
        <v>0</v>
      </c>
      <c r="AB2340" s="73" t="str">
        <f t="shared" si="729"/>
        <v>SI</v>
      </c>
      <c r="AC2340" s="74">
        <f>Table2[[#This Row],[PUNTUALIDAD (H)]]*24</f>
        <v>0</v>
      </c>
      <c r="AD2340" s="73">
        <f t="shared" si="730"/>
        <v>1.1993055555576575</v>
      </c>
      <c r="AE2340" s="74">
        <f>Table2[[#This Row],[ATA TO UNLOADING]]*24</f>
        <v>28.78333333338378</v>
      </c>
      <c r="AF2340" s="74" t="str">
        <f>IF(Table2[[#This Row],[ATA TO UNLOADING 2]]&lt;=48,"YES","NO")</f>
        <v>YES</v>
      </c>
      <c r="AG2340" s="75">
        <f t="shared" si="731"/>
        <v>0.54166666666424135</v>
      </c>
      <c r="AH2340" s="2" t="s">
        <v>42</v>
      </c>
      <c r="AI2340" s="2" t="str">
        <f t="shared" si="732"/>
        <v>MRKU5540129</v>
      </c>
      <c r="AJ2340" s="76" t="str">
        <f t="shared" si="733"/>
        <v>OM TRANSPORT</v>
      </c>
      <c r="AK2340" s="77">
        <f>IF($M2340="TRUCK",VLOOKUP($AQ2340,Invoicing!$A$17:$B$49,MATCH($AK$1,Invoicing!$A$17:$B$17,0),FALSE),VLOOKUP($AQ2340,Invoicing!$N$17:$O$21,MATCH($AK$1,Invoicing!$N$17:$O$17,0),FALSE))</f>
        <v>475</v>
      </c>
      <c r="AL2340" s="78">
        <f>VLOOKUP($E2340,Invoicing!$A$1:$H$8,MATCH(TRACKER!$N2343,Invoicing!$A$1:$H$1,0),FALSE)</f>
        <v>110</v>
      </c>
      <c r="AM2340" s="78">
        <f>VLOOKUP($E2340,Invoicing!$A$1:$H$8,MATCH(TRACKER!$O$1,Invoicing!$A$1:$H$1,0),FALSE)</f>
        <v>50</v>
      </c>
      <c r="AN2340" s="78">
        <f t="shared" si="734"/>
        <v>50</v>
      </c>
      <c r="AO2340" s="2">
        <f t="shared" si="735"/>
        <v>2</v>
      </c>
      <c r="AP2340" s="2" t="str">
        <f t="shared" si="736"/>
        <v>WEEK</v>
      </c>
      <c r="AQ2340" s="2" t="str">
        <f t="shared" si="737"/>
        <v>OM TRANSPORTWEEK</v>
      </c>
      <c r="AR2340" s="71">
        <f t="shared" si="738"/>
        <v>635</v>
      </c>
      <c r="AS2340" s="71">
        <f>VLOOKUP(AJ2340,Invoicing!A:K,10,FALSE)</f>
        <v>25</v>
      </c>
      <c r="AT2340" s="71">
        <f t="shared" si="739"/>
        <v>660</v>
      </c>
    </row>
    <row r="2341" spans="1:46">
      <c r="A2341" s="37" t="s">
        <v>91</v>
      </c>
      <c r="B2341" s="3" t="s">
        <v>38</v>
      </c>
      <c r="C2341" s="11">
        <v>45614.363194444442</v>
      </c>
      <c r="D2341" s="11">
        <v>45614.25</v>
      </c>
      <c r="E2341" s="11" t="s">
        <v>49</v>
      </c>
      <c r="F2341" s="11" t="s">
        <v>40</v>
      </c>
      <c r="G2341" s="3" t="s">
        <v>2520</v>
      </c>
      <c r="H2341" s="3" t="s">
        <v>41</v>
      </c>
      <c r="I2341" s="11">
        <v>45616.25</v>
      </c>
      <c r="J2341" s="12">
        <v>45616.703472222223</v>
      </c>
      <c r="K2341" s="12">
        <v>45616.770833333336</v>
      </c>
      <c r="L2341" s="12">
        <v>45616.711805555555</v>
      </c>
      <c r="M2341" s="12" t="s">
        <v>115</v>
      </c>
      <c r="N2341" s="3" t="s">
        <v>42</v>
      </c>
      <c r="O2341" s="3">
        <v>0</v>
      </c>
      <c r="P2341" s="1">
        <f t="shared" si="720"/>
        <v>47</v>
      </c>
      <c r="Q2341" s="1">
        <f t="shared" si="721"/>
        <v>11</v>
      </c>
      <c r="R2341" s="72">
        <f t="shared" si="722"/>
        <v>45616.703472222223</v>
      </c>
      <c r="S2341" s="73">
        <f t="shared" si="723"/>
        <v>1.8868055555576575</v>
      </c>
      <c r="T2341" s="74">
        <f>Table2[[#This Row],[ETA A OFRECIMIENTO]]*24</f>
        <v>45.28333333338378</v>
      </c>
      <c r="U2341" s="1" t="str">
        <f t="shared" si="724"/>
        <v>YES</v>
      </c>
      <c r="V2341" s="73">
        <f t="shared" si="725"/>
        <v>0.52083333333575865</v>
      </c>
      <c r="W2341" s="74">
        <f>Table2[[#This Row],[DEL. AVAILABLE A SLOT]]*24</f>
        <v>12.500000000058208</v>
      </c>
      <c r="X2341" s="1" t="str">
        <f t="shared" si="726"/>
        <v>SI</v>
      </c>
      <c r="Y2341" s="73">
        <f t="shared" si="727"/>
        <v>2.4076388888934162</v>
      </c>
      <c r="Z2341" s="74">
        <f>Table2[[#This Row],[ETA A TIMESLOT]]*24</f>
        <v>57.783333333441988</v>
      </c>
      <c r="AA2341" s="73">
        <f t="shared" si="728"/>
        <v>0</v>
      </c>
      <c r="AB2341" s="73" t="str">
        <f t="shared" si="729"/>
        <v>SI</v>
      </c>
      <c r="AC2341" s="74">
        <f>Table2[[#This Row],[PUNTUALIDAD (H)]]*24</f>
        <v>0</v>
      </c>
      <c r="AD2341" s="73">
        <f t="shared" si="730"/>
        <v>2.3486111111124046</v>
      </c>
      <c r="AE2341" s="74">
        <f>Table2[[#This Row],[ATA TO UNLOADING]]*24</f>
        <v>56.366666666697711</v>
      </c>
      <c r="AF2341" s="74" t="str">
        <f>IF(Table2[[#This Row],[ATA TO UNLOADING 2]]&lt;=48,"YES","NO")</f>
        <v>NO</v>
      </c>
      <c r="AG2341" s="75">
        <f t="shared" si="731"/>
        <v>0.77083333333575865</v>
      </c>
      <c r="AH2341" s="2" t="s">
        <v>42</v>
      </c>
      <c r="AI2341" s="2" t="str">
        <f t="shared" si="732"/>
        <v>MRKU5729283</v>
      </c>
      <c r="AJ2341" s="76" t="str">
        <f t="shared" si="733"/>
        <v>CTU FLEVOKUST BV</v>
      </c>
      <c r="AK2341" s="77">
        <f>IF($M2341="TRUCK",VLOOKUP($AQ2341,Invoicing!$A$17:$B$49,MATCH($AK$1,Invoicing!$A$17:$B$17,0),FALSE),VLOOKUP($AQ2341,Invoicing!$N$17:$O$21,MATCH($AK$1,Invoicing!$N$17:$O$17,0),FALSE))</f>
        <v>520</v>
      </c>
      <c r="AL2341" s="78" t="e">
        <f>VLOOKUP($E2341,Invoicing!$A$1:$H$8,MATCH(TRACKER!$N2344,Invoicing!$A$1:$H$1,0),FALSE)</f>
        <v>#N/A</v>
      </c>
      <c r="AM2341" s="78">
        <v>35</v>
      </c>
      <c r="AN2341" s="78">
        <f t="shared" si="734"/>
        <v>0</v>
      </c>
      <c r="AO2341" s="2">
        <f t="shared" si="735"/>
        <v>3</v>
      </c>
      <c r="AP2341" s="2" t="str">
        <f t="shared" si="736"/>
        <v>WEEK</v>
      </c>
      <c r="AQ2341" s="2" t="str">
        <f t="shared" si="737"/>
        <v>CTU FLEVOKUST BVWEEK</v>
      </c>
      <c r="AR2341" s="71">
        <f t="shared" si="738"/>
        <v>520</v>
      </c>
      <c r="AS2341" s="71">
        <f>VLOOKUP(AJ2341,Invoicing!A:K,10,FALSE)</f>
        <v>0</v>
      </c>
      <c r="AT2341" s="71">
        <f t="shared" si="739"/>
        <v>520</v>
      </c>
    </row>
    <row r="2342" spans="1:46">
      <c r="A2342" s="37" t="s">
        <v>91</v>
      </c>
      <c r="B2342" s="3" t="s">
        <v>38</v>
      </c>
      <c r="C2342" s="11">
        <v>45614.363194444442</v>
      </c>
      <c r="D2342" s="11">
        <v>45614.25</v>
      </c>
      <c r="E2342" s="11" t="s">
        <v>44</v>
      </c>
      <c r="F2342" s="11" t="s">
        <v>40</v>
      </c>
      <c r="G2342" s="3" t="s">
        <v>2521</v>
      </c>
      <c r="H2342" s="3" t="s">
        <v>41</v>
      </c>
      <c r="I2342" s="11">
        <v>45615.583333333336</v>
      </c>
      <c r="J2342" s="12">
        <v>45615.594444444447</v>
      </c>
      <c r="K2342" s="12">
        <v>45615.583333333336</v>
      </c>
      <c r="L2342" s="12">
        <v>45615.601388888892</v>
      </c>
      <c r="M2342" s="12" t="s">
        <v>115</v>
      </c>
      <c r="N2342" s="3" t="s">
        <v>42</v>
      </c>
      <c r="O2342" s="3">
        <v>0</v>
      </c>
      <c r="P2342" s="1">
        <f t="shared" si="720"/>
        <v>47</v>
      </c>
      <c r="Q2342" s="1">
        <f t="shared" si="721"/>
        <v>11</v>
      </c>
      <c r="R2342" s="72">
        <f t="shared" si="722"/>
        <v>45615.594444444447</v>
      </c>
      <c r="S2342" s="73">
        <f t="shared" si="723"/>
        <v>1.2201388888934162</v>
      </c>
      <c r="T2342" s="74">
        <f>Table2[[#This Row],[ETA A OFRECIMIENTO]]*24</f>
        <v>29.283333333441988</v>
      </c>
      <c r="U2342" s="1" t="str">
        <f t="shared" si="724"/>
        <v>YES</v>
      </c>
      <c r="V2342" s="73">
        <f t="shared" si="725"/>
        <v>0</v>
      </c>
      <c r="W2342" s="74">
        <f>Table2[[#This Row],[DEL. AVAILABLE A SLOT]]*24</f>
        <v>0</v>
      </c>
      <c r="X2342" s="1" t="str">
        <f t="shared" si="726"/>
        <v>SI</v>
      </c>
      <c r="Y2342" s="73">
        <f t="shared" si="727"/>
        <v>1.2201388888934162</v>
      </c>
      <c r="Z2342" s="74">
        <f>Table2[[#This Row],[ETA A TIMESLOT]]*24</f>
        <v>29.283333333441988</v>
      </c>
      <c r="AA2342" s="73">
        <f t="shared" si="728"/>
        <v>1.1111111110949423E-2</v>
      </c>
      <c r="AB2342" s="73" t="str">
        <f t="shared" si="729"/>
        <v>SI</v>
      </c>
      <c r="AC2342" s="74">
        <f>Table2[[#This Row],[PUNTUALIDAD (H)]]*24</f>
        <v>0.26666666666278616</v>
      </c>
      <c r="AD2342" s="73">
        <f t="shared" si="730"/>
        <v>1.2381944444496185</v>
      </c>
      <c r="AE2342" s="74">
        <f>Table2[[#This Row],[ATA TO UNLOADING]]*24</f>
        <v>29.716666666790843</v>
      </c>
      <c r="AF2342" s="74" t="str">
        <f>IF(Table2[[#This Row],[ATA TO UNLOADING 2]]&lt;=48,"YES","NO")</f>
        <v>YES</v>
      </c>
      <c r="AG2342" s="75">
        <f t="shared" si="731"/>
        <v>0.58333333333575865</v>
      </c>
      <c r="AH2342" s="2" t="s">
        <v>42</v>
      </c>
      <c r="AI2342" s="2" t="str">
        <f t="shared" si="732"/>
        <v>MRKU5831660</v>
      </c>
      <c r="AJ2342" s="76" t="str">
        <f t="shared" si="733"/>
        <v>MSI</v>
      </c>
      <c r="AK2342" s="77">
        <f>IF($M2342="TRUCK",VLOOKUP($AQ2342,Invoicing!$A$17:$B$49,MATCH($AK$1,Invoicing!$A$17:$B$17,0),FALSE),VLOOKUP($AQ2342,Invoicing!$N$17:$O$21,MATCH($AK$1,Invoicing!$N$17:$O$17,0),FALSE))</f>
        <v>480</v>
      </c>
      <c r="AL2342" s="78" t="e">
        <f>VLOOKUP($E2342,Invoicing!$A$1:$H$8,MATCH(TRACKER!$N2345,Invoicing!$A$1:$H$1,0),FALSE)</f>
        <v>#N/A</v>
      </c>
      <c r="AM2342" s="78">
        <f>VLOOKUP($E2342,Invoicing!$A$1:$H$8,MATCH(TRACKER!$O$1,Invoicing!$A$1:$H$1,0),FALSE)</f>
        <v>50</v>
      </c>
      <c r="AN2342" s="78">
        <f t="shared" si="734"/>
        <v>0</v>
      </c>
      <c r="AO2342" s="2">
        <f t="shared" si="735"/>
        <v>2</v>
      </c>
      <c r="AP2342" s="2" t="str">
        <f t="shared" si="736"/>
        <v>WEEK</v>
      </c>
      <c r="AQ2342" s="2" t="str">
        <f t="shared" si="737"/>
        <v>MSIWEEK</v>
      </c>
      <c r="AR2342" s="71">
        <f t="shared" si="738"/>
        <v>480</v>
      </c>
      <c r="AS2342" s="71">
        <f>VLOOKUP(AJ2342,Invoicing!A:K,10,FALSE)</f>
        <v>25</v>
      </c>
      <c r="AT2342" s="71">
        <f t="shared" si="739"/>
        <v>505</v>
      </c>
    </row>
    <row r="2343" spans="1:46">
      <c r="A2343" s="37" t="s">
        <v>91</v>
      </c>
      <c r="B2343" s="3" t="s">
        <v>38</v>
      </c>
      <c r="C2343" s="11">
        <v>45614.363194444442</v>
      </c>
      <c r="D2343" s="11">
        <v>45614.25</v>
      </c>
      <c r="E2343" s="11" t="s">
        <v>43</v>
      </c>
      <c r="F2343" s="11" t="s">
        <v>40</v>
      </c>
      <c r="G2343" s="3" t="s">
        <v>2522</v>
      </c>
      <c r="H2343" s="3" t="s">
        <v>41</v>
      </c>
      <c r="I2343" s="11">
        <v>45616.166666666664</v>
      </c>
      <c r="J2343" s="12">
        <v>45616.182638888888</v>
      </c>
      <c r="K2343" s="12">
        <v>45616.166666666664</v>
      </c>
      <c r="L2343" s="12">
        <v>45616.190972222219</v>
      </c>
      <c r="M2343" s="12" t="s">
        <v>115</v>
      </c>
      <c r="N2343" s="3" t="s">
        <v>13</v>
      </c>
      <c r="O2343" s="3">
        <v>0</v>
      </c>
      <c r="P2343" s="1">
        <f t="shared" si="720"/>
        <v>47</v>
      </c>
      <c r="Q2343" s="1">
        <f t="shared" si="721"/>
        <v>11</v>
      </c>
      <c r="R2343" s="72">
        <f t="shared" si="722"/>
        <v>45616.182638888888</v>
      </c>
      <c r="S2343" s="73">
        <f t="shared" si="723"/>
        <v>1.8034722222218988</v>
      </c>
      <c r="T2343" s="74">
        <f>Table2[[#This Row],[ETA A OFRECIMIENTO]]*24</f>
        <v>43.283333333325572</v>
      </c>
      <c r="U2343" s="1" t="str">
        <f t="shared" si="724"/>
        <v>YES</v>
      </c>
      <c r="V2343" s="73">
        <f t="shared" si="725"/>
        <v>0</v>
      </c>
      <c r="W2343" s="74">
        <f>Table2[[#This Row],[DEL. AVAILABLE A SLOT]]*24</f>
        <v>0</v>
      </c>
      <c r="X2343" s="1" t="str">
        <f t="shared" si="726"/>
        <v>SI</v>
      </c>
      <c r="Y2343" s="73">
        <f t="shared" si="727"/>
        <v>1.8034722222218988</v>
      </c>
      <c r="Z2343" s="74">
        <f>Table2[[#This Row],[ETA A TIMESLOT]]*24</f>
        <v>43.283333333325572</v>
      </c>
      <c r="AA2343" s="73">
        <f t="shared" si="728"/>
        <v>1.5972222223354038E-2</v>
      </c>
      <c r="AB2343" s="73" t="str">
        <f t="shared" si="729"/>
        <v>SI</v>
      </c>
      <c r="AC2343" s="74">
        <f>Table2[[#This Row],[PUNTUALIDAD (H)]]*24</f>
        <v>0.38333333336049691</v>
      </c>
      <c r="AD2343" s="73">
        <f t="shared" si="730"/>
        <v>1.827777777776646</v>
      </c>
      <c r="AE2343" s="74">
        <f>Table2[[#This Row],[ATA TO UNLOADING]]*24</f>
        <v>43.866666666639503</v>
      </c>
      <c r="AF2343" s="74" t="str">
        <f>IF(Table2[[#This Row],[ATA TO UNLOADING 2]]&lt;=48,"YES","NO")</f>
        <v>YES</v>
      </c>
      <c r="AG2343" s="75">
        <f t="shared" si="731"/>
        <v>0.16666666666424135</v>
      </c>
      <c r="AH2343" s="2" t="s">
        <v>24</v>
      </c>
      <c r="AI2343" s="2" t="str">
        <f t="shared" si="732"/>
        <v>MRKU6024148</v>
      </c>
      <c r="AJ2343" s="76" t="str">
        <f t="shared" si="733"/>
        <v>LOGIX</v>
      </c>
      <c r="AK2343" s="77">
        <f>IF($M2343="TRUCK",VLOOKUP($AQ2343,Invoicing!$A$17:$B$49,MATCH($AK$1,Invoicing!$A$17:$B$17,0),FALSE),VLOOKUP($AQ2343,Invoicing!$N$17:$O$21,MATCH($AK$1,Invoicing!$N$17:$O$17,0),FALSE))</f>
        <v>530</v>
      </c>
      <c r="AL2343" s="78" t="e">
        <f>VLOOKUP($E2343,Invoicing!$A$1:$H$8,MATCH(TRACKER!$N2346,Invoicing!$A$1:$H$1,0),FALSE)</f>
        <v>#N/A</v>
      </c>
      <c r="AM2343" s="78">
        <f>VLOOKUP($E2343,Invoicing!$A$1:$H$8,MATCH(TRACKER!$O$1,Invoicing!$A$1:$H$1,0),FALSE)</f>
        <v>50</v>
      </c>
      <c r="AN2343" s="78">
        <f t="shared" si="734"/>
        <v>0</v>
      </c>
      <c r="AO2343" s="2">
        <f t="shared" si="735"/>
        <v>3</v>
      </c>
      <c r="AP2343" s="2" t="str">
        <f t="shared" si="736"/>
        <v>NIGHT</v>
      </c>
      <c r="AQ2343" s="2" t="str">
        <f t="shared" si="737"/>
        <v>LOGIXNIGHT</v>
      </c>
      <c r="AR2343" s="71">
        <f t="shared" si="738"/>
        <v>530</v>
      </c>
      <c r="AS2343" s="71">
        <f>VLOOKUP(AJ2343,Invoicing!A:K,10,FALSE)</f>
        <v>25</v>
      </c>
      <c r="AT2343" s="71">
        <f t="shared" si="739"/>
        <v>555</v>
      </c>
    </row>
    <row r="2344" spans="1:46">
      <c r="A2344" s="37" t="s">
        <v>91</v>
      </c>
      <c r="B2344" s="3" t="s">
        <v>38</v>
      </c>
      <c r="C2344" s="11">
        <v>45614.363194444442</v>
      </c>
      <c r="D2344" s="11">
        <v>45614.25</v>
      </c>
      <c r="E2344" s="11" t="s">
        <v>45</v>
      </c>
      <c r="F2344" s="11" t="s">
        <v>40</v>
      </c>
      <c r="G2344" s="3" t="s">
        <v>2523</v>
      </c>
      <c r="H2344" s="3" t="s">
        <v>2821</v>
      </c>
      <c r="I2344" s="11">
        <v>45616.25</v>
      </c>
      <c r="J2344" s="12">
        <v>45616.511805555558</v>
      </c>
      <c r="K2344" s="12">
        <v>45616.541666666664</v>
      </c>
      <c r="L2344" s="12">
        <v>45616.569444444445</v>
      </c>
      <c r="M2344" s="12" t="s">
        <v>115</v>
      </c>
      <c r="N2344" s="3" t="s">
        <v>42</v>
      </c>
      <c r="O2344" s="3">
        <v>0</v>
      </c>
      <c r="P2344" s="1">
        <f t="shared" si="720"/>
        <v>47</v>
      </c>
      <c r="Q2344" s="1">
        <f t="shared" si="721"/>
        <v>11</v>
      </c>
      <c r="R2344" s="72">
        <f t="shared" si="722"/>
        <v>45616.511805555558</v>
      </c>
      <c r="S2344" s="73">
        <f t="shared" si="723"/>
        <v>1.8868055555576575</v>
      </c>
      <c r="T2344" s="74">
        <f>Table2[[#This Row],[ETA A OFRECIMIENTO]]*24</f>
        <v>45.28333333338378</v>
      </c>
      <c r="U2344" s="1" t="str">
        <f t="shared" si="724"/>
        <v>YES</v>
      </c>
      <c r="V2344" s="73">
        <f t="shared" si="725"/>
        <v>0.29166666666424135</v>
      </c>
      <c r="W2344" s="74">
        <f>Table2[[#This Row],[DEL. AVAILABLE A SLOT]]*24</f>
        <v>6.9999999999417923</v>
      </c>
      <c r="X2344" s="1" t="str">
        <f t="shared" si="726"/>
        <v>SI</v>
      </c>
      <c r="Y2344" s="73">
        <f t="shared" si="727"/>
        <v>2.1784722222218988</v>
      </c>
      <c r="Z2344" s="74">
        <f>Table2[[#This Row],[ETA A TIMESLOT]]*24</f>
        <v>52.283333333325572</v>
      </c>
      <c r="AA2344" s="73">
        <f t="shared" si="728"/>
        <v>0</v>
      </c>
      <c r="AB2344" s="73" t="str">
        <f t="shared" si="729"/>
        <v>SI</v>
      </c>
      <c r="AC2344" s="74">
        <f>Table2[[#This Row],[PUNTUALIDAD (H)]]*24</f>
        <v>0</v>
      </c>
      <c r="AD2344" s="73">
        <f t="shared" si="730"/>
        <v>2.2062500000029104</v>
      </c>
      <c r="AE2344" s="74">
        <f>Table2[[#This Row],[ATA TO UNLOADING]]*24</f>
        <v>52.950000000069849</v>
      </c>
      <c r="AF2344" s="74" t="str">
        <f>IF(Table2[[#This Row],[ATA TO UNLOADING 2]]&lt;=48,"YES","NO")</f>
        <v>NO</v>
      </c>
      <c r="AG2344" s="75">
        <f t="shared" si="731"/>
        <v>0.54166666666424135</v>
      </c>
      <c r="AH2344" s="2" t="s">
        <v>42</v>
      </c>
      <c r="AI2344" s="2" t="str">
        <f t="shared" si="732"/>
        <v>MRKU6345209</v>
      </c>
      <c r="AJ2344" s="76" t="str">
        <f t="shared" si="733"/>
        <v>OM TRANSPORT</v>
      </c>
      <c r="AK2344" s="77">
        <f>IF($M2344="TRUCK",VLOOKUP($AQ2344,Invoicing!$A$17:$B$49,MATCH($AK$1,Invoicing!$A$17:$B$17,0),FALSE),VLOOKUP($AQ2344,Invoicing!$N$17:$O$21,MATCH($AK$1,Invoicing!$N$17:$O$17,0),FALSE))</f>
        <v>475</v>
      </c>
      <c r="AL2344" s="78" t="e">
        <f>VLOOKUP($E2344,Invoicing!$A$1:$H$8,MATCH(TRACKER!$N2347,Invoicing!$A$1:$H$1,0),FALSE)</f>
        <v>#N/A</v>
      </c>
      <c r="AM2344" s="78">
        <f>VLOOKUP($E2344,Invoicing!$A$1:$H$8,MATCH(TRACKER!$O$1,Invoicing!$A$1:$H$1,0),FALSE)</f>
        <v>50</v>
      </c>
      <c r="AN2344" s="78">
        <f t="shared" si="734"/>
        <v>0</v>
      </c>
      <c r="AO2344" s="2">
        <f t="shared" si="735"/>
        <v>3</v>
      </c>
      <c r="AP2344" s="2" t="str">
        <f t="shared" si="736"/>
        <v>WEEK</v>
      </c>
      <c r="AQ2344" s="2" t="str">
        <f t="shared" si="737"/>
        <v>OM TRANSPORTWEEK</v>
      </c>
      <c r="AR2344" s="71">
        <f t="shared" si="738"/>
        <v>475</v>
      </c>
      <c r="AS2344" s="71">
        <f>VLOOKUP(AJ2344,Invoicing!A:K,10,FALSE)</f>
        <v>25</v>
      </c>
      <c r="AT2344" s="71">
        <f t="shared" si="739"/>
        <v>500</v>
      </c>
    </row>
    <row r="2345" spans="1:46">
      <c r="A2345" s="37" t="s">
        <v>91</v>
      </c>
      <c r="B2345" s="3" t="s">
        <v>38</v>
      </c>
      <c r="C2345" s="11">
        <v>45614.363194444442</v>
      </c>
      <c r="D2345" s="11">
        <v>45614.25</v>
      </c>
      <c r="E2345" s="11" t="s">
        <v>44</v>
      </c>
      <c r="F2345" s="11" t="s">
        <v>40</v>
      </c>
      <c r="G2345" s="3" t="s">
        <v>2524</v>
      </c>
      <c r="H2345" s="3" t="s">
        <v>2821</v>
      </c>
      <c r="I2345" s="11">
        <v>45615.416666666664</v>
      </c>
      <c r="J2345" s="12">
        <v>45615.411805555559</v>
      </c>
      <c r="K2345" s="12">
        <v>45615.416666666664</v>
      </c>
      <c r="L2345" s="12">
        <v>45615.46597222222</v>
      </c>
      <c r="M2345" s="12" t="s">
        <v>115</v>
      </c>
      <c r="N2345" s="3" t="s">
        <v>42</v>
      </c>
      <c r="O2345" s="3">
        <v>1</v>
      </c>
      <c r="P2345" s="1">
        <f t="shared" si="720"/>
        <v>47</v>
      </c>
      <c r="Q2345" s="1">
        <f t="shared" si="721"/>
        <v>11</v>
      </c>
      <c r="R2345" s="72">
        <f t="shared" si="722"/>
        <v>45615.411805555559</v>
      </c>
      <c r="S2345" s="73">
        <f t="shared" si="723"/>
        <v>1.0534722222218988</v>
      </c>
      <c r="T2345" s="74">
        <f>Table2[[#This Row],[ETA A OFRECIMIENTO]]*24</f>
        <v>25.283333333325572</v>
      </c>
      <c r="U2345" s="1" t="str">
        <f t="shared" si="724"/>
        <v>YES</v>
      </c>
      <c r="V2345" s="73">
        <f t="shared" si="725"/>
        <v>0</v>
      </c>
      <c r="W2345" s="74">
        <f>Table2[[#This Row],[DEL. AVAILABLE A SLOT]]*24</f>
        <v>0</v>
      </c>
      <c r="X2345" s="1" t="str">
        <f t="shared" si="726"/>
        <v>SI</v>
      </c>
      <c r="Y2345" s="73">
        <f t="shared" si="727"/>
        <v>1.0534722222218988</v>
      </c>
      <c r="Z2345" s="74">
        <f>Table2[[#This Row],[ETA A TIMESLOT]]*24</f>
        <v>25.283333333325572</v>
      </c>
      <c r="AA2345" s="73">
        <f t="shared" si="728"/>
        <v>0</v>
      </c>
      <c r="AB2345" s="73" t="str">
        <f t="shared" si="729"/>
        <v>SI</v>
      </c>
      <c r="AC2345" s="74">
        <f>Table2[[#This Row],[PUNTUALIDAD (H)]]*24</f>
        <v>0</v>
      </c>
      <c r="AD2345" s="73">
        <f t="shared" si="730"/>
        <v>1.1027777777781012</v>
      </c>
      <c r="AE2345" s="74">
        <f>Table2[[#This Row],[ATA TO UNLOADING]]*24</f>
        <v>26.466666666674428</v>
      </c>
      <c r="AF2345" s="74" t="str">
        <f>IF(Table2[[#This Row],[ATA TO UNLOADING 2]]&lt;=48,"YES","NO")</f>
        <v>YES</v>
      </c>
      <c r="AG2345" s="75">
        <f t="shared" si="731"/>
        <v>0.41666666666424135</v>
      </c>
      <c r="AH2345" s="2" t="s">
        <v>42</v>
      </c>
      <c r="AI2345" s="2" t="str">
        <f t="shared" si="732"/>
        <v>MRSU3581883</v>
      </c>
      <c r="AJ2345" s="76" t="str">
        <f t="shared" si="733"/>
        <v>MSI</v>
      </c>
      <c r="AK2345" s="77">
        <f>IF($M2345="TRUCK",VLOOKUP($AQ2345,Invoicing!$A$17:$B$49,MATCH($AK$1,Invoicing!$A$17:$B$17,0),FALSE),VLOOKUP($AQ2345,Invoicing!$N$17:$O$21,MATCH($AK$1,Invoicing!$N$17:$O$17,0),FALSE))</f>
        <v>480</v>
      </c>
      <c r="AL2345" s="78" t="e">
        <f>VLOOKUP($E2345,Invoicing!$A$1:$H$8,MATCH(TRACKER!$N2348,Invoicing!$A$1:$H$1,0),FALSE)</f>
        <v>#N/A</v>
      </c>
      <c r="AM2345" s="78">
        <f>VLOOKUP($E2345,Invoicing!$A$1:$H$8,MATCH(TRACKER!$O$1,Invoicing!$A$1:$H$1,0),FALSE)</f>
        <v>50</v>
      </c>
      <c r="AN2345" s="78">
        <f t="shared" si="734"/>
        <v>50</v>
      </c>
      <c r="AO2345" s="2">
        <f t="shared" si="735"/>
        <v>2</v>
      </c>
      <c r="AP2345" s="2" t="str">
        <f t="shared" si="736"/>
        <v>WEEK</v>
      </c>
      <c r="AQ2345" s="2" t="str">
        <f t="shared" si="737"/>
        <v>MSIWEEK</v>
      </c>
      <c r="AR2345" s="71">
        <f t="shared" si="738"/>
        <v>530</v>
      </c>
      <c r="AS2345" s="71">
        <f>VLOOKUP(AJ2345,Invoicing!A:K,10,FALSE)</f>
        <v>25</v>
      </c>
      <c r="AT2345" s="71">
        <f t="shared" si="739"/>
        <v>555</v>
      </c>
    </row>
    <row r="2346" spans="1:46">
      <c r="A2346" s="37" t="s">
        <v>91</v>
      </c>
      <c r="B2346" s="3" t="s">
        <v>38</v>
      </c>
      <c r="C2346" s="11">
        <v>45614.363194444442</v>
      </c>
      <c r="D2346" s="11">
        <v>45614.25</v>
      </c>
      <c r="E2346" s="11" t="s">
        <v>45</v>
      </c>
      <c r="F2346" s="11" t="s">
        <v>40</v>
      </c>
      <c r="G2346" s="3" t="s">
        <v>2525</v>
      </c>
      <c r="H2346" s="3" t="s">
        <v>2821</v>
      </c>
      <c r="I2346" s="11">
        <v>45615.458333333336</v>
      </c>
      <c r="J2346" s="12">
        <v>45615.446527777778</v>
      </c>
      <c r="K2346" s="12">
        <v>45615.458333333336</v>
      </c>
      <c r="L2346" s="12">
        <v>45615.479166666664</v>
      </c>
      <c r="M2346" s="12" t="s">
        <v>115</v>
      </c>
      <c r="N2346" s="3" t="s">
        <v>42</v>
      </c>
      <c r="O2346" s="3">
        <v>0</v>
      </c>
      <c r="P2346" s="1">
        <f t="shared" si="720"/>
        <v>47</v>
      </c>
      <c r="Q2346" s="1">
        <f t="shared" si="721"/>
        <v>11</v>
      </c>
      <c r="R2346" s="72">
        <f t="shared" si="722"/>
        <v>45615.446527777778</v>
      </c>
      <c r="S2346" s="73">
        <f t="shared" si="723"/>
        <v>1.0951388888934162</v>
      </c>
      <c r="T2346" s="74">
        <f>Table2[[#This Row],[ETA A OFRECIMIENTO]]*24</f>
        <v>26.283333333441988</v>
      </c>
      <c r="U2346" s="1" t="str">
        <f t="shared" si="724"/>
        <v>YES</v>
      </c>
      <c r="V2346" s="73">
        <f t="shared" si="725"/>
        <v>0</v>
      </c>
      <c r="W2346" s="74">
        <f>Table2[[#This Row],[DEL. AVAILABLE A SLOT]]*24</f>
        <v>0</v>
      </c>
      <c r="X2346" s="1" t="str">
        <f t="shared" si="726"/>
        <v>SI</v>
      </c>
      <c r="Y2346" s="73">
        <f t="shared" si="727"/>
        <v>1.0951388888934162</v>
      </c>
      <c r="Z2346" s="74">
        <f>Table2[[#This Row],[ETA A TIMESLOT]]*24</f>
        <v>26.283333333441988</v>
      </c>
      <c r="AA2346" s="73">
        <f t="shared" si="728"/>
        <v>0</v>
      </c>
      <c r="AB2346" s="73" t="str">
        <f t="shared" si="729"/>
        <v>SI</v>
      </c>
      <c r="AC2346" s="74">
        <f>Table2[[#This Row],[PUNTUALIDAD (H)]]*24</f>
        <v>0</v>
      </c>
      <c r="AD2346" s="73">
        <f t="shared" si="730"/>
        <v>1.1159722222218988</v>
      </c>
      <c r="AE2346" s="74">
        <f>Table2[[#This Row],[ATA TO UNLOADING]]*24</f>
        <v>26.783333333325572</v>
      </c>
      <c r="AF2346" s="74" t="str">
        <f>IF(Table2[[#This Row],[ATA TO UNLOADING 2]]&lt;=48,"YES","NO")</f>
        <v>YES</v>
      </c>
      <c r="AG2346" s="75">
        <f t="shared" si="731"/>
        <v>0.45833333333575865</v>
      </c>
      <c r="AH2346" s="2" t="s">
        <v>42</v>
      </c>
      <c r="AI2346" s="2" t="str">
        <f t="shared" si="732"/>
        <v>MRSU4590200</v>
      </c>
      <c r="AJ2346" s="76" t="str">
        <f t="shared" si="733"/>
        <v>OM TRANSPORT</v>
      </c>
      <c r="AK2346" s="77">
        <f>IF($M2346="TRUCK",VLOOKUP($AQ2346,Invoicing!$A$17:$B$49,MATCH($AK$1,Invoicing!$A$17:$B$17,0),FALSE),VLOOKUP($AQ2346,Invoicing!$N$17:$O$21,MATCH($AK$1,Invoicing!$N$17:$O$17,0),FALSE))</f>
        <v>475</v>
      </c>
      <c r="AL2346" s="78" t="e">
        <f>VLOOKUP($E2346,Invoicing!$A$1:$H$8,MATCH(TRACKER!$N2349,Invoicing!$A$1:$H$1,0),FALSE)</f>
        <v>#N/A</v>
      </c>
      <c r="AM2346" s="78">
        <f>VLOOKUP($E2346,Invoicing!$A$1:$H$8,MATCH(TRACKER!$O$1,Invoicing!$A$1:$H$1,0),FALSE)</f>
        <v>50</v>
      </c>
      <c r="AN2346" s="78">
        <f t="shared" si="734"/>
        <v>0</v>
      </c>
      <c r="AO2346" s="2">
        <f t="shared" si="735"/>
        <v>2</v>
      </c>
      <c r="AP2346" s="2" t="str">
        <f t="shared" si="736"/>
        <v>WEEK</v>
      </c>
      <c r="AQ2346" s="2" t="str">
        <f t="shared" si="737"/>
        <v>OM TRANSPORTWEEK</v>
      </c>
      <c r="AR2346" s="71">
        <f t="shared" si="738"/>
        <v>475</v>
      </c>
      <c r="AS2346" s="71">
        <f>VLOOKUP(AJ2346,Invoicing!A:K,10,FALSE)</f>
        <v>25</v>
      </c>
      <c r="AT2346" s="71">
        <f t="shared" si="739"/>
        <v>500</v>
      </c>
    </row>
    <row r="2347" spans="1:46">
      <c r="A2347" s="37" t="s">
        <v>91</v>
      </c>
      <c r="B2347" s="3" t="s">
        <v>38</v>
      </c>
      <c r="C2347" s="11">
        <v>45614.363194444442</v>
      </c>
      <c r="D2347" s="11">
        <v>45614.25</v>
      </c>
      <c r="E2347" s="11" t="s">
        <v>45</v>
      </c>
      <c r="F2347" s="11" t="s">
        <v>40</v>
      </c>
      <c r="G2347" s="3" t="s">
        <v>2526</v>
      </c>
      <c r="H2347" s="3" t="s">
        <v>41</v>
      </c>
      <c r="I2347" s="11">
        <v>45616.25</v>
      </c>
      <c r="J2347" s="12">
        <v>45616.410416666666</v>
      </c>
      <c r="K2347" s="12">
        <v>45616.416666666664</v>
      </c>
      <c r="L2347" s="12">
        <v>45616.413194444445</v>
      </c>
      <c r="M2347" s="12" t="s">
        <v>115</v>
      </c>
      <c r="N2347" s="3" t="s">
        <v>42</v>
      </c>
      <c r="O2347" s="3">
        <v>0</v>
      </c>
      <c r="P2347" s="1">
        <f t="shared" si="720"/>
        <v>47</v>
      </c>
      <c r="Q2347" s="1">
        <f t="shared" si="721"/>
        <v>11</v>
      </c>
      <c r="R2347" s="72">
        <f t="shared" si="722"/>
        <v>45616.410416666666</v>
      </c>
      <c r="S2347" s="73">
        <f t="shared" si="723"/>
        <v>1.8868055555576575</v>
      </c>
      <c r="T2347" s="74">
        <f>Table2[[#This Row],[ETA A OFRECIMIENTO]]*24</f>
        <v>45.28333333338378</v>
      </c>
      <c r="U2347" s="1" t="str">
        <f t="shared" si="724"/>
        <v>YES</v>
      </c>
      <c r="V2347" s="73">
        <f t="shared" si="725"/>
        <v>0.16666666666424135</v>
      </c>
      <c r="W2347" s="74">
        <f>Table2[[#This Row],[DEL. AVAILABLE A SLOT]]*24</f>
        <v>3.9999999999417923</v>
      </c>
      <c r="X2347" s="1" t="str">
        <f t="shared" si="726"/>
        <v>SI</v>
      </c>
      <c r="Y2347" s="73">
        <f t="shared" si="727"/>
        <v>2.0534722222218988</v>
      </c>
      <c r="Z2347" s="74">
        <f>Table2[[#This Row],[ETA A TIMESLOT]]*24</f>
        <v>49.283333333325572</v>
      </c>
      <c r="AA2347" s="73">
        <f t="shared" si="728"/>
        <v>0</v>
      </c>
      <c r="AB2347" s="73" t="str">
        <f t="shared" si="729"/>
        <v>SI</v>
      </c>
      <c r="AC2347" s="74">
        <f>Table2[[#This Row],[PUNTUALIDAD (H)]]*24</f>
        <v>0</v>
      </c>
      <c r="AD2347" s="73">
        <f t="shared" si="730"/>
        <v>2.0500000000029104</v>
      </c>
      <c r="AE2347" s="74">
        <f>Table2[[#This Row],[ATA TO UNLOADING]]*24</f>
        <v>49.200000000069849</v>
      </c>
      <c r="AF2347" s="74" t="str">
        <f>IF(Table2[[#This Row],[ATA TO UNLOADING 2]]&lt;=48,"YES","NO")</f>
        <v>NO</v>
      </c>
      <c r="AG2347" s="75">
        <f t="shared" si="731"/>
        <v>0.41666666666424135</v>
      </c>
      <c r="AH2347" s="2" t="s">
        <v>42</v>
      </c>
      <c r="AI2347" s="2" t="str">
        <f t="shared" si="732"/>
        <v>MRSU6450803</v>
      </c>
      <c r="AJ2347" s="76" t="str">
        <f t="shared" si="733"/>
        <v>OM TRANSPORT</v>
      </c>
      <c r="AK2347" s="77">
        <f>IF($M2347="TRUCK",VLOOKUP($AQ2347,Invoicing!$A$17:$B$49,MATCH($AK$1,Invoicing!$A$17:$B$17,0),FALSE),VLOOKUP($AQ2347,Invoicing!$N$17:$O$21,MATCH($AK$1,Invoicing!$N$17:$O$17,0),FALSE))</f>
        <v>475</v>
      </c>
      <c r="AL2347" s="78">
        <f>VLOOKUP($E2347,Invoicing!$A$1:$H$8,MATCH(TRACKER!$N2350,Invoicing!$A$1:$H$1,0),FALSE)</f>
        <v>110</v>
      </c>
      <c r="AM2347" s="78">
        <f>VLOOKUP($E2347,Invoicing!$A$1:$H$8,MATCH(TRACKER!$O$1,Invoicing!$A$1:$H$1,0),FALSE)</f>
        <v>50</v>
      </c>
      <c r="AN2347" s="78">
        <f t="shared" si="734"/>
        <v>0</v>
      </c>
      <c r="AO2347" s="2">
        <f t="shared" si="735"/>
        <v>3</v>
      </c>
      <c r="AP2347" s="2" t="str">
        <f t="shared" si="736"/>
        <v>WEEK</v>
      </c>
      <c r="AQ2347" s="2" t="str">
        <f t="shared" si="737"/>
        <v>OM TRANSPORTWEEK</v>
      </c>
      <c r="AR2347" s="71">
        <f t="shared" si="738"/>
        <v>585</v>
      </c>
      <c r="AS2347" s="71">
        <f>VLOOKUP(AJ2347,Invoicing!A:K,10,FALSE)</f>
        <v>25</v>
      </c>
      <c r="AT2347" s="71">
        <f t="shared" si="739"/>
        <v>610</v>
      </c>
    </row>
    <row r="2348" spans="1:46">
      <c r="A2348" s="37" t="s">
        <v>91</v>
      </c>
      <c r="B2348" s="3" t="s">
        <v>38</v>
      </c>
      <c r="C2348" s="11">
        <v>45614.363194444442</v>
      </c>
      <c r="D2348" s="11">
        <v>45614.25</v>
      </c>
      <c r="E2348" s="11" t="s">
        <v>45</v>
      </c>
      <c r="F2348" s="11" t="s">
        <v>40</v>
      </c>
      <c r="G2348" s="3" t="s">
        <v>2527</v>
      </c>
      <c r="H2348" s="3" t="s">
        <v>41</v>
      </c>
      <c r="I2348" s="11">
        <v>45616.25</v>
      </c>
      <c r="J2348" s="12">
        <v>45616.615277777775</v>
      </c>
      <c r="K2348" s="12">
        <v>45616.625</v>
      </c>
      <c r="L2348" s="12">
        <v>45616.621527777781</v>
      </c>
      <c r="M2348" s="12" t="s">
        <v>115</v>
      </c>
      <c r="N2348" s="3" t="s">
        <v>42</v>
      </c>
      <c r="O2348" s="3">
        <v>0</v>
      </c>
      <c r="P2348" s="1">
        <f t="shared" si="720"/>
        <v>47</v>
      </c>
      <c r="Q2348" s="1">
        <f t="shared" si="721"/>
        <v>11</v>
      </c>
      <c r="R2348" s="72">
        <f t="shared" si="722"/>
        <v>45616.615277777775</v>
      </c>
      <c r="S2348" s="73">
        <f t="shared" si="723"/>
        <v>1.8868055555576575</v>
      </c>
      <c r="T2348" s="74">
        <f>Table2[[#This Row],[ETA A OFRECIMIENTO]]*24</f>
        <v>45.28333333338378</v>
      </c>
      <c r="U2348" s="1" t="str">
        <f t="shared" si="724"/>
        <v>YES</v>
      </c>
      <c r="V2348" s="73">
        <f t="shared" si="725"/>
        <v>0.375</v>
      </c>
      <c r="W2348" s="74">
        <f>Table2[[#This Row],[DEL. AVAILABLE A SLOT]]*24</f>
        <v>9</v>
      </c>
      <c r="X2348" s="1" t="str">
        <f t="shared" si="726"/>
        <v>SI</v>
      </c>
      <c r="Y2348" s="73">
        <f t="shared" si="727"/>
        <v>2.2618055555576575</v>
      </c>
      <c r="Z2348" s="74">
        <f>Table2[[#This Row],[ETA A TIMESLOT]]*24</f>
        <v>54.28333333338378</v>
      </c>
      <c r="AA2348" s="73">
        <f t="shared" si="728"/>
        <v>0</v>
      </c>
      <c r="AB2348" s="73" t="str">
        <f t="shared" si="729"/>
        <v>SI</v>
      </c>
      <c r="AC2348" s="74">
        <f>Table2[[#This Row],[PUNTUALIDAD (H)]]*24</f>
        <v>0</v>
      </c>
      <c r="AD2348" s="73">
        <f t="shared" si="730"/>
        <v>2.258333333338669</v>
      </c>
      <c r="AE2348" s="74">
        <f>Table2[[#This Row],[ATA TO UNLOADING]]*24</f>
        <v>54.200000000128057</v>
      </c>
      <c r="AF2348" s="74" t="str">
        <f>IF(Table2[[#This Row],[ATA TO UNLOADING 2]]&lt;=48,"YES","NO")</f>
        <v>NO</v>
      </c>
      <c r="AG2348" s="75">
        <f t="shared" si="731"/>
        <v>0.625</v>
      </c>
      <c r="AH2348" s="2" t="s">
        <v>42</v>
      </c>
      <c r="AI2348" s="2" t="str">
        <f t="shared" si="732"/>
        <v>MSKU0169573</v>
      </c>
      <c r="AJ2348" s="76" t="str">
        <f t="shared" si="733"/>
        <v>OM TRANSPORT</v>
      </c>
      <c r="AK2348" s="77">
        <f>IF($M2348="TRUCK",VLOOKUP($AQ2348,Invoicing!$A$17:$B$49,MATCH($AK$1,Invoicing!$A$17:$B$17,0),FALSE),VLOOKUP($AQ2348,Invoicing!$N$17:$O$21,MATCH($AK$1,Invoicing!$N$17:$O$17,0),FALSE))</f>
        <v>475</v>
      </c>
      <c r="AL2348" s="78" t="e">
        <f>VLOOKUP($E2348,Invoicing!$A$1:$H$8,MATCH(TRACKER!$N2351,Invoicing!$A$1:$H$1,0),FALSE)</f>
        <v>#N/A</v>
      </c>
      <c r="AM2348" s="78">
        <f>VLOOKUP($E2348,Invoicing!$A$1:$H$8,MATCH(TRACKER!$O$1,Invoicing!$A$1:$H$1,0),FALSE)</f>
        <v>50</v>
      </c>
      <c r="AN2348" s="78">
        <f t="shared" si="734"/>
        <v>0</v>
      </c>
      <c r="AO2348" s="2">
        <f t="shared" si="735"/>
        <v>3</v>
      </c>
      <c r="AP2348" s="2" t="str">
        <f t="shared" si="736"/>
        <v>WEEK</v>
      </c>
      <c r="AQ2348" s="2" t="str">
        <f t="shared" si="737"/>
        <v>OM TRANSPORTWEEK</v>
      </c>
      <c r="AR2348" s="71">
        <f t="shared" si="738"/>
        <v>475</v>
      </c>
      <c r="AS2348" s="71">
        <f>VLOOKUP(AJ2348,Invoicing!A:K,10,FALSE)</f>
        <v>25</v>
      </c>
      <c r="AT2348" s="71">
        <f t="shared" si="739"/>
        <v>500</v>
      </c>
    </row>
    <row r="2349" spans="1:46">
      <c r="A2349" s="37" t="s">
        <v>91</v>
      </c>
      <c r="B2349" s="3" t="s">
        <v>38</v>
      </c>
      <c r="C2349" s="11">
        <v>45614.363194444442</v>
      </c>
      <c r="D2349" s="11">
        <v>45614.25</v>
      </c>
      <c r="E2349" s="11" t="s">
        <v>45</v>
      </c>
      <c r="F2349" s="11" t="s">
        <v>40</v>
      </c>
      <c r="G2349" s="3" t="s">
        <v>2528</v>
      </c>
      <c r="H2349" s="3" t="s">
        <v>46</v>
      </c>
      <c r="I2349" s="11">
        <v>45615.791666666664</v>
      </c>
      <c r="J2349" s="12">
        <v>45615.770833333336</v>
      </c>
      <c r="K2349" s="12">
        <v>45615.791666666664</v>
      </c>
      <c r="L2349" s="12">
        <v>45615.770833333336</v>
      </c>
      <c r="M2349" s="12" t="s">
        <v>115</v>
      </c>
      <c r="N2349" s="3" t="s">
        <v>42</v>
      </c>
      <c r="O2349" s="3">
        <v>0</v>
      </c>
      <c r="P2349" s="1">
        <f t="shared" si="720"/>
        <v>47</v>
      </c>
      <c r="Q2349" s="1">
        <f t="shared" si="721"/>
        <v>11</v>
      </c>
      <c r="R2349" s="72">
        <f t="shared" si="722"/>
        <v>45615.770833333336</v>
      </c>
      <c r="S2349" s="73">
        <f t="shared" si="723"/>
        <v>1.4284722222218988</v>
      </c>
      <c r="T2349" s="74">
        <f>Table2[[#This Row],[ETA A OFRECIMIENTO]]*24</f>
        <v>34.283333333325572</v>
      </c>
      <c r="U2349" s="1" t="str">
        <f t="shared" si="724"/>
        <v>YES</v>
      </c>
      <c r="V2349" s="73">
        <f t="shared" si="725"/>
        <v>0</v>
      </c>
      <c r="W2349" s="74">
        <f>Table2[[#This Row],[DEL. AVAILABLE A SLOT]]*24</f>
        <v>0</v>
      </c>
      <c r="X2349" s="1" t="str">
        <f t="shared" si="726"/>
        <v>SI</v>
      </c>
      <c r="Y2349" s="73">
        <f t="shared" si="727"/>
        <v>1.4284722222218988</v>
      </c>
      <c r="Z2349" s="74">
        <f>Table2[[#This Row],[ETA A TIMESLOT]]*24</f>
        <v>34.283333333325572</v>
      </c>
      <c r="AA2349" s="73">
        <f t="shared" si="728"/>
        <v>0</v>
      </c>
      <c r="AB2349" s="73" t="str">
        <f t="shared" si="729"/>
        <v>SI</v>
      </c>
      <c r="AC2349" s="74">
        <f>Table2[[#This Row],[PUNTUALIDAD (H)]]*24</f>
        <v>0</v>
      </c>
      <c r="AD2349" s="73">
        <f t="shared" si="730"/>
        <v>1.4076388888934162</v>
      </c>
      <c r="AE2349" s="74">
        <f>Table2[[#This Row],[ATA TO UNLOADING]]*24</f>
        <v>33.783333333441988</v>
      </c>
      <c r="AF2349" s="74" t="str">
        <f>IF(Table2[[#This Row],[ATA TO UNLOADING 2]]&lt;=48,"YES","NO")</f>
        <v>YES</v>
      </c>
      <c r="AG2349" s="75">
        <f t="shared" si="731"/>
        <v>0.79166666666424135</v>
      </c>
      <c r="AH2349" s="2" t="s">
        <v>42</v>
      </c>
      <c r="AI2349" s="2" t="str">
        <f t="shared" si="732"/>
        <v>MSKU0598731</v>
      </c>
      <c r="AJ2349" s="76" t="str">
        <f t="shared" si="733"/>
        <v>OM TRANSPORT</v>
      </c>
      <c r="AK2349" s="77">
        <f>IF($M2349="TRUCK",VLOOKUP($AQ2349,Invoicing!$A$17:$B$49,MATCH($AK$1,Invoicing!$A$17:$B$17,0),FALSE),VLOOKUP($AQ2349,Invoicing!$N$17:$O$21,MATCH($AK$1,Invoicing!$N$17:$O$17,0),FALSE))</f>
        <v>475</v>
      </c>
      <c r="AL2349" s="78" t="e">
        <f>VLOOKUP($E2349,Invoicing!$A$1:$H$8,MATCH(TRACKER!$N2352,Invoicing!$A$1:$H$1,0),FALSE)</f>
        <v>#N/A</v>
      </c>
      <c r="AM2349" s="78">
        <f>VLOOKUP($E2349,Invoicing!$A$1:$H$8,MATCH(TRACKER!$O$1,Invoicing!$A$1:$H$1,0),FALSE)</f>
        <v>50</v>
      </c>
      <c r="AN2349" s="78">
        <f t="shared" si="734"/>
        <v>0</v>
      </c>
      <c r="AO2349" s="2">
        <f t="shared" si="735"/>
        <v>2</v>
      </c>
      <c r="AP2349" s="2" t="str">
        <f t="shared" si="736"/>
        <v>WEEK</v>
      </c>
      <c r="AQ2349" s="2" t="str">
        <f t="shared" si="737"/>
        <v>OM TRANSPORTWEEK</v>
      </c>
      <c r="AR2349" s="71">
        <f t="shared" si="738"/>
        <v>475</v>
      </c>
      <c r="AS2349" s="71">
        <f>VLOOKUP(AJ2349,Invoicing!A:K,10,FALSE)</f>
        <v>25</v>
      </c>
      <c r="AT2349" s="71">
        <f t="shared" si="739"/>
        <v>500</v>
      </c>
    </row>
    <row r="2350" spans="1:46">
      <c r="A2350" s="37" t="s">
        <v>91</v>
      </c>
      <c r="B2350" s="3" t="s">
        <v>38</v>
      </c>
      <c r="C2350" s="11">
        <v>45614.363194444442</v>
      </c>
      <c r="D2350" s="11">
        <v>45614.25</v>
      </c>
      <c r="E2350" s="11" t="s">
        <v>49</v>
      </c>
      <c r="F2350" s="11" t="s">
        <v>40</v>
      </c>
      <c r="G2350" s="3" t="s">
        <v>2529</v>
      </c>
      <c r="H2350" s="3" t="s">
        <v>41</v>
      </c>
      <c r="I2350" s="11">
        <v>45616.25</v>
      </c>
      <c r="J2350" s="12">
        <v>45616.304861111108</v>
      </c>
      <c r="K2350" s="12">
        <v>45616.333333333336</v>
      </c>
      <c r="L2350" s="12">
        <v>45616.309027777781</v>
      </c>
      <c r="M2350" s="12" t="s">
        <v>115</v>
      </c>
      <c r="N2350" s="3" t="s">
        <v>13</v>
      </c>
      <c r="O2350" s="3">
        <v>0</v>
      </c>
      <c r="P2350" s="1">
        <f t="shared" si="720"/>
        <v>47</v>
      </c>
      <c r="Q2350" s="1">
        <f t="shared" si="721"/>
        <v>11</v>
      </c>
      <c r="R2350" s="72">
        <f t="shared" si="722"/>
        <v>45616.304861111108</v>
      </c>
      <c r="S2350" s="73">
        <f t="shared" si="723"/>
        <v>1.8868055555576575</v>
      </c>
      <c r="T2350" s="74">
        <f>Table2[[#This Row],[ETA A OFRECIMIENTO]]*24</f>
        <v>45.28333333338378</v>
      </c>
      <c r="U2350" s="1" t="str">
        <f t="shared" si="724"/>
        <v>YES</v>
      </c>
      <c r="V2350" s="73">
        <f t="shared" si="725"/>
        <v>8.3333333335758653E-2</v>
      </c>
      <c r="W2350" s="74">
        <f>Table2[[#This Row],[DEL. AVAILABLE A SLOT]]*24</f>
        <v>2.0000000000582077</v>
      </c>
      <c r="X2350" s="1" t="str">
        <f t="shared" si="726"/>
        <v>SI</v>
      </c>
      <c r="Y2350" s="73">
        <f t="shared" si="727"/>
        <v>1.9701388888934162</v>
      </c>
      <c r="Z2350" s="74">
        <f>Table2[[#This Row],[ETA A TIMESLOT]]*24</f>
        <v>47.283333333441988</v>
      </c>
      <c r="AA2350" s="73">
        <f t="shared" si="728"/>
        <v>0</v>
      </c>
      <c r="AB2350" s="73" t="str">
        <f t="shared" si="729"/>
        <v>SI</v>
      </c>
      <c r="AC2350" s="74">
        <f>Table2[[#This Row],[PUNTUALIDAD (H)]]*24</f>
        <v>0</v>
      </c>
      <c r="AD2350" s="73">
        <f t="shared" si="730"/>
        <v>1.945833333338669</v>
      </c>
      <c r="AE2350" s="74">
        <f>Table2[[#This Row],[ATA TO UNLOADING]]*24</f>
        <v>46.700000000128057</v>
      </c>
      <c r="AF2350" s="74" t="str">
        <f>IF(Table2[[#This Row],[ATA TO UNLOADING 2]]&lt;=48,"YES","NO")</f>
        <v>YES</v>
      </c>
      <c r="AG2350" s="75">
        <f t="shared" si="731"/>
        <v>0.33333333333575865</v>
      </c>
      <c r="AH2350" s="2" t="s">
        <v>42</v>
      </c>
      <c r="AI2350" s="2" t="str">
        <f t="shared" si="732"/>
        <v>MSKU0990260</v>
      </c>
      <c r="AJ2350" s="76" t="str">
        <f t="shared" si="733"/>
        <v>CTU FLEVOKUST BV</v>
      </c>
      <c r="AK2350" s="77">
        <f>IF($M2350="TRUCK",VLOOKUP($AQ2350,Invoicing!$A$17:$B$49,MATCH($AK$1,Invoicing!$A$17:$B$17,0),FALSE),VLOOKUP($AQ2350,Invoicing!$N$17:$O$21,MATCH($AK$1,Invoicing!$N$17:$O$17,0),FALSE))</f>
        <v>520</v>
      </c>
      <c r="AL2350" s="78">
        <v>100</v>
      </c>
      <c r="AM2350" s="78">
        <v>35</v>
      </c>
      <c r="AN2350" s="78">
        <f t="shared" si="734"/>
        <v>0</v>
      </c>
      <c r="AO2350" s="2">
        <f t="shared" si="735"/>
        <v>3</v>
      </c>
      <c r="AP2350" s="2" t="str">
        <f t="shared" si="736"/>
        <v>WEEK</v>
      </c>
      <c r="AQ2350" s="2" t="str">
        <f t="shared" si="737"/>
        <v>CTU FLEVOKUST BVWEEK</v>
      </c>
      <c r="AR2350" s="71">
        <f t="shared" si="738"/>
        <v>620</v>
      </c>
      <c r="AS2350" s="71">
        <f>VLOOKUP(AJ2350,Invoicing!A:K,10,FALSE)</f>
        <v>0</v>
      </c>
      <c r="AT2350" s="71">
        <f t="shared" si="739"/>
        <v>620</v>
      </c>
    </row>
    <row r="2351" spans="1:46">
      <c r="A2351" s="37" t="s">
        <v>91</v>
      </c>
      <c r="B2351" s="3" t="s">
        <v>38</v>
      </c>
      <c r="C2351" s="11">
        <v>45614.363194444442</v>
      </c>
      <c r="D2351" s="11">
        <v>45614.25</v>
      </c>
      <c r="E2351" s="11" t="s">
        <v>49</v>
      </c>
      <c r="F2351" s="11" t="s">
        <v>40</v>
      </c>
      <c r="G2351" s="3" t="s">
        <v>2530</v>
      </c>
      <c r="H2351" s="3" t="s">
        <v>41</v>
      </c>
      <c r="I2351" s="11">
        <v>45616.25</v>
      </c>
      <c r="J2351" s="12">
        <v>45616.433333333334</v>
      </c>
      <c r="K2351" s="12">
        <v>45616.416666666664</v>
      </c>
      <c r="L2351" s="12">
        <v>45616.4375</v>
      </c>
      <c r="M2351" s="12" t="s">
        <v>115</v>
      </c>
      <c r="N2351" s="3" t="s">
        <v>42</v>
      </c>
      <c r="O2351" s="3">
        <v>1</v>
      </c>
      <c r="P2351" s="1">
        <f t="shared" si="720"/>
        <v>47</v>
      </c>
      <c r="Q2351" s="1">
        <f t="shared" si="721"/>
        <v>11</v>
      </c>
      <c r="R2351" s="72">
        <f t="shared" si="722"/>
        <v>45616.433333333334</v>
      </c>
      <c r="S2351" s="73">
        <f t="shared" si="723"/>
        <v>1.8868055555576575</v>
      </c>
      <c r="T2351" s="74">
        <f>Table2[[#This Row],[ETA A OFRECIMIENTO]]*24</f>
        <v>45.28333333338378</v>
      </c>
      <c r="U2351" s="1" t="str">
        <f t="shared" si="724"/>
        <v>YES</v>
      </c>
      <c r="V2351" s="73">
        <f t="shared" si="725"/>
        <v>0.16666666666424135</v>
      </c>
      <c r="W2351" s="74">
        <f>Table2[[#This Row],[DEL. AVAILABLE A SLOT]]*24</f>
        <v>3.9999999999417923</v>
      </c>
      <c r="X2351" s="1" t="str">
        <f t="shared" si="726"/>
        <v>SI</v>
      </c>
      <c r="Y2351" s="73">
        <f t="shared" si="727"/>
        <v>2.0534722222218988</v>
      </c>
      <c r="Z2351" s="74">
        <f>Table2[[#This Row],[ETA A TIMESLOT]]*24</f>
        <v>49.283333333325572</v>
      </c>
      <c r="AA2351" s="73">
        <f t="shared" si="728"/>
        <v>1.6666666670062114E-2</v>
      </c>
      <c r="AB2351" s="73" t="str">
        <f t="shared" si="729"/>
        <v>SI</v>
      </c>
      <c r="AC2351" s="74">
        <f>Table2[[#This Row],[PUNTUALIDAD (H)]]*24</f>
        <v>0.40000000008149073</v>
      </c>
      <c r="AD2351" s="73">
        <f t="shared" si="730"/>
        <v>2.0743055555576575</v>
      </c>
      <c r="AE2351" s="74">
        <f>Table2[[#This Row],[ATA TO UNLOADING]]*24</f>
        <v>49.78333333338378</v>
      </c>
      <c r="AF2351" s="74" t="str">
        <f>IF(Table2[[#This Row],[ATA TO UNLOADING 2]]&lt;=48,"YES","NO")</f>
        <v>NO</v>
      </c>
      <c r="AG2351" s="75">
        <f t="shared" si="731"/>
        <v>0.41666666666424135</v>
      </c>
      <c r="AH2351" s="2" t="s">
        <v>42</v>
      </c>
      <c r="AI2351" s="2" t="str">
        <f t="shared" si="732"/>
        <v>MSKU3765299</v>
      </c>
      <c r="AJ2351" s="76" t="str">
        <f t="shared" si="733"/>
        <v>CTU FLEVOKUST BV</v>
      </c>
      <c r="AK2351" s="77">
        <f>IF($M2351="TRUCK",VLOOKUP($AQ2351,Invoicing!$A$17:$B$49,MATCH($AK$1,Invoicing!$A$17:$B$17,0),FALSE),VLOOKUP($AQ2351,Invoicing!$N$17:$O$21,MATCH($AK$1,Invoicing!$N$17:$O$17,0),FALSE))</f>
        <v>520</v>
      </c>
      <c r="AL2351" s="78" t="e">
        <f>VLOOKUP($E2351,Invoicing!$A$1:$H$8,MATCH(TRACKER!$N2354,Invoicing!$A$1:$H$1,0),FALSE)</f>
        <v>#N/A</v>
      </c>
      <c r="AM2351" s="78">
        <v>35</v>
      </c>
      <c r="AN2351" s="78">
        <f t="shared" si="734"/>
        <v>35</v>
      </c>
      <c r="AO2351" s="2">
        <f t="shared" si="735"/>
        <v>3</v>
      </c>
      <c r="AP2351" s="2" t="str">
        <f t="shared" si="736"/>
        <v>WEEK</v>
      </c>
      <c r="AQ2351" s="2" t="str">
        <f t="shared" si="737"/>
        <v>CTU FLEVOKUST BVWEEK</v>
      </c>
      <c r="AR2351" s="71">
        <f t="shared" si="738"/>
        <v>555</v>
      </c>
      <c r="AS2351" s="71">
        <f>VLOOKUP(AJ2351,Invoicing!A:K,10,FALSE)</f>
        <v>0</v>
      </c>
      <c r="AT2351" s="71">
        <f t="shared" si="739"/>
        <v>555</v>
      </c>
    </row>
    <row r="2352" spans="1:46">
      <c r="A2352" s="37" t="s">
        <v>91</v>
      </c>
      <c r="B2352" s="3" t="s">
        <v>38</v>
      </c>
      <c r="C2352" s="11">
        <v>45614.363194444442</v>
      </c>
      <c r="D2352" s="11">
        <v>45614.25</v>
      </c>
      <c r="E2352" s="11" t="s">
        <v>45</v>
      </c>
      <c r="F2352" s="11" t="s">
        <v>40</v>
      </c>
      <c r="G2352" s="3" t="s">
        <v>2531</v>
      </c>
      <c r="H2352" s="3" t="s">
        <v>2821</v>
      </c>
      <c r="I2352" s="11">
        <v>45616.208333333336</v>
      </c>
      <c r="J2352" s="12">
        <v>45616.274305555555</v>
      </c>
      <c r="K2352" s="12">
        <v>45616.208333333336</v>
      </c>
      <c r="L2352" s="12">
        <v>45616.291666666664</v>
      </c>
      <c r="M2352" s="12" t="s">
        <v>115</v>
      </c>
      <c r="N2352" s="3" t="s">
        <v>42</v>
      </c>
      <c r="O2352" s="3">
        <v>0</v>
      </c>
      <c r="P2352" s="1">
        <f t="shared" si="720"/>
        <v>47</v>
      </c>
      <c r="Q2352" s="1">
        <f t="shared" si="721"/>
        <v>11</v>
      </c>
      <c r="R2352" s="72">
        <f t="shared" si="722"/>
        <v>45616.274305555555</v>
      </c>
      <c r="S2352" s="73">
        <f t="shared" si="723"/>
        <v>1.8451388888934162</v>
      </c>
      <c r="T2352" s="74">
        <f>Table2[[#This Row],[ETA A OFRECIMIENTO]]*24</f>
        <v>44.283333333441988</v>
      </c>
      <c r="U2352" s="1" t="str">
        <f t="shared" si="724"/>
        <v>YES</v>
      </c>
      <c r="V2352" s="73">
        <f t="shared" si="725"/>
        <v>0</v>
      </c>
      <c r="W2352" s="74">
        <f>Table2[[#This Row],[DEL. AVAILABLE A SLOT]]*24</f>
        <v>0</v>
      </c>
      <c r="X2352" s="1" t="str">
        <f t="shared" si="726"/>
        <v>SI</v>
      </c>
      <c r="Y2352" s="73">
        <f t="shared" si="727"/>
        <v>1.8451388888934162</v>
      </c>
      <c r="Z2352" s="74">
        <f>Table2[[#This Row],[ETA A TIMESLOT]]*24</f>
        <v>44.283333333441988</v>
      </c>
      <c r="AA2352" s="73">
        <f t="shared" si="728"/>
        <v>6.5972222218988463E-2</v>
      </c>
      <c r="AB2352" s="73" t="str">
        <f t="shared" si="729"/>
        <v>NO</v>
      </c>
      <c r="AC2352" s="74">
        <f>Table2[[#This Row],[PUNTUALIDAD (H)]]*24</f>
        <v>1.5833333332557231</v>
      </c>
      <c r="AD2352" s="73">
        <f t="shared" si="730"/>
        <v>1.9284722222218988</v>
      </c>
      <c r="AE2352" s="74">
        <f>Table2[[#This Row],[ATA TO UNLOADING]]*24</f>
        <v>46.283333333325572</v>
      </c>
      <c r="AF2352" s="74" t="str">
        <f>IF(Table2[[#This Row],[ATA TO UNLOADING 2]]&lt;=48,"YES","NO")</f>
        <v>YES</v>
      </c>
      <c r="AG2352" s="75">
        <f t="shared" si="731"/>
        <v>0.20833333333575865</v>
      </c>
      <c r="AH2352" s="2" t="s">
        <v>42</v>
      </c>
      <c r="AI2352" s="2" t="str">
        <f t="shared" si="732"/>
        <v>MSKU4568822</v>
      </c>
      <c r="AJ2352" s="76" t="str">
        <f t="shared" si="733"/>
        <v>OM TRANSPORT</v>
      </c>
      <c r="AK2352" s="77">
        <f>IF($M2352="TRUCK",VLOOKUP($AQ2352,Invoicing!$A$17:$B$49,MATCH($AK$1,Invoicing!$A$17:$B$17,0),FALSE),VLOOKUP($AQ2352,Invoicing!$N$17:$O$21,MATCH($AK$1,Invoicing!$N$17:$O$17,0),FALSE))</f>
        <v>475</v>
      </c>
      <c r="AL2352" s="78" t="e">
        <f>VLOOKUP($E2352,Invoicing!$A$1:$H$8,MATCH(TRACKER!$N2355,Invoicing!$A$1:$H$1,0),FALSE)</f>
        <v>#N/A</v>
      </c>
      <c r="AM2352" s="78">
        <f>VLOOKUP($E2352,Invoicing!$A$1:$H$8,MATCH(TRACKER!$O$1,Invoicing!$A$1:$H$1,0),FALSE)</f>
        <v>50</v>
      </c>
      <c r="AN2352" s="78">
        <f t="shared" si="734"/>
        <v>0</v>
      </c>
      <c r="AO2352" s="2">
        <f t="shared" si="735"/>
        <v>3</v>
      </c>
      <c r="AP2352" s="2" t="str">
        <f t="shared" si="736"/>
        <v>WEEK</v>
      </c>
      <c r="AQ2352" s="2" t="str">
        <f t="shared" si="737"/>
        <v>OM TRANSPORTWEEK</v>
      </c>
      <c r="AR2352" s="71">
        <f t="shared" si="738"/>
        <v>475</v>
      </c>
      <c r="AS2352" s="71">
        <f>VLOOKUP(AJ2352,Invoicing!A:K,10,FALSE)</f>
        <v>25</v>
      </c>
      <c r="AT2352" s="71">
        <f t="shared" si="739"/>
        <v>500</v>
      </c>
    </row>
    <row r="2353" spans="1:47">
      <c r="A2353" s="37" t="s">
        <v>91</v>
      </c>
      <c r="B2353" s="3" t="s">
        <v>38</v>
      </c>
      <c r="C2353" s="11">
        <v>45614.363194444442</v>
      </c>
      <c r="D2353" s="11">
        <v>45614.25</v>
      </c>
      <c r="E2353" s="11" t="s">
        <v>49</v>
      </c>
      <c r="F2353" s="11" t="s">
        <v>40</v>
      </c>
      <c r="G2353" s="3" t="s">
        <v>2532</v>
      </c>
      <c r="H2353" s="3" t="s">
        <v>46</v>
      </c>
      <c r="I2353" s="11">
        <v>45616.25</v>
      </c>
      <c r="J2353" s="12">
        <v>45617.642361111109</v>
      </c>
      <c r="K2353" s="12">
        <v>45617.666666666664</v>
      </c>
      <c r="L2353" s="12">
        <v>45617.642361111109</v>
      </c>
      <c r="M2353" s="12" t="s">
        <v>12</v>
      </c>
      <c r="N2353" s="3" t="s">
        <v>42</v>
      </c>
      <c r="O2353" s="3">
        <v>1</v>
      </c>
      <c r="P2353" s="1">
        <f t="shared" si="720"/>
        <v>47</v>
      </c>
      <c r="Q2353" s="1">
        <f t="shared" si="721"/>
        <v>11</v>
      </c>
      <c r="R2353" s="72">
        <f t="shared" si="722"/>
        <v>45617.642361111109</v>
      </c>
      <c r="S2353" s="73">
        <f t="shared" si="723"/>
        <v>1.8868055555576575</v>
      </c>
      <c r="T2353" s="74">
        <f>Table2[[#This Row],[ETA A OFRECIMIENTO]]*24</f>
        <v>45.28333333338378</v>
      </c>
      <c r="U2353" s="1" t="str">
        <f t="shared" si="724"/>
        <v>YES</v>
      </c>
      <c r="V2353" s="73">
        <f t="shared" si="725"/>
        <v>1.4166666666642413</v>
      </c>
      <c r="W2353" s="74">
        <f>Table2[[#This Row],[DEL. AVAILABLE A SLOT]]*24</f>
        <v>33.999999999941792</v>
      </c>
      <c r="X2353" s="1" t="str">
        <f t="shared" si="726"/>
        <v>NO</v>
      </c>
      <c r="Y2353" s="73">
        <f t="shared" si="727"/>
        <v>3.3034722222218988</v>
      </c>
      <c r="Z2353" s="74">
        <f>Table2[[#This Row],[ETA A TIMESLOT]]*24</f>
        <v>79.283333333325572</v>
      </c>
      <c r="AA2353" s="73">
        <f t="shared" si="728"/>
        <v>0</v>
      </c>
      <c r="AB2353" s="73" t="str">
        <f t="shared" si="729"/>
        <v>SI</v>
      </c>
      <c r="AC2353" s="74">
        <f>Table2[[#This Row],[PUNTUALIDAD (H)]]*24</f>
        <v>0</v>
      </c>
      <c r="AD2353" s="73">
        <f t="shared" si="730"/>
        <v>3.2791666666671517</v>
      </c>
      <c r="AE2353" s="74">
        <f>Table2[[#This Row],[ATA TO UNLOADING]]*24</f>
        <v>78.700000000011642</v>
      </c>
      <c r="AF2353" s="74" t="str">
        <f>IF(Table2[[#This Row],[ATA TO UNLOADING 2]]&lt;=48,"YES","NO")</f>
        <v>NO</v>
      </c>
      <c r="AG2353" s="75">
        <f t="shared" si="731"/>
        <v>0.66666666666424135</v>
      </c>
      <c r="AH2353" s="2" t="s">
        <v>42</v>
      </c>
      <c r="AI2353" s="2" t="str">
        <f t="shared" si="732"/>
        <v>MSKU4592710</v>
      </c>
      <c r="AJ2353" s="76" t="str">
        <f t="shared" si="733"/>
        <v>CTU FLEVOKUST BV</v>
      </c>
      <c r="AK2353" s="77">
        <f>IF($M2353="TRUCK",VLOOKUP($AQ2353,Invoicing!$A$17:$B$49,MATCH($AK$1,Invoicing!$A$17:$B$17,0),FALSE),VLOOKUP($AQ2353,Invoicing!$N$17:$O$21,MATCH($AK$1,Invoicing!$N$17:$O$17,0),FALSE))</f>
        <v>380</v>
      </c>
      <c r="AL2353" s="78" t="e">
        <f>VLOOKUP($E2353,Invoicing!$A$1:$H$8,MATCH(TRACKER!$N2356,Invoicing!$A$1:$H$1,0),FALSE)</f>
        <v>#N/A</v>
      </c>
      <c r="AM2353" s="78">
        <v>35</v>
      </c>
      <c r="AN2353" s="78">
        <f t="shared" si="734"/>
        <v>35</v>
      </c>
      <c r="AO2353" s="2">
        <f t="shared" si="735"/>
        <v>4</v>
      </c>
      <c r="AP2353" s="2" t="str">
        <f t="shared" si="736"/>
        <v>WEEK</v>
      </c>
      <c r="AQ2353" s="2" t="str">
        <f t="shared" si="737"/>
        <v>CTU FLEVOKUST BVWEEK</v>
      </c>
      <c r="AR2353" s="71">
        <f t="shared" si="738"/>
        <v>415</v>
      </c>
      <c r="AS2353" s="71">
        <f>VLOOKUP(AJ2353,Invoicing!A:K,10,FALSE)</f>
        <v>0</v>
      </c>
      <c r="AT2353" s="71">
        <f t="shared" si="739"/>
        <v>415</v>
      </c>
    </row>
    <row r="2354" spans="1:47">
      <c r="A2354" s="37" t="s">
        <v>91</v>
      </c>
      <c r="B2354" s="3" t="s">
        <v>38</v>
      </c>
      <c r="C2354" s="11">
        <v>45614.363194444442</v>
      </c>
      <c r="D2354" s="11">
        <v>45614.25</v>
      </c>
      <c r="E2354" s="11" t="s">
        <v>44</v>
      </c>
      <c r="F2354" s="11" t="s">
        <v>40</v>
      </c>
      <c r="G2354" s="3" t="s">
        <v>2533</v>
      </c>
      <c r="H2354" s="3" t="s">
        <v>2821</v>
      </c>
      <c r="I2354" s="11">
        <v>45615.833333333336</v>
      </c>
      <c r="J2354" s="12">
        <v>45615.85</v>
      </c>
      <c r="K2354" s="12">
        <v>45615.833333333336</v>
      </c>
      <c r="L2354" s="12">
        <v>45615.875</v>
      </c>
      <c r="M2354" s="12" t="s">
        <v>115</v>
      </c>
      <c r="N2354" s="3" t="s">
        <v>42</v>
      </c>
      <c r="O2354" s="3">
        <v>0</v>
      </c>
      <c r="P2354" s="1">
        <f t="shared" si="720"/>
        <v>47</v>
      </c>
      <c r="Q2354" s="1">
        <f t="shared" si="721"/>
        <v>11</v>
      </c>
      <c r="R2354" s="72">
        <f t="shared" si="722"/>
        <v>45615.85</v>
      </c>
      <c r="S2354" s="73">
        <f t="shared" si="723"/>
        <v>1.4701388888934162</v>
      </c>
      <c r="T2354" s="74">
        <f>Table2[[#This Row],[ETA A OFRECIMIENTO]]*24</f>
        <v>35.283333333441988</v>
      </c>
      <c r="U2354" s="1" t="str">
        <f t="shared" si="724"/>
        <v>YES</v>
      </c>
      <c r="V2354" s="73">
        <f t="shared" si="725"/>
        <v>0</v>
      </c>
      <c r="W2354" s="74">
        <f>Table2[[#This Row],[DEL. AVAILABLE A SLOT]]*24</f>
        <v>0</v>
      </c>
      <c r="X2354" s="1" t="str">
        <f t="shared" si="726"/>
        <v>SI</v>
      </c>
      <c r="Y2354" s="73">
        <f t="shared" si="727"/>
        <v>1.4701388888934162</v>
      </c>
      <c r="Z2354" s="74">
        <f>Table2[[#This Row],[ETA A TIMESLOT]]*24</f>
        <v>35.283333333441988</v>
      </c>
      <c r="AA2354" s="73">
        <f t="shared" si="728"/>
        <v>1.6666666662786156E-2</v>
      </c>
      <c r="AB2354" s="73" t="str">
        <f t="shared" si="729"/>
        <v>SI</v>
      </c>
      <c r="AC2354" s="74">
        <f>Table2[[#This Row],[PUNTUALIDAD (H)]]*24</f>
        <v>0.39999999990686774</v>
      </c>
      <c r="AD2354" s="73">
        <f t="shared" si="730"/>
        <v>1.5118055555576575</v>
      </c>
      <c r="AE2354" s="74">
        <f>Table2[[#This Row],[ATA TO UNLOADING]]*24</f>
        <v>36.28333333338378</v>
      </c>
      <c r="AF2354" s="74" t="str">
        <f>IF(Table2[[#This Row],[ATA TO UNLOADING 2]]&lt;=48,"YES","NO")</f>
        <v>YES</v>
      </c>
      <c r="AG2354" s="75">
        <f t="shared" si="731"/>
        <v>0.83333333333575865</v>
      </c>
      <c r="AH2354" s="2" t="s">
        <v>24</v>
      </c>
      <c r="AI2354" s="2" t="str">
        <f t="shared" si="732"/>
        <v>MSKU4601849</v>
      </c>
      <c r="AJ2354" s="76" t="str">
        <f t="shared" si="733"/>
        <v>MSI</v>
      </c>
      <c r="AK2354" s="77">
        <f>IF($M2354="TRUCK",VLOOKUP($AQ2354,Invoicing!$A$17:$B$49,MATCH($AK$1,Invoicing!$A$17:$B$17,0),FALSE),VLOOKUP($AQ2354,Invoicing!$N$17:$O$21,MATCH($AK$1,Invoicing!$N$17:$O$17,0),FALSE))</f>
        <v>530</v>
      </c>
      <c r="AL2354" s="78" t="e">
        <f>VLOOKUP($E2354,Invoicing!$A$1:$H$8,MATCH(TRACKER!$N2357,Invoicing!$A$1:$H$1,0),FALSE)</f>
        <v>#N/A</v>
      </c>
      <c r="AM2354" s="78">
        <f>VLOOKUP($E2354,Invoicing!$A$1:$H$8,MATCH(TRACKER!$O$1,Invoicing!$A$1:$H$1,0),FALSE)</f>
        <v>50</v>
      </c>
      <c r="AN2354" s="78">
        <f t="shared" si="734"/>
        <v>0</v>
      </c>
      <c r="AO2354" s="2">
        <f t="shared" si="735"/>
        <v>2</v>
      </c>
      <c r="AP2354" s="2" t="str">
        <f t="shared" si="736"/>
        <v>NIGHT</v>
      </c>
      <c r="AQ2354" s="2" t="str">
        <f t="shared" si="737"/>
        <v>MSINIGHT</v>
      </c>
      <c r="AR2354" s="71">
        <f t="shared" si="738"/>
        <v>530</v>
      </c>
      <c r="AS2354" s="71">
        <f>VLOOKUP(AJ2354,Invoicing!A:K,10,FALSE)</f>
        <v>25</v>
      </c>
      <c r="AT2354" s="71">
        <f t="shared" si="739"/>
        <v>555</v>
      </c>
    </row>
    <row r="2355" spans="1:47">
      <c r="A2355" s="37" t="s">
        <v>91</v>
      </c>
      <c r="B2355" s="3" t="s">
        <v>38</v>
      </c>
      <c r="C2355" s="11">
        <v>45614.363194444442</v>
      </c>
      <c r="D2355" s="11">
        <v>45614.25</v>
      </c>
      <c r="E2355" s="11" t="s">
        <v>45</v>
      </c>
      <c r="F2355" s="11" t="s">
        <v>40</v>
      </c>
      <c r="G2355" s="3" t="s">
        <v>2534</v>
      </c>
      <c r="H2355" s="3" t="s">
        <v>41</v>
      </c>
      <c r="I2355" s="11">
        <v>45615.666666666664</v>
      </c>
      <c r="J2355" s="12">
        <v>45615.590277777781</v>
      </c>
      <c r="K2355" s="12">
        <v>45615.666666666664</v>
      </c>
      <c r="L2355" s="12">
        <v>45615.590277777781</v>
      </c>
      <c r="M2355" s="12" t="s">
        <v>115</v>
      </c>
      <c r="N2355" s="3" t="s">
        <v>42</v>
      </c>
      <c r="O2355" s="3">
        <v>0</v>
      </c>
      <c r="P2355" s="1">
        <f t="shared" si="720"/>
        <v>47</v>
      </c>
      <c r="Q2355" s="1">
        <f t="shared" si="721"/>
        <v>11</v>
      </c>
      <c r="R2355" s="72">
        <f t="shared" si="722"/>
        <v>45615.590277777781</v>
      </c>
      <c r="S2355" s="73">
        <f t="shared" si="723"/>
        <v>1.3034722222218988</v>
      </c>
      <c r="T2355" s="74">
        <f>Table2[[#This Row],[ETA A OFRECIMIENTO]]*24</f>
        <v>31.283333333325572</v>
      </c>
      <c r="U2355" s="1" t="str">
        <f t="shared" si="724"/>
        <v>YES</v>
      </c>
      <c r="V2355" s="73">
        <f t="shared" si="725"/>
        <v>0</v>
      </c>
      <c r="W2355" s="74">
        <f>Table2[[#This Row],[DEL. AVAILABLE A SLOT]]*24</f>
        <v>0</v>
      </c>
      <c r="X2355" s="1" t="str">
        <f t="shared" si="726"/>
        <v>SI</v>
      </c>
      <c r="Y2355" s="73">
        <f t="shared" si="727"/>
        <v>1.3034722222218988</v>
      </c>
      <c r="Z2355" s="74">
        <f>Table2[[#This Row],[ETA A TIMESLOT]]*24</f>
        <v>31.283333333325572</v>
      </c>
      <c r="AA2355" s="73">
        <f t="shared" si="728"/>
        <v>0</v>
      </c>
      <c r="AB2355" s="73" t="str">
        <f t="shared" si="729"/>
        <v>SI</v>
      </c>
      <c r="AC2355" s="74">
        <f>Table2[[#This Row],[PUNTUALIDAD (H)]]*24</f>
        <v>0</v>
      </c>
      <c r="AD2355" s="73">
        <f t="shared" si="730"/>
        <v>1.227083333338669</v>
      </c>
      <c r="AE2355" s="74">
        <f>Table2[[#This Row],[ATA TO UNLOADING]]*24</f>
        <v>29.450000000128057</v>
      </c>
      <c r="AF2355" s="74" t="str">
        <f>IF(Table2[[#This Row],[ATA TO UNLOADING 2]]&lt;=48,"YES","NO")</f>
        <v>YES</v>
      </c>
      <c r="AG2355" s="75">
        <f t="shared" si="731"/>
        <v>0.66666666666424135</v>
      </c>
      <c r="AH2355" s="2" t="s">
        <v>42</v>
      </c>
      <c r="AI2355" s="2" t="str">
        <f t="shared" si="732"/>
        <v>MSKU4762186</v>
      </c>
      <c r="AJ2355" s="76" t="str">
        <f t="shared" si="733"/>
        <v>OM TRANSPORT</v>
      </c>
      <c r="AK2355" s="77">
        <f>IF($M2355="TRUCK",VLOOKUP($AQ2355,Invoicing!$A$17:$B$49,MATCH($AK$1,Invoicing!$A$17:$B$17,0),FALSE),VLOOKUP($AQ2355,Invoicing!$N$17:$O$21,MATCH($AK$1,Invoicing!$N$17:$O$17,0),FALSE))</f>
        <v>475</v>
      </c>
      <c r="AL2355" s="78" t="e">
        <f>VLOOKUP($E2355,Invoicing!$A$1:$H$8,MATCH(TRACKER!$N2358,Invoicing!$A$1:$H$1,0),FALSE)</f>
        <v>#N/A</v>
      </c>
      <c r="AM2355" s="78">
        <f>VLOOKUP($E2355,Invoicing!$A$1:$H$8,MATCH(TRACKER!$O$1,Invoicing!$A$1:$H$1,0),FALSE)</f>
        <v>50</v>
      </c>
      <c r="AN2355" s="78">
        <f t="shared" si="734"/>
        <v>0</v>
      </c>
      <c r="AO2355" s="2">
        <f t="shared" si="735"/>
        <v>2</v>
      </c>
      <c r="AP2355" s="2" t="str">
        <f t="shared" si="736"/>
        <v>WEEK</v>
      </c>
      <c r="AQ2355" s="2" t="str">
        <f t="shared" si="737"/>
        <v>OM TRANSPORTWEEK</v>
      </c>
      <c r="AR2355" s="71">
        <f t="shared" si="738"/>
        <v>475</v>
      </c>
      <c r="AS2355" s="71">
        <f>VLOOKUP(AJ2355,Invoicing!A:K,10,FALSE)</f>
        <v>25</v>
      </c>
      <c r="AT2355" s="71">
        <f t="shared" si="739"/>
        <v>500</v>
      </c>
    </row>
    <row r="2356" spans="1:47">
      <c r="A2356" s="37" t="s">
        <v>91</v>
      </c>
      <c r="B2356" s="3" t="s">
        <v>38</v>
      </c>
      <c r="C2356" s="11">
        <v>45614.363194444442</v>
      </c>
      <c r="D2356" s="11">
        <v>45614.25</v>
      </c>
      <c r="E2356" s="11" t="s">
        <v>45</v>
      </c>
      <c r="F2356" s="11" t="s">
        <v>40</v>
      </c>
      <c r="G2356" s="3" t="s">
        <v>2535</v>
      </c>
      <c r="H2356" s="3" t="s">
        <v>41</v>
      </c>
      <c r="I2356" s="11">
        <v>45616.25</v>
      </c>
      <c r="J2356" s="12">
        <v>45616.333333333336</v>
      </c>
      <c r="K2356" s="12">
        <v>45616.333333333336</v>
      </c>
      <c r="L2356" s="12">
        <v>45616.350694444445</v>
      </c>
      <c r="M2356" s="61" t="s">
        <v>115</v>
      </c>
      <c r="N2356" s="3" t="s">
        <v>42</v>
      </c>
      <c r="O2356" s="3">
        <v>0</v>
      </c>
      <c r="P2356" s="1">
        <f t="shared" si="720"/>
        <v>47</v>
      </c>
      <c r="Q2356" s="1">
        <f t="shared" si="721"/>
        <v>11</v>
      </c>
      <c r="R2356" s="72">
        <f t="shared" si="722"/>
        <v>45616.333333333336</v>
      </c>
      <c r="S2356" s="73">
        <f t="shared" si="723"/>
        <v>1.8868055555576575</v>
      </c>
      <c r="T2356" s="74">
        <f>Table2[[#This Row],[ETA A OFRECIMIENTO]]*24</f>
        <v>45.28333333338378</v>
      </c>
      <c r="U2356" s="1" t="str">
        <f t="shared" si="724"/>
        <v>YES</v>
      </c>
      <c r="V2356" s="73">
        <f t="shared" si="725"/>
        <v>8.3333333335758653E-2</v>
      </c>
      <c r="W2356" s="74">
        <f>Table2[[#This Row],[DEL. AVAILABLE A SLOT]]*24</f>
        <v>2.0000000000582077</v>
      </c>
      <c r="X2356" s="1" t="str">
        <f t="shared" si="726"/>
        <v>SI</v>
      </c>
      <c r="Y2356" s="73">
        <f t="shared" si="727"/>
        <v>1.9701388888934162</v>
      </c>
      <c r="Z2356" s="74">
        <f>Table2[[#This Row],[ETA A TIMESLOT]]*24</f>
        <v>47.283333333441988</v>
      </c>
      <c r="AA2356" s="73">
        <f t="shared" si="728"/>
        <v>0</v>
      </c>
      <c r="AB2356" s="73" t="str">
        <f t="shared" si="729"/>
        <v>SI</v>
      </c>
      <c r="AC2356" s="74">
        <f>Table2[[#This Row],[PUNTUALIDAD (H)]]*24</f>
        <v>0</v>
      </c>
      <c r="AD2356" s="73">
        <f t="shared" si="730"/>
        <v>1.9875000000029104</v>
      </c>
      <c r="AE2356" s="74">
        <f>Table2[[#This Row],[ATA TO UNLOADING]]*24</f>
        <v>47.700000000069849</v>
      </c>
      <c r="AF2356" s="74" t="str">
        <f>IF(Table2[[#This Row],[ATA TO UNLOADING 2]]&lt;=48,"YES","NO")</f>
        <v>YES</v>
      </c>
      <c r="AG2356" s="75">
        <f t="shared" si="731"/>
        <v>0.33333333333575865</v>
      </c>
      <c r="AH2356" s="2" t="s">
        <v>42</v>
      </c>
      <c r="AI2356" s="2" t="str">
        <f t="shared" si="732"/>
        <v>MSKU4775136</v>
      </c>
      <c r="AJ2356" s="76" t="str">
        <f t="shared" si="733"/>
        <v>OM TRANSPORT</v>
      </c>
      <c r="AK2356" s="77">
        <f>IF($M2356="TRUCK",VLOOKUP($AQ2356,Invoicing!$A$17:$B$49,MATCH($AK$1,Invoicing!$A$17:$B$17,0),FALSE),VLOOKUP($AQ2356,Invoicing!$N$17:$O$21,MATCH($AK$1,Invoicing!$N$17:$O$17,0),FALSE))</f>
        <v>475</v>
      </c>
      <c r="AL2356" s="78" t="e">
        <f>VLOOKUP($E2356,Invoicing!$A$1:$H$8,MATCH(TRACKER!$N2359,Invoicing!$A$1:$H$1,0),FALSE)</f>
        <v>#N/A</v>
      </c>
      <c r="AM2356" s="78">
        <f>VLOOKUP($E2356,Invoicing!$A$1:$H$8,MATCH(TRACKER!$O$1,Invoicing!$A$1:$H$1,0),FALSE)</f>
        <v>50</v>
      </c>
      <c r="AN2356" s="78">
        <f t="shared" si="734"/>
        <v>0</v>
      </c>
      <c r="AO2356" s="2">
        <f t="shared" si="735"/>
        <v>3</v>
      </c>
      <c r="AP2356" s="2" t="str">
        <f t="shared" si="736"/>
        <v>WEEK</v>
      </c>
      <c r="AQ2356" s="2" t="str">
        <f t="shared" si="737"/>
        <v>OM TRANSPORTWEEK</v>
      </c>
      <c r="AR2356" s="71">
        <f t="shared" si="738"/>
        <v>475</v>
      </c>
      <c r="AS2356" s="71">
        <f>VLOOKUP(AJ2356,Invoicing!A:K,10,FALSE)</f>
        <v>25</v>
      </c>
      <c r="AT2356" s="71">
        <f t="shared" si="739"/>
        <v>500</v>
      </c>
    </row>
    <row r="2357" spans="1:47">
      <c r="A2357" s="37" t="s">
        <v>91</v>
      </c>
      <c r="B2357" s="3" t="s">
        <v>38</v>
      </c>
      <c r="C2357" s="11">
        <v>45614.363194444442</v>
      </c>
      <c r="D2357" s="11">
        <v>45614.25</v>
      </c>
      <c r="E2357" s="11" t="s">
        <v>45</v>
      </c>
      <c r="F2357" s="11" t="s">
        <v>40</v>
      </c>
      <c r="G2357" s="3" t="s">
        <v>2536</v>
      </c>
      <c r="H2357" s="3" t="s">
        <v>46</v>
      </c>
      <c r="I2357" s="11">
        <v>45615.708333333336</v>
      </c>
      <c r="J2357" s="12">
        <v>45615.697222222225</v>
      </c>
      <c r="K2357" s="12">
        <v>45615.708333333336</v>
      </c>
      <c r="L2357" s="12">
        <v>45615.722222222219</v>
      </c>
      <c r="M2357" s="12" t="s">
        <v>115</v>
      </c>
      <c r="N2357" s="3" t="s">
        <v>42</v>
      </c>
      <c r="O2357" s="3">
        <v>1</v>
      </c>
      <c r="P2357" s="1">
        <f t="shared" si="720"/>
        <v>47</v>
      </c>
      <c r="Q2357" s="1">
        <f t="shared" si="721"/>
        <v>11</v>
      </c>
      <c r="R2357" s="72">
        <f t="shared" si="722"/>
        <v>45615.697222222225</v>
      </c>
      <c r="S2357" s="73">
        <f t="shared" si="723"/>
        <v>1.3451388888934162</v>
      </c>
      <c r="T2357" s="74">
        <f>Table2[[#This Row],[ETA A OFRECIMIENTO]]*24</f>
        <v>32.283333333441988</v>
      </c>
      <c r="U2357" s="1" t="str">
        <f t="shared" si="724"/>
        <v>YES</v>
      </c>
      <c r="V2357" s="73">
        <f t="shared" si="725"/>
        <v>0</v>
      </c>
      <c r="W2357" s="74">
        <f>Table2[[#This Row],[DEL. AVAILABLE A SLOT]]*24</f>
        <v>0</v>
      </c>
      <c r="X2357" s="1" t="str">
        <f t="shared" si="726"/>
        <v>SI</v>
      </c>
      <c r="Y2357" s="73">
        <f t="shared" si="727"/>
        <v>1.3451388888934162</v>
      </c>
      <c r="Z2357" s="74">
        <f>Table2[[#This Row],[ETA A TIMESLOT]]*24</f>
        <v>32.283333333441988</v>
      </c>
      <c r="AA2357" s="73">
        <f t="shared" si="728"/>
        <v>0</v>
      </c>
      <c r="AB2357" s="73" t="str">
        <f t="shared" si="729"/>
        <v>SI</v>
      </c>
      <c r="AC2357" s="74">
        <f>Table2[[#This Row],[PUNTUALIDAD (H)]]*24</f>
        <v>0</v>
      </c>
      <c r="AD2357" s="73">
        <f t="shared" si="730"/>
        <v>1.359027777776646</v>
      </c>
      <c r="AE2357" s="74">
        <f>Table2[[#This Row],[ATA TO UNLOADING]]*24</f>
        <v>32.616666666639503</v>
      </c>
      <c r="AF2357" s="74" t="str">
        <f>IF(Table2[[#This Row],[ATA TO UNLOADING 2]]&lt;=48,"YES","NO")</f>
        <v>YES</v>
      </c>
      <c r="AG2357" s="75">
        <f t="shared" si="731"/>
        <v>0.70833333333575865</v>
      </c>
      <c r="AH2357" s="2" t="s">
        <v>42</v>
      </c>
      <c r="AI2357" s="2" t="str">
        <f t="shared" si="732"/>
        <v>MSKU4775590</v>
      </c>
      <c r="AJ2357" s="76" t="str">
        <f t="shared" si="733"/>
        <v>OM TRANSPORT</v>
      </c>
      <c r="AK2357" s="77">
        <f>IF($M2357="TRUCK",VLOOKUP($AQ2357,Invoicing!$A$17:$B$49,MATCH($AK$1,Invoicing!$A$17:$B$17,0),FALSE),VLOOKUP($AQ2357,Invoicing!$N$17:$O$21,MATCH($AK$1,Invoicing!$N$17:$O$17,0),FALSE))</f>
        <v>475</v>
      </c>
      <c r="AL2357" s="78" t="e">
        <f>VLOOKUP($E2357,Invoicing!$A$1:$H$8,MATCH(TRACKER!$N2360,Invoicing!$A$1:$H$1,0),FALSE)</f>
        <v>#N/A</v>
      </c>
      <c r="AM2357" s="78">
        <f>VLOOKUP($E2357,Invoicing!$A$1:$H$8,MATCH(TRACKER!$O$1,Invoicing!$A$1:$H$1,0),FALSE)</f>
        <v>50</v>
      </c>
      <c r="AN2357" s="78">
        <f t="shared" si="734"/>
        <v>50</v>
      </c>
      <c r="AO2357" s="2">
        <f t="shared" si="735"/>
        <v>2</v>
      </c>
      <c r="AP2357" s="2" t="str">
        <f t="shared" si="736"/>
        <v>WEEK</v>
      </c>
      <c r="AQ2357" s="2" t="str">
        <f t="shared" si="737"/>
        <v>OM TRANSPORTWEEK</v>
      </c>
      <c r="AR2357" s="71">
        <f t="shared" si="738"/>
        <v>525</v>
      </c>
      <c r="AS2357" s="71">
        <f>VLOOKUP(AJ2357,Invoicing!A:K,10,FALSE)</f>
        <v>25</v>
      </c>
      <c r="AT2357" s="71">
        <f t="shared" si="739"/>
        <v>550</v>
      </c>
    </row>
    <row r="2358" spans="1:47">
      <c r="A2358" s="37" t="s">
        <v>91</v>
      </c>
      <c r="B2358" s="3" t="s">
        <v>38</v>
      </c>
      <c r="C2358" s="11">
        <v>45614.363194444442</v>
      </c>
      <c r="D2358" s="11">
        <v>45614.25</v>
      </c>
      <c r="E2358" s="11" t="s">
        <v>44</v>
      </c>
      <c r="F2358" s="11" t="s">
        <v>40</v>
      </c>
      <c r="G2358" s="3" t="s">
        <v>2537</v>
      </c>
      <c r="H2358" s="3" t="s">
        <v>41</v>
      </c>
      <c r="I2358" s="11">
        <v>45616.25</v>
      </c>
      <c r="J2358" s="12">
        <v>45616.249305555553</v>
      </c>
      <c r="K2358" s="12">
        <v>45616.25</v>
      </c>
      <c r="L2358" s="12">
        <v>45616.253472222219</v>
      </c>
      <c r="M2358" s="12" t="s">
        <v>115</v>
      </c>
      <c r="N2358" s="3" t="s">
        <v>42</v>
      </c>
      <c r="O2358" s="3">
        <v>0</v>
      </c>
      <c r="P2358" s="1">
        <f t="shared" si="720"/>
        <v>47</v>
      </c>
      <c r="Q2358" s="1">
        <f t="shared" si="721"/>
        <v>11</v>
      </c>
      <c r="R2358" s="72">
        <f t="shared" si="722"/>
        <v>45616.249305555553</v>
      </c>
      <c r="S2358" s="73">
        <f t="shared" si="723"/>
        <v>1.8868055555576575</v>
      </c>
      <c r="T2358" s="74">
        <f>Table2[[#This Row],[ETA A OFRECIMIENTO]]*24</f>
        <v>45.28333333338378</v>
      </c>
      <c r="U2358" s="1" t="str">
        <f t="shared" si="724"/>
        <v>YES</v>
      </c>
      <c r="V2358" s="73">
        <f t="shared" si="725"/>
        <v>0</v>
      </c>
      <c r="W2358" s="74">
        <f>Table2[[#This Row],[DEL. AVAILABLE A SLOT]]*24</f>
        <v>0</v>
      </c>
      <c r="X2358" s="1" t="str">
        <f t="shared" si="726"/>
        <v>SI</v>
      </c>
      <c r="Y2358" s="73">
        <f t="shared" si="727"/>
        <v>1.8868055555576575</v>
      </c>
      <c r="Z2358" s="74">
        <f>Table2[[#This Row],[ETA A TIMESLOT]]*24</f>
        <v>45.28333333338378</v>
      </c>
      <c r="AA2358" s="73">
        <f t="shared" si="728"/>
        <v>0</v>
      </c>
      <c r="AB2358" s="73" t="str">
        <f t="shared" si="729"/>
        <v>SI</v>
      </c>
      <c r="AC2358" s="74">
        <f>Table2[[#This Row],[PUNTUALIDAD (H)]]*24</f>
        <v>0</v>
      </c>
      <c r="AD2358" s="73">
        <f t="shared" si="730"/>
        <v>1.890277777776646</v>
      </c>
      <c r="AE2358" s="74">
        <f>Table2[[#This Row],[ATA TO UNLOADING]]*24</f>
        <v>45.366666666639503</v>
      </c>
      <c r="AF2358" s="74" t="str">
        <f>IF(Table2[[#This Row],[ATA TO UNLOADING 2]]&lt;=48,"YES","NO")</f>
        <v>YES</v>
      </c>
      <c r="AG2358" s="75">
        <f t="shared" si="731"/>
        <v>0.25</v>
      </c>
      <c r="AH2358" s="2" t="s">
        <v>42</v>
      </c>
      <c r="AI2358" s="2" t="str">
        <f t="shared" si="732"/>
        <v>MSKU8798150</v>
      </c>
      <c r="AJ2358" s="76" t="str">
        <f t="shared" si="733"/>
        <v>MSI</v>
      </c>
      <c r="AK2358" s="77">
        <f>IF($M2358="TRUCK",VLOOKUP($AQ2358,Invoicing!$A$17:$B$49,MATCH($AK$1,Invoicing!$A$17:$B$17,0),FALSE),VLOOKUP($AQ2358,Invoicing!$N$17:$O$21,MATCH($AK$1,Invoicing!$N$17:$O$17,0),FALSE))</f>
        <v>480</v>
      </c>
      <c r="AL2358" s="78" t="e">
        <f>VLOOKUP($E2358,Invoicing!$A$1:$H$8,MATCH(TRACKER!$N2361,Invoicing!$A$1:$H$1,0),FALSE)</f>
        <v>#N/A</v>
      </c>
      <c r="AM2358" s="78">
        <f>VLOOKUP($E2358,Invoicing!$A$1:$H$8,MATCH(TRACKER!$O$1,Invoicing!$A$1:$H$1,0),FALSE)</f>
        <v>50</v>
      </c>
      <c r="AN2358" s="78">
        <f t="shared" si="734"/>
        <v>0</v>
      </c>
      <c r="AO2358" s="2">
        <f t="shared" si="735"/>
        <v>3</v>
      </c>
      <c r="AP2358" s="2" t="str">
        <f t="shared" si="736"/>
        <v>WEEK</v>
      </c>
      <c r="AQ2358" s="2" t="str">
        <f t="shared" si="737"/>
        <v>MSIWEEK</v>
      </c>
      <c r="AR2358" s="71">
        <f t="shared" si="738"/>
        <v>480</v>
      </c>
      <c r="AS2358" s="71">
        <f>VLOOKUP(AJ2358,Invoicing!A:K,10,FALSE)</f>
        <v>25</v>
      </c>
      <c r="AT2358" s="71">
        <f t="shared" si="739"/>
        <v>505</v>
      </c>
    </row>
    <row r="2359" spans="1:47">
      <c r="A2359" s="37" t="s">
        <v>91</v>
      </c>
      <c r="B2359" s="3" t="s">
        <v>38</v>
      </c>
      <c r="C2359" s="11">
        <v>45614.363194444442</v>
      </c>
      <c r="D2359" s="11">
        <v>45614.25</v>
      </c>
      <c r="E2359" s="11" t="s">
        <v>49</v>
      </c>
      <c r="F2359" s="11" t="s">
        <v>40</v>
      </c>
      <c r="G2359" s="3" t="s">
        <v>2538</v>
      </c>
      <c r="H2359" s="3" t="s">
        <v>41</v>
      </c>
      <c r="I2359" s="11">
        <v>45616.25</v>
      </c>
      <c r="J2359" s="12">
        <v>45616.607638888891</v>
      </c>
      <c r="K2359" s="12">
        <v>45616.583333333336</v>
      </c>
      <c r="L2359" s="12">
        <v>45616.616666666669</v>
      </c>
      <c r="M2359" s="12" t="s">
        <v>115</v>
      </c>
      <c r="N2359" s="3" t="s">
        <v>42</v>
      </c>
      <c r="O2359" s="3">
        <v>1</v>
      </c>
      <c r="P2359" s="1">
        <f t="shared" si="720"/>
        <v>47</v>
      </c>
      <c r="Q2359" s="1">
        <f t="shared" si="721"/>
        <v>11</v>
      </c>
      <c r="R2359" s="72">
        <f t="shared" si="722"/>
        <v>45616.607638888891</v>
      </c>
      <c r="S2359" s="73">
        <f t="shared" si="723"/>
        <v>1.8868055555576575</v>
      </c>
      <c r="T2359" s="74">
        <f>Table2[[#This Row],[ETA A OFRECIMIENTO]]*24</f>
        <v>45.28333333338378</v>
      </c>
      <c r="U2359" s="1" t="str">
        <f t="shared" si="724"/>
        <v>YES</v>
      </c>
      <c r="V2359" s="73">
        <f t="shared" si="725"/>
        <v>0.33333333333575865</v>
      </c>
      <c r="W2359" s="74">
        <f>Table2[[#This Row],[DEL. AVAILABLE A SLOT]]*24</f>
        <v>8.0000000000582077</v>
      </c>
      <c r="X2359" s="1" t="str">
        <f t="shared" si="726"/>
        <v>SI</v>
      </c>
      <c r="Y2359" s="73">
        <f t="shared" si="727"/>
        <v>2.2201388888934162</v>
      </c>
      <c r="Z2359" s="74">
        <f>Table2[[#This Row],[ETA A TIMESLOT]]*24</f>
        <v>53.283333333441988</v>
      </c>
      <c r="AA2359" s="73">
        <f t="shared" si="728"/>
        <v>2.4305555554747116E-2</v>
      </c>
      <c r="AB2359" s="73" t="str">
        <f t="shared" si="729"/>
        <v>SI</v>
      </c>
      <c r="AC2359" s="74">
        <f>Table2[[#This Row],[PUNTUALIDAD (H)]]*24</f>
        <v>0.58333333331393078</v>
      </c>
      <c r="AD2359" s="73">
        <f t="shared" si="730"/>
        <v>2.2534722222262644</v>
      </c>
      <c r="AE2359" s="74">
        <f>Table2[[#This Row],[ATA TO UNLOADING]]*24</f>
        <v>54.083333333430346</v>
      </c>
      <c r="AF2359" s="74" t="str">
        <f>IF(Table2[[#This Row],[ATA TO UNLOADING 2]]&lt;=48,"YES","NO")</f>
        <v>NO</v>
      </c>
      <c r="AG2359" s="75">
        <f t="shared" si="731"/>
        <v>0.58333333333575865</v>
      </c>
      <c r="AH2359" s="2" t="s">
        <v>42</v>
      </c>
      <c r="AI2359" s="2" t="str">
        <f t="shared" si="732"/>
        <v>MSKU9002268</v>
      </c>
      <c r="AJ2359" s="76" t="str">
        <f t="shared" si="733"/>
        <v>CTU FLEVOKUST BV</v>
      </c>
      <c r="AK2359" s="77">
        <f>IF($M2359="TRUCK",VLOOKUP($AQ2359,Invoicing!$A$17:$B$49,MATCH($AK$1,Invoicing!$A$17:$B$17,0),FALSE),VLOOKUP($AQ2359,Invoicing!$N$17:$O$21,MATCH($AK$1,Invoicing!$N$17:$O$17,0),FALSE))</f>
        <v>520</v>
      </c>
      <c r="AL2359" s="78" t="e">
        <f>VLOOKUP($E2359,Invoicing!$A$1:$H$8,MATCH(TRACKER!$N2362,Invoicing!$A$1:$H$1,0),FALSE)</f>
        <v>#N/A</v>
      </c>
      <c r="AM2359" s="78">
        <v>35</v>
      </c>
      <c r="AN2359" s="78">
        <f t="shared" si="734"/>
        <v>35</v>
      </c>
      <c r="AO2359" s="2">
        <f t="shared" si="735"/>
        <v>3</v>
      </c>
      <c r="AP2359" s="2" t="str">
        <f t="shared" si="736"/>
        <v>WEEK</v>
      </c>
      <c r="AQ2359" s="2" t="str">
        <f t="shared" si="737"/>
        <v>CTU FLEVOKUST BVWEEK</v>
      </c>
      <c r="AR2359" s="71">
        <f t="shared" si="738"/>
        <v>555</v>
      </c>
      <c r="AS2359" s="71">
        <f>VLOOKUP(AJ2359,Invoicing!A:K,10,FALSE)</f>
        <v>0</v>
      </c>
      <c r="AT2359" s="71">
        <f t="shared" si="739"/>
        <v>555</v>
      </c>
    </row>
    <row r="2360" spans="1:47">
      <c r="A2360" s="37" t="s">
        <v>91</v>
      </c>
      <c r="B2360" s="3" t="s">
        <v>38</v>
      </c>
      <c r="C2360" s="11">
        <v>45614.363194444442</v>
      </c>
      <c r="D2360" s="11">
        <v>45614.25</v>
      </c>
      <c r="E2360" s="11" t="s">
        <v>45</v>
      </c>
      <c r="F2360" s="11" t="s">
        <v>40</v>
      </c>
      <c r="G2360" s="3" t="s">
        <v>2539</v>
      </c>
      <c r="H2360" s="3" t="s">
        <v>41</v>
      </c>
      <c r="I2360" s="11">
        <v>45616.25</v>
      </c>
      <c r="J2360" s="12">
        <v>45616.649305555555</v>
      </c>
      <c r="K2360" s="12">
        <v>45616.916666666664</v>
      </c>
      <c r="L2360" s="12">
        <v>45616.649305555555</v>
      </c>
      <c r="M2360" s="12" t="s">
        <v>115</v>
      </c>
      <c r="N2360" s="3" t="s">
        <v>42</v>
      </c>
      <c r="O2360" s="3">
        <v>2</v>
      </c>
      <c r="P2360" s="1">
        <f t="shared" si="720"/>
        <v>47</v>
      </c>
      <c r="Q2360" s="1">
        <f t="shared" si="721"/>
        <v>11</v>
      </c>
      <c r="R2360" s="72">
        <f t="shared" si="722"/>
        <v>45616.649305555555</v>
      </c>
      <c r="S2360" s="73">
        <f t="shared" si="723"/>
        <v>1.8868055555576575</v>
      </c>
      <c r="T2360" s="74">
        <f>Table2[[#This Row],[ETA A OFRECIMIENTO]]*24</f>
        <v>45.28333333338378</v>
      </c>
      <c r="U2360" s="1" t="str">
        <f t="shared" si="724"/>
        <v>YES</v>
      </c>
      <c r="V2360" s="73">
        <f t="shared" si="725"/>
        <v>0.66666666666424135</v>
      </c>
      <c r="W2360" s="74">
        <f>Table2[[#This Row],[DEL. AVAILABLE A SLOT]]*24</f>
        <v>15.999999999941792</v>
      </c>
      <c r="X2360" s="1" t="str">
        <f t="shared" si="726"/>
        <v>SI</v>
      </c>
      <c r="Y2360" s="73">
        <f t="shared" si="727"/>
        <v>2.5534722222218988</v>
      </c>
      <c r="Z2360" s="74">
        <f>Table2[[#This Row],[ETA A TIMESLOT]]*24</f>
        <v>61.283333333325572</v>
      </c>
      <c r="AA2360" s="73">
        <f t="shared" si="728"/>
        <v>0</v>
      </c>
      <c r="AB2360" s="73" t="str">
        <f t="shared" si="729"/>
        <v>SI</v>
      </c>
      <c r="AC2360" s="74">
        <f>Table2[[#This Row],[PUNTUALIDAD (H)]]*24</f>
        <v>0</v>
      </c>
      <c r="AD2360" s="73">
        <f t="shared" si="730"/>
        <v>2.2861111111124046</v>
      </c>
      <c r="AE2360" s="74">
        <f>Table2[[#This Row],[ATA TO UNLOADING]]*24</f>
        <v>54.866666666697711</v>
      </c>
      <c r="AF2360" s="74" t="str">
        <f>IF(Table2[[#This Row],[ATA TO UNLOADING 2]]&lt;=48,"YES","NO")</f>
        <v>NO</v>
      </c>
      <c r="AG2360" s="75">
        <f t="shared" si="731"/>
        <v>0.91666666666424135</v>
      </c>
      <c r="AH2360" s="2" t="s">
        <v>24</v>
      </c>
      <c r="AI2360" s="2" t="str">
        <f t="shared" si="732"/>
        <v>MSKU9817044</v>
      </c>
      <c r="AJ2360" s="76" t="str">
        <f t="shared" si="733"/>
        <v>OM TRANSPORT</v>
      </c>
      <c r="AK2360" s="77">
        <f>IF($M2360="TRUCK",VLOOKUP($AQ2360,Invoicing!$A$17:$B$49,MATCH($AK$1,Invoicing!$A$17:$B$17,0),FALSE),VLOOKUP($AQ2360,Invoicing!$N$17:$O$21,MATCH($AK$1,Invoicing!$N$17:$O$17,0),FALSE))</f>
        <v>475</v>
      </c>
      <c r="AL2360" s="78" t="e">
        <f>VLOOKUP($E2360,Invoicing!$A$1:$H$8,MATCH(TRACKER!$N2363,Invoicing!$A$1:$H$1,0),FALSE)</f>
        <v>#N/A</v>
      </c>
      <c r="AM2360" s="78">
        <f>VLOOKUP($E2360,Invoicing!$A$1:$H$8,MATCH(TRACKER!$O$1,Invoicing!$A$1:$H$1,0),FALSE)</f>
        <v>50</v>
      </c>
      <c r="AN2360" s="78">
        <f t="shared" si="734"/>
        <v>100</v>
      </c>
      <c r="AO2360" s="2">
        <f t="shared" si="735"/>
        <v>3</v>
      </c>
      <c r="AP2360" s="2" t="str">
        <f t="shared" si="736"/>
        <v>NIGHT</v>
      </c>
      <c r="AQ2360" s="2" t="str">
        <f t="shared" si="737"/>
        <v>OM TRANSPORTNIGHT</v>
      </c>
      <c r="AR2360" s="71">
        <f t="shared" si="738"/>
        <v>575</v>
      </c>
      <c r="AS2360" s="71">
        <f>VLOOKUP(AJ2360,Invoicing!A:K,10,FALSE)</f>
        <v>25</v>
      </c>
      <c r="AT2360" s="71">
        <f t="shared" si="739"/>
        <v>600</v>
      </c>
    </row>
    <row r="2361" spans="1:47">
      <c r="A2361" s="37" t="s">
        <v>91</v>
      </c>
      <c r="B2361" s="3" t="s">
        <v>38</v>
      </c>
      <c r="C2361" s="11">
        <v>45614.363194444442</v>
      </c>
      <c r="D2361" s="11">
        <v>45614.25</v>
      </c>
      <c r="E2361" s="11" t="s">
        <v>49</v>
      </c>
      <c r="F2361" s="11" t="s">
        <v>40</v>
      </c>
      <c r="G2361" s="3" t="s">
        <v>2540</v>
      </c>
      <c r="H2361" s="3" t="s">
        <v>41</v>
      </c>
      <c r="I2361" s="11">
        <v>45616.25</v>
      </c>
      <c r="J2361" s="12">
        <v>45616.25</v>
      </c>
      <c r="K2361" s="12">
        <v>45616.25</v>
      </c>
      <c r="L2361" s="12">
        <v>45616.253472222219</v>
      </c>
      <c r="M2361" s="12" t="s">
        <v>115</v>
      </c>
      <c r="N2361" s="3" t="s">
        <v>42</v>
      </c>
      <c r="O2361" s="3">
        <v>2</v>
      </c>
      <c r="P2361" s="1">
        <f t="shared" si="720"/>
        <v>47</v>
      </c>
      <c r="Q2361" s="1">
        <f t="shared" si="721"/>
        <v>11</v>
      </c>
      <c r="R2361" s="72">
        <f t="shared" si="722"/>
        <v>45616.25</v>
      </c>
      <c r="S2361" s="73">
        <f t="shared" si="723"/>
        <v>1.8868055555576575</v>
      </c>
      <c r="T2361" s="74">
        <f>Table2[[#This Row],[ETA A OFRECIMIENTO]]*24</f>
        <v>45.28333333338378</v>
      </c>
      <c r="U2361" s="1" t="str">
        <f t="shared" si="724"/>
        <v>YES</v>
      </c>
      <c r="V2361" s="73">
        <f t="shared" si="725"/>
        <v>0</v>
      </c>
      <c r="W2361" s="74">
        <f>Table2[[#This Row],[DEL. AVAILABLE A SLOT]]*24</f>
        <v>0</v>
      </c>
      <c r="X2361" s="1" t="str">
        <f t="shared" si="726"/>
        <v>SI</v>
      </c>
      <c r="Y2361" s="73">
        <f t="shared" si="727"/>
        <v>1.8868055555576575</v>
      </c>
      <c r="Z2361" s="74">
        <f>Table2[[#This Row],[ETA A TIMESLOT]]*24</f>
        <v>45.28333333338378</v>
      </c>
      <c r="AA2361" s="73">
        <f t="shared" si="728"/>
        <v>0</v>
      </c>
      <c r="AB2361" s="73" t="str">
        <f t="shared" si="729"/>
        <v>SI</v>
      </c>
      <c r="AC2361" s="74">
        <f>Table2[[#This Row],[PUNTUALIDAD (H)]]*24</f>
        <v>0</v>
      </c>
      <c r="AD2361" s="73">
        <f t="shared" si="730"/>
        <v>1.890277777776646</v>
      </c>
      <c r="AE2361" s="74">
        <f>Table2[[#This Row],[ATA TO UNLOADING]]*24</f>
        <v>45.366666666639503</v>
      </c>
      <c r="AF2361" s="74" t="str">
        <f>IF(Table2[[#This Row],[ATA TO UNLOADING 2]]&lt;=48,"YES","NO")</f>
        <v>YES</v>
      </c>
      <c r="AG2361" s="75">
        <f t="shared" si="731"/>
        <v>0.25</v>
      </c>
      <c r="AH2361" s="2" t="s">
        <v>42</v>
      </c>
      <c r="AI2361" s="2" t="str">
        <f t="shared" si="732"/>
        <v>SEKU4617653</v>
      </c>
      <c r="AJ2361" s="76" t="str">
        <f t="shared" si="733"/>
        <v>CTU FLEVOKUST BV</v>
      </c>
      <c r="AK2361" s="77">
        <f>IF($M2361="TRUCK",VLOOKUP($AQ2361,Invoicing!$A$17:$B$49,MATCH($AK$1,Invoicing!$A$17:$B$17,0),FALSE),VLOOKUP($AQ2361,Invoicing!$N$17:$O$21,MATCH($AK$1,Invoicing!$N$17:$O$17,0),FALSE))</f>
        <v>520</v>
      </c>
      <c r="AL2361" s="78" t="e">
        <f>VLOOKUP($E2361,Invoicing!$A$1:$H$8,MATCH(TRACKER!$N2364,Invoicing!$A$1:$H$1,0),FALSE)</f>
        <v>#N/A</v>
      </c>
      <c r="AM2361" s="78">
        <v>35</v>
      </c>
      <c r="AN2361" s="78">
        <f t="shared" si="734"/>
        <v>70</v>
      </c>
      <c r="AO2361" s="2">
        <f t="shared" si="735"/>
        <v>3</v>
      </c>
      <c r="AP2361" s="2" t="str">
        <f t="shared" si="736"/>
        <v>WEEK</v>
      </c>
      <c r="AQ2361" s="2" t="str">
        <f t="shared" si="737"/>
        <v>CTU FLEVOKUST BVWEEK</v>
      </c>
      <c r="AR2361" s="71">
        <f t="shared" si="738"/>
        <v>590</v>
      </c>
      <c r="AS2361" s="71">
        <f>VLOOKUP(AJ2361,Invoicing!A:K,10,FALSE)</f>
        <v>0</v>
      </c>
      <c r="AT2361" s="71">
        <f t="shared" si="739"/>
        <v>590</v>
      </c>
    </row>
    <row r="2362" spans="1:47">
      <c r="A2362" s="37" t="s">
        <v>91</v>
      </c>
      <c r="B2362" s="3" t="s">
        <v>38</v>
      </c>
      <c r="C2362" s="11">
        <v>45614.363194444442</v>
      </c>
      <c r="D2362" s="11">
        <v>45614.25</v>
      </c>
      <c r="E2362" s="11" t="s">
        <v>45</v>
      </c>
      <c r="F2362" s="11" t="s">
        <v>40</v>
      </c>
      <c r="G2362" s="3" t="s">
        <v>2541</v>
      </c>
      <c r="H2362" s="3" t="s">
        <v>2821</v>
      </c>
      <c r="I2362" s="11">
        <v>45615.958333333336</v>
      </c>
      <c r="J2362" s="12">
        <v>45615.909722222219</v>
      </c>
      <c r="K2362" s="12">
        <v>45615.958333333336</v>
      </c>
      <c r="L2362" s="12">
        <v>45615.930555555555</v>
      </c>
      <c r="M2362" s="12" t="s">
        <v>115</v>
      </c>
      <c r="N2362" s="3" t="s">
        <v>42</v>
      </c>
      <c r="O2362" s="3">
        <v>1</v>
      </c>
      <c r="P2362" s="1">
        <f t="shared" si="720"/>
        <v>47</v>
      </c>
      <c r="Q2362" s="1">
        <f t="shared" si="721"/>
        <v>11</v>
      </c>
      <c r="R2362" s="72">
        <f t="shared" si="722"/>
        <v>45615.909722222219</v>
      </c>
      <c r="S2362" s="73">
        <f t="shared" si="723"/>
        <v>1.5951388888934162</v>
      </c>
      <c r="T2362" s="74">
        <f>Table2[[#This Row],[ETA A OFRECIMIENTO]]*24</f>
        <v>38.283333333441988</v>
      </c>
      <c r="U2362" s="1" t="str">
        <f t="shared" si="724"/>
        <v>YES</v>
      </c>
      <c r="V2362" s="73">
        <f t="shared" si="725"/>
        <v>0</v>
      </c>
      <c r="W2362" s="74">
        <f>Table2[[#This Row],[DEL. AVAILABLE A SLOT]]*24</f>
        <v>0</v>
      </c>
      <c r="X2362" s="1" t="str">
        <f t="shared" si="726"/>
        <v>SI</v>
      </c>
      <c r="Y2362" s="73">
        <f t="shared" si="727"/>
        <v>1.5951388888934162</v>
      </c>
      <c r="Z2362" s="74">
        <f>Table2[[#This Row],[ETA A TIMESLOT]]*24</f>
        <v>38.283333333441988</v>
      </c>
      <c r="AA2362" s="73">
        <f t="shared" si="728"/>
        <v>0</v>
      </c>
      <c r="AB2362" s="73" t="str">
        <f t="shared" si="729"/>
        <v>SI</v>
      </c>
      <c r="AC2362" s="74">
        <f>Table2[[#This Row],[PUNTUALIDAD (H)]]*24</f>
        <v>0</v>
      </c>
      <c r="AD2362" s="73">
        <f t="shared" si="730"/>
        <v>1.5673611111124046</v>
      </c>
      <c r="AE2362" s="74">
        <f>Table2[[#This Row],[ATA TO UNLOADING]]*24</f>
        <v>37.616666666697711</v>
      </c>
      <c r="AF2362" s="74" t="str">
        <f>IF(Table2[[#This Row],[ATA TO UNLOADING 2]]&lt;=48,"YES","NO")</f>
        <v>YES</v>
      </c>
      <c r="AG2362" s="75">
        <f t="shared" si="731"/>
        <v>0.95833333333575865</v>
      </c>
      <c r="AH2362" s="2" t="s">
        <v>24</v>
      </c>
      <c r="AI2362" s="2" t="str">
        <f t="shared" si="732"/>
        <v>SUDU6553110</v>
      </c>
      <c r="AJ2362" s="76" t="str">
        <f t="shared" si="733"/>
        <v>OM TRANSPORT</v>
      </c>
      <c r="AK2362" s="77">
        <f>IF($M2362="TRUCK",VLOOKUP($AQ2362,Invoicing!$A$17:$B$49,MATCH($AK$1,Invoicing!$A$17:$B$17,0),FALSE),VLOOKUP($AQ2362,Invoicing!$N$17:$O$21,MATCH($AK$1,Invoicing!$N$17:$O$17,0),FALSE))</f>
        <v>475</v>
      </c>
      <c r="AL2362" s="78" t="e">
        <f>VLOOKUP($E2362,Invoicing!$A$1:$H$8,MATCH(TRACKER!$N2365,Invoicing!$A$1:$H$1,0),FALSE)</f>
        <v>#N/A</v>
      </c>
      <c r="AM2362" s="78">
        <f>VLOOKUP($E2362,Invoicing!$A$1:$H$8,MATCH(TRACKER!$O$1,Invoicing!$A$1:$H$1,0),FALSE)</f>
        <v>50</v>
      </c>
      <c r="AN2362" s="78">
        <f t="shared" si="734"/>
        <v>50</v>
      </c>
      <c r="AO2362" s="2">
        <f t="shared" si="735"/>
        <v>2</v>
      </c>
      <c r="AP2362" s="2" t="str">
        <f t="shared" si="736"/>
        <v>NIGHT</v>
      </c>
      <c r="AQ2362" s="2" t="str">
        <f t="shared" si="737"/>
        <v>OM TRANSPORTNIGHT</v>
      </c>
      <c r="AR2362" s="71">
        <f t="shared" si="738"/>
        <v>525</v>
      </c>
      <c r="AS2362" s="71">
        <f>VLOOKUP(AJ2362,Invoicing!A:K,10,FALSE)</f>
        <v>25</v>
      </c>
      <c r="AT2362" s="71">
        <f t="shared" si="739"/>
        <v>600</v>
      </c>
      <c r="AU2362" s="55">
        <v>50</v>
      </c>
    </row>
    <row r="2363" spans="1:47">
      <c r="A2363" s="37" t="s">
        <v>91</v>
      </c>
      <c r="B2363" s="3" t="s">
        <v>38</v>
      </c>
      <c r="C2363" s="11">
        <v>45614.363194444442</v>
      </c>
      <c r="D2363" s="11">
        <v>45614.25</v>
      </c>
      <c r="E2363" s="11" t="s">
        <v>49</v>
      </c>
      <c r="F2363" s="11" t="s">
        <v>40</v>
      </c>
      <c r="G2363" s="3" t="s">
        <v>2542</v>
      </c>
      <c r="H2363" s="3" t="s">
        <v>41</v>
      </c>
      <c r="I2363" s="11">
        <v>45616.25</v>
      </c>
      <c r="J2363" s="12">
        <v>45617.553472222222</v>
      </c>
      <c r="K2363" s="12">
        <v>45617.583333333336</v>
      </c>
      <c r="L2363" s="12">
        <v>45617.555555555555</v>
      </c>
      <c r="M2363" s="12" t="s">
        <v>12</v>
      </c>
      <c r="N2363" s="3" t="s">
        <v>42</v>
      </c>
      <c r="O2363" s="3">
        <v>0</v>
      </c>
      <c r="P2363" s="1">
        <f t="shared" si="720"/>
        <v>47</v>
      </c>
      <c r="Q2363" s="1">
        <f t="shared" si="721"/>
        <v>11</v>
      </c>
      <c r="R2363" s="72">
        <f t="shared" si="722"/>
        <v>45617.553472222222</v>
      </c>
      <c r="S2363" s="73">
        <f t="shared" si="723"/>
        <v>1.8868055555576575</v>
      </c>
      <c r="T2363" s="74">
        <f>Table2[[#This Row],[ETA A OFRECIMIENTO]]*24</f>
        <v>45.28333333338378</v>
      </c>
      <c r="U2363" s="1" t="str">
        <f t="shared" si="724"/>
        <v>YES</v>
      </c>
      <c r="V2363" s="73">
        <f t="shared" si="725"/>
        <v>1.3333333333357587</v>
      </c>
      <c r="W2363" s="74">
        <f>Table2[[#This Row],[DEL. AVAILABLE A SLOT]]*24</f>
        <v>32.000000000058208</v>
      </c>
      <c r="X2363" s="1" t="str">
        <f t="shared" si="726"/>
        <v>NO</v>
      </c>
      <c r="Y2363" s="73">
        <f t="shared" si="727"/>
        <v>3.2201388888934162</v>
      </c>
      <c r="Z2363" s="74">
        <f>Table2[[#This Row],[ETA A TIMESLOT]]*24</f>
        <v>77.283333333441988</v>
      </c>
      <c r="AA2363" s="73">
        <f t="shared" si="728"/>
        <v>0</v>
      </c>
      <c r="AB2363" s="73" t="str">
        <f t="shared" si="729"/>
        <v>SI</v>
      </c>
      <c r="AC2363" s="74">
        <f>Table2[[#This Row],[PUNTUALIDAD (H)]]*24</f>
        <v>0</v>
      </c>
      <c r="AD2363" s="73">
        <f t="shared" si="730"/>
        <v>3.1923611111124046</v>
      </c>
      <c r="AE2363" s="74">
        <f>Table2[[#This Row],[ATA TO UNLOADING]]*24</f>
        <v>76.616666666697711</v>
      </c>
      <c r="AF2363" s="74" t="str">
        <f>IF(Table2[[#This Row],[ATA TO UNLOADING 2]]&lt;=48,"YES","NO")</f>
        <v>NO</v>
      </c>
      <c r="AG2363" s="75">
        <f t="shared" si="731"/>
        <v>0.58333333333575865</v>
      </c>
      <c r="AH2363" s="2" t="s">
        <v>42</v>
      </c>
      <c r="AI2363" s="2" t="str">
        <f t="shared" si="732"/>
        <v>TCNU1709552</v>
      </c>
      <c r="AJ2363" s="76" t="str">
        <f t="shared" si="733"/>
        <v>CTU FLEVOKUST BV</v>
      </c>
      <c r="AK2363" s="77">
        <f>IF($M2363="TRUCK",VLOOKUP($AQ2363,Invoicing!$A$17:$B$49,MATCH($AK$1,Invoicing!$A$17:$B$17,0),FALSE),VLOOKUP($AQ2363,Invoicing!$N$17:$O$21,MATCH($AK$1,Invoicing!$N$17:$O$17,0),FALSE))</f>
        <v>380</v>
      </c>
      <c r="AL2363" s="78" t="e">
        <f>VLOOKUP($E2363,Invoicing!$A$1:$H$8,MATCH(TRACKER!$N2366,Invoicing!$A$1:$H$1,0),FALSE)</f>
        <v>#N/A</v>
      </c>
      <c r="AM2363" s="78">
        <v>35</v>
      </c>
      <c r="AN2363" s="78">
        <f t="shared" si="734"/>
        <v>0</v>
      </c>
      <c r="AO2363" s="2">
        <f t="shared" si="735"/>
        <v>4</v>
      </c>
      <c r="AP2363" s="2" t="str">
        <f t="shared" si="736"/>
        <v>WEEK</v>
      </c>
      <c r="AQ2363" s="2" t="str">
        <f t="shared" si="737"/>
        <v>CTU FLEVOKUST BVWEEK</v>
      </c>
      <c r="AR2363" s="71">
        <f t="shared" si="738"/>
        <v>380</v>
      </c>
      <c r="AS2363" s="71">
        <f>VLOOKUP(AJ2363,Invoicing!A:K,10,FALSE)</f>
        <v>0</v>
      </c>
      <c r="AT2363" s="71">
        <f t="shared" si="739"/>
        <v>380</v>
      </c>
    </row>
    <row r="2364" spans="1:47">
      <c r="A2364" s="37" t="s">
        <v>91</v>
      </c>
      <c r="B2364" s="3" t="s">
        <v>38</v>
      </c>
      <c r="C2364" s="11">
        <v>45614.363194444442</v>
      </c>
      <c r="D2364" s="11">
        <v>45614.25</v>
      </c>
      <c r="E2364" s="11" t="s">
        <v>49</v>
      </c>
      <c r="F2364" s="11" t="s">
        <v>40</v>
      </c>
      <c r="G2364" s="3" t="s">
        <v>2543</v>
      </c>
      <c r="H2364" s="3" t="s">
        <v>46</v>
      </c>
      <c r="I2364" s="11">
        <v>45616.25</v>
      </c>
      <c r="J2364" s="12">
        <v>45617.548611111109</v>
      </c>
      <c r="K2364" s="12">
        <v>45617.583333333336</v>
      </c>
      <c r="L2364" s="12">
        <v>45617.548611111109</v>
      </c>
      <c r="M2364" s="12" t="s">
        <v>12</v>
      </c>
      <c r="N2364" s="3" t="s">
        <v>42</v>
      </c>
      <c r="O2364" s="3">
        <v>1</v>
      </c>
      <c r="P2364" s="1">
        <f t="shared" si="720"/>
        <v>47</v>
      </c>
      <c r="Q2364" s="1">
        <f t="shared" si="721"/>
        <v>11</v>
      </c>
      <c r="R2364" s="72">
        <f t="shared" si="722"/>
        <v>45617.548611111109</v>
      </c>
      <c r="S2364" s="73">
        <f t="shared" si="723"/>
        <v>1.8868055555576575</v>
      </c>
      <c r="T2364" s="74">
        <f>Table2[[#This Row],[ETA A OFRECIMIENTO]]*24</f>
        <v>45.28333333338378</v>
      </c>
      <c r="U2364" s="1" t="str">
        <f t="shared" si="724"/>
        <v>YES</v>
      </c>
      <c r="V2364" s="73">
        <f t="shared" si="725"/>
        <v>1.3333333333357587</v>
      </c>
      <c r="W2364" s="74">
        <f>Table2[[#This Row],[DEL. AVAILABLE A SLOT]]*24</f>
        <v>32.000000000058208</v>
      </c>
      <c r="X2364" s="1" t="str">
        <f t="shared" si="726"/>
        <v>NO</v>
      </c>
      <c r="Y2364" s="73">
        <f t="shared" si="727"/>
        <v>3.2201388888934162</v>
      </c>
      <c r="Z2364" s="74">
        <f>Table2[[#This Row],[ETA A TIMESLOT]]*24</f>
        <v>77.283333333441988</v>
      </c>
      <c r="AA2364" s="73">
        <f t="shared" si="728"/>
        <v>0</v>
      </c>
      <c r="AB2364" s="73" t="str">
        <f t="shared" si="729"/>
        <v>SI</v>
      </c>
      <c r="AC2364" s="74">
        <f>Table2[[#This Row],[PUNTUALIDAD (H)]]*24</f>
        <v>0</v>
      </c>
      <c r="AD2364" s="73">
        <f t="shared" si="730"/>
        <v>3.1854166666671517</v>
      </c>
      <c r="AE2364" s="74">
        <f>Table2[[#This Row],[ATA TO UNLOADING]]*24</f>
        <v>76.450000000011642</v>
      </c>
      <c r="AF2364" s="74" t="str">
        <f>IF(Table2[[#This Row],[ATA TO UNLOADING 2]]&lt;=48,"YES","NO")</f>
        <v>NO</v>
      </c>
      <c r="AG2364" s="75">
        <f t="shared" si="731"/>
        <v>0.58333333333575865</v>
      </c>
      <c r="AH2364" s="2" t="s">
        <v>42</v>
      </c>
      <c r="AI2364" s="2" t="str">
        <f t="shared" si="732"/>
        <v>TCNU1806505</v>
      </c>
      <c r="AJ2364" s="76" t="str">
        <f t="shared" si="733"/>
        <v>CTU FLEVOKUST BV</v>
      </c>
      <c r="AK2364" s="77">
        <f>IF($M2364="TRUCK",VLOOKUP($AQ2364,Invoicing!$A$17:$B$49,MATCH($AK$1,Invoicing!$A$17:$B$17,0),FALSE),VLOOKUP($AQ2364,Invoicing!$N$17:$O$21,MATCH($AK$1,Invoicing!$N$17:$O$17,0),FALSE))</f>
        <v>380</v>
      </c>
      <c r="AL2364" s="78" t="e">
        <f>VLOOKUP($E2364,Invoicing!$A$1:$H$8,MATCH(TRACKER!$N2367,Invoicing!$A$1:$H$1,0),FALSE)</f>
        <v>#N/A</v>
      </c>
      <c r="AM2364" s="78">
        <v>35</v>
      </c>
      <c r="AN2364" s="78">
        <f t="shared" si="734"/>
        <v>35</v>
      </c>
      <c r="AO2364" s="2">
        <f t="shared" si="735"/>
        <v>4</v>
      </c>
      <c r="AP2364" s="2" t="str">
        <f t="shared" si="736"/>
        <v>WEEK</v>
      </c>
      <c r="AQ2364" s="2" t="str">
        <f t="shared" si="737"/>
        <v>CTU FLEVOKUST BVWEEK</v>
      </c>
      <c r="AR2364" s="71">
        <f t="shared" si="738"/>
        <v>415</v>
      </c>
      <c r="AS2364" s="71">
        <f>VLOOKUP(AJ2364,Invoicing!A:K,10,FALSE)</f>
        <v>0</v>
      </c>
      <c r="AT2364" s="71">
        <f t="shared" si="739"/>
        <v>415</v>
      </c>
    </row>
    <row r="2365" spans="1:47">
      <c r="A2365" s="37" t="s">
        <v>91</v>
      </c>
      <c r="B2365" s="3" t="s">
        <v>38</v>
      </c>
      <c r="C2365" s="11">
        <v>45614.363194444442</v>
      </c>
      <c r="D2365" s="11">
        <v>45614.25</v>
      </c>
      <c r="E2365" s="11" t="s">
        <v>45</v>
      </c>
      <c r="F2365" s="11" t="s">
        <v>40</v>
      </c>
      <c r="G2365" s="3" t="s">
        <v>2544</v>
      </c>
      <c r="H2365" s="3" t="s">
        <v>41</v>
      </c>
      <c r="I2365" s="11">
        <v>45615.5</v>
      </c>
      <c r="J2365" s="12">
        <v>45615.5</v>
      </c>
      <c r="K2365" s="12">
        <v>45615.5</v>
      </c>
      <c r="L2365" s="12">
        <v>45615.503472222219</v>
      </c>
      <c r="M2365" s="12" t="s">
        <v>115</v>
      </c>
      <c r="N2365" s="3" t="s">
        <v>42</v>
      </c>
      <c r="O2365" s="3">
        <v>0</v>
      </c>
      <c r="P2365" s="1">
        <f t="shared" si="720"/>
        <v>47</v>
      </c>
      <c r="Q2365" s="1">
        <f t="shared" si="721"/>
        <v>11</v>
      </c>
      <c r="R2365" s="72">
        <f t="shared" si="722"/>
        <v>45615.5</v>
      </c>
      <c r="S2365" s="73">
        <f t="shared" si="723"/>
        <v>1.1368055555576575</v>
      </c>
      <c r="T2365" s="74">
        <f>Table2[[#This Row],[ETA A OFRECIMIENTO]]*24</f>
        <v>27.28333333338378</v>
      </c>
      <c r="U2365" s="1" t="str">
        <f t="shared" si="724"/>
        <v>YES</v>
      </c>
      <c r="V2365" s="73">
        <f t="shared" si="725"/>
        <v>0</v>
      </c>
      <c r="W2365" s="74">
        <f>Table2[[#This Row],[DEL. AVAILABLE A SLOT]]*24</f>
        <v>0</v>
      </c>
      <c r="X2365" s="1" t="str">
        <f t="shared" si="726"/>
        <v>SI</v>
      </c>
      <c r="Y2365" s="73">
        <f t="shared" si="727"/>
        <v>1.1368055555576575</v>
      </c>
      <c r="Z2365" s="74">
        <f>Table2[[#This Row],[ETA A TIMESLOT]]*24</f>
        <v>27.28333333338378</v>
      </c>
      <c r="AA2365" s="73">
        <f t="shared" si="728"/>
        <v>0</v>
      </c>
      <c r="AB2365" s="73" t="str">
        <f t="shared" si="729"/>
        <v>SI</v>
      </c>
      <c r="AC2365" s="74">
        <f>Table2[[#This Row],[PUNTUALIDAD (H)]]*24</f>
        <v>0</v>
      </c>
      <c r="AD2365" s="73">
        <f t="shared" si="730"/>
        <v>1.140277777776646</v>
      </c>
      <c r="AE2365" s="74">
        <f>Table2[[#This Row],[ATA TO UNLOADING]]*24</f>
        <v>27.366666666639503</v>
      </c>
      <c r="AF2365" s="74" t="str">
        <f>IF(Table2[[#This Row],[ATA TO UNLOADING 2]]&lt;=48,"YES","NO")</f>
        <v>YES</v>
      </c>
      <c r="AG2365" s="75">
        <f t="shared" si="731"/>
        <v>0.5</v>
      </c>
      <c r="AH2365" s="2" t="s">
        <v>42</v>
      </c>
      <c r="AI2365" s="2" t="str">
        <f t="shared" si="732"/>
        <v>TCNU7776202</v>
      </c>
      <c r="AJ2365" s="76" t="str">
        <f t="shared" si="733"/>
        <v>OM TRANSPORT</v>
      </c>
      <c r="AK2365" s="77">
        <f>IF($M2365="TRUCK",VLOOKUP($AQ2365,Invoicing!$A$17:$B$49,MATCH($AK$1,Invoicing!$A$17:$B$17,0),FALSE),VLOOKUP($AQ2365,Invoicing!$N$17:$O$21,MATCH($AK$1,Invoicing!$N$17:$O$17,0),FALSE))</f>
        <v>475</v>
      </c>
      <c r="AL2365" s="78" t="e">
        <f>VLOOKUP($E2365,Invoicing!$A$1:$H$8,MATCH(TRACKER!$N2368,Invoicing!$A$1:$H$1,0),FALSE)</f>
        <v>#N/A</v>
      </c>
      <c r="AM2365" s="78">
        <f>VLOOKUP($E2365,Invoicing!$A$1:$H$8,MATCH(TRACKER!$O$1,Invoicing!$A$1:$H$1,0),FALSE)</f>
        <v>50</v>
      </c>
      <c r="AN2365" s="78">
        <f t="shared" si="734"/>
        <v>0</v>
      </c>
      <c r="AO2365" s="2">
        <f t="shared" si="735"/>
        <v>2</v>
      </c>
      <c r="AP2365" s="2" t="str">
        <f t="shared" si="736"/>
        <v>WEEK</v>
      </c>
      <c r="AQ2365" s="2" t="str">
        <f t="shared" si="737"/>
        <v>OM TRANSPORTWEEK</v>
      </c>
      <c r="AR2365" s="71">
        <f t="shared" si="738"/>
        <v>475</v>
      </c>
      <c r="AS2365" s="71">
        <f>VLOOKUP(AJ2365,Invoicing!A:K,10,FALSE)</f>
        <v>25</v>
      </c>
      <c r="AT2365" s="71">
        <f t="shared" si="739"/>
        <v>500</v>
      </c>
    </row>
    <row r="2366" spans="1:47">
      <c r="A2366" s="37" t="s">
        <v>91</v>
      </c>
      <c r="B2366" s="3" t="s">
        <v>38</v>
      </c>
      <c r="C2366" s="11">
        <v>45614.363194444442</v>
      </c>
      <c r="D2366" s="11">
        <v>45614.25</v>
      </c>
      <c r="E2366" s="11" t="s">
        <v>45</v>
      </c>
      <c r="F2366" s="11" t="s">
        <v>40</v>
      </c>
      <c r="G2366" s="3" t="s">
        <v>2545</v>
      </c>
      <c r="H2366" s="3" t="s">
        <v>41</v>
      </c>
      <c r="I2366" s="11">
        <v>45615.833333333336</v>
      </c>
      <c r="J2366" s="12">
        <v>45615.897916666669</v>
      </c>
      <c r="K2366" s="12">
        <v>45615.833333333336</v>
      </c>
      <c r="L2366" s="12">
        <v>45615.911805555559</v>
      </c>
      <c r="M2366" s="61" t="s">
        <v>115</v>
      </c>
      <c r="N2366" s="3" t="s">
        <v>42</v>
      </c>
      <c r="O2366" s="3">
        <v>0</v>
      </c>
      <c r="P2366" s="1">
        <f t="shared" si="720"/>
        <v>47</v>
      </c>
      <c r="Q2366" s="1">
        <f t="shared" si="721"/>
        <v>11</v>
      </c>
      <c r="R2366" s="72">
        <f t="shared" si="722"/>
        <v>45615.897916666669</v>
      </c>
      <c r="S2366" s="73">
        <f t="shared" si="723"/>
        <v>1.4701388888934162</v>
      </c>
      <c r="T2366" s="74">
        <f>Table2[[#This Row],[ETA A OFRECIMIENTO]]*24</f>
        <v>35.283333333441988</v>
      </c>
      <c r="U2366" s="1" t="str">
        <f t="shared" si="724"/>
        <v>YES</v>
      </c>
      <c r="V2366" s="73">
        <f t="shared" si="725"/>
        <v>0</v>
      </c>
      <c r="W2366" s="74">
        <f>Table2[[#This Row],[DEL. AVAILABLE A SLOT]]*24</f>
        <v>0</v>
      </c>
      <c r="X2366" s="1" t="str">
        <f t="shared" si="726"/>
        <v>SI</v>
      </c>
      <c r="Y2366" s="73">
        <f t="shared" si="727"/>
        <v>1.4701388888934162</v>
      </c>
      <c r="Z2366" s="74">
        <f>Table2[[#This Row],[ETA A TIMESLOT]]*24</f>
        <v>35.283333333441988</v>
      </c>
      <c r="AA2366" s="73">
        <f t="shared" si="728"/>
        <v>6.4583333332848269E-2</v>
      </c>
      <c r="AB2366" s="73" t="str">
        <f t="shared" si="729"/>
        <v>NO</v>
      </c>
      <c r="AC2366" s="74">
        <f>Table2[[#This Row],[PUNTUALIDAD (H)]]*24</f>
        <v>1.5499999999883585</v>
      </c>
      <c r="AD2366" s="73">
        <f t="shared" si="730"/>
        <v>1.5486111111167702</v>
      </c>
      <c r="AE2366" s="74">
        <f>Table2[[#This Row],[ATA TO UNLOADING]]*24</f>
        <v>37.166666666802485</v>
      </c>
      <c r="AF2366" s="74" t="str">
        <f>IF(Table2[[#This Row],[ATA TO UNLOADING 2]]&lt;=48,"YES","NO")</f>
        <v>YES</v>
      </c>
      <c r="AG2366" s="75">
        <f t="shared" si="731"/>
        <v>0.83333333333575865</v>
      </c>
      <c r="AH2366" s="2" t="s">
        <v>24</v>
      </c>
      <c r="AI2366" s="2" t="str">
        <f t="shared" si="732"/>
        <v>TEMU6322632</v>
      </c>
      <c r="AJ2366" s="76" t="str">
        <f t="shared" si="733"/>
        <v>OM TRANSPORT</v>
      </c>
      <c r="AK2366" s="77">
        <f>IF($M2366="TRUCK",VLOOKUP($AQ2366,Invoicing!$A$17:$B$49,MATCH($AK$1,Invoicing!$A$17:$B$17,0),FALSE),VLOOKUP($AQ2366,Invoicing!$N$17:$O$21,MATCH($AK$1,Invoicing!$N$17:$O$17,0),FALSE))</f>
        <v>475</v>
      </c>
      <c r="AL2366" s="78" t="e">
        <f>VLOOKUP($E2366,Invoicing!$A$1:$H$8,MATCH(TRACKER!$N2369,Invoicing!$A$1:$H$1,0),FALSE)</f>
        <v>#N/A</v>
      </c>
      <c r="AM2366" s="78">
        <f>VLOOKUP($E2366,Invoicing!$A$1:$H$8,MATCH(TRACKER!$O$1,Invoicing!$A$1:$H$1,0),FALSE)</f>
        <v>50</v>
      </c>
      <c r="AN2366" s="78">
        <f t="shared" si="734"/>
        <v>0</v>
      </c>
      <c r="AO2366" s="2">
        <f t="shared" si="735"/>
        <v>2</v>
      </c>
      <c r="AP2366" s="2" t="str">
        <f t="shared" si="736"/>
        <v>NIGHT</v>
      </c>
      <c r="AQ2366" s="2" t="str">
        <f t="shared" si="737"/>
        <v>OM TRANSPORTNIGHT</v>
      </c>
      <c r="AR2366" s="71">
        <f t="shared" si="738"/>
        <v>475</v>
      </c>
      <c r="AS2366" s="71">
        <f>VLOOKUP(AJ2366,Invoicing!A:K,10,FALSE)</f>
        <v>25</v>
      </c>
      <c r="AT2366" s="71">
        <f t="shared" si="739"/>
        <v>500</v>
      </c>
    </row>
    <row r="2367" spans="1:47">
      <c r="A2367" s="37" t="s">
        <v>91</v>
      </c>
      <c r="B2367" s="3" t="s">
        <v>38</v>
      </c>
      <c r="C2367" s="11">
        <v>45614.363194444442</v>
      </c>
      <c r="D2367" s="11">
        <v>45614.25</v>
      </c>
      <c r="E2367" s="11" t="s">
        <v>44</v>
      </c>
      <c r="F2367" s="11" t="s">
        <v>40</v>
      </c>
      <c r="G2367" s="3" t="s">
        <v>2546</v>
      </c>
      <c r="H2367" s="3" t="s">
        <v>41</v>
      </c>
      <c r="I2367" s="11">
        <v>45615.5</v>
      </c>
      <c r="J2367" s="12">
        <v>45615.507638888892</v>
      </c>
      <c r="K2367" s="12">
        <v>45615.5</v>
      </c>
      <c r="L2367" s="12">
        <v>45615.521527777775</v>
      </c>
      <c r="M2367" s="61" t="s">
        <v>115</v>
      </c>
      <c r="N2367" s="3" t="s">
        <v>42</v>
      </c>
      <c r="O2367" s="3">
        <v>1</v>
      </c>
      <c r="P2367" s="1">
        <f t="shared" si="720"/>
        <v>47</v>
      </c>
      <c r="Q2367" s="1">
        <f t="shared" si="721"/>
        <v>11</v>
      </c>
      <c r="R2367" s="72">
        <f t="shared" si="722"/>
        <v>45615.507638888892</v>
      </c>
      <c r="S2367" s="73">
        <f t="shared" si="723"/>
        <v>1.1368055555576575</v>
      </c>
      <c r="T2367" s="74">
        <f>Table2[[#This Row],[ETA A OFRECIMIENTO]]*24</f>
        <v>27.28333333338378</v>
      </c>
      <c r="U2367" s="1" t="str">
        <f t="shared" si="724"/>
        <v>YES</v>
      </c>
      <c r="V2367" s="73">
        <f t="shared" si="725"/>
        <v>0</v>
      </c>
      <c r="W2367" s="74">
        <f>Table2[[#This Row],[DEL. AVAILABLE A SLOT]]*24</f>
        <v>0</v>
      </c>
      <c r="X2367" s="1" t="str">
        <f t="shared" si="726"/>
        <v>SI</v>
      </c>
      <c r="Y2367" s="73">
        <f t="shared" si="727"/>
        <v>1.1368055555576575</v>
      </c>
      <c r="Z2367" s="74">
        <f>Table2[[#This Row],[ETA A TIMESLOT]]*24</f>
        <v>27.28333333338378</v>
      </c>
      <c r="AA2367" s="73">
        <f t="shared" si="728"/>
        <v>7.6388888919609599E-3</v>
      </c>
      <c r="AB2367" s="73" t="str">
        <f t="shared" si="729"/>
        <v>SI</v>
      </c>
      <c r="AC2367" s="74">
        <f>Table2[[#This Row],[PUNTUALIDAD (H)]]*24</f>
        <v>0.18333333340706304</v>
      </c>
      <c r="AD2367" s="73">
        <f t="shared" si="730"/>
        <v>1.1583333333328483</v>
      </c>
      <c r="AE2367" s="74">
        <f>Table2[[#This Row],[ATA TO UNLOADING]]*24</f>
        <v>27.799999999988358</v>
      </c>
      <c r="AF2367" s="74" t="str">
        <f>IF(Table2[[#This Row],[ATA TO UNLOADING 2]]&lt;=48,"YES","NO")</f>
        <v>YES</v>
      </c>
      <c r="AG2367" s="75">
        <f t="shared" si="731"/>
        <v>0.5</v>
      </c>
      <c r="AH2367" s="2" t="s">
        <v>42</v>
      </c>
      <c r="AI2367" s="2" t="str">
        <f t="shared" si="732"/>
        <v>TGBU8903317</v>
      </c>
      <c r="AJ2367" s="76" t="str">
        <f t="shared" si="733"/>
        <v>MSI</v>
      </c>
      <c r="AK2367" s="77">
        <f>IF($M2367="TRUCK",VLOOKUP($AQ2367,Invoicing!$A$17:$B$49,MATCH($AK$1,Invoicing!$A$17:$B$17,0),FALSE),VLOOKUP($AQ2367,Invoicing!$N$17:$O$21,MATCH($AK$1,Invoicing!$N$17:$O$17,0),FALSE))</f>
        <v>480</v>
      </c>
      <c r="AL2367" s="78" t="e">
        <f>VLOOKUP($E2367,Invoicing!$A$1:$H$8,MATCH(TRACKER!$N2370,Invoicing!$A$1:$H$1,0),FALSE)</f>
        <v>#N/A</v>
      </c>
      <c r="AM2367" s="78">
        <f>VLOOKUP($E2367,Invoicing!$A$1:$H$8,MATCH(TRACKER!$O$1,Invoicing!$A$1:$H$1,0),FALSE)</f>
        <v>50</v>
      </c>
      <c r="AN2367" s="78">
        <f t="shared" si="734"/>
        <v>50</v>
      </c>
      <c r="AO2367" s="2">
        <f t="shared" si="735"/>
        <v>2</v>
      </c>
      <c r="AP2367" s="2" t="str">
        <f t="shared" si="736"/>
        <v>WEEK</v>
      </c>
      <c r="AQ2367" s="2" t="str">
        <f t="shared" si="737"/>
        <v>MSIWEEK</v>
      </c>
      <c r="AR2367" s="71">
        <f t="shared" si="738"/>
        <v>530</v>
      </c>
      <c r="AS2367" s="71">
        <f>VLOOKUP(AJ2367,Invoicing!A:K,10,FALSE)</f>
        <v>25</v>
      </c>
      <c r="AT2367" s="71">
        <f t="shared" si="739"/>
        <v>555</v>
      </c>
    </row>
    <row r="2368" spans="1:47">
      <c r="A2368" s="37" t="s">
        <v>91</v>
      </c>
      <c r="B2368" s="3" t="s">
        <v>38</v>
      </c>
      <c r="C2368" s="11">
        <v>45614.363194444442</v>
      </c>
      <c r="D2368" s="11">
        <v>45614.25</v>
      </c>
      <c r="E2368" s="11" t="s">
        <v>49</v>
      </c>
      <c r="F2368" s="11" t="s">
        <v>40</v>
      </c>
      <c r="G2368" s="3" t="s">
        <v>2547</v>
      </c>
      <c r="H2368" s="3" t="s">
        <v>41</v>
      </c>
      <c r="I2368" s="11">
        <v>45616.25</v>
      </c>
      <c r="J2368" s="12">
        <v>45617.32708333333</v>
      </c>
      <c r="K2368" s="12">
        <v>45617.270833333336</v>
      </c>
      <c r="L2368" s="12">
        <v>45617.329861111109</v>
      </c>
      <c r="M2368" s="12" t="s">
        <v>12</v>
      </c>
      <c r="N2368" s="3" t="s">
        <v>42</v>
      </c>
      <c r="O2368" s="3">
        <v>0</v>
      </c>
      <c r="P2368" s="1">
        <f t="shared" si="720"/>
        <v>47</v>
      </c>
      <c r="Q2368" s="1">
        <f t="shared" si="721"/>
        <v>11</v>
      </c>
      <c r="R2368" s="72">
        <f t="shared" si="722"/>
        <v>45617.32708333333</v>
      </c>
      <c r="S2368" s="73">
        <f t="shared" si="723"/>
        <v>1.8868055555576575</v>
      </c>
      <c r="T2368" s="74">
        <f>Table2[[#This Row],[ETA A OFRECIMIENTO]]*24</f>
        <v>45.28333333338378</v>
      </c>
      <c r="U2368" s="1" t="str">
        <f t="shared" si="724"/>
        <v>YES</v>
      </c>
      <c r="V2368" s="73">
        <f t="shared" si="725"/>
        <v>1.0208333333357587</v>
      </c>
      <c r="W2368" s="74">
        <f>Table2[[#This Row],[DEL. AVAILABLE A SLOT]]*24</f>
        <v>24.500000000058208</v>
      </c>
      <c r="X2368" s="1" t="str">
        <f t="shared" si="726"/>
        <v>NO</v>
      </c>
      <c r="Y2368" s="73">
        <f t="shared" si="727"/>
        <v>2.9076388888934162</v>
      </c>
      <c r="Z2368" s="74">
        <f>Table2[[#This Row],[ETA A TIMESLOT]]*24</f>
        <v>69.783333333441988</v>
      </c>
      <c r="AA2368" s="73">
        <f t="shared" si="728"/>
        <v>5.6249999994179234E-2</v>
      </c>
      <c r="AB2368" s="73" t="str">
        <f t="shared" si="729"/>
        <v>NO</v>
      </c>
      <c r="AC2368" s="74">
        <f>Table2[[#This Row],[PUNTUALIDAD (H)]]*24</f>
        <v>1.3499999998603016</v>
      </c>
      <c r="AD2368" s="73">
        <f t="shared" si="730"/>
        <v>2.9666666666671517</v>
      </c>
      <c r="AE2368" s="74">
        <f>Table2[[#This Row],[ATA TO UNLOADING]]*24</f>
        <v>71.200000000011642</v>
      </c>
      <c r="AF2368" s="74" t="str">
        <f>IF(Table2[[#This Row],[ATA TO UNLOADING 2]]&lt;=48,"YES","NO")</f>
        <v>NO</v>
      </c>
      <c r="AG2368" s="75">
        <f t="shared" si="731"/>
        <v>0.27083333333575865</v>
      </c>
      <c r="AH2368" s="2" t="s">
        <v>42</v>
      </c>
      <c r="AI2368" s="2" t="str">
        <f t="shared" si="732"/>
        <v>TIIU5516360</v>
      </c>
      <c r="AJ2368" s="76" t="str">
        <f t="shared" si="733"/>
        <v>CTU FLEVOKUST BV</v>
      </c>
      <c r="AK2368" s="77">
        <f>IF($M2368="TRUCK",VLOOKUP($AQ2368,Invoicing!$A$17:$B$49,MATCH($AK$1,Invoicing!$A$17:$B$17,0),FALSE),VLOOKUP($AQ2368,Invoicing!$N$17:$O$21,MATCH($AK$1,Invoicing!$N$17:$O$17,0),FALSE))</f>
        <v>380</v>
      </c>
      <c r="AL2368" s="78" t="e">
        <f>VLOOKUP($E2368,Invoicing!$A$1:$H$8,MATCH(TRACKER!$N2371,Invoicing!$A$1:$H$1,0),FALSE)</f>
        <v>#N/A</v>
      </c>
      <c r="AM2368" s="78">
        <v>35</v>
      </c>
      <c r="AN2368" s="78">
        <f t="shared" si="734"/>
        <v>0</v>
      </c>
      <c r="AO2368" s="2">
        <f t="shared" si="735"/>
        <v>4</v>
      </c>
      <c r="AP2368" s="2" t="str">
        <f t="shared" si="736"/>
        <v>WEEK</v>
      </c>
      <c r="AQ2368" s="2" t="str">
        <f t="shared" si="737"/>
        <v>CTU FLEVOKUST BVWEEK</v>
      </c>
      <c r="AR2368" s="71">
        <f t="shared" si="738"/>
        <v>380</v>
      </c>
      <c r="AS2368" s="71">
        <f>VLOOKUP(AJ2368,Invoicing!A:K,10,FALSE)</f>
        <v>0</v>
      </c>
      <c r="AT2368" s="71">
        <f t="shared" si="739"/>
        <v>380</v>
      </c>
    </row>
    <row r="2369" spans="1:46">
      <c r="A2369" s="37" t="s">
        <v>91</v>
      </c>
      <c r="B2369" s="3" t="s">
        <v>38</v>
      </c>
      <c r="C2369" s="11">
        <v>45614.363194444442</v>
      </c>
      <c r="D2369" s="11">
        <v>45614.25</v>
      </c>
      <c r="E2369" s="11" t="s">
        <v>49</v>
      </c>
      <c r="F2369" s="11" t="s">
        <v>40</v>
      </c>
      <c r="G2369" s="3" t="s">
        <v>2548</v>
      </c>
      <c r="H2369" s="3" t="s">
        <v>41</v>
      </c>
      <c r="I2369" s="11">
        <v>45616.25</v>
      </c>
      <c r="J2369" s="12">
        <v>45616.754166666666</v>
      </c>
      <c r="K2369" s="12">
        <v>45616.75</v>
      </c>
      <c r="L2369" s="12">
        <v>45616.761111111111</v>
      </c>
      <c r="M2369" s="12" t="s">
        <v>115</v>
      </c>
      <c r="N2369" s="3" t="s">
        <v>42</v>
      </c>
      <c r="O2369" s="3">
        <v>0</v>
      </c>
      <c r="P2369" s="1">
        <f t="shared" si="720"/>
        <v>47</v>
      </c>
      <c r="Q2369" s="1">
        <f t="shared" si="721"/>
        <v>11</v>
      </c>
      <c r="R2369" s="72">
        <f t="shared" si="722"/>
        <v>45616.754166666666</v>
      </c>
      <c r="S2369" s="73">
        <f t="shared" si="723"/>
        <v>1.8868055555576575</v>
      </c>
      <c r="T2369" s="74">
        <f>Table2[[#This Row],[ETA A OFRECIMIENTO]]*24</f>
        <v>45.28333333338378</v>
      </c>
      <c r="U2369" s="1" t="str">
        <f t="shared" si="724"/>
        <v>YES</v>
      </c>
      <c r="V2369" s="73">
        <f t="shared" si="725"/>
        <v>0.5</v>
      </c>
      <c r="W2369" s="74">
        <f>Table2[[#This Row],[DEL. AVAILABLE A SLOT]]*24</f>
        <v>12</v>
      </c>
      <c r="X2369" s="1" t="str">
        <f t="shared" si="726"/>
        <v>SI</v>
      </c>
      <c r="Y2369" s="73">
        <f t="shared" si="727"/>
        <v>2.3868055555576575</v>
      </c>
      <c r="Z2369" s="74">
        <f>Table2[[#This Row],[ETA A TIMESLOT]]*24</f>
        <v>57.28333333338378</v>
      </c>
      <c r="AA2369" s="73">
        <f t="shared" si="728"/>
        <v>4.166666665696539E-3</v>
      </c>
      <c r="AB2369" s="73" t="str">
        <f t="shared" si="729"/>
        <v>SI</v>
      </c>
      <c r="AC2369" s="74">
        <f>Table2[[#This Row],[PUNTUALIDAD (H)]]*24</f>
        <v>9.9999999976716936E-2</v>
      </c>
      <c r="AD2369" s="73">
        <f t="shared" si="730"/>
        <v>2.3979166666686069</v>
      </c>
      <c r="AE2369" s="74">
        <f>Table2[[#This Row],[ATA TO UNLOADING]]*24</f>
        <v>57.550000000046566</v>
      </c>
      <c r="AF2369" s="74" t="str">
        <f>IF(Table2[[#This Row],[ATA TO UNLOADING 2]]&lt;=48,"YES","NO")</f>
        <v>NO</v>
      </c>
      <c r="AG2369" s="75">
        <f t="shared" si="731"/>
        <v>0.75</v>
      </c>
      <c r="AH2369" s="2" t="s">
        <v>42</v>
      </c>
      <c r="AI2369" s="2" t="str">
        <f t="shared" si="732"/>
        <v>TLLU5905169</v>
      </c>
      <c r="AJ2369" s="76" t="str">
        <f t="shared" si="733"/>
        <v>CTU FLEVOKUST BV</v>
      </c>
      <c r="AK2369" s="77">
        <f>IF($M2369="TRUCK",VLOOKUP($AQ2369,Invoicing!$A$17:$B$49,MATCH($AK$1,Invoicing!$A$17:$B$17,0),FALSE),VLOOKUP($AQ2369,Invoicing!$N$17:$O$21,MATCH($AK$1,Invoicing!$N$17:$O$17,0),FALSE))</f>
        <v>520</v>
      </c>
      <c r="AL2369" s="78" t="e">
        <f>VLOOKUP($E2369,Invoicing!$A$1:$H$8,MATCH(TRACKER!$N2372,Invoicing!$A$1:$H$1,0),FALSE)</f>
        <v>#N/A</v>
      </c>
      <c r="AM2369" s="78">
        <v>35</v>
      </c>
      <c r="AN2369" s="78">
        <f t="shared" si="734"/>
        <v>0</v>
      </c>
      <c r="AO2369" s="2">
        <f t="shared" si="735"/>
        <v>3</v>
      </c>
      <c r="AP2369" s="2" t="str">
        <f t="shared" si="736"/>
        <v>WEEK</v>
      </c>
      <c r="AQ2369" s="2" t="str">
        <f t="shared" si="737"/>
        <v>CTU FLEVOKUST BVWEEK</v>
      </c>
      <c r="AR2369" s="71">
        <f t="shared" si="738"/>
        <v>520</v>
      </c>
      <c r="AS2369" s="71">
        <f>VLOOKUP(AJ2369,Invoicing!A:K,10,FALSE)</f>
        <v>0</v>
      </c>
      <c r="AT2369" s="71">
        <f t="shared" si="739"/>
        <v>520</v>
      </c>
    </row>
    <row r="2370" spans="1:46">
      <c r="A2370" s="37" t="s">
        <v>91</v>
      </c>
      <c r="B2370" s="3" t="s">
        <v>38</v>
      </c>
      <c r="C2370" s="11">
        <v>45614.363194444442</v>
      </c>
      <c r="D2370" s="11">
        <v>45614.25</v>
      </c>
      <c r="E2370" s="11" t="s">
        <v>49</v>
      </c>
      <c r="F2370" s="11" t="s">
        <v>40</v>
      </c>
      <c r="G2370" s="3" t="s">
        <v>2549</v>
      </c>
      <c r="H2370" s="3" t="s">
        <v>46</v>
      </c>
      <c r="I2370" s="11">
        <v>45615.916666666664</v>
      </c>
      <c r="J2370" s="12">
        <v>45615.894444444442</v>
      </c>
      <c r="K2370" s="12">
        <v>45615.916666666664</v>
      </c>
      <c r="L2370" s="12">
        <v>45615.923611111109</v>
      </c>
      <c r="M2370" s="12" t="s">
        <v>115</v>
      </c>
      <c r="N2370" s="3" t="s">
        <v>42</v>
      </c>
      <c r="O2370" s="3">
        <v>1</v>
      </c>
      <c r="P2370" s="1">
        <f t="shared" ref="P2370:P2433" si="740">IF(K2370="","",WEEKNUM(R2370,2))</f>
        <v>47</v>
      </c>
      <c r="Q2370" s="1">
        <f t="shared" ref="Q2370:Q2433" si="741">IF(K2370="","",MONTH(R2370))</f>
        <v>11</v>
      </c>
      <c r="R2370" s="72">
        <f t="shared" ref="R2370:R2433" si="742">IF(ISBLANK(J2370),IF(ISBLANK(L2370),"00:00",L2370),J2370)</f>
        <v>45615.894444444442</v>
      </c>
      <c r="S2370" s="73">
        <f t="shared" ref="S2370:S2433" si="743">(I2370-C2370)</f>
        <v>1.5534722222218988</v>
      </c>
      <c r="T2370" s="74">
        <f>Table2[[#This Row],[ETA A OFRECIMIENTO]]*24</f>
        <v>37.283333333325572</v>
      </c>
      <c r="U2370" s="1" t="str">
        <f t="shared" ref="U2370:U2433" si="744">IF(S2370="","",IF(S2370&lt;=2,"YES","NO"))</f>
        <v>YES</v>
      </c>
      <c r="V2370" s="73">
        <f t="shared" ref="V2370:V2433" si="745">(K2370-I2370)</f>
        <v>0</v>
      </c>
      <c r="W2370" s="74">
        <f>Table2[[#This Row],[DEL. AVAILABLE A SLOT]]*24</f>
        <v>0</v>
      </c>
      <c r="X2370" s="1" t="str">
        <f t="shared" ref="X2370:X2433" si="746">IF(V2370="","",IF(V2370&lt;=1,"SI","NO"))</f>
        <v>SI</v>
      </c>
      <c r="Y2370" s="73">
        <f t="shared" ref="Y2370:Y2433" si="747">(K2370-C2370)</f>
        <v>1.5534722222218988</v>
      </c>
      <c r="Z2370" s="74">
        <f>Table2[[#This Row],[ETA A TIMESLOT]]*24</f>
        <v>37.283333333325572</v>
      </c>
      <c r="AA2370" s="73">
        <f t="shared" ref="AA2370:AA2433" si="748">IF(R2370&lt; K2370, TIME(0,0,0), R2370-K2370)</f>
        <v>0</v>
      </c>
      <c r="AB2370" s="73" t="str">
        <f t="shared" ref="AB2370:AB2433" si="749">IF(AA2370&gt;TIME(0,45,0),"NO","SI")</f>
        <v>SI</v>
      </c>
      <c r="AC2370" s="74">
        <f>Table2[[#This Row],[PUNTUALIDAD (H)]]*24</f>
        <v>0</v>
      </c>
      <c r="AD2370" s="73">
        <f t="shared" ref="AD2370:AD2433" si="750">(L2370-C2370)</f>
        <v>1.5604166666671517</v>
      </c>
      <c r="AE2370" s="74">
        <f>Table2[[#This Row],[ATA TO UNLOADING]]*24</f>
        <v>37.450000000011642</v>
      </c>
      <c r="AF2370" s="74" t="str">
        <f>IF(Table2[[#This Row],[ATA TO UNLOADING 2]]&lt;=48,"YES","NO")</f>
        <v>YES</v>
      </c>
      <c r="AG2370" s="75">
        <f t="shared" ref="AG2370:AG2433" si="751">MOD(K2370,1)</f>
        <v>0.91666666666424135</v>
      </c>
      <c r="AH2370" s="2" t="s">
        <v>24</v>
      </c>
      <c r="AI2370" s="2" t="str">
        <f t="shared" ref="AI2370:AI2433" si="752">G2370</f>
        <v>TRHU8269762</v>
      </c>
      <c r="AJ2370" s="76" t="str">
        <f t="shared" ref="AJ2370:AJ2433" si="753">E2370</f>
        <v>CTU FLEVOKUST BV</v>
      </c>
      <c r="AK2370" s="77">
        <f>IF($M2370="TRUCK",VLOOKUP($AQ2370,Invoicing!$A$17:$B$49,MATCH($AK$1,Invoicing!$A$17:$B$17,0),FALSE),VLOOKUP($AQ2370,Invoicing!$N$17:$O$21,MATCH($AK$1,Invoicing!$N$17:$O$17,0),FALSE))</f>
        <v>530</v>
      </c>
      <c r="AL2370" s="78" t="e">
        <f>VLOOKUP($E2370,Invoicing!$A$1:$H$8,MATCH(TRACKER!$N2373,Invoicing!$A$1:$H$1,0),FALSE)</f>
        <v>#N/A</v>
      </c>
      <c r="AM2370" s="78">
        <v>35</v>
      </c>
      <c r="AN2370" s="78">
        <f t="shared" ref="AN2370:AN2433" si="754">IF($O2370&lt;&gt;0,$O2370*$AM2370,0)</f>
        <v>35</v>
      </c>
      <c r="AO2370" s="2">
        <f t="shared" ref="AO2370:AO2433" si="755">WEEKDAY(K2370,2)</f>
        <v>2</v>
      </c>
      <c r="AP2370" s="2" t="str">
        <f t="shared" ref="AP2370:AP2433" si="756">IF(AH2370="NIGHT","NIGHT",IF(AO2370&lt;=5,"WEEK",IF(AO2370=7,"SUNDAY",IF(AO2370=6,"SATURDAY","SUNDAY"))))</f>
        <v>NIGHT</v>
      </c>
      <c r="AQ2370" s="2" t="str">
        <f t="shared" ref="AQ2370:AQ2433" si="757">AJ2370&amp;AP2370</f>
        <v>CTU FLEVOKUST BVNIGHT</v>
      </c>
      <c r="AR2370" s="71">
        <f t="shared" ref="AR2370:AR2433" si="758">IF(ISNA(AL2370),AK2370+AN2370,SUM($AK2370,$AN2370,IFERROR($AL2370,"0")))</f>
        <v>565</v>
      </c>
      <c r="AS2370" s="71">
        <f>VLOOKUP(AJ2370,Invoicing!A:K,10,FALSE)</f>
        <v>0</v>
      </c>
      <c r="AT2370" s="71">
        <f t="shared" ref="AT2370:AT2433" si="759">AR2370+AS2370+AU2370</f>
        <v>565</v>
      </c>
    </row>
    <row r="2371" spans="1:46">
      <c r="A2371" s="37" t="s">
        <v>1126</v>
      </c>
      <c r="B2371" s="3" t="s">
        <v>38</v>
      </c>
      <c r="C2371" s="11">
        <v>45614.89166666667</v>
      </c>
      <c r="D2371" s="11">
        <v>45614.708333333336</v>
      </c>
      <c r="E2371" s="11" t="s">
        <v>44</v>
      </c>
      <c r="F2371" s="11" t="s">
        <v>40</v>
      </c>
      <c r="G2371" s="3" t="s">
        <v>2550</v>
      </c>
      <c r="H2371" s="3" t="s">
        <v>41</v>
      </c>
      <c r="I2371" s="11">
        <v>45615.875</v>
      </c>
      <c r="J2371" s="12">
        <v>45616.0625</v>
      </c>
      <c r="K2371" s="12">
        <v>45616.083333333336</v>
      </c>
      <c r="L2371" s="12">
        <v>45616.066666666666</v>
      </c>
      <c r="M2371" s="61" t="s">
        <v>115</v>
      </c>
      <c r="N2371" s="3" t="s">
        <v>42</v>
      </c>
      <c r="O2371" s="3">
        <v>1</v>
      </c>
      <c r="P2371" s="1">
        <f t="shared" si="740"/>
        <v>47</v>
      </c>
      <c r="Q2371" s="1">
        <f t="shared" si="741"/>
        <v>11</v>
      </c>
      <c r="R2371" s="72">
        <f t="shared" si="742"/>
        <v>45616.0625</v>
      </c>
      <c r="S2371" s="73">
        <f t="shared" si="743"/>
        <v>0.98333333332993789</v>
      </c>
      <c r="T2371" s="74">
        <f>Table2[[#This Row],[ETA A OFRECIMIENTO]]*24</f>
        <v>23.599999999918509</v>
      </c>
      <c r="U2371" s="1" t="str">
        <f t="shared" si="744"/>
        <v>YES</v>
      </c>
      <c r="V2371" s="73">
        <f t="shared" si="745"/>
        <v>0.20833333333575865</v>
      </c>
      <c r="W2371" s="74">
        <f>Table2[[#This Row],[DEL. AVAILABLE A SLOT]]*24</f>
        <v>5.0000000000582077</v>
      </c>
      <c r="X2371" s="1" t="str">
        <f t="shared" si="746"/>
        <v>SI</v>
      </c>
      <c r="Y2371" s="73">
        <f t="shared" si="747"/>
        <v>1.1916666666656965</v>
      </c>
      <c r="Z2371" s="74">
        <f>Table2[[#This Row],[ETA A TIMESLOT]]*24</f>
        <v>28.599999999976717</v>
      </c>
      <c r="AA2371" s="73">
        <f t="shared" si="748"/>
        <v>0</v>
      </c>
      <c r="AB2371" s="73" t="str">
        <f t="shared" si="749"/>
        <v>SI</v>
      </c>
      <c r="AC2371" s="74">
        <f>Table2[[#This Row],[PUNTUALIDAD (H)]]*24</f>
        <v>0</v>
      </c>
      <c r="AD2371" s="73">
        <f t="shared" si="750"/>
        <v>1.1749999999956344</v>
      </c>
      <c r="AE2371" s="74">
        <f>Table2[[#This Row],[ATA TO UNLOADING]]*24</f>
        <v>28.199999999895226</v>
      </c>
      <c r="AF2371" s="74" t="str">
        <f>IF(Table2[[#This Row],[ATA TO UNLOADING 2]]&lt;=48,"YES","NO")</f>
        <v>YES</v>
      </c>
      <c r="AG2371" s="75">
        <f t="shared" si="751"/>
        <v>8.3333333335758653E-2</v>
      </c>
      <c r="AH2371" s="2" t="s">
        <v>24</v>
      </c>
      <c r="AI2371" s="2" t="str">
        <f t="shared" si="752"/>
        <v>MRKU7371809</v>
      </c>
      <c r="AJ2371" s="76" t="str">
        <f t="shared" si="753"/>
        <v>MSI</v>
      </c>
      <c r="AK2371" s="77">
        <f>IF($M2371="TRUCK",VLOOKUP($AQ2371,Invoicing!$A$17:$B$49,MATCH($AK$1,Invoicing!$A$17:$B$17,0),FALSE),VLOOKUP($AQ2371,Invoicing!$N$17:$O$21,MATCH($AK$1,Invoicing!$N$17:$O$17,0),FALSE))</f>
        <v>530</v>
      </c>
      <c r="AL2371" s="78" t="e">
        <f>VLOOKUP($E2371,Invoicing!$A$1:$H$8,MATCH(TRACKER!$N2374,Invoicing!$A$1:$H$1,0),FALSE)</f>
        <v>#N/A</v>
      </c>
      <c r="AM2371" s="78">
        <f>VLOOKUP($E2371,Invoicing!$A$1:$H$8,MATCH(TRACKER!$O$1,Invoicing!$A$1:$H$1,0),FALSE)</f>
        <v>50</v>
      </c>
      <c r="AN2371" s="78">
        <f t="shared" si="754"/>
        <v>50</v>
      </c>
      <c r="AO2371" s="2">
        <f t="shared" si="755"/>
        <v>3</v>
      </c>
      <c r="AP2371" s="2" t="str">
        <f t="shared" si="756"/>
        <v>NIGHT</v>
      </c>
      <c r="AQ2371" s="2" t="str">
        <f t="shared" si="757"/>
        <v>MSINIGHT</v>
      </c>
      <c r="AR2371" s="71">
        <f t="shared" si="758"/>
        <v>580</v>
      </c>
      <c r="AS2371" s="71">
        <f>VLOOKUP(AJ2371,Invoicing!A:K,10,FALSE)</f>
        <v>25</v>
      </c>
      <c r="AT2371" s="71">
        <f t="shared" si="759"/>
        <v>605</v>
      </c>
    </row>
    <row r="2372" spans="1:46">
      <c r="A2372" s="37" t="s">
        <v>1126</v>
      </c>
      <c r="B2372" s="3" t="s">
        <v>38</v>
      </c>
      <c r="C2372" s="11">
        <v>45614.89166666667</v>
      </c>
      <c r="D2372" s="11">
        <v>45614.708333333336</v>
      </c>
      <c r="E2372" s="11" t="s">
        <v>44</v>
      </c>
      <c r="F2372" s="11" t="s">
        <v>40</v>
      </c>
      <c r="G2372" s="3" t="s">
        <v>2551</v>
      </c>
      <c r="H2372" s="3" t="s">
        <v>41</v>
      </c>
      <c r="I2372" s="11">
        <v>45615.875</v>
      </c>
      <c r="J2372" s="12">
        <v>45616.590277777781</v>
      </c>
      <c r="K2372" s="12">
        <v>45616.666666666664</v>
      </c>
      <c r="L2372" s="12">
        <v>45616.590277777781</v>
      </c>
      <c r="M2372" s="12" t="s">
        <v>115</v>
      </c>
      <c r="N2372" s="3" t="s">
        <v>42</v>
      </c>
      <c r="O2372" s="3">
        <v>1</v>
      </c>
      <c r="P2372" s="1">
        <f t="shared" si="740"/>
        <v>47</v>
      </c>
      <c r="Q2372" s="1">
        <f t="shared" si="741"/>
        <v>11</v>
      </c>
      <c r="R2372" s="72">
        <f t="shared" si="742"/>
        <v>45616.590277777781</v>
      </c>
      <c r="S2372" s="73">
        <f t="shared" si="743"/>
        <v>0.98333333332993789</v>
      </c>
      <c r="T2372" s="74">
        <f>Table2[[#This Row],[ETA A OFRECIMIENTO]]*24</f>
        <v>23.599999999918509</v>
      </c>
      <c r="U2372" s="1" t="str">
        <f t="shared" si="744"/>
        <v>YES</v>
      </c>
      <c r="V2372" s="73">
        <f t="shared" si="745"/>
        <v>0.79166666666424135</v>
      </c>
      <c r="W2372" s="74">
        <f>Table2[[#This Row],[DEL. AVAILABLE A SLOT]]*24</f>
        <v>18.999999999941792</v>
      </c>
      <c r="X2372" s="1" t="str">
        <f t="shared" si="746"/>
        <v>SI</v>
      </c>
      <c r="Y2372" s="73">
        <f t="shared" si="747"/>
        <v>1.7749999999941792</v>
      </c>
      <c r="Z2372" s="74">
        <f>Table2[[#This Row],[ETA A TIMESLOT]]*24</f>
        <v>42.599999999860302</v>
      </c>
      <c r="AA2372" s="73">
        <f t="shared" si="748"/>
        <v>0</v>
      </c>
      <c r="AB2372" s="73" t="str">
        <f t="shared" si="749"/>
        <v>SI</v>
      </c>
      <c r="AC2372" s="74">
        <f>Table2[[#This Row],[PUNTUALIDAD (H)]]*24</f>
        <v>0</v>
      </c>
      <c r="AD2372" s="73">
        <f t="shared" si="750"/>
        <v>1.6986111111109494</v>
      </c>
      <c r="AE2372" s="74">
        <f>Table2[[#This Row],[ATA TO UNLOADING]]*24</f>
        <v>40.766666666662786</v>
      </c>
      <c r="AF2372" s="74" t="str">
        <f>IF(Table2[[#This Row],[ATA TO UNLOADING 2]]&lt;=48,"YES","NO")</f>
        <v>YES</v>
      </c>
      <c r="AG2372" s="75">
        <f t="shared" si="751"/>
        <v>0.66666666666424135</v>
      </c>
      <c r="AH2372" s="2" t="s">
        <v>42</v>
      </c>
      <c r="AI2372" s="2" t="str">
        <f t="shared" si="752"/>
        <v>TCLU7516872</v>
      </c>
      <c r="AJ2372" s="76" t="str">
        <f t="shared" si="753"/>
        <v>MSI</v>
      </c>
      <c r="AK2372" s="77">
        <f>IF($M2372="TRUCK",VLOOKUP($AQ2372,Invoicing!$A$17:$B$49,MATCH($AK$1,Invoicing!$A$17:$B$17,0),FALSE),VLOOKUP($AQ2372,Invoicing!$N$17:$O$21,MATCH($AK$1,Invoicing!$N$17:$O$17,0),FALSE))</f>
        <v>480</v>
      </c>
      <c r="AL2372" s="78" t="e">
        <f>VLOOKUP($E2372,Invoicing!$A$1:$H$8,MATCH(TRACKER!$N2375,Invoicing!$A$1:$H$1,0),FALSE)</f>
        <v>#N/A</v>
      </c>
      <c r="AM2372" s="78">
        <f>VLOOKUP($E2372,Invoicing!$A$1:$H$8,MATCH(TRACKER!$O$1,Invoicing!$A$1:$H$1,0),FALSE)</f>
        <v>50</v>
      </c>
      <c r="AN2372" s="78">
        <f t="shared" si="754"/>
        <v>50</v>
      </c>
      <c r="AO2372" s="2">
        <f t="shared" si="755"/>
        <v>3</v>
      </c>
      <c r="AP2372" s="2" t="str">
        <f t="shared" si="756"/>
        <v>WEEK</v>
      </c>
      <c r="AQ2372" s="2" t="str">
        <f t="shared" si="757"/>
        <v>MSIWEEK</v>
      </c>
      <c r="AR2372" s="71">
        <f t="shared" si="758"/>
        <v>530</v>
      </c>
      <c r="AS2372" s="71">
        <f>VLOOKUP(AJ2372,Invoicing!A:K,10,FALSE)</f>
        <v>25</v>
      </c>
      <c r="AT2372" s="71">
        <f t="shared" si="759"/>
        <v>555</v>
      </c>
    </row>
    <row r="2373" spans="1:46">
      <c r="A2373" s="37" t="s">
        <v>137</v>
      </c>
      <c r="B2373" s="3" t="s">
        <v>38</v>
      </c>
      <c r="C2373" s="11">
        <v>45621.763888888891</v>
      </c>
      <c r="D2373" s="11">
        <v>45621.625</v>
      </c>
      <c r="E2373" s="11" t="s">
        <v>44</v>
      </c>
      <c r="F2373" s="11" t="s">
        <v>40</v>
      </c>
      <c r="G2373" s="3" t="s">
        <v>2552</v>
      </c>
      <c r="H2373" s="3" t="s">
        <v>41</v>
      </c>
      <c r="I2373" s="11">
        <v>45622.708333333336</v>
      </c>
      <c r="J2373" s="12">
        <v>45623.475694444445</v>
      </c>
      <c r="K2373" s="12">
        <v>45623.5</v>
      </c>
      <c r="L2373" s="12">
        <v>45623.482638888891</v>
      </c>
      <c r="M2373" s="12" t="s">
        <v>115</v>
      </c>
      <c r="N2373" s="3" t="s">
        <v>42</v>
      </c>
      <c r="O2373" s="3">
        <v>0</v>
      </c>
      <c r="P2373" s="1">
        <f t="shared" si="740"/>
        <v>48</v>
      </c>
      <c r="Q2373" s="1">
        <f t="shared" si="741"/>
        <v>11</v>
      </c>
      <c r="R2373" s="72">
        <f t="shared" si="742"/>
        <v>45623.475694444445</v>
      </c>
      <c r="S2373" s="73">
        <f t="shared" si="743"/>
        <v>0.94444444444525288</v>
      </c>
      <c r="T2373" s="74">
        <f>Table2[[#This Row],[ETA A OFRECIMIENTO]]*24</f>
        <v>22.666666666686069</v>
      </c>
      <c r="U2373" s="1" t="str">
        <f t="shared" si="744"/>
        <v>YES</v>
      </c>
      <c r="V2373" s="73">
        <f t="shared" si="745"/>
        <v>0.79166666666424135</v>
      </c>
      <c r="W2373" s="74">
        <f>Table2[[#This Row],[DEL. AVAILABLE A SLOT]]*24</f>
        <v>18.999999999941792</v>
      </c>
      <c r="X2373" s="1" t="str">
        <f t="shared" si="746"/>
        <v>SI</v>
      </c>
      <c r="Y2373" s="73">
        <f t="shared" si="747"/>
        <v>1.7361111111094942</v>
      </c>
      <c r="Z2373" s="74">
        <f>Table2[[#This Row],[ETA A TIMESLOT]]*24</f>
        <v>41.666666666627862</v>
      </c>
      <c r="AA2373" s="73">
        <f t="shared" si="748"/>
        <v>0</v>
      </c>
      <c r="AB2373" s="73" t="str">
        <f t="shared" si="749"/>
        <v>SI</v>
      </c>
      <c r="AC2373" s="74">
        <f>Table2[[#This Row],[PUNTUALIDAD (H)]]*24</f>
        <v>0</v>
      </c>
      <c r="AD2373" s="73">
        <f t="shared" si="750"/>
        <v>1.71875</v>
      </c>
      <c r="AE2373" s="74">
        <f>Table2[[#This Row],[ATA TO UNLOADING]]*24</f>
        <v>41.25</v>
      </c>
      <c r="AF2373" s="74" t="str">
        <f>IF(Table2[[#This Row],[ATA TO UNLOADING 2]]&lt;=48,"YES","NO")</f>
        <v>YES</v>
      </c>
      <c r="AG2373" s="75">
        <f t="shared" si="751"/>
        <v>0.5</v>
      </c>
      <c r="AH2373" s="2" t="s">
        <v>42</v>
      </c>
      <c r="AI2373" s="2" t="str">
        <f t="shared" si="752"/>
        <v>BEAU5812703</v>
      </c>
      <c r="AJ2373" s="76" t="str">
        <f t="shared" si="753"/>
        <v>MSI</v>
      </c>
      <c r="AK2373" s="77">
        <f>IF($M2373="TRUCK",VLOOKUP($AQ2373,Invoicing!$A$17:$B$49,MATCH($AK$1,Invoicing!$A$17:$B$17,0),FALSE),VLOOKUP($AQ2373,Invoicing!$N$17:$O$21,MATCH($AK$1,Invoicing!$N$17:$O$17,0),FALSE))</f>
        <v>480</v>
      </c>
      <c r="AL2373" s="78" t="e">
        <f>VLOOKUP($E2373,Invoicing!$A$1:$H$8,MATCH(TRACKER!$N2376,Invoicing!$A$1:$H$1,0),FALSE)</f>
        <v>#N/A</v>
      </c>
      <c r="AM2373" s="78">
        <f>VLOOKUP($E2373,Invoicing!$A$1:$H$8,MATCH(TRACKER!$O$1,Invoicing!$A$1:$H$1,0),FALSE)</f>
        <v>50</v>
      </c>
      <c r="AN2373" s="78">
        <f t="shared" si="754"/>
        <v>0</v>
      </c>
      <c r="AO2373" s="2">
        <f t="shared" si="755"/>
        <v>3</v>
      </c>
      <c r="AP2373" s="2" t="str">
        <f t="shared" si="756"/>
        <v>WEEK</v>
      </c>
      <c r="AQ2373" s="2" t="str">
        <f t="shared" si="757"/>
        <v>MSIWEEK</v>
      </c>
      <c r="AR2373" s="71">
        <f t="shared" si="758"/>
        <v>480</v>
      </c>
      <c r="AS2373" s="71">
        <f>VLOOKUP(AJ2373,Invoicing!A:K,10,FALSE)</f>
        <v>25</v>
      </c>
      <c r="AT2373" s="71">
        <f t="shared" si="759"/>
        <v>505</v>
      </c>
    </row>
    <row r="2374" spans="1:46">
      <c r="A2374" s="37" t="s">
        <v>137</v>
      </c>
      <c r="B2374" s="3" t="s">
        <v>38</v>
      </c>
      <c r="C2374" s="11">
        <v>45621.763888888891</v>
      </c>
      <c r="D2374" s="11">
        <v>45621.625</v>
      </c>
      <c r="E2374" s="11" t="s">
        <v>43</v>
      </c>
      <c r="F2374" s="11" t="s">
        <v>40</v>
      </c>
      <c r="G2374" s="3" t="s">
        <v>2553</v>
      </c>
      <c r="H2374" s="3" t="s">
        <v>41</v>
      </c>
      <c r="I2374" s="11">
        <v>45622.708333333336</v>
      </c>
      <c r="J2374" s="12">
        <v>45623.456250000003</v>
      </c>
      <c r="K2374" s="12">
        <v>45623.416666666664</v>
      </c>
      <c r="L2374" s="12">
        <v>45623.465277777781</v>
      </c>
      <c r="M2374" s="12" t="s">
        <v>115</v>
      </c>
      <c r="N2374" s="3" t="s">
        <v>42</v>
      </c>
      <c r="O2374" s="3">
        <v>0</v>
      </c>
      <c r="P2374" s="1">
        <f t="shared" si="740"/>
        <v>48</v>
      </c>
      <c r="Q2374" s="1">
        <f t="shared" si="741"/>
        <v>11</v>
      </c>
      <c r="R2374" s="72">
        <f t="shared" si="742"/>
        <v>45623.456250000003</v>
      </c>
      <c r="S2374" s="73">
        <f t="shared" si="743"/>
        <v>0.94444444444525288</v>
      </c>
      <c r="T2374" s="74">
        <f>Table2[[#This Row],[ETA A OFRECIMIENTO]]*24</f>
        <v>22.666666666686069</v>
      </c>
      <c r="U2374" s="1" t="str">
        <f t="shared" si="744"/>
        <v>YES</v>
      </c>
      <c r="V2374" s="73">
        <f t="shared" si="745"/>
        <v>0.70833333332848269</v>
      </c>
      <c r="W2374" s="74">
        <f>Table2[[#This Row],[DEL. AVAILABLE A SLOT]]*24</f>
        <v>16.999999999883585</v>
      </c>
      <c r="X2374" s="1" t="str">
        <f t="shared" si="746"/>
        <v>SI</v>
      </c>
      <c r="Y2374" s="73">
        <f t="shared" si="747"/>
        <v>1.6527777777737356</v>
      </c>
      <c r="Z2374" s="74">
        <f>Table2[[#This Row],[ETA A TIMESLOT]]*24</f>
        <v>39.666666666569654</v>
      </c>
      <c r="AA2374" s="73">
        <f t="shared" si="748"/>
        <v>3.9583333338669036E-2</v>
      </c>
      <c r="AB2374" s="73" t="str">
        <f t="shared" si="749"/>
        <v>NO</v>
      </c>
      <c r="AC2374" s="74">
        <f>Table2[[#This Row],[PUNTUALIDAD (H)]]*24</f>
        <v>0.95000000012805685</v>
      </c>
      <c r="AD2374" s="73">
        <f t="shared" si="750"/>
        <v>1.7013888888905058</v>
      </c>
      <c r="AE2374" s="74">
        <f>Table2[[#This Row],[ATA TO UNLOADING]]*24</f>
        <v>40.833333333372138</v>
      </c>
      <c r="AF2374" s="74" t="str">
        <f>IF(Table2[[#This Row],[ATA TO UNLOADING 2]]&lt;=48,"YES","NO")</f>
        <v>YES</v>
      </c>
      <c r="AG2374" s="75">
        <f t="shared" si="751"/>
        <v>0.41666666666424135</v>
      </c>
      <c r="AH2374" s="2" t="s">
        <v>42</v>
      </c>
      <c r="AI2374" s="2" t="str">
        <f t="shared" si="752"/>
        <v>BEAU6358766</v>
      </c>
      <c r="AJ2374" s="76" t="str">
        <f t="shared" si="753"/>
        <v>LOGIX</v>
      </c>
      <c r="AK2374" s="77">
        <f>IF($M2374="TRUCK",VLOOKUP($AQ2374,Invoicing!$A$17:$B$49,MATCH($AK$1,Invoicing!$A$17:$B$17,0),FALSE),VLOOKUP($AQ2374,Invoicing!$N$17:$O$21,MATCH($AK$1,Invoicing!$N$17:$O$17,0),FALSE))</f>
        <v>530</v>
      </c>
      <c r="AL2374" s="78" t="e">
        <f>VLOOKUP($E2374,Invoicing!$A$1:$H$8,MATCH(TRACKER!$N2377,Invoicing!$A$1:$H$1,0),FALSE)</f>
        <v>#N/A</v>
      </c>
      <c r="AM2374" s="78">
        <f>VLOOKUP($E2374,Invoicing!$A$1:$H$8,MATCH(TRACKER!$O$1,Invoicing!$A$1:$H$1,0),FALSE)</f>
        <v>50</v>
      </c>
      <c r="AN2374" s="78">
        <f t="shared" si="754"/>
        <v>0</v>
      </c>
      <c r="AO2374" s="2">
        <f t="shared" si="755"/>
        <v>3</v>
      </c>
      <c r="AP2374" s="2" t="str">
        <f t="shared" si="756"/>
        <v>WEEK</v>
      </c>
      <c r="AQ2374" s="2" t="str">
        <f t="shared" si="757"/>
        <v>LOGIXWEEK</v>
      </c>
      <c r="AR2374" s="71">
        <f t="shared" si="758"/>
        <v>530</v>
      </c>
      <c r="AS2374" s="71">
        <f>VLOOKUP(AJ2374,Invoicing!A:K,10,FALSE)</f>
        <v>25</v>
      </c>
      <c r="AT2374" s="71">
        <f t="shared" si="759"/>
        <v>555</v>
      </c>
    </row>
    <row r="2375" spans="1:46">
      <c r="A2375" s="37" t="s">
        <v>137</v>
      </c>
      <c r="B2375" s="3" t="s">
        <v>38</v>
      </c>
      <c r="C2375" s="11">
        <v>45621.763888888891</v>
      </c>
      <c r="D2375" s="11">
        <v>45621.625</v>
      </c>
      <c r="E2375" s="11" t="s">
        <v>44</v>
      </c>
      <c r="F2375" s="11" t="s">
        <v>40</v>
      </c>
      <c r="G2375" s="3" t="s">
        <v>2554</v>
      </c>
      <c r="H2375" s="3" t="s">
        <v>2821</v>
      </c>
      <c r="I2375" s="11">
        <v>45622.708333333336</v>
      </c>
      <c r="J2375" s="12">
        <v>45623.137499999997</v>
      </c>
      <c r="K2375" s="12">
        <v>45623.125</v>
      </c>
      <c r="L2375" s="12">
        <v>45623.145833333336</v>
      </c>
      <c r="M2375" s="12" t="s">
        <v>115</v>
      </c>
      <c r="N2375" s="3" t="s">
        <v>42</v>
      </c>
      <c r="O2375" s="3">
        <v>0</v>
      </c>
      <c r="P2375" s="1">
        <f t="shared" si="740"/>
        <v>48</v>
      </c>
      <c r="Q2375" s="1">
        <f t="shared" si="741"/>
        <v>11</v>
      </c>
      <c r="R2375" s="72">
        <f t="shared" si="742"/>
        <v>45623.137499999997</v>
      </c>
      <c r="S2375" s="73">
        <f t="shared" si="743"/>
        <v>0.94444444444525288</v>
      </c>
      <c r="T2375" s="74">
        <f>Table2[[#This Row],[ETA A OFRECIMIENTO]]*24</f>
        <v>22.666666666686069</v>
      </c>
      <c r="U2375" s="1" t="str">
        <f t="shared" si="744"/>
        <v>YES</v>
      </c>
      <c r="V2375" s="73">
        <f t="shared" si="745"/>
        <v>0.41666666666424135</v>
      </c>
      <c r="W2375" s="74">
        <f>Table2[[#This Row],[DEL. AVAILABLE A SLOT]]*24</f>
        <v>9.9999999999417923</v>
      </c>
      <c r="X2375" s="1" t="str">
        <f t="shared" si="746"/>
        <v>SI</v>
      </c>
      <c r="Y2375" s="73">
        <f t="shared" si="747"/>
        <v>1.3611111111094942</v>
      </c>
      <c r="Z2375" s="74">
        <f>Table2[[#This Row],[ETA A TIMESLOT]]*24</f>
        <v>32.666666666627862</v>
      </c>
      <c r="AA2375" s="73">
        <f t="shared" si="748"/>
        <v>1.2499999997089617E-2</v>
      </c>
      <c r="AB2375" s="73" t="str">
        <f t="shared" si="749"/>
        <v>SI</v>
      </c>
      <c r="AC2375" s="74">
        <f>Table2[[#This Row],[PUNTUALIDAD (H)]]*24</f>
        <v>0.29999999993015081</v>
      </c>
      <c r="AD2375" s="73">
        <f t="shared" si="750"/>
        <v>1.3819444444452529</v>
      </c>
      <c r="AE2375" s="74">
        <f>Table2[[#This Row],[ATA TO UNLOADING]]*24</f>
        <v>33.166666666686069</v>
      </c>
      <c r="AF2375" s="74" t="str">
        <f>IF(Table2[[#This Row],[ATA TO UNLOADING 2]]&lt;=48,"YES","NO")</f>
        <v>YES</v>
      </c>
      <c r="AG2375" s="75">
        <f t="shared" si="751"/>
        <v>0.125</v>
      </c>
      <c r="AH2375" s="2" t="s">
        <v>24</v>
      </c>
      <c r="AI2375" s="2" t="str">
        <f t="shared" si="752"/>
        <v>CAAU6272284</v>
      </c>
      <c r="AJ2375" s="76" t="str">
        <f t="shared" si="753"/>
        <v>MSI</v>
      </c>
      <c r="AK2375" s="77">
        <f>IF($M2375="TRUCK",VLOOKUP($AQ2375,Invoicing!$A$17:$B$49,MATCH($AK$1,Invoicing!$A$17:$B$17,0),FALSE),VLOOKUP($AQ2375,Invoicing!$N$17:$O$21,MATCH($AK$1,Invoicing!$N$17:$O$17,0),FALSE))</f>
        <v>530</v>
      </c>
      <c r="AL2375" s="78" t="e">
        <f>VLOOKUP($E2375,Invoicing!$A$1:$H$8,MATCH(TRACKER!$N2378,Invoicing!$A$1:$H$1,0),FALSE)</f>
        <v>#N/A</v>
      </c>
      <c r="AM2375" s="78">
        <f>VLOOKUP($E2375,Invoicing!$A$1:$H$8,MATCH(TRACKER!$O$1,Invoicing!$A$1:$H$1,0),FALSE)</f>
        <v>50</v>
      </c>
      <c r="AN2375" s="78">
        <f t="shared" si="754"/>
        <v>0</v>
      </c>
      <c r="AO2375" s="2">
        <f t="shared" si="755"/>
        <v>3</v>
      </c>
      <c r="AP2375" s="2" t="str">
        <f t="shared" si="756"/>
        <v>NIGHT</v>
      </c>
      <c r="AQ2375" s="2" t="str">
        <f t="shared" si="757"/>
        <v>MSINIGHT</v>
      </c>
      <c r="AR2375" s="71">
        <f t="shared" si="758"/>
        <v>530</v>
      </c>
      <c r="AS2375" s="71">
        <f>VLOOKUP(AJ2375,Invoicing!A:K,10,FALSE)</f>
        <v>25</v>
      </c>
      <c r="AT2375" s="71">
        <f t="shared" si="759"/>
        <v>555</v>
      </c>
    </row>
    <row r="2376" spans="1:46">
      <c r="A2376" s="37" t="s">
        <v>137</v>
      </c>
      <c r="B2376" s="3" t="s">
        <v>38</v>
      </c>
      <c r="C2376" s="11">
        <v>45621.763888888891</v>
      </c>
      <c r="D2376" s="11">
        <v>45621.625</v>
      </c>
      <c r="E2376" s="11" t="s">
        <v>49</v>
      </c>
      <c r="F2376" s="11" t="s">
        <v>40</v>
      </c>
      <c r="G2376" s="3" t="s">
        <v>2555</v>
      </c>
      <c r="H2376" s="3" t="s">
        <v>46</v>
      </c>
      <c r="I2376" s="11">
        <v>45622.708333333336</v>
      </c>
      <c r="J2376" s="12">
        <v>45624.673611111109</v>
      </c>
      <c r="K2376" s="12">
        <v>45624.708333333336</v>
      </c>
      <c r="L2376" s="12">
        <v>45624.689583333333</v>
      </c>
      <c r="M2376" s="12" t="s">
        <v>12</v>
      </c>
      <c r="N2376" s="3" t="s">
        <v>42</v>
      </c>
      <c r="O2376" s="3">
        <v>0</v>
      </c>
      <c r="P2376" s="1">
        <f t="shared" si="740"/>
        <v>48</v>
      </c>
      <c r="Q2376" s="1">
        <f t="shared" si="741"/>
        <v>11</v>
      </c>
      <c r="R2376" s="72">
        <f t="shared" si="742"/>
        <v>45624.673611111109</v>
      </c>
      <c r="S2376" s="73">
        <f t="shared" si="743"/>
        <v>0.94444444444525288</v>
      </c>
      <c r="T2376" s="74">
        <f>Table2[[#This Row],[ETA A OFRECIMIENTO]]*24</f>
        <v>22.666666666686069</v>
      </c>
      <c r="U2376" s="1" t="str">
        <f t="shared" si="744"/>
        <v>YES</v>
      </c>
      <c r="V2376" s="73">
        <f t="shared" si="745"/>
        <v>2</v>
      </c>
      <c r="W2376" s="74">
        <f>Table2[[#This Row],[DEL. AVAILABLE A SLOT]]*24</f>
        <v>48</v>
      </c>
      <c r="X2376" s="1" t="str">
        <f t="shared" si="746"/>
        <v>NO</v>
      </c>
      <c r="Y2376" s="73">
        <f t="shared" si="747"/>
        <v>2.9444444444452529</v>
      </c>
      <c r="Z2376" s="74">
        <f>Table2[[#This Row],[ETA A TIMESLOT]]*24</f>
        <v>70.666666666686069</v>
      </c>
      <c r="AA2376" s="73">
        <f t="shared" si="748"/>
        <v>0</v>
      </c>
      <c r="AB2376" s="73" t="str">
        <f t="shared" si="749"/>
        <v>SI</v>
      </c>
      <c r="AC2376" s="74">
        <f>Table2[[#This Row],[PUNTUALIDAD (H)]]*24</f>
        <v>0</v>
      </c>
      <c r="AD2376" s="73">
        <f t="shared" si="750"/>
        <v>2.9256944444423425</v>
      </c>
      <c r="AE2376" s="74">
        <f>Table2[[#This Row],[ATA TO UNLOADING]]*24</f>
        <v>70.21666666661622</v>
      </c>
      <c r="AF2376" s="74" t="str">
        <f>IF(Table2[[#This Row],[ATA TO UNLOADING 2]]&lt;=48,"YES","NO")</f>
        <v>NO</v>
      </c>
      <c r="AG2376" s="75">
        <f t="shared" si="751"/>
        <v>0.70833333333575865</v>
      </c>
      <c r="AH2376" s="2" t="s">
        <v>42</v>
      </c>
      <c r="AI2376" s="2" t="str">
        <f t="shared" si="752"/>
        <v>CAAU6543508</v>
      </c>
      <c r="AJ2376" s="76" t="str">
        <f t="shared" si="753"/>
        <v>CTU FLEVOKUST BV</v>
      </c>
      <c r="AK2376" s="77">
        <f>IF($M2376="TRUCK",VLOOKUP($AQ2376,Invoicing!$A$17:$B$49,MATCH($AK$1,Invoicing!$A$17:$B$17,0),FALSE),VLOOKUP($AQ2376,Invoicing!$N$17:$O$21,MATCH($AK$1,Invoicing!$N$17:$O$17,0),FALSE))</f>
        <v>380</v>
      </c>
      <c r="AL2376" s="78" t="e">
        <f>VLOOKUP($E2376,Invoicing!$A$1:$H$8,MATCH(TRACKER!$N2379,Invoicing!$A$1:$H$1,0),FALSE)</f>
        <v>#N/A</v>
      </c>
      <c r="AM2376" s="78">
        <v>35</v>
      </c>
      <c r="AN2376" s="78">
        <f t="shared" si="754"/>
        <v>0</v>
      </c>
      <c r="AO2376" s="2">
        <f t="shared" si="755"/>
        <v>4</v>
      </c>
      <c r="AP2376" s="2" t="str">
        <f t="shared" si="756"/>
        <v>WEEK</v>
      </c>
      <c r="AQ2376" s="2" t="str">
        <f t="shared" si="757"/>
        <v>CTU FLEVOKUST BVWEEK</v>
      </c>
      <c r="AR2376" s="71">
        <f t="shared" si="758"/>
        <v>380</v>
      </c>
      <c r="AS2376" s="71">
        <f>VLOOKUP(AJ2376,Invoicing!A:K,10,FALSE)</f>
        <v>0</v>
      </c>
      <c r="AT2376" s="71">
        <f t="shared" si="759"/>
        <v>380</v>
      </c>
    </row>
    <row r="2377" spans="1:46">
      <c r="A2377" s="37" t="s">
        <v>137</v>
      </c>
      <c r="B2377" s="3" t="s">
        <v>38</v>
      </c>
      <c r="C2377" s="11">
        <v>45621.763888888891</v>
      </c>
      <c r="D2377" s="11">
        <v>45621.625</v>
      </c>
      <c r="E2377" s="11" t="s">
        <v>49</v>
      </c>
      <c r="F2377" s="11" t="s">
        <v>40</v>
      </c>
      <c r="G2377" s="3" t="s">
        <v>2556</v>
      </c>
      <c r="H2377" s="3" t="s">
        <v>2821</v>
      </c>
      <c r="I2377" s="11">
        <v>45622.708333333336</v>
      </c>
      <c r="J2377" s="12">
        <v>45623.643055555556</v>
      </c>
      <c r="K2377" s="12">
        <v>45623.625</v>
      </c>
      <c r="L2377" s="12">
        <v>45623.75</v>
      </c>
      <c r="M2377" s="12" t="s">
        <v>12</v>
      </c>
      <c r="N2377" s="3" t="s">
        <v>42</v>
      </c>
      <c r="O2377" s="3">
        <v>0</v>
      </c>
      <c r="P2377" s="1">
        <f t="shared" si="740"/>
        <v>48</v>
      </c>
      <c r="Q2377" s="1">
        <f t="shared" si="741"/>
        <v>11</v>
      </c>
      <c r="R2377" s="72">
        <f t="shared" si="742"/>
        <v>45623.643055555556</v>
      </c>
      <c r="S2377" s="73">
        <f t="shared" si="743"/>
        <v>0.94444444444525288</v>
      </c>
      <c r="T2377" s="74">
        <f>Table2[[#This Row],[ETA A OFRECIMIENTO]]*24</f>
        <v>22.666666666686069</v>
      </c>
      <c r="U2377" s="1" t="str">
        <f t="shared" si="744"/>
        <v>YES</v>
      </c>
      <c r="V2377" s="73">
        <f t="shared" si="745"/>
        <v>0.91666666666424135</v>
      </c>
      <c r="W2377" s="74">
        <f>Table2[[#This Row],[DEL. AVAILABLE A SLOT]]*24</f>
        <v>21.999999999941792</v>
      </c>
      <c r="X2377" s="1" t="str">
        <f t="shared" si="746"/>
        <v>SI</v>
      </c>
      <c r="Y2377" s="73">
        <f t="shared" si="747"/>
        <v>1.8611111111094942</v>
      </c>
      <c r="Z2377" s="74">
        <f>Table2[[#This Row],[ETA A TIMESLOT]]*24</f>
        <v>44.666666666627862</v>
      </c>
      <c r="AA2377" s="73">
        <f t="shared" si="748"/>
        <v>1.8055555556202307E-2</v>
      </c>
      <c r="AB2377" s="73" t="str">
        <f t="shared" si="749"/>
        <v>SI</v>
      </c>
      <c r="AC2377" s="74">
        <f>Table2[[#This Row],[PUNTUALIDAD (H)]]*24</f>
        <v>0.43333333334885538</v>
      </c>
      <c r="AD2377" s="73">
        <f t="shared" si="750"/>
        <v>1.9861111111094942</v>
      </c>
      <c r="AE2377" s="74">
        <f>Table2[[#This Row],[ATA TO UNLOADING]]*24</f>
        <v>47.666666666627862</v>
      </c>
      <c r="AF2377" s="74" t="str">
        <f>IF(Table2[[#This Row],[ATA TO UNLOADING 2]]&lt;=48,"YES","NO")</f>
        <v>YES</v>
      </c>
      <c r="AG2377" s="75">
        <f t="shared" si="751"/>
        <v>0.625</v>
      </c>
      <c r="AH2377" s="2" t="s">
        <v>42</v>
      </c>
      <c r="AI2377" s="2" t="str">
        <f t="shared" si="752"/>
        <v>CAAU6851028</v>
      </c>
      <c r="AJ2377" s="76" t="str">
        <f t="shared" si="753"/>
        <v>CTU FLEVOKUST BV</v>
      </c>
      <c r="AK2377" s="77">
        <f>IF($M2377="TRUCK",VLOOKUP($AQ2377,Invoicing!$A$17:$B$49,MATCH($AK$1,Invoicing!$A$17:$B$17,0),FALSE),VLOOKUP($AQ2377,Invoicing!$N$17:$O$21,MATCH($AK$1,Invoicing!$N$17:$O$17,0),FALSE))</f>
        <v>380</v>
      </c>
      <c r="AL2377" s="78" t="e">
        <f>VLOOKUP($E2377,Invoicing!$A$1:$H$8,MATCH(TRACKER!$N2380,Invoicing!$A$1:$H$1,0),FALSE)</f>
        <v>#N/A</v>
      </c>
      <c r="AM2377" s="78">
        <v>35</v>
      </c>
      <c r="AN2377" s="78">
        <f t="shared" si="754"/>
        <v>0</v>
      </c>
      <c r="AO2377" s="2">
        <f t="shared" si="755"/>
        <v>3</v>
      </c>
      <c r="AP2377" s="2" t="str">
        <f t="shared" si="756"/>
        <v>WEEK</v>
      </c>
      <c r="AQ2377" s="2" t="str">
        <f t="shared" si="757"/>
        <v>CTU FLEVOKUST BVWEEK</v>
      </c>
      <c r="AR2377" s="71">
        <f t="shared" si="758"/>
        <v>380</v>
      </c>
      <c r="AS2377" s="71">
        <f>VLOOKUP(AJ2377,Invoicing!A:K,10,FALSE)</f>
        <v>0</v>
      </c>
      <c r="AT2377" s="71">
        <f t="shared" si="759"/>
        <v>380</v>
      </c>
    </row>
    <row r="2378" spans="1:46">
      <c r="A2378" s="37" t="s">
        <v>137</v>
      </c>
      <c r="B2378" s="3" t="s">
        <v>38</v>
      </c>
      <c r="C2378" s="11">
        <v>45621.763888888891</v>
      </c>
      <c r="D2378" s="11">
        <v>45621.625</v>
      </c>
      <c r="E2378" s="11" t="s">
        <v>49</v>
      </c>
      <c r="F2378" s="11" t="s">
        <v>40</v>
      </c>
      <c r="G2378" s="3" t="s">
        <v>2557</v>
      </c>
      <c r="H2378" s="3" t="s">
        <v>41</v>
      </c>
      <c r="I2378" s="11">
        <v>45622.708333333336</v>
      </c>
      <c r="J2378" s="12">
        <v>45624.585416666669</v>
      </c>
      <c r="K2378" s="12">
        <v>45624.625</v>
      </c>
      <c r="L2378" s="12">
        <v>45624.607638888891</v>
      </c>
      <c r="M2378" s="12" t="s">
        <v>12</v>
      </c>
      <c r="N2378" s="3" t="s">
        <v>42</v>
      </c>
      <c r="O2378" s="3">
        <v>0</v>
      </c>
      <c r="P2378" s="1">
        <f t="shared" si="740"/>
        <v>48</v>
      </c>
      <c r="Q2378" s="1">
        <f t="shared" si="741"/>
        <v>11</v>
      </c>
      <c r="R2378" s="72">
        <f t="shared" si="742"/>
        <v>45624.585416666669</v>
      </c>
      <c r="S2378" s="73">
        <f t="shared" si="743"/>
        <v>0.94444444444525288</v>
      </c>
      <c r="T2378" s="74">
        <f>Table2[[#This Row],[ETA A OFRECIMIENTO]]*24</f>
        <v>22.666666666686069</v>
      </c>
      <c r="U2378" s="1" t="str">
        <f t="shared" si="744"/>
        <v>YES</v>
      </c>
      <c r="V2378" s="73">
        <f t="shared" si="745"/>
        <v>1.9166666666642413</v>
      </c>
      <c r="W2378" s="74">
        <f>Table2[[#This Row],[DEL. AVAILABLE A SLOT]]*24</f>
        <v>45.999999999941792</v>
      </c>
      <c r="X2378" s="1" t="str">
        <f t="shared" si="746"/>
        <v>NO</v>
      </c>
      <c r="Y2378" s="73">
        <f t="shared" si="747"/>
        <v>2.8611111111094942</v>
      </c>
      <c r="Z2378" s="74">
        <f>Table2[[#This Row],[ETA A TIMESLOT]]*24</f>
        <v>68.666666666627862</v>
      </c>
      <c r="AA2378" s="73">
        <f t="shared" si="748"/>
        <v>0</v>
      </c>
      <c r="AB2378" s="73" t="str">
        <f t="shared" si="749"/>
        <v>SI</v>
      </c>
      <c r="AC2378" s="74">
        <f>Table2[[#This Row],[PUNTUALIDAD (H)]]*24</f>
        <v>0</v>
      </c>
      <c r="AD2378" s="73">
        <f t="shared" si="750"/>
        <v>2.84375</v>
      </c>
      <c r="AE2378" s="74">
        <f>Table2[[#This Row],[ATA TO UNLOADING]]*24</f>
        <v>68.25</v>
      </c>
      <c r="AF2378" s="74" t="str">
        <f>IF(Table2[[#This Row],[ATA TO UNLOADING 2]]&lt;=48,"YES","NO")</f>
        <v>NO</v>
      </c>
      <c r="AG2378" s="75">
        <f t="shared" si="751"/>
        <v>0.625</v>
      </c>
      <c r="AH2378" s="2" t="s">
        <v>42</v>
      </c>
      <c r="AI2378" s="2" t="str">
        <f t="shared" si="752"/>
        <v>CAAU8926907</v>
      </c>
      <c r="AJ2378" s="76" t="str">
        <f t="shared" si="753"/>
        <v>CTU FLEVOKUST BV</v>
      </c>
      <c r="AK2378" s="77">
        <f>IF($M2378="TRUCK",VLOOKUP($AQ2378,Invoicing!$A$17:$B$49,MATCH($AK$1,Invoicing!$A$17:$B$17,0),FALSE),VLOOKUP($AQ2378,Invoicing!$N$17:$O$21,MATCH($AK$1,Invoicing!$N$17:$O$17,0),FALSE))</f>
        <v>380</v>
      </c>
      <c r="AL2378" s="78" t="e">
        <f>VLOOKUP($E2378,Invoicing!$A$1:$H$8,MATCH(TRACKER!$N2381,Invoicing!$A$1:$H$1,0),FALSE)</f>
        <v>#N/A</v>
      </c>
      <c r="AM2378" s="78">
        <v>35</v>
      </c>
      <c r="AN2378" s="78">
        <f t="shared" si="754"/>
        <v>0</v>
      </c>
      <c r="AO2378" s="2">
        <f t="shared" si="755"/>
        <v>4</v>
      </c>
      <c r="AP2378" s="2" t="str">
        <f t="shared" si="756"/>
        <v>WEEK</v>
      </c>
      <c r="AQ2378" s="2" t="str">
        <f t="shared" si="757"/>
        <v>CTU FLEVOKUST BVWEEK</v>
      </c>
      <c r="AR2378" s="71">
        <f t="shared" si="758"/>
        <v>380</v>
      </c>
      <c r="AS2378" s="71">
        <f>VLOOKUP(AJ2378,Invoicing!A:K,10,FALSE)</f>
        <v>0</v>
      </c>
      <c r="AT2378" s="71">
        <f t="shared" si="759"/>
        <v>380</v>
      </c>
    </row>
    <row r="2379" spans="1:46">
      <c r="A2379" s="37" t="s">
        <v>137</v>
      </c>
      <c r="B2379" s="3" t="s">
        <v>38</v>
      </c>
      <c r="C2379" s="11">
        <v>45621.763888888891</v>
      </c>
      <c r="D2379" s="11">
        <v>45621.625</v>
      </c>
      <c r="E2379" s="11" t="s">
        <v>49</v>
      </c>
      <c r="F2379" s="11" t="s">
        <v>40</v>
      </c>
      <c r="G2379" s="3" t="s">
        <v>2558</v>
      </c>
      <c r="H2379" s="3" t="s">
        <v>2821</v>
      </c>
      <c r="I2379" s="11">
        <v>45622.708333333336</v>
      </c>
      <c r="J2379" s="12">
        <v>45624.140277777777</v>
      </c>
      <c r="K2379" s="12">
        <v>45624.125</v>
      </c>
      <c r="L2379" s="12">
        <v>45624.154166666667</v>
      </c>
      <c r="M2379" s="61" t="s">
        <v>12</v>
      </c>
      <c r="N2379" s="3" t="s">
        <v>42</v>
      </c>
      <c r="O2379" s="3">
        <v>0</v>
      </c>
      <c r="P2379" s="1">
        <f t="shared" si="740"/>
        <v>48</v>
      </c>
      <c r="Q2379" s="1">
        <f t="shared" si="741"/>
        <v>11</v>
      </c>
      <c r="R2379" s="72">
        <f t="shared" si="742"/>
        <v>45624.140277777777</v>
      </c>
      <c r="S2379" s="73">
        <f t="shared" si="743"/>
        <v>0.94444444444525288</v>
      </c>
      <c r="T2379" s="74">
        <f>Table2[[#This Row],[ETA A OFRECIMIENTO]]*24</f>
        <v>22.666666666686069</v>
      </c>
      <c r="U2379" s="1" t="str">
        <f t="shared" si="744"/>
        <v>YES</v>
      </c>
      <c r="V2379" s="73">
        <f t="shared" si="745"/>
        <v>1.4166666666642413</v>
      </c>
      <c r="W2379" s="74">
        <f>Table2[[#This Row],[DEL. AVAILABLE A SLOT]]*24</f>
        <v>33.999999999941792</v>
      </c>
      <c r="X2379" s="1" t="str">
        <f t="shared" si="746"/>
        <v>NO</v>
      </c>
      <c r="Y2379" s="73">
        <f t="shared" si="747"/>
        <v>2.3611111111094942</v>
      </c>
      <c r="Z2379" s="74">
        <f>Table2[[#This Row],[ETA A TIMESLOT]]*24</f>
        <v>56.666666666627862</v>
      </c>
      <c r="AA2379" s="73">
        <f t="shared" si="748"/>
        <v>1.5277777776645962E-2</v>
      </c>
      <c r="AB2379" s="73" t="str">
        <f t="shared" si="749"/>
        <v>SI</v>
      </c>
      <c r="AC2379" s="74">
        <f>Table2[[#This Row],[PUNTUALIDAD (H)]]*24</f>
        <v>0.36666666663950309</v>
      </c>
      <c r="AD2379" s="73">
        <f t="shared" si="750"/>
        <v>2.390277777776646</v>
      </c>
      <c r="AE2379" s="74">
        <f>Table2[[#This Row],[ATA TO UNLOADING]]*24</f>
        <v>57.366666666639503</v>
      </c>
      <c r="AF2379" s="74" t="str">
        <f>IF(Table2[[#This Row],[ATA TO UNLOADING 2]]&lt;=48,"YES","NO")</f>
        <v>NO</v>
      </c>
      <c r="AG2379" s="75">
        <f t="shared" si="751"/>
        <v>0.125</v>
      </c>
      <c r="AH2379" s="2" t="s">
        <v>24</v>
      </c>
      <c r="AI2379" s="2" t="str">
        <f t="shared" si="752"/>
        <v>CAIU6294590</v>
      </c>
      <c r="AJ2379" s="76" t="str">
        <f t="shared" si="753"/>
        <v>CTU FLEVOKUST BV</v>
      </c>
      <c r="AK2379" s="77">
        <f>IF($M2379="TRUCK",VLOOKUP($AQ2379,Invoicing!$A$17:$B$49,MATCH($AK$1,Invoicing!$A$17:$B$17,0),FALSE),VLOOKUP($AQ2379,Invoicing!$N$17:$O$21,MATCH($AK$1,Invoicing!$N$17:$O$17,0),FALSE))</f>
        <v>380</v>
      </c>
      <c r="AL2379" s="78" t="e">
        <f>VLOOKUP($E2379,Invoicing!$A$1:$H$8,MATCH(TRACKER!$N2382,Invoicing!$A$1:$H$1,0),FALSE)</f>
        <v>#N/A</v>
      </c>
      <c r="AM2379" s="78">
        <v>35</v>
      </c>
      <c r="AN2379" s="78">
        <f t="shared" si="754"/>
        <v>0</v>
      </c>
      <c r="AO2379" s="2">
        <f t="shared" si="755"/>
        <v>4</v>
      </c>
      <c r="AP2379" s="2" t="str">
        <f t="shared" si="756"/>
        <v>NIGHT</v>
      </c>
      <c r="AQ2379" s="2" t="str">
        <f t="shared" si="757"/>
        <v>CTU FLEVOKUST BVNIGHT</v>
      </c>
      <c r="AR2379" s="71">
        <f t="shared" si="758"/>
        <v>380</v>
      </c>
      <c r="AS2379" s="71">
        <f>VLOOKUP(AJ2379,Invoicing!A:K,10,FALSE)</f>
        <v>0</v>
      </c>
      <c r="AT2379" s="71">
        <f t="shared" si="759"/>
        <v>380</v>
      </c>
    </row>
    <row r="2380" spans="1:46">
      <c r="A2380" s="37" t="s">
        <v>137</v>
      </c>
      <c r="B2380" s="3" t="s">
        <v>38</v>
      </c>
      <c r="C2380" s="11">
        <v>45621.763888888891</v>
      </c>
      <c r="D2380" s="11">
        <v>45621.625</v>
      </c>
      <c r="E2380" s="11" t="s">
        <v>44</v>
      </c>
      <c r="F2380" s="11" t="s">
        <v>40</v>
      </c>
      <c r="G2380" s="3" t="s">
        <v>2559</v>
      </c>
      <c r="H2380" s="3" t="s">
        <v>41</v>
      </c>
      <c r="I2380" s="11">
        <v>45622.708333333336</v>
      </c>
      <c r="J2380" s="12">
        <v>45622.631944444445</v>
      </c>
      <c r="K2380" s="12">
        <v>45622.708333333336</v>
      </c>
      <c r="L2380" s="12">
        <v>45622.638888888891</v>
      </c>
      <c r="M2380" s="61" t="s">
        <v>115</v>
      </c>
      <c r="N2380" s="3" t="s">
        <v>42</v>
      </c>
      <c r="O2380" s="3">
        <v>0</v>
      </c>
      <c r="P2380" s="1">
        <f t="shared" si="740"/>
        <v>48</v>
      </c>
      <c r="Q2380" s="1">
        <f t="shared" si="741"/>
        <v>11</v>
      </c>
      <c r="R2380" s="72">
        <f t="shared" si="742"/>
        <v>45622.631944444445</v>
      </c>
      <c r="S2380" s="73">
        <f t="shared" si="743"/>
        <v>0.94444444444525288</v>
      </c>
      <c r="T2380" s="74">
        <f>Table2[[#This Row],[ETA A OFRECIMIENTO]]*24</f>
        <v>22.666666666686069</v>
      </c>
      <c r="U2380" s="1" t="str">
        <f t="shared" si="744"/>
        <v>YES</v>
      </c>
      <c r="V2380" s="73">
        <f t="shared" si="745"/>
        <v>0</v>
      </c>
      <c r="W2380" s="74">
        <f>Table2[[#This Row],[DEL. AVAILABLE A SLOT]]*24</f>
        <v>0</v>
      </c>
      <c r="X2380" s="1" t="str">
        <f t="shared" si="746"/>
        <v>SI</v>
      </c>
      <c r="Y2380" s="73">
        <f t="shared" si="747"/>
        <v>0.94444444444525288</v>
      </c>
      <c r="Z2380" s="74">
        <f>Table2[[#This Row],[ETA A TIMESLOT]]*24</f>
        <v>22.666666666686069</v>
      </c>
      <c r="AA2380" s="73">
        <f t="shared" si="748"/>
        <v>0</v>
      </c>
      <c r="AB2380" s="73" t="str">
        <f t="shared" si="749"/>
        <v>SI</v>
      </c>
      <c r="AC2380" s="74">
        <f>Table2[[#This Row],[PUNTUALIDAD (H)]]*24</f>
        <v>0</v>
      </c>
      <c r="AD2380" s="73">
        <f t="shared" si="750"/>
        <v>0.875</v>
      </c>
      <c r="AE2380" s="74">
        <f>Table2[[#This Row],[ATA TO UNLOADING]]*24</f>
        <v>21</v>
      </c>
      <c r="AF2380" s="74" t="str">
        <f>IF(Table2[[#This Row],[ATA TO UNLOADING 2]]&lt;=48,"YES","NO")</f>
        <v>YES</v>
      </c>
      <c r="AG2380" s="75">
        <f t="shared" si="751"/>
        <v>0.70833333333575865</v>
      </c>
      <c r="AH2380" s="2" t="s">
        <v>42</v>
      </c>
      <c r="AI2380" s="2" t="str">
        <f t="shared" si="752"/>
        <v>DFSU6815196</v>
      </c>
      <c r="AJ2380" s="76" t="str">
        <f t="shared" si="753"/>
        <v>MSI</v>
      </c>
      <c r="AK2380" s="77">
        <f>IF($M2380="TRUCK",VLOOKUP($AQ2380,Invoicing!$A$17:$B$49,MATCH($AK$1,Invoicing!$A$17:$B$17,0),FALSE),VLOOKUP($AQ2380,Invoicing!$N$17:$O$21,MATCH($AK$1,Invoicing!$N$17:$O$17,0),FALSE))</f>
        <v>480</v>
      </c>
      <c r="AL2380" s="78" t="e">
        <f>VLOOKUP($E2380,Invoicing!$A$1:$H$8,MATCH(TRACKER!$N2383,Invoicing!$A$1:$H$1,0),FALSE)</f>
        <v>#N/A</v>
      </c>
      <c r="AM2380" s="78">
        <f>VLOOKUP($E2380,Invoicing!$A$1:$H$8,MATCH(TRACKER!$O$1,Invoicing!$A$1:$H$1,0),FALSE)</f>
        <v>50</v>
      </c>
      <c r="AN2380" s="78">
        <f t="shared" si="754"/>
        <v>0</v>
      </c>
      <c r="AO2380" s="2">
        <f t="shared" si="755"/>
        <v>2</v>
      </c>
      <c r="AP2380" s="2" t="str">
        <f t="shared" si="756"/>
        <v>WEEK</v>
      </c>
      <c r="AQ2380" s="2" t="str">
        <f t="shared" si="757"/>
        <v>MSIWEEK</v>
      </c>
      <c r="AR2380" s="71">
        <f t="shared" si="758"/>
        <v>480</v>
      </c>
      <c r="AS2380" s="71">
        <f>VLOOKUP(AJ2380,Invoicing!A:K,10,FALSE)</f>
        <v>25</v>
      </c>
      <c r="AT2380" s="71">
        <f t="shared" si="759"/>
        <v>505</v>
      </c>
    </row>
    <row r="2381" spans="1:46">
      <c r="A2381" s="37" t="s">
        <v>137</v>
      </c>
      <c r="B2381" s="3" t="s">
        <v>38</v>
      </c>
      <c r="C2381" s="11">
        <v>45621.763888888891</v>
      </c>
      <c r="D2381" s="11">
        <v>45621.625</v>
      </c>
      <c r="E2381" s="11" t="s">
        <v>44</v>
      </c>
      <c r="F2381" s="11" t="s">
        <v>40</v>
      </c>
      <c r="G2381" s="3" t="s">
        <v>2560</v>
      </c>
      <c r="H2381" s="3" t="s">
        <v>41</v>
      </c>
      <c r="I2381" s="11">
        <v>45622.708333333336</v>
      </c>
      <c r="J2381" s="12">
        <v>45622.743055555555</v>
      </c>
      <c r="K2381" s="12">
        <v>45622.708333333336</v>
      </c>
      <c r="L2381" s="12">
        <v>45622.756944444445</v>
      </c>
      <c r="M2381" s="61" t="s">
        <v>115</v>
      </c>
      <c r="N2381" s="3" t="s">
        <v>42</v>
      </c>
      <c r="O2381" s="3">
        <v>0</v>
      </c>
      <c r="P2381" s="1">
        <f t="shared" si="740"/>
        <v>48</v>
      </c>
      <c r="Q2381" s="1">
        <f t="shared" si="741"/>
        <v>11</v>
      </c>
      <c r="R2381" s="72">
        <f t="shared" si="742"/>
        <v>45622.743055555555</v>
      </c>
      <c r="S2381" s="73">
        <f t="shared" si="743"/>
        <v>0.94444444444525288</v>
      </c>
      <c r="T2381" s="74">
        <f>Table2[[#This Row],[ETA A OFRECIMIENTO]]*24</f>
        <v>22.666666666686069</v>
      </c>
      <c r="U2381" s="1" t="str">
        <f t="shared" si="744"/>
        <v>YES</v>
      </c>
      <c r="V2381" s="73">
        <f t="shared" si="745"/>
        <v>0</v>
      </c>
      <c r="W2381" s="74">
        <f>Table2[[#This Row],[DEL. AVAILABLE A SLOT]]*24</f>
        <v>0</v>
      </c>
      <c r="X2381" s="1" t="str">
        <f t="shared" si="746"/>
        <v>SI</v>
      </c>
      <c r="Y2381" s="73">
        <f t="shared" si="747"/>
        <v>0.94444444444525288</v>
      </c>
      <c r="Z2381" s="74">
        <f>Table2[[#This Row],[ETA A TIMESLOT]]*24</f>
        <v>22.666666666686069</v>
      </c>
      <c r="AA2381" s="73">
        <f t="shared" si="748"/>
        <v>3.4722222218988463E-2</v>
      </c>
      <c r="AB2381" s="73" t="str">
        <f t="shared" si="749"/>
        <v>NO</v>
      </c>
      <c r="AC2381" s="74">
        <f>Table2[[#This Row],[PUNTUALIDAD (H)]]*24</f>
        <v>0.83333333325572312</v>
      </c>
      <c r="AD2381" s="73">
        <f t="shared" si="750"/>
        <v>0.99305555555474712</v>
      </c>
      <c r="AE2381" s="74">
        <f>Table2[[#This Row],[ATA TO UNLOADING]]*24</f>
        <v>23.833333333313931</v>
      </c>
      <c r="AF2381" s="74" t="str">
        <f>IF(Table2[[#This Row],[ATA TO UNLOADING 2]]&lt;=48,"YES","NO")</f>
        <v>YES</v>
      </c>
      <c r="AG2381" s="75">
        <f t="shared" si="751"/>
        <v>0.70833333333575865</v>
      </c>
      <c r="AH2381" s="2" t="s">
        <v>42</v>
      </c>
      <c r="AI2381" s="2" t="str">
        <f t="shared" si="752"/>
        <v>GAOU7359565</v>
      </c>
      <c r="AJ2381" s="76" t="str">
        <f t="shared" si="753"/>
        <v>MSI</v>
      </c>
      <c r="AK2381" s="77">
        <f>IF($M2381="TRUCK",VLOOKUP($AQ2381,Invoicing!$A$17:$B$49,MATCH($AK$1,Invoicing!$A$17:$B$17,0),FALSE),VLOOKUP($AQ2381,Invoicing!$N$17:$O$21,MATCH($AK$1,Invoicing!$N$17:$O$17,0),FALSE))</f>
        <v>480</v>
      </c>
      <c r="AL2381" s="78" t="e">
        <f>VLOOKUP($E2381,Invoicing!$A$1:$H$8,MATCH(TRACKER!$N2384,Invoicing!$A$1:$H$1,0),FALSE)</f>
        <v>#N/A</v>
      </c>
      <c r="AM2381" s="78">
        <f>VLOOKUP($E2381,Invoicing!$A$1:$H$8,MATCH(TRACKER!$O$1,Invoicing!$A$1:$H$1,0),FALSE)</f>
        <v>50</v>
      </c>
      <c r="AN2381" s="78">
        <f t="shared" si="754"/>
        <v>0</v>
      </c>
      <c r="AO2381" s="2">
        <f t="shared" si="755"/>
        <v>2</v>
      </c>
      <c r="AP2381" s="2" t="str">
        <f t="shared" si="756"/>
        <v>WEEK</v>
      </c>
      <c r="AQ2381" s="2" t="str">
        <f t="shared" si="757"/>
        <v>MSIWEEK</v>
      </c>
      <c r="AR2381" s="71">
        <f t="shared" si="758"/>
        <v>480</v>
      </c>
      <c r="AS2381" s="71">
        <f>VLOOKUP(AJ2381,Invoicing!A:K,10,FALSE)</f>
        <v>25</v>
      </c>
      <c r="AT2381" s="71">
        <f t="shared" si="759"/>
        <v>505</v>
      </c>
    </row>
    <row r="2382" spans="1:46">
      <c r="A2382" s="37" t="s">
        <v>137</v>
      </c>
      <c r="B2382" s="3" t="s">
        <v>38</v>
      </c>
      <c r="C2382" s="11">
        <v>45621.763888888891</v>
      </c>
      <c r="D2382" s="11">
        <v>45621.625</v>
      </c>
      <c r="E2382" s="11" t="s">
        <v>49</v>
      </c>
      <c r="F2382" s="11" t="s">
        <v>40</v>
      </c>
      <c r="G2382" s="3" t="s">
        <v>2561</v>
      </c>
      <c r="H2382" s="3" t="s">
        <v>41</v>
      </c>
      <c r="I2382" s="11">
        <v>45622.708333333336</v>
      </c>
      <c r="J2382" s="12">
        <v>45623.663888888892</v>
      </c>
      <c r="K2382" s="12">
        <v>45623.666666666664</v>
      </c>
      <c r="L2382" s="12">
        <v>45623.673611111109</v>
      </c>
      <c r="M2382" s="61" t="s">
        <v>12</v>
      </c>
      <c r="N2382" s="3" t="s">
        <v>42</v>
      </c>
      <c r="O2382" s="3">
        <v>0</v>
      </c>
      <c r="P2382" s="1">
        <f t="shared" si="740"/>
        <v>48</v>
      </c>
      <c r="Q2382" s="1">
        <f t="shared" si="741"/>
        <v>11</v>
      </c>
      <c r="R2382" s="72">
        <f t="shared" si="742"/>
        <v>45623.663888888892</v>
      </c>
      <c r="S2382" s="73">
        <f t="shared" si="743"/>
        <v>0.94444444444525288</v>
      </c>
      <c r="T2382" s="74">
        <f>Table2[[#This Row],[ETA A OFRECIMIENTO]]*24</f>
        <v>22.666666666686069</v>
      </c>
      <c r="U2382" s="1" t="str">
        <f t="shared" si="744"/>
        <v>YES</v>
      </c>
      <c r="V2382" s="73">
        <f t="shared" si="745"/>
        <v>0.95833333332848269</v>
      </c>
      <c r="W2382" s="74">
        <f>Table2[[#This Row],[DEL. AVAILABLE A SLOT]]*24</f>
        <v>22.999999999883585</v>
      </c>
      <c r="X2382" s="1" t="str">
        <f t="shared" si="746"/>
        <v>SI</v>
      </c>
      <c r="Y2382" s="73">
        <f t="shared" si="747"/>
        <v>1.9027777777737356</v>
      </c>
      <c r="Z2382" s="74">
        <f>Table2[[#This Row],[ETA A TIMESLOT]]*24</f>
        <v>45.666666666569654</v>
      </c>
      <c r="AA2382" s="73">
        <f t="shared" si="748"/>
        <v>0</v>
      </c>
      <c r="AB2382" s="73" t="str">
        <f t="shared" si="749"/>
        <v>SI</v>
      </c>
      <c r="AC2382" s="74">
        <f>Table2[[#This Row],[PUNTUALIDAD (H)]]*24</f>
        <v>0</v>
      </c>
      <c r="AD2382" s="73">
        <f t="shared" si="750"/>
        <v>1.9097222222189885</v>
      </c>
      <c r="AE2382" s="74">
        <f>Table2[[#This Row],[ATA TO UNLOADING]]*24</f>
        <v>45.833333333255723</v>
      </c>
      <c r="AF2382" s="74" t="str">
        <f>IF(Table2[[#This Row],[ATA TO UNLOADING 2]]&lt;=48,"YES","NO")</f>
        <v>YES</v>
      </c>
      <c r="AG2382" s="75">
        <f t="shared" si="751"/>
        <v>0.66666666666424135</v>
      </c>
      <c r="AH2382" s="2" t="s">
        <v>42</v>
      </c>
      <c r="AI2382" s="2" t="str">
        <f t="shared" si="752"/>
        <v>GCXU5681759</v>
      </c>
      <c r="AJ2382" s="76" t="str">
        <f t="shared" si="753"/>
        <v>CTU FLEVOKUST BV</v>
      </c>
      <c r="AK2382" s="77">
        <f>IF($M2382="TRUCK",VLOOKUP($AQ2382,Invoicing!$A$17:$B$49,MATCH($AK$1,Invoicing!$A$17:$B$17,0),FALSE),VLOOKUP($AQ2382,Invoicing!$N$17:$O$21,MATCH($AK$1,Invoicing!$N$17:$O$17,0),FALSE))</f>
        <v>380</v>
      </c>
      <c r="AL2382" s="78" t="e">
        <f>VLOOKUP($E2382,Invoicing!$A$1:$H$8,MATCH(TRACKER!$N2385,Invoicing!$A$1:$H$1,0),FALSE)</f>
        <v>#N/A</v>
      </c>
      <c r="AM2382" s="78">
        <v>35</v>
      </c>
      <c r="AN2382" s="78">
        <f t="shared" si="754"/>
        <v>0</v>
      </c>
      <c r="AO2382" s="2">
        <f t="shared" si="755"/>
        <v>3</v>
      </c>
      <c r="AP2382" s="2" t="str">
        <f t="shared" si="756"/>
        <v>WEEK</v>
      </c>
      <c r="AQ2382" s="2" t="str">
        <f t="shared" si="757"/>
        <v>CTU FLEVOKUST BVWEEK</v>
      </c>
      <c r="AR2382" s="71">
        <f t="shared" si="758"/>
        <v>380</v>
      </c>
      <c r="AS2382" s="71">
        <f>VLOOKUP(AJ2382,Invoicing!A:K,10,FALSE)</f>
        <v>0</v>
      </c>
      <c r="AT2382" s="71">
        <f t="shared" si="759"/>
        <v>380</v>
      </c>
    </row>
    <row r="2383" spans="1:46">
      <c r="A2383" s="37" t="s">
        <v>137</v>
      </c>
      <c r="B2383" s="3" t="s">
        <v>38</v>
      </c>
      <c r="C2383" s="11">
        <v>45621.763888888891</v>
      </c>
      <c r="D2383" s="11">
        <v>45621.625</v>
      </c>
      <c r="E2383" s="11" t="s">
        <v>49</v>
      </c>
      <c r="F2383" s="11" t="s">
        <v>40</v>
      </c>
      <c r="G2383" s="3" t="s">
        <v>2562</v>
      </c>
      <c r="H2383" s="3" t="s">
        <v>46</v>
      </c>
      <c r="I2383" s="11">
        <v>45622.708333333336</v>
      </c>
      <c r="J2383" s="12">
        <v>45624.46875</v>
      </c>
      <c r="K2383" s="12">
        <v>45623.916666666664</v>
      </c>
      <c r="L2383" s="12">
        <v>45624.482638888891</v>
      </c>
      <c r="M2383" s="12" t="s">
        <v>12</v>
      </c>
      <c r="N2383" s="3" t="s">
        <v>42</v>
      </c>
      <c r="O2383" s="3">
        <v>1</v>
      </c>
      <c r="P2383" s="1">
        <f t="shared" si="740"/>
        <v>48</v>
      </c>
      <c r="Q2383" s="1">
        <f t="shared" si="741"/>
        <v>11</v>
      </c>
      <c r="R2383" s="72">
        <f t="shared" si="742"/>
        <v>45624.46875</v>
      </c>
      <c r="S2383" s="73">
        <f t="shared" si="743"/>
        <v>0.94444444444525288</v>
      </c>
      <c r="T2383" s="74">
        <f>Table2[[#This Row],[ETA A OFRECIMIENTO]]*24</f>
        <v>22.666666666686069</v>
      </c>
      <c r="U2383" s="1" t="str">
        <f t="shared" si="744"/>
        <v>YES</v>
      </c>
      <c r="V2383" s="73">
        <f t="shared" si="745"/>
        <v>1.2083333333284827</v>
      </c>
      <c r="W2383" s="74">
        <f>Table2[[#This Row],[DEL. AVAILABLE A SLOT]]*24</f>
        <v>28.999999999883585</v>
      </c>
      <c r="X2383" s="1" t="str">
        <f t="shared" si="746"/>
        <v>NO</v>
      </c>
      <c r="Y2383" s="73">
        <f t="shared" si="747"/>
        <v>2.1527777777737356</v>
      </c>
      <c r="Z2383" s="74">
        <f>Table2[[#This Row],[ETA A TIMESLOT]]*24</f>
        <v>51.666666666569654</v>
      </c>
      <c r="AA2383" s="73">
        <f t="shared" si="748"/>
        <v>0.55208333333575865</v>
      </c>
      <c r="AB2383" s="73" t="str">
        <f t="shared" si="749"/>
        <v>NO</v>
      </c>
      <c r="AC2383" s="74">
        <f>Table2[[#This Row],[PUNTUALIDAD (H)]]*24</f>
        <v>13.250000000058208</v>
      </c>
      <c r="AD2383" s="73">
        <f t="shared" si="750"/>
        <v>2.71875</v>
      </c>
      <c r="AE2383" s="74">
        <f>Table2[[#This Row],[ATA TO UNLOADING]]*24</f>
        <v>65.25</v>
      </c>
      <c r="AF2383" s="74" t="str">
        <f>IF(Table2[[#This Row],[ATA TO UNLOADING 2]]&lt;=48,"YES","NO")</f>
        <v>NO</v>
      </c>
      <c r="AG2383" s="75">
        <f t="shared" si="751"/>
        <v>0.91666666666424135</v>
      </c>
      <c r="AH2383" s="2" t="s">
        <v>24</v>
      </c>
      <c r="AI2383" s="2" t="str">
        <f t="shared" si="752"/>
        <v>HASU4256213</v>
      </c>
      <c r="AJ2383" s="76" t="str">
        <f t="shared" si="753"/>
        <v>CTU FLEVOKUST BV</v>
      </c>
      <c r="AK2383" s="77">
        <f>IF($M2383="TRUCK",VLOOKUP($AQ2383,Invoicing!$A$17:$B$49,MATCH($AK$1,Invoicing!$A$17:$B$17,0),FALSE),VLOOKUP($AQ2383,Invoicing!$N$17:$O$21,MATCH($AK$1,Invoicing!$N$17:$O$17,0),FALSE))</f>
        <v>380</v>
      </c>
      <c r="AL2383" s="78" t="e">
        <f>VLOOKUP($E2383,Invoicing!$A$1:$H$8,MATCH(TRACKER!$N2386,Invoicing!$A$1:$H$1,0),FALSE)</f>
        <v>#N/A</v>
      </c>
      <c r="AM2383" s="78">
        <v>35</v>
      </c>
      <c r="AN2383" s="78">
        <f t="shared" si="754"/>
        <v>35</v>
      </c>
      <c r="AO2383" s="2">
        <f t="shared" si="755"/>
        <v>3</v>
      </c>
      <c r="AP2383" s="2" t="str">
        <f t="shared" si="756"/>
        <v>NIGHT</v>
      </c>
      <c r="AQ2383" s="2" t="str">
        <f t="shared" si="757"/>
        <v>CTU FLEVOKUST BVNIGHT</v>
      </c>
      <c r="AR2383" s="71">
        <f t="shared" si="758"/>
        <v>415</v>
      </c>
      <c r="AS2383" s="71">
        <f>VLOOKUP(AJ2383,Invoicing!A:K,10,FALSE)</f>
        <v>0</v>
      </c>
      <c r="AT2383" s="71">
        <f t="shared" si="759"/>
        <v>415</v>
      </c>
    </row>
    <row r="2384" spans="1:46">
      <c r="A2384" s="37" t="s">
        <v>137</v>
      </c>
      <c r="B2384" s="3" t="s">
        <v>38</v>
      </c>
      <c r="C2384" s="11">
        <v>45621.763888888891</v>
      </c>
      <c r="D2384" s="11">
        <v>45621.625</v>
      </c>
      <c r="E2384" s="11" t="s">
        <v>49</v>
      </c>
      <c r="F2384" s="11" t="s">
        <v>40</v>
      </c>
      <c r="G2384" s="3" t="s">
        <v>2563</v>
      </c>
      <c r="H2384" s="3" t="s">
        <v>41</v>
      </c>
      <c r="I2384" s="11">
        <v>45622.708333333336</v>
      </c>
      <c r="J2384" s="12">
        <v>45623.833333333336</v>
      </c>
      <c r="K2384" s="12">
        <v>45623.833333333336</v>
      </c>
      <c r="L2384" s="12">
        <v>45623.847222222219</v>
      </c>
      <c r="M2384" s="12" t="s">
        <v>12</v>
      </c>
      <c r="N2384" s="3" t="s">
        <v>42</v>
      </c>
      <c r="O2384" s="3">
        <v>1</v>
      </c>
      <c r="P2384" s="1">
        <f t="shared" si="740"/>
        <v>48</v>
      </c>
      <c r="Q2384" s="1">
        <f t="shared" si="741"/>
        <v>11</v>
      </c>
      <c r="R2384" s="72">
        <f t="shared" si="742"/>
        <v>45623.833333333336</v>
      </c>
      <c r="S2384" s="73">
        <f t="shared" si="743"/>
        <v>0.94444444444525288</v>
      </c>
      <c r="T2384" s="74">
        <f>Table2[[#This Row],[ETA A OFRECIMIENTO]]*24</f>
        <v>22.666666666686069</v>
      </c>
      <c r="U2384" s="1" t="str">
        <f t="shared" si="744"/>
        <v>YES</v>
      </c>
      <c r="V2384" s="73">
        <f t="shared" si="745"/>
        <v>1.125</v>
      </c>
      <c r="W2384" s="74">
        <f>Table2[[#This Row],[DEL. AVAILABLE A SLOT]]*24</f>
        <v>27</v>
      </c>
      <c r="X2384" s="1" t="str">
        <f t="shared" si="746"/>
        <v>NO</v>
      </c>
      <c r="Y2384" s="73">
        <f t="shared" si="747"/>
        <v>2.0694444444452529</v>
      </c>
      <c r="Z2384" s="74">
        <f>Table2[[#This Row],[ETA A TIMESLOT]]*24</f>
        <v>49.666666666686069</v>
      </c>
      <c r="AA2384" s="73">
        <f t="shared" si="748"/>
        <v>0</v>
      </c>
      <c r="AB2384" s="73" t="str">
        <f t="shared" si="749"/>
        <v>SI</v>
      </c>
      <c r="AC2384" s="74">
        <f>Table2[[#This Row],[PUNTUALIDAD (H)]]*24</f>
        <v>0</v>
      </c>
      <c r="AD2384" s="73">
        <f t="shared" si="750"/>
        <v>2.0833333333284827</v>
      </c>
      <c r="AE2384" s="74">
        <f>Table2[[#This Row],[ATA TO UNLOADING]]*24</f>
        <v>49.999999999883585</v>
      </c>
      <c r="AF2384" s="74" t="str">
        <f>IF(Table2[[#This Row],[ATA TO UNLOADING 2]]&lt;=48,"YES","NO")</f>
        <v>NO</v>
      </c>
      <c r="AG2384" s="75">
        <f t="shared" si="751"/>
        <v>0.83333333333575865</v>
      </c>
      <c r="AH2384" s="2" t="s">
        <v>24</v>
      </c>
      <c r="AI2384" s="2" t="str">
        <f t="shared" si="752"/>
        <v>HASU4468742</v>
      </c>
      <c r="AJ2384" s="76" t="str">
        <f t="shared" si="753"/>
        <v>CTU FLEVOKUST BV</v>
      </c>
      <c r="AK2384" s="77">
        <f>IF($M2384="TRUCK",VLOOKUP($AQ2384,Invoicing!$A$17:$B$49,MATCH($AK$1,Invoicing!$A$17:$B$17,0),FALSE),VLOOKUP($AQ2384,Invoicing!$N$17:$O$21,MATCH($AK$1,Invoicing!$N$17:$O$17,0),FALSE))</f>
        <v>380</v>
      </c>
      <c r="AL2384" s="78" t="e">
        <f>VLOOKUP($E2384,Invoicing!$A$1:$H$8,MATCH(TRACKER!$N2387,Invoicing!$A$1:$H$1,0),FALSE)</f>
        <v>#N/A</v>
      </c>
      <c r="AM2384" s="78">
        <v>35</v>
      </c>
      <c r="AN2384" s="78">
        <f t="shared" si="754"/>
        <v>35</v>
      </c>
      <c r="AO2384" s="2">
        <f t="shared" si="755"/>
        <v>3</v>
      </c>
      <c r="AP2384" s="2" t="str">
        <f t="shared" si="756"/>
        <v>NIGHT</v>
      </c>
      <c r="AQ2384" s="2" t="str">
        <f t="shared" si="757"/>
        <v>CTU FLEVOKUST BVNIGHT</v>
      </c>
      <c r="AR2384" s="71">
        <f t="shared" si="758"/>
        <v>415</v>
      </c>
      <c r="AS2384" s="71">
        <f>VLOOKUP(AJ2384,Invoicing!A:K,10,FALSE)</f>
        <v>0</v>
      </c>
      <c r="AT2384" s="71">
        <f t="shared" si="759"/>
        <v>415</v>
      </c>
    </row>
    <row r="2385" spans="1:46">
      <c r="A2385" s="37" t="s">
        <v>137</v>
      </c>
      <c r="B2385" s="3" t="s">
        <v>38</v>
      </c>
      <c r="C2385" s="11">
        <v>45621.763888888891</v>
      </c>
      <c r="D2385" s="11">
        <v>45621.625</v>
      </c>
      <c r="E2385" s="11" t="s">
        <v>44</v>
      </c>
      <c r="F2385" s="11" t="s">
        <v>40</v>
      </c>
      <c r="G2385" s="3" t="s">
        <v>2564</v>
      </c>
      <c r="H2385" s="3" t="s">
        <v>2821</v>
      </c>
      <c r="I2385" s="11">
        <v>45622.708333333336</v>
      </c>
      <c r="J2385" s="12">
        <v>45623.04583333333</v>
      </c>
      <c r="K2385" s="12">
        <v>45623.041666666664</v>
      </c>
      <c r="L2385" s="12">
        <v>45623.099305555559</v>
      </c>
      <c r="M2385" s="61" t="s">
        <v>115</v>
      </c>
      <c r="N2385" s="3" t="s">
        <v>42</v>
      </c>
      <c r="O2385" s="3">
        <v>0</v>
      </c>
      <c r="P2385" s="1">
        <f t="shared" si="740"/>
        <v>48</v>
      </c>
      <c r="Q2385" s="1">
        <f t="shared" si="741"/>
        <v>11</v>
      </c>
      <c r="R2385" s="72">
        <f t="shared" si="742"/>
        <v>45623.04583333333</v>
      </c>
      <c r="S2385" s="73">
        <f t="shared" si="743"/>
        <v>0.94444444444525288</v>
      </c>
      <c r="T2385" s="74">
        <f>Table2[[#This Row],[ETA A OFRECIMIENTO]]*24</f>
        <v>22.666666666686069</v>
      </c>
      <c r="U2385" s="1" t="str">
        <f t="shared" si="744"/>
        <v>YES</v>
      </c>
      <c r="V2385" s="73">
        <f t="shared" si="745"/>
        <v>0.33333333332848269</v>
      </c>
      <c r="W2385" s="74">
        <f>Table2[[#This Row],[DEL. AVAILABLE A SLOT]]*24</f>
        <v>7.9999999998835847</v>
      </c>
      <c r="X2385" s="1" t="str">
        <f t="shared" si="746"/>
        <v>SI</v>
      </c>
      <c r="Y2385" s="73">
        <f t="shared" si="747"/>
        <v>1.2777777777737356</v>
      </c>
      <c r="Z2385" s="74">
        <f>Table2[[#This Row],[ETA A TIMESLOT]]*24</f>
        <v>30.666666666569654</v>
      </c>
      <c r="AA2385" s="73">
        <f t="shared" si="748"/>
        <v>4.166666665696539E-3</v>
      </c>
      <c r="AB2385" s="73" t="str">
        <f t="shared" si="749"/>
        <v>SI</v>
      </c>
      <c r="AC2385" s="74">
        <f>Table2[[#This Row],[PUNTUALIDAD (H)]]*24</f>
        <v>9.9999999976716936E-2</v>
      </c>
      <c r="AD2385" s="73">
        <f t="shared" si="750"/>
        <v>1.3354166666686069</v>
      </c>
      <c r="AE2385" s="74">
        <f>Table2[[#This Row],[ATA TO UNLOADING]]*24</f>
        <v>32.050000000046566</v>
      </c>
      <c r="AF2385" s="74" t="str">
        <f>IF(Table2[[#This Row],[ATA TO UNLOADING 2]]&lt;=48,"YES","NO")</f>
        <v>YES</v>
      </c>
      <c r="AG2385" s="75">
        <f t="shared" si="751"/>
        <v>4.1666666664241347E-2</v>
      </c>
      <c r="AH2385" s="2" t="s">
        <v>24</v>
      </c>
      <c r="AI2385" s="2" t="str">
        <f t="shared" si="752"/>
        <v>HASU4480408</v>
      </c>
      <c r="AJ2385" s="76" t="str">
        <f t="shared" si="753"/>
        <v>MSI</v>
      </c>
      <c r="AK2385" s="77">
        <f>IF($M2385="TRUCK",VLOOKUP($AQ2385,Invoicing!$A$17:$B$49,MATCH($AK$1,Invoicing!$A$17:$B$17,0),FALSE),VLOOKUP($AQ2385,Invoicing!$N$17:$O$21,MATCH($AK$1,Invoicing!$N$17:$O$17,0),FALSE))</f>
        <v>530</v>
      </c>
      <c r="AL2385" s="78" t="e">
        <f>VLOOKUP($E2385,Invoicing!$A$1:$H$8,MATCH(TRACKER!$N2388,Invoicing!$A$1:$H$1,0),FALSE)</f>
        <v>#N/A</v>
      </c>
      <c r="AM2385" s="78">
        <f>VLOOKUP($E2385,Invoicing!$A$1:$H$8,MATCH(TRACKER!$O$1,Invoicing!$A$1:$H$1,0),FALSE)</f>
        <v>50</v>
      </c>
      <c r="AN2385" s="78">
        <f t="shared" si="754"/>
        <v>0</v>
      </c>
      <c r="AO2385" s="2">
        <f t="shared" si="755"/>
        <v>3</v>
      </c>
      <c r="AP2385" s="2" t="str">
        <f t="shared" si="756"/>
        <v>NIGHT</v>
      </c>
      <c r="AQ2385" s="2" t="str">
        <f t="shared" si="757"/>
        <v>MSINIGHT</v>
      </c>
      <c r="AR2385" s="71">
        <f t="shared" si="758"/>
        <v>530</v>
      </c>
      <c r="AS2385" s="71">
        <f>VLOOKUP(AJ2385,Invoicing!A:K,10,FALSE)</f>
        <v>25</v>
      </c>
      <c r="AT2385" s="71">
        <f t="shared" si="759"/>
        <v>555</v>
      </c>
    </row>
    <row r="2386" spans="1:46">
      <c r="A2386" s="37" t="s">
        <v>137</v>
      </c>
      <c r="B2386" s="3" t="s">
        <v>38</v>
      </c>
      <c r="C2386" s="11">
        <v>45621.763888888891</v>
      </c>
      <c r="D2386" s="11">
        <v>45621.625</v>
      </c>
      <c r="E2386" s="11" t="s">
        <v>45</v>
      </c>
      <c r="F2386" s="11" t="s">
        <v>40</v>
      </c>
      <c r="G2386" s="3" t="s">
        <v>2565</v>
      </c>
      <c r="H2386" s="3" t="s">
        <v>2821</v>
      </c>
      <c r="I2386" s="11">
        <v>45622.708333333336</v>
      </c>
      <c r="J2386" s="12">
        <v>45623.322222222225</v>
      </c>
      <c r="K2386" s="12">
        <v>45623.458333333336</v>
      </c>
      <c r="L2386" s="12">
        <v>45623.395833333336</v>
      </c>
      <c r="M2386" s="61" t="s">
        <v>115</v>
      </c>
      <c r="N2386" s="3" t="s">
        <v>42</v>
      </c>
      <c r="O2386" s="3">
        <v>1</v>
      </c>
      <c r="P2386" s="1">
        <f t="shared" si="740"/>
        <v>48</v>
      </c>
      <c r="Q2386" s="1">
        <f t="shared" si="741"/>
        <v>11</v>
      </c>
      <c r="R2386" s="72">
        <f t="shared" si="742"/>
        <v>45623.322222222225</v>
      </c>
      <c r="S2386" s="73">
        <f t="shared" si="743"/>
        <v>0.94444444444525288</v>
      </c>
      <c r="T2386" s="74">
        <f>Table2[[#This Row],[ETA A OFRECIMIENTO]]*24</f>
        <v>22.666666666686069</v>
      </c>
      <c r="U2386" s="1" t="str">
        <f t="shared" si="744"/>
        <v>YES</v>
      </c>
      <c r="V2386" s="73">
        <f t="shared" si="745"/>
        <v>0.75</v>
      </c>
      <c r="W2386" s="74">
        <f>Table2[[#This Row],[DEL. AVAILABLE A SLOT]]*24</f>
        <v>18</v>
      </c>
      <c r="X2386" s="1" t="str">
        <f t="shared" si="746"/>
        <v>SI</v>
      </c>
      <c r="Y2386" s="73">
        <f t="shared" si="747"/>
        <v>1.6944444444452529</v>
      </c>
      <c r="Z2386" s="74">
        <f>Table2[[#This Row],[ETA A TIMESLOT]]*24</f>
        <v>40.666666666686069</v>
      </c>
      <c r="AA2386" s="73">
        <f t="shared" si="748"/>
        <v>0</v>
      </c>
      <c r="AB2386" s="73" t="str">
        <f t="shared" si="749"/>
        <v>SI</v>
      </c>
      <c r="AC2386" s="74">
        <f>Table2[[#This Row],[PUNTUALIDAD (H)]]*24</f>
        <v>0</v>
      </c>
      <c r="AD2386" s="73">
        <f t="shared" si="750"/>
        <v>1.6319444444452529</v>
      </c>
      <c r="AE2386" s="74">
        <f>Table2[[#This Row],[ATA TO UNLOADING]]*24</f>
        <v>39.166666666686069</v>
      </c>
      <c r="AF2386" s="74" t="str">
        <f>IF(Table2[[#This Row],[ATA TO UNLOADING 2]]&lt;=48,"YES","NO")</f>
        <v>YES</v>
      </c>
      <c r="AG2386" s="75">
        <f t="shared" si="751"/>
        <v>0.45833333333575865</v>
      </c>
      <c r="AH2386" s="2" t="s">
        <v>42</v>
      </c>
      <c r="AI2386" s="2" t="str">
        <f t="shared" si="752"/>
        <v>MAEU9174870</v>
      </c>
      <c r="AJ2386" s="76" t="str">
        <f t="shared" si="753"/>
        <v>OM TRANSPORT</v>
      </c>
      <c r="AK2386" s="77">
        <f>IF($M2386="TRUCK",VLOOKUP($AQ2386,Invoicing!$A$17:$B$49,MATCH($AK$1,Invoicing!$A$17:$B$17,0),FALSE),VLOOKUP($AQ2386,Invoicing!$N$17:$O$21,MATCH($AK$1,Invoicing!$N$17:$O$17,0),FALSE))</f>
        <v>475</v>
      </c>
      <c r="AL2386" s="78" t="e">
        <f>VLOOKUP($E2386,Invoicing!$A$1:$H$8,MATCH(TRACKER!$N2389,Invoicing!$A$1:$H$1,0),FALSE)</f>
        <v>#N/A</v>
      </c>
      <c r="AM2386" s="78">
        <f>VLOOKUP($E2386,Invoicing!$A$1:$H$8,MATCH(TRACKER!$O$1,Invoicing!$A$1:$H$1,0),FALSE)</f>
        <v>50</v>
      </c>
      <c r="AN2386" s="78">
        <f t="shared" si="754"/>
        <v>50</v>
      </c>
      <c r="AO2386" s="2">
        <f t="shared" si="755"/>
        <v>3</v>
      </c>
      <c r="AP2386" s="2" t="str">
        <f t="shared" si="756"/>
        <v>WEEK</v>
      </c>
      <c r="AQ2386" s="2" t="str">
        <f t="shared" si="757"/>
        <v>OM TRANSPORTWEEK</v>
      </c>
      <c r="AR2386" s="71">
        <f t="shared" si="758"/>
        <v>525</v>
      </c>
      <c r="AS2386" s="71">
        <f>VLOOKUP(AJ2386,Invoicing!A:K,10,FALSE)</f>
        <v>25</v>
      </c>
      <c r="AT2386" s="71">
        <f t="shared" si="759"/>
        <v>550</v>
      </c>
    </row>
    <row r="2387" spans="1:46">
      <c r="A2387" s="37" t="s">
        <v>137</v>
      </c>
      <c r="B2387" s="3" t="s">
        <v>38</v>
      </c>
      <c r="C2387" s="11">
        <v>45621.763888888891</v>
      </c>
      <c r="D2387" s="11">
        <v>45621.625</v>
      </c>
      <c r="E2387" s="11" t="s">
        <v>49</v>
      </c>
      <c r="F2387" s="11" t="s">
        <v>40</v>
      </c>
      <c r="G2387" s="3" t="s">
        <v>2566</v>
      </c>
      <c r="H2387" s="3" t="s">
        <v>46</v>
      </c>
      <c r="I2387" s="11">
        <v>45622.708333333336</v>
      </c>
      <c r="J2387" s="12">
        <v>45623.695833333331</v>
      </c>
      <c r="K2387" s="12">
        <v>45623.666666666664</v>
      </c>
      <c r="L2387" s="12">
        <v>45623.711805555555</v>
      </c>
      <c r="M2387" s="61" t="s">
        <v>12</v>
      </c>
      <c r="N2387" s="3" t="s">
        <v>42</v>
      </c>
      <c r="O2387" s="3">
        <v>2</v>
      </c>
      <c r="P2387" s="1">
        <f t="shared" si="740"/>
        <v>48</v>
      </c>
      <c r="Q2387" s="1">
        <f t="shared" si="741"/>
        <v>11</v>
      </c>
      <c r="R2387" s="72">
        <f t="shared" si="742"/>
        <v>45623.695833333331</v>
      </c>
      <c r="S2387" s="73">
        <f t="shared" si="743"/>
        <v>0.94444444444525288</v>
      </c>
      <c r="T2387" s="74">
        <f>Table2[[#This Row],[ETA A OFRECIMIENTO]]*24</f>
        <v>22.666666666686069</v>
      </c>
      <c r="U2387" s="1" t="str">
        <f t="shared" si="744"/>
        <v>YES</v>
      </c>
      <c r="V2387" s="73">
        <f t="shared" si="745"/>
        <v>0.95833333332848269</v>
      </c>
      <c r="W2387" s="74">
        <f>Table2[[#This Row],[DEL. AVAILABLE A SLOT]]*24</f>
        <v>22.999999999883585</v>
      </c>
      <c r="X2387" s="1" t="str">
        <f t="shared" si="746"/>
        <v>SI</v>
      </c>
      <c r="Y2387" s="73">
        <f t="shared" si="747"/>
        <v>1.9027777777737356</v>
      </c>
      <c r="Z2387" s="74">
        <f>Table2[[#This Row],[ETA A TIMESLOT]]*24</f>
        <v>45.666666666569654</v>
      </c>
      <c r="AA2387" s="73">
        <f t="shared" si="748"/>
        <v>2.9166666667151731E-2</v>
      </c>
      <c r="AB2387" s="73" t="str">
        <f t="shared" si="749"/>
        <v>SI</v>
      </c>
      <c r="AC2387" s="74">
        <f>Table2[[#This Row],[PUNTUALIDAD (H)]]*24</f>
        <v>0.70000000001164153</v>
      </c>
      <c r="AD2387" s="73">
        <f t="shared" si="750"/>
        <v>1.9479166666642413</v>
      </c>
      <c r="AE2387" s="74">
        <f>Table2[[#This Row],[ATA TO UNLOADING]]*24</f>
        <v>46.749999999941792</v>
      </c>
      <c r="AF2387" s="74" t="str">
        <f>IF(Table2[[#This Row],[ATA TO UNLOADING 2]]&lt;=48,"YES","NO")</f>
        <v>YES</v>
      </c>
      <c r="AG2387" s="75">
        <f t="shared" si="751"/>
        <v>0.66666666666424135</v>
      </c>
      <c r="AH2387" s="2" t="s">
        <v>42</v>
      </c>
      <c r="AI2387" s="2" t="str">
        <f t="shared" si="752"/>
        <v>MAEU9195641</v>
      </c>
      <c r="AJ2387" s="76" t="str">
        <f t="shared" si="753"/>
        <v>CTU FLEVOKUST BV</v>
      </c>
      <c r="AK2387" s="77">
        <f>IF($M2387="TRUCK",VLOOKUP($AQ2387,Invoicing!$A$17:$B$49,MATCH($AK$1,Invoicing!$A$17:$B$17,0),FALSE),VLOOKUP($AQ2387,Invoicing!$N$17:$O$21,MATCH($AK$1,Invoicing!$N$17:$O$17,0),FALSE))</f>
        <v>380</v>
      </c>
      <c r="AL2387" s="78" t="e">
        <f>VLOOKUP($E2387,Invoicing!$A$1:$H$8,MATCH(TRACKER!$N2390,Invoicing!$A$1:$H$1,0),FALSE)</f>
        <v>#N/A</v>
      </c>
      <c r="AM2387" s="78">
        <v>35</v>
      </c>
      <c r="AN2387" s="78">
        <f t="shared" si="754"/>
        <v>70</v>
      </c>
      <c r="AO2387" s="2">
        <f t="shared" si="755"/>
        <v>3</v>
      </c>
      <c r="AP2387" s="2" t="str">
        <f t="shared" si="756"/>
        <v>WEEK</v>
      </c>
      <c r="AQ2387" s="2" t="str">
        <f t="shared" si="757"/>
        <v>CTU FLEVOKUST BVWEEK</v>
      </c>
      <c r="AR2387" s="71">
        <f t="shared" si="758"/>
        <v>450</v>
      </c>
      <c r="AS2387" s="71">
        <f>VLOOKUP(AJ2387,Invoicing!A:K,10,FALSE)</f>
        <v>0</v>
      </c>
      <c r="AT2387" s="71">
        <f t="shared" si="759"/>
        <v>450</v>
      </c>
    </row>
    <row r="2388" spans="1:46">
      <c r="A2388" s="37" t="s">
        <v>137</v>
      </c>
      <c r="B2388" s="3" t="s">
        <v>38</v>
      </c>
      <c r="C2388" s="11">
        <v>45621.763888888891</v>
      </c>
      <c r="D2388" s="11">
        <v>45621.625</v>
      </c>
      <c r="E2388" s="11" t="s">
        <v>44</v>
      </c>
      <c r="F2388" s="11" t="s">
        <v>40</v>
      </c>
      <c r="G2388" s="3" t="s">
        <v>2567</v>
      </c>
      <c r="H2388" s="3" t="s">
        <v>41</v>
      </c>
      <c r="I2388" s="11">
        <v>45622.708333333336</v>
      </c>
      <c r="J2388" s="12">
        <v>45622.913194444445</v>
      </c>
      <c r="K2388" s="12">
        <v>45622.916666666664</v>
      </c>
      <c r="L2388" s="12">
        <v>45622.913194444445</v>
      </c>
      <c r="M2388" s="12" t="s">
        <v>115</v>
      </c>
      <c r="N2388" s="3" t="s">
        <v>42</v>
      </c>
      <c r="O2388" s="3">
        <v>0</v>
      </c>
      <c r="P2388" s="1">
        <f t="shared" si="740"/>
        <v>48</v>
      </c>
      <c r="Q2388" s="1">
        <f t="shared" si="741"/>
        <v>11</v>
      </c>
      <c r="R2388" s="72">
        <f t="shared" si="742"/>
        <v>45622.913194444445</v>
      </c>
      <c r="S2388" s="73">
        <f t="shared" si="743"/>
        <v>0.94444444444525288</v>
      </c>
      <c r="T2388" s="74">
        <f>Table2[[#This Row],[ETA A OFRECIMIENTO]]*24</f>
        <v>22.666666666686069</v>
      </c>
      <c r="U2388" s="1" t="str">
        <f t="shared" si="744"/>
        <v>YES</v>
      </c>
      <c r="V2388" s="73">
        <f t="shared" si="745"/>
        <v>0.20833333332848269</v>
      </c>
      <c r="W2388" s="74">
        <f>Table2[[#This Row],[DEL. AVAILABLE A SLOT]]*24</f>
        <v>4.9999999998835847</v>
      </c>
      <c r="X2388" s="1" t="str">
        <f t="shared" si="746"/>
        <v>SI</v>
      </c>
      <c r="Y2388" s="73">
        <f t="shared" si="747"/>
        <v>1.1527777777737356</v>
      </c>
      <c r="Z2388" s="74">
        <f>Table2[[#This Row],[ETA A TIMESLOT]]*24</f>
        <v>27.666666666569654</v>
      </c>
      <c r="AA2388" s="73">
        <f t="shared" si="748"/>
        <v>0</v>
      </c>
      <c r="AB2388" s="73" t="str">
        <f t="shared" si="749"/>
        <v>SI</v>
      </c>
      <c r="AC2388" s="74">
        <f>Table2[[#This Row],[PUNTUALIDAD (H)]]*24</f>
        <v>0</v>
      </c>
      <c r="AD2388" s="73">
        <f t="shared" si="750"/>
        <v>1.1493055555547471</v>
      </c>
      <c r="AE2388" s="74">
        <f>Table2[[#This Row],[ATA TO UNLOADING]]*24</f>
        <v>27.583333333313931</v>
      </c>
      <c r="AF2388" s="74" t="str">
        <f>IF(Table2[[#This Row],[ATA TO UNLOADING 2]]&lt;=48,"YES","NO")</f>
        <v>YES</v>
      </c>
      <c r="AG2388" s="75">
        <f t="shared" si="751"/>
        <v>0.91666666666424135</v>
      </c>
      <c r="AH2388" s="2" t="s">
        <v>24</v>
      </c>
      <c r="AI2388" s="2" t="str">
        <f t="shared" si="752"/>
        <v>MAEU9266787</v>
      </c>
      <c r="AJ2388" s="76" t="str">
        <f t="shared" si="753"/>
        <v>MSI</v>
      </c>
      <c r="AK2388" s="77">
        <f>IF($M2388="TRUCK",VLOOKUP($AQ2388,Invoicing!$A$17:$B$49,MATCH($AK$1,Invoicing!$A$17:$B$17,0),FALSE),VLOOKUP($AQ2388,Invoicing!$N$17:$O$21,MATCH($AK$1,Invoicing!$N$17:$O$17,0),FALSE))</f>
        <v>530</v>
      </c>
      <c r="AL2388" s="78" t="e">
        <f>VLOOKUP($E2388,Invoicing!$A$1:$H$8,MATCH(TRACKER!$N2391,Invoicing!$A$1:$H$1,0),FALSE)</f>
        <v>#N/A</v>
      </c>
      <c r="AM2388" s="78">
        <f>VLOOKUP($E2388,Invoicing!$A$1:$H$8,MATCH(TRACKER!$O$1,Invoicing!$A$1:$H$1,0),FALSE)</f>
        <v>50</v>
      </c>
      <c r="AN2388" s="78">
        <f t="shared" si="754"/>
        <v>0</v>
      </c>
      <c r="AO2388" s="2">
        <f t="shared" si="755"/>
        <v>2</v>
      </c>
      <c r="AP2388" s="2" t="str">
        <f t="shared" si="756"/>
        <v>NIGHT</v>
      </c>
      <c r="AQ2388" s="2" t="str">
        <f t="shared" si="757"/>
        <v>MSINIGHT</v>
      </c>
      <c r="AR2388" s="71">
        <f t="shared" si="758"/>
        <v>530</v>
      </c>
      <c r="AS2388" s="71">
        <f>VLOOKUP(AJ2388,Invoicing!A:K,10,FALSE)</f>
        <v>25</v>
      </c>
      <c r="AT2388" s="71">
        <f t="shared" si="759"/>
        <v>555</v>
      </c>
    </row>
    <row r="2389" spans="1:46">
      <c r="A2389" s="37" t="s">
        <v>137</v>
      </c>
      <c r="B2389" s="3" t="s">
        <v>38</v>
      </c>
      <c r="C2389" s="11">
        <v>45621.763888888891</v>
      </c>
      <c r="D2389" s="11">
        <v>45621.625</v>
      </c>
      <c r="E2389" s="11" t="s">
        <v>43</v>
      </c>
      <c r="F2389" s="11" t="s">
        <v>40</v>
      </c>
      <c r="G2389" s="3" t="s">
        <v>2568</v>
      </c>
      <c r="H2389" s="3" t="s">
        <v>41</v>
      </c>
      <c r="I2389" s="11">
        <v>45622.708333333336</v>
      </c>
      <c r="J2389" s="12">
        <v>45622.833333333336</v>
      </c>
      <c r="K2389" s="12">
        <v>45622.770833333336</v>
      </c>
      <c r="L2389" s="12">
        <v>45622.840277777781</v>
      </c>
      <c r="M2389" s="12" t="s">
        <v>115</v>
      </c>
      <c r="N2389" s="3" t="s">
        <v>42</v>
      </c>
      <c r="O2389" s="3">
        <v>0</v>
      </c>
      <c r="P2389" s="1">
        <f t="shared" si="740"/>
        <v>48</v>
      </c>
      <c r="Q2389" s="1">
        <f t="shared" si="741"/>
        <v>11</v>
      </c>
      <c r="R2389" s="72">
        <f t="shared" si="742"/>
        <v>45622.833333333336</v>
      </c>
      <c r="S2389" s="73">
        <f t="shared" si="743"/>
        <v>0.94444444444525288</v>
      </c>
      <c r="T2389" s="74">
        <f>Table2[[#This Row],[ETA A OFRECIMIENTO]]*24</f>
        <v>22.666666666686069</v>
      </c>
      <c r="U2389" s="1" t="str">
        <f t="shared" si="744"/>
        <v>YES</v>
      </c>
      <c r="V2389" s="73">
        <f t="shared" si="745"/>
        <v>6.25E-2</v>
      </c>
      <c r="W2389" s="74">
        <f>Table2[[#This Row],[DEL. AVAILABLE A SLOT]]*24</f>
        <v>1.5</v>
      </c>
      <c r="X2389" s="1" t="str">
        <f t="shared" si="746"/>
        <v>SI</v>
      </c>
      <c r="Y2389" s="73">
        <f t="shared" si="747"/>
        <v>1.0069444444452529</v>
      </c>
      <c r="Z2389" s="74">
        <f>Table2[[#This Row],[ETA A TIMESLOT]]*24</f>
        <v>24.166666666686069</v>
      </c>
      <c r="AA2389" s="73">
        <f t="shared" si="748"/>
        <v>6.25E-2</v>
      </c>
      <c r="AB2389" s="73" t="str">
        <f t="shared" si="749"/>
        <v>NO</v>
      </c>
      <c r="AC2389" s="74">
        <f>Table2[[#This Row],[PUNTUALIDAD (H)]]*24</f>
        <v>1.5</v>
      </c>
      <c r="AD2389" s="73">
        <f t="shared" si="750"/>
        <v>1.0763888888905058</v>
      </c>
      <c r="AE2389" s="74">
        <f>Table2[[#This Row],[ATA TO UNLOADING]]*24</f>
        <v>25.833333333372138</v>
      </c>
      <c r="AF2389" s="74" t="str">
        <f>IF(Table2[[#This Row],[ATA TO UNLOADING 2]]&lt;=48,"YES","NO")</f>
        <v>YES</v>
      </c>
      <c r="AG2389" s="75">
        <f t="shared" si="751"/>
        <v>0.77083333333575865</v>
      </c>
      <c r="AH2389" s="2" t="s">
        <v>42</v>
      </c>
      <c r="AI2389" s="2" t="str">
        <f t="shared" si="752"/>
        <v>MRKU3798990</v>
      </c>
      <c r="AJ2389" s="76" t="str">
        <f t="shared" si="753"/>
        <v>LOGIX</v>
      </c>
      <c r="AK2389" s="77">
        <f>IF($M2389="TRUCK",VLOOKUP($AQ2389,Invoicing!$A$17:$B$49,MATCH($AK$1,Invoicing!$A$17:$B$17,0),FALSE),VLOOKUP($AQ2389,Invoicing!$N$17:$O$21,MATCH($AK$1,Invoicing!$N$17:$O$17,0),FALSE))</f>
        <v>530</v>
      </c>
      <c r="AL2389" s="78" t="e">
        <f>VLOOKUP($E2389,Invoicing!$A$1:$H$8,MATCH(TRACKER!$N2392,Invoicing!$A$1:$H$1,0),FALSE)</f>
        <v>#N/A</v>
      </c>
      <c r="AM2389" s="78">
        <f>VLOOKUP($E2389,Invoicing!$A$1:$H$8,MATCH(TRACKER!$O$1,Invoicing!$A$1:$H$1,0),FALSE)</f>
        <v>50</v>
      </c>
      <c r="AN2389" s="78">
        <f t="shared" si="754"/>
        <v>0</v>
      </c>
      <c r="AO2389" s="2">
        <f t="shared" si="755"/>
        <v>2</v>
      </c>
      <c r="AP2389" s="2" t="str">
        <f t="shared" si="756"/>
        <v>WEEK</v>
      </c>
      <c r="AQ2389" s="2" t="str">
        <f t="shared" si="757"/>
        <v>LOGIXWEEK</v>
      </c>
      <c r="AR2389" s="71">
        <f t="shared" si="758"/>
        <v>530</v>
      </c>
      <c r="AS2389" s="71">
        <f>VLOOKUP(AJ2389,Invoicing!A:K,10,FALSE)</f>
        <v>25</v>
      </c>
      <c r="AT2389" s="71">
        <f t="shared" si="759"/>
        <v>555</v>
      </c>
    </row>
    <row r="2390" spans="1:46">
      <c r="A2390" s="37" t="s">
        <v>137</v>
      </c>
      <c r="B2390" s="3" t="s">
        <v>38</v>
      </c>
      <c r="C2390" s="11">
        <v>45621.763888888891</v>
      </c>
      <c r="D2390" s="11">
        <v>45621.625</v>
      </c>
      <c r="E2390" s="11" t="s">
        <v>49</v>
      </c>
      <c r="F2390" s="11" t="s">
        <v>40</v>
      </c>
      <c r="G2390" s="3" t="s">
        <v>2569</v>
      </c>
      <c r="H2390" s="3" t="s">
        <v>46</v>
      </c>
      <c r="I2390" s="11">
        <v>45622.708333333336</v>
      </c>
      <c r="J2390" s="12">
        <v>45623.75</v>
      </c>
      <c r="K2390" s="12">
        <v>45623.75</v>
      </c>
      <c r="L2390" s="12">
        <v>45623.76666666667</v>
      </c>
      <c r="M2390" s="61" t="s">
        <v>12</v>
      </c>
      <c r="N2390" s="3" t="s">
        <v>42</v>
      </c>
      <c r="O2390" s="3">
        <v>0</v>
      </c>
      <c r="P2390" s="1">
        <f t="shared" si="740"/>
        <v>48</v>
      </c>
      <c r="Q2390" s="1">
        <f t="shared" si="741"/>
        <v>11</v>
      </c>
      <c r="R2390" s="72">
        <f t="shared" si="742"/>
        <v>45623.75</v>
      </c>
      <c r="S2390" s="73">
        <f t="shared" si="743"/>
        <v>0.94444444444525288</v>
      </c>
      <c r="T2390" s="74">
        <f>Table2[[#This Row],[ETA A OFRECIMIENTO]]*24</f>
        <v>22.666666666686069</v>
      </c>
      <c r="U2390" s="1" t="str">
        <f t="shared" si="744"/>
        <v>YES</v>
      </c>
      <c r="V2390" s="73">
        <f t="shared" si="745"/>
        <v>1.0416666666642413</v>
      </c>
      <c r="W2390" s="74">
        <f>Table2[[#This Row],[DEL. AVAILABLE A SLOT]]*24</f>
        <v>24.999999999941792</v>
      </c>
      <c r="X2390" s="1" t="str">
        <f t="shared" si="746"/>
        <v>NO</v>
      </c>
      <c r="Y2390" s="73">
        <f t="shared" si="747"/>
        <v>1.9861111111094942</v>
      </c>
      <c r="Z2390" s="74">
        <f>Table2[[#This Row],[ETA A TIMESLOT]]*24</f>
        <v>47.666666666627862</v>
      </c>
      <c r="AA2390" s="73">
        <f t="shared" si="748"/>
        <v>0</v>
      </c>
      <c r="AB2390" s="73" t="str">
        <f t="shared" si="749"/>
        <v>SI</v>
      </c>
      <c r="AC2390" s="74">
        <f>Table2[[#This Row],[PUNTUALIDAD (H)]]*24</f>
        <v>0</v>
      </c>
      <c r="AD2390" s="73">
        <f t="shared" si="750"/>
        <v>2.0027777777795563</v>
      </c>
      <c r="AE2390" s="74">
        <f>Table2[[#This Row],[ATA TO UNLOADING]]*24</f>
        <v>48.066666666709352</v>
      </c>
      <c r="AF2390" s="74" t="str">
        <f>IF(Table2[[#This Row],[ATA TO UNLOADING 2]]&lt;=48,"YES","NO")</f>
        <v>NO</v>
      </c>
      <c r="AG2390" s="75">
        <f t="shared" si="751"/>
        <v>0.75</v>
      </c>
      <c r="AH2390" s="2" t="s">
        <v>42</v>
      </c>
      <c r="AI2390" s="2" t="str">
        <f t="shared" si="752"/>
        <v>MRKU5170960</v>
      </c>
      <c r="AJ2390" s="76" t="str">
        <f t="shared" si="753"/>
        <v>CTU FLEVOKUST BV</v>
      </c>
      <c r="AK2390" s="77">
        <f>IF($M2390="TRUCK",VLOOKUP($AQ2390,Invoicing!$A$17:$B$49,MATCH($AK$1,Invoicing!$A$17:$B$17,0),FALSE),VLOOKUP($AQ2390,Invoicing!$N$17:$O$21,MATCH($AK$1,Invoicing!$N$17:$O$17,0),FALSE))</f>
        <v>380</v>
      </c>
      <c r="AL2390" s="78" t="e">
        <f>VLOOKUP($E2390,Invoicing!$A$1:$H$8,MATCH(TRACKER!$N2393,Invoicing!$A$1:$H$1,0),FALSE)</f>
        <v>#N/A</v>
      </c>
      <c r="AM2390" s="78">
        <v>35</v>
      </c>
      <c r="AN2390" s="78">
        <f t="shared" si="754"/>
        <v>0</v>
      </c>
      <c r="AO2390" s="2">
        <f t="shared" si="755"/>
        <v>3</v>
      </c>
      <c r="AP2390" s="2" t="str">
        <f t="shared" si="756"/>
        <v>WEEK</v>
      </c>
      <c r="AQ2390" s="2" t="str">
        <f t="shared" si="757"/>
        <v>CTU FLEVOKUST BVWEEK</v>
      </c>
      <c r="AR2390" s="71">
        <f t="shared" si="758"/>
        <v>380</v>
      </c>
      <c r="AS2390" s="71">
        <f>VLOOKUP(AJ2390,Invoicing!A:K,10,FALSE)</f>
        <v>0</v>
      </c>
      <c r="AT2390" s="71">
        <f t="shared" si="759"/>
        <v>380</v>
      </c>
    </row>
    <row r="2391" spans="1:46">
      <c r="A2391" s="37" t="s">
        <v>137</v>
      </c>
      <c r="B2391" s="3" t="s">
        <v>38</v>
      </c>
      <c r="C2391" s="11">
        <v>45621.763888888891</v>
      </c>
      <c r="D2391" s="11">
        <v>45621.625</v>
      </c>
      <c r="E2391" s="11" t="s">
        <v>45</v>
      </c>
      <c r="F2391" s="11" t="s">
        <v>40</v>
      </c>
      <c r="G2391" s="3" t="s">
        <v>2570</v>
      </c>
      <c r="H2391" s="3" t="s">
        <v>2821</v>
      </c>
      <c r="I2391" s="11">
        <v>45622.708333333336</v>
      </c>
      <c r="J2391" s="12">
        <v>45622.833333333336</v>
      </c>
      <c r="K2391" s="12">
        <v>45622.833333333336</v>
      </c>
      <c r="L2391" s="12">
        <v>45622.845138888886</v>
      </c>
      <c r="M2391" s="12" t="s">
        <v>115</v>
      </c>
      <c r="N2391" s="3" t="s">
        <v>42</v>
      </c>
      <c r="O2391" s="3">
        <v>1</v>
      </c>
      <c r="P2391" s="1">
        <f t="shared" si="740"/>
        <v>48</v>
      </c>
      <c r="Q2391" s="1">
        <f t="shared" si="741"/>
        <v>11</v>
      </c>
      <c r="R2391" s="72">
        <f t="shared" si="742"/>
        <v>45622.833333333336</v>
      </c>
      <c r="S2391" s="73">
        <f t="shared" si="743"/>
        <v>0.94444444444525288</v>
      </c>
      <c r="T2391" s="74">
        <f>Table2[[#This Row],[ETA A OFRECIMIENTO]]*24</f>
        <v>22.666666666686069</v>
      </c>
      <c r="U2391" s="1" t="str">
        <f t="shared" si="744"/>
        <v>YES</v>
      </c>
      <c r="V2391" s="73">
        <f t="shared" si="745"/>
        <v>0.125</v>
      </c>
      <c r="W2391" s="74">
        <f>Table2[[#This Row],[DEL. AVAILABLE A SLOT]]*24</f>
        <v>3</v>
      </c>
      <c r="X2391" s="1" t="str">
        <f t="shared" si="746"/>
        <v>SI</v>
      </c>
      <c r="Y2391" s="73">
        <f t="shared" si="747"/>
        <v>1.0694444444452529</v>
      </c>
      <c r="Z2391" s="74">
        <f>Table2[[#This Row],[ETA A TIMESLOT]]*24</f>
        <v>25.666666666686069</v>
      </c>
      <c r="AA2391" s="73">
        <f t="shared" si="748"/>
        <v>0</v>
      </c>
      <c r="AB2391" s="73" t="str">
        <f t="shared" si="749"/>
        <v>SI</v>
      </c>
      <c r="AC2391" s="74">
        <f>Table2[[#This Row],[PUNTUALIDAD (H)]]*24</f>
        <v>0</v>
      </c>
      <c r="AD2391" s="73">
        <f t="shared" si="750"/>
        <v>1.0812499999956344</v>
      </c>
      <c r="AE2391" s="74">
        <f>Table2[[#This Row],[ATA TO UNLOADING]]*24</f>
        <v>25.949999999895226</v>
      </c>
      <c r="AF2391" s="74" t="str">
        <f>IF(Table2[[#This Row],[ATA TO UNLOADING 2]]&lt;=48,"YES","NO")</f>
        <v>YES</v>
      </c>
      <c r="AG2391" s="75">
        <f t="shared" si="751"/>
        <v>0.83333333333575865</v>
      </c>
      <c r="AH2391" s="2" t="s">
        <v>24</v>
      </c>
      <c r="AI2391" s="2" t="str">
        <f t="shared" si="752"/>
        <v>MRKU5213070</v>
      </c>
      <c r="AJ2391" s="76" t="str">
        <f t="shared" si="753"/>
        <v>OM TRANSPORT</v>
      </c>
      <c r="AK2391" s="77">
        <f>IF($M2391="TRUCK",VLOOKUP($AQ2391,Invoicing!$A$17:$B$49,MATCH($AK$1,Invoicing!$A$17:$B$17,0),FALSE),VLOOKUP($AQ2391,Invoicing!$N$17:$O$21,MATCH($AK$1,Invoicing!$N$17:$O$17,0),FALSE))</f>
        <v>475</v>
      </c>
      <c r="AL2391" s="78" t="e">
        <f>VLOOKUP($E2391,Invoicing!$A$1:$H$8,MATCH(TRACKER!$N2394,Invoicing!$A$1:$H$1,0),FALSE)</f>
        <v>#N/A</v>
      </c>
      <c r="AM2391" s="78">
        <f>VLOOKUP($E2391,Invoicing!$A$1:$H$8,MATCH(TRACKER!$O$1,Invoicing!$A$1:$H$1,0),FALSE)</f>
        <v>50</v>
      </c>
      <c r="AN2391" s="78">
        <f t="shared" si="754"/>
        <v>50</v>
      </c>
      <c r="AO2391" s="2">
        <f t="shared" si="755"/>
        <v>2</v>
      </c>
      <c r="AP2391" s="2" t="str">
        <f t="shared" si="756"/>
        <v>NIGHT</v>
      </c>
      <c r="AQ2391" s="2" t="str">
        <f t="shared" si="757"/>
        <v>OM TRANSPORTNIGHT</v>
      </c>
      <c r="AR2391" s="71">
        <f t="shared" si="758"/>
        <v>525</v>
      </c>
      <c r="AS2391" s="71">
        <f>VLOOKUP(AJ2391,Invoicing!A:K,10,FALSE)</f>
        <v>25</v>
      </c>
      <c r="AT2391" s="71">
        <f t="shared" si="759"/>
        <v>550</v>
      </c>
    </row>
    <row r="2392" spans="1:46">
      <c r="A2392" s="37" t="s">
        <v>137</v>
      </c>
      <c r="B2392" s="3" t="s">
        <v>38</v>
      </c>
      <c r="C2392" s="11">
        <v>45621.763888888891</v>
      </c>
      <c r="D2392" s="11">
        <v>45621.625</v>
      </c>
      <c r="E2392" s="11" t="s">
        <v>45</v>
      </c>
      <c r="F2392" s="11" t="s">
        <v>40</v>
      </c>
      <c r="G2392" s="3" t="s">
        <v>2571</v>
      </c>
      <c r="H2392" s="3" t="s">
        <v>2821</v>
      </c>
      <c r="I2392" s="11">
        <v>45622.708333333336</v>
      </c>
      <c r="J2392" s="12">
        <v>45622.661111111112</v>
      </c>
      <c r="K2392" s="12">
        <v>45622.708333333336</v>
      </c>
      <c r="L2392" s="12">
        <v>45622.681944444441</v>
      </c>
      <c r="M2392" s="12" t="s">
        <v>115</v>
      </c>
      <c r="N2392" s="3" t="s">
        <v>42</v>
      </c>
      <c r="O2392" s="3">
        <v>0</v>
      </c>
      <c r="P2392" s="1">
        <f t="shared" si="740"/>
        <v>48</v>
      </c>
      <c r="Q2392" s="1">
        <f t="shared" si="741"/>
        <v>11</v>
      </c>
      <c r="R2392" s="72">
        <f t="shared" si="742"/>
        <v>45622.661111111112</v>
      </c>
      <c r="S2392" s="73">
        <f t="shared" si="743"/>
        <v>0.94444444444525288</v>
      </c>
      <c r="T2392" s="74">
        <f>Table2[[#This Row],[ETA A OFRECIMIENTO]]*24</f>
        <v>22.666666666686069</v>
      </c>
      <c r="U2392" s="1" t="str">
        <f t="shared" si="744"/>
        <v>YES</v>
      </c>
      <c r="V2392" s="73">
        <f t="shared" si="745"/>
        <v>0</v>
      </c>
      <c r="W2392" s="74">
        <f>Table2[[#This Row],[DEL. AVAILABLE A SLOT]]*24</f>
        <v>0</v>
      </c>
      <c r="X2392" s="1" t="str">
        <f t="shared" si="746"/>
        <v>SI</v>
      </c>
      <c r="Y2392" s="73">
        <f t="shared" si="747"/>
        <v>0.94444444444525288</v>
      </c>
      <c r="Z2392" s="74">
        <f>Table2[[#This Row],[ETA A TIMESLOT]]*24</f>
        <v>22.666666666686069</v>
      </c>
      <c r="AA2392" s="73">
        <f t="shared" si="748"/>
        <v>0</v>
      </c>
      <c r="AB2392" s="73" t="str">
        <f t="shared" si="749"/>
        <v>SI</v>
      </c>
      <c r="AC2392" s="74">
        <f>Table2[[#This Row],[PUNTUALIDAD (H)]]*24</f>
        <v>0</v>
      </c>
      <c r="AD2392" s="73">
        <f t="shared" si="750"/>
        <v>0.91805555555038154</v>
      </c>
      <c r="AE2392" s="74">
        <f>Table2[[#This Row],[ATA TO UNLOADING]]*24</f>
        <v>22.033333333209157</v>
      </c>
      <c r="AF2392" s="74" t="str">
        <f>IF(Table2[[#This Row],[ATA TO UNLOADING 2]]&lt;=48,"YES","NO")</f>
        <v>YES</v>
      </c>
      <c r="AG2392" s="75">
        <f t="shared" si="751"/>
        <v>0.70833333333575865</v>
      </c>
      <c r="AH2392" s="2" t="s">
        <v>42</v>
      </c>
      <c r="AI2392" s="2" t="str">
        <f t="shared" si="752"/>
        <v>MRKU5745900</v>
      </c>
      <c r="AJ2392" s="76" t="str">
        <f t="shared" si="753"/>
        <v>OM TRANSPORT</v>
      </c>
      <c r="AK2392" s="77">
        <f>IF($M2392="TRUCK",VLOOKUP($AQ2392,Invoicing!$A$17:$B$49,MATCH($AK$1,Invoicing!$A$17:$B$17,0),FALSE),VLOOKUP($AQ2392,Invoicing!$N$17:$O$21,MATCH($AK$1,Invoicing!$N$17:$O$17,0),FALSE))</f>
        <v>475</v>
      </c>
      <c r="AL2392" s="78">
        <f>VLOOKUP($E2392,Invoicing!$A$1:$H$8,MATCH(TRACKER!$N2395,Invoicing!$A$1:$H$1,0),FALSE)</f>
        <v>110</v>
      </c>
      <c r="AM2392" s="78">
        <f>VLOOKUP($E2392,Invoicing!$A$1:$H$8,MATCH(TRACKER!$O$1,Invoicing!$A$1:$H$1,0),FALSE)</f>
        <v>50</v>
      </c>
      <c r="AN2392" s="78">
        <f t="shared" si="754"/>
        <v>0</v>
      </c>
      <c r="AO2392" s="2">
        <f t="shared" si="755"/>
        <v>2</v>
      </c>
      <c r="AP2392" s="2" t="str">
        <f t="shared" si="756"/>
        <v>WEEK</v>
      </c>
      <c r="AQ2392" s="2" t="str">
        <f t="shared" si="757"/>
        <v>OM TRANSPORTWEEK</v>
      </c>
      <c r="AR2392" s="71">
        <f t="shared" si="758"/>
        <v>585</v>
      </c>
      <c r="AS2392" s="71">
        <f>VLOOKUP(AJ2392,Invoicing!A:K,10,FALSE)</f>
        <v>25</v>
      </c>
      <c r="AT2392" s="71">
        <f t="shared" si="759"/>
        <v>610</v>
      </c>
    </row>
    <row r="2393" spans="1:46">
      <c r="A2393" s="37" t="s">
        <v>137</v>
      </c>
      <c r="B2393" s="3" t="s">
        <v>38</v>
      </c>
      <c r="C2393" s="11">
        <v>45621.763888888891</v>
      </c>
      <c r="D2393" s="11">
        <v>45621.625</v>
      </c>
      <c r="E2393" s="11" t="s">
        <v>49</v>
      </c>
      <c r="F2393" s="11" t="s">
        <v>40</v>
      </c>
      <c r="G2393" s="3" t="s">
        <v>2572</v>
      </c>
      <c r="H2393" s="3" t="s">
        <v>46</v>
      </c>
      <c r="I2393" s="11">
        <v>45622.708333333336</v>
      </c>
      <c r="J2393" s="12">
        <v>45624.291666666664</v>
      </c>
      <c r="K2393" s="12">
        <v>45624.291666666664</v>
      </c>
      <c r="L2393" s="12">
        <v>45624.315972222219</v>
      </c>
      <c r="M2393" s="61" t="s">
        <v>12</v>
      </c>
      <c r="N2393" s="3" t="s">
        <v>42</v>
      </c>
      <c r="O2393" s="3">
        <v>1</v>
      </c>
      <c r="P2393" s="1">
        <f t="shared" si="740"/>
        <v>48</v>
      </c>
      <c r="Q2393" s="1">
        <f t="shared" si="741"/>
        <v>11</v>
      </c>
      <c r="R2393" s="72">
        <f t="shared" si="742"/>
        <v>45624.291666666664</v>
      </c>
      <c r="S2393" s="73">
        <f t="shared" si="743"/>
        <v>0.94444444444525288</v>
      </c>
      <c r="T2393" s="74">
        <f>Table2[[#This Row],[ETA A OFRECIMIENTO]]*24</f>
        <v>22.666666666686069</v>
      </c>
      <c r="U2393" s="1" t="str">
        <f t="shared" si="744"/>
        <v>YES</v>
      </c>
      <c r="V2393" s="73">
        <f t="shared" si="745"/>
        <v>1.5833333333284827</v>
      </c>
      <c r="W2393" s="74">
        <f>Table2[[#This Row],[DEL. AVAILABLE A SLOT]]*24</f>
        <v>37.999999999883585</v>
      </c>
      <c r="X2393" s="1" t="str">
        <f t="shared" si="746"/>
        <v>NO</v>
      </c>
      <c r="Y2393" s="73">
        <f t="shared" si="747"/>
        <v>2.5277777777737356</v>
      </c>
      <c r="Z2393" s="74">
        <f>Table2[[#This Row],[ETA A TIMESLOT]]*24</f>
        <v>60.666666666569654</v>
      </c>
      <c r="AA2393" s="73">
        <f t="shared" si="748"/>
        <v>0</v>
      </c>
      <c r="AB2393" s="73" t="str">
        <f t="shared" si="749"/>
        <v>SI</v>
      </c>
      <c r="AC2393" s="74">
        <f>Table2[[#This Row],[PUNTUALIDAD (H)]]*24</f>
        <v>0</v>
      </c>
      <c r="AD2393" s="73">
        <f t="shared" si="750"/>
        <v>2.5520833333284827</v>
      </c>
      <c r="AE2393" s="74">
        <f>Table2[[#This Row],[ATA TO UNLOADING]]*24</f>
        <v>61.249999999883585</v>
      </c>
      <c r="AF2393" s="74" t="str">
        <f>IF(Table2[[#This Row],[ATA TO UNLOADING 2]]&lt;=48,"YES","NO")</f>
        <v>NO</v>
      </c>
      <c r="AG2393" s="75">
        <f t="shared" si="751"/>
        <v>0.29166666666424135</v>
      </c>
      <c r="AH2393" s="2" t="s">
        <v>42</v>
      </c>
      <c r="AI2393" s="2" t="str">
        <f t="shared" si="752"/>
        <v>MRKU5801156</v>
      </c>
      <c r="AJ2393" s="76" t="str">
        <f t="shared" si="753"/>
        <v>CTU FLEVOKUST BV</v>
      </c>
      <c r="AK2393" s="77">
        <f>IF($M2393="TRUCK",VLOOKUP($AQ2393,Invoicing!$A$17:$B$49,MATCH($AK$1,Invoicing!$A$17:$B$17,0),FALSE),VLOOKUP($AQ2393,Invoicing!$N$17:$O$21,MATCH($AK$1,Invoicing!$N$17:$O$17,0),FALSE))</f>
        <v>380</v>
      </c>
      <c r="AL2393" s="78" t="e">
        <f>VLOOKUP($E2393,Invoicing!$A$1:$H$8,MATCH(TRACKER!$N2396,Invoicing!$A$1:$H$1,0),FALSE)</f>
        <v>#N/A</v>
      </c>
      <c r="AM2393" s="78">
        <v>35</v>
      </c>
      <c r="AN2393" s="78">
        <f t="shared" si="754"/>
        <v>35</v>
      </c>
      <c r="AO2393" s="2">
        <f t="shared" si="755"/>
        <v>4</v>
      </c>
      <c r="AP2393" s="2" t="str">
        <f t="shared" si="756"/>
        <v>WEEK</v>
      </c>
      <c r="AQ2393" s="2" t="str">
        <f t="shared" si="757"/>
        <v>CTU FLEVOKUST BVWEEK</v>
      </c>
      <c r="AR2393" s="71">
        <f t="shared" si="758"/>
        <v>415</v>
      </c>
      <c r="AS2393" s="71">
        <f>VLOOKUP(AJ2393,Invoicing!A:K,10,FALSE)</f>
        <v>0</v>
      </c>
      <c r="AT2393" s="71">
        <f t="shared" si="759"/>
        <v>415</v>
      </c>
    </row>
    <row r="2394" spans="1:46">
      <c r="A2394" s="37" t="s">
        <v>137</v>
      </c>
      <c r="B2394" s="3" t="s">
        <v>38</v>
      </c>
      <c r="C2394" s="11">
        <v>45621.763888888891</v>
      </c>
      <c r="D2394" s="11">
        <v>45621.625</v>
      </c>
      <c r="E2394" s="11" t="s">
        <v>44</v>
      </c>
      <c r="F2394" s="11" t="s">
        <v>40</v>
      </c>
      <c r="G2394" s="3" t="s">
        <v>2573</v>
      </c>
      <c r="H2394" s="3" t="s">
        <v>41</v>
      </c>
      <c r="I2394" s="11">
        <v>45622.708333333336</v>
      </c>
      <c r="J2394" s="12">
        <v>45623.711805555555</v>
      </c>
      <c r="K2394" s="12">
        <v>45623.666666666664</v>
      </c>
      <c r="L2394" s="12">
        <v>45623.71875</v>
      </c>
      <c r="M2394" s="12" t="s">
        <v>115</v>
      </c>
      <c r="N2394" s="3" t="s">
        <v>42</v>
      </c>
      <c r="O2394" s="3">
        <v>0</v>
      </c>
      <c r="P2394" s="1">
        <f t="shared" si="740"/>
        <v>48</v>
      </c>
      <c r="Q2394" s="1">
        <f t="shared" si="741"/>
        <v>11</v>
      </c>
      <c r="R2394" s="72">
        <f t="shared" si="742"/>
        <v>45623.711805555555</v>
      </c>
      <c r="S2394" s="73">
        <f t="shared" si="743"/>
        <v>0.94444444444525288</v>
      </c>
      <c r="T2394" s="74">
        <f>Table2[[#This Row],[ETA A OFRECIMIENTO]]*24</f>
        <v>22.666666666686069</v>
      </c>
      <c r="U2394" s="1" t="str">
        <f t="shared" si="744"/>
        <v>YES</v>
      </c>
      <c r="V2394" s="73">
        <f t="shared" si="745"/>
        <v>0.95833333332848269</v>
      </c>
      <c r="W2394" s="74">
        <f>Table2[[#This Row],[DEL. AVAILABLE A SLOT]]*24</f>
        <v>22.999999999883585</v>
      </c>
      <c r="X2394" s="1" t="str">
        <f t="shared" si="746"/>
        <v>SI</v>
      </c>
      <c r="Y2394" s="73">
        <f t="shared" si="747"/>
        <v>1.9027777777737356</v>
      </c>
      <c r="Z2394" s="74">
        <f>Table2[[#This Row],[ETA A TIMESLOT]]*24</f>
        <v>45.666666666569654</v>
      </c>
      <c r="AA2394" s="73">
        <f t="shared" si="748"/>
        <v>4.5138888890505768E-2</v>
      </c>
      <c r="AB2394" s="73" t="str">
        <f t="shared" si="749"/>
        <v>NO</v>
      </c>
      <c r="AC2394" s="74">
        <f>Table2[[#This Row],[PUNTUALIDAD (H)]]*24</f>
        <v>1.0833333333721384</v>
      </c>
      <c r="AD2394" s="73">
        <f t="shared" si="750"/>
        <v>1.9548611111094942</v>
      </c>
      <c r="AE2394" s="74">
        <f>Table2[[#This Row],[ATA TO UNLOADING]]*24</f>
        <v>46.916666666627862</v>
      </c>
      <c r="AF2394" s="74" t="str">
        <f>IF(Table2[[#This Row],[ATA TO UNLOADING 2]]&lt;=48,"YES","NO")</f>
        <v>YES</v>
      </c>
      <c r="AG2394" s="75">
        <f t="shared" si="751"/>
        <v>0.66666666666424135</v>
      </c>
      <c r="AH2394" s="2" t="s">
        <v>42</v>
      </c>
      <c r="AI2394" s="2" t="str">
        <f t="shared" si="752"/>
        <v>MRKU5828012</v>
      </c>
      <c r="AJ2394" s="76" t="str">
        <f t="shared" si="753"/>
        <v>MSI</v>
      </c>
      <c r="AK2394" s="77">
        <f>IF($M2394="TRUCK",VLOOKUP($AQ2394,Invoicing!$A$17:$B$49,MATCH($AK$1,Invoicing!$A$17:$B$17,0),FALSE),VLOOKUP($AQ2394,Invoicing!$N$17:$O$21,MATCH($AK$1,Invoicing!$N$17:$O$17,0),FALSE))</f>
        <v>480</v>
      </c>
      <c r="AL2394" s="78" t="e">
        <f>VLOOKUP($E2394,Invoicing!$A$1:$H$8,MATCH(TRACKER!$N2397,Invoicing!$A$1:$H$1,0),FALSE)</f>
        <v>#N/A</v>
      </c>
      <c r="AM2394" s="78">
        <f>VLOOKUP($E2394,Invoicing!$A$1:$H$8,MATCH(TRACKER!$O$1,Invoicing!$A$1:$H$1,0),FALSE)</f>
        <v>50</v>
      </c>
      <c r="AN2394" s="78">
        <f t="shared" si="754"/>
        <v>0</v>
      </c>
      <c r="AO2394" s="2">
        <f t="shared" si="755"/>
        <v>3</v>
      </c>
      <c r="AP2394" s="2" t="str">
        <f t="shared" si="756"/>
        <v>WEEK</v>
      </c>
      <c r="AQ2394" s="2" t="str">
        <f t="shared" si="757"/>
        <v>MSIWEEK</v>
      </c>
      <c r="AR2394" s="71">
        <f t="shared" si="758"/>
        <v>480</v>
      </c>
      <c r="AS2394" s="71">
        <f>VLOOKUP(AJ2394,Invoicing!A:K,10,FALSE)</f>
        <v>25</v>
      </c>
      <c r="AT2394" s="71">
        <f t="shared" si="759"/>
        <v>505</v>
      </c>
    </row>
    <row r="2395" spans="1:46">
      <c r="A2395" s="37" t="s">
        <v>137</v>
      </c>
      <c r="B2395" s="3" t="s">
        <v>38</v>
      </c>
      <c r="C2395" s="11">
        <v>45621.763888888891</v>
      </c>
      <c r="D2395" s="11">
        <v>45621.625</v>
      </c>
      <c r="E2395" s="11" t="s">
        <v>43</v>
      </c>
      <c r="F2395" s="11" t="s">
        <v>40</v>
      </c>
      <c r="G2395" s="3" t="s">
        <v>2574</v>
      </c>
      <c r="H2395" s="3" t="s">
        <v>41</v>
      </c>
      <c r="I2395" s="11">
        <v>45622.708333333336</v>
      </c>
      <c r="J2395" s="12">
        <v>45623.102777777778</v>
      </c>
      <c r="K2395" s="12">
        <v>45623.083333333336</v>
      </c>
      <c r="L2395" s="12">
        <v>45623.105555555558</v>
      </c>
      <c r="M2395" s="12" t="s">
        <v>115</v>
      </c>
      <c r="N2395" s="3" t="s">
        <v>13</v>
      </c>
      <c r="O2395" s="3">
        <v>0</v>
      </c>
      <c r="P2395" s="1">
        <f t="shared" si="740"/>
        <v>48</v>
      </c>
      <c r="Q2395" s="1">
        <f t="shared" si="741"/>
        <v>11</v>
      </c>
      <c r="R2395" s="72">
        <f t="shared" si="742"/>
        <v>45623.102777777778</v>
      </c>
      <c r="S2395" s="73">
        <f t="shared" si="743"/>
        <v>0.94444444444525288</v>
      </c>
      <c r="T2395" s="74">
        <f>Table2[[#This Row],[ETA A OFRECIMIENTO]]*24</f>
        <v>22.666666666686069</v>
      </c>
      <c r="U2395" s="1" t="str">
        <f t="shared" si="744"/>
        <v>YES</v>
      </c>
      <c r="V2395" s="73">
        <f t="shared" si="745"/>
        <v>0.375</v>
      </c>
      <c r="W2395" s="74">
        <f>Table2[[#This Row],[DEL. AVAILABLE A SLOT]]*24</f>
        <v>9</v>
      </c>
      <c r="X2395" s="1" t="str">
        <f t="shared" si="746"/>
        <v>SI</v>
      </c>
      <c r="Y2395" s="73">
        <f t="shared" si="747"/>
        <v>1.3194444444452529</v>
      </c>
      <c r="Z2395" s="74">
        <f>Table2[[#This Row],[ETA A TIMESLOT]]*24</f>
        <v>31.666666666686069</v>
      </c>
      <c r="AA2395" s="73">
        <f t="shared" si="748"/>
        <v>1.9444444442342501E-2</v>
      </c>
      <c r="AB2395" s="73" t="str">
        <f t="shared" si="749"/>
        <v>SI</v>
      </c>
      <c r="AC2395" s="74">
        <f>Table2[[#This Row],[PUNTUALIDAD (H)]]*24</f>
        <v>0.46666666661622003</v>
      </c>
      <c r="AD2395" s="73">
        <f t="shared" si="750"/>
        <v>1.3416666666671517</v>
      </c>
      <c r="AE2395" s="74">
        <f>Table2[[#This Row],[ATA TO UNLOADING]]*24</f>
        <v>32.200000000011642</v>
      </c>
      <c r="AF2395" s="74" t="str">
        <f>IF(Table2[[#This Row],[ATA TO UNLOADING 2]]&lt;=48,"YES","NO")</f>
        <v>YES</v>
      </c>
      <c r="AG2395" s="75">
        <f t="shared" si="751"/>
        <v>8.3333333335758653E-2</v>
      </c>
      <c r="AH2395" s="2" t="s">
        <v>24</v>
      </c>
      <c r="AI2395" s="2" t="str">
        <f t="shared" si="752"/>
        <v>MRKU5873011</v>
      </c>
      <c r="AJ2395" s="76" t="str">
        <f t="shared" si="753"/>
        <v>LOGIX</v>
      </c>
      <c r="AK2395" s="77">
        <f>IF($M2395="TRUCK",VLOOKUP($AQ2395,Invoicing!$A$17:$B$49,MATCH($AK$1,Invoicing!$A$17:$B$17,0),FALSE),VLOOKUP($AQ2395,Invoicing!$N$17:$O$21,MATCH($AK$1,Invoicing!$N$17:$O$17,0),FALSE))</f>
        <v>530</v>
      </c>
      <c r="AL2395" s="78" t="e">
        <f>VLOOKUP($E2395,Invoicing!$A$1:$H$8,MATCH(TRACKER!$N2398,Invoicing!$A$1:$H$1,0),FALSE)</f>
        <v>#N/A</v>
      </c>
      <c r="AM2395" s="78">
        <f>VLOOKUP($E2395,Invoicing!$A$1:$H$8,MATCH(TRACKER!$O$1,Invoicing!$A$1:$H$1,0),FALSE)</f>
        <v>50</v>
      </c>
      <c r="AN2395" s="78">
        <f t="shared" si="754"/>
        <v>0</v>
      </c>
      <c r="AO2395" s="2">
        <f t="shared" si="755"/>
        <v>3</v>
      </c>
      <c r="AP2395" s="2" t="str">
        <f t="shared" si="756"/>
        <v>NIGHT</v>
      </c>
      <c r="AQ2395" s="2" t="str">
        <f t="shared" si="757"/>
        <v>LOGIXNIGHT</v>
      </c>
      <c r="AR2395" s="71">
        <f t="shared" si="758"/>
        <v>530</v>
      </c>
      <c r="AS2395" s="71">
        <f>VLOOKUP(AJ2395,Invoicing!A:K,10,FALSE)</f>
        <v>25</v>
      </c>
      <c r="AT2395" s="71">
        <f t="shared" si="759"/>
        <v>555</v>
      </c>
    </row>
    <row r="2396" spans="1:46">
      <c r="A2396" s="37" t="s">
        <v>137</v>
      </c>
      <c r="B2396" s="3" t="s">
        <v>38</v>
      </c>
      <c r="C2396" s="11">
        <v>45621.763888888891</v>
      </c>
      <c r="D2396" s="11">
        <v>45621.625</v>
      </c>
      <c r="E2396" s="11" t="s">
        <v>45</v>
      </c>
      <c r="F2396" s="11" t="s">
        <v>40</v>
      </c>
      <c r="G2396" s="3" t="s">
        <v>2575</v>
      </c>
      <c r="H2396" s="3" t="s">
        <v>2821</v>
      </c>
      <c r="I2396" s="11">
        <v>45622.708333333336</v>
      </c>
      <c r="J2396" s="12">
        <v>45622.97152777778</v>
      </c>
      <c r="K2396" s="12">
        <v>45623.041666666664</v>
      </c>
      <c r="L2396" s="12">
        <v>45622.990277777775</v>
      </c>
      <c r="M2396" s="61" t="s">
        <v>115</v>
      </c>
      <c r="N2396" s="3" t="s">
        <v>42</v>
      </c>
      <c r="O2396" s="3">
        <v>0</v>
      </c>
      <c r="P2396" s="1">
        <f t="shared" si="740"/>
        <v>48</v>
      </c>
      <c r="Q2396" s="1">
        <f t="shared" si="741"/>
        <v>11</v>
      </c>
      <c r="R2396" s="72">
        <f t="shared" si="742"/>
        <v>45622.97152777778</v>
      </c>
      <c r="S2396" s="73">
        <f t="shared" si="743"/>
        <v>0.94444444444525288</v>
      </c>
      <c r="T2396" s="74">
        <f>Table2[[#This Row],[ETA A OFRECIMIENTO]]*24</f>
        <v>22.666666666686069</v>
      </c>
      <c r="U2396" s="1" t="str">
        <f t="shared" si="744"/>
        <v>YES</v>
      </c>
      <c r="V2396" s="73">
        <f t="shared" si="745"/>
        <v>0.33333333332848269</v>
      </c>
      <c r="W2396" s="74">
        <f>Table2[[#This Row],[DEL. AVAILABLE A SLOT]]*24</f>
        <v>7.9999999998835847</v>
      </c>
      <c r="X2396" s="1" t="str">
        <f t="shared" si="746"/>
        <v>SI</v>
      </c>
      <c r="Y2396" s="73">
        <f t="shared" si="747"/>
        <v>1.2777777777737356</v>
      </c>
      <c r="Z2396" s="74">
        <f>Table2[[#This Row],[ETA A TIMESLOT]]*24</f>
        <v>30.666666666569654</v>
      </c>
      <c r="AA2396" s="73">
        <f t="shared" si="748"/>
        <v>0</v>
      </c>
      <c r="AB2396" s="73" t="str">
        <f t="shared" si="749"/>
        <v>SI</v>
      </c>
      <c r="AC2396" s="74">
        <f>Table2[[#This Row],[PUNTUALIDAD (H)]]*24</f>
        <v>0</v>
      </c>
      <c r="AD2396" s="73">
        <f t="shared" si="750"/>
        <v>1.226388888884685</v>
      </c>
      <c r="AE2396" s="74">
        <f>Table2[[#This Row],[ATA TO UNLOADING]]*24</f>
        <v>29.43333333323244</v>
      </c>
      <c r="AF2396" s="74" t="str">
        <f>IF(Table2[[#This Row],[ATA TO UNLOADING 2]]&lt;=48,"YES","NO")</f>
        <v>YES</v>
      </c>
      <c r="AG2396" s="75">
        <f t="shared" si="751"/>
        <v>4.1666666664241347E-2</v>
      </c>
      <c r="AH2396" s="2" t="s">
        <v>24</v>
      </c>
      <c r="AI2396" s="2" t="str">
        <f t="shared" si="752"/>
        <v>MRKU5937630</v>
      </c>
      <c r="AJ2396" s="76" t="str">
        <f t="shared" si="753"/>
        <v>OM TRANSPORT</v>
      </c>
      <c r="AK2396" s="77">
        <f>IF($M2396="TRUCK",VLOOKUP($AQ2396,Invoicing!$A$17:$B$49,MATCH($AK$1,Invoicing!$A$17:$B$17,0),FALSE),VLOOKUP($AQ2396,Invoicing!$N$17:$O$21,MATCH($AK$1,Invoicing!$N$17:$O$17,0),FALSE))</f>
        <v>475</v>
      </c>
      <c r="AL2396" s="78">
        <f>VLOOKUP($E2396,Invoicing!$A$1:$H$8,MATCH(TRACKER!$N2399,Invoicing!$A$1:$H$1,0),FALSE)</f>
        <v>110</v>
      </c>
      <c r="AM2396" s="78">
        <f>VLOOKUP($E2396,Invoicing!$A$1:$H$8,MATCH(TRACKER!$O$1,Invoicing!$A$1:$H$1,0),FALSE)</f>
        <v>50</v>
      </c>
      <c r="AN2396" s="78">
        <f t="shared" si="754"/>
        <v>0</v>
      </c>
      <c r="AO2396" s="2">
        <f t="shared" si="755"/>
        <v>3</v>
      </c>
      <c r="AP2396" s="2" t="str">
        <f t="shared" si="756"/>
        <v>NIGHT</v>
      </c>
      <c r="AQ2396" s="2" t="str">
        <f t="shared" si="757"/>
        <v>OM TRANSPORTNIGHT</v>
      </c>
      <c r="AR2396" s="71">
        <f t="shared" si="758"/>
        <v>585</v>
      </c>
      <c r="AS2396" s="71">
        <f>VLOOKUP(AJ2396,Invoicing!A:K,10,FALSE)</f>
        <v>25</v>
      </c>
      <c r="AT2396" s="71">
        <f t="shared" si="759"/>
        <v>610</v>
      </c>
    </row>
    <row r="2397" spans="1:46">
      <c r="A2397" s="37" t="s">
        <v>137</v>
      </c>
      <c r="B2397" s="3" t="s">
        <v>38</v>
      </c>
      <c r="C2397" s="11">
        <v>45621.763888888891</v>
      </c>
      <c r="D2397" s="11">
        <v>45621.625</v>
      </c>
      <c r="E2397" s="11" t="s">
        <v>44</v>
      </c>
      <c r="F2397" s="11" t="s">
        <v>40</v>
      </c>
      <c r="G2397" s="3" t="s">
        <v>2576</v>
      </c>
      <c r="H2397" s="3" t="s">
        <v>41</v>
      </c>
      <c r="I2397" s="11">
        <v>45622.708333333336</v>
      </c>
      <c r="J2397" s="12">
        <v>45622.833333333336</v>
      </c>
      <c r="K2397" s="12">
        <v>45622.833333333336</v>
      </c>
      <c r="L2397" s="12">
        <v>45622.840277777781</v>
      </c>
      <c r="M2397" s="12" t="s">
        <v>115</v>
      </c>
      <c r="N2397" s="3" t="s">
        <v>42</v>
      </c>
      <c r="O2397" s="3">
        <v>0</v>
      </c>
      <c r="P2397" s="1">
        <f t="shared" si="740"/>
        <v>48</v>
      </c>
      <c r="Q2397" s="1">
        <f t="shared" si="741"/>
        <v>11</v>
      </c>
      <c r="R2397" s="72">
        <f t="shared" si="742"/>
        <v>45622.833333333336</v>
      </c>
      <c r="S2397" s="73">
        <f t="shared" si="743"/>
        <v>0.94444444444525288</v>
      </c>
      <c r="T2397" s="74">
        <f>Table2[[#This Row],[ETA A OFRECIMIENTO]]*24</f>
        <v>22.666666666686069</v>
      </c>
      <c r="U2397" s="1" t="str">
        <f t="shared" si="744"/>
        <v>YES</v>
      </c>
      <c r="V2397" s="73">
        <f t="shared" si="745"/>
        <v>0.125</v>
      </c>
      <c r="W2397" s="74">
        <f>Table2[[#This Row],[DEL. AVAILABLE A SLOT]]*24</f>
        <v>3</v>
      </c>
      <c r="X2397" s="1" t="str">
        <f t="shared" si="746"/>
        <v>SI</v>
      </c>
      <c r="Y2397" s="73">
        <f t="shared" si="747"/>
        <v>1.0694444444452529</v>
      </c>
      <c r="Z2397" s="74">
        <f>Table2[[#This Row],[ETA A TIMESLOT]]*24</f>
        <v>25.666666666686069</v>
      </c>
      <c r="AA2397" s="73">
        <f t="shared" si="748"/>
        <v>0</v>
      </c>
      <c r="AB2397" s="73" t="str">
        <f t="shared" si="749"/>
        <v>SI</v>
      </c>
      <c r="AC2397" s="74">
        <f>Table2[[#This Row],[PUNTUALIDAD (H)]]*24</f>
        <v>0</v>
      </c>
      <c r="AD2397" s="73">
        <f t="shared" si="750"/>
        <v>1.0763888888905058</v>
      </c>
      <c r="AE2397" s="74">
        <f>Table2[[#This Row],[ATA TO UNLOADING]]*24</f>
        <v>25.833333333372138</v>
      </c>
      <c r="AF2397" s="74" t="str">
        <f>IF(Table2[[#This Row],[ATA TO UNLOADING 2]]&lt;=48,"YES","NO")</f>
        <v>YES</v>
      </c>
      <c r="AG2397" s="75">
        <f t="shared" si="751"/>
        <v>0.83333333333575865</v>
      </c>
      <c r="AH2397" s="2" t="s">
        <v>24</v>
      </c>
      <c r="AI2397" s="2" t="str">
        <f t="shared" si="752"/>
        <v>MRKU5963922</v>
      </c>
      <c r="AJ2397" s="76" t="str">
        <f t="shared" si="753"/>
        <v>MSI</v>
      </c>
      <c r="AK2397" s="77">
        <f>IF($M2397="TRUCK",VLOOKUP($AQ2397,Invoicing!$A$17:$B$49,MATCH($AK$1,Invoicing!$A$17:$B$17,0),FALSE),VLOOKUP($AQ2397,Invoicing!$N$17:$O$21,MATCH($AK$1,Invoicing!$N$17:$O$17,0),FALSE))</f>
        <v>530</v>
      </c>
      <c r="AL2397" s="78" t="e">
        <f>VLOOKUP($E2397,Invoicing!$A$1:$H$8,MATCH(TRACKER!$N2400,Invoicing!$A$1:$H$1,0),FALSE)</f>
        <v>#N/A</v>
      </c>
      <c r="AM2397" s="78">
        <f>VLOOKUP($E2397,Invoicing!$A$1:$H$8,MATCH(TRACKER!$O$1,Invoicing!$A$1:$H$1,0),FALSE)</f>
        <v>50</v>
      </c>
      <c r="AN2397" s="78">
        <f t="shared" si="754"/>
        <v>0</v>
      </c>
      <c r="AO2397" s="2">
        <f t="shared" si="755"/>
        <v>2</v>
      </c>
      <c r="AP2397" s="2" t="str">
        <f t="shared" si="756"/>
        <v>NIGHT</v>
      </c>
      <c r="AQ2397" s="2" t="str">
        <f t="shared" si="757"/>
        <v>MSINIGHT</v>
      </c>
      <c r="AR2397" s="71">
        <f t="shared" si="758"/>
        <v>530</v>
      </c>
      <c r="AS2397" s="71">
        <f>VLOOKUP(AJ2397,Invoicing!A:K,10,FALSE)</f>
        <v>25</v>
      </c>
      <c r="AT2397" s="71">
        <f t="shared" si="759"/>
        <v>555</v>
      </c>
    </row>
    <row r="2398" spans="1:46">
      <c r="A2398" s="37" t="s">
        <v>137</v>
      </c>
      <c r="B2398" s="3" t="s">
        <v>38</v>
      </c>
      <c r="C2398" s="11">
        <v>45621.763888888891</v>
      </c>
      <c r="D2398" s="11">
        <v>45621.625</v>
      </c>
      <c r="E2398" s="11" t="s">
        <v>49</v>
      </c>
      <c r="F2398" s="11" t="s">
        <v>40</v>
      </c>
      <c r="G2398" s="3" t="s">
        <v>2577</v>
      </c>
      <c r="H2398" s="3" t="s">
        <v>2821</v>
      </c>
      <c r="I2398" s="11">
        <v>45622.708333333336</v>
      </c>
      <c r="J2398" s="12">
        <v>45623.678472222222</v>
      </c>
      <c r="K2398" s="12">
        <v>45623.6875</v>
      </c>
      <c r="L2398" s="12">
        <v>45623.694444444445</v>
      </c>
      <c r="M2398" s="12" t="s">
        <v>12</v>
      </c>
      <c r="N2398" s="3" t="s">
        <v>42</v>
      </c>
      <c r="O2398" s="3">
        <v>0</v>
      </c>
      <c r="P2398" s="1">
        <f t="shared" si="740"/>
        <v>48</v>
      </c>
      <c r="Q2398" s="1">
        <f t="shared" si="741"/>
        <v>11</v>
      </c>
      <c r="R2398" s="72">
        <f t="shared" si="742"/>
        <v>45623.678472222222</v>
      </c>
      <c r="S2398" s="73">
        <f t="shared" si="743"/>
        <v>0.94444444444525288</v>
      </c>
      <c r="T2398" s="74">
        <f>Table2[[#This Row],[ETA A OFRECIMIENTO]]*24</f>
        <v>22.666666666686069</v>
      </c>
      <c r="U2398" s="1" t="str">
        <f t="shared" si="744"/>
        <v>YES</v>
      </c>
      <c r="V2398" s="73">
        <f t="shared" si="745"/>
        <v>0.97916666666424135</v>
      </c>
      <c r="W2398" s="74">
        <f>Table2[[#This Row],[DEL. AVAILABLE A SLOT]]*24</f>
        <v>23.499999999941792</v>
      </c>
      <c r="X2398" s="1" t="str">
        <f t="shared" si="746"/>
        <v>SI</v>
      </c>
      <c r="Y2398" s="73">
        <f t="shared" si="747"/>
        <v>1.9236111111094942</v>
      </c>
      <c r="Z2398" s="74">
        <f>Table2[[#This Row],[ETA A TIMESLOT]]*24</f>
        <v>46.166666666627862</v>
      </c>
      <c r="AA2398" s="73">
        <f t="shared" si="748"/>
        <v>0</v>
      </c>
      <c r="AB2398" s="73" t="str">
        <f t="shared" si="749"/>
        <v>SI</v>
      </c>
      <c r="AC2398" s="74">
        <f>Table2[[#This Row],[PUNTUALIDAD (H)]]*24</f>
        <v>0</v>
      </c>
      <c r="AD2398" s="73">
        <f t="shared" si="750"/>
        <v>1.9305555555547471</v>
      </c>
      <c r="AE2398" s="74">
        <f>Table2[[#This Row],[ATA TO UNLOADING]]*24</f>
        <v>46.333333333313931</v>
      </c>
      <c r="AF2398" s="74" t="str">
        <f>IF(Table2[[#This Row],[ATA TO UNLOADING 2]]&lt;=48,"YES","NO")</f>
        <v>YES</v>
      </c>
      <c r="AG2398" s="75">
        <f t="shared" si="751"/>
        <v>0.6875</v>
      </c>
      <c r="AH2398" s="2" t="s">
        <v>42</v>
      </c>
      <c r="AI2398" s="2" t="str">
        <f t="shared" si="752"/>
        <v>MRKU6322369</v>
      </c>
      <c r="AJ2398" s="76" t="str">
        <f t="shared" si="753"/>
        <v>CTU FLEVOKUST BV</v>
      </c>
      <c r="AK2398" s="77">
        <f>IF($M2398="TRUCK",VLOOKUP($AQ2398,Invoicing!$A$17:$B$49,MATCH($AK$1,Invoicing!$A$17:$B$17,0),FALSE),VLOOKUP($AQ2398,Invoicing!$N$17:$O$21,MATCH($AK$1,Invoicing!$N$17:$O$17,0),FALSE))</f>
        <v>380</v>
      </c>
      <c r="AL2398" s="78" t="e">
        <f>VLOOKUP($E2398,Invoicing!$A$1:$H$8,MATCH(TRACKER!$N2401,Invoicing!$A$1:$H$1,0),FALSE)</f>
        <v>#N/A</v>
      </c>
      <c r="AM2398" s="78">
        <v>35</v>
      </c>
      <c r="AN2398" s="78">
        <f t="shared" si="754"/>
        <v>0</v>
      </c>
      <c r="AO2398" s="2">
        <f t="shared" si="755"/>
        <v>3</v>
      </c>
      <c r="AP2398" s="2" t="str">
        <f t="shared" si="756"/>
        <v>WEEK</v>
      </c>
      <c r="AQ2398" s="2" t="str">
        <f t="shared" si="757"/>
        <v>CTU FLEVOKUST BVWEEK</v>
      </c>
      <c r="AR2398" s="71">
        <f t="shared" si="758"/>
        <v>380</v>
      </c>
      <c r="AS2398" s="71">
        <f>VLOOKUP(AJ2398,Invoicing!A:K,10,FALSE)</f>
        <v>0</v>
      </c>
      <c r="AT2398" s="71">
        <f t="shared" si="759"/>
        <v>380</v>
      </c>
    </row>
    <row r="2399" spans="1:46">
      <c r="A2399" s="37" t="s">
        <v>137</v>
      </c>
      <c r="B2399" s="3" t="s">
        <v>38</v>
      </c>
      <c r="C2399" s="11">
        <v>45621.763888888891</v>
      </c>
      <c r="D2399" s="11">
        <v>45621.625</v>
      </c>
      <c r="E2399" s="11" t="s">
        <v>45</v>
      </c>
      <c r="F2399" s="11" t="s">
        <v>40</v>
      </c>
      <c r="G2399" s="3" t="s">
        <v>2578</v>
      </c>
      <c r="H2399" s="3" t="s">
        <v>2821</v>
      </c>
      <c r="I2399" s="11">
        <v>45622.708333333336</v>
      </c>
      <c r="J2399" s="12">
        <v>45623.331944444442</v>
      </c>
      <c r="K2399" s="12">
        <v>45623.375</v>
      </c>
      <c r="L2399" s="12">
        <v>45623.354166666664</v>
      </c>
      <c r="M2399" s="12" t="s">
        <v>115</v>
      </c>
      <c r="N2399" s="3" t="s">
        <v>13</v>
      </c>
      <c r="O2399" s="3">
        <v>0</v>
      </c>
      <c r="P2399" s="1">
        <f t="shared" si="740"/>
        <v>48</v>
      </c>
      <c r="Q2399" s="1">
        <f t="shared" si="741"/>
        <v>11</v>
      </c>
      <c r="R2399" s="72">
        <f t="shared" si="742"/>
        <v>45623.331944444442</v>
      </c>
      <c r="S2399" s="73">
        <f t="shared" si="743"/>
        <v>0.94444444444525288</v>
      </c>
      <c r="T2399" s="74">
        <f>Table2[[#This Row],[ETA A OFRECIMIENTO]]*24</f>
        <v>22.666666666686069</v>
      </c>
      <c r="U2399" s="1" t="str">
        <f t="shared" si="744"/>
        <v>YES</v>
      </c>
      <c r="V2399" s="73">
        <f t="shared" si="745"/>
        <v>0.66666666666424135</v>
      </c>
      <c r="W2399" s="74">
        <f>Table2[[#This Row],[DEL. AVAILABLE A SLOT]]*24</f>
        <v>15.999999999941792</v>
      </c>
      <c r="X2399" s="1" t="str">
        <f t="shared" si="746"/>
        <v>SI</v>
      </c>
      <c r="Y2399" s="73">
        <f t="shared" si="747"/>
        <v>1.6111111111094942</v>
      </c>
      <c r="Z2399" s="74">
        <f>Table2[[#This Row],[ETA A TIMESLOT]]*24</f>
        <v>38.666666666627862</v>
      </c>
      <c r="AA2399" s="73">
        <f t="shared" si="748"/>
        <v>0</v>
      </c>
      <c r="AB2399" s="73" t="str">
        <f t="shared" si="749"/>
        <v>SI</v>
      </c>
      <c r="AC2399" s="74">
        <f>Table2[[#This Row],[PUNTUALIDAD (H)]]*24</f>
        <v>0</v>
      </c>
      <c r="AD2399" s="73">
        <f t="shared" si="750"/>
        <v>1.5902777777737356</v>
      </c>
      <c r="AE2399" s="74">
        <f>Table2[[#This Row],[ATA TO UNLOADING]]*24</f>
        <v>38.166666666569654</v>
      </c>
      <c r="AF2399" s="74" t="str">
        <f>IF(Table2[[#This Row],[ATA TO UNLOADING 2]]&lt;=48,"YES","NO")</f>
        <v>YES</v>
      </c>
      <c r="AG2399" s="75">
        <f t="shared" si="751"/>
        <v>0.375</v>
      </c>
      <c r="AH2399" s="2" t="s">
        <v>42</v>
      </c>
      <c r="AI2399" s="2" t="str">
        <f t="shared" si="752"/>
        <v>MRKU6985422</v>
      </c>
      <c r="AJ2399" s="76" t="str">
        <f t="shared" si="753"/>
        <v>OM TRANSPORT</v>
      </c>
      <c r="AK2399" s="77">
        <f>IF($M2399="TRUCK",VLOOKUP($AQ2399,Invoicing!$A$17:$B$49,MATCH($AK$1,Invoicing!$A$17:$B$17,0),FALSE),VLOOKUP($AQ2399,Invoicing!$N$17:$O$21,MATCH($AK$1,Invoicing!$N$17:$O$17,0),FALSE))</f>
        <v>475</v>
      </c>
      <c r="AL2399" s="78">
        <f>VLOOKUP($E2399,Invoicing!$A$1:$H$8,MATCH(TRACKER!$N2402,Invoicing!$A$1:$H$1,0),FALSE)</f>
        <v>110</v>
      </c>
      <c r="AM2399" s="78">
        <f>VLOOKUP($E2399,Invoicing!$A$1:$H$8,MATCH(TRACKER!$O$1,Invoicing!$A$1:$H$1,0),FALSE)</f>
        <v>50</v>
      </c>
      <c r="AN2399" s="78">
        <f t="shared" si="754"/>
        <v>0</v>
      </c>
      <c r="AO2399" s="2">
        <f t="shared" si="755"/>
        <v>3</v>
      </c>
      <c r="AP2399" s="2" t="str">
        <f t="shared" si="756"/>
        <v>WEEK</v>
      </c>
      <c r="AQ2399" s="2" t="str">
        <f t="shared" si="757"/>
        <v>OM TRANSPORTWEEK</v>
      </c>
      <c r="AR2399" s="71">
        <f t="shared" si="758"/>
        <v>585</v>
      </c>
      <c r="AS2399" s="71">
        <f>VLOOKUP(AJ2399,Invoicing!A:K,10,FALSE)</f>
        <v>25</v>
      </c>
      <c r="AT2399" s="71">
        <f t="shared" si="759"/>
        <v>610</v>
      </c>
    </row>
    <row r="2400" spans="1:46">
      <c r="A2400" s="37" t="s">
        <v>137</v>
      </c>
      <c r="B2400" s="3" t="s">
        <v>38</v>
      </c>
      <c r="C2400" s="11">
        <v>45621.763888888891</v>
      </c>
      <c r="D2400" s="11">
        <v>45621.625</v>
      </c>
      <c r="E2400" s="11" t="s">
        <v>45</v>
      </c>
      <c r="F2400" s="11" t="s">
        <v>40</v>
      </c>
      <c r="G2400" s="3" t="s">
        <v>2579</v>
      </c>
      <c r="H2400" s="3" t="s">
        <v>2821</v>
      </c>
      <c r="I2400" s="11">
        <v>45622.708333333336</v>
      </c>
      <c r="J2400" s="12">
        <v>45622.786111111112</v>
      </c>
      <c r="K2400" s="12">
        <v>45622.791666666664</v>
      </c>
      <c r="L2400" s="12">
        <v>45622.875</v>
      </c>
      <c r="M2400" s="12" t="s">
        <v>115</v>
      </c>
      <c r="N2400" s="3" t="s">
        <v>42</v>
      </c>
      <c r="O2400" s="3">
        <v>0</v>
      </c>
      <c r="P2400" s="1">
        <f t="shared" si="740"/>
        <v>48</v>
      </c>
      <c r="Q2400" s="1">
        <f t="shared" si="741"/>
        <v>11</v>
      </c>
      <c r="R2400" s="72">
        <f t="shared" si="742"/>
        <v>45622.786111111112</v>
      </c>
      <c r="S2400" s="73">
        <f t="shared" si="743"/>
        <v>0.94444444444525288</v>
      </c>
      <c r="T2400" s="74">
        <f>Table2[[#This Row],[ETA A OFRECIMIENTO]]*24</f>
        <v>22.666666666686069</v>
      </c>
      <c r="U2400" s="1" t="str">
        <f t="shared" si="744"/>
        <v>YES</v>
      </c>
      <c r="V2400" s="73">
        <f t="shared" si="745"/>
        <v>8.3333333328482695E-2</v>
      </c>
      <c r="W2400" s="74">
        <f>Table2[[#This Row],[DEL. AVAILABLE A SLOT]]*24</f>
        <v>1.9999999998835847</v>
      </c>
      <c r="X2400" s="1" t="str">
        <f t="shared" si="746"/>
        <v>SI</v>
      </c>
      <c r="Y2400" s="73">
        <f t="shared" si="747"/>
        <v>1.0277777777737356</v>
      </c>
      <c r="Z2400" s="74">
        <f>Table2[[#This Row],[ETA A TIMESLOT]]*24</f>
        <v>24.666666666569654</v>
      </c>
      <c r="AA2400" s="73">
        <f t="shared" si="748"/>
        <v>0</v>
      </c>
      <c r="AB2400" s="73" t="str">
        <f t="shared" si="749"/>
        <v>SI</v>
      </c>
      <c r="AC2400" s="74">
        <f>Table2[[#This Row],[PUNTUALIDAD (H)]]*24</f>
        <v>0</v>
      </c>
      <c r="AD2400" s="73">
        <f t="shared" si="750"/>
        <v>1.1111111111094942</v>
      </c>
      <c r="AE2400" s="74">
        <f>Table2[[#This Row],[ATA TO UNLOADING]]*24</f>
        <v>26.666666666627862</v>
      </c>
      <c r="AF2400" s="74" t="str">
        <f>IF(Table2[[#This Row],[ATA TO UNLOADING 2]]&lt;=48,"YES","NO")</f>
        <v>YES</v>
      </c>
      <c r="AG2400" s="75">
        <f t="shared" si="751"/>
        <v>0.79166666666424135</v>
      </c>
      <c r="AH2400" s="2" t="s">
        <v>42</v>
      </c>
      <c r="AI2400" s="2" t="str">
        <f t="shared" si="752"/>
        <v>MRKU8460731</v>
      </c>
      <c r="AJ2400" s="76" t="str">
        <f t="shared" si="753"/>
        <v>OM TRANSPORT</v>
      </c>
      <c r="AK2400" s="77">
        <f>IF($M2400="TRUCK",VLOOKUP($AQ2400,Invoicing!$A$17:$B$49,MATCH($AK$1,Invoicing!$A$17:$B$17,0),FALSE),VLOOKUP($AQ2400,Invoicing!$N$17:$O$21,MATCH($AK$1,Invoicing!$N$17:$O$17,0),FALSE))</f>
        <v>475</v>
      </c>
      <c r="AL2400" s="78">
        <f>VLOOKUP($E2400,Invoicing!$A$1:$H$8,MATCH(TRACKER!$N2403,Invoicing!$A$1:$H$1,0),FALSE)</f>
        <v>110</v>
      </c>
      <c r="AM2400" s="78">
        <f>VLOOKUP($E2400,Invoicing!$A$1:$H$8,MATCH(TRACKER!$O$1,Invoicing!$A$1:$H$1,0),FALSE)</f>
        <v>50</v>
      </c>
      <c r="AN2400" s="78">
        <f t="shared" si="754"/>
        <v>0</v>
      </c>
      <c r="AO2400" s="2">
        <f t="shared" si="755"/>
        <v>2</v>
      </c>
      <c r="AP2400" s="2" t="str">
        <f t="shared" si="756"/>
        <v>WEEK</v>
      </c>
      <c r="AQ2400" s="2" t="str">
        <f t="shared" si="757"/>
        <v>OM TRANSPORTWEEK</v>
      </c>
      <c r="AR2400" s="71">
        <f t="shared" si="758"/>
        <v>585</v>
      </c>
      <c r="AS2400" s="71">
        <f>VLOOKUP(AJ2400,Invoicing!A:K,10,FALSE)</f>
        <v>25</v>
      </c>
      <c r="AT2400" s="71">
        <f t="shared" si="759"/>
        <v>610</v>
      </c>
    </row>
    <row r="2401" spans="1:47">
      <c r="A2401" s="37" t="s">
        <v>137</v>
      </c>
      <c r="B2401" s="3" t="s">
        <v>38</v>
      </c>
      <c r="C2401" s="11">
        <v>45621.763888888891</v>
      </c>
      <c r="D2401" s="11">
        <v>45621.625</v>
      </c>
      <c r="E2401" s="11" t="s">
        <v>45</v>
      </c>
      <c r="F2401" s="11" t="s">
        <v>40</v>
      </c>
      <c r="G2401" s="3" t="s">
        <v>2580</v>
      </c>
      <c r="H2401" s="3" t="s">
        <v>2821</v>
      </c>
      <c r="I2401" s="11">
        <v>45622.708333333336</v>
      </c>
      <c r="J2401" s="12">
        <v>45623.077777777777</v>
      </c>
      <c r="K2401" s="12">
        <v>45623.208333333336</v>
      </c>
      <c r="L2401" s="12">
        <v>45623.093055555553</v>
      </c>
      <c r="M2401" s="61" t="s">
        <v>115</v>
      </c>
      <c r="N2401" s="3" t="s">
        <v>42</v>
      </c>
      <c r="O2401" s="3">
        <v>0</v>
      </c>
      <c r="P2401" s="1">
        <f t="shared" si="740"/>
        <v>48</v>
      </c>
      <c r="Q2401" s="1">
        <f t="shared" si="741"/>
        <v>11</v>
      </c>
      <c r="R2401" s="72">
        <f t="shared" si="742"/>
        <v>45623.077777777777</v>
      </c>
      <c r="S2401" s="73">
        <f t="shared" si="743"/>
        <v>0.94444444444525288</v>
      </c>
      <c r="T2401" s="74">
        <f>Table2[[#This Row],[ETA A OFRECIMIENTO]]*24</f>
        <v>22.666666666686069</v>
      </c>
      <c r="U2401" s="1" t="str">
        <f t="shared" si="744"/>
        <v>YES</v>
      </c>
      <c r="V2401" s="73">
        <f t="shared" si="745"/>
        <v>0.5</v>
      </c>
      <c r="W2401" s="74">
        <f>Table2[[#This Row],[DEL. AVAILABLE A SLOT]]*24</f>
        <v>12</v>
      </c>
      <c r="X2401" s="1" t="str">
        <f t="shared" si="746"/>
        <v>SI</v>
      </c>
      <c r="Y2401" s="73">
        <f t="shared" si="747"/>
        <v>1.4444444444452529</v>
      </c>
      <c r="Z2401" s="74">
        <f>Table2[[#This Row],[ETA A TIMESLOT]]*24</f>
        <v>34.666666666686069</v>
      </c>
      <c r="AA2401" s="73">
        <f t="shared" si="748"/>
        <v>0</v>
      </c>
      <c r="AB2401" s="73" t="str">
        <f t="shared" si="749"/>
        <v>SI</v>
      </c>
      <c r="AC2401" s="74">
        <f>Table2[[#This Row],[PUNTUALIDAD (H)]]*24</f>
        <v>0</v>
      </c>
      <c r="AD2401" s="73">
        <f t="shared" si="750"/>
        <v>1.3291666666627862</v>
      </c>
      <c r="AE2401" s="74">
        <f>Table2[[#This Row],[ATA TO UNLOADING]]*24</f>
        <v>31.899999999906868</v>
      </c>
      <c r="AF2401" s="74" t="str">
        <f>IF(Table2[[#This Row],[ATA TO UNLOADING 2]]&lt;=48,"YES","NO")</f>
        <v>YES</v>
      </c>
      <c r="AG2401" s="75">
        <f t="shared" si="751"/>
        <v>0.20833333333575865</v>
      </c>
      <c r="AH2401" s="2" t="s">
        <v>42</v>
      </c>
      <c r="AI2401" s="2" t="str">
        <f t="shared" si="752"/>
        <v>MRKU8656730</v>
      </c>
      <c r="AJ2401" s="76" t="str">
        <f t="shared" si="753"/>
        <v>OM TRANSPORT</v>
      </c>
      <c r="AK2401" s="77">
        <f>IF($M2401="TRUCK",VLOOKUP($AQ2401,Invoicing!$A$17:$B$49,MATCH($AK$1,Invoicing!$A$17:$B$17,0),FALSE),VLOOKUP($AQ2401,Invoicing!$N$17:$O$21,MATCH($AK$1,Invoicing!$N$17:$O$17,0),FALSE))</f>
        <v>475</v>
      </c>
      <c r="AL2401" s="78">
        <f>VLOOKUP($E2401,Invoicing!$A$1:$H$8,MATCH(TRACKER!$N2404,Invoicing!$A$1:$H$1,0),FALSE)</f>
        <v>110</v>
      </c>
      <c r="AM2401" s="78">
        <f>VLOOKUP($E2401,Invoicing!$A$1:$H$8,MATCH(TRACKER!$O$1,Invoicing!$A$1:$H$1,0),FALSE)</f>
        <v>50</v>
      </c>
      <c r="AN2401" s="78">
        <f t="shared" si="754"/>
        <v>0</v>
      </c>
      <c r="AO2401" s="2">
        <f t="shared" si="755"/>
        <v>3</v>
      </c>
      <c r="AP2401" s="2" t="str">
        <f t="shared" si="756"/>
        <v>WEEK</v>
      </c>
      <c r="AQ2401" s="2" t="str">
        <f t="shared" si="757"/>
        <v>OM TRANSPORTWEEK</v>
      </c>
      <c r="AR2401" s="71">
        <f t="shared" si="758"/>
        <v>585</v>
      </c>
      <c r="AS2401" s="71">
        <f>VLOOKUP(AJ2401,Invoicing!A:K,10,FALSE)</f>
        <v>25</v>
      </c>
      <c r="AT2401" s="71">
        <f t="shared" si="759"/>
        <v>610</v>
      </c>
    </row>
    <row r="2402" spans="1:47">
      <c r="A2402" s="37" t="s">
        <v>137</v>
      </c>
      <c r="B2402" s="3" t="s">
        <v>38</v>
      </c>
      <c r="C2402" s="11">
        <v>45621.763888888891</v>
      </c>
      <c r="D2402" s="11">
        <v>45621.625</v>
      </c>
      <c r="E2402" s="11" t="s">
        <v>49</v>
      </c>
      <c r="F2402" s="11" t="s">
        <v>40</v>
      </c>
      <c r="G2402" s="3" t="s">
        <v>2581</v>
      </c>
      <c r="H2402" s="3" t="s">
        <v>2821</v>
      </c>
      <c r="I2402" s="11">
        <v>45622.708333333336</v>
      </c>
      <c r="J2402" s="12">
        <v>45624.029861111114</v>
      </c>
      <c r="K2402" s="12">
        <v>45624.041666666664</v>
      </c>
      <c r="L2402" s="12">
        <v>45624.135416666664</v>
      </c>
      <c r="M2402" s="12" t="s">
        <v>12</v>
      </c>
      <c r="N2402" s="3" t="s">
        <v>13</v>
      </c>
      <c r="O2402" s="3">
        <v>0</v>
      </c>
      <c r="P2402" s="1">
        <f t="shared" si="740"/>
        <v>48</v>
      </c>
      <c r="Q2402" s="1">
        <f t="shared" si="741"/>
        <v>11</v>
      </c>
      <c r="R2402" s="72">
        <f t="shared" si="742"/>
        <v>45624.029861111114</v>
      </c>
      <c r="S2402" s="73">
        <f t="shared" si="743"/>
        <v>0.94444444444525288</v>
      </c>
      <c r="T2402" s="74">
        <f>Table2[[#This Row],[ETA A OFRECIMIENTO]]*24</f>
        <v>22.666666666686069</v>
      </c>
      <c r="U2402" s="1" t="str">
        <f t="shared" si="744"/>
        <v>YES</v>
      </c>
      <c r="V2402" s="73">
        <f t="shared" si="745"/>
        <v>1.3333333333284827</v>
      </c>
      <c r="W2402" s="74">
        <f>Table2[[#This Row],[DEL. AVAILABLE A SLOT]]*24</f>
        <v>31.999999999883585</v>
      </c>
      <c r="X2402" s="1" t="str">
        <f t="shared" si="746"/>
        <v>NO</v>
      </c>
      <c r="Y2402" s="73">
        <f t="shared" si="747"/>
        <v>2.2777777777737356</v>
      </c>
      <c r="Z2402" s="74">
        <f>Table2[[#This Row],[ETA A TIMESLOT]]*24</f>
        <v>54.666666666569654</v>
      </c>
      <c r="AA2402" s="73">
        <f t="shared" si="748"/>
        <v>0</v>
      </c>
      <c r="AB2402" s="73" t="str">
        <f t="shared" si="749"/>
        <v>SI</v>
      </c>
      <c r="AC2402" s="74">
        <f>Table2[[#This Row],[PUNTUALIDAD (H)]]*24</f>
        <v>0</v>
      </c>
      <c r="AD2402" s="73">
        <f t="shared" si="750"/>
        <v>2.3715277777737356</v>
      </c>
      <c r="AE2402" s="74">
        <f>Table2[[#This Row],[ATA TO UNLOADING]]*24</f>
        <v>56.916666666569654</v>
      </c>
      <c r="AF2402" s="74" t="str">
        <f>IF(Table2[[#This Row],[ATA TO UNLOADING 2]]&lt;=48,"YES","NO")</f>
        <v>NO</v>
      </c>
      <c r="AG2402" s="75">
        <f t="shared" si="751"/>
        <v>4.1666666664241347E-2</v>
      </c>
      <c r="AH2402" s="2" t="s">
        <v>24</v>
      </c>
      <c r="AI2402" s="2" t="str">
        <f t="shared" si="752"/>
        <v>MRKU8900445</v>
      </c>
      <c r="AJ2402" s="76" t="str">
        <f t="shared" si="753"/>
        <v>CTU FLEVOKUST BV</v>
      </c>
      <c r="AK2402" s="77">
        <f>IF($M2402="TRUCK",VLOOKUP($AQ2402,Invoicing!$A$17:$B$49,MATCH($AK$1,Invoicing!$A$17:$B$17,0),FALSE),VLOOKUP($AQ2402,Invoicing!$N$17:$O$21,MATCH($AK$1,Invoicing!$N$17:$O$17,0),FALSE))</f>
        <v>380</v>
      </c>
      <c r="AL2402" s="78">
        <v>100</v>
      </c>
      <c r="AM2402" s="78">
        <v>35</v>
      </c>
      <c r="AN2402" s="78">
        <f t="shared" si="754"/>
        <v>0</v>
      </c>
      <c r="AO2402" s="2">
        <f t="shared" si="755"/>
        <v>4</v>
      </c>
      <c r="AP2402" s="2" t="str">
        <f t="shared" si="756"/>
        <v>NIGHT</v>
      </c>
      <c r="AQ2402" s="2" t="str">
        <f t="shared" si="757"/>
        <v>CTU FLEVOKUST BVNIGHT</v>
      </c>
      <c r="AR2402" s="71">
        <f t="shared" si="758"/>
        <v>480</v>
      </c>
      <c r="AS2402" s="71">
        <f>VLOOKUP(AJ2402,Invoicing!A:K,10,FALSE)</f>
        <v>0</v>
      </c>
      <c r="AT2402" s="71">
        <f t="shared" si="759"/>
        <v>480</v>
      </c>
    </row>
    <row r="2403" spans="1:47">
      <c r="A2403" s="37" t="s">
        <v>137</v>
      </c>
      <c r="B2403" s="3" t="s">
        <v>38</v>
      </c>
      <c r="C2403" s="11">
        <v>45621.763888888891</v>
      </c>
      <c r="D2403" s="11">
        <v>45621.625</v>
      </c>
      <c r="E2403" s="11" t="s">
        <v>45</v>
      </c>
      <c r="F2403" s="11" t="s">
        <v>40</v>
      </c>
      <c r="G2403" s="3" t="s">
        <v>2582</v>
      </c>
      <c r="H2403" s="3" t="s">
        <v>41</v>
      </c>
      <c r="I2403" s="11">
        <v>45622.708333333336</v>
      </c>
      <c r="J2403" s="12">
        <v>45623.496527777781</v>
      </c>
      <c r="K2403" s="12">
        <v>45623.5</v>
      </c>
      <c r="L2403" s="12">
        <v>45623.506944444445</v>
      </c>
      <c r="M2403" s="12" t="s">
        <v>115</v>
      </c>
      <c r="N2403" s="3" t="s">
        <v>13</v>
      </c>
      <c r="O2403" s="3">
        <v>0</v>
      </c>
      <c r="P2403" s="1">
        <f t="shared" si="740"/>
        <v>48</v>
      </c>
      <c r="Q2403" s="1">
        <f t="shared" si="741"/>
        <v>11</v>
      </c>
      <c r="R2403" s="72">
        <f t="shared" si="742"/>
        <v>45623.496527777781</v>
      </c>
      <c r="S2403" s="73">
        <f t="shared" si="743"/>
        <v>0.94444444444525288</v>
      </c>
      <c r="T2403" s="74">
        <f>Table2[[#This Row],[ETA A OFRECIMIENTO]]*24</f>
        <v>22.666666666686069</v>
      </c>
      <c r="U2403" s="1" t="str">
        <f t="shared" si="744"/>
        <v>YES</v>
      </c>
      <c r="V2403" s="73">
        <f t="shared" si="745"/>
        <v>0.79166666666424135</v>
      </c>
      <c r="W2403" s="74">
        <f>Table2[[#This Row],[DEL. AVAILABLE A SLOT]]*24</f>
        <v>18.999999999941792</v>
      </c>
      <c r="X2403" s="1" t="str">
        <f t="shared" si="746"/>
        <v>SI</v>
      </c>
      <c r="Y2403" s="73">
        <f t="shared" si="747"/>
        <v>1.7361111111094942</v>
      </c>
      <c r="Z2403" s="74">
        <f>Table2[[#This Row],[ETA A TIMESLOT]]*24</f>
        <v>41.666666666627862</v>
      </c>
      <c r="AA2403" s="73">
        <f t="shared" si="748"/>
        <v>0</v>
      </c>
      <c r="AB2403" s="73" t="str">
        <f t="shared" si="749"/>
        <v>SI</v>
      </c>
      <c r="AC2403" s="74">
        <f>Table2[[#This Row],[PUNTUALIDAD (H)]]*24</f>
        <v>0</v>
      </c>
      <c r="AD2403" s="73">
        <f t="shared" si="750"/>
        <v>1.7430555555547471</v>
      </c>
      <c r="AE2403" s="74">
        <f>Table2[[#This Row],[ATA TO UNLOADING]]*24</f>
        <v>41.833333333313931</v>
      </c>
      <c r="AF2403" s="74" t="str">
        <f>IF(Table2[[#This Row],[ATA TO UNLOADING 2]]&lt;=48,"YES","NO")</f>
        <v>YES</v>
      </c>
      <c r="AG2403" s="75">
        <f t="shared" si="751"/>
        <v>0.5</v>
      </c>
      <c r="AH2403" s="2" t="s">
        <v>42</v>
      </c>
      <c r="AI2403" s="2" t="str">
        <f t="shared" si="752"/>
        <v>MRKU9927271</v>
      </c>
      <c r="AJ2403" s="76" t="str">
        <f t="shared" si="753"/>
        <v>OM TRANSPORT</v>
      </c>
      <c r="AK2403" s="77">
        <f>IF($M2403="TRUCK",VLOOKUP($AQ2403,Invoicing!$A$17:$B$49,MATCH($AK$1,Invoicing!$A$17:$B$17,0),FALSE),VLOOKUP($AQ2403,Invoicing!$N$17:$O$21,MATCH($AK$1,Invoicing!$N$17:$O$17,0),FALSE))</f>
        <v>475</v>
      </c>
      <c r="AL2403" s="78" t="e">
        <f>VLOOKUP($E2403,Invoicing!$A$1:$H$8,MATCH(TRACKER!$N2406,Invoicing!$A$1:$H$1,0),FALSE)</f>
        <v>#N/A</v>
      </c>
      <c r="AM2403" s="78">
        <f>VLOOKUP($E2403,Invoicing!$A$1:$H$8,MATCH(TRACKER!$O$1,Invoicing!$A$1:$H$1,0),FALSE)</f>
        <v>50</v>
      </c>
      <c r="AN2403" s="78">
        <f t="shared" si="754"/>
        <v>0</v>
      </c>
      <c r="AO2403" s="2">
        <f t="shared" si="755"/>
        <v>3</v>
      </c>
      <c r="AP2403" s="2" t="str">
        <f t="shared" si="756"/>
        <v>WEEK</v>
      </c>
      <c r="AQ2403" s="2" t="str">
        <f t="shared" si="757"/>
        <v>OM TRANSPORTWEEK</v>
      </c>
      <c r="AR2403" s="71">
        <f t="shared" si="758"/>
        <v>475</v>
      </c>
      <c r="AS2403" s="71">
        <f>VLOOKUP(AJ2403,Invoicing!A:K,10,FALSE)</f>
        <v>25</v>
      </c>
      <c r="AT2403" s="71">
        <f t="shared" si="759"/>
        <v>500</v>
      </c>
    </row>
    <row r="2404" spans="1:47">
      <c r="A2404" s="37" t="s">
        <v>137</v>
      </c>
      <c r="B2404" s="3" t="s">
        <v>38</v>
      </c>
      <c r="C2404" s="11">
        <v>45621.763888888891</v>
      </c>
      <c r="D2404" s="11">
        <v>45621.625</v>
      </c>
      <c r="E2404" s="11" t="s">
        <v>49</v>
      </c>
      <c r="F2404" s="11" t="s">
        <v>40</v>
      </c>
      <c r="G2404" s="3" t="s">
        <v>2583</v>
      </c>
      <c r="H2404" s="3" t="s">
        <v>41</v>
      </c>
      <c r="I2404" s="11">
        <v>45622.708333333336</v>
      </c>
      <c r="J2404" s="12">
        <v>45623.247916666667</v>
      </c>
      <c r="K2404" s="12">
        <v>45623.25</v>
      </c>
      <c r="L2404" s="12">
        <v>45623.256944444445</v>
      </c>
      <c r="M2404" s="12" t="s">
        <v>12</v>
      </c>
      <c r="N2404" s="3" t="s">
        <v>13</v>
      </c>
      <c r="O2404" s="3">
        <v>0</v>
      </c>
      <c r="P2404" s="1">
        <f t="shared" si="740"/>
        <v>48</v>
      </c>
      <c r="Q2404" s="1">
        <f t="shared" si="741"/>
        <v>11</v>
      </c>
      <c r="R2404" s="72">
        <f t="shared" si="742"/>
        <v>45623.247916666667</v>
      </c>
      <c r="S2404" s="73">
        <f t="shared" si="743"/>
        <v>0.94444444444525288</v>
      </c>
      <c r="T2404" s="74">
        <f>Table2[[#This Row],[ETA A OFRECIMIENTO]]*24</f>
        <v>22.666666666686069</v>
      </c>
      <c r="U2404" s="1" t="str">
        <f t="shared" si="744"/>
        <v>YES</v>
      </c>
      <c r="V2404" s="73">
        <f t="shared" si="745"/>
        <v>0.54166666666424135</v>
      </c>
      <c r="W2404" s="74">
        <f>Table2[[#This Row],[DEL. AVAILABLE A SLOT]]*24</f>
        <v>12.999999999941792</v>
      </c>
      <c r="X2404" s="1" t="str">
        <f t="shared" si="746"/>
        <v>SI</v>
      </c>
      <c r="Y2404" s="73">
        <f t="shared" si="747"/>
        <v>1.4861111111094942</v>
      </c>
      <c r="Z2404" s="74">
        <f>Table2[[#This Row],[ETA A TIMESLOT]]*24</f>
        <v>35.666666666627862</v>
      </c>
      <c r="AA2404" s="73">
        <f t="shared" si="748"/>
        <v>0</v>
      </c>
      <c r="AB2404" s="73" t="str">
        <f t="shared" si="749"/>
        <v>SI</v>
      </c>
      <c r="AC2404" s="74">
        <f>Table2[[#This Row],[PUNTUALIDAD (H)]]*24</f>
        <v>0</v>
      </c>
      <c r="AD2404" s="73">
        <f t="shared" si="750"/>
        <v>1.4930555555547471</v>
      </c>
      <c r="AE2404" s="74">
        <f>Table2[[#This Row],[ATA TO UNLOADING]]*24</f>
        <v>35.833333333313931</v>
      </c>
      <c r="AF2404" s="74" t="str">
        <f>IF(Table2[[#This Row],[ATA TO UNLOADING 2]]&lt;=48,"YES","NO")</f>
        <v>YES</v>
      </c>
      <c r="AG2404" s="75">
        <f t="shared" si="751"/>
        <v>0.25</v>
      </c>
      <c r="AH2404" s="2" t="s">
        <v>42</v>
      </c>
      <c r="AI2404" s="2" t="str">
        <f t="shared" si="752"/>
        <v>MRSU3620850</v>
      </c>
      <c r="AJ2404" s="76" t="str">
        <f t="shared" si="753"/>
        <v>CTU FLEVOKUST BV</v>
      </c>
      <c r="AK2404" s="77">
        <f>IF($M2404="TRUCK",VLOOKUP($AQ2404,Invoicing!$A$17:$B$49,MATCH($AK$1,Invoicing!$A$17:$B$17,0),FALSE),VLOOKUP($AQ2404,Invoicing!$N$17:$O$21,MATCH($AK$1,Invoicing!$N$17:$O$17,0),FALSE))</f>
        <v>380</v>
      </c>
      <c r="AL2404" s="78">
        <v>100</v>
      </c>
      <c r="AM2404" s="78">
        <v>35</v>
      </c>
      <c r="AN2404" s="78">
        <f t="shared" si="754"/>
        <v>0</v>
      </c>
      <c r="AO2404" s="2">
        <f t="shared" si="755"/>
        <v>3</v>
      </c>
      <c r="AP2404" s="2" t="str">
        <f t="shared" si="756"/>
        <v>WEEK</v>
      </c>
      <c r="AQ2404" s="2" t="str">
        <f t="shared" si="757"/>
        <v>CTU FLEVOKUST BVWEEK</v>
      </c>
      <c r="AR2404" s="71">
        <f t="shared" si="758"/>
        <v>480</v>
      </c>
      <c r="AS2404" s="71">
        <f>VLOOKUP(AJ2404,Invoicing!A:K,10,FALSE)</f>
        <v>0</v>
      </c>
      <c r="AT2404" s="71">
        <f t="shared" si="759"/>
        <v>480</v>
      </c>
    </row>
    <row r="2405" spans="1:47">
      <c r="A2405" s="37" t="s">
        <v>137</v>
      </c>
      <c r="B2405" s="3" t="s">
        <v>38</v>
      </c>
      <c r="C2405" s="11">
        <v>45621.763888888891</v>
      </c>
      <c r="D2405" s="11">
        <v>45621.625</v>
      </c>
      <c r="E2405" s="11" t="s">
        <v>49</v>
      </c>
      <c r="F2405" s="11" t="s">
        <v>40</v>
      </c>
      <c r="G2405" s="3" t="s">
        <v>2584</v>
      </c>
      <c r="H2405" s="3" t="s">
        <v>41</v>
      </c>
      <c r="I2405" s="11">
        <v>45622.708333333336</v>
      </c>
      <c r="J2405" s="12">
        <v>45625.253472222219</v>
      </c>
      <c r="K2405" s="12">
        <v>45625.25</v>
      </c>
      <c r="L2405" s="12">
        <v>45625.260416666664</v>
      </c>
      <c r="M2405" s="61" t="s">
        <v>12</v>
      </c>
      <c r="N2405" s="3" t="s">
        <v>42</v>
      </c>
      <c r="O2405" s="3">
        <v>0</v>
      </c>
      <c r="P2405" s="1">
        <f t="shared" si="740"/>
        <v>48</v>
      </c>
      <c r="Q2405" s="1">
        <f t="shared" si="741"/>
        <v>11</v>
      </c>
      <c r="R2405" s="72">
        <f t="shared" si="742"/>
        <v>45625.253472222219</v>
      </c>
      <c r="S2405" s="73">
        <f t="shared" si="743"/>
        <v>0.94444444444525288</v>
      </c>
      <c r="T2405" s="74">
        <f>Table2[[#This Row],[ETA A OFRECIMIENTO]]*24</f>
        <v>22.666666666686069</v>
      </c>
      <c r="U2405" s="1" t="str">
        <f t="shared" si="744"/>
        <v>YES</v>
      </c>
      <c r="V2405" s="73">
        <f t="shared" si="745"/>
        <v>2.5416666666642413</v>
      </c>
      <c r="W2405" s="74">
        <f>Table2[[#This Row],[DEL. AVAILABLE A SLOT]]*24</f>
        <v>60.999999999941792</v>
      </c>
      <c r="X2405" s="1" t="str">
        <f t="shared" si="746"/>
        <v>NO</v>
      </c>
      <c r="Y2405" s="73">
        <f t="shared" si="747"/>
        <v>3.4861111111094942</v>
      </c>
      <c r="Z2405" s="74">
        <f>Table2[[#This Row],[ETA A TIMESLOT]]*24</f>
        <v>83.666666666627862</v>
      </c>
      <c r="AA2405" s="73">
        <f t="shared" si="748"/>
        <v>3.4722222189884633E-3</v>
      </c>
      <c r="AB2405" s="73" t="str">
        <f t="shared" si="749"/>
        <v>SI</v>
      </c>
      <c r="AC2405" s="74">
        <f>Table2[[#This Row],[PUNTUALIDAD (H)]]*24</f>
        <v>8.3333333255723119E-2</v>
      </c>
      <c r="AD2405" s="73">
        <f t="shared" si="750"/>
        <v>3.4965277777737356</v>
      </c>
      <c r="AE2405" s="74">
        <f>Table2[[#This Row],[ATA TO UNLOADING]]*24</f>
        <v>83.916666666569654</v>
      </c>
      <c r="AF2405" s="74" t="str">
        <f>IF(Table2[[#This Row],[ATA TO UNLOADING 2]]&lt;=48,"YES","NO")</f>
        <v>NO</v>
      </c>
      <c r="AG2405" s="75">
        <f t="shared" si="751"/>
        <v>0.25</v>
      </c>
      <c r="AH2405" s="2" t="s">
        <v>42</v>
      </c>
      <c r="AI2405" s="2" t="str">
        <f t="shared" si="752"/>
        <v>MRSU4347490</v>
      </c>
      <c r="AJ2405" s="76" t="str">
        <f t="shared" si="753"/>
        <v>CTU FLEVOKUST BV</v>
      </c>
      <c r="AK2405" s="77">
        <f>IF($M2405="TRUCK",VLOOKUP($AQ2405,Invoicing!$A$17:$B$49,MATCH($AK$1,Invoicing!$A$17:$B$17,0),FALSE),VLOOKUP($AQ2405,Invoicing!$N$17:$O$21,MATCH($AK$1,Invoicing!$N$17:$O$17,0),FALSE))</f>
        <v>380</v>
      </c>
      <c r="AL2405" s="78" t="e">
        <f>VLOOKUP($E2405,Invoicing!$A$1:$H$8,MATCH(TRACKER!$N2408,Invoicing!$A$1:$H$1,0),FALSE)</f>
        <v>#N/A</v>
      </c>
      <c r="AM2405" s="78">
        <v>35</v>
      </c>
      <c r="AN2405" s="78">
        <f t="shared" si="754"/>
        <v>0</v>
      </c>
      <c r="AO2405" s="2">
        <f t="shared" si="755"/>
        <v>5</v>
      </c>
      <c r="AP2405" s="2" t="str">
        <f t="shared" si="756"/>
        <v>WEEK</v>
      </c>
      <c r="AQ2405" s="2" t="str">
        <f t="shared" si="757"/>
        <v>CTU FLEVOKUST BVWEEK</v>
      </c>
      <c r="AR2405" s="71">
        <f t="shared" si="758"/>
        <v>380</v>
      </c>
      <c r="AS2405" s="71">
        <f>VLOOKUP(AJ2405,Invoicing!A:K,10,FALSE)</f>
        <v>0</v>
      </c>
      <c r="AT2405" s="71">
        <f t="shared" si="759"/>
        <v>380</v>
      </c>
    </row>
    <row r="2406" spans="1:47">
      <c r="A2406" s="37" t="s">
        <v>137</v>
      </c>
      <c r="B2406" s="3" t="s">
        <v>38</v>
      </c>
      <c r="C2406" s="11">
        <v>45621.763888888891</v>
      </c>
      <c r="D2406" s="11">
        <v>45621.625</v>
      </c>
      <c r="E2406" s="11" t="s">
        <v>49</v>
      </c>
      <c r="F2406" s="11" t="s">
        <v>40</v>
      </c>
      <c r="G2406" s="3" t="s">
        <v>2585</v>
      </c>
      <c r="H2406" s="3" t="s">
        <v>41</v>
      </c>
      <c r="I2406" s="11">
        <v>45622.708333333336</v>
      </c>
      <c r="J2406" s="12">
        <v>45624.397916666669</v>
      </c>
      <c r="K2406" s="12">
        <v>45624.375</v>
      </c>
      <c r="L2406" s="12">
        <v>45624.409722222219</v>
      </c>
      <c r="M2406" s="12" t="s">
        <v>12</v>
      </c>
      <c r="N2406" s="3" t="s">
        <v>42</v>
      </c>
      <c r="O2406" s="3">
        <v>0</v>
      </c>
      <c r="P2406" s="1">
        <f t="shared" si="740"/>
        <v>48</v>
      </c>
      <c r="Q2406" s="1">
        <f t="shared" si="741"/>
        <v>11</v>
      </c>
      <c r="R2406" s="72">
        <f t="shared" si="742"/>
        <v>45624.397916666669</v>
      </c>
      <c r="S2406" s="73">
        <f t="shared" si="743"/>
        <v>0.94444444444525288</v>
      </c>
      <c r="T2406" s="74">
        <f>Table2[[#This Row],[ETA A OFRECIMIENTO]]*24</f>
        <v>22.666666666686069</v>
      </c>
      <c r="U2406" s="1" t="str">
        <f t="shared" si="744"/>
        <v>YES</v>
      </c>
      <c r="V2406" s="73">
        <f t="shared" si="745"/>
        <v>1.6666666666642413</v>
      </c>
      <c r="W2406" s="74">
        <f>Table2[[#This Row],[DEL. AVAILABLE A SLOT]]*24</f>
        <v>39.999999999941792</v>
      </c>
      <c r="X2406" s="1" t="str">
        <f t="shared" si="746"/>
        <v>NO</v>
      </c>
      <c r="Y2406" s="73">
        <f t="shared" si="747"/>
        <v>2.6111111111094942</v>
      </c>
      <c r="Z2406" s="74">
        <f>Table2[[#This Row],[ETA A TIMESLOT]]*24</f>
        <v>62.666666666627862</v>
      </c>
      <c r="AA2406" s="73">
        <f t="shared" si="748"/>
        <v>2.2916666668606922E-2</v>
      </c>
      <c r="AB2406" s="73" t="str">
        <f t="shared" si="749"/>
        <v>SI</v>
      </c>
      <c r="AC2406" s="74">
        <f>Table2[[#This Row],[PUNTUALIDAD (H)]]*24</f>
        <v>0.55000000004656613</v>
      </c>
      <c r="AD2406" s="73">
        <f t="shared" si="750"/>
        <v>2.6458333333284827</v>
      </c>
      <c r="AE2406" s="74">
        <f>Table2[[#This Row],[ATA TO UNLOADING]]*24</f>
        <v>63.499999999883585</v>
      </c>
      <c r="AF2406" s="74" t="str">
        <f>IF(Table2[[#This Row],[ATA TO UNLOADING 2]]&lt;=48,"YES","NO")</f>
        <v>NO</v>
      </c>
      <c r="AG2406" s="75">
        <f t="shared" si="751"/>
        <v>0.375</v>
      </c>
      <c r="AH2406" s="2" t="s">
        <v>42</v>
      </c>
      <c r="AI2406" s="2" t="str">
        <f t="shared" si="752"/>
        <v>MRSU4370550</v>
      </c>
      <c r="AJ2406" s="76" t="str">
        <f t="shared" si="753"/>
        <v>CTU FLEVOKUST BV</v>
      </c>
      <c r="AK2406" s="77">
        <f>IF($M2406="TRUCK",VLOOKUP($AQ2406,Invoicing!$A$17:$B$49,MATCH($AK$1,Invoicing!$A$17:$B$17,0),FALSE),VLOOKUP($AQ2406,Invoicing!$N$17:$O$21,MATCH($AK$1,Invoicing!$N$17:$O$17,0),FALSE))</f>
        <v>380</v>
      </c>
      <c r="AL2406" s="78" t="e">
        <f>VLOOKUP($E2406,Invoicing!$A$1:$H$8,MATCH(TRACKER!$N2409,Invoicing!$A$1:$H$1,0),FALSE)</f>
        <v>#N/A</v>
      </c>
      <c r="AM2406" s="78">
        <v>35</v>
      </c>
      <c r="AN2406" s="78">
        <f t="shared" si="754"/>
        <v>0</v>
      </c>
      <c r="AO2406" s="2">
        <f t="shared" si="755"/>
        <v>4</v>
      </c>
      <c r="AP2406" s="2" t="str">
        <f t="shared" si="756"/>
        <v>WEEK</v>
      </c>
      <c r="AQ2406" s="2" t="str">
        <f t="shared" si="757"/>
        <v>CTU FLEVOKUST BVWEEK</v>
      </c>
      <c r="AR2406" s="71">
        <f t="shared" si="758"/>
        <v>380</v>
      </c>
      <c r="AS2406" s="71">
        <f>VLOOKUP(AJ2406,Invoicing!A:K,10,FALSE)</f>
        <v>0</v>
      </c>
      <c r="AT2406" s="71">
        <f t="shared" si="759"/>
        <v>380</v>
      </c>
    </row>
    <row r="2407" spans="1:47">
      <c r="A2407" s="37" t="s">
        <v>137</v>
      </c>
      <c r="B2407" s="3" t="s">
        <v>38</v>
      </c>
      <c r="C2407" s="11">
        <v>45621.763888888891</v>
      </c>
      <c r="D2407" s="11">
        <v>45621.625</v>
      </c>
      <c r="E2407" s="11" t="s">
        <v>49</v>
      </c>
      <c r="F2407" s="11" t="s">
        <v>40</v>
      </c>
      <c r="G2407" s="3" t="s">
        <v>2586</v>
      </c>
      <c r="H2407" s="3" t="s">
        <v>41</v>
      </c>
      <c r="I2407" s="11">
        <v>45622.708333333336</v>
      </c>
      <c r="J2407" s="12">
        <v>45624.920138888891</v>
      </c>
      <c r="K2407" s="12">
        <v>45624.916666666664</v>
      </c>
      <c r="L2407" s="12">
        <v>45624.923611111109</v>
      </c>
      <c r="M2407" s="61" t="s">
        <v>12</v>
      </c>
      <c r="N2407" s="3" t="s">
        <v>42</v>
      </c>
      <c r="O2407" s="3">
        <v>0</v>
      </c>
      <c r="P2407" s="1">
        <f t="shared" si="740"/>
        <v>48</v>
      </c>
      <c r="Q2407" s="1">
        <f t="shared" si="741"/>
        <v>11</v>
      </c>
      <c r="R2407" s="72">
        <f t="shared" si="742"/>
        <v>45624.920138888891</v>
      </c>
      <c r="S2407" s="73">
        <f t="shared" si="743"/>
        <v>0.94444444444525288</v>
      </c>
      <c r="T2407" s="74">
        <f>Table2[[#This Row],[ETA A OFRECIMIENTO]]*24</f>
        <v>22.666666666686069</v>
      </c>
      <c r="U2407" s="1" t="str">
        <f t="shared" si="744"/>
        <v>YES</v>
      </c>
      <c r="V2407" s="73">
        <f t="shared" si="745"/>
        <v>2.2083333333284827</v>
      </c>
      <c r="W2407" s="74">
        <f>Table2[[#This Row],[DEL. AVAILABLE A SLOT]]*24</f>
        <v>52.999999999883585</v>
      </c>
      <c r="X2407" s="1" t="str">
        <f t="shared" si="746"/>
        <v>NO</v>
      </c>
      <c r="Y2407" s="73">
        <f t="shared" si="747"/>
        <v>3.1527777777737356</v>
      </c>
      <c r="Z2407" s="74">
        <f>Table2[[#This Row],[ETA A TIMESLOT]]*24</f>
        <v>75.666666666569654</v>
      </c>
      <c r="AA2407" s="73">
        <f t="shared" si="748"/>
        <v>3.4722222262644209E-3</v>
      </c>
      <c r="AB2407" s="73" t="str">
        <f t="shared" si="749"/>
        <v>SI</v>
      </c>
      <c r="AC2407" s="74">
        <f>Table2[[#This Row],[PUNTUALIDAD (H)]]*24</f>
        <v>8.3333333430346102E-2</v>
      </c>
      <c r="AD2407" s="73">
        <f t="shared" si="750"/>
        <v>3.1597222222189885</v>
      </c>
      <c r="AE2407" s="74">
        <f>Table2[[#This Row],[ATA TO UNLOADING]]*24</f>
        <v>75.833333333255723</v>
      </c>
      <c r="AF2407" s="74" t="str">
        <f>IF(Table2[[#This Row],[ATA TO UNLOADING 2]]&lt;=48,"YES","NO")</f>
        <v>NO</v>
      </c>
      <c r="AG2407" s="75">
        <f t="shared" si="751"/>
        <v>0.91666666666424135</v>
      </c>
      <c r="AH2407" s="2" t="s">
        <v>24</v>
      </c>
      <c r="AI2407" s="2" t="str">
        <f t="shared" si="752"/>
        <v>MRSU4522756</v>
      </c>
      <c r="AJ2407" s="76" t="str">
        <f t="shared" si="753"/>
        <v>CTU FLEVOKUST BV</v>
      </c>
      <c r="AK2407" s="77">
        <f>IF($M2407="TRUCK",VLOOKUP($AQ2407,Invoicing!$A$17:$B$49,MATCH($AK$1,Invoicing!$A$17:$B$17,0),FALSE),VLOOKUP($AQ2407,Invoicing!$N$17:$O$21,MATCH($AK$1,Invoicing!$N$17:$O$17,0),FALSE))</f>
        <v>380</v>
      </c>
      <c r="AL2407" s="78" t="e">
        <f>VLOOKUP($E2407,Invoicing!$A$1:$H$8,MATCH(TRACKER!$N2410,Invoicing!$A$1:$H$1,0),FALSE)</f>
        <v>#N/A</v>
      </c>
      <c r="AM2407" s="78">
        <v>35</v>
      </c>
      <c r="AN2407" s="78">
        <f t="shared" si="754"/>
        <v>0</v>
      </c>
      <c r="AO2407" s="2">
        <f t="shared" si="755"/>
        <v>4</v>
      </c>
      <c r="AP2407" s="2" t="str">
        <f t="shared" si="756"/>
        <v>NIGHT</v>
      </c>
      <c r="AQ2407" s="2" t="str">
        <f t="shared" si="757"/>
        <v>CTU FLEVOKUST BVNIGHT</v>
      </c>
      <c r="AR2407" s="71">
        <f t="shared" si="758"/>
        <v>380</v>
      </c>
      <c r="AS2407" s="71">
        <f>VLOOKUP(AJ2407,Invoicing!A:K,10,FALSE)</f>
        <v>0</v>
      </c>
      <c r="AT2407" s="71">
        <f t="shared" si="759"/>
        <v>380</v>
      </c>
    </row>
    <row r="2408" spans="1:47">
      <c r="A2408" s="37" t="s">
        <v>137</v>
      </c>
      <c r="B2408" s="3" t="s">
        <v>38</v>
      </c>
      <c r="C2408" s="11">
        <v>45621.763888888891</v>
      </c>
      <c r="D2408" s="11">
        <v>45621.625</v>
      </c>
      <c r="E2408" s="11" t="s">
        <v>49</v>
      </c>
      <c r="F2408" s="11" t="s">
        <v>40</v>
      </c>
      <c r="G2408" s="3" t="s">
        <v>2587</v>
      </c>
      <c r="H2408" s="3" t="s">
        <v>41</v>
      </c>
      <c r="I2408" s="11">
        <v>45622.708333333336</v>
      </c>
      <c r="J2408" s="12">
        <v>45624.489583333336</v>
      </c>
      <c r="K2408" s="12">
        <v>45624.5</v>
      </c>
      <c r="L2408" s="12">
        <v>45624.503472222219</v>
      </c>
      <c r="M2408" s="61" t="s">
        <v>12</v>
      </c>
      <c r="N2408" s="3" t="s">
        <v>42</v>
      </c>
      <c r="O2408" s="3">
        <v>0</v>
      </c>
      <c r="P2408" s="1">
        <f t="shared" si="740"/>
        <v>48</v>
      </c>
      <c r="Q2408" s="1">
        <f t="shared" si="741"/>
        <v>11</v>
      </c>
      <c r="R2408" s="72">
        <f t="shared" si="742"/>
        <v>45624.489583333336</v>
      </c>
      <c r="S2408" s="73">
        <f t="shared" si="743"/>
        <v>0.94444444444525288</v>
      </c>
      <c r="T2408" s="74">
        <f>Table2[[#This Row],[ETA A OFRECIMIENTO]]*24</f>
        <v>22.666666666686069</v>
      </c>
      <c r="U2408" s="1" t="str">
        <f t="shared" si="744"/>
        <v>YES</v>
      </c>
      <c r="V2408" s="73">
        <f t="shared" si="745"/>
        <v>1.7916666666642413</v>
      </c>
      <c r="W2408" s="74">
        <f>Table2[[#This Row],[DEL. AVAILABLE A SLOT]]*24</f>
        <v>42.999999999941792</v>
      </c>
      <c r="X2408" s="1" t="str">
        <f t="shared" si="746"/>
        <v>NO</v>
      </c>
      <c r="Y2408" s="73">
        <f t="shared" si="747"/>
        <v>2.7361111111094942</v>
      </c>
      <c r="Z2408" s="74">
        <f>Table2[[#This Row],[ETA A TIMESLOT]]*24</f>
        <v>65.666666666627862</v>
      </c>
      <c r="AA2408" s="73">
        <f t="shared" si="748"/>
        <v>0</v>
      </c>
      <c r="AB2408" s="73" t="str">
        <f t="shared" si="749"/>
        <v>SI</v>
      </c>
      <c r="AC2408" s="74">
        <f>Table2[[#This Row],[PUNTUALIDAD (H)]]*24</f>
        <v>0</v>
      </c>
      <c r="AD2408" s="73">
        <f t="shared" si="750"/>
        <v>2.7395833333284827</v>
      </c>
      <c r="AE2408" s="74">
        <f>Table2[[#This Row],[ATA TO UNLOADING]]*24</f>
        <v>65.749999999883585</v>
      </c>
      <c r="AF2408" s="74" t="str">
        <f>IF(Table2[[#This Row],[ATA TO UNLOADING 2]]&lt;=48,"YES","NO")</f>
        <v>NO</v>
      </c>
      <c r="AG2408" s="75">
        <f t="shared" si="751"/>
        <v>0.5</v>
      </c>
      <c r="AH2408" s="2" t="s">
        <v>42</v>
      </c>
      <c r="AI2408" s="2" t="str">
        <f t="shared" si="752"/>
        <v>MRSU4736640</v>
      </c>
      <c r="AJ2408" s="76" t="str">
        <f t="shared" si="753"/>
        <v>CTU FLEVOKUST BV</v>
      </c>
      <c r="AK2408" s="77">
        <f>IF($M2408="TRUCK",VLOOKUP($AQ2408,Invoicing!$A$17:$B$49,MATCH($AK$1,Invoicing!$A$17:$B$17,0),FALSE),VLOOKUP($AQ2408,Invoicing!$N$17:$O$21,MATCH($AK$1,Invoicing!$N$17:$O$17,0),FALSE))</f>
        <v>380</v>
      </c>
      <c r="AL2408" s="78" t="e">
        <f>VLOOKUP($E2408,Invoicing!$A$1:$H$8,MATCH(TRACKER!$N2411,Invoicing!$A$1:$H$1,0),FALSE)</f>
        <v>#N/A</v>
      </c>
      <c r="AM2408" s="78">
        <v>35</v>
      </c>
      <c r="AN2408" s="78">
        <f t="shared" si="754"/>
        <v>0</v>
      </c>
      <c r="AO2408" s="2">
        <f t="shared" si="755"/>
        <v>4</v>
      </c>
      <c r="AP2408" s="2" t="str">
        <f t="shared" si="756"/>
        <v>WEEK</v>
      </c>
      <c r="AQ2408" s="2" t="str">
        <f t="shared" si="757"/>
        <v>CTU FLEVOKUST BVWEEK</v>
      </c>
      <c r="AR2408" s="71">
        <f t="shared" si="758"/>
        <v>380</v>
      </c>
      <c r="AS2408" s="71">
        <f>VLOOKUP(AJ2408,Invoicing!A:K,10,FALSE)</f>
        <v>0</v>
      </c>
      <c r="AT2408" s="71">
        <f t="shared" si="759"/>
        <v>380</v>
      </c>
    </row>
    <row r="2409" spans="1:47">
      <c r="A2409" s="37" t="s">
        <v>137</v>
      </c>
      <c r="B2409" s="3" t="s">
        <v>38</v>
      </c>
      <c r="C2409" s="11">
        <v>45621.763888888891</v>
      </c>
      <c r="D2409" s="11">
        <v>45621.625</v>
      </c>
      <c r="E2409" s="11" t="s">
        <v>49</v>
      </c>
      <c r="F2409" s="11" t="s">
        <v>40</v>
      </c>
      <c r="G2409" s="3" t="s">
        <v>2588</v>
      </c>
      <c r="H2409" s="3" t="s">
        <v>2821</v>
      </c>
      <c r="I2409" s="11">
        <v>45622.708333333336</v>
      </c>
      <c r="J2409" s="12">
        <v>45624.575694444444</v>
      </c>
      <c r="K2409" s="12">
        <v>45624.583333333336</v>
      </c>
      <c r="L2409" s="12">
        <v>45624.604166666664</v>
      </c>
      <c r="M2409" s="61" t="s">
        <v>12</v>
      </c>
      <c r="N2409" s="3" t="s">
        <v>42</v>
      </c>
      <c r="O2409" s="3">
        <v>0</v>
      </c>
      <c r="P2409" s="1">
        <f t="shared" si="740"/>
        <v>48</v>
      </c>
      <c r="Q2409" s="1">
        <f t="shared" si="741"/>
        <v>11</v>
      </c>
      <c r="R2409" s="72">
        <f t="shared" si="742"/>
        <v>45624.575694444444</v>
      </c>
      <c r="S2409" s="73">
        <f t="shared" si="743"/>
        <v>0.94444444444525288</v>
      </c>
      <c r="T2409" s="74">
        <f>Table2[[#This Row],[ETA A OFRECIMIENTO]]*24</f>
        <v>22.666666666686069</v>
      </c>
      <c r="U2409" s="1" t="str">
        <f t="shared" si="744"/>
        <v>YES</v>
      </c>
      <c r="V2409" s="73">
        <f t="shared" si="745"/>
        <v>1.875</v>
      </c>
      <c r="W2409" s="74">
        <f>Table2[[#This Row],[DEL. AVAILABLE A SLOT]]*24</f>
        <v>45</v>
      </c>
      <c r="X2409" s="1" t="str">
        <f t="shared" si="746"/>
        <v>NO</v>
      </c>
      <c r="Y2409" s="73">
        <f t="shared" si="747"/>
        <v>2.8194444444452529</v>
      </c>
      <c r="Z2409" s="74">
        <f>Table2[[#This Row],[ETA A TIMESLOT]]*24</f>
        <v>67.666666666686069</v>
      </c>
      <c r="AA2409" s="73">
        <f t="shared" si="748"/>
        <v>0</v>
      </c>
      <c r="AB2409" s="73" t="str">
        <f t="shared" si="749"/>
        <v>SI</v>
      </c>
      <c r="AC2409" s="74">
        <f>Table2[[#This Row],[PUNTUALIDAD (H)]]*24</f>
        <v>0</v>
      </c>
      <c r="AD2409" s="73">
        <f t="shared" si="750"/>
        <v>2.8402777777737356</v>
      </c>
      <c r="AE2409" s="74">
        <f>Table2[[#This Row],[ATA TO UNLOADING]]*24</f>
        <v>68.166666666569654</v>
      </c>
      <c r="AF2409" s="74" t="str">
        <f>IF(Table2[[#This Row],[ATA TO UNLOADING 2]]&lt;=48,"YES","NO")</f>
        <v>NO</v>
      </c>
      <c r="AG2409" s="75">
        <f t="shared" si="751"/>
        <v>0.58333333333575865</v>
      </c>
      <c r="AH2409" s="2" t="s">
        <v>42</v>
      </c>
      <c r="AI2409" s="2" t="str">
        <f t="shared" si="752"/>
        <v>MRSU6186877</v>
      </c>
      <c r="AJ2409" s="76" t="str">
        <f t="shared" si="753"/>
        <v>CTU FLEVOKUST BV</v>
      </c>
      <c r="AK2409" s="77">
        <f>IF($M2409="TRUCK",VLOOKUP($AQ2409,Invoicing!$A$17:$B$49,MATCH($AK$1,Invoicing!$A$17:$B$17,0),FALSE),VLOOKUP($AQ2409,Invoicing!$N$17:$O$21,MATCH($AK$1,Invoicing!$N$17:$O$17,0),FALSE))</f>
        <v>380</v>
      </c>
      <c r="AL2409" s="78" t="e">
        <f>VLOOKUP($E2409,Invoicing!$A$1:$H$8,MATCH(TRACKER!$N2412,Invoicing!$A$1:$H$1,0),FALSE)</f>
        <v>#N/A</v>
      </c>
      <c r="AM2409" s="78">
        <v>35</v>
      </c>
      <c r="AN2409" s="78">
        <f t="shared" si="754"/>
        <v>0</v>
      </c>
      <c r="AO2409" s="2">
        <f t="shared" si="755"/>
        <v>4</v>
      </c>
      <c r="AP2409" s="2" t="str">
        <f t="shared" si="756"/>
        <v>WEEK</v>
      </c>
      <c r="AQ2409" s="2" t="str">
        <f t="shared" si="757"/>
        <v>CTU FLEVOKUST BVWEEK</v>
      </c>
      <c r="AR2409" s="71">
        <f t="shared" si="758"/>
        <v>380</v>
      </c>
      <c r="AS2409" s="71">
        <f>VLOOKUP(AJ2409,Invoicing!A:K,10,FALSE)</f>
        <v>0</v>
      </c>
      <c r="AT2409" s="71">
        <f t="shared" si="759"/>
        <v>380</v>
      </c>
    </row>
    <row r="2410" spans="1:47">
      <c r="A2410" s="37" t="s">
        <v>137</v>
      </c>
      <c r="B2410" s="3" t="s">
        <v>38</v>
      </c>
      <c r="C2410" s="11">
        <v>45621.763888888891</v>
      </c>
      <c r="D2410" s="11">
        <v>45621.625</v>
      </c>
      <c r="E2410" s="11" t="s">
        <v>49</v>
      </c>
      <c r="F2410" s="11" t="s">
        <v>40</v>
      </c>
      <c r="G2410" s="3" t="s">
        <v>2589</v>
      </c>
      <c r="H2410" s="3" t="s">
        <v>2821</v>
      </c>
      <c r="I2410" s="11">
        <v>45622.708333333336</v>
      </c>
      <c r="J2410" s="12">
        <v>45623.565972222219</v>
      </c>
      <c r="K2410" s="12">
        <v>45623.583333333336</v>
      </c>
      <c r="L2410" s="12">
        <v>45623.565972222219</v>
      </c>
      <c r="M2410" s="61" t="s">
        <v>12</v>
      </c>
      <c r="N2410" s="3" t="s">
        <v>42</v>
      </c>
      <c r="O2410" s="3">
        <v>0</v>
      </c>
      <c r="P2410" s="1">
        <f t="shared" si="740"/>
        <v>48</v>
      </c>
      <c r="Q2410" s="1">
        <f t="shared" si="741"/>
        <v>11</v>
      </c>
      <c r="R2410" s="72">
        <f t="shared" si="742"/>
        <v>45623.565972222219</v>
      </c>
      <c r="S2410" s="73">
        <f t="shared" si="743"/>
        <v>0.94444444444525288</v>
      </c>
      <c r="T2410" s="74">
        <f>Table2[[#This Row],[ETA A OFRECIMIENTO]]*24</f>
        <v>22.666666666686069</v>
      </c>
      <c r="U2410" s="1" t="str">
        <f t="shared" si="744"/>
        <v>YES</v>
      </c>
      <c r="V2410" s="73">
        <f t="shared" si="745"/>
        <v>0.875</v>
      </c>
      <c r="W2410" s="74">
        <f>Table2[[#This Row],[DEL. AVAILABLE A SLOT]]*24</f>
        <v>21</v>
      </c>
      <c r="X2410" s="1" t="str">
        <f t="shared" si="746"/>
        <v>SI</v>
      </c>
      <c r="Y2410" s="73">
        <f t="shared" si="747"/>
        <v>1.8194444444452529</v>
      </c>
      <c r="Z2410" s="74">
        <f>Table2[[#This Row],[ETA A TIMESLOT]]*24</f>
        <v>43.666666666686069</v>
      </c>
      <c r="AA2410" s="73">
        <f t="shared" si="748"/>
        <v>0</v>
      </c>
      <c r="AB2410" s="73" t="str">
        <f t="shared" si="749"/>
        <v>SI</v>
      </c>
      <c r="AC2410" s="74">
        <f>Table2[[#This Row],[PUNTUALIDAD (H)]]*24</f>
        <v>0</v>
      </c>
      <c r="AD2410" s="73">
        <f t="shared" si="750"/>
        <v>1.8020833333284827</v>
      </c>
      <c r="AE2410" s="74">
        <f>Table2[[#This Row],[ATA TO UNLOADING]]*24</f>
        <v>43.249999999883585</v>
      </c>
      <c r="AF2410" s="74" t="str">
        <f>IF(Table2[[#This Row],[ATA TO UNLOADING 2]]&lt;=48,"YES","NO")</f>
        <v>YES</v>
      </c>
      <c r="AG2410" s="75">
        <f t="shared" si="751"/>
        <v>0.58333333333575865</v>
      </c>
      <c r="AH2410" s="2" t="s">
        <v>42</v>
      </c>
      <c r="AI2410" s="2" t="str">
        <f t="shared" si="752"/>
        <v>MRSU6453335</v>
      </c>
      <c r="AJ2410" s="76" t="str">
        <f t="shared" si="753"/>
        <v>CTU FLEVOKUST BV</v>
      </c>
      <c r="AK2410" s="77">
        <f>IF($M2410="TRUCK",VLOOKUP($AQ2410,Invoicing!$A$17:$B$49,MATCH($AK$1,Invoicing!$A$17:$B$17,0),FALSE),VLOOKUP($AQ2410,Invoicing!$N$17:$O$21,MATCH($AK$1,Invoicing!$N$17:$O$17,0),FALSE))</f>
        <v>380</v>
      </c>
      <c r="AL2410" s="78" t="e">
        <f>VLOOKUP($E2410,Invoicing!$A$1:$H$8,MATCH(TRACKER!$N2413,Invoicing!$A$1:$H$1,0),FALSE)</f>
        <v>#N/A</v>
      </c>
      <c r="AM2410" s="78">
        <v>35</v>
      </c>
      <c r="AN2410" s="78">
        <f t="shared" si="754"/>
        <v>0</v>
      </c>
      <c r="AO2410" s="2">
        <f t="shared" si="755"/>
        <v>3</v>
      </c>
      <c r="AP2410" s="2" t="str">
        <f t="shared" si="756"/>
        <v>WEEK</v>
      </c>
      <c r="AQ2410" s="2" t="str">
        <f t="shared" si="757"/>
        <v>CTU FLEVOKUST BVWEEK</v>
      </c>
      <c r="AR2410" s="71">
        <f t="shared" si="758"/>
        <v>380</v>
      </c>
      <c r="AS2410" s="71">
        <f>VLOOKUP(AJ2410,Invoicing!A:K,10,FALSE)</f>
        <v>0</v>
      </c>
      <c r="AT2410" s="71">
        <f t="shared" si="759"/>
        <v>380</v>
      </c>
    </row>
    <row r="2411" spans="1:47">
      <c r="A2411" s="37" t="s">
        <v>137</v>
      </c>
      <c r="B2411" s="3" t="s">
        <v>38</v>
      </c>
      <c r="C2411" s="11">
        <v>45621.763888888891</v>
      </c>
      <c r="D2411" s="11">
        <v>45621.625</v>
      </c>
      <c r="E2411" s="11" t="s">
        <v>39</v>
      </c>
      <c r="F2411" s="11" t="s">
        <v>40</v>
      </c>
      <c r="G2411" s="3" t="s">
        <v>2590</v>
      </c>
      <c r="H2411" s="3" t="s">
        <v>41</v>
      </c>
      <c r="I2411" s="11">
        <v>45622.708333333336</v>
      </c>
      <c r="J2411" s="12">
        <v>45623.333333333336</v>
      </c>
      <c r="K2411" s="12">
        <v>45623.333333333336</v>
      </c>
      <c r="L2411" s="12">
        <v>45623.340277777781</v>
      </c>
      <c r="M2411" s="61" t="s">
        <v>115</v>
      </c>
      <c r="N2411" s="3" t="s">
        <v>42</v>
      </c>
      <c r="O2411" s="3">
        <v>0</v>
      </c>
      <c r="P2411" s="1">
        <f t="shared" si="740"/>
        <v>48</v>
      </c>
      <c r="Q2411" s="1">
        <f t="shared" si="741"/>
        <v>11</v>
      </c>
      <c r="R2411" s="72">
        <f t="shared" si="742"/>
        <v>45623.333333333336</v>
      </c>
      <c r="S2411" s="73">
        <f t="shared" si="743"/>
        <v>0.94444444444525288</v>
      </c>
      <c r="T2411" s="74">
        <f>Table2[[#This Row],[ETA A OFRECIMIENTO]]*24</f>
        <v>22.666666666686069</v>
      </c>
      <c r="U2411" s="1" t="str">
        <f t="shared" si="744"/>
        <v>YES</v>
      </c>
      <c r="V2411" s="73">
        <f t="shared" si="745"/>
        <v>0.625</v>
      </c>
      <c r="W2411" s="74">
        <f>Table2[[#This Row],[DEL. AVAILABLE A SLOT]]*24</f>
        <v>15</v>
      </c>
      <c r="X2411" s="1" t="str">
        <f t="shared" si="746"/>
        <v>SI</v>
      </c>
      <c r="Y2411" s="73">
        <f t="shared" si="747"/>
        <v>1.5694444444452529</v>
      </c>
      <c r="Z2411" s="74">
        <f>Table2[[#This Row],[ETA A TIMESLOT]]*24</f>
        <v>37.666666666686069</v>
      </c>
      <c r="AA2411" s="73">
        <f t="shared" si="748"/>
        <v>0</v>
      </c>
      <c r="AB2411" s="73" t="str">
        <f t="shared" si="749"/>
        <v>SI</v>
      </c>
      <c r="AC2411" s="74">
        <f>Table2[[#This Row],[PUNTUALIDAD (H)]]*24</f>
        <v>0</v>
      </c>
      <c r="AD2411" s="73">
        <f t="shared" si="750"/>
        <v>1.5763888888905058</v>
      </c>
      <c r="AE2411" s="74">
        <f>Table2[[#This Row],[ATA TO UNLOADING]]*24</f>
        <v>37.833333333372138</v>
      </c>
      <c r="AF2411" s="74" t="str">
        <f>IF(Table2[[#This Row],[ATA TO UNLOADING 2]]&lt;=48,"YES","NO")</f>
        <v>YES</v>
      </c>
      <c r="AG2411" s="75">
        <f t="shared" si="751"/>
        <v>0.33333333333575865</v>
      </c>
      <c r="AH2411" s="2" t="s">
        <v>42</v>
      </c>
      <c r="AI2411" s="2" t="str">
        <f t="shared" si="752"/>
        <v>MSKU1478807</v>
      </c>
      <c r="AJ2411" s="76" t="str">
        <f t="shared" si="753"/>
        <v>AZOIA LOGISTICS</v>
      </c>
      <c r="AK2411" s="77">
        <f>IF($M2411="TRUCK",VLOOKUP($AQ2411,Invoicing!$A$17:$B$49,MATCH($AK$1,Invoicing!$A$17:$B$17,0),FALSE),VLOOKUP($AQ2411,Invoicing!$N$17:$O$21,MATCH($AK$1,Invoicing!$N$17:$O$17,0),FALSE))</f>
        <v>550</v>
      </c>
      <c r="AL2411" s="78" t="e">
        <f>VLOOKUP($E2411,Invoicing!$A$1:$H$8,MATCH(TRACKER!$N2415,Invoicing!$A$1:$H$1,0),FALSE)</f>
        <v>#N/A</v>
      </c>
      <c r="AM2411" s="78">
        <f>VLOOKUP($E2411,Invoicing!$A$1:$H$8,MATCH(TRACKER!$O$1,Invoicing!$A$1:$H$1,0),FALSE)</f>
        <v>45</v>
      </c>
      <c r="AN2411" s="78">
        <f t="shared" si="754"/>
        <v>0</v>
      </c>
      <c r="AO2411" s="2">
        <f t="shared" si="755"/>
        <v>3</v>
      </c>
      <c r="AP2411" s="2" t="str">
        <f t="shared" si="756"/>
        <v>WEEK</v>
      </c>
      <c r="AQ2411" s="2" t="str">
        <f t="shared" si="757"/>
        <v>AZOIA LOGISTICSWEEK</v>
      </c>
      <c r="AR2411" s="71">
        <f t="shared" si="758"/>
        <v>550</v>
      </c>
      <c r="AS2411" s="71">
        <f>VLOOKUP(AJ2411,Invoicing!A:K,10,FALSE)</f>
        <v>25</v>
      </c>
      <c r="AT2411" s="71">
        <f t="shared" si="759"/>
        <v>675</v>
      </c>
      <c r="AU2411" s="55">
        <v>100</v>
      </c>
    </row>
    <row r="2412" spans="1:47">
      <c r="A2412" s="37" t="s">
        <v>137</v>
      </c>
      <c r="B2412" s="3" t="s">
        <v>38</v>
      </c>
      <c r="C2412" s="11">
        <v>45621.763888888891</v>
      </c>
      <c r="D2412" s="11">
        <v>45621.625</v>
      </c>
      <c r="E2412" s="11" t="s">
        <v>49</v>
      </c>
      <c r="F2412" s="11" t="s">
        <v>40</v>
      </c>
      <c r="G2412" s="3" t="s">
        <v>2591</v>
      </c>
      <c r="H2412" s="3" t="s">
        <v>46</v>
      </c>
      <c r="I2412" s="11">
        <v>45622.708333333336</v>
      </c>
      <c r="J2412" s="12">
        <v>45624.530555555553</v>
      </c>
      <c r="K2412" s="12">
        <v>45624.541666666664</v>
      </c>
      <c r="L2412" s="12">
        <v>45624.552083333336</v>
      </c>
      <c r="M2412" s="61" t="s">
        <v>115</v>
      </c>
      <c r="N2412" s="3" t="s">
        <v>42</v>
      </c>
      <c r="O2412" s="3">
        <v>0</v>
      </c>
      <c r="P2412" s="1">
        <f t="shared" si="740"/>
        <v>48</v>
      </c>
      <c r="Q2412" s="1">
        <f t="shared" si="741"/>
        <v>11</v>
      </c>
      <c r="R2412" s="72">
        <f t="shared" si="742"/>
        <v>45624.530555555553</v>
      </c>
      <c r="S2412" s="73">
        <f t="shared" si="743"/>
        <v>0.94444444444525288</v>
      </c>
      <c r="T2412" s="74">
        <f>Table2[[#This Row],[ETA A OFRECIMIENTO]]*24</f>
        <v>22.666666666686069</v>
      </c>
      <c r="U2412" s="1" t="str">
        <f t="shared" si="744"/>
        <v>YES</v>
      </c>
      <c r="V2412" s="73">
        <f t="shared" si="745"/>
        <v>1.8333333333284827</v>
      </c>
      <c r="W2412" s="74">
        <f>Table2[[#This Row],[DEL. AVAILABLE A SLOT]]*24</f>
        <v>43.999999999883585</v>
      </c>
      <c r="X2412" s="1" t="str">
        <f t="shared" si="746"/>
        <v>NO</v>
      </c>
      <c r="Y2412" s="73">
        <f t="shared" si="747"/>
        <v>2.7777777777737356</v>
      </c>
      <c r="Z2412" s="74">
        <f>Table2[[#This Row],[ETA A TIMESLOT]]*24</f>
        <v>66.666666666569654</v>
      </c>
      <c r="AA2412" s="73">
        <f t="shared" si="748"/>
        <v>0</v>
      </c>
      <c r="AB2412" s="73" t="str">
        <f t="shared" si="749"/>
        <v>SI</v>
      </c>
      <c r="AC2412" s="74">
        <f>Table2[[#This Row],[PUNTUALIDAD (H)]]*24</f>
        <v>0</v>
      </c>
      <c r="AD2412" s="73">
        <f t="shared" si="750"/>
        <v>2.7881944444452529</v>
      </c>
      <c r="AE2412" s="74">
        <f>Table2[[#This Row],[ATA TO UNLOADING]]*24</f>
        <v>66.916666666686069</v>
      </c>
      <c r="AF2412" s="74" t="str">
        <f>IF(Table2[[#This Row],[ATA TO UNLOADING 2]]&lt;=48,"YES","NO")</f>
        <v>NO</v>
      </c>
      <c r="AG2412" s="75">
        <f t="shared" si="751"/>
        <v>0.54166666666424135</v>
      </c>
      <c r="AH2412" s="2" t="s">
        <v>42</v>
      </c>
      <c r="AI2412" s="2" t="str">
        <f t="shared" si="752"/>
        <v>MSKU4620854</v>
      </c>
      <c r="AJ2412" s="76" t="str">
        <f t="shared" si="753"/>
        <v>CTU FLEVOKUST BV</v>
      </c>
      <c r="AK2412" s="77">
        <f>IF($M2412="TRUCK",VLOOKUP($AQ2412,Invoicing!$A$17:$B$49,MATCH($AK$1,Invoicing!$A$17:$B$17,0),FALSE),VLOOKUP($AQ2412,Invoicing!$N$17:$O$21,MATCH($AK$1,Invoicing!$N$17:$O$17,0),FALSE))</f>
        <v>520</v>
      </c>
      <c r="AL2412" s="78" t="e">
        <f>VLOOKUP($E2412,Invoicing!$A$1:$H$8,MATCH(TRACKER!$N2416,Invoicing!$A$1:$H$1,0),FALSE)</f>
        <v>#N/A</v>
      </c>
      <c r="AM2412" s="78">
        <v>35</v>
      </c>
      <c r="AN2412" s="78">
        <f t="shared" si="754"/>
        <v>0</v>
      </c>
      <c r="AO2412" s="2">
        <f t="shared" si="755"/>
        <v>4</v>
      </c>
      <c r="AP2412" s="2" t="str">
        <f t="shared" si="756"/>
        <v>WEEK</v>
      </c>
      <c r="AQ2412" s="2" t="str">
        <f t="shared" si="757"/>
        <v>CTU FLEVOKUST BVWEEK</v>
      </c>
      <c r="AR2412" s="71">
        <f t="shared" si="758"/>
        <v>520</v>
      </c>
      <c r="AS2412" s="71">
        <f>VLOOKUP(AJ2412,Invoicing!A:K,10,FALSE)</f>
        <v>0</v>
      </c>
      <c r="AT2412" s="71">
        <f t="shared" si="759"/>
        <v>520</v>
      </c>
    </row>
    <row r="2413" spans="1:47">
      <c r="A2413" s="37" t="s">
        <v>137</v>
      </c>
      <c r="B2413" s="3" t="s">
        <v>38</v>
      </c>
      <c r="C2413" s="11">
        <v>45621.763888888891</v>
      </c>
      <c r="D2413" s="11">
        <v>45621.625</v>
      </c>
      <c r="E2413" s="11" t="s">
        <v>44</v>
      </c>
      <c r="F2413" s="11" t="s">
        <v>40</v>
      </c>
      <c r="G2413" s="3" t="s">
        <v>2592</v>
      </c>
      <c r="H2413" s="3" t="s">
        <v>46</v>
      </c>
      <c r="I2413" s="11">
        <v>45622.708333333336</v>
      </c>
      <c r="J2413" s="12">
        <v>45623.326388888891</v>
      </c>
      <c r="K2413" s="12">
        <v>45623.375</v>
      </c>
      <c r="L2413" s="12">
        <v>45623.326388888891</v>
      </c>
      <c r="M2413" s="61" t="s">
        <v>115</v>
      </c>
      <c r="N2413" s="3" t="s">
        <v>42</v>
      </c>
      <c r="O2413" s="3">
        <v>0</v>
      </c>
      <c r="P2413" s="1">
        <f t="shared" si="740"/>
        <v>48</v>
      </c>
      <c r="Q2413" s="1">
        <f t="shared" si="741"/>
        <v>11</v>
      </c>
      <c r="R2413" s="72">
        <f t="shared" si="742"/>
        <v>45623.326388888891</v>
      </c>
      <c r="S2413" s="73">
        <f t="shared" si="743"/>
        <v>0.94444444444525288</v>
      </c>
      <c r="T2413" s="74">
        <f>Table2[[#This Row],[ETA A OFRECIMIENTO]]*24</f>
        <v>22.666666666686069</v>
      </c>
      <c r="U2413" s="1" t="str">
        <f t="shared" si="744"/>
        <v>YES</v>
      </c>
      <c r="V2413" s="73">
        <f t="shared" si="745"/>
        <v>0.66666666666424135</v>
      </c>
      <c r="W2413" s="74">
        <f>Table2[[#This Row],[DEL. AVAILABLE A SLOT]]*24</f>
        <v>15.999999999941792</v>
      </c>
      <c r="X2413" s="1" t="str">
        <f t="shared" si="746"/>
        <v>SI</v>
      </c>
      <c r="Y2413" s="73">
        <f t="shared" si="747"/>
        <v>1.6111111111094942</v>
      </c>
      <c r="Z2413" s="74">
        <f>Table2[[#This Row],[ETA A TIMESLOT]]*24</f>
        <v>38.666666666627862</v>
      </c>
      <c r="AA2413" s="73">
        <f t="shared" si="748"/>
        <v>0</v>
      </c>
      <c r="AB2413" s="73" t="str">
        <f t="shared" si="749"/>
        <v>SI</v>
      </c>
      <c r="AC2413" s="74">
        <f>Table2[[#This Row],[PUNTUALIDAD (H)]]*24</f>
        <v>0</v>
      </c>
      <c r="AD2413" s="73">
        <f t="shared" si="750"/>
        <v>1.5625</v>
      </c>
      <c r="AE2413" s="74">
        <f>Table2[[#This Row],[ATA TO UNLOADING]]*24</f>
        <v>37.5</v>
      </c>
      <c r="AF2413" s="74" t="str">
        <f>IF(Table2[[#This Row],[ATA TO UNLOADING 2]]&lt;=48,"YES","NO")</f>
        <v>YES</v>
      </c>
      <c r="AG2413" s="75">
        <f t="shared" si="751"/>
        <v>0.375</v>
      </c>
      <c r="AH2413" s="2" t="s">
        <v>42</v>
      </c>
      <c r="AI2413" s="2" t="str">
        <f t="shared" si="752"/>
        <v>MSKU4669392</v>
      </c>
      <c r="AJ2413" s="76" t="str">
        <f t="shared" si="753"/>
        <v>MSI</v>
      </c>
      <c r="AK2413" s="77">
        <f>IF($M2413="TRUCK",VLOOKUP($AQ2413,Invoicing!$A$17:$B$49,MATCH($AK$1,Invoicing!$A$17:$B$17,0),FALSE),VLOOKUP($AQ2413,Invoicing!$N$17:$O$21,MATCH($AK$1,Invoicing!$N$17:$O$17,0),FALSE))</f>
        <v>480</v>
      </c>
      <c r="AL2413" s="78" t="e">
        <f>VLOOKUP($E2413,Invoicing!$A$1:$H$8,MATCH(TRACKER!$N2417,Invoicing!$A$1:$H$1,0),FALSE)</f>
        <v>#N/A</v>
      </c>
      <c r="AM2413" s="78">
        <f>VLOOKUP($E2413,Invoicing!$A$1:$H$8,MATCH(TRACKER!$O$1,Invoicing!$A$1:$H$1,0),FALSE)</f>
        <v>50</v>
      </c>
      <c r="AN2413" s="78">
        <f t="shared" si="754"/>
        <v>0</v>
      </c>
      <c r="AO2413" s="2">
        <f t="shared" si="755"/>
        <v>3</v>
      </c>
      <c r="AP2413" s="2" t="str">
        <f t="shared" si="756"/>
        <v>WEEK</v>
      </c>
      <c r="AQ2413" s="2" t="str">
        <f t="shared" si="757"/>
        <v>MSIWEEK</v>
      </c>
      <c r="AR2413" s="71">
        <f t="shared" si="758"/>
        <v>480</v>
      </c>
      <c r="AS2413" s="71">
        <f>VLOOKUP(AJ2413,Invoicing!A:K,10,FALSE)</f>
        <v>25</v>
      </c>
      <c r="AT2413" s="71">
        <f t="shared" si="759"/>
        <v>505</v>
      </c>
    </row>
    <row r="2414" spans="1:47">
      <c r="A2414" s="37" t="s">
        <v>137</v>
      </c>
      <c r="B2414" s="3" t="s">
        <v>38</v>
      </c>
      <c r="C2414" s="11">
        <v>45621.763888888891</v>
      </c>
      <c r="D2414" s="11">
        <v>45621.625</v>
      </c>
      <c r="E2414" s="11" t="s">
        <v>49</v>
      </c>
      <c r="F2414" s="11" t="s">
        <v>40</v>
      </c>
      <c r="G2414" s="3" t="s">
        <v>2593</v>
      </c>
      <c r="H2414" s="3" t="s">
        <v>46</v>
      </c>
      <c r="I2414" s="11">
        <v>45622.708333333336</v>
      </c>
      <c r="J2414" s="12">
        <v>45624.631944444445</v>
      </c>
      <c r="K2414" s="12">
        <v>45624.625</v>
      </c>
      <c r="L2414" s="12">
        <v>45624.631944444445</v>
      </c>
      <c r="M2414" s="61" t="s">
        <v>12</v>
      </c>
      <c r="N2414" s="3" t="s">
        <v>42</v>
      </c>
      <c r="O2414" s="3">
        <v>0</v>
      </c>
      <c r="P2414" s="1">
        <f t="shared" si="740"/>
        <v>48</v>
      </c>
      <c r="Q2414" s="1">
        <f t="shared" si="741"/>
        <v>11</v>
      </c>
      <c r="R2414" s="72">
        <f t="shared" si="742"/>
        <v>45624.631944444445</v>
      </c>
      <c r="S2414" s="73">
        <f t="shared" si="743"/>
        <v>0.94444444444525288</v>
      </c>
      <c r="T2414" s="74">
        <f>Table2[[#This Row],[ETA A OFRECIMIENTO]]*24</f>
        <v>22.666666666686069</v>
      </c>
      <c r="U2414" s="1" t="str">
        <f t="shared" si="744"/>
        <v>YES</v>
      </c>
      <c r="V2414" s="73">
        <f t="shared" si="745"/>
        <v>1.9166666666642413</v>
      </c>
      <c r="W2414" s="74">
        <f>Table2[[#This Row],[DEL. AVAILABLE A SLOT]]*24</f>
        <v>45.999999999941792</v>
      </c>
      <c r="X2414" s="1" t="str">
        <f t="shared" si="746"/>
        <v>NO</v>
      </c>
      <c r="Y2414" s="73">
        <f t="shared" si="747"/>
        <v>2.8611111111094942</v>
      </c>
      <c r="Z2414" s="74">
        <f>Table2[[#This Row],[ETA A TIMESLOT]]*24</f>
        <v>68.666666666627862</v>
      </c>
      <c r="AA2414" s="73">
        <f t="shared" si="748"/>
        <v>6.9444444452528842E-3</v>
      </c>
      <c r="AB2414" s="73" t="str">
        <f t="shared" si="749"/>
        <v>SI</v>
      </c>
      <c r="AC2414" s="74">
        <f>Table2[[#This Row],[PUNTUALIDAD (H)]]*24</f>
        <v>0.16666666668606922</v>
      </c>
      <c r="AD2414" s="73">
        <f t="shared" si="750"/>
        <v>2.8680555555547471</v>
      </c>
      <c r="AE2414" s="74">
        <f>Table2[[#This Row],[ATA TO UNLOADING]]*24</f>
        <v>68.833333333313931</v>
      </c>
      <c r="AF2414" s="74" t="str">
        <f>IF(Table2[[#This Row],[ATA TO UNLOADING 2]]&lt;=48,"YES","NO")</f>
        <v>NO</v>
      </c>
      <c r="AG2414" s="75">
        <f t="shared" si="751"/>
        <v>0.625</v>
      </c>
      <c r="AH2414" s="2" t="s">
        <v>42</v>
      </c>
      <c r="AI2414" s="2" t="str">
        <f t="shared" si="752"/>
        <v>MSKU4676811</v>
      </c>
      <c r="AJ2414" s="76" t="str">
        <f t="shared" si="753"/>
        <v>CTU FLEVOKUST BV</v>
      </c>
      <c r="AK2414" s="77">
        <f>IF($M2414="TRUCK",VLOOKUP($AQ2414,Invoicing!$A$17:$B$49,MATCH($AK$1,Invoicing!$A$17:$B$17,0),FALSE),VLOOKUP($AQ2414,Invoicing!$N$17:$O$21,MATCH($AK$1,Invoicing!$N$17:$O$17,0),FALSE))</f>
        <v>380</v>
      </c>
      <c r="AL2414" s="78" t="e">
        <f>VLOOKUP($E2414,Invoicing!$A$1:$H$8,MATCH(TRACKER!$N2418,Invoicing!$A$1:$H$1,0),FALSE)</f>
        <v>#N/A</v>
      </c>
      <c r="AM2414" s="78">
        <v>35</v>
      </c>
      <c r="AN2414" s="78">
        <f t="shared" si="754"/>
        <v>0</v>
      </c>
      <c r="AO2414" s="2">
        <f t="shared" si="755"/>
        <v>4</v>
      </c>
      <c r="AP2414" s="2" t="str">
        <f t="shared" si="756"/>
        <v>WEEK</v>
      </c>
      <c r="AQ2414" s="2" t="str">
        <f t="shared" si="757"/>
        <v>CTU FLEVOKUST BVWEEK</v>
      </c>
      <c r="AR2414" s="71">
        <f t="shared" si="758"/>
        <v>380</v>
      </c>
      <c r="AS2414" s="71">
        <f>VLOOKUP(AJ2414,Invoicing!A:K,10,FALSE)</f>
        <v>0</v>
      </c>
      <c r="AT2414" s="71">
        <f t="shared" si="759"/>
        <v>380</v>
      </c>
    </row>
    <row r="2415" spans="1:47">
      <c r="A2415" s="37" t="s">
        <v>137</v>
      </c>
      <c r="B2415" s="3" t="s">
        <v>38</v>
      </c>
      <c r="C2415" s="11">
        <v>45621.763888888891</v>
      </c>
      <c r="D2415" s="11">
        <v>45621.625</v>
      </c>
      <c r="E2415" s="11" t="s">
        <v>39</v>
      </c>
      <c r="F2415" s="11" t="s">
        <v>40</v>
      </c>
      <c r="G2415" s="3" t="s">
        <v>2594</v>
      </c>
      <c r="H2415" s="3" t="s">
        <v>41</v>
      </c>
      <c r="I2415" s="11">
        <v>45622.708333333336</v>
      </c>
      <c r="J2415" s="12">
        <v>45622.847222222219</v>
      </c>
      <c r="K2415" s="12">
        <v>45622.770833333336</v>
      </c>
      <c r="L2415" s="12">
        <v>45622.868055555555</v>
      </c>
      <c r="M2415" s="12" t="s">
        <v>115</v>
      </c>
      <c r="N2415" s="3" t="s">
        <v>42</v>
      </c>
      <c r="O2415" s="3">
        <v>0</v>
      </c>
      <c r="P2415" s="1">
        <f t="shared" si="740"/>
        <v>48</v>
      </c>
      <c r="Q2415" s="1">
        <f t="shared" si="741"/>
        <v>11</v>
      </c>
      <c r="R2415" s="72">
        <f t="shared" si="742"/>
        <v>45622.847222222219</v>
      </c>
      <c r="S2415" s="73">
        <f t="shared" si="743"/>
        <v>0.94444444444525288</v>
      </c>
      <c r="T2415" s="74">
        <f>Table2[[#This Row],[ETA A OFRECIMIENTO]]*24</f>
        <v>22.666666666686069</v>
      </c>
      <c r="U2415" s="1" t="str">
        <f t="shared" si="744"/>
        <v>YES</v>
      </c>
      <c r="V2415" s="73">
        <f t="shared" si="745"/>
        <v>6.25E-2</v>
      </c>
      <c r="W2415" s="74">
        <f>Table2[[#This Row],[DEL. AVAILABLE A SLOT]]*24</f>
        <v>1.5</v>
      </c>
      <c r="X2415" s="1" t="str">
        <f t="shared" si="746"/>
        <v>SI</v>
      </c>
      <c r="Y2415" s="73">
        <f t="shared" si="747"/>
        <v>1.0069444444452529</v>
      </c>
      <c r="Z2415" s="74">
        <f>Table2[[#This Row],[ETA A TIMESLOT]]*24</f>
        <v>24.166666666686069</v>
      </c>
      <c r="AA2415" s="73">
        <f t="shared" si="748"/>
        <v>7.6388888883229811E-2</v>
      </c>
      <c r="AB2415" s="73" t="str">
        <f t="shared" si="749"/>
        <v>NO</v>
      </c>
      <c r="AC2415" s="74">
        <f>Table2[[#This Row],[PUNTUALIDAD (H)]]*24</f>
        <v>1.8333333331975155</v>
      </c>
      <c r="AD2415" s="73">
        <f t="shared" si="750"/>
        <v>1.1041666666642413</v>
      </c>
      <c r="AE2415" s="74">
        <f>Table2[[#This Row],[ATA TO UNLOADING]]*24</f>
        <v>26.499999999941792</v>
      </c>
      <c r="AF2415" s="74" t="str">
        <f>IF(Table2[[#This Row],[ATA TO UNLOADING 2]]&lt;=48,"YES","NO")</f>
        <v>YES</v>
      </c>
      <c r="AG2415" s="75">
        <f t="shared" si="751"/>
        <v>0.77083333333575865</v>
      </c>
      <c r="AH2415" s="2" t="s">
        <v>42</v>
      </c>
      <c r="AI2415" s="2" t="str">
        <f t="shared" si="752"/>
        <v>MSKU4693402</v>
      </c>
      <c r="AJ2415" s="76" t="str">
        <f t="shared" si="753"/>
        <v>AZOIA LOGISTICS</v>
      </c>
      <c r="AK2415" s="77">
        <f>IF($M2415="TRUCK",VLOOKUP($AQ2415,Invoicing!$A$17:$B$49,MATCH($AK$1,Invoicing!$A$17:$B$17,0),FALSE),VLOOKUP($AQ2415,Invoicing!$N$17:$O$21,MATCH($AK$1,Invoicing!$N$17:$O$17,0),FALSE))</f>
        <v>550</v>
      </c>
      <c r="AL2415" s="78" t="e">
        <f>VLOOKUP($E2415,Invoicing!$A$1:$H$8,MATCH(TRACKER!$N2419,Invoicing!$A$1:$H$1,0),FALSE)</f>
        <v>#N/A</v>
      </c>
      <c r="AM2415" s="78">
        <f>VLOOKUP($E2415,Invoicing!$A$1:$H$8,MATCH(TRACKER!$O$1,Invoicing!$A$1:$H$1,0),FALSE)</f>
        <v>45</v>
      </c>
      <c r="AN2415" s="78">
        <f t="shared" si="754"/>
        <v>0</v>
      </c>
      <c r="AO2415" s="2">
        <f t="shared" si="755"/>
        <v>2</v>
      </c>
      <c r="AP2415" s="2" t="str">
        <f t="shared" si="756"/>
        <v>WEEK</v>
      </c>
      <c r="AQ2415" s="2" t="str">
        <f t="shared" si="757"/>
        <v>AZOIA LOGISTICSWEEK</v>
      </c>
      <c r="AR2415" s="71">
        <f t="shared" si="758"/>
        <v>550</v>
      </c>
      <c r="AS2415" s="71">
        <f>VLOOKUP(AJ2415,Invoicing!A:K,10,FALSE)</f>
        <v>25</v>
      </c>
      <c r="AT2415" s="71">
        <f t="shared" si="759"/>
        <v>575</v>
      </c>
    </row>
    <row r="2416" spans="1:47">
      <c r="A2416" s="37" t="s">
        <v>137</v>
      </c>
      <c r="B2416" s="3" t="s">
        <v>38</v>
      </c>
      <c r="C2416" s="11">
        <v>45621.763888888891</v>
      </c>
      <c r="D2416" s="11">
        <v>45621.625</v>
      </c>
      <c r="E2416" s="11" t="s">
        <v>45</v>
      </c>
      <c r="F2416" s="11" t="s">
        <v>40</v>
      </c>
      <c r="G2416" s="3" t="s">
        <v>2595</v>
      </c>
      <c r="H2416" s="3" t="s">
        <v>2821</v>
      </c>
      <c r="I2416" s="11">
        <v>45622.708333333336</v>
      </c>
      <c r="J2416" s="12">
        <v>45623.188194444447</v>
      </c>
      <c r="K2416" s="12">
        <v>45623.208333333336</v>
      </c>
      <c r="L2416" s="12">
        <v>45623.208333333336</v>
      </c>
      <c r="M2416" s="12" t="s">
        <v>115</v>
      </c>
      <c r="N2416" s="3" t="s">
        <v>42</v>
      </c>
      <c r="O2416" s="3">
        <v>0</v>
      </c>
      <c r="P2416" s="1">
        <f t="shared" si="740"/>
        <v>48</v>
      </c>
      <c r="Q2416" s="1">
        <f t="shared" si="741"/>
        <v>11</v>
      </c>
      <c r="R2416" s="72">
        <f t="shared" si="742"/>
        <v>45623.188194444447</v>
      </c>
      <c r="S2416" s="73">
        <f t="shared" si="743"/>
        <v>0.94444444444525288</v>
      </c>
      <c r="T2416" s="74">
        <f>Table2[[#This Row],[ETA A OFRECIMIENTO]]*24</f>
        <v>22.666666666686069</v>
      </c>
      <c r="U2416" s="1" t="str">
        <f t="shared" si="744"/>
        <v>YES</v>
      </c>
      <c r="V2416" s="73">
        <f t="shared" si="745"/>
        <v>0.5</v>
      </c>
      <c r="W2416" s="74">
        <f>Table2[[#This Row],[DEL. AVAILABLE A SLOT]]*24</f>
        <v>12</v>
      </c>
      <c r="X2416" s="1" t="str">
        <f t="shared" si="746"/>
        <v>SI</v>
      </c>
      <c r="Y2416" s="73">
        <f t="shared" si="747"/>
        <v>1.4444444444452529</v>
      </c>
      <c r="Z2416" s="74">
        <f>Table2[[#This Row],[ETA A TIMESLOT]]*24</f>
        <v>34.666666666686069</v>
      </c>
      <c r="AA2416" s="73">
        <f t="shared" si="748"/>
        <v>0</v>
      </c>
      <c r="AB2416" s="73" t="str">
        <f t="shared" si="749"/>
        <v>SI</v>
      </c>
      <c r="AC2416" s="74">
        <f>Table2[[#This Row],[PUNTUALIDAD (H)]]*24</f>
        <v>0</v>
      </c>
      <c r="AD2416" s="73">
        <f t="shared" si="750"/>
        <v>1.4444444444452529</v>
      </c>
      <c r="AE2416" s="74">
        <f>Table2[[#This Row],[ATA TO UNLOADING]]*24</f>
        <v>34.666666666686069</v>
      </c>
      <c r="AF2416" s="74" t="str">
        <f>IF(Table2[[#This Row],[ATA TO UNLOADING 2]]&lt;=48,"YES","NO")</f>
        <v>YES</v>
      </c>
      <c r="AG2416" s="75">
        <f t="shared" si="751"/>
        <v>0.20833333333575865</v>
      </c>
      <c r="AH2416" s="2" t="s">
        <v>42</v>
      </c>
      <c r="AI2416" s="2" t="str">
        <f t="shared" si="752"/>
        <v>MSKU4722624</v>
      </c>
      <c r="AJ2416" s="76" t="str">
        <f t="shared" si="753"/>
        <v>OM TRANSPORT</v>
      </c>
      <c r="AK2416" s="77">
        <f>IF($M2416="TRUCK",VLOOKUP($AQ2416,Invoicing!$A$17:$B$49,MATCH($AK$1,Invoicing!$A$17:$B$17,0),FALSE),VLOOKUP($AQ2416,Invoicing!$N$17:$O$21,MATCH($AK$1,Invoicing!$N$17:$O$17,0),FALSE))</f>
        <v>475</v>
      </c>
      <c r="AL2416" s="78" t="e">
        <f>VLOOKUP($E2416,Invoicing!$A$1:$H$8,MATCH(TRACKER!$N2420,Invoicing!$A$1:$H$1,0),FALSE)</f>
        <v>#N/A</v>
      </c>
      <c r="AM2416" s="78">
        <f>VLOOKUP($E2416,Invoicing!$A$1:$H$8,MATCH(TRACKER!$O$1,Invoicing!$A$1:$H$1,0),FALSE)</f>
        <v>50</v>
      </c>
      <c r="AN2416" s="78">
        <f t="shared" si="754"/>
        <v>0</v>
      </c>
      <c r="AO2416" s="2">
        <f t="shared" si="755"/>
        <v>3</v>
      </c>
      <c r="AP2416" s="2" t="str">
        <f t="shared" si="756"/>
        <v>WEEK</v>
      </c>
      <c r="AQ2416" s="2" t="str">
        <f t="shared" si="757"/>
        <v>OM TRANSPORTWEEK</v>
      </c>
      <c r="AR2416" s="71">
        <f t="shared" si="758"/>
        <v>475</v>
      </c>
      <c r="AS2416" s="71">
        <f>VLOOKUP(AJ2416,Invoicing!A:K,10,FALSE)</f>
        <v>25</v>
      </c>
      <c r="AT2416" s="71">
        <f t="shared" si="759"/>
        <v>500</v>
      </c>
    </row>
    <row r="2417" spans="1:46">
      <c r="A2417" s="37" t="s">
        <v>137</v>
      </c>
      <c r="B2417" s="3" t="s">
        <v>38</v>
      </c>
      <c r="C2417" s="11">
        <v>45621.763888888891</v>
      </c>
      <c r="D2417" s="11">
        <v>45621.625</v>
      </c>
      <c r="E2417" s="11" t="s">
        <v>44</v>
      </c>
      <c r="F2417" s="11" t="s">
        <v>40</v>
      </c>
      <c r="G2417" s="3" t="s">
        <v>2596</v>
      </c>
      <c r="H2417" s="3" t="s">
        <v>41</v>
      </c>
      <c r="I2417" s="11">
        <v>45622.708333333336</v>
      </c>
      <c r="J2417" s="12">
        <v>45623.333333333336</v>
      </c>
      <c r="K2417" s="12">
        <v>45623.333333333336</v>
      </c>
      <c r="L2417" s="12">
        <v>45623.340277777781</v>
      </c>
      <c r="M2417" s="12" t="s">
        <v>115</v>
      </c>
      <c r="N2417" s="3" t="s">
        <v>42</v>
      </c>
      <c r="O2417" s="3">
        <v>1</v>
      </c>
      <c r="P2417" s="1">
        <f t="shared" si="740"/>
        <v>48</v>
      </c>
      <c r="Q2417" s="1">
        <f t="shared" si="741"/>
        <v>11</v>
      </c>
      <c r="R2417" s="72">
        <f t="shared" si="742"/>
        <v>45623.333333333336</v>
      </c>
      <c r="S2417" s="73">
        <f t="shared" si="743"/>
        <v>0.94444444444525288</v>
      </c>
      <c r="T2417" s="74">
        <f>Table2[[#This Row],[ETA A OFRECIMIENTO]]*24</f>
        <v>22.666666666686069</v>
      </c>
      <c r="U2417" s="1" t="str">
        <f t="shared" si="744"/>
        <v>YES</v>
      </c>
      <c r="V2417" s="73">
        <f t="shared" si="745"/>
        <v>0.625</v>
      </c>
      <c r="W2417" s="74">
        <f>Table2[[#This Row],[DEL. AVAILABLE A SLOT]]*24</f>
        <v>15</v>
      </c>
      <c r="X2417" s="1" t="str">
        <f t="shared" si="746"/>
        <v>SI</v>
      </c>
      <c r="Y2417" s="73">
        <f t="shared" si="747"/>
        <v>1.5694444444452529</v>
      </c>
      <c r="Z2417" s="74">
        <f>Table2[[#This Row],[ETA A TIMESLOT]]*24</f>
        <v>37.666666666686069</v>
      </c>
      <c r="AA2417" s="73">
        <f t="shared" si="748"/>
        <v>0</v>
      </c>
      <c r="AB2417" s="73" t="str">
        <f t="shared" si="749"/>
        <v>SI</v>
      </c>
      <c r="AC2417" s="74">
        <f>Table2[[#This Row],[PUNTUALIDAD (H)]]*24</f>
        <v>0</v>
      </c>
      <c r="AD2417" s="73">
        <f t="shared" si="750"/>
        <v>1.5763888888905058</v>
      </c>
      <c r="AE2417" s="74">
        <f>Table2[[#This Row],[ATA TO UNLOADING]]*24</f>
        <v>37.833333333372138</v>
      </c>
      <c r="AF2417" s="74" t="str">
        <f>IF(Table2[[#This Row],[ATA TO UNLOADING 2]]&lt;=48,"YES","NO")</f>
        <v>YES</v>
      </c>
      <c r="AG2417" s="75">
        <f t="shared" si="751"/>
        <v>0.33333333333575865</v>
      </c>
      <c r="AH2417" s="2" t="s">
        <v>42</v>
      </c>
      <c r="AI2417" s="2" t="str">
        <f t="shared" si="752"/>
        <v>MSKU4739817</v>
      </c>
      <c r="AJ2417" s="76" t="str">
        <f t="shared" si="753"/>
        <v>MSI</v>
      </c>
      <c r="AK2417" s="77">
        <f>IF($M2417="TRUCK",VLOOKUP($AQ2417,Invoicing!$A$17:$B$49,MATCH($AK$1,Invoicing!$A$17:$B$17,0),FALSE),VLOOKUP($AQ2417,Invoicing!$N$17:$O$21,MATCH($AK$1,Invoicing!$N$17:$O$17,0),FALSE))</f>
        <v>480</v>
      </c>
      <c r="AL2417" s="78" t="e">
        <f>VLOOKUP($E2417,Invoicing!$A$1:$H$8,MATCH(TRACKER!$N2421,Invoicing!$A$1:$H$1,0),FALSE)</f>
        <v>#N/A</v>
      </c>
      <c r="AM2417" s="78">
        <f>VLOOKUP($E2417,Invoicing!$A$1:$H$8,MATCH(TRACKER!$O$1,Invoicing!$A$1:$H$1,0),FALSE)</f>
        <v>50</v>
      </c>
      <c r="AN2417" s="78">
        <f t="shared" si="754"/>
        <v>50</v>
      </c>
      <c r="AO2417" s="2">
        <f t="shared" si="755"/>
        <v>3</v>
      </c>
      <c r="AP2417" s="2" t="str">
        <f t="shared" si="756"/>
        <v>WEEK</v>
      </c>
      <c r="AQ2417" s="2" t="str">
        <f t="shared" si="757"/>
        <v>MSIWEEK</v>
      </c>
      <c r="AR2417" s="71">
        <f t="shared" si="758"/>
        <v>530</v>
      </c>
      <c r="AS2417" s="71">
        <f>VLOOKUP(AJ2417,Invoicing!A:K,10,FALSE)</f>
        <v>25</v>
      </c>
      <c r="AT2417" s="71">
        <f t="shared" si="759"/>
        <v>555</v>
      </c>
    </row>
    <row r="2418" spans="1:46">
      <c r="A2418" s="37" t="s">
        <v>137</v>
      </c>
      <c r="B2418" s="3" t="s">
        <v>38</v>
      </c>
      <c r="C2418" s="11">
        <v>45621.763888888891</v>
      </c>
      <c r="D2418" s="11">
        <v>45621.625</v>
      </c>
      <c r="E2418" s="11" t="s">
        <v>44</v>
      </c>
      <c r="F2418" s="11" t="s">
        <v>40</v>
      </c>
      <c r="G2418" s="3" t="s">
        <v>2597</v>
      </c>
      <c r="H2418" s="3" t="s">
        <v>41</v>
      </c>
      <c r="I2418" s="11">
        <v>45622.708333333336</v>
      </c>
      <c r="J2418" s="12">
        <v>45623.171527777777</v>
      </c>
      <c r="K2418" s="12">
        <v>45623.166666666664</v>
      </c>
      <c r="L2418" s="12">
        <v>45623.177083333336</v>
      </c>
      <c r="M2418" s="61" t="s">
        <v>115</v>
      </c>
      <c r="N2418" s="3" t="s">
        <v>42</v>
      </c>
      <c r="O2418" s="3">
        <v>0</v>
      </c>
      <c r="P2418" s="1">
        <f t="shared" si="740"/>
        <v>48</v>
      </c>
      <c r="Q2418" s="1">
        <f t="shared" si="741"/>
        <v>11</v>
      </c>
      <c r="R2418" s="72">
        <f t="shared" si="742"/>
        <v>45623.171527777777</v>
      </c>
      <c r="S2418" s="73">
        <f t="shared" si="743"/>
        <v>0.94444444444525288</v>
      </c>
      <c r="T2418" s="74">
        <f>Table2[[#This Row],[ETA A OFRECIMIENTO]]*24</f>
        <v>22.666666666686069</v>
      </c>
      <c r="U2418" s="1" t="str">
        <f t="shared" si="744"/>
        <v>YES</v>
      </c>
      <c r="V2418" s="73">
        <f t="shared" si="745"/>
        <v>0.45833333332848269</v>
      </c>
      <c r="W2418" s="74">
        <f>Table2[[#This Row],[DEL. AVAILABLE A SLOT]]*24</f>
        <v>10.999999999883585</v>
      </c>
      <c r="X2418" s="1" t="str">
        <f t="shared" si="746"/>
        <v>SI</v>
      </c>
      <c r="Y2418" s="73">
        <f t="shared" si="747"/>
        <v>1.4027777777737356</v>
      </c>
      <c r="Z2418" s="74">
        <f>Table2[[#This Row],[ETA A TIMESLOT]]*24</f>
        <v>33.666666666569654</v>
      </c>
      <c r="AA2418" s="73">
        <f t="shared" si="748"/>
        <v>4.8611111124046147E-3</v>
      </c>
      <c r="AB2418" s="73" t="str">
        <f t="shared" si="749"/>
        <v>SI</v>
      </c>
      <c r="AC2418" s="74">
        <f>Table2[[#This Row],[PUNTUALIDAD (H)]]*24</f>
        <v>0.11666666669771075</v>
      </c>
      <c r="AD2418" s="73">
        <f t="shared" si="750"/>
        <v>1.4131944444452529</v>
      </c>
      <c r="AE2418" s="74">
        <f>Table2[[#This Row],[ATA TO UNLOADING]]*24</f>
        <v>33.916666666686069</v>
      </c>
      <c r="AF2418" s="74" t="str">
        <f>IF(Table2[[#This Row],[ATA TO UNLOADING 2]]&lt;=48,"YES","NO")</f>
        <v>YES</v>
      </c>
      <c r="AG2418" s="75">
        <f t="shared" si="751"/>
        <v>0.16666666666424135</v>
      </c>
      <c r="AH2418" s="2" t="s">
        <v>24</v>
      </c>
      <c r="AI2418" s="2" t="str">
        <f t="shared" si="752"/>
        <v>MSKU4745569</v>
      </c>
      <c r="AJ2418" s="76" t="str">
        <f t="shared" si="753"/>
        <v>MSI</v>
      </c>
      <c r="AK2418" s="77">
        <f>IF($M2418="TRUCK",VLOOKUP($AQ2418,Invoicing!$A$17:$B$49,MATCH($AK$1,Invoicing!$A$17:$B$17,0),FALSE),VLOOKUP($AQ2418,Invoicing!$N$17:$O$21,MATCH($AK$1,Invoicing!$N$17:$O$17,0),FALSE))</f>
        <v>530</v>
      </c>
      <c r="AL2418" s="78" t="e">
        <f>VLOOKUP($E2418,Invoicing!$A$1:$H$8,MATCH(TRACKER!$N2422,Invoicing!$A$1:$H$1,0),FALSE)</f>
        <v>#N/A</v>
      </c>
      <c r="AM2418" s="78">
        <f>VLOOKUP($E2418,Invoicing!$A$1:$H$8,MATCH(TRACKER!$O$1,Invoicing!$A$1:$H$1,0),FALSE)</f>
        <v>50</v>
      </c>
      <c r="AN2418" s="78">
        <f t="shared" si="754"/>
        <v>0</v>
      </c>
      <c r="AO2418" s="2">
        <f t="shared" si="755"/>
        <v>3</v>
      </c>
      <c r="AP2418" s="2" t="str">
        <f t="shared" si="756"/>
        <v>NIGHT</v>
      </c>
      <c r="AQ2418" s="2" t="str">
        <f t="shared" si="757"/>
        <v>MSINIGHT</v>
      </c>
      <c r="AR2418" s="71">
        <f t="shared" si="758"/>
        <v>530</v>
      </c>
      <c r="AS2418" s="71">
        <f>VLOOKUP(AJ2418,Invoicing!A:K,10,FALSE)</f>
        <v>25</v>
      </c>
      <c r="AT2418" s="71">
        <f t="shared" si="759"/>
        <v>555</v>
      </c>
    </row>
    <row r="2419" spans="1:46">
      <c r="A2419" s="37" t="s">
        <v>137</v>
      </c>
      <c r="B2419" s="3" t="s">
        <v>38</v>
      </c>
      <c r="C2419" s="11">
        <v>45621.763888888891</v>
      </c>
      <c r="D2419" s="11">
        <v>45621.625</v>
      </c>
      <c r="E2419" s="11" t="s">
        <v>44</v>
      </c>
      <c r="F2419" s="11" t="s">
        <v>40</v>
      </c>
      <c r="G2419" s="3" t="s">
        <v>2598</v>
      </c>
      <c r="H2419" s="3" t="s">
        <v>41</v>
      </c>
      <c r="I2419" s="11">
        <v>45622.708333333336</v>
      </c>
      <c r="J2419" s="12">
        <v>45622.788194444445</v>
      </c>
      <c r="K2419" s="12">
        <v>45622.833333333336</v>
      </c>
      <c r="L2419" s="12">
        <v>45622.788194444445</v>
      </c>
      <c r="M2419" s="12" t="s">
        <v>115</v>
      </c>
      <c r="N2419" s="3" t="s">
        <v>42</v>
      </c>
      <c r="O2419" s="3">
        <v>1</v>
      </c>
      <c r="P2419" s="1">
        <f t="shared" si="740"/>
        <v>48</v>
      </c>
      <c r="Q2419" s="1">
        <f t="shared" si="741"/>
        <v>11</v>
      </c>
      <c r="R2419" s="72">
        <f t="shared" si="742"/>
        <v>45622.788194444445</v>
      </c>
      <c r="S2419" s="73">
        <f t="shared" si="743"/>
        <v>0.94444444444525288</v>
      </c>
      <c r="T2419" s="74">
        <f>Table2[[#This Row],[ETA A OFRECIMIENTO]]*24</f>
        <v>22.666666666686069</v>
      </c>
      <c r="U2419" s="1" t="str">
        <f t="shared" si="744"/>
        <v>YES</v>
      </c>
      <c r="V2419" s="73">
        <f t="shared" si="745"/>
        <v>0.125</v>
      </c>
      <c r="W2419" s="74">
        <f>Table2[[#This Row],[DEL. AVAILABLE A SLOT]]*24</f>
        <v>3</v>
      </c>
      <c r="X2419" s="1" t="str">
        <f t="shared" si="746"/>
        <v>SI</v>
      </c>
      <c r="Y2419" s="73">
        <f t="shared" si="747"/>
        <v>1.0694444444452529</v>
      </c>
      <c r="Z2419" s="74">
        <f>Table2[[#This Row],[ETA A TIMESLOT]]*24</f>
        <v>25.666666666686069</v>
      </c>
      <c r="AA2419" s="73">
        <f t="shared" si="748"/>
        <v>0</v>
      </c>
      <c r="AB2419" s="73" t="str">
        <f t="shared" si="749"/>
        <v>SI</v>
      </c>
      <c r="AC2419" s="74">
        <f>Table2[[#This Row],[PUNTUALIDAD (H)]]*24</f>
        <v>0</v>
      </c>
      <c r="AD2419" s="73">
        <f t="shared" si="750"/>
        <v>1.0243055555547471</v>
      </c>
      <c r="AE2419" s="74">
        <f>Table2[[#This Row],[ATA TO UNLOADING]]*24</f>
        <v>24.583333333313931</v>
      </c>
      <c r="AF2419" s="74" t="str">
        <f>IF(Table2[[#This Row],[ATA TO UNLOADING 2]]&lt;=48,"YES","NO")</f>
        <v>YES</v>
      </c>
      <c r="AG2419" s="75">
        <f t="shared" si="751"/>
        <v>0.83333333333575865</v>
      </c>
      <c r="AH2419" s="2" t="s">
        <v>24</v>
      </c>
      <c r="AI2419" s="2" t="str">
        <f t="shared" si="752"/>
        <v>MSKU4773489</v>
      </c>
      <c r="AJ2419" s="76" t="str">
        <f t="shared" si="753"/>
        <v>MSI</v>
      </c>
      <c r="AK2419" s="77">
        <f>IF($M2419="TRUCK",VLOOKUP($AQ2419,Invoicing!$A$17:$B$49,MATCH($AK$1,Invoicing!$A$17:$B$17,0),FALSE),VLOOKUP($AQ2419,Invoicing!$N$17:$O$21,MATCH($AK$1,Invoicing!$N$17:$O$17,0),FALSE))</f>
        <v>530</v>
      </c>
      <c r="AL2419" s="78" t="e">
        <f>VLOOKUP($E2419,Invoicing!$A$1:$H$8,MATCH(TRACKER!$N2423,Invoicing!$A$1:$H$1,0),FALSE)</f>
        <v>#N/A</v>
      </c>
      <c r="AM2419" s="78">
        <f>VLOOKUP($E2419,Invoicing!$A$1:$H$8,MATCH(TRACKER!$O$1,Invoicing!$A$1:$H$1,0),FALSE)</f>
        <v>50</v>
      </c>
      <c r="AN2419" s="78">
        <f t="shared" si="754"/>
        <v>50</v>
      </c>
      <c r="AO2419" s="2">
        <f t="shared" si="755"/>
        <v>2</v>
      </c>
      <c r="AP2419" s="2" t="str">
        <f t="shared" si="756"/>
        <v>NIGHT</v>
      </c>
      <c r="AQ2419" s="2" t="str">
        <f t="shared" si="757"/>
        <v>MSINIGHT</v>
      </c>
      <c r="AR2419" s="71">
        <f t="shared" si="758"/>
        <v>580</v>
      </c>
      <c r="AS2419" s="71">
        <f>VLOOKUP(AJ2419,Invoicing!A:K,10,FALSE)</f>
        <v>25</v>
      </c>
      <c r="AT2419" s="71">
        <f t="shared" si="759"/>
        <v>605</v>
      </c>
    </row>
    <row r="2420" spans="1:46">
      <c r="A2420" s="37" t="s">
        <v>137</v>
      </c>
      <c r="B2420" s="3" t="s">
        <v>38</v>
      </c>
      <c r="C2420" s="11">
        <v>45621.763888888891</v>
      </c>
      <c r="D2420" s="11">
        <v>45621.625</v>
      </c>
      <c r="E2420" s="11" t="s">
        <v>49</v>
      </c>
      <c r="F2420" s="11" t="s">
        <v>40</v>
      </c>
      <c r="G2420" s="3" t="s">
        <v>2599</v>
      </c>
      <c r="H2420" s="3" t="s">
        <v>46</v>
      </c>
      <c r="I2420" s="11">
        <v>45622.708333333336</v>
      </c>
      <c r="J2420" s="12">
        <v>45624.463194444441</v>
      </c>
      <c r="K2420" s="12">
        <v>45624.458333333336</v>
      </c>
      <c r="L2420" s="12">
        <v>45624.489583333336</v>
      </c>
      <c r="M2420" s="12" t="s">
        <v>115</v>
      </c>
      <c r="N2420" s="3" t="s">
        <v>42</v>
      </c>
      <c r="O2420" s="3">
        <v>0</v>
      </c>
      <c r="P2420" s="1">
        <f t="shared" si="740"/>
        <v>48</v>
      </c>
      <c r="Q2420" s="1">
        <f t="shared" si="741"/>
        <v>11</v>
      </c>
      <c r="R2420" s="72">
        <f t="shared" si="742"/>
        <v>45624.463194444441</v>
      </c>
      <c r="S2420" s="73">
        <f t="shared" si="743"/>
        <v>0.94444444444525288</v>
      </c>
      <c r="T2420" s="74">
        <f>Table2[[#This Row],[ETA A OFRECIMIENTO]]*24</f>
        <v>22.666666666686069</v>
      </c>
      <c r="U2420" s="1" t="str">
        <f t="shared" si="744"/>
        <v>YES</v>
      </c>
      <c r="V2420" s="73">
        <f t="shared" si="745"/>
        <v>1.75</v>
      </c>
      <c r="W2420" s="74">
        <f>Table2[[#This Row],[DEL. AVAILABLE A SLOT]]*24</f>
        <v>42</v>
      </c>
      <c r="X2420" s="1" t="str">
        <f t="shared" si="746"/>
        <v>NO</v>
      </c>
      <c r="Y2420" s="73">
        <f t="shared" si="747"/>
        <v>2.6944444444452529</v>
      </c>
      <c r="Z2420" s="74">
        <f>Table2[[#This Row],[ETA A TIMESLOT]]*24</f>
        <v>64.666666666686069</v>
      </c>
      <c r="AA2420" s="73">
        <f t="shared" si="748"/>
        <v>4.8611111051286571E-3</v>
      </c>
      <c r="AB2420" s="73" t="str">
        <f t="shared" si="749"/>
        <v>SI</v>
      </c>
      <c r="AC2420" s="74">
        <f>Table2[[#This Row],[PUNTUALIDAD (H)]]*24</f>
        <v>0.11666666652308777</v>
      </c>
      <c r="AD2420" s="73">
        <f t="shared" si="750"/>
        <v>2.7256944444452529</v>
      </c>
      <c r="AE2420" s="74">
        <f>Table2[[#This Row],[ATA TO UNLOADING]]*24</f>
        <v>65.416666666686069</v>
      </c>
      <c r="AF2420" s="74" t="str">
        <f>IF(Table2[[#This Row],[ATA TO UNLOADING 2]]&lt;=48,"YES","NO")</f>
        <v>NO</v>
      </c>
      <c r="AG2420" s="75">
        <f t="shared" si="751"/>
        <v>0.45833333333575865</v>
      </c>
      <c r="AH2420" s="2" t="s">
        <v>42</v>
      </c>
      <c r="AI2420" s="2" t="str">
        <f t="shared" si="752"/>
        <v>MSKU4779532</v>
      </c>
      <c r="AJ2420" s="76" t="str">
        <f t="shared" si="753"/>
        <v>CTU FLEVOKUST BV</v>
      </c>
      <c r="AK2420" s="77">
        <f>IF($M2420="TRUCK",VLOOKUP($AQ2420,Invoicing!$A$17:$B$49,MATCH($AK$1,Invoicing!$A$17:$B$17,0),FALSE),VLOOKUP($AQ2420,Invoicing!$N$17:$O$21,MATCH($AK$1,Invoicing!$N$17:$O$17,0),FALSE))</f>
        <v>520</v>
      </c>
      <c r="AL2420" s="78" t="e">
        <f>VLOOKUP($E2420,Invoicing!$A$1:$H$8,MATCH(TRACKER!$N2424,Invoicing!$A$1:$H$1,0),FALSE)</f>
        <v>#N/A</v>
      </c>
      <c r="AM2420" s="78">
        <v>35</v>
      </c>
      <c r="AN2420" s="78">
        <f t="shared" si="754"/>
        <v>0</v>
      </c>
      <c r="AO2420" s="2">
        <f t="shared" si="755"/>
        <v>4</v>
      </c>
      <c r="AP2420" s="2" t="str">
        <f t="shared" si="756"/>
        <v>WEEK</v>
      </c>
      <c r="AQ2420" s="2" t="str">
        <f t="shared" si="757"/>
        <v>CTU FLEVOKUST BVWEEK</v>
      </c>
      <c r="AR2420" s="71">
        <f t="shared" si="758"/>
        <v>520</v>
      </c>
      <c r="AS2420" s="71">
        <f>VLOOKUP(AJ2420,Invoicing!A:K,10,FALSE)</f>
        <v>0</v>
      </c>
      <c r="AT2420" s="71">
        <f t="shared" si="759"/>
        <v>520</v>
      </c>
    </row>
    <row r="2421" spans="1:46">
      <c r="A2421" s="37" t="s">
        <v>137</v>
      </c>
      <c r="B2421" s="3" t="s">
        <v>38</v>
      </c>
      <c r="C2421" s="11">
        <v>45621.763888888891</v>
      </c>
      <c r="D2421" s="11">
        <v>45621.625</v>
      </c>
      <c r="E2421" s="11" t="s">
        <v>49</v>
      </c>
      <c r="F2421" s="11" t="s">
        <v>40</v>
      </c>
      <c r="G2421" s="3" t="s">
        <v>2600</v>
      </c>
      <c r="H2421" s="3" t="s">
        <v>46</v>
      </c>
      <c r="I2421" s="11">
        <v>45622.708333333336</v>
      </c>
      <c r="J2421" s="12">
        <v>45623.583333333336</v>
      </c>
      <c r="K2421" s="12">
        <v>45623.583333333336</v>
      </c>
      <c r="L2421" s="12">
        <v>45623.600694444445</v>
      </c>
      <c r="M2421" s="12" t="s">
        <v>12</v>
      </c>
      <c r="N2421" s="3" t="s">
        <v>42</v>
      </c>
      <c r="O2421" s="3">
        <v>1</v>
      </c>
      <c r="P2421" s="1">
        <f t="shared" si="740"/>
        <v>48</v>
      </c>
      <c r="Q2421" s="1">
        <f t="shared" si="741"/>
        <v>11</v>
      </c>
      <c r="R2421" s="72">
        <f t="shared" si="742"/>
        <v>45623.583333333336</v>
      </c>
      <c r="S2421" s="73">
        <f t="shared" si="743"/>
        <v>0.94444444444525288</v>
      </c>
      <c r="T2421" s="74">
        <f>Table2[[#This Row],[ETA A OFRECIMIENTO]]*24</f>
        <v>22.666666666686069</v>
      </c>
      <c r="U2421" s="1" t="str">
        <f t="shared" si="744"/>
        <v>YES</v>
      </c>
      <c r="V2421" s="73">
        <f t="shared" si="745"/>
        <v>0.875</v>
      </c>
      <c r="W2421" s="74">
        <f>Table2[[#This Row],[DEL. AVAILABLE A SLOT]]*24</f>
        <v>21</v>
      </c>
      <c r="X2421" s="1" t="str">
        <f t="shared" si="746"/>
        <v>SI</v>
      </c>
      <c r="Y2421" s="73">
        <f t="shared" si="747"/>
        <v>1.8194444444452529</v>
      </c>
      <c r="Z2421" s="74">
        <f>Table2[[#This Row],[ETA A TIMESLOT]]*24</f>
        <v>43.666666666686069</v>
      </c>
      <c r="AA2421" s="73">
        <f t="shared" si="748"/>
        <v>0</v>
      </c>
      <c r="AB2421" s="73" t="str">
        <f t="shared" si="749"/>
        <v>SI</v>
      </c>
      <c r="AC2421" s="74">
        <f>Table2[[#This Row],[PUNTUALIDAD (H)]]*24</f>
        <v>0</v>
      </c>
      <c r="AD2421" s="73">
        <f t="shared" si="750"/>
        <v>1.8368055555547471</v>
      </c>
      <c r="AE2421" s="74">
        <f>Table2[[#This Row],[ATA TO UNLOADING]]*24</f>
        <v>44.083333333313931</v>
      </c>
      <c r="AF2421" s="74" t="str">
        <f>IF(Table2[[#This Row],[ATA TO UNLOADING 2]]&lt;=48,"YES","NO")</f>
        <v>YES</v>
      </c>
      <c r="AG2421" s="75">
        <f t="shared" si="751"/>
        <v>0.58333333333575865</v>
      </c>
      <c r="AH2421" s="2" t="s">
        <v>42</v>
      </c>
      <c r="AI2421" s="2" t="str">
        <f t="shared" si="752"/>
        <v>MSKU4817273</v>
      </c>
      <c r="AJ2421" s="76" t="str">
        <f t="shared" si="753"/>
        <v>CTU FLEVOKUST BV</v>
      </c>
      <c r="AK2421" s="77">
        <f>IF($M2421="TRUCK",VLOOKUP($AQ2421,Invoicing!$A$17:$B$49,MATCH($AK$1,Invoicing!$A$17:$B$17,0),FALSE),VLOOKUP($AQ2421,Invoicing!$N$17:$O$21,MATCH($AK$1,Invoicing!$N$17:$O$17,0),FALSE))</f>
        <v>380</v>
      </c>
      <c r="AL2421" s="78" t="e">
        <f>VLOOKUP($E2421,Invoicing!$A$1:$H$8,MATCH(TRACKER!$N2425,Invoicing!$A$1:$H$1,0),FALSE)</f>
        <v>#N/A</v>
      </c>
      <c r="AM2421" s="78">
        <v>35</v>
      </c>
      <c r="AN2421" s="78">
        <f t="shared" si="754"/>
        <v>35</v>
      </c>
      <c r="AO2421" s="2">
        <f t="shared" si="755"/>
        <v>3</v>
      </c>
      <c r="AP2421" s="2" t="str">
        <f t="shared" si="756"/>
        <v>WEEK</v>
      </c>
      <c r="AQ2421" s="2" t="str">
        <f t="shared" si="757"/>
        <v>CTU FLEVOKUST BVWEEK</v>
      </c>
      <c r="AR2421" s="71">
        <f t="shared" si="758"/>
        <v>415</v>
      </c>
      <c r="AS2421" s="71">
        <f>VLOOKUP(AJ2421,Invoicing!A:K,10,FALSE)</f>
        <v>0</v>
      </c>
      <c r="AT2421" s="71">
        <f t="shared" si="759"/>
        <v>415</v>
      </c>
    </row>
    <row r="2422" spans="1:46">
      <c r="A2422" s="37" t="s">
        <v>137</v>
      </c>
      <c r="B2422" s="3" t="s">
        <v>38</v>
      </c>
      <c r="C2422" s="11">
        <v>45621.763888888891</v>
      </c>
      <c r="D2422" s="11">
        <v>45621.625</v>
      </c>
      <c r="E2422" s="11" t="s">
        <v>45</v>
      </c>
      <c r="F2422" s="11" t="s">
        <v>40</v>
      </c>
      <c r="G2422" s="3" t="s">
        <v>2601</v>
      </c>
      <c r="H2422" s="3" t="s">
        <v>2821</v>
      </c>
      <c r="I2422" s="11">
        <v>45622.708333333336</v>
      </c>
      <c r="J2422" s="12">
        <v>45622.918055555558</v>
      </c>
      <c r="K2422" s="12">
        <v>45622.958333333336</v>
      </c>
      <c r="L2422" s="12">
        <v>45622.958333333336</v>
      </c>
      <c r="M2422" s="12" t="s">
        <v>115</v>
      </c>
      <c r="N2422" s="3" t="s">
        <v>42</v>
      </c>
      <c r="O2422" s="3">
        <v>0</v>
      </c>
      <c r="P2422" s="1">
        <f t="shared" si="740"/>
        <v>48</v>
      </c>
      <c r="Q2422" s="1">
        <f t="shared" si="741"/>
        <v>11</v>
      </c>
      <c r="R2422" s="72">
        <f t="shared" si="742"/>
        <v>45622.918055555558</v>
      </c>
      <c r="S2422" s="73">
        <f t="shared" si="743"/>
        <v>0.94444444444525288</v>
      </c>
      <c r="T2422" s="74">
        <f>Table2[[#This Row],[ETA A OFRECIMIENTO]]*24</f>
        <v>22.666666666686069</v>
      </c>
      <c r="U2422" s="1" t="str">
        <f t="shared" si="744"/>
        <v>YES</v>
      </c>
      <c r="V2422" s="73">
        <f t="shared" si="745"/>
        <v>0.25</v>
      </c>
      <c r="W2422" s="74">
        <f>Table2[[#This Row],[DEL. AVAILABLE A SLOT]]*24</f>
        <v>6</v>
      </c>
      <c r="X2422" s="1" t="str">
        <f t="shared" si="746"/>
        <v>SI</v>
      </c>
      <c r="Y2422" s="73">
        <f t="shared" si="747"/>
        <v>1.1944444444452529</v>
      </c>
      <c r="Z2422" s="74">
        <f>Table2[[#This Row],[ETA A TIMESLOT]]*24</f>
        <v>28.666666666686069</v>
      </c>
      <c r="AA2422" s="73">
        <f t="shared" si="748"/>
        <v>0</v>
      </c>
      <c r="AB2422" s="73" t="str">
        <f t="shared" si="749"/>
        <v>SI</v>
      </c>
      <c r="AC2422" s="74">
        <f>Table2[[#This Row],[PUNTUALIDAD (H)]]*24</f>
        <v>0</v>
      </c>
      <c r="AD2422" s="73">
        <f t="shared" si="750"/>
        <v>1.1944444444452529</v>
      </c>
      <c r="AE2422" s="74">
        <f>Table2[[#This Row],[ATA TO UNLOADING]]*24</f>
        <v>28.666666666686069</v>
      </c>
      <c r="AF2422" s="74" t="str">
        <f>IF(Table2[[#This Row],[ATA TO UNLOADING 2]]&lt;=48,"YES","NO")</f>
        <v>YES</v>
      </c>
      <c r="AG2422" s="75">
        <f t="shared" si="751"/>
        <v>0.95833333333575865</v>
      </c>
      <c r="AH2422" s="2" t="s">
        <v>24</v>
      </c>
      <c r="AI2422" s="2" t="str">
        <f t="shared" si="752"/>
        <v>MSKU7242249</v>
      </c>
      <c r="AJ2422" s="76" t="str">
        <f t="shared" si="753"/>
        <v>OM TRANSPORT</v>
      </c>
      <c r="AK2422" s="77">
        <f>IF($M2422="TRUCK",VLOOKUP($AQ2422,Invoicing!$A$17:$B$49,MATCH($AK$1,Invoicing!$A$17:$B$17,0),FALSE),VLOOKUP($AQ2422,Invoicing!$N$17:$O$21,MATCH($AK$1,Invoicing!$N$17:$O$17,0),FALSE))</f>
        <v>475</v>
      </c>
      <c r="AL2422" s="78">
        <f>VLOOKUP($E2422,Invoicing!$A$1:$H$8,MATCH(TRACKER!$N2426,Invoicing!$A$1:$H$1,0),FALSE)</f>
        <v>110</v>
      </c>
      <c r="AM2422" s="78">
        <f>VLOOKUP($E2422,Invoicing!$A$1:$H$8,MATCH(TRACKER!$O$1,Invoicing!$A$1:$H$1,0),FALSE)</f>
        <v>50</v>
      </c>
      <c r="AN2422" s="78">
        <f t="shared" si="754"/>
        <v>0</v>
      </c>
      <c r="AO2422" s="2">
        <f t="shared" si="755"/>
        <v>2</v>
      </c>
      <c r="AP2422" s="2" t="str">
        <f t="shared" si="756"/>
        <v>NIGHT</v>
      </c>
      <c r="AQ2422" s="2" t="str">
        <f t="shared" si="757"/>
        <v>OM TRANSPORTNIGHT</v>
      </c>
      <c r="AR2422" s="71">
        <f t="shared" si="758"/>
        <v>585</v>
      </c>
      <c r="AS2422" s="71">
        <f>VLOOKUP(AJ2422,Invoicing!A:K,10,FALSE)</f>
        <v>25</v>
      </c>
      <c r="AT2422" s="71">
        <f t="shared" si="759"/>
        <v>610</v>
      </c>
    </row>
    <row r="2423" spans="1:46">
      <c r="A2423" s="37" t="s">
        <v>137</v>
      </c>
      <c r="B2423" s="3" t="s">
        <v>38</v>
      </c>
      <c r="C2423" s="11">
        <v>45621.763888888891</v>
      </c>
      <c r="D2423" s="11">
        <v>45621.625</v>
      </c>
      <c r="E2423" s="11" t="s">
        <v>44</v>
      </c>
      <c r="F2423" s="11" t="s">
        <v>40</v>
      </c>
      <c r="G2423" s="3" t="s">
        <v>2602</v>
      </c>
      <c r="H2423" s="3" t="s">
        <v>41</v>
      </c>
      <c r="I2423" s="11">
        <v>45622.708333333336</v>
      </c>
      <c r="J2423" s="12">
        <v>45623.809027777781</v>
      </c>
      <c r="K2423" s="12">
        <v>45623.833333333336</v>
      </c>
      <c r="L2423" s="12">
        <v>45623.815972222219</v>
      </c>
      <c r="M2423" s="12" t="s">
        <v>115</v>
      </c>
      <c r="N2423" s="3" t="s">
        <v>42</v>
      </c>
      <c r="O2423" s="3">
        <v>2</v>
      </c>
      <c r="P2423" s="1">
        <f t="shared" si="740"/>
        <v>48</v>
      </c>
      <c r="Q2423" s="1">
        <f t="shared" si="741"/>
        <v>11</v>
      </c>
      <c r="R2423" s="72">
        <f t="shared" si="742"/>
        <v>45623.809027777781</v>
      </c>
      <c r="S2423" s="73">
        <f t="shared" si="743"/>
        <v>0.94444444444525288</v>
      </c>
      <c r="T2423" s="74">
        <f>Table2[[#This Row],[ETA A OFRECIMIENTO]]*24</f>
        <v>22.666666666686069</v>
      </c>
      <c r="U2423" s="1" t="str">
        <f t="shared" si="744"/>
        <v>YES</v>
      </c>
      <c r="V2423" s="73">
        <f t="shared" si="745"/>
        <v>1.125</v>
      </c>
      <c r="W2423" s="74">
        <f>Table2[[#This Row],[DEL. AVAILABLE A SLOT]]*24</f>
        <v>27</v>
      </c>
      <c r="X2423" s="1" t="str">
        <f t="shared" si="746"/>
        <v>NO</v>
      </c>
      <c r="Y2423" s="73">
        <f t="shared" si="747"/>
        <v>2.0694444444452529</v>
      </c>
      <c r="Z2423" s="74">
        <f>Table2[[#This Row],[ETA A TIMESLOT]]*24</f>
        <v>49.666666666686069</v>
      </c>
      <c r="AA2423" s="73">
        <f t="shared" si="748"/>
        <v>0</v>
      </c>
      <c r="AB2423" s="73" t="str">
        <f t="shared" si="749"/>
        <v>SI</v>
      </c>
      <c r="AC2423" s="74">
        <f>Table2[[#This Row],[PUNTUALIDAD (H)]]*24</f>
        <v>0</v>
      </c>
      <c r="AD2423" s="73">
        <f t="shared" si="750"/>
        <v>2.0520833333284827</v>
      </c>
      <c r="AE2423" s="74">
        <f>Table2[[#This Row],[ATA TO UNLOADING]]*24</f>
        <v>49.249999999883585</v>
      </c>
      <c r="AF2423" s="74" t="str">
        <f>IF(Table2[[#This Row],[ATA TO UNLOADING 2]]&lt;=48,"YES","NO")</f>
        <v>NO</v>
      </c>
      <c r="AG2423" s="75">
        <f t="shared" si="751"/>
        <v>0.83333333333575865</v>
      </c>
      <c r="AH2423" s="2" t="s">
        <v>24</v>
      </c>
      <c r="AI2423" s="2" t="str">
        <f t="shared" si="752"/>
        <v>MSKU9249730</v>
      </c>
      <c r="AJ2423" s="76" t="str">
        <f t="shared" si="753"/>
        <v>MSI</v>
      </c>
      <c r="AK2423" s="77">
        <f>IF($M2423="TRUCK",VLOOKUP($AQ2423,Invoicing!$A$17:$B$49,MATCH($AK$1,Invoicing!$A$17:$B$17,0),FALSE),VLOOKUP($AQ2423,Invoicing!$N$17:$O$21,MATCH($AK$1,Invoicing!$N$17:$O$17,0),FALSE))</f>
        <v>530</v>
      </c>
      <c r="AL2423" s="78" t="e">
        <f>VLOOKUP($E2423,Invoicing!$A$1:$H$8,MATCH(TRACKER!$N2427,Invoicing!$A$1:$H$1,0),FALSE)</f>
        <v>#N/A</v>
      </c>
      <c r="AM2423" s="78">
        <f>VLOOKUP($E2423,Invoicing!$A$1:$H$8,MATCH(TRACKER!$O$1,Invoicing!$A$1:$H$1,0),FALSE)</f>
        <v>50</v>
      </c>
      <c r="AN2423" s="78">
        <f t="shared" si="754"/>
        <v>100</v>
      </c>
      <c r="AO2423" s="2">
        <f t="shared" si="755"/>
        <v>3</v>
      </c>
      <c r="AP2423" s="2" t="str">
        <f t="shared" si="756"/>
        <v>NIGHT</v>
      </c>
      <c r="AQ2423" s="2" t="str">
        <f t="shared" si="757"/>
        <v>MSINIGHT</v>
      </c>
      <c r="AR2423" s="71">
        <f t="shared" si="758"/>
        <v>630</v>
      </c>
      <c r="AS2423" s="71">
        <f>VLOOKUP(AJ2423,Invoicing!A:K,10,FALSE)</f>
        <v>25</v>
      </c>
      <c r="AT2423" s="71">
        <f t="shared" si="759"/>
        <v>655</v>
      </c>
    </row>
    <row r="2424" spans="1:46">
      <c r="A2424" s="37" t="s">
        <v>137</v>
      </c>
      <c r="B2424" s="3" t="s">
        <v>38</v>
      </c>
      <c r="C2424" s="11">
        <v>45621.763888888891</v>
      </c>
      <c r="D2424" s="11">
        <v>45621.625</v>
      </c>
      <c r="E2424" s="11" t="s">
        <v>49</v>
      </c>
      <c r="F2424" s="11" t="s">
        <v>40</v>
      </c>
      <c r="G2424" s="3" t="s">
        <v>2603</v>
      </c>
      <c r="H2424" s="3" t="s">
        <v>41</v>
      </c>
      <c r="I2424" s="11">
        <v>45622.645833333336</v>
      </c>
      <c r="J2424" s="12">
        <v>45622.57916666667</v>
      </c>
      <c r="K2424" s="12">
        <v>45622.645833333336</v>
      </c>
      <c r="L2424" s="12">
        <v>45622.586805555555</v>
      </c>
      <c r="M2424" s="12" t="s">
        <v>12</v>
      </c>
      <c r="N2424" s="3" t="s">
        <v>42</v>
      </c>
      <c r="O2424" s="3">
        <v>0</v>
      </c>
      <c r="P2424" s="1">
        <f t="shared" si="740"/>
        <v>48</v>
      </c>
      <c r="Q2424" s="1">
        <f t="shared" si="741"/>
        <v>11</v>
      </c>
      <c r="R2424" s="72">
        <f t="shared" si="742"/>
        <v>45622.57916666667</v>
      </c>
      <c r="S2424" s="73">
        <f t="shared" si="743"/>
        <v>0.88194444444525288</v>
      </c>
      <c r="T2424" s="74">
        <f>Table2[[#This Row],[ETA A OFRECIMIENTO]]*24</f>
        <v>21.166666666686069</v>
      </c>
      <c r="U2424" s="1" t="str">
        <f t="shared" si="744"/>
        <v>YES</v>
      </c>
      <c r="V2424" s="73">
        <f t="shared" si="745"/>
        <v>0</v>
      </c>
      <c r="W2424" s="74">
        <f>Table2[[#This Row],[DEL. AVAILABLE A SLOT]]*24</f>
        <v>0</v>
      </c>
      <c r="X2424" s="1" t="str">
        <f t="shared" si="746"/>
        <v>SI</v>
      </c>
      <c r="Y2424" s="73">
        <f t="shared" si="747"/>
        <v>0.88194444444525288</v>
      </c>
      <c r="Z2424" s="74">
        <f>Table2[[#This Row],[ETA A TIMESLOT]]*24</f>
        <v>21.166666666686069</v>
      </c>
      <c r="AA2424" s="73">
        <f t="shared" si="748"/>
        <v>0</v>
      </c>
      <c r="AB2424" s="73" t="str">
        <f t="shared" si="749"/>
        <v>SI</v>
      </c>
      <c r="AC2424" s="74">
        <f>Table2[[#This Row],[PUNTUALIDAD (H)]]*24</f>
        <v>0</v>
      </c>
      <c r="AD2424" s="73">
        <f t="shared" si="750"/>
        <v>0.82291666666424135</v>
      </c>
      <c r="AE2424" s="74">
        <f>Table2[[#This Row],[ATA TO UNLOADING]]*24</f>
        <v>19.749999999941792</v>
      </c>
      <c r="AF2424" s="74" t="str">
        <f>IF(Table2[[#This Row],[ATA TO UNLOADING 2]]&lt;=48,"YES","NO")</f>
        <v>YES</v>
      </c>
      <c r="AG2424" s="75">
        <f t="shared" si="751"/>
        <v>0.64583333333575865</v>
      </c>
      <c r="AH2424" s="2" t="s">
        <v>42</v>
      </c>
      <c r="AI2424" s="2" t="str">
        <f t="shared" si="752"/>
        <v>MSKU9353302</v>
      </c>
      <c r="AJ2424" s="76" t="str">
        <f t="shared" si="753"/>
        <v>CTU FLEVOKUST BV</v>
      </c>
      <c r="AK2424" s="77">
        <f>IF($M2424="TRUCK",VLOOKUP($AQ2424,Invoicing!$A$17:$B$49,MATCH($AK$1,Invoicing!$A$17:$B$17,0),FALSE),VLOOKUP($AQ2424,Invoicing!$N$17:$O$21,MATCH($AK$1,Invoicing!$N$17:$O$17,0),FALSE))</f>
        <v>380</v>
      </c>
      <c r="AL2424" s="78" t="e">
        <f>VLOOKUP($E2424,Invoicing!$A$1:$H$8,MATCH(TRACKER!$N2428,Invoicing!$A$1:$H$1,0),FALSE)</f>
        <v>#N/A</v>
      </c>
      <c r="AM2424" s="78">
        <v>35</v>
      </c>
      <c r="AN2424" s="78">
        <f t="shared" si="754"/>
        <v>0</v>
      </c>
      <c r="AO2424" s="2">
        <f t="shared" si="755"/>
        <v>2</v>
      </c>
      <c r="AP2424" s="2" t="str">
        <f t="shared" si="756"/>
        <v>WEEK</v>
      </c>
      <c r="AQ2424" s="2" t="str">
        <f t="shared" si="757"/>
        <v>CTU FLEVOKUST BVWEEK</v>
      </c>
      <c r="AR2424" s="71">
        <f t="shared" si="758"/>
        <v>380</v>
      </c>
      <c r="AS2424" s="71">
        <f>VLOOKUP(AJ2424,Invoicing!A:K,10,FALSE)</f>
        <v>0</v>
      </c>
      <c r="AT2424" s="71">
        <f t="shared" si="759"/>
        <v>380</v>
      </c>
    </row>
    <row r="2425" spans="1:46">
      <c r="A2425" s="37" t="s">
        <v>137</v>
      </c>
      <c r="B2425" s="3" t="s">
        <v>38</v>
      </c>
      <c r="C2425" s="11">
        <v>45621.763888888891</v>
      </c>
      <c r="D2425" s="11">
        <v>45621.625</v>
      </c>
      <c r="E2425" s="11" t="s">
        <v>39</v>
      </c>
      <c r="F2425" s="11" t="s">
        <v>40</v>
      </c>
      <c r="G2425" s="3" t="s">
        <v>2604</v>
      </c>
      <c r="H2425" s="3" t="s">
        <v>2821</v>
      </c>
      <c r="I2425" s="11">
        <v>45622.708333333336</v>
      </c>
      <c r="J2425" s="12">
        <v>45623.26458333333</v>
      </c>
      <c r="K2425" s="12">
        <v>45623.25</v>
      </c>
      <c r="L2425" s="12">
        <v>45623.319444444445</v>
      </c>
      <c r="M2425" s="61" t="s">
        <v>115</v>
      </c>
      <c r="N2425" s="3" t="s">
        <v>42</v>
      </c>
      <c r="O2425" s="3">
        <v>0</v>
      </c>
      <c r="P2425" s="1">
        <f t="shared" si="740"/>
        <v>48</v>
      </c>
      <c r="Q2425" s="1">
        <f t="shared" si="741"/>
        <v>11</v>
      </c>
      <c r="R2425" s="72">
        <f t="shared" si="742"/>
        <v>45623.26458333333</v>
      </c>
      <c r="S2425" s="73">
        <f t="shared" si="743"/>
        <v>0.94444444444525288</v>
      </c>
      <c r="T2425" s="74">
        <f>Table2[[#This Row],[ETA A OFRECIMIENTO]]*24</f>
        <v>22.666666666686069</v>
      </c>
      <c r="U2425" s="1" t="str">
        <f t="shared" si="744"/>
        <v>YES</v>
      </c>
      <c r="V2425" s="73">
        <f t="shared" si="745"/>
        <v>0.54166666666424135</v>
      </c>
      <c r="W2425" s="74">
        <f>Table2[[#This Row],[DEL. AVAILABLE A SLOT]]*24</f>
        <v>12.999999999941792</v>
      </c>
      <c r="X2425" s="1" t="str">
        <f t="shared" si="746"/>
        <v>SI</v>
      </c>
      <c r="Y2425" s="73">
        <f t="shared" si="747"/>
        <v>1.4861111111094942</v>
      </c>
      <c r="Z2425" s="74">
        <f>Table2[[#This Row],[ETA A TIMESLOT]]*24</f>
        <v>35.666666666627862</v>
      </c>
      <c r="AA2425" s="73">
        <f t="shared" si="748"/>
        <v>1.4583333329937886E-2</v>
      </c>
      <c r="AB2425" s="73" t="str">
        <f t="shared" si="749"/>
        <v>SI</v>
      </c>
      <c r="AC2425" s="74">
        <f>Table2[[#This Row],[PUNTUALIDAD (H)]]*24</f>
        <v>0.34999999991850927</v>
      </c>
      <c r="AD2425" s="73">
        <f t="shared" si="750"/>
        <v>1.5555555555547471</v>
      </c>
      <c r="AE2425" s="74">
        <f>Table2[[#This Row],[ATA TO UNLOADING]]*24</f>
        <v>37.333333333313931</v>
      </c>
      <c r="AF2425" s="74" t="str">
        <f>IF(Table2[[#This Row],[ATA TO UNLOADING 2]]&lt;=48,"YES","NO")</f>
        <v>YES</v>
      </c>
      <c r="AG2425" s="75">
        <f t="shared" si="751"/>
        <v>0.25</v>
      </c>
      <c r="AH2425" s="2" t="s">
        <v>42</v>
      </c>
      <c r="AI2425" s="2" t="str">
        <f t="shared" si="752"/>
        <v>MSKU9397147</v>
      </c>
      <c r="AJ2425" s="76" t="str">
        <f t="shared" si="753"/>
        <v>AZOIA LOGISTICS</v>
      </c>
      <c r="AK2425" s="77">
        <f>IF($M2425="TRUCK",VLOOKUP($AQ2425,Invoicing!$A$17:$B$49,MATCH($AK$1,Invoicing!$A$17:$B$17,0),FALSE),VLOOKUP($AQ2425,Invoicing!$N$17:$O$21,MATCH($AK$1,Invoicing!$N$17:$O$17,0),FALSE))</f>
        <v>550</v>
      </c>
      <c r="AL2425" s="78" t="e">
        <f>VLOOKUP($E2425,Invoicing!$A$1:$H$8,MATCH(TRACKER!$N2429,Invoicing!$A$1:$H$1,0),FALSE)</f>
        <v>#N/A</v>
      </c>
      <c r="AM2425" s="78">
        <f>VLOOKUP($E2425,Invoicing!$A$1:$H$8,MATCH(TRACKER!$O$1,Invoicing!$A$1:$H$1,0),FALSE)</f>
        <v>45</v>
      </c>
      <c r="AN2425" s="78">
        <f t="shared" si="754"/>
        <v>0</v>
      </c>
      <c r="AO2425" s="2">
        <f t="shared" si="755"/>
        <v>3</v>
      </c>
      <c r="AP2425" s="2" t="str">
        <f t="shared" si="756"/>
        <v>WEEK</v>
      </c>
      <c r="AQ2425" s="2" t="str">
        <f t="shared" si="757"/>
        <v>AZOIA LOGISTICSWEEK</v>
      </c>
      <c r="AR2425" s="71">
        <f t="shared" si="758"/>
        <v>550</v>
      </c>
      <c r="AS2425" s="71">
        <f>VLOOKUP(AJ2425,Invoicing!A:K,10,FALSE)</f>
        <v>25</v>
      </c>
      <c r="AT2425" s="71">
        <f t="shared" si="759"/>
        <v>575</v>
      </c>
    </row>
    <row r="2426" spans="1:46">
      <c r="A2426" s="37" t="s">
        <v>137</v>
      </c>
      <c r="B2426" s="3" t="s">
        <v>38</v>
      </c>
      <c r="C2426" s="11">
        <v>45621.763888888891</v>
      </c>
      <c r="D2426" s="11">
        <v>45621.625</v>
      </c>
      <c r="E2426" s="11" t="s">
        <v>49</v>
      </c>
      <c r="F2426" s="11" t="s">
        <v>40</v>
      </c>
      <c r="G2426" s="3" t="s">
        <v>2605</v>
      </c>
      <c r="H2426" s="3" t="s">
        <v>41</v>
      </c>
      <c r="I2426" s="11">
        <v>45622.708333333336</v>
      </c>
      <c r="J2426" s="12">
        <v>45624.762499999997</v>
      </c>
      <c r="K2426" s="12">
        <v>45624.75</v>
      </c>
      <c r="L2426" s="12">
        <v>45624.767361111109</v>
      </c>
      <c r="M2426" s="12" t="s">
        <v>12</v>
      </c>
      <c r="N2426" s="3" t="s">
        <v>13</v>
      </c>
      <c r="O2426" s="3">
        <v>0</v>
      </c>
      <c r="P2426" s="1">
        <f t="shared" si="740"/>
        <v>48</v>
      </c>
      <c r="Q2426" s="1">
        <f t="shared" si="741"/>
        <v>11</v>
      </c>
      <c r="R2426" s="72">
        <f t="shared" si="742"/>
        <v>45624.762499999997</v>
      </c>
      <c r="S2426" s="73">
        <f t="shared" si="743"/>
        <v>0.94444444444525288</v>
      </c>
      <c r="T2426" s="74">
        <f>Table2[[#This Row],[ETA A OFRECIMIENTO]]*24</f>
        <v>22.666666666686069</v>
      </c>
      <c r="U2426" s="1" t="str">
        <f t="shared" si="744"/>
        <v>YES</v>
      </c>
      <c r="V2426" s="73">
        <f t="shared" si="745"/>
        <v>2.0416666666642413</v>
      </c>
      <c r="W2426" s="74">
        <f>Table2[[#This Row],[DEL. AVAILABLE A SLOT]]*24</f>
        <v>48.999999999941792</v>
      </c>
      <c r="X2426" s="1" t="str">
        <f t="shared" si="746"/>
        <v>NO</v>
      </c>
      <c r="Y2426" s="73">
        <f t="shared" si="747"/>
        <v>2.9861111111094942</v>
      </c>
      <c r="Z2426" s="74">
        <f>Table2[[#This Row],[ETA A TIMESLOT]]*24</f>
        <v>71.666666666627862</v>
      </c>
      <c r="AA2426" s="73">
        <f t="shared" si="748"/>
        <v>1.2499999997089617E-2</v>
      </c>
      <c r="AB2426" s="73" t="str">
        <f t="shared" si="749"/>
        <v>SI</v>
      </c>
      <c r="AC2426" s="74">
        <f>Table2[[#This Row],[PUNTUALIDAD (H)]]*24</f>
        <v>0.29999999993015081</v>
      </c>
      <c r="AD2426" s="73">
        <f t="shared" si="750"/>
        <v>3.0034722222189885</v>
      </c>
      <c r="AE2426" s="74">
        <f>Table2[[#This Row],[ATA TO UNLOADING]]*24</f>
        <v>72.083333333255723</v>
      </c>
      <c r="AF2426" s="74" t="str">
        <f>IF(Table2[[#This Row],[ATA TO UNLOADING 2]]&lt;=48,"YES","NO")</f>
        <v>NO</v>
      </c>
      <c r="AG2426" s="75">
        <f t="shared" si="751"/>
        <v>0.75</v>
      </c>
      <c r="AH2426" s="2" t="s">
        <v>42</v>
      </c>
      <c r="AI2426" s="2" t="str">
        <f t="shared" si="752"/>
        <v>MSKU9652920</v>
      </c>
      <c r="AJ2426" s="76" t="str">
        <f t="shared" si="753"/>
        <v>CTU FLEVOKUST BV</v>
      </c>
      <c r="AK2426" s="77">
        <f>IF($M2426="TRUCK",VLOOKUP($AQ2426,Invoicing!$A$17:$B$49,MATCH($AK$1,Invoicing!$A$17:$B$17,0),FALSE),VLOOKUP($AQ2426,Invoicing!$N$17:$O$21,MATCH($AK$1,Invoicing!$N$17:$O$17,0),FALSE))</f>
        <v>380</v>
      </c>
      <c r="AL2426" s="78">
        <v>100</v>
      </c>
      <c r="AM2426" s="78">
        <v>35</v>
      </c>
      <c r="AN2426" s="78">
        <f t="shared" si="754"/>
        <v>0</v>
      </c>
      <c r="AO2426" s="2">
        <f t="shared" si="755"/>
        <v>4</v>
      </c>
      <c r="AP2426" s="2" t="str">
        <f t="shared" si="756"/>
        <v>WEEK</v>
      </c>
      <c r="AQ2426" s="2" t="str">
        <f t="shared" si="757"/>
        <v>CTU FLEVOKUST BVWEEK</v>
      </c>
      <c r="AR2426" s="71">
        <f t="shared" si="758"/>
        <v>480</v>
      </c>
      <c r="AS2426" s="71">
        <f>VLOOKUP(AJ2426,Invoicing!A:K,10,FALSE)</f>
        <v>0</v>
      </c>
      <c r="AT2426" s="71">
        <f t="shared" si="759"/>
        <v>480</v>
      </c>
    </row>
    <row r="2427" spans="1:46">
      <c r="A2427" s="37" t="s">
        <v>137</v>
      </c>
      <c r="B2427" s="3" t="s">
        <v>38</v>
      </c>
      <c r="C2427" s="11">
        <v>45621.763888888891</v>
      </c>
      <c r="D2427" s="11">
        <v>45621.625</v>
      </c>
      <c r="E2427" s="11" t="s">
        <v>49</v>
      </c>
      <c r="F2427" s="11" t="s">
        <v>40</v>
      </c>
      <c r="G2427" s="3" t="s">
        <v>2606</v>
      </c>
      <c r="H2427" s="3" t="s">
        <v>46</v>
      </c>
      <c r="I2427" s="11">
        <v>45622.708333333336</v>
      </c>
      <c r="J2427" s="12">
        <v>45624.388888888891</v>
      </c>
      <c r="K2427" s="12">
        <v>45624.375</v>
      </c>
      <c r="L2427" s="12">
        <v>45624.402777777781</v>
      </c>
      <c r="M2427" s="12" t="s">
        <v>115</v>
      </c>
      <c r="N2427" s="3" t="s">
        <v>42</v>
      </c>
      <c r="O2427" s="3">
        <v>0</v>
      </c>
      <c r="P2427" s="1">
        <f t="shared" si="740"/>
        <v>48</v>
      </c>
      <c r="Q2427" s="1">
        <f t="shared" si="741"/>
        <v>11</v>
      </c>
      <c r="R2427" s="72">
        <f t="shared" si="742"/>
        <v>45624.388888888891</v>
      </c>
      <c r="S2427" s="73">
        <f t="shared" si="743"/>
        <v>0.94444444444525288</v>
      </c>
      <c r="T2427" s="74">
        <f>Table2[[#This Row],[ETA A OFRECIMIENTO]]*24</f>
        <v>22.666666666686069</v>
      </c>
      <c r="U2427" s="1" t="str">
        <f t="shared" si="744"/>
        <v>YES</v>
      </c>
      <c r="V2427" s="73">
        <f t="shared" si="745"/>
        <v>1.6666666666642413</v>
      </c>
      <c r="W2427" s="74">
        <f>Table2[[#This Row],[DEL. AVAILABLE A SLOT]]*24</f>
        <v>39.999999999941792</v>
      </c>
      <c r="X2427" s="1" t="str">
        <f t="shared" si="746"/>
        <v>NO</v>
      </c>
      <c r="Y2427" s="73">
        <f t="shared" si="747"/>
        <v>2.6111111111094942</v>
      </c>
      <c r="Z2427" s="74">
        <f>Table2[[#This Row],[ETA A TIMESLOT]]*24</f>
        <v>62.666666666627862</v>
      </c>
      <c r="AA2427" s="73">
        <f t="shared" si="748"/>
        <v>1.3888888890505768E-2</v>
      </c>
      <c r="AB2427" s="73" t="str">
        <f t="shared" si="749"/>
        <v>SI</v>
      </c>
      <c r="AC2427" s="74">
        <f>Table2[[#This Row],[PUNTUALIDAD (H)]]*24</f>
        <v>0.33333333337213844</v>
      </c>
      <c r="AD2427" s="73">
        <f t="shared" si="750"/>
        <v>2.6388888888905058</v>
      </c>
      <c r="AE2427" s="74">
        <f>Table2[[#This Row],[ATA TO UNLOADING]]*24</f>
        <v>63.333333333372138</v>
      </c>
      <c r="AF2427" s="74" t="str">
        <f>IF(Table2[[#This Row],[ATA TO UNLOADING 2]]&lt;=48,"YES","NO")</f>
        <v>NO</v>
      </c>
      <c r="AG2427" s="75">
        <f t="shared" si="751"/>
        <v>0.375</v>
      </c>
      <c r="AH2427" s="2" t="s">
        <v>42</v>
      </c>
      <c r="AI2427" s="2" t="str">
        <f t="shared" si="752"/>
        <v>PONU3066671</v>
      </c>
      <c r="AJ2427" s="76" t="str">
        <f t="shared" si="753"/>
        <v>CTU FLEVOKUST BV</v>
      </c>
      <c r="AK2427" s="77">
        <f>IF($M2427="TRUCK",VLOOKUP($AQ2427,Invoicing!$A$17:$B$49,MATCH($AK$1,Invoicing!$A$17:$B$17,0),FALSE),VLOOKUP($AQ2427,Invoicing!$N$17:$O$21,MATCH($AK$1,Invoicing!$N$17:$O$17,0),FALSE))</f>
        <v>520</v>
      </c>
      <c r="AL2427" s="78" t="e">
        <f>VLOOKUP($E2427,Invoicing!$A$1:$H$8,MATCH(TRACKER!$N2431,Invoicing!$A$1:$H$1,0),FALSE)</f>
        <v>#N/A</v>
      </c>
      <c r="AM2427" s="78">
        <v>35</v>
      </c>
      <c r="AN2427" s="78">
        <f t="shared" si="754"/>
        <v>0</v>
      </c>
      <c r="AO2427" s="2">
        <f t="shared" si="755"/>
        <v>4</v>
      </c>
      <c r="AP2427" s="2" t="str">
        <f t="shared" si="756"/>
        <v>WEEK</v>
      </c>
      <c r="AQ2427" s="2" t="str">
        <f t="shared" si="757"/>
        <v>CTU FLEVOKUST BVWEEK</v>
      </c>
      <c r="AR2427" s="71">
        <f t="shared" si="758"/>
        <v>520</v>
      </c>
      <c r="AS2427" s="71">
        <f>VLOOKUP(AJ2427,Invoicing!A:K,10,FALSE)</f>
        <v>0</v>
      </c>
      <c r="AT2427" s="71">
        <f t="shared" si="759"/>
        <v>520</v>
      </c>
    </row>
    <row r="2428" spans="1:46">
      <c r="A2428" s="37" t="s">
        <v>137</v>
      </c>
      <c r="B2428" s="3" t="s">
        <v>38</v>
      </c>
      <c r="C2428" s="11">
        <v>45621.763888888891</v>
      </c>
      <c r="D2428" s="11">
        <v>45621.625</v>
      </c>
      <c r="E2428" s="11" t="s">
        <v>49</v>
      </c>
      <c r="F2428" s="11" t="s">
        <v>40</v>
      </c>
      <c r="G2428" s="3" t="s">
        <v>2607</v>
      </c>
      <c r="H2428" s="3" t="s">
        <v>46</v>
      </c>
      <c r="I2428" s="11">
        <v>45622.708333333336</v>
      </c>
      <c r="J2428" s="12">
        <v>45624.831944444442</v>
      </c>
      <c r="K2428" s="12">
        <v>45624.833333333336</v>
      </c>
      <c r="L2428" s="12">
        <v>45624.849305555559</v>
      </c>
      <c r="M2428" s="61" t="s">
        <v>12</v>
      </c>
      <c r="N2428" s="3" t="s">
        <v>42</v>
      </c>
      <c r="O2428" s="3">
        <v>0</v>
      </c>
      <c r="P2428" s="1">
        <f t="shared" si="740"/>
        <v>48</v>
      </c>
      <c r="Q2428" s="1">
        <f t="shared" si="741"/>
        <v>11</v>
      </c>
      <c r="R2428" s="72">
        <f t="shared" si="742"/>
        <v>45624.831944444442</v>
      </c>
      <c r="S2428" s="73">
        <f t="shared" si="743"/>
        <v>0.94444444444525288</v>
      </c>
      <c r="T2428" s="74">
        <f>Table2[[#This Row],[ETA A OFRECIMIENTO]]*24</f>
        <v>22.666666666686069</v>
      </c>
      <c r="U2428" s="1" t="str">
        <f t="shared" si="744"/>
        <v>YES</v>
      </c>
      <c r="V2428" s="73">
        <f t="shared" si="745"/>
        <v>2.125</v>
      </c>
      <c r="W2428" s="74">
        <f>Table2[[#This Row],[DEL. AVAILABLE A SLOT]]*24</f>
        <v>51</v>
      </c>
      <c r="X2428" s="1" t="str">
        <f t="shared" si="746"/>
        <v>NO</v>
      </c>
      <c r="Y2428" s="73">
        <f t="shared" si="747"/>
        <v>3.0694444444452529</v>
      </c>
      <c r="Z2428" s="74">
        <f>Table2[[#This Row],[ETA A TIMESLOT]]*24</f>
        <v>73.666666666686069</v>
      </c>
      <c r="AA2428" s="73">
        <f t="shared" si="748"/>
        <v>0</v>
      </c>
      <c r="AB2428" s="73" t="str">
        <f t="shared" si="749"/>
        <v>SI</v>
      </c>
      <c r="AC2428" s="74">
        <f>Table2[[#This Row],[PUNTUALIDAD (H)]]*24</f>
        <v>0</v>
      </c>
      <c r="AD2428" s="73">
        <f t="shared" si="750"/>
        <v>3.0854166666686069</v>
      </c>
      <c r="AE2428" s="74">
        <f>Table2[[#This Row],[ATA TO UNLOADING]]*24</f>
        <v>74.050000000046566</v>
      </c>
      <c r="AF2428" s="74" t="str">
        <f>IF(Table2[[#This Row],[ATA TO UNLOADING 2]]&lt;=48,"YES","NO")</f>
        <v>NO</v>
      </c>
      <c r="AG2428" s="75">
        <f t="shared" si="751"/>
        <v>0.83333333333575865</v>
      </c>
      <c r="AH2428" s="2" t="s">
        <v>24</v>
      </c>
      <c r="AI2428" s="2" t="str">
        <f t="shared" si="752"/>
        <v>SEKU6967096</v>
      </c>
      <c r="AJ2428" s="76" t="str">
        <f t="shared" si="753"/>
        <v>CTU FLEVOKUST BV</v>
      </c>
      <c r="AK2428" s="77">
        <f>IF($M2428="TRUCK",VLOOKUP($AQ2428,Invoicing!$A$17:$B$49,MATCH($AK$1,Invoicing!$A$17:$B$17,0),FALSE),VLOOKUP($AQ2428,Invoicing!$N$17:$O$21,MATCH($AK$1,Invoicing!$N$17:$O$17,0),FALSE))</f>
        <v>380</v>
      </c>
      <c r="AL2428" s="78" t="e">
        <f>VLOOKUP($E2428,Invoicing!$A$1:$H$8,MATCH(TRACKER!$N2432,Invoicing!$A$1:$H$1,0),FALSE)</f>
        <v>#N/A</v>
      </c>
      <c r="AM2428" s="78">
        <v>35</v>
      </c>
      <c r="AN2428" s="78">
        <f t="shared" si="754"/>
        <v>0</v>
      </c>
      <c r="AO2428" s="2">
        <f t="shared" si="755"/>
        <v>4</v>
      </c>
      <c r="AP2428" s="2" t="str">
        <f t="shared" si="756"/>
        <v>NIGHT</v>
      </c>
      <c r="AQ2428" s="2" t="str">
        <f t="shared" si="757"/>
        <v>CTU FLEVOKUST BVNIGHT</v>
      </c>
      <c r="AR2428" s="71">
        <f t="shared" si="758"/>
        <v>380</v>
      </c>
      <c r="AS2428" s="71">
        <f>VLOOKUP(AJ2428,Invoicing!A:K,10,FALSE)</f>
        <v>0</v>
      </c>
      <c r="AT2428" s="71">
        <f t="shared" si="759"/>
        <v>380</v>
      </c>
    </row>
    <row r="2429" spans="1:46">
      <c r="A2429" s="37" t="s">
        <v>137</v>
      </c>
      <c r="B2429" s="3" t="s">
        <v>38</v>
      </c>
      <c r="C2429" s="11">
        <v>45621.763888888891</v>
      </c>
      <c r="D2429" s="11">
        <v>45621.625</v>
      </c>
      <c r="E2429" s="11" t="s">
        <v>49</v>
      </c>
      <c r="F2429" s="11" t="s">
        <v>40</v>
      </c>
      <c r="G2429" s="3" t="s">
        <v>2608</v>
      </c>
      <c r="H2429" s="3" t="s">
        <v>2821</v>
      </c>
      <c r="I2429" s="11">
        <v>45622.708333333336</v>
      </c>
      <c r="J2429" s="12">
        <v>45624.291666666664</v>
      </c>
      <c r="K2429" s="12">
        <v>45624.25</v>
      </c>
      <c r="L2429" s="12">
        <v>45624.3125</v>
      </c>
      <c r="M2429" s="12" t="s">
        <v>12</v>
      </c>
      <c r="N2429" s="3" t="s">
        <v>42</v>
      </c>
      <c r="O2429" s="3">
        <v>0</v>
      </c>
      <c r="P2429" s="1">
        <f t="shared" si="740"/>
        <v>48</v>
      </c>
      <c r="Q2429" s="1">
        <f t="shared" si="741"/>
        <v>11</v>
      </c>
      <c r="R2429" s="72">
        <f t="shared" si="742"/>
        <v>45624.291666666664</v>
      </c>
      <c r="S2429" s="73">
        <f t="shared" si="743"/>
        <v>0.94444444444525288</v>
      </c>
      <c r="T2429" s="74">
        <f>Table2[[#This Row],[ETA A OFRECIMIENTO]]*24</f>
        <v>22.666666666686069</v>
      </c>
      <c r="U2429" s="1" t="str">
        <f t="shared" si="744"/>
        <v>YES</v>
      </c>
      <c r="V2429" s="73">
        <f t="shared" si="745"/>
        <v>1.5416666666642413</v>
      </c>
      <c r="W2429" s="74">
        <f>Table2[[#This Row],[DEL. AVAILABLE A SLOT]]*24</f>
        <v>36.999999999941792</v>
      </c>
      <c r="X2429" s="1" t="str">
        <f t="shared" si="746"/>
        <v>NO</v>
      </c>
      <c r="Y2429" s="73">
        <f t="shared" si="747"/>
        <v>2.4861111111094942</v>
      </c>
      <c r="Z2429" s="74">
        <f>Table2[[#This Row],[ETA A TIMESLOT]]*24</f>
        <v>59.666666666627862</v>
      </c>
      <c r="AA2429" s="73">
        <f t="shared" si="748"/>
        <v>4.1666666664241347E-2</v>
      </c>
      <c r="AB2429" s="73" t="str">
        <f t="shared" si="749"/>
        <v>NO</v>
      </c>
      <c r="AC2429" s="74">
        <f>Table2[[#This Row],[PUNTUALIDAD (H)]]*24</f>
        <v>0.99999999994179234</v>
      </c>
      <c r="AD2429" s="73">
        <f t="shared" si="750"/>
        <v>2.5486111111094942</v>
      </c>
      <c r="AE2429" s="74">
        <f>Table2[[#This Row],[ATA TO UNLOADING]]*24</f>
        <v>61.166666666627862</v>
      </c>
      <c r="AF2429" s="74" t="str">
        <f>IF(Table2[[#This Row],[ATA TO UNLOADING 2]]&lt;=48,"YES","NO")</f>
        <v>NO</v>
      </c>
      <c r="AG2429" s="75">
        <f t="shared" si="751"/>
        <v>0.25</v>
      </c>
      <c r="AH2429" s="2" t="s">
        <v>42</v>
      </c>
      <c r="AI2429" s="2" t="str">
        <f t="shared" si="752"/>
        <v>SUDU8566077</v>
      </c>
      <c r="AJ2429" s="76" t="str">
        <f t="shared" si="753"/>
        <v>CTU FLEVOKUST BV</v>
      </c>
      <c r="AK2429" s="77">
        <f>IF($M2429="TRUCK",VLOOKUP($AQ2429,Invoicing!$A$17:$B$49,MATCH($AK$1,Invoicing!$A$17:$B$17,0),FALSE),VLOOKUP($AQ2429,Invoicing!$N$17:$O$21,MATCH($AK$1,Invoicing!$N$17:$O$17,0),FALSE))</f>
        <v>380</v>
      </c>
      <c r="AL2429" s="78" t="e">
        <f>VLOOKUP($E2429,Invoicing!$A$1:$H$8,MATCH(TRACKER!$N2433,Invoicing!$A$1:$H$1,0),FALSE)</f>
        <v>#N/A</v>
      </c>
      <c r="AM2429" s="78">
        <v>35</v>
      </c>
      <c r="AN2429" s="78">
        <f t="shared" si="754"/>
        <v>0</v>
      </c>
      <c r="AO2429" s="2">
        <f t="shared" si="755"/>
        <v>4</v>
      </c>
      <c r="AP2429" s="2" t="str">
        <f t="shared" si="756"/>
        <v>WEEK</v>
      </c>
      <c r="AQ2429" s="2" t="str">
        <f t="shared" si="757"/>
        <v>CTU FLEVOKUST BVWEEK</v>
      </c>
      <c r="AR2429" s="71">
        <f t="shared" si="758"/>
        <v>380</v>
      </c>
      <c r="AS2429" s="71">
        <f>VLOOKUP(AJ2429,Invoicing!A:K,10,FALSE)</f>
        <v>0</v>
      </c>
      <c r="AT2429" s="71">
        <f t="shared" si="759"/>
        <v>380</v>
      </c>
    </row>
    <row r="2430" spans="1:46">
      <c r="A2430" s="37" t="s">
        <v>137</v>
      </c>
      <c r="B2430" s="3" t="s">
        <v>38</v>
      </c>
      <c r="C2430" s="11">
        <v>45621.763888888891</v>
      </c>
      <c r="D2430" s="11">
        <v>45621.625</v>
      </c>
      <c r="E2430" s="11" t="s">
        <v>45</v>
      </c>
      <c r="F2430" s="11" t="s">
        <v>40</v>
      </c>
      <c r="G2430" s="3" t="s">
        <v>2609</v>
      </c>
      <c r="H2430" s="3" t="s">
        <v>41</v>
      </c>
      <c r="I2430" s="11">
        <v>45622.708333333336</v>
      </c>
      <c r="J2430" s="12">
        <v>45623.393055555556</v>
      </c>
      <c r="K2430" s="12">
        <v>45623.25</v>
      </c>
      <c r="L2430" s="12">
        <v>45623.413888888892</v>
      </c>
      <c r="M2430" s="61" t="s">
        <v>115</v>
      </c>
      <c r="N2430" s="3" t="s">
        <v>42</v>
      </c>
      <c r="O2430" s="3">
        <v>0</v>
      </c>
      <c r="P2430" s="1">
        <f t="shared" si="740"/>
        <v>48</v>
      </c>
      <c r="Q2430" s="1">
        <f t="shared" si="741"/>
        <v>11</v>
      </c>
      <c r="R2430" s="72">
        <f t="shared" si="742"/>
        <v>45623.393055555556</v>
      </c>
      <c r="S2430" s="73">
        <f t="shared" si="743"/>
        <v>0.94444444444525288</v>
      </c>
      <c r="T2430" s="74">
        <f>Table2[[#This Row],[ETA A OFRECIMIENTO]]*24</f>
        <v>22.666666666686069</v>
      </c>
      <c r="U2430" s="1" t="str">
        <f t="shared" si="744"/>
        <v>YES</v>
      </c>
      <c r="V2430" s="73">
        <f t="shared" si="745"/>
        <v>0.54166666666424135</v>
      </c>
      <c r="W2430" s="74">
        <f>Table2[[#This Row],[DEL. AVAILABLE A SLOT]]*24</f>
        <v>12.999999999941792</v>
      </c>
      <c r="X2430" s="1" t="str">
        <f t="shared" si="746"/>
        <v>SI</v>
      </c>
      <c r="Y2430" s="73">
        <f t="shared" si="747"/>
        <v>1.4861111111094942</v>
      </c>
      <c r="Z2430" s="74">
        <f>Table2[[#This Row],[ETA A TIMESLOT]]*24</f>
        <v>35.666666666627862</v>
      </c>
      <c r="AA2430" s="73">
        <f t="shared" si="748"/>
        <v>0.14305555555620231</v>
      </c>
      <c r="AB2430" s="73" t="str">
        <f t="shared" si="749"/>
        <v>NO</v>
      </c>
      <c r="AC2430" s="74">
        <f>Table2[[#This Row],[PUNTUALIDAD (H)]]*24</f>
        <v>3.4333333333488554</v>
      </c>
      <c r="AD2430" s="73">
        <f t="shared" si="750"/>
        <v>1.6500000000014552</v>
      </c>
      <c r="AE2430" s="74">
        <f>Table2[[#This Row],[ATA TO UNLOADING]]*24</f>
        <v>39.600000000034925</v>
      </c>
      <c r="AF2430" s="74" t="str">
        <f>IF(Table2[[#This Row],[ATA TO UNLOADING 2]]&lt;=48,"YES","NO")</f>
        <v>YES</v>
      </c>
      <c r="AG2430" s="75">
        <f t="shared" si="751"/>
        <v>0.25</v>
      </c>
      <c r="AH2430" s="2" t="s">
        <v>42</v>
      </c>
      <c r="AI2430" s="2" t="str">
        <f t="shared" si="752"/>
        <v>TCKU6179337</v>
      </c>
      <c r="AJ2430" s="76" t="str">
        <f t="shared" si="753"/>
        <v>OM TRANSPORT</v>
      </c>
      <c r="AK2430" s="77">
        <f>IF($M2430="TRUCK",VLOOKUP($AQ2430,Invoicing!$A$17:$B$49,MATCH($AK$1,Invoicing!$A$17:$B$17,0),FALSE),VLOOKUP($AQ2430,Invoicing!$N$17:$O$21,MATCH($AK$1,Invoicing!$N$17:$O$17,0),FALSE))</f>
        <v>475</v>
      </c>
      <c r="AL2430" s="78" t="e">
        <f>VLOOKUP($E2430,Invoicing!$A$1:$H$8,MATCH(TRACKER!$N2434,Invoicing!$A$1:$H$1,0),FALSE)</f>
        <v>#N/A</v>
      </c>
      <c r="AM2430" s="78">
        <f>VLOOKUP($E2430,Invoicing!$A$1:$H$8,MATCH(TRACKER!$O$1,Invoicing!$A$1:$H$1,0),FALSE)</f>
        <v>50</v>
      </c>
      <c r="AN2430" s="78">
        <f t="shared" si="754"/>
        <v>0</v>
      </c>
      <c r="AO2430" s="2">
        <f t="shared" si="755"/>
        <v>3</v>
      </c>
      <c r="AP2430" s="2" t="str">
        <f t="shared" si="756"/>
        <v>WEEK</v>
      </c>
      <c r="AQ2430" s="2" t="str">
        <f t="shared" si="757"/>
        <v>OM TRANSPORTWEEK</v>
      </c>
      <c r="AR2430" s="71">
        <f t="shared" si="758"/>
        <v>475</v>
      </c>
      <c r="AS2430" s="71">
        <f>VLOOKUP(AJ2430,Invoicing!A:K,10,FALSE)</f>
        <v>25</v>
      </c>
      <c r="AT2430" s="71">
        <f t="shared" si="759"/>
        <v>500</v>
      </c>
    </row>
    <row r="2431" spans="1:46">
      <c r="A2431" s="37" t="s">
        <v>137</v>
      </c>
      <c r="B2431" s="3" t="s">
        <v>38</v>
      </c>
      <c r="C2431" s="11">
        <v>45621.763888888891</v>
      </c>
      <c r="D2431" s="11">
        <v>45621.625</v>
      </c>
      <c r="E2431" s="11" t="s">
        <v>45</v>
      </c>
      <c r="F2431" s="11" t="s">
        <v>40</v>
      </c>
      <c r="G2431" s="3" t="s">
        <v>2610</v>
      </c>
      <c r="H2431" s="3" t="s">
        <v>46</v>
      </c>
      <c r="I2431" s="11">
        <v>45622.708333333336</v>
      </c>
      <c r="J2431" s="12">
        <v>45622.916666666664</v>
      </c>
      <c r="K2431" s="12">
        <v>45622.916666666664</v>
      </c>
      <c r="L2431" s="12">
        <v>45622.920138888891</v>
      </c>
      <c r="M2431" s="12" t="s">
        <v>115</v>
      </c>
      <c r="N2431" s="3" t="s">
        <v>42</v>
      </c>
      <c r="O2431" s="3">
        <v>0</v>
      </c>
      <c r="P2431" s="1">
        <f t="shared" si="740"/>
        <v>48</v>
      </c>
      <c r="Q2431" s="1">
        <f t="shared" si="741"/>
        <v>11</v>
      </c>
      <c r="R2431" s="72">
        <f t="shared" si="742"/>
        <v>45622.916666666664</v>
      </c>
      <c r="S2431" s="73">
        <f t="shared" si="743"/>
        <v>0.94444444444525288</v>
      </c>
      <c r="T2431" s="74">
        <f>Table2[[#This Row],[ETA A OFRECIMIENTO]]*24</f>
        <v>22.666666666686069</v>
      </c>
      <c r="U2431" s="1" t="str">
        <f t="shared" si="744"/>
        <v>YES</v>
      </c>
      <c r="V2431" s="73">
        <f t="shared" si="745"/>
        <v>0.20833333332848269</v>
      </c>
      <c r="W2431" s="74">
        <f>Table2[[#This Row],[DEL. AVAILABLE A SLOT]]*24</f>
        <v>4.9999999998835847</v>
      </c>
      <c r="X2431" s="1" t="str">
        <f t="shared" si="746"/>
        <v>SI</v>
      </c>
      <c r="Y2431" s="73">
        <f t="shared" si="747"/>
        <v>1.1527777777737356</v>
      </c>
      <c r="Z2431" s="74">
        <f>Table2[[#This Row],[ETA A TIMESLOT]]*24</f>
        <v>27.666666666569654</v>
      </c>
      <c r="AA2431" s="73">
        <f t="shared" si="748"/>
        <v>0</v>
      </c>
      <c r="AB2431" s="73" t="str">
        <f t="shared" si="749"/>
        <v>SI</v>
      </c>
      <c r="AC2431" s="74">
        <f>Table2[[#This Row],[PUNTUALIDAD (H)]]*24</f>
        <v>0</v>
      </c>
      <c r="AD2431" s="73">
        <f t="shared" si="750"/>
        <v>1.15625</v>
      </c>
      <c r="AE2431" s="74">
        <f>Table2[[#This Row],[ATA TO UNLOADING]]*24</f>
        <v>27.75</v>
      </c>
      <c r="AF2431" s="74" t="str">
        <f>IF(Table2[[#This Row],[ATA TO UNLOADING 2]]&lt;=48,"YES","NO")</f>
        <v>YES</v>
      </c>
      <c r="AG2431" s="75">
        <f t="shared" si="751"/>
        <v>0.91666666666424135</v>
      </c>
      <c r="AH2431" s="2" t="s">
        <v>24</v>
      </c>
      <c r="AI2431" s="2" t="str">
        <f t="shared" si="752"/>
        <v>TCKU6423720</v>
      </c>
      <c r="AJ2431" s="76" t="str">
        <f t="shared" si="753"/>
        <v>OM TRANSPORT</v>
      </c>
      <c r="AK2431" s="77">
        <f>IF($M2431="TRUCK",VLOOKUP($AQ2431,Invoicing!$A$17:$B$49,MATCH($AK$1,Invoicing!$A$17:$B$17,0),FALSE),VLOOKUP($AQ2431,Invoicing!$N$17:$O$21,MATCH($AK$1,Invoicing!$N$17:$O$17,0),FALSE))</f>
        <v>475</v>
      </c>
      <c r="AL2431" s="78" t="e">
        <f>VLOOKUP($E2431,Invoicing!$A$1:$H$8,MATCH(TRACKER!$N2435,Invoicing!$A$1:$H$1,0),FALSE)</f>
        <v>#N/A</v>
      </c>
      <c r="AM2431" s="78">
        <f>VLOOKUP($E2431,Invoicing!$A$1:$H$8,MATCH(TRACKER!$O$1,Invoicing!$A$1:$H$1,0),FALSE)</f>
        <v>50</v>
      </c>
      <c r="AN2431" s="78">
        <f t="shared" si="754"/>
        <v>0</v>
      </c>
      <c r="AO2431" s="2">
        <f t="shared" si="755"/>
        <v>2</v>
      </c>
      <c r="AP2431" s="2" t="str">
        <f t="shared" si="756"/>
        <v>NIGHT</v>
      </c>
      <c r="AQ2431" s="2" t="str">
        <f t="shared" si="757"/>
        <v>OM TRANSPORTNIGHT</v>
      </c>
      <c r="AR2431" s="71">
        <f t="shared" si="758"/>
        <v>475</v>
      </c>
      <c r="AS2431" s="71">
        <f>VLOOKUP(AJ2431,Invoicing!A:K,10,FALSE)</f>
        <v>25</v>
      </c>
      <c r="AT2431" s="71">
        <f t="shared" si="759"/>
        <v>500</v>
      </c>
    </row>
    <row r="2432" spans="1:46">
      <c r="A2432" s="37" t="s">
        <v>137</v>
      </c>
      <c r="B2432" s="3" t="s">
        <v>38</v>
      </c>
      <c r="C2432" s="11">
        <v>45621.763888888891</v>
      </c>
      <c r="D2432" s="11">
        <v>45621.625</v>
      </c>
      <c r="E2432" s="11" t="s">
        <v>49</v>
      </c>
      <c r="F2432" s="11" t="s">
        <v>40</v>
      </c>
      <c r="G2432" s="3" t="s">
        <v>2611</v>
      </c>
      <c r="H2432" s="3" t="s">
        <v>41</v>
      </c>
      <c r="I2432" s="11">
        <v>45622.708333333336</v>
      </c>
      <c r="J2432" s="12">
        <v>45623.951388888891</v>
      </c>
      <c r="K2432" s="12">
        <v>45623.916666666664</v>
      </c>
      <c r="L2432" s="12">
        <v>45623.955555555556</v>
      </c>
      <c r="M2432" s="61" t="s">
        <v>12</v>
      </c>
      <c r="N2432" s="3" t="s">
        <v>42</v>
      </c>
      <c r="O2432" s="3">
        <v>0</v>
      </c>
      <c r="P2432" s="1">
        <f t="shared" si="740"/>
        <v>48</v>
      </c>
      <c r="Q2432" s="1">
        <f t="shared" si="741"/>
        <v>11</v>
      </c>
      <c r="R2432" s="72">
        <f t="shared" si="742"/>
        <v>45623.951388888891</v>
      </c>
      <c r="S2432" s="73">
        <f t="shared" si="743"/>
        <v>0.94444444444525288</v>
      </c>
      <c r="T2432" s="74">
        <f>Table2[[#This Row],[ETA A OFRECIMIENTO]]*24</f>
        <v>22.666666666686069</v>
      </c>
      <c r="U2432" s="1" t="str">
        <f t="shared" si="744"/>
        <v>YES</v>
      </c>
      <c r="V2432" s="73">
        <f t="shared" si="745"/>
        <v>1.2083333333284827</v>
      </c>
      <c r="W2432" s="74">
        <f>Table2[[#This Row],[DEL. AVAILABLE A SLOT]]*24</f>
        <v>28.999999999883585</v>
      </c>
      <c r="X2432" s="1" t="str">
        <f t="shared" si="746"/>
        <v>NO</v>
      </c>
      <c r="Y2432" s="73">
        <f t="shared" si="747"/>
        <v>2.1527777777737356</v>
      </c>
      <c r="Z2432" s="74">
        <f>Table2[[#This Row],[ETA A TIMESLOT]]*24</f>
        <v>51.666666666569654</v>
      </c>
      <c r="AA2432" s="73">
        <f t="shared" si="748"/>
        <v>3.4722222226264421E-2</v>
      </c>
      <c r="AB2432" s="73" t="str">
        <f t="shared" si="749"/>
        <v>NO</v>
      </c>
      <c r="AC2432" s="74">
        <f>Table2[[#This Row],[PUNTUALIDAD (H)]]*24</f>
        <v>0.8333333334303461</v>
      </c>
      <c r="AD2432" s="73">
        <f t="shared" si="750"/>
        <v>2.1916666666656965</v>
      </c>
      <c r="AE2432" s="74">
        <f>Table2[[#This Row],[ATA TO UNLOADING]]*24</f>
        <v>52.599999999976717</v>
      </c>
      <c r="AF2432" s="74" t="str">
        <f>IF(Table2[[#This Row],[ATA TO UNLOADING 2]]&lt;=48,"YES","NO")</f>
        <v>NO</v>
      </c>
      <c r="AG2432" s="75">
        <f t="shared" si="751"/>
        <v>0.91666666666424135</v>
      </c>
      <c r="AH2432" s="2" t="s">
        <v>24</v>
      </c>
      <c r="AI2432" s="2" t="str">
        <f t="shared" si="752"/>
        <v>TCKU7068620</v>
      </c>
      <c r="AJ2432" s="76" t="str">
        <f t="shared" si="753"/>
        <v>CTU FLEVOKUST BV</v>
      </c>
      <c r="AK2432" s="77">
        <f>IF($M2432="TRUCK",VLOOKUP($AQ2432,Invoicing!$A$17:$B$49,MATCH($AK$1,Invoicing!$A$17:$B$17,0),FALSE),VLOOKUP($AQ2432,Invoicing!$N$17:$O$21,MATCH($AK$1,Invoicing!$N$17:$O$17,0),FALSE))</f>
        <v>380</v>
      </c>
      <c r="AL2432" s="78" t="e">
        <f>VLOOKUP($E2432,Invoicing!$A$1:$H$8,MATCH(TRACKER!$N2436,Invoicing!$A$1:$H$1,0),FALSE)</f>
        <v>#N/A</v>
      </c>
      <c r="AM2432" s="78">
        <v>35</v>
      </c>
      <c r="AN2432" s="78">
        <f t="shared" si="754"/>
        <v>0</v>
      </c>
      <c r="AO2432" s="2">
        <f t="shared" si="755"/>
        <v>3</v>
      </c>
      <c r="AP2432" s="2" t="str">
        <f t="shared" si="756"/>
        <v>NIGHT</v>
      </c>
      <c r="AQ2432" s="2" t="str">
        <f t="shared" si="757"/>
        <v>CTU FLEVOKUST BVNIGHT</v>
      </c>
      <c r="AR2432" s="71">
        <f t="shared" si="758"/>
        <v>380</v>
      </c>
      <c r="AS2432" s="71">
        <f>VLOOKUP(AJ2432,Invoicing!A:K,10,FALSE)</f>
        <v>0</v>
      </c>
      <c r="AT2432" s="71">
        <f t="shared" si="759"/>
        <v>380</v>
      </c>
    </row>
    <row r="2433" spans="1:47">
      <c r="A2433" s="37" t="s">
        <v>137</v>
      </c>
      <c r="B2433" s="3" t="s">
        <v>38</v>
      </c>
      <c r="C2433" s="11">
        <v>45621.763888888891</v>
      </c>
      <c r="D2433" s="11">
        <v>45621.625</v>
      </c>
      <c r="E2433" s="11" t="s">
        <v>45</v>
      </c>
      <c r="F2433" s="11" t="s">
        <v>40</v>
      </c>
      <c r="G2433" s="3" t="s">
        <v>2612</v>
      </c>
      <c r="H2433" s="3" t="s">
        <v>2821</v>
      </c>
      <c r="I2433" s="11">
        <v>45622.708333333336</v>
      </c>
      <c r="J2433" s="12">
        <v>45624.299305555556</v>
      </c>
      <c r="K2433" s="12">
        <v>45624.333333333336</v>
      </c>
      <c r="L2433" s="12">
        <v>45624.319444444445</v>
      </c>
      <c r="M2433" s="61" t="s">
        <v>115</v>
      </c>
      <c r="N2433" s="3" t="s">
        <v>42</v>
      </c>
      <c r="O2433" s="3">
        <v>0</v>
      </c>
      <c r="P2433" s="1">
        <f t="shared" si="740"/>
        <v>48</v>
      </c>
      <c r="Q2433" s="1">
        <f t="shared" si="741"/>
        <v>11</v>
      </c>
      <c r="R2433" s="72">
        <f t="shared" si="742"/>
        <v>45624.299305555556</v>
      </c>
      <c r="S2433" s="73">
        <f t="shared" si="743"/>
        <v>0.94444444444525288</v>
      </c>
      <c r="T2433" s="74">
        <f>Table2[[#This Row],[ETA A OFRECIMIENTO]]*24</f>
        <v>22.666666666686069</v>
      </c>
      <c r="U2433" s="1" t="str">
        <f t="shared" si="744"/>
        <v>YES</v>
      </c>
      <c r="V2433" s="73">
        <f t="shared" si="745"/>
        <v>1.625</v>
      </c>
      <c r="W2433" s="74">
        <f>Table2[[#This Row],[DEL. AVAILABLE A SLOT]]*24</f>
        <v>39</v>
      </c>
      <c r="X2433" s="1" t="str">
        <f t="shared" si="746"/>
        <v>NO</v>
      </c>
      <c r="Y2433" s="73">
        <f t="shared" si="747"/>
        <v>2.5694444444452529</v>
      </c>
      <c r="Z2433" s="74">
        <f>Table2[[#This Row],[ETA A TIMESLOT]]*24</f>
        <v>61.666666666686069</v>
      </c>
      <c r="AA2433" s="73">
        <f t="shared" si="748"/>
        <v>0</v>
      </c>
      <c r="AB2433" s="73" t="str">
        <f t="shared" si="749"/>
        <v>SI</v>
      </c>
      <c r="AC2433" s="74">
        <f>Table2[[#This Row],[PUNTUALIDAD (H)]]*24</f>
        <v>0</v>
      </c>
      <c r="AD2433" s="73">
        <f t="shared" si="750"/>
        <v>2.5555555555547471</v>
      </c>
      <c r="AE2433" s="74">
        <f>Table2[[#This Row],[ATA TO UNLOADING]]*24</f>
        <v>61.333333333313931</v>
      </c>
      <c r="AF2433" s="74" t="str">
        <f>IF(Table2[[#This Row],[ATA TO UNLOADING 2]]&lt;=48,"YES","NO")</f>
        <v>NO</v>
      </c>
      <c r="AG2433" s="75">
        <f t="shared" si="751"/>
        <v>0.33333333333575865</v>
      </c>
      <c r="AH2433" s="2" t="s">
        <v>42</v>
      </c>
      <c r="AI2433" s="2" t="str">
        <f t="shared" si="752"/>
        <v>TCLU5413427</v>
      </c>
      <c r="AJ2433" s="76" t="str">
        <f t="shared" si="753"/>
        <v>OM TRANSPORT</v>
      </c>
      <c r="AK2433" s="77">
        <f>IF($M2433="TRUCK",VLOOKUP($AQ2433,Invoicing!$A$17:$B$49,MATCH($AK$1,Invoicing!$A$17:$B$17,0),FALSE),VLOOKUP($AQ2433,Invoicing!$N$17:$O$21,MATCH($AK$1,Invoicing!$N$17:$O$17,0),FALSE))</f>
        <v>475</v>
      </c>
      <c r="AL2433" s="78" t="e">
        <f>VLOOKUP($E2433,Invoicing!$A$1:$H$8,MATCH(TRACKER!$N2437,Invoicing!$A$1:$H$1,0),FALSE)</f>
        <v>#N/A</v>
      </c>
      <c r="AM2433" s="78">
        <f>VLOOKUP($E2433,Invoicing!$A$1:$H$8,MATCH(TRACKER!$O$1,Invoicing!$A$1:$H$1,0),FALSE)</f>
        <v>50</v>
      </c>
      <c r="AN2433" s="78">
        <f t="shared" si="754"/>
        <v>0</v>
      </c>
      <c r="AO2433" s="2">
        <f t="shared" si="755"/>
        <v>4</v>
      </c>
      <c r="AP2433" s="2" t="str">
        <f t="shared" si="756"/>
        <v>WEEK</v>
      </c>
      <c r="AQ2433" s="2" t="str">
        <f t="shared" si="757"/>
        <v>OM TRANSPORTWEEK</v>
      </c>
      <c r="AR2433" s="71">
        <f t="shared" si="758"/>
        <v>475</v>
      </c>
      <c r="AS2433" s="71">
        <f>VLOOKUP(AJ2433,Invoicing!A:K,10,FALSE)</f>
        <v>25</v>
      </c>
      <c r="AT2433" s="71">
        <f t="shared" si="759"/>
        <v>500</v>
      </c>
    </row>
    <row r="2434" spans="1:47">
      <c r="A2434" s="37" t="s">
        <v>137</v>
      </c>
      <c r="B2434" s="3" t="s">
        <v>38</v>
      </c>
      <c r="C2434" s="11">
        <v>45621.763888888891</v>
      </c>
      <c r="D2434" s="11">
        <v>45621.625</v>
      </c>
      <c r="E2434" s="11" t="s">
        <v>49</v>
      </c>
      <c r="F2434" s="11" t="s">
        <v>40</v>
      </c>
      <c r="G2434" s="3" t="s">
        <v>2613</v>
      </c>
      <c r="H2434" s="3" t="s">
        <v>41</v>
      </c>
      <c r="I2434" s="11">
        <v>45622.708333333336</v>
      </c>
      <c r="J2434" s="12">
        <v>45623.291666666664</v>
      </c>
      <c r="K2434" s="12">
        <v>45623.291666666664</v>
      </c>
      <c r="L2434" s="12">
        <v>45623.298611111109</v>
      </c>
      <c r="M2434" s="12" t="s">
        <v>12</v>
      </c>
      <c r="N2434" s="3" t="s">
        <v>42</v>
      </c>
      <c r="O2434" s="3">
        <v>1</v>
      </c>
      <c r="P2434" s="1">
        <f t="shared" ref="P2434:P2497" si="760">IF(K2434="","",WEEKNUM(R2434,2))</f>
        <v>48</v>
      </c>
      <c r="Q2434" s="1">
        <f t="shared" ref="Q2434:Q2497" si="761">IF(K2434="","",MONTH(R2434))</f>
        <v>11</v>
      </c>
      <c r="R2434" s="72">
        <f t="shared" ref="R2434:R2497" si="762">IF(ISBLANK(J2434),IF(ISBLANK(L2434),"00:00",L2434),J2434)</f>
        <v>45623.291666666664</v>
      </c>
      <c r="S2434" s="73">
        <f t="shared" ref="S2434:S2497" si="763">(I2434-C2434)</f>
        <v>0.94444444444525288</v>
      </c>
      <c r="T2434" s="74">
        <f>Table2[[#This Row],[ETA A OFRECIMIENTO]]*24</f>
        <v>22.666666666686069</v>
      </c>
      <c r="U2434" s="1" t="str">
        <f t="shared" ref="U2434:U2497" si="764">IF(S2434="","",IF(S2434&lt;=2,"YES","NO"))</f>
        <v>YES</v>
      </c>
      <c r="V2434" s="73">
        <f t="shared" ref="V2434:V2497" si="765">(K2434-I2434)</f>
        <v>0.58333333332848269</v>
      </c>
      <c r="W2434" s="74">
        <f>Table2[[#This Row],[DEL. AVAILABLE A SLOT]]*24</f>
        <v>13.999999999883585</v>
      </c>
      <c r="X2434" s="1" t="str">
        <f t="shared" ref="X2434:X2497" si="766">IF(V2434="","",IF(V2434&lt;=1,"SI","NO"))</f>
        <v>SI</v>
      </c>
      <c r="Y2434" s="73">
        <f t="shared" ref="Y2434:Y2497" si="767">(K2434-C2434)</f>
        <v>1.5277777777737356</v>
      </c>
      <c r="Z2434" s="74">
        <f>Table2[[#This Row],[ETA A TIMESLOT]]*24</f>
        <v>36.666666666569654</v>
      </c>
      <c r="AA2434" s="73">
        <f t="shared" ref="AA2434:AA2497" si="768">IF(R2434&lt; K2434, TIME(0,0,0), R2434-K2434)</f>
        <v>0</v>
      </c>
      <c r="AB2434" s="73" t="str">
        <f t="shared" ref="AB2434:AB2497" si="769">IF(AA2434&gt;TIME(0,45,0),"NO","SI")</f>
        <v>SI</v>
      </c>
      <c r="AC2434" s="74">
        <f>Table2[[#This Row],[PUNTUALIDAD (H)]]*24</f>
        <v>0</v>
      </c>
      <c r="AD2434" s="73">
        <f t="shared" ref="AD2434:AD2497" si="770">(L2434-C2434)</f>
        <v>1.5347222222189885</v>
      </c>
      <c r="AE2434" s="74">
        <f>Table2[[#This Row],[ATA TO UNLOADING]]*24</f>
        <v>36.833333333255723</v>
      </c>
      <c r="AF2434" s="74" t="str">
        <f>IF(Table2[[#This Row],[ATA TO UNLOADING 2]]&lt;=48,"YES","NO")</f>
        <v>YES</v>
      </c>
      <c r="AG2434" s="75">
        <f t="shared" ref="AG2434:AG2497" si="771">MOD(K2434,1)</f>
        <v>0.29166666666424135</v>
      </c>
      <c r="AH2434" s="2" t="s">
        <v>42</v>
      </c>
      <c r="AI2434" s="2" t="str">
        <f t="shared" ref="AI2434:AI2497" si="772">G2434</f>
        <v>TGHU6061680</v>
      </c>
      <c r="AJ2434" s="76" t="str">
        <f t="shared" ref="AJ2434:AJ2497" si="773">E2434</f>
        <v>CTU FLEVOKUST BV</v>
      </c>
      <c r="AK2434" s="77">
        <f>IF($M2434="TRUCK",VLOOKUP($AQ2434,Invoicing!$A$17:$B$49,MATCH($AK$1,Invoicing!$A$17:$B$17,0),FALSE),VLOOKUP($AQ2434,Invoicing!$N$17:$O$21,MATCH($AK$1,Invoicing!$N$17:$O$17,0),FALSE))</f>
        <v>380</v>
      </c>
      <c r="AL2434" s="78" t="e">
        <f>VLOOKUP($E2434,Invoicing!$A$1:$H$8,MATCH(TRACKER!$N2438,Invoicing!$A$1:$H$1,0),FALSE)</f>
        <v>#N/A</v>
      </c>
      <c r="AM2434" s="78">
        <v>35</v>
      </c>
      <c r="AN2434" s="78">
        <f t="shared" ref="AN2434:AN2497" si="774">IF($O2434&lt;&gt;0,$O2434*$AM2434,0)</f>
        <v>35</v>
      </c>
      <c r="AO2434" s="2">
        <f t="shared" ref="AO2434:AO2497" si="775">WEEKDAY(K2434,2)</f>
        <v>3</v>
      </c>
      <c r="AP2434" s="2" t="str">
        <f t="shared" ref="AP2434:AP2497" si="776">IF(AH2434="NIGHT","NIGHT",IF(AO2434&lt;=5,"WEEK",IF(AO2434=7,"SUNDAY",IF(AO2434=6,"SATURDAY","SUNDAY"))))</f>
        <v>WEEK</v>
      </c>
      <c r="AQ2434" s="2" t="str">
        <f t="shared" ref="AQ2434:AQ2497" si="777">AJ2434&amp;AP2434</f>
        <v>CTU FLEVOKUST BVWEEK</v>
      </c>
      <c r="AR2434" s="71">
        <f t="shared" ref="AR2434:AR2497" si="778">IF(ISNA(AL2434),AK2434+AN2434,SUM($AK2434,$AN2434,IFERROR($AL2434,"0")))</f>
        <v>415</v>
      </c>
      <c r="AS2434" s="71">
        <f>VLOOKUP(AJ2434,Invoicing!A:K,10,FALSE)</f>
        <v>0</v>
      </c>
      <c r="AT2434" s="71">
        <f t="shared" ref="AT2434:AT2497" si="779">AR2434+AS2434+AU2434</f>
        <v>415</v>
      </c>
    </row>
    <row r="2435" spans="1:47">
      <c r="A2435" s="37" t="s">
        <v>137</v>
      </c>
      <c r="B2435" s="3" t="s">
        <v>38</v>
      </c>
      <c r="C2435" s="11">
        <v>45621.763888888891</v>
      </c>
      <c r="D2435" s="11">
        <v>45621.625</v>
      </c>
      <c r="E2435" s="11" t="s">
        <v>49</v>
      </c>
      <c r="F2435" s="11" t="s">
        <v>40</v>
      </c>
      <c r="G2435" s="3" t="s">
        <v>2614</v>
      </c>
      <c r="H2435" s="3" t="s">
        <v>41</v>
      </c>
      <c r="I2435" s="11">
        <v>45622.708333333336</v>
      </c>
      <c r="J2435" s="12">
        <v>45623.564583333333</v>
      </c>
      <c r="K2435" s="12">
        <v>45623.583333333336</v>
      </c>
      <c r="L2435" s="12">
        <v>45623.569444444445</v>
      </c>
      <c r="M2435" s="12" t="s">
        <v>115</v>
      </c>
      <c r="N2435" s="3" t="s">
        <v>42</v>
      </c>
      <c r="O2435" s="3">
        <v>1</v>
      </c>
      <c r="P2435" s="1">
        <f t="shared" si="760"/>
        <v>48</v>
      </c>
      <c r="Q2435" s="1">
        <f t="shared" si="761"/>
        <v>11</v>
      </c>
      <c r="R2435" s="72">
        <f t="shared" si="762"/>
        <v>45623.564583333333</v>
      </c>
      <c r="S2435" s="73">
        <f t="shared" si="763"/>
        <v>0.94444444444525288</v>
      </c>
      <c r="T2435" s="74">
        <f>Table2[[#This Row],[ETA A OFRECIMIENTO]]*24</f>
        <v>22.666666666686069</v>
      </c>
      <c r="U2435" s="1" t="str">
        <f t="shared" si="764"/>
        <v>YES</v>
      </c>
      <c r="V2435" s="73">
        <f t="shared" si="765"/>
        <v>0.875</v>
      </c>
      <c r="W2435" s="74">
        <f>Table2[[#This Row],[DEL. AVAILABLE A SLOT]]*24</f>
        <v>21</v>
      </c>
      <c r="X2435" s="1" t="str">
        <f t="shared" si="766"/>
        <v>SI</v>
      </c>
      <c r="Y2435" s="73">
        <f t="shared" si="767"/>
        <v>1.8194444444452529</v>
      </c>
      <c r="Z2435" s="74">
        <f>Table2[[#This Row],[ETA A TIMESLOT]]*24</f>
        <v>43.666666666686069</v>
      </c>
      <c r="AA2435" s="73">
        <f t="shared" si="768"/>
        <v>0</v>
      </c>
      <c r="AB2435" s="73" t="str">
        <f t="shared" si="769"/>
        <v>SI</v>
      </c>
      <c r="AC2435" s="74">
        <f>Table2[[#This Row],[PUNTUALIDAD (H)]]*24</f>
        <v>0</v>
      </c>
      <c r="AD2435" s="73">
        <f t="shared" si="770"/>
        <v>1.8055555555547471</v>
      </c>
      <c r="AE2435" s="74">
        <f>Table2[[#This Row],[ATA TO UNLOADING]]*24</f>
        <v>43.333333333313931</v>
      </c>
      <c r="AF2435" s="74" t="str">
        <f>IF(Table2[[#This Row],[ATA TO UNLOADING 2]]&lt;=48,"YES","NO")</f>
        <v>YES</v>
      </c>
      <c r="AG2435" s="75">
        <f t="shared" si="771"/>
        <v>0.58333333333575865</v>
      </c>
      <c r="AH2435" s="2" t="s">
        <v>42</v>
      </c>
      <c r="AI2435" s="2" t="str">
        <f t="shared" si="772"/>
        <v>TIIU2273713</v>
      </c>
      <c r="AJ2435" s="76" t="str">
        <f t="shared" si="773"/>
        <v>CTU FLEVOKUST BV</v>
      </c>
      <c r="AK2435" s="77">
        <f>IF($M2435="TRUCK",VLOOKUP($AQ2435,Invoicing!$A$17:$B$49,MATCH($AK$1,Invoicing!$A$17:$B$17,0),FALSE),VLOOKUP($AQ2435,Invoicing!$N$17:$O$21,MATCH($AK$1,Invoicing!$N$17:$O$17,0),FALSE))</f>
        <v>520</v>
      </c>
      <c r="AL2435" s="78" t="e">
        <f>VLOOKUP($E2435,Invoicing!$A$1:$H$8,MATCH(TRACKER!$N2439,Invoicing!$A$1:$H$1,0),FALSE)</f>
        <v>#N/A</v>
      </c>
      <c r="AM2435" s="78">
        <v>35</v>
      </c>
      <c r="AN2435" s="78">
        <f t="shared" si="774"/>
        <v>35</v>
      </c>
      <c r="AO2435" s="2">
        <f t="shared" si="775"/>
        <v>3</v>
      </c>
      <c r="AP2435" s="2" t="str">
        <f t="shared" si="776"/>
        <v>WEEK</v>
      </c>
      <c r="AQ2435" s="2" t="str">
        <f t="shared" si="777"/>
        <v>CTU FLEVOKUST BVWEEK</v>
      </c>
      <c r="AR2435" s="71">
        <f t="shared" si="778"/>
        <v>555</v>
      </c>
      <c r="AS2435" s="71">
        <f>VLOOKUP(AJ2435,Invoicing!A:K,10,FALSE)</f>
        <v>0</v>
      </c>
      <c r="AT2435" s="71">
        <f t="shared" si="779"/>
        <v>555</v>
      </c>
    </row>
    <row r="2436" spans="1:47">
      <c r="A2436" s="37" t="s">
        <v>137</v>
      </c>
      <c r="B2436" s="3" t="s">
        <v>38</v>
      </c>
      <c r="C2436" s="11">
        <v>45621.763888888891</v>
      </c>
      <c r="D2436" s="11">
        <v>45621.625</v>
      </c>
      <c r="E2436" s="11" t="s">
        <v>45</v>
      </c>
      <c r="F2436" s="11" t="s">
        <v>40</v>
      </c>
      <c r="G2436" s="3" t="s">
        <v>2615</v>
      </c>
      <c r="H2436" s="3" t="s">
        <v>2821</v>
      </c>
      <c r="I2436" s="11">
        <v>45622.708333333336</v>
      </c>
      <c r="J2436" s="12">
        <v>45622.810416666667</v>
      </c>
      <c r="K2436" s="12">
        <v>45622.875</v>
      </c>
      <c r="L2436" s="12">
        <v>45622.854166666664</v>
      </c>
      <c r="M2436" s="61" t="s">
        <v>115</v>
      </c>
      <c r="N2436" s="3" t="s">
        <v>42</v>
      </c>
      <c r="O2436" s="3">
        <v>0</v>
      </c>
      <c r="P2436" s="1">
        <f t="shared" si="760"/>
        <v>48</v>
      </c>
      <c r="Q2436" s="1">
        <f t="shared" si="761"/>
        <v>11</v>
      </c>
      <c r="R2436" s="72">
        <f t="shared" si="762"/>
        <v>45622.810416666667</v>
      </c>
      <c r="S2436" s="73">
        <f t="shared" si="763"/>
        <v>0.94444444444525288</v>
      </c>
      <c r="T2436" s="74">
        <f>Table2[[#This Row],[ETA A OFRECIMIENTO]]*24</f>
        <v>22.666666666686069</v>
      </c>
      <c r="U2436" s="1" t="str">
        <f t="shared" si="764"/>
        <v>YES</v>
      </c>
      <c r="V2436" s="73">
        <f t="shared" si="765"/>
        <v>0.16666666666424135</v>
      </c>
      <c r="W2436" s="74">
        <f>Table2[[#This Row],[DEL. AVAILABLE A SLOT]]*24</f>
        <v>3.9999999999417923</v>
      </c>
      <c r="X2436" s="1" t="str">
        <f t="shared" si="766"/>
        <v>SI</v>
      </c>
      <c r="Y2436" s="73">
        <f t="shared" si="767"/>
        <v>1.1111111111094942</v>
      </c>
      <c r="Z2436" s="74">
        <f>Table2[[#This Row],[ETA A TIMESLOT]]*24</f>
        <v>26.666666666627862</v>
      </c>
      <c r="AA2436" s="73">
        <f t="shared" si="768"/>
        <v>0</v>
      </c>
      <c r="AB2436" s="73" t="str">
        <f t="shared" si="769"/>
        <v>SI</v>
      </c>
      <c r="AC2436" s="74">
        <f>Table2[[#This Row],[PUNTUALIDAD (H)]]*24</f>
        <v>0</v>
      </c>
      <c r="AD2436" s="73">
        <f t="shared" si="770"/>
        <v>1.0902777777737356</v>
      </c>
      <c r="AE2436" s="74">
        <f>Table2[[#This Row],[ATA TO UNLOADING]]*24</f>
        <v>26.166666666569654</v>
      </c>
      <c r="AF2436" s="74" t="str">
        <f>IF(Table2[[#This Row],[ATA TO UNLOADING 2]]&lt;=48,"YES","NO")</f>
        <v>YES</v>
      </c>
      <c r="AG2436" s="75">
        <f t="shared" si="771"/>
        <v>0.875</v>
      </c>
      <c r="AH2436" s="2" t="s">
        <v>24</v>
      </c>
      <c r="AI2436" s="2" t="str">
        <f t="shared" si="772"/>
        <v>TLLU2386331</v>
      </c>
      <c r="AJ2436" s="76" t="str">
        <f t="shared" si="773"/>
        <v>OM TRANSPORT</v>
      </c>
      <c r="AK2436" s="77">
        <f>IF($M2436="TRUCK",VLOOKUP($AQ2436,Invoicing!$A$17:$B$49,MATCH($AK$1,Invoicing!$A$17:$B$17,0),FALSE),VLOOKUP($AQ2436,Invoicing!$N$17:$O$21,MATCH($AK$1,Invoicing!$N$17:$O$17,0),FALSE))</f>
        <v>475</v>
      </c>
      <c r="AL2436" s="78">
        <f>VLOOKUP($E2436,Invoicing!$A$1:$H$8,MATCH(TRACKER!$N2440,Invoicing!$A$1:$H$1,0),FALSE)</f>
        <v>110</v>
      </c>
      <c r="AM2436" s="78">
        <f>VLOOKUP($E2436,Invoicing!$A$1:$H$8,MATCH(TRACKER!$O$1,Invoicing!$A$1:$H$1,0),FALSE)</f>
        <v>50</v>
      </c>
      <c r="AN2436" s="78">
        <f t="shared" si="774"/>
        <v>0</v>
      </c>
      <c r="AO2436" s="2">
        <f t="shared" si="775"/>
        <v>2</v>
      </c>
      <c r="AP2436" s="2" t="str">
        <f t="shared" si="776"/>
        <v>NIGHT</v>
      </c>
      <c r="AQ2436" s="2" t="str">
        <f t="shared" si="777"/>
        <v>OM TRANSPORTNIGHT</v>
      </c>
      <c r="AR2436" s="71">
        <f t="shared" si="778"/>
        <v>585</v>
      </c>
      <c r="AS2436" s="71">
        <f>VLOOKUP(AJ2436,Invoicing!A:K,10,FALSE)</f>
        <v>25</v>
      </c>
      <c r="AT2436" s="71">
        <f t="shared" si="779"/>
        <v>610</v>
      </c>
    </row>
    <row r="2437" spans="1:47">
      <c r="A2437" s="37" t="s">
        <v>137</v>
      </c>
      <c r="B2437" s="3" t="s">
        <v>38</v>
      </c>
      <c r="C2437" s="11">
        <v>45621.763888888891</v>
      </c>
      <c r="D2437" s="11">
        <v>45621.625</v>
      </c>
      <c r="E2437" s="11" t="s">
        <v>49</v>
      </c>
      <c r="F2437" s="11" t="s">
        <v>40</v>
      </c>
      <c r="G2437" s="3" t="s">
        <v>2616</v>
      </c>
      <c r="H2437" s="3" t="s">
        <v>2821</v>
      </c>
      <c r="I2437" s="11">
        <v>45622.708333333336</v>
      </c>
      <c r="J2437" s="12">
        <v>45623.748611111114</v>
      </c>
      <c r="K2437" s="12">
        <v>45623.708333333336</v>
      </c>
      <c r="L2437" s="12">
        <v>45623.793749999997</v>
      </c>
      <c r="M2437" s="12" t="s">
        <v>12</v>
      </c>
      <c r="N2437" s="3" t="s">
        <v>42</v>
      </c>
      <c r="O2437" s="3">
        <v>0</v>
      </c>
      <c r="P2437" s="1">
        <f t="shared" si="760"/>
        <v>48</v>
      </c>
      <c r="Q2437" s="1">
        <f t="shared" si="761"/>
        <v>11</v>
      </c>
      <c r="R2437" s="72">
        <f t="shared" si="762"/>
        <v>45623.748611111114</v>
      </c>
      <c r="S2437" s="73">
        <f t="shared" si="763"/>
        <v>0.94444444444525288</v>
      </c>
      <c r="T2437" s="74">
        <f>Table2[[#This Row],[ETA A OFRECIMIENTO]]*24</f>
        <v>22.666666666686069</v>
      </c>
      <c r="U2437" s="1" t="str">
        <f t="shared" si="764"/>
        <v>YES</v>
      </c>
      <c r="V2437" s="73">
        <f t="shared" si="765"/>
        <v>1</v>
      </c>
      <c r="W2437" s="74">
        <f>Table2[[#This Row],[DEL. AVAILABLE A SLOT]]*24</f>
        <v>24</v>
      </c>
      <c r="X2437" s="1" t="str">
        <f t="shared" si="766"/>
        <v>SI</v>
      </c>
      <c r="Y2437" s="73">
        <f t="shared" si="767"/>
        <v>1.9444444444452529</v>
      </c>
      <c r="Z2437" s="74">
        <f>Table2[[#This Row],[ETA A TIMESLOT]]*24</f>
        <v>46.666666666686069</v>
      </c>
      <c r="AA2437" s="73">
        <f t="shared" si="768"/>
        <v>4.0277777778101154E-2</v>
      </c>
      <c r="AB2437" s="73" t="str">
        <f t="shared" si="769"/>
        <v>NO</v>
      </c>
      <c r="AC2437" s="74">
        <f>Table2[[#This Row],[PUNTUALIDAD (H)]]*24</f>
        <v>0.96666666667442769</v>
      </c>
      <c r="AD2437" s="73">
        <f t="shared" si="770"/>
        <v>2.0298611111065838</v>
      </c>
      <c r="AE2437" s="74">
        <f>Table2[[#This Row],[ATA TO UNLOADING]]*24</f>
        <v>48.716666666558012</v>
      </c>
      <c r="AF2437" s="74" t="str">
        <f>IF(Table2[[#This Row],[ATA TO UNLOADING 2]]&lt;=48,"YES","NO")</f>
        <v>NO</v>
      </c>
      <c r="AG2437" s="75">
        <f t="shared" si="771"/>
        <v>0.70833333333575865</v>
      </c>
      <c r="AH2437" s="2" t="s">
        <v>42</v>
      </c>
      <c r="AI2437" s="2" t="str">
        <f t="shared" si="772"/>
        <v>TRHU4590265</v>
      </c>
      <c r="AJ2437" s="76" t="str">
        <f t="shared" si="773"/>
        <v>CTU FLEVOKUST BV</v>
      </c>
      <c r="AK2437" s="77">
        <f>IF($M2437="TRUCK",VLOOKUP($AQ2437,Invoicing!$A$17:$B$49,MATCH($AK$1,Invoicing!$A$17:$B$17,0),FALSE),VLOOKUP($AQ2437,Invoicing!$N$17:$O$21,MATCH($AK$1,Invoicing!$N$17:$O$17,0),FALSE))</f>
        <v>380</v>
      </c>
      <c r="AL2437" s="78" t="e">
        <f>VLOOKUP($E2437,Invoicing!$A$1:$H$8,MATCH(TRACKER!$N2441,Invoicing!$A$1:$H$1,0),FALSE)</f>
        <v>#N/A</v>
      </c>
      <c r="AM2437" s="78">
        <v>35</v>
      </c>
      <c r="AN2437" s="78">
        <f t="shared" si="774"/>
        <v>0</v>
      </c>
      <c r="AO2437" s="2">
        <f t="shared" si="775"/>
        <v>3</v>
      </c>
      <c r="AP2437" s="2" t="str">
        <f t="shared" si="776"/>
        <v>WEEK</v>
      </c>
      <c r="AQ2437" s="2" t="str">
        <f t="shared" si="777"/>
        <v>CTU FLEVOKUST BVWEEK</v>
      </c>
      <c r="AR2437" s="71">
        <f t="shared" si="778"/>
        <v>380</v>
      </c>
      <c r="AS2437" s="71">
        <f>VLOOKUP(AJ2437,Invoicing!A:K,10,FALSE)</f>
        <v>0</v>
      </c>
      <c r="AT2437" s="71">
        <f t="shared" si="779"/>
        <v>380</v>
      </c>
    </row>
    <row r="2438" spans="1:47">
      <c r="A2438" s="37" t="s">
        <v>137</v>
      </c>
      <c r="B2438" s="3" t="s">
        <v>38</v>
      </c>
      <c r="C2438" s="11">
        <v>45621.763888888891</v>
      </c>
      <c r="D2438" s="11">
        <v>45621.625</v>
      </c>
      <c r="E2438" s="11" t="s">
        <v>45</v>
      </c>
      <c r="F2438" s="11" t="s">
        <v>40</v>
      </c>
      <c r="G2438" s="3" t="s">
        <v>2617</v>
      </c>
      <c r="H2438" s="3" t="s">
        <v>2821</v>
      </c>
      <c r="I2438" s="11">
        <v>45622.708333333336</v>
      </c>
      <c r="J2438" s="12">
        <v>45623.25</v>
      </c>
      <c r="K2438" s="12">
        <v>45623.333333333336</v>
      </c>
      <c r="L2438" s="12">
        <v>45623.270833333336</v>
      </c>
      <c r="M2438" s="61" t="s">
        <v>115</v>
      </c>
      <c r="N2438" s="3" t="s">
        <v>42</v>
      </c>
      <c r="O2438" s="3">
        <v>0</v>
      </c>
      <c r="P2438" s="1">
        <f t="shared" si="760"/>
        <v>48</v>
      </c>
      <c r="Q2438" s="1">
        <f t="shared" si="761"/>
        <v>11</v>
      </c>
      <c r="R2438" s="72">
        <f t="shared" si="762"/>
        <v>45623.25</v>
      </c>
      <c r="S2438" s="73">
        <f t="shared" si="763"/>
        <v>0.94444444444525288</v>
      </c>
      <c r="T2438" s="74">
        <f>Table2[[#This Row],[ETA A OFRECIMIENTO]]*24</f>
        <v>22.666666666686069</v>
      </c>
      <c r="U2438" s="1" t="str">
        <f t="shared" si="764"/>
        <v>YES</v>
      </c>
      <c r="V2438" s="73">
        <f t="shared" si="765"/>
        <v>0.625</v>
      </c>
      <c r="W2438" s="74">
        <f>Table2[[#This Row],[DEL. AVAILABLE A SLOT]]*24</f>
        <v>15</v>
      </c>
      <c r="X2438" s="1" t="str">
        <f t="shared" si="766"/>
        <v>SI</v>
      </c>
      <c r="Y2438" s="73">
        <f t="shared" si="767"/>
        <v>1.5694444444452529</v>
      </c>
      <c r="Z2438" s="74">
        <f>Table2[[#This Row],[ETA A TIMESLOT]]*24</f>
        <v>37.666666666686069</v>
      </c>
      <c r="AA2438" s="73">
        <f t="shared" si="768"/>
        <v>0</v>
      </c>
      <c r="AB2438" s="73" t="str">
        <f t="shared" si="769"/>
        <v>SI</v>
      </c>
      <c r="AC2438" s="74">
        <f>Table2[[#This Row],[PUNTUALIDAD (H)]]*24</f>
        <v>0</v>
      </c>
      <c r="AD2438" s="73">
        <f t="shared" si="770"/>
        <v>1.5069444444452529</v>
      </c>
      <c r="AE2438" s="74">
        <f>Table2[[#This Row],[ATA TO UNLOADING]]*24</f>
        <v>36.166666666686069</v>
      </c>
      <c r="AF2438" s="74" t="str">
        <f>IF(Table2[[#This Row],[ATA TO UNLOADING 2]]&lt;=48,"YES","NO")</f>
        <v>YES</v>
      </c>
      <c r="AG2438" s="75">
        <f t="shared" si="771"/>
        <v>0.33333333333575865</v>
      </c>
      <c r="AH2438" s="2" t="s">
        <v>42</v>
      </c>
      <c r="AI2438" s="2" t="str">
        <f t="shared" si="772"/>
        <v>TRHU4981948</v>
      </c>
      <c r="AJ2438" s="76" t="str">
        <f t="shared" si="773"/>
        <v>OM TRANSPORT</v>
      </c>
      <c r="AK2438" s="77">
        <f>IF($M2438="TRUCK",VLOOKUP($AQ2438,Invoicing!$A$17:$B$49,MATCH($AK$1,Invoicing!$A$17:$B$17,0),FALSE),VLOOKUP($AQ2438,Invoicing!$N$17:$O$21,MATCH($AK$1,Invoicing!$N$17:$O$17,0),FALSE))</f>
        <v>475</v>
      </c>
      <c r="AL2438" s="78" t="e">
        <f>VLOOKUP($E2438,Invoicing!$A$1:$H$8,MATCH(TRACKER!$N2442,Invoicing!$A$1:$H$1,0),FALSE)</f>
        <v>#N/A</v>
      </c>
      <c r="AM2438" s="78">
        <f>VLOOKUP($E2438,Invoicing!$A$1:$H$8,MATCH(TRACKER!$O$1,Invoicing!$A$1:$H$1,0),FALSE)</f>
        <v>50</v>
      </c>
      <c r="AN2438" s="78">
        <f t="shared" si="774"/>
        <v>0</v>
      </c>
      <c r="AO2438" s="2">
        <f t="shared" si="775"/>
        <v>3</v>
      </c>
      <c r="AP2438" s="2" t="str">
        <f t="shared" si="776"/>
        <v>WEEK</v>
      </c>
      <c r="AQ2438" s="2" t="str">
        <f t="shared" si="777"/>
        <v>OM TRANSPORTWEEK</v>
      </c>
      <c r="AR2438" s="71">
        <f t="shared" si="778"/>
        <v>475</v>
      </c>
      <c r="AS2438" s="71">
        <f>VLOOKUP(AJ2438,Invoicing!A:K,10,FALSE)</f>
        <v>25</v>
      </c>
      <c r="AT2438" s="71">
        <f t="shared" si="779"/>
        <v>500</v>
      </c>
    </row>
    <row r="2439" spans="1:47">
      <c r="A2439" s="37" t="s">
        <v>137</v>
      </c>
      <c r="B2439" s="3" t="s">
        <v>38</v>
      </c>
      <c r="C2439" s="11">
        <v>45621.763888888891</v>
      </c>
      <c r="D2439" s="11">
        <v>45621.625</v>
      </c>
      <c r="E2439" s="11" t="s">
        <v>45</v>
      </c>
      <c r="F2439" s="11" t="s">
        <v>40</v>
      </c>
      <c r="G2439" s="3" t="s">
        <v>2618</v>
      </c>
      <c r="H2439" s="3" t="s">
        <v>46</v>
      </c>
      <c r="I2439" s="11">
        <v>45622.708333333336</v>
      </c>
      <c r="J2439" s="12">
        <v>45623.482638888891</v>
      </c>
      <c r="K2439" s="12">
        <v>45623.5</v>
      </c>
      <c r="L2439" s="12">
        <v>45623.482638888891</v>
      </c>
      <c r="M2439" s="12" t="s">
        <v>115</v>
      </c>
      <c r="N2439" s="3" t="s">
        <v>42</v>
      </c>
      <c r="O2439" s="3">
        <v>0</v>
      </c>
      <c r="P2439" s="1">
        <f t="shared" si="760"/>
        <v>48</v>
      </c>
      <c r="Q2439" s="1">
        <f t="shared" si="761"/>
        <v>11</v>
      </c>
      <c r="R2439" s="72">
        <f t="shared" si="762"/>
        <v>45623.482638888891</v>
      </c>
      <c r="S2439" s="73">
        <f t="shared" si="763"/>
        <v>0.94444444444525288</v>
      </c>
      <c r="T2439" s="74">
        <f>Table2[[#This Row],[ETA A OFRECIMIENTO]]*24</f>
        <v>22.666666666686069</v>
      </c>
      <c r="U2439" s="1" t="str">
        <f t="shared" si="764"/>
        <v>YES</v>
      </c>
      <c r="V2439" s="73">
        <f t="shared" si="765"/>
        <v>0.79166666666424135</v>
      </c>
      <c r="W2439" s="74">
        <f>Table2[[#This Row],[DEL. AVAILABLE A SLOT]]*24</f>
        <v>18.999999999941792</v>
      </c>
      <c r="X2439" s="1" t="str">
        <f t="shared" si="766"/>
        <v>SI</v>
      </c>
      <c r="Y2439" s="73">
        <f t="shared" si="767"/>
        <v>1.7361111111094942</v>
      </c>
      <c r="Z2439" s="74">
        <f>Table2[[#This Row],[ETA A TIMESLOT]]*24</f>
        <v>41.666666666627862</v>
      </c>
      <c r="AA2439" s="73">
        <f t="shared" si="768"/>
        <v>0</v>
      </c>
      <c r="AB2439" s="73" t="str">
        <f t="shared" si="769"/>
        <v>SI</v>
      </c>
      <c r="AC2439" s="74">
        <f>Table2[[#This Row],[PUNTUALIDAD (H)]]*24</f>
        <v>0</v>
      </c>
      <c r="AD2439" s="73">
        <f t="shared" si="770"/>
        <v>1.71875</v>
      </c>
      <c r="AE2439" s="74">
        <f>Table2[[#This Row],[ATA TO UNLOADING]]*24</f>
        <v>41.25</v>
      </c>
      <c r="AF2439" s="74" t="str">
        <f>IF(Table2[[#This Row],[ATA TO UNLOADING 2]]&lt;=48,"YES","NO")</f>
        <v>YES</v>
      </c>
      <c r="AG2439" s="75">
        <f t="shared" si="771"/>
        <v>0.5</v>
      </c>
      <c r="AH2439" s="2" t="s">
        <v>42</v>
      </c>
      <c r="AI2439" s="2" t="str">
        <f t="shared" si="772"/>
        <v>TRHU7670847</v>
      </c>
      <c r="AJ2439" s="76" t="str">
        <f t="shared" si="773"/>
        <v>OM TRANSPORT</v>
      </c>
      <c r="AK2439" s="77">
        <f>IF($M2439="TRUCK",VLOOKUP($AQ2439,Invoicing!$A$17:$B$49,MATCH($AK$1,Invoicing!$A$17:$B$17,0),FALSE),VLOOKUP($AQ2439,Invoicing!$N$17:$O$21,MATCH($AK$1,Invoicing!$N$17:$O$17,0),FALSE))</f>
        <v>475</v>
      </c>
      <c r="AL2439" s="78" t="e">
        <f>VLOOKUP($E2439,Invoicing!$A$1:$H$8,MATCH(TRACKER!$N2443,Invoicing!$A$1:$H$1,0),FALSE)</f>
        <v>#N/A</v>
      </c>
      <c r="AM2439" s="78">
        <f>VLOOKUP($E2439,Invoicing!$A$1:$H$8,MATCH(TRACKER!$O$1,Invoicing!$A$1:$H$1,0),FALSE)</f>
        <v>50</v>
      </c>
      <c r="AN2439" s="78">
        <f t="shared" si="774"/>
        <v>0</v>
      </c>
      <c r="AO2439" s="2">
        <f t="shared" si="775"/>
        <v>3</v>
      </c>
      <c r="AP2439" s="2" t="str">
        <f t="shared" si="776"/>
        <v>WEEK</v>
      </c>
      <c r="AQ2439" s="2" t="str">
        <f t="shared" si="777"/>
        <v>OM TRANSPORTWEEK</v>
      </c>
      <c r="AR2439" s="71">
        <f t="shared" si="778"/>
        <v>475</v>
      </c>
      <c r="AS2439" s="71">
        <f>VLOOKUP(AJ2439,Invoicing!A:K,10,FALSE)</f>
        <v>25</v>
      </c>
      <c r="AT2439" s="71">
        <f t="shared" si="779"/>
        <v>500</v>
      </c>
    </row>
    <row r="2440" spans="1:47">
      <c r="A2440" s="37" t="s">
        <v>137</v>
      </c>
      <c r="B2440" s="3" t="s">
        <v>38</v>
      </c>
      <c r="C2440" s="11">
        <v>45621.763888888891</v>
      </c>
      <c r="D2440" s="11">
        <v>45621.625</v>
      </c>
      <c r="E2440" s="11" t="s">
        <v>45</v>
      </c>
      <c r="F2440" s="11" t="s">
        <v>40</v>
      </c>
      <c r="G2440" s="3" t="s">
        <v>2619</v>
      </c>
      <c r="H2440" s="3" t="s">
        <v>2821</v>
      </c>
      <c r="I2440" s="11">
        <v>45622.708333333336</v>
      </c>
      <c r="J2440" s="12">
        <v>45624.442361111112</v>
      </c>
      <c r="K2440" s="12">
        <v>45624.416666666664</v>
      </c>
      <c r="L2440" s="12">
        <v>45624.5</v>
      </c>
      <c r="M2440" s="12" t="s">
        <v>115</v>
      </c>
      <c r="N2440" s="3" t="s">
        <v>13</v>
      </c>
      <c r="O2440" s="3">
        <v>0</v>
      </c>
      <c r="P2440" s="1">
        <f t="shared" si="760"/>
        <v>48</v>
      </c>
      <c r="Q2440" s="1">
        <f t="shared" si="761"/>
        <v>11</v>
      </c>
      <c r="R2440" s="72">
        <f t="shared" si="762"/>
        <v>45624.442361111112</v>
      </c>
      <c r="S2440" s="73">
        <f t="shared" si="763"/>
        <v>0.94444444444525288</v>
      </c>
      <c r="T2440" s="74">
        <f>Table2[[#This Row],[ETA A OFRECIMIENTO]]*24</f>
        <v>22.666666666686069</v>
      </c>
      <c r="U2440" s="1" t="str">
        <f t="shared" si="764"/>
        <v>YES</v>
      </c>
      <c r="V2440" s="73">
        <f t="shared" si="765"/>
        <v>1.7083333333284827</v>
      </c>
      <c r="W2440" s="74">
        <f>Table2[[#This Row],[DEL. AVAILABLE A SLOT]]*24</f>
        <v>40.999999999883585</v>
      </c>
      <c r="X2440" s="1" t="str">
        <f t="shared" si="766"/>
        <v>NO</v>
      </c>
      <c r="Y2440" s="73">
        <f t="shared" si="767"/>
        <v>2.6527777777737356</v>
      </c>
      <c r="Z2440" s="74">
        <f>Table2[[#This Row],[ETA A TIMESLOT]]*24</f>
        <v>63.666666666569654</v>
      </c>
      <c r="AA2440" s="73">
        <f t="shared" si="768"/>
        <v>2.5694444448163267E-2</v>
      </c>
      <c r="AB2440" s="73" t="str">
        <f t="shared" si="769"/>
        <v>SI</v>
      </c>
      <c r="AC2440" s="74">
        <f>Table2[[#This Row],[PUNTUALIDAD (H)]]*24</f>
        <v>0.61666666675591841</v>
      </c>
      <c r="AD2440" s="73">
        <f t="shared" si="770"/>
        <v>2.7361111111094942</v>
      </c>
      <c r="AE2440" s="74">
        <f>Table2[[#This Row],[ATA TO UNLOADING]]*24</f>
        <v>65.666666666627862</v>
      </c>
      <c r="AF2440" s="74" t="str">
        <f>IF(Table2[[#This Row],[ATA TO UNLOADING 2]]&lt;=48,"YES","NO")</f>
        <v>NO</v>
      </c>
      <c r="AG2440" s="75">
        <f t="shared" si="771"/>
        <v>0.41666666666424135</v>
      </c>
      <c r="AH2440" s="2" t="s">
        <v>42</v>
      </c>
      <c r="AI2440" s="2" t="str">
        <f t="shared" si="772"/>
        <v>TRLU8153493</v>
      </c>
      <c r="AJ2440" s="76" t="str">
        <f t="shared" si="773"/>
        <v>OM TRANSPORT</v>
      </c>
      <c r="AK2440" s="77">
        <f>IF($M2440="TRUCK",VLOOKUP($AQ2440,Invoicing!$A$17:$B$49,MATCH($AK$1,Invoicing!$A$17:$B$17,0),FALSE),VLOOKUP($AQ2440,Invoicing!$N$17:$O$21,MATCH($AK$1,Invoicing!$N$17:$O$17,0),FALSE))</f>
        <v>475</v>
      </c>
      <c r="AL2440" s="78" t="e">
        <f>VLOOKUP($E2440,Invoicing!$A$1:$H$8,MATCH(TRACKER!$N2444,Invoicing!$A$1:$H$1,0),FALSE)</f>
        <v>#N/A</v>
      </c>
      <c r="AM2440" s="78">
        <f>VLOOKUP($E2440,Invoicing!$A$1:$H$8,MATCH(TRACKER!$O$1,Invoicing!$A$1:$H$1,0),FALSE)</f>
        <v>50</v>
      </c>
      <c r="AN2440" s="78">
        <f t="shared" si="774"/>
        <v>0</v>
      </c>
      <c r="AO2440" s="2">
        <f t="shared" si="775"/>
        <v>4</v>
      </c>
      <c r="AP2440" s="2" t="str">
        <f t="shared" si="776"/>
        <v>WEEK</v>
      </c>
      <c r="AQ2440" s="2" t="str">
        <f t="shared" si="777"/>
        <v>OM TRANSPORTWEEK</v>
      </c>
      <c r="AR2440" s="71">
        <f t="shared" si="778"/>
        <v>475</v>
      </c>
      <c r="AS2440" s="71">
        <f>VLOOKUP(AJ2440,Invoicing!A:K,10,FALSE)</f>
        <v>25</v>
      </c>
      <c r="AT2440" s="71">
        <f t="shared" si="779"/>
        <v>500</v>
      </c>
    </row>
    <row r="2441" spans="1:47">
      <c r="A2441" s="37" t="s">
        <v>137</v>
      </c>
      <c r="B2441" s="3" t="s">
        <v>38</v>
      </c>
      <c r="C2441" s="11">
        <v>45621.763888888891</v>
      </c>
      <c r="D2441" s="11">
        <v>45621.625</v>
      </c>
      <c r="E2441" s="11" t="s">
        <v>49</v>
      </c>
      <c r="F2441" s="11" t="s">
        <v>40</v>
      </c>
      <c r="G2441" s="3" t="s">
        <v>2620</v>
      </c>
      <c r="H2441" s="3" t="s">
        <v>41</v>
      </c>
      <c r="I2441" s="11">
        <v>45622.708333333336</v>
      </c>
      <c r="J2441" s="12">
        <v>45622.868055555555</v>
      </c>
      <c r="K2441" s="12">
        <v>45622.875</v>
      </c>
      <c r="L2441" s="12">
        <v>45622.875</v>
      </c>
      <c r="M2441" s="61" t="s">
        <v>12</v>
      </c>
      <c r="N2441" s="3" t="s">
        <v>42</v>
      </c>
      <c r="O2441" s="3">
        <v>0</v>
      </c>
      <c r="P2441" s="1">
        <f t="shared" si="760"/>
        <v>48</v>
      </c>
      <c r="Q2441" s="1">
        <f t="shared" si="761"/>
        <v>11</v>
      </c>
      <c r="R2441" s="72">
        <f t="shared" si="762"/>
        <v>45622.868055555555</v>
      </c>
      <c r="S2441" s="73">
        <f t="shared" si="763"/>
        <v>0.94444444444525288</v>
      </c>
      <c r="T2441" s="74">
        <f>Table2[[#This Row],[ETA A OFRECIMIENTO]]*24</f>
        <v>22.666666666686069</v>
      </c>
      <c r="U2441" s="1" t="str">
        <f t="shared" si="764"/>
        <v>YES</v>
      </c>
      <c r="V2441" s="73">
        <f t="shared" si="765"/>
        <v>0.16666666666424135</v>
      </c>
      <c r="W2441" s="74">
        <f>Table2[[#This Row],[DEL. AVAILABLE A SLOT]]*24</f>
        <v>3.9999999999417923</v>
      </c>
      <c r="X2441" s="1" t="str">
        <f t="shared" si="766"/>
        <v>SI</v>
      </c>
      <c r="Y2441" s="73">
        <f t="shared" si="767"/>
        <v>1.1111111111094942</v>
      </c>
      <c r="Z2441" s="74">
        <f>Table2[[#This Row],[ETA A TIMESLOT]]*24</f>
        <v>26.666666666627862</v>
      </c>
      <c r="AA2441" s="73">
        <f t="shared" si="768"/>
        <v>0</v>
      </c>
      <c r="AB2441" s="73" t="str">
        <f t="shared" si="769"/>
        <v>SI</v>
      </c>
      <c r="AC2441" s="74">
        <f>Table2[[#This Row],[PUNTUALIDAD (H)]]*24</f>
        <v>0</v>
      </c>
      <c r="AD2441" s="73">
        <f t="shared" si="770"/>
        <v>1.1111111111094942</v>
      </c>
      <c r="AE2441" s="74">
        <f>Table2[[#This Row],[ATA TO UNLOADING]]*24</f>
        <v>26.666666666627862</v>
      </c>
      <c r="AF2441" s="74" t="str">
        <f>IF(Table2[[#This Row],[ATA TO UNLOADING 2]]&lt;=48,"YES","NO")</f>
        <v>YES</v>
      </c>
      <c r="AG2441" s="75">
        <f t="shared" si="771"/>
        <v>0.875</v>
      </c>
      <c r="AH2441" s="2" t="s">
        <v>24</v>
      </c>
      <c r="AI2441" s="2" t="str">
        <f t="shared" si="772"/>
        <v>UETU6643834</v>
      </c>
      <c r="AJ2441" s="76" t="str">
        <f t="shared" si="773"/>
        <v>CTU FLEVOKUST BV</v>
      </c>
      <c r="AK2441" s="77">
        <f>IF($M2441="TRUCK",VLOOKUP($AQ2441,Invoicing!$A$17:$B$49,MATCH($AK$1,Invoicing!$A$17:$B$17,0),FALSE),VLOOKUP($AQ2441,Invoicing!$N$17:$O$21,MATCH($AK$1,Invoicing!$N$17:$O$17,0),FALSE))</f>
        <v>380</v>
      </c>
      <c r="AL2441" s="78" t="e">
        <f>VLOOKUP($E2441,Invoicing!$A$1:$H$8,MATCH(TRACKER!$N2445,Invoicing!$A$1:$H$1,0),FALSE)</f>
        <v>#N/A</v>
      </c>
      <c r="AM2441" s="78">
        <v>35</v>
      </c>
      <c r="AN2441" s="78">
        <f t="shared" si="774"/>
        <v>0</v>
      </c>
      <c r="AO2441" s="2">
        <f t="shared" si="775"/>
        <v>2</v>
      </c>
      <c r="AP2441" s="2" t="str">
        <f t="shared" si="776"/>
        <v>NIGHT</v>
      </c>
      <c r="AQ2441" s="2" t="str">
        <f t="shared" si="777"/>
        <v>CTU FLEVOKUST BVNIGHT</v>
      </c>
      <c r="AR2441" s="71">
        <f t="shared" si="778"/>
        <v>380</v>
      </c>
      <c r="AS2441" s="71">
        <f>VLOOKUP(AJ2441,Invoicing!A:K,10,FALSE)</f>
        <v>0</v>
      </c>
      <c r="AT2441" s="71">
        <f t="shared" si="779"/>
        <v>380</v>
      </c>
    </row>
    <row r="2442" spans="1:47">
      <c r="A2442" s="37" t="s">
        <v>137</v>
      </c>
      <c r="B2442" s="3" t="s">
        <v>38</v>
      </c>
      <c r="C2442" s="11">
        <v>45621.763888888891</v>
      </c>
      <c r="D2442" s="11">
        <v>45621.625</v>
      </c>
      <c r="E2442" s="11" t="s">
        <v>49</v>
      </c>
      <c r="F2442" s="11" t="s">
        <v>40</v>
      </c>
      <c r="G2442" s="3" t="s">
        <v>2621</v>
      </c>
      <c r="H2442" s="3" t="s">
        <v>41</v>
      </c>
      <c r="I2442" s="11">
        <v>45622.708333333336</v>
      </c>
      <c r="J2442" s="12">
        <v>45623.590277777781</v>
      </c>
      <c r="K2442" s="12">
        <v>45623.583333333336</v>
      </c>
      <c r="L2442" s="12">
        <v>45623.597222222219</v>
      </c>
      <c r="M2442" s="12" t="s">
        <v>12</v>
      </c>
      <c r="N2442" s="3" t="s">
        <v>42</v>
      </c>
      <c r="O2442" s="3">
        <v>0</v>
      </c>
      <c r="P2442" s="1">
        <f t="shared" si="760"/>
        <v>48</v>
      </c>
      <c r="Q2442" s="1">
        <f t="shared" si="761"/>
        <v>11</v>
      </c>
      <c r="R2442" s="72">
        <f t="shared" si="762"/>
        <v>45623.590277777781</v>
      </c>
      <c r="S2442" s="73">
        <f t="shared" si="763"/>
        <v>0.94444444444525288</v>
      </c>
      <c r="T2442" s="74">
        <f>Table2[[#This Row],[ETA A OFRECIMIENTO]]*24</f>
        <v>22.666666666686069</v>
      </c>
      <c r="U2442" s="1" t="str">
        <f t="shared" si="764"/>
        <v>YES</v>
      </c>
      <c r="V2442" s="73">
        <f t="shared" si="765"/>
        <v>0.875</v>
      </c>
      <c r="W2442" s="74">
        <f>Table2[[#This Row],[DEL. AVAILABLE A SLOT]]*24</f>
        <v>21</v>
      </c>
      <c r="X2442" s="1" t="str">
        <f t="shared" si="766"/>
        <v>SI</v>
      </c>
      <c r="Y2442" s="73">
        <f t="shared" si="767"/>
        <v>1.8194444444452529</v>
      </c>
      <c r="Z2442" s="74">
        <f>Table2[[#This Row],[ETA A TIMESLOT]]*24</f>
        <v>43.666666666686069</v>
      </c>
      <c r="AA2442" s="73">
        <f t="shared" si="768"/>
        <v>6.9444444452528842E-3</v>
      </c>
      <c r="AB2442" s="73" t="str">
        <f t="shared" si="769"/>
        <v>SI</v>
      </c>
      <c r="AC2442" s="74">
        <f>Table2[[#This Row],[PUNTUALIDAD (H)]]*24</f>
        <v>0.16666666668606922</v>
      </c>
      <c r="AD2442" s="73">
        <f t="shared" si="770"/>
        <v>1.8333333333284827</v>
      </c>
      <c r="AE2442" s="74">
        <f>Table2[[#This Row],[ATA TO UNLOADING]]*24</f>
        <v>43.999999999883585</v>
      </c>
      <c r="AF2442" s="74" t="str">
        <f>IF(Table2[[#This Row],[ATA TO UNLOADING 2]]&lt;=48,"YES","NO")</f>
        <v>YES</v>
      </c>
      <c r="AG2442" s="75">
        <f t="shared" si="771"/>
        <v>0.58333333333575865</v>
      </c>
      <c r="AH2442" s="2" t="s">
        <v>42</v>
      </c>
      <c r="AI2442" s="2" t="str">
        <f t="shared" si="772"/>
        <v>UETU6801903</v>
      </c>
      <c r="AJ2442" s="76" t="str">
        <f t="shared" si="773"/>
        <v>CTU FLEVOKUST BV</v>
      </c>
      <c r="AK2442" s="77">
        <f>IF($M2442="TRUCK",VLOOKUP($AQ2442,Invoicing!$A$17:$B$49,MATCH($AK$1,Invoicing!$A$17:$B$17,0),FALSE),VLOOKUP($AQ2442,Invoicing!$N$17:$O$21,MATCH($AK$1,Invoicing!$N$17:$O$17,0),FALSE))</f>
        <v>380</v>
      </c>
      <c r="AL2442" s="78" t="e">
        <f>VLOOKUP($E2442,Invoicing!$A$1:$H$8,MATCH(TRACKER!$N2446,Invoicing!$A$1:$H$1,0),FALSE)</f>
        <v>#N/A</v>
      </c>
      <c r="AM2442" s="78">
        <v>35</v>
      </c>
      <c r="AN2442" s="78">
        <f t="shared" si="774"/>
        <v>0</v>
      </c>
      <c r="AO2442" s="2">
        <f t="shared" si="775"/>
        <v>3</v>
      </c>
      <c r="AP2442" s="2" t="str">
        <f t="shared" si="776"/>
        <v>WEEK</v>
      </c>
      <c r="AQ2442" s="2" t="str">
        <f t="shared" si="777"/>
        <v>CTU FLEVOKUST BVWEEK</v>
      </c>
      <c r="AR2442" s="71">
        <f t="shared" si="778"/>
        <v>380</v>
      </c>
      <c r="AS2442" s="71">
        <f>VLOOKUP(AJ2442,Invoicing!A:K,10,FALSE)</f>
        <v>0</v>
      </c>
      <c r="AT2442" s="71">
        <f t="shared" si="779"/>
        <v>480</v>
      </c>
      <c r="AU2442" s="55">
        <v>100</v>
      </c>
    </row>
    <row r="2443" spans="1:47">
      <c r="A2443" s="37" t="s">
        <v>64</v>
      </c>
      <c r="B2443" s="3" t="s">
        <v>38</v>
      </c>
      <c r="C2443" s="11">
        <v>45622.125</v>
      </c>
      <c r="D2443" s="11">
        <v>45622.125</v>
      </c>
      <c r="E2443" s="11" t="s">
        <v>44</v>
      </c>
      <c r="F2443" s="11" t="s">
        <v>40</v>
      </c>
      <c r="G2443" s="3" t="s">
        <v>2622</v>
      </c>
      <c r="H2443" s="3" t="s">
        <v>2821</v>
      </c>
      <c r="I2443" s="11">
        <v>45623.458333333336</v>
      </c>
      <c r="J2443" s="12">
        <v>45623.53402777778</v>
      </c>
      <c r="K2443" s="12">
        <v>45623.541666666664</v>
      </c>
      <c r="L2443" s="12">
        <v>45623.559027777781</v>
      </c>
      <c r="M2443" s="12" t="s">
        <v>115</v>
      </c>
      <c r="N2443" s="3" t="s">
        <v>42</v>
      </c>
      <c r="O2443" s="3">
        <v>0</v>
      </c>
      <c r="P2443" s="1">
        <f t="shared" si="760"/>
        <v>48</v>
      </c>
      <c r="Q2443" s="1">
        <f t="shared" si="761"/>
        <v>11</v>
      </c>
      <c r="R2443" s="72">
        <f t="shared" si="762"/>
        <v>45623.53402777778</v>
      </c>
      <c r="S2443" s="73">
        <f t="shared" si="763"/>
        <v>1.3333333333357587</v>
      </c>
      <c r="T2443" s="74">
        <f>Table2[[#This Row],[ETA A OFRECIMIENTO]]*24</f>
        <v>32.000000000058208</v>
      </c>
      <c r="U2443" s="1" t="str">
        <f t="shared" si="764"/>
        <v>YES</v>
      </c>
      <c r="V2443" s="73">
        <f t="shared" si="765"/>
        <v>8.3333333328482695E-2</v>
      </c>
      <c r="W2443" s="74">
        <f>Table2[[#This Row],[DEL. AVAILABLE A SLOT]]*24</f>
        <v>1.9999999998835847</v>
      </c>
      <c r="X2443" s="1" t="str">
        <f t="shared" si="766"/>
        <v>SI</v>
      </c>
      <c r="Y2443" s="73">
        <f t="shared" si="767"/>
        <v>1.4166666666642413</v>
      </c>
      <c r="Z2443" s="74">
        <f>Table2[[#This Row],[ETA A TIMESLOT]]*24</f>
        <v>33.999999999941792</v>
      </c>
      <c r="AA2443" s="73">
        <f t="shared" si="768"/>
        <v>0</v>
      </c>
      <c r="AB2443" s="73" t="str">
        <f t="shared" si="769"/>
        <v>SI</v>
      </c>
      <c r="AC2443" s="74">
        <f>Table2[[#This Row],[PUNTUALIDAD (H)]]*24</f>
        <v>0</v>
      </c>
      <c r="AD2443" s="73">
        <f t="shared" si="770"/>
        <v>1.4340277777810115</v>
      </c>
      <c r="AE2443" s="74">
        <f>Table2[[#This Row],[ATA TO UNLOADING]]*24</f>
        <v>34.416666666744277</v>
      </c>
      <c r="AF2443" s="74" t="str">
        <f>IF(Table2[[#This Row],[ATA TO UNLOADING 2]]&lt;=48,"YES","NO")</f>
        <v>YES</v>
      </c>
      <c r="AG2443" s="75">
        <f t="shared" si="771"/>
        <v>0.54166666666424135</v>
      </c>
      <c r="AH2443" s="2" t="s">
        <v>42</v>
      </c>
      <c r="AI2443" s="2" t="str">
        <f t="shared" si="772"/>
        <v>HASU5113367</v>
      </c>
      <c r="AJ2443" s="76" t="str">
        <f t="shared" si="773"/>
        <v>MSI</v>
      </c>
      <c r="AK2443" s="77">
        <f>IF($M2443="TRUCK",VLOOKUP($AQ2443,Invoicing!$A$17:$B$49,MATCH($AK$1,Invoicing!$A$17:$B$17,0),FALSE),VLOOKUP($AQ2443,Invoicing!$N$17:$O$21,MATCH($AK$1,Invoicing!$N$17:$O$17,0),FALSE))</f>
        <v>480</v>
      </c>
      <c r="AL2443" s="78" t="e">
        <f>VLOOKUP($E2443,Invoicing!$A$1:$H$8,MATCH(TRACKER!$N2447,Invoicing!$A$1:$H$1,0),FALSE)</f>
        <v>#N/A</v>
      </c>
      <c r="AM2443" s="78">
        <f>VLOOKUP($E2443,Invoicing!$A$1:$H$8,MATCH(TRACKER!$O$1,Invoicing!$A$1:$H$1,0),FALSE)</f>
        <v>50</v>
      </c>
      <c r="AN2443" s="78">
        <f t="shared" si="774"/>
        <v>0</v>
      </c>
      <c r="AO2443" s="2">
        <f t="shared" si="775"/>
        <v>3</v>
      </c>
      <c r="AP2443" s="2" t="str">
        <f t="shared" si="776"/>
        <v>WEEK</v>
      </c>
      <c r="AQ2443" s="2" t="str">
        <f t="shared" si="777"/>
        <v>MSIWEEK</v>
      </c>
      <c r="AR2443" s="71">
        <f t="shared" si="778"/>
        <v>480</v>
      </c>
      <c r="AS2443" s="71">
        <f>VLOOKUP(AJ2443,Invoicing!A:K,10,FALSE)</f>
        <v>25</v>
      </c>
      <c r="AT2443" s="71">
        <f t="shared" si="779"/>
        <v>505</v>
      </c>
    </row>
    <row r="2444" spans="1:47">
      <c r="A2444" s="37" t="s">
        <v>64</v>
      </c>
      <c r="B2444" s="3" t="s">
        <v>38</v>
      </c>
      <c r="C2444" s="11">
        <v>45622.125</v>
      </c>
      <c r="D2444" s="11">
        <v>45622.125</v>
      </c>
      <c r="E2444" s="11" t="s">
        <v>44</v>
      </c>
      <c r="F2444" s="11" t="s">
        <v>40</v>
      </c>
      <c r="G2444" s="3" t="s">
        <v>2623</v>
      </c>
      <c r="H2444" s="3" t="s">
        <v>2821</v>
      </c>
      <c r="I2444" s="11">
        <v>45623.458333333336</v>
      </c>
      <c r="J2444" s="12">
        <v>45624.834722222222</v>
      </c>
      <c r="K2444" s="12">
        <v>45624.833333333336</v>
      </c>
      <c r="L2444" s="12">
        <v>45624.9</v>
      </c>
      <c r="M2444" s="12" t="s">
        <v>115</v>
      </c>
      <c r="N2444" s="3" t="s">
        <v>42</v>
      </c>
      <c r="O2444" s="3">
        <v>0</v>
      </c>
      <c r="P2444" s="1">
        <f t="shared" si="760"/>
        <v>48</v>
      </c>
      <c r="Q2444" s="1">
        <f t="shared" si="761"/>
        <v>11</v>
      </c>
      <c r="R2444" s="72">
        <f t="shared" si="762"/>
        <v>45624.834722222222</v>
      </c>
      <c r="S2444" s="73">
        <f t="shared" si="763"/>
        <v>1.3333333333357587</v>
      </c>
      <c r="T2444" s="74">
        <f>Table2[[#This Row],[ETA A OFRECIMIENTO]]*24</f>
        <v>32.000000000058208</v>
      </c>
      <c r="U2444" s="1" t="str">
        <f t="shared" si="764"/>
        <v>YES</v>
      </c>
      <c r="V2444" s="73">
        <f t="shared" si="765"/>
        <v>1.375</v>
      </c>
      <c r="W2444" s="74">
        <f>Table2[[#This Row],[DEL. AVAILABLE A SLOT]]*24</f>
        <v>33</v>
      </c>
      <c r="X2444" s="1" t="str">
        <f t="shared" si="766"/>
        <v>NO</v>
      </c>
      <c r="Y2444" s="73">
        <f t="shared" si="767"/>
        <v>2.7083333333357587</v>
      </c>
      <c r="Z2444" s="74">
        <f>Table2[[#This Row],[ETA A TIMESLOT]]*24</f>
        <v>65.000000000058208</v>
      </c>
      <c r="AA2444" s="73">
        <f t="shared" si="768"/>
        <v>1.3888888861401938E-3</v>
      </c>
      <c r="AB2444" s="73" t="str">
        <f t="shared" si="769"/>
        <v>SI</v>
      </c>
      <c r="AC2444" s="74">
        <f>Table2[[#This Row],[PUNTUALIDAD (H)]]*24</f>
        <v>3.3333333267364651E-2</v>
      </c>
      <c r="AD2444" s="73">
        <f t="shared" si="770"/>
        <v>2.7750000000014552</v>
      </c>
      <c r="AE2444" s="74">
        <f>Table2[[#This Row],[ATA TO UNLOADING]]*24</f>
        <v>66.600000000034925</v>
      </c>
      <c r="AF2444" s="74" t="str">
        <f>IF(Table2[[#This Row],[ATA TO UNLOADING 2]]&lt;=48,"YES","NO")</f>
        <v>NO</v>
      </c>
      <c r="AG2444" s="75">
        <f t="shared" si="771"/>
        <v>0.83333333333575865</v>
      </c>
      <c r="AH2444" s="2" t="s">
        <v>24</v>
      </c>
      <c r="AI2444" s="2" t="str">
        <f t="shared" si="772"/>
        <v>MRKU4070822</v>
      </c>
      <c r="AJ2444" s="76" t="str">
        <f t="shared" si="773"/>
        <v>MSI</v>
      </c>
      <c r="AK2444" s="77">
        <f>IF($M2444="TRUCK",VLOOKUP($AQ2444,Invoicing!$A$17:$B$49,MATCH($AK$1,Invoicing!$A$17:$B$17,0),FALSE),VLOOKUP($AQ2444,Invoicing!$N$17:$O$21,MATCH($AK$1,Invoicing!$N$17:$O$17,0),FALSE))</f>
        <v>530</v>
      </c>
      <c r="AL2444" s="78" t="e">
        <f>VLOOKUP($E2444,Invoicing!$A$1:$H$8,MATCH(TRACKER!$N2448,Invoicing!$A$1:$H$1,0),FALSE)</f>
        <v>#N/A</v>
      </c>
      <c r="AM2444" s="78">
        <f>VLOOKUP($E2444,Invoicing!$A$1:$H$8,MATCH(TRACKER!$O$1,Invoicing!$A$1:$H$1,0),FALSE)</f>
        <v>50</v>
      </c>
      <c r="AN2444" s="78">
        <f t="shared" si="774"/>
        <v>0</v>
      </c>
      <c r="AO2444" s="2">
        <f t="shared" si="775"/>
        <v>4</v>
      </c>
      <c r="AP2444" s="2" t="str">
        <f t="shared" si="776"/>
        <v>NIGHT</v>
      </c>
      <c r="AQ2444" s="2" t="str">
        <f t="shared" si="777"/>
        <v>MSINIGHT</v>
      </c>
      <c r="AR2444" s="71">
        <f t="shared" si="778"/>
        <v>530</v>
      </c>
      <c r="AS2444" s="71">
        <f>VLOOKUP(AJ2444,Invoicing!A:K,10,FALSE)</f>
        <v>25</v>
      </c>
      <c r="AT2444" s="71">
        <f t="shared" si="779"/>
        <v>555</v>
      </c>
    </row>
    <row r="2445" spans="1:47">
      <c r="A2445" s="37" t="s">
        <v>64</v>
      </c>
      <c r="B2445" s="3" t="s">
        <v>38</v>
      </c>
      <c r="C2445" s="11">
        <v>45622.125</v>
      </c>
      <c r="D2445" s="11">
        <v>45622.125</v>
      </c>
      <c r="E2445" s="11" t="s">
        <v>44</v>
      </c>
      <c r="F2445" s="11" t="s">
        <v>40</v>
      </c>
      <c r="G2445" s="3" t="s">
        <v>2624</v>
      </c>
      <c r="H2445" s="3" t="s">
        <v>46</v>
      </c>
      <c r="I2445" s="11">
        <v>45623.458333333336</v>
      </c>
      <c r="J2445" s="12">
        <v>45623.673611111109</v>
      </c>
      <c r="K2445" s="12">
        <v>45623.625</v>
      </c>
      <c r="L2445" s="12">
        <v>45623.694444444445</v>
      </c>
      <c r="M2445" s="61" t="s">
        <v>115</v>
      </c>
      <c r="N2445" s="3" t="s">
        <v>42</v>
      </c>
      <c r="O2445" s="3">
        <v>0</v>
      </c>
      <c r="P2445" s="1">
        <f t="shared" si="760"/>
        <v>48</v>
      </c>
      <c r="Q2445" s="1">
        <f t="shared" si="761"/>
        <v>11</v>
      </c>
      <c r="R2445" s="72">
        <f t="shared" si="762"/>
        <v>45623.673611111109</v>
      </c>
      <c r="S2445" s="73">
        <f t="shared" si="763"/>
        <v>1.3333333333357587</v>
      </c>
      <c r="T2445" s="74">
        <f>Table2[[#This Row],[ETA A OFRECIMIENTO]]*24</f>
        <v>32.000000000058208</v>
      </c>
      <c r="U2445" s="1" t="str">
        <f t="shared" si="764"/>
        <v>YES</v>
      </c>
      <c r="V2445" s="73">
        <f t="shared" si="765"/>
        <v>0.16666666666424135</v>
      </c>
      <c r="W2445" s="74">
        <f>Table2[[#This Row],[DEL. AVAILABLE A SLOT]]*24</f>
        <v>3.9999999999417923</v>
      </c>
      <c r="X2445" s="1" t="str">
        <f t="shared" si="766"/>
        <v>SI</v>
      </c>
      <c r="Y2445" s="73">
        <f t="shared" si="767"/>
        <v>1.5</v>
      </c>
      <c r="Z2445" s="74">
        <f>Table2[[#This Row],[ETA A TIMESLOT]]*24</f>
        <v>36</v>
      </c>
      <c r="AA2445" s="73">
        <f t="shared" si="768"/>
        <v>4.8611111109494232E-2</v>
      </c>
      <c r="AB2445" s="73" t="str">
        <f t="shared" si="769"/>
        <v>NO</v>
      </c>
      <c r="AC2445" s="74">
        <f>Table2[[#This Row],[PUNTUALIDAD (H)]]*24</f>
        <v>1.1666666666278616</v>
      </c>
      <c r="AD2445" s="73">
        <f t="shared" si="770"/>
        <v>1.5694444444452529</v>
      </c>
      <c r="AE2445" s="74">
        <f>Table2[[#This Row],[ATA TO UNLOADING]]*24</f>
        <v>37.666666666686069</v>
      </c>
      <c r="AF2445" s="74" t="str">
        <f>IF(Table2[[#This Row],[ATA TO UNLOADING 2]]&lt;=48,"YES","NO")</f>
        <v>YES</v>
      </c>
      <c r="AG2445" s="75">
        <f t="shared" si="771"/>
        <v>0.625</v>
      </c>
      <c r="AH2445" s="2" t="s">
        <v>42</v>
      </c>
      <c r="AI2445" s="2" t="str">
        <f t="shared" si="772"/>
        <v>TLLU2229060</v>
      </c>
      <c r="AJ2445" s="76" t="str">
        <f t="shared" si="773"/>
        <v>MSI</v>
      </c>
      <c r="AK2445" s="77">
        <f>IF($M2445="TRUCK",VLOOKUP($AQ2445,Invoicing!$A$17:$B$49,MATCH($AK$1,Invoicing!$A$17:$B$17,0),FALSE),VLOOKUP($AQ2445,Invoicing!$N$17:$O$21,MATCH($AK$1,Invoicing!$N$17:$O$17,0),FALSE))</f>
        <v>480</v>
      </c>
      <c r="AL2445" s="78" t="e">
        <f>VLOOKUP($E2445,Invoicing!$A$1:$H$8,MATCH(TRACKER!$N2449,Invoicing!$A$1:$H$1,0),FALSE)</f>
        <v>#N/A</v>
      </c>
      <c r="AM2445" s="78">
        <f>VLOOKUP($E2445,Invoicing!$A$1:$H$8,MATCH(TRACKER!$O$1,Invoicing!$A$1:$H$1,0),FALSE)</f>
        <v>50</v>
      </c>
      <c r="AN2445" s="78">
        <f t="shared" si="774"/>
        <v>0</v>
      </c>
      <c r="AO2445" s="2">
        <f t="shared" si="775"/>
        <v>3</v>
      </c>
      <c r="AP2445" s="2" t="str">
        <f t="shared" si="776"/>
        <v>WEEK</v>
      </c>
      <c r="AQ2445" s="2" t="str">
        <f t="shared" si="777"/>
        <v>MSIWEEK</v>
      </c>
      <c r="AR2445" s="71">
        <f t="shared" si="778"/>
        <v>480</v>
      </c>
      <c r="AS2445" s="71">
        <f>VLOOKUP(AJ2445,Invoicing!A:K,10,FALSE)</f>
        <v>25</v>
      </c>
      <c r="AT2445" s="71">
        <f t="shared" si="779"/>
        <v>505</v>
      </c>
    </row>
    <row r="2446" spans="1:47">
      <c r="A2446" s="37" t="s">
        <v>141</v>
      </c>
      <c r="B2446" s="3" t="s">
        <v>38</v>
      </c>
      <c r="C2446" s="11">
        <v>45626.86041666667</v>
      </c>
      <c r="D2446" s="11">
        <v>45626.833333333336</v>
      </c>
      <c r="E2446" s="11" t="s">
        <v>44</v>
      </c>
      <c r="F2446" s="11" t="s">
        <v>40</v>
      </c>
      <c r="G2446" s="3" t="s">
        <v>2625</v>
      </c>
      <c r="H2446" s="3" t="s">
        <v>41</v>
      </c>
      <c r="I2446" s="11">
        <v>45628.041666666664</v>
      </c>
      <c r="J2446" s="12">
        <v>45628.305555555555</v>
      </c>
      <c r="K2446" s="12">
        <v>45628.333333333336</v>
      </c>
      <c r="L2446" s="12">
        <v>45628.3125</v>
      </c>
      <c r="M2446" s="61" t="s">
        <v>115</v>
      </c>
      <c r="N2446" s="3" t="s">
        <v>42</v>
      </c>
      <c r="O2446" s="3">
        <v>0</v>
      </c>
      <c r="P2446" s="1">
        <f t="shared" si="760"/>
        <v>49</v>
      </c>
      <c r="Q2446" s="1">
        <f t="shared" si="761"/>
        <v>12</v>
      </c>
      <c r="R2446" s="72">
        <f t="shared" si="762"/>
        <v>45628.305555555555</v>
      </c>
      <c r="S2446" s="73">
        <f t="shared" si="763"/>
        <v>1.1812499999941792</v>
      </c>
      <c r="T2446" s="74">
        <f>Table2[[#This Row],[ETA A OFRECIMIENTO]]*24</f>
        <v>28.349999999860302</v>
      </c>
      <c r="U2446" s="1" t="str">
        <f t="shared" si="764"/>
        <v>YES</v>
      </c>
      <c r="V2446" s="73">
        <f t="shared" si="765"/>
        <v>0.29166666667151731</v>
      </c>
      <c r="W2446" s="74">
        <f>Table2[[#This Row],[DEL. AVAILABLE A SLOT]]*24</f>
        <v>7.0000000001164153</v>
      </c>
      <c r="X2446" s="1" t="str">
        <f t="shared" si="766"/>
        <v>SI</v>
      </c>
      <c r="Y2446" s="73">
        <f t="shared" si="767"/>
        <v>1.4729166666656965</v>
      </c>
      <c r="Z2446" s="74">
        <f>Table2[[#This Row],[ETA A TIMESLOT]]*24</f>
        <v>35.349999999976717</v>
      </c>
      <c r="AA2446" s="73">
        <f t="shared" si="768"/>
        <v>0</v>
      </c>
      <c r="AB2446" s="73" t="str">
        <f t="shared" si="769"/>
        <v>SI</v>
      </c>
      <c r="AC2446" s="74">
        <f>Table2[[#This Row],[PUNTUALIDAD (H)]]*24</f>
        <v>0</v>
      </c>
      <c r="AD2446" s="73">
        <f t="shared" si="770"/>
        <v>1.4520833333299379</v>
      </c>
      <c r="AE2446" s="74">
        <f>Table2[[#This Row],[ATA TO UNLOADING]]*24</f>
        <v>34.849999999918509</v>
      </c>
      <c r="AF2446" s="74" t="str">
        <f>IF(Table2[[#This Row],[ATA TO UNLOADING 2]]&lt;=48,"YES","NO")</f>
        <v>YES</v>
      </c>
      <c r="AG2446" s="75">
        <f t="shared" si="771"/>
        <v>0.33333333333575865</v>
      </c>
      <c r="AH2446" s="2" t="s">
        <v>42</v>
      </c>
      <c r="AI2446" s="2" t="str">
        <f t="shared" si="772"/>
        <v>BEAU5756019</v>
      </c>
      <c r="AJ2446" s="76" t="str">
        <f t="shared" si="773"/>
        <v>MSI</v>
      </c>
      <c r="AK2446" s="77">
        <f>IF($M2446="TRUCK",VLOOKUP($AQ2446,Invoicing!$A$17:$B$49,MATCH($AK$1,Invoicing!$A$17:$B$17,0),FALSE),VLOOKUP($AQ2446,Invoicing!$N$17:$O$21,MATCH($AK$1,Invoicing!$N$17:$O$17,0),FALSE))</f>
        <v>480</v>
      </c>
      <c r="AL2446" s="78" t="e">
        <f>VLOOKUP($E2446,Invoicing!$A$1:$H$8,MATCH(TRACKER!$N2450,Invoicing!$A$1:$H$1,0),FALSE)</f>
        <v>#N/A</v>
      </c>
      <c r="AM2446" s="78">
        <f>VLOOKUP($E2446,Invoicing!$A$1:$H$8,MATCH(TRACKER!$O$1,Invoicing!$A$1:$H$1,0),FALSE)</f>
        <v>50</v>
      </c>
      <c r="AN2446" s="78">
        <f t="shared" si="774"/>
        <v>0</v>
      </c>
      <c r="AO2446" s="2">
        <f t="shared" si="775"/>
        <v>1</v>
      </c>
      <c r="AP2446" s="2" t="str">
        <f t="shared" si="776"/>
        <v>WEEK</v>
      </c>
      <c r="AQ2446" s="2" t="str">
        <f t="shared" si="777"/>
        <v>MSIWEEK</v>
      </c>
      <c r="AR2446" s="71">
        <f t="shared" si="778"/>
        <v>480</v>
      </c>
      <c r="AS2446" s="71">
        <f>VLOOKUP(AJ2446,Invoicing!A:K,10,FALSE)</f>
        <v>25</v>
      </c>
      <c r="AT2446" s="71">
        <f t="shared" si="779"/>
        <v>505</v>
      </c>
    </row>
    <row r="2447" spans="1:47">
      <c r="A2447" s="37" t="s">
        <v>141</v>
      </c>
      <c r="B2447" s="3" t="s">
        <v>38</v>
      </c>
      <c r="C2447" s="11">
        <v>45626.86041666667</v>
      </c>
      <c r="D2447" s="11">
        <v>45626.833333333336</v>
      </c>
      <c r="E2447" s="11" t="s">
        <v>45</v>
      </c>
      <c r="F2447" s="11" t="s">
        <v>40</v>
      </c>
      <c r="G2447" s="3" t="s">
        <v>2626</v>
      </c>
      <c r="H2447" s="3" t="s">
        <v>2821</v>
      </c>
      <c r="I2447" s="11">
        <v>45628.041666666664</v>
      </c>
      <c r="J2447" s="12">
        <v>45629.125</v>
      </c>
      <c r="K2447" s="12">
        <v>45629.166666666664</v>
      </c>
      <c r="L2447" s="12">
        <v>45629.152777777781</v>
      </c>
      <c r="M2447" s="12" t="s">
        <v>115</v>
      </c>
      <c r="N2447" s="3" t="s">
        <v>42</v>
      </c>
      <c r="O2447" s="3">
        <v>0</v>
      </c>
      <c r="P2447" s="1">
        <f t="shared" si="760"/>
        <v>49</v>
      </c>
      <c r="Q2447" s="1">
        <f t="shared" si="761"/>
        <v>12</v>
      </c>
      <c r="R2447" s="72">
        <f t="shared" si="762"/>
        <v>45629.125</v>
      </c>
      <c r="S2447" s="73">
        <f t="shared" si="763"/>
        <v>1.1812499999941792</v>
      </c>
      <c r="T2447" s="74">
        <f>Table2[[#This Row],[ETA A OFRECIMIENTO]]*24</f>
        <v>28.349999999860302</v>
      </c>
      <c r="U2447" s="1" t="str">
        <f t="shared" si="764"/>
        <v>YES</v>
      </c>
      <c r="V2447" s="73">
        <f t="shared" si="765"/>
        <v>1.125</v>
      </c>
      <c r="W2447" s="74">
        <f>Table2[[#This Row],[DEL. AVAILABLE A SLOT]]*24</f>
        <v>27</v>
      </c>
      <c r="X2447" s="1" t="str">
        <f t="shared" si="766"/>
        <v>NO</v>
      </c>
      <c r="Y2447" s="73">
        <f t="shared" si="767"/>
        <v>2.3062499999941792</v>
      </c>
      <c r="Z2447" s="74">
        <f>Table2[[#This Row],[ETA A TIMESLOT]]*24</f>
        <v>55.349999999860302</v>
      </c>
      <c r="AA2447" s="73">
        <f t="shared" si="768"/>
        <v>0</v>
      </c>
      <c r="AB2447" s="73" t="str">
        <f t="shared" si="769"/>
        <v>SI</v>
      </c>
      <c r="AC2447" s="74">
        <f>Table2[[#This Row],[PUNTUALIDAD (H)]]*24</f>
        <v>0</v>
      </c>
      <c r="AD2447" s="73">
        <f t="shared" si="770"/>
        <v>2.2923611111109494</v>
      </c>
      <c r="AE2447" s="74">
        <f>Table2[[#This Row],[ATA TO UNLOADING]]*24</f>
        <v>55.016666666662786</v>
      </c>
      <c r="AF2447" s="74" t="str">
        <f>IF(Table2[[#This Row],[ATA TO UNLOADING 2]]&lt;=48,"YES","NO")</f>
        <v>NO</v>
      </c>
      <c r="AG2447" s="75">
        <f t="shared" si="771"/>
        <v>0.16666666666424135</v>
      </c>
      <c r="AH2447" s="2" t="s">
        <v>24</v>
      </c>
      <c r="AI2447" s="2" t="str">
        <f t="shared" si="772"/>
        <v>CAAU8303527</v>
      </c>
      <c r="AJ2447" s="76" t="str">
        <f t="shared" si="773"/>
        <v>OM TRANSPORT</v>
      </c>
      <c r="AK2447" s="77">
        <f>IF($M2447="TRUCK",VLOOKUP($AQ2447,Invoicing!$A$17:$B$49,MATCH($AK$1,Invoicing!$A$17:$B$17,0),FALSE),VLOOKUP($AQ2447,Invoicing!$N$17:$O$21,MATCH($AK$1,Invoicing!$N$17:$O$17,0),FALSE))</f>
        <v>475</v>
      </c>
      <c r="AL2447" s="78" t="e">
        <f>VLOOKUP($E2447,Invoicing!$A$1:$H$8,MATCH(TRACKER!$N2451,Invoicing!$A$1:$H$1,0),FALSE)</f>
        <v>#N/A</v>
      </c>
      <c r="AM2447" s="78">
        <f>VLOOKUP($E2447,Invoicing!$A$1:$H$8,MATCH(TRACKER!$O$1,Invoicing!$A$1:$H$1,0),FALSE)</f>
        <v>50</v>
      </c>
      <c r="AN2447" s="78">
        <f t="shared" si="774"/>
        <v>0</v>
      </c>
      <c r="AO2447" s="2">
        <f t="shared" si="775"/>
        <v>2</v>
      </c>
      <c r="AP2447" s="2" t="str">
        <f t="shared" si="776"/>
        <v>NIGHT</v>
      </c>
      <c r="AQ2447" s="2" t="str">
        <f t="shared" si="777"/>
        <v>OM TRANSPORTNIGHT</v>
      </c>
      <c r="AR2447" s="71">
        <f t="shared" si="778"/>
        <v>475</v>
      </c>
      <c r="AS2447" s="71">
        <f>VLOOKUP(AJ2447,Invoicing!A:K,10,FALSE)</f>
        <v>25</v>
      </c>
      <c r="AT2447" s="71">
        <f t="shared" si="779"/>
        <v>500</v>
      </c>
    </row>
    <row r="2448" spans="1:47">
      <c r="A2448" s="37" t="s">
        <v>141</v>
      </c>
      <c r="B2448" s="3" t="s">
        <v>38</v>
      </c>
      <c r="C2448" s="11">
        <v>45626.86041666667</v>
      </c>
      <c r="D2448" s="11">
        <v>45626.833333333336</v>
      </c>
      <c r="E2448" s="11" t="s">
        <v>43</v>
      </c>
      <c r="F2448" s="11" t="s">
        <v>40</v>
      </c>
      <c r="G2448" s="3" t="s">
        <v>2627</v>
      </c>
      <c r="H2448" s="3" t="s">
        <v>41</v>
      </c>
      <c r="I2448" s="11">
        <v>45628.041666666664</v>
      </c>
      <c r="J2448" s="12">
        <v>45628.392361111109</v>
      </c>
      <c r="K2448" s="12">
        <v>45628.416666666664</v>
      </c>
      <c r="L2448" s="12">
        <v>45628.399305555555</v>
      </c>
      <c r="M2448" s="12" t="s">
        <v>115</v>
      </c>
      <c r="N2448" s="3" t="s">
        <v>42</v>
      </c>
      <c r="O2448" s="3">
        <v>0</v>
      </c>
      <c r="P2448" s="1">
        <f t="shared" si="760"/>
        <v>49</v>
      </c>
      <c r="Q2448" s="1">
        <f t="shared" si="761"/>
        <v>12</v>
      </c>
      <c r="R2448" s="72">
        <f t="shared" si="762"/>
        <v>45628.392361111109</v>
      </c>
      <c r="S2448" s="73">
        <f t="shared" si="763"/>
        <v>1.1812499999941792</v>
      </c>
      <c r="T2448" s="74">
        <f>Table2[[#This Row],[ETA A OFRECIMIENTO]]*24</f>
        <v>28.349999999860302</v>
      </c>
      <c r="U2448" s="1" t="str">
        <f t="shared" si="764"/>
        <v>YES</v>
      </c>
      <c r="V2448" s="73">
        <f t="shared" si="765"/>
        <v>0.375</v>
      </c>
      <c r="W2448" s="74">
        <f>Table2[[#This Row],[DEL. AVAILABLE A SLOT]]*24</f>
        <v>9</v>
      </c>
      <c r="X2448" s="1" t="str">
        <f t="shared" si="766"/>
        <v>SI</v>
      </c>
      <c r="Y2448" s="73">
        <f t="shared" si="767"/>
        <v>1.5562499999941792</v>
      </c>
      <c r="Z2448" s="74">
        <f>Table2[[#This Row],[ETA A TIMESLOT]]*24</f>
        <v>37.349999999860302</v>
      </c>
      <c r="AA2448" s="73">
        <f t="shared" si="768"/>
        <v>0</v>
      </c>
      <c r="AB2448" s="73" t="str">
        <f t="shared" si="769"/>
        <v>SI</v>
      </c>
      <c r="AC2448" s="74">
        <f>Table2[[#This Row],[PUNTUALIDAD (H)]]*24</f>
        <v>0</v>
      </c>
      <c r="AD2448" s="73">
        <f t="shared" si="770"/>
        <v>1.538888888884685</v>
      </c>
      <c r="AE2448" s="74">
        <f>Table2[[#This Row],[ATA TO UNLOADING]]*24</f>
        <v>36.93333333323244</v>
      </c>
      <c r="AF2448" s="74" t="str">
        <f>IF(Table2[[#This Row],[ATA TO UNLOADING 2]]&lt;=48,"YES","NO")</f>
        <v>YES</v>
      </c>
      <c r="AG2448" s="75">
        <f t="shared" si="771"/>
        <v>0.41666666666424135</v>
      </c>
      <c r="AH2448" s="2" t="s">
        <v>42</v>
      </c>
      <c r="AI2448" s="2" t="str">
        <f t="shared" si="772"/>
        <v>CAAU9105280</v>
      </c>
      <c r="AJ2448" s="76" t="str">
        <f t="shared" si="773"/>
        <v>LOGIX</v>
      </c>
      <c r="AK2448" s="77">
        <f>IF($M2448="TRUCK",VLOOKUP($AQ2448,Invoicing!$A$17:$B$49,MATCH($AK$1,Invoicing!$A$17:$B$17,0),FALSE),VLOOKUP($AQ2448,Invoicing!$N$17:$O$21,MATCH($AK$1,Invoicing!$N$17:$O$17,0),FALSE))</f>
        <v>530</v>
      </c>
      <c r="AL2448" s="78" t="e">
        <f>VLOOKUP($E2448,Invoicing!$A$1:$H$8,MATCH(TRACKER!$N2452,Invoicing!$A$1:$H$1,0),FALSE)</f>
        <v>#N/A</v>
      </c>
      <c r="AM2448" s="78">
        <f>VLOOKUP($E2448,Invoicing!$A$1:$H$8,MATCH(TRACKER!$O$1,Invoicing!$A$1:$H$1,0),FALSE)</f>
        <v>50</v>
      </c>
      <c r="AN2448" s="78">
        <f t="shared" si="774"/>
        <v>0</v>
      </c>
      <c r="AO2448" s="2">
        <f t="shared" si="775"/>
        <v>1</v>
      </c>
      <c r="AP2448" s="2" t="str">
        <f t="shared" si="776"/>
        <v>WEEK</v>
      </c>
      <c r="AQ2448" s="2" t="str">
        <f t="shared" si="777"/>
        <v>LOGIXWEEK</v>
      </c>
      <c r="AR2448" s="71">
        <f t="shared" si="778"/>
        <v>530</v>
      </c>
      <c r="AS2448" s="71">
        <f>VLOOKUP(AJ2448,Invoicing!A:K,10,FALSE)</f>
        <v>25</v>
      </c>
      <c r="AT2448" s="71">
        <f t="shared" si="779"/>
        <v>555</v>
      </c>
    </row>
    <row r="2449" spans="1:46">
      <c r="A2449" s="37" t="s">
        <v>141</v>
      </c>
      <c r="B2449" s="3" t="s">
        <v>38</v>
      </c>
      <c r="C2449" s="11">
        <v>45626.86041666667</v>
      </c>
      <c r="D2449" s="11">
        <v>45626.833333333336</v>
      </c>
      <c r="E2449" s="11" t="s">
        <v>44</v>
      </c>
      <c r="F2449" s="11" t="s">
        <v>40</v>
      </c>
      <c r="G2449" s="3" t="s">
        <v>2628</v>
      </c>
      <c r="H2449" s="3" t="s">
        <v>2821</v>
      </c>
      <c r="I2449" s="11">
        <v>45628.041666666664</v>
      </c>
      <c r="J2449" s="12">
        <v>45628.033333333333</v>
      </c>
      <c r="K2449" s="12">
        <v>45628.041666666664</v>
      </c>
      <c r="L2449" s="12">
        <v>45628.048611111109</v>
      </c>
      <c r="M2449" s="12" t="s">
        <v>115</v>
      </c>
      <c r="N2449" s="3" t="s">
        <v>42</v>
      </c>
      <c r="O2449" s="3">
        <v>1</v>
      </c>
      <c r="P2449" s="1">
        <f t="shared" si="760"/>
        <v>49</v>
      </c>
      <c r="Q2449" s="1">
        <f t="shared" si="761"/>
        <v>12</v>
      </c>
      <c r="R2449" s="72">
        <f t="shared" si="762"/>
        <v>45628.033333333333</v>
      </c>
      <c r="S2449" s="73">
        <f t="shared" si="763"/>
        <v>1.1812499999941792</v>
      </c>
      <c r="T2449" s="74">
        <f>Table2[[#This Row],[ETA A OFRECIMIENTO]]*24</f>
        <v>28.349999999860302</v>
      </c>
      <c r="U2449" s="1" t="str">
        <f t="shared" si="764"/>
        <v>YES</v>
      </c>
      <c r="V2449" s="73">
        <f t="shared" si="765"/>
        <v>0</v>
      </c>
      <c r="W2449" s="74">
        <f>Table2[[#This Row],[DEL. AVAILABLE A SLOT]]*24</f>
        <v>0</v>
      </c>
      <c r="X2449" s="1" t="str">
        <f t="shared" si="766"/>
        <v>SI</v>
      </c>
      <c r="Y2449" s="73">
        <f t="shared" si="767"/>
        <v>1.1812499999941792</v>
      </c>
      <c r="Z2449" s="74">
        <f>Table2[[#This Row],[ETA A TIMESLOT]]*24</f>
        <v>28.349999999860302</v>
      </c>
      <c r="AA2449" s="73">
        <f t="shared" si="768"/>
        <v>0</v>
      </c>
      <c r="AB2449" s="73" t="str">
        <f t="shared" si="769"/>
        <v>SI</v>
      </c>
      <c r="AC2449" s="74">
        <f>Table2[[#This Row],[PUNTUALIDAD (H)]]*24</f>
        <v>0</v>
      </c>
      <c r="AD2449" s="73">
        <f t="shared" si="770"/>
        <v>1.1881944444394321</v>
      </c>
      <c r="AE2449" s="74">
        <f>Table2[[#This Row],[ATA TO UNLOADING]]*24</f>
        <v>28.516666666546371</v>
      </c>
      <c r="AF2449" s="74" t="str">
        <f>IF(Table2[[#This Row],[ATA TO UNLOADING 2]]&lt;=48,"YES","NO")</f>
        <v>YES</v>
      </c>
      <c r="AG2449" s="75">
        <f t="shared" si="771"/>
        <v>4.1666666664241347E-2</v>
      </c>
      <c r="AH2449" s="2" t="s">
        <v>24</v>
      </c>
      <c r="AI2449" s="2" t="str">
        <f t="shared" si="772"/>
        <v>CAAU9147877</v>
      </c>
      <c r="AJ2449" s="76" t="str">
        <f t="shared" si="773"/>
        <v>MSI</v>
      </c>
      <c r="AK2449" s="77">
        <f>IF($M2449="TRUCK",VLOOKUP($AQ2449,Invoicing!$A$17:$B$49,MATCH($AK$1,Invoicing!$A$17:$B$17,0),FALSE),VLOOKUP($AQ2449,Invoicing!$N$17:$O$21,MATCH($AK$1,Invoicing!$N$17:$O$17,0),FALSE))</f>
        <v>530</v>
      </c>
      <c r="AL2449" s="78" t="e">
        <f>VLOOKUP($E2449,Invoicing!$A$1:$H$8,MATCH(TRACKER!$N2453,Invoicing!$A$1:$H$1,0),FALSE)</f>
        <v>#N/A</v>
      </c>
      <c r="AM2449" s="78">
        <f>VLOOKUP($E2449,Invoicing!$A$1:$H$8,MATCH(TRACKER!$O$1,Invoicing!$A$1:$H$1,0),FALSE)</f>
        <v>50</v>
      </c>
      <c r="AN2449" s="78">
        <f t="shared" si="774"/>
        <v>50</v>
      </c>
      <c r="AO2449" s="2">
        <f t="shared" si="775"/>
        <v>1</v>
      </c>
      <c r="AP2449" s="2" t="str">
        <f t="shared" si="776"/>
        <v>NIGHT</v>
      </c>
      <c r="AQ2449" s="2" t="str">
        <f t="shared" si="777"/>
        <v>MSINIGHT</v>
      </c>
      <c r="AR2449" s="71">
        <f t="shared" si="778"/>
        <v>580</v>
      </c>
      <c r="AS2449" s="71">
        <f>VLOOKUP(AJ2449,Invoicing!A:K,10,FALSE)</f>
        <v>25</v>
      </c>
      <c r="AT2449" s="71">
        <f t="shared" si="779"/>
        <v>605</v>
      </c>
    </row>
    <row r="2450" spans="1:46">
      <c r="A2450" s="37" t="s">
        <v>141</v>
      </c>
      <c r="B2450" s="3" t="s">
        <v>38</v>
      </c>
      <c r="C2450" s="11">
        <v>45626.86041666667</v>
      </c>
      <c r="D2450" s="11">
        <v>45626.833333333336</v>
      </c>
      <c r="E2450" s="11" t="s">
        <v>44</v>
      </c>
      <c r="F2450" s="11" t="s">
        <v>40</v>
      </c>
      <c r="G2450" s="3" t="s">
        <v>2629</v>
      </c>
      <c r="H2450" s="3" t="s">
        <v>46</v>
      </c>
      <c r="I2450" s="11">
        <v>45628.041666666664</v>
      </c>
      <c r="J2450" s="12">
        <v>45630.684027777781</v>
      </c>
      <c r="K2450" s="12">
        <v>45630.708333333336</v>
      </c>
      <c r="L2450" s="12">
        <v>45630.684027777781</v>
      </c>
      <c r="M2450" s="12" t="s">
        <v>115</v>
      </c>
      <c r="N2450" s="3" t="s">
        <v>42</v>
      </c>
      <c r="O2450" s="3">
        <v>2</v>
      </c>
      <c r="P2450" s="1">
        <f t="shared" si="760"/>
        <v>49</v>
      </c>
      <c r="Q2450" s="1">
        <f t="shared" si="761"/>
        <v>12</v>
      </c>
      <c r="R2450" s="72">
        <f t="shared" si="762"/>
        <v>45630.684027777781</v>
      </c>
      <c r="S2450" s="73">
        <f t="shared" si="763"/>
        <v>1.1812499999941792</v>
      </c>
      <c r="T2450" s="74">
        <f>Table2[[#This Row],[ETA A OFRECIMIENTO]]*24</f>
        <v>28.349999999860302</v>
      </c>
      <c r="U2450" s="1" t="str">
        <f t="shared" si="764"/>
        <v>YES</v>
      </c>
      <c r="V2450" s="73">
        <f t="shared" si="765"/>
        <v>2.6666666666715173</v>
      </c>
      <c r="W2450" s="74">
        <f>Table2[[#This Row],[DEL. AVAILABLE A SLOT]]*24</f>
        <v>64.000000000116415</v>
      </c>
      <c r="X2450" s="1" t="str">
        <f t="shared" si="766"/>
        <v>NO</v>
      </c>
      <c r="Y2450" s="73">
        <f t="shared" si="767"/>
        <v>3.8479166666656965</v>
      </c>
      <c r="Z2450" s="74">
        <f>Table2[[#This Row],[ETA A TIMESLOT]]*24</f>
        <v>92.349999999976717</v>
      </c>
      <c r="AA2450" s="73">
        <f t="shared" si="768"/>
        <v>0</v>
      </c>
      <c r="AB2450" s="73" t="str">
        <f t="shared" si="769"/>
        <v>SI</v>
      </c>
      <c r="AC2450" s="74">
        <f>Table2[[#This Row],[PUNTUALIDAD (H)]]*24</f>
        <v>0</v>
      </c>
      <c r="AD2450" s="73">
        <f t="shared" si="770"/>
        <v>3.8236111111109494</v>
      </c>
      <c r="AE2450" s="74">
        <f>Table2[[#This Row],[ATA TO UNLOADING]]*24</f>
        <v>91.766666666662786</v>
      </c>
      <c r="AF2450" s="74" t="str">
        <f>IF(Table2[[#This Row],[ATA TO UNLOADING 2]]&lt;=48,"YES","NO")</f>
        <v>NO</v>
      </c>
      <c r="AG2450" s="75">
        <f t="shared" si="771"/>
        <v>0.70833333333575865</v>
      </c>
      <c r="AH2450" s="2" t="s">
        <v>42</v>
      </c>
      <c r="AI2450" s="2" t="str">
        <f t="shared" si="772"/>
        <v>CAIU8247030</v>
      </c>
      <c r="AJ2450" s="76" t="str">
        <f t="shared" si="773"/>
        <v>MSI</v>
      </c>
      <c r="AK2450" s="77">
        <f>IF($M2450="TRUCK",VLOOKUP($AQ2450,Invoicing!$A$17:$B$49,MATCH($AK$1,Invoicing!$A$17:$B$17,0),FALSE),VLOOKUP($AQ2450,Invoicing!$N$17:$O$21,MATCH($AK$1,Invoicing!$N$17:$O$17,0),FALSE))</f>
        <v>480</v>
      </c>
      <c r="AL2450" s="78" t="e">
        <f>VLOOKUP($E2450,Invoicing!$A$1:$H$8,MATCH(TRACKER!$N2454,Invoicing!$A$1:$H$1,0),FALSE)</f>
        <v>#N/A</v>
      </c>
      <c r="AM2450" s="78">
        <f>VLOOKUP($E2450,Invoicing!$A$1:$H$8,MATCH(TRACKER!$O$1,Invoicing!$A$1:$H$1,0),FALSE)</f>
        <v>50</v>
      </c>
      <c r="AN2450" s="78">
        <f t="shared" si="774"/>
        <v>100</v>
      </c>
      <c r="AO2450" s="2">
        <f t="shared" si="775"/>
        <v>3</v>
      </c>
      <c r="AP2450" s="2" t="str">
        <f t="shared" si="776"/>
        <v>WEEK</v>
      </c>
      <c r="AQ2450" s="2" t="str">
        <f t="shared" si="777"/>
        <v>MSIWEEK</v>
      </c>
      <c r="AR2450" s="71">
        <f t="shared" si="778"/>
        <v>580</v>
      </c>
      <c r="AS2450" s="71">
        <f>VLOOKUP(AJ2450,Invoicing!A:K,10,FALSE)</f>
        <v>25</v>
      </c>
      <c r="AT2450" s="71">
        <f t="shared" si="779"/>
        <v>605</v>
      </c>
    </row>
    <row r="2451" spans="1:46">
      <c r="A2451" s="37" t="s">
        <v>141</v>
      </c>
      <c r="B2451" s="3" t="s">
        <v>38</v>
      </c>
      <c r="C2451" s="11">
        <v>45626.86041666667</v>
      </c>
      <c r="D2451" s="11">
        <v>45626.833333333336</v>
      </c>
      <c r="E2451" s="11" t="s">
        <v>49</v>
      </c>
      <c r="F2451" s="11" t="s">
        <v>40</v>
      </c>
      <c r="G2451" s="3" t="s">
        <v>2630</v>
      </c>
      <c r="H2451" s="3" t="s">
        <v>46</v>
      </c>
      <c r="I2451" s="11">
        <v>45628.041666666664</v>
      </c>
      <c r="J2451" s="12">
        <v>45629.625</v>
      </c>
      <c r="K2451" s="12">
        <v>45629.625</v>
      </c>
      <c r="L2451" s="12">
        <v>45629.649305555555</v>
      </c>
      <c r="M2451" s="12" t="s">
        <v>12</v>
      </c>
      <c r="N2451" s="3" t="s">
        <v>42</v>
      </c>
      <c r="O2451" s="3">
        <v>0</v>
      </c>
      <c r="P2451" s="1">
        <f t="shared" si="760"/>
        <v>49</v>
      </c>
      <c r="Q2451" s="1">
        <f t="shared" si="761"/>
        <v>12</v>
      </c>
      <c r="R2451" s="72">
        <f t="shared" si="762"/>
        <v>45629.625</v>
      </c>
      <c r="S2451" s="73">
        <f t="shared" si="763"/>
        <v>1.1812499999941792</v>
      </c>
      <c r="T2451" s="74">
        <f>Table2[[#This Row],[ETA A OFRECIMIENTO]]*24</f>
        <v>28.349999999860302</v>
      </c>
      <c r="U2451" s="1" t="str">
        <f t="shared" si="764"/>
        <v>YES</v>
      </c>
      <c r="V2451" s="73">
        <f t="shared" si="765"/>
        <v>1.5833333333357587</v>
      </c>
      <c r="W2451" s="74">
        <f>Table2[[#This Row],[DEL. AVAILABLE A SLOT]]*24</f>
        <v>38.000000000058208</v>
      </c>
      <c r="X2451" s="1" t="str">
        <f t="shared" si="766"/>
        <v>NO</v>
      </c>
      <c r="Y2451" s="73">
        <f t="shared" si="767"/>
        <v>2.7645833333299379</v>
      </c>
      <c r="Z2451" s="74">
        <f>Table2[[#This Row],[ETA A TIMESLOT]]*24</f>
        <v>66.349999999918509</v>
      </c>
      <c r="AA2451" s="73">
        <f t="shared" si="768"/>
        <v>0</v>
      </c>
      <c r="AB2451" s="73" t="str">
        <f t="shared" si="769"/>
        <v>SI</v>
      </c>
      <c r="AC2451" s="74">
        <f>Table2[[#This Row],[PUNTUALIDAD (H)]]*24</f>
        <v>0</v>
      </c>
      <c r="AD2451" s="73">
        <f t="shared" si="770"/>
        <v>2.788888888884685</v>
      </c>
      <c r="AE2451" s="74">
        <f>Table2[[#This Row],[ATA TO UNLOADING]]*24</f>
        <v>66.93333333323244</v>
      </c>
      <c r="AF2451" s="74" t="str">
        <f>IF(Table2[[#This Row],[ATA TO UNLOADING 2]]&lt;=48,"YES","NO")</f>
        <v>NO</v>
      </c>
      <c r="AG2451" s="75">
        <f t="shared" si="771"/>
        <v>0.625</v>
      </c>
      <c r="AH2451" s="2" t="s">
        <v>42</v>
      </c>
      <c r="AI2451" s="2" t="str">
        <f t="shared" si="772"/>
        <v>GCXU5599240</v>
      </c>
      <c r="AJ2451" s="76" t="str">
        <f t="shared" si="773"/>
        <v>CTU FLEVOKUST BV</v>
      </c>
      <c r="AK2451" s="77">
        <f>IF($M2451="TRUCK",VLOOKUP($AQ2451,Invoicing!$A$17:$B$49,MATCH($AK$1,Invoicing!$A$17:$B$17,0),FALSE),VLOOKUP($AQ2451,Invoicing!$N$17:$O$21,MATCH($AK$1,Invoicing!$N$17:$O$17,0),FALSE))</f>
        <v>380</v>
      </c>
      <c r="AL2451" s="78" t="e">
        <f>VLOOKUP($E2451,Invoicing!$A$1:$H$8,MATCH(TRACKER!$N2455,Invoicing!$A$1:$H$1,0),FALSE)</f>
        <v>#N/A</v>
      </c>
      <c r="AM2451" s="78">
        <v>35</v>
      </c>
      <c r="AN2451" s="78">
        <f t="shared" si="774"/>
        <v>0</v>
      </c>
      <c r="AO2451" s="2">
        <f t="shared" si="775"/>
        <v>2</v>
      </c>
      <c r="AP2451" s="2" t="str">
        <f t="shared" si="776"/>
        <v>WEEK</v>
      </c>
      <c r="AQ2451" s="2" t="str">
        <f t="shared" si="777"/>
        <v>CTU FLEVOKUST BVWEEK</v>
      </c>
      <c r="AR2451" s="71">
        <f t="shared" si="778"/>
        <v>380</v>
      </c>
      <c r="AS2451" s="71">
        <f>VLOOKUP(AJ2451,Invoicing!A:K,10,FALSE)</f>
        <v>0</v>
      </c>
      <c r="AT2451" s="71">
        <f t="shared" si="779"/>
        <v>380</v>
      </c>
    </row>
    <row r="2452" spans="1:46">
      <c r="A2452" s="37" t="s">
        <v>141</v>
      </c>
      <c r="B2452" s="3" t="s">
        <v>38</v>
      </c>
      <c r="C2452" s="11">
        <v>45626.86041666667</v>
      </c>
      <c r="D2452" s="11">
        <v>45626.833333333336</v>
      </c>
      <c r="E2452" s="11" t="s">
        <v>44</v>
      </c>
      <c r="F2452" s="11" t="s">
        <v>40</v>
      </c>
      <c r="G2452" s="3" t="s">
        <v>2631</v>
      </c>
      <c r="H2452" s="3" t="s">
        <v>41</v>
      </c>
      <c r="I2452" s="11">
        <v>45628.041666666664</v>
      </c>
      <c r="J2452" s="12">
        <v>45628.619444444441</v>
      </c>
      <c r="K2452" s="12">
        <v>45628.666666666664</v>
      </c>
      <c r="L2452" s="12">
        <v>45628.625</v>
      </c>
      <c r="M2452" s="12" t="s">
        <v>115</v>
      </c>
      <c r="N2452" s="3" t="s">
        <v>42</v>
      </c>
      <c r="O2452" s="3">
        <v>0</v>
      </c>
      <c r="P2452" s="1">
        <f t="shared" si="760"/>
        <v>49</v>
      </c>
      <c r="Q2452" s="1">
        <f t="shared" si="761"/>
        <v>12</v>
      </c>
      <c r="R2452" s="72">
        <f t="shared" si="762"/>
        <v>45628.619444444441</v>
      </c>
      <c r="S2452" s="73">
        <f t="shared" si="763"/>
        <v>1.1812499999941792</v>
      </c>
      <c r="T2452" s="74">
        <f>Table2[[#This Row],[ETA A OFRECIMIENTO]]*24</f>
        <v>28.349999999860302</v>
      </c>
      <c r="U2452" s="1" t="str">
        <f t="shared" si="764"/>
        <v>YES</v>
      </c>
      <c r="V2452" s="73">
        <f t="shared" si="765"/>
        <v>0.625</v>
      </c>
      <c r="W2452" s="74">
        <f>Table2[[#This Row],[DEL. AVAILABLE A SLOT]]*24</f>
        <v>15</v>
      </c>
      <c r="X2452" s="1" t="str">
        <f t="shared" si="766"/>
        <v>SI</v>
      </c>
      <c r="Y2452" s="73">
        <f t="shared" si="767"/>
        <v>1.8062499999941792</v>
      </c>
      <c r="Z2452" s="74">
        <f>Table2[[#This Row],[ETA A TIMESLOT]]*24</f>
        <v>43.349999999860302</v>
      </c>
      <c r="AA2452" s="73">
        <f t="shared" si="768"/>
        <v>0</v>
      </c>
      <c r="AB2452" s="73" t="str">
        <f t="shared" si="769"/>
        <v>SI</v>
      </c>
      <c r="AC2452" s="74">
        <f>Table2[[#This Row],[PUNTUALIDAD (H)]]*24</f>
        <v>0</v>
      </c>
      <c r="AD2452" s="73">
        <f t="shared" si="770"/>
        <v>1.7645833333299379</v>
      </c>
      <c r="AE2452" s="74">
        <f>Table2[[#This Row],[ATA TO UNLOADING]]*24</f>
        <v>42.349999999918509</v>
      </c>
      <c r="AF2452" s="74" t="str">
        <f>IF(Table2[[#This Row],[ATA TO UNLOADING 2]]&lt;=48,"YES","NO")</f>
        <v>YES</v>
      </c>
      <c r="AG2452" s="75">
        <f t="shared" si="771"/>
        <v>0.66666666666424135</v>
      </c>
      <c r="AH2452" s="2" t="s">
        <v>42</v>
      </c>
      <c r="AI2452" s="2" t="str">
        <f t="shared" si="772"/>
        <v>HASU4178949</v>
      </c>
      <c r="AJ2452" s="76" t="str">
        <f t="shared" si="773"/>
        <v>MSI</v>
      </c>
      <c r="AK2452" s="77">
        <f>IF($M2452="TRUCK",VLOOKUP($AQ2452,Invoicing!$A$17:$B$49,MATCH($AK$1,Invoicing!$A$17:$B$17,0),FALSE),VLOOKUP($AQ2452,Invoicing!$N$17:$O$21,MATCH($AK$1,Invoicing!$N$17:$O$17,0),FALSE))</f>
        <v>480</v>
      </c>
      <c r="AL2452" s="78" t="e">
        <f>VLOOKUP($E2452,Invoicing!$A$1:$H$8,MATCH(TRACKER!$N2456,Invoicing!$A$1:$H$1,0),FALSE)</f>
        <v>#N/A</v>
      </c>
      <c r="AM2452" s="78">
        <f>VLOOKUP($E2452,Invoicing!$A$1:$H$8,MATCH(TRACKER!$O$1,Invoicing!$A$1:$H$1,0),FALSE)</f>
        <v>50</v>
      </c>
      <c r="AN2452" s="78">
        <f t="shared" si="774"/>
        <v>0</v>
      </c>
      <c r="AO2452" s="2">
        <f t="shared" si="775"/>
        <v>1</v>
      </c>
      <c r="AP2452" s="2" t="str">
        <f t="shared" si="776"/>
        <v>WEEK</v>
      </c>
      <c r="AQ2452" s="2" t="str">
        <f t="shared" si="777"/>
        <v>MSIWEEK</v>
      </c>
      <c r="AR2452" s="71">
        <f t="shared" si="778"/>
        <v>480</v>
      </c>
      <c r="AS2452" s="71">
        <f>VLOOKUP(AJ2452,Invoicing!A:K,10,FALSE)</f>
        <v>25</v>
      </c>
      <c r="AT2452" s="71">
        <f t="shared" si="779"/>
        <v>505</v>
      </c>
    </row>
    <row r="2453" spans="1:46">
      <c r="A2453" s="37" t="s">
        <v>141</v>
      </c>
      <c r="B2453" s="3" t="s">
        <v>38</v>
      </c>
      <c r="C2453" s="11">
        <v>45626.86041666667</v>
      </c>
      <c r="D2453" s="11">
        <v>45626.833333333336</v>
      </c>
      <c r="E2453" s="11" t="s">
        <v>44</v>
      </c>
      <c r="F2453" s="11" t="s">
        <v>40</v>
      </c>
      <c r="G2453" s="3" t="s">
        <v>2632</v>
      </c>
      <c r="H2453" s="3" t="s">
        <v>41</v>
      </c>
      <c r="I2453" s="11">
        <v>45628.041666666664</v>
      </c>
      <c r="J2453" s="12">
        <v>45628.506944444445</v>
      </c>
      <c r="K2453" s="12">
        <v>45628.5</v>
      </c>
      <c r="L2453" s="12">
        <v>45628.513888888891</v>
      </c>
      <c r="M2453" s="12" t="s">
        <v>115</v>
      </c>
      <c r="N2453" s="3" t="s">
        <v>42</v>
      </c>
      <c r="O2453" s="3">
        <v>0</v>
      </c>
      <c r="P2453" s="1">
        <f t="shared" si="760"/>
        <v>49</v>
      </c>
      <c r="Q2453" s="1">
        <f t="shared" si="761"/>
        <v>12</v>
      </c>
      <c r="R2453" s="72">
        <f t="shared" si="762"/>
        <v>45628.506944444445</v>
      </c>
      <c r="S2453" s="73">
        <f t="shared" si="763"/>
        <v>1.1812499999941792</v>
      </c>
      <c r="T2453" s="74">
        <f>Table2[[#This Row],[ETA A OFRECIMIENTO]]*24</f>
        <v>28.349999999860302</v>
      </c>
      <c r="U2453" s="1" t="str">
        <f t="shared" si="764"/>
        <v>YES</v>
      </c>
      <c r="V2453" s="73">
        <f t="shared" si="765"/>
        <v>0.45833333333575865</v>
      </c>
      <c r="W2453" s="74">
        <f>Table2[[#This Row],[DEL. AVAILABLE A SLOT]]*24</f>
        <v>11.000000000058208</v>
      </c>
      <c r="X2453" s="1" t="str">
        <f t="shared" si="766"/>
        <v>SI</v>
      </c>
      <c r="Y2453" s="73">
        <f t="shared" si="767"/>
        <v>1.6395833333299379</v>
      </c>
      <c r="Z2453" s="74">
        <f>Table2[[#This Row],[ETA A TIMESLOT]]*24</f>
        <v>39.349999999918509</v>
      </c>
      <c r="AA2453" s="73">
        <f t="shared" si="768"/>
        <v>6.9444444452528842E-3</v>
      </c>
      <c r="AB2453" s="73" t="str">
        <f t="shared" si="769"/>
        <v>SI</v>
      </c>
      <c r="AC2453" s="74">
        <f>Table2[[#This Row],[PUNTUALIDAD (H)]]*24</f>
        <v>0.16666666668606922</v>
      </c>
      <c r="AD2453" s="73">
        <f t="shared" si="770"/>
        <v>1.6534722222204437</v>
      </c>
      <c r="AE2453" s="74">
        <f>Table2[[#This Row],[ATA TO UNLOADING]]*24</f>
        <v>39.683333333290648</v>
      </c>
      <c r="AF2453" s="74" t="str">
        <f>IF(Table2[[#This Row],[ATA TO UNLOADING 2]]&lt;=48,"YES","NO")</f>
        <v>YES</v>
      </c>
      <c r="AG2453" s="75">
        <f t="shared" si="771"/>
        <v>0.5</v>
      </c>
      <c r="AH2453" s="2" t="s">
        <v>42</v>
      </c>
      <c r="AI2453" s="2" t="str">
        <f t="shared" si="772"/>
        <v>HASU4346702</v>
      </c>
      <c r="AJ2453" s="76" t="str">
        <f t="shared" si="773"/>
        <v>MSI</v>
      </c>
      <c r="AK2453" s="77">
        <f>IF($M2453="TRUCK",VLOOKUP($AQ2453,Invoicing!$A$17:$B$49,MATCH($AK$1,Invoicing!$A$17:$B$17,0),FALSE),VLOOKUP($AQ2453,Invoicing!$N$17:$O$21,MATCH($AK$1,Invoicing!$N$17:$O$17,0),FALSE))</f>
        <v>480</v>
      </c>
      <c r="AL2453" s="78" t="e">
        <f>VLOOKUP($E2453,Invoicing!$A$1:$H$8,MATCH(TRACKER!$N2457,Invoicing!$A$1:$H$1,0),FALSE)</f>
        <v>#N/A</v>
      </c>
      <c r="AM2453" s="78">
        <f>VLOOKUP($E2453,Invoicing!$A$1:$H$8,MATCH(TRACKER!$O$1,Invoicing!$A$1:$H$1,0),FALSE)</f>
        <v>50</v>
      </c>
      <c r="AN2453" s="78">
        <f t="shared" si="774"/>
        <v>0</v>
      </c>
      <c r="AO2453" s="2">
        <f t="shared" si="775"/>
        <v>1</v>
      </c>
      <c r="AP2453" s="2" t="str">
        <f t="shared" si="776"/>
        <v>WEEK</v>
      </c>
      <c r="AQ2453" s="2" t="str">
        <f t="shared" si="777"/>
        <v>MSIWEEK</v>
      </c>
      <c r="AR2453" s="71">
        <f t="shared" si="778"/>
        <v>480</v>
      </c>
      <c r="AS2453" s="71">
        <f>VLOOKUP(AJ2453,Invoicing!A:K,10,FALSE)</f>
        <v>25</v>
      </c>
      <c r="AT2453" s="71">
        <f t="shared" si="779"/>
        <v>505</v>
      </c>
    </row>
    <row r="2454" spans="1:46">
      <c r="A2454" s="37" t="s">
        <v>141</v>
      </c>
      <c r="B2454" s="3" t="s">
        <v>38</v>
      </c>
      <c r="C2454" s="11">
        <v>45626.86041666667</v>
      </c>
      <c r="D2454" s="11">
        <v>45626.833333333336</v>
      </c>
      <c r="E2454" s="11" t="s">
        <v>49</v>
      </c>
      <c r="F2454" s="11" t="s">
        <v>40</v>
      </c>
      <c r="G2454" s="3" t="s">
        <v>2633</v>
      </c>
      <c r="H2454" s="3" t="s">
        <v>46</v>
      </c>
      <c r="I2454" s="11">
        <v>45628.041666666664</v>
      </c>
      <c r="J2454" s="12">
        <v>45630.384027777778</v>
      </c>
      <c r="K2454" s="12">
        <v>45630.375</v>
      </c>
      <c r="L2454" s="12">
        <v>45630.399305555555</v>
      </c>
      <c r="M2454" s="12" t="s">
        <v>12</v>
      </c>
      <c r="N2454" s="3" t="s">
        <v>42</v>
      </c>
      <c r="O2454" s="3">
        <v>0</v>
      </c>
      <c r="P2454" s="1">
        <f t="shared" si="760"/>
        <v>49</v>
      </c>
      <c r="Q2454" s="1">
        <f t="shared" si="761"/>
        <v>12</v>
      </c>
      <c r="R2454" s="72">
        <f t="shared" si="762"/>
        <v>45630.384027777778</v>
      </c>
      <c r="S2454" s="73">
        <f t="shared" si="763"/>
        <v>1.1812499999941792</v>
      </c>
      <c r="T2454" s="74">
        <f>Table2[[#This Row],[ETA A OFRECIMIENTO]]*24</f>
        <v>28.349999999860302</v>
      </c>
      <c r="U2454" s="1" t="str">
        <f t="shared" si="764"/>
        <v>YES</v>
      </c>
      <c r="V2454" s="73">
        <f t="shared" si="765"/>
        <v>2.3333333333357587</v>
      </c>
      <c r="W2454" s="74">
        <f>Table2[[#This Row],[DEL. AVAILABLE A SLOT]]*24</f>
        <v>56.000000000058208</v>
      </c>
      <c r="X2454" s="1" t="str">
        <f t="shared" si="766"/>
        <v>NO</v>
      </c>
      <c r="Y2454" s="73">
        <f t="shared" si="767"/>
        <v>3.5145833333299379</v>
      </c>
      <c r="Z2454" s="74">
        <f>Table2[[#This Row],[ETA A TIMESLOT]]*24</f>
        <v>84.349999999918509</v>
      </c>
      <c r="AA2454" s="73">
        <f t="shared" si="768"/>
        <v>9.0277777781011537E-3</v>
      </c>
      <c r="AB2454" s="73" t="str">
        <f t="shared" si="769"/>
        <v>SI</v>
      </c>
      <c r="AC2454" s="74">
        <f>Table2[[#This Row],[PUNTUALIDAD (H)]]*24</f>
        <v>0.21666666667442769</v>
      </c>
      <c r="AD2454" s="73">
        <f t="shared" si="770"/>
        <v>3.538888888884685</v>
      </c>
      <c r="AE2454" s="74">
        <f>Table2[[#This Row],[ATA TO UNLOADING]]*24</f>
        <v>84.93333333323244</v>
      </c>
      <c r="AF2454" s="74" t="str">
        <f>IF(Table2[[#This Row],[ATA TO UNLOADING 2]]&lt;=48,"YES","NO")</f>
        <v>NO</v>
      </c>
      <c r="AG2454" s="75">
        <f t="shared" si="771"/>
        <v>0.375</v>
      </c>
      <c r="AH2454" s="2" t="s">
        <v>42</v>
      </c>
      <c r="AI2454" s="2" t="str">
        <f t="shared" si="772"/>
        <v>HASU4787400</v>
      </c>
      <c r="AJ2454" s="76" t="str">
        <f t="shared" si="773"/>
        <v>CTU FLEVOKUST BV</v>
      </c>
      <c r="AK2454" s="77">
        <f>IF($M2454="TRUCK",VLOOKUP($AQ2454,Invoicing!$A$17:$B$49,MATCH($AK$1,Invoicing!$A$17:$B$17,0),FALSE),VLOOKUP($AQ2454,Invoicing!$N$17:$O$21,MATCH($AK$1,Invoicing!$N$17:$O$17,0),FALSE))</f>
        <v>380</v>
      </c>
      <c r="AL2454" s="78" t="e">
        <f>VLOOKUP($E2454,Invoicing!$A$1:$H$8,MATCH(TRACKER!$N2458,Invoicing!$A$1:$H$1,0),FALSE)</f>
        <v>#N/A</v>
      </c>
      <c r="AM2454" s="78">
        <v>35</v>
      </c>
      <c r="AN2454" s="78">
        <f t="shared" si="774"/>
        <v>0</v>
      </c>
      <c r="AO2454" s="2">
        <f t="shared" si="775"/>
        <v>3</v>
      </c>
      <c r="AP2454" s="2" t="str">
        <f t="shared" si="776"/>
        <v>WEEK</v>
      </c>
      <c r="AQ2454" s="2" t="str">
        <f t="shared" si="777"/>
        <v>CTU FLEVOKUST BVWEEK</v>
      </c>
      <c r="AR2454" s="71">
        <f t="shared" si="778"/>
        <v>380</v>
      </c>
      <c r="AS2454" s="71">
        <f>VLOOKUP(AJ2454,Invoicing!A:K,10,FALSE)</f>
        <v>0</v>
      </c>
      <c r="AT2454" s="71">
        <f t="shared" si="779"/>
        <v>380</v>
      </c>
    </row>
    <row r="2455" spans="1:46">
      <c r="A2455" s="37" t="s">
        <v>141</v>
      </c>
      <c r="B2455" s="3" t="s">
        <v>38</v>
      </c>
      <c r="C2455" s="11">
        <v>45626.86041666667</v>
      </c>
      <c r="D2455" s="11">
        <v>45626.833333333336</v>
      </c>
      <c r="E2455" s="11" t="s">
        <v>45</v>
      </c>
      <c r="F2455" s="11" t="s">
        <v>40</v>
      </c>
      <c r="G2455" s="3" t="s">
        <v>2634</v>
      </c>
      <c r="H2455" s="3" t="s">
        <v>41</v>
      </c>
      <c r="I2455" s="11">
        <v>45628.041666666664</v>
      </c>
      <c r="J2455" s="12">
        <v>45628.472222222219</v>
      </c>
      <c r="K2455" s="12">
        <v>45628.416666666664</v>
      </c>
      <c r="L2455" s="12">
        <v>45628.479166666664</v>
      </c>
      <c r="M2455" s="61" t="s">
        <v>115</v>
      </c>
      <c r="N2455" s="3" t="s">
        <v>42</v>
      </c>
      <c r="O2455" s="3">
        <v>1</v>
      </c>
      <c r="P2455" s="1">
        <f t="shared" si="760"/>
        <v>49</v>
      </c>
      <c r="Q2455" s="1">
        <f t="shared" si="761"/>
        <v>12</v>
      </c>
      <c r="R2455" s="72">
        <f t="shared" si="762"/>
        <v>45628.472222222219</v>
      </c>
      <c r="S2455" s="73">
        <f t="shared" si="763"/>
        <v>1.1812499999941792</v>
      </c>
      <c r="T2455" s="74">
        <f>Table2[[#This Row],[ETA A OFRECIMIENTO]]*24</f>
        <v>28.349999999860302</v>
      </c>
      <c r="U2455" s="1" t="str">
        <f t="shared" si="764"/>
        <v>YES</v>
      </c>
      <c r="V2455" s="73">
        <f t="shared" si="765"/>
        <v>0.375</v>
      </c>
      <c r="W2455" s="74">
        <f>Table2[[#This Row],[DEL. AVAILABLE A SLOT]]*24</f>
        <v>9</v>
      </c>
      <c r="X2455" s="1" t="str">
        <f t="shared" si="766"/>
        <v>SI</v>
      </c>
      <c r="Y2455" s="73">
        <f t="shared" si="767"/>
        <v>1.5562499999941792</v>
      </c>
      <c r="Z2455" s="74">
        <f>Table2[[#This Row],[ETA A TIMESLOT]]*24</f>
        <v>37.349999999860302</v>
      </c>
      <c r="AA2455" s="73">
        <f t="shared" si="768"/>
        <v>5.5555555554747116E-2</v>
      </c>
      <c r="AB2455" s="73" t="str">
        <f t="shared" si="769"/>
        <v>NO</v>
      </c>
      <c r="AC2455" s="74">
        <f>Table2[[#This Row],[PUNTUALIDAD (H)]]*24</f>
        <v>1.3333333333139308</v>
      </c>
      <c r="AD2455" s="73">
        <f t="shared" si="770"/>
        <v>1.6187499999941792</v>
      </c>
      <c r="AE2455" s="74">
        <f>Table2[[#This Row],[ATA TO UNLOADING]]*24</f>
        <v>38.849999999860302</v>
      </c>
      <c r="AF2455" s="74" t="str">
        <f>IF(Table2[[#This Row],[ATA TO UNLOADING 2]]&lt;=48,"YES","NO")</f>
        <v>YES</v>
      </c>
      <c r="AG2455" s="75">
        <f t="shared" si="771"/>
        <v>0.41666666666424135</v>
      </c>
      <c r="AH2455" s="2" t="s">
        <v>42</v>
      </c>
      <c r="AI2455" s="2" t="str">
        <f t="shared" si="772"/>
        <v>MAEU9171130</v>
      </c>
      <c r="AJ2455" s="76" t="str">
        <f t="shared" si="773"/>
        <v>OM TRANSPORT</v>
      </c>
      <c r="AK2455" s="77">
        <f>IF($M2455="TRUCK",VLOOKUP($AQ2455,Invoicing!$A$17:$B$49,MATCH($AK$1,Invoicing!$A$17:$B$17,0),FALSE),VLOOKUP($AQ2455,Invoicing!$N$17:$O$21,MATCH($AK$1,Invoicing!$N$17:$O$17,0),FALSE))</f>
        <v>475</v>
      </c>
      <c r="AL2455" s="78" t="e">
        <f>VLOOKUP($E2455,Invoicing!$A$1:$H$8,MATCH(TRACKER!$N2459,Invoicing!$A$1:$H$1,0),FALSE)</f>
        <v>#N/A</v>
      </c>
      <c r="AM2455" s="78">
        <f>VLOOKUP($E2455,Invoicing!$A$1:$H$8,MATCH(TRACKER!$O$1,Invoicing!$A$1:$H$1,0),FALSE)</f>
        <v>50</v>
      </c>
      <c r="AN2455" s="78">
        <f t="shared" si="774"/>
        <v>50</v>
      </c>
      <c r="AO2455" s="2">
        <f t="shared" si="775"/>
        <v>1</v>
      </c>
      <c r="AP2455" s="2" t="str">
        <f t="shared" si="776"/>
        <v>WEEK</v>
      </c>
      <c r="AQ2455" s="2" t="str">
        <f t="shared" si="777"/>
        <v>OM TRANSPORTWEEK</v>
      </c>
      <c r="AR2455" s="71">
        <f t="shared" si="778"/>
        <v>525</v>
      </c>
      <c r="AS2455" s="71">
        <f>VLOOKUP(AJ2455,Invoicing!A:K,10,FALSE)</f>
        <v>25</v>
      </c>
      <c r="AT2455" s="71">
        <f t="shared" si="779"/>
        <v>550</v>
      </c>
    </row>
    <row r="2456" spans="1:46">
      <c r="A2456" s="37" t="s">
        <v>141</v>
      </c>
      <c r="B2456" s="3" t="s">
        <v>38</v>
      </c>
      <c r="C2456" s="11">
        <v>45626.86041666667</v>
      </c>
      <c r="D2456" s="11">
        <v>45626.833333333336</v>
      </c>
      <c r="E2456" s="11" t="s">
        <v>49</v>
      </c>
      <c r="F2456" s="11" t="s">
        <v>40</v>
      </c>
      <c r="G2456" s="3" t="s">
        <v>2635</v>
      </c>
      <c r="H2456" s="3" t="s">
        <v>41</v>
      </c>
      <c r="I2456" s="11">
        <v>45628.041666666664</v>
      </c>
      <c r="J2456" s="12">
        <v>45631.25</v>
      </c>
      <c r="K2456" s="12">
        <v>45631.25</v>
      </c>
      <c r="L2456" s="12">
        <v>45631.256944444445</v>
      </c>
      <c r="M2456" s="12" t="s">
        <v>12</v>
      </c>
      <c r="N2456" s="3" t="s">
        <v>42</v>
      </c>
      <c r="O2456" s="3">
        <v>0</v>
      </c>
      <c r="P2456" s="1">
        <f t="shared" si="760"/>
        <v>49</v>
      </c>
      <c r="Q2456" s="1">
        <f t="shared" si="761"/>
        <v>12</v>
      </c>
      <c r="R2456" s="72">
        <f t="shared" si="762"/>
        <v>45631.25</v>
      </c>
      <c r="S2456" s="73">
        <f t="shared" si="763"/>
        <v>1.1812499999941792</v>
      </c>
      <c r="T2456" s="74">
        <f>Table2[[#This Row],[ETA A OFRECIMIENTO]]*24</f>
        <v>28.349999999860302</v>
      </c>
      <c r="U2456" s="1" t="str">
        <f t="shared" si="764"/>
        <v>YES</v>
      </c>
      <c r="V2456" s="73">
        <f t="shared" si="765"/>
        <v>3.2083333333357587</v>
      </c>
      <c r="W2456" s="74">
        <f>Table2[[#This Row],[DEL. AVAILABLE A SLOT]]*24</f>
        <v>77.000000000058208</v>
      </c>
      <c r="X2456" s="1" t="str">
        <f t="shared" si="766"/>
        <v>NO</v>
      </c>
      <c r="Y2456" s="73">
        <f t="shared" si="767"/>
        <v>4.3895833333299379</v>
      </c>
      <c r="Z2456" s="74">
        <f>Table2[[#This Row],[ETA A TIMESLOT]]*24</f>
        <v>105.34999999991851</v>
      </c>
      <c r="AA2456" s="73">
        <f t="shared" si="768"/>
        <v>0</v>
      </c>
      <c r="AB2456" s="73" t="str">
        <f t="shared" si="769"/>
        <v>SI</v>
      </c>
      <c r="AC2456" s="74">
        <f>Table2[[#This Row],[PUNTUALIDAD (H)]]*24</f>
        <v>0</v>
      </c>
      <c r="AD2456" s="73">
        <f t="shared" si="770"/>
        <v>4.3965277777751908</v>
      </c>
      <c r="AE2456" s="74">
        <f>Table2[[#This Row],[ATA TO UNLOADING]]*24</f>
        <v>105.51666666660458</v>
      </c>
      <c r="AF2456" s="74" t="str">
        <f>IF(Table2[[#This Row],[ATA TO UNLOADING 2]]&lt;=48,"YES","NO")</f>
        <v>NO</v>
      </c>
      <c r="AG2456" s="75">
        <f t="shared" si="771"/>
        <v>0.25</v>
      </c>
      <c r="AH2456" s="2" t="s">
        <v>42</v>
      </c>
      <c r="AI2456" s="2" t="str">
        <f t="shared" si="772"/>
        <v>MAEU9172184</v>
      </c>
      <c r="AJ2456" s="76" t="str">
        <f t="shared" si="773"/>
        <v>CTU FLEVOKUST BV</v>
      </c>
      <c r="AK2456" s="77">
        <f>IF($M2456="TRUCK",VLOOKUP($AQ2456,Invoicing!$A$17:$B$49,MATCH($AK$1,Invoicing!$A$17:$B$17,0),FALSE),VLOOKUP($AQ2456,Invoicing!$N$17:$O$21,MATCH($AK$1,Invoicing!$N$17:$O$17,0),FALSE))</f>
        <v>380</v>
      </c>
      <c r="AL2456" s="78" t="e">
        <f>VLOOKUP($E2456,Invoicing!$A$1:$H$8,MATCH(TRACKER!$N2460,Invoicing!$A$1:$H$1,0),FALSE)</f>
        <v>#N/A</v>
      </c>
      <c r="AM2456" s="78">
        <v>35</v>
      </c>
      <c r="AN2456" s="78">
        <f t="shared" si="774"/>
        <v>0</v>
      </c>
      <c r="AO2456" s="2">
        <f t="shared" si="775"/>
        <v>4</v>
      </c>
      <c r="AP2456" s="2" t="str">
        <f t="shared" si="776"/>
        <v>WEEK</v>
      </c>
      <c r="AQ2456" s="2" t="str">
        <f t="shared" si="777"/>
        <v>CTU FLEVOKUST BVWEEK</v>
      </c>
      <c r="AR2456" s="71">
        <f t="shared" si="778"/>
        <v>380</v>
      </c>
      <c r="AS2456" s="71">
        <f>VLOOKUP(AJ2456,Invoicing!A:K,10,FALSE)</f>
        <v>0</v>
      </c>
      <c r="AT2456" s="71">
        <f t="shared" si="779"/>
        <v>380</v>
      </c>
    </row>
    <row r="2457" spans="1:46">
      <c r="A2457" s="37" t="s">
        <v>141</v>
      </c>
      <c r="B2457" s="3" t="s">
        <v>38</v>
      </c>
      <c r="C2457" s="11">
        <v>45626.86041666667</v>
      </c>
      <c r="D2457" s="11">
        <v>45626.833333333336</v>
      </c>
      <c r="E2457" s="11" t="s">
        <v>44</v>
      </c>
      <c r="F2457" s="11" t="s">
        <v>40</v>
      </c>
      <c r="G2457" s="3" t="s">
        <v>2636</v>
      </c>
      <c r="H2457" s="3" t="s">
        <v>46</v>
      </c>
      <c r="I2457" s="11">
        <v>45628.041666666664</v>
      </c>
      <c r="J2457" s="12">
        <v>45628.677083333336</v>
      </c>
      <c r="K2457" s="12">
        <v>45628.625</v>
      </c>
      <c r="L2457" s="12">
        <v>45628.697916666664</v>
      </c>
      <c r="M2457" s="12" t="s">
        <v>115</v>
      </c>
      <c r="N2457" s="3" t="s">
        <v>42</v>
      </c>
      <c r="O2457" s="3">
        <v>0</v>
      </c>
      <c r="P2457" s="1">
        <f t="shared" si="760"/>
        <v>49</v>
      </c>
      <c r="Q2457" s="1">
        <f t="shared" si="761"/>
        <v>12</v>
      </c>
      <c r="R2457" s="72">
        <f t="shared" si="762"/>
        <v>45628.677083333336</v>
      </c>
      <c r="S2457" s="73">
        <f t="shared" si="763"/>
        <v>1.1812499999941792</v>
      </c>
      <c r="T2457" s="74">
        <f>Table2[[#This Row],[ETA A OFRECIMIENTO]]*24</f>
        <v>28.349999999860302</v>
      </c>
      <c r="U2457" s="1" t="str">
        <f t="shared" si="764"/>
        <v>YES</v>
      </c>
      <c r="V2457" s="73">
        <f t="shared" si="765"/>
        <v>0.58333333333575865</v>
      </c>
      <c r="W2457" s="74">
        <f>Table2[[#This Row],[DEL. AVAILABLE A SLOT]]*24</f>
        <v>14.000000000058208</v>
      </c>
      <c r="X2457" s="1" t="str">
        <f t="shared" si="766"/>
        <v>SI</v>
      </c>
      <c r="Y2457" s="73">
        <f t="shared" si="767"/>
        <v>1.7645833333299379</v>
      </c>
      <c r="Z2457" s="74">
        <f>Table2[[#This Row],[ETA A TIMESLOT]]*24</f>
        <v>42.349999999918509</v>
      </c>
      <c r="AA2457" s="73">
        <f t="shared" si="768"/>
        <v>5.2083333335758653E-2</v>
      </c>
      <c r="AB2457" s="73" t="str">
        <f t="shared" si="769"/>
        <v>NO</v>
      </c>
      <c r="AC2457" s="74">
        <f>Table2[[#This Row],[PUNTUALIDAD (H)]]*24</f>
        <v>1.2500000000582077</v>
      </c>
      <c r="AD2457" s="73">
        <f t="shared" si="770"/>
        <v>1.8374999999941792</v>
      </c>
      <c r="AE2457" s="74">
        <f>Table2[[#This Row],[ATA TO UNLOADING]]*24</f>
        <v>44.099999999860302</v>
      </c>
      <c r="AF2457" s="74" t="str">
        <f>IF(Table2[[#This Row],[ATA TO UNLOADING 2]]&lt;=48,"YES","NO")</f>
        <v>YES</v>
      </c>
      <c r="AG2457" s="75">
        <f t="shared" si="771"/>
        <v>0.625</v>
      </c>
      <c r="AH2457" s="2" t="s">
        <v>42</v>
      </c>
      <c r="AI2457" s="2" t="str">
        <f t="shared" si="772"/>
        <v>MAEU9209088</v>
      </c>
      <c r="AJ2457" s="76" t="str">
        <f t="shared" si="773"/>
        <v>MSI</v>
      </c>
      <c r="AK2457" s="77">
        <f>IF($M2457="TRUCK",VLOOKUP($AQ2457,Invoicing!$A$17:$B$49,MATCH($AK$1,Invoicing!$A$17:$B$17,0),FALSE),VLOOKUP($AQ2457,Invoicing!$N$17:$O$21,MATCH($AK$1,Invoicing!$N$17:$O$17,0),FALSE))</f>
        <v>480</v>
      </c>
      <c r="AL2457" s="78" t="e">
        <f>VLOOKUP($E2457,Invoicing!$A$1:$H$8,MATCH(TRACKER!$N2461,Invoicing!$A$1:$H$1,0),FALSE)</f>
        <v>#N/A</v>
      </c>
      <c r="AM2457" s="78">
        <f>VLOOKUP($E2457,Invoicing!$A$1:$H$8,MATCH(TRACKER!$O$1,Invoicing!$A$1:$H$1,0),FALSE)</f>
        <v>50</v>
      </c>
      <c r="AN2457" s="78">
        <f t="shared" si="774"/>
        <v>0</v>
      </c>
      <c r="AO2457" s="2">
        <f t="shared" si="775"/>
        <v>1</v>
      </c>
      <c r="AP2457" s="2" t="str">
        <f t="shared" si="776"/>
        <v>WEEK</v>
      </c>
      <c r="AQ2457" s="2" t="str">
        <f t="shared" si="777"/>
        <v>MSIWEEK</v>
      </c>
      <c r="AR2457" s="71">
        <f t="shared" si="778"/>
        <v>480</v>
      </c>
      <c r="AS2457" s="71">
        <f>VLOOKUP(AJ2457,Invoicing!A:K,10,FALSE)</f>
        <v>25</v>
      </c>
      <c r="AT2457" s="71">
        <f t="shared" si="779"/>
        <v>505</v>
      </c>
    </row>
    <row r="2458" spans="1:46">
      <c r="A2458" s="37" t="s">
        <v>141</v>
      </c>
      <c r="B2458" s="3" t="s">
        <v>38</v>
      </c>
      <c r="C2458" s="11">
        <v>45626.86041666667</v>
      </c>
      <c r="D2458" s="11">
        <v>45626.833333333336</v>
      </c>
      <c r="E2458" s="11" t="s">
        <v>49</v>
      </c>
      <c r="F2458" s="11" t="s">
        <v>40</v>
      </c>
      <c r="G2458" s="3" t="s">
        <v>2637</v>
      </c>
      <c r="H2458" s="3" t="s">
        <v>46</v>
      </c>
      <c r="I2458" s="11">
        <v>45628.041666666664</v>
      </c>
      <c r="J2458" s="12">
        <v>45630.458333333336</v>
      </c>
      <c r="K2458" s="12">
        <v>45630.458333333336</v>
      </c>
      <c r="L2458" s="12">
        <v>45630.472222222219</v>
      </c>
      <c r="M2458" s="61" t="s">
        <v>12</v>
      </c>
      <c r="N2458" s="3" t="s">
        <v>42</v>
      </c>
      <c r="O2458" s="3">
        <v>0</v>
      </c>
      <c r="P2458" s="1">
        <f t="shared" si="760"/>
        <v>49</v>
      </c>
      <c r="Q2458" s="1">
        <f t="shared" si="761"/>
        <v>12</v>
      </c>
      <c r="R2458" s="72">
        <f t="shared" si="762"/>
        <v>45630.458333333336</v>
      </c>
      <c r="S2458" s="73">
        <f t="shared" si="763"/>
        <v>1.1812499999941792</v>
      </c>
      <c r="T2458" s="74">
        <f>Table2[[#This Row],[ETA A OFRECIMIENTO]]*24</f>
        <v>28.349999999860302</v>
      </c>
      <c r="U2458" s="1" t="str">
        <f t="shared" si="764"/>
        <v>YES</v>
      </c>
      <c r="V2458" s="73">
        <f t="shared" si="765"/>
        <v>2.4166666666715173</v>
      </c>
      <c r="W2458" s="74">
        <f>Table2[[#This Row],[DEL. AVAILABLE A SLOT]]*24</f>
        <v>58.000000000116415</v>
      </c>
      <c r="X2458" s="1" t="str">
        <f t="shared" si="766"/>
        <v>NO</v>
      </c>
      <c r="Y2458" s="73">
        <f t="shared" si="767"/>
        <v>3.5979166666656965</v>
      </c>
      <c r="Z2458" s="74">
        <f>Table2[[#This Row],[ETA A TIMESLOT]]*24</f>
        <v>86.349999999976717</v>
      </c>
      <c r="AA2458" s="73">
        <f t="shared" si="768"/>
        <v>0</v>
      </c>
      <c r="AB2458" s="73" t="str">
        <f t="shared" si="769"/>
        <v>SI</v>
      </c>
      <c r="AC2458" s="74">
        <f>Table2[[#This Row],[PUNTUALIDAD (H)]]*24</f>
        <v>0</v>
      </c>
      <c r="AD2458" s="73">
        <f t="shared" si="770"/>
        <v>3.6118055555489263</v>
      </c>
      <c r="AE2458" s="74">
        <f>Table2[[#This Row],[ATA TO UNLOADING]]*24</f>
        <v>86.683333333174232</v>
      </c>
      <c r="AF2458" s="74" t="str">
        <f>IF(Table2[[#This Row],[ATA TO UNLOADING 2]]&lt;=48,"YES","NO")</f>
        <v>NO</v>
      </c>
      <c r="AG2458" s="75">
        <f t="shared" si="771"/>
        <v>0.45833333333575865</v>
      </c>
      <c r="AH2458" s="2" t="s">
        <v>42</v>
      </c>
      <c r="AI2458" s="2" t="str">
        <f t="shared" si="772"/>
        <v>MAEU9236102</v>
      </c>
      <c r="AJ2458" s="76" t="str">
        <f t="shared" si="773"/>
        <v>CTU FLEVOKUST BV</v>
      </c>
      <c r="AK2458" s="77">
        <f>IF($M2458="TRUCK",VLOOKUP($AQ2458,Invoicing!$A$17:$B$49,MATCH($AK$1,Invoicing!$A$17:$B$17,0),FALSE),VLOOKUP($AQ2458,Invoicing!$N$17:$O$21,MATCH($AK$1,Invoicing!$N$17:$O$17,0),FALSE))</f>
        <v>380</v>
      </c>
      <c r="AL2458" s="78" t="e">
        <f>VLOOKUP($E2458,Invoicing!$A$1:$H$8,MATCH(TRACKER!$N2462,Invoicing!$A$1:$H$1,0),FALSE)</f>
        <v>#N/A</v>
      </c>
      <c r="AM2458" s="78">
        <v>35</v>
      </c>
      <c r="AN2458" s="78">
        <f t="shared" si="774"/>
        <v>0</v>
      </c>
      <c r="AO2458" s="2">
        <f t="shared" si="775"/>
        <v>3</v>
      </c>
      <c r="AP2458" s="2" t="str">
        <f t="shared" si="776"/>
        <v>WEEK</v>
      </c>
      <c r="AQ2458" s="2" t="str">
        <f t="shared" si="777"/>
        <v>CTU FLEVOKUST BVWEEK</v>
      </c>
      <c r="AR2458" s="71">
        <f t="shared" si="778"/>
        <v>380</v>
      </c>
      <c r="AS2458" s="71">
        <f>VLOOKUP(AJ2458,Invoicing!A:K,10,FALSE)</f>
        <v>0</v>
      </c>
      <c r="AT2458" s="71">
        <f t="shared" si="779"/>
        <v>380</v>
      </c>
    </row>
    <row r="2459" spans="1:46">
      <c r="A2459" s="37" t="s">
        <v>141</v>
      </c>
      <c r="B2459" s="3" t="s">
        <v>38</v>
      </c>
      <c r="C2459" s="11">
        <v>45626.86041666667</v>
      </c>
      <c r="D2459" s="11">
        <v>45626.833333333336</v>
      </c>
      <c r="E2459" s="11" t="s">
        <v>49</v>
      </c>
      <c r="F2459" s="11" t="s">
        <v>40</v>
      </c>
      <c r="G2459" s="3" t="s">
        <v>2638</v>
      </c>
      <c r="H2459" s="3" t="s">
        <v>46</v>
      </c>
      <c r="I2459" s="11">
        <v>45628.041666666664</v>
      </c>
      <c r="J2459" s="12">
        <v>45629.660416666666</v>
      </c>
      <c r="K2459" s="12">
        <v>45629.6875</v>
      </c>
      <c r="L2459" s="12">
        <v>45629.680555555555</v>
      </c>
      <c r="M2459" s="12" t="s">
        <v>12</v>
      </c>
      <c r="N2459" s="3" t="s">
        <v>42</v>
      </c>
      <c r="O2459" s="3">
        <v>1</v>
      </c>
      <c r="P2459" s="1">
        <f t="shared" si="760"/>
        <v>49</v>
      </c>
      <c r="Q2459" s="1">
        <f t="shared" si="761"/>
        <v>12</v>
      </c>
      <c r="R2459" s="72">
        <f t="shared" si="762"/>
        <v>45629.660416666666</v>
      </c>
      <c r="S2459" s="73">
        <f t="shared" si="763"/>
        <v>1.1812499999941792</v>
      </c>
      <c r="T2459" s="74">
        <f>Table2[[#This Row],[ETA A OFRECIMIENTO]]*24</f>
        <v>28.349999999860302</v>
      </c>
      <c r="U2459" s="1" t="str">
        <f t="shared" si="764"/>
        <v>YES</v>
      </c>
      <c r="V2459" s="73">
        <f t="shared" si="765"/>
        <v>1.6458333333357587</v>
      </c>
      <c r="W2459" s="74">
        <f>Table2[[#This Row],[DEL. AVAILABLE A SLOT]]*24</f>
        <v>39.500000000058208</v>
      </c>
      <c r="X2459" s="1" t="str">
        <f t="shared" si="766"/>
        <v>NO</v>
      </c>
      <c r="Y2459" s="73">
        <f t="shared" si="767"/>
        <v>2.8270833333299379</v>
      </c>
      <c r="Z2459" s="74">
        <f>Table2[[#This Row],[ETA A TIMESLOT]]*24</f>
        <v>67.849999999918509</v>
      </c>
      <c r="AA2459" s="73">
        <f t="shared" si="768"/>
        <v>0</v>
      </c>
      <c r="AB2459" s="73" t="str">
        <f t="shared" si="769"/>
        <v>SI</v>
      </c>
      <c r="AC2459" s="74">
        <f>Table2[[#This Row],[PUNTUALIDAD (H)]]*24</f>
        <v>0</v>
      </c>
      <c r="AD2459" s="73">
        <f t="shared" si="770"/>
        <v>2.820138888884685</v>
      </c>
      <c r="AE2459" s="74">
        <f>Table2[[#This Row],[ATA TO UNLOADING]]*24</f>
        <v>67.68333333323244</v>
      </c>
      <c r="AF2459" s="74" t="str">
        <f>IF(Table2[[#This Row],[ATA TO UNLOADING 2]]&lt;=48,"YES","NO")</f>
        <v>NO</v>
      </c>
      <c r="AG2459" s="75">
        <f t="shared" si="771"/>
        <v>0.6875</v>
      </c>
      <c r="AH2459" s="2" t="s">
        <v>42</v>
      </c>
      <c r="AI2459" s="2" t="str">
        <f t="shared" si="772"/>
        <v>MIEU3059752</v>
      </c>
      <c r="AJ2459" s="76" t="str">
        <f t="shared" si="773"/>
        <v>CTU FLEVOKUST BV</v>
      </c>
      <c r="AK2459" s="77">
        <f>IF($M2459="TRUCK",VLOOKUP($AQ2459,Invoicing!$A$17:$B$49,MATCH($AK$1,Invoicing!$A$17:$B$17,0),FALSE),VLOOKUP($AQ2459,Invoicing!$N$17:$O$21,MATCH($AK$1,Invoicing!$N$17:$O$17,0),FALSE))</f>
        <v>380</v>
      </c>
      <c r="AL2459" s="78" t="e">
        <f>VLOOKUP($E2459,Invoicing!$A$1:$H$8,MATCH(TRACKER!$N2463,Invoicing!$A$1:$H$1,0),FALSE)</f>
        <v>#N/A</v>
      </c>
      <c r="AM2459" s="78">
        <v>35</v>
      </c>
      <c r="AN2459" s="78">
        <f t="shared" si="774"/>
        <v>35</v>
      </c>
      <c r="AO2459" s="2">
        <f t="shared" si="775"/>
        <v>2</v>
      </c>
      <c r="AP2459" s="2" t="str">
        <f t="shared" si="776"/>
        <v>WEEK</v>
      </c>
      <c r="AQ2459" s="2" t="str">
        <f t="shared" si="777"/>
        <v>CTU FLEVOKUST BVWEEK</v>
      </c>
      <c r="AR2459" s="71">
        <f t="shared" si="778"/>
        <v>415</v>
      </c>
      <c r="AS2459" s="71">
        <f>VLOOKUP(AJ2459,Invoicing!A:K,10,FALSE)</f>
        <v>0</v>
      </c>
      <c r="AT2459" s="71">
        <f t="shared" si="779"/>
        <v>415</v>
      </c>
    </row>
    <row r="2460" spans="1:46">
      <c r="A2460" s="37" t="s">
        <v>141</v>
      </c>
      <c r="B2460" s="3" t="s">
        <v>38</v>
      </c>
      <c r="C2460" s="11">
        <v>45626.86041666667</v>
      </c>
      <c r="D2460" s="11">
        <v>45626.833333333336</v>
      </c>
      <c r="E2460" s="11" t="s">
        <v>45</v>
      </c>
      <c r="F2460" s="11" t="s">
        <v>40</v>
      </c>
      <c r="G2460" s="3" t="s">
        <v>2639</v>
      </c>
      <c r="H2460" s="3" t="s">
        <v>2821</v>
      </c>
      <c r="I2460" s="11">
        <v>45628.041666666664</v>
      </c>
      <c r="J2460" s="12">
        <v>45628.593055555553</v>
      </c>
      <c r="K2460" s="12">
        <v>45628.666666666664</v>
      </c>
      <c r="L2460" s="12">
        <v>45628.625</v>
      </c>
      <c r="M2460" s="61" t="s">
        <v>115</v>
      </c>
      <c r="N2460" s="3" t="s">
        <v>42</v>
      </c>
      <c r="O2460" s="3">
        <v>0</v>
      </c>
      <c r="P2460" s="1">
        <f t="shared" si="760"/>
        <v>49</v>
      </c>
      <c r="Q2460" s="1">
        <f t="shared" si="761"/>
        <v>12</v>
      </c>
      <c r="R2460" s="72">
        <f t="shared" si="762"/>
        <v>45628.593055555553</v>
      </c>
      <c r="S2460" s="73">
        <f t="shared" si="763"/>
        <v>1.1812499999941792</v>
      </c>
      <c r="T2460" s="74">
        <f>Table2[[#This Row],[ETA A OFRECIMIENTO]]*24</f>
        <v>28.349999999860302</v>
      </c>
      <c r="U2460" s="1" t="str">
        <f t="shared" si="764"/>
        <v>YES</v>
      </c>
      <c r="V2460" s="73">
        <f t="shared" si="765"/>
        <v>0.625</v>
      </c>
      <c r="W2460" s="74">
        <f>Table2[[#This Row],[DEL. AVAILABLE A SLOT]]*24</f>
        <v>15</v>
      </c>
      <c r="X2460" s="1" t="str">
        <f t="shared" si="766"/>
        <v>SI</v>
      </c>
      <c r="Y2460" s="73">
        <f t="shared" si="767"/>
        <v>1.8062499999941792</v>
      </c>
      <c r="Z2460" s="74">
        <f>Table2[[#This Row],[ETA A TIMESLOT]]*24</f>
        <v>43.349999999860302</v>
      </c>
      <c r="AA2460" s="73">
        <f t="shared" si="768"/>
        <v>0</v>
      </c>
      <c r="AB2460" s="73" t="str">
        <f t="shared" si="769"/>
        <v>SI</v>
      </c>
      <c r="AC2460" s="74">
        <f>Table2[[#This Row],[PUNTUALIDAD (H)]]*24</f>
        <v>0</v>
      </c>
      <c r="AD2460" s="73">
        <f t="shared" si="770"/>
        <v>1.7645833333299379</v>
      </c>
      <c r="AE2460" s="74">
        <f>Table2[[#This Row],[ATA TO UNLOADING]]*24</f>
        <v>42.349999999918509</v>
      </c>
      <c r="AF2460" s="74" t="str">
        <f>IF(Table2[[#This Row],[ATA TO UNLOADING 2]]&lt;=48,"YES","NO")</f>
        <v>YES</v>
      </c>
      <c r="AG2460" s="75">
        <f t="shared" si="771"/>
        <v>0.66666666666424135</v>
      </c>
      <c r="AH2460" s="2" t="s">
        <v>42</v>
      </c>
      <c r="AI2460" s="2" t="str">
        <f t="shared" si="772"/>
        <v>MRKU0483094</v>
      </c>
      <c r="AJ2460" s="76" t="str">
        <f t="shared" si="773"/>
        <v>OM TRANSPORT</v>
      </c>
      <c r="AK2460" s="77">
        <f>IF($M2460="TRUCK",VLOOKUP($AQ2460,Invoicing!$A$17:$B$49,MATCH($AK$1,Invoicing!$A$17:$B$17,0),FALSE),VLOOKUP($AQ2460,Invoicing!$N$17:$O$21,MATCH($AK$1,Invoicing!$N$17:$O$17,0),FALSE))</f>
        <v>475</v>
      </c>
      <c r="AL2460" s="78">
        <f>VLOOKUP($E2460,Invoicing!$A$1:$H$8,MATCH(TRACKER!$N2464,Invoicing!$A$1:$H$1,0),FALSE)</f>
        <v>110</v>
      </c>
      <c r="AM2460" s="78">
        <f>VLOOKUP($E2460,Invoicing!$A$1:$H$8,MATCH(TRACKER!$O$1,Invoicing!$A$1:$H$1,0),FALSE)</f>
        <v>50</v>
      </c>
      <c r="AN2460" s="78">
        <f t="shared" si="774"/>
        <v>0</v>
      </c>
      <c r="AO2460" s="2">
        <f t="shared" si="775"/>
        <v>1</v>
      </c>
      <c r="AP2460" s="2" t="str">
        <f t="shared" si="776"/>
        <v>WEEK</v>
      </c>
      <c r="AQ2460" s="2" t="str">
        <f t="shared" si="777"/>
        <v>OM TRANSPORTWEEK</v>
      </c>
      <c r="AR2460" s="71">
        <f t="shared" si="778"/>
        <v>585</v>
      </c>
      <c r="AS2460" s="71">
        <f>VLOOKUP(AJ2460,Invoicing!A:K,10,FALSE)</f>
        <v>25</v>
      </c>
      <c r="AT2460" s="71">
        <f t="shared" si="779"/>
        <v>610</v>
      </c>
    </row>
    <row r="2461" spans="1:46">
      <c r="A2461" s="37" t="s">
        <v>141</v>
      </c>
      <c r="B2461" s="3" t="s">
        <v>38</v>
      </c>
      <c r="C2461" s="11">
        <v>45626.86041666667</v>
      </c>
      <c r="D2461" s="11">
        <v>45626.833333333336</v>
      </c>
      <c r="E2461" s="11" t="s">
        <v>45</v>
      </c>
      <c r="F2461" s="11" t="s">
        <v>40</v>
      </c>
      <c r="G2461" s="3" t="s">
        <v>2640</v>
      </c>
      <c r="H2461" s="3" t="s">
        <v>2821</v>
      </c>
      <c r="I2461" s="11">
        <v>45628.041666666664</v>
      </c>
      <c r="J2461" s="12">
        <v>45628.594444444447</v>
      </c>
      <c r="K2461" s="12">
        <v>45628.625</v>
      </c>
      <c r="L2461" s="12">
        <v>45628.618750000001</v>
      </c>
      <c r="M2461" s="12" t="s">
        <v>115</v>
      </c>
      <c r="N2461" s="3" t="s">
        <v>42</v>
      </c>
      <c r="O2461" s="3">
        <v>2</v>
      </c>
      <c r="P2461" s="1">
        <f t="shared" si="760"/>
        <v>49</v>
      </c>
      <c r="Q2461" s="1">
        <f t="shared" si="761"/>
        <v>12</v>
      </c>
      <c r="R2461" s="72">
        <f t="shared" si="762"/>
        <v>45628.594444444447</v>
      </c>
      <c r="S2461" s="73">
        <f t="shared" si="763"/>
        <v>1.1812499999941792</v>
      </c>
      <c r="T2461" s="74">
        <f>Table2[[#This Row],[ETA A OFRECIMIENTO]]*24</f>
        <v>28.349999999860302</v>
      </c>
      <c r="U2461" s="1" t="str">
        <f t="shared" si="764"/>
        <v>YES</v>
      </c>
      <c r="V2461" s="73">
        <f t="shared" si="765"/>
        <v>0.58333333333575865</v>
      </c>
      <c r="W2461" s="74">
        <f>Table2[[#This Row],[DEL. AVAILABLE A SLOT]]*24</f>
        <v>14.000000000058208</v>
      </c>
      <c r="X2461" s="1" t="str">
        <f t="shared" si="766"/>
        <v>SI</v>
      </c>
      <c r="Y2461" s="73">
        <f t="shared" si="767"/>
        <v>1.7645833333299379</v>
      </c>
      <c r="Z2461" s="74">
        <f>Table2[[#This Row],[ETA A TIMESLOT]]*24</f>
        <v>42.349999999918509</v>
      </c>
      <c r="AA2461" s="73">
        <f t="shared" si="768"/>
        <v>0</v>
      </c>
      <c r="AB2461" s="73" t="str">
        <f t="shared" si="769"/>
        <v>SI</v>
      </c>
      <c r="AC2461" s="74">
        <f>Table2[[#This Row],[PUNTUALIDAD (H)]]*24</f>
        <v>0</v>
      </c>
      <c r="AD2461" s="73">
        <f t="shared" si="770"/>
        <v>1.7583333333313931</v>
      </c>
      <c r="AE2461" s="74">
        <f>Table2[[#This Row],[ATA TO UNLOADING]]*24</f>
        <v>42.199999999953434</v>
      </c>
      <c r="AF2461" s="74" t="str">
        <f>IF(Table2[[#This Row],[ATA TO UNLOADING 2]]&lt;=48,"YES","NO")</f>
        <v>YES</v>
      </c>
      <c r="AG2461" s="75">
        <f t="shared" si="771"/>
        <v>0.625</v>
      </c>
      <c r="AH2461" s="2" t="s">
        <v>42</v>
      </c>
      <c r="AI2461" s="2" t="str">
        <f t="shared" si="772"/>
        <v>MRKU0606060</v>
      </c>
      <c r="AJ2461" s="76" t="str">
        <f t="shared" si="773"/>
        <v>OM TRANSPORT</v>
      </c>
      <c r="AK2461" s="77">
        <f>IF($M2461="TRUCK",VLOOKUP($AQ2461,Invoicing!$A$17:$B$49,MATCH($AK$1,Invoicing!$A$17:$B$17,0),FALSE),VLOOKUP($AQ2461,Invoicing!$N$17:$O$21,MATCH($AK$1,Invoicing!$N$17:$O$17,0),FALSE))</f>
        <v>475</v>
      </c>
      <c r="AL2461" s="78">
        <f>VLOOKUP($E2461,Invoicing!$A$1:$H$8,MATCH(TRACKER!$N2465,Invoicing!$A$1:$H$1,0),FALSE)</f>
        <v>110</v>
      </c>
      <c r="AM2461" s="78">
        <f>VLOOKUP($E2461,Invoicing!$A$1:$H$8,MATCH(TRACKER!$O$1,Invoicing!$A$1:$H$1,0),FALSE)</f>
        <v>50</v>
      </c>
      <c r="AN2461" s="78">
        <f t="shared" si="774"/>
        <v>100</v>
      </c>
      <c r="AO2461" s="2">
        <f t="shared" si="775"/>
        <v>1</v>
      </c>
      <c r="AP2461" s="2" t="str">
        <f t="shared" si="776"/>
        <v>WEEK</v>
      </c>
      <c r="AQ2461" s="2" t="str">
        <f t="shared" si="777"/>
        <v>OM TRANSPORTWEEK</v>
      </c>
      <c r="AR2461" s="71">
        <f t="shared" si="778"/>
        <v>685</v>
      </c>
      <c r="AS2461" s="71">
        <f>VLOOKUP(AJ2461,Invoicing!A:K,10,FALSE)</f>
        <v>25</v>
      </c>
      <c r="AT2461" s="71">
        <f t="shared" si="779"/>
        <v>710</v>
      </c>
    </row>
    <row r="2462" spans="1:46">
      <c r="A2462" s="37" t="s">
        <v>141</v>
      </c>
      <c r="B2462" s="3" t="s">
        <v>38</v>
      </c>
      <c r="C2462" s="11">
        <v>45626.86041666667</v>
      </c>
      <c r="D2462" s="11">
        <v>45626.833333333336</v>
      </c>
      <c r="E2462" s="11" t="s">
        <v>49</v>
      </c>
      <c r="F2462" s="11" t="s">
        <v>40</v>
      </c>
      <c r="G2462" s="3" t="s">
        <v>2641</v>
      </c>
      <c r="H2462" s="3" t="s">
        <v>46</v>
      </c>
      <c r="I2462" s="11">
        <v>45628.041666666664</v>
      </c>
      <c r="J2462" s="12">
        <v>45629.980555555558</v>
      </c>
      <c r="K2462" s="12">
        <v>45629.916666666664</v>
      </c>
      <c r="L2462" s="12">
        <v>45630.871527777781</v>
      </c>
      <c r="M2462" s="61" t="s">
        <v>12</v>
      </c>
      <c r="N2462" s="3" t="s">
        <v>42</v>
      </c>
      <c r="O2462" s="3">
        <v>0</v>
      </c>
      <c r="P2462" s="1">
        <f t="shared" si="760"/>
        <v>49</v>
      </c>
      <c r="Q2462" s="1">
        <f t="shared" si="761"/>
        <v>12</v>
      </c>
      <c r="R2462" s="72">
        <f t="shared" si="762"/>
        <v>45629.980555555558</v>
      </c>
      <c r="S2462" s="73">
        <f t="shared" si="763"/>
        <v>1.1812499999941792</v>
      </c>
      <c r="T2462" s="74">
        <f>Table2[[#This Row],[ETA A OFRECIMIENTO]]*24</f>
        <v>28.349999999860302</v>
      </c>
      <c r="U2462" s="1" t="str">
        <f t="shared" si="764"/>
        <v>YES</v>
      </c>
      <c r="V2462" s="73">
        <f t="shared" si="765"/>
        <v>1.875</v>
      </c>
      <c r="W2462" s="74">
        <f>Table2[[#This Row],[DEL. AVAILABLE A SLOT]]*24</f>
        <v>45</v>
      </c>
      <c r="X2462" s="1" t="str">
        <f t="shared" si="766"/>
        <v>NO</v>
      </c>
      <c r="Y2462" s="73">
        <f t="shared" si="767"/>
        <v>3.0562499999941792</v>
      </c>
      <c r="Z2462" s="74">
        <f>Table2[[#This Row],[ETA A TIMESLOT]]*24</f>
        <v>73.349999999860302</v>
      </c>
      <c r="AA2462" s="73">
        <f t="shared" si="768"/>
        <v>6.3888888893416151E-2</v>
      </c>
      <c r="AB2462" s="73" t="str">
        <f t="shared" si="769"/>
        <v>NO</v>
      </c>
      <c r="AC2462" s="74">
        <f>Table2[[#This Row],[PUNTUALIDAD (H)]]*24</f>
        <v>1.5333333334419876</v>
      </c>
      <c r="AD2462" s="73">
        <f t="shared" si="770"/>
        <v>4.0111111111109494</v>
      </c>
      <c r="AE2462" s="74">
        <f>Table2[[#This Row],[ATA TO UNLOADING]]*24</f>
        <v>96.266666666662786</v>
      </c>
      <c r="AF2462" s="74" t="str">
        <f>IF(Table2[[#This Row],[ATA TO UNLOADING 2]]&lt;=48,"YES","NO")</f>
        <v>NO</v>
      </c>
      <c r="AG2462" s="75">
        <f t="shared" si="771"/>
        <v>0.91666666666424135</v>
      </c>
      <c r="AH2462" s="2" t="s">
        <v>24</v>
      </c>
      <c r="AI2462" s="2" t="str">
        <f t="shared" si="772"/>
        <v>MRKU1087061</v>
      </c>
      <c r="AJ2462" s="76" t="str">
        <f t="shared" si="773"/>
        <v>CTU FLEVOKUST BV</v>
      </c>
      <c r="AK2462" s="77">
        <f>IF($M2462="TRUCK",VLOOKUP($AQ2462,Invoicing!$A$17:$B$49,MATCH($AK$1,Invoicing!$A$17:$B$17,0),FALSE),VLOOKUP($AQ2462,Invoicing!$N$17:$O$21,MATCH($AK$1,Invoicing!$N$17:$O$17,0),FALSE))</f>
        <v>380</v>
      </c>
      <c r="AL2462" s="78" t="e">
        <f>VLOOKUP($E2462,Invoicing!$A$1:$H$8,MATCH(TRACKER!$N2466,Invoicing!$A$1:$H$1,0),FALSE)</f>
        <v>#N/A</v>
      </c>
      <c r="AM2462" s="78">
        <v>35</v>
      </c>
      <c r="AN2462" s="78">
        <f t="shared" si="774"/>
        <v>0</v>
      </c>
      <c r="AO2462" s="2">
        <f t="shared" si="775"/>
        <v>2</v>
      </c>
      <c r="AP2462" s="2" t="str">
        <f t="shared" si="776"/>
        <v>NIGHT</v>
      </c>
      <c r="AQ2462" s="2" t="str">
        <f t="shared" si="777"/>
        <v>CTU FLEVOKUST BVNIGHT</v>
      </c>
      <c r="AR2462" s="71">
        <f t="shared" si="778"/>
        <v>380</v>
      </c>
      <c r="AS2462" s="71">
        <f>VLOOKUP(AJ2462,Invoicing!A:K,10,FALSE)</f>
        <v>0</v>
      </c>
      <c r="AT2462" s="71">
        <f t="shared" si="779"/>
        <v>380</v>
      </c>
    </row>
    <row r="2463" spans="1:46">
      <c r="A2463" s="37" t="s">
        <v>141</v>
      </c>
      <c r="B2463" s="3" t="s">
        <v>38</v>
      </c>
      <c r="C2463" s="11">
        <v>45626.86041666667</v>
      </c>
      <c r="D2463" s="11">
        <v>45626.833333333336</v>
      </c>
      <c r="E2463" s="11" t="s">
        <v>44</v>
      </c>
      <c r="F2463" s="11" t="s">
        <v>40</v>
      </c>
      <c r="G2463" s="3" t="s">
        <v>2642</v>
      </c>
      <c r="H2463" s="3" t="s">
        <v>41</v>
      </c>
      <c r="I2463" s="11">
        <v>45628.041666666664</v>
      </c>
      <c r="J2463" s="12">
        <v>45628.510416666664</v>
      </c>
      <c r="K2463" s="12">
        <v>45628.5</v>
      </c>
      <c r="L2463" s="12">
        <v>45628.517361111109</v>
      </c>
      <c r="M2463" s="61" t="s">
        <v>115</v>
      </c>
      <c r="N2463" s="3" t="s">
        <v>42</v>
      </c>
      <c r="O2463" s="3">
        <v>0</v>
      </c>
      <c r="P2463" s="1">
        <f t="shared" si="760"/>
        <v>49</v>
      </c>
      <c r="Q2463" s="1">
        <f t="shared" si="761"/>
        <v>12</v>
      </c>
      <c r="R2463" s="72">
        <f t="shared" si="762"/>
        <v>45628.510416666664</v>
      </c>
      <c r="S2463" s="73">
        <f t="shared" si="763"/>
        <v>1.1812499999941792</v>
      </c>
      <c r="T2463" s="74">
        <f>Table2[[#This Row],[ETA A OFRECIMIENTO]]*24</f>
        <v>28.349999999860302</v>
      </c>
      <c r="U2463" s="1" t="str">
        <f t="shared" si="764"/>
        <v>YES</v>
      </c>
      <c r="V2463" s="73">
        <f t="shared" si="765"/>
        <v>0.45833333333575865</v>
      </c>
      <c r="W2463" s="74">
        <f>Table2[[#This Row],[DEL. AVAILABLE A SLOT]]*24</f>
        <v>11.000000000058208</v>
      </c>
      <c r="X2463" s="1" t="str">
        <f t="shared" si="766"/>
        <v>SI</v>
      </c>
      <c r="Y2463" s="73">
        <f t="shared" si="767"/>
        <v>1.6395833333299379</v>
      </c>
      <c r="Z2463" s="74">
        <f>Table2[[#This Row],[ETA A TIMESLOT]]*24</f>
        <v>39.349999999918509</v>
      </c>
      <c r="AA2463" s="73">
        <f t="shared" si="768"/>
        <v>1.0416666664241347E-2</v>
      </c>
      <c r="AB2463" s="73" t="str">
        <f t="shared" si="769"/>
        <v>SI</v>
      </c>
      <c r="AC2463" s="74">
        <f>Table2[[#This Row],[PUNTUALIDAD (H)]]*24</f>
        <v>0.24999999994179234</v>
      </c>
      <c r="AD2463" s="73">
        <f t="shared" si="770"/>
        <v>1.6569444444394321</v>
      </c>
      <c r="AE2463" s="74">
        <f>Table2[[#This Row],[ATA TO UNLOADING]]*24</f>
        <v>39.766666666546371</v>
      </c>
      <c r="AF2463" s="74" t="str">
        <f>IF(Table2[[#This Row],[ATA TO UNLOADING 2]]&lt;=48,"YES","NO")</f>
        <v>YES</v>
      </c>
      <c r="AG2463" s="75">
        <f t="shared" si="771"/>
        <v>0.5</v>
      </c>
      <c r="AH2463" s="2" t="s">
        <v>42</v>
      </c>
      <c r="AI2463" s="2" t="str">
        <f t="shared" si="772"/>
        <v>MRKU2289998</v>
      </c>
      <c r="AJ2463" s="76" t="str">
        <f t="shared" si="773"/>
        <v>MSI</v>
      </c>
      <c r="AK2463" s="77">
        <f>IF($M2463="TRUCK",VLOOKUP($AQ2463,Invoicing!$A$17:$B$49,MATCH($AK$1,Invoicing!$A$17:$B$17,0),FALSE),VLOOKUP($AQ2463,Invoicing!$N$17:$O$21,MATCH($AK$1,Invoicing!$N$17:$O$17,0),FALSE))</f>
        <v>480</v>
      </c>
      <c r="AL2463" s="78" t="e">
        <f>VLOOKUP($E2463,Invoicing!$A$1:$H$8,MATCH(TRACKER!$N2467,Invoicing!$A$1:$H$1,0),FALSE)</f>
        <v>#N/A</v>
      </c>
      <c r="AM2463" s="78">
        <f>VLOOKUP($E2463,Invoicing!$A$1:$H$8,MATCH(TRACKER!$O$1,Invoicing!$A$1:$H$1,0),FALSE)</f>
        <v>50</v>
      </c>
      <c r="AN2463" s="78">
        <f t="shared" si="774"/>
        <v>0</v>
      </c>
      <c r="AO2463" s="2">
        <f t="shared" si="775"/>
        <v>1</v>
      </c>
      <c r="AP2463" s="2" t="str">
        <f t="shared" si="776"/>
        <v>WEEK</v>
      </c>
      <c r="AQ2463" s="2" t="str">
        <f t="shared" si="777"/>
        <v>MSIWEEK</v>
      </c>
      <c r="AR2463" s="71">
        <f t="shared" si="778"/>
        <v>480</v>
      </c>
      <c r="AS2463" s="71">
        <f>VLOOKUP(AJ2463,Invoicing!A:K,10,FALSE)</f>
        <v>25</v>
      </c>
      <c r="AT2463" s="71">
        <f t="shared" si="779"/>
        <v>505</v>
      </c>
    </row>
    <row r="2464" spans="1:46">
      <c r="A2464" s="37" t="s">
        <v>141</v>
      </c>
      <c r="B2464" s="3" t="s">
        <v>38</v>
      </c>
      <c r="C2464" s="11">
        <v>45626.86041666667</v>
      </c>
      <c r="D2464" s="11">
        <v>45626.833333333336</v>
      </c>
      <c r="E2464" s="11" t="s">
        <v>44</v>
      </c>
      <c r="F2464" s="11" t="s">
        <v>40</v>
      </c>
      <c r="G2464" s="3" t="s">
        <v>2643</v>
      </c>
      <c r="H2464" s="3" t="s">
        <v>41</v>
      </c>
      <c r="I2464" s="11">
        <v>45628.041666666664</v>
      </c>
      <c r="J2464" s="12">
        <v>45628.25</v>
      </c>
      <c r="K2464" s="12">
        <v>45628.25</v>
      </c>
      <c r="L2464" s="12">
        <v>45628.256944444445</v>
      </c>
      <c r="M2464" s="12" t="s">
        <v>115</v>
      </c>
      <c r="N2464" s="3" t="s">
        <v>13</v>
      </c>
      <c r="O2464" s="3">
        <v>0</v>
      </c>
      <c r="P2464" s="1">
        <f t="shared" si="760"/>
        <v>49</v>
      </c>
      <c r="Q2464" s="1">
        <f t="shared" si="761"/>
        <v>12</v>
      </c>
      <c r="R2464" s="72">
        <f t="shared" si="762"/>
        <v>45628.25</v>
      </c>
      <c r="S2464" s="73">
        <f t="shared" si="763"/>
        <v>1.1812499999941792</v>
      </c>
      <c r="T2464" s="74">
        <f>Table2[[#This Row],[ETA A OFRECIMIENTO]]*24</f>
        <v>28.349999999860302</v>
      </c>
      <c r="U2464" s="1" t="str">
        <f t="shared" si="764"/>
        <v>YES</v>
      </c>
      <c r="V2464" s="73">
        <f t="shared" si="765"/>
        <v>0.20833333333575865</v>
      </c>
      <c r="W2464" s="74">
        <f>Table2[[#This Row],[DEL. AVAILABLE A SLOT]]*24</f>
        <v>5.0000000000582077</v>
      </c>
      <c r="X2464" s="1" t="str">
        <f t="shared" si="766"/>
        <v>SI</v>
      </c>
      <c r="Y2464" s="73">
        <f t="shared" si="767"/>
        <v>1.3895833333299379</v>
      </c>
      <c r="Z2464" s="74">
        <f>Table2[[#This Row],[ETA A TIMESLOT]]*24</f>
        <v>33.349999999918509</v>
      </c>
      <c r="AA2464" s="73">
        <f t="shared" si="768"/>
        <v>0</v>
      </c>
      <c r="AB2464" s="73" t="str">
        <f t="shared" si="769"/>
        <v>SI</v>
      </c>
      <c r="AC2464" s="74">
        <f>Table2[[#This Row],[PUNTUALIDAD (H)]]*24</f>
        <v>0</v>
      </c>
      <c r="AD2464" s="73">
        <f t="shared" si="770"/>
        <v>1.3965277777751908</v>
      </c>
      <c r="AE2464" s="74">
        <f>Table2[[#This Row],[ATA TO UNLOADING]]*24</f>
        <v>33.516666666604578</v>
      </c>
      <c r="AF2464" s="74" t="str">
        <f>IF(Table2[[#This Row],[ATA TO UNLOADING 2]]&lt;=48,"YES","NO")</f>
        <v>YES</v>
      </c>
      <c r="AG2464" s="75">
        <f t="shared" si="771"/>
        <v>0.25</v>
      </c>
      <c r="AH2464" s="2" t="s">
        <v>42</v>
      </c>
      <c r="AI2464" s="2" t="str">
        <f t="shared" si="772"/>
        <v>MRKU2444517</v>
      </c>
      <c r="AJ2464" s="76" t="str">
        <f t="shared" si="773"/>
        <v>MSI</v>
      </c>
      <c r="AK2464" s="77">
        <f>IF($M2464="TRUCK",VLOOKUP($AQ2464,Invoicing!$A$17:$B$49,MATCH($AK$1,Invoicing!$A$17:$B$17,0),FALSE),VLOOKUP($AQ2464,Invoicing!$N$17:$O$21,MATCH($AK$1,Invoicing!$N$17:$O$17,0),FALSE))</f>
        <v>480</v>
      </c>
      <c r="AL2464" s="78" t="e">
        <f>VLOOKUP($E2464,Invoicing!$A$1:$H$8,MATCH(TRACKER!$N2468,Invoicing!$A$1:$H$1,0),FALSE)</f>
        <v>#N/A</v>
      </c>
      <c r="AM2464" s="78">
        <f>VLOOKUP($E2464,Invoicing!$A$1:$H$8,MATCH(TRACKER!$O$1,Invoicing!$A$1:$H$1,0),FALSE)</f>
        <v>50</v>
      </c>
      <c r="AN2464" s="78">
        <f t="shared" si="774"/>
        <v>0</v>
      </c>
      <c r="AO2464" s="2">
        <f t="shared" si="775"/>
        <v>1</v>
      </c>
      <c r="AP2464" s="2" t="str">
        <f t="shared" si="776"/>
        <v>WEEK</v>
      </c>
      <c r="AQ2464" s="2" t="str">
        <f t="shared" si="777"/>
        <v>MSIWEEK</v>
      </c>
      <c r="AR2464" s="71">
        <f t="shared" si="778"/>
        <v>480</v>
      </c>
      <c r="AS2464" s="71">
        <f>VLOOKUP(AJ2464,Invoicing!A:K,10,FALSE)</f>
        <v>25</v>
      </c>
      <c r="AT2464" s="71">
        <f t="shared" si="779"/>
        <v>505</v>
      </c>
    </row>
    <row r="2465" spans="1:46">
      <c r="A2465" s="37" t="s">
        <v>141</v>
      </c>
      <c r="B2465" s="3" t="s">
        <v>38</v>
      </c>
      <c r="C2465" s="11">
        <v>45626.86041666667</v>
      </c>
      <c r="D2465" s="11">
        <v>45626.833333333336</v>
      </c>
      <c r="E2465" s="11" t="s">
        <v>44</v>
      </c>
      <c r="F2465" s="11" t="s">
        <v>40</v>
      </c>
      <c r="G2465" s="3" t="s">
        <v>2644</v>
      </c>
      <c r="H2465" s="3" t="s">
        <v>46</v>
      </c>
      <c r="I2465" s="11">
        <v>45628.041666666664</v>
      </c>
      <c r="J2465" s="12">
        <v>45628.868055555555</v>
      </c>
      <c r="K2465" s="12">
        <v>45628.791666666664</v>
      </c>
      <c r="L2465" s="12">
        <v>45628.881944444445</v>
      </c>
      <c r="M2465" s="12" t="s">
        <v>115</v>
      </c>
      <c r="N2465" s="3" t="s">
        <v>13</v>
      </c>
      <c r="O2465" s="3">
        <v>0</v>
      </c>
      <c r="P2465" s="1">
        <f t="shared" si="760"/>
        <v>49</v>
      </c>
      <c r="Q2465" s="1">
        <f t="shared" si="761"/>
        <v>12</v>
      </c>
      <c r="R2465" s="72">
        <f t="shared" si="762"/>
        <v>45628.868055555555</v>
      </c>
      <c r="S2465" s="73">
        <f t="shared" si="763"/>
        <v>1.1812499999941792</v>
      </c>
      <c r="T2465" s="74">
        <f>Table2[[#This Row],[ETA A OFRECIMIENTO]]*24</f>
        <v>28.349999999860302</v>
      </c>
      <c r="U2465" s="1" t="str">
        <f t="shared" si="764"/>
        <v>YES</v>
      </c>
      <c r="V2465" s="73">
        <f t="shared" si="765"/>
        <v>0.75</v>
      </c>
      <c r="W2465" s="74">
        <f>Table2[[#This Row],[DEL. AVAILABLE A SLOT]]*24</f>
        <v>18</v>
      </c>
      <c r="X2465" s="1" t="str">
        <f t="shared" si="766"/>
        <v>SI</v>
      </c>
      <c r="Y2465" s="73">
        <f t="shared" si="767"/>
        <v>1.9312499999941792</v>
      </c>
      <c r="Z2465" s="74">
        <f>Table2[[#This Row],[ETA A TIMESLOT]]*24</f>
        <v>46.349999999860302</v>
      </c>
      <c r="AA2465" s="73">
        <f t="shared" si="768"/>
        <v>7.6388888890505768E-2</v>
      </c>
      <c r="AB2465" s="73" t="str">
        <f t="shared" si="769"/>
        <v>NO</v>
      </c>
      <c r="AC2465" s="74">
        <f>Table2[[#This Row],[PUNTUALIDAD (H)]]*24</f>
        <v>1.8333333333721384</v>
      </c>
      <c r="AD2465" s="73">
        <f t="shared" si="770"/>
        <v>2.0215277777751908</v>
      </c>
      <c r="AE2465" s="74">
        <f>Table2[[#This Row],[ATA TO UNLOADING]]*24</f>
        <v>48.516666666604578</v>
      </c>
      <c r="AF2465" s="74" t="str">
        <f>IF(Table2[[#This Row],[ATA TO UNLOADING 2]]&lt;=48,"YES","NO")</f>
        <v>NO</v>
      </c>
      <c r="AG2465" s="75">
        <f t="shared" si="771"/>
        <v>0.79166666666424135</v>
      </c>
      <c r="AH2465" s="2" t="s">
        <v>42</v>
      </c>
      <c r="AI2465" s="2" t="str">
        <f t="shared" si="772"/>
        <v>MRKU2493614</v>
      </c>
      <c r="AJ2465" s="76" t="str">
        <f t="shared" si="773"/>
        <v>MSI</v>
      </c>
      <c r="AK2465" s="77">
        <f>IF($M2465="TRUCK",VLOOKUP($AQ2465,Invoicing!$A$17:$B$49,MATCH($AK$1,Invoicing!$A$17:$B$17,0),FALSE),VLOOKUP($AQ2465,Invoicing!$N$17:$O$21,MATCH($AK$1,Invoicing!$N$17:$O$17,0),FALSE))</f>
        <v>480</v>
      </c>
      <c r="AL2465" s="78" t="e">
        <f>VLOOKUP($E2465,Invoicing!$A$1:$H$8,MATCH(TRACKER!$N2469,Invoicing!$A$1:$H$1,0),FALSE)</f>
        <v>#N/A</v>
      </c>
      <c r="AM2465" s="78">
        <f>VLOOKUP($E2465,Invoicing!$A$1:$H$8,MATCH(TRACKER!$O$1,Invoicing!$A$1:$H$1,0),FALSE)</f>
        <v>50</v>
      </c>
      <c r="AN2465" s="78">
        <f t="shared" si="774"/>
        <v>0</v>
      </c>
      <c r="AO2465" s="2">
        <f t="shared" si="775"/>
        <v>1</v>
      </c>
      <c r="AP2465" s="2" t="str">
        <f t="shared" si="776"/>
        <v>WEEK</v>
      </c>
      <c r="AQ2465" s="2" t="str">
        <f t="shared" si="777"/>
        <v>MSIWEEK</v>
      </c>
      <c r="AR2465" s="71">
        <f t="shared" si="778"/>
        <v>480</v>
      </c>
      <c r="AS2465" s="71">
        <f>VLOOKUP(AJ2465,Invoicing!A:K,10,FALSE)</f>
        <v>25</v>
      </c>
      <c r="AT2465" s="71">
        <f t="shared" si="779"/>
        <v>505</v>
      </c>
    </row>
    <row r="2466" spans="1:46">
      <c r="A2466" s="37" t="s">
        <v>141</v>
      </c>
      <c r="B2466" s="3" t="s">
        <v>38</v>
      </c>
      <c r="C2466" s="11">
        <v>45626.86041666667</v>
      </c>
      <c r="D2466" s="11">
        <v>45626.833333333336</v>
      </c>
      <c r="E2466" s="11" t="s">
        <v>39</v>
      </c>
      <c r="F2466" s="11" t="s">
        <v>40</v>
      </c>
      <c r="G2466" s="3" t="s">
        <v>2645</v>
      </c>
      <c r="H2466" s="3" t="s">
        <v>46</v>
      </c>
      <c r="I2466" s="11">
        <v>45628.041666666664</v>
      </c>
      <c r="J2466" s="12">
        <v>45628.71875</v>
      </c>
      <c r="K2466" s="12">
        <v>45628.583333333336</v>
      </c>
      <c r="L2466" s="12">
        <v>45628.732638888891</v>
      </c>
      <c r="M2466" s="61" t="s">
        <v>115</v>
      </c>
      <c r="N2466" s="3" t="s">
        <v>42</v>
      </c>
      <c r="O2466" s="3">
        <v>1</v>
      </c>
      <c r="P2466" s="1">
        <f t="shared" si="760"/>
        <v>49</v>
      </c>
      <c r="Q2466" s="1">
        <f t="shared" si="761"/>
        <v>12</v>
      </c>
      <c r="R2466" s="72">
        <f t="shared" si="762"/>
        <v>45628.71875</v>
      </c>
      <c r="S2466" s="73">
        <f t="shared" si="763"/>
        <v>1.1812499999941792</v>
      </c>
      <c r="T2466" s="74">
        <f>Table2[[#This Row],[ETA A OFRECIMIENTO]]*24</f>
        <v>28.349999999860302</v>
      </c>
      <c r="U2466" s="1" t="str">
        <f t="shared" si="764"/>
        <v>YES</v>
      </c>
      <c r="V2466" s="73">
        <f t="shared" si="765"/>
        <v>0.54166666667151731</v>
      </c>
      <c r="W2466" s="74">
        <f>Table2[[#This Row],[DEL. AVAILABLE A SLOT]]*24</f>
        <v>13.000000000116415</v>
      </c>
      <c r="X2466" s="1" t="str">
        <f t="shared" si="766"/>
        <v>SI</v>
      </c>
      <c r="Y2466" s="73">
        <f t="shared" si="767"/>
        <v>1.7229166666656965</v>
      </c>
      <c r="Z2466" s="74">
        <f>Table2[[#This Row],[ETA A TIMESLOT]]*24</f>
        <v>41.349999999976717</v>
      </c>
      <c r="AA2466" s="73">
        <f t="shared" si="768"/>
        <v>0.13541666666424135</v>
      </c>
      <c r="AB2466" s="73" t="str">
        <f t="shared" si="769"/>
        <v>NO</v>
      </c>
      <c r="AC2466" s="74">
        <f>Table2[[#This Row],[PUNTUALIDAD (H)]]*24</f>
        <v>3.2499999999417923</v>
      </c>
      <c r="AD2466" s="73">
        <f t="shared" si="770"/>
        <v>1.8722222222204437</v>
      </c>
      <c r="AE2466" s="74">
        <f>Table2[[#This Row],[ATA TO UNLOADING]]*24</f>
        <v>44.933333333290648</v>
      </c>
      <c r="AF2466" s="74" t="str">
        <f>IF(Table2[[#This Row],[ATA TO UNLOADING 2]]&lt;=48,"YES","NO")</f>
        <v>YES</v>
      </c>
      <c r="AG2466" s="75">
        <f t="shared" si="771"/>
        <v>0.58333333333575865</v>
      </c>
      <c r="AH2466" s="2" t="s">
        <v>42</v>
      </c>
      <c r="AI2466" s="2" t="str">
        <f t="shared" si="772"/>
        <v>MRKU2558280</v>
      </c>
      <c r="AJ2466" s="76" t="str">
        <f t="shared" si="773"/>
        <v>AZOIA LOGISTICS</v>
      </c>
      <c r="AK2466" s="77">
        <f>IF($M2466="TRUCK",VLOOKUP($AQ2466,Invoicing!$A$17:$B$49,MATCH($AK$1,Invoicing!$A$17:$B$17,0),FALSE),VLOOKUP($AQ2466,Invoicing!$N$17:$O$21,MATCH($AK$1,Invoicing!$N$17:$O$17,0),FALSE))</f>
        <v>550</v>
      </c>
      <c r="AL2466" s="78" t="e">
        <f>VLOOKUP($E2466,Invoicing!$A$1:$H$8,MATCH(TRACKER!$N2470,Invoicing!$A$1:$H$1,0),FALSE)</f>
        <v>#N/A</v>
      </c>
      <c r="AM2466" s="78">
        <f>VLOOKUP($E2466,Invoicing!$A$1:$H$8,MATCH(TRACKER!$O$1,Invoicing!$A$1:$H$1,0),FALSE)</f>
        <v>45</v>
      </c>
      <c r="AN2466" s="78">
        <f t="shared" si="774"/>
        <v>45</v>
      </c>
      <c r="AO2466" s="2">
        <f t="shared" si="775"/>
        <v>1</v>
      </c>
      <c r="AP2466" s="2" t="str">
        <f t="shared" si="776"/>
        <v>WEEK</v>
      </c>
      <c r="AQ2466" s="2" t="str">
        <f t="shared" si="777"/>
        <v>AZOIA LOGISTICSWEEK</v>
      </c>
      <c r="AR2466" s="71">
        <f t="shared" si="778"/>
        <v>595</v>
      </c>
      <c r="AS2466" s="71">
        <f>VLOOKUP(AJ2466,Invoicing!A:K,10,FALSE)</f>
        <v>25</v>
      </c>
      <c r="AT2466" s="71">
        <f t="shared" si="779"/>
        <v>620</v>
      </c>
    </row>
    <row r="2467" spans="1:46">
      <c r="A2467" s="37" t="s">
        <v>141</v>
      </c>
      <c r="B2467" s="3" t="s">
        <v>38</v>
      </c>
      <c r="C2467" s="11">
        <v>45626.86041666667</v>
      </c>
      <c r="D2467" s="11">
        <v>45626.833333333336</v>
      </c>
      <c r="E2467" s="11" t="s">
        <v>49</v>
      </c>
      <c r="F2467" s="11" t="s">
        <v>40</v>
      </c>
      <c r="G2467" s="3" t="s">
        <v>2646</v>
      </c>
      <c r="H2467" s="3" t="s">
        <v>41</v>
      </c>
      <c r="I2467" s="11">
        <v>45628.041666666664</v>
      </c>
      <c r="J2467" s="12">
        <v>45630.25</v>
      </c>
      <c r="K2467" s="12">
        <v>45630.25</v>
      </c>
      <c r="L2467" s="12">
        <v>45630.256944444445</v>
      </c>
      <c r="M2467" s="12" t="s">
        <v>12</v>
      </c>
      <c r="N2467" s="3" t="s">
        <v>42</v>
      </c>
      <c r="O2467" s="3">
        <v>1</v>
      </c>
      <c r="P2467" s="1">
        <f t="shared" si="760"/>
        <v>49</v>
      </c>
      <c r="Q2467" s="1">
        <f t="shared" si="761"/>
        <v>12</v>
      </c>
      <c r="R2467" s="72">
        <f t="shared" si="762"/>
        <v>45630.25</v>
      </c>
      <c r="S2467" s="73">
        <f t="shared" si="763"/>
        <v>1.1812499999941792</v>
      </c>
      <c r="T2467" s="74">
        <f>Table2[[#This Row],[ETA A OFRECIMIENTO]]*24</f>
        <v>28.349999999860302</v>
      </c>
      <c r="U2467" s="1" t="str">
        <f t="shared" si="764"/>
        <v>YES</v>
      </c>
      <c r="V2467" s="73">
        <f t="shared" si="765"/>
        <v>2.2083333333357587</v>
      </c>
      <c r="W2467" s="74">
        <f>Table2[[#This Row],[DEL. AVAILABLE A SLOT]]*24</f>
        <v>53.000000000058208</v>
      </c>
      <c r="X2467" s="1" t="str">
        <f t="shared" si="766"/>
        <v>NO</v>
      </c>
      <c r="Y2467" s="73">
        <f t="shared" si="767"/>
        <v>3.3895833333299379</v>
      </c>
      <c r="Z2467" s="74">
        <f>Table2[[#This Row],[ETA A TIMESLOT]]*24</f>
        <v>81.349999999918509</v>
      </c>
      <c r="AA2467" s="73">
        <f t="shared" si="768"/>
        <v>0</v>
      </c>
      <c r="AB2467" s="73" t="str">
        <f t="shared" si="769"/>
        <v>SI</v>
      </c>
      <c r="AC2467" s="74">
        <f>Table2[[#This Row],[PUNTUALIDAD (H)]]*24</f>
        <v>0</v>
      </c>
      <c r="AD2467" s="73">
        <f t="shared" si="770"/>
        <v>3.3965277777751908</v>
      </c>
      <c r="AE2467" s="74">
        <f>Table2[[#This Row],[ATA TO UNLOADING]]*24</f>
        <v>81.516666666604578</v>
      </c>
      <c r="AF2467" s="74" t="str">
        <f>IF(Table2[[#This Row],[ATA TO UNLOADING 2]]&lt;=48,"YES","NO")</f>
        <v>NO</v>
      </c>
      <c r="AG2467" s="75">
        <f t="shared" si="771"/>
        <v>0.25</v>
      </c>
      <c r="AH2467" s="2" t="s">
        <v>42</v>
      </c>
      <c r="AI2467" s="2" t="str">
        <f t="shared" si="772"/>
        <v>MRKU3941781</v>
      </c>
      <c r="AJ2467" s="76" t="str">
        <f t="shared" si="773"/>
        <v>CTU FLEVOKUST BV</v>
      </c>
      <c r="AK2467" s="77">
        <f>IF($M2467="TRUCK",VLOOKUP($AQ2467,Invoicing!$A$17:$B$49,MATCH($AK$1,Invoicing!$A$17:$B$17,0),FALSE),VLOOKUP($AQ2467,Invoicing!$N$17:$O$21,MATCH($AK$1,Invoicing!$N$17:$O$17,0),FALSE))</f>
        <v>380</v>
      </c>
      <c r="AL2467" s="78" t="e">
        <f>VLOOKUP($E2467,Invoicing!$A$1:$H$8,MATCH(TRACKER!$N2471,Invoicing!$A$1:$H$1,0),FALSE)</f>
        <v>#N/A</v>
      </c>
      <c r="AM2467" s="78">
        <v>35</v>
      </c>
      <c r="AN2467" s="78">
        <f t="shared" si="774"/>
        <v>35</v>
      </c>
      <c r="AO2467" s="2">
        <f t="shared" si="775"/>
        <v>3</v>
      </c>
      <c r="AP2467" s="2" t="str">
        <f t="shared" si="776"/>
        <v>WEEK</v>
      </c>
      <c r="AQ2467" s="2" t="str">
        <f t="shared" si="777"/>
        <v>CTU FLEVOKUST BVWEEK</v>
      </c>
      <c r="AR2467" s="71">
        <f t="shared" si="778"/>
        <v>415</v>
      </c>
      <c r="AS2467" s="71">
        <f>VLOOKUP(AJ2467,Invoicing!A:K,10,FALSE)</f>
        <v>0</v>
      </c>
      <c r="AT2467" s="71">
        <f t="shared" si="779"/>
        <v>415</v>
      </c>
    </row>
    <row r="2468" spans="1:46">
      <c r="A2468" s="37" t="s">
        <v>141</v>
      </c>
      <c r="B2468" s="3" t="s">
        <v>38</v>
      </c>
      <c r="C2468" s="11">
        <v>45626.86041666667</v>
      </c>
      <c r="D2468" s="11">
        <v>45626.833333333336</v>
      </c>
      <c r="E2468" s="11" t="s">
        <v>49</v>
      </c>
      <c r="F2468" s="11" t="s">
        <v>40</v>
      </c>
      <c r="G2468" s="3" t="s">
        <v>2647</v>
      </c>
      <c r="H2468" s="3" t="s">
        <v>46</v>
      </c>
      <c r="I2468" s="11">
        <v>45628.041666666664</v>
      </c>
      <c r="J2468" s="12">
        <v>45630.286111111112</v>
      </c>
      <c r="K2468" s="12">
        <v>45630.291666666664</v>
      </c>
      <c r="L2468" s="12">
        <v>45630.305555555555</v>
      </c>
      <c r="M2468" s="12" t="s">
        <v>12</v>
      </c>
      <c r="N2468" s="3" t="s">
        <v>42</v>
      </c>
      <c r="O2468" s="3">
        <v>2</v>
      </c>
      <c r="P2468" s="1">
        <f t="shared" si="760"/>
        <v>49</v>
      </c>
      <c r="Q2468" s="1">
        <f t="shared" si="761"/>
        <v>12</v>
      </c>
      <c r="R2468" s="72">
        <f t="shared" si="762"/>
        <v>45630.286111111112</v>
      </c>
      <c r="S2468" s="73">
        <f t="shared" si="763"/>
        <v>1.1812499999941792</v>
      </c>
      <c r="T2468" s="74">
        <f>Table2[[#This Row],[ETA A OFRECIMIENTO]]*24</f>
        <v>28.349999999860302</v>
      </c>
      <c r="U2468" s="1" t="str">
        <f t="shared" si="764"/>
        <v>YES</v>
      </c>
      <c r="V2468" s="73">
        <f t="shared" si="765"/>
        <v>2.25</v>
      </c>
      <c r="W2468" s="74">
        <f>Table2[[#This Row],[DEL. AVAILABLE A SLOT]]*24</f>
        <v>54</v>
      </c>
      <c r="X2468" s="1" t="str">
        <f t="shared" si="766"/>
        <v>NO</v>
      </c>
      <c r="Y2468" s="73">
        <f t="shared" si="767"/>
        <v>3.4312499999941792</v>
      </c>
      <c r="Z2468" s="74">
        <f>Table2[[#This Row],[ETA A TIMESLOT]]*24</f>
        <v>82.349999999860302</v>
      </c>
      <c r="AA2468" s="73">
        <f t="shared" si="768"/>
        <v>0</v>
      </c>
      <c r="AB2468" s="73" t="str">
        <f t="shared" si="769"/>
        <v>SI</v>
      </c>
      <c r="AC2468" s="74">
        <f>Table2[[#This Row],[PUNTUALIDAD (H)]]*24</f>
        <v>0</v>
      </c>
      <c r="AD2468" s="73">
        <f t="shared" si="770"/>
        <v>3.445138888884685</v>
      </c>
      <c r="AE2468" s="74">
        <f>Table2[[#This Row],[ATA TO UNLOADING]]*24</f>
        <v>82.68333333323244</v>
      </c>
      <c r="AF2468" s="74" t="str">
        <f>IF(Table2[[#This Row],[ATA TO UNLOADING 2]]&lt;=48,"YES","NO")</f>
        <v>NO</v>
      </c>
      <c r="AG2468" s="75">
        <f t="shared" si="771"/>
        <v>0.29166666666424135</v>
      </c>
      <c r="AH2468" s="2" t="s">
        <v>42</v>
      </c>
      <c r="AI2468" s="2" t="str">
        <f t="shared" si="772"/>
        <v>MRKU4920778</v>
      </c>
      <c r="AJ2468" s="76" t="str">
        <f t="shared" si="773"/>
        <v>CTU FLEVOKUST BV</v>
      </c>
      <c r="AK2468" s="77">
        <f>IF($M2468="TRUCK",VLOOKUP($AQ2468,Invoicing!$A$17:$B$49,MATCH($AK$1,Invoicing!$A$17:$B$17,0),FALSE),VLOOKUP($AQ2468,Invoicing!$N$17:$O$21,MATCH($AK$1,Invoicing!$N$17:$O$17,0),FALSE))</f>
        <v>380</v>
      </c>
      <c r="AL2468" s="78" t="e">
        <f>VLOOKUP($E2468,Invoicing!$A$1:$H$8,MATCH(TRACKER!$N2472,Invoicing!$A$1:$H$1,0),FALSE)</f>
        <v>#N/A</v>
      </c>
      <c r="AM2468" s="78">
        <v>35</v>
      </c>
      <c r="AN2468" s="78">
        <f t="shared" si="774"/>
        <v>70</v>
      </c>
      <c r="AO2468" s="2">
        <f t="shared" si="775"/>
        <v>3</v>
      </c>
      <c r="AP2468" s="2" t="str">
        <f t="shared" si="776"/>
        <v>WEEK</v>
      </c>
      <c r="AQ2468" s="2" t="str">
        <f t="shared" si="777"/>
        <v>CTU FLEVOKUST BVWEEK</v>
      </c>
      <c r="AR2468" s="71">
        <f t="shared" si="778"/>
        <v>450</v>
      </c>
      <c r="AS2468" s="71">
        <f>VLOOKUP(AJ2468,Invoicing!A:K,10,FALSE)</f>
        <v>0</v>
      </c>
      <c r="AT2468" s="71">
        <f t="shared" si="779"/>
        <v>450</v>
      </c>
    </row>
    <row r="2469" spans="1:46">
      <c r="A2469" s="37" t="s">
        <v>141</v>
      </c>
      <c r="B2469" s="3" t="s">
        <v>38</v>
      </c>
      <c r="C2469" s="11">
        <v>45626.86041666667</v>
      </c>
      <c r="D2469" s="11">
        <v>45626.833333333336</v>
      </c>
      <c r="E2469" s="11" t="s">
        <v>44</v>
      </c>
      <c r="F2469" s="11" t="s">
        <v>40</v>
      </c>
      <c r="G2469" s="3" t="s">
        <v>2648</v>
      </c>
      <c r="H2469" s="3" t="s">
        <v>41</v>
      </c>
      <c r="I2469" s="11">
        <v>45628.041666666664</v>
      </c>
      <c r="J2469" s="12">
        <v>45628.819444444445</v>
      </c>
      <c r="K2469" s="12">
        <v>45628.833333333336</v>
      </c>
      <c r="L2469" s="12">
        <v>45628.826388888891</v>
      </c>
      <c r="M2469" s="12" t="s">
        <v>115</v>
      </c>
      <c r="N2469" s="3" t="s">
        <v>42</v>
      </c>
      <c r="O2469" s="3">
        <v>1</v>
      </c>
      <c r="P2469" s="1">
        <f t="shared" si="760"/>
        <v>49</v>
      </c>
      <c r="Q2469" s="1">
        <f t="shared" si="761"/>
        <v>12</v>
      </c>
      <c r="R2469" s="72">
        <f t="shared" si="762"/>
        <v>45628.819444444445</v>
      </c>
      <c r="S2469" s="73">
        <f t="shared" si="763"/>
        <v>1.1812499999941792</v>
      </c>
      <c r="T2469" s="74">
        <f>Table2[[#This Row],[ETA A OFRECIMIENTO]]*24</f>
        <v>28.349999999860302</v>
      </c>
      <c r="U2469" s="1" t="str">
        <f t="shared" si="764"/>
        <v>YES</v>
      </c>
      <c r="V2469" s="73">
        <f t="shared" si="765"/>
        <v>0.79166666667151731</v>
      </c>
      <c r="W2469" s="74">
        <f>Table2[[#This Row],[DEL. AVAILABLE A SLOT]]*24</f>
        <v>19.000000000116415</v>
      </c>
      <c r="X2469" s="1" t="str">
        <f t="shared" si="766"/>
        <v>SI</v>
      </c>
      <c r="Y2469" s="73">
        <f t="shared" si="767"/>
        <v>1.9729166666656965</v>
      </c>
      <c r="Z2469" s="74">
        <f>Table2[[#This Row],[ETA A TIMESLOT]]*24</f>
        <v>47.349999999976717</v>
      </c>
      <c r="AA2469" s="73">
        <f t="shared" si="768"/>
        <v>0</v>
      </c>
      <c r="AB2469" s="73" t="str">
        <f t="shared" si="769"/>
        <v>SI</v>
      </c>
      <c r="AC2469" s="74">
        <f>Table2[[#This Row],[PUNTUALIDAD (H)]]*24</f>
        <v>0</v>
      </c>
      <c r="AD2469" s="73">
        <f t="shared" si="770"/>
        <v>1.9659722222204437</v>
      </c>
      <c r="AE2469" s="74">
        <f>Table2[[#This Row],[ATA TO UNLOADING]]*24</f>
        <v>47.183333333290648</v>
      </c>
      <c r="AF2469" s="74" t="str">
        <f>IF(Table2[[#This Row],[ATA TO UNLOADING 2]]&lt;=48,"YES","NO")</f>
        <v>YES</v>
      </c>
      <c r="AG2469" s="75">
        <f t="shared" si="771"/>
        <v>0.83333333333575865</v>
      </c>
      <c r="AH2469" s="2" t="s">
        <v>24</v>
      </c>
      <c r="AI2469" s="2" t="str">
        <f t="shared" si="772"/>
        <v>MRKU5025577</v>
      </c>
      <c r="AJ2469" s="76" t="str">
        <f t="shared" si="773"/>
        <v>MSI</v>
      </c>
      <c r="AK2469" s="77">
        <f>IF($M2469="TRUCK",VLOOKUP($AQ2469,Invoicing!$A$17:$B$49,MATCH($AK$1,Invoicing!$A$17:$B$17,0),FALSE),VLOOKUP($AQ2469,Invoicing!$N$17:$O$21,MATCH($AK$1,Invoicing!$N$17:$O$17,0),FALSE))</f>
        <v>530</v>
      </c>
      <c r="AL2469" s="78" t="e">
        <f>VLOOKUP($E2469,Invoicing!$A$1:$H$8,MATCH(TRACKER!$N2473,Invoicing!$A$1:$H$1,0),FALSE)</f>
        <v>#N/A</v>
      </c>
      <c r="AM2469" s="78">
        <f>VLOOKUP($E2469,Invoicing!$A$1:$H$8,MATCH(TRACKER!$O$1,Invoicing!$A$1:$H$1,0),FALSE)</f>
        <v>50</v>
      </c>
      <c r="AN2469" s="78">
        <f t="shared" si="774"/>
        <v>50</v>
      </c>
      <c r="AO2469" s="2">
        <f t="shared" si="775"/>
        <v>1</v>
      </c>
      <c r="AP2469" s="2" t="str">
        <f t="shared" si="776"/>
        <v>NIGHT</v>
      </c>
      <c r="AQ2469" s="2" t="str">
        <f t="shared" si="777"/>
        <v>MSINIGHT</v>
      </c>
      <c r="AR2469" s="71">
        <f t="shared" si="778"/>
        <v>580</v>
      </c>
      <c r="AS2469" s="71">
        <f>VLOOKUP(AJ2469,Invoicing!A:K,10,FALSE)</f>
        <v>25</v>
      </c>
      <c r="AT2469" s="71">
        <f t="shared" si="779"/>
        <v>605</v>
      </c>
    </row>
    <row r="2470" spans="1:46">
      <c r="A2470" s="37" t="s">
        <v>141</v>
      </c>
      <c r="B2470" s="3" t="s">
        <v>38</v>
      </c>
      <c r="C2470" s="11">
        <v>45626.86041666667</v>
      </c>
      <c r="D2470" s="11">
        <v>45626.833333333336</v>
      </c>
      <c r="E2470" s="11" t="s">
        <v>44</v>
      </c>
      <c r="F2470" s="11" t="s">
        <v>40</v>
      </c>
      <c r="G2470" s="3" t="s">
        <v>2649</v>
      </c>
      <c r="H2470" s="3" t="s">
        <v>46</v>
      </c>
      <c r="I2470" s="11">
        <v>45628.041666666664</v>
      </c>
      <c r="J2470" s="12">
        <v>45629.392361111109</v>
      </c>
      <c r="K2470" s="12">
        <v>45629.375</v>
      </c>
      <c r="L2470" s="12">
        <v>45629.40625</v>
      </c>
      <c r="M2470" s="12" t="s">
        <v>115</v>
      </c>
      <c r="N2470" s="3" t="s">
        <v>42</v>
      </c>
      <c r="O2470" s="3">
        <v>0</v>
      </c>
      <c r="P2470" s="1">
        <f t="shared" si="760"/>
        <v>49</v>
      </c>
      <c r="Q2470" s="1">
        <f t="shared" si="761"/>
        <v>12</v>
      </c>
      <c r="R2470" s="72">
        <f t="shared" si="762"/>
        <v>45629.392361111109</v>
      </c>
      <c r="S2470" s="73">
        <f t="shared" si="763"/>
        <v>1.1812499999941792</v>
      </c>
      <c r="T2470" s="74">
        <f>Table2[[#This Row],[ETA A OFRECIMIENTO]]*24</f>
        <v>28.349999999860302</v>
      </c>
      <c r="U2470" s="1" t="str">
        <f t="shared" si="764"/>
        <v>YES</v>
      </c>
      <c r="V2470" s="73">
        <f t="shared" si="765"/>
        <v>1.3333333333357587</v>
      </c>
      <c r="W2470" s="74">
        <f>Table2[[#This Row],[DEL. AVAILABLE A SLOT]]*24</f>
        <v>32.000000000058208</v>
      </c>
      <c r="X2470" s="1" t="str">
        <f t="shared" si="766"/>
        <v>NO</v>
      </c>
      <c r="Y2470" s="73">
        <f t="shared" si="767"/>
        <v>2.5145833333299379</v>
      </c>
      <c r="Z2470" s="74">
        <f>Table2[[#This Row],[ETA A TIMESLOT]]*24</f>
        <v>60.349999999918509</v>
      </c>
      <c r="AA2470" s="73">
        <f t="shared" si="768"/>
        <v>1.7361111109494232E-2</v>
      </c>
      <c r="AB2470" s="73" t="str">
        <f t="shared" si="769"/>
        <v>SI</v>
      </c>
      <c r="AC2470" s="74">
        <f>Table2[[#This Row],[PUNTUALIDAD (H)]]*24</f>
        <v>0.41666666662786156</v>
      </c>
      <c r="AD2470" s="73">
        <f t="shared" si="770"/>
        <v>2.5458333333299379</v>
      </c>
      <c r="AE2470" s="74">
        <f>Table2[[#This Row],[ATA TO UNLOADING]]*24</f>
        <v>61.099999999918509</v>
      </c>
      <c r="AF2470" s="74" t="str">
        <f>IF(Table2[[#This Row],[ATA TO UNLOADING 2]]&lt;=48,"YES","NO")</f>
        <v>NO</v>
      </c>
      <c r="AG2470" s="75">
        <f t="shared" si="771"/>
        <v>0.375</v>
      </c>
      <c r="AH2470" s="2" t="s">
        <v>42</v>
      </c>
      <c r="AI2470" s="2" t="str">
        <f t="shared" si="772"/>
        <v>MRKU5869921</v>
      </c>
      <c r="AJ2470" s="76" t="str">
        <f t="shared" si="773"/>
        <v>MSI</v>
      </c>
      <c r="AK2470" s="77">
        <f>IF($M2470="TRUCK",VLOOKUP($AQ2470,Invoicing!$A$17:$B$49,MATCH($AK$1,Invoicing!$A$17:$B$17,0),FALSE),VLOOKUP($AQ2470,Invoicing!$N$17:$O$21,MATCH($AK$1,Invoicing!$N$17:$O$17,0),FALSE))</f>
        <v>480</v>
      </c>
      <c r="AL2470" s="78" t="e">
        <f>VLOOKUP($E2470,Invoicing!$A$1:$H$8,MATCH(TRACKER!$N2474,Invoicing!$A$1:$H$1,0),FALSE)</f>
        <v>#N/A</v>
      </c>
      <c r="AM2470" s="78">
        <f>VLOOKUP($E2470,Invoicing!$A$1:$H$8,MATCH(TRACKER!$O$1,Invoicing!$A$1:$H$1,0),FALSE)</f>
        <v>50</v>
      </c>
      <c r="AN2470" s="78">
        <f t="shared" si="774"/>
        <v>0</v>
      </c>
      <c r="AO2470" s="2">
        <f t="shared" si="775"/>
        <v>2</v>
      </c>
      <c r="AP2470" s="2" t="str">
        <f t="shared" si="776"/>
        <v>WEEK</v>
      </c>
      <c r="AQ2470" s="2" t="str">
        <f t="shared" si="777"/>
        <v>MSIWEEK</v>
      </c>
      <c r="AR2470" s="71">
        <f t="shared" si="778"/>
        <v>480</v>
      </c>
      <c r="AS2470" s="71">
        <f>VLOOKUP(AJ2470,Invoicing!A:K,10,FALSE)</f>
        <v>25</v>
      </c>
      <c r="AT2470" s="71">
        <f t="shared" si="779"/>
        <v>505</v>
      </c>
    </row>
    <row r="2471" spans="1:46">
      <c r="A2471" s="37" t="s">
        <v>141</v>
      </c>
      <c r="B2471" s="3" t="s">
        <v>38</v>
      </c>
      <c r="C2471" s="11">
        <v>45626.86041666667</v>
      </c>
      <c r="D2471" s="11">
        <v>45626.833333333336</v>
      </c>
      <c r="E2471" s="11" t="s">
        <v>39</v>
      </c>
      <c r="F2471" s="11" t="s">
        <v>40</v>
      </c>
      <c r="G2471" s="3" t="s">
        <v>2650</v>
      </c>
      <c r="H2471" s="3" t="s">
        <v>46</v>
      </c>
      <c r="I2471" s="11">
        <v>45628.041666666664</v>
      </c>
      <c r="J2471" s="12">
        <v>45628.465277777781</v>
      </c>
      <c r="K2471" s="12">
        <v>45628.333333333336</v>
      </c>
      <c r="L2471" s="12">
        <v>45628.486111111109</v>
      </c>
      <c r="M2471" s="61" t="s">
        <v>115</v>
      </c>
      <c r="N2471" s="3" t="s">
        <v>42</v>
      </c>
      <c r="O2471" s="3">
        <v>0</v>
      </c>
      <c r="P2471" s="1">
        <f t="shared" si="760"/>
        <v>49</v>
      </c>
      <c r="Q2471" s="1">
        <f t="shared" si="761"/>
        <v>12</v>
      </c>
      <c r="R2471" s="72">
        <f t="shared" si="762"/>
        <v>45628.465277777781</v>
      </c>
      <c r="S2471" s="73">
        <f t="shared" si="763"/>
        <v>1.1812499999941792</v>
      </c>
      <c r="T2471" s="74">
        <f>Table2[[#This Row],[ETA A OFRECIMIENTO]]*24</f>
        <v>28.349999999860302</v>
      </c>
      <c r="U2471" s="1" t="str">
        <f t="shared" si="764"/>
        <v>YES</v>
      </c>
      <c r="V2471" s="73">
        <f t="shared" si="765"/>
        <v>0.29166666667151731</v>
      </c>
      <c r="W2471" s="74">
        <f>Table2[[#This Row],[DEL. AVAILABLE A SLOT]]*24</f>
        <v>7.0000000001164153</v>
      </c>
      <c r="X2471" s="1" t="str">
        <f t="shared" si="766"/>
        <v>SI</v>
      </c>
      <c r="Y2471" s="73">
        <f t="shared" si="767"/>
        <v>1.4729166666656965</v>
      </c>
      <c r="Z2471" s="74">
        <f>Table2[[#This Row],[ETA A TIMESLOT]]*24</f>
        <v>35.349999999976717</v>
      </c>
      <c r="AA2471" s="73">
        <f t="shared" si="768"/>
        <v>0.13194444444525288</v>
      </c>
      <c r="AB2471" s="73" t="str">
        <f t="shared" si="769"/>
        <v>NO</v>
      </c>
      <c r="AC2471" s="74">
        <f>Table2[[#This Row],[PUNTUALIDAD (H)]]*24</f>
        <v>3.1666666666860692</v>
      </c>
      <c r="AD2471" s="73">
        <f t="shared" si="770"/>
        <v>1.6256944444394321</v>
      </c>
      <c r="AE2471" s="74">
        <f>Table2[[#This Row],[ATA TO UNLOADING]]*24</f>
        <v>39.016666666546371</v>
      </c>
      <c r="AF2471" s="74" t="str">
        <f>IF(Table2[[#This Row],[ATA TO UNLOADING 2]]&lt;=48,"YES","NO")</f>
        <v>YES</v>
      </c>
      <c r="AG2471" s="75">
        <f t="shared" si="771"/>
        <v>0.33333333333575865</v>
      </c>
      <c r="AH2471" s="2" t="s">
        <v>42</v>
      </c>
      <c r="AI2471" s="2" t="str">
        <f t="shared" si="772"/>
        <v>MRKU6311533</v>
      </c>
      <c r="AJ2471" s="76" t="str">
        <f t="shared" si="773"/>
        <v>AZOIA LOGISTICS</v>
      </c>
      <c r="AK2471" s="77">
        <f>IF($M2471="TRUCK",VLOOKUP($AQ2471,Invoicing!$A$17:$B$49,MATCH($AK$1,Invoicing!$A$17:$B$17,0),FALSE),VLOOKUP($AQ2471,Invoicing!$N$17:$O$21,MATCH($AK$1,Invoicing!$N$17:$O$17,0),FALSE))</f>
        <v>550</v>
      </c>
      <c r="AL2471" s="78" t="e">
        <f>VLOOKUP($E2471,Invoicing!$A$1:$H$8,MATCH(TRACKER!$N2475,Invoicing!$A$1:$H$1,0),FALSE)</f>
        <v>#N/A</v>
      </c>
      <c r="AM2471" s="78">
        <f>VLOOKUP($E2471,Invoicing!$A$1:$H$8,MATCH(TRACKER!$O$1,Invoicing!$A$1:$H$1,0),FALSE)</f>
        <v>45</v>
      </c>
      <c r="AN2471" s="78">
        <f t="shared" si="774"/>
        <v>0</v>
      </c>
      <c r="AO2471" s="2">
        <f t="shared" si="775"/>
        <v>1</v>
      </c>
      <c r="AP2471" s="2" t="str">
        <f t="shared" si="776"/>
        <v>WEEK</v>
      </c>
      <c r="AQ2471" s="2" t="str">
        <f t="shared" si="777"/>
        <v>AZOIA LOGISTICSWEEK</v>
      </c>
      <c r="AR2471" s="71">
        <f t="shared" si="778"/>
        <v>550</v>
      </c>
      <c r="AS2471" s="71">
        <f>VLOOKUP(AJ2471,Invoicing!A:K,10,FALSE)</f>
        <v>25</v>
      </c>
      <c r="AT2471" s="71">
        <f t="shared" si="779"/>
        <v>575</v>
      </c>
    </row>
    <row r="2472" spans="1:46">
      <c r="A2472" s="37" t="s">
        <v>141</v>
      </c>
      <c r="B2472" s="3" t="s">
        <v>38</v>
      </c>
      <c r="C2472" s="11">
        <v>45626.86041666667</v>
      </c>
      <c r="D2472" s="11">
        <v>45626.833333333336</v>
      </c>
      <c r="E2472" s="11" t="s">
        <v>44</v>
      </c>
      <c r="F2472" s="11" t="s">
        <v>40</v>
      </c>
      <c r="G2472" s="3" t="s">
        <v>2651</v>
      </c>
      <c r="H2472" s="3" t="s">
        <v>46</v>
      </c>
      <c r="I2472" s="11">
        <v>45628.041666666664</v>
      </c>
      <c r="J2472" s="12">
        <v>45629.458333333336</v>
      </c>
      <c r="K2472" s="12">
        <v>45629.458333333336</v>
      </c>
      <c r="L2472" s="12">
        <v>45629.479166666664</v>
      </c>
      <c r="M2472" s="61" t="s">
        <v>115</v>
      </c>
      <c r="N2472" s="3" t="s">
        <v>42</v>
      </c>
      <c r="O2472" s="3">
        <v>0</v>
      </c>
      <c r="P2472" s="1">
        <f t="shared" si="760"/>
        <v>49</v>
      </c>
      <c r="Q2472" s="1">
        <f t="shared" si="761"/>
        <v>12</v>
      </c>
      <c r="R2472" s="72">
        <f t="shared" si="762"/>
        <v>45629.458333333336</v>
      </c>
      <c r="S2472" s="73">
        <f t="shared" si="763"/>
        <v>1.1812499999941792</v>
      </c>
      <c r="T2472" s="74">
        <f>Table2[[#This Row],[ETA A OFRECIMIENTO]]*24</f>
        <v>28.349999999860302</v>
      </c>
      <c r="U2472" s="1" t="str">
        <f t="shared" si="764"/>
        <v>YES</v>
      </c>
      <c r="V2472" s="73">
        <f t="shared" si="765"/>
        <v>1.4166666666715173</v>
      </c>
      <c r="W2472" s="74">
        <f>Table2[[#This Row],[DEL. AVAILABLE A SLOT]]*24</f>
        <v>34.000000000116415</v>
      </c>
      <c r="X2472" s="1" t="str">
        <f t="shared" si="766"/>
        <v>NO</v>
      </c>
      <c r="Y2472" s="73">
        <f t="shared" si="767"/>
        <v>2.5979166666656965</v>
      </c>
      <c r="Z2472" s="74">
        <f>Table2[[#This Row],[ETA A TIMESLOT]]*24</f>
        <v>62.349999999976717</v>
      </c>
      <c r="AA2472" s="73">
        <f t="shared" si="768"/>
        <v>0</v>
      </c>
      <c r="AB2472" s="73" t="str">
        <f t="shared" si="769"/>
        <v>SI</v>
      </c>
      <c r="AC2472" s="74">
        <f>Table2[[#This Row],[PUNTUALIDAD (H)]]*24</f>
        <v>0</v>
      </c>
      <c r="AD2472" s="73">
        <f t="shared" si="770"/>
        <v>2.6187499999941792</v>
      </c>
      <c r="AE2472" s="74">
        <f>Table2[[#This Row],[ATA TO UNLOADING]]*24</f>
        <v>62.849999999860302</v>
      </c>
      <c r="AF2472" s="74" t="str">
        <f>IF(Table2[[#This Row],[ATA TO UNLOADING 2]]&lt;=48,"YES","NO")</f>
        <v>NO</v>
      </c>
      <c r="AG2472" s="75">
        <f t="shared" si="771"/>
        <v>0.45833333333575865</v>
      </c>
      <c r="AH2472" s="2" t="s">
        <v>42</v>
      </c>
      <c r="AI2472" s="2" t="str">
        <f t="shared" si="772"/>
        <v>MRSU3025246</v>
      </c>
      <c r="AJ2472" s="76" t="str">
        <f t="shared" si="773"/>
        <v>MSI</v>
      </c>
      <c r="AK2472" s="77">
        <f>IF($M2472="TRUCK",VLOOKUP($AQ2472,Invoicing!$A$17:$B$49,MATCH($AK$1,Invoicing!$A$17:$B$17,0),FALSE),VLOOKUP($AQ2472,Invoicing!$N$17:$O$21,MATCH($AK$1,Invoicing!$N$17:$O$17,0),FALSE))</f>
        <v>480</v>
      </c>
      <c r="AL2472" s="78" t="e">
        <f>VLOOKUP($E2472,Invoicing!$A$1:$H$8,MATCH(TRACKER!$N2476,Invoicing!$A$1:$H$1,0),FALSE)</f>
        <v>#N/A</v>
      </c>
      <c r="AM2472" s="78">
        <f>VLOOKUP($E2472,Invoicing!$A$1:$H$8,MATCH(TRACKER!$O$1,Invoicing!$A$1:$H$1,0),FALSE)</f>
        <v>50</v>
      </c>
      <c r="AN2472" s="78">
        <f t="shared" si="774"/>
        <v>0</v>
      </c>
      <c r="AO2472" s="2">
        <f t="shared" si="775"/>
        <v>2</v>
      </c>
      <c r="AP2472" s="2" t="str">
        <f t="shared" si="776"/>
        <v>WEEK</v>
      </c>
      <c r="AQ2472" s="2" t="str">
        <f t="shared" si="777"/>
        <v>MSIWEEK</v>
      </c>
      <c r="AR2472" s="71">
        <f t="shared" si="778"/>
        <v>480</v>
      </c>
      <c r="AS2472" s="71">
        <f>VLOOKUP(AJ2472,Invoicing!A:K,10,FALSE)</f>
        <v>25</v>
      </c>
      <c r="AT2472" s="71">
        <f t="shared" si="779"/>
        <v>505</v>
      </c>
    </row>
    <row r="2473" spans="1:46">
      <c r="A2473" s="37" t="s">
        <v>141</v>
      </c>
      <c r="B2473" s="3" t="s">
        <v>38</v>
      </c>
      <c r="C2473" s="11">
        <v>45626.86041666667</v>
      </c>
      <c r="D2473" s="11">
        <v>45626.833333333336</v>
      </c>
      <c r="E2473" s="11" t="s">
        <v>49</v>
      </c>
      <c r="F2473" s="11" t="s">
        <v>40</v>
      </c>
      <c r="G2473" s="3" t="s">
        <v>2652</v>
      </c>
      <c r="H2473" s="3" t="s">
        <v>46</v>
      </c>
      <c r="I2473" s="11">
        <v>45628.041666666664</v>
      </c>
      <c r="J2473" s="12">
        <v>45631.739583333336</v>
      </c>
      <c r="K2473" s="12">
        <v>45631.708333333336</v>
      </c>
      <c r="L2473" s="12">
        <v>45631.753472222219</v>
      </c>
      <c r="M2473" s="12" t="s">
        <v>12</v>
      </c>
      <c r="N2473" s="3" t="s">
        <v>42</v>
      </c>
      <c r="O2473" s="3">
        <v>1</v>
      </c>
      <c r="P2473" s="1">
        <f t="shared" si="760"/>
        <v>49</v>
      </c>
      <c r="Q2473" s="1">
        <f t="shared" si="761"/>
        <v>12</v>
      </c>
      <c r="R2473" s="72">
        <f t="shared" si="762"/>
        <v>45631.739583333336</v>
      </c>
      <c r="S2473" s="73">
        <f t="shared" si="763"/>
        <v>1.1812499999941792</v>
      </c>
      <c r="T2473" s="74">
        <f>Table2[[#This Row],[ETA A OFRECIMIENTO]]*24</f>
        <v>28.349999999860302</v>
      </c>
      <c r="U2473" s="1" t="str">
        <f t="shared" si="764"/>
        <v>YES</v>
      </c>
      <c r="V2473" s="73">
        <f t="shared" si="765"/>
        <v>3.6666666666715173</v>
      </c>
      <c r="W2473" s="74">
        <f>Table2[[#This Row],[DEL. AVAILABLE A SLOT]]*24</f>
        <v>88.000000000116415</v>
      </c>
      <c r="X2473" s="1" t="str">
        <f t="shared" si="766"/>
        <v>NO</v>
      </c>
      <c r="Y2473" s="73">
        <f t="shared" si="767"/>
        <v>4.8479166666656965</v>
      </c>
      <c r="Z2473" s="74">
        <f>Table2[[#This Row],[ETA A TIMESLOT]]*24</f>
        <v>116.34999999997672</v>
      </c>
      <c r="AA2473" s="73">
        <f t="shared" si="768"/>
        <v>3.125E-2</v>
      </c>
      <c r="AB2473" s="73" t="str">
        <f t="shared" si="769"/>
        <v>SI</v>
      </c>
      <c r="AC2473" s="74">
        <f>Table2[[#This Row],[PUNTUALIDAD (H)]]*24</f>
        <v>0.75</v>
      </c>
      <c r="AD2473" s="73">
        <f t="shared" si="770"/>
        <v>4.8930555555489263</v>
      </c>
      <c r="AE2473" s="74">
        <f>Table2[[#This Row],[ATA TO UNLOADING]]*24</f>
        <v>117.43333333317423</v>
      </c>
      <c r="AF2473" s="74" t="str">
        <f>IF(Table2[[#This Row],[ATA TO UNLOADING 2]]&lt;=48,"YES","NO")</f>
        <v>NO</v>
      </c>
      <c r="AG2473" s="75">
        <f t="shared" si="771"/>
        <v>0.70833333333575865</v>
      </c>
      <c r="AH2473" s="2" t="s">
        <v>42</v>
      </c>
      <c r="AI2473" s="2" t="str">
        <f t="shared" si="772"/>
        <v>MRSU3056123</v>
      </c>
      <c r="AJ2473" s="76" t="str">
        <f t="shared" si="773"/>
        <v>CTU FLEVOKUST BV</v>
      </c>
      <c r="AK2473" s="77">
        <f>IF($M2473="TRUCK",VLOOKUP($AQ2473,Invoicing!$A$17:$B$49,MATCH($AK$1,Invoicing!$A$17:$B$17,0),FALSE),VLOOKUP($AQ2473,Invoicing!$N$17:$O$21,MATCH($AK$1,Invoicing!$N$17:$O$17,0),FALSE))</f>
        <v>380</v>
      </c>
      <c r="AL2473" s="78" t="e">
        <f>VLOOKUP($E2473,Invoicing!$A$1:$H$8,MATCH(TRACKER!$N2477,Invoicing!$A$1:$H$1,0),FALSE)</f>
        <v>#N/A</v>
      </c>
      <c r="AM2473" s="78">
        <v>35</v>
      </c>
      <c r="AN2473" s="78">
        <f t="shared" si="774"/>
        <v>35</v>
      </c>
      <c r="AO2473" s="2">
        <f t="shared" si="775"/>
        <v>4</v>
      </c>
      <c r="AP2473" s="2" t="str">
        <f t="shared" si="776"/>
        <v>WEEK</v>
      </c>
      <c r="AQ2473" s="2" t="str">
        <f t="shared" si="777"/>
        <v>CTU FLEVOKUST BVWEEK</v>
      </c>
      <c r="AR2473" s="71">
        <f t="shared" si="778"/>
        <v>415</v>
      </c>
      <c r="AS2473" s="71">
        <f>VLOOKUP(AJ2473,Invoicing!A:K,10,FALSE)</f>
        <v>0</v>
      </c>
      <c r="AT2473" s="71">
        <f t="shared" si="779"/>
        <v>415</v>
      </c>
    </row>
    <row r="2474" spans="1:46">
      <c r="A2474" s="37" t="s">
        <v>141</v>
      </c>
      <c r="B2474" s="3" t="s">
        <v>38</v>
      </c>
      <c r="C2474" s="11">
        <v>45626.86041666667</v>
      </c>
      <c r="D2474" s="11">
        <v>45626.833333333336</v>
      </c>
      <c r="E2474" s="11" t="s">
        <v>49</v>
      </c>
      <c r="F2474" s="11" t="s">
        <v>40</v>
      </c>
      <c r="G2474" s="3" t="s">
        <v>2653</v>
      </c>
      <c r="H2474" s="3" t="s">
        <v>46</v>
      </c>
      <c r="I2474" s="11">
        <v>45628.041666666664</v>
      </c>
      <c r="J2474" s="12">
        <v>45632.541666666664</v>
      </c>
      <c r="K2474" s="12">
        <v>45632.541666666664</v>
      </c>
      <c r="L2474" s="12">
        <v>45632.559027777781</v>
      </c>
      <c r="M2474" s="12" t="s">
        <v>12</v>
      </c>
      <c r="N2474" s="3" t="s">
        <v>42</v>
      </c>
      <c r="O2474" s="3">
        <v>1</v>
      </c>
      <c r="P2474" s="1">
        <f t="shared" si="760"/>
        <v>49</v>
      </c>
      <c r="Q2474" s="1">
        <f t="shared" si="761"/>
        <v>12</v>
      </c>
      <c r="R2474" s="72">
        <f t="shared" si="762"/>
        <v>45632.541666666664</v>
      </c>
      <c r="S2474" s="73">
        <f t="shared" si="763"/>
        <v>1.1812499999941792</v>
      </c>
      <c r="T2474" s="74">
        <f>Table2[[#This Row],[ETA A OFRECIMIENTO]]*24</f>
        <v>28.349999999860302</v>
      </c>
      <c r="U2474" s="1" t="str">
        <f t="shared" si="764"/>
        <v>YES</v>
      </c>
      <c r="V2474" s="73">
        <f t="shared" si="765"/>
        <v>4.5</v>
      </c>
      <c r="W2474" s="74">
        <f>Table2[[#This Row],[DEL. AVAILABLE A SLOT]]*24</f>
        <v>108</v>
      </c>
      <c r="X2474" s="1" t="str">
        <f t="shared" si="766"/>
        <v>NO</v>
      </c>
      <c r="Y2474" s="73">
        <f t="shared" si="767"/>
        <v>5.6812499999941792</v>
      </c>
      <c r="Z2474" s="74">
        <f>Table2[[#This Row],[ETA A TIMESLOT]]*24</f>
        <v>136.3499999998603</v>
      </c>
      <c r="AA2474" s="73">
        <f t="shared" si="768"/>
        <v>0</v>
      </c>
      <c r="AB2474" s="73" t="str">
        <f t="shared" si="769"/>
        <v>SI</v>
      </c>
      <c r="AC2474" s="74">
        <f>Table2[[#This Row],[PUNTUALIDAD (H)]]*24</f>
        <v>0</v>
      </c>
      <c r="AD2474" s="73">
        <f t="shared" si="770"/>
        <v>5.6986111111109494</v>
      </c>
      <c r="AE2474" s="74">
        <f>Table2[[#This Row],[ATA TO UNLOADING]]*24</f>
        <v>136.76666666666279</v>
      </c>
      <c r="AF2474" s="74" t="str">
        <f>IF(Table2[[#This Row],[ATA TO UNLOADING 2]]&lt;=48,"YES","NO")</f>
        <v>NO</v>
      </c>
      <c r="AG2474" s="75">
        <f t="shared" si="771"/>
        <v>0.54166666666424135</v>
      </c>
      <c r="AH2474" s="2" t="s">
        <v>42</v>
      </c>
      <c r="AI2474" s="2" t="str">
        <f t="shared" si="772"/>
        <v>MRSU3342235</v>
      </c>
      <c r="AJ2474" s="76" t="str">
        <f t="shared" si="773"/>
        <v>CTU FLEVOKUST BV</v>
      </c>
      <c r="AK2474" s="77">
        <f>IF($M2474="TRUCK",VLOOKUP($AQ2474,Invoicing!$A$17:$B$49,MATCH($AK$1,Invoicing!$A$17:$B$17,0),FALSE),VLOOKUP($AQ2474,Invoicing!$N$17:$O$21,MATCH($AK$1,Invoicing!$N$17:$O$17,0),FALSE))</f>
        <v>380</v>
      </c>
      <c r="AL2474" s="78" t="e">
        <f>VLOOKUP($E2474,Invoicing!$A$1:$H$8,MATCH(TRACKER!$N2478,Invoicing!$A$1:$H$1,0),FALSE)</f>
        <v>#N/A</v>
      </c>
      <c r="AM2474" s="78">
        <v>35</v>
      </c>
      <c r="AN2474" s="78">
        <f t="shared" si="774"/>
        <v>35</v>
      </c>
      <c r="AO2474" s="2">
        <f t="shared" si="775"/>
        <v>5</v>
      </c>
      <c r="AP2474" s="2" t="str">
        <f t="shared" si="776"/>
        <v>WEEK</v>
      </c>
      <c r="AQ2474" s="2" t="str">
        <f t="shared" si="777"/>
        <v>CTU FLEVOKUST BVWEEK</v>
      </c>
      <c r="AR2474" s="71">
        <f t="shared" si="778"/>
        <v>415</v>
      </c>
      <c r="AS2474" s="71">
        <f>VLOOKUP(AJ2474,Invoicing!A:K,10,FALSE)</f>
        <v>0</v>
      </c>
      <c r="AT2474" s="71">
        <f t="shared" si="779"/>
        <v>415</v>
      </c>
    </row>
    <row r="2475" spans="1:46">
      <c r="A2475" s="37" t="s">
        <v>141</v>
      </c>
      <c r="B2475" s="3" t="s">
        <v>38</v>
      </c>
      <c r="C2475" s="11">
        <v>45626.86041666667</v>
      </c>
      <c r="D2475" s="11">
        <v>45626.833333333336</v>
      </c>
      <c r="E2475" s="11" t="s">
        <v>44</v>
      </c>
      <c r="F2475" s="11" t="s">
        <v>40</v>
      </c>
      <c r="G2475" s="3" t="s">
        <v>2654</v>
      </c>
      <c r="H2475" s="3" t="s">
        <v>41</v>
      </c>
      <c r="I2475" s="11">
        <v>45628.041666666664</v>
      </c>
      <c r="J2475" s="12">
        <v>45628.768750000003</v>
      </c>
      <c r="K2475" s="12">
        <v>45628.75</v>
      </c>
      <c r="L2475" s="12">
        <v>45628.789583333331</v>
      </c>
      <c r="M2475" s="12" t="s">
        <v>115</v>
      </c>
      <c r="N2475" s="3" t="s">
        <v>42</v>
      </c>
      <c r="O2475" s="3">
        <v>0</v>
      </c>
      <c r="P2475" s="1">
        <f t="shared" si="760"/>
        <v>49</v>
      </c>
      <c r="Q2475" s="1">
        <f t="shared" si="761"/>
        <v>12</v>
      </c>
      <c r="R2475" s="72">
        <f t="shared" si="762"/>
        <v>45628.768750000003</v>
      </c>
      <c r="S2475" s="73">
        <f t="shared" si="763"/>
        <v>1.1812499999941792</v>
      </c>
      <c r="T2475" s="74">
        <f>Table2[[#This Row],[ETA A OFRECIMIENTO]]*24</f>
        <v>28.349999999860302</v>
      </c>
      <c r="U2475" s="1" t="str">
        <f t="shared" si="764"/>
        <v>YES</v>
      </c>
      <c r="V2475" s="73">
        <f t="shared" si="765"/>
        <v>0.70833333333575865</v>
      </c>
      <c r="W2475" s="74">
        <f>Table2[[#This Row],[DEL. AVAILABLE A SLOT]]*24</f>
        <v>17.000000000058208</v>
      </c>
      <c r="X2475" s="1" t="str">
        <f t="shared" si="766"/>
        <v>SI</v>
      </c>
      <c r="Y2475" s="73">
        <f t="shared" si="767"/>
        <v>1.8895833333299379</v>
      </c>
      <c r="Z2475" s="74">
        <f>Table2[[#This Row],[ETA A TIMESLOT]]*24</f>
        <v>45.349999999918509</v>
      </c>
      <c r="AA2475" s="73">
        <f t="shared" si="768"/>
        <v>1.8750000002910383E-2</v>
      </c>
      <c r="AB2475" s="73" t="str">
        <f t="shared" si="769"/>
        <v>SI</v>
      </c>
      <c r="AC2475" s="74">
        <f>Table2[[#This Row],[PUNTUALIDAD (H)]]*24</f>
        <v>0.45000000006984919</v>
      </c>
      <c r="AD2475" s="73">
        <f t="shared" si="770"/>
        <v>1.929166666661331</v>
      </c>
      <c r="AE2475" s="74">
        <f>Table2[[#This Row],[ATA TO UNLOADING]]*24</f>
        <v>46.299999999871943</v>
      </c>
      <c r="AF2475" s="74" t="str">
        <f>IF(Table2[[#This Row],[ATA TO UNLOADING 2]]&lt;=48,"YES","NO")</f>
        <v>YES</v>
      </c>
      <c r="AG2475" s="75">
        <f t="shared" si="771"/>
        <v>0.75</v>
      </c>
      <c r="AH2475" s="2" t="s">
        <v>42</v>
      </c>
      <c r="AI2475" s="2" t="str">
        <f t="shared" si="772"/>
        <v>MRSU3353029</v>
      </c>
      <c r="AJ2475" s="76" t="str">
        <f t="shared" si="773"/>
        <v>MSI</v>
      </c>
      <c r="AK2475" s="77">
        <f>IF($M2475="TRUCK",VLOOKUP($AQ2475,Invoicing!$A$17:$B$49,MATCH($AK$1,Invoicing!$A$17:$B$17,0),FALSE),VLOOKUP($AQ2475,Invoicing!$N$17:$O$21,MATCH($AK$1,Invoicing!$N$17:$O$17,0),FALSE))</f>
        <v>480</v>
      </c>
      <c r="AL2475" s="78" t="e">
        <f>VLOOKUP($E2475,Invoicing!$A$1:$H$8,MATCH(TRACKER!$N2479,Invoicing!$A$1:$H$1,0),FALSE)</f>
        <v>#N/A</v>
      </c>
      <c r="AM2475" s="78">
        <f>VLOOKUP($E2475,Invoicing!$A$1:$H$8,MATCH(TRACKER!$O$1,Invoicing!$A$1:$H$1,0),FALSE)</f>
        <v>50</v>
      </c>
      <c r="AN2475" s="78">
        <f t="shared" si="774"/>
        <v>0</v>
      </c>
      <c r="AO2475" s="2">
        <f t="shared" si="775"/>
        <v>1</v>
      </c>
      <c r="AP2475" s="2" t="str">
        <f t="shared" si="776"/>
        <v>WEEK</v>
      </c>
      <c r="AQ2475" s="2" t="str">
        <f t="shared" si="777"/>
        <v>MSIWEEK</v>
      </c>
      <c r="AR2475" s="71">
        <f t="shared" si="778"/>
        <v>480</v>
      </c>
      <c r="AS2475" s="71">
        <f>VLOOKUP(AJ2475,Invoicing!A:K,10,FALSE)</f>
        <v>25</v>
      </c>
      <c r="AT2475" s="71">
        <f t="shared" si="779"/>
        <v>505</v>
      </c>
    </row>
    <row r="2476" spans="1:46">
      <c r="A2476" s="37" t="s">
        <v>141</v>
      </c>
      <c r="B2476" s="3" t="s">
        <v>38</v>
      </c>
      <c r="C2476" s="11">
        <v>45626.86041666667</v>
      </c>
      <c r="D2476" s="11">
        <v>45626.833333333336</v>
      </c>
      <c r="E2476" s="11" t="s">
        <v>43</v>
      </c>
      <c r="F2476" s="11" t="s">
        <v>40</v>
      </c>
      <c r="G2476" s="3" t="s">
        <v>2655</v>
      </c>
      <c r="H2476" s="3" t="s">
        <v>41</v>
      </c>
      <c r="I2476" s="11">
        <v>45628.041666666664</v>
      </c>
      <c r="J2476" s="12">
        <v>45628.25</v>
      </c>
      <c r="K2476" s="12">
        <v>45628.25</v>
      </c>
      <c r="L2476" s="12">
        <v>45628.256944444445</v>
      </c>
      <c r="M2476" s="12" t="s">
        <v>115</v>
      </c>
      <c r="N2476" s="3" t="s">
        <v>42</v>
      </c>
      <c r="O2476" s="3">
        <v>1</v>
      </c>
      <c r="P2476" s="1">
        <f t="shared" si="760"/>
        <v>49</v>
      </c>
      <c r="Q2476" s="1">
        <f t="shared" si="761"/>
        <v>12</v>
      </c>
      <c r="R2476" s="72">
        <f t="shared" si="762"/>
        <v>45628.25</v>
      </c>
      <c r="S2476" s="73">
        <f t="shared" si="763"/>
        <v>1.1812499999941792</v>
      </c>
      <c r="T2476" s="74">
        <f>Table2[[#This Row],[ETA A OFRECIMIENTO]]*24</f>
        <v>28.349999999860302</v>
      </c>
      <c r="U2476" s="1" t="str">
        <f t="shared" si="764"/>
        <v>YES</v>
      </c>
      <c r="V2476" s="73">
        <f t="shared" si="765"/>
        <v>0.20833333333575865</v>
      </c>
      <c r="W2476" s="74">
        <f>Table2[[#This Row],[DEL. AVAILABLE A SLOT]]*24</f>
        <v>5.0000000000582077</v>
      </c>
      <c r="X2476" s="1" t="str">
        <f t="shared" si="766"/>
        <v>SI</v>
      </c>
      <c r="Y2476" s="73">
        <f t="shared" si="767"/>
        <v>1.3895833333299379</v>
      </c>
      <c r="Z2476" s="74">
        <f>Table2[[#This Row],[ETA A TIMESLOT]]*24</f>
        <v>33.349999999918509</v>
      </c>
      <c r="AA2476" s="73">
        <f t="shared" si="768"/>
        <v>0</v>
      </c>
      <c r="AB2476" s="73" t="str">
        <f t="shared" si="769"/>
        <v>SI</v>
      </c>
      <c r="AC2476" s="74">
        <f>Table2[[#This Row],[PUNTUALIDAD (H)]]*24</f>
        <v>0</v>
      </c>
      <c r="AD2476" s="73">
        <f t="shared" si="770"/>
        <v>1.3965277777751908</v>
      </c>
      <c r="AE2476" s="74">
        <f>Table2[[#This Row],[ATA TO UNLOADING]]*24</f>
        <v>33.516666666604578</v>
      </c>
      <c r="AF2476" s="74" t="str">
        <f>IF(Table2[[#This Row],[ATA TO UNLOADING 2]]&lt;=48,"YES","NO")</f>
        <v>YES</v>
      </c>
      <c r="AG2476" s="75">
        <f t="shared" si="771"/>
        <v>0.25</v>
      </c>
      <c r="AH2476" s="2" t="s">
        <v>42</v>
      </c>
      <c r="AI2476" s="2" t="str">
        <f t="shared" si="772"/>
        <v>MRSU3562707</v>
      </c>
      <c r="AJ2476" s="76" t="str">
        <f t="shared" si="773"/>
        <v>LOGIX</v>
      </c>
      <c r="AK2476" s="77">
        <f>IF($M2476="TRUCK",VLOOKUP($AQ2476,Invoicing!$A$17:$B$49,MATCH($AK$1,Invoicing!$A$17:$B$17,0),FALSE),VLOOKUP($AQ2476,Invoicing!$N$17:$O$21,MATCH($AK$1,Invoicing!$N$17:$O$17,0),FALSE))</f>
        <v>530</v>
      </c>
      <c r="AL2476" s="78" t="e">
        <f>VLOOKUP($E2476,Invoicing!$A$1:$H$8,MATCH(TRACKER!$N2480,Invoicing!$A$1:$H$1,0),FALSE)</f>
        <v>#N/A</v>
      </c>
      <c r="AM2476" s="78">
        <f>VLOOKUP($E2476,Invoicing!$A$1:$H$8,MATCH(TRACKER!$O$1,Invoicing!$A$1:$H$1,0),FALSE)</f>
        <v>50</v>
      </c>
      <c r="AN2476" s="78">
        <f t="shared" si="774"/>
        <v>50</v>
      </c>
      <c r="AO2476" s="2">
        <f t="shared" si="775"/>
        <v>1</v>
      </c>
      <c r="AP2476" s="2" t="str">
        <f t="shared" si="776"/>
        <v>WEEK</v>
      </c>
      <c r="AQ2476" s="2" t="str">
        <f t="shared" si="777"/>
        <v>LOGIXWEEK</v>
      </c>
      <c r="AR2476" s="71">
        <f t="shared" si="778"/>
        <v>580</v>
      </c>
      <c r="AS2476" s="71">
        <f>VLOOKUP(AJ2476,Invoicing!A:K,10,FALSE)</f>
        <v>25</v>
      </c>
      <c r="AT2476" s="71">
        <f t="shared" si="779"/>
        <v>605</v>
      </c>
    </row>
    <row r="2477" spans="1:46">
      <c r="A2477" s="37" t="s">
        <v>141</v>
      </c>
      <c r="B2477" s="3" t="s">
        <v>38</v>
      </c>
      <c r="C2477" s="11">
        <v>45626.86041666667</v>
      </c>
      <c r="D2477" s="11">
        <v>45626.833333333336</v>
      </c>
      <c r="E2477" s="11" t="s">
        <v>49</v>
      </c>
      <c r="F2477" s="11" t="s">
        <v>40</v>
      </c>
      <c r="G2477" s="3" t="s">
        <v>2656</v>
      </c>
      <c r="H2477" s="3" t="s">
        <v>41</v>
      </c>
      <c r="I2477" s="11">
        <v>45628.041666666664</v>
      </c>
      <c r="J2477" s="12">
        <v>45630.565972222219</v>
      </c>
      <c r="K2477" s="12">
        <v>45630.583333333336</v>
      </c>
      <c r="L2477" s="12">
        <v>45630.579861111109</v>
      </c>
      <c r="M2477" s="61" t="s">
        <v>12</v>
      </c>
      <c r="N2477" s="3" t="s">
        <v>42</v>
      </c>
      <c r="O2477" s="3">
        <v>1</v>
      </c>
      <c r="P2477" s="1">
        <f t="shared" si="760"/>
        <v>49</v>
      </c>
      <c r="Q2477" s="1">
        <f t="shared" si="761"/>
        <v>12</v>
      </c>
      <c r="R2477" s="72">
        <f t="shared" si="762"/>
        <v>45630.565972222219</v>
      </c>
      <c r="S2477" s="73">
        <f t="shared" si="763"/>
        <v>1.1812499999941792</v>
      </c>
      <c r="T2477" s="74">
        <f>Table2[[#This Row],[ETA A OFRECIMIENTO]]*24</f>
        <v>28.349999999860302</v>
      </c>
      <c r="U2477" s="1" t="str">
        <f t="shared" si="764"/>
        <v>YES</v>
      </c>
      <c r="V2477" s="73">
        <f t="shared" si="765"/>
        <v>2.5416666666715173</v>
      </c>
      <c r="W2477" s="74">
        <f>Table2[[#This Row],[DEL. AVAILABLE A SLOT]]*24</f>
        <v>61.000000000116415</v>
      </c>
      <c r="X2477" s="1" t="str">
        <f t="shared" si="766"/>
        <v>NO</v>
      </c>
      <c r="Y2477" s="73">
        <f t="shared" si="767"/>
        <v>3.7229166666656965</v>
      </c>
      <c r="Z2477" s="74">
        <f>Table2[[#This Row],[ETA A TIMESLOT]]*24</f>
        <v>89.349999999976717</v>
      </c>
      <c r="AA2477" s="73">
        <f t="shared" si="768"/>
        <v>0</v>
      </c>
      <c r="AB2477" s="73" t="str">
        <f t="shared" si="769"/>
        <v>SI</v>
      </c>
      <c r="AC2477" s="74">
        <f>Table2[[#This Row],[PUNTUALIDAD (H)]]*24</f>
        <v>0</v>
      </c>
      <c r="AD2477" s="73">
        <f t="shared" si="770"/>
        <v>3.7194444444394321</v>
      </c>
      <c r="AE2477" s="74">
        <f>Table2[[#This Row],[ATA TO UNLOADING]]*24</f>
        <v>89.266666666546371</v>
      </c>
      <c r="AF2477" s="74" t="str">
        <f>IF(Table2[[#This Row],[ATA TO UNLOADING 2]]&lt;=48,"YES","NO")</f>
        <v>NO</v>
      </c>
      <c r="AG2477" s="75">
        <f t="shared" si="771"/>
        <v>0.58333333333575865</v>
      </c>
      <c r="AH2477" s="2" t="s">
        <v>42</v>
      </c>
      <c r="AI2477" s="2" t="str">
        <f t="shared" si="772"/>
        <v>MRSU3646536</v>
      </c>
      <c r="AJ2477" s="76" t="str">
        <f t="shared" si="773"/>
        <v>CTU FLEVOKUST BV</v>
      </c>
      <c r="AK2477" s="77">
        <f>IF($M2477="TRUCK",VLOOKUP($AQ2477,Invoicing!$A$17:$B$49,MATCH($AK$1,Invoicing!$A$17:$B$17,0),FALSE),VLOOKUP($AQ2477,Invoicing!$N$17:$O$21,MATCH($AK$1,Invoicing!$N$17:$O$17,0),FALSE))</f>
        <v>380</v>
      </c>
      <c r="AL2477" s="78" t="e">
        <f>VLOOKUP($E2477,Invoicing!$A$1:$H$8,MATCH(TRACKER!$N2481,Invoicing!$A$1:$H$1,0),FALSE)</f>
        <v>#N/A</v>
      </c>
      <c r="AM2477" s="78">
        <v>35</v>
      </c>
      <c r="AN2477" s="78">
        <f t="shared" si="774"/>
        <v>35</v>
      </c>
      <c r="AO2477" s="2">
        <f t="shared" si="775"/>
        <v>3</v>
      </c>
      <c r="AP2477" s="2" t="str">
        <f t="shared" si="776"/>
        <v>WEEK</v>
      </c>
      <c r="AQ2477" s="2" t="str">
        <f t="shared" si="777"/>
        <v>CTU FLEVOKUST BVWEEK</v>
      </c>
      <c r="AR2477" s="71">
        <f t="shared" si="778"/>
        <v>415</v>
      </c>
      <c r="AS2477" s="71">
        <f>VLOOKUP(AJ2477,Invoicing!A:K,10,FALSE)</f>
        <v>0</v>
      </c>
      <c r="AT2477" s="71">
        <f t="shared" si="779"/>
        <v>415</v>
      </c>
    </row>
    <row r="2478" spans="1:46">
      <c r="A2478" s="37" t="s">
        <v>141</v>
      </c>
      <c r="B2478" s="3" t="s">
        <v>38</v>
      </c>
      <c r="C2478" s="11">
        <v>45626.86041666667</v>
      </c>
      <c r="D2478" s="11">
        <v>45626.833333333336</v>
      </c>
      <c r="E2478" s="11" t="s">
        <v>44</v>
      </c>
      <c r="F2478" s="11" t="s">
        <v>40</v>
      </c>
      <c r="G2478" s="3" t="s">
        <v>2657</v>
      </c>
      <c r="H2478" s="3" t="s">
        <v>46</v>
      </c>
      <c r="I2478" s="11">
        <v>45628.041666666664</v>
      </c>
      <c r="J2478" s="12">
        <v>45631.409722222219</v>
      </c>
      <c r="K2478" s="12">
        <v>45631.375</v>
      </c>
      <c r="L2478" s="12">
        <v>45631.430555555555</v>
      </c>
      <c r="M2478" s="61" t="s">
        <v>115</v>
      </c>
      <c r="N2478" s="3" t="s">
        <v>42</v>
      </c>
      <c r="O2478" s="3">
        <v>0</v>
      </c>
      <c r="P2478" s="1">
        <f t="shared" si="760"/>
        <v>49</v>
      </c>
      <c r="Q2478" s="1">
        <f t="shared" si="761"/>
        <v>12</v>
      </c>
      <c r="R2478" s="72">
        <f t="shared" si="762"/>
        <v>45631.409722222219</v>
      </c>
      <c r="S2478" s="73">
        <f t="shared" si="763"/>
        <v>1.1812499999941792</v>
      </c>
      <c r="T2478" s="74">
        <f>Table2[[#This Row],[ETA A OFRECIMIENTO]]*24</f>
        <v>28.349999999860302</v>
      </c>
      <c r="U2478" s="1" t="str">
        <f t="shared" si="764"/>
        <v>YES</v>
      </c>
      <c r="V2478" s="73">
        <f t="shared" si="765"/>
        <v>3.3333333333357587</v>
      </c>
      <c r="W2478" s="74">
        <f>Table2[[#This Row],[DEL. AVAILABLE A SLOT]]*24</f>
        <v>80.000000000058208</v>
      </c>
      <c r="X2478" s="1" t="str">
        <f t="shared" si="766"/>
        <v>NO</v>
      </c>
      <c r="Y2478" s="73">
        <f t="shared" si="767"/>
        <v>4.5145833333299379</v>
      </c>
      <c r="Z2478" s="74">
        <f>Table2[[#This Row],[ETA A TIMESLOT]]*24</f>
        <v>108.34999999991851</v>
      </c>
      <c r="AA2478" s="73">
        <f t="shared" si="768"/>
        <v>3.4722222218988463E-2</v>
      </c>
      <c r="AB2478" s="73" t="str">
        <f t="shared" si="769"/>
        <v>NO</v>
      </c>
      <c r="AC2478" s="74">
        <f>Table2[[#This Row],[PUNTUALIDAD (H)]]*24</f>
        <v>0.83333333325572312</v>
      </c>
      <c r="AD2478" s="73">
        <f t="shared" si="770"/>
        <v>4.570138888884685</v>
      </c>
      <c r="AE2478" s="74">
        <f>Table2[[#This Row],[ATA TO UNLOADING]]*24</f>
        <v>109.68333333323244</v>
      </c>
      <c r="AF2478" s="74" t="str">
        <f>IF(Table2[[#This Row],[ATA TO UNLOADING 2]]&lt;=48,"YES","NO")</f>
        <v>NO</v>
      </c>
      <c r="AG2478" s="75">
        <f t="shared" si="771"/>
        <v>0.375</v>
      </c>
      <c r="AH2478" s="2" t="s">
        <v>42</v>
      </c>
      <c r="AI2478" s="2" t="str">
        <f t="shared" si="772"/>
        <v>MRSU3975640</v>
      </c>
      <c r="AJ2478" s="76" t="str">
        <f t="shared" si="773"/>
        <v>MSI</v>
      </c>
      <c r="AK2478" s="77">
        <f>IF($M2478="TRUCK",VLOOKUP($AQ2478,Invoicing!$A$17:$B$49,MATCH($AK$1,Invoicing!$A$17:$B$17,0),FALSE),VLOOKUP($AQ2478,Invoicing!$N$17:$O$21,MATCH($AK$1,Invoicing!$N$17:$O$17,0),FALSE))</f>
        <v>480</v>
      </c>
      <c r="AL2478" s="78" t="e">
        <f>VLOOKUP($E2478,Invoicing!$A$1:$H$8,MATCH(TRACKER!$N2482,Invoicing!$A$1:$H$1,0),FALSE)</f>
        <v>#N/A</v>
      </c>
      <c r="AM2478" s="78">
        <f>VLOOKUP($E2478,Invoicing!$A$1:$H$8,MATCH(TRACKER!$O$1,Invoicing!$A$1:$H$1,0),FALSE)</f>
        <v>50</v>
      </c>
      <c r="AN2478" s="78">
        <f t="shared" si="774"/>
        <v>0</v>
      </c>
      <c r="AO2478" s="2">
        <f t="shared" si="775"/>
        <v>4</v>
      </c>
      <c r="AP2478" s="2" t="str">
        <f t="shared" si="776"/>
        <v>WEEK</v>
      </c>
      <c r="AQ2478" s="2" t="str">
        <f t="shared" si="777"/>
        <v>MSIWEEK</v>
      </c>
      <c r="AR2478" s="71">
        <f t="shared" si="778"/>
        <v>480</v>
      </c>
      <c r="AS2478" s="71">
        <f>VLOOKUP(AJ2478,Invoicing!A:K,10,FALSE)</f>
        <v>25</v>
      </c>
      <c r="AT2478" s="71">
        <f t="shared" si="779"/>
        <v>505</v>
      </c>
    </row>
    <row r="2479" spans="1:46">
      <c r="A2479" s="37" t="s">
        <v>141</v>
      </c>
      <c r="B2479" s="3" t="s">
        <v>38</v>
      </c>
      <c r="C2479" s="11">
        <v>45626.86041666667</v>
      </c>
      <c r="D2479" s="11">
        <v>45626.833333333336</v>
      </c>
      <c r="E2479" s="11" t="s">
        <v>45</v>
      </c>
      <c r="F2479" s="11" t="s">
        <v>40</v>
      </c>
      <c r="G2479" s="3" t="s">
        <v>2658</v>
      </c>
      <c r="H2479" s="3" t="s">
        <v>2821</v>
      </c>
      <c r="I2479" s="11">
        <v>45628.041666666664</v>
      </c>
      <c r="J2479" s="12">
        <v>45628.11041666667</v>
      </c>
      <c r="K2479" s="12">
        <v>45628.208333333336</v>
      </c>
      <c r="L2479" s="12">
        <v>45628.236111111109</v>
      </c>
      <c r="M2479" s="12" t="s">
        <v>115</v>
      </c>
      <c r="N2479" s="3" t="s">
        <v>42</v>
      </c>
      <c r="O2479" s="3">
        <v>1</v>
      </c>
      <c r="P2479" s="1">
        <f t="shared" si="760"/>
        <v>49</v>
      </c>
      <c r="Q2479" s="1">
        <f t="shared" si="761"/>
        <v>12</v>
      </c>
      <c r="R2479" s="72">
        <f t="shared" si="762"/>
        <v>45628.11041666667</v>
      </c>
      <c r="S2479" s="73">
        <f t="shared" si="763"/>
        <v>1.1812499999941792</v>
      </c>
      <c r="T2479" s="74">
        <f>Table2[[#This Row],[ETA A OFRECIMIENTO]]*24</f>
        <v>28.349999999860302</v>
      </c>
      <c r="U2479" s="1" t="str">
        <f t="shared" si="764"/>
        <v>YES</v>
      </c>
      <c r="V2479" s="73">
        <f t="shared" si="765"/>
        <v>0.16666666667151731</v>
      </c>
      <c r="W2479" s="74">
        <f>Table2[[#This Row],[DEL. AVAILABLE A SLOT]]*24</f>
        <v>4.0000000001164153</v>
      </c>
      <c r="X2479" s="1" t="str">
        <f t="shared" si="766"/>
        <v>SI</v>
      </c>
      <c r="Y2479" s="73">
        <f t="shared" si="767"/>
        <v>1.3479166666656965</v>
      </c>
      <c r="Z2479" s="74">
        <f>Table2[[#This Row],[ETA A TIMESLOT]]*24</f>
        <v>32.349999999976717</v>
      </c>
      <c r="AA2479" s="73">
        <f t="shared" si="768"/>
        <v>0</v>
      </c>
      <c r="AB2479" s="73" t="str">
        <f t="shared" si="769"/>
        <v>SI</v>
      </c>
      <c r="AC2479" s="74">
        <f>Table2[[#This Row],[PUNTUALIDAD (H)]]*24</f>
        <v>0</v>
      </c>
      <c r="AD2479" s="73">
        <f t="shared" si="770"/>
        <v>1.3756944444394321</v>
      </c>
      <c r="AE2479" s="74">
        <f>Table2[[#This Row],[ATA TO UNLOADING]]*24</f>
        <v>33.016666666546371</v>
      </c>
      <c r="AF2479" s="74" t="str">
        <f>IF(Table2[[#This Row],[ATA TO UNLOADING 2]]&lt;=48,"YES","NO")</f>
        <v>YES</v>
      </c>
      <c r="AG2479" s="75">
        <f t="shared" si="771"/>
        <v>0.20833333333575865</v>
      </c>
      <c r="AH2479" s="2" t="s">
        <v>42</v>
      </c>
      <c r="AI2479" s="2" t="str">
        <f t="shared" si="772"/>
        <v>MRSU4251042</v>
      </c>
      <c r="AJ2479" s="76" t="str">
        <f t="shared" si="773"/>
        <v>OM TRANSPORT</v>
      </c>
      <c r="AK2479" s="77">
        <f>IF($M2479="TRUCK",VLOOKUP($AQ2479,Invoicing!$A$17:$B$49,MATCH($AK$1,Invoicing!$A$17:$B$17,0),FALSE),VLOOKUP($AQ2479,Invoicing!$N$17:$O$21,MATCH($AK$1,Invoicing!$N$17:$O$17,0),FALSE))</f>
        <v>475</v>
      </c>
      <c r="AL2479" s="78">
        <f>VLOOKUP($E2479,Invoicing!$A$1:$H$8,MATCH(TRACKER!$N2483,Invoicing!$A$1:$H$1,0),FALSE)</f>
        <v>110</v>
      </c>
      <c r="AM2479" s="78">
        <f>VLOOKUP($E2479,Invoicing!$A$1:$H$8,MATCH(TRACKER!$O$1,Invoicing!$A$1:$H$1,0),FALSE)</f>
        <v>50</v>
      </c>
      <c r="AN2479" s="78">
        <f t="shared" si="774"/>
        <v>50</v>
      </c>
      <c r="AO2479" s="2">
        <f t="shared" si="775"/>
        <v>1</v>
      </c>
      <c r="AP2479" s="2" t="str">
        <f t="shared" si="776"/>
        <v>WEEK</v>
      </c>
      <c r="AQ2479" s="2" t="str">
        <f t="shared" si="777"/>
        <v>OM TRANSPORTWEEK</v>
      </c>
      <c r="AR2479" s="71">
        <f t="shared" si="778"/>
        <v>635</v>
      </c>
      <c r="AS2479" s="71">
        <f>VLOOKUP(AJ2479,Invoicing!A:K,10,FALSE)</f>
        <v>25</v>
      </c>
      <c r="AT2479" s="71">
        <f t="shared" si="779"/>
        <v>660</v>
      </c>
    </row>
    <row r="2480" spans="1:46">
      <c r="A2480" s="37" t="s">
        <v>141</v>
      </c>
      <c r="B2480" s="3" t="s">
        <v>38</v>
      </c>
      <c r="C2480" s="11">
        <v>45626.86041666667</v>
      </c>
      <c r="D2480" s="11">
        <v>45626.833333333336</v>
      </c>
      <c r="E2480" s="11" t="s">
        <v>43</v>
      </c>
      <c r="F2480" s="11" t="s">
        <v>40</v>
      </c>
      <c r="G2480" s="3" t="s">
        <v>2659</v>
      </c>
      <c r="H2480" s="3" t="s">
        <v>41</v>
      </c>
      <c r="I2480" s="11">
        <v>45628.041666666664</v>
      </c>
      <c r="J2480" s="12">
        <v>45628.580555555556</v>
      </c>
      <c r="K2480" s="12">
        <v>45628.583333333336</v>
      </c>
      <c r="L2480" s="12">
        <v>45628.586805555555</v>
      </c>
      <c r="M2480" s="12" t="s">
        <v>115</v>
      </c>
      <c r="N2480" s="3" t="s">
        <v>42</v>
      </c>
      <c r="O2480" s="3">
        <v>0</v>
      </c>
      <c r="P2480" s="1">
        <f t="shared" si="760"/>
        <v>49</v>
      </c>
      <c r="Q2480" s="1">
        <f t="shared" si="761"/>
        <v>12</v>
      </c>
      <c r="R2480" s="72">
        <f t="shared" si="762"/>
        <v>45628.580555555556</v>
      </c>
      <c r="S2480" s="73">
        <f t="shared" si="763"/>
        <v>1.1812499999941792</v>
      </c>
      <c r="T2480" s="74">
        <f>Table2[[#This Row],[ETA A OFRECIMIENTO]]*24</f>
        <v>28.349999999860302</v>
      </c>
      <c r="U2480" s="1" t="str">
        <f t="shared" si="764"/>
        <v>YES</v>
      </c>
      <c r="V2480" s="73">
        <f t="shared" si="765"/>
        <v>0.54166666667151731</v>
      </c>
      <c r="W2480" s="74">
        <f>Table2[[#This Row],[DEL. AVAILABLE A SLOT]]*24</f>
        <v>13.000000000116415</v>
      </c>
      <c r="X2480" s="1" t="str">
        <f t="shared" si="766"/>
        <v>SI</v>
      </c>
      <c r="Y2480" s="73">
        <f t="shared" si="767"/>
        <v>1.7229166666656965</v>
      </c>
      <c r="Z2480" s="74">
        <f>Table2[[#This Row],[ETA A TIMESLOT]]*24</f>
        <v>41.349999999976717</v>
      </c>
      <c r="AA2480" s="73">
        <f t="shared" si="768"/>
        <v>0</v>
      </c>
      <c r="AB2480" s="73" t="str">
        <f t="shared" si="769"/>
        <v>SI</v>
      </c>
      <c r="AC2480" s="74">
        <f>Table2[[#This Row],[PUNTUALIDAD (H)]]*24</f>
        <v>0</v>
      </c>
      <c r="AD2480" s="73">
        <f t="shared" si="770"/>
        <v>1.726388888884685</v>
      </c>
      <c r="AE2480" s="74">
        <f>Table2[[#This Row],[ATA TO UNLOADING]]*24</f>
        <v>41.43333333323244</v>
      </c>
      <c r="AF2480" s="74" t="str">
        <f>IF(Table2[[#This Row],[ATA TO UNLOADING 2]]&lt;=48,"YES","NO")</f>
        <v>YES</v>
      </c>
      <c r="AG2480" s="75">
        <f t="shared" si="771"/>
        <v>0.58333333333575865</v>
      </c>
      <c r="AH2480" s="2" t="s">
        <v>42</v>
      </c>
      <c r="AI2480" s="2" t="str">
        <f t="shared" si="772"/>
        <v>MRSU4924246</v>
      </c>
      <c r="AJ2480" s="76" t="str">
        <f t="shared" si="773"/>
        <v>LOGIX</v>
      </c>
      <c r="AK2480" s="77">
        <f>IF($M2480="TRUCK",VLOOKUP($AQ2480,Invoicing!$A$17:$B$49,MATCH($AK$1,Invoicing!$A$17:$B$17,0),FALSE),VLOOKUP($AQ2480,Invoicing!$N$17:$O$21,MATCH($AK$1,Invoicing!$N$17:$O$17,0),FALSE))</f>
        <v>530</v>
      </c>
      <c r="AL2480" s="78" t="e">
        <f>VLOOKUP($E2480,Invoicing!$A$1:$H$8,MATCH(TRACKER!$N2484,Invoicing!$A$1:$H$1,0),FALSE)</f>
        <v>#N/A</v>
      </c>
      <c r="AM2480" s="78">
        <f>VLOOKUP($E2480,Invoicing!$A$1:$H$8,MATCH(TRACKER!$O$1,Invoicing!$A$1:$H$1,0),FALSE)</f>
        <v>50</v>
      </c>
      <c r="AN2480" s="78">
        <f t="shared" si="774"/>
        <v>0</v>
      </c>
      <c r="AO2480" s="2">
        <f t="shared" si="775"/>
        <v>1</v>
      </c>
      <c r="AP2480" s="2" t="str">
        <f t="shared" si="776"/>
        <v>WEEK</v>
      </c>
      <c r="AQ2480" s="2" t="str">
        <f t="shared" si="777"/>
        <v>LOGIXWEEK</v>
      </c>
      <c r="AR2480" s="71">
        <f t="shared" si="778"/>
        <v>530</v>
      </c>
      <c r="AS2480" s="71">
        <f>VLOOKUP(AJ2480,Invoicing!A:K,10,FALSE)</f>
        <v>25</v>
      </c>
      <c r="AT2480" s="71">
        <f t="shared" si="779"/>
        <v>555</v>
      </c>
    </row>
    <row r="2481" spans="1:47">
      <c r="A2481" s="37" t="s">
        <v>141</v>
      </c>
      <c r="B2481" s="3" t="s">
        <v>38</v>
      </c>
      <c r="C2481" s="11">
        <v>45626.86041666667</v>
      </c>
      <c r="D2481" s="11">
        <v>45626.833333333336</v>
      </c>
      <c r="E2481" s="11" t="s">
        <v>49</v>
      </c>
      <c r="F2481" s="11" t="s">
        <v>40</v>
      </c>
      <c r="G2481" s="3" t="s">
        <v>2660</v>
      </c>
      <c r="H2481" s="3" t="s">
        <v>46</v>
      </c>
      <c r="I2481" s="11">
        <v>45628.041666666664</v>
      </c>
      <c r="J2481" s="12">
        <v>45629.763888888891</v>
      </c>
      <c r="K2481" s="12">
        <v>45629.75</v>
      </c>
      <c r="L2481" s="12">
        <v>45629.784722222219</v>
      </c>
      <c r="M2481" s="61" t="s">
        <v>12</v>
      </c>
      <c r="N2481" s="3" t="s">
        <v>42</v>
      </c>
      <c r="O2481" s="3">
        <v>0</v>
      </c>
      <c r="P2481" s="1">
        <f t="shared" si="760"/>
        <v>49</v>
      </c>
      <c r="Q2481" s="1">
        <f t="shared" si="761"/>
        <v>12</v>
      </c>
      <c r="R2481" s="72">
        <f t="shared" si="762"/>
        <v>45629.763888888891</v>
      </c>
      <c r="S2481" s="73">
        <f t="shared" si="763"/>
        <v>1.1812499999941792</v>
      </c>
      <c r="T2481" s="74">
        <f>Table2[[#This Row],[ETA A OFRECIMIENTO]]*24</f>
        <v>28.349999999860302</v>
      </c>
      <c r="U2481" s="1" t="str">
        <f t="shared" si="764"/>
        <v>YES</v>
      </c>
      <c r="V2481" s="73">
        <f t="shared" si="765"/>
        <v>1.7083333333357587</v>
      </c>
      <c r="W2481" s="74">
        <f>Table2[[#This Row],[DEL. AVAILABLE A SLOT]]*24</f>
        <v>41.000000000058208</v>
      </c>
      <c r="X2481" s="1" t="str">
        <f t="shared" si="766"/>
        <v>NO</v>
      </c>
      <c r="Y2481" s="73">
        <f t="shared" si="767"/>
        <v>2.8895833333299379</v>
      </c>
      <c r="Z2481" s="74">
        <f>Table2[[#This Row],[ETA A TIMESLOT]]*24</f>
        <v>69.349999999918509</v>
      </c>
      <c r="AA2481" s="73">
        <f t="shared" si="768"/>
        <v>1.3888888890505768E-2</v>
      </c>
      <c r="AB2481" s="73" t="str">
        <f t="shared" si="769"/>
        <v>SI</v>
      </c>
      <c r="AC2481" s="74">
        <f>Table2[[#This Row],[PUNTUALIDAD (H)]]*24</f>
        <v>0.33333333337213844</v>
      </c>
      <c r="AD2481" s="73">
        <f t="shared" si="770"/>
        <v>2.9243055555489263</v>
      </c>
      <c r="AE2481" s="74">
        <f>Table2[[#This Row],[ATA TO UNLOADING]]*24</f>
        <v>70.183333333174232</v>
      </c>
      <c r="AF2481" s="74" t="str">
        <f>IF(Table2[[#This Row],[ATA TO UNLOADING 2]]&lt;=48,"YES","NO")</f>
        <v>NO</v>
      </c>
      <c r="AG2481" s="75">
        <f t="shared" si="771"/>
        <v>0.75</v>
      </c>
      <c r="AH2481" s="2" t="s">
        <v>42</v>
      </c>
      <c r="AI2481" s="2" t="str">
        <f t="shared" si="772"/>
        <v>MRSU5085115</v>
      </c>
      <c r="AJ2481" s="76" t="str">
        <f t="shared" si="773"/>
        <v>CTU FLEVOKUST BV</v>
      </c>
      <c r="AK2481" s="77">
        <f>IF($M2481="TRUCK",VLOOKUP($AQ2481,Invoicing!$A$17:$B$49,MATCH($AK$1,Invoicing!$A$17:$B$17,0),FALSE),VLOOKUP($AQ2481,Invoicing!$N$17:$O$21,MATCH($AK$1,Invoicing!$N$17:$O$17,0),FALSE))</f>
        <v>380</v>
      </c>
      <c r="AL2481" s="78" t="e">
        <f>VLOOKUP($E2481,Invoicing!$A$1:$H$8,MATCH(TRACKER!$N2485,Invoicing!$A$1:$H$1,0),FALSE)</f>
        <v>#N/A</v>
      </c>
      <c r="AM2481" s="78">
        <v>35</v>
      </c>
      <c r="AN2481" s="78">
        <f t="shared" si="774"/>
        <v>0</v>
      </c>
      <c r="AO2481" s="2">
        <f t="shared" si="775"/>
        <v>2</v>
      </c>
      <c r="AP2481" s="2" t="str">
        <f t="shared" si="776"/>
        <v>WEEK</v>
      </c>
      <c r="AQ2481" s="2" t="str">
        <f t="shared" si="777"/>
        <v>CTU FLEVOKUST BVWEEK</v>
      </c>
      <c r="AR2481" s="71">
        <f t="shared" si="778"/>
        <v>380</v>
      </c>
      <c r="AS2481" s="71">
        <f>VLOOKUP(AJ2481,Invoicing!A:K,10,FALSE)</f>
        <v>0</v>
      </c>
      <c r="AT2481" s="71">
        <f t="shared" si="779"/>
        <v>430</v>
      </c>
      <c r="AU2481" s="55">
        <v>50</v>
      </c>
    </row>
    <row r="2482" spans="1:47">
      <c r="A2482" s="37" t="s">
        <v>141</v>
      </c>
      <c r="B2482" s="3" t="s">
        <v>38</v>
      </c>
      <c r="C2482" s="11">
        <v>45626.86041666667</v>
      </c>
      <c r="D2482" s="11">
        <v>45626.833333333336</v>
      </c>
      <c r="E2482" s="11" t="s">
        <v>45</v>
      </c>
      <c r="F2482" s="11" t="s">
        <v>40</v>
      </c>
      <c r="G2482" s="3" t="s">
        <v>2661</v>
      </c>
      <c r="H2482" s="3" t="s">
        <v>2821</v>
      </c>
      <c r="I2482" s="11">
        <v>45628.041666666664</v>
      </c>
      <c r="J2482" s="12">
        <v>45627.984722222223</v>
      </c>
      <c r="K2482" s="12">
        <v>45628.041666666664</v>
      </c>
      <c r="L2482" s="12">
        <v>45628.001388888886</v>
      </c>
      <c r="M2482" s="12" t="s">
        <v>115</v>
      </c>
      <c r="N2482" s="3" t="s">
        <v>42</v>
      </c>
      <c r="O2482" s="3">
        <v>1</v>
      </c>
      <c r="P2482" s="1">
        <f t="shared" si="760"/>
        <v>48</v>
      </c>
      <c r="Q2482" s="1">
        <f t="shared" si="761"/>
        <v>12</v>
      </c>
      <c r="R2482" s="72">
        <f t="shared" si="762"/>
        <v>45627.984722222223</v>
      </c>
      <c r="S2482" s="73">
        <f t="shared" si="763"/>
        <v>1.1812499999941792</v>
      </c>
      <c r="T2482" s="74">
        <f>Table2[[#This Row],[ETA A OFRECIMIENTO]]*24</f>
        <v>28.349999999860302</v>
      </c>
      <c r="U2482" s="1" t="str">
        <f t="shared" si="764"/>
        <v>YES</v>
      </c>
      <c r="V2482" s="73">
        <f t="shared" si="765"/>
        <v>0</v>
      </c>
      <c r="W2482" s="74">
        <f>Table2[[#This Row],[DEL. AVAILABLE A SLOT]]*24</f>
        <v>0</v>
      </c>
      <c r="X2482" s="1" t="str">
        <f t="shared" si="766"/>
        <v>SI</v>
      </c>
      <c r="Y2482" s="73">
        <f t="shared" si="767"/>
        <v>1.1812499999941792</v>
      </c>
      <c r="Z2482" s="74">
        <f>Table2[[#This Row],[ETA A TIMESLOT]]*24</f>
        <v>28.349999999860302</v>
      </c>
      <c r="AA2482" s="73">
        <f t="shared" si="768"/>
        <v>0</v>
      </c>
      <c r="AB2482" s="73" t="str">
        <f t="shared" si="769"/>
        <v>SI</v>
      </c>
      <c r="AC2482" s="74">
        <f>Table2[[#This Row],[PUNTUALIDAD (H)]]*24</f>
        <v>0</v>
      </c>
      <c r="AD2482" s="73">
        <f t="shared" si="770"/>
        <v>1.1409722222160781</v>
      </c>
      <c r="AE2482" s="74">
        <f>Table2[[#This Row],[ATA TO UNLOADING]]*24</f>
        <v>27.383333333185874</v>
      </c>
      <c r="AF2482" s="74" t="str">
        <f>IF(Table2[[#This Row],[ATA TO UNLOADING 2]]&lt;=48,"YES","NO")</f>
        <v>YES</v>
      </c>
      <c r="AG2482" s="75">
        <f t="shared" si="771"/>
        <v>4.1666666664241347E-2</v>
      </c>
      <c r="AH2482" s="2" t="s">
        <v>24</v>
      </c>
      <c r="AI2482" s="2" t="str">
        <f t="shared" si="772"/>
        <v>MRSU6090409</v>
      </c>
      <c r="AJ2482" s="76" t="str">
        <f t="shared" si="773"/>
        <v>OM TRANSPORT</v>
      </c>
      <c r="AK2482" s="77">
        <f>IF($M2482="TRUCK",VLOOKUP($AQ2482,Invoicing!$A$17:$B$49,MATCH($AK$1,Invoicing!$A$17:$B$17,0),FALSE),VLOOKUP($AQ2482,Invoicing!$N$17:$O$21,MATCH($AK$1,Invoicing!$N$17:$O$17,0),FALSE))</f>
        <v>475</v>
      </c>
      <c r="AL2482" s="78">
        <f>VLOOKUP($E2482,Invoicing!$A$1:$H$8,MATCH(TRACKER!$N2486,Invoicing!$A$1:$H$1,0),FALSE)</f>
        <v>110</v>
      </c>
      <c r="AM2482" s="78">
        <f>VLOOKUP($E2482,Invoicing!$A$1:$H$8,MATCH(TRACKER!$O$1,Invoicing!$A$1:$H$1,0),FALSE)</f>
        <v>50</v>
      </c>
      <c r="AN2482" s="78">
        <f t="shared" si="774"/>
        <v>50</v>
      </c>
      <c r="AO2482" s="2">
        <f t="shared" si="775"/>
        <v>1</v>
      </c>
      <c r="AP2482" s="2" t="str">
        <f t="shared" si="776"/>
        <v>NIGHT</v>
      </c>
      <c r="AQ2482" s="2" t="str">
        <f t="shared" si="777"/>
        <v>OM TRANSPORTNIGHT</v>
      </c>
      <c r="AR2482" s="71">
        <f t="shared" si="778"/>
        <v>635</v>
      </c>
      <c r="AS2482" s="71">
        <f>VLOOKUP(AJ2482,Invoicing!A:K,10,FALSE)</f>
        <v>25</v>
      </c>
      <c r="AT2482" s="71">
        <f t="shared" si="779"/>
        <v>660</v>
      </c>
    </row>
    <row r="2483" spans="1:47">
      <c r="A2483" s="37" t="s">
        <v>141</v>
      </c>
      <c r="B2483" s="3" t="s">
        <v>38</v>
      </c>
      <c r="C2483" s="11">
        <v>45626.86041666667</v>
      </c>
      <c r="D2483" s="11">
        <v>45626.833333333336</v>
      </c>
      <c r="E2483" s="11" t="s">
        <v>49</v>
      </c>
      <c r="F2483" s="11" t="s">
        <v>40</v>
      </c>
      <c r="G2483" s="3" t="s">
        <v>2662</v>
      </c>
      <c r="H2483" s="3" t="s">
        <v>46</v>
      </c>
      <c r="I2483" s="11">
        <v>45628.041666666664</v>
      </c>
      <c r="J2483" s="12">
        <v>45630.634722222225</v>
      </c>
      <c r="K2483" s="12">
        <v>45630.625</v>
      </c>
      <c r="L2483" s="12">
        <v>45630.649305555555</v>
      </c>
      <c r="M2483" s="12" t="s">
        <v>12</v>
      </c>
      <c r="N2483" s="3" t="s">
        <v>13</v>
      </c>
      <c r="O2483" s="3">
        <v>0</v>
      </c>
      <c r="P2483" s="1">
        <f t="shared" si="760"/>
        <v>49</v>
      </c>
      <c r="Q2483" s="1">
        <f t="shared" si="761"/>
        <v>12</v>
      </c>
      <c r="R2483" s="72">
        <f t="shared" si="762"/>
        <v>45630.634722222225</v>
      </c>
      <c r="S2483" s="73">
        <f t="shared" si="763"/>
        <v>1.1812499999941792</v>
      </c>
      <c r="T2483" s="74">
        <f>Table2[[#This Row],[ETA A OFRECIMIENTO]]*24</f>
        <v>28.349999999860302</v>
      </c>
      <c r="U2483" s="1" t="str">
        <f t="shared" si="764"/>
        <v>YES</v>
      </c>
      <c r="V2483" s="73">
        <f t="shared" si="765"/>
        <v>2.5833333333357587</v>
      </c>
      <c r="W2483" s="74">
        <f>Table2[[#This Row],[DEL. AVAILABLE A SLOT]]*24</f>
        <v>62.000000000058208</v>
      </c>
      <c r="X2483" s="1" t="str">
        <f t="shared" si="766"/>
        <v>NO</v>
      </c>
      <c r="Y2483" s="73">
        <f t="shared" si="767"/>
        <v>3.7645833333299379</v>
      </c>
      <c r="Z2483" s="74">
        <f>Table2[[#This Row],[ETA A TIMESLOT]]*24</f>
        <v>90.349999999918509</v>
      </c>
      <c r="AA2483" s="73">
        <f t="shared" si="768"/>
        <v>9.7222222248092294E-3</v>
      </c>
      <c r="AB2483" s="73" t="str">
        <f t="shared" si="769"/>
        <v>SI</v>
      </c>
      <c r="AC2483" s="74">
        <f>Table2[[#This Row],[PUNTUALIDAD (H)]]*24</f>
        <v>0.2333333333954215</v>
      </c>
      <c r="AD2483" s="73">
        <f t="shared" si="770"/>
        <v>3.788888888884685</v>
      </c>
      <c r="AE2483" s="74">
        <f>Table2[[#This Row],[ATA TO UNLOADING]]*24</f>
        <v>90.93333333323244</v>
      </c>
      <c r="AF2483" s="74" t="str">
        <f>IF(Table2[[#This Row],[ATA TO UNLOADING 2]]&lt;=48,"YES","NO")</f>
        <v>NO</v>
      </c>
      <c r="AG2483" s="75">
        <f t="shared" si="771"/>
        <v>0.625</v>
      </c>
      <c r="AH2483" s="2" t="s">
        <v>42</v>
      </c>
      <c r="AI2483" s="2" t="str">
        <f t="shared" si="772"/>
        <v>MRSU6185166</v>
      </c>
      <c r="AJ2483" s="76" t="str">
        <f t="shared" si="773"/>
        <v>CTU FLEVOKUST BV</v>
      </c>
      <c r="AK2483" s="77">
        <f>IF($M2483="TRUCK",VLOOKUP($AQ2483,Invoicing!$A$17:$B$49,MATCH($AK$1,Invoicing!$A$17:$B$17,0),FALSE),VLOOKUP($AQ2483,Invoicing!$N$17:$O$21,MATCH($AK$1,Invoicing!$N$17:$O$17,0),FALSE))</f>
        <v>380</v>
      </c>
      <c r="AL2483" s="78">
        <v>100</v>
      </c>
      <c r="AM2483" s="78">
        <v>35</v>
      </c>
      <c r="AN2483" s="78">
        <f t="shared" si="774"/>
        <v>0</v>
      </c>
      <c r="AO2483" s="2">
        <f t="shared" si="775"/>
        <v>3</v>
      </c>
      <c r="AP2483" s="2" t="str">
        <f t="shared" si="776"/>
        <v>WEEK</v>
      </c>
      <c r="AQ2483" s="2" t="str">
        <f t="shared" si="777"/>
        <v>CTU FLEVOKUST BVWEEK</v>
      </c>
      <c r="AR2483" s="71">
        <f t="shared" si="778"/>
        <v>480</v>
      </c>
      <c r="AS2483" s="71">
        <f>VLOOKUP(AJ2483,Invoicing!A:K,10,FALSE)</f>
        <v>0</v>
      </c>
      <c r="AT2483" s="71">
        <f t="shared" si="779"/>
        <v>480</v>
      </c>
    </row>
    <row r="2484" spans="1:47">
      <c r="A2484" s="37" t="s">
        <v>141</v>
      </c>
      <c r="B2484" s="3" t="s">
        <v>38</v>
      </c>
      <c r="C2484" s="11">
        <v>45626.86041666667</v>
      </c>
      <c r="D2484" s="11">
        <v>45626.833333333336</v>
      </c>
      <c r="E2484" s="11" t="s">
        <v>45</v>
      </c>
      <c r="F2484" s="11" t="s">
        <v>40</v>
      </c>
      <c r="G2484" s="3" t="s">
        <v>2663</v>
      </c>
      <c r="H2484" s="3" t="s">
        <v>2821</v>
      </c>
      <c r="I2484" s="11">
        <v>45628.041666666664</v>
      </c>
      <c r="J2484" s="12">
        <v>45629.356944444444</v>
      </c>
      <c r="K2484" s="12">
        <v>45629.375</v>
      </c>
      <c r="L2484" s="12">
        <v>45629.385416666664</v>
      </c>
      <c r="M2484" s="12" t="s">
        <v>115</v>
      </c>
      <c r="N2484" s="3" t="s">
        <v>42</v>
      </c>
      <c r="O2484" s="3">
        <v>0</v>
      </c>
      <c r="P2484" s="1">
        <f t="shared" si="760"/>
        <v>49</v>
      </c>
      <c r="Q2484" s="1">
        <f t="shared" si="761"/>
        <v>12</v>
      </c>
      <c r="R2484" s="72">
        <f t="shared" si="762"/>
        <v>45629.356944444444</v>
      </c>
      <c r="S2484" s="73">
        <f t="shared" si="763"/>
        <v>1.1812499999941792</v>
      </c>
      <c r="T2484" s="74">
        <f>Table2[[#This Row],[ETA A OFRECIMIENTO]]*24</f>
        <v>28.349999999860302</v>
      </c>
      <c r="U2484" s="1" t="str">
        <f t="shared" si="764"/>
        <v>YES</v>
      </c>
      <c r="V2484" s="73">
        <f t="shared" si="765"/>
        <v>1.3333333333357587</v>
      </c>
      <c r="W2484" s="74">
        <f>Table2[[#This Row],[DEL. AVAILABLE A SLOT]]*24</f>
        <v>32.000000000058208</v>
      </c>
      <c r="X2484" s="1" t="str">
        <f t="shared" si="766"/>
        <v>NO</v>
      </c>
      <c r="Y2484" s="73">
        <f t="shared" si="767"/>
        <v>2.5145833333299379</v>
      </c>
      <c r="Z2484" s="74">
        <f>Table2[[#This Row],[ETA A TIMESLOT]]*24</f>
        <v>60.349999999918509</v>
      </c>
      <c r="AA2484" s="73">
        <f t="shared" si="768"/>
        <v>0</v>
      </c>
      <c r="AB2484" s="73" t="str">
        <f t="shared" si="769"/>
        <v>SI</v>
      </c>
      <c r="AC2484" s="74">
        <f>Table2[[#This Row],[PUNTUALIDAD (H)]]*24</f>
        <v>0</v>
      </c>
      <c r="AD2484" s="73">
        <f t="shared" si="770"/>
        <v>2.5249999999941792</v>
      </c>
      <c r="AE2484" s="74">
        <f>Table2[[#This Row],[ATA TO UNLOADING]]*24</f>
        <v>60.599999999860302</v>
      </c>
      <c r="AF2484" s="74" t="str">
        <f>IF(Table2[[#This Row],[ATA TO UNLOADING 2]]&lt;=48,"YES","NO")</f>
        <v>NO</v>
      </c>
      <c r="AG2484" s="75">
        <f t="shared" si="771"/>
        <v>0.375</v>
      </c>
      <c r="AH2484" s="2" t="s">
        <v>42</v>
      </c>
      <c r="AI2484" s="2" t="str">
        <f t="shared" si="772"/>
        <v>MRSU6304096</v>
      </c>
      <c r="AJ2484" s="76" t="str">
        <f t="shared" si="773"/>
        <v>OM TRANSPORT</v>
      </c>
      <c r="AK2484" s="77">
        <f>IF($M2484="TRUCK",VLOOKUP($AQ2484,Invoicing!$A$17:$B$49,MATCH($AK$1,Invoicing!$A$17:$B$17,0),FALSE),VLOOKUP($AQ2484,Invoicing!$N$17:$O$21,MATCH($AK$1,Invoicing!$N$17:$O$17,0),FALSE))</f>
        <v>475</v>
      </c>
      <c r="AL2484" s="78" t="e">
        <f>VLOOKUP($E2484,Invoicing!$A$1:$H$8,MATCH(TRACKER!$N2488,Invoicing!$A$1:$H$1,0),FALSE)</f>
        <v>#N/A</v>
      </c>
      <c r="AM2484" s="78">
        <f>VLOOKUP($E2484,Invoicing!$A$1:$H$8,MATCH(TRACKER!$O$1,Invoicing!$A$1:$H$1,0),FALSE)</f>
        <v>50</v>
      </c>
      <c r="AN2484" s="78">
        <f t="shared" si="774"/>
        <v>0</v>
      </c>
      <c r="AO2484" s="2">
        <f t="shared" si="775"/>
        <v>2</v>
      </c>
      <c r="AP2484" s="2" t="str">
        <f t="shared" si="776"/>
        <v>WEEK</v>
      </c>
      <c r="AQ2484" s="2" t="str">
        <f t="shared" si="777"/>
        <v>OM TRANSPORTWEEK</v>
      </c>
      <c r="AR2484" s="71">
        <f t="shared" si="778"/>
        <v>475</v>
      </c>
      <c r="AS2484" s="71">
        <f>VLOOKUP(AJ2484,Invoicing!A:K,10,FALSE)</f>
        <v>25</v>
      </c>
      <c r="AT2484" s="71">
        <f t="shared" si="779"/>
        <v>500</v>
      </c>
    </row>
    <row r="2485" spans="1:47">
      <c r="A2485" s="37" t="s">
        <v>141</v>
      </c>
      <c r="B2485" s="3" t="s">
        <v>38</v>
      </c>
      <c r="C2485" s="11">
        <v>45626.86041666667</v>
      </c>
      <c r="D2485" s="11">
        <v>45626.833333333336</v>
      </c>
      <c r="E2485" s="11" t="s">
        <v>44</v>
      </c>
      <c r="F2485" s="11" t="s">
        <v>40</v>
      </c>
      <c r="G2485" s="3" t="s">
        <v>2664</v>
      </c>
      <c r="H2485" s="3" t="s">
        <v>41</v>
      </c>
      <c r="I2485" s="11">
        <v>45628.041666666664</v>
      </c>
      <c r="J2485" s="12">
        <v>45629.260416666664</v>
      </c>
      <c r="K2485" s="12">
        <v>45629.25</v>
      </c>
      <c r="L2485" s="12">
        <v>45629.267361111109</v>
      </c>
      <c r="M2485" s="61" t="s">
        <v>115</v>
      </c>
      <c r="N2485" s="3" t="s">
        <v>42</v>
      </c>
      <c r="O2485" s="3">
        <v>1</v>
      </c>
      <c r="P2485" s="1">
        <f t="shared" si="760"/>
        <v>49</v>
      </c>
      <c r="Q2485" s="1">
        <f t="shared" si="761"/>
        <v>12</v>
      </c>
      <c r="R2485" s="72">
        <f t="shared" si="762"/>
        <v>45629.260416666664</v>
      </c>
      <c r="S2485" s="73">
        <f t="shared" si="763"/>
        <v>1.1812499999941792</v>
      </c>
      <c r="T2485" s="74">
        <f>Table2[[#This Row],[ETA A OFRECIMIENTO]]*24</f>
        <v>28.349999999860302</v>
      </c>
      <c r="U2485" s="1" t="str">
        <f t="shared" si="764"/>
        <v>YES</v>
      </c>
      <c r="V2485" s="73">
        <f t="shared" si="765"/>
        <v>1.2083333333357587</v>
      </c>
      <c r="W2485" s="74">
        <f>Table2[[#This Row],[DEL. AVAILABLE A SLOT]]*24</f>
        <v>29.000000000058208</v>
      </c>
      <c r="X2485" s="1" t="str">
        <f t="shared" si="766"/>
        <v>NO</v>
      </c>
      <c r="Y2485" s="73">
        <f t="shared" si="767"/>
        <v>2.3895833333299379</v>
      </c>
      <c r="Z2485" s="74">
        <f>Table2[[#This Row],[ETA A TIMESLOT]]*24</f>
        <v>57.349999999918509</v>
      </c>
      <c r="AA2485" s="73">
        <f t="shared" si="768"/>
        <v>1.0416666664241347E-2</v>
      </c>
      <c r="AB2485" s="73" t="str">
        <f t="shared" si="769"/>
        <v>SI</v>
      </c>
      <c r="AC2485" s="74">
        <f>Table2[[#This Row],[PUNTUALIDAD (H)]]*24</f>
        <v>0.24999999994179234</v>
      </c>
      <c r="AD2485" s="73">
        <f t="shared" si="770"/>
        <v>2.4069444444394321</v>
      </c>
      <c r="AE2485" s="74">
        <f>Table2[[#This Row],[ATA TO UNLOADING]]*24</f>
        <v>57.766666666546371</v>
      </c>
      <c r="AF2485" s="74" t="str">
        <f>IF(Table2[[#This Row],[ATA TO UNLOADING 2]]&lt;=48,"YES","NO")</f>
        <v>NO</v>
      </c>
      <c r="AG2485" s="75">
        <f t="shared" si="771"/>
        <v>0.25</v>
      </c>
      <c r="AH2485" s="2" t="s">
        <v>42</v>
      </c>
      <c r="AI2485" s="2" t="str">
        <f t="shared" si="772"/>
        <v>MRSU6336196</v>
      </c>
      <c r="AJ2485" s="76" t="str">
        <f t="shared" si="773"/>
        <v>MSI</v>
      </c>
      <c r="AK2485" s="77">
        <f>IF($M2485="TRUCK",VLOOKUP($AQ2485,Invoicing!$A$17:$B$49,MATCH($AK$1,Invoicing!$A$17:$B$17,0),FALSE),VLOOKUP($AQ2485,Invoicing!$N$17:$O$21,MATCH($AK$1,Invoicing!$N$17:$O$17,0),FALSE))</f>
        <v>480</v>
      </c>
      <c r="AL2485" s="78" t="e">
        <f>VLOOKUP($E2485,Invoicing!$A$1:$H$8,MATCH(TRACKER!$N2489,Invoicing!$A$1:$H$1,0),FALSE)</f>
        <v>#N/A</v>
      </c>
      <c r="AM2485" s="78">
        <f>VLOOKUP($E2485,Invoicing!$A$1:$H$8,MATCH(TRACKER!$O$1,Invoicing!$A$1:$H$1,0),FALSE)</f>
        <v>50</v>
      </c>
      <c r="AN2485" s="78">
        <f t="shared" si="774"/>
        <v>50</v>
      </c>
      <c r="AO2485" s="2">
        <f t="shared" si="775"/>
        <v>2</v>
      </c>
      <c r="AP2485" s="2" t="str">
        <f t="shared" si="776"/>
        <v>WEEK</v>
      </c>
      <c r="AQ2485" s="2" t="str">
        <f t="shared" si="777"/>
        <v>MSIWEEK</v>
      </c>
      <c r="AR2485" s="71">
        <f t="shared" si="778"/>
        <v>530</v>
      </c>
      <c r="AS2485" s="71">
        <f>VLOOKUP(AJ2485,Invoicing!A:K,10,FALSE)</f>
        <v>25</v>
      </c>
      <c r="AT2485" s="71">
        <f t="shared" si="779"/>
        <v>555</v>
      </c>
    </row>
    <row r="2486" spans="1:47">
      <c r="A2486" s="37" t="s">
        <v>141</v>
      </c>
      <c r="B2486" s="3" t="s">
        <v>38</v>
      </c>
      <c r="C2486" s="11">
        <v>45626.86041666667</v>
      </c>
      <c r="D2486" s="11">
        <v>45626.833333333336</v>
      </c>
      <c r="E2486" s="11" t="s">
        <v>49</v>
      </c>
      <c r="F2486" s="11" t="s">
        <v>40</v>
      </c>
      <c r="G2486" s="3" t="s">
        <v>2665</v>
      </c>
      <c r="H2486" s="3" t="s">
        <v>46</v>
      </c>
      <c r="I2486" s="11">
        <v>45628.041666666664</v>
      </c>
      <c r="J2486" s="12">
        <v>45631.289583333331</v>
      </c>
      <c r="K2486" s="12">
        <v>45631.291666666664</v>
      </c>
      <c r="L2486" s="12">
        <v>45631.305555555555</v>
      </c>
      <c r="M2486" s="12" t="s">
        <v>12</v>
      </c>
      <c r="N2486" s="3" t="s">
        <v>13</v>
      </c>
      <c r="O2486" s="3">
        <v>0</v>
      </c>
      <c r="P2486" s="1">
        <f t="shared" si="760"/>
        <v>49</v>
      </c>
      <c r="Q2486" s="1">
        <f t="shared" si="761"/>
        <v>12</v>
      </c>
      <c r="R2486" s="72">
        <f t="shared" si="762"/>
        <v>45631.289583333331</v>
      </c>
      <c r="S2486" s="73">
        <f t="shared" si="763"/>
        <v>1.1812499999941792</v>
      </c>
      <c r="T2486" s="74">
        <f>Table2[[#This Row],[ETA A OFRECIMIENTO]]*24</f>
        <v>28.349999999860302</v>
      </c>
      <c r="U2486" s="1" t="str">
        <f t="shared" si="764"/>
        <v>YES</v>
      </c>
      <c r="V2486" s="73">
        <f t="shared" si="765"/>
        <v>3.25</v>
      </c>
      <c r="W2486" s="74">
        <f>Table2[[#This Row],[DEL. AVAILABLE A SLOT]]*24</f>
        <v>78</v>
      </c>
      <c r="X2486" s="1" t="str">
        <f t="shared" si="766"/>
        <v>NO</v>
      </c>
      <c r="Y2486" s="73">
        <f t="shared" si="767"/>
        <v>4.4312499999941792</v>
      </c>
      <c r="Z2486" s="74">
        <f>Table2[[#This Row],[ETA A TIMESLOT]]*24</f>
        <v>106.3499999998603</v>
      </c>
      <c r="AA2486" s="73">
        <f t="shared" si="768"/>
        <v>0</v>
      </c>
      <c r="AB2486" s="73" t="str">
        <f t="shared" si="769"/>
        <v>SI</v>
      </c>
      <c r="AC2486" s="74">
        <f>Table2[[#This Row],[PUNTUALIDAD (H)]]*24</f>
        <v>0</v>
      </c>
      <c r="AD2486" s="73">
        <f t="shared" si="770"/>
        <v>4.445138888884685</v>
      </c>
      <c r="AE2486" s="74">
        <f>Table2[[#This Row],[ATA TO UNLOADING]]*24</f>
        <v>106.68333333323244</v>
      </c>
      <c r="AF2486" s="74" t="str">
        <f>IF(Table2[[#This Row],[ATA TO UNLOADING 2]]&lt;=48,"YES","NO")</f>
        <v>NO</v>
      </c>
      <c r="AG2486" s="75">
        <f t="shared" si="771"/>
        <v>0.29166666666424135</v>
      </c>
      <c r="AH2486" s="2" t="s">
        <v>42</v>
      </c>
      <c r="AI2486" s="2" t="str">
        <f t="shared" si="772"/>
        <v>MSKU0065856</v>
      </c>
      <c r="AJ2486" s="76" t="str">
        <f t="shared" si="773"/>
        <v>CTU FLEVOKUST BV</v>
      </c>
      <c r="AK2486" s="77">
        <f>IF($M2486="TRUCK",VLOOKUP($AQ2486,Invoicing!$A$17:$B$49,MATCH($AK$1,Invoicing!$A$17:$B$17,0),FALSE),VLOOKUP($AQ2486,Invoicing!$N$17:$O$21,MATCH($AK$1,Invoicing!$N$17:$O$17,0),FALSE))</f>
        <v>380</v>
      </c>
      <c r="AL2486" s="78">
        <v>100</v>
      </c>
      <c r="AM2486" s="78">
        <v>35</v>
      </c>
      <c r="AN2486" s="78">
        <f t="shared" si="774"/>
        <v>0</v>
      </c>
      <c r="AO2486" s="2">
        <f t="shared" si="775"/>
        <v>4</v>
      </c>
      <c r="AP2486" s="2" t="str">
        <f t="shared" si="776"/>
        <v>WEEK</v>
      </c>
      <c r="AQ2486" s="2" t="str">
        <f t="shared" si="777"/>
        <v>CTU FLEVOKUST BVWEEK</v>
      </c>
      <c r="AR2486" s="71">
        <f t="shared" si="778"/>
        <v>480</v>
      </c>
      <c r="AS2486" s="71">
        <f>VLOOKUP(AJ2486,Invoicing!A:K,10,FALSE)</f>
        <v>0</v>
      </c>
      <c r="AT2486" s="71">
        <f t="shared" si="779"/>
        <v>480</v>
      </c>
    </row>
    <row r="2487" spans="1:47">
      <c r="A2487" s="37" t="s">
        <v>141</v>
      </c>
      <c r="B2487" s="3" t="s">
        <v>38</v>
      </c>
      <c r="C2487" s="11">
        <v>45626.86041666667</v>
      </c>
      <c r="D2487" s="11">
        <v>45626.833333333336</v>
      </c>
      <c r="E2487" s="11" t="s">
        <v>45</v>
      </c>
      <c r="F2487" s="11" t="s">
        <v>40</v>
      </c>
      <c r="G2487" s="3" t="s">
        <v>2666</v>
      </c>
      <c r="H2487" s="3" t="s">
        <v>2821</v>
      </c>
      <c r="I2487" s="11">
        <v>45628.041666666664</v>
      </c>
      <c r="J2487" s="12">
        <v>45628.46875</v>
      </c>
      <c r="K2487" s="12">
        <v>45628.666666666664</v>
      </c>
      <c r="L2487" s="12">
        <v>45628.59375</v>
      </c>
      <c r="M2487" s="61" t="s">
        <v>115</v>
      </c>
      <c r="N2487" s="3" t="s">
        <v>42</v>
      </c>
      <c r="O2487" s="3">
        <v>0</v>
      </c>
      <c r="P2487" s="1">
        <f t="shared" si="760"/>
        <v>49</v>
      </c>
      <c r="Q2487" s="1">
        <f t="shared" si="761"/>
        <v>12</v>
      </c>
      <c r="R2487" s="72">
        <f t="shared" si="762"/>
        <v>45628.46875</v>
      </c>
      <c r="S2487" s="73">
        <f t="shared" si="763"/>
        <v>1.1812499999941792</v>
      </c>
      <c r="T2487" s="74">
        <f>Table2[[#This Row],[ETA A OFRECIMIENTO]]*24</f>
        <v>28.349999999860302</v>
      </c>
      <c r="U2487" s="1" t="str">
        <f t="shared" si="764"/>
        <v>YES</v>
      </c>
      <c r="V2487" s="73">
        <f t="shared" si="765"/>
        <v>0.625</v>
      </c>
      <c r="W2487" s="74">
        <f>Table2[[#This Row],[DEL. AVAILABLE A SLOT]]*24</f>
        <v>15</v>
      </c>
      <c r="X2487" s="1" t="str">
        <f t="shared" si="766"/>
        <v>SI</v>
      </c>
      <c r="Y2487" s="73">
        <f t="shared" si="767"/>
        <v>1.8062499999941792</v>
      </c>
      <c r="Z2487" s="74">
        <f>Table2[[#This Row],[ETA A TIMESLOT]]*24</f>
        <v>43.349999999860302</v>
      </c>
      <c r="AA2487" s="73">
        <f t="shared" si="768"/>
        <v>0</v>
      </c>
      <c r="AB2487" s="73" t="str">
        <f t="shared" si="769"/>
        <v>SI</v>
      </c>
      <c r="AC2487" s="74">
        <f>Table2[[#This Row],[PUNTUALIDAD (H)]]*24</f>
        <v>0</v>
      </c>
      <c r="AD2487" s="73">
        <f t="shared" si="770"/>
        <v>1.7333333333299379</v>
      </c>
      <c r="AE2487" s="74">
        <f>Table2[[#This Row],[ATA TO UNLOADING]]*24</f>
        <v>41.599999999918509</v>
      </c>
      <c r="AF2487" s="74" t="str">
        <f>IF(Table2[[#This Row],[ATA TO UNLOADING 2]]&lt;=48,"YES","NO")</f>
        <v>YES</v>
      </c>
      <c r="AG2487" s="75">
        <f t="shared" si="771"/>
        <v>0.66666666666424135</v>
      </c>
      <c r="AH2487" s="2" t="s">
        <v>42</v>
      </c>
      <c r="AI2487" s="2" t="str">
        <f t="shared" si="772"/>
        <v>MSKU0720161</v>
      </c>
      <c r="AJ2487" s="76" t="str">
        <f t="shared" si="773"/>
        <v>OM TRANSPORT</v>
      </c>
      <c r="AK2487" s="77">
        <f>IF($M2487="TRUCK",VLOOKUP($AQ2487,Invoicing!$A$17:$B$49,MATCH($AK$1,Invoicing!$A$17:$B$17,0),FALSE),VLOOKUP($AQ2487,Invoicing!$N$17:$O$21,MATCH($AK$1,Invoicing!$N$17:$O$17,0),FALSE))</f>
        <v>475</v>
      </c>
      <c r="AL2487" s="78" t="e">
        <f>VLOOKUP($E2487,Invoicing!$A$1:$H$8,MATCH(TRACKER!$N2491,Invoicing!$A$1:$H$1,0),FALSE)</f>
        <v>#N/A</v>
      </c>
      <c r="AM2487" s="78">
        <f>VLOOKUP($E2487,Invoicing!$A$1:$H$8,MATCH(TRACKER!$O$1,Invoicing!$A$1:$H$1,0),FALSE)</f>
        <v>50</v>
      </c>
      <c r="AN2487" s="78">
        <f t="shared" si="774"/>
        <v>0</v>
      </c>
      <c r="AO2487" s="2">
        <f t="shared" si="775"/>
        <v>1</v>
      </c>
      <c r="AP2487" s="2" t="str">
        <f t="shared" si="776"/>
        <v>WEEK</v>
      </c>
      <c r="AQ2487" s="2" t="str">
        <f t="shared" si="777"/>
        <v>OM TRANSPORTWEEK</v>
      </c>
      <c r="AR2487" s="71">
        <f t="shared" si="778"/>
        <v>475</v>
      </c>
      <c r="AS2487" s="71">
        <f>VLOOKUP(AJ2487,Invoicing!A:K,10,FALSE)</f>
        <v>25</v>
      </c>
      <c r="AT2487" s="71">
        <f t="shared" si="779"/>
        <v>500</v>
      </c>
    </row>
    <row r="2488" spans="1:47">
      <c r="A2488" s="37" t="s">
        <v>141</v>
      </c>
      <c r="B2488" s="3" t="s">
        <v>38</v>
      </c>
      <c r="C2488" s="11">
        <v>45626.86041666667</v>
      </c>
      <c r="D2488" s="11">
        <v>45626.833333333336</v>
      </c>
      <c r="E2488" s="11" t="s">
        <v>44</v>
      </c>
      <c r="F2488" s="11" t="s">
        <v>40</v>
      </c>
      <c r="G2488" s="3" t="s">
        <v>2667</v>
      </c>
      <c r="H2488" s="3" t="s">
        <v>41</v>
      </c>
      <c r="I2488" s="11">
        <v>45628.041666666664</v>
      </c>
      <c r="J2488" s="12">
        <v>45629.329861111109</v>
      </c>
      <c r="K2488" s="12">
        <v>45629.333333333336</v>
      </c>
      <c r="L2488" s="12">
        <v>45629.336805555555</v>
      </c>
      <c r="M2488" s="12" t="s">
        <v>115</v>
      </c>
      <c r="N2488" s="3" t="s">
        <v>42</v>
      </c>
      <c r="O2488" s="3">
        <v>0</v>
      </c>
      <c r="P2488" s="1">
        <f t="shared" si="760"/>
        <v>49</v>
      </c>
      <c r="Q2488" s="1">
        <f t="shared" si="761"/>
        <v>12</v>
      </c>
      <c r="R2488" s="72">
        <f t="shared" si="762"/>
        <v>45629.329861111109</v>
      </c>
      <c r="S2488" s="73">
        <f t="shared" si="763"/>
        <v>1.1812499999941792</v>
      </c>
      <c r="T2488" s="74">
        <f>Table2[[#This Row],[ETA A OFRECIMIENTO]]*24</f>
        <v>28.349999999860302</v>
      </c>
      <c r="U2488" s="1" t="str">
        <f t="shared" si="764"/>
        <v>YES</v>
      </c>
      <c r="V2488" s="73">
        <f t="shared" si="765"/>
        <v>1.2916666666715173</v>
      </c>
      <c r="W2488" s="74">
        <f>Table2[[#This Row],[DEL. AVAILABLE A SLOT]]*24</f>
        <v>31.000000000116415</v>
      </c>
      <c r="X2488" s="1" t="str">
        <f t="shared" si="766"/>
        <v>NO</v>
      </c>
      <c r="Y2488" s="73">
        <f t="shared" si="767"/>
        <v>2.4729166666656965</v>
      </c>
      <c r="Z2488" s="74">
        <f>Table2[[#This Row],[ETA A TIMESLOT]]*24</f>
        <v>59.349999999976717</v>
      </c>
      <c r="AA2488" s="73">
        <f t="shared" si="768"/>
        <v>0</v>
      </c>
      <c r="AB2488" s="73" t="str">
        <f t="shared" si="769"/>
        <v>SI</v>
      </c>
      <c r="AC2488" s="74">
        <f>Table2[[#This Row],[PUNTUALIDAD (H)]]*24</f>
        <v>0</v>
      </c>
      <c r="AD2488" s="73">
        <f t="shared" si="770"/>
        <v>2.476388888884685</v>
      </c>
      <c r="AE2488" s="74">
        <f>Table2[[#This Row],[ATA TO UNLOADING]]*24</f>
        <v>59.43333333323244</v>
      </c>
      <c r="AF2488" s="74" t="str">
        <f>IF(Table2[[#This Row],[ATA TO UNLOADING 2]]&lt;=48,"YES","NO")</f>
        <v>NO</v>
      </c>
      <c r="AG2488" s="75">
        <f t="shared" si="771"/>
        <v>0.33333333333575865</v>
      </c>
      <c r="AH2488" s="2" t="s">
        <v>42</v>
      </c>
      <c r="AI2488" s="2" t="str">
        <f t="shared" si="772"/>
        <v>MSKU1613403</v>
      </c>
      <c r="AJ2488" s="76" t="str">
        <f t="shared" si="773"/>
        <v>MSI</v>
      </c>
      <c r="AK2488" s="77">
        <f>IF($M2488="TRUCK",VLOOKUP($AQ2488,Invoicing!$A$17:$B$49,MATCH($AK$1,Invoicing!$A$17:$B$17,0),FALSE),VLOOKUP($AQ2488,Invoicing!$N$17:$O$21,MATCH($AK$1,Invoicing!$N$17:$O$17,0),FALSE))</f>
        <v>480</v>
      </c>
      <c r="AL2488" s="78" t="e">
        <f>VLOOKUP($E2488,Invoicing!$A$1:$H$8,MATCH(TRACKER!$N2492,Invoicing!$A$1:$H$1,0),FALSE)</f>
        <v>#N/A</v>
      </c>
      <c r="AM2488" s="78">
        <f>VLOOKUP($E2488,Invoicing!$A$1:$H$8,MATCH(TRACKER!$O$1,Invoicing!$A$1:$H$1,0),FALSE)</f>
        <v>50</v>
      </c>
      <c r="AN2488" s="78">
        <f t="shared" si="774"/>
        <v>0</v>
      </c>
      <c r="AO2488" s="2">
        <f t="shared" si="775"/>
        <v>2</v>
      </c>
      <c r="AP2488" s="2" t="str">
        <f t="shared" si="776"/>
        <v>WEEK</v>
      </c>
      <c r="AQ2488" s="2" t="str">
        <f t="shared" si="777"/>
        <v>MSIWEEK</v>
      </c>
      <c r="AR2488" s="71">
        <f t="shared" si="778"/>
        <v>480</v>
      </c>
      <c r="AS2488" s="71">
        <f>VLOOKUP(AJ2488,Invoicing!A:K,10,FALSE)</f>
        <v>25</v>
      </c>
      <c r="AT2488" s="71">
        <f t="shared" si="779"/>
        <v>605</v>
      </c>
      <c r="AU2488" s="55">
        <v>100</v>
      </c>
    </row>
    <row r="2489" spans="1:47">
      <c r="A2489" s="37" t="s">
        <v>141</v>
      </c>
      <c r="B2489" s="3" t="s">
        <v>38</v>
      </c>
      <c r="C2489" s="11">
        <v>45626.86041666667</v>
      </c>
      <c r="D2489" s="11">
        <v>45626.833333333336</v>
      </c>
      <c r="E2489" s="11" t="s">
        <v>45</v>
      </c>
      <c r="F2489" s="11" t="s">
        <v>40</v>
      </c>
      <c r="G2489" s="3" t="s">
        <v>2668</v>
      </c>
      <c r="H2489" s="3" t="s">
        <v>41</v>
      </c>
      <c r="I2489" s="11">
        <v>45628.041666666664</v>
      </c>
      <c r="J2489" s="12">
        <v>45629.256944444445</v>
      </c>
      <c r="K2489" s="12">
        <v>45629.333333333336</v>
      </c>
      <c r="L2489" s="12">
        <v>45629.263888888891</v>
      </c>
      <c r="M2489" s="12" t="s">
        <v>115</v>
      </c>
      <c r="N2489" s="3" t="s">
        <v>42</v>
      </c>
      <c r="O2489" s="3">
        <v>1</v>
      </c>
      <c r="P2489" s="1">
        <f t="shared" si="760"/>
        <v>49</v>
      </c>
      <c r="Q2489" s="1">
        <f t="shared" si="761"/>
        <v>12</v>
      </c>
      <c r="R2489" s="72">
        <f t="shared" si="762"/>
        <v>45629.256944444445</v>
      </c>
      <c r="S2489" s="73">
        <f t="shared" si="763"/>
        <v>1.1812499999941792</v>
      </c>
      <c r="T2489" s="74">
        <f>Table2[[#This Row],[ETA A OFRECIMIENTO]]*24</f>
        <v>28.349999999860302</v>
      </c>
      <c r="U2489" s="1" t="str">
        <f t="shared" si="764"/>
        <v>YES</v>
      </c>
      <c r="V2489" s="73">
        <f t="shared" si="765"/>
        <v>1.2916666666715173</v>
      </c>
      <c r="W2489" s="74">
        <f>Table2[[#This Row],[DEL. AVAILABLE A SLOT]]*24</f>
        <v>31.000000000116415</v>
      </c>
      <c r="X2489" s="1" t="str">
        <f t="shared" si="766"/>
        <v>NO</v>
      </c>
      <c r="Y2489" s="73">
        <f t="shared" si="767"/>
        <v>2.4729166666656965</v>
      </c>
      <c r="Z2489" s="74">
        <f>Table2[[#This Row],[ETA A TIMESLOT]]*24</f>
        <v>59.349999999976717</v>
      </c>
      <c r="AA2489" s="73">
        <f t="shared" si="768"/>
        <v>0</v>
      </c>
      <c r="AB2489" s="73" t="str">
        <f t="shared" si="769"/>
        <v>SI</v>
      </c>
      <c r="AC2489" s="74">
        <f>Table2[[#This Row],[PUNTUALIDAD (H)]]*24</f>
        <v>0</v>
      </c>
      <c r="AD2489" s="73">
        <f t="shared" si="770"/>
        <v>2.4034722222204437</v>
      </c>
      <c r="AE2489" s="74">
        <f>Table2[[#This Row],[ATA TO UNLOADING]]*24</f>
        <v>57.683333333290648</v>
      </c>
      <c r="AF2489" s="74" t="str">
        <f>IF(Table2[[#This Row],[ATA TO UNLOADING 2]]&lt;=48,"YES","NO")</f>
        <v>NO</v>
      </c>
      <c r="AG2489" s="75">
        <f t="shared" si="771"/>
        <v>0.33333333333575865</v>
      </c>
      <c r="AH2489" s="2" t="s">
        <v>42</v>
      </c>
      <c r="AI2489" s="2" t="str">
        <f t="shared" si="772"/>
        <v>MSKU1868261</v>
      </c>
      <c r="AJ2489" s="76" t="str">
        <f t="shared" si="773"/>
        <v>OM TRANSPORT</v>
      </c>
      <c r="AK2489" s="77">
        <f>IF($M2489="TRUCK",VLOOKUP($AQ2489,Invoicing!$A$17:$B$49,MATCH($AK$1,Invoicing!$A$17:$B$17,0),FALSE),VLOOKUP($AQ2489,Invoicing!$N$17:$O$21,MATCH($AK$1,Invoicing!$N$17:$O$17,0),FALSE))</f>
        <v>475</v>
      </c>
      <c r="AL2489" s="78" t="e">
        <f>VLOOKUP($E2489,Invoicing!$A$1:$H$8,MATCH(TRACKER!$N2493,Invoicing!$A$1:$H$1,0),FALSE)</f>
        <v>#N/A</v>
      </c>
      <c r="AM2489" s="78">
        <f>VLOOKUP($E2489,Invoicing!$A$1:$H$8,MATCH(TRACKER!$O$1,Invoicing!$A$1:$H$1,0),FALSE)</f>
        <v>50</v>
      </c>
      <c r="AN2489" s="78">
        <f t="shared" si="774"/>
        <v>50</v>
      </c>
      <c r="AO2489" s="2">
        <f t="shared" si="775"/>
        <v>2</v>
      </c>
      <c r="AP2489" s="2" t="str">
        <f t="shared" si="776"/>
        <v>WEEK</v>
      </c>
      <c r="AQ2489" s="2" t="str">
        <f t="shared" si="777"/>
        <v>OM TRANSPORTWEEK</v>
      </c>
      <c r="AR2489" s="71">
        <f t="shared" si="778"/>
        <v>525</v>
      </c>
      <c r="AS2489" s="71">
        <f>VLOOKUP(AJ2489,Invoicing!A:K,10,FALSE)</f>
        <v>25</v>
      </c>
      <c r="AT2489" s="71">
        <f t="shared" si="779"/>
        <v>550</v>
      </c>
    </row>
    <row r="2490" spans="1:47">
      <c r="A2490" s="37" t="s">
        <v>141</v>
      </c>
      <c r="B2490" s="3" t="s">
        <v>38</v>
      </c>
      <c r="C2490" s="11">
        <v>45626.86041666667</v>
      </c>
      <c r="D2490" s="11">
        <v>45626.833333333336</v>
      </c>
      <c r="E2490" s="11" t="s">
        <v>49</v>
      </c>
      <c r="F2490" s="11" t="s">
        <v>40</v>
      </c>
      <c r="G2490" s="3" t="s">
        <v>2669</v>
      </c>
      <c r="H2490" s="3" t="s">
        <v>46</v>
      </c>
      <c r="I2490" s="11">
        <v>45628.041666666664</v>
      </c>
      <c r="J2490" s="12">
        <v>45632.375</v>
      </c>
      <c r="K2490" s="12">
        <v>45632.375</v>
      </c>
      <c r="L2490" s="12">
        <v>45632.388888888891</v>
      </c>
      <c r="M2490" s="61" t="s">
        <v>12</v>
      </c>
      <c r="N2490" s="3" t="s">
        <v>42</v>
      </c>
      <c r="O2490" s="3">
        <v>0</v>
      </c>
      <c r="P2490" s="1">
        <f t="shared" si="760"/>
        <v>49</v>
      </c>
      <c r="Q2490" s="1">
        <f t="shared" si="761"/>
        <v>12</v>
      </c>
      <c r="R2490" s="72">
        <f t="shared" si="762"/>
        <v>45632.375</v>
      </c>
      <c r="S2490" s="73">
        <f t="shared" si="763"/>
        <v>1.1812499999941792</v>
      </c>
      <c r="T2490" s="74">
        <f>Table2[[#This Row],[ETA A OFRECIMIENTO]]*24</f>
        <v>28.349999999860302</v>
      </c>
      <c r="U2490" s="1" t="str">
        <f t="shared" si="764"/>
        <v>YES</v>
      </c>
      <c r="V2490" s="73">
        <f t="shared" si="765"/>
        <v>4.3333333333357587</v>
      </c>
      <c r="W2490" s="74">
        <f>Table2[[#This Row],[DEL. AVAILABLE A SLOT]]*24</f>
        <v>104.00000000005821</v>
      </c>
      <c r="X2490" s="1" t="str">
        <f t="shared" si="766"/>
        <v>NO</v>
      </c>
      <c r="Y2490" s="73">
        <f t="shared" si="767"/>
        <v>5.5145833333299379</v>
      </c>
      <c r="Z2490" s="74">
        <f>Table2[[#This Row],[ETA A TIMESLOT]]*24</f>
        <v>132.34999999991851</v>
      </c>
      <c r="AA2490" s="73">
        <f t="shared" si="768"/>
        <v>0</v>
      </c>
      <c r="AB2490" s="73" t="str">
        <f t="shared" si="769"/>
        <v>SI</v>
      </c>
      <c r="AC2490" s="74">
        <f>Table2[[#This Row],[PUNTUALIDAD (H)]]*24</f>
        <v>0</v>
      </c>
      <c r="AD2490" s="73">
        <f t="shared" si="770"/>
        <v>5.5284722222204437</v>
      </c>
      <c r="AE2490" s="74">
        <f>Table2[[#This Row],[ATA TO UNLOADING]]*24</f>
        <v>132.68333333329065</v>
      </c>
      <c r="AF2490" s="74" t="str">
        <f>IF(Table2[[#This Row],[ATA TO UNLOADING 2]]&lt;=48,"YES","NO")</f>
        <v>NO</v>
      </c>
      <c r="AG2490" s="75">
        <f t="shared" si="771"/>
        <v>0.375</v>
      </c>
      <c r="AH2490" s="2" t="s">
        <v>42</v>
      </c>
      <c r="AI2490" s="2" t="str">
        <f t="shared" si="772"/>
        <v>MSKU4689779</v>
      </c>
      <c r="AJ2490" s="76" t="str">
        <f t="shared" si="773"/>
        <v>CTU FLEVOKUST BV</v>
      </c>
      <c r="AK2490" s="77">
        <f>IF($M2490="TRUCK",VLOOKUP($AQ2490,Invoicing!$A$17:$B$49,MATCH($AK$1,Invoicing!$A$17:$B$17,0),FALSE),VLOOKUP($AQ2490,Invoicing!$N$17:$O$21,MATCH($AK$1,Invoicing!$N$17:$O$17,0),FALSE))</f>
        <v>380</v>
      </c>
      <c r="AL2490" s="78" t="e">
        <f>VLOOKUP($E2490,Invoicing!$A$1:$H$8,MATCH(TRACKER!$N2494,Invoicing!$A$1:$H$1,0),FALSE)</f>
        <v>#N/A</v>
      </c>
      <c r="AM2490" s="78">
        <v>35</v>
      </c>
      <c r="AN2490" s="78">
        <f t="shared" si="774"/>
        <v>0</v>
      </c>
      <c r="AO2490" s="2">
        <f t="shared" si="775"/>
        <v>5</v>
      </c>
      <c r="AP2490" s="2" t="str">
        <f t="shared" si="776"/>
        <v>WEEK</v>
      </c>
      <c r="AQ2490" s="2" t="str">
        <f t="shared" si="777"/>
        <v>CTU FLEVOKUST BVWEEK</v>
      </c>
      <c r="AR2490" s="71">
        <f t="shared" si="778"/>
        <v>380</v>
      </c>
      <c r="AS2490" s="71">
        <f>VLOOKUP(AJ2490,Invoicing!A:K,10,FALSE)</f>
        <v>0</v>
      </c>
      <c r="AT2490" s="71">
        <f t="shared" si="779"/>
        <v>380</v>
      </c>
    </row>
    <row r="2491" spans="1:47">
      <c r="A2491" s="37" t="s">
        <v>141</v>
      </c>
      <c r="B2491" s="3" t="s">
        <v>38</v>
      </c>
      <c r="C2491" s="11">
        <v>45626.86041666667</v>
      </c>
      <c r="D2491" s="11">
        <v>45626.833333333336</v>
      </c>
      <c r="E2491" s="11" t="s">
        <v>49</v>
      </c>
      <c r="F2491" s="11" t="s">
        <v>40</v>
      </c>
      <c r="G2491" s="3" t="s">
        <v>2670</v>
      </c>
      <c r="H2491" s="3" t="s">
        <v>46</v>
      </c>
      <c r="I2491" s="11">
        <v>45628.041666666664</v>
      </c>
      <c r="J2491" s="12">
        <v>45631.556250000001</v>
      </c>
      <c r="K2491" s="12">
        <v>45631.541666666664</v>
      </c>
      <c r="L2491" s="12">
        <v>45631.569444444445</v>
      </c>
      <c r="M2491" s="12" t="s">
        <v>12</v>
      </c>
      <c r="N2491" s="3" t="s">
        <v>42</v>
      </c>
      <c r="O2491" s="3">
        <v>1</v>
      </c>
      <c r="P2491" s="1">
        <f t="shared" si="760"/>
        <v>49</v>
      </c>
      <c r="Q2491" s="1">
        <f t="shared" si="761"/>
        <v>12</v>
      </c>
      <c r="R2491" s="72">
        <f t="shared" si="762"/>
        <v>45631.556250000001</v>
      </c>
      <c r="S2491" s="73">
        <f t="shared" si="763"/>
        <v>1.1812499999941792</v>
      </c>
      <c r="T2491" s="74">
        <f>Table2[[#This Row],[ETA A OFRECIMIENTO]]*24</f>
        <v>28.349999999860302</v>
      </c>
      <c r="U2491" s="1" t="str">
        <f t="shared" si="764"/>
        <v>YES</v>
      </c>
      <c r="V2491" s="73">
        <f t="shared" si="765"/>
        <v>3.5</v>
      </c>
      <c r="W2491" s="74">
        <f>Table2[[#This Row],[DEL. AVAILABLE A SLOT]]*24</f>
        <v>84</v>
      </c>
      <c r="X2491" s="1" t="str">
        <f t="shared" si="766"/>
        <v>NO</v>
      </c>
      <c r="Y2491" s="73">
        <f t="shared" si="767"/>
        <v>4.6812499999941792</v>
      </c>
      <c r="Z2491" s="74">
        <f>Table2[[#This Row],[ETA A TIMESLOT]]*24</f>
        <v>112.3499999998603</v>
      </c>
      <c r="AA2491" s="73">
        <f t="shared" si="768"/>
        <v>1.4583333337213844E-2</v>
      </c>
      <c r="AB2491" s="73" t="str">
        <f t="shared" si="769"/>
        <v>SI</v>
      </c>
      <c r="AC2491" s="74">
        <f>Table2[[#This Row],[PUNTUALIDAD (H)]]*24</f>
        <v>0.35000000009313226</v>
      </c>
      <c r="AD2491" s="73">
        <f t="shared" si="770"/>
        <v>4.7090277777751908</v>
      </c>
      <c r="AE2491" s="74">
        <f>Table2[[#This Row],[ATA TO UNLOADING]]*24</f>
        <v>113.01666666660458</v>
      </c>
      <c r="AF2491" s="74" t="str">
        <f>IF(Table2[[#This Row],[ATA TO UNLOADING 2]]&lt;=48,"YES","NO")</f>
        <v>NO</v>
      </c>
      <c r="AG2491" s="75">
        <f t="shared" si="771"/>
        <v>0.54166666666424135</v>
      </c>
      <c r="AH2491" s="2" t="s">
        <v>42</v>
      </c>
      <c r="AI2491" s="2" t="str">
        <f t="shared" si="772"/>
        <v>MSKU4690677</v>
      </c>
      <c r="AJ2491" s="76" t="str">
        <f t="shared" si="773"/>
        <v>CTU FLEVOKUST BV</v>
      </c>
      <c r="AK2491" s="77">
        <f>IF($M2491="TRUCK",VLOOKUP($AQ2491,Invoicing!$A$17:$B$49,MATCH($AK$1,Invoicing!$A$17:$B$17,0),FALSE),VLOOKUP($AQ2491,Invoicing!$N$17:$O$21,MATCH($AK$1,Invoicing!$N$17:$O$17,0),FALSE))</f>
        <v>380</v>
      </c>
      <c r="AL2491" s="78" t="e">
        <f>VLOOKUP($E2491,Invoicing!$A$1:$H$8,MATCH(TRACKER!$N2495,Invoicing!$A$1:$H$1,0),FALSE)</f>
        <v>#N/A</v>
      </c>
      <c r="AM2491" s="78">
        <v>35</v>
      </c>
      <c r="AN2491" s="78">
        <f t="shared" si="774"/>
        <v>35</v>
      </c>
      <c r="AO2491" s="2">
        <f t="shared" si="775"/>
        <v>4</v>
      </c>
      <c r="AP2491" s="2" t="str">
        <f t="shared" si="776"/>
        <v>WEEK</v>
      </c>
      <c r="AQ2491" s="2" t="str">
        <f t="shared" si="777"/>
        <v>CTU FLEVOKUST BVWEEK</v>
      </c>
      <c r="AR2491" s="71">
        <f t="shared" si="778"/>
        <v>415</v>
      </c>
      <c r="AS2491" s="71">
        <f>VLOOKUP(AJ2491,Invoicing!A:K,10,FALSE)</f>
        <v>0</v>
      </c>
      <c r="AT2491" s="71">
        <f t="shared" si="779"/>
        <v>415</v>
      </c>
    </row>
    <row r="2492" spans="1:47">
      <c r="A2492" s="37" t="s">
        <v>141</v>
      </c>
      <c r="B2492" s="3" t="s">
        <v>38</v>
      </c>
      <c r="C2492" s="11">
        <v>45626.86041666667</v>
      </c>
      <c r="D2492" s="11">
        <v>45626.833333333336</v>
      </c>
      <c r="E2492" s="11" t="s">
        <v>49</v>
      </c>
      <c r="F2492" s="11" t="s">
        <v>40</v>
      </c>
      <c r="G2492" s="3" t="s">
        <v>2671</v>
      </c>
      <c r="H2492" s="3" t="s">
        <v>46</v>
      </c>
      <c r="I2492" s="11">
        <v>45628.041666666664</v>
      </c>
      <c r="J2492" s="12">
        <v>45631.458333333336</v>
      </c>
      <c r="K2492" s="12">
        <v>45631.458333333336</v>
      </c>
      <c r="L2492" s="12">
        <v>45631.479166666664</v>
      </c>
      <c r="M2492" s="12" t="s">
        <v>12</v>
      </c>
      <c r="N2492" s="3" t="s">
        <v>42</v>
      </c>
      <c r="O2492" s="3">
        <v>0</v>
      </c>
      <c r="P2492" s="1">
        <f t="shared" si="760"/>
        <v>49</v>
      </c>
      <c r="Q2492" s="1">
        <f t="shared" si="761"/>
        <v>12</v>
      </c>
      <c r="R2492" s="72">
        <f t="shared" si="762"/>
        <v>45631.458333333336</v>
      </c>
      <c r="S2492" s="73">
        <f t="shared" si="763"/>
        <v>1.1812499999941792</v>
      </c>
      <c r="T2492" s="74">
        <f>Table2[[#This Row],[ETA A OFRECIMIENTO]]*24</f>
        <v>28.349999999860302</v>
      </c>
      <c r="U2492" s="1" t="str">
        <f t="shared" si="764"/>
        <v>YES</v>
      </c>
      <c r="V2492" s="73">
        <f t="shared" si="765"/>
        <v>3.4166666666715173</v>
      </c>
      <c r="W2492" s="74">
        <f>Table2[[#This Row],[DEL. AVAILABLE A SLOT]]*24</f>
        <v>82.000000000116415</v>
      </c>
      <c r="X2492" s="1" t="str">
        <f t="shared" si="766"/>
        <v>NO</v>
      </c>
      <c r="Y2492" s="73">
        <f t="shared" si="767"/>
        <v>4.5979166666656965</v>
      </c>
      <c r="Z2492" s="74">
        <f>Table2[[#This Row],[ETA A TIMESLOT]]*24</f>
        <v>110.34999999997672</v>
      </c>
      <c r="AA2492" s="73">
        <f t="shared" si="768"/>
        <v>0</v>
      </c>
      <c r="AB2492" s="73" t="str">
        <f t="shared" si="769"/>
        <v>SI</v>
      </c>
      <c r="AC2492" s="74">
        <f>Table2[[#This Row],[PUNTUALIDAD (H)]]*24</f>
        <v>0</v>
      </c>
      <c r="AD2492" s="73">
        <f t="shared" si="770"/>
        <v>4.6187499999941792</v>
      </c>
      <c r="AE2492" s="74">
        <f>Table2[[#This Row],[ATA TO UNLOADING]]*24</f>
        <v>110.8499999998603</v>
      </c>
      <c r="AF2492" s="74" t="str">
        <f>IF(Table2[[#This Row],[ATA TO UNLOADING 2]]&lt;=48,"YES","NO")</f>
        <v>NO</v>
      </c>
      <c r="AG2492" s="75">
        <f t="shared" si="771"/>
        <v>0.45833333333575865</v>
      </c>
      <c r="AH2492" s="2" t="s">
        <v>42</v>
      </c>
      <c r="AI2492" s="2" t="str">
        <f t="shared" si="772"/>
        <v>MSKU4737033</v>
      </c>
      <c r="AJ2492" s="76" t="str">
        <f t="shared" si="773"/>
        <v>CTU FLEVOKUST BV</v>
      </c>
      <c r="AK2492" s="77">
        <f>IF($M2492="TRUCK",VLOOKUP($AQ2492,Invoicing!$A$17:$B$49,MATCH($AK$1,Invoicing!$A$17:$B$17,0),FALSE),VLOOKUP($AQ2492,Invoicing!$N$17:$O$21,MATCH($AK$1,Invoicing!$N$17:$O$17,0),FALSE))</f>
        <v>380</v>
      </c>
      <c r="AL2492" s="78" t="e">
        <f>VLOOKUP($E2492,Invoicing!$A$1:$H$8,MATCH(TRACKER!$N2496,Invoicing!$A$1:$H$1,0),FALSE)</f>
        <v>#N/A</v>
      </c>
      <c r="AM2492" s="78">
        <v>35</v>
      </c>
      <c r="AN2492" s="78">
        <f t="shared" si="774"/>
        <v>0</v>
      </c>
      <c r="AO2492" s="2">
        <f t="shared" si="775"/>
        <v>4</v>
      </c>
      <c r="AP2492" s="2" t="str">
        <f t="shared" si="776"/>
        <v>WEEK</v>
      </c>
      <c r="AQ2492" s="2" t="str">
        <f t="shared" si="777"/>
        <v>CTU FLEVOKUST BVWEEK</v>
      </c>
      <c r="AR2492" s="71">
        <f t="shared" si="778"/>
        <v>380</v>
      </c>
      <c r="AS2492" s="71">
        <f>VLOOKUP(AJ2492,Invoicing!A:K,10,FALSE)</f>
        <v>0</v>
      </c>
      <c r="AT2492" s="71">
        <f t="shared" si="779"/>
        <v>380</v>
      </c>
    </row>
    <row r="2493" spans="1:47">
      <c r="A2493" s="37" t="s">
        <v>141</v>
      </c>
      <c r="B2493" s="3" t="s">
        <v>38</v>
      </c>
      <c r="C2493" s="11">
        <v>45626.86041666667</v>
      </c>
      <c r="D2493" s="11">
        <v>45626.833333333336</v>
      </c>
      <c r="E2493" s="11" t="s">
        <v>44</v>
      </c>
      <c r="F2493" s="11" t="s">
        <v>40</v>
      </c>
      <c r="G2493" s="3" t="s">
        <v>2672</v>
      </c>
      <c r="H2493" s="3" t="s">
        <v>41</v>
      </c>
      <c r="I2493" s="11">
        <v>45628.041666666664</v>
      </c>
      <c r="J2493" s="12">
        <v>45628.385416666664</v>
      </c>
      <c r="K2493" s="12">
        <v>45628.333333333336</v>
      </c>
      <c r="L2493" s="12">
        <v>45628.399305555555</v>
      </c>
      <c r="M2493" s="12" t="s">
        <v>115</v>
      </c>
      <c r="N2493" s="3" t="s">
        <v>42</v>
      </c>
      <c r="O2493" s="3">
        <v>1</v>
      </c>
      <c r="P2493" s="1">
        <f t="shared" si="760"/>
        <v>49</v>
      </c>
      <c r="Q2493" s="1">
        <f t="shared" si="761"/>
        <v>12</v>
      </c>
      <c r="R2493" s="72">
        <f t="shared" si="762"/>
        <v>45628.385416666664</v>
      </c>
      <c r="S2493" s="73">
        <f t="shared" si="763"/>
        <v>1.1812499999941792</v>
      </c>
      <c r="T2493" s="74">
        <f>Table2[[#This Row],[ETA A OFRECIMIENTO]]*24</f>
        <v>28.349999999860302</v>
      </c>
      <c r="U2493" s="1" t="str">
        <f t="shared" si="764"/>
        <v>YES</v>
      </c>
      <c r="V2493" s="73">
        <f t="shared" si="765"/>
        <v>0.29166666667151731</v>
      </c>
      <c r="W2493" s="74">
        <f>Table2[[#This Row],[DEL. AVAILABLE A SLOT]]*24</f>
        <v>7.0000000001164153</v>
      </c>
      <c r="X2493" s="1" t="str">
        <f t="shared" si="766"/>
        <v>SI</v>
      </c>
      <c r="Y2493" s="73">
        <f t="shared" si="767"/>
        <v>1.4729166666656965</v>
      </c>
      <c r="Z2493" s="74">
        <f>Table2[[#This Row],[ETA A TIMESLOT]]*24</f>
        <v>35.349999999976717</v>
      </c>
      <c r="AA2493" s="73">
        <f t="shared" si="768"/>
        <v>5.2083333328482695E-2</v>
      </c>
      <c r="AB2493" s="73" t="str">
        <f t="shared" si="769"/>
        <v>NO</v>
      </c>
      <c r="AC2493" s="74">
        <f>Table2[[#This Row],[PUNTUALIDAD (H)]]*24</f>
        <v>1.2499999998835847</v>
      </c>
      <c r="AD2493" s="73">
        <f t="shared" si="770"/>
        <v>1.538888888884685</v>
      </c>
      <c r="AE2493" s="74">
        <f>Table2[[#This Row],[ATA TO UNLOADING]]*24</f>
        <v>36.93333333323244</v>
      </c>
      <c r="AF2493" s="74" t="str">
        <f>IF(Table2[[#This Row],[ATA TO UNLOADING 2]]&lt;=48,"YES","NO")</f>
        <v>YES</v>
      </c>
      <c r="AG2493" s="75">
        <f t="shared" si="771"/>
        <v>0.33333333333575865</v>
      </c>
      <c r="AH2493" s="2" t="s">
        <v>42</v>
      </c>
      <c r="AI2493" s="2" t="str">
        <f t="shared" si="772"/>
        <v>MSKU4784333</v>
      </c>
      <c r="AJ2493" s="76" t="str">
        <f t="shared" si="773"/>
        <v>MSI</v>
      </c>
      <c r="AK2493" s="77">
        <f>IF($M2493="TRUCK",VLOOKUP($AQ2493,Invoicing!$A$17:$B$49,MATCH($AK$1,Invoicing!$A$17:$B$17,0),FALSE),VLOOKUP($AQ2493,Invoicing!$N$17:$O$21,MATCH($AK$1,Invoicing!$N$17:$O$17,0),FALSE))</f>
        <v>480</v>
      </c>
      <c r="AL2493" s="78" t="e">
        <f>VLOOKUP($E2493,Invoicing!$A$1:$H$8,MATCH(TRACKER!$N2497,Invoicing!$A$1:$H$1,0),FALSE)</f>
        <v>#N/A</v>
      </c>
      <c r="AM2493" s="78">
        <f>VLOOKUP($E2493,Invoicing!$A$1:$H$8,MATCH(TRACKER!$O$1,Invoicing!$A$1:$H$1,0),FALSE)</f>
        <v>50</v>
      </c>
      <c r="AN2493" s="78">
        <f t="shared" si="774"/>
        <v>50</v>
      </c>
      <c r="AO2493" s="2">
        <f t="shared" si="775"/>
        <v>1</v>
      </c>
      <c r="AP2493" s="2" t="str">
        <f t="shared" si="776"/>
        <v>WEEK</v>
      </c>
      <c r="AQ2493" s="2" t="str">
        <f t="shared" si="777"/>
        <v>MSIWEEK</v>
      </c>
      <c r="AR2493" s="71">
        <f t="shared" si="778"/>
        <v>530</v>
      </c>
      <c r="AS2493" s="71">
        <f>VLOOKUP(AJ2493,Invoicing!A:K,10,FALSE)</f>
        <v>25</v>
      </c>
      <c r="AT2493" s="71">
        <f t="shared" si="779"/>
        <v>555</v>
      </c>
    </row>
    <row r="2494" spans="1:47">
      <c r="A2494" s="37" t="s">
        <v>141</v>
      </c>
      <c r="B2494" s="3" t="s">
        <v>38</v>
      </c>
      <c r="C2494" s="11">
        <v>45626.86041666667</v>
      </c>
      <c r="D2494" s="11">
        <v>45626.833333333336</v>
      </c>
      <c r="E2494" s="11" t="s">
        <v>49</v>
      </c>
      <c r="F2494" s="11" t="s">
        <v>40</v>
      </c>
      <c r="G2494" s="3" t="s">
        <v>2673</v>
      </c>
      <c r="H2494" s="3" t="s">
        <v>46</v>
      </c>
      <c r="I2494" s="11">
        <v>45628.041666666664</v>
      </c>
      <c r="J2494" s="12">
        <v>45630.794444444444</v>
      </c>
      <c r="K2494" s="12">
        <v>45630.791666666664</v>
      </c>
      <c r="L2494" s="12">
        <v>45630.836805555555</v>
      </c>
      <c r="M2494" s="61" t="s">
        <v>12</v>
      </c>
      <c r="N2494" s="3" t="s">
        <v>42</v>
      </c>
      <c r="O2494" s="3">
        <v>1</v>
      </c>
      <c r="P2494" s="1">
        <f t="shared" si="760"/>
        <v>49</v>
      </c>
      <c r="Q2494" s="1">
        <f t="shared" si="761"/>
        <v>12</v>
      </c>
      <c r="R2494" s="72">
        <f t="shared" si="762"/>
        <v>45630.794444444444</v>
      </c>
      <c r="S2494" s="73">
        <f t="shared" si="763"/>
        <v>1.1812499999941792</v>
      </c>
      <c r="T2494" s="74">
        <f>Table2[[#This Row],[ETA A OFRECIMIENTO]]*24</f>
        <v>28.349999999860302</v>
      </c>
      <c r="U2494" s="1" t="str">
        <f t="shared" si="764"/>
        <v>YES</v>
      </c>
      <c r="V2494" s="73">
        <f t="shared" si="765"/>
        <v>2.75</v>
      </c>
      <c r="W2494" s="74">
        <f>Table2[[#This Row],[DEL. AVAILABLE A SLOT]]*24</f>
        <v>66</v>
      </c>
      <c r="X2494" s="1" t="str">
        <f t="shared" si="766"/>
        <v>NO</v>
      </c>
      <c r="Y2494" s="73">
        <f t="shared" si="767"/>
        <v>3.9312499999941792</v>
      </c>
      <c r="Z2494" s="74">
        <f>Table2[[#This Row],[ETA A TIMESLOT]]*24</f>
        <v>94.349999999860302</v>
      </c>
      <c r="AA2494" s="73">
        <f t="shared" si="768"/>
        <v>2.7777777795563452E-3</v>
      </c>
      <c r="AB2494" s="73" t="str">
        <f t="shared" si="769"/>
        <v>SI</v>
      </c>
      <c r="AC2494" s="74">
        <f>Table2[[#This Row],[PUNTUALIDAD (H)]]*24</f>
        <v>6.6666666709352285E-2</v>
      </c>
      <c r="AD2494" s="73">
        <f t="shared" si="770"/>
        <v>3.976388888884685</v>
      </c>
      <c r="AE2494" s="74">
        <f>Table2[[#This Row],[ATA TO UNLOADING]]*24</f>
        <v>95.43333333323244</v>
      </c>
      <c r="AF2494" s="74" t="str">
        <f>IF(Table2[[#This Row],[ATA TO UNLOADING 2]]&lt;=48,"YES","NO")</f>
        <v>NO</v>
      </c>
      <c r="AG2494" s="75">
        <f t="shared" si="771"/>
        <v>0.79166666666424135</v>
      </c>
      <c r="AH2494" s="2" t="s">
        <v>42</v>
      </c>
      <c r="AI2494" s="2" t="str">
        <f t="shared" si="772"/>
        <v>MSKU4798255</v>
      </c>
      <c r="AJ2494" s="76" t="str">
        <f t="shared" si="773"/>
        <v>CTU FLEVOKUST BV</v>
      </c>
      <c r="AK2494" s="77">
        <f>IF($M2494="TRUCK",VLOOKUP($AQ2494,Invoicing!$A$17:$B$49,MATCH($AK$1,Invoicing!$A$17:$B$17,0),FALSE),VLOOKUP($AQ2494,Invoicing!$N$17:$O$21,MATCH($AK$1,Invoicing!$N$17:$O$17,0),FALSE))</f>
        <v>380</v>
      </c>
      <c r="AL2494" s="78" t="e">
        <f>VLOOKUP($E2494,Invoicing!$A$1:$H$8,MATCH(TRACKER!$N2498,Invoicing!$A$1:$H$1,0),FALSE)</f>
        <v>#N/A</v>
      </c>
      <c r="AM2494" s="78">
        <v>35</v>
      </c>
      <c r="AN2494" s="78">
        <f t="shared" si="774"/>
        <v>35</v>
      </c>
      <c r="AO2494" s="2">
        <f t="shared" si="775"/>
        <v>3</v>
      </c>
      <c r="AP2494" s="2" t="str">
        <f t="shared" si="776"/>
        <v>WEEK</v>
      </c>
      <c r="AQ2494" s="2" t="str">
        <f t="shared" si="777"/>
        <v>CTU FLEVOKUST BVWEEK</v>
      </c>
      <c r="AR2494" s="71">
        <f t="shared" si="778"/>
        <v>415</v>
      </c>
      <c r="AS2494" s="71">
        <f>VLOOKUP(AJ2494,Invoicing!A:K,10,FALSE)</f>
        <v>0</v>
      </c>
      <c r="AT2494" s="71">
        <f t="shared" si="779"/>
        <v>415</v>
      </c>
    </row>
    <row r="2495" spans="1:47">
      <c r="A2495" s="37" t="s">
        <v>141</v>
      </c>
      <c r="B2495" s="3" t="s">
        <v>38</v>
      </c>
      <c r="C2495" s="11">
        <v>45626.86041666667</v>
      </c>
      <c r="D2495" s="11">
        <v>45626.833333333336</v>
      </c>
      <c r="E2495" s="11" t="s">
        <v>49</v>
      </c>
      <c r="F2495" s="11" t="s">
        <v>40</v>
      </c>
      <c r="G2495" s="3" t="s">
        <v>2674</v>
      </c>
      <c r="H2495" s="3" t="s">
        <v>46</v>
      </c>
      <c r="I2495" s="11">
        <v>45628.041666666664</v>
      </c>
      <c r="J2495" s="12">
        <v>45631.638888888891</v>
      </c>
      <c r="K2495" s="12">
        <v>45631.625</v>
      </c>
      <c r="L2495" s="12">
        <v>45631.65625</v>
      </c>
      <c r="M2495" s="61" t="s">
        <v>12</v>
      </c>
      <c r="N2495" s="3" t="s">
        <v>42</v>
      </c>
      <c r="O2495" s="3">
        <v>0</v>
      </c>
      <c r="P2495" s="1">
        <f t="shared" si="760"/>
        <v>49</v>
      </c>
      <c r="Q2495" s="1">
        <f t="shared" si="761"/>
        <v>12</v>
      </c>
      <c r="R2495" s="72">
        <f t="shared" si="762"/>
        <v>45631.638888888891</v>
      </c>
      <c r="S2495" s="73">
        <f t="shared" si="763"/>
        <v>1.1812499999941792</v>
      </c>
      <c r="T2495" s="74">
        <f>Table2[[#This Row],[ETA A OFRECIMIENTO]]*24</f>
        <v>28.349999999860302</v>
      </c>
      <c r="U2495" s="1" t="str">
        <f t="shared" si="764"/>
        <v>YES</v>
      </c>
      <c r="V2495" s="73">
        <f t="shared" si="765"/>
        <v>3.5833333333357587</v>
      </c>
      <c r="W2495" s="74">
        <f>Table2[[#This Row],[DEL. AVAILABLE A SLOT]]*24</f>
        <v>86.000000000058208</v>
      </c>
      <c r="X2495" s="1" t="str">
        <f t="shared" si="766"/>
        <v>NO</v>
      </c>
      <c r="Y2495" s="73">
        <f t="shared" si="767"/>
        <v>4.7645833333299379</v>
      </c>
      <c r="Z2495" s="74">
        <f>Table2[[#This Row],[ETA A TIMESLOT]]*24</f>
        <v>114.34999999991851</v>
      </c>
      <c r="AA2495" s="73">
        <f t="shared" si="768"/>
        <v>1.3888888890505768E-2</v>
      </c>
      <c r="AB2495" s="73" t="str">
        <f t="shared" si="769"/>
        <v>SI</v>
      </c>
      <c r="AC2495" s="74">
        <f>Table2[[#This Row],[PUNTUALIDAD (H)]]*24</f>
        <v>0.33333333337213844</v>
      </c>
      <c r="AD2495" s="73">
        <f t="shared" si="770"/>
        <v>4.7958333333299379</v>
      </c>
      <c r="AE2495" s="74">
        <f>Table2[[#This Row],[ATA TO UNLOADING]]*24</f>
        <v>115.09999999991851</v>
      </c>
      <c r="AF2495" s="74" t="str">
        <f>IF(Table2[[#This Row],[ATA TO UNLOADING 2]]&lt;=48,"YES","NO")</f>
        <v>NO</v>
      </c>
      <c r="AG2495" s="75">
        <f t="shared" si="771"/>
        <v>0.625</v>
      </c>
      <c r="AH2495" s="2" t="s">
        <v>42</v>
      </c>
      <c r="AI2495" s="2" t="str">
        <f t="shared" si="772"/>
        <v>MSKU4804297</v>
      </c>
      <c r="AJ2495" s="76" t="str">
        <f t="shared" si="773"/>
        <v>CTU FLEVOKUST BV</v>
      </c>
      <c r="AK2495" s="77">
        <f>IF($M2495="TRUCK",VLOOKUP($AQ2495,Invoicing!$A$17:$B$49,MATCH($AK$1,Invoicing!$A$17:$B$17,0),FALSE),VLOOKUP($AQ2495,Invoicing!$N$17:$O$21,MATCH($AK$1,Invoicing!$N$17:$O$17,0),FALSE))</f>
        <v>380</v>
      </c>
      <c r="AL2495" s="78" t="e">
        <f>VLOOKUP($E2495,Invoicing!$A$1:$H$8,MATCH(TRACKER!$N2499,Invoicing!$A$1:$H$1,0),FALSE)</f>
        <v>#N/A</v>
      </c>
      <c r="AM2495" s="78">
        <v>35</v>
      </c>
      <c r="AN2495" s="78">
        <f t="shared" si="774"/>
        <v>0</v>
      </c>
      <c r="AO2495" s="2">
        <f t="shared" si="775"/>
        <v>4</v>
      </c>
      <c r="AP2495" s="2" t="str">
        <f t="shared" si="776"/>
        <v>WEEK</v>
      </c>
      <c r="AQ2495" s="2" t="str">
        <f t="shared" si="777"/>
        <v>CTU FLEVOKUST BVWEEK</v>
      </c>
      <c r="AR2495" s="71">
        <f t="shared" si="778"/>
        <v>380</v>
      </c>
      <c r="AS2495" s="71">
        <f>VLOOKUP(AJ2495,Invoicing!A:K,10,FALSE)</f>
        <v>0</v>
      </c>
      <c r="AT2495" s="71">
        <f t="shared" si="779"/>
        <v>380</v>
      </c>
    </row>
    <row r="2496" spans="1:47">
      <c r="A2496" s="37" t="s">
        <v>141</v>
      </c>
      <c r="B2496" s="3" t="s">
        <v>38</v>
      </c>
      <c r="C2496" s="11">
        <v>45626.86041666667</v>
      </c>
      <c r="D2496" s="11">
        <v>45626.833333333336</v>
      </c>
      <c r="E2496" s="11" t="s">
        <v>49</v>
      </c>
      <c r="F2496" s="11" t="s">
        <v>40</v>
      </c>
      <c r="G2496" s="3" t="s">
        <v>2675</v>
      </c>
      <c r="H2496" s="3" t="s">
        <v>46</v>
      </c>
      <c r="I2496" s="11">
        <v>45628.041666666664</v>
      </c>
      <c r="J2496" s="12">
        <v>45629.875</v>
      </c>
      <c r="K2496" s="12">
        <v>45629.833333333336</v>
      </c>
      <c r="L2496" s="12">
        <v>45629.888888888891</v>
      </c>
      <c r="M2496" s="61" t="s">
        <v>12</v>
      </c>
      <c r="N2496" s="3" t="s">
        <v>42</v>
      </c>
      <c r="O2496" s="3">
        <v>0</v>
      </c>
      <c r="P2496" s="1">
        <f t="shared" si="760"/>
        <v>49</v>
      </c>
      <c r="Q2496" s="1">
        <f t="shared" si="761"/>
        <v>12</v>
      </c>
      <c r="R2496" s="72">
        <f t="shared" si="762"/>
        <v>45629.875</v>
      </c>
      <c r="S2496" s="73">
        <f t="shared" si="763"/>
        <v>1.1812499999941792</v>
      </c>
      <c r="T2496" s="74">
        <f>Table2[[#This Row],[ETA A OFRECIMIENTO]]*24</f>
        <v>28.349999999860302</v>
      </c>
      <c r="U2496" s="1" t="str">
        <f t="shared" si="764"/>
        <v>YES</v>
      </c>
      <c r="V2496" s="73">
        <f t="shared" si="765"/>
        <v>1.7916666666715173</v>
      </c>
      <c r="W2496" s="74">
        <f>Table2[[#This Row],[DEL. AVAILABLE A SLOT]]*24</f>
        <v>43.000000000116415</v>
      </c>
      <c r="X2496" s="1" t="str">
        <f t="shared" si="766"/>
        <v>NO</v>
      </c>
      <c r="Y2496" s="73">
        <f t="shared" si="767"/>
        <v>2.9729166666656965</v>
      </c>
      <c r="Z2496" s="74">
        <f>Table2[[#This Row],[ETA A TIMESLOT]]*24</f>
        <v>71.349999999976717</v>
      </c>
      <c r="AA2496" s="73">
        <f t="shared" si="768"/>
        <v>4.1666666664241347E-2</v>
      </c>
      <c r="AB2496" s="73" t="str">
        <f t="shared" si="769"/>
        <v>NO</v>
      </c>
      <c r="AC2496" s="74">
        <f>Table2[[#This Row],[PUNTUALIDAD (H)]]*24</f>
        <v>0.99999999994179234</v>
      </c>
      <c r="AD2496" s="73">
        <f t="shared" si="770"/>
        <v>3.0284722222204437</v>
      </c>
      <c r="AE2496" s="74">
        <f>Table2[[#This Row],[ATA TO UNLOADING]]*24</f>
        <v>72.683333333290648</v>
      </c>
      <c r="AF2496" s="74" t="str">
        <f>IF(Table2[[#This Row],[ATA TO UNLOADING 2]]&lt;=48,"YES","NO")</f>
        <v>NO</v>
      </c>
      <c r="AG2496" s="75">
        <f t="shared" si="771"/>
        <v>0.83333333333575865</v>
      </c>
      <c r="AH2496" s="2" t="s">
        <v>24</v>
      </c>
      <c r="AI2496" s="2" t="str">
        <f t="shared" si="772"/>
        <v>MSKU4806638</v>
      </c>
      <c r="AJ2496" s="76" t="str">
        <f t="shared" si="773"/>
        <v>CTU FLEVOKUST BV</v>
      </c>
      <c r="AK2496" s="77">
        <f>IF($M2496="TRUCK",VLOOKUP($AQ2496,Invoicing!$A$17:$B$49,MATCH($AK$1,Invoicing!$A$17:$B$17,0),FALSE),VLOOKUP($AQ2496,Invoicing!$N$17:$O$21,MATCH($AK$1,Invoicing!$N$17:$O$17,0),FALSE))</f>
        <v>380</v>
      </c>
      <c r="AL2496" s="78" t="e">
        <f>VLOOKUP($E2496,Invoicing!$A$1:$H$8,MATCH(TRACKER!$N2500,Invoicing!$A$1:$H$1,0),FALSE)</f>
        <v>#N/A</v>
      </c>
      <c r="AM2496" s="78">
        <v>35</v>
      </c>
      <c r="AN2496" s="78">
        <f t="shared" si="774"/>
        <v>0</v>
      </c>
      <c r="AO2496" s="2">
        <f t="shared" si="775"/>
        <v>2</v>
      </c>
      <c r="AP2496" s="2" t="str">
        <f t="shared" si="776"/>
        <v>NIGHT</v>
      </c>
      <c r="AQ2496" s="2" t="str">
        <f t="shared" si="777"/>
        <v>CTU FLEVOKUST BVNIGHT</v>
      </c>
      <c r="AR2496" s="71">
        <f t="shared" si="778"/>
        <v>380</v>
      </c>
      <c r="AS2496" s="71">
        <f>VLOOKUP(AJ2496,Invoicing!A:K,10,FALSE)</f>
        <v>0</v>
      </c>
      <c r="AT2496" s="71">
        <f t="shared" si="779"/>
        <v>380</v>
      </c>
    </row>
    <row r="2497" spans="1:47">
      <c r="A2497" s="37" t="s">
        <v>141</v>
      </c>
      <c r="B2497" s="3" t="s">
        <v>38</v>
      </c>
      <c r="C2497" s="11">
        <v>45626.86041666667</v>
      </c>
      <c r="D2497" s="11">
        <v>45626.833333333336</v>
      </c>
      <c r="E2497" s="11" t="s">
        <v>45</v>
      </c>
      <c r="F2497" s="11" t="s">
        <v>40</v>
      </c>
      <c r="G2497" s="3" t="s">
        <v>2676</v>
      </c>
      <c r="H2497" s="3" t="s">
        <v>2821</v>
      </c>
      <c r="I2497" s="11">
        <v>45628.041666666664</v>
      </c>
      <c r="J2497" s="12">
        <v>45628.611111111109</v>
      </c>
      <c r="K2497" s="12">
        <v>45628.708333333336</v>
      </c>
      <c r="L2497" s="12">
        <v>45628.631944444445</v>
      </c>
      <c r="M2497" s="12" t="s">
        <v>115</v>
      </c>
      <c r="N2497" s="3" t="s">
        <v>42</v>
      </c>
      <c r="O2497" s="3">
        <v>1</v>
      </c>
      <c r="P2497" s="1">
        <f t="shared" si="760"/>
        <v>49</v>
      </c>
      <c r="Q2497" s="1">
        <f t="shared" si="761"/>
        <v>12</v>
      </c>
      <c r="R2497" s="72">
        <f t="shared" si="762"/>
        <v>45628.611111111109</v>
      </c>
      <c r="S2497" s="73">
        <f t="shared" si="763"/>
        <v>1.1812499999941792</v>
      </c>
      <c r="T2497" s="74">
        <f>Table2[[#This Row],[ETA A OFRECIMIENTO]]*24</f>
        <v>28.349999999860302</v>
      </c>
      <c r="U2497" s="1" t="str">
        <f t="shared" si="764"/>
        <v>YES</v>
      </c>
      <c r="V2497" s="73">
        <f t="shared" si="765"/>
        <v>0.66666666667151731</v>
      </c>
      <c r="W2497" s="74">
        <f>Table2[[#This Row],[DEL. AVAILABLE A SLOT]]*24</f>
        <v>16.000000000116415</v>
      </c>
      <c r="X2497" s="1" t="str">
        <f t="shared" si="766"/>
        <v>SI</v>
      </c>
      <c r="Y2497" s="73">
        <f t="shared" si="767"/>
        <v>1.8479166666656965</v>
      </c>
      <c r="Z2497" s="74">
        <f>Table2[[#This Row],[ETA A TIMESLOT]]*24</f>
        <v>44.349999999976717</v>
      </c>
      <c r="AA2497" s="73">
        <f t="shared" si="768"/>
        <v>0</v>
      </c>
      <c r="AB2497" s="73" t="str">
        <f t="shared" si="769"/>
        <v>SI</v>
      </c>
      <c r="AC2497" s="74">
        <f>Table2[[#This Row],[PUNTUALIDAD (H)]]*24</f>
        <v>0</v>
      </c>
      <c r="AD2497" s="73">
        <f t="shared" si="770"/>
        <v>1.7715277777751908</v>
      </c>
      <c r="AE2497" s="74">
        <f>Table2[[#This Row],[ATA TO UNLOADING]]*24</f>
        <v>42.516666666604578</v>
      </c>
      <c r="AF2497" s="74" t="str">
        <f>IF(Table2[[#This Row],[ATA TO UNLOADING 2]]&lt;=48,"YES","NO")</f>
        <v>YES</v>
      </c>
      <c r="AG2497" s="75">
        <f t="shared" si="771"/>
        <v>0.70833333333575865</v>
      </c>
      <c r="AH2497" s="2" t="s">
        <v>42</v>
      </c>
      <c r="AI2497" s="2" t="str">
        <f t="shared" si="772"/>
        <v>MSKU5079003</v>
      </c>
      <c r="AJ2497" s="76" t="str">
        <f t="shared" si="773"/>
        <v>OM TRANSPORT</v>
      </c>
      <c r="AK2497" s="77">
        <f>IF($M2497="TRUCK",VLOOKUP($AQ2497,Invoicing!$A$17:$B$49,MATCH($AK$1,Invoicing!$A$17:$B$17,0),FALSE),VLOOKUP($AQ2497,Invoicing!$N$17:$O$21,MATCH($AK$1,Invoicing!$N$17:$O$17,0),FALSE))</f>
        <v>475</v>
      </c>
      <c r="AL2497" s="78">
        <f>VLOOKUP($E2497,Invoicing!$A$1:$H$8,MATCH(TRACKER!$N2501,Invoicing!$A$1:$H$1,0),FALSE)</f>
        <v>110</v>
      </c>
      <c r="AM2497" s="78">
        <f>VLOOKUP($E2497,Invoicing!$A$1:$H$8,MATCH(TRACKER!$O$1,Invoicing!$A$1:$H$1,0),FALSE)</f>
        <v>50</v>
      </c>
      <c r="AN2497" s="78">
        <f t="shared" si="774"/>
        <v>50</v>
      </c>
      <c r="AO2497" s="2">
        <f t="shared" si="775"/>
        <v>1</v>
      </c>
      <c r="AP2497" s="2" t="str">
        <f t="shared" si="776"/>
        <v>WEEK</v>
      </c>
      <c r="AQ2497" s="2" t="str">
        <f t="shared" si="777"/>
        <v>OM TRANSPORTWEEK</v>
      </c>
      <c r="AR2497" s="71">
        <f t="shared" si="778"/>
        <v>635</v>
      </c>
      <c r="AS2497" s="71">
        <f>VLOOKUP(AJ2497,Invoicing!A:K,10,FALSE)</f>
        <v>25</v>
      </c>
      <c r="AT2497" s="71">
        <f t="shared" si="779"/>
        <v>660</v>
      </c>
    </row>
    <row r="2498" spans="1:47">
      <c r="A2498" s="37" t="s">
        <v>141</v>
      </c>
      <c r="B2498" s="3" t="s">
        <v>38</v>
      </c>
      <c r="C2498" s="11">
        <v>45626.86041666667</v>
      </c>
      <c r="D2498" s="11">
        <v>45626.833333333336</v>
      </c>
      <c r="E2498" s="11" t="s">
        <v>45</v>
      </c>
      <c r="F2498" s="11" t="s">
        <v>40</v>
      </c>
      <c r="G2498" s="3" t="s">
        <v>2677</v>
      </c>
      <c r="H2498" s="3" t="s">
        <v>2821</v>
      </c>
      <c r="I2498" s="11">
        <v>45628.041666666664</v>
      </c>
      <c r="J2498" s="12">
        <v>45628.895833333336</v>
      </c>
      <c r="K2498" s="12">
        <v>45628.875</v>
      </c>
      <c r="L2498" s="12">
        <v>45628.916666666664</v>
      </c>
      <c r="M2498" s="61" t="s">
        <v>115</v>
      </c>
      <c r="N2498" s="3" t="s">
        <v>42</v>
      </c>
      <c r="O2498" s="3">
        <v>0</v>
      </c>
      <c r="P2498" s="1">
        <f t="shared" ref="P2498:P2561" si="780">IF(K2498="","",WEEKNUM(R2498,2))</f>
        <v>49</v>
      </c>
      <c r="Q2498" s="1">
        <f t="shared" ref="Q2498:Q2561" si="781">IF(K2498="","",MONTH(R2498))</f>
        <v>12</v>
      </c>
      <c r="R2498" s="72">
        <f t="shared" ref="R2498:R2561" si="782">IF(ISBLANK(J2498),IF(ISBLANK(L2498),"00:00",L2498),J2498)</f>
        <v>45628.895833333336</v>
      </c>
      <c r="S2498" s="73">
        <f t="shared" ref="S2498:S2561" si="783">(I2498-C2498)</f>
        <v>1.1812499999941792</v>
      </c>
      <c r="T2498" s="74">
        <f>Table2[[#This Row],[ETA A OFRECIMIENTO]]*24</f>
        <v>28.349999999860302</v>
      </c>
      <c r="U2498" s="1" t="str">
        <f t="shared" ref="U2498:U2561" si="784">IF(S2498="","",IF(S2498&lt;=2,"YES","NO"))</f>
        <v>YES</v>
      </c>
      <c r="V2498" s="73">
        <f t="shared" ref="V2498:V2561" si="785">(K2498-I2498)</f>
        <v>0.83333333333575865</v>
      </c>
      <c r="W2498" s="74">
        <f>Table2[[#This Row],[DEL. AVAILABLE A SLOT]]*24</f>
        <v>20.000000000058208</v>
      </c>
      <c r="X2498" s="1" t="str">
        <f t="shared" ref="X2498:X2561" si="786">IF(V2498="","",IF(V2498&lt;=1,"SI","NO"))</f>
        <v>SI</v>
      </c>
      <c r="Y2498" s="73">
        <f t="shared" ref="Y2498:Y2561" si="787">(K2498-C2498)</f>
        <v>2.0145833333299379</v>
      </c>
      <c r="Z2498" s="74">
        <f>Table2[[#This Row],[ETA A TIMESLOT]]*24</f>
        <v>48.349999999918509</v>
      </c>
      <c r="AA2498" s="73">
        <f t="shared" ref="AA2498:AA2561" si="788">IF(R2498&lt; K2498, TIME(0,0,0), R2498-K2498)</f>
        <v>2.0833333335758653E-2</v>
      </c>
      <c r="AB2498" s="73" t="str">
        <f t="shared" ref="AB2498:AB2561" si="789">IF(AA2498&gt;TIME(0,45,0),"NO","SI")</f>
        <v>SI</v>
      </c>
      <c r="AC2498" s="74">
        <f>Table2[[#This Row],[PUNTUALIDAD (H)]]*24</f>
        <v>0.50000000005820766</v>
      </c>
      <c r="AD2498" s="73">
        <f t="shared" ref="AD2498:AD2561" si="790">(L2498-C2498)</f>
        <v>2.0562499999941792</v>
      </c>
      <c r="AE2498" s="74">
        <f>Table2[[#This Row],[ATA TO UNLOADING]]*24</f>
        <v>49.349999999860302</v>
      </c>
      <c r="AF2498" s="74" t="str">
        <f>IF(Table2[[#This Row],[ATA TO UNLOADING 2]]&lt;=48,"YES","NO")</f>
        <v>NO</v>
      </c>
      <c r="AG2498" s="75">
        <f t="shared" ref="AG2498:AG2561" si="791">MOD(K2498,1)</f>
        <v>0.875</v>
      </c>
      <c r="AH2498" s="2" t="s">
        <v>24</v>
      </c>
      <c r="AI2498" s="2" t="str">
        <f t="shared" ref="AI2498:AI2561" si="792">G2498</f>
        <v>MSKU7931715</v>
      </c>
      <c r="AJ2498" s="76" t="str">
        <f t="shared" ref="AJ2498:AJ2561" si="793">E2498</f>
        <v>OM TRANSPORT</v>
      </c>
      <c r="AK2498" s="77">
        <f>IF($M2498="TRUCK",VLOOKUP($AQ2498,Invoicing!$A$17:$B$49,MATCH($AK$1,Invoicing!$A$17:$B$17,0),FALSE),VLOOKUP($AQ2498,Invoicing!$N$17:$O$21,MATCH($AK$1,Invoicing!$N$17:$O$17,0),FALSE))</f>
        <v>475</v>
      </c>
      <c r="AL2498" s="78">
        <f>VLOOKUP($E2498,Invoicing!$A$1:$H$8,MATCH(TRACKER!$N2502,Invoicing!$A$1:$H$1,0),FALSE)</f>
        <v>110</v>
      </c>
      <c r="AM2498" s="78">
        <f>VLOOKUP($E2498,Invoicing!$A$1:$H$8,MATCH(TRACKER!$O$1,Invoicing!$A$1:$H$1,0),FALSE)</f>
        <v>50</v>
      </c>
      <c r="AN2498" s="78">
        <f t="shared" ref="AN2498:AN2561" si="794">IF($O2498&lt;&gt;0,$O2498*$AM2498,0)</f>
        <v>0</v>
      </c>
      <c r="AO2498" s="2">
        <f t="shared" ref="AO2498:AO2561" si="795">WEEKDAY(K2498,2)</f>
        <v>1</v>
      </c>
      <c r="AP2498" s="2" t="str">
        <f t="shared" ref="AP2498:AP2561" si="796">IF(AH2498="NIGHT","NIGHT",IF(AO2498&lt;=5,"WEEK",IF(AO2498=7,"SUNDAY",IF(AO2498=6,"SATURDAY","SUNDAY"))))</f>
        <v>NIGHT</v>
      </c>
      <c r="AQ2498" s="2" t="str">
        <f t="shared" ref="AQ2498:AQ2561" si="797">AJ2498&amp;AP2498</f>
        <v>OM TRANSPORTNIGHT</v>
      </c>
      <c r="AR2498" s="71">
        <f t="shared" ref="AR2498:AR2561" si="798">IF(ISNA(AL2498),AK2498+AN2498,SUM($AK2498,$AN2498,IFERROR($AL2498,"0")))</f>
        <v>585</v>
      </c>
      <c r="AS2498" s="71">
        <f>VLOOKUP(AJ2498,Invoicing!A:K,10,FALSE)</f>
        <v>25</v>
      </c>
      <c r="AT2498" s="71">
        <f t="shared" ref="AT2498:AT2561" si="799">AR2498+AS2498+AU2498</f>
        <v>610</v>
      </c>
    </row>
    <row r="2499" spans="1:47">
      <c r="A2499" s="37" t="s">
        <v>141</v>
      </c>
      <c r="B2499" s="3" t="s">
        <v>38</v>
      </c>
      <c r="C2499" s="11">
        <v>45626.86041666667</v>
      </c>
      <c r="D2499" s="11">
        <v>45626.833333333336</v>
      </c>
      <c r="E2499" s="11" t="s">
        <v>45</v>
      </c>
      <c r="F2499" s="11" t="s">
        <v>40</v>
      </c>
      <c r="G2499" s="3" t="s">
        <v>2678</v>
      </c>
      <c r="H2499" s="3" t="s">
        <v>41</v>
      </c>
      <c r="I2499" s="11">
        <v>45628.041666666664</v>
      </c>
      <c r="J2499" s="12">
        <v>45628.472222222219</v>
      </c>
      <c r="K2499" s="12">
        <v>45628.583333333336</v>
      </c>
      <c r="L2499" s="12">
        <v>45628.479166666664</v>
      </c>
      <c r="M2499" s="61" t="s">
        <v>115</v>
      </c>
      <c r="N2499" s="3" t="s">
        <v>42</v>
      </c>
      <c r="O2499" s="3">
        <v>0</v>
      </c>
      <c r="P2499" s="1">
        <f t="shared" si="780"/>
        <v>49</v>
      </c>
      <c r="Q2499" s="1">
        <f t="shared" si="781"/>
        <v>12</v>
      </c>
      <c r="R2499" s="72">
        <f t="shared" si="782"/>
        <v>45628.472222222219</v>
      </c>
      <c r="S2499" s="73">
        <f t="shared" si="783"/>
        <v>1.1812499999941792</v>
      </c>
      <c r="T2499" s="74">
        <f>Table2[[#This Row],[ETA A OFRECIMIENTO]]*24</f>
        <v>28.349999999860302</v>
      </c>
      <c r="U2499" s="1" t="str">
        <f t="shared" si="784"/>
        <v>YES</v>
      </c>
      <c r="V2499" s="73">
        <f t="shared" si="785"/>
        <v>0.54166666667151731</v>
      </c>
      <c r="W2499" s="74">
        <f>Table2[[#This Row],[DEL. AVAILABLE A SLOT]]*24</f>
        <v>13.000000000116415</v>
      </c>
      <c r="X2499" s="1" t="str">
        <f t="shared" si="786"/>
        <v>SI</v>
      </c>
      <c r="Y2499" s="73">
        <f t="shared" si="787"/>
        <v>1.7229166666656965</v>
      </c>
      <c r="Z2499" s="74">
        <f>Table2[[#This Row],[ETA A TIMESLOT]]*24</f>
        <v>41.349999999976717</v>
      </c>
      <c r="AA2499" s="73">
        <f t="shared" si="788"/>
        <v>0</v>
      </c>
      <c r="AB2499" s="73" t="str">
        <f t="shared" si="789"/>
        <v>SI</v>
      </c>
      <c r="AC2499" s="74">
        <f>Table2[[#This Row],[PUNTUALIDAD (H)]]*24</f>
        <v>0</v>
      </c>
      <c r="AD2499" s="73">
        <f t="shared" si="790"/>
        <v>1.6187499999941792</v>
      </c>
      <c r="AE2499" s="74">
        <f>Table2[[#This Row],[ATA TO UNLOADING]]*24</f>
        <v>38.849999999860302</v>
      </c>
      <c r="AF2499" s="74" t="str">
        <f>IF(Table2[[#This Row],[ATA TO UNLOADING 2]]&lt;=48,"YES","NO")</f>
        <v>YES</v>
      </c>
      <c r="AG2499" s="75">
        <f t="shared" si="791"/>
        <v>0.58333333333575865</v>
      </c>
      <c r="AH2499" s="2" t="s">
        <v>42</v>
      </c>
      <c r="AI2499" s="2" t="str">
        <f t="shared" si="792"/>
        <v>MSKU8592410</v>
      </c>
      <c r="AJ2499" s="76" t="str">
        <f t="shared" si="793"/>
        <v>OM TRANSPORT</v>
      </c>
      <c r="AK2499" s="77">
        <f>IF($M2499="TRUCK",VLOOKUP($AQ2499,Invoicing!$A$17:$B$49,MATCH($AK$1,Invoicing!$A$17:$B$17,0),FALSE),VLOOKUP($AQ2499,Invoicing!$N$17:$O$21,MATCH($AK$1,Invoicing!$N$17:$O$17,0),FALSE))</f>
        <v>475</v>
      </c>
      <c r="AL2499" s="78" t="e">
        <f>VLOOKUP($E2499,Invoicing!$A$1:$H$8,MATCH(TRACKER!$N2503,Invoicing!$A$1:$H$1,0),FALSE)</f>
        <v>#N/A</v>
      </c>
      <c r="AM2499" s="78">
        <f>VLOOKUP($E2499,Invoicing!$A$1:$H$8,MATCH(TRACKER!$O$1,Invoicing!$A$1:$H$1,0),FALSE)</f>
        <v>50</v>
      </c>
      <c r="AN2499" s="78">
        <f t="shared" si="794"/>
        <v>0</v>
      </c>
      <c r="AO2499" s="2">
        <f t="shared" si="795"/>
        <v>1</v>
      </c>
      <c r="AP2499" s="2" t="str">
        <f t="shared" si="796"/>
        <v>WEEK</v>
      </c>
      <c r="AQ2499" s="2" t="str">
        <f t="shared" si="797"/>
        <v>OM TRANSPORTWEEK</v>
      </c>
      <c r="AR2499" s="71">
        <f t="shared" si="798"/>
        <v>475</v>
      </c>
      <c r="AS2499" s="71">
        <f>VLOOKUP(AJ2499,Invoicing!A:K,10,FALSE)</f>
        <v>25</v>
      </c>
      <c r="AT2499" s="71">
        <f t="shared" si="799"/>
        <v>500</v>
      </c>
    </row>
    <row r="2500" spans="1:47">
      <c r="A2500" s="37" t="s">
        <v>141</v>
      </c>
      <c r="B2500" s="3" t="s">
        <v>38</v>
      </c>
      <c r="C2500" s="11">
        <v>45626.86041666667</v>
      </c>
      <c r="D2500" s="11">
        <v>45626.833333333336</v>
      </c>
      <c r="E2500" s="11" t="s">
        <v>49</v>
      </c>
      <c r="F2500" s="11" t="s">
        <v>40</v>
      </c>
      <c r="G2500" s="3" t="s">
        <v>2679</v>
      </c>
      <c r="H2500" s="3" t="s">
        <v>46</v>
      </c>
      <c r="I2500" s="11">
        <v>45628.041666666664</v>
      </c>
      <c r="J2500" s="12">
        <v>45632.304166666669</v>
      </c>
      <c r="K2500" s="12">
        <v>45632.291666666664</v>
      </c>
      <c r="L2500" s="12">
        <v>45632.304166666669</v>
      </c>
      <c r="M2500" s="61" t="s">
        <v>12</v>
      </c>
      <c r="N2500" s="3" t="s">
        <v>42</v>
      </c>
      <c r="O2500" s="3">
        <v>1</v>
      </c>
      <c r="P2500" s="1">
        <f t="shared" si="780"/>
        <v>49</v>
      </c>
      <c r="Q2500" s="1">
        <f t="shared" si="781"/>
        <v>12</v>
      </c>
      <c r="R2500" s="72">
        <f t="shared" si="782"/>
        <v>45632.304166666669</v>
      </c>
      <c r="S2500" s="73">
        <f t="shared" si="783"/>
        <v>1.1812499999941792</v>
      </c>
      <c r="T2500" s="74">
        <f>Table2[[#This Row],[ETA A OFRECIMIENTO]]*24</f>
        <v>28.349999999860302</v>
      </c>
      <c r="U2500" s="1" t="str">
        <f t="shared" si="784"/>
        <v>YES</v>
      </c>
      <c r="V2500" s="73">
        <f t="shared" si="785"/>
        <v>4.25</v>
      </c>
      <c r="W2500" s="74">
        <f>Table2[[#This Row],[DEL. AVAILABLE A SLOT]]*24</f>
        <v>102</v>
      </c>
      <c r="X2500" s="1" t="str">
        <f t="shared" si="786"/>
        <v>NO</v>
      </c>
      <c r="Y2500" s="73">
        <f t="shared" si="787"/>
        <v>5.4312499999941792</v>
      </c>
      <c r="Z2500" s="74">
        <f>Table2[[#This Row],[ETA A TIMESLOT]]*24</f>
        <v>130.3499999998603</v>
      </c>
      <c r="AA2500" s="73">
        <f t="shared" si="788"/>
        <v>1.2500000004365575E-2</v>
      </c>
      <c r="AB2500" s="73" t="str">
        <f t="shared" si="789"/>
        <v>SI</v>
      </c>
      <c r="AC2500" s="74">
        <f>Table2[[#This Row],[PUNTUALIDAD (H)]]*24</f>
        <v>0.30000000010477379</v>
      </c>
      <c r="AD2500" s="73">
        <f t="shared" si="790"/>
        <v>5.4437499999985448</v>
      </c>
      <c r="AE2500" s="74">
        <f>Table2[[#This Row],[ATA TO UNLOADING]]*24</f>
        <v>130.64999999996508</v>
      </c>
      <c r="AF2500" s="74" t="str">
        <f>IF(Table2[[#This Row],[ATA TO UNLOADING 2]]&lt;=48,"YES","NO")</f>
        <v>NO</v>
      </c>
      <c r="AG2500" s="75">
        <f t="shared" si="791"/>
        <v>0.29166666666424135</v>
      </c>
      <c r="AH2500" s="2" t="s">
        <v>42</v>
      </c>
      <c r="AI2500" s="2" t="str">
        <f t="shared" si="792"/>
        <v>MSKU9239096</v>
      </c>
      <c r="AJ2500" s="76" t="str">
        <f t="shared" si="793"/>
        <v>CTU FLEVOKUST BV</v>
      </c>
      <c r="AK2500" s="77">
        <f>IF($M2500="TRUCK",VLOOKUP($AQ2500,Invoicing!$A$17:$B$49,MATCH($AK$1,Invoicing!$A$17:$B$17,0),FALSE),VLOOKUP($AQ2500,Invoicing!$N$17:$O$21,MATCH($AK$1,Invoicing!$N$17:$O$17,0),FALSE))</f>
        <v>380</v>
      </c>
      <c r="AL2500" s="78" t="e">
        <f>VLOOKUP($E2500,Invoicing!$A$1:$H$8,MATCH(TRACKER!$N2504,Invoicing!$A$1:$H$1,0),FALSE)</f>
        <v>#N/A</v>
      </c>
      <c r="AM2500" s="78">
        <v>35</v>
      </c>
      <c r="AN2500" s="78">
        <f t="shared" si="794"/>
        <v>35</v>
      </c>
      <c r="AO2500" s="2">
        <f t="shared" si="795"/>
        <v>5</v>
      </c>
      <c r="AP2500" s="2" t="str">
        <f t="shared" si="796"/>
        <v>WEEK</v>
      </c>
      <c r="AQ2500" s="2" t="str">
        <f t="shared" si="797"/>
        <v>CTU FLEVOKUST BVWEEK</v>
      </c>
      <c r="AR2500" s="71">
        <f t="shared" si="798"/>
        <v>415</v>
      </c>
      <c r="AS2500" s="71">
        <f>VLOOKUP(AJ2500,Invoicing!A:K,10,FALSE)</f>
        <v>0</v>
      </c>
      <c r="AT2500" s="71">
        <f t="shared" si="799"/>
        <v>415</v>
      </c>
    </row>
    <row r="2501" spans="1:47">
      <c r="A2501" s="37" t="s">
        <v>141</v>
      </c>
      <c r="B2501" s="3" t="s">
        <v>38</v>
      </c>
      <c r="C2501" s="11">
        <v>45626.86041666667</v>
      </c>
      <c r="D2501" s="11">
        <v>45626.833333333336</v>
      </c>
      <c r="E2501" s="11" t="s">
        <v>44</v>
      </c>
      <c r="F2501" s="11" t="s">
        <v>40</v>
      </c>
      <c r="G2501" s="3" t="s">
        <v>2680</v>
      </c>
      <c r="H2501" s="3" t="s">
        <v>2821</v>
      </c>
      <c r="I2501" s="11">
        <v>45628.041666666664</v>
      </c>
      <c r="J2501" s="12">
        <v>45629.040277777778</v>
      </c>
      <c r="K2501" s="12">
        <v>45629.041666666664</v>
      </c>
      <c r="L2501" s="12">
        <v>45629.090277777781</v>
      </c>
      <c r="M2501" s="12" t="s">
        <v>115</v>
      </c>
      <c r="N2501" s="3" t="s">
        <v>13</v>
      </c>
      <c r="O2501" s="3">
        <v>0</v>
      </c>
      <c r="P2501" s="1">
        <f t="shared" si="780"/>
        <v>49</v>
      </c>
      <c r="Q2501" s="1">
        <f t="shared" si="781"/>
        <v>12</v>
      </c>
      <c r="R2501" s="72">
        <f t="shared" si="782"/>
        <v>45629.040277777778</v>
      </c>
      <c r="S2501" s="73">
        <f t="shared" si="783"/>
        <v>1.1812499999941792</v>
      </c>
      <c r="T2501" s="74">
        <f>Table2[[#This Row],[ETA A OFRECIMIENTO]]*24</f>
        <v>28.349999999860302</v>
      </c>
      <c r="U2501" s="1" t="str">
        <f t="shared" si="784"/>
        <v>YES</v>
      </c>
      <c r="V2501" s="73">
        <f t="shared" si="785"/>
        <v>1</v>
      </c>
      <c r="W2501" s="74">
        <f>Table2[[#This Row],[DEL. AVAILABLE A SLOT]]*24</f>
        <v>24</v>
      </c>
      <c r="X2501" s="1" t="str">
        <f t="shared" si="786"/>
        <v>SI</v>
      </c>
      <c r="Y2501" s="73">
        <f t="shared" si="787"/>
        <v>2.1812499999941792</v>
      </c>
      <c r="Z2501" s="74">
        <f>Table2[[#This Row],[ETA A TIMESLOT]]*24</f>
        <v>52.349999999860302</v>
      </c>
      <c r="AA2501" s="73">
        <f t="shared" si="788"/>
        <v>0</v>
      </c>
      <c r="AB2501" s="73" t="str">
        <f t="shared" si="789"/>
        <v>SI</v>
      </c>
      <c r="AC2501" s="74">
        <f>Table2[[#This Row],[PUNTUALIDAD (H)]]*24</f>
        <v>0</v>
      </c>
      <c r="AD2501" s="73">
        <f t="shared" si="790"/>
        <v>2.2298611111109494</v>
      </c>
      <c r="AE2501" s="74">
        <f>Table2[[#This Row],[ATA TO UNLOADING]]*24</f>
        <v>53.516666666662786</v>
      </c>
      <c r="AF2501" s="74" t="str">
        <f>IF(Table2[[#This Row],[ATA TO UNLOADING 2]]&lt;=48,"YES","NO")</f>
        <v>NO</v>
      </c>
      <c r="AG2501" s="75">
        <f t="shared" si="791"/>
        <v>4.1666666664241347E-2</v>
      </c>
      <c r="AH2501" s="2" t="s">
        <v>24</v>
      </c>
      <c r="AI2501" s="2" t="str">
        <f t="shared" si="792"/>
        <v>MSKU9293688</v>
      </c>
      <c r="AJ2501" s="76" t="str">
        <f t="shared" si="793"/>
        <v>MSI</v>
      </c>
      <c r="AK2501" s="77">
        <f>IF($M2501="TRUCK",VLOOKUP($AQ2501,Invoicing!$A$17:$B$49,MATCH($AK$1,Invoicing!$A$17:$B$17,0),FALSE),VLOOKUP($AQ2501,Invoicing!$N$17:$O$21,MATCH($AK$1,Invoicing!$N$17:$O$17,0),FALSE))</f>
        <v>530</v>
      </c>
      <c r="AL2501" s="78" t="e">
        <f>VLOOKUP($E2501,Invoicing!$A$1:$H$8,MATCH(TRACKER!$N2505,Invoicing!$A$1:$H$1,0),FALSE)</f>
        <v>#N/A</v>
      </c>
      <c r="AM2501" s="78">
        <f>VLOOKUP($E2501,Invoicing!$A$1:$H$8,MATCH(TRACKER!$O$1,Invoicing!$A$1:$H$1,0),FALSE)</f>
        <v>50</v>
      </c>
      <c r="AN2501" s="78">
        <f t="shared" si="794"/>
        <v>0</v>
      </c>
      <c r="AO2501" s="2">
        <f t="shared" si="795"/>
        <v>2</v>
      </c>
      <c r="AP2501" s="2" t="str">
        <f t="shared" si="796"/>
        <v>NIGHT</v>
      </c>
      <c r="AQ2501" s="2" t="str">
        <f t="shared" si="797"/>
        <v>MSINIGHT</v>
      </c>
      <c r="AR2501" s="71">
        <f t="shared" si="798"/>
        <v>530</v>
      </c>
      <c r="AS2501" s="71">
        <f>VLOOKUP(AJ2501,Invoicing!A:K,10,FALSE)</f>
        <v>25</v>
      </c>
      <c r="AT2501" s="71">
        <f t="shared" si="799"/>
        <v>555</v>
      </c>
    </row>
    <row r="2502" spans="1:47">
      <c r="A2502" s="37" t="s">
        <v>141</v>
      </c>
      <c r="B2502" s="3" t="s">
        <v>38</v>
      </c>
      <c r="C2502" s="11">
        <v>45626.86041666667</v>
      </c>
      <c r="D2502" s="11">
        <v>45626.833333333336</v>
      </c>
      <c r="E2502" s="11" t="s">
        <v>43</v>
      </c>
      <c r="F2502" s="11" t="s">
        <v>40</v>
      </c>
      <c r="G2502" s="3" t="s">
        <v>2681</v>
      </c>
      <c r="H2502" s="3" t="s">
        <v>41</v>
      </c>
      <c r="I2502" s="11">
        <v>45628.041666666664</v>
      </c>
      <c r="J2502" s="12">
        <v>45629.288194444445</v>
      </c>
      <c r="K2502" s="12">
        <v>45629.25</v>
      </c>
      <c r="L2502" s="12">
        <v>45629.295138888891</v>
      </c>
      <c r="M2502" s="12" t="s">
        <v>115</v>
      </c>
      <c r="N2502" s="3" t="s">
        <v>13</v>
      </c>
      <c r="O2502" s="3">
        <v>0</v>
      </c>
      <c r="P2502" s="1">
        <f t="shared" si="780"/>
        <v>49</v>
      </c>
      <c r="Q2502" s="1">
        <f t="shared" si="781"/>
        <v>12</v>
      </c>
      <c r="R2502" s="72">
        <f t="shared" si="782"/>
        <v>45629.288194444445</v>
      </c>
      <c r="S2502" s="73">
        <f t="shared" si="783"/>
        <v>1.1812499999941792</v>
      </c>
      <c r="T2502" s="74">
        <f>Table2[[#This Row],[ETA A OFRECIMIENTO]]*24</f>
        <v>28.349999999860302</v>
      </c>
      <c r="U2502" s="1" t="str">
        <f t="shared" si="784"/>
        <v>YES</v>
      </c>
      <c r="V2502" s="73">
        <f t="shared" si="785"/>
        <v>1.2083333333357587</v>
      </c>
      <c r="W2502" s="74">
        <f>Table2[[#This Row],[DEL. AVAILABLE A SLOT]]*24</f>
        <v>29.000000000058208</v>
      </c>
      <c r="X2502" s="1" t="str">
        <f t="shared" si="786"/>
        <v>NO</v>
      </c>
      <c r="Y2502" s="73">
        <f t="shared" si="787"/>
        <v>2.3895833333299379</v>
      </c>
      <c r="Z2502" s="74">
        <f>Table2[[#This Row],[ETA A TIMESLOT]]*24</f>
        <v>57.349999999918509</v>
      </c>
      <c r="AA2502" s="73">
        <f t="shared" si="788"/>
        <v>3.8194444445252884E-2</v>
      </c>
      <c r="AB2502" s="73" t="str">
        <f t="shared" si="789"/>
        <v>NO</v>
      </c>
      <c r="AC2502" s="74">
        <f>Table2[[#This Row],[PUNTUALIDAD (H)]]*24</f>
        <v>0.91666666668606922</v>
      </c>
      <c r="AD2502" s="73">
        <f t="shared" si="790"/>
        <v>2.4347222222204437</v>
      </c>
      <c r="AE2502" s="74">
        <f>Table2[[#This Row],[ATA TO UNLOADING]]*24</f>
        <v>58.433333333290648</v>
      </c>
      <c r="AF2502" s="74" t="str">
        <f>IF(Table2[[#This Row],[ATA TO UNLOADING 2]]&lt;=48,"YES","NO")</f>
        <v>NO</v>
      </c>
      <c r="AG2502" s="75">
        <f t="shared" si="791"/>
        <v>0.25</v>
      </c>
      <c r="AH2502" s="2" t="s">
        <v>42</v>
      </c>
      <c r="AI2502" s="2" t="str">
        <f t="shared" si="792"/>
        <v>MSKU9983847</v>
      </c>
      <c r="AJ2502" s="76" t="str">
        <f t="shared" si="793"/>
        <v>LOGIX</v>
      </c>
      <c r="AK2502" s="77">
        <f>IF($M2502="TRUCK",VLOOKUP($AQ2502,Invoicing!$A$17:$B$49,MATCH($AK$1,Invoicing!$A$17:$B$17,0),FALSE),VLOOKUP($AQ2502,Invoicing!$N$17:$O$21,MATCH($AK$1,Invoicing!$N$17:$O$17,0),FALSE))</f>
        <v>530</v>
      </c>
      <c r="AL2502" s="78" t="e">
        <f>VLOOKUP($E2502,Invoicing!$A$1:$H$8,MATCH(TRACKER!$N2506,Invoicing!$A$1:$H$1,0),FALSE)</f>
        <v>#N/A</v>
      </c>
      <c r="AM2502" s="78">
        <f>VLOOKUP($E2502,Invoicing!$A$1:$H$8,MATCH(TRACKER!$O$1,Invoicing!$A$1:$H$1,0),FALSE)</f>
        <v>50</v>
      </c>
      <c r="AN2502" s="78">
        <f t="shared" si="794"/>
        <v>0</v>
      </c>
      <c r="AO2502" s="2">
        <f t="shared" si="795"/>
        <v>2</v>
      </c>
      <c r="AP2502" s="2" t="str">
        <f t="shared" si="796"/>
        <v>WEEK</v>
      </c>
      <c r="AQ2502" s="2" t="str">
        <f t="shared" si="797"/>
        <v>LOGIXWEEK</v>
      </c>
      <c r="AR2502" s="71">
        <f t="shared" si="798"/>
        <v>530</v>
      </c>
      <c r="AS2502" s="71">
        <f>VLOOKUP(AJ2502,Invoicing!A:K,10,FALSE)</f>
        <v>25</v>
      </c>
      <c r="AT2502" s="71">
        <f t="shared" si="799"/>
        <v>555</v>
      </c>
    </row>
    <row r="2503" spans="1:47">
      <c r="A2503" s="37" t="s">
        <v>141</v>
      </c>
      <c r="B2503" s="3" t="s">
        <v>38</v>
      </c>
      <c r="C2503" s="11">
        <v>45626.86041666667</v>
      </c>
      <c r="D2503" s="11">
        <v>45626.833333333336</v>
      </c>
      <c r="E2503" s="11" t="s">
        <v>43</v>
      </c>
      <c r="F2503" s="11" t="s">
        <v>40</v>
      </c>
      <c r="G2503" s="3" t="s">
        <v>2682</v>
      </c>
      <c r="H2503" s="3" t="s">
        <v>41</v>
      </c>
      <c r="I2503" s="11">
        <v>45628.041666666664</v>
      </c>
      <c r="J2503" s="12">
        <v>45628.632638888892</v>
      </c>
      <c r="K2503" s="12">
        <v>45628.75</v>
      </c>
      <c r="L2503" s="12">
        <v>45628.680555555555</v>
      </c>
      <c r="M2503" s="12" t="s">
        <v>115</v>
      </c>
      <c r="N2503" s="3" t="s">
        <v>42</v>
      </c>
      <c r="O2503" s="3">
        <v>0</v>
      </c>
      <c r="P2503" s="1">
        <f t="shared" si="780"/>
        <v>49</v>
      </c>
      <c r="Q2503" s="1">
        <f t="shared" si="781"/>
        <v>12</v>
      </c>
      <c r="R2503" s="72">
        <f t="shared" si="782"/>
        <v>45628.632638888892</v>
      </c>
      <c r="S2503" s="73">
        <f t="shared" si="783"/>
        <v>1.1812499999941792</v>
      </c>
      <c r="T2503" s="74">
        <f>Table2[[#This Row],[ETA A OFRECIMIENTO]]*24</f>
        <v>28.349999999860302</v>
      </c>
      <c r="U2503" s="1" t="str">
        <f t="shared" si="784"/>
        <v>YES</v>
      </c>
      <c r="V2503" s="73">
        <f t="shared" si="785"/>
        <v>0.70833333333575865</v>
      </c>
      <c r="W2503" s="74">
        <f>Table2[[#This Row],[DEL. AVAILABLE A SLOT]]*24</f>
        <v>17.000000000058208</v>
      </c>
      <c r="X2503" s="1" t="str">
        <f t="shared" si="786"/>
        <v>SI</v>
      </c>
      <c r="Y2503" s="73">
        <f t="shared" si="787"/>
        <v>1.8895833333299379</v>
      </c>
      <c r="Z2503" s="74">
        <f>Table2[[#This Row],[ETA A TIMESLOT]]*24</f>
        <v>45.349999999918509</v>
      </c>
      <c r="AA2503" s="73">
        <f t="shared" si="788"/>
        <v>0</v>
      </c>
      <c r="AB2503" s="73" t="str">
        <f t="shared" si="789"/>
        <v>SI</v>
      </c>
      <c r="AC2503" s="74">
        <f>Table2[[#This Row],[PUNTUALIDAD (H)]]*24</f>
        <v>0</v>
      </c>
      <c r="AD2503" s="73">
        <f t="shared" si="790"/>
        <v>1.820138888884685</v>
      </c>
      <c r="AE2503" s="74">
        <f>Table2[[#This Row],[ATA TO UNLOADING]]*24</f>
        <v>43.68333333323244</v>
      </c>
      <c r="AF2503" s="74" t="str">
        <f>IF(Table2[[#This Row],[ATA TO UNLOADING 2]]&lt;=48,"YES","NO")</f>
        <v>YES</v>
      </c>
      <c r="AG2503" s="75">
        <f t="shared" si="791"/>
        <v>0.75</v>
      </c>
      <c r="AH2503" s="2" t="s">
        <v>42</v>
      </c>
      <c r="AI2503" s="2" t="str">
        <f t="shared" si="792"/>
        <v>SUDU6745068</v>
      </c>
      <c r="AJ2503" s="76" t="str">
        <f t="shared" si="793"/>
        <v>LOGIX</v>
      </c>
      <c r="AK2503" s="77">
        <f>IF($M2503="TRUCK",VLOOKUP($AQ2503,Invoicing!$A$17:$B$49,MATCH($AK$1,Invoicing!$A$17:$B$17,0),FALSE),VLOOKUP($AQ2503,Invoicing!$N$17:$O$21,MATCH($AK$1,Invoicing!$N$17:$O$17,0),FALSE))</f>
        <v>530</v>
      </c>
      <c r="AL2503" s="78" t="e">
        <f>VLOOKUP($E2503,Invoicing!$A$1:$H$8,MATCH(TRACKER!$N2507,Invoicing!$A$1:$H$1,0),FALSE)</f>
        <v>#N/A</v>
      </c>
      <c r="AM2503" s="78">
        <f>VLOOKUP($E2503,Invoicing!$A$1:$H$8,MATCH(TRACKER!$O$1,Invoicing!$A$1:$H$1,0),FALSE)</f>
        <v>50</v>
      </c>
      <c r="AN2503" s="78">
        <f t="shared" si="794"/>
        <v>0</v>
      </c>
      <c r="AO2503" s="2">
        <f t="shared" si="795"/>
        <v>1</v>
      </c>
      <c r="AP2503" s="2" t="str">
        <f t="shared" si="796"/>
        <v>WEEK</v>
      </c>
      <c r="AQ2503" s="2" t="str">
        <f t="shared" si="797"/>
        <v>LOGIXWEEK</v>
      </c>
      <c r="AR2503" s="71">
        <f t="shared" si="798"/>
        <v>530</v>
      </c>
      <c r="AS2503" s="71">
        <f>VLOOKUP(AJ2503,Invoicing!A:K,10,FALSE)</f>
        <v>25</v>
      </c>
      <c r="AT2503" s="71">
        <f t="shared" si="799"/>
        <v>605</v>
      </c>
      <c r="AU2503" s="55">
        <v>50</v>
      </c>
    </row>
    <row r="2504" spans="1:47">
      <c r="A2504" s="37" t="s">
        <v>141</v>
      </c>
      <c r="B2504" s="3" t="s">
        <v>38</v>
      </c>
      <c r="C2504" s="11">
        <v>45626.86041666667</v>
      </c>
      <c r="D2504" s="11">
        <v>45626.833333333336</v>
      </c>
      <c r="E2504" s="11" t="s">
        <v>49</v>
      </c>
      <c r="F2504" s="11" t="s">
        <v>40</v>
      </c>
      <c r="G2504" s="3" t="s">
        <v>2683</v>
      </c>
      <c r="H2504" s="3" t="s">
        <v>46</v>
      </c>
      <c r="I2504" s="11">
        <v>45628.041666666664</v>
      </c>
      <c r="J2504" s="12">
        <v>45630.907638888886</v>
      </c>
      <c r="K2504" s="12">
        <v>45630.875</v>
      </c>
      <c r="L2504" s="12">
        <v>45630.927083333336</v>
      </c>
      <c r="M2504" s="61" t="s">
        <v>12</v>
      </c>
      <c r="N2504" s="3" t="s">
        <v>42</v>
      </c>
      <c r="O2504" s="3">
        <v>0</v>
      </c>
      <c r="P2504" s="1">
        <f t="shared" si="780"/>
        <v>49</v>
      </c>
      <c r="Q2504" s="1">
        <f t="shared" si="781"/>
        <v>12</v>
      </c>
      <c r="R2504" s="72">
        <f t="shared" si="782"/>
        <v>45630.907638888886</v>
      </c>
      <c r="S2504" s="73">
        <f t="shared" si="783"/>
        <v>1.1812499999941792</v>
      </c>
      <c r="T2504" s="74">
        <f>Table2[[#This Row],[ETA A OFRECIMIENTO]]*24</f>
        <v>28.349999999860302</v>
      </c>
      <c r="U2504" s="1" t="str">
        <f t="shared" si="784"/>
        <v>YES</v>
      </c>
      <c r="V2504" s="73">
        <f t="shared" si="785"/>
        <v>2.8333333333357587</v>
      </c>
      <c r="W2504" s="74">
        <f>Table2[[#This Row],[DEL. AVAILABLE A SLOT]]*24</f>
        <v>68.000000000058208</v>
      </c>
      <c r="X2504" s="1" t="str">
        <f t="shared" si="786"/>
        <v>NO</v>
      </c>
      <c r="Y2504" s="73">
        <f t="shared" si="787"/>
        <v>4.0145833333299379</v>
      </c>
      <c r="Z2504" s="74">
        <f>Table2[[#This Row],[ETA A TIMESLOT]]*24</f>
        <v>96.349999999918509</v>
      </c>
      <c r="AA2504" s="73">
        <f t="shared" si="788"/>
        <v>3.2638888886140194E-2</v>
      </c>
      <c r="AB2504" s="73" t="str">
        <f t="shared" si="789"/>
        <v>NO</v>
      </c>
      <c r="AC2504" s="74">
        <f>Table2[[#This Row],[PUNTUALIDAD (H)]]*24</f>
        <v>0.78333333326736465</v>
      </c>
      <c r="AD2504" s="73">
        <f t="shared" si="790"/>
        <v>4.0666666666656965</v>
      </c>
      <c r="AE2504" s="74">
        <f>Table2[[#This Row],[ATA TO UNLOADING]]*24</f>
        <v>97.599999999976717</v>
      </c>
      <c r="AF2504" s="74" t="str">
        <f>IF(Table2[[#This Row],[ATA TO UNLOADING 2]]&lt;=48,"YES","NO")</f>
        <v>NO</v>
      </c>
      <c r="AG2504" s="75">
        <f t="shared" si="791"/>
        <v>0.875</v>
      </c>
      <c r="AH2504" s="2" t="s">
        <v>24</v>
      </c>
      <c r="AI2504" s="2" t="str">
        <f t="shared" si="792"/>
        <v>SUDU6835433</v>
      </c>
      <c r="AJ2504" s="76" t="str">
        <f t="shared" si="793"/>
        <v>CTU FLEVOKUST BV</v>
      </c>
      <c r="AK2504" s="77">
        <f>IF($M2504="TRUCK",VLOOKUP($AQ2504,Invoicing!$A$17:$B$49,MATCH($AK$1,Invoicing!$A$17:$B$17,0),FALSE),VLOOKUP($AQ2504,Invoicing!$N$17:$O$21,MATCH($AK$1,Invoicing!$N$17:$O$17,0),FALSE))</f>
        <v>380</v>
      </c>
      <c r="AL2504" s="78" t="e">
        <f>VLOOKUP($E2504,Invoicing!$A$1:$H$8,MATCH(TRACKER!$N2508,Invoicing!$A$1:$H$1,0),FALSE)</f>
        <v>#N/A</v>
      </c>
      <c r="AM2504" s="78">
        <v>35</v>
      </c>
      <c r="AN2504" s="78">
        <f t="shared" si="794"/>
        <v>0</v>
      </c>
      <c r="AO2504" s="2">
        <f t="shared" si="795"/>
        <v>3</v>
      </c>
      <c r="AP2504" s="2" t="str">
        <f t="shared" si="796"/>
        <v>NIGHT</v>
      </c>
      <c r="AQ2504" s="2" t="str">
        <f t="shared" si="797"/>
        <v>CTU FLEVOKUST BVNIGHT</v>
      </c>
      <c r="AR2504" s="71">
        <f t="shared" si="798"/>
        <v>380</v>
      </c>
      <c r="AS2504" s="71">
        <f>VLOOKUP(AJ2504,Invoicing!A:K,10,FALSE)</f>
        <v>0</v>
      </c>
      <c r="AT2504" s="71">
        <f t="shared" si="799"/>
        <v>380</v>
      </c>
    </row>
    <row r="2505" spans="1:47">
      <c r="A2505" s="37" t="s">
        <v>141</v>
      </c>
      <c r="B2505" s="3" t="s">
        <v>38</v>
      </c>
      <c r="C2505" s="11">
        <v>45626.86041666667</v>
      </c>
      <c r="D2505" s="11">
        <v>45626.833333333336</v>
      </c>
      <c r="E2505" s="11" t="s">
        <v>49</v>
      </c>
      <c r="F2505" s="11" t="s">
        <v>40</v>
      </c>
      <c r="G2505" s="3" t="s">
        <v>2684</v>
      </c>
      <c r="H2505" s="3" t="s">
        <v>41</v>
      </c>
      <c r="I2505" s="11">
        <v>45628.041666666664</v>
      </c>
      <c r="J2505" s="12">
        <v>45629.743750000001</v>
      </c>
      <c r="K2505" s="12">
        <v>45629.75</v>
      </c>
      <c r="L2505" s="12">
        <v>45629.75</v>
      </c>
      <c r="M2505" s="12" t="s">
        <v>12</v>
      </c>
      <c r="N2505" s="3" t="s">
        <v>42</v>
      </c>
      <c r="O2505" s="3">
        <v>0</v>
      </c>
      <c r="P2505" s="1">
        <f t="shared" si="780"/>
        <v>49</v>
      </c>
      <c r="Q2505" s="1">
        <f t="shared" si="781"/>
        <v>12</v>
      </c>
      <c r="R2505" s="72">
        <f t="shared" si="782"/>
        <v>45629.743750000001</v>
      </c>
      <c r="S2505" s="73">
        <f t="shared" si="783"/>
        <v>1.1812499999941792</v>
      </c>
      <c r="T2505" s="74">
        <f>Table2[[#This Row],[ETA A OFRECIMIENTO]]*24</f>
        <v>28.349999999860302</v>
      </c>
      <c r="U2505" s="1" t="str">
        <f t="shared" si="784"/>
        <v>YES</v>
      </c>
      <c r="V2505" s="73">
        <f t="shared" si="785"/>
        <v>1.7083333333357587</v>
      </c>
      <c r="W2505" s="74">
        <f>Table2[[#This Row],[DEL. AVAILABLE A SLOT]]*24</f>
        <v>41.000000000058208</v>
      </c>
      <c r="X2505" s="1" t="str">
        <f t="shared" si="786"/>
        <v>NO</v>
      </c>
      <c r="Y2505" s="73">
        <f t="shared" si="787"/>
        <v>2.8895833333299379</v>
      </c>
      <c r="Z2505" s="74">
        <f>Table2[[#This Row],[ETA A TIMESLOT]]*24</f>
        <v>69.349999999918509</v>
      </c>
      <c r="AA2505" s="73">
        <f t="shared" si="788"/>
        <v>0</v>
      </c>
      <c r="AB2505" s="73" t="str">
        <f t="shared" si="789"/>
        <v>SI</v>
      </c>
      <c r="AC2505" s="74">
        <f>Table2[[#This Row],[PUNTUALIDAD (H)]]*24</f>
        <v>0</v>
      </c>
      <c r="AD2505" s="73">
        <f t="shared" si="790"/>
        <v>2.8895833333299379</v>
      </c>
      <c r="AE2505" s="74">
        <f>Table2[[#This Row],[ATA TO UNLOADING]]*24</f>
        <v>69.349999999918509</v>
      </c>
      <c r="AF2505" s="74" t="str">
        <f>IF(Table2[[#This Row],[ATA TO UNLOADING 2]]&lt;=48,"YES","NO")</f>
        <v>NO</v>
      </c>
      <c r="AG2505" s="75">
        <f t="shared" si="791"/>
        <v>0.75</v>
      </c>
      <c r="AH2505" s="2" t="s">
        <v>42</v>
      </c>
      <c r="AI2505" s="2" t="str">
        <f t="shared" si="792"/>
        <v>SUDU8511670</v>
      </c>
      <c r="AJ2505" s="76" t="str">
        <f t="shared" si="793"/>
        <v>CTU FLEVOKUST BV</v>
      </c>
      <c r="AK2505" s="77">
        <f>IF($M2505="TRUCK",VLOOKUP($AQ2505,Invoicing!$A$17:$B$49,MATCH($AK$1,Invoicing!$A$17:$B$17,0),FALSE),VLOOKUP($AQ2505,Invoicing!$N$17:$O$21,MATCH($AK$1,Invoicing!$N$17:$O$17,0),FALSE))</f>
        <v>380</v>
      </c>
      <c r="AL2505" s="78" t="e">
        <f>VLOOKUP($E2505,Invoicing!$A$1:$H$8,MATCH(TRACKER!$N2509,Invoicing!$A$1:$H$1,0),FALSE)</f>
        <v>#N/A</v>
      </c>
      <c r="AM2505" s="78">
        <v>35</v>
      </c>
      <c r="AN2505" s="78">
        <f t="shared" si="794"/>
        <v>0</v>
      </c>
      <c r="AO2505" s="2">
        <f t="shared" si="795"/>
        <v>2</v>
      </c>
      <c r="AP2505" s="2" t="str">
        <f t="shared" si="796"/>
        <v>WEEK</v>
      </c>
      <c r="AQ2505" s="2" t="str">
        <f t="shared" si="797"/>
        <v>CTU FLEVOKUST BVWEEK</v>
      </c>
      <c r="AR2505" s="71">
        <f t="shared" si="798"/>
        <v>380</v>
      </c>
      <c r="AS2505" s="71">
        <f>VLOOKUP(AJ2505,Invoicing!A:K,10,FALSE)</f>
        <v>0</v>
      </c>
      <c r="AT2505" s="71">
        <f t="shared" si="799"/>
        <v>380</v>
      </c>
    </row>
    <row r="2506" spans="1:47">
      <c r="A2506" s="37" t="s">
        <v>141</v>
      </c>
      <c r="B2506" s="3" t="s">
        <v>38</v>
      </c>
      <c r="C2506" s="11">
        <v>45626.86041666667</v>
      </c>
      <c r="D2506" s="11">
        <v>45626.833333333336</v>
      </c>
      <c r="E2506" s="11" t="s">
        <v>44</v>
      </c>
      <c r="F2506" s="11" t="s">
        <v>40</v>
      </c>
      <c r="G2506" s="3" t="s">
        <v>2685</v>
      </c>
      <c r="H2506" s="3" t="s">
        <v>46</v>
      </c>
      <c r="I2506" s="11">
        <v>45628.041666666664</v>
      </c>
      <c r="J2506" s="12">
        <v>45628.46875</v>
      </c>
      <c r="K2506" s="12">
        <v>45628.375</v>
      </c>
      <c r="L2506" s="12">
        <v>45628.489583333336</v>
      </c>
      <c r="M2506" s="12" t="s">
        <v>115</v>
      </c>
      <c r="N2506" s="3" t="s">
        <v>42</v>
      </c>
      <c r="O2506" s="3">
        <v>0</v>
      </c>
      <c r="P2506" s="1">
        <f t="shared" si="780"/>
        <v>49</v>
      </c>
      <c r="Q2506" s="1">
        <f t="shared" si="781"/>
        <v>12</v>
      </c>
      <c r="R2506" s="72">
        <f t="shared" si="782"/>
        <v>45628.46875</v>
      </c>
      <c r="S2506" s="73">
        <f t="shared" si="783"/>
        <v>1.1812499999941792</v>
      </c>
      <c r="T2506" s="74">
        <f>Table2[[#This Row],[ETA A OFRECIMIENTO]]*24</f>
        <v>28.349999999860302</v>
      </c>
      <c r="U2506" s="1" t="str">
        <f t="shared" si="784"/>
        <v>YES</v>
      </c>
      <c r="V2506" s="73">
        <f t="shared" si="785"/>
        <v>0.33333333333575865</v>
      </c>
      <c r="W2506" s="74">
        <f>Table2[[#This Row],[DEL. AVAILABLE A SLOT]]*24</f>
        <v>8.0000000000582077</v>
      </c>
      <c r="X2506" s="1" t="str">
        <f t="shared" si="786"/>
        <v>SI</v>
      </c>
      <c r="Y2506" s="73">
        <f t="shared" si="787"/>
        <v>1.5145833333299379</v>
      </c>
      <c r="Z2506" s="74">
        <f>Table2[[#This Row],[ETA A TIMESLOT]]*24</f>
        <v>36.349999999918509</v>
      </c>
      <c r="AA2506" s="73">
        <f t="shared" si="788"/>
        <v>9.375E-2</v>
      </c>
      <c r="AB2506" s="73" t="str">
        <f t="shared" si="789"/>
        <v>NO</v>
      </c>
      <c r="AC2506" s="74">
        <f>Table2[[#This Row],[PUNTUALIDAD (H)]]*24</f>
        <v>2.25</v>
      </c>
      <c r="AD2506" s="73">
        <f t="shared" si="790"/>
        <v>1.6291666666656965</v>
      </c>
      <c r="AE2506" s="74">
        <f>Table2[[#This Row],[ATA TO UNLOADING]]*24</f>
        <v>39.099999999976717</v>
      </c>
      <c r="AF2506" s="74" t="str">
        <f>IF(Table2[[#This Row],[ATA TO UNLOADING 2]]&lt;=48,"YES","NO")</f>
        <v>YES</v>
      </c>
      <c r="AG2506" s="75">
        <f t="shared" si="791"/>
        <v>0.375</v>
      </c>
      <c r="AH2506" s="2" t="s">
        <v>42</v>
      </c>
      <c r="AI2506" s="2" t="str">
        <f t="shared" si="792"/>
        <v>TCLU8826738</v>
      </c>
      <c r="AJ2506" s="76" t="str">
        <f t="shared" si="793"/>
        <v>MSI</v>
      </c>
      <c r="AK2506" s="77">
        <f>IF($M2506="TRUCK",VLOOKUP($AQ2506,Invoicing!$A$17:$B$49,MATCH($AK$1,Invoicing!$A$17:$B$17,0),FALSE),VLOOKUP($AQ2506,Invoicing!$N$17:$O$21,MATCH($AK$1,Invoicing!$N$17:$O$17,0),FALSE))</f>
        <v>480</v>
      </c>
      <c r="AL2506" s="78" t="e">
        <f>VLOOKUP($E2506,Invoicing!$A$1:$H$8,MATCH(TRACKER!$N2510,Invoicing!$A$1:$H$1,0),FALSE)</f>
        <v>#N/A</v>
      </c>
      <c r="AM2506" s="78">
        <f>VLOOKUP($E2506,Invoicing!$A$1:$H$8,MATCH(TRACKER!$O$1,Invoicing!$A$1:$H$1,0),FALSE)</f>
        <v>50</v>
      </c>
      <c r="AN2506" s="78">
        <f t="shared" si="794"/>
        <v>0</v>
      </c>
      <c r="AO2506" s="2">
        <f t="shared" si="795"/>
        <v>1</v>
      </c>
      <c r="AP2506" s="2" t="str">
        <f t="shared" si="796"/>
        <v>WEEK</v>
      </c>
      <c r="AQ2506" s="2" t="str">
        <f t="shared" si="797"/>
        <v>MSIWEEK</v>
      </c>
      <c r="AR2506" s="71">
        <f t="shared" si="798"/>
        <v>480</v>
      </c>
      <c r="AS2506" s="71">
        <f>VLOOKUP(AJ2506,Invoicing!A:K,10,FALSE)</f>
        <v>25</v>
      </c>
      <c r="AT2506" s="71">
        <f t="shared" si="799"/>
        <v>505</v>
      </c>
    </row>
    <row r="2507" spans="1:47">
      <c r="A2507" s="37" t="s">
        <v>141</v>
      </c>
      <c r="B2507" s="3" t="s">
        <v>38</v>
      </c>
      <c r="C2507" s="11">
        <v>45626.86041666667</v>
      </c>
      <c r="D2507" s="11">
        <v>45626.833333333336</v>
      </c>
      <c r="E2507" s="11" t="s">
        <v>45</v>
      </c>
      <c r="F2507" s="11" t="s">
        <v>40</v>
      </c>
      <c r="G2507" s="3" t="s">
        <v>2686</v>
      </c>
      <c r="H2507" s="3" t="s">
        <v>46</v>
      </c>
      <c r="I2507" s="11">
        <v>45628.041666666664</v>
      </c>
      <c r="J2507" s="12">
        <v>45631.725694444445</v>
      </c>
      <c r="K2507" s="12">
        <v>45631.791666666664</v>
      </c>
      <c r="L2507" s="12">
        <v>45631.725694444445</v>
      </c>
      <c r="M2507" s="12" t="s">
        <v>115</v>
      </c>
      <c r="N2507" s="3" t="s">
        <v>42</v>
      </c>
      <c r="O2507" s="3">
        <v>0</v>
      </c>
      <c r="P2507" s="1">
        <f t="shared" si="780"/>
        <v>49</v>
      </c>
      <c r="Q2507" s="1">
        <f t="shared" si="781"/>
        <v>12</v>
      </c>
      <c r="R2507" s="72">
        <f t="shared" si="782"/>
        <v>45631.725694444445</v>
      </c>
      <c r="S2507" s="73">
        <f t="shared" si="783"/>
        <v>1.1812499999941792</v>
      </c>
      <c r="T2507" s="74">
        <f>Table2[[#This Row],[ETA A OFRECIMIENTO]]*24</f>
        <v>28.349999999860302</v>
      </c>
      <c r="U2507" s="1" t="str">
        <f t="shared" si="784"/>
        <v>YES</v>
      </c>
      <c r="V2507" s="73">
        <f t="shared" si="785"/>
        <v>3.75</v>
      </c>
      <c r="W2507" s="74">
        <f>Table2[[#This Row],[DEL. AVAILABLE A SLOT]]*24</f>
        <v>90</v>
      </c>
      <c r="X2507" s="1" t="str">
        <f t="shared" si="786"/>
        <v>NO</v>
      </c>
      <c r="Y2507" s="73">
        <f t="shared" si="787"/>
        <v>4.9312499999941792</v>
      </c>
      <c r="Z2507" s="74">
        <f>Table2[[#This Row],[ETA A TIMESLOT]]*24</f>
        <v>118.3499999998603</v>
      </c>
      <c r="AA2507" s="73">
        <f t="shared" si="788"/>
        <v>0</v>
      </c>
      <c r="AB2507" s="73" t="str">
        <f t="shared" si="789"/>
        <v>SI</v>
      </c>
      <c r="AC2507" s="74">
        <f>Table2[[#This Row],[PUNTUALIDAD (H)]]*24</f>
        <v>0</v>
      </c>
      <c r="AD2507" s="73">
        <f t="shared" si="790"/>
        <v>4.8652777777751908</v>
      </c>
      <c r="AE2507" s="74">
        <f>Table2[[#This Row],[ATA TO UNLOADING]]*24</f>
        <v>116.76666666660458</v>
      </c>
      <c r="AF2507" s="74" t="str">
        <f>IF(Table2[[#This Row],[ATA TO UNLOADING 2]]&lt;=48,"YES","NO")</f>
        <v>NO</v>
      </c>
      <c r="AG2507" s="75">
        <f t="shared" si="791"/>
        <v>0.79166666666424135</v>
      </c>
      <c r="AH2507" s="2" t="s">
        <v>42</v>
      </c>
      <c r="AI2507" s="2" t="str">
        <f t="shared" si="792"/>
        <v>TCNU8829971</v>
      </c>
      <c r="AJ2507" s="76" t="str">
        <f t="shared" si="793"/>
        <v>OM TRANSPORT</v>
      </c>
      <c r="AK2507" s="77">
        <f>IF($M2507="TRUCK",VLOOKUP($AQ2507,Invoicing!$A$17:$B$49,MATCH($AK$1,Invoicing!$A$17:$B$17,0),FALSE),VLOOKUP($AQ2507,Invoicing!$N$17:$O$21,MATCH($AK$1,Invoicing!$N$17:$O$17,0),FALSE))</f>
        <v>475</v>
      </c>
      <c r="AL2507" s="78" t="e">
        <f>VLOOKUP($E2507,Invoicing!$A$1:$H$8,MATCH(TRACKER!$N2511,Invoicing!$A$1:$H$1,0),FALSE)</f>
        <v>#N/A</v>
      </c>
      <c r="AM2507" s="78">
        <f>VLOOKUP($E2507,Invoicing!$A$1:$H$8,MATCH(TRACKER!$O$1,Invoicing!$A$1:$H$1,0),FALSE)</f>
        <v>50</v>
      </c>
      <c r="AN2507" s="78">
        <f t="shared" si="794"/>
        <v>0</v>
      </c>
      <c r="AO2507" s="2">
        <f t="shared" si="795"/>
        <v>4</v>
      </c>
      <c r="AP2507" s="2" t="str">
        <f t="shared" si="796"/>
        <v>WEEK</v>
      </c>
      <c r="AQ2507" s="2" t="str">
        <f t="shared" si="797"/>
        <v>OM TRANSPORTWEEK</v>
      </c>
      <c r="AR2507" s="71">
        <f t="shared" si="798"/>
        <v>475</v>
      </c>
      <c r="AS2507" s="71">
        <f>VLOOKUP(AJ2507,Invoicing!A:K,10,FALSE)</f>
        <v>25</v>
      </c>
      <c r="AT2507" s="71">
        <f t="shared" si="799"/>
        <v>500</v>
      </c>
    </row>
    <row r="2508" spans="1:47">
      <c r="A2508" s="37" t="s">
        <v>141</v>
      </c>
      <c r="B2508" s="3" t="s">
        <v>38</v>
      </c>
      <c r="C2508" s="11">
        <v>45626.86041666667</v>
      </c>
      <c r="D2508" s="11">
        <v>45626.833333333336</v>
      </c>
      <c r="E2508" s="11" t="s">
        <v>49</v>
      </c>
      <c r="F2508" s="11" t="s">
        <v>40</v>
      </c>
      <c r="G2508" s="3" t="s">
        <v>2687</v>
      </c>
      <c r="H2508" s="3" t="s">
        <v>2821</v>
      </c>
      <c r="I2508" s="11">
        <v>45628.041666666664</v>
      </c>
      <c r="J2508" s="12">
        <v>45631.728472222225</v>
      </c>
      <c r="K2508" s="12">
        <v>45631.708333333336</v>
      </c>
      <c r="L2508" s="12">
        <v>45631.746527777781</v>
      </c>
      <c r="M2508" s="61" t="s">
        <v>12</v>
      </c>
      <c r="N2508" s="3" t="s">
        <v>42</v>
      </c>
      <c r="O2508" s="3">
        <v>0</v>
      </c>
      <c r="P2508" s="1">
        <f t="shared" si="780"/>
        <v>49</v>
      </c>
      <c r="Q2508" s="1">
        <f t="shared" si="781"/>
        <v>12</v>
      </c>
      <c r="R2508" s="72">
        <f t="shared" si="782"/>
        <v>45631.728472222225</v>
      </c>
      <c r="S2508" s="73">
        <f t="shared" si="783"/>
        <v>1.1812499999941792</v>
      </c>
      <c r="T2508" s="74">
        <f>Table2[[#This Row],[ETA A OFRECIMIENTO]]*24</f>
        <v>28.349999999860302</v>
      </c>
      <c r="U2508" s="1" t="str">
        <f t="shared" si="784"/>
        <v>YES</v>
      </c>
      <c r="V2508" s="73">
        <f t="shared" si="785"/>
        <v>3.6666666666715173</v>
      </c>
      <c r="W2508" s="74">
        <f>Table2[[#This Row],[DEL. AVAILABLE A SLOT]]*24</f>
        <v>88.000000000116415</v>
      </c>
      <c r="X2508" s="1" t="str">
        <f t="shared" si="786"/>
        <v>NO</v>
      </c>
      <c r="Y2508" s="73">
        <f t="shared" si="787"/>
        <v>4.8479166666656965</v>
      </c>
      <c r="Z2508" s="74">
        <f>Table2[[#This Row],[ETA A TIMESLOT]]*24</f>
        <v>116.34999999997672</v>
      </c>
      <c r="AA2508" s="73">
        <f t="shared" si="788"/>
        <v>2.0138888889050577E-2</v>
      </c>
      <c r="AB2508" s="73" t="str">
        <f t="shared" si="789"/>
        <v>SI</v>
      </c>
      <c r="AC2508" s="74">
        <f>Table2[[#This Row],[PUNTUALIDAD (H)]]*24</f>
        <v>0.48333333333721384</v>
      </c>
      <c r="AD2508" s="73">
        <f t="shared" si="790"/>
        <v>4.8861111111109494</v>
      </c>
      <c r="AE2508" s="74">
        <f>Table2[[#This Row],[ATA TO UNLOADING]]*24</f>
        <v>117.26666666666279</v>
      </c>
      <c r="AF2508" s="74" t="str">
        <f>IF(Table2[[#This Row],[ATA TO UNLOADING 2]]&lt;=48,"YES","NO")</f>
        <v>NO</v>
      </c>
      <c r="AG2508" s="75">
        <f t="shared" si="791"/>
        <v>0.70833333333575865</v>
      </c>
      <c r="AH2508" s="2" t="s">
        <v>42</v>
      </c>
      <c r="AI2508" s="2" t="str">
        <f t="shared" si="792"/>
        <v>TCNU8888254</v>
      </c>
      <c r="AJ2508" s="76" t="str">
        <f t="shared" si="793"/>
        <v>CTU FLEVOKUST BV</v>
      </c>
      <c r="AK2508" s="77">
        <f>IF($M2508="TRUCK",VLOOKUP($AQ2508,Invoicing!$A$17:$B$49,MATCH($AK$1,Invoicing!$A$17:$B$17,0),FALSE),VLOOKUP($AQ2508,Invoicing!$N$17:$O$21,MATCH($AK$1,Invoicing!$N$17:$O$17,0),FALSE))</f>
        <v>380</v>
      </c>
      <c r="AL2508" s="78" t="e">
        <f>VLOOKUP($E2508,Invoicing!$A$1:$H$8,MATCH(TRACKER!$N2512,Invoicing!$A$1:$H$1,0),FALSE)</f>
        <v>#N/A</v>
      </c>
      <c r="AM2508" s="78">
        <v>35</v>
      </c>
      <c r="AN2508" s="78">
        <f t="shared" si="794"/>
        <v>0</v>
      </c>
      <c r="AO2508" s="2">
        <f t="shared" si="795"/>
        <v>4</v>
      </c>
      <c r="AP2508" s="2" t="str">
        <f t="shared" si="796"/>
        <v>WEEK</v>
      </c>
      <c r="AQ2508" s="2" t="str">
        <f t="shared" si="797"/>
        <v>CTU FLEVOKUST BVWEEK</v>
      </c>
      <c r="AR2508" s="71">
        <f t="shared" si="798"/>
        <v>380</v>
      </c>
      <c r="AS2508" s="71">
        <f>VLOOKUP(AJ2508,Invoicing!A:K,10,FALSE)</f>
        <v>0</v>
      </c>
      <c r="AT2508" s="71">
        <f t="shared" si="799"/>
        <v>380</v>
      </c>
    </row>
    <row r="2509" spans="1:47">
      <c r="A2509" s="37" t="s">
        <v>89</v>
      </c>
      <c r="B2509" s="3" t="s">
        <v>38</v>
      </c>
      <c r="C2509" s="11">
        <v>45629.034722222219</v>
      </c>
      <c r="D2509" s="11">
        <v>45629.125</v>
      </c>
      <c r="E2509" s="11" t="s">
        <v>45</v>
      </c>
      <c r="F2509" s="11" t="s">
        <v>40</v>
      </c>
      <c r="G2509" s="3" t="s">
        <v>2688</v>
      </c>
      <c r="H2509" s="3" t="s">
        <v>2821</v>
      </c>
      <c r="I2509" s="11">
        <v>45630.458333333336</v>
      </c>
      <c r="J2509" s="12">
        <v>45630.495138888888</v>
      </c>
      <c r="K2509" s="12">
        <v>45630.708333333336</v>
      </c>
      <c r="L2509" s="12">
        <v>45630.555555555555</v>
      </c>
      <c r="M2509" s="61" t="s">
        <v>115</v>
      </c>
      <c r="N2509" s="3" t="s">
        <v>42</v>
      </c>
      <c r="O2509" s="3">
        <v>1</v>
      </c>
      <c r="P2509" s="1">
        <f t="shared" si="780"/>
        <v>49</v>
      </c>
      <c r="Q2509" s="1">
        <f t="shared" si="781"/>
        <v>12</v>
      </c>
      <c r="R2509" s="72">
        <f t="shared" si="782"/>
        <v>45630.495138888888</v>
      </c>
      <c r="S2509" s="73">
        <f t="shared" si="783"/>
        <v>1.4236111111167702</v>
      </c>
      <c r="T2509" s="74">
        <f>Table2[[#This Row],[ETA A OFRECIMIENTO]]*24</f>
        <v>34.166666666802485</v>
      </c>
      <c r="U2509" s="1" t="str">
        <f t="shared" si="784"/>
        <v>YES</v>
      </c>
      <c r="V2509" s="73">
        <f t="shared" si="785"/>
        <v>0.25</v>
      </c>
      <c r="W2509" s="74">
        <f>Table2[[#This Row],[DEL. AVAILABLE A SLOT]]*24</f>
        <v>6</v>
      </c>
      <c r="X2509" s="1" t="str">
        <f t="shared" si="786"/>
        <v>SI</v>
      </c>
      <c r="Y2509" s="73">
        <f t="shared" si="787"/>
        <v>1.6736111111167702</v>
      </c>
      <c r="Z2509" s="74">
        <f>Table2[[#This Row],[ETA A TIMESLOT]]*24</f>
        <v>40.166666666802485</v>
      </c>
      <c r="AA2509" s="73">
        <f t="shared" si="788"/>
        <v>0</v>
      </c>
      <c r="AB2509" s="73" t="str">
        <f t="shared" si="789"/>
        <v>SI</v>
      </c>
      <c r="AC2509" s="74">
        <f>Table2[[#This Row],[PUNTUALIDAD (H)]]*24</f>
        <v>0</v>
      </c>
      <c r="AD2509" s="73">
        <f t="shared" si="790"/>
        <v>1.5208333333357587</v>
      </c>
      <c r="AE2509" s="74">
        <f>Table2[[#This Row],[ATA TO UNLOADING]]*24</f>
        <v>36.500000000058208</v>
      </c>
      <c r="AF2509" s="74" t="str">
        <f>IF(Table2[[#This Row],[ATA TO UNLOADING 2]]&lt;=48,"YES","NO")</f>
        <v>YES</v>
      </c>
      <c r="AG2509" s="75">
        <f t="shared" si="791"/>
        <v>0.70833333333575865</v>
      </c>
      <c r="AH2509" s="2" t="s">
        <v>42</v>
      </c>
      <c r="AI2509" s="2" t="str">
        <f t="shared" si="792"/>
        <v>CAAU7297219</v>
      </c>
      <c r="AJ2509" s="76" t="str">
        <f t="shared" si="793"/>
        <v>OM TRANSPORT</v>
      </c>
      <c r="AK2509" s="77">
        <f>IF($M2509="TRUCK",VLOOKUP($AQ2509,Invoicing!$A$17:$B$49,MATCH($AK$1,Invoicing!$A$17:$B$17,0),FALSE),VLOOKUP($AQ2509,Invoicing!$N$17:$O$21,MATCH($AK$1,Invoicing!$N$17:$O$17,0),FALSE))</f>
        <v>475</v>
      </c>
      <c r="AL2509" s="78" t="e">
        <f>VLOOKUP($E2509,Invoicing!$A$1:$H$8,MATCH(TRACKER!$N2513,Invoicing!$A$1:$H$1,0),FALSE)</f>
        <v>#N/A</v>
      </c>
      <c r="AM2509" s="78">
        <f>VLOOKUP($E2509,Invoicing!$A$1:$H$8,MATCH(TRACKER!$O$1,Invoicing!$A$1:$H$1,0),FALSE)</f>
        <v>50</v>
      </c>
      <c r="AN2509" s="78">
        <f t="shared" si="794"/>
        <v>50</v>
      </c>
      <c r="AO2509" s="2">
        <f t="shared" si="795"/>
        <v>3</v>
      </c>
      <c r="AP2509" s="2" t="str">
        <f t="shared" si="796"/>
        <v>WEEK</v>
      </c>
      <c r="AQ2509" s="2" t="str">
        <f t="shared" si="797"/>
        <v>OM TRANSPORTWEEK</v>
      </c>
      <c r="AR2509" s="71">
        <f t="shared" si="798"/>
        <v>525</v>
      </c>
      <c r="AS2509" s="71">
        <f>VLOOKUP(AJ2509,Invoicing!A:K,10,FALSE)</f>
        <v>25</v>
      </c>
      <c r="AT2509" s="71">
        <f t="shared" si="799"/>
        <v>550</v>
      </c>
    </row>
    <row r="2510" spans="1:47">
      <c r="A2510" s="37" t="s">
        <v>89</v>
      </c>
      <c r="B2510" s="3" t="s">
        <v>38</v>
      </c>
      <c r="C2510" s="11">
        <v>45629.034722222219</v>
      </c>
      <c r="D2510" s="11">
        <v>45629.125</v>
      </c>
      <c r="E2510" s="11" t="s">
        <v>45</v>
      </c>
      <c r="F2510" s="11" t="s">
        <v>40</v>
      </c>
      <c r="G2510" s="3" t="s">
        <v>2689</v>
      </c>
      <c r="H2510" s="3" t="s">
        <v>2821</v>
      </c>
      <c r="I2510" s="11">
        <v>45630.458333333336</v>
      </c>
      <c r="J2510" s="12">
        <v>45630.574305555558</v>
      </c>
      <c r="K2510" s="12">
        <v>45630.583333333336</v>
      </c>
      <c r="L2510" s="12">
        <v>45630.607638888891</v>
      </c>
      <c r="M2510" s="12" t="s">
        <v>115</v>
      </c>
      <c r="N2510" s="3" t="s">
        <v>42</v>
      </c>
      <c r="O2510" s="3">
        <v>1</v>
      </c>
      <c r="P2510" s="1">
        <f t="shared" si="780"/>
        <v>49</v>
      </c>
      <c r="Q2510" s="1">
        <f t="shared" si="781"/>
        <v>12</v>
      </c>
      <c r="R2510" s="72">
        <f t="shared" si="782"/>
        <v>45630.574305555558</v>
      </c>
      <c r="S2510" s="73">
        <f t="shared" si="783"/>
        <v>1.4236111111167702</v>
      </c>
      <c r="T2510" s="74">
        <f>Table2[[#This Row],[ETA A OFRECIMIENTO]]*24</f>
        <v>34.166666666802485</v>
      </c>
      <c r="U2510" s="1" t="str">
        <f t="shared" si="784"/>
        <v>YES</v>
      </c>
      <c r="V2510" s="73">
        <f t="shared" si="785"/>
        <v>0.125</v>
      </c>
      <c r="W2510" s="74">
        <f>Table2[[#This Row],[DEL. AVAILABLE A SLOT]]*24</f>
        <v>3</v>
      </c>
      <c r="X2510" s="1" t="str">
        <f t="shared" si="786"/>
        <v>SI</v>
      </c>
      <c r="Y2510" s="73">
        <f t="shared" si="787"/>
        <v>1.5486111111167702</v>
      </c>
      <c r="Z2510" s="74">
        <f>Table2[[#This Row],[ETA A TIMESLOT]]*24</f>
        <v>37.166666666802485</v>
      </c>
      <c r="AA2510" s="73">
        <f t="shared" si="788"/>
        <v>0</v>
      </c>
      <c r="AB2510" s="73" t="str">
        <f t="shared" si="789"/>
        <v>SI</v>
      </c>
      <c r="AC2510" s="74">
        <f>Table2[[#This Row],[PUNTUALIDAD (H)]]*24</f>
        <v>0</v>
      </c>
      <c r="AD2510" s="73">
        <f t="shared" si="790"/>
        <v>1.5729166666715173</v>
      </c>
      <c r="AE2510" s="74">
        <f>Table2[[#This Row],[ATA TO UNLOADING]]*24</f>
        <v>37.750000000116415</v>
      </c>
      <c r="AF2510" s="74" t="str">
        <f>IF(Table2[[#This Row],[ATA TO UNLOADING 2]]&lt;=48,"YES","NO")</f>
        <v>YES</v>
      </c>
      <c r="AG2510" s="75">
        <f t="shared" si="791"/>
        <v>0.58333333333575865</v>
      </c>
      <c r="AH2510" s="2" t="s">
        <v>42</v>
      </c>
      <c r="AI2510" s="2" t="str">
        <f t="shared" si="792"/>
        <v>MAEU9255144</v>
      </c>
      <c r="AJ2510" s="76" t="str">
        <f t="shared" si="793"/>
        <v>OM TRANSPORT</v>
      </c>
      <c r="AK2510" s="77">
        <f>IF($M2510="TRUCK",VLOOKUP($AQ2510,Invoicing!$A$17:$B$49,MATCH($AK$1,Invoicing!$A$17:$B$17,0),FALSE),VLOOKUP($AQ2510,Invoicing!$N$17:$O$21,MATCH($AK$1,Invoicing!$N$17:$O$17,0),FALSE))</f>
        <v>475</v>
      </c>
      <c r="AL2510" s="78" t="e">
        <f>VLOOKUP($E2510,Invoicing!$A$1:$H$8,MATCH(TRACKER!$N2514,Invoicing!$A$1:$H$1,0),FALSE)</f>
        <v>#N/A</v>
      </c>
      <c r="AM2510" s="78">
        <f>VLOOKUP($E2510,Invoicing!$A$1:$H$8,MATCH(TRACKER!$O$1,Invoicing!$A$1:$H$1,0),FALSE)</f>
        <v>50</v>
      </c>
      <c r="AN2510" s="78">
        <f t="shared" si="794"/>
        <v>50</v>
      </c>
      <c r="AO2510" s="2">
        <f t="shared" si="795"/>
        <v>3</v>
      </c>
      <c r="AP2510" s="2" t="str">
        <f t="shared" si="796"/>
        <v>WEEK</v>
      </c>
      <c r="AQ2510" s="2" t="str">
        <f t="shared" si="797"/>
        <v>OM TRANSPORTWEEK</v>
      </c>
      <c r="AR2510" s="71">
        <f t="shared" si="798"/>
        <v>525</v>
      </c>
      <c r="AS2510" s="71">
        <f>VLOOKUP(AJ2510,Invoicing!A:K,10,FALSE)</f>
        <v>25</v>
      </c>
      <c r="AT2510" s="71">
        <f t="shared" si="799"/>
        <v>550</v>
      </c>
    </row>
    <row r="2511" spans="1:47">
      <c r="A2511" s="37" t="s">
        <v>89</v>
      </c>
      <c r="B2511" s="3" t="s">
        <v>38</v>
      </c>
      <c r="C2511" s="11">
        <v>45629.034722222219</v>
      </c>
      <c r="D2511" s="11">
        <v>45629.125</v>
      </c>
      <c r="E2511" s="11" t="s">
        <v>45</v>
      </c>
      <c r="F2511" s="11" t="s">
        <v>40</v>
      </c>
      <c r="G2511" s="3" t="s">
        <v>2690</v>
      </c>
      <c r="H2511" s="3" t="s">
        <v>2821</v>
      </c>
      <c r="I2511" s="11">
        <v>45630.458333333336</v>
      </c>
      <c r="J2511" s="12">
        <v>45630.5</v>
      </c>
      <c r="K2511" s="12">
        <v>45630.583333333336</v>
      </c>
      <c r="L2511" s="12">
        <v>45630.527777777781</v>
      </c>
      <c r="M2511" s="12" t="s">
        <v>115</v>
      </c>
      <c r="N2511" s="3" t="s">
        <v>42</v>
      </c>
      <c r="O2511" s="3">
        <v>1</v>
      </c>
      <c r="P2511" s="1">
        <f t="shared" si="780"/>
        <v>49</v>
      </c>
      <c r="Q2511" s="1">
        <f t="shared" si="781"/>
        <v>12</v>
      </c>
      <c r="R2511" s="72">
        <f t="shared" si="782"/>
        <v>45630.5</v>
      </c>
      <c r="S2511" s="73">
        <f t="shared" si="783"/>
        <v>1.4236111111167702</v>
      </c>
      <c r="T2511" s="74">
        <f>Table2[[#This Row],[ETA A OFRECIMIENTO]]*24</f>
        <v>34.166666666802485</v>
      </c>
      <c r="U2511" s="1" t="str">
        <f t="shared" si="784"/>
        <v>YES</v>
      </c>
      <c r="V2511" s="73">
        <f t="shared" si="785"/>
        <v>0.125</v>
      </c>
      <c r="W2511" s="74">
        <f>Table2[[#This Row],[DEL. AVAILABLE A SLOT]]*24</f>
        <v>3</v>
      </c>
      <c r="X2511" s="1" t="str">
        <f t="shared" si="786"/>
        <v>SI</v>
      </c>
      <c r="Y2511" s="73">
        <f t="shared" si="787"/>
        <v>1.5486111111167702</v>
      </c>
      <c r="Z2511" s="74">
        <f>Table2[[#This Row],[ETA A TIMESLOT]]*24</f>
        <v>37.166666666802485</v>
      </c>
      <c r="AA2511" s="73">
        <f t="shared" si="788"/>
        <v>0</v>
      </c>
      <c r="AB2511" s="73" t="str">
        <f t="shared" si="789"/>
        <v>SI</v>
      </c>
      <c r="AC2511" s="74">
        <f>Table2[[#This Row],[PUNTUALIDAD (H)]]*24</f>
        <v>0</v>
      </c>
      <c r="AD2511" s="73">
        <f t="shared" si="790"/>
        <v>1.4930555555620231</v>
      </c>
      <c r="AE2511" s="74">
        <f>Table2[[#This Row],[ATA TO UNLOADING]]*24</f>
        <v>35.833333333488554</v>
      </c>
      <c r="AF2511" s="74" t="str">
        <f>IF(Table2[[#This Row],[ATA TO UNLOADING 2]]&lt;=48,"YES","NO")</f>
        <v>YES</v>
      </c>
      <c r="AG2511" s="75">
        <f t="shared" si="791"/>
        <v>0.58333333333575865</v>
      </c>
      <c r="AH2511" s="2" t="s">
        <v>42</v>
      </c>
      <c r="AI2511" s="2" t="str">
        <f t="shared" si="792"/>
        <v>MRKU0531905</v>
      </c>
      <c r="AJ2511" s="76" t="str">
        <f t="shared" si="793"/>
        <v>OM TRANSPORT</v>
      </c>
      <c r="AK2511" s="77">
        <f>IF($M2511="TRUCK",VLOOKUP($AQ2511,Invoicing!$A$17:$B$49,MATCH($AK$1,Invoicing!$A$17:$B$17,0),FALSE),VLOOKUP($AQ2511,Invoicing!$N$17:$O$21,MATCH($AK$1,Invoicing!$N$17:$O$17,0),FALSE))</f>
        <v>475</v>
      </c>
      <c r="AL2511" s="78" t="e">
        <f>VLOOKUP($E2511,Invoicing!$A$1:$H$8,MATCH(TRACKER!$N2515,Invoicing!$A$1:$H$1,0),FALSE)</f>
        <v>#N/A</v>
      </c>
      <c r="AM2511" s="78">
        <f>VLOOKUP($E2511,Invoicing!$A$1:$H$8,MATCH(TRACKER!$O$1,Invoicing!$A$1:$H$1,0),FALSE)</f>
        <v>50</v>
      </c>
      <c r="AN2511" s="78">
        <f t="shared" si="794"/>
        <v>50</v>
      </c>
      <c r="AO2511" s="2">
        <f t="shared" si="795"/>
        <v>3</v>
      </c>
      <c r="AP2511" s="2" t="str">
        <f t="shared" si="796"/>
        <v>WEEK</v>
      </c>
      <c r="AQ2511" s="2" t="str">
        <f t="shared" si="797"/>
        <v>OM TRANSPORTWEEK</v>
      </c>
      <c r="AR2511" s="71">
        <f t="shared" si="798"/>
        <v>525</v>
      </c>
      <c r="AS2511" s="71">
        <f>VLOOKUP(AJ2511,Invoicing!A:K,10,FALSE)</f>
        <v>25</v>
      </c>
      <c r="AT2511" s="71">
        <f t="shared" si="799"/>
        <v>550</v>
      </c>
    </row>
    <row r="2512" spans="1:47">
      <c r="A2512" s="37" t="s">
        <v>89</v>
      </c>
      <c r="B2512" s="3" t="s">
        <v>38</v>
      </c>
      <c r="C2512" s="11">
        <v>45629.034722222219</v>
      </c>
      <c r="D2512" s="11">
        <v>45629.125</v>
      </c>
      <c r="E2512" s="11" t="s">
        <v>45</v>
      </c>
      <c r="F2512" s="11" t="s">
        <v>40</v>
      </c>
      <c r="G2512" s="3" t="s">
        <v>2691</v>
      </c>
      <c r="H2512" s="3" t="s">
        <v>2821</v>
      </c>
      <c r="I2512" s="11">
        <v>45630.458333333336</v>
      </c>
      <c r="J2512" s="12">
        <v>45630.411111111112</v>
      </c>
      <c r="K2512" s="12">
        <v>45630.458333333336</v>
      </c>
      <c r="L2512" s="12">
        <v>45630.420138888891</v>
      </c>
      <c r="M2512" s="61" t="s">
        <v>115</v>
      </c>
      <c r="N2512" s="3" t="s">
        <v>42</v>
      </c>
      <c r="O2512" s="3">
        <v>1</v>
      </c>
      <c r="P2512" s="1">
        <f t="shared" si="780"/>
        <v>49</v>
      </c>
      <c r="Q2512" s="1">
        <f t="shared" si="781"/>
        <v>12</v>
      </c>
      <c r="R2512" s="72">
        <f t="shared" si="782"/>
        <v>45630.411111111112</v>
      </c>
      <c r="S2512" s="73">
        <f t="shared" si="783"/>
        <v>1.4236111111167702</v>
      </c>
      <c r="T2512" s="74">
        <f>Table2[[#This Row],[ETA A OFRECIMIENTO]]*24</f>
        <v>34.166666666802485</v>
      </c>
      <c r="U2512" s="1" t="str">
        <f t="shared" si="784"/>
        <v>YES</v>
      </c>
      <c r="V2512" s="73">
        <f t="shared" si="785"/>
        <v>0</v>
      </c>
      <c r="W2512" s="74">
        <f>Table2[[#This Row],[DEL. AVAILABLE A SLOT]]*24</f>
        <v>0</v>
      </c>
      <c r="X2512" s="1" t="str">
        <f t="shared" si="786"/>
        <v>SI</v>
      </c>
      <c r="Y2512" s="73">
        <f t="shared" si="787"/>
        <v>1.4236111111167702</v>
      </c>
      <c r="Z2512" s="74">
        <f>Table2[[#This Row],[ETA A TIMESLOT]]*24</f>
        <v>34.166666666802485</v>
      </c>
      <c r="AA2512" s="73">
        <f t="shared" si="788"/>
        <v>0</v>
      </c>
      <c r="AB2512" s="73" t="str">
        <f t="shared" si="789"/>
        <v>SI</v>
      </c>
      <c r="AC2512" s="74">
        <f>Table2[[#This Row],[PUNTUALIDAD (H)]]*24</f>
        <v>0</v>
      </c>
      <c r="AD2512" s="73">
        <f t="shared" si="790"/>
        <v>1.3854166666715173</v>
      </c>
      <c r="AE2512" s="74">
        <f>Table2[[#This Row],[ATA TO UNLOADING]]*24</f>
        <v>33.250000000116415</v>
      </c>
      <c r="AF2512" s="74" t="str">
        <f>IF(Table2[[#This Row],[ATA TO UNLOADING 2]]&lt;=48,"YES","NO")</f>
        <v>YES</v>
      </c>
      <c r="AG2512" s="75">
        <f t="shared" si="791"/>
        <v>0.45833333333575865</v>
      </c>
      <c r="AH2512" s="2" t="s">
        <v>42</v>
      </c>
      <c r="AI2512" s="2" t="str">
        <f t="shared" si="792"/>
        <v>MSKU4768100</v>
      </c>
      <c r="AJ2512" s="76" t="str">
        <f t="shared" si="793"/>
        <v>OM TRANSPORT</v>
      </c>
      <c r="AK2512" s="77">
        <f>IF($M2512="TRUCK",VLOOKUP($AQ2512,Invoicing!$A$17:$B$49,MATCH($AK$1,Invoicing!$A$17:$B$17,0),FALSE),VLOOKUP($AQ2512,Invoicing!$N$17:$O$21,MATCH($AK$1,Invoicing!$N$17:$O$17,0),FALSE))</f>
        <v>475</v>
      </c>
      <c r="AL2512" s="78" t="e">
        <f>VLOOKUP($E2512,Invoicing!$A$1:$H$8,MATCH(TRACKER!$N2516,Invoicing!$A$1:$H$1,0),FALSE)</f>
        <v>#N/A</v>
      </c>
      <c r="AM2512" s="78">
        <f>VLOOKUP($E2512,Invoicing!$A$1:$H$8,MATCH(TRACKER!$O$1,Invoicing!$A$1:$H$1,0),FALSE)</f>
        <v>50</v>
      </c>
      <c r="AN2512" s="78">
        <f t="shared" si="794"/>
        <v>50</v>
      </c>
      <c r="AO2512" s="2">
        <f t="shared" si="795"/>
        <v>3</v>
      </c>
      <c r="AP2512" s="2" t="str">
        <f t="shared" si="796"/>
        <v>WEEK</v>
      </c>
      <c r="AQ2512" s="2" t="str">
        <f t="shared" si="797"/>
        <v>OM TRANSPORTWEEK</v>
      </c>
      <c r="AR2512" s="71">
        <f t="shared" si="798"/>
        <v>525</v>
      </c>
      <c r="AS2512" s="71">
        <f>VLOOKUP(AJ2512,Invoicing!A:K,10,FALSE)</f>
        <v>25</v>
      </c>
      <c r="AT2512" s="71">
        <f t="shared" si="799"/>
        <v>550</v>
      </c>
    </row>
    <row r="2513" spans="1:46">
      <c r="A2513" s="37" t="s">
        <v>89</v>
      </c>
      <c r="B2513" s="3" t="s">
        <v>38</v>
      </c>
      <c r="C2513" s="11">
        <v>45629.034722222219</v>
      </c>
      <c r="D2513" s="11">
        <v>45629.125</v>
      </c>
      <c r="E2513" s="11" t="s">
        <v>45</v>
      </c>
      <c r="F2513" s="11" t="s">
        <v>40</v>
      </c>
      <c r="G2513" s="3" t="s">
        <v>2692</v>
      </c>
      <c r="H2513" s="3" t="s">
        <v>2821</v>
      </c>
      <c r="I2513" s="11">
        <v>45630.416666666664</v>
      </c>
      <c r="J2513" s="12">
        <v>45630.376388888886</v>
      </c>
      <c r="K2513" s="12">
        <v>45630.416666666664</v>
      </c>
      <c r="L2513" s="12">
        <v>45630.392361111109</v>
      </c>
      <c r="M2513" s="12" t="s">
        <v>115</v>
      </c>
      <c r="N2513" s="3" t="s">
        <v>42</v>
      </c>
      <c r="O2513" s="3">
        <v>0</v>
      </c>
      <c r="P2513" s="1">
        <f t="shared" si="780"/>
        <v>49</v>
      </c>
      <c r="Q2513" s="1">
        <f t="shared" si="781"/>
        <v>12</v>
      </c>
      <c r="R2513" s="72">
        <f t="shared" si="782"/>
        <v>45630.376388888886</v>
      </c>
      <c r="S2513" s="73">
        <f t="shared" si="783"/>
        <v>1.3819444444452529</v>
      </c>
      <c r="T2513" s="74">
        <f>Table2[[#This Row],[ETA A OFRECIMIENTO]]*24</f>
        <v>33.166666666686069</v>
      </c>
      <c r="U2513" s="1" t="str">
        <f t="shared" si="784"/>
        <v>YES</v>
      </c>
      <c r="V2513" s="73">
        <f t="shared" si="785"/>
        <v>0</v>
      </c>
      <c r="W2513" s="74">
        <f>Table2[[#This Row],[DEL. AVAILABLE A SLOT]]*24</f>
        <v>0</v>
      </c>
      <c r="X2513" s="1" t="str">
        <f t="shared" si="786"/>
        <v>SI</v>
      </c>
      <c r="Y2513" s="73">
        <f t="shared" si="787"/>
        <v>1.3819444444452529</v>
      </c>
      <c r="Z2513" s="74">
        <f>Table2[[#This Row],[ETA A TIMESLOT]]*24</f>
        <v>33.166666666686069</v>
      </c>
      <c r="AA2513" s="73">
        <f t="shared" si="788"/>
        <v>0</v>
      </c>
      <c r="AB2513" s="73" t="str">
        <f t="shared" si="789"/>
        <v>SI</v>
      </c>
      <c r="AC2513" s="74">
        <f>Table2[[#This Row],[PUNTUALIDAD (H)]]*24</f>
        <v>0</v>
      </c>
      <c r="AD2513" s="73">
        <f t="shared" si="790"/>
        <v>1.3576388888905058</v>
      </c>
      <c r="AE2513" s="74">
        <f>Table2[[#This Row],[ATA TO UNLOADING]]*24</f>
        <v>32.583333333372138</v>
      </c>
      <c r="AF2513" s="74" t="str">
        <f>IF(Table2[[#This Row],[ATA TO UNLOADING 2]]&lt;=48,"YES","NO")</f>
        <v>YES</v>
      </c>
      <c r="AG2513" s="75">
        <f t="shared" si="791"/>
        <v>0.41666666666424135</v>
      </c>
      <c r="AH2513" s="2" t="s">
        <v>42</v>
      </c>
      <c r="AI2513" s="2" t="str">
        <f t="shared" si="792"/>
        <v>SELU4065340</v>
      </c>
      <c r="AJ2513" s="76" t="str">
        <f t="shared" si="793"/>
        <v>OM TRANSPORT</v>
      </c>
      <c r="AK2513" s="77">
        <f>IF($M2513="TRUCK",VLOOKUP($AQ2513,Invoicing!$A$17:$B$49,MATCH($AK$1,Invoicing!$A$17:$B$17,0),FALSE),VLOOKUP($AQ2513,Invoicing!$N$17:$O$21,MATCH($AK$1,Invoicing!$N$17:$O$17,0),FALSE))</f>
        <v>475</v>
      </c>
      <c r="AL2513" s="78" t="e">
        <f>VLOOKUP($E2513,Invoicing!$A$1:$H$8,MATCH(TRACKER!$N2517,Invoicing!$A$1:$H$1,0),FALSE)</f>
        <v>#N/A</v>
      </c>
      <c r="AM2513" s="78">
        <f>VLOOKUP($E2513,Invoicing!$A$1:$H$8,MATCH(TRACKER!$O$1,Invoicing!$A$1:$H$1,0),FALSE)</f>
        <v>50</v>
      </c>
      <c r="AN2513" s="78">
        <f t="shared" si="794"/>
        <v>0</v>
      </c>
      <c r="AO2513" s="2">
        <f t="shared" si="795"/>
        <v>3</v>
      </c>
      <c r="AP2513" s="2" t="str">
        <f t="shared" si="796"/>
        <v>WEEK</v>
      </c>
      <c r="AQ2513" s="2" t="str">
        <f t="shared" si="797"/>
        <v>OM TRANSPORTWEEK</v>
      </c>
      <c r="AR2513" s="71">
        <f t="shared" si="798"/>
        <v>475</v>
      </c>
      <c r="AS2513" s="71">
        <f>VLOOKUP(AJ2513,Invoicing!A:K,10,FALSE)</f>
        <v>25</v>
      </c>
      <c r="AT2513" s="71">
        <f t="shared" si="799"/>
        <v>500</v>
      </c>
    </row>
    <row r="2514" spans="1:46">
      <c r="A2514" s="37" t="s">
        <v>232</v>
      </c>
      <c r="B2514" s="3" t="s">
        <v>38</v>
      </c>
      <c r="C2514" s="11">
        <v>45633.787499999999</v>
      </c>
      <c r="D2514" s="11">
        <v>45633.75</v>
      </c>
      <c r="E2514" s="11" t="s">
        <v>45</v>
      </c>
      <c r="F2514" s="11" t="s">
        <v>40</v>
      </c>
      <c r="G2514" s="3" t="s">
        <v>2693</v>
      </c>
      <c r="H2514" s="3" t="s">
        <v>41</v>
      </c>
      <c r="I2514" s="11">
        <v>45635.5</v>
      </c>
      <c r="J2514" s="12">
        <v>45635.447222222225</v>
      </c>
      <c r="K2514" s="12">
        <v>45635.5</v>
      </c>
      <c r="L2514" s="12">
        <v>45635.458333333336</v>
      </c>
      <c r="M2514" s="12" t="s">
        <v>115</v>
      </c>
      <c r="N2514" s="3" t="s">
        <v>42</v>
      </c>
      <c r="O2514" s="3">
        <v>0</v>
      </c>
      <c r="P2514" s="1">
        <f t="shared" si="780"/>
        <v>50</v>
      </c>
      <c r="Q2514" s="1">
        <f t="shared" si="781"/>
        <v>12</v>
      </c>
      <c r="R2514" s="72">
        <f t="shared" si="782"/>
        <v>45635.447222222225</v>
      </c>
      <c r="S2514" s="73">
        <f t="shared" si="783"/>
        <v>1.7125000000014552</v>
      </c>
      <c r="T2514" s="74">
        <f>Table2[[#This Row],[ETA A OFRECIMIENTO]]*24</f>
        <v>41.100000000034925</v>
      </c>
      <c r="U2514" s="1" t="str">
        <f t="shared" si="784"/>
        <v>YES</v>
      </c>
      <c r="V2514" s="73">
        <f t="shared" si="785"/>
        <v>0</v>
      </c>
      <c r="W2514" s="74">
        <f>Table2[[#This Row],[DEL. AVAILABLE A SLOT]]*24</f>
        <v>0</v>
      </c>
      <c r="X2514" s="1" t="str">
        <f t="shared" si="786"/>
        <v>SI</v>
      </c>
      <c r="Y2514" s="73">
        <f t="shared" si="787"/>
        <v>1.7125000000014552</v>
      </c>
      <c r="Z2514" s="74">
        <f>Table2[[#This Row],[ETA A TIMESLOT]]*24</f>
        <v>41.100000000034925</v>
      </c>
      <c r="AA2514" s="73">
        <f t="shared" si="788"/>
        <v>0</v>
      </c>
      <c r="AB2514" s="73" t="str">
        <f t="shared" si="789"/>
        <v>SI</v>
      </c>
      <c r="AC2514" s="74">
        <f>Table2[[#This Row],[PUNTUALIDAD (H)]]*24</f>
        <v>0</v>
      </c>
      <c r="AD2514" s="73">
        <f t="shared" si="790"/>
        <v>1.6708333333372138</v>
      </c>
      <c r="AE2514" s="74">
        <f>Table2[[#This Row],[ATA TO UNLOADING]]*24</f>
        <v>40.100000000093132</v>
      </c>
      <c r="AF2514" s="74" t="str">
        <f>IF(Table2[[#This Row],[ATA TO UNLOADING 2]]&lt;=48,"YES","NO")</f>
        <v>YES</v>
      </c>
      <c r="AG2514" s="75">
        <f t="shared" si="791"/>
        <v>0.5</v>
      </c>
      <c r="AH2514" s="2" t="s">
        <v>42</v>
      </c>
      <c r="AI2514" s="2" t="str">
        <f t="shared" si="792"/>
        <v>CAAU7734197</v>
      </c>
      <c r="AJ2514" s="76" t="str">
        <f t="shared" si="793"/>
        <v>OM TRANSPORT</v>
      </c>
      <c r="AK2514" s="77">
        <f>IF($M2514="TRUCK",VLOOKUP($AQ2514,Invoicing!$A$17:$B$49,MATCH($AK$1,Invoicing!$A$17:$B$17,0),FALSE),VLOOKUP($AQ2514,Invoicing!$N$17:$O$21,MATCH($AK$1,Invoicing!$N$17:$O$17,0),FALSE))</f>
        <v>475</v>
      </c>
      <c r="AL2514" s="78" t="e">
        <f>VLOOKUP($E2514,Invoicing!$A$1:$H$8,MATCH(TRACKER!$N2518,Invoicing!$A$1:$H$1,0),FALSE)</f>
        <v>#N/A</v>
      </c>
      <c r="AM2514" s="78">
        <f>VLOOKUP($E2514,Invoicing!$A$1:$H$8,MATCH(TRACKER!$O$1,Invoicing!$A$1:$H$1,0),FALSE)</f>
        <v>50</v>
      </c>
      <c r="AN2514" s="78">
        <f t="shared" si="794"/>
        <v>0</v>
      </c>
      <c r="AO2514" s="2">
        <f t="shared" si="795"/>
        <v>1</v>
      </c>
      <c r="AP2514" s="2" t="str">
        <f t="shared" si="796"/>
        <v>WEEK</v>
      </c>
      <c r="AQ2514" s="2" t="str">
        <f t="shared" si="797"/>
        <v>OM TRANSPORTWEEK</v>
      </c>
      <c r="AR2514" s="71">
        <f t="shared" si="798"/>
        <v>475</v>
      </c>
      <c r="AS2514" s="71">
        <f>VLOOKUP(AJ2514,Invoicing!A:K,10,FALSE)</f>
        <v>25</v>
      </c>
      <c r="AT2514" s="71">
        <f t="shared" si="799"/>
        <v>500</v>
      </c>
    </row>
    <row r="2515" spans="1:46">
      <c r="A2515" s="37" t="s">
        <v>232</v>
      </c>
      <c r="B2515" s="3" t="s">
        <v>38</v>
      </c>
      <c r="C2515" s="11">
        <v>45633.787499999999</v>
      </c>
      <c r="D2515" s="11">
        <v>45633.75</v>
      </c>
      <c r="E2515" s="11" t="s">
        <v>45</v>
      </c>
      <c r="F2515" s="11" t="s">
        <v>40</v>
      </c>
      <c r="G2515" s="3" t="s">
        <v>2694</v>
      </c>
      <c r="H2515" s="3" t="s">
        <v>2821</v>
      </c>
      <c r="I2515" s="11">
        <v>45635.5</v>
      </c>
      <c r="J2515" s="12">
        <v>45636.519444444442</v>
      </c>
      <c r="K2515" s="12">
        <v>45636.666666666664</v>
      </c>
      <c r="L2515" s="12">
        <v>45636.527777777781</v>
      </c>
      <c r="M2515" s="12" t="s">
        <v>115</v>
      </c>
      <c r="N2515" s="3" t="s">
        <v>42</v>
      </c>
      <c r="O2515" s="3">
        <v>0</v>
      </c>
      <c r="P2515" s="1">
        <f t="shared" si="780"/>
        <v>50</v>
      </c>
      <c r="Q2515" s="1">
        <f t="shared" si="781"/>
        <v>12</v>
      </c>
      <c r="R2515" s="72">
        <f t="shared" si="782"/>
        <v>45636.519444444442</v>
      </c>
      <c r="S2515" s="73">
        <f t="shared" si="783"/>
        <v>1.7125000000014552</v>
      </c>
      <c r="T2515" s="74">
        <f>Table2[[#This Row],[ETA A OFRECIMIENTO]]*24</f>
        <v>41.100000000034925</v>
      </c>
      <c r="U2515" s="1" t="str">
        <f t="shared" si="784"/>
        <v>YES</v>
      </c>
      <c r="V2515" s="73">
        <f t="shared" si="785"/>
        <v>1.1666666666642413</v>
      </c>
      <c r="W2515" s="74">
        <f>Table2[[#This Row],[DEL. AVAILABLE A SLOT]]*24</f>
        <v>27.999999999941792</v>
      </c>
      <c r="X2515" s="1" t="str">
        <f t="shared" si="786"/>
        <v>NO</v>
      </c>
      <c r="Y2515" s="73">
        <f t="shared" si="787"/>
        <v>2.8791666666656965</v>
      </c>
      <c r="Z2515" s="74">
        <f>Table2[[#This Row],[ETA A TIMESLOT]]*24</f>
        <v>69.099999999976717</v>
      </c>
      <c r="AA2515" s="73">
        <f t="shared" si="788"/>
        <v>0</v>
      </c>
      <c r="AB2515" s="73" t="str">
        <f t="shared" si="789"/>
        <v>SI</v>
      </c>
      <c r="AC2515" s="74">
        <f>Table2[[#This Row],[PUNTUALIDAD (H)]]*24</f>
        <v>0</v>
      </c>
      <c r="AD2515" s="73">
        <f t="shared" si="790"/>
        <v>2.7402777777824667</v>
      </c>
      <c r="AE2515" s="74">
        <f>Table2[[#This Row],[ATA TO UNLOADING]]*24</f>
        <v>65.766666666779201</v>
      </c>
      <c r="AF2515" s="74" t="str">
        <f>IF(Table2[[#This Row],[ATA TO UNLOADING 2]]&lt;=48,"YES","NO")</f>
        <v>NO</v>
      </c>
      <c r="AG2515" s="75">
        <f t="shared" si="791"/>
        <v>0.66666666666424135</v>
      </c>
      <c r="AH2515" s="2" t="s">
        <v>42</v>
      </c>
      <c r="AI2515" s="2" t="str">
        <f t="shared" si="792"/>
        <v>CAAU7987030</v>
      </c>
      <c r="AJ2515" s="76" t="str">
        <f t="shared" si="793"/>
        <v>OM TRANSPORT</v>
      </c>
      <c r="AK2515" s="77">
        <f>IF($M2515="TRUCK",VLOOKUP($AQ2515,Invoicing!$A$17:$B$49,MATCH($AK$1,Invoicing!$A$17:$B$17,0),FALSE),VLOOKUP($AQ2515,Invoicing!$N$17:$O$21,MATCH($AK$1,Invoicing!$N$17:$O$17,0),FALSE))</f>
        <v>475</v>
      </c>
      <c r="AL2515" s="78" t="e">
        <f>VLOOKUP($E2515,Invoicing!$A$1:$H$8,MATCH(TRACKER!$N2519,Invoicing!$A$1:$H$1,0),FALSE)</f>
        <v>#N/A</v>
      </c>
      <c r="AM2515" s="78">
        <f>VLOOKUP($E2515,Invoicing!$A$1:$H$8,MATCH(TRACKER!$O$1,Invoicing!$A$1:$H$1,0),FALSE)</f>
        <v>50</v>
      </c>
      <c r="AN2515" s="78">
        <f t="shared" si="794"/>
        <v>0</v>
      </c>
      <c r="AO2515" s="2">
        <f t="shared" si="795"/>
        <v>2</v>
      </c>
      <c r="AP2515" s="2" t="str">
        <f t="shared" si="796"/>
        <v>WEEK</v>
      </c>
      <c r="AQ2515" s="2" t="str">
        <f t="shared" si="797"/>
        <v>OM TRANSPORTWEEK</v>
      </c>
      <c r="AR2515" s="71">
        <f t="shared" si="798"/>
        <v>475</v>
      </c>
      <c r="AS2515" s="71">
        <f>VLOOKUP(AJ2515,Invoicing!A:K,10,FALSE)</f>
        <v>25</v>
      </c>
      <c r="AT2515" s="71">
        <f t="shared" si="799"/>
        <v>500</v>
      </c>
    </row>
    <row r="2516" spans="1:46">
      <c r="A2516" s="37" t="s">
        <v>232</v>
      </c>
      <c r="B2516" s="3" t="s">
        <v>38</v>
      </c>
      <c r="C2516" s="11">
        <v>45633.787499999999</v>
      </c>
      <c r="D2516" s="11">
        <v>45633.75</v>
      </c>
      <c r="E2516" s="11" t="s">
        <v>44</v>
      </c>
      <c r="F2516" s="11" t="s">
        <v>40</v>
      </c>
      <c r="G2516" s="3" t="s">
        <v>2695</v>
      </c>
      <c r="H2516" s="3" t="s">
        <v>41</v>
      </c>
      <c r="I2516" s="11">
        <v>45635.333333333336</v>
      </c>
      <c r="J2516" s="12">
        <v>45635.274305555555</v>
      </c>
      <c r="K2516" s="12">
        <v>45635.333333333336</v>
      </c>
      <c r="L2516" s="12">
        <v>45635.274305555555</v>
      </c>
      <c r="M2516" s="12" t="s">
        <v>115</v>
      </c>
      <c r="N2516" s="3" t="s">
        <v>42</v>
      </c>
      <c r="O2516" s="3">
        <v>0</v>
      </c>
      <c r="P2516" s="1">
        <f t="shared" si="780"/>
        <v>50</v>
      </c>
      <c r="Q2516" s="1">
        <f t="shared" si="781"/>
        <v>12</v>
      </c>
      <c r="R2516" s="72">
        <f t="shared" si="782"/>
        <v>45635.274305555555</v>
      </c>
      <c r="S2516" s="73">
        <f t="shared" si="783"/>
        <v>1.5458333333372138</v>
      </c>
      <c r="T2516" s="74">
        <f>Table2[[#This Row],[ETA A OFRECIMIENTO]]*24</f>
        <v>37.100000000093132</v>
      </c>
      <c r="U2516" s="1" t="str">
        <f t="shared" si="784"/>
        <v>YES</v>
      </c>
      <c r="V2516" s="73">
        <f t="shared" si="785"/>
        <v>0</v>
      </c>
      <c r="W2516" s="74">
        <f>Table2[[#This Row],[DEL. AVAILABLE A SLOT]]*24</f>
        <v>0</v>
      </c>
      <c r="X2516" s="1" t="str">
        <f t="shared" si="786"/>
        <v>SI</v>
      </c>
      <c r="Y2516" s="73">
        <f t="shared" si="787"/>
        <v>1.5458333333372138</v>
      </c>
      <c r="Z2516" s="74">
        <f>Table2[[#This Row],[ETA A TIMESLOT]]*24</f>
        <v>37.100000000093132</v>
      </c>
      <c r="AA2516" s="73">
        <f t="shared" si="788"/>
        <v>0</v>
      </c>
      <c r="AB2516" s="73" t="str">
        <f t="shared" si="789"/>
        <v>SI</v>
      </c>
      <c r="AC2516" s="74">
        <f>Table2[[#This Row],[PUNTUALIDAD (H)]]*24</f>
        <v>0</v>
      </c>
      <c r="AD2516" s="73">
        <f t="shared" si="790"/>
        <v>1.4868055555562023</v>
      </c>
      <c r="AE2516" s="74">
        <f>Table2[[#This Row],[ATA TO UNLOADING]]*24</f>
        <v>35.683333333348855</v>
      </c>
      <c r="AF2516" s="74" t="str">
        <f>IF(Table2[[#This Row],[ATA TO UNLOADING 2]]&lt;=48,"YES","NO")</f>
        <v>YES</v>
      </c>
      <c r="AG2516" s="75">
        <f t="shared" si="791"/>
        <v>0.33333333333575865</v>
      </c>
      <c r="AH2516" s="2" t="s">
        <v>42</v>
      </c>
      <c r="AI2516" s="2" t="str">
        <f t="shared" si="792"/>
        <v>CAIU5862782</v>
      </c>
      <c r="AJ2516" s="76" t="str">
        <f t="shared" si="793"/>
        <v>MSI</v>
      </c>
      <c r="AK2516" s="77">
        <f>IF($M2516="TRUCK",VLOOKUP($AQ2516,Invoicing!$A$17:$B$49,MATCH($AK$1,Invoicing!$A$17:$B$17,0),FALSE),VLOOKUP($AQ2516,Invoicing!$N$17:$O$21,MATCH($AK$1,Invoicing!$N$17:$O$17,0),FALSE))</f>
        <v>480</v>
      </c>
      <c r="AL2516" s="78" t="e">
        <f>VLOOKUP($E2516,Invoicing!$A$1:$H$8,MATCH(TRACKER!$N2520,Invoicing!$A$1:$H$1,0),FALSE)</f>
        <v>#N/A</v>
      </c>
      <c r="AM2516" s="78">
        <f>VLOOKUP($E2516,Invoicing!$A$1:$H$8,MATCH(TRACKER!$O$1,Invoicing!$A$1:$H$1,0),FALSE)</f>
        <v>50</v>
      </c>
      <c r="AN2516" s="78">
        <f t="shared" si="794"/>
        <v>0</v>
      </c>
      <c r="AO2516" s="2">
        <f t="shared" si="795"/>
        <v>1</v>
      </c>
      <c r="AP2516" s="2" t="str">
        <f t="shared" si="796"/>
        <v>WEEK</v>
      </c>
      <c r="AQ2516" s="2" t="str">
        <f t="shared" si="797"/>
        <v>MSIWEEK</v>
      </c>
      <c r="AR2516" s="71">
        <f t="shared" si="798"/>
        <v>480</v>
      </c>
      <c r="AS2516" s="71">
        <f>VLOOKUP(AJ2516,Invoicing!A:K,10,FALSE)</f>
        <v>25</v>
      </c>
      <c r="AT2516" s="71">
        <f t="shared" si="799"/>
        <v>505</v>
      </c>
    </row>
    <row r="2517" spans="1:46">
      <c r="A2517" s="37" t="s">
        <v>232</v>
      </c>
      <c r="B2517" s="3" t="s">
        <v>38</v>
      </c>
      <c r="C2517" s="11">
        <v>45633.787499999999</v>
      </c>
      <c r="D2517" s="11">
        <v>45633.75</v>
      </c>
      <c r="E2517" s="11" t="s">
        <v>45</v>
      </c>
      <c r="F2517" s="11" t="s">
        <v>40</v>
      </c>
      <c r="G2517" s="3" t="s">
        <v>2696</v>
      </c>
      <c r="H2517" s="3" t="s">
        <v>2821</v>
      </c>
      <c r="I2517" s="11">
        <v>45635.5</v>
      </c>
      <c r="J2517" s="12">
        <v>45636.401388888888</v>
      </c>
      <c r="K2517" s="12">
        <v>45636.458333333336</v>
      </c>
      <c r="L2517" s="12">
        <v>45636.416666666664</v>
      </c>
      <c r="M2517" s="12" t="s">
        <v>115</v>
      </c>
      <c r="N2517" s="3" t="s">
        <v>42</v>
      </c>
      <c r="O2517" s="3">
        <v>0</v>
      </c>
      <c r="P2517" s="1">
        <f t="shared" si="780"/>
        <v>50</v>
      </c>
      <c r="Q2517" s="1">
        <f t="shared" si="781"/>
        <v>12</v>
      </c>
      <c r="R2517" s="72">
        <f t="shared" si="782"/>
        <v>45636.401388888888</v>
      </c>
      <c r="S2517" s="73">
        <f t="shared" si="783"/>
        <v>1.7125000000014552</v>
      </c>
      <c r="T2517" s="74">
        <f>Table2[[#This Row],[ETA A OFRECIMIENTO]]*24</f>
        <v>41.100000000034925</v>
      </c>
      <c r="U2517" s="1" t="str">
        <f t="shared" si="784"/>
        <v>YES</v>
      </c>
      <c r="V2517" s="73">
        <f t="shared" si="785"/>
        <v>0.95833333333575865</v>
      </c>
      <c r="W2517" s="74">
        <f>Table2[[#This Row],[DEL. AVAILABLE A SLOT]]*24</f>
        <v>23.000000000058208</v>
      </c>
      <c r="X2517" s="1" t="str">
        <f t="shared" si="786"/>
        <v>SI</v>
      </c>
      <c r="Y2517" s="73">
        <f t="shared" si="787"/>
        <v>2.6708333333372138</v>
      </c>
      <c r="Z2517" s="74">
        <f>Table2[[#This Row],[ETA A TIMESLOT]]*24</f>
        <v>64.100000000093132</v>
      </c>
      <c r="AA2517" s="73">
        <f t="shared" si="788"/>
        <v>0</v>
      </c>
      <c r="AB2517" s="73" t="str">
        <f t="shared" si="789"/>
        <v>SI</v>
      </c>
      <c r="AC2517" s="74">
        <f>Table2[[#This Row],[PUNTUALIDAD (H)]]*24</f>
        <v>0</v>
      </c>
      <c r="AD2517" s="73">
        <f t="shared" si="790"/>
        <v>2.6291666666656965</v>
      </c>
      <c r="AE2517" s="74">
        <f>Table2[[#This Row],[ATA TO UNLOADING]]*24</f>
        <v>63.099999999976717</v>
      </c>
      <c r="AF2517" s="74" t="str">
        <f>IF(Table2[[#This Row],[ATA TO UNLOADING 2]]&lt;=48,"YES","NO")</f>
        <v>NO</v>
      </c>
      <c r="AG2517" s="75">
        <f t="shared" si="791"/>
        <v>0.45833333333575865</v>
      </c>
      <c r="AH2517" s="2" t="s">
        <v>42</v>
      </c>
      <c r="AI2517" s="2" t="str">
        <f t="shared" si="792"/>
        <v>CAIU8993261</v>
      </c>
      <c r="AJ2517" s="76" t="str">
        <f t="shared" si="793"/>
        <v>OM TRANSPORT</v>
      </c>
      <c r="AK2517" s="77">
        <f>IF($M2517="TRUCK",VLOOKUP($AQ2517,Invoicing!$A$17:$B$49,MATCH($AK$1,Invoicing!$A$17:$B$17,0),FALSE),VLOOKUP($AQ2517,Invoicing!$N$17:$O$21,MATCH($AK$1,Invoicing!$N$17:$O$17,0),FALSE))</f>
        <v>475</v>
      </c>
      <c r="AL2517" s="78" t="e">
        <f>VLOOKUP($E2517,Invoicing!$A$1:$H$8,MATCH(TRACKER!$N2521,Invoicing!$A$1:$H$1,0),FALSE)</f>
        <v>#N/A</v>
      </c>
      <c r="AM2517" s="78">
        <f>VLOOKUP($E2517,Invoicing!$A$1:$H$8,MATCH(TRACKER!$O$1,Invoicing!$A$1:$H$1,0),FALSE)</f>
        <v>50</v>
      </c>
      <c r="AN2517" s="78">
        <f t="shared" si="794"/>
        <v>0</v>
      </c>
      <c r="AO2517" s="2">
        <f t="shared" si="795"/>
        <v>2</v>
      </c>
      <c r="AP2517" s="2" t="str">
        <f t="shared" si="796"/>
        <v>WEEK</v>
      </c>
      <c r="AQ2517" s="2" t="str">
        <f t="shared" si="797"/>
        <v>OM TRANSPORTWEEK</v>
      </c>
      <c r="AR2517" s="71">
        <f t="shared" si="798"/>
        <v>475</v>
      </c>
      <c r="AS2517" s="71">
        <f>VLOOKUP(AJ2517,Invoicing!A:K,10,FALSE)</f>
        <v>25</v>
      </c>
      <c r="AT2517" s="71">
        <f t="shared" si="799"/>
        <v>500</v>
      </c>
    </row>
    <row r="2518" spans="1:46">
      <c r="A2518" s="37" t="s">
        <v>232</v>
      </c>
      <c r="B2518" s="3" t="s">
        <v>38</v>
      </c>
      <c r="C2518" s="11">
        <v>45633.787499999999</v>
      </c>
      <c r="D2518" s="11">
        <v>45633.75</v>
      </c>
      <c r="E2518" s="11" t="s">
        <v>45</v>
      </c>
      <c r="F2518" s="11" t="s">
        <v>40</v>
      </c>
      <c r="G2518" s="3" t="s">
        <v>2697</v>
      </c>
      <c r="H2518" s="3" t="s">
        <v>2821</v>
      </c>
      <c r="I2518" s="11">
        <v>45635.5</v>
      </c>
      <c r="J2518" s="12">
        <v>45636.048611111109</v>
      </c>
      <c r="K2518" s="12">
        <v>45636.125</v>
      </c>
      <c r="L2518" s="12">
        <v>45636.048611111109</v>
      </c>
      <c r="M2518" s="12" t="s">
        <v>115</v>
      </c>
      <c r="N2518" s="3" t="s">
        <v>42</v>
      </c>
      <c r="O2518" s="3">
        <v>0</v>
      </c>
      <c r="P2518" s="1">
        <f t="shared" si="780"/>
        <v>50</v>
      </c>
      <c r="Q2518" s="1">
        <f t="shared" si="781"/>
        <v>12</v>
      </c>
      <c r="R2518" s="72">
        <f t="shared" si="782"/>
        <v>45636.048611111109</v>
      </c>
      <c r="S2518" s="73">
        <f t="shared" si="783"/>
        <v>1.7125000000014552</v>
      </c>
      <c r="T2518" s="74">
        <f>Table2[[#This Row],[ETA A OFRECIMIENTO]]*24</f>
        <v>41.100000000034925</v>
      </c>
      <c r="U2518" s="1" t="str">
        <f t="shared" si="784"/>
        <v>YES</v>
      </c>
      <c r="V2518" s="73">
        <f t="shared" si="785"/>
        <v>0.625</v>
      </c>
      <c r="W2518" s="74">
        <f>Table2[[#This Row],[DEL. AVAILABLE A SLOT]]*24</f>
        <v>15</v>
      </c>
      <c r="X2518" s="1" t="str">
        <f t="shared" si="786"/>
        <v>SI</v>
      </c>
      <c r="Y2518" s="73">
        <f t="shared" si="787"/>
        <v>2.3375000000014552</v>
      </c>
      <c r="Z2518" s="74">
        <f>Table2[[#This Row],[ETA A TIMESLOT]]*24</f>
        <v>56.100000000034925</v>
      </c>
      <c r="AA2518" s="73">
        <f t="shared" si="788"/>
        <v>0</v>
      </c>
      <c r="AB2518" s="73" t="str">
        <f t="shared" si="789"/>
        <v>SI</v>
      </c>
      <c r="AC2518" s="74">
        <f>Table2[[#This Row],[PUNTUALIDAD (H)]]*24</f>
        <v>0</v>
      </c>
      <c r="AD2518" s="73">
        <f t="shared" si="790"/>
        <v>2.2611111111109494</v>
      </c>
      <c r="AE2518" s="74">
        <f>Table2[[#This Row],[ATA TO UNLOADING]]*24</f>
        <v>54.266666666662786</v>
      </c>
      <c r="AF2518" s="74" t="str">
        <f>IF(Table2[[#This Row],[ATA TO UNLOADING 2]]&lt;=48,"YES","NO")</f>
        <v>NO</v>
      </c>
      <c r="AG2518" s="75">
        <f t="shared" si="791"/>
        <v>0.125</v>
      </c>
      <c r="AH2518" s="2" t="s">
        <v>24</v>
      </c>
      <c r="AI2518" s="2" t="str">
        <f t="shared" si="792"/>
        <v>MRKU0093590</v>
      </c>
      <c r="AJ2518" s="76" t="str">
        <f t="shared" si="793"/>
        <v>OM TRANSPORT</v>
      </c>
      <c r="AK2518" s="77">
        <f>IF($M2518="TRUCK",VLOOKUP($AQ2518,Invoicing!$A$17:$B$49,MATCH($AK$1,Invoicing!$A$17:$B$17,0),FALSE),VLOOKUP($AQ2518,Invoicing!$N$17:$O$21,MATCH($AK$1,Invoicing!$N$17:$O$17,0),FALSE))</f>
        <v>475</v>
      </c>
      <c r="AL2518" s="78" t="e">
        <f>VLOOKUP($E2518,Invoicing!$A$1:$H$8,MATCH(TRACKER!$N2522,Invoicing!$A$1:$H$1,0),FALSE)</f>
        <v>#N/A</v>
      </c>
      <c r="AM2518" s="78">
        <f>VLOOKUP($E2518,Invoicing!$A$1:$H$8,MATCH(TRACKER!$O$1,Invoicing!$A$1:$H$1,0),FALSE)</f>
        <v>50</v>
      </c>
      <c r="AN2518" s="78">
        <f t="shared" si="794"/>
        <v>0</v>
      </c>
      <c r="AO2518" s="2">
        <f t="shared" si="795"/>
        <v>2</v>
      </c>
      <c r="AP2518" s="2" t="str">
        <f t="shared" si="796"/>
        <v>NIGHT</v>
      </c>
      <c r="AQ2518" s="2" t="str">
        <f t="shared" si="797"/>
        <v>OM TRANSPORTNIGHT</v>
      </c>
      <c r="AR2518" s="71">
        <f t="shared" si="798"/>
        <v>475</v>
      </c>
      <c r="AS2518" s="71">
        <f>VLOOKUP(AJ2518,Invoicing!A:K,10,FALSE)</f>
        <v>25</v>
      </c>
      <c r="AT2518" s="71">
        <f t="shared" si="799"/>
        <v>500</v>
      </c>
    </row>
    <row r="2519" spans="1:46">
      <c r="A2519" s="58" t="s">
        <v>232</v>
      </c>
      <c r="B2519" s="59" t="s">
        <v>38</v>
      </c>
      <c r="C2519" s="60">
        <v>45633.787499999999</v>
      </c>
      <c r="D2519" s="60">
        <v>45633.75</v>
      </c>
      <c r="E2519" s="60" t="s">
        <v>43</v>
      </c>
      <c r="F2519" s="60" t="s">
        <v>40</v>
      </c>
      <c r="G2519" s="59" t="s">
        <v>2698</v>
      </c>
      <c r="H2519" s="3" t="s">
        <v>41</v>
      </c>
      <c r="I2519" s="60">
        <v>45635.5</v>
      </c>
      <c r="J2519" s="61">
        <v>45635.509722222225</v>
      </c>
      <c r="K2519" s="61">
        <v>45635.666666666664</v>
      </c>
      <c r="L2519" s="61">
        <v>45635.513888888891</v>
      </c>
      <c r="M2519" s="12" t="s">
        <v>115</v>
      </c>
      <c r="N2519" s="3" t="s">
        <v>42</v>
      </c>
      <c r="O2519" s="3">
        <v>0</v>
      </c>
      <c r="P2519" s="1">
        <f t="shared" si="780"/>
        <v>50</v>
      </c>
      <c r="Q2519" s="1">
        <f t="shared" si="781"/>
        <v>12</v>
      </c>
      <c r="R2519" s="72">
        <f t="shared" si="782"/>
        <v>45635.509722222225</v>
      </c>
      <c r="S2519" s="73">
        <f t="shared" si="783"/>
        <v>1.7125000000014552</v>
      </c>
      <c r="T2519" s="74">
        <f>Table2[[#This Row],[ETA A OFRECIMIENTO]]*24</f>
        <v>41.100000000034925</v>
      </c>
      <c r="U2519" s="1" t="str">
        <f t="shared" si="784"/>
        <v>YES</v>
      </c>
      <c r="V2519" s="73">
        <f t="shared" si="785"/>
        <v>0.16666666666424135</v>
      </c>
      <c r="W2519" s="74">
        <f>Table2[[#This Row],[DEL. AVAILABLE A SLOT]]*24</f>
        <v>3.9999999999417923</v>
      </c>
      <c r="X2519" s="1" t="str">
        <f t="shared" si="786"/>
        <v>SI</v>
      </c>
      <c r="Y2519" s="73">
        <f t="shared" si="787"/>
        <v>1.8791666666656965</v>
      </c>
      <c r="Z2519" s="74">
        <f>Table2[[#This Row],[ETA A TIMESLOT]]*24</f>
        <v>45.099999999976717</v>
      </c>
      <c r="AA2519" s="73">
        <f t="shared" si="788"/>
        <v>0</v>
      </c>
      <c r="AB2519" s="73" t="str">
        <f t="shared" si="789"/>
        <v>SI</v>
      </c>
      <c r="AC2519" s="74">
        <f>Table2[[#This Row],[PUNTUALIDAD (H)]]*24</f>
        <v>0</v>
      </c>
      <c r="AD2519" s="73">
        <f t="shared" si="790"/>
        <v>1.726388888891961</v>
      </c>
      <c r="AE2519" s="74">
        <f>Table2[[#This Row],[ATA TO UNLOADING]]*24</f>
        <v>41.433333333407063</v>
      </c>
      <c r="AF2519" s="74" t="str">
        <f>IF(Table2[[#This Row],[ATA TO UNLOADING 2]]&lt;=48,"YES","NO")</f>
        <v>YES</v>
      </c>
      <c r="AG2519" s="75">
        <f t="shared" si="791"/>
        <v>0.66666666666424135</v>
      </c>
      <c r="AH2519" s="2" t="s">
        <v>42</v>
      </c>
      <c r="AI2519" s="2" t="str">
        <f t="shared" si="792"/>
        <v>MRKU3753254</v>
      </c>
      <c r="AJ2519" s="76" t="str">
        <f t="shared" si="793"/>
        <v>LOGIX</v>
      </c>
      <c r="AK2519" s="77">
        <f>IF($M2519="TRUCK",VLOOKUP($AQ2519,Invoicing!$A$17:$B$49,MATCH($AK$1,Invoicing!$A$17:$B$17,0),FALSE),VLOOKUP($AQ2519,Invoicing!$N$17:$O$21,MATCH($AK$1,Invoicing!$N$17:$O$17,0),FALSE))</f>
        <v>530</v>
      </c>
      <c r="AL2519" s="78" t="e">
        <f>VLOOKUP($E2519,Invoicing!$A$1:$H$8,MATCH(TRACKER!$N2523,Invoicing!$A$1:$H$1,0),FALSE)</f>
        <v>#N/A</v>
      </c>
      <c r="AM2519" s="78">
        <f>VLOOKUP($E2519,Invoicing!$A$1:$H$8,MATCH(TRACKER!$O$1,Invoicing!$A$1:$H$1,0),FALSE)</f>
        <v>50</v>
      </c>
      <c r="AN2519" s="78">
        <f t="shared" si="794"/>
        <v>0</v>
      </c>
      <c r="AO2519" s="2">
        <f t="shared" si="795"/>
        <v>1</v>
      </c>
      <c r="AP2519" s="2" t="str">
        <f t="shared" si="796"/>
        <v>WEEK</v>
      </c>
      <c r="AQ2519" s="2" t="str">
        <f t="shared" si="797"/>
        <v>LOGIXWEEK</v>
      </c>
      <c r="AR2519" s="71">
        <f t="shared" si="798"/>
        <v>530</v>
      </c>
      <c r="AS2519" s="71">
        <f>VLOOKUP(AJ2519,Invoicing!A:K,10,FALSE)</f>
        <v>25</v>
      </c>
      <c r="AT2519" s="71">
        <f t="shared" si="799"/>
        <v>555</v>
      </c>
    </row>
    <row r="2520" spans="1:46">
      <c r="A2520" s="37" t="s">
        <v>232</v>
      </c>
      <c r="B2520" s="3" t="s">
        <v>38</v>
      </c>
      <c r="C2520" s="11">
        <v>45633.787499999999</v>
      </c>
      <c r="D2520" s="11">
        <v>45633.75</v>
      </c>
      <c r="E2520" s="11" t="s">
        <v>43</v>
      </c>
      <c r="F2520" s="11" t="s">
        <v>40</v>
      </c>
      <c r="G2520" s="3" t="s">
        <v>2699</v>
      </c>
      <c r="H2520" s="3" t="s">
        <v>41</v>
      </c>
      <c r="I2520" s="11">
        <v>45635.5</v>
      </c>
      <c r="J2520" s="12">
        <v>45636.413194444445</v>
      </c>
      <c r="K2520" s="12">
        <v>45636.416666666664</v>
      </c>
      <c r="L2520" s="12">
        <v>45636.416666666664</v>
      </c>
      <c r="M2520" s="12" t="s">
        <v>115</v>
      </c>
      <c r="N2520" s="3" t="s">
        <v>42</v>
      </c>
      <c r="O2520" s="3">
        <v>1</v>
      </c>
      <c r="P2520" s="1">
        <f t="shared" si="780"/>
        <v>50</v>
      </c>
      <c r="Q2520" s="1">
        <f t="shared" si="781"/>
        <v>12</v>
      </c>
      <c r="R2520" s="72">
        <f t="shared" si="782"/>
        <v>45636.413194444445</v>
      </c>
      <c r="S2520" s="73">
        <f t="shared" si="783"/>
        <v>1.7125000000014552</v>
      </c>
      <c r="T2520" s="74">
        <f>Table2[[#This Row],[ETA A OFRECIMIENTO]]*24</f>
        <v>41.100000000034925</v>
      </c>
      <c r="U2520" s="1" t="str">
        <f t="shared" si="784"/>
        <v>YES</v>
      </c>
      <c r="V2520" s="73">
        <f t="shared" si="785"/>
        <v>0.91666666666424135</v>
      </c>
      <c r="W2520" s="74">
        <f>Table2[[#This Row],[DEL. AVAILABLE A SLOT]]*24</f>
        <v>21.999999999941792</v>
      </c>
      <c r="X2520" s="1" t="str">
        <f t="shared" si="786"/>
        <v>SI</v>
      </c>
      <c r="Y2520" s="73">
        <f t="shared" si="787"/>
        <v>2.6291666666656965</v>
      </c>
      <c r="Z2520" s="74">
        <f>Table2[[#This Row],[ETA A TIMESLOT]]*24</f>
        <v>63.099999999976717</v>
      </c>
      <c r="AA2520" s="73">
        <f t="shared" si="788"/>
        <v>0</v>
      </c>
      <c r="AB2520" s="73" t="str">
        <f t="shared" si="789"/>
        <v>SI</v>
      </c>
      <c r="AC2520" s="74">
        <f>Table2[[#This Row],[PUNTUALIDAD (H)]]*24</f>
        <v>0</v>
      </c>
      <c r="AD2520" s="73">
        <f t="shared" si="790"/>
        <v>2.6291666666656965</v>
      </c>
      <c r="AE2520" s="74">
        <f>Table2[[#This Row],[ATA TO UNLOADING]]*24</f>
        <v>63.099999999976717</v>
      </c>
      <c r="AF2520" s="74" t="str">
        <f>IF(Table2[[#This Row],[ATA TO UNLOADING 2]]&lt;=48,"YES","NO")</f>
        <v>NO</v>
      </c>
      <c r="AG2520" s="75">
        <f t="shared" si="791"/>
        <v>0.41666666666424135</v>
      </c>
      <c r="AH2520" s="2" t="s">
        <v>42</v>
      </c>
      <c r="AI2520" s="2" t="str">
        <f t="shared" si="792"/>
        <v>MRKU3823114</v>
      </c>
      <c r="AJ2520" s="76" t="str">
        <f t="shared" si="793"/>
        <v>LOGIX</v>
      </c>
      <c r="AK2520" s="77">
        <f>IF($M2520="TRUCK",VLOOKUP($AQ2520,Invoicing!$A$17:$B$49,MATCH($AK$1,Invoicing!$A$17:$B$17,0),FALSE),VLOOKUP($AQ2520,Invoicing!$N$17:$O$21,MATCH($AK$1,Invoicing!$N$17:$O$17,0),FALSE))</f>
        <v>530</v>
      </c>
      <c r="AL2520" s="78" t="e">
        <f>VLOOKUP($E2520,Invoicing!$A$1:$H$8,MATCH(TRACKER!$N2524,Invoicing!$A$1:$H$1,0),FALSE)</f>
        <v>#N/A</v>
      </c>
      <c r="AM2520" s="78">
        <f>VLOOKUP($E2520,Invoicing!$A$1:$H$8,MATCH(TRACKER!$O$1,Invoicing!$A$1:$H$1,0),FALSE)</f>
        <v>50</v>
      </c>
      <c r="AN2520" s="78">
        <f t="shared" si="794"/>
        <v>50</v>
      </c>
      <c r="AO2520" s="2">
        <f t="shared" si="795"/>
        <v>2</v>
      </c>
      <c r="AP2520" s="2" t="str">
        <f t="shared" si="796"/>
        <v>WEEK</v>
      </c>
      <c r="AQ2520" s="2" t="str">
        <f t="shared" si="797"/>
        <v>LOGIXWEEK</v>
      </c>
      <c r="AR2520" s="71">
        <f t="shared" si="798"/>
        <v>580</v>
      </c>
      <c r="AS2520" s="71">
        <f>VLOOKUP(AJ2520,Invoicing!A:K,10,FALSE)</f>
        <v>25</v>
      </c>
      <c r="AT2520" s="71">
        <f t="shared" si="799"/>
        <v>605</v>
      </c>
    </row>
    <row r="2521" spans="1:46">
      <c r="A2521" s="58" t="s">
        <v>232</v>
      </c>
      <c r="B2521" s="59" t="s">
        <v>38</v>
      </c>
      <c r="C2521" s="60">
        <v>45633.787499999999</v>
      </c>
      <c r="D2521" s="60">
        <v>45633.75</v>
      </c>
      <c r="E2521" s="60" t="s">
        <v>45</v>
      </c>
      <c r="F2521" s="60" t="s">
        <v>40</v>
      </c>
      <c r="G2521" s="59" t="s">
        <v>2700</v>
      </c>
      <c r="H2521" s="3" t="s">
        <v>46</v>
      </c>
      <c r="I2521" s="60">
        <v>45635.375</v>
      </c>
      <c r="J2521" s="61">
        <v>45635.375</v>
      </c>
      <c r="K2521" s="61">
        <v>45635.375</v>
      </c>
      <c r="L2521" s="61">
        <v>45635.392361111109</v>
      </c>
      <c r="M2521" s="12" t="s">
        <v>115</v>
      </c>
      <c r="N2521" s="3" t="s">
        <v>42</v>
      </c>
      <c r="O2521" s="3">
        <v>0</v>
      </c>
      <c r="P2521" s="1">
        <f t="shared" si="780"/>
        <v>50</v>
      </c>
      <c r="Q2521" s="1">
        <f t="shared" si="781"/>
        <v>12</v>
      </c>
      <c r="R2521" s="72">
        <f t="shared" si="782"/>
        <v>45635.375</v>
      </c>
      <c r="S2521" s="73">
        <f t="shared" si="783"/>
        <v>1.5875000000014552</v>
      </c>
      <c r="T2521" s="74">
        <f>Table2[[#This Row],[ETA A OFRECIMIENTO]]*24</f>
        <v>38.100000000034925</v>
      </c>
      <c r="U2521" s="1" t="str">
        <f t="shared" si="784"/>
        <v>YES</v>
      </c>
      <c r="V2521" s="73">
        <f t="shared" si="785"/>
        <v>0</v>
      </c>
      <c r="W2521" s="74">
        <f>Table2[[#This Row],[DEL. AVAILABLE A SLOT]]*24</f>
        <v>0</v>
      </c>
      <c r="X2521" s="1" t="str">
        <f t="shared" si="786"/>
        <v>SI</v>
      </c>
      <c r="Y2521" s="73">
        <f t="shared" si="787"/>
        <v>1.5875000000014552</v>
      </c>
      <c r="Z2521" s="74">
        <f>Table2[[#This Row],[ETA A TIMESLOT]]*24</f>
        <v>38.100000000034925</v>
      </c>
      <c r="AA2521" s="73">
        <f t="shared" si="788"/>
        <v>0</v>
      </c>
      <c r="AB2521" s="73" t="str">
        <f t="shared" si="789"/>
        <v>SI</v>
      </c>
      <c r="AC2521" s="74">
        <f>Table2[[#This Row],[PUNTUALIDAD (H)]]*24</f>
        <v>0</v>
      </c>
      <c r="AD2521" s="73">
        <f t="shared" si="790"/>
        <v>1.6048611111109494</v>
      </c>
      <c r="AE2521" s="74">
        <f>Table2[[#This Row],[ATA TO UNLOADING]]*24</f>
        <v>38.516666666662786</v>
      </c>
      <c r="AF2521" s="74" t="str">
        <f>IF(Table2[[#This Row],[ATA TO UNLOADING 2]]&lt;=48,"YES","NO")</f>
        <v>YES</v>
      </c>
      <c r="AG2521" s="75">
        <f t="shared" si="791"/>
        <v>0.375</v>
      </c>
      <c r="AH2521" s="2" t="s">
        <v>42</v>
      </c>
      <c r="AI2521" s="2" t="str">
        <f t="shared" si="792"/>
        <v>MRKU4430298</v>
      </c>
      <c r="AJ2521" s="76" t="str">
        <f t="shared" si="793"/>
        <v>OM TRANSPORT</v>
      </c>
      <c r="AK2521" s="77">
        <f>IF($M2521="TRUCK",VLOOKUP($AQ2521,Invoicing!$A$17:$B$49,MATCH($AK$1,Invoicing!$A$17:$B$17,0),FALSE),VLOOKUP($AQ2521,Invoicing!$N$17:$O$21,MATCH($AK$1,Invoicing!$N$17:$O$17,0),FALSE))</f>
        <v>475</v>
      </c>
      <c r="AL2521" s="78" t="e">
        <f>VLOOKUP($E2521,Invoicing!$A$1:$H$8,MATCH(TRACKER!$N2525,Invoicing!$A$1:$H$1,0),FALSE)</f>
        <v>#N/A</v>
      </c>
      <c r="AM2521" s="78">
        <f>VLOOKUP($E2521,Invoicing!$A$1:$H$8,MATCH(TRACKER!$O$1,Invoicing!$A$1:$H$1,0),FALSE)</f>
        <v>50</v>
      </c>
      <c r="AN2521" s="78">
        <f t="shared" si="794"/>
        <v>0</v>
      </c>
      <c r="AO2521" s="2">
        <f t="shared" si="795"/>
        <v>1</v>
      </c>
      <c r="AP2521" s="2" t="str">
        <f t="shared" si="796"/>
        <v>WEEK</v>
      </c>
      <c r="AQ2521" s="2" t="str">
        <f t="shared" si="797"/>
        <v>OM TRANSPORTWEEK</v>
      </c>
      <c r="AR2521" s="71">
        <f t="shared" si="798"/>
        <v>475</v>
      </c>
      <c r="AS2521" s="71">
        <f>VLOOKUP(AJ2521,Invoicing!A:K,10,FALSE)</f>
        <v>25</v>
      </c>
      <c r="AT2521" s="71">
        <f t="shared" si="799"/>
        <v>500</v>
      </c>
    </row>
    <row r="2522" spans="1:46">
      <c r="A2522" s="37" t="s">
        <v>232</v>
      </c>
      <c r="B2522" s="3" t="s">
        <v>38</v>
      </c>
      <c r="C2522" s="11">
        <v>45633.787499999999</v>
      </c>
      <c r="D2522" s="11">
        <v>45633.75</v>
      </c>
      <c r="E2522" s="11" t="s">
        <v>43</v>
      </c>
      <c r="F2522" s="11" t="s">
        <v>40</v>
      </c>
      <c r="G2522" s="3" t="s">
        <v>2701</v>
      </c>
      <c r="H2522" s="3" t="s">
        <v>41</v>
      </c>
      <c r="I2522" s="11">
        <v>45635.333333333336</v>
      </c>
      <c r="J2522" s="12">
        <v>45635.324305555558</v>
      </c>
      <c r="K2522" s="12">
        <v>45635.333333333336</v>
      </c>
      <c r="L2522" s="12">
        <v>45635.327777777777</v>
      </c>
      <c r="M2522" s="12" t="s">
        <v>115</v>
      </c>
      <c r="N2522" s="3" t="s">
        <v>42</v>
      </c>
      <c r="O2522" s="3">
        <v>0</v>
      </c>
      <c r="P2522" s="1">
        <f t="shared" si="780"/>
        <v>50</v>
      </c>
      <c r="Q2522" s="1">
        <f t="shared" si="781"/>
        <v>12</v>
      </c>
      <c r="R2522" s="72">
        <f t="shared" si="782"/>
        <v>45635.324305555558</v>
      </c>
      <c r="S2522" s="73">
        <f t="shared" si="783"/>
        <v>1.5458333333372138</v>
      </c>
      <c r="T2522" s="74">
        <f>Table2[[#This Row],[ETA A OFRECIMIENTO]]*24</f>
        <v>37.100000000093132</v>
      </c>
      <c r="U2522" s="1" t="str">
        <f t="shared" si="784"/>
        <v>YES</v>
      </c>
      <c r="V2522" s="73">
        <f t="shared" si="785"/>
        <v>0</v>
      </c>
      <c r="W2522" s="74">
        <f>Table2[[#This Row],[DEL. AVAILABLE A SLOT]]*24</f>
        <v>0</v>
      </c>
      <c r="X2522" s="1" t="str">
        <f t="shared" si="786"/>
        <v>SI</v>
      </c>
      <c r="Y2522" s="73">
        <f t="shared" si="787"/>
        <v>1.5458333333372138</v>
      </c>
      <c r="Z2522" s="74">
        <f>Table2[[#This Row],[ETA A TIMESLOT]]*24</f>
        <v>37.100000000093132</v>
      </c>
      <c r="AA2522" s="73">
        <f t="shared" si="788"/>
        <v>0</v>
      </c>
      <c r="AB2522" s="73" t="str">
        <f t="shared" si="789"/>
        <v>SI</v>
      </c>
      <c r="AC2522" s="74">
        <f>Table2[[#This Row],[PUNTUALIDAD (H)]]*24</f>
        <v>0</v>
      </c>
      <c r="AD2522" s="73">
        <f t="shared" si="790"/>
        <v>1.5402777777781012</v>
      </c>
      <c r="AE2522" s="74">
        <f>Table2[[#This Row],[ATA TO UNLOADING]]*24</f>
        <v>36.966666666674428</v>
      </c>
      <c r="AF2522" s="74" t="str">
        <f>IF(Table2[[#This Row],[ATA TO UNLOADING 2]]&lt;=48,"YES","NO")</f>
        <v>YES</v>
      </c>
      <c r="AG2522" s="75">
        <f t="shared" si="791"/>
        <v>0.33333333333575865</v>
      </c>
      <c r="AH2522" s="2" t="s">
        <v>42</v>
      </c>
      <c r="AI2522" s="2" t="str">
        <f t="shared" si="792"/>
        <v>MRKU6213959</v>
      </c>
      <c r="AJ2522" s="76" t="str">
        <f t="shared" si="793"/>
        <v>LOGIX</v>
      </c>
      <c r="AK2522" s="77">
        <f>IF($M2522="TRUCK",VLOOKUP($AQ2522,Invoicing!$A$17:$B$49,MATCH($AK$1,Invoicing!$A$17:$B$17,0),FALSE),VLOOKUP($AQ2522,Invoicing!$N$17:$O$21,MATCH($AK$1,Invoicing!$N$17:$O$17,0),FALSE))</f>
        <v>530</v>
      </c>
      <c r="AL2522" s="78" t="e">
        <f>VLOOKUP($E2522,Invoicing!$A$1:$H$8,MATCH(TRACKER!$N2526,Invoicing!$A$1:$H$1,0),FALSE)</f>
        <v>#N/A</v>
      </c>
      <c r="AM2522" s="78">
        <f>VLOOKUP($E2522,Invoicing!$A$1:$H$8,MATCH(TRACKER!$O$1,Invoicing!$A$1:$H$1,0),FALSE)</f>
        <v>50</v>
      </c>
      <c r="AN2522" s="78">
        <f t="shared" si="794"/>
        <v>0</v>
      </c>
      <c r="AO2522" s="2">
        <f t="shared" si="795"/>
        <v>1</v>
      </c>
      <c r="AP2522" s="2" t="str">
        <f t="shared" si="796"/>
        <v>WEEK</v>
      </c>
      <c r="AQ2522" s="2" t="str">
        <f t="shared" si="797"/>
        <v>LOGIXWEEK</v>
      </c>
      <c r="AR2522" s="71">
        <f t="shared" si="798"/>
        <v>530</v>
      </c>
      <c r="AS2522" s="71">
        <f>VLOOKUP(AJ2522,Invoicing!A:K,10,FALSE)</f>
        <v>25</v>
      </c>
      <c r="AT2522" s="71">
        <f t="shared" si="799"/>
        <v>555</v>
      </c>
    </row>
    <row r="2523" spans="1:46">
      <c r="A2523" s="37" t="s">
        <v>232</v>
      </c>
      <c r="B2523" s="3" t="s">
        <v>38</v>
      </c>
      <c r="C2523" s="11">
        <v>45633.787499999999</v>
      </c>
      <c r="D2523" s="11">
        <v>45633.75</v>
      </c>
      <c r="E2523" s="11" t="s">
        <v>49</v>
      </c>
      <c r="F2523" s="11" t="s">
        <v>40</v>
      </c>
      <c r="G2523" s="3" t="s">
        <v>2702</v>
      </c>
      <c r="H2523" s="3" t="s">
        <v>41</v>
      </c>
      <c r="I2523" s="11">
        <v>45635.5</v>
      </c>
      <c r="J2523" s="12">
        <v>45636.625</v>
      </c>
      <c r="K2523" s="12">
        <v>45636.583333333336</v>
      </c>
      <c r="L2523" s="12">
        <v>45636.631944444445</v>
      </c>
      <c r="M2523" s="12" t="s">
        <v>115</v>
      </c>
      <c r="N2523" s="3" t="s">
        <v>42</v>
      </c>
      <c r="O2523" s="3">
        <v>0</v>
      </c>
      <c r="P2523" s="1">
        <f t="shared" si="780"/>
        <v>50</v>
      </c>
      <c r="Q2523" s="1">
        <f t="shared" si="781"/>
        <v>12</v>
      </c>
      <c r="R2523" s="72">
        <f t="shared" si="782"/>
        <v>45636.625</v>
      </c>
      <c r="S2523" s="73">
        <f t="shared" si="783"/>
        <v>1.7125000000014552</v>
      </c>
      <c r="T2523" s="74">
        <f>Table2[[#This Row],[ETA A OFRECIMIENTO]]*24</f>
        <v>41.100000000034925</v>
      </c>
      <c r="U2523" s="1" t="str">
        <f t="shared" si="784"/>
        <v>YES</v>
      </c>
      <c r="V2523" s="73">
        <f t="shared" si="785"/>
        <v>1.0833333333357587</v>
      </c>
      <c r="W2523" s="74">
        <f>Table2[[#This Row],[DEL. AVAILABLE A SLOT]]*24</f>
        <v>26.000000000058208</v>
      </c>
      <c r="X2523" s="1" t="str">
        <f t="shared" si="786"/>
        <v>NO</v>
      </c>
      <c r="Y2523" s="73">
        <f t="shared" si="787"/>
        <v>2.7958333333372138</v>
      </c>
      <c r="Z2523" s="74">
        <f>Table2[[#This Row],[ETA A TIMESLOT]]*24</f>
        <v>67.100000000093132</v>
      </c>
      <c r="AA2523" s="73">
        <f t="shared" si="788"/>
        <v>4.1666666664241347E-2</v>
      </c>
      <c r="AB2523" s="73" t="str">
        <f t="shared" si="789"/>
        <v>NO</v>
      </c>
      <c r="AC2523" s="74">
        <f>Table2[[#This Row],[PUNTUALIDAD (H)]]*24</f>
        <v>0.99999999994179234</v>
      </c>
      <c r="AD2523" s="73">
        <f t="shared" si="790"/>
        <v>2.8444444444467081</v>
      </c>
      <c r="AE2523" s="74">
        <f>Table2[[#This Row],[ATA TO UNLOADING]]*24</f>
        <v>68.266666666720994</v>
      </c>
      <c r="AF2523" s="74" t="str">
        <f>IF(Table2[[#This Row],[ATA TO UNLOADING 2]]&lt;=48,"YES","NO")</f>
        <v>NO</v>
      </c>
      <c r="AG2523" s="75">
        <f t="shared" si="791"/>
        <v>0.58333333333575865</v>
      </c>
      <c r="AH2523" s="2" t="s">
        <v>42</v>
      </c>
      <c r="AI2523" s="2" t="str">
        <f t="shared" si="792"/>
        <v>MRSU4106234</v>
      </c>
      <c r="AJ2523" s="76" t="str">
        <f t="shared" si="793"/>
        <v>CTU FLEVOKUST BV</v>
      </c>
      <c r="AK2523" s="77">
        <f>IF($M2523="TRUCK",VLOOKUP($AQ2523,Invoicing!$A$17:$B$49,MATCH($AK$1,Invoicing!$A$17:$B$17,0),FALSE),VLOOKUP($AQ2523,Invoicing!$N$17:$O$21,MATCH($AK$1,Invoicing!$N$17:$O$17,0),FALSE))</f>
        <v>520</v>
      </c>
      <c r="AL2523" s="78" t="e">
        <f>VLOOKUP($E2523,Invoicing!$A$1:$H$8,MATCH(TRACKER!$N2527,Invoicing!$A$1:$H$1,0),FALSE)</f>
        <v>#N/A</v>
      </c>
      <c r="AM2523" s="78">
        <v>35</v>
      </c>
      <c r="AN2523" s="78">
        <f t="shared" si="794"/>
        <v>0</v>
      </c>
      <c r="AO2523" s="2">
        <f t="shared" si="795"/>
        <v>2</v>
      </c>
      <c r="AP2523" s="2" t="str">
        <f t="shared" si="796"/>
        <v>WEEK</v>
      </c>
      <c r="AQ2523" s="2" t="str">
        <f t="shared" si="797"/>
        <v>CTU FLEVOKUST BVWEEK</v>
      </c>
      <c r="AR2523" s="71">
        <f t="shared" si="798"/>
        <v>520</v>
      </c>
      <c r="AS2523" s="71">
        <f>VLOOKUP(AJ2523,Invoicing!A:K,10,FALSE)</f>
        <v>0</v>
      </c>
      <c r="AT2523" s="71">
        <f t="shared" si="799"/>
        <v>520</v>
      </c>
    </row>
    <row r="2524" spans="1:46">
      <c r="A2524" s="37" t="s">
        <v>232</v>
      </c>
      <c r="B2524" s="3" t="s">
        <v>38</v>
      </c>
      <c r="C2524" s="11">
        <v>45633.787499999999</v>
      </c>
      <c r="D2524" s="11">
        <v>45633.75</v>
      </c>
      <c r="E2524" s="11" t="s">
        <v>43</v>
      </c>
      <c r="F2524" s="11" t="s">
        <v>40</v>
      </c>
      <c r="G2524" s="3" t="s">
        <v>2703</v>
      </c>
      <c r="H2524" s="3" t="s">
        <v>41</v>
      </c>
      <c r="I2524" s="11">
        <v>45635.5</v>
      </c>
      <c r="J2524" s="12">
        <v>45636.743055555555</v>
      </c>
      <c r="K2524" s="12">
        <v>45636.75</v>
      </c>
      <c r="L2524" s="12">
        <v>45636.75</v>
      </c>
      <c r="M2524" s="12" t="s">
        <v>115</v>
      </c>
      <c r="N2524" s="3" t="s">
        <v>42</v>
      </c>
      <c r="O2524" s="3">
        <v>0</v>
      </c>
      <c r="P2524" s="1">
        <f t="shared" si="780"/>
        <v>50</v>
      </c>
      <c r="Q2524" s="1">
        <f t="shared" si="781"/>
        <v>12</v>
      </c>
      <c r="R2524" s="72">
        <f t="shared" si="782"/>
        <v>45636.743055555555</v>
      </c>
      <c r="S2524" s="73">
        <f t="shared" si="783"/>
        <v>1.7125000000014552</v>
      </c>
      <c r="T2524" s="74">
        <f>Table2[[#This Row],[ETA A OFRECIMIENTO]]*24</f>
        <v>41.100000000034925</v>
      </c>
      <c r="U2524" s="1" t="str">
        <f t="shared" si="784"/>
        <v>YES</v>
      </c>
      <c r="V2524" s="73">
        <f t="shared" si="785"/>
        <v>1.25</v>
      </c>
      <c r="W2524" s="74">
        <f>Table2[[#This Row],[DEL. AVAILABLE A SLOT]]*24</f>
        <v>30</v>
      </c>
      <c r="X2524" s="1" t="str">
        <f t="shared" si="786"/>
        <v>NO</v>
      </c>
      <c r="Y2524" s="73">
        <f t="shared" si="787"/>
        <v>2.9625000000014552</v>
      </c>
      <c r="Z2524" s="74">
        <f>Table2[[#This Row],[ETA A TIMESLOT]]*24</f>
        <v>71.100000000034925</v>
      </c>
      <c r="AA2524" s="73">
        <f t="shared" si="788"/>
        <v>0</v>
      </c>
      <c r="AB2524" s="73" t="str">
        <f t="shared" si="789"/>
        <v>SI</v>
      </c>
      <c r="AC2524" s="74">
        <f>Table2[[#This Row],[PUNTUALIDAD (H)]]*24</f>
        <v>0</v>
      </c>
      <c r="AD2524" s="73">
        <f t="shared" si="790"/>
        <v>2.9625000000014552</v>
      </c>
      <c r="AE2524" s="74">
        <f>Table2[[#This Row],[ATA TO UNLOADING]]*24</f>
        <v>71.100000000034925</v>
      </c>
      <c r="AF2524" s="74" t="str">
        <f>IF(Table2[[#This Row],[ATA TO UNLOADING 2]]&lt;=48,"YES","NO")</f>
        <v>NO</v>
      </c>
      <c r="AG2524" s="75">
        <f t="shared" si="791"/>
        <v>0.75</v>
      </c>
      <c r="AH2524" s="2" t="s">
        <v>42</v>
      </c>
      <c r="AI2524" s="2" t="str">
        <f t="shared" si="792"/>
        <v>MRSU4877041</v>
      </c>
      <c r="AJ2524" s="76" t="str">
        <f t="shared" si="793"/>
        <v>LOGIX</v>
      </c>
      <c r="AK2524" s="77">
        <f>IF($M2524="TRUCK",VLOOKUP($AQ2524,Invoicing!$A$17:$B$49,MATCH($AK$1,Invoicing!$A$17:$B$17,0),FALSE),VLOOKUP($AQ2524,Invoicing!$N$17:$O$21,MATCH($AK$1,Invoicing!$N$17:$O$17,0),FALSE))</f>
        <v>530</v>
      </c>
      <c r="AL2524" s="78" t="e">
        <f>VLOOKUP($E2524,Invoicing!$A$1:$H$8,MATCH(TRACKER!$N2528,Invoicing!$A$1:$H$1,0),FALSE)</f>
        <v>#N/A</v>
      </c>
      <c r="AM2524" s="78">
        <f>VLOOKUP($E2524,Invoicing!$A$1:$H$8,MATCH(TRACKER!$O$1,Invoicing!$A$1:$H$1,0),FALSE)</f>
        <v>50</v>
      </c>
      <c r="AN2524" s="78">
        <f t="shared" si="794"/>
        <v>0</v>
      </c>
      <c r="AO2524" s="2">
        <f t="shared" si="795"/>
        <v>2</v>
      </c>
      <c r="AP2524" s="2" t="str">
        <f t="shared" si="796"/>
        <v>WEEK</v>
      </c>
      <c r="AQ2524" s="2" t="str">
        <f t="shared" si="797"/>
        <v>LOGIXWEEK</v>
      </c>
      <c r="AR2524" s="71">
        <f t="shared" si="798"/>
        <v>530</v>
      </c>
      <c r="AS2524" s="71">
        <f>VLOOKUP(AJ2524,Invoicing!A:K,10,FALSE)</f>
        <v>25</v>
      </c>
      <c r="AT2524" s="71">
        <f t="shared" si="799"/>
        <v>555</v>
      </c>
    </row>
    <row r="2525" spans="1:46">
      <c r="A2525" s="58" t="s">
        <v>232</v>
      </c>
      <c r="B2525" s="59" t="s">
        <v>38</v>
      </c>
      <c r="C2525" s="60">
        <v>45633.787499999999</v>
      </c>
      <c r="D2525" s="60">
        <v>45633.75</v>
      </c>
      <c r="E2525" s="60" t="s">
        <v>45</v>
      </c>
      <c r="F2525" s="60" t="s">
        <v>40</v>
      </c>
      <c r="G2525" s="59" t="s">
        <v>2704</v>
      </c>
      <c r="H2525" s="3" t="s">
        <v>2821</v>
      </c>
      <c r="I2525" s="60">
        <v>45635.208333333336</v>
      </c>
      <c r="J2525" s="61">
        <v>45635.164583333331</v>
      </c>
      <c r="K2525" s="61">
        <v>45635.208333333336</v>
      </c>
      <c r="L2525" s="61">
        <v>45635.164583333331</v>
      </c>
      <c r="M2525" s="12" t="s">
        <v>115</v>
      </c>
      <c r="N2525" s="3" t="s">
        <v>42</v>
      </c>
      <c r="O2525" s="3">
        <v>1</v>
      </c>
      <c r="P2525" s="1">
        <f t="shared" si="780"/>
        <v>50</v>
      </c>
      <c r="Q2525" s="1">
        <f t="shared" si="781"/>
        <v>12</v>
      </c>
      <c r="R2525" s="72">
        <f t="shared" si="782"/>
        <v>45635.164583333331</v>
      </c>
      <c r="S2525" s="73">
        <f t="shared" si="783"/>
        <v>1.4208333333372138</v>
      </c>
      <c r="T2525" s="74">
        <f>Table2[[#This Row],[ETA A OFRECIMIENTO]]*24</f>
        <v>34.100000000093132</v>
      </c>
      <c r="U2525" s="1" t="str">
        <f t="shared" si="784"/>
        <v>YES</v>
      </c>
      <c r="V2525" s="73">
        <f t="shared" si="785"/>
        <v>0</v>
      </c>
      <c r="W2525" s="74">
        <f>Table2[[#This Row],[DEL. AVAILABLE A SLOT]]*24</f>
        <v>0</v>
      </c>
      <c r="X2525" s="1" t="str">
        <f t="shared" si="786"/>
        <v>SI</v>
      </c>
      <c r="Y2525" s="73">
        <f t="shared" si="787"/>
        <v>1.4208333333372138</v>
      </c>
      <c r="Z2525" s="74">
        <f>Table2[[#This Row],[ETA A TIMESLOT]]*24</f>
        <v>34.100000000093132</v>
      </c>
      <c r="AA2525" s="73">
        <f t="shared" si="788"/>
        <v>0</v>
      </c>
      <c r="AB2525" s="73" t="str">
        <f t="shared" si="789"/>
        <v>SI</v>
      </c>
      <c r="AC2525" s="74">
        <f>Table2[[#This Row],[PUNTUALIDAD (H)]]*24</f>
        <v>0</v>
      </c>
      <c r="AD2525" s="73">
        <f t="shared" si="790"/>
        <v>1.3770833333328483</v>
      </c>
      <c r="AE2525" s="74">
        <f>Table2[[#This Row],[ATA TO UNLOADING]]*24</f>
        <v>33.049999999988358</v>
      </c>
      <c r="AF2525" s="74" t="str">
        <f>IF(Table2[[#This Row],[ATA TO UNLOADING 2]]&lt;=48,"YES","NO")</f>
        <v>YES</v>
      </c>
      <c r="AG2525" s="75">
        <f t="shared" si="791"/>
        <v>0.20833333333575865</v>
      </c>
      <c r="AH2525" s="2" t="s">
        <v>42</v>
      </c>
      <c r="AI2525" s="2" t="str">
        <f t="shared" si="792"/>
        <v>MRSU5143124</v>
      </c>
      <c r="AJ2525" s="76" t="str">
        <f t="shared" si="793"/>
        <v>OM TRANSPORT</v>
      </c>
      <c r="AK2525" s="77">
        <f>IF($M2525="TRUCK",VLOOKUP($AQ2525,Invoicing!$A$17:$B$49,MATCH($AK$1,Invoicing!$A$17:$B$17,0),FALSE),VLOOKUP($AQ2525,Invoicing!$N$17:$O$21,MATCH($AK$1,Invoicing!$N$17:$O$17,0),FALSE))</f>
        <v>475</v>
      </c>
      <c r="AL2525" s="78">
        <f>VLOOKUP($E2525,Invoicing!$A$1:$H$8,MATCH(TRACKER!$N2529,Invoicing!$A$1:$H$1,0),FALSE)</f>
        <v>110</v>
      </c>
      <c r="AM2525" s="78">
        <f>VLOOKUP($E2525,Invoicing!$A$1:$H$8,MATCH(TRACKER!$O$1,Invoicing!$A$1:$H$1,0),FALSE)</f>
        <v>50</v>
      </c>
      <c r="AN2525" s="78">
        <f t="shared" si="794"/>
        <v>50</v>
      </c>
      <c r="AO2525" s="2">
        <f t="shared" si="795"/>
        <v>1</v>
      </c>
      <c r="AP2525" s="2" t="str">
        <f t="shared" si="796"/>
        <v>WEEK</v>
      </c>
      <c r="AQ2525" s="2" t="str">
        <f t="shared" si="797"/>
        <v>OM TRANSPORTWEEK</v>
      </c>
      <c r="AR2525" s="71">
        <f t="shared" si="798"/>
        <v>635</v>
      </c>
      <c r="AS2525" s="71">
        <f>VLOOKUP(AJ2525,Invoicing!A:K,10,FALSE)</f>
        <v>25</v>
      </c>
      <c r="AT2525" s="71">
        <f t="shared" si="799"/>
        <v>660</v>
      </c>
    </row>
    <row r="2526" spans="1:46">
      <c r="A2526" s="37" t="s">
        <v>232</v>
      </c>
      <c r="B2526" s="3" t="s">
        <v>38</v>
      </c>
      <c r="C2526" s="11">
        <v>45633.787499999999</v>
      </c>
      <c r="D2526" s="11">
        <v>45633.75</v>
      </c>
      <c r="E2526" s="11" t="s">
        <v>45</v>
      </c>
      <c r="F2526" s="11" t="s">
        <v>40</v>
      </c>
      <c r="G2526" s="3" t="s">
        <v>2705</v>
      </c>
      <c r="H2526" s="3" t="s">
        <v>46</v>
      </c>
      <c r="I2526" s="11">
        <v>45635.5</v>
      </c>
      <c r="J2526" s="12">
        <v>45635.586805555555</v>
      </c>
      <c r="K2526" s="12">
        <v>45635.625</v>
      </c>
      <c r="L2526" s="12">
        <v>45635.586805555555</v>
      </c>
      <c r="M2526" s="12" t="s">
        <v>115</v>
      </c>
      <c r="N2526" s="3" t="s">
        <v>42</v>
      </c>
      <c r="O2526" s="3">
        <v>0</v>
      </c>
      <c r="P2526" s="1">
        <f t="shared" si="780"/>
        <v>50</v>
      </c>
      <c r="Q2526" s="1">
        <f t="shared" si="781"/>
        <v>12</v>
      </c>
      <c r="R2526" s="72">
        <f t="shared" si="782"/>
        <v>45635.586805555555</v>
      </c>
      <c r="S2526" s="73">
        <f t="shared" si="783"/>
        <v>1.7125000000014552</v>
      </c>
      <c r="T2526" s="74">
        <f>Table2[[#This Row],[ETA A OFRECIMIENTO]]*24</f>
        <v>41.100000000034925</v>
      </c>
      <c r="U2526" s="1" t="str">
        <f t="shared" si="784"/>
        <v>YES</v>
      </c>
      <c r="V2526" s="73">
        <f t="shared" si="785"/>
        <v>0.125</v>
      </c>
      <c r="W2526" s="74">
        <f>Table2[[#This Row],[DEL. AVAILABLE A SLOT]]*24</f>
        <v>3</v>
      </c>
      <c r="X2526" s="1" t="str">
        <f t="shared" si="786"/>
        <v>SI</v>
      </c>
      <c r="Y2526" s="73">
        <f t="shared" si="787"/>
        <v>1.8375000000014552</v>
      </c>
      <c r="Z2526" s="74">
        <f>Table2[[#This Row],[ETA A TIMESLOT]]*24</f>
        <v>44.100000000034925</v>
      </c>
      <c r="AA2526" s="73">
        <f t="shared" si="788"/>
        <v>0</v>
      </c>
      <c r="AB2526" s="73" t="str">
        <f t="shared" si="789"/>
        <v>SI</v>
      </c>
      <c r="AC2526" s="74">
        <f>Table2[[#This Row],[PUNTUALIDAD (H)]]*24</f>
        <v>0</v>
      </c>
      <c r="AD2526" s="73">
        <f t="shared" si="790"/>
        <v>1.7993055555562023</v>
      </c>
      <c r="AE2526" s="74">
        <f>Table2[[#This Row],[ATA TO UNLOADING]]*24</f>
        <v>43.183333333348855</v>
      </c>
      <c r="AF2526" s="74" t="str">
        <f>IF(Table2[[#This Row],[ATA TO UNLOADING 2]]&lt;=48,"YES","NO")</f>
        <v>YES</v>
      </c>
      <c r="AG2526" s="75">
        <f t="shared" si="791"/>
        <v>0.625</v>
      </c>
      <c r="AH2526" s="2" t="s">
        <v>42</v>
      </c>
      <c r="AI2526" s="2" t="str">
        <f t="shared" si="792"/>
        <v>MRSU5270453</v>
      </c>
      <c r="AJ2526" s="76" t="str">
        <f t="shared" si="793"/>
        <v>OM TRANSPORT</v>
      </c>
      <c r="AK2526" s="77">
        <f>IF($M2526="TRUCK",VLOOKUP($AQ2526,Invoicing!$A$17:$B$49,MATCH($AK$1,Invoicing!$A$17:$B$17,0),FALSE),VLOOKUP($AQ2526,Invoicing!$N$17:$O$21,MATCH($AK$1,Invoicing!$N$17:$O$17,0),FALSE))</f>
        <v>475</v>
      </c>
      <c r="AL2526" s="78" t="e">
        <f>VLOOKUP($E2526,Invoicing!$A$1:$H$8,MATCH(TRACKER!$N2530,Invoicing!$A$1:$H$1,0),FALSE)</f>
        <v>#N/A</v>
      </c>
      <c r="AM2526" s="78">
        <f>VLOOKUP($E2526,Invoicing!$A$1:$H$8,MATCH(TRACKER!$O$1,Invoicing!$A$1:$H$1,0),FALSE)</f>
        <v>50</v>
      </c>
      <c r="AN2526" s="78">
        <f t="shared" si="794"/>
        <v>0</v>
      </c>
      <c r="AO2526" s="2">
        <f t="shared" si="795"/>
        <v>1</v>
      </c>
      <c r="AP2526" s="2" t="str">
        <f t="shared" si="796"/>
        <v>WEEK</v>
      </c>
      <c r="AQ2526" s="2" t="str">
        <f t="shared" si="797"/>
        <v>OM TRANSPORTWEEK</v>
      </c>
      <c r="AR2526" s="71">
        <f t="shared" si="798"/>
        <v>475</v>
      </c>
      <c r="AS2526" s="71">
        <f>VLOOKUP(AJ2526,Invoicing!A:K,10,FALSE)</f>
        <v>25</v>
      </c>
      <c r="AT2526" s="71">
        <f t="shared" si="799"/>
        <v>500</v>
      </c>
    </row>
    <row r="2527" spans="1:46">
      <c r="A2527" s="37" t="s">
        <v>232</v>
      </c>
      <c r="B2527" s="3" t="s">
        <v>38</v>
      </c>
      <c r="C2527" s="11">
        <v>45633.787499999999</v>
      </c>
      <c r="D2527" s="11">
        <v>45633.75</v>
      </c>
      <c r="E2527" s="11" t="s">
        <v>44</v>
      </c>
      <c r="F2527" s="11" t="s">
        <v>40</v>
      </c>
      <c r="G2527" s="3" t="s">
        <v>2706</v>
      </c>
      <c r="H2527" s="3" t="s">
        <v>41</v>
      </c>
      <c r="I2527" s="11">
        <v>45635.25</v>
      </c>
      <c r="J2527" s="12">
        <v>45635.277777777781</v>
      </c>
      <c r="K2527" s="12">
        <v>45635.25</v>
      </c>
      <c r="L2527" s="12">
        <v>45635.291666666664</v>
      </c>
      <c r="M2527" s="12" t="s">
        <v>115</v>
      </c>
      <c r="N2527" s="3" t="s">
        <v>42</v>
      </c>
      <c r="O2527" s="3">
        <v>0</v>
      </c>
      <c r="P2527" s="1">
        <f t="shared" si="780"/>
        <v>50</v>
      </c>
      <c r="Q2527" s="1">
        <f t="shared" si="781"/>
        <v>12</v>
      </c>
      <c r="R2527" s="72">
        <f t="shared" si="782"/>
        <v>45635.277777777781</v>
      </c>
      <c r="S2527" s="73">
        <f t="shared" si="783"/>
        <v>1.4625000000014552</v>
      </c>
      <c r="T2527" s="74">
        <f>Table2[[#This Row],[ETA A OFRECIMIENTO]]*24</f>
        <v>35.100000000034925</v>
      </c>
      <c r="U2527" s="1" t="str">
        <f t="shared" si="784"/>
        <v>YES</v>
      </c>
      <c r="V2527" s="73">
        <f t="shared" si="785"/>
        <v>0</v>
      </c>
      <c r="W2527" s="74">
        <f>Table2[[#This Row],[DEL. AVAILABLE A SLOT]]*24</f>
        <v>0</v>
      </c>
      <c r="X2527" s="1" t="str">
        <f t="shared" si="786"/>
        <v>SI</v>
      </c>
      <c r="Y2527" s="73">
        <f t="shared" si="787"/>
        <v>1.4625000000014552</v>
      </c>
      <c r="Z2527" s="74">
        <f>Table2[[#This Row],[ETA A TIMESLOT]]*24</f>
        <v>35.100000000034925</v>
      </c>
      <c r="AA2527" s="73">
        <f t="shared" si="788"/>
        <v>2.7777777781011537E-2</v>
      </c>
      <c r="AB2527" s="73" t="str">
        <f t="shared" si="789"/>
        <v>SI</v>
      </c>
      <c r="AC2527" s="74">
        <f>Table2[[#This Row],[PUNTUALIDAD (H)]]*24</f>
        <v>0.66666666674427688</v>
      </c>
      <c r="AD2527" s="73">
        <f t="shared" si="790"/>
        <v>1.5041666666656965</v>
      </c>
      <c r="AE2527" s="74">
        <f>Table2[[#This Row],[ATA TO UNLOADING]]*24</f>
        <v>36.099999999976717</v>
      </c>
      <c r="AF2527" s="74" t="str">
        <f>IF(Table2[[#This Row],[ATA TO UNLOADING 2]]&lt;=48,"YES","NO")</f>
        <v>YES</v>
      </c>
      <c r="AG2527" s="75">
        <f t="shared" si="791"/>
        <v>0.25</v>
      </c>
      <c r="AH2527" s="2" t="s">
        <v>42</v>
      </c>
      <c r="AI2527" s="2" t="str">
        <f t="shared" si="792"/>
        <v>MRSU6154885</v>
      </c>
      <c r="AJ2527" s="76" t="str">
        <f t="shared" si="793"/>
        <v>MSI</v>
      </c>
      <c r="AK2527" s="77">
        <f>IF($M2527="TRUCK",VLOOKUP($AQ2527,Invoicing!$A$17:$B$49,MATCH($AK$1,Invoicing!$A$17:$B$17,0),FALSE),VLOOKUP($AQ2527,Invoicing!$N$17:$O$21,MATCH($AK$1,Invoicing!$N$17:$O$17,0),FALSE))</f>
        <v>480</v>
      </c>
      <c r="AL2527" s="78" t="e">
        <f>VLOOKUP($E2527,Invoicing!$A$1:$H$8,MATCH(TRACKER!$N2531,Invoicing!$A$1:$H$1,0),FALSE)</f>
        <v>#N/A</v>
      </c>
      <c r="AM2527" s="78">
        <f>VLOOKUP($E2527,Invoicing!$A$1:$H$8,MATCH(TRACKER!$O$1,Invoicing!$A$1:$H$1,0),FALSE)</f>
        <v>50</v>
      </c>
      <c r="AN2527" s="78">
        <f t="shared" si="794"/>
        <v>0</v>
      </c>
      <c r="AO2527" s="2">
        <f t="shared" si="795"/>
        <v>1</v>
      </c>
      <c r="AP2527" s="2" t="str">
        <f t="shared" si="796"/>
        <v>WEEK</v>
      </c>
      <c r="AQ2527" s="2" t="str">
        <f t="shared" si="797"/>
        <v>MSIWEEK</v>
      </c>
      <c r="AR2527" s="71">
        <f t="shared" si="798"/>
        <v>480</v>
      </c>
      <c r="AS2527" s="71">
        <f>VLOOKUP(AJ2527,Invoicing!A:K,10,FALSE)</f>
        <v>25</v>
      </c>
      <c r="AT2527" s="71">
        <f t="shared" si="799"/>
        <v>505</v>
      </c>
    </row>
    <row r="2528" spans="1:46">
      <c r="A2528" s="37" t="s">
        <v>232</v>
      </c>
      <c r="B2528" s="3" t="s">
        <v>38</v>
      </c>
      <c r="C2528" s="11">
        <v>45633.787499999999</v>
      </c>
      <c r="D2528" s="11">
        <v>45633.75</v>
      </c>
      <c r="E2528" s="11" t="s">
        <v>39</v>
      </c>
      <c r="F2528" s="11" t="s">
        <v>40</v>
      </c>
      <c r="G2528" s="3" t="s">
        <v>2707</v>
      </c>
      <c r="H2528" s="3" t="s">
        <v>41</v>
      </c>
      <c r="I2528" s="11">
        <v>45635.25</v>
      </c>
      <c r="J2528" s="12">
        <v>45635.263888888891</v>
      </c>
      <c r="K2528" s="12">
        <v>45635.25</v>
      </c>
      <c r="L2528" s="12">
        <v>45635.277777777781</v>
      </c>
      <c r="M2528" s="12" t="s">
        <v>115</v>
      </c>
      <c r="N2528" s="3" t="s">
        <v>42</v>
      </c>
      <c r="O2528" s="3">
        <v>0</v>
      </c>
      <c r="P2528" s="1">
        <f t="shared" si="780"/>
        <v>50</v>
      </c>
      <c r="Q2528" s="1">
        <f t="shared" si="781"/>
        <v>12</v>
      </c>
      <c r="R2528" s="72">
        <f t="shared" si="782"/>
        <v>45635.263888888891</v>
      </c>
      <c r="S2528" s="73">
        <f t="shared" si="783"/>
        <v>1.4625000000014552</v>
      </c>
      <c r="T2528" s="74">
        <f>Table2[[#This Row],[ETA A OFRECIMIENTO]]*24</f>
        <v>35.100000000034925</v>
      </c>
      <c r="U2528" s="1" t="str">
        <f t="shared" si="784"/>
        <v>YES</v>
      </c>
      <c r="V2528" s="73">
        <f t="shared" si="785"/>
        <v>0</v>
      </c>
      <c r="W2528" s="74">
        <f>Table2[[#This Row],[DEL. AVAILABLE A SLOT]]*24</f>
        <v>0</v>
      </c>
      <c r="X2528" s="1" t="str">
        <f t="shared" si="786"/>
        <v>SI</v>
      </c>
      <c r="Y2528" s="73">
        <f t="shared" si="787"/>
        <v>1.4625000000014552</v>
      </c>
      <c r="Z2528" s="74">
        <f>Table2[[#This Row],[ETA A TIMESLOT]]*24</f>
        <v>35.100000000034925</v>
      </c>
      <c r="AA2528" s="73">
        <f t="shared" si="788"/>
        <v>1.3888888890505768E-2</v>
      </c>
      <c r="AB2528" s="73" t="str">
        <f t="shared" si="789"/>
        <v>SI</v>
      </c>
      <c r="AC2528" s="74">
        <f>Table2[[#This Row],[PUNTUALIDAD (H)]]*24</f>
        <v>0.33333333337213844</v>
      </c>
      <c r="AD2528" s="73">
        <f t="shared" si="790"/>
        <v>1.4902777777824667</v>
      </c>
      <c r="AE2528" s="74">
        <f>Table2[[#This Row],[ATA TO UNLOADING]]*24</f>
        <v>35.766666666779201</v>
      </c>
      <c r="AF2528" s="74" t="str">
        <f>IF(Table2[[#This Row],[ATA TO UNLOADING 2]]&lt;=48,"YES","NO")</f>
        <v>YES</v>
      </c>
      <c r="AG2528" s="75">
        <f t="shared" si="791"/>
        <v>0.25</v>
      </c>
      <c r="AH2528" s="2" t="s">
        <v>42</v>
      </c>
      <c r="AI2528" s="2" t="str">
        <f t="shared" si="792"/>
        <v>MRSU6769160</v>
      </c>
      <c r="AJ2528" s="76" t="str">
        <f t="shared" si="793"/>
        <v>AZOIA LOGISTICS</v>
      </c>
      <c r="AK2528" s="77">
        <f>IF($M2528="TRUCK",VLOOKUP($AQ2528,Invoicing!$A$17:$B$49,MATCH($AK$1,Invoicing!$A$17:$B$17,0),FALSE),VLOOKUP($AQ2528,Invoicing!$N$17:$O$21,MATCH($AK$1,Invoicing!$N$17:$O$17,0),FALSE))</f>
        <v>550</v>
      </c>
      <c r="AL2528" s="78" t="e">
        <f>VLOOKUP($E2528,Invoicing!$A$1:$H$8,MATCH(TRACKER!$N2532,Invoicing!$A$1:$H$1,0),FALSE)</f>
        <v>#N/A</v>
      </c>
      <c r="AM2528" s="78">
        <f>VLOOKUP($E2528,Invoicing!$A$1:$H$8,MATCH(TRACKER!$O$1,Invoicing!$A$1:$H$1,0),FALSE)</f>
        <v>45</v>
      </c>
      <c r="AN2528" s="78">
        <f t="shared" si="794"/>
        <v>0</v>
      </c>
      <c r="AO2528" s="2">
        <f t="shared" si="795"/>
        <v>1</v>
      </c>
      <c r="AP2528" s="2" t="str">
        <f t="shared" si="796"/>
        <v>WEEK</v>
      </c>
      <c r="AQ2528" s="2" t="str">
        <f t="shared" si="797"/>
        <v>AZOIA LOGISTICSWEEK</v>
      </c>
      <c r="AR2528" s="71">
        <f t="shared" si="798"/>
        <v>550</v>
      </c>
      <c r="AS2528" s="71">
        <f>VLOOKUP(AJ2528,Invoicing!A:K,10,FALSE)</f>
        <v>25</v>
      </c>
      <c r="AT2528" s="71">
        <f t="shared" si="799"/>
        <v>575</v>
      </c>
    </row>
    <row r="2529" spans="1:47">
      <c r="A2529" s="37" t="s">
        <v>232</v>
      </c>
      <c r="B2529" s="3" t="s">
        <v>38</v>
      </c>
      <c r="C2529" s="11">
        <v>45633.787499999999</v>
      </c>
      <c r="D2529" s="11">
        <v>45633.75</v>
      </c>
      <c r="E2529" s="11" t="s">
        <v>44</v>
      </c>
      <c r="F2529" s="11" t="s">
        <v>40</v>
      </c>
      <c r="G2529" s="3" t="s">
        <v>2708</v>
      </c>
      <c r="H2529" s="3" t="s">
        <v>46</v>
      </c>
      <c r="I2529" s="11">
        <v>45635.5</v>
      </c>
      <c r="J2529" s="12">
        <v>45636.326388888891</v>
      </c>
      <c r="K2529" s="12">
        <v>45636.291666666664</v>
      </c>
      <c r="L2529" s="12">
        <v>45636.34375</v>
      </c>
      <c r="M2529" s="12" t="s">
        <v>115</v>
      </c>
      <c r="N2529" s="3" t="s">
        <v>13</v>
      </c>
      <c r="O2529" s="3">
        <v>0</v>
      </c>
      <c r="P2529" s="1">
        <f t="shared" si="780"/>
        <v>50</v>
      </c>
      <c r="Q2529" s="1">
        <f t="shared" si="781"/>
        <v>12</v>
      </c>
      <c r="R2529" s="72">
        <f t="shared" si="782"/>
        <v>45636.326388888891</v>
      </c>
      <c r="S2529" s="73">
        <f t="shared" si="783"/>
        <v>1.7125000000014552</v>
      </c>
      <c r="T2529" s="74">
        <f>Table2[[#This Row],[ETA A OFRECIMIENTO]]*24</f>
        <v>41.100000000034925</v>
      </c>
      <c r="U2529" s="1" t="str">
        <f t="shared" si="784"/>
        <v>YES</v>
      </c>
      <c r="V2529" s="73">
        <f t="shared" si="785"/>
        <v>0.79166666666424135</v>
      </c>
      <c r="W2529" s="74">
        <f>Table2[[#This Row],[DEL. AVAILABLE A SLOT]]*24</f>
        <v>18.999999999941792</v>
      </c>
      <c r="X2529" s="1" t="str">
        <f t="shared" si="786"/>
        <v>SI</v>
      </c>
      <c r="Y2529" s="73">
        <f t="shared" si="787"/>
        <v>2.5041666666656965</v>
      </c>
      <c r="Z2529" s="74">
        <f>Table2[[#This Row],[ETA A TIMESLOT]]*24</f>
        <v>60.099999999976717</v>
      </c>
      <c r="AA2529" s="73">
        <f t="shared" si="788"/>
        <v>3.4722222226264421E-2</v>
      </c>
      <c r="AB2529" s="73" t="str">
        <f t="shared" si="789"/>
        <v>NO</v>
      </c>
      <c r="AC2529" s="74">
        <f>Table2[[#This Row],[PUNTUALIDAD (H)]]*24</f>
        <v>0.8333333334303461</v>
      </c>
      <c r="AD2529" s="73">
        <f t="shared" si="790"/>
        <v>2.5562500000014552</v>
      </c>
      <c r="AE2529" s="74">
        <f>Table2[[#This Row],[ATA TO UNLOADING]]*24</f>
        <v>61.350000000034925</v>
      </c>
      <c r="AF2529" s="74" t="str">
        <f>IF(Table2[[#This Row],[ATA TO UNLOADING 2]]&lt;=48,"YES","NO")</f>
        <v>NO</v>
      </c>
      <c r="AG2529" s="75">
        <f t="shared" si="791"/>
        <v>0.29166666666424135</v>
      </c>
      <c r="AH2529" s="2" t="s">
        <v>42</v>
      </c>
      <c r="AI2529" s="2" t="str">
        <f t="shared" si="792"/>
        <v>MSKU1163796</v>
      </c>
      <c r="AJ2529" s="76" t="str">
        <f t="shared" si="793"/>
        <v>MSI</v>
      </c>
      <c r="AK2529" s="77">
        <f>IF($M2529="TRUCK",VLOOKUP($AQ2529,Invoicing!$A$17:$B$49,MATCH($AK$1,Invoicing!$A$17:$B$17,0),FALSE),VLOOKUP($AQ2529,Invoicing!$N$17:$O$21,MATCH($AK$1,Invoicing!$N$17:$O$17,0),FALSE))</f>
        <v>480</v>
      </c>
      <c r="AL2529" s="78" t="e">
        <f>VLOOKUP($E2529,Invoicing!$A$1:$H$8,MATCH(TRACKER!$N2533,Invoicing!$A$1:$H$1,0),FALSE)</f>
        <v>#N/A</v>
      </c>
      <c r="AM2529" s="78">
        <f>VLOOKUP($E2529,Invoicing!$A$1:$H$8,MATCH(TRACKER!$O$1,Invoicing!$A$1:$H$1,0),FALSE)</f>
        <v>50</v>
      </c>
      <c r="AN2529" s="78">
        <f t="shared" si="794"/>
        <v>0</v>
      </c>
      <c r="AO2529" s="2">
        <f t="shared" si="795"/>
        <v>2</v>
      </c>
      <c r="AP2529" s="2" t="str">
        <f t="shared" si="796"/>
        <v>WEEK</v>
      </c>
      <c r="AQ2529" s="2" t="str">
        <f t="shared" si="797"/>
        <v>MSIWEEK</v>
      </c>
      <c r="AR2529" s="71">
        <f t="shared" si="798"/>
        <v>480</v>
      </c>
      <c r="AS2529" s="71">
        <f>VLOOKUP(AJ2529,Invoicing!A:K,10,FALSE)</f>
        <v>25</v>
      </c>
      <c r="AT2529" s="71">
        <f t="shared" si="799"/>
        <v>505</v>
      </c>
    </row>
    <row r="2530" spans="1:47">
      <c r="A2530" s="37" t="s">
        <v>232</v>
      </c>
      <c r="B2530" s="3" t="s">
        <v>38</v>
      </c>
      <c r="C2530" s="11">
        <v>45633.787499999999</v>
      </c>
      <c r="D2530" s="11">
        <v>45633.75</v>
      </c>
      <c r="E2530" s="11" t="s">
        <v>45</v>
      </c>
      <c r="F2530" s="11" t="s">
        <v>40</v>
      </c>
      <c r="G2530" s="3" t="s">
        <v>2709</v>
      </c>
      <c r="H2530" s="3" t="s">
        <v>2821</v>
      </c>
      <c r="I2530" s="11">
        <v>45635.041666666664</v>
      </c>
      <c r="J2530" s="12">
        <v>45634.920138888891</v>
      </c>
      <c r="K2530" s="12">
        <v>45635.041666666664</v>
      </c>
      <c r="L2530" s="12">
        <v>45634.931250000001</v>
      </c>
      <c r="M2530" s="12" t="s">
        <v>115</v>
      </c>
      <c r="N2530" s="3" t="s">
        <v>42</v>
      </c>
      <c r="O2530" s="3">
        <v>0</v>
      </c>
      <c r="P2530" s="1">
        <f t="shared" si="780"/>
        <v>49</v>
      </c>
      <c r="Q2530" s="1">
        <f t="shared" si="781"/>
        <v>12</v>
      </c>
      <c r="R2530" s="72">
        <f t="shared" si="782"/>
        <v>45634.920138888891</v>
      </c>
      <c r="S2530" s="73">
        <f t="shared" si="783"/>
        <v>1.2541666666656965</v>
      </c>
      <c r="T2530" s="74">
        <f>Table2[[#This Row],[ETA A OFRECIMIENTO]]*24</f>
        <v>30.099999999976717</v>
      </c>
      <c r="U2530" s="1" t="str">
        <f t="shared" si="784"/>
        <v>YES</v>
      </c>
      <c r="V2530" s="73">
        <f t="shared" si="785"/>
        <v>0</v>
      </c>
      <c r="W2530" s="74">
        <f>Table2[[#This Row],[DEL. AVAILABLE A SLOT]]*24</f>
        <v>0</v>
      </c>
      <c r="X2530" s="1" t="str">
        <f t="shared" si="786"/>
        <v>SI</v>
      </c>
      <c r="Y2530" s="73">
        <f t="shared" si="787"/>
        <v>1.2541666666656965</v>
      </c>
      <c r="Z2530" s="74">
        <f>Table2[[#This Row],[ETA A TIMESLOT]]*24</f>
        <v>30.099999999976717</v>
      </c>
      <c r="AA2530" s="73">
        <f t="shared" si="788"/>
        <v>0</v>
      </c>
      <c r="AB2530" s="73" t="str">
        <f t="shared" si="789"/>
        <v>SI</v>
      </c>
      <c r="AC2530" s="74">
        <f>Table2[[#This Row],[PUNTUALIDAD (H)]]*24</f>
        <v>0</v>
      </c>
      <c r="AD2530" s="73">
        <f t="shared" si="790"/>
        <v>1.1437500000029104</v>
      </c>
      <c r="AE2530" s="74">
        <f>Table2[[#This Row],[ATA TO UNLOADING]]*24</f>
        <v>27.450000000069849</v>
      </c>
      <c r="AF2530" s="74" t="str">
        <f>IF(Table2[[#This Row],[ATA TO UNLOADING 2]]&lt;=48,"YES","NO")</f>
        <v>YES</v>
      </c>
      <c r="AG2530" s="75">
        <f t="shared" si="791"/>
        <v>4.1666666664241347E-2</v>
      </c>
      <c r="AH2530" s="2" t="s">
        <v>24</v>
      </c>
      <c r="AI2530" s="2" t="str">
        <f t="shared" si="792"/>
        <v>MSKU1845688</v>
      </c>
      <c r="AJ2530" s="76" t="str">
        <f t="shared" si="793"/>
        <v>OM TRANSPORT</v>
      </c>
      <c r="AK2530" s="77">
        <f>IF($M2530="TRUCK",VLOOKUP($AQ2530,Invoicing!$A$17:$B$49,MATCH($AK$1,Invoicing!$A$17:$B$17,0),FALSE),VLOOKUP($AQ2530,Invoicing!$N$17:$O$21,MATCH($AK$1,Invoicing!$N$17:$O$17,0),FALSE))</f>
        <v>475</v>
      </c>
      <c r="AL2530" s="78">
        <f>VLOOKUP($E2530,Invoicing!$A$1:$H$8,MATCH(TRACKER!$N2534,Invoicing!$A$1:$H$1,0),FALSE)</f>
        <v>110</v>
      </c>
      <c r="AM2530" s="78">
        <f>VLOOKUP($E2530,Invoicing!$A$1:$H$8,MATCH(TRACKER!$O$1,Invoicing!$A$1:$H$1,0),FALSE)</f>
        <v>50</v>
      </c>
      <c r="AN2530" s="78">
        <f t="shared" si="794"/>
        <v>0</v>
      </c>
      <c r="AO2530" s="2">
        <f t="shared" si="795"/>
        <v>1</v>
      </c>
      <c r="AP2530" s="2" t="str">
        <f t="shared" si="796"/>
        <v>NIGHT</v>
      </c>
      <c r="AQ2530" s="2" t="str">
        <f t="shared" si="797"/>
        <v>OM TRANSPORTNIGHT</v>
      </c>
      <c r="AR2530" s="71">
        <f t="shared" si="798"/>
        <v>585</v>
      </c>
      <c r="AS2530" s="71">
        <f>VLOOKUP(AJ2530,Invoicing!A:K,10,FALSE)</f>
        <v>25</v>
      </c>
      <c r="AT2530" s="71">
        <f t="shared" si="799"/>
        <v>610</v>
      </c>
    </row>
    <row r="2531" spans="1:47">
      <c r="A2531" s="37" t="s">
        <v>232</v>
      </c>
      <c r="B2531" s="3" t="s">
        <v>38</v>
      </c>
      <c r="C2531" s="11">
        <v>45633.787499999999</v>
      </c>
      <c r="D2531" s="11">
        <v>45633.75</v>
      </c>
      <c r="E2531" s="11" t="s">
        <v>44</v>
      </c>
      <c r="F2531" s="11" t="s">
        <v>40</v>
      </c>
      <c r="G2531" s="3" t="s">
        <v>2710</v>
      </c>
      <c r="H2531" s="3" t="s">
        <v>46</v>
      </c>
      <c r="I2531" s="11">
        <v>45635.5</v>
      </c>
      <c r="J2531" s="12">
        <v>45635.541666666664</v>
      </c>
      <c r="K2531" s="12">
        <v>45635.541666666664</v>
      </c>
      <c r="L2531" s="12">
        <v>45635.548611111109</v>
      </c>
      <c r="M2531" s="12" t="s">
        <v>115</v>
      </c>
      <c r="N2531" s="3" t="s">
        <v>42</v>
      </c>
      <c r="O2531" s="3">
        <v>1</v>
      </c>
      <c r="P2531" s="1">
        <f t="shared" si="780"/>
        <v>50</v>
      </c>
      <c r="Q2531" s="1">
        <f t="shared" si="781"/>
        <v>12</v>
      </c>
      <c r="R2531" s="72">
        <f t="shared" si="782"/>
        <v>45635.541666666664</v>
      </c>
      <c r="S2531" s="73">
        <f t="shared" si="783"/>
        <v>1.7125000000014552</v>
      </c>
      <c r="T2531" s="74">
        <f>Table2[[#This Row],[ETA A OFRECIMIENTO]]*24</f>
        <v>41.100000000034925</v>
      </c>
      <c r="U2531" s="1" t="str">
        <f t="shared" si="784"/>
        <v>YES</v>
      </c>
      <c r="V2531" s="73">
        <f t="shared" si="785"/>
        <v>4.1666666664241347E-2</v>
      </c>
      <c r="W2531" s="74">
        <f>Table2[[#This Row],[DEL. AVAILABLE A SLOT]]*24</f>
        <v>0.99999999994179234</v>
      </c>
      <c r="X2531" s="1" t="str">
        <f t="shared" si="786"/>
        <v>SI</v>
      </c>
      <c r="Y2531" s="73">
        <f t="shared" si="787"/>
        <v>1.7541666666656965</v>
      </c>
      <c r="Z2531" s="74">
        <f>Table2[[#This Row],[ETA A TIMESLOT]]*24</f>
        <v>42.099999999976717</v>
      </c>
      <c r="AA2531" s="73">
        <f t="shared" si="788"/>
        <v>0</v>
      </c>
      <c r="AB2531" s="73" t="str">
        <f t="shared" si="789"/>
        <v>SI</v>
      </c>
      <c r="AC2531" s="74">
        <f>Table2[[#This Row],[PUNTUALIDAD (H)]]*24</f>
        <v>0</v>
      </c>
      <c r="AD2531" s="73">
        <f t="shared" si="790"/>
        <v>1.7611111111109494</v>
      </c>
      <c r="AE2531" s="74">
        <f>Table2[[#This Row],[ATA TO UNLOADING]]*24</f>
        <v>42.266666666662786</v>
      </c>
      <c r="AF2531" s="74" t="str">
        <f>IF(Table2[[#This Row],[ATA TO UNLOADING 2]]&lt;=48,"YES","NO")</f>
        <v>YES</v>
      </c>
      <c r="AG2531" s="75">
        <f t="shared" si="791"/>
        <v>0.54166666666424135</v>
      </c>
      <c r="AH2531" s="2" t="s">
        <v>42</v>
      </c>
      <c r="AI2531" s="2" t="str">
        <f t="shared" si="792"/>
        <v>MSKU4738750</v>
      </c>
      <c r="AJ2531" s="76" t="str">
        <f t="shared" si="793"/>
        <v>MSI</v>
      </c>
      <c r="AK2531" s="77">
        <f>IF($M2531="TRUCK",VLOOKUP($AQ2531,Invoicing!$A$17:$B$49,MATCH($AK$1,Invoicing!$A$17:$B$17,0),FALSE),VLOOKUP($AQ2531,Invoicing!$N$17:$O$21,MATCH($AK$1,Invoicing!$N$17:$O$17,0),FALSE))</f>
        <v>480</v>
      </c>
      <c r="AL2531" s="78" t="e">
        <f>VLOOKUP($E2531,Invoicing!$A$1:$H$8,MATCH(TRACKER!$N2535,Invoicing!$A$1:$H$1,0),FALSE)</f>
        <v>#N/A</v>
      </c>
      <c r="AM2531" s="78">
        <f>VLOOKUP($E2531,Invoicing!$A$1:$H$8,MATCH(TRACKER!$O$1,Invoicing!$A$1:$H$1,0),FALSE)</f>
        <v>50</v>
      </c>
      <c r="AN2531" s="78">
        <f t="shared" si="794"/>
        <v>50</v>
      </c>
      <c r="AO2531" s="2">
        <f t="shared" si="795"/>
        <v>1</v>
      </c>
      <c r="AP2531" s="2" t="str">
        <f t="shared" si="796"/>
        <v>WEEK</v>
      </c>
      <c r="AQ2531" s="2" t="str">
        <f t="shared" si="797"/>
        <v>MSIWEEK</v>
      </c>
      <c r="AR2531" s="71">
        <f t="shared" si="798"/>
        <v>530</v>
      </c>
      <c r="AS2531" s="71">
        <f>VLOOKUP(AJ2531,Invoicing!A:K,10,FALSE)</f>
        <v>25</v>
      </c>
      <c r="AT2531" s="71">
        <f t="shared" si="799"/>
        <v>555</v>
      </c>
    </row>
    <row r="2532" spans="1:47">
      <c r="A2532" s="37" t="s">
        <v>232</v>
      </c>
      <c r="B2532" s="3" t="s">
        <v>38</v>
      </c>
      <c r="C2532" s="11">
        <v>45633.787499999999</v>
      </c>
      <c r="D2532" s="11">
        <v>45633.75</v>
      </c>
      <c r="E2532" s="11" t="s">
        <v>39</v>
      </c>
      <c r="F2532" s="11" t="s">
        <v>40</v>
      </c>
      <c r="G2532" s="3" t="s">
        <v>2711</v>
      </c>
      <c r="H2532" s="3" t="s">
        <v>2821</v>
      </c>
      <c r="I2532" s="11">
        <v>45635.5</v>
      </c>
      <c r="J2532" s="12">
        <v>45635.665972222225</v>
      </c>
      <c r="K2532" s="12">
        <v>45635.541666666664</v>
      </c>
      <c r="L2532" s="12">
        <v>45635.680555555555</v>
      </c>
      <c r="M2532" s="12" t="s">
        <v>115</v>
      </c>
      <c r="N2532" s="3" t="s">
        <v>42</v>
      </c>
      <c r="O2532" s="3">
        <v>1</v>
      </c>
      <c r="P2532" s="1">
        <f t="shared" si="780"/>
        <v>50</v>
      </c>
      <c r="Q2532" s="1">
        <f t="shared" si="781"/>
        <v>12</v>
      </c>
      <c r="R2532" s="72">
        <f t="shared" si="782"/>
        <v>45635.665972222225</v>
      </c>
      <c r="S2532" s="73">
        <f t="shared" si="783"/>
        <v>1.7125000000014552</v>
      </c>
      <c r="T2532" s="74">
        <f>Table2[[#This Row],[ETA A OFRECIMIENTO]]*24</f>
        <v>41.100000000034925</v>
      </c>
      <c r="U2532" s="1" t="str">
        <f t="shared" si="784"/>
        <v>YES</v>
      </c>
      <c r="V2532" s="73">
        <f t="shared" si="785"/>
        <v>4.1666666664241347E-2</v>
      </c>
      <c r="W2532" s="74">
        <f>Table2[[#This Row],[DEL. AVAILABLE A SLOT]]*24</f>
        <v>0.99999999994179234</v>
      </c>
      <c r="X2532" s="1" t="str">
        <f t="shared" si="786"/>
        <v>SI</v>
      </c>
      <c r="Y2532" s="73">
        <f t="shared" si="787"/>
        <v>1.7541666666656965</v>
      </c>
      <c r="Z2532" s="74">
        <f>Table2[[#This Row],[ETA A TIMESLOT]]*24</f>
        <v>42.099999999976717</v>
      </c>
      <c r="AA2532" s="73">
        <f t="shared" si="788"/>
        <v>0.12430555556056788</v>
      </c>
      <c r="AB2532" s="73" t="str">
        <f t="shared" si="789"/>
        <v>NO</v>
      </c>
      <c r="AC2532" s="74">
        <f>Table2[[#This Row],[PUNTUALIDAD (H)]]*24</f>
        <v>2.9833333334536292</v>
      </c>
      <c r="AD2532" s="73">
        <f t="shared" si="790"/>
        <v>1.8930555555562023</v>
      </c>
      <c r="AE2532" s="74">
        <f>Table2[[#This Row],[ATA TO UNLOADING]]*24</f>
        <v>45.433333333348855</v>
      </c>
      <c r="AF2532" s="74" t="str">
        <f>IF(Table2[[#This Row],[ATA TO UNLOADING 2]]&lt;=48,"YES","NO")</f>
        <v>YES</v>
      </c>
      <c r="AG2532" s="75">
        <f t="shared" si="791"/>
        <v>0.54166666666424135</v>
      </c>
      <c r="AH2532" s="2" t="s">
        <v>42</v>
      </c>
      <c r="AI2532" s="2" t="str">
        <f t="shared" si="792"/>
        <v>MSKU4751089</v>
      </c>
      <c r="AJ2532" s="76" t="str">
        <f t="shared" si="793"/>
        <v>AZOIA LOGISTICS</v>
      </c>
      <c r="AK2532" s="77">
        <f>IF($M2532="TRUCK",VLOOKUP($AQ2532,Invoicing!$A$17:$B$49,MATCH($AK$1,Invoicing!$A$17:$B$17,0),FALSE),VLOOKUP($AQ2532,Invoicing!$N$17:$O$21,MATCH($AK$1,Invoicing!$N$17:$O$17,0),FALSE))</f>
        <v>550</v>
      </c>
      <c r="AL2532" s="78" t="e">
        <f>VLOOKUP($E2532,Invoicing!$A$1:$H$8,MATCH(TRACKER!$N2536,Invoicing!$A$1:$H$1,0),FALSE)</f>
        <v>#N/A</v>
      </c>
      <c r="AM2532" s="78">
        <f>VLOOKUP($E2532,Invoicing!$A$1:$H$8,MATCH(TRACKER!$O$1,Invoicing!$A$1:$H$1,0),FALSE)</f>
        <v>45</v>
      </c>
      <c r="AN2532" s="78">
        <f t="shared" si="794"/>
        <v>45</v>
      </c>
      <c r="AO2532" s="2">
        <f t="shared" si="795"/>
        <v>1</v>
      </c>
      <c r="AP2532" s="2" t="str">
        <f t="shared" si="796"/>
        <v>WEEK</v>
      </c>
      <c r="AQ2532" s="2" t="str">
        <f t="shared" si="797"/>
        <v>AZOIA LOGISTICSWEEK</v>
      </c>
      <c r="AR2532" s="71">
        <f t="shared" si="798"/>
        <v>595</v>
      </c>
      <c r="AS2532" s="71">
        <f>VLOOKUP(AJ2532,Invoicing!A:K,10,FALSE)</f>
        <v>25</v>
      </c>
      <c r="AT2532" s="71">
        <f t="shared" si="799"/>
        <v>620</v>
      </c>
    </row>
    <row r="2533" spans="1:47">
      <c r="A2533" s="58" t="s">
        <v>232</v>
      </c>
      <c r="B2533" s="59" t="s">
        <v>38</v>
      </c>
      <c r="C2533" s="60">
        <v>45633.787499999999</v>
      </c>
      <c r="D2533" s="60">
        <v>45633.75</v>
      </c>
      <c r="E2533" s="60" t="s">
        <v>49</v>
      </c>
      <c r="F2533" s="60" t="s">
        <v>40</v>
      </c>
      <c r="G2533" s="59" t="s">
        <v>2712</v>
      </c>
      <c r="H2533" s="3" t="s">
        <v>41</v>
      </c>
      <c r="I2533" s="60">
        <v>45635.458333333336</v>
      </c>
      <c r="J2533" s="61">
        <v>45635.477777777778</v>
      </c>
      <c r="K2533" s="61">
        <v>45635.458333333336</v>
      </c>
      <c r="L2533" s="61">
        <v>45635.486111111109</v>
      </c>
      <c r="M2533" s="12" t="s">
        <v>115</v>
      </c>
      <c r="N2533" s="3" t="s">
        <v>42</v>
      </c>
      <c r="O2533" s="3">
        <v>1</v>
      </c>
      <c r="P2533" s="1">
        <f t="shared" si="780"/>
        <v>50</v>
      </c>
      <c r="Q2533" s="1">
        <f t="shared" si="781"/>
        <v>12</v>
      </c>
      <c r="R2533" s="72">
        <f t="shared" si="782"/>
        <v>45635.477777777778</v>
      </c>
      <c r="S2533" s="73">
        <f t="shared" si="783"/>
        <v>1.6708333333372138</v>
      </c>
      <c r="T2533" s="74">
        <f>Table2[[#This Row],[ETA A OFRECIMIENTO]]*24</f>
        <v>40.100000000093132</v>
      </c>
      <c r="U2533" s="1" t="str">
        <f t="shared" si="784"/>
        <v>YES</v>
      </c>
      <c r="V2533" s="73">
        <f t="shared" si="785"/>
        <v>0</v>
      </c>
      <c r="W2533" s="74">
        <f>Table2[[#This Row],[DEL. AVAILABLE A SLOT]]*24</f>
        <v>0</v>
      </c>
      <c r="X2533" s="1" t="str">
        <f t="shared" si="786"/>
        <v>SI</v>
      </c>
      <c r="Y2533" s="73">
        <f t="shared" si="787"/>
        <v>1.6708333333372138</v>
      </c>
      <c r="Z2533" s="74">
        <f>Table2[[#This Row],[ETA A TIMESLOT]]*24</f>
        <v>40.100000000093132</v>
      </c>
      <c r="AA2533" s="73">
        <f t="shared" si="788"/>
        <v>1.9444444442342501E-2</v>
      </c>
      <c r="AB2533" s="73" t="str">
        <f t="shared" si="789"/>
        <v>SI</v>
      </c>
      <c r="AC2533" s="74">
        <f>Table2[[#This Row],[PUNTUALIDAD (H)]]*24</f>
        <v>0.46666666661622003</v>
      </c>
      <c r="AD2533" s="73">
        <f t="shared" si="790"/>
        <v>1.6986111111109494</v>
      </c>
      <c r="AE2533" s="74">
        <f>Table2[[#This Row],[ATA TO UNLOADING]]*24</f>
        <v>40.766666666662786</v>
      </c>
      <c r="AF2533" s="74" t="str">
        <f>IF(Table2[[#This Row],[ATA TO UNLOADING 2]]&lt;=48,"YES","NO")</f>
        <v>YES</v>
      </c>
      <c r="AG2533" s="75">
        <f t="shared" si="791"/>
        <v>0.45833333333575865</v>
      </c>
      <c r="AH2533" s="2" t="s">
        <v>42</v>
      </c>
      <c r="AI2533" s="2" t="str">
        <f t="shared" si="792"/>
        <v>MSKU9127542</v>
      </c>
      <c r="AJ2533" s="76" t="str">
        <f t="shared" si="793"/>
        <v>CTU FLEVOKUST BV</v>
      </c>
      <c r="AK2533" s="77">
        <f>IF($M2533="TRUCK",VLOOKUP($AQ2533,Invoicing!$A$17:$B$49,MATCH($AK$1,Invoicing!$A$17:$B$17,0),FALSE),VLOOKUP($AQ2533,Invoicing!$N$17:$O$21,MATCH($AK$1,Invoicing!$N$17:$O$17,0),FALSE))</f>
        <v>520</v>
      </c>
      <c r="AL2533" s="78" t="e">
        <f>VLOOKUP($E2533,Invoicing!$A$1:$H$8,MATCH(TRACKER!$N2537,Invoicing!$A$1:$H$1,0),FALSE)</f>
        <v>#N/A</v>
      </c>
      <c r="AM2533" s="78">
        <v>35</v>
      </c>
      <c r="AN2533" s="78">
        <f t="shared" si="794"/>
        <v>35</v>
      </c>
      <c r="AO2533" s="2">
        <f t="shared" si="795"/>
        <v>1</v>
      </c>
      <c r="AP2533" s="2" t="str">
        <f t="shared" si="796"/>
        <v>WEEK</v>
      </c>
      <c r="AQ2533" s="2" t="str">
        <f t="shared" si="797"/>
        <v>CTU FLEVOKUST BVWEEK</v>
      </c>
      <c r="AR2533" s="71">
        <f t="shared" si="798"/>
        <v>555</v>
      </c>
      <c r="AS2533" s="71">
        <f>VLOOKUP(AJ2533,Invoicing!A:K,10,FALSE)</f>
        <v>0</v>
      </c>
      <c r="AT2533" s="71">
        <f t="shared" si="799"/>
        <v>555</v>
      </c>
    </row>
    <row r="2534" spans="1:47">
      <c r="A2534" s="37" t="s">
        <v>232</v>
      </c>
      <c r="B2534" s="3" t="s">
        <v>38</v>
      </c>
      <c r="C2534" s="11">
        <v>45633.787499999999</v>
      </c>
      <c r="D2534" s="11">
        <v>45633.75</v>
      </c>
      <c r="E2534" s="11" t="s">
        <v>44</v>
      </c>
      <c r="F2534" s="11" t="s">
        <v>40</v>
      </c>
      <c r="G2534" s="3" t="s">
        <v>2713</v>
      </c>
      <c r="H2534" s="3" t="s">
        <v>2821</v>
      </c>
      <c r="I2534" s="11">
        <v>45635.5</v>
      </c>
      <c r="J2534" s="12">
        <v>45635.65625</v>
      </c>
      <c r="K2534" s="12">
        <v>45635.625</v>
      </c>
      <c r="L2534" s="12">
        <v>45635.677083333336</v>
      </c>
      <c r="M2534" s="12" t="s">
        <v>115</v>
      </c>
      <c r="N2534" s="3" t="s">
        <v>13</v>
      </c>
      <c r="O2534" s="3">
        <v>0</v>
      </c>
      <c r="P2534" s="1">
        <f t="shared" si="780"/>
        <v>50</v>
      </c>
      <c r="Q2534" s="1">
        <f t="shared" si="781"/>
        <v>12</v>
      </c>
      <c r="R2534" s="72">
        <f t="shared" si="782"/>
        <v>45635.65625</v>
      </c>
      <c r="S2534" s="73">
        <f t="shared" si="783"/>
        <v>1.7125000000014552</v>
      </c>
      <c r="T2534" s="74">
        <f>Table2[[#This Row],[ETA A OFRECIMIENTO]]*24</f>
        <v>41.100000000034925</v>
      </c>
      <c r="U2534" s="1" t="str">
        <f t="shared" si="784"/>
        <v>YES</v>
      </c>
      <c r="V2534" s="73">
        <f t="shared" si="785"/>
        <v>0.125</v>
      </c>
      <c r="W2534" s="74">
        <f>Table2[[#This Row],[DEL. AVAILABLE A SLOT]]*24</f>
        <v>3</v>
      </c>
      <c r="X2534" s="1" t="str">
        <f t="shared" si="786"/>
        <v>SI</v>
      </c>
      <c r="Y2534" s="73">
        <f t="shared" si="787"/>
        <v>1.8375000000014552</v>
      </c>
      <c r="Z2534" s="74">
        <f>Table2[[#This Row],[ETA A TIMESLOT]]*24</f>
        <v>44.100000000034925</v>
      </c>
      <c r="AA2534" s="73">
        <f t="shared" si="788"/>
        <v>3.125E-2</v>
      </c>
      <c r="AB2534" s="73" t="str">
        <f t="shared" si="789"/>
        <v>SI</v>
      </c>
      <c r="AC2534" s="74">
        <f>Table2[[#This Row],[PUNTUALIDAD (H)]]*24</f>
        <v>0.75</v>
      </c>
      <c r="AD2534" s="73">
        <f t="shared" si="790"/>
        <v>1.8895833333372138</v>
      </c>
      <c r="AE2534" s="74">
        <f>Table2[[#This Row],[ATA TO UNLOADING]]*24</f>
        <v>45.350000000093132</v>
      </c>
      <c r="AF2534" s="74" t="str">
        <f>IF(Table2[[#This Row],[ATA TO UNLOADING 2]]&lt;=48,"YES","NO")</f>
        <v>YES</v>
      </c>
      <c r="AG2534" s="75">
        <f t="shared" si="791"/>
        <v>0.625</v>
      </c>
      <c r="AH2534" s="2" t="s">
        <v>42</v>
      </c>
      <c r="AI2534" s="2" t="str">
        <f t="shared" si="792"/>
        <v>MSKU9744204</v>
      </c>
      <c r="AJ2534" s="76" t="str">
        <f t="shared" si="793"/>
        <v>MSI</v>
      </c>
      <c r="AK2534" s="77">
        <f>IF($M2534="TRUCK",VLOOKUP($AQ2534,Invoicing!$A$17:$B$49,MATCH($AK$1,Invoicing!$A$17:$B$17,0),FALSE),VLOOKUP($AQ2534,Invoicing!$N$17:$O$21,MATCH($AK$1,Invoicing!$N$17:$O$17,0),FALSE))</f>
        <v>480</v>
      </c>
      <c r="AL2534" s="78" t="e">
        <f>VLOOKUP($E2534,Invoicing!$A$1:$H$8,MATCH(TRACKER!$N2538,Invoicing!$A$1:$H$1,0),FALSE)</f>
        <v>#N/A</v>
      </c>
      <c r="AM2534" s="78">
        <f>VLOOKUP($E2534,Invoicing!$A$1:$H$8,MATCH(TRACKER!$O$1,Invoicing!$A$1:$H$1,0),FALSE)</f>
        <v>50</v>
      </c>
      <c r="AN2534" s="78">
        <f t="shared" si="794"/>
        <v>0</v>
      </c>
      <c r="AO2534" s="2">
        <f t="shared" si="795"/>
        <v>1</v>
      </c>
      <c r="AP2534" s="2" t="str">
        <f t="shared" si="796"/>
        <v>WEEK</v>
      </c>
      <c r="AQ2534" s="2" t="str">
        <f t="shared" si="797"/>
        <v>MSIWEEK</v>
      </c>
      <c r="AR2534" s="71">
        <f t="shared" si="798"/>
        <v>480</v>
      </c>
      <c r="AS2534" s="71">
        <f>VLOOKUP(AJ2534,Invoicing!A:K,10,FALSE)</f>
        <v>25</v>
      </c>
      <c r="AT2534" s="71">
        <f t="shared" si="799"/>
        <v>505</v>
      </c>
    </row>
    <row r="2535" spans="1:47">
      <c r="A2535" s="37" t="s">
        <v>232</v>
      </c>
      <c r="B2535" s="3" t="s">
        <v>38</v>
      </c>
      <c r="C2535" s="11">
        <v>45633.787499999999</v>
      </c>
      <c r="D2535" s="11">
        <v>45633.75</v>
      </c>
      <c r="E2535" s="11" t="s">
        <v>49</v>
      </c>
      <c r="F2535" s="11" t="s">
        <v>40</v>
      </c>
      <c r="G2535" s="3" t="s">
        <v>2714</v>
      </c>
      <c r="H2535" s="3" t="s">
        <v>46</v>
      </c>
      <c r="I2535" s="11">
        <v>45635.5</v>
      </c>
      <c r="J2535" s="12">
        <v>45635.654861111114</v>
      </c>
      <c r="K2535" s="12">
        <v>45635.708333333336</v>
      </c>
      <c r="L2535" s="12">
        <v>45635.673611111109</v>
      </c>
      <c r="M2535" s="12" t="s">
        <v>115</v>
      </c>
      <c r="N2535" s="3" t="s">
        <v>42</v>
      </c>
      <c r="O2535" s="3">
        <v>1</v>
      </c>
      <c r="P2535" s="1">
        <f t="shared" si="780"/>
        <v>50</v>
      </c>
      <c r="Q2535" s="1">
        <f t="shared" si="781"/>
        <v>12</v>
      </c>
      <c r="R2535" s="72">
        <f t="shared" si="782"/>
        <v>45635.654861111114</v>
      </c>
      <c r="S2535" s="73">
        <f t="shared" si="783"/>
        <v>1.7125000000014552</v>
      </c>
      <c r="T2535" s="74">
        <f>Table2[[#This Row],[ETA A OFRECIMIENTO]]*24</f>
        <v>41.100000000034925</v>
      </c>
      <c r="U2535" s="1" t="str">
        <f t="shared" si="784"/>
        <v>YES</v>
      </c>
      <c r="V2535" s="73">
        <f t="shared" si="785"/>
        <v>0.20833333333575865</v>
      </c>
      <c r="W2535" s="74">
        <f>Table2[[#This Row],[DEL. AVAILABLE A SLOT]]*24</f>
        <v>5.0000000000582077</v>
      </c>
      <c r="X2535" s="1" t="str">
        <f t="shared" si="786"/>
        <v>SI</v>
      </c>
      <c r="Y2535" s="73">
        <f t="shared" si="787"/>
        <v>1.9208333333372138</v>
      </c>
      <c r="Z2535" s="74">
        <f>Table2[[#This Row],[ETA A TIMESLOT]]*24</f>
        <v>46.100000000093132</v>
      </c>
      <c r="AA2535" s="73">
        <f t="shared" si="788"/>
        <v>0</v>
      </c>
      <c r="AB2535" s="73" t="str">
        <f t="shared" si="789"/>
        <v>SI</v>
      </c>
      <c r="AC2535" s="74">
        <f>Table2[[#This Row],[PUNTUALIDAD (H)]]*24</f>
        <v>0</v>
      </c>
      <c r="AD2535" s="73">
        <f t="shared" si="790"/>
        <v>1.8861111111109494</v>
      </c>
      <c r="AE2535" s="74">
        <f>Table2[[#This Row],[ATA TO UNLOADING]]*24</f>
        <v>45.266666666662786</v>
      </c>
      <c r="AF2535" s="74" t="str">
        <f>IF(Table2[[#This Row],[ATA TO UNLOADING 2]]&lt;=48,"YES","NO")</f>
        <v>YES</v>
      </c>
      <c r="AG2535" s="75">
        <f t="shared" si="791"/>
        <v>0.70833333333575865</v>
      </c>
      <c r="AH2535" s="2" t="s">
        <v>42</v>
      </c>
      <c r="AI2535" s="2" t="str">
        <f t="shared" si="792"/>
        <v>SUDU6723325</v>
      </c>
      <c r="AJ2535" s="76" t="str">
        <f t="shared" si="793"/>
        <v>CTU FLEVOKUST BV</v>
      </c>
      <c r="AK2535" s="77">
        <f>IF($M2535="TRUCK",VLOOKUP($AQ2535,Invoicing!$A$17:$B$49,MATCH($AK$1,Invoicing!$A$17:$B$17,0),FALSE),VLOOKUP($AQ2535,Invoicing!$N$17:$O$21,MATCH($AK$1,Invoicing!$N$17:$O$17,0),FALSE))</f>
        <v>520</v>
      </c>
      <c r="AL2535" s="78" t="e">
        <f>VLOOKUP($E2535,Invoicing!$A$1:$H$8,MATCH(TRACKER!$N2539,Invoicing!$A$1:$H$1,0),FALSE)</f>
        <v>#N/A</v>
      </c>
      <c r="AM2535" s="78">
        <v>35</v>
      </c>
      <c r="AN2535" s="78">
        <f t="shared" si="794"/>
        <v>35</v>
      </c>
      <c r="AO2535" s="2">
        <f t="shared" si="795"/>
        <v>1</v>
      </c>
      <c r="AP2535" s="2" t="str">
        <f t="shared" si="796"/>
        <v>WEEK</v>
      </c>
      <c r="AQ2535" s="2" t="str">
        <f t="shared" si="797"/>
        <v>CTU FLEVOKUST BVWEEK</v>
      </c>
      <c r="AR2535" s="71">
        <f t="shared" si="798"/>
        <v>555</v>
      </c>
      <c r="AS2535" s="71">
        <f>VLOOKUP(AJ2535,Invoicing!A:K,10,FALSE)</f>
        <v>0</v>
      </c>
      <c r="AT2535" s="71">
        <f t="shared" si="799"/>
        <v>605</v>
      </c>
      <c r="AU2535" s="55">
        <v>50</v>
      </c>
    </row>
    <row r="2536" spans="1:47">
      <c r="A2536" s="37" t="s">
        <v>232</v>
      </c>
      <c r="B2536" s="3" t="s">
        <v>38</v>
      </c>
      <c r="C2536" s="11">
        <v>45633.787499999999</v>
      </c>
      <c r="D2536" s="11">
        <v>45633.75</v>
      </c>
      <c r="E2536" s="11" t="s">
        <v>39</v>
      </c>
      <c r="F2536" s="11" t="s">
        <v>40</v>
      </c>
      <c r="G2536" s="3" t="s">
        <v>2715</v>
      </c>
      <c r="H2536" s="3" t="s">
        <v>41</v>
      </c>
      <c r="I2536" s="11">
        <v>45635.5</v>
      </c>
      <c r="J2536" s="12">
        <v>45635.829861111109</v>
      </c>
      <c r="K2536" s="12">
        <v>45635.75</v>
      </c>
      <c r="L2536" s="12">
        <v>45635.84375</v>
      </c>
      <c r="M2536" s="12" t="s">
        <v>115</v>
      </c>
      <c r="N2536" s="3" t="s">
        <v>42</v>
      </c>
      <c r="O2536" s="3">
        <v>1</v>
      </c>
      <c r="P2536" s="1">
        <f t="shared" si="780"/>
        <v>50</v>
      </c>
      <c r="Q2536" s="1">
        <f t="shared" si="781"/>
        <v>12</v>
      </c>
      <c r="R2536" s="72">
        <f t="shared" si="782"/>
        <v>45635.829861111109</v>
      </c>
      <c r="S2536" s="73">
        <f t="shared" si="783"/>
        <v>1.7125000000014552</v>
      </c>
      <c r="T2536" s="74">
        <f>Table2[[#This Row],[ETA A OFRECIMIENTO]]*24</f>
        <v>41.100000000034925</v>
      </c>
      <c r="U2536" s="1" t="str">
        <f t="shared" si="784"/>
        <v>YES</v>
      </c>
      <c r="V2536" s="73">
        <f t="shared" si="785"/>
        <v>0.25</v>
      </c>
      <c r="W2536" s="74">
        <f>Table2[[#This Row],[DEL. AVAILABLE A SLOT]]*24</f>
        <v>6</v>
      </c>
      <c r="X2536" s="1" t="str">
        <f t="shared" si="786"/>
        <v>SI</v>
      </c>
      <c r="Y2536" s="73">
        <f t="shared" si="787"/>
        <v>1.9625000000014552</v>
      </c>
      <c r="Z2536" s="74">
        <f>Table2[[#This Row],[ETA A TIMESLOT]]*24</f>
        <v>47.100000000034925</v>
      </c>
      <c r="AA2536" s="73">
        <f t="shared" si="788"/>
        <v>7.9861111109494232E-2</v>
      </c>
      <c r="AB2536" s="73" t="str">
        <f t="shared" si="789"/>
        <v>NO</v>
      </c>
      <c r="AC2536" s="74">
        <f>Table2[[#This Row],[PUNTUALIDAD (H)]]*24</f>
        <v>1.9166666666278616</v>
      </c>
      <c r="AD2536" s="73">
        <f t="shared" si="790"/>
        <v>2.0562500000014552</v>
      </c>
      <c r="AE2536" s="74">
        <f>Table2[[#This Row],[ATA TO UNLOADING]]*24</f>
        <v>49.350000000034925</v>
      </c>
      <c r="AF2536" s="74" t="str">
        <f>IF(Table2[[#This Row],[ATA TO UNLOADING 2]]&lt;=48,"YES","NO")</f>
        <v>NO</v>
      </c>
      <c r="AG2536" s="75">
        <f t="shared" si="791"/>
        <v>0.75</v>
      </c>
      <c r="AH2536" s="2" t="s">
        <v>42</v>
      </c>
      <c r="AI2536" s="2" t="str">
        <f t="shared" si="792"/>
        <v>TCKU6969861</v>
      </c>
      <c r="AJ2536" s="76" t="str">
        <f t="shared" si="793"/>
        <v>AZOIA LOGISTICS</v>
      </c>
      <c r="AK2536" s="77">
        <f>IF($M2536="TRUCK",VLOOKUP($AQ2536,Invoicing!$A$17:$B$49,MATCH($AK$1,Invoicing!$A$17:$B$17,0),FALSE),VLOOKUP($AQ2536,Invoicing!$N$17:$O$21,MATCH($AK$1,Invoicing!$N$17:$O$17,0),FALSE))</f>
        <v>550</v>
      </c>
      <c r="AL2536" s="78" t="e">
        <f>VLOOKUP($E2536,Invoicing!$A$1:$H$8,MATCH(TRACKER!$N2540,Invoicing!$A$1:$H$1,0),FALSE)</f>
        <v>#N/A</v>
      </c>
      <c r="AM2536" s="78">
        <f>VLOOKUP($E2536,Invoicing!$A$1:$H$8,MATCH(TRACKER!$O$1,Invoicing!$A$1:$H$1,0),FALSE)</f>
        <v>45</v>
      </c>
      <c r="AN2536" s="78">
        <f t="shared" si="794"/>
        <v>45</v>
      </c>
      <c r="AO2536" s="2">
        <f t="shared" si="795"/>
        <v>1</v>
      </c>
      <c r="AP2536" s="2" t="str">
        <f t="shared" si="796"/>
        <v>WEEK</v>
      </c>
      <c r="AQ2536" s="2" t="str">
        <f t="shared" si="797"/>
        <v>AZOIA LOGISTICSWEEK</v>
      </c>
      <c r="AR2536" s="71">
        <f t="shared" si="798"/>
        <v>595</v>
      </c>
      <c r="AS2536" s="71">
        <f>VLOOKUP(AJ2536,Invoicing!A:K,10,FALSE)</f>
        <v>25</v>
      </c>
      <c r="AT2536" s="71">
        <f t="shared" si="799"/>
        <v>620</v>
      </c>
    </row>
    <row r="2537" spans="1:47">
      <c r="A2537" s="37" t="s">
        <v>232</v>
      </c>
      <c r="B2537" s="3" t="s">
        <v>38</v>
      </c>
      <c r="C2537" s="11">
        <v>45633.787499999999</v>
      </c>
      <c r="D2537" s="11">
        <v>45633.75</v>
      </c>
      <c r="E2537" s="11" t="s">
        <v>45</v>
      </c>
      <c r="F2537" s="11" t="s">
        <v>40</v>
      </c>
      <c r="G2537" s="3" t="s">
        <v>2716</v>
      </c>
      <c r="H2537" s="3" t="s">
        <v>46</v>
      </c>
      <c r="I2537" s="11">
        <v>45635.291666666664</v>
      </c>
      <c r="J2537" s="12">
        <v>45635.291666666664</v>
      </c>
      <c r="K2537" s="12">
        <v>45635.291666666664</v>
      </c>
      <c r="L2537" s="12">
        <v>45635.298611111109</v>
      </c>
      <c r="M2537" s="12" t="s">
        <v>115</v>
      </c>
      <c r="N2537" s="3" t="s">
        <v>42</v>
      </c>
      <c r="O2537" s="3">
        <v>0</v>
      </c>
      <c r="P2537" s="1">
        <f t="shared" si="780"/>
        <v>50</v>
      </c>
      <c r="Q2537" s="1">
        <f t="shared" si="781"/>
        <v>12</v>
      </c>
      <c r="R2537" s="72">
        <f t="shared" si="782"/>
        <v>45635.291666666664</v>
      </c>
      <c r="S2537" s="73">
        <f t="shared" si="783"/>
        <v>1.5041666666656965</v>
      </c>
      <c r="T2537" s="74">
        <f>Table2[[#This Row],[ETA A OFRECIMIENTO]]*24</f>
        <v>36.099999999976717</v>
      </c>
      <c r="U2537" s="1" t="str">
        <f t="shared" si="784"/>
        <v>YES</v>
      </c>
      <c r="V2537" s="73">
        <f t="shared" si="785"/>
        <v>0</v>
      </c>
      <c r="W2537" s="74">
        <f>Table2[[#This Row],[DEL. AVAILABLE A SLOT]]*24</f>
        <v>0</v>
      </c>
      <c r="X2537" s="1" t="str">
        <f t="shared" si="786"/>
        <v>SI</v>
      </c>
      <c r="Y2537" s="73">
        <f t="shared" si="787"/>
        <v>1.5041666666656965</v>
      </c>
      <c r="Z2537" s="74">
        <f>Table2[[#This Row],[ETA A TIMESLOT]]*24</f>
        <v>36.099999999976717</v>
      </c>
      <c r="AA2537" s="73">
        <f t="shared" si="788"/>
        <v>0</v>
      </c>
      <c r="AB2537" s="73" t="str">
        <f t="shared" si="789"/>
        <v>SI</v>
      </c>
      <c r="AC2537" s="74">
        <f>Table2[[#This Row],[PUNTUALIDAD (H)]]*24</f>
        <v>0</v>
      </c>
      <c r="AD2537" s="73">
        <f t="shared" si="790"/>
        <v>1.5111111111109494</v>
      </c>
      <c r="AE2537" s="74">
        <f>Table2[[#This Row],[ATA TO UNLOADING]]*24</f>
        <v>36.266666666662786</v>
      </c>
      <c r="AF2537" s="74" t="str">
        <f>IF(Table2[[#This Row],[ATA TO UNLOADING 2]]&lt;=48,"YES","NO")</f>
        <v>YES</v>
      </c>
      <c r="AG2537" s="75">
        <f t="shared" si="791"/>
        <v>0.29166666666424135</v>
      </c>
      <c r="AH2537" s="2" t="s">
        <v>42</v>
      </c>
      <c r="AI2537" s="2" t="str">
        <f t="shared" si="792"/>
        <v>TCNU1562672</v>
      </c>
      <c r="AJ2537" s="76" t="str">
        <f t="shared" si="793"/>
        <v>OM TRANSPORT</v>
      </c>
      <c r="AK2537" s="77">
        <f>IF($M2537="TRUCK",VLOOKUP($AQ2537,Invoicing!$A$17:$B$49,MATCH($AK$1,Invoicing!$A$17:$B$17,0),FALSE),VLOOKUP($AQ2537,Invoicing!$N$17:$O$21,MATCH($AK$1,Invoicing!$N$17:$O$17,0),FALSE))</f>
        <v>475</v>
      </c>
      <c r="AL2537" s="78" t="e">
        <f>VLOOKUP($E2537,Invoicing!$A$1:$H$8,MATCH(TRACKER!$N2541,Invoicing!$A$1:$H$1,0),FALSE)</f>
        <v>#N/A</v>
      </c>
      <c r="AM2537" s="78">
        <f>VLOOKUP($E2537,Invoicing!$A$1:$H$8,MATCH(TRACKER!$O$1,Invoicing!$A$1:$H$1,0),FALSE)</f>
        <v>50</v>
      </c>
      <c r="AN2537" s="78">
        <f t="shared" si="794"/>
        <v>0</v>
      </c>
      <c r="AO2537" s="2">
        <f t="shared" si="795"/>
        <v>1</v>
      </c>
      <c r="AP2537" s="2" t="str">
        <f t="shared" si="796"/>
        <v>WEEK</v>
      </c>
      <c r="AQ2537" s="2" t="str">
        <f t="shared" si="797"/>
        <v>OM TRANSPORTWEEK</v>
      </c>
      <c r="AR2537" s="71">
        <f t="shared" si="798"/>
        <v>475</v>
      </c>
      <c r="AS2537" s="71">
        <f>VLOOKUP(AJ2537,Invoicing!A:K,10,FALSE)</f>
        <v>25</v>
      </c>
      <c r="AT2537" s="71">
        <f t="shared" si="799"/>
        <v>500</v>
      </c>
    </row>
    <row r="2538" spans="1:47">
      <c r="A2538" s="58" t="s">
        <v>232</v>
      </c>
      <c r="B2538" s="59" t="s">
        <v>38</v>
      </c>
      <c r="C2538" s="60">
        <v>45633.787499999999</v>
      </c>
      <c r="D2538" s="60">
        <v>45633.75</v>
      </c>
      <c r="E2538" s="60" t="s">
        <v>45</v>
      </c>
      <c r="F2538" s="60" t="s">
        <v>40</v>
      </c>
      <c r="G2538" s="59" t="s">
        <v>2717</v>
      </c>
      <c r="H2538" s="3" t="s">
        <v>41</v>
      </c>
      <c r="I2538" s="60">
        <v>45635.5</v>
      </c>
      <c r="J2538" s="61">
        <v>45636.252083333333</v>
      </c>
      <c r="K2538" s="61">
        <v>45636.333333333336</v>
      </c>
      <c r="L2538" s="61">
        <v>45636.256944444445</v>
      </c>
      <c r="M2538" s="12" t="s">
        <v>115</v>
      </c>
      <c r="N2538" s="3" t="s">
        <v>42</v>
      </c>
      <c r="O2538" s="3">
        <v>1</v>
      </c>
      <c r="P2538" s="1">
        <f t="shared" si="780"/>
        <v>50</v>
      </c>
      <c r="Q2538" s="1">
        <f t="shared" si="781"/>
        <v>12</v>
      </c>
      <c r="R2538" s="72">
        <f t="shared" si="782"/>
        <v>45636.252083333333</v>
      </c>
      <c r="S2538" s="73">
        <f t="shared" si="783"/>
        <v>1.7125000000014552</v>
      </c>
      <c r="T2538" s="74">
        <f>Table2[[#This Row],[ETA A OFRECIMIENTO]]*24</f>
        <v>41.100000000034925</v>
      </c>
      <c r="U2538" s="1" t="str">
        <f t="shared" si="784"/>
        <v>YES</v>
      </c>
      <c r="V2538" s="73">
        <f t="shared" si="785"/>
        <v>0.83333333333575865</v>
      </c>
      <c r="W2538" s="74">
        <f>Table2[[#This Row],[DEL. AVAILABLE A SLOT]]*24</f>
        <v>20.000000000058208</v>
      </c>
      <c r="X2538" s="1" t="str">
        <f t="shared" si="786"/>
        <v>SI</v>
      </c>
      <c r="Y2538" s="73">
        <f t="shared" si="787"/>
        <v>2.5458333333372138</v>
      </c>
      <c r="Z2538" s="74">
        <f>Table2[[#This Row],[ETA A TIMESLOT]]*24</f>
        <v>61.100000000093132</v>
      </c>
      <c r="AA2538" s="73">
        <f t="shared" si="788"/>
        <v>0</v>
      </c>
      <c r="AB2538" s="73" t="str">
        <f t="shared" si="789"/>
        <v>SI</v>
      </c>
      <c r="AC2538" s="74">
        <f>Table2[[#This Row],[PUNTUALIDAD (H)]]*24</f>
        <v>0</v>
      </c>
      <c r="AD2538" s="73">
        <f t="shared" si="790"/>
        <v>2.4694444444467081</v>
      </c>
      <c r="AE2538" s="74">
        <f>Table2[[#This Row],[ATA TO UNLOADING]]*24</f>
        <v>59.266666666720994</v>
      </c>
      <c r="AF2538" s="74" t="str">
        <f>IF(Table2[[#This Row],[ATA TO UNLOADING 2]]&lt;=48,"YES","NO")</f>
        <v>NO</v>
      </c>
      <c r="AG2538" s="75">
        <f t="shared" si="791"/>
        <v>0.33333333333575865</v>
      </c>
      <c r="AH2538" s="2" t="s">
        <v>42</v>
      </c>
      <c r="AI2538" s="2" t="str">
        <f t="shared" si="792"/>
        <v>TCNU1708216</v>
      </c>
      <c r="AJ2538" s="76" t="str">
        <f t="shared" si="793"/>
        <v>OM TRANSPORT</v>
      </c>
      <c r="AK2538" s="77">
        <f>IF($M2538="TRUCK",VLOOKUP($AQ2538,Invoicing!$A$17:$B$49,MATCH($AK$1,Invoicing!$A$17:$B$17,0),FALSE),VLOOKUP($AQ2538,Invoicing!$N$17:$O$21,MATCH($AK$1,Invoicing!$N$17:$O$17,0),FALSE))</f>
        <v>475</v>
      </c>
      <c r="AL2538" s="78" t="e">
        <f>VLOOKUP($E2538,Invoicing!$A$1:$H$8,MATCH(TRACKER!$N2542,Invoicing!$A$1:$H$1,0),FALSE)</f>
        <v>#N/A</v>
      </c>
      <c r="AM2538" s="78">
        <f>VLOOKUP($E2538,Invoicing!$A$1:$H$8,MATCH(TRACKER!$O$1,Invoicing!$A$1:$H$1,0),FALSE)</f>
        <v>50</v>
      </c>
      <c r="AN2538" s="78">
        <f t="shared" si="794"/>
        <v>50</v>
      </c>
      <c r="AO2538" s="2">
        <f t="shared" si="795"/>
        <v>2</v>
      </c>
      <c r="AP2538" s="2" t="str">
        <f t="shared" si="796"/>
        <v>WEEK</v>
      </c>
      <c r="AQ2538" s="2" t="str">
        <f t="shared" si="797"/>
        <v>OM TRANSPORTWEEK</v>
      </c>
      <c r="AR2538" s="71">
        <f t="shared" si="798"/>
        <v>525</v>
      </c>
      <c r="AS2538" s="71">
        <f>VLOOKUP(AJ2538,Invoicing!A:K,10,FALSE)</f>
        <v>25</v>
      </c>
      <c r="AT2538" s="71">
        <f t="shared" si="799"/>
        <v>550</v>
      </c>
    </row>
    <row r="2539" spans="1:47">
      <c r="A2539" s="37" t="s">
        <v>232</v>
      </c>
      <c r="B2539" s="3" t="s">
        <v>38</v>
      </c>
      <c r="C2539" s="11">
        <v>45633.787499999999</v>
      </c>
      <c r="D2539" s="11">
        <v>45633.75</v>
      </c>
      <c r="E2539" s="11" t="s">
        <v>44</v>
      </c>
      <c r="F2539" s="11" t="s">
        <v>40</v>
      </c>
      <c r="G2539" s="3" t="s">
        <v>2718</v>
      </c>
      <c r="H2539" s="3" t="s">
        <v>41</v>
      </c>
      <c r="I2539" s="11">
        <v>45635.5</v>
      </c>
      <c r="J2539" s="12">
        <v>45635.701388888891</v>
      </c>
      <c r="K2539" s="12">
        <v>45635.75</v>
      </c>
      <c r="L2539" s="12">
        <v>45635.708333333336</v>
      </c>
      <c r="M2539" s="12" t="s">
        <v>115</v>
      </c>
      <c r="N2539" s="3" t="s">
        <v>42</v>
      </c>
      <c r="O2539" s="3">
        <v>0</v>
      </c>
      <c r="P2539" s="1">
        <f t="shared" si="780"/>
        <v>50</v>
      </c>
      <c r="Q2539" s="1">
        <f t="shared" si="781"/>
        <v>12</v>
      </c>
      <c r="R2539" s="72">
        <f t="shared" si="782"/>
        <v>45635.701388888891</v>
      </c>
      <c r="S2539" s="73">
        <f t="shared" si="783"/>
        <v>1.7125000000014552</v>
      </c>
      <c r="T2539" s="74">
        <f>Table2[[#This Row],[ETA A OFRECIMIENTO]]*24</f>
        <v>41.100000000034925</v>
      </c>
      <c r="U2539" s="1" t="str">
        <f t="shared" si="784"/>
        <v>YES</v>
      </c>
      <c r="V2539" s="73">
        <f t="shared" si="785"/>
        <v>0.25</v>
      </c>
      <c r="W2539" s="74">
        <f>Table2[[#This Row],[DEL. AVAILABLE A SLOT]]*24</f>
        <v>6</v>
      </c>
      <c r="X2539" s="1" t="str">
        <f t="shared" si="786"/>
        <v>SI</v>
      </c>
      <c r="Y2539" s="73">
        <f t="shared" si="787"/>
        <v>1.9625000000014552</v>
      </c>
      <c r="Z2539" s="74">
        <f>Table2[[#This Row],[ETA A TIMESLOT]]*24</f>
        <v>47.100000000034925</v>
      </c>
      <c r="AA2539" s="73">
        <f t="shared" si="788"/>
        <v>0</v>
      </c>
      <c r="AB2539" s="73" t="str">
        <f t="shared" si="789"/>
        <v>SI</v>
      </c>
      <c r="AC2539" s="74">
        <f>Table2[[#This Row],[PUNTUALIDAD (H)]]*24</f>
        <v>0</v>
      </c>
      <c r="AD2539" s="73">
        <f t="shared" si="790"/>
        <v>1.9208333333372138</v>
      </c>
      <c r="AE2539" s="74">
        <f>Table2[[#This Row],[ATA TO UNLOADING]]*24</f>
        <v>46.100000000093132</v>
      </c>
      <c r="AF2539" s="74" t="str">
        <f>IF(Table2[[#This Row],[ATA TO UNLOADING 2]]&lt;=48,"YES","NO")</f>
        <v>YES</v>
      </c>
      <c r="AG2539" s="75">
        <f t="shared" si="791"/>
        <v>0.75</v>
      </c>
      <c r="AH2539" s="2" t="s">
        <v>42</v>
      </c>
      <c r="AI2539" s="2" t="str">
        <f t="shared" si="792"/>
        <v>TEMU8855604</v>
      </c>
      <c r="AJ2539" s="76" t="str">
        <f t="shared" si="793"/>
        <v>MSI</v>
      </c>
      <c r="AK2539" s="77">
        <f>IF($M2539="TRUCK",VLOOKUP($AQ2539,Invoicing!$A$17:$B$49,MATCH($AK$1,Invoicing!$A$17:$B$17,0),FALSE),VLOOKUP($AQ2539,Invoicing!$N$17:$O$21,MATCH($AK$1,Invoicing!$N$17:$O$17,0),FALSE))</f>
        <v>480</v>
      </c>
      <c r="AL2539" s="78" t="e">
        <f>VLOOKUP($E2539,Invoicing!$A$1:$H$8,MATCH(TRACKER!$N2543,Invoicing!$A$1:$H$1,0),FALSE)</f>
        <v>#N/A</v>
      </c>
      <c r="AM2539" s="78">
        <f>VLOOKUP($E2539,Invoicing!$A$1:$H$8,MATCH(TRACKER!$O$1,Invoicing!$A$1:$H$1,0),FALSE)</f>
        <v>50</v>
      </c>
      <c r="AN2539" s="78">
        <f t="shared" si="794"/>
        <v>0</v>
      </c>
      <c r="AO2539" s="2">
        <f t="shared" si="795"/>
        <v>1</v>
      </c>
      <c r="AP2539" s="2" t="str">
        <f t="shared" si="796"/>
        <v>WEEK</v>
      </c>
      <c r="AQ2539" s="2" t="str">
        <f t="shared" si="797"/>
        <v>MSIWEEK</v>
      </c>
      <c r="AR2539" s="71">
        <f t="shared" si="798"/>
        <v>480</v>
      </c>
      <c r="AS2539" s="71">
        <f>VLOOKUP(AJ2539,Invoicing!A:K,10,FALSE)</f>
        <v>25</v>
      </c>
      <c r="AT2539" s="71">
        <f t="shared" si="799"/>
        <v>505</v>
      </c>
    </row>
    <row r="2540" spans="1:47">
      <c r="A2540" s="37" t="s">
        <v>232</v>
      </c>
      <c r="B2540" s="3" t="s">
        <v>38</v>
      </c>
      <c r="C2540" s="11">
        <v>45633.787499999999</v>
      </c>
      <c r="D2540" s="11">
        <v>45633.75</v>
      </c>
      <c r="E2540" s="11" t="s">
        <v>44</v>
      </c>
      <c r="F2540" s="11" t="s">
        <v>40</v>
      </c>
      <c r="G2540" s="3" t="s">
        <v>2719</v>
      </c>
      <c r="H2540" s="3" t="s">
        <v>46</v>
      </c>
      <c r="I2540" s="11">
        <v>45635.458333333336</v>
      </c>
      <c r="J2540" s="12">
        <v>45635.447916666664</v>
      </c>
      <c r="K2540" s="12">
        <v>45635.458333333336</v>
      </c>
      <c r="L2540" s="12">
        <v>45635.447916666664</v>
      </c>
      <c r="M2540" s="12" t="s">
        <v>115</v>
      </c>
      <c r="N2540" s="3" t="s">
        <v>42</v>
      </c>
      <c r="O2540" s="3">
        <v>1</v>
      </c>
      <c r="P2540" s="1">
        <f t="shared" si="780"/>
        <v>50</v>
      </c>
      <c r="Q2540" s="1">
        <f t="shared" si="781"/>
        <v>12</v>
      </c>
      <c r="R2540" s="72">
        <f t="shared" si="782"/>
        <v>45635.447916666664</v>
      </c>
      <c r="S2540" s="73">
        <f t="shared" si="783"/>
        <v>1.6708333333372138</v>
      </c>
      <c r="T2540" s="74">
        <f>Table2[[#This Row],[ETA A OFRECIMIENTO]]*24</f>
        <v>40.100000000093132</v>
      </c>
      <c r="U2540" s="1" t="str">
        <f t="shared" si="784"/>
        <v>YES</v>
      </c>
      <c r="V2540" s="73">
        <f t="shared" si="785"/>
        <v>0</v>
      </c>
      <c r="W2540" s="74">
        <f>Table2[[#This Row],[DEL. AVAILABLE A SLOT]]*24</f>
        <v>0</v>
      </c>
      <c r="X2540" s="1" t="str">
        <f t="shared" si="786"/>
        <v>SI</v>
      </c>
      <c r="Y2540" s="73">
        <f t="shared" si="787"/>
        <v>1.6708333333372138</v>
      </c>
      <c r="Z2540" s="74">
        <f>Table2[[#This Row],[ETA A TIMESLOT]]*24</f>
        <v>40.100000000093132</v>
      </c>
      <c r="AA2540" s="73">
        <f t="shared" si="788"/>
        <v>0</v>
      </c>
      <c r="AB2540" s="73" t="str">
        <f t="shared" si="789"/>
        <v>SI</v>
      </c>
      <c r="AC2540" s="74">
        <f>Table2[[#This Row],[PUNTUALIDAD (H)]]*24</f>
        <v>0</v>
      </c>
      <c r="AD2540" s="73">
        <f t="shared" si="790"/>
        <v>1.6604166666656965</v>
      </c>
      <c r="AE2540" s="74">
        <f>Table2[[#This Row],[ATA TO UNLOADING]]*24</f>
        <v>39.849999999976717</v>
      </c>
      <c r="AF2540" s="74" t="str">
        <f>IF(Table2[[#This Row],[ATA TO UNLOADING 2]]&lt;=48,"YES","NO")</f>
        <v>YES</v>
      </c>
      <c r="AG2540" s="75">
        <f t="shared" si="791"/>
        <v>0.45833333333575865</v>
      </c>
      <c r="AH2540" s="2" t="s">
        <v>42</v>
      </c>
      <c r="AI2540" s="2" t="str">
        <f t="shared" si="792"/>
        <v>TGBU5246918</v>
      </c>
      <c r="AJ2540" s="76" t="str">
        <f t="shared" si="793"/>
        <v>MSI</v>
      </c>
      <c r="AK2540" s="77">
        <f>IF($M2540="TRUCK",VLOOKUP($AQ2540,Invoicing!$A$17:$B$49,MATCH($AK$1,Invoicing!$A$17:$B$17,0),FALSE),VLOOKUP($AQ2540,Invoicing!$N$17:$O$21,MATCH($AK$1,Invoicing!$N$17:$O$17,0),FALSE))</f>
        <v>480</v>
      </c>
      <c r="AL2540" s="78" t="e">
        <f>VLOOKUP($E2540,Invoicing!$A$1:$H$8,MATCH(TRACKER!$N2544,Invoicing!$A$1:$H$1,0),FALSE)</f>
        <v>#N/A</v>
      </c>
      <c r="AM2540" s="78">
        <f>VLOOKUP($E2540,Invoicing!$A$1:$H$8,MATCH(TRACKER!$O$1,Invoicing!$A$1:$H$1,0),FALSE)</f>
        <v>50</v>
      </c>
      <c r="AN2540" s="78">
        <f t="shared" si="794"/>
        <v>50</v>
      </c>
      <c r="AO2540" s="2">
        <f t="shared" si="795"/>
        <v>1</v>
      </c>
      <c r="AP2540" s="2" t="str">
        <f t="shared" si="796"/>
        <v>WEEK</v>
      </c>
      <c r="AQ2540" s="2" t="str">
        <f t="shared" si="797"/>
        <v>MSIWEEK</v>
      </c>
      <c r="AR2540" s="71">
        <f t="shared" si="798"/>
        <v>530</v>
      </c>
      <c r="AS2540" s="71">
        <f>VLOOKUP(AJ2540,Invoicing!A:K,10,FALSE)</f>
        <v>25</v>
      </c>
      <c r="AT2540" s="71">
        <f t="shared" si="799"/>
        <v>555</v>
      </c>
    </row>
    <row r="2541" spans="1:47">
      <c r="A2541" s="37" t="s">
        <v>232</v>
      </c>
      <c r="B2541" s="3" t="s">
        <v>38</v>
      </c>
      <c r="C2541" s="11">
        <v>45633.787499999999</v>
      </c>
      <c r="D2541" s="11">
        <v>45633.75</v>
      </c>
      <c r="E2541" s="11" t="s">
        <v>45</v>
      </c>
      <c r="F2541" s="11" t="s">
        <v>40</v>
      </c>
      <c r="G2541" s="3" t="s">
        <v>2720</v>
      </c>
      <c r="H2541" s="3" t="s">
        <v>41</v>
      </c>
      <c r="I2541" s="11">
        <v>45635.5</v>
      </c>
      <c r="J2541" s="12">
        <v>45635.864583333336</v>
      </c>
      <c r="K2541" s="12">
        <v>45635.666666666664</v>
      </c>
      <c r="L2541" s="12">
        <v>45635.885416666664</v>
      </c>
      <c r="M2541" s="12" t="s">
        <v>115</v>
      </c>
      <c r="N2541" s="3" t="s">
        <v>42</v>
      </c>
      <c r="O2541" s="3">
        <v>1</v>
      </c>
      <c r="P2541" s="1">
        <f t="shared" si="780"/>
        <v>50</v>
      </c>
      <c r="Q2541" s="1">
        <f t="shared" si="781"/>
        <v>12</v>
      </c>
      <c r="R2541" s="72">
        <f t="shared" si="782"/>
        <v>45635.864583333336</v>
      </c>
      <c r="S2541" s="73">
        <f t="shared" si="783"/>
        <v>1.7125000000014552</v>
      </c>
      <c r="T2541" s="74">
        <f>Table2[[#This Row],[ETA A OFRECIMIENTO]]*24</f>
        <v>41.100000000034925</v>
      </c>
      <c r="U2541" s="1" t="str">
        <f t="shared" si="784"/>
        <v>YES</v>
      </c>
      <c r="V2541" s="73">
        <f t="shared" si="785"/>
        <v>0.16666666666424135</v>
      </c>
      <c r="W2541" s="74">
        <f>Table2[[#This Row],[DEL. AVAILABLE A SLOT]]*24</f>
        <v>3.9999999999417923</v>
      </c>
      <c r="X2541" s="1" t="str">
        <f t="shared" si="786"/>
        <v>SI</v>
      </c>
      <c r="Y2541" s="73">
        <f t="shared" si="787"/>
        <v>1.8791666666656965</v>
      </c>
      <c r="Z2541" s="74">
        <f>Table2[[#This Row],[ETA A TIMESLOT]]*24</f>
        <v>45.099999999976717</v>
      </c>
      <c r="AA2541" s="73">
        <f t="shared" si="788"/>
        <v>0.19791666667151731</v>
      </c>
      <c r="AB2541" s="73" t="str">
        <f t="shared" si="789"/>
        <v>NO</v>
      </c>
      <c r="AC2541" s="74">
        <f>Table2[[#This Row],[PUNTUALIDAD (H)]]*24</f>
        <v>4.7500000001164153</v>
      </c>
      <c r="AD2541" s="73">
        <f t="shared" si="790"/>
        <v>2.0979166666656965</v>
      </c>
      <c r="AE2541" s="74">
        <f>Table2[[#This Row],[ATA TO UNLOADING]]*24</f>
        <v>50.349999999976717</v>
      </c>
      <c r="AF2541" s="74" t="str">
        <f>IF(Table2[[#This Row],[ATA TO UNLOADING 2]]&lt;=48,"YES","NO")</f>
        <v>NO</v>
      </c>
      <c r="AG2541" s="75">
        <f t="shared" si="791"/>
        <v>0.66666666666424135</v>
      </c>
      <c r="AH2541" s="2" t="s">
        <v>42</v>
      </c>
      <c r="AI2541" s="2" t="str">
        <f t="shared" si="792"/>
        <v>TGBU6678032</v>
      </c>
      <c r="AJ2541" s="76" t="str">
        <f t="shared" si="793"/>
        <v>OM TRANSPORT</v>
      </c>
      <c r="AK2541" s="77">
        <f>IF($M2541="TRUCK",VLOOKUP($AQ2541,Invoicing!$A$17:$B$49,MATCH($AK$1,Invoicing!$A$17:$B$17,0),FALSE),VLOOKUP($AQ2541,Invoicing!$N$17:$O$21,MATCH($AK$1,Invoicing!$N$17:$O$17,0),FALSE))</f>
        <v>475</v>
      </c>
      <c r="AL2541" s="78" t="e">
        <f>VLOOKUP($E2541,Invoicing!$A$1:$H$8,MATCH(TRACKER!$N2545,Invoicing!$A$1:$H$1,0),FALSE)</f>
        <v>#N/A</v>
      </c>
      <c r="AM2541" s="78">
        <f>VLOOKUP($E2541,Invoicing!$A$1:$H$8,MATCH(TRACKER!$O$1,Invoicing!$A$1:$H$1,0),FALSE)</f>
        <v>50</v>
      </c>
      <c r="AN2541" s="78">
        <f t="shared" si="794"/>
        <v>50</v>
      </c>
      <c r="AO2541" s="2">
        <f t="shared" si="795"/>
        <v>1</v>
      </c>
      <c r="AP2541" s="2" t="str">
        <f t="shared" si="796"/>
        <v>WEEK</v>
      </c>
      <c r="AQ2541" s="2" t="str">
        <f t="shared" si="797"/>
        <v>OM TRANSPORTWEEK</v>
      </c>
      <c r="AR2541" s="71">
        <f t="shared" si="798"/>
        <v>525</v>
      </c>
      <c r="AS2541" s="71">
        <f>VLOOKUP(AJ2541,Invoicing!A:K,10,FALSE)</f>
        <v>25</v>
      </c>
      <c r="AT2541" s="71">
        <f t="shared" si="799"/>
        <v>550</v>
      </c>
    </row>
    <row r="2542" spans="1:47">
      <c r="A2542" s="37" t="s">
        <v>232</v>
      </c>
      <c r="B2542" s="3" t="s">
        <v>38</v>
      </c>
      <c r="C2542" s="11">
        <v>45633.787499999999</v>
      </c>
      <c r="D2542" s="11">
        <v>45633.75</v>
      </c>
      <c r="E2542" s="11" t="s">
        <v>49</v>
      </c>
      <c r="F2542" s="11" t="s">
        <v>40</v>
      </c>
      <c r="G2542" s="3" t="s">
        <v>2721</v>
      </c>
      <c r="H2542" s="3" t="s">
        <v>41</v>
      </c>
      <c r="I2542" s="11">
        <v>45635.5</v>
      </c>
      <c r="J2542" s="12">
        <v>45636.488888888889</v>
      </c>
      <c r="K2542" s="12">
        <v>45636.5</v>
      </c>
      <c r="L2542" s="12">
        <v>45636.5</v>
      </c>
      <c r="M2542" s="12" t="s">
        <v>115</v>
      </c>
      <c r="N2542" s="3" t="s">
        <v>42</v>
      </c>
      <c r="O2542" s="3">
        <v>0</v>
      </c>
      <c r="P2542" s="1">
        <f t="shared" si="780"/>
        <v>50</v>
      </c>
      <c r="Q2542" s="1">
        <f t="shared" si="781"/>
        <v>12</v>
      </c>
      <c r="R2542" s="72">
        <f t="shared" si="782"/>
        <v>45636.488888888889</v>
      </c>
      <c r="S2542" s="73">
        <f t="shared" si="783"/>
        <v>1.7125000000014552</v>
      </c>
      <c r="T2542" s="74">
        <f>Table2[[#This Row],[ETA A OFRECIMIENTO]]*24</f>
        <v>41.100000000034925</v>
      </c>
      <c r="U2542" s="1" t="str">
        <f t="shared" si="784"/>
        <v>YES</v>
      </c>
      <c r="V2542" s="73">
        <f t="shared" si="785"/>
        <v>1</v>
      </c>
      <c r="W2542" s="74">
        <f>Table2[[#This Row],[DEL. AVAILABLE A SLOT]]*24</f>
        <v>24</v>
      </c>
      <c r="X2542" s="1" t="str">
        <f t="shared" si="786"/>
        <v>SI</v>
      </c>
      <c r="Y2542" s="73">
        <f t="shared" si="787"/>
        <v>2.7125000000014552</v>
      </c>
      <c r="Z2542" s="74">
        <f>Table2[[#This Row],[ETA A TIMESLOT]]*24</f>
        <v>65.100000000034925</v>
      </c>
      <c r="AA2542" s="73">
        <f t="shared" si="788"/>
        <v>0</v>
      </c>
      <c r="AB2542" s="73" t="str">
        <f t="shared" si="789"/>
        <v>SI</v>
      </c>
      <c r="AC2542" s="74">
        <f>Table2[[#This Row],[PUNTUALIDAD (H)]]*24</f>
        <v>0</v>
      </c>
      <c r="AD2542" s="73">
        <f t="shared" si="790"/>
        <v>2.7125000000014552</v>
      </c>
      <c r="AE2542" s="74">
        <f>Table2[[#This Row],[ATA TO UNLOADING]]*24</f>
        <v>65.100000000034925</v>
      </c>
      <c r="AF2542" s="74" t="str">
        <f>IF(Table2[[#This Row],[ATA TO UNLOADING 2]]&lt;=48,"YES","NO")</f>
        <v>NO</v>
      </c>
      <c r="AG2542" s="75">
        <f t="shared" si="791"/>
        <v>0.5</v>
      </c>
      <c r="AH2542" s="2" t="s">
        <v>42</v>
      </c>
      <c r="AI2542" s="2" t="str">
        <f t="shared" si="792"/>
        <v>TGHU6673330</v>
      </c>
      <c r="AJ2542" s="76" t="str">
        <f t="shared" si="793"/>
        <v>CTU FLEVOKUST BV</v>
      </c>
      <c r="AK2542" s="77">
        <f>IF($M2542="TRUCK",VLOOKUP($AQ2542,Invoicing!$A$17:$B$49,MATCH($AK$1,Invoicing!$A$17:$B$17,0),FALSE),VLOOKUP($AQ2542,Invoicing!$N$17:$O$21,MATCH($AK$1,Invoicing!$N$17:$O$17,0),FALSE))</f>
        <v>520</v>
      </c>
      <c r="AL2542" s="78" t="e">
        <f>VLOOKUP($E2542,Invoicing!$A$1:$H$8,MATCH(TRACKER!$N2546,Invoicing!$A$1:$H$1,0),FALSE)</f>
        <v>#N/A</v>
      </c>
      <c r="AM2542" s="78">
        <v>35</v>
      </c>
      <c r="AN2542" s="78">
        <f t="shared" si="794"/>
        <v>0</v>
      </c>
      <c r="AO2542" s="2">
        <f t="shared" si="795"/>
        <v>2</v>
      </c>
      <c r="AP2542" s="2" t="str">
        <f t="shared" si="796"/>
        <v>WEEK</v>
      </c>
      <c r="AQ2542" s="2" t="str">
        <f t="shared" si="797"/>
        <v>CTU FLEVOKUST BVWEEK</v>
      </c>
      <c r="AR2542" s="71">
        <f t="shared" si="798"/>
        <v>520</v>
      </c>
      <c r="AS2542" s="71">
        <f>VLOOKUP(AJ2542,Invoicing!A:K,10,FALSE)</f>
        <v>0</v>
      </c>
      <c r="AT2542" s="71">
        <f t="shared" si="799"/>
        <v>520</v>
      </c>
    </row>
    <row r="2543" spans="1:47">
      <c r="A2543" s="37" t="s">
        <v>232</v>
      </c>
      <c r="B2543" s="3" t="s">
        <v>38</v>
      </c>
      <c r="C2543" s="11">
        <v>45633.787499999999</v>
      </c>
      <c r="D2543" s="11">
        <v>45633.75</v>
      </c>
      <c r="E2543" s="11" t="s">
        <v>45</v>
      </c>
      <c r="F2543" s="11" t="s">
        <v>40</v>
      </c>
      <c r="G2543" s="3" t="s">
        <v>2722</v>
      </c>
      <c r="H2543" s="3" t="s">
        <v>41</v>
      </c>
      <c r="I2543" s="11">
        <v>45635.5</v>
      </c>
      <c r="J2543" s="12">
        <v>45635.802083333336</v>
      </c>
      <c r="K2543" s="12">
        <v>45635.833333333336</v>
      </c>
      <c r="L2543" s="12">
        <v>45635.809027777781</v>
      </c>
      <c r="M2543" s="12" t="s">
        <v>115</v>
      </c>
      <c r="N2543" s="3" t="s">
        <v>42</v>
      </c>
      <c r="O2543" s="3">
        <v>1</v>
      </c>
      <c r="P2543" s="1">
        <f t="shared" si="780"/>
        <v>50</v>
      </c>
      <c r="Q2543" s="1">
        <f t="shared" si="781"/>
        <v>12</v>
      </c>
      <c r="R2543" s="72">
        <f t="shared" si="782"/>
        <v>45635.802083333336</v>
      </c>
      <c r="S2543" s="73">
        <f t="shared" si="783"/>
        <v>1.7125000000014552</v>
      </c>
      <c r="T2543" s="74">
        <f>Table2[[#This Row],[ETA A OFRECIMIENTO]]*24</f>
        <v>41.100000000034925</v>
      </c>
      <c r="U2543" s="1" t="str">
        <f t="shared" si="784"/>
        <v>YES</v>
      </c>
      <c r="V2543" s="73">
        <f t="shared" si="785"/>
        <v>0.33333333333575865</v>
      </c>
      <c r="W2543" s="74">
        <f>Table2[[#This Row],[DEL. AVAILABLE A SLOT]]*24</f>
        <v>8.0000000000582077</v>
      </c>
      <c r="X2543" s="1" t="str">
        <f t="shared" si="786"/>
        <v>SI</v>
      </c>
      <c r="Y2543" s="73">
        <f t="shared" si="787"/>
        <v>2.0458333333372138</v>
      </c>
      <c r="Z2543" s="74">
        <f>Table2[[#This Row],[ETA A TIMESLOT]]*24</f>
        <v>49.100000000093132</v>
      </c>
      <c r="AA2543" s="73">
        <f t="shared" si="788"/>
        <v>0</v>
      </c>
      <c r="AB2543" s="73" t="str">
        <f t="shared" si="789"/>
        <v>SI</v>
      </c>
      <c r="AC2543" s="74">
        <f>Table2[[#This Row],[PUNTUALIDAD (H)]]*24</f>
        <v>0</v>
      </c>
      <c r="AD2543" s="73">
        <f t="shared" si="790"/>
        <v>2.0215277777824667</v>
      </c>
      <c r="AE2543" s="74">
        <f>Table2[[#This Row],[ATA TO UNLOADING]]*24</f>
        <v>48.516666666779201</v>
      </c>
      <c r="AF2543" s="74" t="str">
        <f>IF(Table2[[#This Row],[ATA TO UNLOADING 2]]&lt;=48,"YES","NO")</f>
        <v>NO</v>
      </c>
      <c r="AG2543" s="75">
        <f t="shared" si="791"/>
        <v>0.83333333333575865</v>
      </c>
      <c r="AH2543" s="2" t="s">
        <v>24</v>
      </c>
      <c r="AI2543" s="2" t="str">
        <f t="shared" si="792"/>
        <v>TRHU4660676</v>
      </c>
      <c r="AJ2543" s="76" t="str">
        <f t="shared" si="793"/>
        <v>OM TRANSPORT</v>
      </c>
      <c r="AK2543" s="77">
        <f>IF($M2543="TRUCK",VLOOKUP($AQ2543,Invoicing!$A$17:$B$49,MATCH($AK$1,Invoicing!$A$17:$B$17,0),FALSE),VLOOKUP($AQ2543,Invoicing!$N$17:$O$21,MATCH($AK$1,Invoicing!$N$17:$O$17,0),FALSE))</f>
        <v>475</v>
      </c>
      <c r="AL2543" s="78" t="e">
        <f>VLOOKUP($E2543,Invoicing!$A$1:$H$8,MATCH(TRACKER!$N2547,Invoicing!$A$1:$H$1,0),FALSE)</f>
        <v>#N/A</v>
      </c>
      <c r="AM2543" s="78">
        <f>VLOOKUP($E2543,Invoicing!$A$1:$H$8,MATCH(TRACKER!$O$1,Invoicing!$A$1:$H$1,0),FALSE)</f>
        <v>50</v>
      </c>
      <c r="AN2543" s="78">
        <f t="shared" si="794"/>
        <v>50</v>
      </c>
      <c r="AO2543" s="2">
        <f t="shared" si="795"/>
        <v>1</v>
      </c>
      <c r="AP2543" s="2" t="str">
        <f t="shared" si="796"/>
        <v>NIGHT</v>
      </c>
      <c r="AQ2543" s="2" t="str">
        <f t="shared" si="797"/>
        <v>OM TRANSPORTNIGHT</v>
      </c>
      <c r="AR2543" s="71">
        <f t="shared" si="798"/>
        <v>525</v>
      </c>
      <c r="AS2543" s="71">
        <f>VLOOKUP(AJ2543,Invoicing!A:K,10,FALSE)</f>
        <v>25</v>
      </c>
      <c r="AT2543" s="71">
        <f t="shared" si="799"/>
        <v>550</v>
      </c>
    </row>
    <row r="2544" spans="1:47">
      <c r="A2544" s="37" t="s">
        <v>1082</v>
      </c>
      <c r="B2544" s="3" t="s">
        <v>38</v>
      </c>
      <c r="C2544" s="11">
        <v>45637.598611111112</v>
      </c>
      <c r="D2544" s="11">
        <v>45636.958333333336</v>
      </c>
      <c r="E2544" s="11" t="s">
        <v>44</v>
      </c>
      <c r="F2544" s="11" t="s">
        <v>40</v>
      </c>
      <c r="G2544" s="3" t="s">
        <v>2723</v>
      </c>
      <c r="H2544" s="3" t="s">
        <v>46</v>
      </c>
      <c r="I2544" s="11">
        <v>45638.041666666664</v>
      </c>
      <c r="J2544" s="12">
        <v>45638.708333333336</v>
      </c>
      <c r="K2544" s="12">
        <v>45638.708333333336</v>
      </c>
      <c r="L2544" s="12">
        <v>45638.729166666664</v>
      </c>
      <c r="M2544" s="12" t="s">
        <v>115</v>
      </c>
      <c r="N2544" s="3" t="s">
        <v>42</v>
      </c>
      <c r="O2544" s="3">
        <v>1</v>
      </c>
      <c r="P2544" s="1">
        <f t="shared" si="780"/>
        <v>50</v>
      </c>
      <c r="Q2544" s="1">
        <f t="shared" si="781"/>
        <v>12</v>
      </c>
      <c r="R2544" s="72">
        <f t="shared" si="782"/>
        <v>45638.708333333336</v>
      </c>
      <c r="S2544" s="73">
        <f t="shared" si="783"/>
        <v>0.44305555555183673</v>
      </c>
      <c r="T2544" s="74">
        <f>Table2[[#This Row],[ETA A OFRECIMIENTO]]*24</f>
        <v>10.633333333244082</v>
      </c>
      <c r="U2544" s="1" t="str">
        <f t="shared" si="784"/>
        <v>YES</v>
      </c>
      <c r="V2544" s="73">
        <f t="shared" si="785"/>
        <v>0.66666666667151731</v>
      </c>
      <c r="W2544" s="74">
        <f>Table2[[#This Row],[DEL. AVAILABLE A SLOT]]*24</f>
        <v>16.000000000116415</v>
      </c>
      <c r="X2544" s="1" t="str">
        <f t="shared" si="786"/>
        <v>SI</v>
      </c>
      <c r="Y2544" s="73">
        <f t="shared" si="787"/>
        <v>1.109722222223354</v>
      </c>
      <c r="Z2544" s="74">
        <f>Table2[[#This Row],[ETA A TIMESLOT]]*24</f>
        <v>26.633333333360497</v>
      </c>
      <c r="AA2544" s="73">
        <f t="shared" si="788"/>
        <v>0</v>
      </c>
      <c r="AB2544" s="73" t="str">
        <f t="shared" si="789"/>
        <v>SI</v>
      </c>
      <c r="AC2544" s="74">
        <f>Table2[[#This Row],[PUNTUALIDAD (H)]]*24</f>
        <v>0</v>
      </c>
      <c r="AD2544" s="73">
        <f t="shared" si="790"/>
        <v>1.1305555555518367</v>
      </c>
      <c r="AE2544" s="74">
        <f>Table2[[#This Row],[ATA TO UNLOADING]]*24</f>
        <v>27.133333333244082</v>
      </c>
      <c r="AF2544" s="74" t="str">
        <f>IF(Table2[[#This Row],[ATA TO UNLOADING 2]]&lt;=48,"YES","NO")</f>
        <v>YES</v>
      </c>
      <c r="AG2544" s="75">
        <f t="shared" si="791"/>
        <v>0.70833333333575865</v>
      </c>
      <c r="AH2544" s="2" t="s">
        <v>42</v>
      </c>
      <c r="AI2544" s="2" t="str">
        <f t="shared" si="792"/>
        <v>MAEU9219682</v>
      </c>
      <c r="AJ2544" s="76" t="str">
        <f t="shared" si="793"/>
        <v>MSI</v>
      </c>
      <c r="AK2544" s="77">
        <f>IF($M2544="TRUCK",VLOOKUP($AQ2544,Invoicing!$A$17:$B$49,MATCH($AK$1,Invoicing!$A$17:$B$17,0),FALSE),VLOOKUP($AQ2544,Invoicing!$N$17:$O$21,MATCH($AK$1,Invoicing!$N$17:$O$17,0),FALSE))</f>
        <v>480</v>
      </c>
      <c r="AL2544" s="78" t="e">
        <f>VLOOKUP($E2544,Invoicing!$A$1:$H$8,MATCH(TRACKER!$N2548,Invoicing!$A$1:$H$1,0),FALSE)</f>
        <v>#N/A</v>
      </c>
      <c r="AM2544" s="78">
        <f>VLOOKUP($E2544,Invoicing!$A$1:$H$8,MATCH(TRACKER!$O$1,Invoicing!$A$1:$H$1,0),FALSE)</f>
        <v>50</v>
      </c>
      <c r="AN2544" s="78">
        <f t="shared" si="794"/>
        <v>50</v>
      </c>
      <c r="AO2544" s="2">
        <f t="shared" si="795"/>
        <v>4</v>
      </c>
      <c r="AP2544" s="2" t="str">
        <f t="shared" si="796"/>
        <v>WEEK</v>
      </c>
      <c r="AQ2544" s="2" t="str">
        <f t="shared" si="797"/>
        <v>MSIWEEK</v>
      </c>
      <c r="AR2544" s="71">
        <f t="shared" si="798"/>
        <v>530</v>
      </c>
      <c r="AS2544" s="71">
        <f>VLOOKUP(AJ2544,Invoicing!A:K,10,FALSE)</f>
        <v>25</v>
      </c>
      <c r="AT2544" s="71">
        <f t="shared" si="799"/>
        <v>555</v>
      </c>
    </row>
    <row r="2545" spans="1:46">
      <c r="A2545" s="37" t="s">
        <v>1082</v>
      </c>
      <c r="B2545" s="3" t="s">
        <v>38</v>
      </c>
      <c r="C2545" s="11">
        <v>45637.598611111112</v>
      </c>
      <c r="D2545" s="11">
        <v>45636.958333333336</v>
      </c>
      <c r="E2545" s="11" t="s">
        <v>44</v>
      </c>
      <c r="F2545" s="11" t="s">
        <v>40</v>
      </c>
      <c r="G2545" s="3" t="s">
        <v>2724</v>
      </c>
      <c r="H2545" s="3" t="s">
        <v>2821</v>
      </c>
      <c r="I2545" s="11">
        <v>45638.041666666664</v>
      </c>
      <c r="J2545" s="12">
        <v>45638.725694444445</v>
      </c>
      <c r="K2545" s="12">
        <v>45638.875</v>
      </c>
      <c r="L2545" s="12">
        <v>45638.739583333336</v>
      </c>
      <c r="M2545" s="12" t="s">
        <v>115</v>
      </c>
      <c r="N2545" s="3" t="s">
        <v>42</v>
      </c>
      <c r="O2545" s="3">
        <v>1</v>
      </c>
      <c r="P2545" s="1">
        <f t="shared" si="780"/>
        <v>50</v>
      </c>
      <c r="Q2545" s="1">
        <f t="shared" si="781"/>
        <v>12</v>
      </c>
      <c r="R2545" s="72">
        <f t="shared" si="782"/>
        <v>45638.725694444445</v>
      </c>
      <c r="S2545" s="73">
        <f t="shared" si="783"/>
        <v>0.44305555555183673</v>
      </c>
      <c r="T2545" s="74">
        <f>Table2[[#This Row],[ETA A OFRECIMIENTO]]*24</f>
        <v>10.633333333244082</v>
      </c>
      <c r="U2545" s="1" t="str">
        <f t="shared" si="784"/>
        <v>YES</v>
      </c>
      <c r="V2545" s="73">
        <f t="shared" si="785"/>
        <v>0.83333333333575865</v>
      </c>
      <c r="W2545" s="74">
        <f>Table2[[#This Row],[DEL. AVAILABLE A SLOT]]*24</f>
        <v>20.000000000058208</v>
      </c>
      <c r="X2545" s="1" t="str">
        <f t="shared" si="786"/>
        <v>SI</v>
      </c>
      <c r="Y2545" s="73">
        <f t="shared" si="787"/>
        <v>1.2763888888875954</v>
      </c>
      <c r="Z2545" s="74">
        <f>Table2[[#This Row],[ETA A TIMESLOT]]*24</f>
        <v>30.633333333302289</v>
      </c>
      <c r="AA2545" s="73">
        <f t="shared" si="788"/>
        <v>0</v>
      </c>
      <c r="AB2545" s="73" t="str">
        <f t="shared" si="789"/>
        <v>SI</v>
      </c>
      <c r="AC2545" s="74">
        <f>Table2[[#This Row],[PUNTUALIDAD (H)]]*24</f>
        <v>0</v>
      </c>
      <c r="AD2545" s="73">
        <f t="shared" si="790"/>
        <v>1.140972222223354</v>
      </c>
      <c r="AE2545" s="74">
        <f>Table2[[#This Row],[ATA TO UNLOADING]]*24</f>
        <v>27.383333333360497</v>
      </c>
      <c r="AF2545" s="74" t="str">
        <f>IF(Table2[[#This Row],[ATA TO UNLOADING 2]]&lt;=48,"YES","NO")</f>
        <v>YES</v>
      </c>
      <c r="AG2545" s="75">
        <f t="shared" si="791"/>
        <v>0.875</v>
      </c>
      <c r="AH2545" s="2" t="s">
        <v>24</v>
      </c>
      <c r="AI2545" s="2" t="str">
        <f t="shared" si="792"/>
        <v>MAEU9250203</v>
      </c>
      <c r="AJ2545" s="76" t="str">
        <f t="shared" si="793"/>
        <v>MSI</v>
      </c>
      <c r="AK2545" s="77">
        <f>IF($M2545="TRUCK",VLOOKUP($AQ2545,Invoicing!$A$17:$B$49,MATCH($AK$1,Invoicing!$A$17:$B$17,0),FALSE),VLOOKUP($AQ2545,Invoicing!$N$17:$O$21,MATCH($AK$1,Invoicing!$N$17:$O$17,0),FALSE))</f>
        <v>530</v>
      </c>
      <c r="AL2545" s="78" t="e">
        <f>VLOOKUP($E2545,Invoicing!$A$1:$H$8,MATCH(TRACKER!$N2549,Invoicing!$A$1:$H$1,0),FALSE)</f>
        <v>#N/A</v>
      </c>
      <c r="AM2545" s="78">
        <f>VLOOKUP($E2545,Invoicing!$A$1:$H$8,MATCH(TRACKER!$O$1,Invoicing!$A$1:$H$1,0),FALSE)</f>
        <v>50</v>
      </c>
      <c r="AN2545" s="78">
        <f t="shared" si="794"/>
        <v>50</v>
      </c>
      <c r="AO2545" s="2">
        <f t="shared" si="795"/>
        <v>4</v>
      </c>
      <c r="AP2545" s="2" t="str">
        <f t="shared" si="796"/>
        <v>NIGHT</v>
      </c>
      <c r="AQ2545" s="2" t="str">
        <f t="shared" si="797"/>
        <v>MSINIGHT</v>
      </c>
      <c r="AR2545" s="71">
        <f t="shared" si="798"/>
        <v>580</v>
      </c>
      <c r="AS2545" s="71">
        <f>VLOOKUP(AJ2545,Invoicing!A:K,10,FALSE)</f>
        <v>25</v>
      </c>
      <c r="AT2545" s="71">
        <f t="shared" si="799"/>
        <v>605</v>
      </c>
    </row>
    <row r="2546" spans="1:46">
      <c r="A2546" s="37" t="s">
        <v>1082</v>
      </c>
      <c r="B2546" s="3" t="s">
        <v>38</v>
      </c>
      <c r="C2546" s="11">
        <v>45637.598611111112</v>
      </c>
      <c r="D2546" s="11">
        <v>45636.958333333336</v>
      </c>
      <c r="E2546" s="11" t="s">
        <v>44</v>
      </c>
      <c r="F2546" s="11" t="s">
        <v>40</v>
      </c>
      <c r="G2546" s="3" t="s">
        <v>2725</v>
      </c>
      <c r="H2546" s="3" t="s">
        <v>2821</v>
      </c>
      <c r="I2546" s="11">
        <v>45638.041666666664</v>
      </c>
      <c r="J2546" s="12">
        <v>45638.743055555555</v>
      </c>
      <c r="K2546" s="12">
        <v>45638.708333333336</v>
      </c>
      <c r="L2546" s="12">
        <v>45638.763888888891</v>
      </c>
      <c r="M2546" s="12" t="s">
        <v>115</v>
      </c>
      <c r="N2546" s="3" t="s">
        <v>42</v>
      </c>
      <c r="O2546" s="3">
        <v>0</v>
      </c>
      <c r="P2546" s="1">
        <f t="shared" si="780"/>
        <v>50</v>
      </c>
      <c r="Q2546" s="1">
        <f t="shared" si="781"/>
        <v>12</v>
      </c>
      <c r="R2546" s="72">
        <f t="shared" si="782"/>
        <v>45638.743055555555</v>
      </c>
      <c r="S2546" s="73">
        <f t="shared" si="783"/>
        <v>0.44305555555183673</v>
      </c>
      <c r="T2546" s="74">
        <f>Table2[[#This Row],[ETA A OFRECIMIENTO]]*24</f>
        <v>10.633333333244082</v>
      </c>
      <c r="U2546" s="1" t="str">
        <f t="shared" si="784"/>
        <v>YES</v>
      </c>
      <c r="V2546" s="73">
        <f t="shared" si="785"/>
        <v>0.66666666667151731</v>
      </c>
      <c r="W2546" s="74">
        <f>Table2[[#This Row],[DEL. AVAILABLE A SLOT]]*24</f>
        <v>16.000000000116415</v>
      </c>
      <c r="X2546" s="1" t="str">
        <f t="shared" si="786"/>
        <v>SI</v>
      </c>
      <c r="Y2546" s="73">
        <f t="shared" si="787"/>
        <v>1.109722222223354</v>
      </c>
      <c r="Z2546" s="74">
        <f>Table2[[#This Row],[ETA A TIMESLOT]]*24</f>
        <v>26.633333333360497</v>
      </c>
      <c r="AA2546" s="73">
        <f t="shared" si="788"/>
        <v>3.4722222218988463E-2</v>
      </c>
      <c r="AB2546" s="73" t="str">
        <f t="shared" si="789"/>
        <v>NO</v>
      </c>
      <c r="AC2546" s="74">
        <f>Table2[[#This Row],[PUNTUALIDAD (H)]]*24</f>
        <v>0.83333333325572312</v>
      </c>
      <c r="AD2546" s="73">
        <f t="shared" si="790"/>
        <v>1.1652777777781012</v>
      </c>
      <c r="AE2546" s="74">
        <f>Table2[[#This Row],[ATA TO UNLOADING]]*24</f>
        <v>27.966666666674428</v>
      </c>
      <c r="AF2546" s="74" t="str">
        <f>IF(Table2[[#This Row],[ATA TO UNLOADING 2]]&lt;=48,"YES","NO")</f>
        <v>YES</v>
      </c>
      <c r="AG2546" s="75">
        <f t="shared" si="791"/>
        <v>0.70833333333575865</v>
      </c>
      <c r="AH2546" s="2" t="s">
        <v>42</v>
      </c>
      <c r="AI2546" s="2" t="str">
        <f t="shared" si="792"/>
        <v>MSKU4705118</v>
      </c>
      <c r="AJ2546" s="76" t="str">
        <f t="shared" si="793"/>
        <v>MSI</v>
      </c>
      <c r="AK2546" s="77">
        <f>IF($M2546="TRUCK",VLOOKUP($AQ2546,Invoicing!$A$17:$B$49,MATCH($AK$1,Invoicing!$A$17:$B$17,0),FALSE),VLOOKUP($AQ2546,Invoicing!$N$17:$O$21,MATCH($AK$1,Invoicing!$N$17:$O$17,0),FALSE))</f>
        <v>480</v>
      </c>
      <c r="AL2546" s="78" t="e">
        <f>VLOOKUP($E2546,Invoicing!$A$1:$H$8,MATCH(TRACKER!$N2550,Invoicing!$A$1:$H$1,0),FALSE)</f>
        <v>#N/A</v>
      </c>
      <c r="AM2546" s="78">
        <f>VLOOKUP($E2546,Invoicing!$A$1:$H$8,MATCH(TRACKER!$O$1,Invoicing!$A$1:$H$1,0),FALSE)</f>
        <v>50</v>
      </c>
      <c r="AN2546" s="78">
        <f t="shared" si="794"/>
        <v>0</v>
      </c>
      <c r="AO2546" s="2">
        <f t="shared" si="795"/>
        <v>4</v>
      </c>
      <c r="AP2546" s="2" t="str">
        <f t="shared" si="796"/>
        <v>WEEK</v>
      </c>
      <c r="AQ2546" s="2" t="str">
        <f t="shared" si="797"/>
        <v>MSIWEEK</v>
      </c>
      <c r="AR2546" s="71">
        <f t="shared" si="798"/>
        <v>480</v>
      </c>
      <c r="AS2546" s="71">
        <f>VLOOKUP(AJ2546,Invoicing!A:K,10,FALSE)</f>
        <v>25</v>
      </c>
      <c r="AT2546" s="71">
        <f t="shared" si="799"/>
        <v>505</v>
      </c>
    </row>
    <row r="2547" spans="1:46">
      <c r="A2547" s="37" t="s">
        <v>1082</v>
      </c>
      <c r="B2547" s="3" t="s">
        <v>38</v>
      </c>
      <c r="C2547" s="11">
        <v>45637.598611111112</v>
      </c>
      <c r="D2547" s="11">
        <v>45636.958333333336</v>
      </c>
      <c r="E2547" s="11" t="s">
        <v>44</v>
      </c>
      <c r="F2547" s="11" t="s">
        <v>40</v>
      </c>
      <c r="G2547" s="3" t="s">
        <v>2726</v>
      </c>
      <c r="H2547" s="3" t="s">
        <v>2821</v>
      </c>
      <c r="I2547" s="11">
        <v>45638.041666666664</v>
      </c>
      <c r="J2547" s="12">
        <v>45638.041666666664</v>
      </c>
      <c r="K2547" s="12">
        <v>45638.041666666664</v>
      </c>
      <c r="L2547" s="12">
        <v>45638.055555555555</v>
      </c>
      <c r="M2547" s="12" t="s">
        <v>115</v>
      </c>
      <c r="N2547" s="3" t="s">
        <v>42</v>
      </c>
      <c r="O2547" s="3">
        <v>0</v>
      </c>
      <c r="P2547" s="1">
        <f t="shared" si="780"/>
        <v>50</v>
      </c>
      <c r="Q2547" s="1">
        <f t="shared" si="781"/>
        <v>12</v>
      </c>
      <c r="R2547" s="72">
        <f t="shared" si="782"/>
        <v>45638.041666666664</v>
      </c>
      <c r="S2547" s="73">
        <f t="shared" si="783"/>
        <v>0.44305555555183673</v>
      </c>
      <c r="T2547" s="74">
        <f>Table2[[#This Row],[ETA A OFRECIMIENTO]]*24</f>
        <v>10.633333333244082</v>
      </c>
      <c r="U2547" s="1" t="str">
        <f t="shared" si="784"/>
        <v>YES</v>
      </c>
      <c r="V2547" s="73">
        <f t="shared" si="785"/>
        <v>0</v>
      </c>
      <c r="W2547" s="74">
        <f>Table2[[#This Row],[DEL. AVAILABLE A SLOT]]*24</f>
        <v>0</v>
      </c>
      <c r="X2547" s="1" t="str">
        <f t="shared" si="786"/>
        <v>SI</v>
      </c>
      <c r="Y2547" s="73">
        <f t="shared" si="787"/>
        <v>0.44305555555183673</v>
      </c>
      <c r="Z2547" s="74">
        <f>Table2[[#This Row],[ETA A TIMESLOT]]*24</f>
        <v>10.633333333244082</v>
      </c>
      <c r="AA2547" s="73">
        <f t="shared" si="788"/>
        <v>0</v>
      </c>
      <c r="AB2547" s="73" t="str">
        <f t="shared" si="789"/>
        <v>SI</v>
      </c>
      <c r="AC2547" s="74">
        <f>Table2[[#This Row],[PUNTUALIDAD (H)]]*24</f>
        <v>0</v>
      </c>
      <c r="AD2547" s="73">
        <f t="shared" si="790"/>
        <v>0.4569444444423425</v>
      </c>
      <c r="AE2547" s="74">
        <f>Table2[[#This Row],[ATA TO UNLOADING]]*24</f>
        <v>10.96666666661622</v>
      </c>
      <c r="AF2547" s="74" t="str">
        <f>IF(Table2[[#This Row],[ATA TO UNLOADING 2]]&lt;=48,"YES","NO")</f>
        <v>YES</v>
      </c>
      <c r="AG2547" s="75">
        <f t="shared" si="791"/>
        <v>4.1666666664241347E-2</v>
      </c>
      <c r="AH2547" s="2" t="s">
        <v>24</v>
      </c>
      <c r="AI2547" s="2" t="str">
        <f t="shared" si="792"/>
        <v>SUDU8980636</v>
      </c>
      <c r="AJ2547" s="76" t="str">
        <f t="shared" si="793"/>
        <v>MSI</v>
      </c>
      <c r="AK2547" s="77">
        <f>IF($M2547="TRUCK",VLOOKUP($AQ2547,Invoicing!$A$17:$B$49,MATCH($AK$1,Invoicing!$A$17:$B$17,0),FALSE),VLOOKUP($AQ2547,Invoicing!$N$17:$O$21,MATCH($AK$1,Invoicing!$N$17:$O$17,0),FALSE))</f>
        <v>530</v>
      </c>
      <c r="AL2547" s="78" t="e">
        <f>VLOOKUP($E2547,Invoicing!$A$1:$H$8,MATCH(TRACKER!$N2551,Invoicing!$A$1:$H$1,0),FALSE)</f>
        <v>#N/A</v>
      </c>
      <c r="AM2547" s="78">
        <f>VLOOKUP($E2547,Invoicing!$A$1:$H$8,MATCH(TRACKER!$O$1,Invoicing!$A$1:$H$1,0),FALSE)</f>
        <v>50</v>
      </c>
      <c r="AN2547" s="78">
        <f t="shared" si="794"/>
        <v>0</v>
      </c>
      <c r="AO2547" s="2">
        <f t="shared" si="795"/>
        <v>4</v>
      </c>
      <c r="AP2547" s="2" t="str">
        <f t="shared" si="796"/>
        <v>NIGHT</v>
      </c>
      <c r="AQ2547" s="2" t="str">
        <f t="shared" si="797"/>
        <v>MSINIGHT</v>
      </c>
      <c r="AR2547" s="71">
        <f t="shared" si="798"/>
        <v>530</v>
      </c>
      <c r="AS2547" s="71">
        <f>VLOOKUP(AJ2547,Invoicing!A:K,10,FALSE)</f>
        <v>25</v>
      </c>
      <c r="AT2547" s="71">
        <f t="shared" si="799"/>
        <v>555</v>
      </c>
    </row>
    <row r="2548" spans="1:46">
      <c r="A2548" s="37" t="s">
        <v>1082</v>
      </c>
      <c r="B2548" s="3" t="s">
        <v>38</v>
      </c>
      <c r="C2548" s="11">
        <v>45637.598611111112</v>
      </c>
      <c r="D2548" s="11">
        <v>45636.958333333336</v>
      </c>
      <c r="E2548" s="11" t="s">
        <v>44</v>
      </c>
      <c r="F2548" s="11" t="s">
        <v>40</v>
      </c>
      <c r="G2548" s="3" t="s">
        <v>2727</v>
      </c>
      <c r="H2548" s="3" t="s">
        <v>2821</v>
      </c>
      <c r="I2548" s="11">
        <v>45638.041666666664</v>
      </c>
      <c r="J2548" s="12">
        <v>45638.146527777775</v>
      </c>
      <c r="K2548" s="12">
        <v>45638.125</v>
      </c>
      <c r="L2548" s="12">
        <v>45638.166666666664</v>
      </c>
      <c r="M2548" s="12" t="s">
        <v>115</v>
      </c>
      <c r="N2548" s="3" t="s">
        <v>42</v>
      </c>
      <c r="O2548" s="3">
        <v>1</v>
      </c>
      <c r="P2548" s="1">
        <f t="shared" si="780"/>
        <v>50</v>
      </c>
      <c r="Q2548" s="1">
        <f t="shared" si="781"/>
        <v>12</v>
      </c>
      <c r="R2548" s="72">
        <f t="shared" si="782"/>
        <v>45638.146527777775</v>
      </c>
      <c r="S2548" s="73">
        <f t="shared" si="783"/>
        <v>0.44305555555183673</v>
      </c>
      <c r="T2548" s="74">
        <f>Table2[[#This Row],[ETA A OFRECIMIENTO]]*24</f>
        <v>10.633333333244082</v>
      </c>
      <c r="U2548" s="1" t="str">
        <f t="shared" si="784"/>
        <v>YES</v>
      </c>
      <c r="V2548" s="73">
        <f t="shared" si="785"/>
        <v>8.3333333335758653E-2</v>
      </c>
      <c r="W2548" s="74">
        <f>Table2[[#This Row],[DEL. AVAILABLE A SLOT]]*24</f>
        <v>2.0000000000582077</v>
      </c>
      <c r="X2548" s="1" t="str">
        <f t="shared" si="786"/>
        <v>SI</v>
      </c>
      <c r="Y2548" s="73">
        <f t="shared" si="787"/>
        <v>0.52638888888759539</v>
      </c>
      <c r="Z2548" s="74">
        <f>Table2[[#This Row],[ETA A TIMESLOT]]*24</f>
        <v>12.633333333302289</v>
      </c>
      <c r="AA2548" s="73">
        <f t="shared" si="788"/>
        <v>2.1527777775190771E-2</v>
      </c>
      <c r="AB2548" s="73" t="str">
        <f t="shared" si="789"/>
        <v>SI</v>
      </c>
      <c r="AC2548" s="74">
        <f>Table2[[#This Row],[PUNTUALIDAD (H)]]*24</f>
        <v>0.5166666666045785</v>
      </c>
      <c r="AD2548" s="73">
        <f t="shared" si="790"/>
        <v>0.56805555555183673</v>
      </c>
      <c r="AE2548" s="74">
        <f>Table2[[#This Row],[ATA TO UNLOADING]]*24</f>
        <v>13.633333333244082</v>
      </c>
      <c r="AF2548" s="74" t="str">
        <f>IF(Table2[[#This Row],[ATA TO UNLOADING 2]]&lt;=48,"YES","NO")</f>
        <v>YES</v>
      </c>
      <c r="AG2548" s="75">
        <f t="shared" si="791"/>
        <v>0.125</v>
      </c>
      <c r="AH2548" s="2" t="s">
        <v>24</v>
      </c>
      <c r="AI2548" s="2" t="str">
        <f t="shared" si="792"/>
        <v>TCKU7479175</v>
      </c>
      <c r="AJ2548" s="76" t="str">
        <f t="shared" si="793"/>
        <v>MSI</v>
      </c>
      <c r="AK2548" s="77">
        <f>IF($M2548="TRUCK",VLOOKUP($AQ2548,Invoicing!$A$17:$B$49,MATCH($AK$1,Invoicing!$A$17:$B$17,0),FALSE),VLOOKUP($AQ2548,Invoicing!$N$17:$O$21,MATCH($AK$1,Invoicing!$N$17:$O$17,0),FALSE))</f>
        <v>530</v>
      </c>
      <c r="AL2548" s="78" t="e">
        <f>VLOOKUP($E2548,Invoicing!$A$1:$H$8,MATCH(TRACKER!$N2552,Invoicing!$A$1:$H$1,0),FALSE)</f>
        <v>#N/A</v>
      </c>
      <c r="AM2548" s="78">
        <f>VLOOKUP($E2548,Invoicing!$A$1:$H$8,MATCH(TRACKER!$O$1,Invoicing!$A$1:$H$1,0),FALSE)</f>
        <v>50</v>
      </c>
      <c r="AN2548" s="78">
        <f t="shared" si="794"/>
        <v>50</v>
      </c>
      <c r="AO2548" s="2">
        <f t="shared" si="795"/>
        <v>4</v>
      </c>
      <c r="AP2548" s="2" t="str">
        <f t="shared" si="796"/>
        <v>NIGHT</v>
      </c>
      <c r="AQ2548" s="2" t="str">
        <f t="shared" si="797"/>
        <v>MSINIGHT</v>
      </c>
      <c r="AR2548" s="71">
        <f t="shared" si="798"/>
        <v>580</v>
      </c>
      <c r="AS2548" s="71">
        <f>VLOOKUP(AJ2548,Invoicing!A:K,10,FALSE)</f>
        <v>25</v>
      </c>
      <c r="AT2548" s="71">
        <f t="shared" si="799"/>
        <v>605</v>
      </c>
    </row>
    <row r="2549" spans="1:46">
      <c r="A2549" s="37" t="s">
        <v>255</v>
      </c>
      <c r="B2549" s="3" t="s">
        <v>38</v>
      </c>
      <c r="C2549" s="11">
        <v>45641.53125</v>
      </c>
      <c r="D2549" s="11">
        <v>45641.5</v>
      </c>
      <c r="E2549" s="11" t="s">
        <v>49</v>
      </c>
      <c r="F2549" s="11" t="s">
        <v>40</v>
      </c>
      <c r="G2549" s="3" t="s">
        <v>2728</v>
      </c>
      <c r="H2549" s="3" t="s">
        <v>2821</v>
      </c>
      <c r="I2549" s="11">
        <v>45642.583333333336</v>
      </c>
      <c r="J2549" s="12">
        <v>45642.5625</v>
      </c>
      <c r="K2549" s="12">
        <v>45642.583333333336</v>
      </c>
      <c r="L2549" s="12">
        <v>45642.625</v>
      </c>
      <c r="M2549" s="12" t="s">
        <v>115</v>
      </c>
      <c r="N2549" s="3" t="s">
        <v>42</v>
      </c>
      <c r="O2549" s="3">
        <v>0</v>
      </c>
      <c r="P2549" s="1">
        <f t="shared" si="780"/>
        <v>51</v>
      </c>
      <c r="Q2549" s="1">
        <f t="shared" si="781"/>
        <v>12</v>
      </c>
      <c r="R2549" s="72">
        <f t="shared" si="782"/>
        <v>45642.5625</v>
      </c>
      <c r="S2549" s="73">
        <f t="shared" si="783"/>
        <v>1.0520833333357587</v>
      </c>
      <c r="T2549" s="74">
        <f>Table2[[#This Row],[ETA A OFRECIMIENTO]]*24</f>
        <v>25.250000000058208</v>
      </c>
      <c r="U2549" s="1" t="str">
        <f t="shared" si="784"/>
        <v>YES</v>
      </c>
      <c r="V2549" s="73">
        <f t="shared" si="785"/>
        <v>0</v>
      </c>
      <c r="W2549" s="74">
        <f>Table2[[#This Row],[DEL. AVAILABLE A SLOT]]*24</f>
        <v>0</v>
      </c>
      <c r="X2549" s="1" t="str">
        <f t="shared" si="786"/>
        <v>SI</v>
      </c>
      <c r="Y2549" s="73">
        <f t="shared" si="787"/>
        <v>1.0520833333357587</v>
      </c>
      <c r="Z2549" s="74">
        <f>Table2[[#This Row],[ETA A TIMESLOT]]*24</f>
        <v>25.250000000058208</v>
      </c>
      <c r="AA2549" s="73">
        <f t="shared" si="788"/>
        <v>0</v>
      </c>
      <c r="AB2549" s="73" t="str">
        <f t="shared" si="789"/>
        <v>SI</v>
      </c>
      <c r="AC2549" s="74">
        <f>Table2[[#This Row],[PUNTUALIDAD (H)]]*24</f>
        <v>0</v>
      </c>
      <c r="AD2549" s="73">
        <f t="shared" si="790"/>
        <v>1.09375</v>
      </c>
      <c r="AE2549" s="74">
        <f>Table2[[#This Row],[ATA TO UNLOADING]]*24</f>
        <v>26.25</v>
      </c>
      <c r="AF2549" s="74" t="str">
        <f>IF(Table2[[#This Row],[ATA TO UNLOADING 2]]&lt;=48,"YES","NO")</f>
        <v>YES</v>
      </c>
      <c r="AG2549" s="75">
        <f t="shared" si="791"/>
        <v>0.58333333333575865</v>
      </c>
      <c r="AH2549" s="2" t="s">
        <v>42</v>
      </c>
      <c r="AI2549" s="2" t="str">
        <f t="shared" si="792"/>
        <v>MRSU5144970</v>
      </c>
      <c r="AJ2549" s="76" t="str">
        <f t="shared" si="793"/>
        <v>CTU FLEVOKUST BV</v>
      </c>
      <c r="AK2549" s="77">
        <f>IF($M2549="TRUCK",VLOOKUP($AQ2549,Invoicing!$A$17:$B$49,MATCH($AK$1,Invoicing!$A$17:$B$17,0),FALSE),VLOOKUP($AQ2549,Invoicing!$N$17:$O$21,MATCH($AK$1,Invoicing!$N$17:$O$17,0),FALSE))</f>
        <v>520</v>
      </c>
      <c r="AL2549" s="78" t="e">
        <f>VLOOKUP($E2549,Invoicing!$A$1:$H$8,MATCH(TRACKER!$N2553,Invoicing!$A$1:$H$1,0),FALSE)</f>
        <v>#N/A</v>
      </c>
      <c r="AM2549" s="78">
        <v>35</v>
      </c>
      <c r="AN2549" s="78">
        <f t="shared" si="794"/>
        <v>0</v>
      </c>
      <c r="AO2549" s="2">
        <f t="shared" si="795"/>
        <v>1</v>
      </c>
      <c r="AP2549" s="2" t="str">
        <f t="shared" si="796"/>
        <v>WEEK</v>
      </c>
      <c r="AQ2549" s="2" t="str">
        <f t="shared" si="797"/>
        <v>CTU FLEVOKUST BVWEEK</v>
      </c>
      <c r="AR2549" s="71">
        <f t="shared" si="798"/>
        <v>520</v>
      </c>
      <c r="AS2549" s="71">
        <f>VLOOKUP(AJ2549,Invoicing!A:K,10,FALSE)</f>
        <v>0</v>
      </c>
      <c r="AT2549" s="71">
        <f t="shared" si="799"/>
        <v>520</v>
      </c>
    </row>
    <row r="2550" spans="1:46">
      <c r="A2550" s="37" t="s">
        <v>255</v>
      </c>
      <c r="B2550" s="3" t="s">
        <v>38</v>
      </c>
      <c r="C2550" s="11">
        <v>45641.53125</v>
      </c>
      <c r="D2550" s="11">
        <v>45641.5</v>
      </c>
      <c r="E2550" s="11" t="s">
        <v>44</v>
      </c>
      <c r="F2550" s="11" t="s">
        <v>40</v>
      </c>
      <c r="G2550" s="3" t="s">
        <v>2729</v>
      </c>
      <c r="H2550" s="3" t="s">
        <v>41</v>
      </c>
      <c r="I2550" s="11">
        <v>45642.583333333336</v>
      </c>
      <c r="J2550" s="12">
        <v>45642.568749999999</v>
      </c>
      <c r="K2550" s="12">
        <v>45642.583333333336</v>
      </c>
      <c r="L2550" s="12">
        <v>45642.534722222219</v>
      </c>
      <c r="M2550" s="12" t="s">
        <v>115</v>
      </c>
      <c r="N2550" s="3" t="s">
        <v>42</v>
      </c>
      <c r="O2550" s="3">
        <v>0</v>
      </c>
      <c r="P2550" s="1">
        <f t="shared" si="780"/>
        <v>51</v>
      </c>
      <c r="Q2550" s="1">
        <f t="shared" si="781"/>
        <v>12</v>
      </c>
      <c r="R2550" s="72">
        <f t="shared" si="782"/>
        <v>45642.568749999999</v>
      </c>
      <c r="S2550" s="73">
        <f t="shared" si="783"/>
        <v>1.0520833333357587</v>
      </c>
      <c r="T2550" s="74">
        <f>Table2[[#This Row],[ETA A OFRECIMIENTO]]*24</f>
        <v>25.250000000058208</v>
      </c>
      <c r="U2550" s="1" t="str">
        <f t="shared" si="784"/>
        <v>YES</v>
      </c>
      <c r="V2550" s="73">
        <f t="shared" si="785"/>
        <v>0</v>
      </c>
      <c r="W2550" s="74">
        <f>Table2[[#This Row],[DEL. AVAILABLE A SLOT]]*24</f>
        <v>0</v>
      </c>
      <c r="X2550" s="1" t="str">
        <f t="shared" si="786"/>
        <v>SI</v>
      </c>
      <c r="Y2550" s="73">
        <f t="shared" si="787"/>
        <v>1.0520833333357587</v>
      </c>
      <c r="Z2550" s="74">
        <f>Table2[[#This Row],[ETA A TIMESLOT]]*24</f>
        <v>25.250000000058208</v>
      </c>
      <c r="AA2550" s="73">
        <f t="shared" si="788"/>
        <v>0</v>
      </c>
      <c r="AB2550" s="73" t="str">
        <f t="shared" si="789"/>
        <v>SI</v>
      </c>
      <c r="AC2550" s="74">
        <f>Table2[[#This Row],[PUNTUALIDAD (H)]]*24</f>
        <v>0</v>
      </c>
      <c r="AD2550" s="73">
        <f t="shared" si="790"/>
        <v>1.0034722222189885</v>
      </c>
      <c r="AE2550" s="74">
        <f>Table2[[#This Row],[ATA TO UNLOADING]]*24</f>
        <v>24.083333333255723</v>
      </c>
      <c r="AF2550" s="74" t="str">
        <f>IF(Table2[[#This Row],[ATA TO UNLOADING 2]]&lt;=48,"YES","NO")</f>
        <v>YES</v>
      </c>
      <c r="AG2550" s="75">
        <f t="shared" si="791"/>
        <v>0.58333333333575865</v>
      </c>
      <c r="AH2550" s="2" t="s">
        <v>42</v>
      </c>
      <c r="AI2550" s="2" t="str">
        <f t="shared" si="792"/>
        <v>MRSU6772693</v>
      </c>
      <c r="AJ2550" s="76" t="str">
        <f t="shared" si="793"/>
        <v>MSI</v>
      </c>
      <c r="AK2550" s="77">
        <f>IF($M2550="TRUCK",VLOOKUP($AQ2550,Invoicing!$A$17:$B$49,MATCH($AK$1,Invoicing!$A$17:$B$17,0),FALSE),VLOOKUP($AQ2550,Invoicing!$N$17:$O$21,MATCH($AK$1,Invoicing!$N$17:$O$17,0),FALSE))</f>
        <v>480</v>
      </c>
      <c r="AL2550" s="78" t="e">
        <f>VLOOKUP($E2550,Invoicing!$A$1:$H$8,MATCH(TRACKER!$N2554,Invoicing!$A$1:$H$1,0),FALSE)</f>
        <v>#N/A</v>
      </c>
      <c r="AM2550" s="78">
        <f>VLOOKUP($E2550,Invoicing!$A$1:$H$8,MATCH(TRACKER!$O$1,Invoicing!$A$1:$H$1,0),FALSE)</f>
        <v>50</v>
      </c>
      <c r="AN2550" s="78">
        <f t="shared" si="794"/>
        <v>0</v>
      </c>
      <c r="AO2550" s="2">
        <f t="shared" si="795"/>
        <v>1</v>
      </c>
      <c r="AP2550" s="2" t="str">
        <f t="shared" si="796"/>
        <v>WEEK</v>
      </c>
      <c r="AQ2550" s="2" t="str">
        <f t="shared" si="797"/>
        <v>MSIWEEK</v>
      </c>
      <c r="AR2550" s="71">
        <f t="shared" si="798"/>
        <v>480</v>
      </c>
      <c r="AS2550" s="71">
        <f>VLOOKUP(AJ2550,Invoicing!A:K,10,FALSE)</f>
        <v>25</v>
      </c>
      <c r="AT2550" s="71">
        <f t="shared" si="799"/>
        <v>505</v>
      </c>
    </row>
    <row r="2551" spans="1:46">
      <c r="A2551" s="37" t="s">
        <v>255</v>
      </c>
      <c r="B2551" s="3" t="s">
        <v>38</v>
      </c>
      <c r="C2551" s="11">
        <v>45641.53125</v>
      </c>
      <c r="D2551" s="11">
        <v>45641.5</v>
      </c>
      <c r="E2551" s="11" t="s">
        <v>43</v>
      </c>
      <c r="F2551" s="11" t="s">
        <v>40</v>
      </c>
      <c r="G2551" s="3" t="s">
        <v>2730</v>
      </c>
      <c r="H2551" s="3" t="s">
        <v>41</v>
      </c>
      <c r="I2551" s="11">
        <v>45642.583333333336</v>
      </c>
      <c r="J2551" s="12">
        <v>45642.578472222223</v>
      </c>
      <c r="K2551" s="12">
        <v>45642.583333333336</v>
      </c>
      <c r="L2551" s="12">
        <v>45642.585416666669</v>
      </c>
      <c r="M2551" s="12" t="s">
        <v>115</v>
      </c>
      <c r="N2551" s="3" t="s">
        <v>42</v>
      </c>
      <c r="O2551" s="3">
        <v>0</v>
      </c>
      <c r="P2551" s="1">
        <f t="shared" si="780"/>
        <v>51</v>
      </c>
      <c r="Q2551" s="1">
        <f t="shared" si="781"/>
        <v>12</v>
      </c>
      <c r="R2551" s="72">
        <f t="shared" si="782"/>
        <v>45642.578472222223</v>
      </c>
      <c r="S2551" s="73">
        <f t="shared" si="783"/>
        <v>1.0520833333357587</v>
      </c>
      <c r="T2551" s="74">
        <f>Table2[[#This Row],[ETA A OFRECIMIENTO]]*24</f>
        <v>25.250000000058208</v>
      </c>
      <c r="U2551" s="1" t="str">
        <f t="shared" si="784"/>
        <v>YES</v>
      </c>
      <c r="V2551" s="73">
        <f t="shared" si="785"/>
        <v>0</v>
      </c>
      <c r="W2551" s="74">
        <f>Table2[[#This Row],[DEL. AVAILABLE A SLOT]]*24</f>
        <v>0</v>
      </c>
      <c r="X2551" s="1" t="str">
        <f t="shared" si="786"/>
        <v>SI</v>
      </c>
      <c r="Y2551" s="73">
        <f t="shared" si="787"/>
        <v>1.0520833333357587</v>
      </c>
      <c r="Z2551" s="74">
        <f>Table2[[#This Row],[ETA A TIMESLOT]]*24</f>
        <v>25.250000000058208</v>
      </c>
      <c r="AA2551" s="73">
        <f t="shared" si="788"/>
        <v>0</v>
      </c>
      <c r="AB2551" s="73" t="str">
        <f t="shared" si="789"/>
        <v>SI</v>
      </c>
      <c r="AC2551" s="74">
        <f>Table2[[#This Row],[PUNTUALIDAD (H)]]*24</f>
        <v>0</v>
      </c>
      <c r="AD2551" s="73">
        <f t="shared" si="790"/>
        <v>1.0541666666686069</v>
      </c>
      <c r="AE2551" s="74">
        <f>Table2[[#This Row],[ATA TO UNLOADING]]*24</f>
        <v>25.300000000046566</v>
      </c>
      <c r="AF2551" s="74" t="str">
        <f>IF(Table2[[#This Row],[ATA TO UNLOADING 2]]&lt;=48,"YES","NO")</f>
        <v>YES</v>
      </c>
      <c r="AG2551" s="75">
        <f t="shared" si="791"/>
        <v>0.58333333333575865</v>
      </c>
      <c r="AH2551" s="2" t="s">
        <v>42</v>
      </c>
      <c r="AI2551" s="2" t="str">
        <f t="shared" si="792"/>
        <v>MSKU4655167</v>
      </c>
      <c r="AJ2551" s="76" t="str">
        <f t="shared" si="793"/>
        <v>LOGIX</v>
      </c>
      <c r="AK2551" s="77">
        <f>IF($M2551="TRUCK",VLOOKUP($AQ2551,Invoicing!$A$17:$B$49,MATCH($AK$1,Invoicing!$A$17:$B$17,0),FALSE),VLOOKUP($AQ2551,Invoicing!$N$17:$O$21,MATCH($AK$1,Invoicing!$N$17:$O$17,0),FALSE))</f>
        <v>530</v>
      </c>
      <c r="AL2551" s="78" t="e">
        <f>VLOOKUP($E2551,Invoicing!$A$1:$H$8,MATCH(TRACKER!$N2555,Invoicing!$A$1:$H$1,0),FALSE)</f>
        <v>#N/A</v>
      </c>
      <c r="AM2551" s="78">
        <f>VLOOKUP($E2551,Invoicing!$A$1:$H$8,MATCH(TRACKER!$O$1,Invoicing!$A$1:$H$1,0),FALSE)</f>
        <v>50</v>
      </c>
      <c r="AN2551" s="78">
        <f t="shared" si="794"/>
        <v>0</v>
      </c>
      <c r="AO2551" s="2">
        <f t="shared" si="795"/>
        <v>1</v>
      </c>
      <c r="AP2551" s="2" t="str">
        <f t="shared" si="796"/>
        <v>WEEK</v>
      </c>
      <c r="AQ2551" s="2" t="str">
        <f t="shared" si="797"/>
        <v>LOGIXWEEK</v>
      </c>
      <c r="AR2551" s="71">
        <f t="shared" si="798"/>
        <v>530</v>
      </c>
      <c r="AS2551" s="71">
        <f>VLOOKUP(AJ2551,Invoicing!A:K,10,FALSE)</f>
        <v>25</v>
      </c>
      <c r="AT2551" s="71">
        <f t="shared" si="799"/>
        <v>555</v>
      </c>
    </row>
    <row r="2552" spans="1:46">
      <c r="A2552" s="37" t="s">
        <v>255</v>
      </c>
      <c r="B2552" s="3" t="s">
        <v>38</v>
      </c>
      <c r="C2552" s="11">
        <v>45641.53125</v>
      </c>
      <c r="D2552" s="11">
        <v>45641.5</v>
      </c>
      <c r="E2552" s="11" t="s">
        <v>44</v>
      </c>
      <c r="F2552" s="11" t="s">
        <v>40</v>
      </c>
      <c r="G2552" s="3" t="s">
        <v>2731</v>
      </c>
      <c r="H2552" s="3" t="s">
        <v>2821</v>
      </c>
      <c r="I2552" s="11">
        <v>45642.583333333336</v>
      </c>
      <c r="J2552" s="12">
        <v>45642.524305555555</v>
      </c>
      <c r="K2552" s="12">
        <v>45642.583333333336</v>
      </c>
      <c r="L2552" s="12">
        <v>45642.555555555555</v>
      </c>
      <c r="M2552" s="12" t="s">
        <v>115</v>
      </c>
      <c r="N2552" s="3" t="s">
        <v>42</v>
      </c>
      <c r="O2552" s="3">
        <v>0</v>
      </c>
      <c r="P2552" s="1">
        <f t="shared" si="780"/>
        <v>51</v>
      </c>
      <c r="Q2552" s="1">
        <f t="shared" si="781"/>
        <v>12</v>
      </c>
      <c r="R2552" s="72">
        <f t="shared" si="782"/>
        <v>45642.524305555555</v>
      </c>
      <c r="S2552" s="73">
        <f t="shared" si="783"/>
        <v>1.0520833333357587</v>
      </c>
      <c r="T2552" s="74">
        <f>Table2[[#This Row],[ETA A OFRECIMIENTO]]*24</f>
        <v>25.250000000058208</v>
      </c>
      <c r="U2552" s="1" t="str">
        <f t="shared" si="784"/>
        <v>YES</v>
      </c>
      <c r="V2552" s="73">
        <f t="shared" si="785"/>
        <v>0</v>
      </c>
      <c r="W2552" s="74">
        <f>Table2[[#This Row],[DEL. AVAILABLE A SLOT]]*24</f>
        <v>0</v>
      </c>
      <c r="X2552" s="1" t="str">
        <f t="shared" si="786"/>
        <v>SI</v>
      </c>
      <c r="Y2552" s="73">
        <f t="shared" si="787"/>
        <v>1.0520833333357587</v>
      </c>
      <c r="Z2552" s="74">
        <f>Table2[[#This Row],[ETA A TIMESLOT]]*24</f>
        <v>25.250000000058208</v>
      </c>
      <c r="AA2552" s="73">
        <f t="shared" si="788"/>
        <v>0</v>
      </c>
      <c r="AB2552" s="73" t="str">
        <f t="shared" si="789"/>
        <v>SI</v>
      </c>
      <c r="AC2552" s="74">
        <f>Table2[[#This Row],[PUNTUALIDAD (H)]]*24</f>
        <v>0</v>
      </c>
      <c r="AD2552" s="73">
        <f t="shared" si="790"/>
        <v>1.0243055555547471</v>
      </c>
      <c r="AE2552" s="74">
        <f>Table2[[#This Row],[ATA TO UNLOADING]]*24</f>
        <v>24.583333333313931</v>
      </c>
      <c r="AF2552" s="74" t="str">
        <f>IF(Table2[[#This Row],[ATA TO UNLOADING 2]]&lt;=48,"YES","NO")</f>
        <v>YES</v>
      </c>
      <c r="AG2552" s="75">
        <f t="shared" si="791"/>
        <v>0.58333333333575865</v>
      </c>
      <c r="AH2552" s="2" t="s">
        <v>42</v>
      </c>
      <c r="AI2552" s="2" t="str">
        <f t="shared" si="792"/>
        <v>TGBU6840570</v>
      </c>
      <c r="AJ2552" s="76" t="str">
        <f t="shared" si="793"/>
        <v>MSI</v>
      </c>
      <c r="AK2552" s="77">
        <f>IF($M2552="TRUCK",VLOOKUP($AQ2552,Invoicing!$A$17:$B$49,MATCH($AK$1,Invoicing!$A$17:$B$17,0),FALSE),VLOOKUP($AQ2552,Invoicing!$N$17:$O$21,MATCH($AK$1,Invoicing!$N$17:$O$17,0),FALSE))</f>
        <v>480</v>
      </c>
      <c r="AL2552" s="78" t="e">
        <f>VLOOKUP($E2552,Invoicing!$A$1:$H$8,MATCH(TRACKER!$N2556,Invoicing!$A$1:$H$1,0),FALSE)</f>
        <v>#N/A</v>
      </c>
      <c r="AM2552" s="78">
        <f>VLOOKUP($E2552,Invoicing!$A$1:$H$8,MATCH(TRACKER!$O$1,Invoicing!$A$1:$H$1,0),FALSE)</f>
        <v>50</v>
      </c>
      <c r="AN2552" s="78">
        <f t="shared" si="794"/>
        <v>0</v>
      </c>
      <c r="AO2552" s="2">
        <f t="shared" si="795"/>
        <v>1</v>
      </c>
      <c r="AP2552" s="2" t="str">
        <f t="shared" si="796"/>
        <v>WEEK</v>
      </c>
      <c r="AQ2552" s="2" t="str">
        <f t="shared" si="797"/>
        <v>MSIWEEK</v>
      </c>
      <c r="AR2552" s="71">
        <f t="shared" si="798"/>
        <v>480</v>
      </c>
      <c r="AS2552" s="71">
        <f>VLOOKUP(AJ2552,Invoicing!A:K,10,FALSE)</f>
        <v>25</v>
      </c>
      <c r="AT2552" s="71">
        <f t="shared" si="799"/>
        <v>505</v>
      </c>
    </row>
    <row r="2553" spans="1:46">
      <c r="A2553" s="37" t="s">
        <v>255</v>
      </c>
      <c r="B2553" s="3" t="s">
        <v>38</v>
      </c>
      <c r="C2553" s="11">
        <v>45641.53125</v>
      </c>
      <c r="D2553" s="11">
        <v>45641.5</v>
      </c>
      <c r="E2553" s="11" t="s">
        <v>44</v>
      </c>
      <c r="F2553" s="11" t="s">
        <v>40</v>
      </c>
      <c r="G2553" s="3" t="s">
        <v>2732</v>
      </c>
      <c r="H2553" s="3" t="s">
        <v>41</v>
      </c>
      <c r="I2553" s="11">
        <v>45642.583333333336</v>
      </c>
      <c r="J2553" s="12">
        <v>45642.643055555556</v>
      </c>
      <c r="K2553" s="12">
        <v>45642.666666666664</v>
      </c>
      <c r="L2553" s="12">
        <v>45642.604166666664</v>
      </c>
      <c r="M2553" s="12" t="s">
        <v>115</v>
      </c>
      <c r="N2553" s="3" t="s">
        <v>42</v>
      </c>
      <c r="O2553" s="3">
        <v>0</v>
      </c>
      <c r="P2553" s="1">
        <f t="shared" si="780"/>
        <v>51</v>
      </c>
      <c r="Q2553" s="1">
        <f t="shared" si="781"/>
        <v>12</v>
      </c>
      <c r="R2553" s="72">
        <f t="shared" si="782"/>
        <v>45642.643055555556</v>
      </c>
      <c r="S2553" s="73">
        <f t="shared" si="783"/>
        <v>1.0520833333357587</v>
      </c>
      <c r="T2553" s="74">
        <f>Table2[[#This Row],[ETA A OFRECIMIENTO]]*24</f>
        <v>25.250000000058208</v>
      </c>
      <c r="U2553" s="1" t="str">
        <f t="shared" si="784"/>
        <v>YES</v>
      </c>
      <c r="V2553" s="73">
        <f t="shared" si="785"/>
        <v>8.3333333328482695E-2</v>
      </c>
      <c r="W2553" s="74">
        <f>Table2[[#This Row],[DEL. AVAILABLE A SLOT]]*24</f>
        <v>1.9999999998835847</v>
      </c>
      <c r="X2553" s="1" t="str">
        <f t="shared" si="786"/>
        <v>SI</v>
      </c>
      <c r="Y2553" s="73">
        <f t="shared" si="787"/>
        <v>1.1354166666642413</v>
      </c>
      <c r="Z2553" s="74">
        <f>Table2[[#This Row],[ETA A TIMESLOT]]*24</f>
        <v>27.249999999941792</v>
      </c>
      <c r="AA2553" s="73">
        <f t="shared" si="788"/>
        <v>0</v>
      </c>
      <c r="AB2553" s="73" t="str">
        <f t="shared" si="789"/>
        <v>SI</v>
      </c>
      <c r="AC2553" s="74">
        <f>Table2[[#This Row],[PUNTUALIDAD (H)]]*24</f>
        <v>0</v>
      </c>
      <c r="AD2553" s="73">
        <f t="shared" si="790"/>
        <v>1.0729166666642413</v>
      </c>
      <c r="AE2553" s="74">
        <f>Table2[[#This Row],[ATA TO UNLOADING]]*24</f>
        <v>25.749999999941792</v>
      </c>
      <c r="AF2553" s="74" t="str">
        <f>IF(Table2[[#This Row],[ATA TO UNLOADING 2]]&lt;=48,"YES","NO")</f>
        <v>YES</v>
      </c>
      <c r="AG2553" s="75">
        <f t="shared" si="791"/>
        <v>0.66666666666424135</v>
      </c>
      <c r="AH2553" s="2" t="s">
        <v>42</v>
      </c>
      <c r="AI2553" s="2" t="str">
        <f t="shared" si="792"/>
        <v>MSKU9590789</v>
      </c>
      <c r="AJ2553" s="76" t="str">
        <f t="shared" si="793"/>
        <v>MSI</v>
      </c>
      <c r="AK2553" s="77">
        <f>IF($M2553="TRUCK",VLOOKUP($AQ2553,Invoicing!$A$17:$B$49,MATCH($AK$1,Invoicing!$A$17:$B$17,0),FALSE),VLOOKUP($AQ2553,Invoicing!$N$17:$O$21,MATCH($AK$1,Invoicing!$N$17:$O$17,0),FALSE))</f>
        <v>480</v>
      </c>
      <c r="AL2553" s="78" t="e">
        <f>VLOOKUP($E2553,Invoicing!$A$1:$H$8,MATCH(TRACKER!$N2557,Invoicing!$A$1:$H$1,0),FALSE)</f>
        <v>#N/A</v>
      </c>
      <c r="AM2553" s="78">
        <f>VLOOKUP($E2553,Invoicing!$A$1:$H$8,MATCH(TRACKER!$O$1,Invoicing!$A$1:$H$1,0),FALSE)</f>
        <v>50</v>
      </c>
      <c r="AN2553" s="78">
        <f t="shared" si="794"/>
        <v>0</v>
      </c>
      <c r="AO2553" s="2">
        <f t="shared" si="795"/>
        <v>1</v>
      </c>
      <c r="AP2553" s="2" t="str">
        <f t="shared" si="796"/>
        <v>WEEK</v>
      </c>
      <c r="AQ2553" s="2" t="str">
        <f t="shared" si="797"/>
        <v>MSIWEEK</v>
      </c>
      <c r="AR2553" s="71">
        <f t="shared" si="798"/>
        <v>480</v>
      </c>
      <c r="AS2553" s="71">
        <f>VLOOKUP(AJ2553,Invoicing!A:K,10,FALSE)</f>
        <v>25</v>
      </c>
      <c r="AT2553" s="71">
        <f t="shared" si="799"/>
        <v>505</v>
      </c>
    </row>
    <row r="2554" spans="1:46">
      <c r="A2554" s="37" t="s">
        <v>255</v>
      </c>
      <c r="B2554" s="3" t="s">
        <v>38</v>
      </c>
      <c r="C2554" s="11">
        <v>45641.53125</v>
      </c>
      <c r="D2554" s="11">
        <v>45641.5</v>
      </c>
      <c r="E2554" s="11" t="s">
        <v>44</v>
      </c>
      <c r="F2554" s="11" t="s">
        <v>40</v>
      </c>
      <c r="G2554" s="3" t="s">
        <v>2733</v>
      </c>
      <c r="H2554" s="3" t="s">
        <v>41</v>
      </c>
      <c r="I2554" s="11">
        <v>45642.583333333336</v>
      </c>
      <c r="J2554" s="12">
        <v>45642.634722222225</v>
      </c>
      <c r="K2554" s="12">
        <v>45642.666666666664</v>
      </c>
      <c r="L2554" s="12">
        <v>45642.63958333333</v>
      </c>
      <c r="M2554" s="12" t="s">
        <v>115</v>
      </c>
      <c r="N2554" s="3" t="s">
        <v>42</v>
      </c>
      <c r="O2554" s="3">
        <v>1</v>
      </c>
      <c r="P2554" s="1">
        <f t="shared" si="780"/>
        <v>51</v>
      </c>
      <c r="Q2554" s="1">
        <f t="shared" si="781"/>
        <v>12</v>
      </c>
      <c r="R2554" s="72">
        <f t="shared" si="782"/>
        <v>45642.634722222225</v>
      </c>
      <c r="S2554" s="73">
        <f t="shared" si="783"/>
        <v>1.0520833333357587</v>
      </c>
      <c r="T2554" s="74">
        <f>Table2[[#This Row],[ETA A OFRECIMIENTO]]*24</f>
        <v>25.250000000058208</v>
      </c>
      <c r="U2554" s="1" t="str">
        <f t="shared" si="784"/>
        <v>YES</v>
      </c>
      <c r="V2554" s="73">
        <f t="shared" si="785"/>
        <v>8.3333333328482695E-2</v>
      </c>
      <c r="W2554" s="74">
        <f>Table2[[#This Row],[DEL. AVAILABLE A SLOT]]*24</f>
        <v>1.9999999998835847</v>
      </c>
      <c r="X2554" s="1" t="str">
        <f t="shared" si="786"/>
        <v>SI</v>
      </c>
      <c r="Y2554" s="73">
        <f t="shared" si="787"/>
        <v>1.1354166666642413</v>
      </c>
      <c r="Z2554" s="74">
        <f>Table2[[#This Row],[ETA A TIMESLOT]]*24</f>
        <v>27.249999999941792</v>
      </c>
      <c r="AA2554" s="73">
        <f t="shared" si="788"/>
        <v>0</v>
      </c>
      <c r="AB2554" s="73" t="str">
        <f t="shared" si="789"/>
        <v>SI</v>
      </c>
      <c r="AC2554" s="74">
        <f>Table2[[#This Row],[PUNTUALIDAD (H)]]*24</f>
        <v>0</v>
      </c>
      <c r="AD2554" s="73">
        <f t="shared" si="790"/>
        <v>1.1083333333299379</v>
      </c>
      <c r="AE2554" s="74">
        <f>Table2[[#This Row],[ATA TO UNLOADING]]*24</f>
        <v>26.599999999918509</v>
      </c>
      <c r="AF2554" s="74" t="str">
        <f>IF(Table2[[#This Row],[ATA TO UNLOADING 2]]&lt;=48,"YES","NO")</f>
        <v>YES</v>
      </c>
      <c r="AG2554" s="75">
        <f t="shared" si="791"/>
        <v>0.66666666666424135</v>
      </c>
      <c r="AH2554" s="2" t="s">
        <v>42</v>
      </c>
      <c r="AI2554" s="2" t="str">
        <f t="shared" si="792"/>
        <v>TRHU6213506</v>
      </c>
      <c r="AJ2554" s="76" t="str">
        <f t="shared" si="793"/>
        <v>MSI</v>
      </c>
      <c r="AK2554" s="77">
        <f>IF($M2554="TRUCK",VLOOKUP($AQ2554,Invoicing!$A$17:$B$49,MATCH($AK$1,Invoicing!$A$17:$B$17,0),FALSE),VLOOKUP($AQ2554,Invoicing!$N$17:$O$21,MATCH($AK$1,Invoicing!$N$17:$O$17,0),FALSE))</f>
        <v>480</v>
      </c>
      <c r="AL2554" s="78" t="e">
        <f>VLOOKUP($E2554,Invoicing!$A$1:$H$8,MATCH(TRACKER!$N2558,Invoicing!$A$1:$H$1,0),FALSE)</f>
        <v>#N/A</v>
      </c>
      <c r="AM2554" s="78">
        <f>VLOOKUP($E2554,Invoicing!$A$1:$H$8,MATCH(TRACKER!$O$1,Invoicing!$A$1:$H$1,0),FALSE)</f>
        <v>50</v>
      </c>
      <c r="AN2554" s="78">
        <f t="shared" si="794"/>
        <v>50</v>
      </c>
      <c r="AO2554" s="2">
        <f t="shared" si="795"/>
        <v>1</v>
      </c>
      <c r="AP2554" s="2" t="str">
        <f t="shared" si="796"/>
        <v>WEEK</v>
      </c>
      <c r="AQ2554" s="2" t="str">
        <f t="shared" si="797"/>
        <v>MSIWEEK</v>
      </c>
      <c r="AR2554" s="71">
        <f t="shared" si="798"/>
        <v>530</v>
      </c>
      <c r="AS2554" s="71">
        <f>VLOOKUP(AJ2554,Invoicing!A:K,10,FALSE)</f>
        <v>25</v>
      </c>
      <c r="AT2554" s="71">
        <f t="shared" si="799"/>
        <v>555</v>
      </c>
    </row>
    <row r="2555" spans="1:46">
      <c r="A2555" s="37" t="s">
        <v>255</v>
      </c>
      <c r="B2555" s="3" t="s">
        <v>38</v>
      </c>
      <c r="C2555" s="11">
        <v>45641.53125</v>
      </c>
      <c r="D2555" s="11">
        <v>45641.5</v>
      </c>
      <c r="E2555" s="11" t="s">
        <v>45</v>
      </c>
      <c r="F2555" s="11" t="s">
        <v>40</v>
      </c>
      <c r="G2555" s="3" t="s">
        <v>2734</v>
      </c>
      <c r="H2555" s="3" t="s">
        <v>2821</v>
      </c>
      <c r="I2555" s="11">
        <v>45642.583333333336</v>
      </c>
      <c r="J2555" s="12">
        <v>45642.708333333336</v>
      </c>
      <c r="K2555" s="12">
        <v>45642.708333333336</v>
      </c>
      <c r="L2555" s="12">
        <v>45642.715277777781</v>
      </c>
      <c r="M2555" s="12" t="s">
        <v>115</v>
      </c>
      <c r="N2555" s="3" t="s">
        <v>42</v>
      </c>
      <c r="O2555" s="3">
        <v>0</v>
      </c>
      <c r="P2555" s="1">
        <f t="shared" si="780"/>
        <v>51</v>
      </c>
      <c r="Q2555" s="1">
        <f t="shared" si="781"/>
        <v>12</v>
      </c>
      <c r="R2555" s="72">
        <f t="shared" si="782"/>
        <v>45642.708333333336</v>
      </c>
      <c r="S2555" s="73">
        <f t="shared" si="783"/>
        <v>1.0520833333357587</v>
      </c>
      <c r="T2555" s="74">
        <f>Table2[[#This Row],[ETA A OFRECIMIENTO]]*24</f>
        <v>25.250000000058208</v>
      </c>
      <c r="U2555" s="1" t="str">
        <f t="shared" si="784"/>
        <v>YES</v>
      </c>
      <c r="V2555" s="73">
        <f t="shared" si="785"/>
        <v>0.125</v>
      </c>
      <c r="W2555" s="74">
        <f>Table2[[#This Row],[DEL. AVAILABLE A SLOT]]*24</f>
        <v>3</v>
      </c>
      <c r="X2555" s="1" t="str">
        <f t="shared" si="786"/>
        <v>SI</v>
      </c>
      <c r="Y2555" s="73">
        <f t="shared" si="787"/>
        <v>1.1770833333357587</v>
      </c>
      <c r="Z2555" s="74">
        <f>Table2[[#This Row],[ETA A TIMESLOT]]*24</f>
        <v>28.250000000058208</v>
      </c>
      <c r="AA2555" s="73">
        <f t="shared" si="788"/>
        <v>0</v>
      </c>
      <c r="AB2555" s="73" t="str">
        <f t="shared" si="789"/>
        <v>SI</v>
      </c>
      <c r="AC2555" s="74">
        <f>Table2[[#This Row],[PUNTUALIDAD (H)]]*24</f>
        <v>0</v>
      </c>
      <c r="AD2555" s="73">
        <f t="shared" si="790"/>
        <v>1.1840277777810115</v>
      </c>
      <c r="AE2555" s="74">
        <f>Table2[[#This Row],[ATA TO UNLOADING]]*24</f>
        <v>28.416666666744277</v>
      </c>
      <c r="AF2555" s="74" t="str">
        <f>IF(Table2[[#This Row],[ATA TO UNLOADING 2]]&lt;=48,"YES","NO")</f>
        <v>YES</v>
      </c>
      <c r="AG2555" s="75">
        <f t="shared" si="791"/>
        <v>0.70833333333575865</v>
      </c>
      <c r="AH2555" s="2" t="s">
        <v>42</v>
      </c>
      <c r="AI2555" s="2" t="str">
        <f t="shared" si="792"/>
        <v>MSKU6848838</v>
      </c>
      <c r="AJ2555" s="76" t="str">
        <f t="shared" si="793"/>
        <v>OM TRANSPORT</v>
      </c>
      <c r="AK2555" s="77">
        <f>IF($M2555="TRUCK",VLOOKUP($AQ2555,Invoicing!$A$17:$B$49,MATCH($AK$1,Invoicing!$A$17:$B$17,0),FALSE),VLOOKUP($AQ2555,Invoicing!$N$17:$O$21,MATCH($AK$1,Invoicing!$N$17:$O$17,0),FALSE))</f>
        <v>475</v>
      </c>
      <c r="AL2555" s="78">
        <f>VLOOKUP($E2555,Invoicing!$A$1:$H$8,MATCH(TRACKER!$N2559,Invoicing!$A$1:$H$1,0),FALSE)</f>
        <v>110</v>
      </c>
      <c r="AM2555" s="78">
        <f>VLOOKUP($E2555,Invoicing!$A$1:$H$8,MATCH(TRACKER!$O$1,Invoicing!$A$1:$H$1,0),FALSE)</f>
        <v>50</v>
      </c>
      <c r="AN2555" s="78">
        <f t="shared" si="794"/>
        <v>0</v>
      </c>
      <c r="AO2555" s="2">
        <f t="shared" si="795"/>
        <v>1</v>
      </c>
      <c r="AP2555" s="2" t="str">
        <f t="shared" si="796"/>
        <v>WEEK</v>
      </c>
      <c r="AQ2555" s="2" t="str">
        <f t="shared" si="797"/>
        <v>OM TRANSPORTWEEK</v>
      </c>
      <c r="AR2555" s="71">
        <f t="shared" si="798"/>
        <v>585</v>
      </c>
      <c r="AS2555" s="71">
        <f>VLOOKUP(AJ2555,Invoicing!A:K,10,FALSE)</f>
        <v>25</v>
      </c>
      <c r="AT2555" s="71">
        <f t="shared" si="799"/>
        <v>610</v>
      </c>
    </row>
    <row r="2556" spans="1:46">
      <c r="A2556" s="37" t="s">
        <v>255</v>
      </c>
      <c r="B2556" s="3" t="s">
        <v>38</v>
      </c>
      <c r="C2556" s="11">
        <v>45641.53125</v>
      </c>
      <c r="D2556" s="11">
        <v>45641.5</v>
      </c>
      <c r="E2556" s="11" t="s">
        <v>45</v>
      </c>
      <c r="F2556" s="11" t="s">
        <v>40</v>
      </c>
      <c r="G2556" s="3" t="s">
        <v>2735</v>
      </c>
      <c r="H2556" s="3" t="s">
        <v>41</v>
      </c>
      <c r="I2556" s="11">
        <v>45642.583333333336</v>
      </c>
      <c r="J2556" s="12">
        <v>45642.679166666669</v>
      </c>
      <c r="K2556" s="12">
        <v>45642.75</v>
      </c>
      <c r="L2556" s="12">
        <v>45642.684027777781</v>
      </c>
      <c r="M2556" s="12" t="s">
        <v>115</v>
      </c>
      <c r="N2556" s="3" t="s">
        <v>42</v>
      </c>
      <c r="O2556" s="3">
        <v>0</v>
      </c>
      <c r="P2556" s="1">
        <f t="shared" si="780"/>
        <v>51</v>
      </c>
      <c r="Q2556" s="1">
        <f t="shared" si="781"/>
        <v>12</v>
      </c>
      <c r="R2556" s="72">
        <f t="shared" si="782"/>
        <v>45642.679166666669</v>
      </c>
      <c r="S2556" s="73">
        <f t="shared" si="783"/>
        <v>1.0520833333357587</v>
      </c>
      <c r="T2556" s="74">
        <f>Table2[[#This Row],[ETA A OFRECIMIENTO]]*24</f>
        <v>25.250000000058208</v>
      </c>
      <c r="U2556" s="1" t="str">
        <f t="shared" si="784"/>
        <v>YES</v>
      </c>
      <c r="V2556" s="73">
        <f t="shared" si="785"/>
        <v>0.16666666666424135</v>
      </c>
      <c r="W2556" s="74">
        <f>Table2[[#This Row],[DEL. AVAILABLE A SLOT]]*24</f>
        <v>3.9999999999417923</v>
      </c>
      <c r="X2556" s="1" t="str">
        <f t="shared" si="786"/>
        <v>SI</v>
      </c>
      <c r="Y2556" s="73">
        <f t="shared" si="787"/>
        <v>1.21875</v>
      </c>
      <c r="Z2556" s="74">
        <f>Table2[[#This Row],[ETA A TIMESLOT]]*24</f>
        <v>29.25</v>
      </c>
      <c r="AA2556" s="73">
        <f t="shared" si="788"/>
        <v>0</v>
      </c>
      <c r="AB2556" s="73" t="str">
        <f t="shared" si="789"/>
        <v>SI</v>
      </c>
      <c r="AC2556" s="74">
        <f>Table2[[#This Row],[PUNTUALIDAD (H)]]*24</f>
        <v>0</v>
      </c>
      <c r="AD2556" s="73">
        <f t="shared" si="790"/>
        <v>1.1527777777810115</v>
      </c>
      <c r="AE2556" s="74">
        <f>Table2[[#This Row],[ATA TO UNLOADING]]*24</f>
        <v>27.666666666744277</v>
      </c>
      <c r="AF2556" s="74" t="str">
        <f>IF(Table2[[#This Row],[ATA TO UNLOADING 2]]&lt;=48,"YES","NO")</f>
        <v>YES</v>
      </c>
      <c r="AG2556" s="75">
        <f t="shared" si="791"/>
        <v>0.75</v>
      </c>
      <c r="AH2556" s="2" t="s">
        <v>42</v>
      </c>
      <c r="AI2556" s="2" t="str">
        <f t="shared" si="792"/>
        <v>GCXU5693765</v>
      </c>
      <c r="AJ2556" s="76" t="str">
        <f t="shared" si="793"/>
        <v>OM TRANSPORT</v>
      </c>
      <c r="AK2556" s="77">
        <f>IF($M2556="TRUCK",VLOOKUP($AQ2556,Invoicing!$A$17:$B$49,MATCH($AK$1,Invoicing!$A$17:$B$17,0),FALSE),VLOOKUP($AQ2556,Invoicing!$N$17:$O$21,MATCH($AK$1,Invoicing!$N$17:$O$17,0),FALSE))</f>
        <v>475</v>
      </c>
      <c r="AL2556" s="78" t="e">
        <f>VLOOKUP($E2556,Invoicing!$A$1:$H$8,MATCH(TRACKER!$N2560,Invoicing!$A$1:$H$1,0),FALSE)</f>
        <v>#N/A</v>
      </c>
      <c r="AM2556" s="78">
        <f>VLOOKUP($E2556,Invoicing!$A$1:$H$8,MATCH(TRACKER!$O$1,Invoicing!$A$1:$H$1,0),FALSE)</f>
        <v>50</v>
      </c>
      <c r="AN2556" s="78">
        <f t="shared" si="794"/>
        <v>0</v>
      </c>
      <c r="AO2556" s="2">
        <f t="shared" si="795"/>
        <v>1</v>
      </c>
      <c r="AP2556" s="2" t="str">
        <f t="shared" si="796"/>
        <v>WEEK</v>
      </c>
      <c r="AQ2556" s="2" t="str">
        <f t="shared" si="797"/>
        <v>OM TRANSPORTWEEK</v>
      </c>
      <c r="AR2556" s="71">
        <f t="shared" si="798"/>
        <v>475</v>
      </c>
      <c r="AS2556" s="71">
        <f>VLOOKUP(AJ2556,Invoicing!A:K,10,FALSE)</f>
        <v>25</v>
      </c>
      <c r="AT2556" s="71">
        <f t="shared" si="799"/>
        <v>500</v>
      </c>
    </row>
    <row r="2557" spans="1:46">
      <c r="A2557" s="37" t="s">
        <v>255</v>
      </c>
      <c r="B2557" s="3" t="s">
        <v>38</v>
      </c>
      <c r="C2557" s="11">
        <v>45641.53125</v>
      </c>
      <c r="D2557" s="11">
        <v>45641.5</v>
      </c>
      <c r="E2557" s="11" t="s">
        <v>44</v>
      </c>
      <c r="F2557" s="11" t="s">
        <v>40</v>
      </c>
      <c r="G2557" s="3" t="s">
        <v>2736</v>
      </c>
      <c r="H2557" s="3" t="s">
        <v>41</v>
      </c>
      <c r="I2557" s="11">
        <v>45642.583333333336</v>
      </c>
      <c r="J2557" s="12">
        <v>45642.822916666664</v>
      </c>
      <c r="K2557" s="12">
        <v>45642.75</v>
      </c>
      <c r="L2557" s="12">
        <v>45642.791666666664</v>
      </c>
      <c r="M2557" s="12" t="s">
        <v>115</v>
      </c>
      <c r="N2557" s="3" t="s">
        <v>42</v>
      </c>
      <c r="O2557" s="3">
        <v>1</v>
      </c>
      <c r="P2557" s="1">
        <f t="shared" si="780"/>
        <v>51</v>
      </c>
      <c r="Q2557" s="1">
        <f t="shared" si="781"/>
        <v>12</v>
      </c>
      <c r="R2557" s="72">
        <f t="shared" si="782"/>
        <v>45642.822916666664</v>
      </c>
      <c r="S2557" s="73">
        <f t="shared" si="783"/>
        <v>1.0520833333357587</v>
      </c>
      <c r="T2557" s="74">
        <f>Table2[[#This Row],[ETA A OFRECIMIENTO]]*24</f>
        <v>25.250000000058208</v>
      </c>
      <c r="U2557" s="1" t="str">
        <f t="shared" si="784"/>
        <v>YES</v>
      </c>
      <c r="V2557" s="73">
        <f t="shared" si="785"/>
        <v>0.16666666666424135</v>
      </c>
      <c r="W2557" s="74">
        <f>Table2[[#This Row],[DEL. AVAILABLE A SLOT]]*24</f>
        <v>3.9999999999417923</v>
      </c>
      <c r="X2557" s="1" t="str">
        <f t="shared" si="786"/>
        <v>SI</v>
      </c>
      <c r="Y2557" s="73">
        <f t="shared" si="787"/>
        <v>1.21875</v>
      </c>
      <c r="Z2557" s="74">
        <f>Table2[[#This Row],[ETA A TIMESLOT]]*24</f>
        <v>29.25</v>
      </c>
      <c r="AA2557" s="73">
        <f t="shared" si="788"/>
        <v>7.2916666664241347E-2</v>
      </c>
      <c r="AB2557" s="73" t="str">
        <f t="shared" si="789"/>
        <v>NO</v>
      </c>
      <c r="AC2557" s="74">
        <f>Table2[[#This Row],[PUNTUALIDAD (H)]]*24</f>
        <v>1.7499999999417923</v>
      </c>
      <c r="AD2557" s="73">
        <f t="shared" si="790"/>
        <v>1.2604166666642413</v>
      </c>
      <c r="AE2557" s="74">
        <f>Table2[[#This Row],[ATA TO UNLOADING]]*24</f>
        <v>30.249999999941792</v>
      </c>
      <c r="AF2557" s="74" t="str">
        <f>IF(Table2[[#This Row],[ATA TO UNLOADING 2]]&lt;=48,"YES","NO")</f>
        <v>YES</v>
      </c>
      <c r="AG2557" s="75">
        <f t="shared" si="791"/>
        <v>0.75</v>
      </c>
      <c r="AH2557" s="2" t="s">
        <v>42</v>
      </c>
      <c r="AI2557" s="2" t="str">
        <f t="shared" si="792"/>
        <v>MRKU2076349</v>
      </c>
      <c r="AJ2557" s="76" t="str">
        <f t="shared" si="793"/>
        <v>MSI</v>
      </c>
      <c r="AK2557" s="77">
        <f>IF($M2557="TRUCK",VLOOKUP($AQ2557,Invoicing!$A$17:$B$49,MATCH($AK$1,Invoicing!$A$17:$B$17,0),FALSE),VLOOKUP($AQ2557,Invoicing!$N$17:$O$21,MATCH($AK$1,Invoicing!$N$17:$O$17,0),FALSE))</f>
        <v>480</v>
      </c>
      <c r="AL2557" s="78" t="e">
        <f>VLOOKUP($E2557,Invoicing!$A$1:$H$8,MATCH(TRACKER!$N2561,Invoicing!$A$1:$H$1,0),FALSE)</f>
        <v>#N/A</v>
      </c>
      <c r="AM2557" s="78">
        <f>VLOOKUP($E2557,Invoicing!$A$1:$H$8,MATCH(TRACKER!$O$1,Invoicing!$A$1:$H$1,0),FALSE)</f>
        <v>50</v>
      </c>
      <c r="AN2557" s="78">
        <f t="shared" si="794"/>
        <v>50</v>
      </c>
      <c r="AO2557" s="2">
        <f t="shared" si="795"/>
        <v>1</v>
      </c>
      <c r="AP2557" s="2" t="str">
        <f t="shared" si="796"/>
        <v>WEEK</v>
      </c>
      <c r="AQ2557" s="2" t="str">
        <f t="shared" si="797"/>
        <v>MSIWEEK</v>
      </c>
      <c r="AR2557" s="71">
        <f t="shared" si="798"/>
        <v>530</v>
      </c>
      <c r="AS2557" s="71">
        <f>VLOOKUP(AJ2557,Invoicing!A:K,10,FALSE)</f>
        <v>25</v>
      </c>
      <c r="AT2557" s="71">
        <f t="shared" si="799"/>
        <v>555</v>
      </c>
    </row>
    <row r="2558" spans="1:46">
      <c r="A2558" s="37" t="s">
        <v>255</v>
      </c>
      <c r="B2558" s="3" t="s">
        <v>38</v>
      </c>
      <c r="C2558" s="11">
        <v>45641.53125</v>
      </c>
      <c r="D2558" s="11">
        <v>45641.5</v>
      </c>
      <c r="E2558" s="11" t="s">
        <v>49</v>
      </c>
      <c r="F2558" s="11" t="s">
        <v>40</v>
      </c>
      <c r="G2558" s="3" t="s">
        <v>2737</v>
      </c>
      <c r="H2558" s="3" t="s">
        <v>2821</v>
      </c>
      <c r="I2558" s="11">
        <v>45642.583333333336</v>
      </c>
      <c r="J2558" s="12">
        <v>45642.718055555553</v>
      </c>
      <c r="K2558" s="12">
        <v>45642.791666666664</v>
      </c>
      <c r="L2558" s="12">
        <v>45642.75</v>
      </c>
      <c r="M2558" s="12" t="s">
        <v>115</v>
      </c>
      <c r="N2558" s="3" t="s">
        <v>42</v>
      </c>
      <c r="O2558" s="3">
        <v>0</v>
      </c>
      <c r="P2558" s="1">
        <f t="shared" si="780"/>
        <v>51</v>
      </c>
      <c r="Q2558" s="1">
        <f t="shared" si="781"/>
        <v>12</v>
      </c>
      <c r="R2558" s="72">
        <f t="shared" si="782"/>
        <v>45642.718055555553</v>
      </c>
      <c r="S2558" s="73">
        <f t="shared" si="783"/>
        <v>1.0520833333357587</v>
      </c>
      <c r="T2558" s="74">
        <f>Table2[[#This Row],[ETA A OFRECIMIENTO]]*24</f>
        <v>25.250000000058208</v>
      </c>
      <c r="U2558" s="1" t="str">
        <f t="shared" si="784"/>
        <v>YES</v>
      </c>
      <c r="V2558" s="73">
        <f t="shared" si="785"/>
        <v>0.20833333332848269</v>
      </c>
      <c r="W2558" s="74">
        <f>Table2[[#This Row],[DEL. AVAILABLE A SLOT]]*24</f>
        <v>4.9999999998835847</v>
      </c>
      <c r="X2558" s="1" t="str">
        <f t="shared" si="786"/>
        <v>SI</v>
      </c>
      <c r="Y2558" s="73">
        <f t="shared" si="787"/>
        <v>1.2604166666642413</v>
      </c>
      <c r="Z2558" s="74">
        <f>Table2[[#This Row],[ETA A TIMESLOT]]*24</f>
        <v>30.249999999941792</v>
      </c>
      <c r="AA2558" s="73">
        <f t="shared" si="788"/>
        <v>0</v>
      </c>
      <c r="AB2558" s="73" t="str">
        <f t="shared" si="789"/>
        <v>SI</v>
      </c>
      <c r="AC2558" s="74">
        <f>Table2[[#This Row],[PUNTUALIDAD (H)]]*24</f>
        <v>0</v>
      </c>
      <c r="AD2558" s="73">
        <f t="shared" si="790"/>
        <v>1.21875</v>
      </c>
      <c r="AE2558" s="74">
        <f>Table2[[#This Row],[ATA TO UNLOADING]]*24</f>
        <v>29.25</v>
      </c>
      <c r="AF2558" s="74" t="str">
        <f>IF(Table2[[#This Row],[ATA TO UNLOADING 2]]&lt;=48,"YES","NO")</f>
        <v>YES</v>
      </c>
      <c r="AG2558" s="75">
        <f t="shared" si="791"/>
        <v>0.79166666666424135</v>
      </c>
      <c r="AH2558" s="2" t="s">
        <v>42</v>
      </c>
      <c r="AI2558" s="2" t="str">
        <f t="shared" si="792"/>
        <v>CAAU9103360</v>
      </c>
      <c r="AJ2558" s="76" t="str">
        <f t="shared" si="793"/>
        <v>CTU FLEVOKUST BV</v>
      </c>
      <c r="AK2558" s="77">
        <f>IF($M2558="TRUCK",VLOOKUP($AQ2558,Invoicing!$A$17:$B$49,MATCH($AK$1,Invoicing!$A$17:$B$17,0),FALSE),VLOOKUP($AQ2558,Invoicing!$N$17:$O$21,MATCH($AK$1,Invoicing!$N$17:$O$17,0),FALSE))</f>
        <v>520</v>
      </c>
      <c r="AL2558" s="78" t="e">
        <f>VLOOKUP($E2558,Invoicing!$A$1:$H$8,MATCH(TRACKER!$N2562,Invoicing!$A$1:$H$1,0),FALSE)</f>
        <v>#N/A</v>
      </c>
      <c r="AM2558" s="78">
        <v>35</v>
      </c>
      <c r="AN2558" s="78">
        <f t="shared" si="794"/>
        <v>0</v>
      </c>
      <c r="AO2558" s="2">
        <f t="shared" si="795"/>
        <v>1</v>
      </c>
      <c r="AP2558" s="2" t="str">
        <f t="shared" si="796"/>
        <v>WEEK</v>
      </c>
      <c r="AQ2558" s="2" t="str">
        <f t="shared" si="797"/>
        <v>CTU FLEVOKUST BVWEEK</v>
      </c>
      <c r="AR2558" s="71">
        <f t="shared" si="798"/>
        <v>520</v>
      </c>
      <c r="AS2558" s="71">
        <f>VLOOKUP(AJ2558,Invoicing!A:K,10,FALSE)</f>
        <v>0</v>
      </c>
      <c r="AT2558" s="71">
        <f t="shared" si="799"/>
        <v>520</v>
      </c>
    </row>
    <row r="2559" spans="1:46">
      <c r="A2559" s="37" t="s">
        <v>255</v>
      </c>
      <c r="B2559" s="3" t="s">
        <v>38</v>
      </c>
      <c r="C2559" s="11">
        <v>45641.53125</v>
      </c>
      <c r="D2559" s="11">
        <v>45641.5</v>
      </c>
      <c r="E2559" s="11" t="s">
        <v>43</v>
      </c>
      <c r="F2559" s="11" t="s">
        <v>40</v>
      </c>
      <c r="G2559" s="3" t="s">
        <v>2738</v>
      </c>
      <c r="H2559" s="3" t="s">
        <v>41</v>
      </c>
      <c r="I2559" s="11">
        <v>45642.583333333336</v>
      </c>
      <c r="J2559" s="12">
        <v>45642.446527777778</v>
      </c>
      <c r="K2559" s="12">
        <v>45642.833333333336</v>
      </c>
      <c r="L2559" s="12">
        <v>45642.451388888891</v>
      </c>
      <c r="M2559" s="12" t="s">
        <v>115</v>
      </c>
      <c r="N2559" s="6" t="s">
        <v>13</v>
      </c>
      <c r="O2559" s="3">
        <v>0</v>
      </c>
      <c r="P2559" s="1">
        <f t="shared" si="780"/>
        <v>51</v>
      </c>
      <c r="Q2559" s="1">
        <f t="shared" si="781"/>
        <v>12</v>
      </c>
      <c r="R2559" s="72">
        <f t="shared" si="782"/>
        <v>45642.446527777778</v>
      </c>
      <c r="S2559" s="73">
        <f t="shared" si="783"/>
        <v>1.0520833333357587</v>
      </c>
      <c r="T2559" s="74">
        <f>Table2[[#This Row],[ETA A OFRECIMIENTO]]*24</f>
        <v>25.250000000058208</v>
      </c>
      <c r="U2559" s="1" t="str">
        <f t="shared" si="784"/>
        <v>YES</v>
      </c>
      <c r="V2559" s="73">
        <f t="shared" si="785"/>
        <v>0.25</v>
      </c>
      <c r="W2559" s="74">
        <f>Table2[[#This Row],[DEL. AVAILABLE A SLOT]]*24</f>
        <v>6</v>
      </c>
      <c r="X2559" s="1" t="str">
        <f t="shared" si="786"/>
        <v>SI</v>
      </c>
      <c r="Y2559" s="73">
        <f t="shared" si="787"/>
        <v>1.3020833333357587</v>
      </c>
      <c r="Z2559" s="74">
        <f>Table2[[#This Row],[ETA A TIMESLOT]]*24</f>
        <v>31.250000000058208</v>
      </c>
      <c r="AA2559" s="73">
        <f t="shared" si="788"/>
        <v>0</v>
      </c>
      <c r="AB2559" s="73" t="str">
        <f t="shared" si="789"/>
        <v>SI</v>
      </c>
      <c r="AC2559" s="74">
        <f>Table2[[#This Row],[PUNTUALIDAD (H)]]*24</f>
        <v>0</v>
      </c>
      <c r="AD2559" s="73">
        <f t="shared" si="790"/>
        <v>0.92013888889050577</v>
      </c>
      <c r="AE2559" s="74">
        <f>Table2[[#This Row],[ATA TO UNLOADING]]*24</f>
        <v>22.083333333372138</v>
      </c>
      <c r="AF2559" s="74" t="str">
        <f>IF(Table2[[#This Row],[ATA TO UNLOADING 2]]&lt;=48,"YES","NO")</f>
        <v>YES</v>
      </c>
      <c r="AG2559" s="75">
        <f t="shared" si="791"/>
        <v>0.83333333333575865</v>
      </c>
      <c r="AH2559" s="2" t="s">
        <v>24</v>
      </c>
      <c r="AI2559" s="2" t="str">
        <f t="shared" si="792"/>
        <v>TCKU7442941</v>
      </c>
      <c r="AJ2559" s="76" t="str">
        <f t="shared" si="793"/>
        <v>LOGIX</v>
      </c>
      <c r="AK2559" s="77">
        <f>IF($M2559="TRUCK",VLOOKUP($AQ2559,Invoicing!$A$17:$B$49,MATCH($AK$1,Invoicing!$A$17:$B$17,0),FALSE),VLOOKUP($AQ2559,Invoicing!$N$17:$O$21,MATCH($AK$1,Invoicing!$N$17:$O$17,0),FALSE))</f>
        <v>530</v>
      </c>
      <c r="AL2559" s="78" t="e">
        <f>VLOOKUP($E2559,Invoicing!$A$1:$H$8,MATCH(TRACKER!$N2563,Invoicing!$A$1:$H$1,0),FALSE)</f>
        <v>#N/A</v>
      </c>
      <c r="AM2559" s="78">
        <f>VLOOKUP($E2559,Invoicing!$A$1:$H$8,MATCH(TRACKER!$O$1,Invoicing!$A$1:$H$1,0),FALSE)</f>
        <v>50</v>
      </c>
      <c r="AN2559" s="78">
        <f t="shared" si="794"/>
        <v>0</v>
      </c>
      <c r="AO2559" s="2">
        <f t="shared" si="795"/>
        <v>1</v>
      </c>
      <c r="AP2559" s="2" t="str">
        <f t="shared" si="796"/>
        <v>NIGHT</v>
      </c>
      <c r="AQ2559" s="2" t="str">
        <f t="shared" si="797"/>
        <v>LOGIXNIGHT</v>
      </c>
      <c r="AR2559" s="71">
        <f t="shared" si="798"/>
        <v>530</v>
      </c>
      <c r="AS2559" s="71">
        <f>VLOOKUP(AJ2559,Invoicing!A:K,10,FALSE)</f>
        <v>25</v>
      </c>
      <c r="AT2559" s="71">
        <f t="shared" si="799"/>
        <v>555</v>
      </c>
    </row>
    <row r="2560" spans="1:46">
      <c r="A2560" s="37" t="s">
        <v>255</v>
      </c>
      <c r="B2560" s="3" t="s">
        <v>38</v>
      </c>
      <c r="C2560" s="11">
        <v>45641.53125</v>
      </c>
      <c r="D2560" s="11">
        <v>45641.5</v>
      </c>
      <c r="E2560" s="11" t="s">
        <v>49</v>
      </c>
      <c r="F2560" s="11" t="s">
        <v>40</v>
      </c>
      <c r="G2560" s="3" t="s">
        <v>2739</v>
      </c>
      <c r="H2560" s="3" t="s">
        <v>2821</v>
      </c>
      <c r="I2560" s="11">
        <v>45642.583333333336</v>
      </c>
      <c r="J2560" s="12">
        <v>45642.859722222223</v>
      </c>
      <c r="K2560" s="12">
        <v>45642.875</v>
      </c>
      <c r="L2560" s="12">
        <v>45642.870833333334</v>
      </c>
      <c r="M2560" s="12" t="s">
        <v>115</v>
      </c>
      <c r="N2560" s="3" t="s">
        <v>42</v>
      </c>
      <c r="O2560" s="3">
        <v>0</v>
      </c>
      <c r="P2560" s="1">
        <f t="shared" si="780"/>
        <v>51</v>
      </c>
      <c r="Q2560" s="1">
        <f t="shared" si="781"/>
        <v>12</v>
      </c>
      <c r="R2560" s="72">
        <f t="shared" si="782"/>
        <v>45642.859722222223</v>
      </c>
      <c r="S2560" s="73">
        <f t="shared" si="783"/>
        <v>1.0520833333357587</v>
      </c>
      <c r="T2560" s="74">
        <f>Table2[[#This Row],[ETA A OFRECIMIENTO]]*24</f>
        <v>25.250000000058208</v>
      </c>
      <c r="U2560" s="1" t="str">
        <f t="shared" si="784"/>
        <v>YES</v>
      </c>
      <c r="V2560" s="73">
        <f t="shared" si="785"/>
        <v>0.29166666666424135</v>
      </c>
      <c r="W2560" s="74">
        <f>Table2[[#This Row],[DEL. AVAILABLE A SLOT]]*24</f>
        <v>6.9999999999417923</v>
      </c>
      <c r="X2560" s="1" t="str">
        <f t="shared" si="786"/>
        <v>SI</v>
      </c>
      <c r="Y2560" s="73">
        <f t="shared" si="787"/>
        <v>1.34375</v>
      </c>
      <c r="Z2560" s="74">
        <f>Table2[[#This Row],[ETA A TIMESLOT]]*24</f>
        <v>32.25</v>
      </c>
      <c r="AA2560" s="73">
        <f t="shared" si="788"/>
        <v>0</v>
      </c>
      <c r="AB2560" s="73" t="str">
        <f t="shared" si="789"/>
        <v>SI</v>
      </c>
      <c r="AC2560" s="74">
        <f>Table2[[#This Row],[PUNTUALIDAD (H)]]*24</f>
        <v>0</v>
      </c>
      <c r="AD2560" s="73">
        <f t="shared" si="790"/>
        <v>1.3395833333343035</v>
      </c>
      <c r="AE2560" s="74">
        <f>Table2[[#This Row],[ATA TO UNLOADING]]*24</f>
        <v>32.150000000023283</v>
      </c>
      <c r="AF2560" s="74" t="str">
        <f>IF(Table2[[#This Row],[ATA TO UNLOADING 2]]&lt;=48,"YES","NO")</f>
        <v>YES</v>
      </c>
      <c r="AG2560" s="75">
        <f t="shared" si="791"/>
        <v>0.875</v>
      </c>
      <c r="AH2560" s="2" t="s">
        <v>24</v>
      </c>
      <c r="AI2560" s="2" t="str">
        <f t="shared" si="792"/>
        <v>CAAU9347860</v>
      </c>
      <c r="AJ2560" s="76" t="str">
        <f t="shared" si="793"/>
        <v>CTU FLEVOKUST BV</v>
      </c>
      <c r="AK2560" s="77">
        <f>IF($M2560="TRUCK",VLOOKUP($AQ2560,Invoicing!$A$17:$B$49,MATCH($AK$1,Invoicing!$A$17:$B$17,0),FALSE),VLOOKUP($AQ2560,Invoicing!$N$17:$O$21,MATCH($AK$1,Invoicing!$N$17:$O$17,0),FALSE))</f>
        <v>530</v>
      </c>
      <c r="AL2560" s="78" t="e">
        <f>VLOOKUP($E2560,Invoicing!$A$1:$H$8,MATCH(TRACKER!$N2564,Invoicing!$A$1:$H$1,0),FALSE)</f>
        <v>#N/A</v>
      </c>
      <c r="AM2560" s="78">
        <v>35</v>
      </c>
      <c r="AN2560" s="78">
        <f t="shared" si="794"/>
        <v>0</v>
      </c>
      <c r="AO2560" s="2">
        <f t="shared" si="795"/>
        <v>1</v>
      </c>
      <c r="AP2560" s="2" t="str">
        <f t="shared" si="796"/>
        <v>NIGHT</v>
      </c>
      <c r="AQ2560" s="2" t="str">
        <f t="shared" si="797"/>
        <v>CTU FLEVOKUST BVNIGHT</v>
      </c>
      <c r="AR2560" s="71">
        <f t="shared" si="798"/>
        <v>530</v>
      </c>
      <c r="AS2560" s="71">
        <f>VLOOKUP(AJ2560,Invoicing!A:K,10,FALSE)</f>
        <v>0</v>
      </c>
      <c r="AT2560" s="71">
        <f t="shared" si="799"/>
        <v>530</v>
      </c>
    </row>
    <row r="2561" spans="1:47">
      <c r="A2561" s="37" t="s">
        <v>255</v>
      </c>
      <c r="B2561" s="3" t="s">
        <v>38</v>
      </c>
      <c r="C2561" s="11">
        <v>45641.53125</v>
      </c>
      <c r="D2561" s="11">
        <v>45641.5</v>
      </c>
      <c r="E2561" s="11" t="s">
        <v>49</v>
      </c>
      <c r="F2561" s="11" t="s">
        <v>40</v>
      </c>
      <c r="G2561" s="3" t="s">
        <v>2740</v>
      </c>
      <c r="H2561" s="3" t="s">
        <v>2821</v>
      </c>
      <c r="I2561" s="11">
        <v>45642.583333333336</v>
      </c>
      <c r="J2561" s="12">
        <v>45642.504166666666</v>
      </c>
      <c r="K2561" s="12">
        <v>45642.958333333336</v>
      </c>
      <c r="L2561" s="12">
        <v>45642.590277777781</v>
      </c>
      <c r="M2561" s="12" t="s">
        <v>115</v>
      </c>
      <c r="N2561" s="3" t="s">
        <v>42</v>
      </c>
      <c r="O2561" s="3">
        <v>1</v>
      </c>
      <c r="P2561" s="1">
        <f t="shared" si="780"/>
        <v>51</v>
      </c>
      <c r="Q2561" s="1">
        <f t="shared" si="781"/>
        <v>12</v>
      </c>
      <c r="R2561" s="72">
        <f t="shared" si="782"/>
        <v>45642.504166666666</v>
      </c>
      <c r="S2561" s="73">
        <f t="shared" si="783"/>
        <v>1.0520833333357587</v>
      </c>
      <c r="T2561" s="74">
        <f>Table2[[#This Row],[ETA A OFRECIMIENTO]]*24</f>
        <v>25.250000000058208</v>
      </c>
      <c r="U2561" s="1" t="str">
        <f t="shared" si="784"/>
        <v>YES</v>
      </c>
      <c r="V2561" s="73">
        <f t="shared" si="785"/>
        <v>0.375</v>
      </c>
      <c r="W2561" s="74">
        <f>Table2[[#This Row],[DEL. AVAILABLE A SLOT]]*24</f>
        <v>9</v>
      </c>
      <c r="X2561" s="1" t="str">
        <f t="shared" si="786"/>
        <v>SI</v>
      </c>
      <c r="Y2561" s="73">
        <f t="shared" si="787"/>
        <v>1.4270833333357587</v>
      </c>
      <c r="Z2561" s="74">
        <f>Table2[[#This Row],[ETA A TIMESLOT]]*24</f>
        <v>34.250000000058208</v>
      </c>
      <c r="AA2561" s="73">
        <f t="shared" si="788"/>
        <v>0</v>
      </c>
      <c r="AB2561" s="73" t="str">
        <f t="shared" si="789"/>
        <v>SI</v>
      </c>
      <c r="AC2561" s="74">
        <f>Table2[[#This Row],[PUNTUALIDAD (H)]]*24</f>
        <v>0</v>
      </c>
      <c r="AD2561" s="73">
        <f t="shared" si="790"/>
        <v>1.0590277777810115</v>
      </c>
      <c r="AE2561" s="74">
        <f>Table2[[#This Row],[ATA TO UNLOADING]]*24</f>
        <v>25.416666666744277</v>
      </c>
      <c r="AF2561" s="74" t="str">
        <f>IF(Table2[[#This Row],[ATA TO UNLOADING 2]]&lt;=48,"YES","NO")</f>
        <v>YES</v>
      </c>
      <c r="AG2561" s="75">
        <f t="shared" si="791"/>
        <v>0.95833333333575865</v>
      </c>
      <c r="AH2561" s="2" t="s">
        <v>24</v>
      </c>
      <c r="AI2561" s="2" t="str">
        <f t="shared" si="792"/>
        <v>MRSU5414885</v>
      </c>
      <c r="AJ2561" s="76" t="str">
        <f t="shared" si="793"/>
        <v>CTU FLEVOKUST BV</v>
      </c>
      <c r="AK2561" s="77">
        <f>IF($M2561="TRUCK",VLOOKUP($AQ2561,Invoicing!$A$17:$B$49,MATCH($AK$1,Invoicing!$A$17:$B$17,0),FALSE),VLOOKUP($AQ2561,Invoicing!$N$17:$O$21,MATCH($AK$1,Invoicing!$N$17:$O$17,0),FALSE))</f>
        <v>530</v>
      </c>
      <c r="AL2561" s="78" t="e">
        <f>VLOOKUP($E2561,Invoicing!$A$1:$H$8,MATCH(TRACKER!$N2565,Invoicing!$A$1:$H$1,0),FALSE)</f>
        <v>#N/A</v>
      </c>
      <c r="AM2561" s="78">
        <v>35</v>
      </c>
      <c r="AN2561" s="78">
        <f t="shared" si="794"/>
        <v>35</v>
      </c>
      <c r="AO2561" s="2">
        <f t="shared" si="795"/>
        <v>1</v>
      </c>
      <c r="AP2561" s="2" t="str">
        <f t="shared" si="796"/>
        <v>NIGHT</v>
      </c>
      <c r="AQ2561" s="2" t="str">
        <f t="shared" si="797"/>
        <v>CTU FLEVOKUST BVNIGHT</v>
      </c>
      <c r="AR2561" s="71">
        <f t="shared" si="798"/>
        <v>565</v>
      </c>
      <c r="AS2561" s="71">
        <f>VLOOKUP(AJ2561,Invoicing!A:K,10,FALSE)</f>
        <v>0</v>
      </c>
      <c r="AT2561" s="71">
        <f t="shared" si="799"/>
        <v>565</v>
      </c>
    </row>
    <row r="2562" spans="1:47">
      <c r="A2562" s="37" t="s">
        <v>255</v>
      </c>
      <c r="B2562" s="3" t="s">
        <v>38</v>
      </c>
      <c r="C2562" s="11">
        <v>45641.53125</v>
      </c>
      <c r="D2562" s="11">
        <v>45641.5</v>
      </c>
      <c r="E2562" s="11" t="s">
        <v>45</v>
      </c>
      <c r="F2562" s="11" t="s">
        <v>40</v>
      </c>
      <c r="G2562" s="3" t="s">
        <v>2741</v>
      </c>
      <c r="H2562" s="3" t="s">
        <v>2821</v>
      </c>
      <c r="I2562" s="11">
        <v>45642.583333333336</v>
      </c>
      <c r="J2562" s="12">
        <v>45642.793055555558</v>
      </c>
      <c r="K2562" s="12">
        <v>45642.958333333336</v>
      </c>
      <c r="L2562" s="12">
        <v>45643.125</v>
      </c>
      <c r="M2562" s="12" t="s">
        <v>115</v>
      </c>
      <c r="N2562" s="3" t="s">
        <v>42</v>
      </c>
      <c r="O2562" s="3">
        <v>0</v>
      </c>
      <c r="P2562" s="1">
        <f t="shared" ref="P2562:P2627" si="800">IF(K2562="","",WEEKNUM(R2562,2))</f>
        <v>51</v>
      </c>
      <c r="Q2562" s="1">
        <f t="shared" ref="Q2562:Q2625" si="801">IF(K2562="","",MONTH(R2562))</f>
        <v>12</v>
      </c>
      <c r="R2562" s="72">
        <f t="shared" ref="R2562:R2627" si="802">IF(ISBLANK(J2562),IF(ISBLANK(L2562),"00:00",L2562),J2562)</f>
        <v>45642.793055555558</v>
      </c>
      <c r="S2562" s="73">
        <f t="shared" ref="S2562:S2627" si="803">(I2562-C2562)</f>
        <v>1.0520833333357587</v>
      </c>
      <c r="T2562" s="74">
        <f>Table2[[#This Row],[ETA A OFRECIMIENTO]]*24</f>
        <v>25.250000000058208</v>
      </c>
      <c r="U2562" s="1" t="str">
        <f t="shared" ref="U2562:U2627" si="804">IF(S2562="","",IF(S2562&lt;=2,"YES","NO"))</f>
        <v>YES</v>
      </c>
      <c r="V2562" s="73">
        <f t="shared" ref="V2562:V2627" si="805">(K2562-I2562)</f>
        <v>0.375</v>
      </c>
      <c r="W2562" s="74">
        <f>Table2[[#This Row],[DEL. AVAILABLE A SLOT]]*24</f>
        <v>9</v>
      </c>
      <c r="X2562" s="1" t="str">
        <f t="shared" ref="X2562:X2627" si="806">IF(V2562="","",IF(V2562&lt;=1,"SI","NO"))</f>
        <v>SI</v>
      </c>
      <c r="Y2562" s="73">
        <f t="shared" ref="Y2562:Y2627" si="807">(K2562-C2562)</f>
        <v>1.4270833333357587</v>
      </c>
      <c r="Z2562" s="74">
        <f>Table2[[#This Row],[ETA A TIMESLOT]]*24</f>
        <v>34.250000000058208</v>
      </c>
      <c r="AA2562" s="73">
        <f t="shared" ref="AA2562:AA2627" si="808">IF(R2562&lt; K2562, TIME(0,0,0), R2562-K2562)</f>
        <v>0</v>
      </c>
      <c r="AB2562" s="73" t="str">
        <f t="shared" ref="AB2562:AB2625" si="809">IF(AA2562&gt;TIME(0,45,0),"NO","SI")</f>
        <v>SI</v>
      </c>
      <c r="AC2562" s="74">
        <f>Table2[[#This Row],[PUNTUALIDAD (H)]]*24</f>
        <v>0</v>
      </c>
      <c r="AD2562" s="73">
        <f t="shared" ref="AD2562:AD2627" si="810">(L2562-C2562)</f>
        <v>1.59375</v>
      </c>
      <c r="AE2562" s="74">
        <f>Table2[[#This Row],[ATA TO UNLOADING]]*24</f>
        <v>38.25</v>
      </c>
      <c r="AF2562" s="74" t="str">
        <f>IF(Table2[[#This Row],[ATA TO UNLOADING 2]]&lt;=48,"YES","NO")</f>
        <v>YES</v>
      </c>
      <c r="AG2562" s="75">
        <f t="shared" ref="AG2562:AG2627" si="811">MOD(K2562,1)</f>
        <v>0.95833333333575865</v>
      </c>
      <c r="AH2562" s="2" t="s">
        <v>24</v>
      </c>
      <c r="AI2562" s="2" t="str">
        <f t="shared" ref="AI2562:AI2627" si="812">G2562</f>
        <v>MSKU9541640</v>
      </c>
      <c r="AJ2562" s="76" t="str">
        <f t="shared" ref="AJ2562:AJ2627" si="813">E2562</f>
        <v>OM TRANSPORT</v>
      </c>
      <c r="AK2562" s="77">
        <f>IF($M2562="TRUCK",VLOOKUP($AQ2562,Invoicing!$A$17:$B$49,MATCH($AK$1,Invoicing!$A$17:$B$17,0),FALSE),VLOOKUP($AQ2562,Invoicing!$N$17:$O$21,MATCH($AK$1,Invoicing!$N$17:$O$17,0),FALSE))</f>
        <v>475</v>
      </c>
      <c r="AL2562" s="78" t="e">
        <f>VLOOKUP($E2562,Invoicing!$A$1:$H$8,MATCH(TRACKER!$N2566,Invoicing!$A$1:$H$1,0),FALSE)</f>
        <v>#N/A</v>
      </c>
      <c r="AM2562" s="78">
        <f>VLOOKUP($E2562,Invoicing!$A$1:$H$8,MATCH(TRACKER!$O$1,Invoicing!$A$1:$H$1,0),FALSE)</f>
        <v>50</v>
      </c>
      <c r="AN2562" s="78">
        <f t="shared" ref="AN2562:AN2627" si="814">IF($O2562&lt;&gt;0,$O2562*$AM2562,0)</f>
        <v>0</v>
      </c>
      <c r="AO2562" s="2">
        <f t="shared" ref="AO2562:AO2627" si="815">WEEKDAY(K2562,2)</f>
        <v>1</v>
      </c>
      <c r="AP2562" s="2" t="str">
        <f t="shared" ref="AP2562:AP2625" si="816">IF(AH2562="NIGHT","NIGHT",IF(AO2562&lt;=5,"WEEK",IF(AO2562=7,"SUNDAY",IF(AO2562=6,"SATURDAY","SUNDAY"))))</f>
        <v>NIGHT</v>
      </c>
      <c r="AQ2562" s="2" t="str">
        <f t="shared" ref="AQ2562:AQ2625" si="817">AJ2562&amp;AP2562</f>
        <v>OM TRANSPORTNIGHT</v>
      </c>
      <c r="AR2562" s="71">
        <f t="shared" ref="AR2562:AR2627" si="818">IF(ISNA(AL2562),AK2562+AN2562,SUM($AK2562,$AN2562,IFERROR($AL2562,"0")))</f>
        <v>475</v>
      </c>
      <c r="AS2562" s="71">
        <f>VLOOKUP(AJ2562,Invoicing!A:K,10,FALSE)</f>
        <v>25</v>
      </c>
      <c r="AT2562" s="71">
        <f t="shared" ref="AT2562:AT2625" si="819">AR2562+AS2562+AU2562</f>
        <v>500</v>
      </c>
    </row>
    <row r="2563" spans="1:47">
      <c r="A2563" s="37" t="s">
        <v>255</v>
      </c>
      <c r="B2563" s="3" t="s">
        <v>38</v>
      </c>
      <c r="C2563" s="11">
        <v>45641.53125</v>
      </c>
      <c r="D2563" s="11">
        <v>45641.5</v>
      </c>
      <c r="E2563" s="11" t="s">
        <v>45</v>
      </c>
      <c r="F2563" s="11" t="s">
        <v>40</v>
      </c>
      <c r="G2563" s="3" t="s">
        <v>2742</v>
      </c>
      <c r="H2563" s="3" t="s">
        <v>2821</v>
      </c>
      <c r="I2563" s="11">
        <v>45642.583333333336</v>
      </c>
      <c r="J2563" s="12">
        <v>45643.013194444444</v>
      </c>
      <c r="K2563" s="12">
        <v>45643.041666666664</v>
      </c>
      <c r="L2563" s="12">
        <v>45643.208333333336</v>
      </c>
      <c r="M2563" s="12" t="s">
        <v>115</v>
      </c>
      <c r="N2563" s="3" t="s">
        <v>42</v>
      </c>
      <c r="O2563" s="3">
        <v>0</v>
      </c>
      <c r="P2563" s="1">
        <f t="shared" si="800"/>
        <v>51</v>
      </c>
      <c r="Q2563" s="1">
        <f t="shared" si="801"/>
        <v>12</v>
      </c>
      <c r="R2563" s="72">
        <f t="shared" si="802"/>
        <v>45643.013194444444</v>
      </c>
      <c r="S2563" s="73">
        <f t="shared" si="803"/>
        <v>1.0520833333357587</v>
      </c>
      <c r="T2563" s="74">
        <f>Table2[[#This Row],[ETA A OFRECIMIENTO]]*24</f>
        <v>25.250000000058208</v>
      </c>
      <c r="U2563" s="1" t="str">
        <f t="shared" si="804"/>
        <v>YES</v>
      </c>
      <c r="V2563" s="73">
        <f t="shared" si="805"/>
        <v>0.45833333332848269</v>
      </c>
      <c r="W2563" s="74">
        <f>Table2[[#This Row],[DEL. AVAILABLE A SLOT]]*24</f>
        <v>10.999999999883585</v>
      </c>
      <c r="X2563" s="1" t="str">
        <f t="shared" si="806"/>
        <v>SI</v>
      </c>
      <c r="Y2563" s="73">
        <f t="shared" si="807"/>
        <v>1.5104166666642413</v>
      </c>
      <c r="Z2563" s="74">
        <f>Table2[[#This Row],[ETA A TIMESLOT]]*24</f>
        <v>36.249999999941792</v>
      </c>
      <c r="AA2563" s="73">
        <f t="shared" si="808"/>
        <v>0</v>
      </c>
      <c r="AB2563" s="73" t="str">
        <f t="shared" si="809"/>
        <v>SI</v>
      </c>
      <c r="AC2563" s="74">
        <f>Table2[[#This Row],[PUNTUALIDAD (H)]]*24</f>
        <v>0</v>
      </c>
      <c r="AD2563" s="73">
        <f t="shared" si="810"/>
        <v>1.6770833333357587</v>
      </c>
      <c r="AE2563" s="74">
        <f>Table2[[#This Row],[ATA TO UNLOADING]]*24</f>
        <v>40.250000000058208</v>
      </c>
      <c r="AF2563" s="74" t="str">
        <f>IF(Table2[[#This Row],[ATA TO UNLOADING 2]]&lt;=48,"YES","NO")</f>
        <v>YES</v>
      </c>
      <c r="AG2563" s="75">
        <f t="shared" si="811"/>
        <v>4.1666666664241347E-2</v>
      </c>
      <c r="AH2563" s="2" t="s">
        <v>24</v>
      </c>
      <c r="AI2563" s="2" t="str">
        <f t="shared" si="812"/>
        <v>MRKU2676894</v>
      </c>
      <c r="AJ2563" s="76" t="str">
        <f t="shared" si="813"/>
        <v>OM TRANSPORT</v>
      </c>
      <c r="AK2563" s="77">
        <f>IF($M2563="TRUCK",VLOOKUP($AQ2563,Invoicing!$A$17:$B$49,MATCH($AK$1,Invoicing!$A$17:$B$17,0),FALSE),VLOOKUP($AQ2563,Invoicing!$N$17:$O$21,MATCH($AK$1,Invoicing!$N$17:$O$17,0),FALSE))</f>
        <v>475</v>
      </c>
      <c r="AL2563" s="78" t="e">
        <f>VLOOKUP($E2563,Invoicing!$A$1:$H$8,MATCH(TRACKER!$N2567,Invoicing!$A$1:$H$1,0),FALSE)</f>
        <v>#N/A</v>
      </c>
      <c r="AM2563" s="78">
        <f>VLOOKUP($E2563,Invoicing!$A$1:$H$8,MATCH(TRACKER!$O$1,Invoicing!$A$1:$H$1,0),FALSE)</f>
        <v>50</v>
      </c>
      <c r="AN2563" s="78">
        <f t="shared" si="814"/>
        <v>0</v>
      </c>
      <c r="AO2563" s="2">
        <f t="shared" si="815"/>
        <v>2</v>
      </c>
      <c r="AP2563" s="2" t="str">
        <f t="shared" si="816"/>
        <v>NIGHT</v>
      </c>
      <c r="AQ2563" s="2" t="str">
        <f t="shared" si="817"/>
        <v>OM TRANSPORTNIGHT</v>
      </c>
      <c r="AR2563" s="71">
        <f t="shared" si="818"/>
        <v>475</v>
      </c>
      <c r="AS2563" s="71">
        <f>VLOOKUP(AJ2563,Invoicing!A:K,10,FALSE)</f>
        <v>25</v>
      </c>
      <c r="AT2563" s="71">
        <f t="shared" si="819"/>
        <v>500</v>
      </c>
    </row>
    <row r="2564" spans="1:47">
      <c r="A2564" s="37" t="s">
        <v>255</v>
      </c>
      <c r="B2564" s="3" t="s">
        <v>38</v>
      </c>
      <c r="C2564" s="11">
        <v>45641.53125</v>
      </c>
      <c r="D2564" s="11">
        <v>45641.5</v>
      </c>
      <c r="E2564" s="11" t="s">
        <v>49</v>
      </c>
      <c r="F2564" s="11" t="s">
        <v>40</v>
      </c>
      <c r="G2564" s="3" t="s">
        <v>2743</v>
      </c>
      <c r="H2564" s="3" t="s">
        <v>2821</v>
      </c>
      <c r="I2564" s="11">
        <v>45642.583333333336</v>
      </c>
      <c r="J2564" s="12">
        <v>45643.022916666669</v>
      </c>
      <c r="K2564" s="12">
        <v>45643.041666666664</v>
      </c>
      <c r="L2564" s="12">
        <v>45643.07708333333</v>
      </c>
      <c r="M2564" s="12" t="s">
        <v>115</v>
      </c>
      <c r="N2564" s="3" t="s">
        <v>42</v>
      </c>
      <c r="O2564" s="3">
        <v>0</v>
      </c>
      <c r="P2564" s="1">
        <f t="shared" si="800"/>
        <v>51</v>
      </c>
      <c r="Q2564" s="1">
        <f t="shared" si="801"/>
        <v>12</v>
      </c>
      <c r="R2564" s="72">
        <f t="shared" si="802"/>
        <v>45643.022916666669</v>
      </c>
      <c r="S2564" s="73">
        <f t="shared" si="803"/>
        <v>1.0520833333357587</v>
      </c>
      <c r="T2564" s="74">
        <f>Table2[[#This Row],[ETA A OFRECIMIENTO]]*24</f>
        <v>25.250000000058208</v>
      </c>
      <c r="U2564" s="1" t="str">
        <f t="shared" si="804"/>
        <v>YES</v>
      </c>
      <c r="V2564" s="73">
        <f t="shared" si="805"/>
        <v>0.45833333332848269</v>
      </c>
      <c r="W2564" s="74">
        <f>Table2[[#This Row],[DEL. AVAILABLE A SLOT]]*24</f>
        <v>10.999999999883585</v>
      </c>
      <c r="X2564" s="1" t="str">
        <f t="shared" si="806"/>
        <v>SI</v>
      </c>
      <c r="Y2564" s="73">
        <f t="shared" si="807"/>
        <v>1.5104166666642413</v>
      </c>
      <c r="Z2564" s="74">
        <f>Table2[[#This Row],[ETA A TIMESLOT]]*24</f>
        <v>36.249999999941792</v>
      </c>
      <c r="AA2564" s="73">
        <f t="shared" si="808"/>
        <v>0</v>
      </c>
      <c r="AB2564" s="73" t="str">
        <f t="shared" si="809"/>
        <v>SI</v>
      </c>
      <c r="AC2564" s="74">
        <f>Table2[[#This Row],[PUNTUALIDAD (H)]]*24</f>
        <v>0</v>
      </c>
      <c r="AD2564" s="73">
        <f t="shared" si="810"/>
        <v>1.5458333333299379</v>
      </c>
      <c r="AE2564" s="74">
        <f>Table2[[#This Row],[ATA TO UNLOADING]]*24</f>
        <v>37.099999999918509</v>
      </c>
      <c r="AF2564" s="74" t="str">
        <f>IF(Table2[[#This Row],[ATA TO UNLOADING 2]]&lt;=48,"YES","NO")</f>
        <v>YES</v>
      </c>
      <c r="AG2564" s="75">
        <f t="shared" si="811"/>
        <v>4.1666666664241347E-2</v>
      </c>
      <c r="AH2564" s="2" t="s">
        <v>24</v>
      </c>
      <c r="AI2564" s="2" t="str">
        <f t="shared" si="812"/>
        <v>MRSU0381496</v>
      </c>
      <c r="AJ2564" s="76" t="str">
        <f t="shared" si="813"/>
        <v>CTU FLEVOKUST BV</v>
      </c>
      <c r="AK2564" s="77">
        <f>IF($M2564="TRUCK",VLOOKUP($AQ2564,Invoicing!$A$17:$B$49,MATCH($AK$1,Invoicing!$A$17:$B$17,0),FALSE),VLOOKUP($AQ2564,Invoicing!$N$17:$O$21,MATCH($AK$1,Invoicing!$N$17:$O$17,0),FALSE))</f>
        <v>530</v>
      </c>
      <c r="AL2564" s="78" t="e">
        <f>VLOOKUP($E2564,Invoicing!$A$1:$H$8,MATCH(TRACKER!$N2568,Invoicing!$A$1:$H$1,0),FALSE)</f>
        <v>#N/A</v>
      </c>
      <c r="AM2564" s="78">
        <v>35</v>
      </c>
      <c r="AN2564" s="78">
        <f t="shared" si="814"/>
        <v>0</v>
      </c>
      <c r="AO2564" s="2">
        <f t="shared" si="815"/>
        <v>2</v>
      </c>
      <c r="AP2564" s="2" t="str">
        <f t="shared" si="816"/>
        <v>NIGHT</v>
      </c>
      <c r="AQ2564" s="2" t="str">
        <f t="shared" si="817"/>
        <v>CTU FLEVOKUST BVNIGHT</v>
      </c>
      <c r="AR2564" s="71">
        <f t="shared" si="818"/>
        <v>530</v>
      </c>
      <c r="AS2564" s="71">
        <f>VLOOKUP(AJ2564,Invoicing!A:K,10,FALSE)</f>
        <v>0</v>
      </c>
      <c r="AT2564" s="71">
        <f t="shared" si="819"/>
        <v>590</v>
      </c>
      <c r="AU2564" s="55">
        <v>60</v>
      </c>
    </row>
    <row r="2565" spans="1:47">
      <c r="A2565" s="37" t="s">
        <v>255</v>
      </c>
      <c r="B2565" s="3" t="s">
        <v>38</v>
      </c>
      <c r="C2565" s="11">
        <v>45641.53125</v>
      </c>
      <c r="D2565" s="11">
        <v>45641.5</v>
      </c>
      <c r="E2565" s="11" t="s">
        <v>45</v>
      </c>
      <c r="F2565" s="11" t="s">
        <v>40</v>
      </c>
      <c r="G2565" s="3" t="s">
        <v>2744</v>
      </c>
      <c r="H2565" s="3" t="s">
        <v>2821</v>
      </c>
      <c r="I2565" s="11">
        <v>45642.583333333336</v>
      </c>
      <c r="J2565" s="12">
        <v>45643.135416666664</v>
      </c>
      <c r="K2565" s="12">
        <v>45643.125</v>
      </c>
      <c r="L2565" s="12">
        <v>45643.166666666664</v>
      </c>
      <c r="M2565" s="12" t="s">
        <v>115</v>
      </c>
      <c r="N2565" s="3" t="s">
        <v>42</v>
      </c>
      <c r="O2565" s="3">
        <v>0</v>
      </c>
      <c r="P2565" s="1">
        <f t="shared" si="800"/>
        <v>51</v>
      </c>
      <c r="Q2565" s="1">
        <f t="shared" si="801"/>
        <v>12</v>
      </c>
      <c r="R2565" s="72">
        <f t="shared" si="802"/>
        <v>45643.135416666664</v>
      </c>
      <c r="S2565" s="73">
        <f t="shared" si="803"/>
        <v>1.0520833333357587</v>
      </c>
      <c r="T2565" s="74">
        <f>Table2[[#This Row],[ETA A OFRECIMIENTO]]*24</f>
        <v>25.250000000058208</v>
      </c>
      <c r="U2565" s="1" t="str">
        <f t="shared" si="804"/>
        <v>YES</v>
      </c>
      <c r="V2565" s="73">
        <f t="shared" si="805"/>
        <v>0.54166666666424135</v>
      </c>
      <c r="W2565" s="74">
        <f>Table2[[#This Row],[DEL. AVAILABLE A SLOT]]*24</f>
        <v>12.999999999941792</v>
      </c>
      <c r="X2565" s="1" t="str">
        <f t="shared" si="806"/>
        <v>SI</v>
      </c>
      <c r="Y2565" s="73">
        <f t="shared" si="807"/>
        <v>1.59375</v>
      </c>
      <c r="Z2565" s="74">
        <f>Table2[[#This Row],[ETA A TIMESLOT]]*24</f>
        <v>38.25</v>
      </c>
      <c r="AA2565" s="73">
        <f t="shared" si="808"/>
        <v>1.0416666664241347E-2</v>
      </c>
      <c r="AB2565" s="73" t="str">
        <f t="shared" si="809"/>
        <v>SI</v>
      </c>
      <c r="AC2565" s="74">
        <f>Table2[[#This Row],[PUNTUALIDAD (H)]]*24</f>
        <v>0.24999999994179234</v>
      </c>
      <c r="AD2565" s="73">
        <f t="shared" si="810"/>
        <v>1.6354166666642413</v>
      </c>
      <c r="AE2565" s="74">
        <f>Table2[[#This Row],[ATA TO UNLOADING]]*24</f>
        <v>39.249999999941792</v>
      </c>
      <c r="AF2565" s="74" t="str">
        <f>IF(Table2[[#This Row],[ATA TO UNLOADING 2]]&lt;=48,"YES","NO")</f>
        <v>YES</v>
      </c>
      <c r="AG2565" s="75">
        <f t="shared" si="811"/>
        <v>0.125</v>
      </c>
      <c r="AH2565" s="2" t="s">
        <v>24</v>
      </c>
      <c r="AI2565" s="2" t="str">
        <f t="shared" si="812"/>
        <v>TCKU6622698</v>
      </c>
      <c r="AJ2565" s="76" t="str">
        <f t="shared" si="813"/>
        <v>OM TRANSPORT</v>
      </c>
      <c r="AK2565" s="77">
        <f>IF($M2565="TRUCK",VLOOKUP($AQ2565,Invoicing!$A$17:$B$49,MATCH($AK$1,Invoicing!$A$17:$B$17,0),FALSE),VLOOKUP($AQ2565,Invoicing!$N$17:$O$21,MATCH($AK$1,Invoicing!$N$17:$O$17,0),FALSE))</f>
        <v>475</v>
      </c>
      <c r="AL2565" s="78" t="e">
        <f>VLOOKUP($E2565,Invoicing!$A$1:$H$8,MATCH(TRACKER!$N2569,Invoicing!$A$1:$H$1,0),FALSE)</f>
        <v>#N/A</v>
      </c>
      <c r="AM2565" s="78">
        <f>VLOOKUP($E2565,Invoicing!$A$1:$H$8,MATCH(TRACKER!$O$1,Invoicing!$A$1:$H$1,0),FALSE)</f>
        <v>50</v>
      </c>
      <c r="AN2565" s="78">
        <f t="shared" si="814"/>
        <v>0</v>
      </c>
      <c r="AO2565" s="2">
        <f t="shared" si="815"/>
        <v>2</v>
      </c>
      <c r="AP2565" s="2" t="str">
        <f t="shared" si="816"/>
        <v>NIGHT</v>
      </c>
      <c r="AQ2565" s="2" t="str">
        <f t="shared" si="817"/>
        <v>OM TRANSPORTNIGHT</v>
      </c>
      <c r="AR2565" s="71">
        <f t="shared" si="818"/>
        <v>475</v>
      </c>
      <c r="AS2565" s="71">
        <f>VLOOKUP(AJ2565,Invoicing!A:K,10,FALSE)</f>
        <v>25</v>
      </c>
      <c r="AT2565" s="71">
        <f t="shared" si="819"/>
        <v>500</v>
      </c>
    </row>
    <row r="2566" spans="1:47">
      <c r="A2566" s="37" t="s">
        <v>255</v>
      </c>
      <c r="B2566" s="3" t="s">
        <v>38</v>
      </c>
      <c r="C2566" s="11">
        <v>45641.53125</v>
      </c>
      <c r="D2566" s="11">
        <v>45641.5</v>
      </c>
      <c r="E2566" s="11" t="s">
        <v>44</v>
      </c>
      <c r="F2566" s="11" t="s">
        <v>40</v>
      </c>
      <c r="G2566" s="3" t="s">
        <v>2745</v>
      </c>
      <c r="H2566" s="3" t="s">
        <v>2821</v>
      </c>
      <c r="I2566" s="11">
        <v>45642.583333333336</v>
      </c>
      <c r="J2566" s="12">
        <v>45643.197222222225</v>
      </c>
      <c r="K2566" s="12">
        <v>45643.208333333336</v>
      </c>
      <c r="L2566" s="12">
        <v>45643.295138888891</v>
      </c>
      <c r="M2566" s="12" t="s">
        <v>115</v>
      </c>
      <c r="N2566" s="3" t="s">
        <v>42</v>
      </c>
      <c r="O2566" s="3">
        <v>0</v>
      </c>
      <c r="P2566" s="1">
        <f t="shared" si="800"/>
        <v>51</v>
      </c>
      <c r="Q2566" s="1">
        <f t="shared" si="801"/>
        <v>12</v>
      </c>
      <c r="R2566" s="72">
        <f t="shared" si="802"/>
        <v>45643.197222222225</v>
      </c>
      <c r="S2566" s="73">
        <f t="shared" si="803"/>
        <v>1.0520833333357587</v>
      </c>
      <c r="T2566" s="74">
        <f>Table2[[#This Row],[ETA A OFRECIMIENTO]]*24</f>
        <v>25.250000000058208</v>
      </c>
      <c r="U2566" s="1" t="str">
        <f t="shared" si="804"/>
        <v>YES</v>
      </c>
      <c r="V2566" s="73">
        <f t="shared" si="805"/>
        <v>0.625</v>
      </c>
      <c r="W2566" s="74">
        <f>Table2[[#This Row],[DEL. AVAILABLE A SLOT]]*24</f>
        <v>15</v>
      </c>
      <c r="X2566" s="1" t="str">
        <f t="shared" si="806"/>
        <v>SI</v>
      </c>
      <c r="Y2566" s="73">
        <f t="shared" si="807"/>
        <v>1.6770833333357587</v>
      </c>
      <c r="Z2566" s="74">
        <f>Table2[[#This Row],[ETA A TIMESLOT]]*24</f>
        <v>40.250000000058208</v>
      </c>
      <c r="AA2566" s="73">
        <f t="shared" si="808"/>
        <v>0</v>
      </c>
      <c r="AB2566" s="73" t="str">
        <f t="shared" si="809"/>
        <v>SI</v>
      </c>
      <c r="AC2566" s="74">
        <f>Table2[[#This Row],[PUNTUALIDAD (H)]]*24</f>
        <v>0</v>
      </c>
      <c r="AD2566" s="73">
        <f t="shared" si="810"/>
        <v>1.7638888888905058</v>
      </c>
      <c r="AE2566" s="74">
        <f>Table2[[#This Row],[ATA TO UNLOADING]]*24</f>
        <v>42.333333333372138</v>
      </c>
      <c r="AF2566" s="74" t="str">
        <f>IF(Table2[[#This Row],[ATA TO UNLOADING 2]]&lt;=48,"YES","NO")</f>
        <v>YES</v>
      </c>
      <c r="AG2566" s="75">
        <f t="shared" si="811"/>
        <v>0.20833333333575865</v>
      </c>
      <c r="AH2566" s="2" t="s">
        <v>42</v>
      </c>
      <c r="AI2566" s="2" t="str">
        <f t="shared" si="812"/>
        <v>MRKU3137407</v>
      </c>
      <c r="AJ2566" s="76" t="str">
        <f t="shared" si="813"/>
        <v>MSI</v>
      </c>
      <c r="AK2566" s="77">
        <f>IF($M2566="TRUCK",VLOOKUP($AQ2566,Invoicing!$A$17:$B$49,MATCH($AK$1,Invoicing!$A$17:$B$17,0),FALSE),VLOOKUP($AQ2566,Invoicing!$N$17:$O$21,MATCH($AK$1,Invoicing!$N$17:$O$17,0),FALSE))</f>
        <v>480</v>
      </c>
      <c r="AL2566" s="78" t="e">
        <f>VLOOKUP($E2566,Invoicing!$A$1:$H$8,MATCH(TRACKER!$N2570,Invoicing!$A$1:$H$1,0),FALSE)</f>
        <v>#N/A</v>
      </c>
      <c r="AM2566" s="78">
        <f>VLOOKUP($E2566,Invoicing!$A$1:$H$8,MATCH(TRACKER!$O$1,Invoicing!$A$1:$H$1,0),FALSE)</f>
        <v>50</v>
      </c>
      <c r="AN2566" s="78">
        <f t="shared" si="814"/>
        <v>0</v>
      </c>
      <c r="AO2566" s="2">
        <f t="shared" si="815"/>
        <v>2</v>
      </c>
      <c r="AP2566" s="2" t="str">
        <f t="shared" si="816"/>
        <v>WEEK</v>
      </c>
      <c r="AQ2566" s="2" t="str">
        <f t="shared" si="817"/>
        <v>MSIWEEK</v>
      </c>
      <c r="AR2566" s="71">
        <f t="shared" si="818"/>
        <v>480</v>
      </c>
      <c r="AS2566" s="71">
        <f>VLOOKUP(AJ2566,Invoicing!A:K,10,FALSE)</f>
        <v>25</v>
      </c>
      <c r="AT2566" s="71">
        <f t="shared" si="819"/>
        <v>505</v>
      </c>
    </row>
    <row r="2567" spans="1:47">
      <c r="A2567" s="37" t="s">
        <v>255</v>
      </c>
      <c r="B2567" s="3" t="s">
        <v>38</v>
      </c>
      <c r="C2567" s="11">
        <v>45641.53125</v>
      </c>
      <c r="D2567" s="11">
        <v>45641.5</v>
      </c>
      <c r="E2567" s="11" t="s">
        <v>45</v>
      </c>
      <c r="F2567" s="11" t="s">
        <v>40</v>
      </c>
      <c r="G2567" s="3" t="s">
        <v>2746</v>
      </c>
      <c r="H2567" s="3" t="s">
        <v>41</v>
      </c>
      <c r="I2567" s="11">
        <v>45642.583333333336</v>
      </c>
      <c r="J2567" s="12">
        <v>45643.083333333336</v>
      </c>
      <c r="K2567" s="12">
        <v>45643.25</v>
      </c>
      <c r="L2567" s="12">
        <v>45643.253472222219</v>
      </c>
      <c r="M2567" s="12" t="s">
        <v>115</v>
      </c>
      <c r="N2567" s="3" t="s">
        <v>42</v>
      </c>
      <c r="O2567" s="3">
        <v>0</v>
      </c>
      <c r="P2567" s="1">
        <f t="shared" si="800"/>
        <v>51</v>
      </c>
      <c r="Q2567" s="1">
        <f t="shared" si="801"/>
        <v>12</v>
      </c>
      <c r="R2567" s="72">
        <f t="shared" si="802"/>
        <v>45643.083333333336</v>
      </c>
      <c r="S2567" s="73">
        <f t="shared" si="803"/>
        <v>1.0520833333357587</v>
      </c>
      <c r="T2567" s="74">
        <f>Table2[[#This Row],[ETA A OFRECIMIENTO]]*24</f>
        <v>25.250000000058208</v>
      </c>
      <c r="U2567" s="1" t="str">
        <f t="shared" si="804"/>
        <v>YES</v>
      </c>
      <c r="V2567" s="73">
        <f t="shared" si="805"/>
        <v>0.66666666666424135</v>
      </c>
      <c r="W2567" s="74">
        <f>Table2[[#This Row],[DEL. AVAILABLE A SLOT]]*24</f>
        <v>15.999999999941792</v>
      </c>
      <c r="X2567" s="1" t="str">
        <f t="shared" si="806"/>
        <v>SI</v>
      </c>
      <c r="Y2567" s="73">
        <f t="shared" si="807"/>
        <v>1.71875</v>
      </c>
      <c r="Z2567" s="74">
        <f>Table2[[#This Row],[ETA A TIMESLOT]]*24</f>
        <v>41.25</v>
      </c>
      <c r="AA2567" s="73">
        <f t="shared" si="808"/>
        <v>0</v>
      </c>
      <c r="AB2567" s="73" t="str">
        <f t="shared" si="809"/>
        <v>SI</v>
      </c>
      <c r="AC2567" s="74">
        <f>Table2[[#This Row],[PUNTUALIDAD (H)]]*24</f>
        <v>0</v>
      </c>
      <c r="AD2567" s="73">
        <f t="shared" si="810"/>
        <v>1.7222222222189885</v>
      </c>
      <c r="AE2567" s="74">
        <f>Table2[[#This Row],[ATA TO UNLOADING]]*24</f>
        <v>41.333333333255723</v>
      </c>
      <c r="AF2567" s="74" t="str">
        <f>IF(Table2[[#This Row],[ATA TO UNLOADING 2]]&lt;=48,"YES","NO")</f>
        <v>YES</v>
      </c>
      <c r="AG2567" s="75">
        <f t="shared" si="811"/>
        <v>0.25</v>
      </c>
      <c r="AH2567" s="2" t="s">
        <v>42</v>
      </c>
      <c r="AI2567" s="2" t="str">
        <f t="shared" si="812"/>
        <v>MAEU9163393</v>
      </c>
      <c r="AJ2567" s="76" t="str">
        <f t="shared" si="813"/>
        <v>OM TRANSPORT</v>
      </c>
      <c r="AK2567" s="77">
        <f>IF($M2567="TRUCK",VLOOKUP($AQ2567,Invoicing!$A$17:$B$49,MATCH($AK$1,Invoicing!$A$17:$B$17,0),FALSE),VLOOKUP($AQ2567,Invoicing!$N$17:$O$21,MATCH($AK$1,Invoicing!$N$17:$O$17,0),FALSE))</f>
        <v>475</v>
      </c>
      <c r="AL2567" s="78" t="e">
        <f>VLOOKUP($E2567,Invoicing!$A$1:$H$8,MATCH(TRACKER!$N2571,Invoicing!$A$1:$H$1,0),FALSE)</f>
        <v>#N/A</v>
      </c>
      <c r="AM2567" s="78">
        <f>VLOOKUP($E2567,Invoicing!$A$1:$H$8,MATCH(TRACKER!$O$1,Invoicing!$A$1:$H$1,0),FALSE)</f>
        <v>50</v>
      </c>
      <c r="AN2567" s="78">
        <f t="shared" si="814"/>
        <v>0</v>
      </c>
      <c r="AO2567" s="2">
        <f t="shared" si="815"/>
        <v>2</v>
      </c>
      <c r="AP2567" s="2" t="str">
        <f t="shared" si="816"/>
        <v>WEEK</v>
      </c>
      <c r="AQ2567" s="2" t="str">
        <f t="shared" si="817"/>
        <v>OM TRANSPORTWEEK</v>
      </c>
      <c r="AR2567" s="71">
        <f t="shared" si="818"/>
        <v>475</v>
      </c>
      <c r="AS2567" s="71">
        <f>VLOOKUP(AJ2567,Invoicing!A:K,10,FALSE)</f>
        <v>25</v>
      </c>
      <c r="AT2567" s="71">
        <f t="shared" si="819"/>
        <v>500</v>
      </c>
    </row>
    <row r="2568" spans="1:47">
      <c r="A2568" s="37" t="s">
        <v>255</v>
      </c>
      <c r="B2568" s="3" t="s">
        <v>38</v>
      </c>
      <c r="C2568" s="11">
        <v>45641.53125</v>
      </c>
      <c r="D2568" s="11">
        <v>45641.5</v>
      </c>
      <c r="E2568" s="11" t="s">
        <v>43</v>
      </c>
      <c r="F2568" s="11" t="s">
        <v>40</v>
      </c>
      <c r="G2568" s="3" t="s">
        <v>2747</v>
      </c>
      <c r="H2568" s="3" t="s">
        <v>46</v>
      </c>
      <c r="I2568" s="11">
        <v>45642.583333333336</v>
      </c>
      <c r="J2568" s="12">
        <v>45643.319444444445</v>
      </c>
      <c r="K2568" s="12">
        <v>45643.333333333336</v>
      </c>
      <c r="L2568" s="12">
        <v>45643.319444444445</v>
      </c>
      <c r="M2568" s="12" t="s">
        <v>115</v>
      </c>
      <c r="N2568" s="3" t="s">
        <v>42</v>
      </c>
      <c r="O2568" s="3">
        <v>0</v>
      </c>
      <c r="P2568" s="1">
        <f t="shared" si="800"/>
        <v>51</v>
      </c>
      <c r="Q2568" s="1">
        <f t="shared" si="801"/>
        <v>12</v>
      </c>
      <c r="R2568" s="72">
        <f t="shared" si="802"/>
        <v>45643.319444444445</v>
      </c>
      <c r="S2568" s="73">
        <f t="shared" si="803"/>
        <v>1.0520833333357587</v>
      </c>
      <c r="T2568" s="74">
        <f>Table2[[#This Row],[ETA A OFRECIMIENTO]]*24</f>
        <v>25.250000000058208</v>
      </c>
      <c r="U2568" s="1" t="str">
        <f t="shared" si="804"/>
        <v>YES</v>
      </c>
      <c r="V2568" s="73">
        <f t="shared" si="805"/>
        <v>0.75</v>
      </c>
      <c r="W2568" s="74">
        <f>Table2[[#This Row],[DEL. AVAILABLE A SLOT]]*24</f>
        <v>18</v>
      </c>
      <c r="X2568" s="1" t="str">
        <f t="shared" si="806"/>
        <v>SI</v>
      </c>
      <c r="Y2568" s="73">
        <f t="shared" si="807"/>
        <v>1.8020833333357587</v>
      </c>
      <c r="Z2568" s="74">
        <f>Table2[[#This Row],[ETA A TIMESLOT]]*24</f>
        <v>43.250000000058208</v>
      </c>
      <c r="AA2568" s="73">
        <f t="shared" si="808"/>
        <v>0</v>
      </c>
      <c r="AB2568" s="73" t="str">
        <f t="shared" si="809"/>
        <v>SI</v>
      </c>
      <c r="AC2568" s="74">
        <f>Table2[[#This Row],[PUNTUALIDAD (H)]]*24</f>
        <v>0</v>
      </c>
      <c r="AD2568" s="73">
        <f t="shared" si="810"/>
        <v>1.7881944444452529</v>
      </c>
      <c r="AE2568" s="74">
        <f>Table2[[#This Row],[ATA TO UNLOADING]]*24</f>
        <v>42.916666666686069</v>
      </c>
      <c r="AF2568" s="74" t="str">
        <f>IF(Table2[[#This Row],[ATA TO UNLOADING 2]]&lt;=48,"YES","NO")</f>
        <v>YES</v>
      </c>
      <c r="AG2568" s="75">
        <f t="shared" si="811"/>
        <v>0.33333333333575865</v>
      </c>
      <c r="AH2568" s="2" t="s">
        <v>42</v>
      </c>
      <c r="AI2568" s="2" t="str">
        <f t="shared" si="812"/>
        <v>MAEU9191292</v>
      </c>
      <c r="AJ2568" s="76" t="str">
        <f t="shared" si="813"/>
        <v>LOGIX</v>
      </c>
      <c r="AK2568" s="77">
        <f>IF($M2568="TRUCK",VLOOKUP($AQ2568,Invoicing!$A$17:$B$49,MATCH($AK$1,Invoicing!$A$17:$B$17,0),FALSE),VLOOKUP($AQ2568,Invoicing!$N$17:$O$21,MATCH($AK$1,Invoicing!$N$17:$O$17,0),FALSE))</f>
        <v>530</v>
      </c>
      <c r="AL2568" s="78" t="e">
        <f>VLOOKUP($E2568,Invoicing!$A$1:$H$8,MATCH(TRACKER!$N2572,Invoicing!$A$1:$H$1,0),FALSE)</f>
        <v>#N/A</v>
      </c>
      <c r="AM2568" s="78">
        <f>VLOOKUP($E2568,Invoicing!$A$1:$H$8,MATCH(TRACKER!$O$1,Invoicing!$A$1:$H$1,0),FALSE)</f>
        <v>50</v>
      </c>
      <c r="AN2568" s="78">
        <f t="shared" si="814"/>
        <v>0</v>
      </c>
      <c r="AO2568" s="2">
        <f t="shared" si="815"/>
        <v>2</v>
      </c>
      <c r="AP2568" s="2" t="str">
        <f t="shared" si="816"/>
        <v>WEEK</v>
      </c>
      <c r="AQ2568" s="2" t="str">
        <f t="shared" si="817"/>
        <v>LOGIXWEEK</v>
      </c>
      <c r="AR2568" s="71">
        <f t="shared" si="818"/>
        <v>530</v>
      </c>
      <c r="AS2568" s="71">
        <f>VLOOKUP(AJ2568,Invoicing!A:K,10,FALSE)</f>
        <v>25</v>
      </c>
      <c r="AT2568" s="71">
        <f t="shared" si="819"/>
        <v>555</v>
      </c>
    </row>
    <row r="2569" spans="1:47">
      <c r="A2569" s="37" t="s">
        <v>255</v>
      </c>
      <c r="B2569" s="3" t="s">
        <v>38</v>
      </c>
      <c r="C2569" s="11">
        <v>45641.53125</v>
      </c>
      <c r="D2569" s="11">
        <v>45641.5</v>
      </c>
      <c r="E2569" s="11" t="s">
        <v>44</v>
      </c>
      <c r="F2569" s="11" t="s">
        <v>40</v>
      </c>
      <c r="G2569" s="3" t="s">
        <v>2748</v>
      </c>
      <c r="H2569" s="3" t="s">
        <v>2821</v>
      </c>
      <c r="I2569" s="11">
        <v>45642.583333333336</v>
      </c>
      <c r="J2569" s="12">
        <v>45643.314583333333</v>
      </c>
      <c r="K2569" s="12">
        <v>45643.333333333336</v>
      </c>
      <c r="L2569" s="12">
        <v>45643.333333333336</v>
      </c>
      <c r="M2569" s="12" t="s">
        <v>115</v>
      </c>
      <c r="N2569" s="3" t="s">
        <v>42</v>
      </c>
      <c r="O2569" s="3">
        <v>0</v>
      </c>
      <c r="P2569" s="1">
        <f t="shared" si="800"/>
        <v>51</v>
      </c>
      <c r="Q2569" s="1">
        <f t="shared" si="801"/>
        <v>12</v>
      </c>
      <c r="R2569" s="72">
        <f t="shared" si="802"/>
        <v>45643.314583333333</v>
      </c>
      <c r="S2569" s="73">
        <f t="shared" si="803"/>
        <v>1.0520833333357587</v>
      </c>
      <c r="T2569" s="74">
        <f>Table2[[#This Row],[ETA A OFRECIMIENTO]]*24</f>
        <v>25.250000000058208</v>
      </c>
      <c r="U2569" s="1" t="str">
        <f t="shared" si="804"/>
        <v>YES</v>
      </c>
      <c r="V2569" s="73">
        <f t="shared" si="805"/>
        <v>0.75</v>
      </c>
      <c r="W2569" s="74">
        <f>Table2[[#This Row],[DEL. AVAILABLE A SLOT]]*24</f>
        <v>18</v>
      </c>
      <c r="X2569" s="1" t="str">
        <f t="shared" si="806"/>
        <v>SI</v>
      </c>
      <c r="Y2569" s="73">
        <f t="shared" si="807"/>
        <v>1.8020833333357587</v>
      </c>
      <c r="Z2569" s="74">
        <f>Table2[[#This Row],[ETA A TIMESLOT]]*24</f>
        <v>43.250000000058208</v>
      </c>
      <c r="AA2569" s="73">
        <f t="shared" si="808"/>
        <v>0</v>
      </c>
      <c r="AB2569" s="73" t="str">
        <f t="shared" si="809"/>
        <v>SI</v>
      </c>
      <c r="AC2569" s="74">
        <f>Table2[[#This Row],[PUNTUALIDAD (H)]]*24</f>
        <v>0</v>
      </c>
      <c r="AD2569" s="73">
        <f t="shared" si="810"/>
        <v>1.8020833333357587</v>
      </c>
      <c r="AE2569" s="74">
        <f>Table2[[#This Row],[ATA TO UNLOADING]]*24</f>
        <v>43.250000000058208</v>
      </c>
      <c r="AF2569" s="74" t="str">
        <f>IF(Table2[[#This Row],[ATA TO UNLOADING 2]]&lt;=48,"YES","NO")</f>
        <v>YES</v>
      </c>
      <c r="AG2569" s="75">
        <f t="shared" si="811"/>
        <v>0.33333333333575865</v>
      </c>
      <c r="AH2569" s="2" t="s">
        <v>42</v>
      </c>
      <c r="AI2569" s="2" t="str">
        <f t="shared" si="812"/>
        <v>MRKU4638698</v>
      </c>
      <c r="AJ2569" s="76" t="str">
        <f t="shared" si="813"/>
        <v>MSI</v>
      </c>
      <c r="AK2569" s="77">
        <f>IF($M2569="TRUCK",VLOOKUP($AQ2569,Invoicing!$A$17:$B$49,MATCH($AK$1,Invoicing!$A$17:$B$17,0),FALSE),VLOOKUP($AQ2569,Invoicing!$N$17:$O$21,MATCH($AK$1,Invoicing!$N$17:$O$17,0),FALSE))</f>
        <v>480</v>
      </c>
      <c r="AL2569" s="78" t="e">
        <f>VLOOKUP($E2569,Invoicing!$A$1:$H$8,MATCH(TRACKER!$N2573,Invoicing!$A$1:$H$1,0),FALSE)</f>
        <v>#N/A</v>
      </c>
      <c r="AM2569" s="78">
        <f>VLOOKUP($E2569,Invoicing!$A$1:$H$8,MATCH(TRACKER!$O$1,Invoicing!$A$1:$H$1,0),FALSE)</f>
        <v>50</v>
      </c>
      <c r="AN2569" s="78">
        <f t="shared" si="814"/>
        <v>0</v>
      </c>
      <c r="AO2569" s="2">
        <f t="shared" si="815"/>
        <v>2</v>
      </c>
      <c r="AP2569" s="2" t="str">
        <f t="shared" si="816"/>
        <v>WEEK</v>
      </c>
      <c r="AQ2569" s="2" t="str">
        <f t="shared" si="817"/>
        <v>MSIWEEK</v>
      </c>
      <c r="AR2569" s="71">
        <f t="shared" si="818"/>
        <v>480</v>
      </c>
      <c r="AS2569" s="71">
        <f>VLOOKUP(AJ2569,Invoicing!A:K,10,FALSE)</f>
        <v>25</v>
      </c>
      <c r="AT2569" s="71">
        <f t="shared" si="819"/>
        <v>505</v>
      </c>
    </row>
    <row r="2570" spans="1:47">
      <c r="A2570" s="37" t="s">
        <v>255</v>
      </c>
      <c r="B2570" s="3" t="s">
        <v>38</v>
      </c>
      <c r="C2570" s="11">
        <v>45641.53125</v>
      </c>
      <c r="D2570" s="11">
        <v>45641.5</v>
      </c>
      <c r="E2570" s="11" t="s">
        <v>44</v>
      </c>
      <c r="F2570" s="11" t="s">
        <v>40</v>
      </c>
      <c r="G2570" s="3" t="s">
        <v>2749</v>
      </c>
      <c r="H2570" s="3" t="s">
        <v>2821</v>
      </c>
      <c r="I2570" s="11">
        <v>45642.583333333336</v>
      </c>
      <c r="J2570" s="12">
        <v>45643.416666666664</v>
      </c>
      <c r="K2570" s="12">
        <v>45643.416666666664</v>
      </c>
      <c r="L2570" s="12">
        <v>45643.427083333336</v>
      </c>
      <c r="M2570" s="12" t="s">
        <v>115</v>
      </c>
      <c r="N2570" s="3" t="s">
        <v>42</v>
      </c>
      <c r="O2570" s="3">
        <v>0</v>
      </c>
      <c r="P2570" s="1">
        <f t="shared" si="800"/>
        <v>51</v>
      </c>
      <c r="Q2570" s="1">
        <f t="shared" si="801"/>
        <v>12</v>
      </c>
      <c r="R2570" s="72">
        <f t="shared" si="802"/>
        <v>45643.416666666664</v>
      </c>
      <c r="S2570" s="73">
        <f t="shared" si="803"/>
        <v>1.0520833333357587</v>
      </c>
      <c r="T2570" s="74">
        <f>Table2[[#This Row],[ETA A OFRECIMIENTO]]*24</f>
        <v>25.250000000058208</v>
      </c>
      <c r="U2570" s="1" t="str">
        <f t="shared" si="804"/>
        <v>YES</v>
      </c>
      <c r="V2570" s="73">
        <f t="shared" si="805"/>
        <v>0.83333333332848269</v>
      </c>
      <c r="W2570" s="74">
        <f>Table2[[#This Row],[DEL. AVAILABLE A SLOT]]*24</f>
        <v>19.999999999883585</v>
      </c>
      <c r="X2570" s="1" t="str">
        <f t="shared" si="806"/>
        <v>SI</v>
      </c>
      <c r="Y2570" s="73">
        <f t="shared" si="807"/>
        <v>1.8854166666642413</v>
      </c>
      <c r="Z2570" s="74">
        <f>Table2[[#This Row],[ETA A TIMESLOT]]*24</f>
        <v>45.249999999941792</v>
      </c>
      <c r="AA2570" s="73">
        <f t="shared" si="808"/>
        <v>0</v>
      </c>
      <c r="AB2570" s="73" t="str">
        <f t="shared" si="809"/>
        <v>SI</v>
      </c>
      <c r="AC2570" s="74">
        <f>Table2[[#This Row],[PUNTUALIDAD (H)]]*24</f>
        <v>0</v>
      </c>
      <c r="AD2570" s="73">
        <f t="shared" si="810"/>
        <v>1.8958333333357587</v>
      </c>
      <c r="AE2570" s="74">
        <f>Table2[[#This Row],[ATA TO UNLOADING]]*24</f>
        <v>45.500000000058208</v>
      </c>
      <c r="AF2570" s="74" t="str">
        <f>IF(Table2[[#This Row],[ATA TO UNLOADING 2]]&lt;=48,"YES","NO")</f>
        <v>YES</v>
      </c>
      <c r="AG2570" s="75">
        <f t="shared" si="811"/>
        <v>0.41666666666424135</v>
      </c>
      <c r="AH2570" s="2" t="s">
        <v>42</v>
      </c>
      <c r="AI2570" s="2" t="str">
        <f t="shared" si="812"/>
        <v>MRKU0239792</v>
      </c>
      <c r="AJ2570" s="76" t="str">
        <f t="shared" si="813"/>
        <v>MSI</v>
      </c>
      <c r="AK2570" s="77">
        <f>IF($M2570="TRUCK",VLOOKUP($AQ2570,Invoicing!$A$17:$B$49,MATCH($AK$1,Invoicing!$A$17:$B$17,0),FALSE),VLOOKUP($AQ2570,Invoicing!$N$17:$O$21,MATCH($AK$1,Invoicing!$N$17:$O$17,0),FALSE))</f>
        <v>480</v>
      </c>
      <c r="AL2570" s="78" t="e">
        <f>VLOOKUP($E2570,Invoicing!$A$1:$H$8,MATCH(TRACKER!$N2574,Invoicing!$A$1:$H$1,0),FALSE)</f>
        <v>#N/A</v>
      </c>
      <c r="AM2570" s="78">
        <f>VLOOKUP($E2570,Invoicing!$A$1:$H$8,MATCH(TRACKER!$O$1,Invoicing!$A$1:$H$1,0),FALSE)</f>
        <v>50</v>
      </c>
      <c r="AN2570" s="78">
        <f t="shared" si="814"/>
        <v>0</v>
      </c>
      <c r="AO2570" s="2">
        <f t="shared" si="815"/>
        <v>2</v>
      </c>
      <c r="AP2570" s="2" t="str">
        <f t="shared" si="816"/>
        <v>WEEK</v>
      </c>
      <c r="AQ2570" s="2" t="str">
        <f t="shared" si="817"/>
        <v>MSIWEEK</v>
      </c>
      <c r="AR2570" s="71">
        <f t="shared" si="818"/>
        <v>480</v>
      </c>
      <c r="AS2570" s="71">
        <f>VLOOKUP(AJ2570,Invoicing!A:K,10,FALSE)</f>
        <v>25</v>
      </c>
      <c r="AT2570" s="71">
        <f t="shared" si="819"/>
        <v>505</v>
      </c>
    </row>
    <row r="2571" spans="1:47">
      <c r="A2571" s="37" t="s">
        <v>255</v>
      </c>
      <c r="B2571" s="3" t="s">
        <v>38</v>
      </c>
      <c r="C2571" s="11">
        <v>45641.53125</v>
      </c>
      <c r="D2571" s="11">
        <v>45641.5</v>
      </c>
      <c r="E2571" s="11" t="s">
        <v>43</v>
      </c>
      <c r="F2571" s="11" t="s">
        <v>40</v>
      </c>
      <c r="G2571" s="3" t="s">
        <v>2750</v>
      </c>
      <c r="H2571" s="3" t="s">
        <v>41</v>
      </c>
      <c r="I2571" s="11">
        <v>45642.583333333336</v>
      </c>
      <c r="J2571" s="12">
        <v>45643.331250000003</v>
      </c>
      <c r="K2571" s="12">
        <v>45643.416666666664</v>
      </c>
      <c r="L2571" s="12">
        <v>45643.336805555555</v>
      </c>
      <c r="M2571" s="12" t="s">
        <v>115</v>
      </c>
      <c r="N2571" s="3" t="s">
        <v>42</v>
      </c>
      <c r="O2571" s="3">
        <v>1</v>
      </c>
      <c r="P2571" s="1">
        <f t="shared" si="800"/>
        <v>51</v>
      </c>
      <c r="Q2571" s="1">
        <f t="shared" si="801"/>
        <v>12</v>
      </c>
      <c r="R2571" s="72">
        <f t="shared" si="802"/>
        <v>45643.331250000003</v>
      </c>
      <c r="S2571" s="73">
        <f t="shared" si="803"/>
        <v>1.0520833333357587</v>
      </c>
      <c r="T2571" s="74">
        <f>Table2[[#This Row],[ETA A OFRECIMIENTO]]*24</f>
        <v>25.250000000058208</v>
      </c>
      <c r="U2571" s="1" t="str">
        <f t="shared" si="804"/>
        <v>YES</v>
      </c>
      <c r="V2571" s="73">
        <f t="shared" si="805"/>
        <v>0.83333333332848269</v>
      </c>
      <c r="W2571" s="74">
        <f>Table2[[#This Row],[DEL. AVAILABLE A SLOT]]*24</f>
        <v>19.999999999883585</v>
      </c>
      <c r="X2571" s="1" t="str">
        <f t="shared" si="806"/>
        <v>SI</v>
      </c>
      <c r="Y2571" s="73">
        <f t="shared" si="807"/>
        <v>1.8854166666642413</v>
      </c>
      <c r="Z2571" s="74">
        <f>Table2[[#This Row],[ETA A TIMESLOT]]*24</f>
        <v>45.249999999941792</v>
      </c>
      <c r="AA2571" s="73">
        <f t="shared" si="808"/>
        <v>0</v>
      </c>
      <c r="AB2571" s="73" t="str">
        <f t="shared" si="809"/>
        <v>SI</v>
      </c>
      <c r="AC2571" s="74">
        <f>Table2[[#This Row],[PUNTUALIDAD (H)]]*24</f>
        <v>0</v>
      </c>
      <c r="AD2571" s="73">
        <f t="shared" si="810"/>
        <v>1.8055555555547471</v>
      </c>
      <c r="AE2571" s="74">
        <f>Table2[[#This Row],[ATA TO UNLOADING]]*24</f>
        <v>43.333333333313931</v>
      </c>
      <c r="AF2571" s="74" t="str">
        <f>IF(Table2[[#This Row],[ATA TO UNLOADING 2]]&lt;=48,"YES","NO")</f>
        <v>YES</v>
      </c>
      <c r="AG2571" s="75">
        <f t="shared" si="811"/>
        <v>0.41666666666424135</v>
      </c>
      <c r="AH2571" s="2" t="s">
        <v>42</v>
      </c>
      <c r="AI2571" s="2" t="str">
        <f t="shared" si="812"/>
        <v>PONU8227552</v>
      </c>
      <c r="AJ2571" s="76" t="str">
        <f t="shared" si="813"/>
        <v>LOGIX</v>
      </c>
      <c r="AK2571" s="77">
        <f>IF($M2571="TRUCK",VLOOKUP($AQ2571,Invoicing!$A$17:$B$49,MATCH($AK$1,Invoicing!$A$17:$B$17,0),FALSE),VLOOKUP($AQ2571,Invoicing!$N$17:$O$21,MATCH($AK$1,Invoicing!$N$17:$O$17,0),FALSE))</f>
        <v>530</v>
      </c>
      <c r="AL2571" s="78" t="e">
        <f>VLOOKUP($E2571,Invoicing!$A$1:$H$8,MATCH(TRACKER!$N2575,Invoicing!$A$1:$H$1,0),FALSE)</f>
        <v>#N/A</v>
      </c>
      <c r="AM2571" s="78">
        <f>VLOOKUP($E2571,Invoicing!$A$1:$H$8,MATCH(TRACKER!$O$1,Invoicing!$A$1:$H$1,0),FALSE)</f>
        <v>50</v>
      </c>
      <c r="AN2571" s="78">
        <f t="shared" si="814"/>
        <v>50</v>
      </c>
      <c r="AO2571" s="2">
        <f t="shared" si="815"/>
        <v>2</v>
      </c>
      <c r="AP2571" s="2" t="str">
        <f t="shared" si="816"/>
        <v>WEEK</v>
      </c>
      <c r="AQ2571" s="2" t="str">
        <f t="shared" si="817"/>
        <v>LOGIXWEEK</v>
      </c>
      <c r="AR2571" s="71">
        <f t="shared" si="818"/>
        <v>580</v>
      </c>
      <c r="AS2571" s="71">
        <f>VLOOKUP(AJ2571,Invoicing!A:K,10,FALSE)</f>
        <v>25</v>
      </c>
      <c r="AT2571" s="71">
        <f t="shared" si="819"/>
        <v>605</v>
      </c>
    </row>
    <row r="2572" spans="1:47">
      <c r="A2572" s="37" t="s">
        <v>255</v>
      </c>
      <c r="B2572" s="3" t="s">
        <v>38</v>
      </c>
      <c r="C2572" s="11">
        <v>45641.53125</v>
      </c>
      <c r="D2572" s="11">
        <v>45641.5</v>
      </c>
      <c r="E2572" s="11" t="s">
        <v>44</v>
      </c>
      <c r="F2572" s="11" t="s">
        <v>40</v>
      </c>
      <c r="G2572" s="3" t="s">
        <v>2751</v>
      </c>
      <c r="H2572" s="3" t="s">
        <v>46</v>
      </c>
      <c r="I2572" s="11">
        <v>45642.583333333336</v>
      </c>
      <c r="J2572" s="12">
        <v>45643.465277777781</v>
      </c>
      <c r="K2572" s="12">
        <v>45643.458333333336</v>
      </c>
      <c r="L2572" s="12">
        <v>45643.465277777781</v>
      </c>
      <c r="M2572" s="12" t="s">
        <v>115</v>
      </c>
      <c r="N2572" s="3" t="s">
        <v>42</v>
      </c>
      <c r="O2572" s="3">
        <v>0</v>
      </c>
      <c r="P2572" s="1">
        <f t="shared" si="800"/>
        <v>51</v>
      </c>
      <c r="Q2572" s="1">
        <f t="shared" si="801"/>
        <v>12</v>
      </c>
      <c r="R2572" s="72">
        <f t="shared" si="802"/>
        <v>45643.465277777781</v>
      </c>
      <c r="S2572" s="73">
        <f t="shared" si="803"/>
        <v>1.0520833333357587</v>
      </c>
      <c r="T2572" s="74">
        <f>Table2[[#This Row],[ETA A OFRECIMIENTO]]*24</f>
        <v>25.250000000058208</v>
      </c>
      <c r="U2572" s="1" t="str">
        <f t="shared" si="804"/>
        <v>YES</v>
      </c>
      <c r="V2572" s="73">
        <f t="shared" si="805"/>
        <v>0.875</v>
      </c>
      <c r="W2572" s="74">
        <f>Table2[[#This Row],[DEL. AVAILABLE A SLOT]]*24</f>
        <v>21</v>
      </c>
      <c r="X2572" s="1" t="str">
        <f t="shared" si="806"/>
        <v>SI</v>
      </c>
      <c r="Y2572" s="73">
        <f t="shared" si="807"/>
        <v>1.9270833333357587</v>
      </c>
      <c r="Z2572" s="74">
        <f>Table2[[#This Row],[ETA A TIMESLOT]]*24</f>
        <v>46.250000000058208</v>
      </c>
      <c r="AA2572" s="73">
        <f t="shared" si="808"/>
        <v>6.9444444452528842E-3</v>
      </c>
      <c r="AB2572" s="73" t="str">
        <f t="shared" si="809"/>
        <v>SI</v>
      </c>
      <c r="AC2572" s="74">
        <f>Table2[[#This Row],[PUNTUALIDAD (H)]]*24</f>
        <v>0.16666666668606922</v>
      </c>
      <c r="AD2572" s="73">
        <f t="shared" si="810"/>
        <v>1.9340277777810115</v>
      </c>
      <c r="AE2572" s="74">
        <f>Table2[[#This Row],[ATA TO UNLOADING]]*24</f>
        <v>46.416666666744277</v>
      </c>
      <c r="AF2572" s="74" t="str">
        <f>IF(Table2[[#This Row],[ATA TO UNLOADING 2]]&lt;=48,"YES","NO")</f>
        <v>YES</v>
      </c>
      <c r="AG2572" s="75">
        <f t="shared" si="811"/>
        <v>0.45833333333575865</v>
      </c>
      <c r="AH2572" s="2" t="s">
        <v>42</v>
      </c>
      <c r="AI2572" s="2" t="str">
        <f t="shared" si="812"/>
        <v>HASU4216669</v>
      </c>
      <c r="AJ2572" s="76" t="str">
        <f t="shared" si="813"/>
        <v>MSI</v>
      </c>
      <c r="AK2572" s="77">
        <f>IF($M2572="TRUCK",VLOOKUP($AQ2572,Invoicing!$A$17:$B$49,MATCH($AK$1,Invoicing!$A$17:$B$17,0),FALSE),VLOOKUP($AQ2572,Invoicing!$N$17:$O$21,MATCH($AK$1,Invoicing!$N$17:$O$17,0),FALSE))</f>
        <v>480</v>
      </c>
      <c r="AL2572" s="78" t="e">
        <f>VLOOKUP($E2572,Invoicing!$A$1:$H$8,MATCH(TRACKER!$N2576,Invoicing!$A$1:$H$1,0),FALSE)</f>
        <v>#N/A</v>
      </c>
      <c r="AM2572" s="78">
        <f>VLOOKUP($E2572,Invoicing!$A$1:$H$8,MATCH(TRACKER!$O$1,Invoicing!$A$1:$H$1,0),FALSE)</f>
        <v>50</v>
      </c>
      <c r="AN2572" s="78">
        <f t="shared" si="814"/>
        <v>0</v>
      </c>
      <c r="AO2572" s="2">
        <f t="shared" si="815"/>
        <v>2</v>
      </c>
      <c r="AP2572" s="2" t="str">
        <f t="shared" si="816"/>
        <v>WEEK</v>
      </c>
      <c r="AQ2572" s="2" t="str">
        <f t="shared" si="817"/>
        <v>MSIWEEK</v>
      </c>
      <c r="AR2572" s="71">
        <f t="shared" si="818"/>
        <v>480</v>
      </c>
      <c r="AS2572" s="71">
        <f>VLOOKUP(AJ2572,Invoicing!A:K,10,FALSE)</f>
        <v>25</v>
      </c>
      <c r="AT2572" s="71">
        <f t="shared" si="819"/>
        <v>505</v>
      </c>
    </row>
    <row r="2573" spans="1:47">
      <c r="A2573" s="37" t="s">
        <v>255</v>
      </c>
      <c r="B2573" s="3" t="s">
        <v>38</v>
      </c>
      <c r="C2573" s="11">
        <v>45641.53125</v>
      </c>
      <c r="D2573" s="11">
        <v>45641.5</v>
      </c>
      <c r="E2573" s="11" t="s">
        <v>44</v>
      </c>
      <c r="F2573" s="11" t="s">
        <v>40</v>
      </c>
      <c r="G2573" s="3" t="s">
        <v>2752</v>
      </c>
      <c r="H2573" s="3" t="s">
        <v>2821</v>
      </c>
      <c r="I2573" s="11">
        <v>45642.583333333336</v>
      </c>
      <c r="J2573" s="12">
        <v>45643.489583333336</v>
      </c>
      <c r="K2573" s="12">
        <v>45643.5</v>
      </c>
      <c r="L2573" s="12">
        <v>45643.510416666664</v>
      </c>
      <c r="M2573" s="12" t="s">
        <v>115</v>
      </c>
      <c r="N2573" s="3" t="s">
        <v>42</v>
      </c>
      <c r="O2573" s="3">
        <v>0</v>
      </c>
      <c r="P2573" s="1">
        <f t="shared" si="800"/>
        <v>51</v>
      </c>
      <c r="Q2573" s="1">
        <f t="shared" si="801"/>
        <v>12</v>
      </c>
      <c r="R2573" s="72">
        <f t="shared" si="802"/>
        <v>45643.489583333336</v>
      </c>
      <c r="S2573" s="73">
        <f t="shared" si="803"/>
        <v>1.0520833333357587</v>
      </c>
      <c r="T2573" s="74">
        <f>Table2[[#This Row],[ETA A OFRECIMIENTO]]*24</f>
        <v>25.250000000058208</v>
      </c>
      <c r="U2573" s="1" t="str">
        <f t="shared" si="804"/>
        <v>YES</v>
      </c>
      <c r="V2573" s="73">
        <f t="shared" si="805"/>
        <v>0.91666666666424135</v>
      </c>
      <c r="W2573" s="74">
        <f>Table2[[#This Row],[DEL. AVAILABLE A SLOT]]*24</f>
        <v>21.999999999941792</v>
      </c>
      <c r="X2573" s="1" t="str">
        <f t="shared" si="806"/>
        <v>SI</v>
      </c>
      <c r="Y2573" s="73">
        <f t="shared" si="807"/>
        <v>1.96875</v>
      </c>
      <c r="Z2573" s="74">
        <f>Table2[[#This Row],[ETA A TIMESLOT]]*24</f>
        <v>47.25</v>
      </c>
      <c r="AA2573" s="73">
        <f t="shared" si="808"/>
        <v>0</v>
      </c>
      <c r="AB2573" s="73" t="str">
        <f t="shared" si="809"/>
        <v>SI</v>
      </c>
      <c r="AC2573" s="74">
        <f>Table2[[#This Row],[PUNTUALIDAD (H)]]*24</f>
        <v>0</v>
      </c>
      <c r="AD2573" s="73">
        <f t="shared" si="810"/>
        <v>1.9791666666642413</v>
      </c>
      <c r="AE2573" s="74">
        <f>Table2[[#This Row],[ATA TO UNLOADING]]*24</f>
        <v>47.499999999941792</v>
      </c>
      <c r="AF2573" s="74" t="str">
        <f>IF(Table2[[#This Row],[ATA TO UNLOADING 2]]&lt;=48,"YES","NO")</f>
        <v>YES</v>
      </c>
      <c r="AG2573" s="75">
        <f t="shared" si="811"/>
        <v>0.5</v>
      </c>
      <c r="AH2573" s="2" t="s">
        <v>42</v>
      </c>
      <c r="AI2573" s="2" t="str">
        <f t="shared" si="812"/>
        <v>MRSU6346229</v>
      </c>
      <c r="AJ2573" s="76" t="str">
        <f t="shared" si="813"/>
        <v>MSI</v>
      </c>
      <c r="AK2573" s="77">
        <f>IF($M2573="TRUCK",VLOOKUP($AQ2573,Invoicing!$A$17:$B$49,MATCH($AK$1,Invoicing!$A$17:$B$17,0),FALSE),VLOOKUP($AQ2573,Invoicing!$N$17:$O$21,MATCH($AK$1,Invoicing!$N$17:$O$17,0),FALSE))</f>
        <v>480</v>
      </c>
      <c r="AL2573" s="78" t="e">
        <f>VLOOKUP($E2573,Invoicing!$A$1:$H$8,MATCH(TRACKER!$N2577,Invoicing!$A$1:$H$1,0),FALSE)</f>
        <v>#N/A</v>
      </c>
      <c r="AM2573" s="78">
        <f>VLOOKUP($E2573,Invoicing!$A$1:$H$8,MATCH(TRACKER!$O$1,Invoicing!$A$1:$H$1,0),FALSE)</f>
        <v>50</v>
      </c>
      <c r="AN2573" s="78">
        <f t="shared" si="814"/>
        <v>0</v>
      </c>
      <c r="AO2573" s="2">
        <f t="shared" si="815"/>
        <v>2</v>
      </c>
      <c r="AP2573" s="2" t="str">
        <f t="shared" si="816"/>
        <v>WEEK</v>
      </c>
      <c r="AQ2573" s="2" t="str">
        <f t="shared" si="817"/>
        <v>MSIWEEK</v>
      </c>
      <c r="AR2573" s="71">
        <f t="shared" si="818"/>
        <v>480</v>
      </c>
      <c r="AS2573" s="71">
        <f>VLOOKUP(AJ2573,Invoicing!A:K,10,FALSE)</f>
        <v>25</v>
      </c>
      <c r="AT2573" s="71">
        <f t="shared" si="819"/>
        <v>505</v>
      </c>
    </row>
    <row r="2574" spans="1:47">
      <c r="A2574" s="37" t="s">
        <v>255</v>
      </c>
      <c r="B2574" s="3" t="s">
        <v>38</v>
      </c>
      <c r="C2574" s="11">
        <v>45641.53125</v>
      </c>
      <c r="D2574" s="11">
        <v>45641.5</v>
      </c>
      <c r="E2574" s="11" t="s">
        <v>49</v>
      </c>
      <c r="F2574" s="11" t="s">
        <v>40</v>
      </c>
      <c r="G2574" s="3" t="s">
        <v>2753</v>
      </c>
      <c r="H2574" s="3" t="s">
        <v>41</v>
      </c>
      <c r="I2574" s="11">
        <v>45642.583333333336</v>
      </c>
      <c r="J2574" s="12">
        <v>45644.250694444447</v>
      </c>
      <c r="K2574" s="12">
        <v>45644.25</v>
      </c>
      <c r="L2574" s="12">
        <v>45644.254861111112</v>
      </c>
      <c r="M2574" s="12" t="s">
        <v>12</v>
      </c>
      <c r="N2574" s="3" t="s">
        <v>42</v>
      </c>
      <c r="O2574" s="3">
        <v>0</v>
      </c>
      <c r="P2574" s="1">
        <f t="shared" si="800"/>
        <v>51</v>
      </c>
      <c r="Q2574" s="1">
        <f t="shared" si="801"/>
        <v>12</v>
      </c>
      <c r="R2574" s="72">
        <f t="shared" si="802"/>
        <v>45644.250694444447</v>
      </c>
      <c r="S2574" s="73">
        <f t="shared" si="803"/>
        <v>1.0520833333357587</v>
      </c>
      <c r="T2574" s="74">
        <f>Table2[[#This Row],[ETA A OFRECIMIENTO]]*24</f>
        <v>25.250000000058208</v>
      </c>
      <c r="U2574" s="1" t="str">
        <f t="shared" si="804"/>
        <v>YES</v>
      </c>
      <c r="V2574" s="73">
        <f t="shared" si="805"/>
        <v>1.6666666666642413</v>
      </c>
      <c r="W2574" s="74">
        <f>Table2[[#This Row],[DEL. AVAILABLE A SLOT]]*24</f>
        <v>39.999999999941792</v>
      </c>
      <c r="X2574" s="1" t="str">
        <f t="shared" si="806"/>
        <v>NO</v>
      </c>
      <c r="Y2574" s="73">
        <f t="shared" si="807"/>
        <v>2.71875</v>
      </c>
      <c r="Z2574" s="74">
        <f>Table2[[#This Row],[ETA A TIMESLOT]]*24</f>
        <v>65.25</v>
      </c>
      <c r="AA2574" s="73">
        <f t="shared" si="808"/>
        <v>6.944444467080757E-4</v>
      </c>
      <c r="AB2574" s="73" t="str">
        <f t="shared" si="809"/>
        <v>SI</v>
      </c>
      <c r="AC2574" s="74">
        <f>Table2[[#This Row],[PUNTUALIDAD (H)]]*24</f>
        <v>1.6666666720993817E-2</v>
      </c>
      <c r="AD2574" s="73">
        <f t="shared" si="810"/>
        <v>2.7236111111124046</v>
      </c>
      <c r="AE2574" s="74">
        <f>Table2[[#This Row],[ATA TO UNLOADING]]*24</f>
        <v>65.366666666697711</v>
      </c>
      <c r="AF2574" s="74" t="str">
        <f>IF(Table2[[#This Row],[ATA TO UNLOADING 2]]&lt;=48,"YES","NO")</f>
        <v>NO</v>
      </c>
      <c r="AG2574" s="75">
        <f t="shared" si="811"/>
        <v>0.25</v>
      </c>
      <c r="AH2574" s="2" t="s">
        <v>42</v>
      </c>
      <c r="AI2574" s="2" t="str">
        <f t="shared" si="812"/>
        <v>MRKU2036027</v>
      </c>
      <c r="AJ2574" s="76" t="str">
        <f t="shared" si="813"/>
        <v>CTU FLEVOKUST BV</v>
      </c>
      <c r="AK2574" s="77">
        <f>IF($M2574="TRUCK",VLOOKUP($AQ2574,Invoicing!$A$17:$B$49,MATCH($AK$1,Invoicing!$A$17:$B$17,0),FALSE),VLOOKUP($AQ2574,Invoicing!$N$17:$O$21,MATCH($AK$1,Invoicing!$N$17:$O$17,0),FALSE))</f>
        <v>380</v>
      </c>
      <c r="AL2574" s="78" t="e">
        <f>VLOOKUP($E2574,Invoicing!$A$1:$H$8,MATCH(TRACKER!$N2578,Invoicing!$A$1:$H$1,0),FALSE)</f>
        <v>#N/A</v>
      </c>
      <c r="AM2574" s="78">
        <v>35</v>
      </c>
      <c r="AN2574" s="78">
        <f t="shared" si="814"/>
        <v>0</v>
      </c>
      <c r="AO2574" s="2">
        <f t="shared" si="815"/>
        <v>3</v>
      </c>
      <c r="AP2574" s="2" t="str">
        <f t="shared" si="816"/>
        <v>WEEK</v>
      </c>
      <c r="AQ2574" s="2" t="str">
        <f t="shared" si="817"/>
        <v>CTU FLEVOKUST BVWEEK</v>
      </c>
      <c r="AR2574" s="71">
        <f t="shared" si="818"/>
        <v>380</v>
      </c>
      <c r="AS2574" s="71">
        <f>VLOOKUP(AJ2574,Invoicing!A:K,10,FALSE)</f>
        <v>0</v>
      </c>
      <c r="AT2574" s="71">
        <f t="shared" si="819"/>
        <v>380</v>
      </c>
    </row>
    <row r="2575" spans="1:47">
      <c r="A2575" s="37" t="s">
        <v>255</v>
      </c>
      <c r="B2575" s="3" t="s">
        <v>38</v>
      </c>
      <c r="C2575" s="11">
        <v>45641.53125</v>
      </c>
      <c r="D2575" s="11">
        <v>45641.5</v>
      </c>
      <c r="E2575" s="11" t="s">
        <v>49</v>
      </c>
      <c r="F2575" s="11" t="s">
        <v>40</v>
      </c>
      <c r="G2575" s="3" t="s">
        <v>2754</v>
      </c>
      <c r="H2575" s="3" t="s">
        <v>41</v>
      </c>
      <c r="I2575" s="11">
        <v>45642.583333333336</v>
      </c>
      <c r="J2575" s="12">
        <v>45644.395833333336</v>
      </c>
      <c r="K2575" s="12">
        <v>45644.395833333336</v>
      </c>
      <c r="L2575" s="12">
        <v>45644.415277777778</v>
      </c>
      <c r="M2575" s="12" t="s">
        <v>12</v>
      </c>
      <c r="N2575" s="3" t="s">
        <v>42</v>
      </c>
      <c r="O2575" s="3">
        <v>0</v>
      </c>
      <c r="P2575" s="1">
        <f t="shared" si="800"/>
        <v>51</v>
      </c>
      <c r="Q2575" s="1">
        <f t="shared" si="801"/>
        <v>12</v>
      </c>
      <c r="R2575" s="72">
        <f t="shared" si="802"/>
        <v>45644.395833333336</v>
      </c>
      <c r="S2575" s="73">
        <f t="shared" si="803"/>
        <v>1.0520833333357587</v>
      </c>
      <c r="T2575" s="74">
        <f>Table2[[#This Row],[ETA A OFRECIMIENTO]]*24</f>
        <v>25.250000000058208</v>
      </c>
      <c r="U2575" s="1" t="str">
        <f t="shared" si="804"/>
        <v>YES</v>
      </c>
      <c r="V2575" s="73">
        <f t="shared" si="805"/>
        <v>1.8125</v>
      </c>
      <c r="W2575" s="74">
        <f>Table2[[#This Row],[DEL. AVAILABLE A SLOT]]*24</f>
        <v>43.5</v>
      </c>
      <c r="X2575" s="1" t="str">
        <f t="shared" si="806"/>
        <v>NO</v>
      </c>
      <c r="Y2575" s="73">
        <f t="shared" si="807"/>
        <v>2.8645833333357587</v>
      </c>
      <c r="Z2575" s="74">
        <f>Table2[[#This Row],[ETA A TIMESLOT]]*24</f>
        <v>68.750000000058208</v>
      </c>
      <c r="AA2575" s="73">
        <f t="shared" si="808"/>
        <v>0</v>
      </c>
      <c r="AB2575" s="73" t="str">
        <f t="shared" si="809"/>
        <v>SI</v>
      </c>
      <c r="AC2575" s="74">
        <f>Table2[[#This Row],[PUNTUALIDAD (H)]]*24</f>
        <v>0</v>
      </c>
      <c r="AD2575" s="73">
        <f t="shared" si="810"/>
        <v>2.8840277777781012</v>
      </c>
      <c r="AE2575" s="74">
        <f>Table2[[#This Row],[ATA TO UNLOADING]]*24</f>
        <v>69.216666666674428</v>
      </c>
      <c r="AF2575" s="74" t="str">
        <f>IF(Table2[[#This Row],[ATA TO UNLOADING 2]]&lt;=48,"YES","NO")</f>
        <v>NO</v>
      </c>
      <c r="AG2575" s="75">
        <f t="shared" si="811"/>
        <v>0.39583333333575865</v>
      </c>
      <c r="AH2575" s="2" t="s">
        <v>42</v>
      </c>
      <c r="AI2575" s="2" t="str">
        <f t="shared" si="812"/>
        <v>MSKU1779483</v>
      </c>
      <c r="AJ2575" s="76" t="str">
        <f t="shared" si="813"/>
        <v>CTU FLEVOKUST BV</v>
      </c>
      <c r="AK2575" s="77">
        <f>IF($M2575="TRUCK",VLOOKUP($AQ2575,Invoicing!$A$17:$B$49,MATCH($AK$1,Invoicing!$A$17:$B$17,0),FALSE),VLOOKUP($AQ2575,Invoicing!$N$17:$O$21,MATCH($AK$1,Invoicing!$N$17:$O$17,0),FALSE))</f>
        <v>380</v>
      </c>
      <c r="AL2575" s="78" t="e">
        <f>VLOOKUP($E2575,Invoicing!$A$1:$H$8,MATCH(TRACKER!$N2579,Invoicing!$A$1:$H$1,0),FALSE)</f>
        <v>#N/A</v>
      </c>
      <c r="AM2575" s="78">
        <v>35</v>
      </c>
      <c r="AN2575" s="78">
        <f t="shared" si="814"/>
        <v>0</v>
      </c>
      <c r="AO2575" s="2">
        <f t="shared" si="815"/>
        <v>3</v>
      </c>
      <c r="AP2575" s="2" t="str">
        <f t="shared" si="816"/>
        <v>WEEK</v>
      </c>
      <c r="AQ2575" s="2" t="str">
        <f t="shared" si="817"/>
        <v>CTU FLEVOKUST BVWEEK</v>
      </c>
      <c r="AR2575" s="71">
        <f t="shared" si="818"/>
        <v>380</v>
      </c>
      <c r="AS2575" s="71">
        <f>VLOOKUP(AJ2575,Invoicing!A:K,10,FALSE)</f>
        <v>0</v>
      </c>
      <c r="AT2575" s="71">
        <f t="shared" si="819"/>
        <v>380</v>
      </c>
    </row>
    <row r="2576" spans="1:47">
      <c r="A2576" s="37" t="s">
        <v>255</v>
      </c>
      <c r="B2576" s="3" t="s">
        <v>38</v>
      </c>
      <c r="C2576" s="11">
        <v>45641.53125</v>
      </c>
      <c r="D2576" s="11">
        <v>45641.5</v>
      </c>
      <c r="E2576" s="11" t="s">
        <v>49</v>
      </c>
      <c r="F2576" s="11" t="s">
        <v>40</v>
      </c>
      <c r="G2576" s="3" t="s">
        <v>2755</v>
      </c>
      <c r="H2576" s="3" t="s">
        <v>2821</v>
      </c>
      <c r="I2576" s="11">
        <v>45642.583333333336</v>
      </c>
      <c r="J2576" s="12">
        <v>45644.504861111112</v>
      </c>
      <c r="K2576" s="12">
        <v>45644.458333333336</v>
      </c>
      <c r="L2576" s="12">
        <v>45644.604166666664</v>
      </c>
      <c r="M2576" s="12" t="s">
        <v>12</v>
      </c>
      <c r="N2576" s="3" t="s">
        <v>42</v>
      </c>
      <c r="O2576" s="3">
        <v>0</v>
      </c>
      <c r="P2576" s="1">
        <f t="shared" si="800"/>
        <v>51</v>
      </c>
      <c r="Q2576" s="1">
        <f t="shared" si="801"/>
        <v>12</v>
      </c>
      <c r="R2576" s="72">
        <f t="shared" si="802"/>
        <v>45644.504861111112</v>
      </c>
      <c r="S2576" s="73">
        <f t="shared" si="803"/>
        <v>1.0520833333357587</v>
      </c>
      <c r="T2576" s="74">
        <f>Table2[[#This Row],[ETA A OFRECIMIENTO]]*24</f>
        <v>25.250000000058208</v>
      </c>
      <c r="U2576" s="1" t="str">
        <f t="shared" si="804"/>
        <v>YES</v>
      </c>
      <c r="V2576" s="73">
        <f t="shared" si="805"/>
        <v>1.875</v>
      </c>
      <c r="W2576" s="74">
        <f>Table2[[#This Row],[DEL. AVAILABLE A SLOT]]*24</f>
        <v>45</v>
      </c>
      <c r="X2576" s="1" t="str">
        <f t="shared" si="806"/>
        <v>NO</v>
      </c>
      <c r="Y2576" s="73">
        <f t="shared" si="807"/>
        <v>2.9270833333357587</v>
      </c>
      <c r="Z2576" s="74">
        <f>Table2[[#This Row],[ETA A TIMESLOT]]*24</f>
        <v>70.250000000058208</v>
      </c>
      <c r="AA2576" s="73">
        <f t="shared" si="808"/>
        <v>4.6527777776645962E-2</v>
      </c>
      <c r="AB2576" s="73" t="str">
        <f t="shared" si="809"/>
        <v>NO</v>
      </c>
      <c r="AC2576" s="74">
        <f>Table2[[#This Row],[PUNTUALIDAD (H)]]*24</f>
        <v>1.1166666666395031</v>
      </c>
      <c r="AD2576" s="73">
        <f t="shared" si="810"/>
        <v>3.0729166666642413</v>
      </c>
      <c r="AE2576" s="74">
        <f>Table2[[#This Row],[ATA TO UNLOADING]]*24</f>
        <v>73.749999999941792</v>
      </c>
      <c r="AF2576" s="74" t="str">
        <f>IF(Table2[[#This Row],[ATA TO UNLOADING 2]]&lt;=48,"YES","NO")</f>
        <v>NO</v>
      </c>
      <c r="AG2576" s="75">
        <f t="shared" si="811"/>
        <v>0.45833333333575865</v>
      </c>
      <c r="AH2576" s="2" t="s">
        <v>42</v>
      </c>
      <c r="AI2576" s="2" t="str">
        <f t="shared" si="812"/>
        <v>MRSU5523546</v>
      </c>
      <c r="AJ2576" s="76" t="str">
        <f t="shared" si="813"/>
        <v>CTU FLEVOKUST BV</v>
      </c>
      <c r="AK2576" s="77">
        <f>IF($M2576="TRUCK",VLOOKUP($AQ2576,Invoicing!$A$17:$B$49,MATCH($AK$1,Invoicing!$A$17:$B$17,0),FALSE),VLOOKUP($AQ2576,Invoicing!$N$17:$O$21,MATCH($AK$1,Invoicing!$N$17:$O$17,0),FALSE))</f>
        <v>380</v>
      </c>
      <c r="AL2576" s="78" t="e">
        <f>VLOOKUP($E2576,Invoicing!$A$1:$H$8,MATCH(TRACKER!$N2580,Invoicing!$A$1:$H$1,0),FALSE)</f>
        <v>#N/A</v>
      </c>
      <c r="AM2576" s="78">
        <v>35</v>
      </c>
      <c r="AN2576" s="78">
        <f t="shared" si="814"/>
        <v>0</v>
      </c>
      <c r="AO2576" s="2">
        <f t="shared" si="815"/>
        <v>3</v>
      </c>
      <c r="AP2576" s="2" t="str">
        <f t="shared" si="816"/>
        <v>WEEK</v>
      </c>
      <c r="AQ2576" s="2" t="str">
        <f t="shared" si="817"/>
        <v>CTU FLEVOKUST BVWEEK</v>
      </c>
      <c r="AR2576" s="71">
        <f t="shared" si="818"/>
        <v>380</v>
      </c>
      <c r="AS2576" s="71">
        <f>VLOOKUP(AJ2576,Invoicing!A:K,10,FALSE)</f>
        <v>0</v>
      </c>
      <c r="AT2576" s="71">
        <f t="shared" si="819"/>
        <v>380</v>
      </c>
    </row>
    <row r="2577" spans="1:46">
      <c r="A2577" s="58" t="s">
        <v>255</v>
      </c>
      <c r="B2577" s="59" t="s">
        <v>38</v>
      </c>
      <c r="C2577" s="60">
        <v>45641.53125</v>
      </c>
      <c r="D2577" s="60">
        <v>45641.5</v>
      </c>
      <c r="E2577" s="60" t="s">
        <v>49</v>
      </c>
      <c r="F2577" s="60" t="s">
        <v>40</v>
      </c>
      <c r="G2577" s="59" t="s">
        <v>2756</v>
      </c>
      <c r="H2577" s="3" t="s">
        <v>41</v>
      </c>
      <c r="I2577" s="60">
        <v>45642.583333333336</v>
      </c>
      <c r="J2577" s="61">
        <v>45644.552777777775</v>
      </c>
      <c r="K2577" s="61">
        <v>45644.583333333336</v>
      </c>
      <c r="L2577" s="61">
        <v>45644.564583333333</v>
      </c>
      <c r="M2577" s="12" t="s">
        <v>12</v>
      </c>
      <c r="N2577" s="3" t="s">
        <v>42</v>
      </c>
      <c r="O2577" s="3">
        <v>0</v>
      </c>
      <c r="P2577" s="1">
        <f t="shared" si="800"/>
        <v>51</v>
      </c>
      <c r="Q2577" s="1">
        <f t="shared" si="801"/>
        <v>12</v>
      </c>
      <c r="R2577" s="72">
        <f t="shared" si="802"/>
        <v>45644.552777777775</v>
      </c>
      <c r="S2577" s="73">
        <f t="shared" si="803"/>
        <v>1.0520833333357587</v>
      </c>
      <c r="T2577" s="74">
        <f>Table2[[#This Row],[ETA A OFRECIMIENTO]]*24</f>
        <v>25.250000000058208</v>
      </c>
      <c r="U2577" s="1" t="str">
        <f t="shared" si="804"/>
        <v>YES</v>
      </c>
      <c r="V2577" s="73">
        <f t="shared" si="805"/>
        <v>2</v>
      </c>
      <c r="W2577" s="74">
        <f>Table2[[#This Row],[DEL. AVAILABLE A SLOT]]*24</f>
        <v>48</v>
      </c>
      <c r="X2577" s="1" t="str">
        <f t="shared" si="806"/>
        <v>NO</v>
      </c>
      <c r="Y2577" s="73">
        <f t="shared" si="807"/>
        <v>3.0520833333357587</v>
      </c>
      <c r="Z2577" s="74">
        <f>Table2[[#This Row],[ETA A TIMESLOT]]*24</f>
        <v>73.250000000058208</v>
      </c>
      <c r="AA2577" s="73">
        <f t="shared" si="808"/>
        <v>0</v>
      </c>
      <c r="AB2577" s="73" t="str">
        <f t="shared" si="809"/>
        <v>SI</v>
      </c>
      <c r="AC2577" s="74">
        <f>Table2[[#This Row],[PUNTUALIDAD (H)]]*24</f>
        <v>0</v>
      </c>
      <c r="AD2577" s="73">
        <f t="shared" si="810"/>
        <v>3.0333333333328483</v>
      </c>
      <c r="AE2577" s="74">
        <f>Table2[[#This Row],[ATA TO UNLOADING]]*24</f>
        <v>72.799999999988358</v>
      </c>
      <c r="AF2577" s="74" t="str">
        <f>IF(Table2[[#This Row],[ATA TO UNLOADING 2]]&lt;=48,"YES","NO")</f>
        <v>NO</v>
      </c>
      <c r="AG2577" s="75">
        <f t="shared" si="811"/>
        <v>0.58333333333575865</v>
      </c>
      <c r="AH2577" s="2" t="s">
        <v>42</v>
      </c>
      <c r="AI2577" s="2" t="str">
        <f t="shared" si="812"/>
        <v>MSKU1760934</v>
      </c>
      <c r="AJ2577" s="76" t="str">
        <f t="shared" si="813"/>
        <v>CTU FLEVOKUST BV</v>
      </c>
      <c r="AK2577" s="77">
        <f>IF($M2577="TRUCK",VLOOKUP($AQ2577,Invoicing!$A$17:$B$49,MATCH($AK$1,Invoicing!$A$17:$B$17,0),FALSE),VLOOKUP($AQ2577,Invoicing!$N$17:$O$21,MATCH($AK$1,Invoicing!$N$17:$O$17,0),FALSE))</f>
        <v>380</v>
      </c>
      <c r="AL2577" s="78" t="e">
        <f>VLOOKUP($E2577,Invoicing!$A$1:$H$8,MATCH(TRACKER!$N2581,Invoicing!$A$1:$H$1,0),FALSE)</f>
        <v>#N/A</v>
      </c>
      <c r="AM2577" s="78">
        <v>35</v>
      </c>
      <c r="AN2577" s="78">
        <f t="shared" si="814"/>
        <v>0</v>
      </c>
      <c r="AO2577" s="2">
        <f t="shared" si="815"/>
        <v>3</v>
      </c>
      <c r="AP2577" s="2" t="str">
        <f t="shared" si="816"/>
        <v>WEEK</v>
      </c>
      <c r="AQ2577" s="2" t="str">
        <f t="shared" si="817"/>
        <v>CTU FLEVOKUST BVWEEK</v>
      </c>
      <c r="AR2577" s="71">
        <f t="shared" si="818"/>
        <v>380</v>
      </c>
      <c r="AS2577" s="71">
        <f>VLOOKUP(AJ2577,Invoicing!A:K,10,FALSE)</f>
        <v>0</v>
      </c>
      <c r="AT2577" s="71">
        <f t="shared" si="819"/>
        <v>380</v>
      </c>
    </row>
    <row r="2578" spans="1:46">
      <c r="A2578" s="37" t="s">
        <v>255</v>
      </c>
      <c r="B2578" s="3" t="s">
        <v>38</v>
      </c>
      <c r="C2578" s="11">
        <v>45641.53125</v>
      </c>
      <c r="D2578" s="11">
        <v>45641.5</v>
      </c>
      <c r="E2578" s="11" t="s">
        <v>49</v>
      </c>
      <c r="F2578" s="11" t="s">
        <v>40</v>
      </c>
      <c r="G2578" s="3" t="s">
        <v>2757</v>
      </c>
      <c r="H2578" s="3" t="s">
        <v>41</v>
      </c>
      <c r="I2578" s="11">
        <v>45642.583333333336</v>
      </c>
      <c r="J2578" s="12">
        <v>45645.250694444447</v>
      </c>
      <c r="K2578" s="12">
        <v>45645.25</v>
      </c>
      <c r="L2578" s="12">
        <v>45645.253472222219</v>
      </c>
      <c r="M2578" s="61" t="s">
        <v>12</v>
      </c>
      <c r="N2578" s="3" t="s">
        <v>42</v>
      </c>
      <c r="O2578" s="3">
        <v>0</v>
      </c>
      <c r="P2578" s="1">
        <f t="shared" si="800"/>
        <v>51</v>
      </c>
      <c r="Q2578" s="1">
        <f t="shared" si="801"/>
        <v>12</v>
      </c>
      <c r="R2578" s="72">
        <f t="shared" si="802"/>
        <v>45645.250694444447</v>
      </c>
      <c r="S2578" s="73">
        <f t="shared" si="803"/>
        <v>1.0520833333357587</v>
      </c>
      <c r="T2578" s="74">
        <f>Table2[[#This Row],[ETA A OFRECIMIENTO]]*24</f>
        <v>25.250000000058208</v>
      </c>
      <c r="U2578" s="1" t="str">
        <f t="shared" si="804"/>
        <v>YES</v>
      </c>
      <c r="V2578" s="73">
        <f t="shared" si="805"/>
        <v>2.6666666666642413</v>
      </c>
      <c r="W2578" s="74">
        <f>Table2[[#This Row],[DEL. AVAILABLE A SLOT]]*24</f>
        <v>63.999999999941792</v>
      </c>
      <c r="X2578" s="1" t="str">
        <f t="shared" si="806"/>
        <v>NO</v>
      </c>
      <c r="Y2578" s="73">
        <f t="shared" si="807"/>
        <v>3.71875</v>
      </c>
      <c r="Z2578" s="74">
        <f>Table2[[#This Row],[ETA A TIMESLOT]]*24</f>
        <v>89.25</v>
      </c>
      <c r="AA2578" s="73">
        <f t="shared" si="808"/>
        <v>6.944444467080757E-4</v>
      </c>
      <c r="AB2578" s="73" t="str">
        <f t="shared" si="809"/>
        <v>SI</v>
      </c>
      <c r="AC2578" s="74">
        <f>Table2[[#This Row],[PUNTUALIDAD (H)]]*24</f>
        <v>1.6666666720993817E-2</v>
      </c>
      <c r="AD2578" s="73">
        <f t="shared" si="810"/>
        <v>3.7222222222189885</v>
      </c>
      <c r="AE2578" s="74">
        <f>Table2[[#This Row],[ATA TO UNLOADING]]*24</f>
        <v>89.333333333255723</v>
      </c>
      <c r="AF2578" s="74" t="str">
        <f>IF(Table2[[#This Row],[ATA TO UNLOADING 2]]&lt;=48,"YES","NO")</f>
        <v>NO</v>
      </c>
      <c r="AG2578" s="75">
        <f t="shared" si="811"/>
        <v>0.25</v>
      </c>
      <c r="AH2578" s="2" t="s">
        <v>42</v>
      </c>
      <c r="AI2578" s="2" t="str">
        <f t="shared" si="812"/>
        <v>MRKU3605745</v>
      </c>
      <c r="AJ2578" s="76" t="str">
        <f t="shared" si="813"/>
        <v>CTU FLEVOKUST BV</v>
      </c>
      <c r="AK2578" s="77">
        <f>IF($M2578="TRUCK",VLOOKUP($AQ2578,Invoicing!$A$17:$B$49,MATCH($AK$1,Invoicing!$A$17:$B$17,0),FALSE),VLOOKUP($AQ2578,Invoicing!$N$17:$O$21,MATCH($AK$1,Invoicing!$N$17:$O$17,0),FALSE))</f>
        <v>380</v>
      </c>
      <c r="AL2578" s="78" t="e">
        <f>VLOOKUP($E2578,Invoicing!$A$1:$H$8,MATCH(TRACKER!$N2582,Invoicing!$A$1:$H$1,0),FALSE)</f>
        <v>#N/A</v>
      </c>
      <c r="AM2578" s="78">
        <v>35</v>
      </c>
      <c r="AN2578" s="78">
        <f t="shared" si="814"/>
        <v>0</v>
      </c>
      <c r="AO2578" s="2">
        <f t="shared" si="815"/>
        <v>4</v>
      </c>
      <c r="AP2578" s="2" t="str">
        <f t="shared" si="816"/>
        <v>WEEK</v>
      </c>
      <c r="AQ2578" s="2" t="str">
        <f t="shared" si="817"/>
        <v>CTU FLEVOKUST BVWEEK</v>
      </c>
      <c r="AR2578" s="71">
        <f t="shared" si="818"/>
        <v>380</v>
      </c>
      <c r="AS2578" s="71">
        <f>VLOOKUP(AJ2578,Invoicing!A:K,10,FALSE)</f>
        <v>0</v>
      </c>
      <c r="AT2578" s="71">
        <f t="shared" si="819"/>
        <v>380</v>
      </c>
    </row>
    <row r="2579" spans="1:46">
      <c r="A2579" s="37" t="s">
        <v>255</v>
      </c>
      <c r="B2579" s="3" t="s">
        <v>38</v>
      </c>
      <c r="C2579" s="11">
        <v>45641.53125</v>
      </c>
      <c r="D2579" s="11">
        <v>45641.5</v>
      </c>
      <c r="E2579" s="11" t="s">
        <v>49</v>
      </c>
      <c r="F2579" s="11" t="s">
        <v>40</v>
      </c>
      <c r="G2579" s="3" t="s">
        <v>2758</v>
      </c>
      <c r="H2579" s="3" t="s">
        <v>41</v>
      </c>
      <c r="I2579" s="11">
        <v>45642.583333333336</v>
      </c>
      <c r="J2579" s="12">
        <v>45645.586111111108</v>
      </c>
      <c r="K2579" s="12">
        <v>45645.583333333336</v>
      </c>
      <c r="L2579" s="12">
        <v>45645.590277777781</v>
      </c>
      <c r="M2579" s="61" t="s">
        <v>115</v>
      </c>
      <c r="N2579" s="3" t="s">
        <v>42</v>
      </c>
      <c r="O2579" s="3">
        <v>1</v>
      </c>
      <c r="P2579" s="1">
        <f t="shared" si="800"/>
        <v>51</v>
      </c>
      <c r="Q2579" s="1">
        <f t="shared" si="801"/>
        <v>12</v>
      </c>
      <c r="R2579" s="72">
        <f t="shared" si="802"/>
        <v>45645.586111111108</v>
      </c>
      <c r="S2579" s="73">
        <f t="shared" si="803"/>
        <v>1.0520833333357587</v>
      </c>
      <c r="T2579" s="74">
        <f>Table2[[#This Row],[ETA A OFRECIMIENTO]]*24</f>
        <v>25.250000000058208</v>
      </c>
      <c r="U2579" s="1" t="str">
        <f t="shared" si="804"/>
        <v>YES</v>
      </c>
      <c r="V2579" s="73">
        <f t="shared" si="805"/>
        <v>3</v>
      </c>
      <c r="W2579" s="74">
        <f>Table2[[#This Row],[DEL. AVAILABLE A SLOT]]*24</f>
        <v>72</v>
      </c>
      <c r="X2579" s="1" t="str">
        <f t="shared" si="806"/>
        <v>NO</v>
      </c>
      <c r="Y2579" s="73">
        <f t="shared" si="807"/>
        <v>4.0520833333357587</v>
      </c>
      <c r="Z2579" s="74">
        <f>Table2[[#This Row],[ETA A TIMESLOT]]*24</f>
        <v>97.250000000058208</v>
      </c>
      <c r="AA2579" s="73">
        <f t="shared" si="808"/>
        <v>2.7777777722803876E-3</v>
      </c>
      <c r="AB2579" s="73" t="str">
        <f t="shared" si="809"/>
        <v>SI</v>
      </c>
      <c r="AC2579" s="74">
        <f>Table2[[#This Row],[PUNTUALIDAD (H)]]*24</f>
        <v>6.6666666534729302E-2</v>
      </c>
      <c r="AD2579" s="73">
        <f t="shared" si="810"/>
        <v>4.0590277777810115</v>
      </c>
      <c r="AE2579" s="74">
        <f>Table2[[#This Row],[ATA TO UNLOADING]]*24</f>
        <v>97.416666666744277</v>
      </c>
      <c r="AF2579" s="74" t="str">
        <f>IF(Table2[[#This Row],[ATA TO UNLOADING 2]]&lt;=48,"YES","NO")</f>
        <v>NO</v>
      </c>
      <c r="AG2579" s="75">
        <f t="shared" si="811"/>
        <v>0.58333333333575865</v>
      </c>
      <c r="AH2579" s="2" t="s">
        <v>42</v>
      </c>
      <c r="AI2579" s="2" t="str">
        <f t="shared" si="812"/>
        <v>MSKU5189356</v>
      </c>
      <c r="AJ2579" s="76" t="str">
        <f t="shared" si="813"/>
        <v>CTU FLEVOKUST BV</v>
      </c>
      <c r="AK2579" s="77">
        <f>IF($M2579="TRUCK",VLOOKUP($AQ2579,Invoicing!$A$17:$B$49,MATCH($AK$1,Invoicing!$A$17:$B$17,0),FALSE),VLOOKUP($AQ2579,Invoicing!$N$17:$O$21,MATCH($AK$1,Invoicing!$N$17:$O$17,0),FALSE))</f>
        <v>520</v>
      </c>
      <c r="AL2579" s="78" t="e">
        <f>VLOOKUP($E2579,Invoicing!$A$1:$H$8,MATCH(TRACKER!$N2583,Invoicing!$A$1:$H$1,0),FALSE)</f>
        <v>#N/A</v>
      </c>
      <c r="AM2579" s="78">
        <v>35</v>
      </c>
      <c r="AN2579" s="78">
        <f t="shared" si="814"/>
        <v>35</v>
      </c>
      <c r="AO2579" s="2">
        <f t="shared" si="815"/>
        <v>4</v>
      </c>
      <c r="AP2579" s="2" t="str">
        <f t="shared" si="816"/>
        <v>WEEK</v>
      </c>
      <c r="AQ2579" s="2" t="str">
        <f t="shared" si="817"/>
        <v>CTU FLEVOKUST BVWEEK</v>
      </c>
      <c r="AR2579" s="71">
        <f t="shared" si="818"/>
        <v>555</v>
      </c>
      <c r="AS2579" s="71">
        <f>VLOOKUP(AJ2579,Invoicing!A:K,10,FALSE)</f>
        <v>0</v>
      </c>
      <c r="AT2579" s="71">
        <f t="shared" si="819"/>
        <v>555</v>
      </c>
    </row>
    <row r="2580" spans="1:46">
      <c r="A2580" s="37" t="s">
        <v>1690</v>
      </c>
      <c r="B2580" s="3" t="s">
        <v>38</v>
      </c>
      <c r="C2580" s="11">
        <v>45644.375</v>
      </c>
      <c r="D2580" s="11">
        <v>45643.958333333336</v>
      </c>
      <c r="E2580" s="11" t="s">
        <v>45</v>
      </c>
      <c r="F2580" s="11" t="s">
        <v>40</v>
      </c>
      <c r="G2580" s="3" t="s">
        <v>2759</v>
      </c>
      <c r="H2580" s="3" t="s">
        <v>46</v>
      </c>
      <c r="I2580" s="11">
        <v>45645.375</v>
      </c>
      <c r="J2580" s="12">
        <v>45645.374305555553</v>
      </c>
      <c r="K2580" s="12">
        <v>45645.375</v>
      </c>
      <c r="L2580" s="12">
        <v>45645.354166666664</v>
      </c>
      <c r="M2580" s="61" t="s">
        <v>115</v>
      </c>
      <c r="N2580" s="3" t="s">
        <v>42</v>
      </c>
      <c r="O2580" s="3">
        <v>0</v>
      </c>
      <c r="P2580" s="1">
        <f t="shared" si="800"/>
        <v>51</v>
      </c>
      <c r="Q2580" s="1">
        <f t="shared" si="801"/>
        <v>12</v>
      </c>
      <c r="R2580" s="72">
        <f t="shared" si="802"/>
        <v>45645.374305555553</v>
      </c>
      <c r="S2580" s="73">
        <f t="shared" si="803"/>
        <v>1</v>
      </c>
      <c r="T2580" s="74">
        <f>Table2[[#This Row],[ETA A OFRECIMIENTO]]*24</f>
        <v>24</v>
      </c>
      <c r="U2580" s="1" t="str">
        <f t="shared" si="804"/>
        <v>YES</v>
      </c>
      <c r="V2580" s="73">
        <f t="shared" si="805"/>
        <v>0</v>
      </c>
      <c r="W2580" s="74">
        <f>Table2[[#This Row],[DEL. AVAILABLE A SLOT]]*24</f>
        <v>0</v>
      </c>
      <c r="X2580" s="1" t="str">
        <f t="shared" si="806"/>
        <v>SI</v>
      </c>
      <c r="Y2580" s="73">
        <f t="shared" si="807"/>
        <v>1</v>
      </c>
      <c r="Z2580" s="74">
        <f>Table2[[#This Row],[ETA A TIMESLOT]]*24</f>
        <v>24</v>
      </c>
      <c r="AA2580" s="73">
        <f t="shared" si="808"/>
        <v>0</v>
      </c>
      <c r="AB2580" s="73" t="str">
        <f t="shared" si="809"/>
        <v>SI</v>
      </c>
      <c r="AC2580" s="74">
        <f>Table2[[#This Row],[PUNTUALIDAD (H)]]*24</f>
        <v>0</v>
      </c>
      <c r="AD2580" s="73">
        <f t="shared" si="810"/>
        <v>0.97916666666424135</v>
      </c>
      <c r="AE2580" s="74">
        <f>Table2[[#This Row],[ATA TO UNLOADING]]*24</f>
        <v>23.499999999941792</v>
      </c>
      <c r="AF2580" s="74" t="str">
        <f>IF(Table2[[#This Row],[ATA TO UNLOADING 2]]&lt;=48,"YES","NO")</f>
        <v>YES</v>
      </c>
      <c r="AG2580" s="75">
        <f t="shared" si="811"/>
        <v>0.375</v>
      </c>
      <c r="AH2580" s="2" t="s">
        <v>42</v>
      </c>
      <c r="AI2580" s="2" t="str">
        <f t="shared" si="812"/>
        <v>MSKU4800223</v>
      </c>
      <c r="AJ2580" s="76" t="str">
        <f t="shared" si="813"/>
        <v>OM TRANSPORT</v>
      </c>
      <c r="AK2580" s="77">
        <f>IF($M2580="TRUCK",VLOOKUP($AQ2580,Invoicing!$A$17:$B$49,MATCH($AK$1,Invoicing!$A$17:$B$17,0),FALSE),VLOOKUP($AQ2580,Invoicing!$N$17:$O$21,MATCH($AK$1,Invoicing!$N$17:$O$17,0),FALSE))</f>
        <v>475</v>
      </c>
      <c r="AL2580" s="78" t="e">
        <f>VLOOKUP($E2580,Invoicing!$A$1:$H$8,MATCH(TRACKER!$N2584,Invoicing!$A$1:$H$1,0),FALSE)</f>
        <v>#N/A</v>
      </c>
      <c r="AM2580" s="78">
        <f>VLOOKUP($E2580,Invoicing!$A$1:$H$8,MATCH(TRACKER!$O$1,Invoicing!$A$1:$H$1,0),FALSE)</f>
        <v>50</v>
      </c>
      <c r="AN2580" s="78">
        <f t="shared" si="814"/>
        <v>0</v>
      </c>
      <c r="AO2580" s="2">
        <f t="shared" si="815"/>
        <v>4</v>
      </c>
      <c r="AP2580" s="2" t="str">
        <f t="shared" si="816"/>
        <v>WEEK</v>
      </c>
      <c r="AQ2580" s="2" t="str">
        <f t="shared" si="817"/>
        <v>OM TRANSPORTWEEK</v>
      </c>
      <c r="AR2580" s="71">
        <f t="shared" si="818"/>
        <v>475</v>
      </c>
      <c r="AS2580" s="71">
        <f>VLOOKUP(AJ2580,Invoicing!A:K,10,FALSE)</f>
        <v>25</v>
      </c>
      <c r="AT2580" s="71">
        <f t="shared" si="819"/>
        <v>500</v>
      </c>
    </row>
    <row r="2581" spans="1:46">
      <c r="A2581" s="37" t="s">
        <v>1690</v>
      </c>
      <c r="B2581" s="3" t="s">
        <v>38</v>
      </c>
      <c r="C2581" s="11">
        <v>45644.375</v>
      </c>
      <c r="D2581" s="11">
        <v>45643.958333333336</v>
      </c>
      <c r="E2581" s="11" t="s">
        <v>45</v>
      </c>
      <c r="F2581" s="11" t="s">
        <v>40</v>
      </c>
      <c r="G2581" s="3" t="s">
        <v>2760</v>
      </c>
      <c r="H2581" s="3" t="s">
        <v>2821</v>
      </c>
      <c r="I2581" s="11">
        <v>45645.375</v>
      </c>
      <c r="J2581" s="12">
        <v>45645.35</v>
      </c>
      <c r="K2581" s="12">
        <v>45645.375</v>
      </c>
      <c r="L2581" s="12">
        <v>45645.354166666664</v>
      </c>
      <c r="M2581" s="61" t="s">
        <v>115</v>
      </c>
      <c r="N2581" s="3" t="s">
        <v>42</v>
      </c>
      <c r="O2581" s="3">
        <v>0</v>
      </c>
      <c r="P2581" s="1">
        <f t="shared" si="800"/>
        <v>51</v>
      </c>
      <c r="Q2581" s="1">
        <f t="shared" si="801"/>
        <v>12</v>
      </c>
      <c r="R2581" s="72">
        <f t="shared" si="802"/>
        <v>45645.35</v>
      </c>
      <c r="S2581" s="73">
        <f t="shared" si="803"/>
        <v>1</v>
      </c>
      <c r="T2581" s="74">
        <f>Table2[[#This Row],[ETA A OFRECIMIENTO]]*24</f>
        <v>24</v>
      </c>
      <c r="U2581" s="1" t="str">
        <f t="shared" si="804"/>
        <v>YES</v>
      </c>
      <c r="V2581" s="73">
        <f t="shared" si="805"/>
        <v>0</v>
      </c>
      <c r="W2581" s="74">
        <f>Table2[[#This Row],[DEL. AVAILABLE A SLOT]]*24</f>
        <v>0</v>
      </c>
      <c r="X2581" s="1" t="str">
        <f t="shared" si="806"/>
        <v>SI</v>
      </c>
      <c r="Y2581" s="73">
        <f t="shared" si="807"/>
        <v>1</v>
      </c>
      <c r="Z2581" s="74">
        <f>Table2[[#This Row],[ETA A TIMESLOT]]*24</f>
        <v>24</v>
      </c>
      <c r="AA2581" s="73">
        <f t="shared" si="808"/>
        <v>0</v>
      </c>
      <c r="AB2581" s="73" t="str">
        <f t="shared" si="809"/>
        <v>SI</v>
      </c>
      <c r="AC2581" s="74">
        <f>Table2[[#This Row],[PUNTUALIDAD (H)]]*24</f>
        <v>0</v>
      </c>
      <c r="AD2581" s="73">
        <f t="shared" si="810"/>
        <v>0.97916666666424135</v>
      </c>
      <c r="AE2581" s="74">
        <f>Table2[[#This Row],[ATA TO UNLOADING]]*24</f>
        <v>23.499999999941792</v>
      </c>
      <c r="AF2581" s="74" t="str">
        <f>IF(Table2[[#This Row],[ATA TO UNLOADING 2]]&lt;=48,"YES","NO")</f>
        <v>YES</v>
      </c>
      <c r="AG2581" s="75">
        <f t="shared" si="811"/>
        <v>0.375</v>
      </c>
      <c r="AH2581" s="2" t="s">
        <v>42</v>
      </c>
      <c r="AI2581" s="2" t="str">
        <f t="shared" si="812"/>
        <v>TRHU6306960</v>
      </c>
      <c r="AJ2581" s="76" t="str">
        <f t="shared" si="813"/>
        <v>OM TRANSPORT</v>
      </c>
      <c r="AK2581" s="77">
        <f>IF($M2581="TRUCK",VLOOKUP($AQ2581,Invoicing!$A$17:$B$49,MATCH($AK$1,Invoicing!$A$17:$B$17,0),FALSE),VLOOKUP($AQ2581,Invoicing!$N$17:$O$21,MATCH($AK$1,Invoicing!$N$17:$O$17,0),FALSE))</f>
        <v>475</v>
      </c>
      <c r="AL2581" s="78" t="e">
        <f>VLOOKUP($E2581,Invoicing!$A$1:$H$8,MATCH(TRACKER!$N2585,Invoicing!$A$1:$H$1,0),FALSE)</f>
        <v>#N/A</v>
      </c>
      <c r="AM2581" s="78">
        <f>VLOOKUP($E2581,Invoicing!$A$1:$H$8,MATCH(TRACKER!$O$1,Invoicing!$A$1:$H$1,0),FALSE)</f>
        <v>50</v>
      </c>
      <c r="AN2581" s="78">
        <f t="shared" si="814"/>
        <v>0</v>
      </c>
      <c r="AO2581" s="2">
        <f t="shared" si="815"/>
        <v>4</v>
      </c>
      <c r="AP2581" s="2" t="str">
        <f t="shared" si="816"/>
        <v>WEEK</v>
      </c>
      <c r="AQ2581" s="2" t="str">
        <f t="shared" si="817"/>
        <v>OM TRANSPORTWEEK</v>
      </c>
      <c r="AR2581" s="71">
        <f t="shared" si="818"/>
        <v>475</v>
      </c>
      <c r="AS2581" s="71">
        <f>VLOOKUP(AJ2581,Invoicing!A:K,10,FALSE)</f>
        <v>25</v>
      </c>
      <c r="AT2581" s="71">
        <f t="shared" si="819"/>
        <v>500</v>
      </c>
    </row>
    <row r="2582" spans="1:46">
      <c r="A2582" s="37" t="s">
        <v>1690</v>
      </c>
      <c r="B2582" s="3" t="s">
        <v>38</v>
      </c>
      <c r="C2582" s="11">
        <v>45644.375</v>
      </c>
      <c r="D2582" s="11">
        <v>45643.958333333336</v>
      </c>
      <c r="E2582" s="11" t="s">
        <v>45</v>
      </c>
      <c r="F2582" s="11" t="s">
        <v>40</v>
      </c>
      <c r="G2582" s="3" t="s">
        <v>2761</v>
      </c>
      <c r="H2582" s="3" t="s">
        <v>2821</v>
      </c>
      <c r="I2582" s="11">
        <v>45645.375</v>
      </c>
      <c r="J2582" s="12">
        <v>45645.5</v>
      </c>
      <c r="K2582" s="12">
        <v>45645.541666666664</v>
      </c>
      <c r="L2582" s="12">
        <v>45645.5</v>
      </c>
      <c r="M2582" s="61" t="s">
        <v>115</v>
      </c>
      <c r="N2582" s="3" t="s">
        <v>42</v>
      </c>
      <c r="O2582" s="3">
        <v>0</v>
      </c>
      <c r="P2582" s="1">
        <f t="shared" si="800"/>
        <v>51</v>
      </c>
      <c r="Q2582" s="1">
        <f t="shared" si="801"/>
        <v>12</v>
      </c>
      <c r="R2582" s="72">
        <f t="shared" si="802"/>
        <v>45645.5</v>
      </c>
      <c r="S2582" s="73">
        <f t="shared" si="803"/>
        <v>1</v>
      </c>
      <c r="T2582" s="74">
        <f>Table2[[#This Row],[ETA A OFRECIMIENTO]]*24</f>
        <v>24</v>
      </c>
      <c r="U2582" s="1" t="str">
        <f t="shared" si="804"/>
        <v>YES</v>
      </c>
      <c r="V2582" s="73">
        <f t="shared" si="805"/>
        <v>0.16666666666424135</v>
      </c>
      <c r="W2582" s="74">
        <f>Table2[[#This Row],[DEL. AVAILABLE A SLOT]]*24</f>
        <v>3.9999999999417923</v>
      </c>
      <c r="X2582" s="1" t="str">
        <f t="shared" si="806"/>
        <v>SI</v>
      </c>
      <c r="Y2582" s="73">
        <f t="shared" si="807"/>
        <v>1.1666666666642413</v>
      </c>
      <c r="Z2582" s="74">
        <f>Table2[[#This Row],[ETA A TIMESLOT]]*24</f>
        <v>27.999999999941792</v>
      </c>
      <c r="AA2582" s="73">
        <f t="shared" si="808"/>
        <v>0</v>
      </c>
      <c r="AB2582" s="73" t="str">
        <f t="shared" si="809"/>
        <v>SI</v>
      </c>
      <c r="AC2582" s="74">
        <f>Table2[[#This Row],[PUNTUALIDAD (H)]]*24</f>
        <v>0</v>
      </c>
      <c r="AD2582" s="73">
        <f t="shared" si="810"/>
        <v>1.125</v>
      </c>
      <c r="AE2582" s="74">
        <f>Table2[[#This Row],[ATA TO UNLOADING]]*24</f>
        <v>27</v>
      </c>
      <c r="AF2582" s="74" t="str">
        <f>IF(Table2[[#This Row],[ATA TO UNLOADING 2]]&lt;=48,"YES","NO")</f>
        <v>YES</v>
      </c>
      <c r="AG2582" s="75">
        <f t="shared" si="811"/>
        <v>0.54166666666424135</v>
      </c>
      <c r="AH2582" s="2" t="s">
        <v>42</v>
      </c>
      <c r="AI2582" s="2" t="str">
        <f t="shared" si="812"/>
        <v>MRSU5713150</v>
      </c>
      <c r="AJ2582" s="76" t="str">
        <f t="shared" si="813"/>
        <v>OM TRANSPORT</v>
      </c>
      <c r="AK2582" s="77">
        <f>IF($M2582="TRUCK",VLOOKUP($AQ2582,Invoicing!$A$17:$B$49,MATCH($AK$1,Invoicing!$A$17:$B$17,0),FALSE),VLOOKUP($AQ2582,Invoicing!$N$17:$O$21,MATCH($AK$1,Invoicing!$N$17:$O$17,0),FALSE))</f>
        <v>475</v>
      </c>
      <c r="AL2582" s="78" t="e">
        <f>VLOOKUP($E2582,Invoicing!$A$1:$H$8,MATCH(TRACKER!$N2586,Invoicing!$A$1:$H$1,0),FALSE)</f>
        <v>#N/A</v>
      </c>
      <c r="AM2582" s="78">
        <f>VLOOKUP($E2582,Invoicing!$A$1:$H$8,MATCH(TRACKER!$O$1,Invoicing!$A$1:$H$1,0),FALSE)</f>
        <v>50</v>
      </c>
      <c r="AN2582" s="78">
        <f t="shared" si="814"/>
        <v>0</v>
      </c>
      <c r="AO2582" s="2">
        <f t="shared" si="815"/>
        <v>4</v>
      </c>
      <c r="AP2582" s="2" t="str">
        <f t="shared" si="816"/>
        <v>WEEK</v>
      </c>
      <c r="AQ2582" s="2" t="str">
        <f t="shared" si="817"/>
        <v>OM TRANSPORTWEEK</v>
      </c>
      <c r="AR2582" s="71">
        <f t="shared" si="818"/>
        <v>475</v>
      </c>
      <c r="AS2582" s="71">
        <f>VLOOKUP(AJ2582,Invoicing!A:K,10,FALSE)</f>
        <v>25</v>
      </c>
      <c r="AT2582" s="71">
        <f t="shared" si="819"/>
        <v>500</v>
      </c>
    </row>
    <row r="2583" spans="1:46">
      <c r="A2583" s="37" t="s">
        <v>1690</v>
      </c>
      <c r="B2583" s="3" t="s">
        <v>38</v>
      </c>
      <c r="C2583" s="11">
        <v>45644.375</v>
      </c>
      <c r="D2583" s="11">
        <v>45643.958333333336</v>
      </c>
      <c r="E2583" s="11" t="s">
        <v>45</v>
      </c>
      <c r="F2583" s="11" t="s">
        <v>40</v>
      </c>
      <c r="G2583" s="3" t="s">
        <v>2762</v>
      </c>
      <c r="H2583" s="3" t="s">
        <v>2821</v>
      </c>
      <c r="I2583" s="11">
        <v>45645.375</v>
      </c>
      <c r="J2583" s="12">
        <v>45645.634027777778</v>
      </c>
      <c r="K2583" s="12">
        <v>45645.708333333336</v>
      </c>
      <c r="L2583" s="12">
        <v>45645.645833333336</v>
      </c>
      <c r="M2583" s="12" t="s">
        <v>115</v>
      </c>
      <c r="N2583" s="3" t="s">
        <v>42</v>
      </c>
      <c r="O2583" s="3">
        <v>0</v>
      </c>
      <c r="P2583" s="1">
        <f t="shared" si="800"/>
        <v>51</v>
      </c>
      <c r="Q2583" s="1">
        <f t="shared" si="801"/>
        <v>12</v>
      </c>
      <c r="R2583" s="72">
        <f t="shared" si="802"/>
        <v>45645.634027777778</v>
      </c>
      <c r="S2583" s="73">
        <f t="shared" si="803"/>
        <v>1</v>
      </c>
      <c r="T2583" s="74">
        <f>Table2[[#This Row],[ETA A OFRECIMIENTO]]*24</f>
        <v>24</v>
      </c>
      <c r="U2583" s="1" t="str">
        <f t="shared" si="804"/>
        <v>YES</v>
      </c>
      <c r="V2583" s="73">
        <f t="shared" si="805"/>
        <v>0.33333333333575865</v>
      </c>
      <c r="W2583" s="74">
        <f>Table2[[#This Row],[DEL. AVAILABLE A SLOT]]*24</f>
        <v>8.0000000000582077</v>
      </c>
      <c r="X2583" s="1" t="str">
        <f t="shared" si="806"/>
        <v>SI</v>
      </c>
      <c r="Y2583" s="73">
        <f t="shared" si="807"/>
        <v>1.3333333333357587</v>
      </c>
      <c r="Z2583" s="74">
        <f>Table2[[#This Row],[ETA A TIMESLOT]]*24</f>
        <v>32.000000000058208</v>
      </c>
      <c r="AA2583" s="73">
        <f t="shared" si="808"/>
        <v>0</v>
      </c>
      <c r="AB2583" s="73" t="str">
        <f t="shared" si="809"/>
        <v>SI</v>
      </c>
      <c r="AC2583" s="74">
        <f>Table2[[#This Row],[PUNTUALIDAD (H)]]*24</f>
        <v>0</v>
      </c>
      <c r="AD2583" s="73">
        <f t="shared" si="810"/>
        <v>1.2708333333357587</v>
      </c>
      <c r="AE2583" s="74">
        <f>Table2[[#This Row],[ATA TO UNLOADING]]*24</f>
        <v>30.500000000058208</v>
      </c>
      <c r="AF2583" s="74" t="str">
        <f>IF(Table2[[#This Row],[ATA TO UNLOADING 2]]&lt;=48,"YES","NO")</f>
        <v>YES</v>
      </c>
      <c r="AG2583" s="75">
        <f t="shared" si="811"/>
        <v>0.70833333333575865</v>
      </c>
      <c r="AH2583" s="2" t="s">
        <v>42</v>
      </c>
      <c r="AI2583" s="2" t="str">
        <f t="shared" si="812"/>
        <v>MRSU4074040</v>
      </c>
      <c r="AJ2583" s="76" t="str">
        <f t="shared" si="813"/>
        <v>OM TRANSPORT</v>
      </c>
      <c r="AK2583" s="77">
        <f>IF($M2583="TRUCK",VLOOKUP($AQ2583,Invoicing!$A$17:$B$49,MATCH($AK$1,Invoicing!$A$17:$B$17,0),FALSE),VLOOKUP($AQ2583,Invoicing!$N$17:$O$21,MATCH($AK$1,Invoicing!$N$17:$O$17,0),FALSE))</f>
        <v>475</v>
      </c>
      <c r="AL2583" s="78" t="e">
        <f>VLOOKUP($E2583,Invoicing!$A$1:$H$8,MATCH(TRACKER!$N2587,Invoicing!$A$1:$H$1,0),FALSE)</f>
        <v>#N/A</v>
      </c>
      <c r="AM2583" s="78">
        <f>VLOOKUP($E2583,Invoicing!$A$1:$H$8,MATCH(TRACKER!$O$1,Invoicing!$A$1:$H$1,0),FALSE)</f>
        <v>50</v>
      </c>
      <c r="AN2583" s="78">
        <f t="shared" si="814"/>
        <v>0</v>
      </c>
      <c r="AO2583" s="2">
        <f t="shared" si="815"/>
        <v>4</v>
      </c>
      <c r="AP2583" s="2" t="str">
        <f t="shared" si="816"/>
        <v>WEEK</v>
      </c>
      <c r="AQ2583" s="2" t="str">
        <f t="shared" si="817"/>
        <v>OM TRANSPORTWEEK</v>
      </c>
      <c r="AR2583" s="71">
        <f t="shared" si="818"/>
        <v>475</v>
      </c>
      <c r="AS2583" s="71">
        <f>VLOOKUP(AJ2583,Invoicing!A:K,10,FALSE)</f>
        <v>25</v>
      </c>
      <c r="AT2583" s="71">
        <f t="shared" si="819"/>
        <v>500</v>
      </c>
    </row>
    <row r="2584" spans="1:46">
      <c r="A2584" s="37" t="s">
        <v>270</v>
      </c>
      <c r="B2584" s="3" t="s">
        <v>38</v>
      </c>
      <c r="C2584" s="11">
        <v>45647.080555555556</v>
      </c>
      <c r="D2584" s="11">
        <v>45647.041666666664</v>
      </c>
      <c r="E2584" s="11" t="s">
        <v>44</v>
      </c>
      <c r="F2584" s="11" t="s">
        <v>40</v>
      </c>
      <c r="G2584" s="3" t="s">
        <v>2763</v>
      </c>
      <c r="H2584" s="3" t="s">
        <v>41</v>
      </c>
      <c r="I2584" s="11">
        <v>45648.375</v>
      </c>
      <c r="J2584" s="12">
        <v>45649.552083333336</v>
      </c>
      <c r="K2584" s="12">
        <v>45649.541666666664</v>
      </c>
      <c r="L2584" s="12">
        <v>45649.552083333336</v>
      </c>
      <c r="M2584" s="12" t="s">
        <v>115</v>
      </c>
      <c r="N2584" s="3" t="s">
        <v>42</v>
      </c>
      <c r="O2584" s="3">
        <v>1</v>
      </c>
      <c r="P2584" s="1">
        <f t="shared" si="800"/>
        <v>52</v>
      </c>
      <c r="Q2584" s="1">
        <f t="shared" si="801"/>
        <v>12</v>
      </c>
      <c r="R2584" s="72">
        <f t="shared" si="802"/>
        <v>45649.552083333336</v>
      </c>
      <c r="S2584" s="73">
        <f t="shared" si="803"/>
        <v>1.2944444444437977</v>
      </c>
      <c r="T2584" s="74">
        <f>Table2[[#This Row],[ETA A OFRECIMIENTO]]*24</f>
        <v>31.066666666651145</v>
      </c>
      <c r="U2584" s="1" t="str">
        <f t="shared" si="804"/>
        <v>YES</v>
      </c>
      <c r="V2584" s="73">
        <f t="shared" si="805"/>
        <v>1.1666666666642413</v>
      </c>
      <c r="W2584" s="74">
        <f>Table2[[#This Row],[DEL. AVAILABLE A SLOT]]*24</f>
        <v>27.999999999941792</v>
      </c>
      <c r="X2584" s="1" t="str">
        <f t="shared" si="806"/>
        <v>NO</v>
      </c>
      <c r="Y2584" s="73">
        <f t="shared" si="807"/>
        <v>2.461111111108039</v>
      </c>
      <c r="Z2584" s="74">
        <f>Table2[[#This Row],[ETA A TIMESLOT]]*24</f>
        <v>59.066666666592937</v>
      </c>
      <c r="AA2584" s="73">
        <f t="shared" si="808"/>
        <v>1.0416666671517305E-2</v>
      </c>
      <c r="AB2584" s="73" t="str">
        <f t="shared" si="809"/>
        <v>SI</v>
      </c>
      <c r="AC2584" s="74">
        <f>Table2[[#This Row],[PUNTUALIDAD (H)]]*24</f>
        <v>0.25000000011641532</v>
      </c>
      <c r="AD2584" s="73">
        <f t="shared" si="810"/>
        <v>2.4715277777795563</v>
      </c>
      <c r="AE2584" s="74">
        <f>Table2[[#This Row],[ATA TO UNLOADING]]*24</f>
        <v>59.316666666709352</v>
      </c>
      <c r="AF2584" s="74" t="str">
        <f>IF(Table2[[#This Row],[ATA TO UNLOADING 2]]&lt;=48,"YES","NO")</f>
        <v>NO</v>
      </c>
      <c r="AG2584" s="75">
        <f t="shared" si="811"/>
        <v>0.54166666666424135</v>
      </c>
      <c r="AH2584" s="2" t="s">
        <v>42</v>
      </c>
      <c r="AI2584" s="2" t="str">
        <f t="shared" si="812"/>
        <v>GCXU6395092</v>
      </c>
      <c r="AJ2584" s="76" t="str">
        <f t="shared" si="813"/>
        <v>MSI</v>
      </c>
      <c r="AK2584" s="77">
        <f>IF($M2584="TRUCK",VLOOKUP($AQ2584,Invoicing!$A$17:$B$49,MATCH($AK$1,Invoicing!$A$17:$B$17,0),FALSE),VLOOKUP($AQ2584,Invoicing!$N$17:$O$21,MATCH($AK$1,Invoicing!$N$17:$O$17,0),FALSE))</f>
        <v>480</v>
      </c>
      <c r="AL2584" s="78" t="e">
        <f>VLOOKUP($E2584,Invoicing!$A$1:$H$8,MATCH(TRACKER!$N2588,Invoicing!$A$1:$H$1,0),FALSE)</f>
        <v>#N/A</v>
      </c>
      <c r="AM2584" s="78">
        <f>VLOOKUP($E2584,Invoicing!$A$1:$H$8,MATCH(TRACKER!$O$1,Invoicing!$A$1:$H$1,0),FALSE)</f>
        <v>50</v>
      </c>
      <c r="AN2584" s="78">
        <f t="shared" si="814"/>
        <v>50</v>
      </c>
      <c r="AO2584" s="2">
        <f t="shared" si="815"/>
        <v>1</v>
      </c>
      <c r="AP2584" s="2" t="str">
        <f t="shared" si="816"/>
        <v>WEEK</v>
      </c>
      <c r="AQ2584" s="2" t="str">
        <f t="shared" si="817"/>
        <v>MSIWEEK</v>
      </c>
      <c r="AR2584" s="71">
        <f t="shared" si="818"/>
        <v>530</v>
      </c>
      <c r="AS2584" s="71">
        <f>VLOOKUP(AJ2584,Invoicing!A:K,10,FALSE)</f>
        <v>25</v>
      </c>
      <c r="AT2584" s="71">
        <f t="shared" si="819"/>
        <v>555</v>
      </c>
    </row>
    <row r="2585" spans="1:46">
      <c r="A2585" s="37" t="s">
        <v>270</v>
      </c>
      <c r="B2585" s="3" t="s">
        <v>38</v>
      </c>
      <c r="C2585" s="11">
        <v>45647.080555555556</v>
      </c>
      <c r="D2585" s="11">
        <v>45647.041666666664</v>
      </c>
      <c r="E2585" s="11" t="s">
        <v>45</v>
      </c>
      <c r="F2585" s="11" t="s">
        <v>40</v>
      </c>
      <c r="G2585" s="3" t="s">
        <v>2764</v>
      </c>
      <c r="H2585" s="3" t="s">
        <v>2821</v>
      </c>
      <c r="I2585" s="11">
        <v>45648.375</v>
      </c>
      <c r="J2585" s="12">
        <v>45648.791666666664</v>
      </c>
      <c r="K2585" s="12">
        <v>45648.958333333336</v>
      </c>
      <c r="L2585" s="12">
        <v>45648.809027777781</v>
      </c>
      <c r="M2585" s="12" t="s">
        <v>115</v>
      </c>
      <c r="N2585" s="3" t="s">
        <v>42</v>
      </c>
      <c r="O2585" s="3">
        <v>0</v>
      </c>
      <c r="P2585" s="1">
        <f t="shared" si="800"/>
        <v>51</v>
      </c>
      <c r="Q2585" s="1">
        <f t="shared" si="801"/>
        <v>12</v>
      </c>
      <c r="R2585" s="72">
        <f t="shared" si="802"/>
        <v>45648.791666666664</v>
      </c>
      <c r="S2585" s="73">
        <f t="shared" si="803"/>
        <v>1.2944444444437977</v>
      </c>
      <c r="T2585" s="74">
        <f>Table2[[#This Row],[ETA A OFRECIMIENTO]]*24</f>
        <v>31.066666666651145</v>
      </c>
      <c r="U2585" s="1" t="str">
        <f t="shared" si="804"/>
        <v>YES</v>
      </c>
      <c r="V2585" s="73">
        <f t="shared" si="805"/>
        <v>0.58333333333575865</v>
      </c>
      <c r="W2585" s="74">
        <f>Table2[[#This Row],[DEL. AVAILABLE A SLOT]]*24</f>
        <v>14.000000000058208</v>
      </c>
      <c r="X2585" s="1" t="str">
        <f t="shared" si="806"/>
        <v>SI</v>
      </c>
      <c r="Y2585" s="73">
        <f t="shared" si="807"/>
        <v>1.8777777777795563</v>
      </c>
      <c r="Z2585" s="74">
        <f>Table2[[#This Row],[ETA A TIMESLOT]]*24</f>
        <v>45.066666666709352</v>
      </c>
      <c r="AA2585" s="73">
        <f t="shared" si="808"/>
        <v>0</v>
      </c>
      <c r="AB2585" s="73" t="str">
        <f t="shared" si="809"/>
        <v>SI</v>
      </c>
      <c r="AC2585" s="74">
        <f>Table2[[#This Row],[PUNTUALIDAD (H)]]*24</f>
        <v>0</v>
      </c>
      <c r="AD2585" s="73">
        <f t="shared" si="810"/>
        <v>1.7284722222248092</v>
      </c>
      <c r="AE2585" s="74">
        <f>Table2[[#This Row],[ATA TO UNLOADING]]*24</f>
        <v>41.483333333395422</v>
      </c>
      <c r="AF2585" s="74" t="str">
        <f>IF(Table2[[#This Row],[ATA TO UNLOADING 2]]&lt;=48,"YES","NO")</f>
        <v>YES</v>
      </c>
      <c r="AG2585" s="75">
        <f t="shared" si="811"/>
        <v>0.95833333333575865</v>
      </c>
      <c r="AH2585" s="2" t="s">
        <v>24</v>
      </c>
      <c r="AI2585" s="2" t="str">
        <f t="shared" si="812"/>
        <v>MRKU3446371</v>
      </c>
      <c r="AJ2585" s="76" t="str">
        <f t="shared" si="813"/>
        <v>OM TRANSPORT</v>
      </c>
      <c r="AK2585" s="77">
        <f>IF($M2585="TRUCK",VLOOKUP($AQ2585,Invoicing!$A$17:$B$49,MATCH($AK$1,Invoicing!$A$17:$B$17,0),FALSE),VLOOKUP($AQ2585,Invoicing!$N$17:$O$21,MATCH($AK$1,Invoicing!$N$17:$O$17,0),FALSE))</f>
        <v>475</v>
      </c>
      <c r="AL2585" s="78" t="e">
        <f>VLOOKUP($E2585,Invoicing!$A$1:$H$8,MATCH(TRACKER!$N2589,Invoicing!$A$1:$H$1,0),FALSE)</f>
        <v>#N/A</v>
      </c>
      <c r="AM2585" s="78">
        <f>VLOOKUP($E2585,Invoicing!$A$1:$H$8,MATCH(TRACKER!$O$1,Invoicing!$A$1:$H$1,0),FALSE)</f>
        <v>50</v>
      </c>
      <c r="AN2585" s="78">
        <f t="shared" si="814"/>
        <v>0</v>
      </c>
      <c r="AO2585" s="2">
        <f t="shared" si="815"/>
        <v>7</v>
      </c>
      <c r="AP2585" s="2" t="str">
        <f t="shared" si="816"/>
        <v>NIGHT</v>
      </c>
      <c r="AQ2585" s="2" t="str">
        <f t="shared" si="817"/>
        <v>OM TRANSPORTNIGHT</v>
      </c>
      <c r="AR2585" s="71">
        <f t="shared" si="818"/>
        <v>475</v>
      </c>
      <c r="AS2585" s="71">
        <f>VLOOKUP(AJ2585,Invoicing!A:K,10,FALSE)</f>
        <v>25</v>
      </c>
      <c r="AT2585" s="71">
        <f t="shared" si="819"/>
        <v>500</v>
      </c>
    </row>
    <row r="2586" spans="1:46">
      <c r="A2586" s="37" t="s">
        <v>270</v>
      </c>
      <c r="B2586" s="3" t="s">
        <v>38</v>
      </c>
      <c r="C2586" s="11">
        <v>45647.080555555556</v>
      </c>
      <c r="D2586" s="11">
        <v>45647.041666666664</v>
      </c>
      <c r="E2586" s="11" t="s">
        <v>44</v>
      </c>
      <c r="F2586" s="11" t="s">
        <v>40</v>
      </c>
      <c r="G2586" s="3" t="s">
        <v>2765</v>
      </c>
      <c r="H2586" s="3" t="s">
        <v>2821</v>
      </c>
      <c r="I2586" s="11">
        <v>45648.375</v>
      </c>
      <c r="J2586" s="12">
        <v>45648.631249999999</v>
      </c>
      <c r="K2586" s="12">
        <v>45648.75</v>
      </c>
      <c r="L2586" s="12">
        <v>45648.65625</v>
      </c>
      <c r="M2586" s="12" t="s">
        <v>115</v>
      </c>
      <c r="N2586" s="3" t="s">
        <v>42</v>
      </c>
      <c r="O2586" s="3">
        <v>0</v>
      </c>
      <c r="P2586" s="1">
        <f t="shared" si="800"/>
        <v>51</v>
      </c>
      <c r="Q2586" s="1">
        <f t="shared" si="801"/>
        <v>12</v>
      </c>
      <c r="R2586" s="72">
        <f t="shared" si="802"/>
        <v>45648.631249999999</v>
      </c>
      <c r="S2586" s="73">
        <f t="shared" si="803"/>
        <v>1.2944444444437977</v>
      </c>
      <c r="T2586" s="74">
        <f>Table2[[#This Row],[ETA A OFRECIMIENTO]]*24</f>
        <v>31.066666666651145</v>
      </c>
      <c r="U2586" s="1" t="str">
        <f t="shared" si="804"/>
        <v>YES</v>
      </c>
      <c r="V2586" s="73">
        <f t="shared" si="805"/>
        <v>0.375</v>
      </c>
      <c r="W2586" s="74">
        <f>Table2[[#This Row],[DEL. AVAILABLE A SLOT]]*24</f>
        <v>9</v>
      </c>
      <c r="X2586" s="1" t="str">
        <f t="shared" si="806"/>
        <v>SI</v>
      </c>
      <c r="Y2586" s="73">
        <f t="shared" si="807"/>
        <v>1.6694444444437977</v>
      </c>
      <c r="Z2586" s="74">
        <f>Table2[[#This Row],[ETA A TIMESLOT]]*24</f>
        <v>40.066666666651145</v>
      </c>
      <c r="AA2586" s="73">
        <f t="shared" si="808"/>
        <v>0</v>
      </c>
      <c r="AB2586" s="73" t="str">
        <f t="shared" si="809"/>
        <v>SI</v>
      </c>
      <c r="AC2586" s="74">
        <f>Table2[[#This Row],[PUNTUALIDAD (H)]]*24</f>
        <v>0</v>
      </c>
      <c r="AD2586" s="73">
        <f t="shared" si="810"/>
        <v>1.5756944444437977</v>
      </c>
      <c r="AE2586" s="74">
        <f>Table2[[#This Row],[ATA TO UNLOADING]]*24</f>
        <v>37.816666666651145</v>
      </c>
      <c r="AF2586" s="74" t="str">
        <f>IF(Table2[[#This Row],[ATA TO UNLOADING 2]]&lt;=48,"YES","NO")</f>
        <v>YES</v>
      </c>
      <c r="AG2586" s="75">
        <f t="shared" si="811"/>
        <v>0.75</v>
      </c>
      <c r="AH2586" s="2" t="s">
        <v>42</v>
      </c>
      <c r="AI2586" s="2" t="str">
        <f t="shared" si="812"/>
        <v>MRKU3735311</v>
      </c>
      <c r="AJ2586" s="76" t="str">
        <f t="shared" si="813"/>
        <v>MSI</v>
      </c>
      <c r="AK2586" s="77">
        <f>IF($M2586="TRUCK",VLOOKUP($AQ2586,Invoicing!$A$17:$B$49,MATCH($AK$1,Invoicing!$A$17:$B$17,0),FALSE),VLOOKUP($AQ2586,Invoicing!$N$17:$O$21,MATCH($AK$1,Invoicing!$N$17:$O$17,0),FALSE))</f>
        <v>500</v>
      </c>
      <c r="AL2586" s="78" t="e">
        <f>VLOOKUP($E2586,Invoicing!$A$1:$H$8,MATCH(TRACKER!$N2590,Invoicing!$A$1:$H$1,0),FALSE)</f>
        <v>#N/A</v>
      </c>
      <c r="AM2586" s="78">
        <f>VLOOKUP($E2586,Invoicing!$A$1:$H$8,MATCH(TRACKER!$O$1,Invoicing!$A$1:$H$1,0),FALSE)</f>
        <v>50</v>
      </c>
      <c r="AN2586" s="78">
        <f t="shared" si="814"/>
        <v>0</v>
      </c>
      <c r="AO2586" s="2">
        <f t="shared" si="815"/>
        <v>7</v>
      </c>
      <c r="AP2586" s="2" t="str">
        <f t="shared" si="816"/>
        <v>SUNDAY</v>
      </c>
      <c r="AQ2586" s="2" t="str">
        <f t="shared" si="817"/>
        <v>MSISUNDAY</v>
      </c>
      <c r="AR2586" s="71">
        <f t="shared" si="818"/>
        <v>500</v>
      </c>
      <c r="AS2586" s="71">
        <f>VLOOKUP(AJ2586,Invoicing!A:K,10,FALSE)</f>
        <v>25</v>
      </c>
      <c r="AT2586" s="71">
        <f t="shared" si="819"/>
        <v>525</v>
      </c>
    </row>
    <row r="2587" spans="1:46">
      <c r="A2587" s="37" t="s">
        <v>270</v>
      </c>
      <c r="B2587" s="3" t="s">
        <v>38</v>
      </c>
      <c r="C2587" s="11">
        <v>45647.080555555556</v>
      </c>
      <c r="D2587" s="11">
        <v>45647.041666666664</v>
      </c>
      <c r="E2587" s="11" t="s">
        <v>44</v>
      </c>
      <c r="F2587" s="11" t="s">
        <v>40</v>
      </c>
      <c r="G2587" s="3" t="s">
        <v>2766</v>
      </c>
      <c r="H2587" s="3" t="s">
        <v>41</v>
      </c>
      <c r="I2587" s="11">
        <v>45648.375</v>
      </c>
      <c r="J2587" s="12">
        <v>45649.25277777778</v>
      </c>
      <c r="K2587" s="12">
        <v>45649.25</v>
      </c>
      <c r="L2587" s="12">
        <v>45649.260416666664</v>
      </c>
      <c r="M2587" s="12" t="s">
        <v>115</v>
      </c>
      <c r="N2587" s="3" t="s">
        <v>42</v>
      </c>
      <c r="O2587" s="3">
        <v>0</v>
      </c>
      <c r="P2587" s="1">
        <f t="shared" si="800"/>
        <v>52</v>
      </c>
      <c r="Q2587" s="1">
        <f t="shared" si="801"/>
        <v>12</v>
      </c>
      <c r="R2587" s="72">
        <f t="shared" si="802"/>
        <v>45649.25277777778</v>
      </c>
      <c r="S2587" s="73">
        <f t="shared" si="803"/>
        <v>1.2944444444437977</v>
      </c>
      <c r="T2587" s="74">
        <f>Table2[[#This Row],[ETA A OFRECIMIENTO]]*24</f>
        <v>31.066666666651145</v>
      </c>
      <c r="U2587" s="1" t="str">
        <f t="shared" si="804"/>
        <v>YES</v>
      </c>
      <c r="V2587" s="73">
        <f t="shared" si="805"/>
        <v>0.875</v>
      </c>
      <c r="W2587" s="74">
        <f>Table2[[#This Row],[DEL. AVAILABLE A SLOT]]*24</f>
        <v>21</v>
      </c>
      <c r="X2587" s="1" t="str">
        <f t="shared" si="806"/>
        <v>SI</v>
      </c>
      <c r="Y2587" s="73">
        <f t="shared" si="807"/>
        <v>2.1694444444437977</v>
      </c>
      <c r="Z2587" s="74">
        <f>Table2[[#This Row],[ETA A TIMESLOT]]*24</f>
        <v>52.066666666651145</v>
      </c>
      <c r="AA2587" s="73">
        <f t="shared" si="808"/>
        <v>2.7777777795563452E-3</v>
      </c>
      <c r="AB2587" s="73" t="str">
        <f t="shared" si="809"/>
        <v>SI</v>
      </c>
      <c r="AC2587" s="74">
        <f>Table2[[#This Row],[PUNTUALIDAD (H)]]*24</f>
        <v>6.6666666709352285E-2</v>
      </c>
      <c r="AD2587" s="73">
        <f t="shared" si="810"/>
        <v>2.179861111108039</v>
      </c>
      <c r="AE2587" s="74">
        <f>Table2[[#This Row],[ATA TO UNLOADING]]*24</f>
        <v>52.316666666592937</v>
      </c>
      <c r="AF2587" s="74" t="str">
        <f>IF(Table2[[#This Row],[ATA TO UNLOADING 2]]&lt;=48,"YES","NO")</f>
        <v>NO</v>
      </c>
      <c r="AG2587" s="75">
        <f t="shared" si="811"/>
        <v>0.25</v>
      </c>
      <c r="AH2587" s="2" t="s">
        <v>42</v>
      </c>
      <c r="AI2587" s="2" t="str">
        <f t="shared" si="812"/>
        <v>MRKU4592719</v>
      </c>
      <c r="AJ2587" s="76" t="str">
        <f t="shared" si="813"/>
        <v>MSI</v>
      </c>
      <c r="AK2587" s="77">
        <f>IF($M2587="TRUCK",VLOOKUP($AQ2587,Invoicing!$A$17:$B$49,MATCH($AK$1,Invoicing!$A$17:$B$17,0),FALSE),VLOOKUP($AQ2587,Invoicing!$N$17:$O$21,MATCH($AK$1,Invoicing!$N$17:$O$17,0),FALSE))</f>
        <v>480</v>
      </c>
      <c r="AL2587" s="78" t="e">
        <f>VLOOKUP($E2587,Invoicing!$A$1:$H$8,MATCH(TRACKER!$N2591,Invoicing!$A$1:$H$1,0),FALSE)</f>
        <v>#N/A</v>
      </c>
      <c r="AM2587" s="78">
        <f>VLOOKUP($E2587,Invoicing!$A$1:$H$8,MATCH(TRACKER!$O$1,Invoicing!$A$1:$H$1,0),FALSE)</f>
        <v>50</v>
      </c>
      <c r="AN2587" s="78">
        <f t="shared" si="814"/>
        <v>0</v>
      </c>
      <c r="AO2587" s="2">
        <f t="shared" si="815"/>
        <v>1</v>
      </c>
      <c r="AP2587" s="2" t="str">
        <f t="shared" si="816"/>
        <v>WEEK</v>
      </c>
      <c r="AQ2587" s="2" t="str">
        <f t="shared" si="817"/>
        <v>MSIWEEK</v>
      </c>
      <c r="AR2587" s="71">
        <f t="shared" si="818"/>
        <v>480</v>
      </c>
      <c r="AS2587" s="71">
        <f>VLOOKUP(AJ2587,Invoicing!A:K,10,FALSE)</f>
        <v>25</v>
      </c>
      <c r="AT2587" s="71">
        <f t="shared" si="819"/>
        <v>505</v>
      </c>
    </row>
    <row r="2588" spans="1:46">
      <c r="A2588" s="37" t="s">
        <v>270</v>
      </c>
      <c r="B2588" s="3" t="s">
        <v>38</v>
      </c>
      <c r="C2588" s="11">
        <v>45647.080555555556</v>
      </c>
      <c r="D2588" s="11">
        <v>45647.041666666664</v>
      </c>
      <c r="E2588" s="11" t="s">
        <v>44</v>
      </c>
      <c r="F2588" s="11" t="s">
        <v>40</v>
      </c>
      <c r="G2588" s="3" t="s">
        <v>2767</v>
      </c>
      <c r="H2588" s="3" t="s">
        <v>41</v>
      </c>
      <c r="I2588" s="11">
        <v>45648.375</v>
      </c>
      <c r="J2588" s="12">
        <v>45648.513888888891</v>
      </c>
      <c r="K2588" s="12">
        <v>45648.541666666664</v>
      </c>
      <c r="L2588" s="12">
        <v>45648.513888888891</v>
      </c>
      <c r="M2588" s="12" t="s">
        <v>115</v>
      </c>
      <c r="N2588" s="3" t="s">
        <v>42</v>
      </c>
      <c r="O2588" s="3">
        <v>1</v>
      </c>
      <c r="P2588" s="1">
        <f t="shared" si="800"/>
        <v>51</v>
      </c>
      <c r="Q2588" s="1">
        <f t="shared" si="801"/>
        <v>12</v>
      </c>
      <c r="R2588" s="72">
        <f t="shared" si="802"/>
        <v>45648.513888888891</v>
      </c>
      <c r="S2588" s="73">
        <f t="shared" si="803"/>
        <v>1.2944444444437977</v>
      </c>
      <c r="T2588" s="74">
        <f>Table2[[#This Row],[ETA A OFRECIMIENTO]]*24</f>
        <v>31.066666666651145</v>
      </c>
      <c r="U2588" s="1" t="str">
        <f t="shared" si="804"/>
        <v>YES</v>
      </c>
      <c r="V2588" s="73">
        <f t="shared" si="805"/>
        <v>0.16666666666424135</v>
      </c>
      <c r="W2588" s="74">
        <f>Table2[[#This Row],[DEL. AVAILABLE A SLOT]]*24</f>
        <v>3.9999999999417923</v>
      </c>
      <c r="X2588" s="1" t="str">
        <f t="shared" si="806"/>
        <v>SI</v>
      </c>
      <c r="Y2588" s="73">
        <f t="shared" si="807"/>
        <v>1.461111111108039</v>
      </c>
      <c r="Z2588" s="74">
        <f>Table2[[#This Row],[ETA A TIMESLOT]]*24</f>
        <v>35.066666666592937</v>
      </c>
      <c r="AA2588" s="73">
        <f t="shared" si="808"/>
        <v>0</v>
      </c>
      <c r="AB2588" s="73" t="str">
        <f t="shared" si="809"/>
        <v>SI</v>
      </c>
      <c r="AC2588" s="74">
        <f>Table2[[#This Row],[PUNTUALIDAD (H)]]*24</f>
        <v>0</v>
      </c>
      <c r="AD2588" s="73">
        <f t="shared" si="810"/>
        <v>1.4333333333343035</v>
      </c>
      <c r="AE2588" s="74">
        <f>Table2[[#This Row],[ATA TO UNLOADING]]*24</f>
        <v>34.400000000023283</v>
      </c>
      <c r="AF2588" s="74" t="str">
        <f>IF(Table2[[#This Row],[ATA TO UNLOADING 2]]&lt;=48,"YES","NO")</f>
        <v>YES</v>
      </c>
      <c r="AG2588" s="75">
        <f t="shared" si="811"/>
        <v>0.54166666666424135</v>
      </c>
      <c r="AH2588" s="2" t="s">
        <v>42</v>
      </c>
      <c r="AI2588" s="2" t="str">
        <f t="shared" si="812"/>
        <v>MRKU4676620</v>
      </c>
      <c r="AJ2588" s="76" t="str">
        <f t="shared" si="813"/>
        <v>MSI</v>
      </c>
      <c r="AK2588" s="77">
        <f>IF($M2588="TRUCK",VLOOKUP($AQ2588,Invoicing!$A$17:$B$49,MATCH($AK$1,Invoicing!$A$17:$B$17,0),FALSE),VLOOKUP($AQ2588,Invoicing!$N$17:$O$21,MATCH($AK$1,Invoicing!$N$17:$O$17,0),FALSE))</f>
        <v>500</v>
      </c>
      <c r="AL2588" s="78" t="e">
        <f>VLOOKUP($E2588,Invoicing!$A$1:$H$8,MATCH(TRACKER!$N2592,Invoicing!$A$1:$H$1,0),FALSE)</f>
        <v>#N/A</v>
      </c>
      <c r="AM2588" s="78">
        <f>VLOOKUP($E2588,Invoicing!$A$1:$H$8,MATCH(TRACKER!$O$1,Invoicing!$A$1:$H$1,0),FALSE)</f>
        <v>50</v>
      </c>
      <c r="AN2588" s="78">
        <f t="shared" si="814"/>
        <v>50</v>
      </c>
      <c r="AO2588" s="2">
        <f t="shared" si="815"/>
        <v>7</v>
      </c>
      <c r="AP2588" s="2" t="str">
        <f t="shared" si="816"/>
        <v>SUNDAY</v>
      </c>
      <c r="AQ2588" s="2" t="str">
        <f t="shared" si="817"/>
        <v>MSISUNDAY</v>
      </c>
      <c r="AR2588" s="71">
        <f t="shared" si="818"/>
        <v>550</v>
      </c>
      <c r="AS2588" s="71">
        <f>VLOOKUP(AJ2588,Invoicing!A:K,10,FALSE)</f>
        <v>25</v>
      </c>
      <c r="AT2588" s="71">
        <f t="shared" si="819"/>
        <v>575</v>
      </c>
    </row>
    <row r="2589" spans="1:46">
      <c r="A2589" s="37" t="s">
        <v>270</v>
      </c>
      <c r="B2589" s="3" t="s">
        <v>38</v>
      </c>
      <c r="C2589" s="11">
        <v>45647.080555555556</v>
      </c>
      <c r="D2589" s="11">
        <v>45647.041666666664</v>
      </c>
      <c r="E2589" s="11" t="s">
        <v>45</v>
      </c>
      <c r="F2589" s="11" t="s">
        <v>40</v>
      </c>
      <c r="G2589" s="3" t="s">
        <v>2768</v>
      </c>
      <c r="H2589" s="3" t="s">
        <v>46</v>
      </c>
      <c r="I2589" s="11">
        <v>45648.375</v>
      </c>
      <c r="J2589" s="12">
        <v>45648.513888888891</v>
      </c>
      <c r="K2589" s="12">
        <v>45648.5</v>
      </c>
      <c r="L2589" s="12">
        <v>45648.517361111109</v>
      </c>
      <c r="M2589" s="12" t="s">
        <v>115</v>
      </c>
      <c r="N2589" s="3" t="s">
        <v>42</v>
      </c>
      <c r="O2589" s="3">
        <v>0</v>
      </c>
      <c r="P2589" s="1">
        <f t="shared" si="800"/>
        <v>51</v>
      </c>
      <c r="Q2589" s="1">
        <f t="shared" si="801"/>
        <v>12</v>
      </c>
      <c r="R2589" s="72">
        <f t="shared" si="802"/>
        <v>45648.513888888891</v>
      </c>
      <c r="S2589" s="73">
        <f t="shared" si="803"/>
        <v>1.2944444444437977</v>
      </c>
      <c r="T2589" s="74">
        <f>Table2[[#This Row],[ETA A OFRECIMIENTO]]*24</f>
        <v>31.066666666651145</v>
      </c>
      <c r="U2589" s="1" t="str">
        <f t="shared" si="804"/>
        <v>YES</v>
      </c>
      <c r="V2589" s="73">
        <f t="shared" si="805"/>
        <v>0.125</v>
      </c>
      <c r="W2589" s="74">
        <f>Table2[[#This Row],[DEL. AVAILABLE A SLOT]]*24</f>
        <v>3</v>
      </c>
      <c r="X2589" s="1" t="str">
        <f t="shared" si="806"/>
        <v>SI</v>
      </c>
      <c r="Y2589" s="73">
        <f t="shared" si="807"/>
        <v>1.4194444444437977</v>
      </c>
      <c r="Z2589" s="74">
        <f>Table2[[#This Row],[ETA A TIMESLOT]]*24</f>
        <v>34.066666666651145</v>
      </c>
      <c r="AA2589" s="73">
        <f t="shared" si="808"/>
        <v>1.3888888890505768E-2</v>
      </c>
      <c r="AB2589" s="73" t="str">
        <f t="shared" si="809"/>
        <v>SI</v>
      </c>
      <c r="AC2589" s="74">
        <f>Table2[[#This Row],[PUNTUALIDAD (H)]]*24</f>
        <v>0.33333333337213844</v>
      </c>
      <c r="AD2589" s="73">
        <f t="shared" si="810"/>
        <v>1.4368055555532919</v>
      </c>
      <c r="AE2589" s="74">
        <f>Table2[[#This Row],[ATA TO UNLOADING]]*24</f>
        <v>34.483333333279006</v>
      </c>
      <c r="AF2589" s="74" t="str">
        <f>IF(Table2[[#This Row],[ATA TO UNLOADING 2]]&lt;=48,"YES","NO")</f>
        <v>YES</v>
      </c>
      <c r="AG2589" s="75">
        <f t="shared" si="811"/>
        <v>0.5</v>
      </c>
      <c r="AH2589" s="2" t="s">
        <v>42</v>
      </c>
      <c r="AI2589" s="2" t="str">
        <f t="shared" si="812"/>
        <v>MRKU5528904</v>
      </c>
      <c r="AJ2589" s="76" t="str">
        <f t="shared" si="813"/>
        <v>OM TRANSPORT</v>
      </c>
      <c r="AK2589" s="77">
        <f>IF($M2589="TRUCK",VLOOKUP($AQ2589,Invoicing!$A$17:$B$49,MATCH($AK$1,Invoicing!$A$17:$B$17,0),FALSE),VLOOKUP($AQ2589,Invoicing!$N$17:$O$21,MATCH($AK$1,Invoicing!$N$17:$O$17,0),FALSE))</f>
        <v>550</v>
      </c>
      <c r="AL2589" s="78" t="e">
        <f>VLOOKUP($E2589,Invoicing!$A$1:$H$8,MATCH(TRACKER!$N2593,Invoicing!$A$1:$H$1,0),FALSE)</f>
        <v>#N/A</v>
      </c>
      <c r="AM2589" s="78">
        <f>VLOOKUP($E2589,Invoicing!$A$1:$H$8,MATCH(TRACKER!$O$1,Invoicing!$A$1:$H$1,0),FALSE)</f>
        <v>50</v>
      </c>
      <c r="AN2589" s="78">
        <f t="shared" si="814"/>
        <v>0</v>
      </c>
      <c r="AO2589" s="2">
        <f t="shared" si="815"/>
        <v>7</v>
      </c>
      <c r="AP2589" s="2" t="str">
        <f t="shared" si="816"/>
        <v>SUNDAY</v>
      </c>
      <c r="AQ2589" s="2" t="str">
        <f t="shared" si="817"/>
        <v>OM TRANSPORTSUNDAY</v>
      </c>
      <c r="AR2589" s="71">
        <f t="shared" si="818"/>
        <v>550</v>
      </c>
      <c r="AS2589" s="71">
        <f>VLOOKUP(AJ2589,Invoicing!A:K,10,FALSE)</f>
        <v>25</v>
      </c>
      <c r="AT2589" s="71">
        <f t="shared" si="819"/>
        <v>575</v>
      </c>
    </row>
    <row r="2590" spans="1:46">
      <c r="A2590" s="37" t="s">
        <v>270</v>
      </c>
      <c r="B2590" s="3" t="s">
        <v>38</v>
      </c>
      <c r="C2590" s="11">
        <v>45647.080555555556</v>
      </c>
      <c r="D2590" s="11">
        <v>45647.041666666664</v>
      </c>
      <c r="E2590" s="11" t="s">
        <v>44</v>
      </c>
      <c r="F2590" s="11" t="s">
        <v>40</v>
      </c>
      <c r="G2590" s="3" t="s">
        <v>2769</v>
      </c>
      <c r="H2590" s="3" t="s">
        <v>2821</v>
      </c>
      <c r="I2590" s="11">
        <v>45648.375</v>
      </c>
      <c r="J2590" s="12">
        <v>45648.833333333336</v>
      </c>
      <c r="K2590" s="12">
        <v>45648.833333333336</v>
      </c>
      <c r="L2590" s="12">
        <v>45648.935416666667</v>
      </c>
      <c r="M2590" s="12" t="s">
        <v>115</v>
      </c>
      <c r="N2590" s="3" t="s">
        <v>42</v>
      </c>
      <c r="O2590" s="3">
        <v>0</v>
      </c>
      <c r="P2590" s="1">
        <f t="shared" si="800"/>
        <v>51</v>
      </c>
      <c r="Q2590" s="1">
        <f t="shared" si="801"/>
        <v>12</v>
      </c>
      <c r="R2590" s="72">
        <f t="shared" si="802"/>
        <v>45648.833333333336</v>
      </c>
      <c r="S2590" s="73">
        <f t="shared" si="803"/>
        <v>1.2944444444437977</v>
      </c>
      <c r="T2590" s="74">
        <f>Table2[[#This Row],[ETA A OFRECIMIENTO]]*24</f>
        <v>31.066666666651145</v>
      </c>
      <c r="U2590" s="1" t="str">
        <f t="shared" si="804"/>
        <v>YES</v>
      </c>
      <c r="V2590" s="73">
        <f t="shared" si="805"/>
        <v>0.45833333333575865</v>
      </c>
      <c r="W2590" s="74">
        <f>Table2[[#This Row],[DEL. AVAILABLE A SLOT]]*24</f>
        <v>11.000000000058208</v>
      </c>
      <c r="X2590" s="1" t="str">
        <f t="shared" si="806"/>
        <v>SI</v>
      </c>
      <c r="Y2590" s="73">
        <f t="shared" si="807"/>
        <v>1.7527777777795563</v>
      </c>
      <c r="Z2590" s="74">
        <f>Table2[[#This Row],[ETA A TIMESLOT]]*24</f>
        <v>42.066666666709352</v>
      </c>
      <c r="AA2590" s="73">
        <f t="shared" si="808"/>
        <v>0</v>
      </c>
      <c r="AB2590" s="73" t="str">
        <f t="shared" si="809"/>
        <v>SI</v>
      </c>
      <c r="AC2590" s="74">
        <f>Table2[[#This Row],[PUNTUALIDAD (H)]]*24</f>
        <v>0</v>
      </c>
      <c r="AD2590" s="73">
        <f t="shared" si="810"/>
        <v>1.8548611111109494</v>
      </c>
      <c r="AE2590" s="74">
        <f>Table2[[#This Row],[ATA TO UNLOADING]]*24</f>
        <v>44.516666666662786</v>
      </c>
      <c r="AF2590" s="74" t="str">
        <f>IF(Table2[[#This Row],[ATA TO UNLOADING 2]]&lt;=48,"YES","NO")</f>
        <v>YES</v>
      </c>
      <c r="AG2590" s="75">
        <f t="shared" si="811"/>
        <v>0.83333333333575865</v>
      </c>
      <c r="AH2590" s="2" t="s">
        <v>24</v>
      </c>
      <c r="AI2590" s="2" t="str">
        <f t="shared" si="812"/>
        <v>MRKU8014534</v>
      </c>
      <c r="AJ2590" s="76" t="str">
        <f t="shared" si="813"/>
        <v>MSI</v>
      </c>
      <c r="AK2590" s="77">
        <f>IF($M2590="TRUCK",VLOOKUP($AQ2590,Invoicing!$A$17:$B$49,MATCH($AK$1,Invoicing!$A$17:$B$17,0),FALSE),VLOOKUP($AQ2590,Invoicing!$N$17:$O$21,MATCH($AK$1,Invoicing!$N$17:$O$17,0),FALSE))</f>
        <v>530</v>
      </c>
      <c r="AL2590" s="78" t="e">
        <f>VLOOKUP($E2590,Invoicing!$A$1:$H$8,MATCH(TRACKER!$N2594,Invoicing!$A$1:$H$1,0),FALSE)</f>
        <v>#N/A</v>
      </c>
      <c r="AM2590" s="78">
        <f>VLOOKUP($E2590,Invoicing!$A$1:$H$8,MATCH(TRACKER!$O$1,Invoicing!$A$1:$H$1,0),FALSE)</f>
        <v>50</v>
      </c>
      <c r="AN2590" s="78">
        <f t="shared" si="814"/>
        <v>0</v>
      </c>
      <c r="AO2590" s="2">
        <f t="shared" si="815"/>
        <v>7</v>
      </c>
      <c r="AP2590" s="2" t="str">
        <f t="shared" si="816"/>
        <v>NIGHT</v>
      </c>
      <c r="AQ2590" s="2" t="str">
        <f t="shared" si="817"/>
        <v>MSINIGHT</v>
      </c>
      <c r="AR2590" s="71">
        <f t="shared" si="818"/>
        <v>530</v>
      </c>
      <c r="AS2590" s="71">
        <f>VLOOKUP(AJ2590,Invoicing!A:K,10,FALSE)</f>
        <v>25</v>
      </c>
      <c r="AT2590" s="71">
        <f t="shared" si="819"/>
        <v>555</v>
      </c>
    </row>
    <row r="2591" spans="1:46">
      <c r="A2591" s="37" t="s">
        <v>270</v>
      </c>
      <c r="B2591" s="3" t="s">
        <v>38</v>
      </c>
      <c r="C2591" s="11">
        <v>45647.080555555556</v>
      </c>
      <c r="D2591" s="11">
        <v>45647.041666666664</v>
      </c>
      <c r="E2591" s="11" t="s">
        <v>45</v>
      </c>
      <c r="F2591" s="11" t="s">
        <v>40</v>
      </c>
      <c r="G2591" s="3" t="s">
        <v>2770</v>
      </c>
      <c r="H2591" s="3" t="s">
        <v>2821</v>
      </c>
      <c r="I2591" s="11">
        <v>45648.375</v>
      </c>
      <c r="J2591" s="12">
        <v>45648.943055555559</v>
      </c>
      <c r="K2591" s="12">
        <v>45649.041666666664</v>
      </c>
      <c r="L2591" s="12">
        <v>45648.979166666664</v>
      </c>
      <c r="M2591" s="12" t="s">
        <v>115</v>
      </c>
      <c r="N2591" s="3" t="s">
        <v>42</v>
      </c>
      <c r="O2591" s="3">
        <v>0</v>
      </c>
      <c r="P2591" s="1">
        <f t="shared" si="800"/>
        <v>51</v>
      </c>
      <c r="Q2591" s="1">
        <f t="shared" si="801"/>
        <v>12</v>
      </c>
      <c r="R2591" s="72">
        <f t="shared" si="802"/>
        <v>45648.943055555559</v>
      </c>
      <c r="S2591" s="73">
        <f t="shared" si="803"/>
        <v>1.2944444444437977</v>
      </c>
      <c r="T2591" s="74">
        <f>Table2[[#This Row],[ETA A OFRECIMIENTO]]*24</f>
        <v>31.066666666651145</v>
      </c>
      <c r="U2591" s="1" t="str">
        <f t="shared" si="804"/>
        <v>YES</v>
      </c>
      <c r="V2591" s="73">
        <f t="shared" si="805"/>
        <v>0.66666666666424135</v>
      </c>
      <c r="W2591" s="74">
        <f>Table2[[#This Row],[DEL. AVAILABLE A SLOT]]*24</f>
        <v>15.999999999941792</v>
      </c>
      <c r="X2591" s="1" t="str">
        <f t="shared" si="806"/>
        <v>SI</v>
      </c>
      <c r="Y2591" s="73">
        <f t="shared" si="807"/>
        <v>1.961111111108039</v>
      </c>
      <c r="Z2591" s="74">
        <f>Table2[[#This Row],[ETA A TIMESLOT]]*24</f>
        <v>47.066666666592937</v>
      </c>
      <c r="AA2591" s="73">
        <f t="shared" si="808"/>
        <v>0</v>
      </c>
      <c r="AB2591" s="73" t="str">
        <f t="shared" si="809"/>
        <v>SI</v>
      </c>
      <c r="AC2591" s="74">
        <f>Table2[[#This Row],[PUNTUALIDAD (H)]]*24</f>
        <v>0</v>
      </c>
      <c r="AD2591" s="73">
        <f t="shared" si="810"/>
        <v>1.898611111108039</v>
      </c>
      <c r="AE2591" s="74">
        <f>Table2[[#This Row],[ATA TO UNLOADING]]*24</f>
        <v>45.566666666592937</v>
      </c>
      <c r="AF2591" s="74" t="str">
        <f>IF(Table2[[#This Row],[ATA TO UNLOADING 2]]&lt;=48,"YES","NO")</f>
        <v>YES</v>
      </c>
      <c r="AG2591" s="75">
        <f t="shared" si="811"/>
        <v>4.1666666664241347E-2</v>
      </c>
      <c r="AH2591" s="2" t="s">
        <v>24</v>
      </c>
      <c r="AI2591" s="2" t="str">
        <f t="shared" si="812"/>
        <v>MRSU0130309</v>
      </c>
      <c r="AJ2591" s="76" t="str">
        <f t="shared" si="813"/>
        <v>OM TRANSPORT</v>
      </c>
      <c r="AK2591" s="77">
        <f>IF($M2591="TRUCK",VLOOKUP($AQ2591,Invoicing!$A$17:$B$49,MATCH($AK$1,Invoicing!$A$17:$B$17,0),FALSE),VLOOKUP($AQ2591,Invoicing!$N$17:$O$21,MATCH($AK$1,Invoicing!$N$17:$O$17,0),FALSE))</f>
        <v>475</v>
      </c>
      <c r="AL2591" s="78" t="e">
        <f>VLOOKUP($E2591,Invoicing!$A$1:$H$8,MATCH(TRACKER!$N2595,Invoicing!$A$1:$H$1,0),FALSE)</f>
        <v>#N/A</v>
      </c>
      <c r="AM2591" s="78">
        <f>VLOOKUP($E2591,Invoicing!$A$1:$H$8,MATCH(TRACKER!$O$1,Invoicing!$A$1:$H$1,0),FALSE)</f>
        <v>50</v>
      </c>
      <c r="AN2591" s="78">
        <f t="shared" si="814"/>
        <v>0</v>
      </c>
      <c r="AO2591" s="2">
        <f t="shared" si="815"/>
        <v>1</v>
      </c>
      <c r="AP2591" s="2" t="str">
        <f t="shared" si="816"/>
        <v>NIGHT</v>
      </c>
      <c r="AQ2591" s="2" t="str">
        <f t="shared" si="817"/>
        <v>OM TRANSPORTNIGHT</v>
      </c>
      <c r="AR2591" s="71">
        <f t="shared" si="818"/>
        <v>475</v>
      </c>
      <c r="AS2591" s="71">
        <f>VLOOKUP(AJ2591,Invoicing!A:K,10,FALSE)</f>
        <v>25</v>
      </c>
      <c r="AT2591" s="71">
        <f t="shared" si="819"/>
        <v>500</v>
      </c>
    </row>
    <row r="2592" spans="1:46">
      <c r="A2592" s="37" t="s">
        <v>270</v>
      </c>
      <c r="B2592" s="3" t="s">
        <v>38</v>
      </c>
      <c r="C2592" s="11">
        <v>45647.080555555556</v>
      </c>
      <c r="D2592" s="11">
        <v>45647.041666666664</v>
      </c>
      <c r="E2592" s="11" t="s">
        <v>45</v>
      </c>
      <c r="F2592" s="11" t="s">
        <v>40</v>
      </c>
      <c r="G2592" s="3" t="s">
        <v>2771</v>
      </c>
      <c r="H2592" s="3" t="s">
        <v>41</v>
      </c>
      <c r="I2592" s="11">
        <v>45648.375</v>
      </c>
      <c r="J2592" s="12">
        <v>45649.396527777775</v>
      </c>
      <c r="K2592" s="12">
        <v>45649.333333333336</v>
      </c>
      <c r="L2592" s="12">
        <v>45649.401388888888</v>
      </c>
      <c r="M2592" s="12" t="s">
        <v>115</v>
      </c>
      <c r="N2592" s="3" t="s">
        <v>42</v>
      </c>
      <c r="O2592" s="3">
        <v>1</v>
      </c>
      <c r="P2592" s="1">
        <f t="shared" si="800"/>
        <v>52</v>
      </c>
      <c r="Q2592" s="1">
        <f t="shared" si="801"/>
        <v>12</v>
      </c>
      <c r="R2592" s="72">
        <f t="shared" si="802"/>
        <v>45649.396527777775</v>
      </c>
      <c r="S2592" s="73">
        <f t="shared" si="803"/>
        <v>1.2944444444437977</v>
      </c>
      <c r="T2592" s="74">
        <f>Table2[[#This Row],[ETA A OFRECIMIENTO]]*24</f>
        <v>31.066666666651145</v>
      </c>
      <c r="U2592" s="1" t="str">
        <f t="shared" si="804"/>
        <v>YES</v>
      </c>
      <c r="V2592" s="73">
        <f t="shared" si="805"/>
        <v>0.95833333333575865</v>
      </c>
      <c r="W2592" s="74">
        <f>Table2[[#This Row],[DEL. AVAILABLE A SLOT]]*24</f>
        <v>23.000000000058208</v>
      </c>
      <c r="X2592" s="1" t="str">
        <f t="shared" si="806"/>
        <v>SI</v>
      </c>
      <c r="Y2592" s="73">
        <f t="shared" si="807"/>
        <v>2.2527777777795563</v>
      </c>
      <c r="Z2592" s="74">
        <f>Table2[[#This Row],[ETA A TIMESLOT]]*24</f>
        <v>54.066666666709352</v>
      </c>
      <c r="AA2592" s="73">
        <f t="shared" si="808"/>
        <v>6.3194444439432118E-2</v>
      </c>
      <c r="AB2592" s="73" t="str">
        <f t="shared" si="809"/>
        <v>NO</v>
      </c>
      <c r="AC2592" s="74">
        <f>Table2[[#This Row],[PUNTUALIDAD (H)]]*24</f>
        <v>1.5166666665463708</v>
      </c>
      <c r="AD2592" s="73">
        <f t="shared" si="810"/>
        <v>2.3208333333313931</v>
      </c>
      <c r="AE2592" s="74">
        <f>Table2[[#This Row],[ATA TO UNLOADING]]*24</f>
        <v>55.699999999953434</v>
      </c>
      <c r="AF2592" s="74" t="str">
        <f>IF(Table2[[#This Row],[ATA TO UNLOADING 2]]&lt;=48,"YES","NO")</f>
        <v>NO</v>
      </c>
      <c r="AG2592" s="75">
        <f t="shared" si="811"/>
        <v>0.33333333333575865</v>
      </c>
      <c r="AH2592" s="2" t="s">
        <v>42</v>
      </c>
      <c r="AI2592" s="2" t="str">
        <f t="shared" si="812"/>
        <v>MRSU3642844</v>
      </c>
      <c r="AJ2592" s="76" t="str">
        <f t="shared" si="813"/>
        <v>OM TRANSPORT</v>
      </c>
      <c r="AK2592" s="77">
        <f>IF($M2592="TRUCK",VLOOKUP($AQ2592,Invoicing!$A$17:$B$49,MATCH($AK$1,Invoicing!$A$17:$B$17,0),FALSE),VLOOKUP($AQ2592,Invoicing!$N$17:$O$21,MATCH($AK$1,Invoicing!$N$17:$O$17,0),FALSE))</f>
        <v>475</v>
      </c>
      <c r="AL2592" s="78" t="e">
        <f>VLOOKUP($E2592,Invoicing!$A$1:$H$8,MATCH(TRACKER!$N2596,Invoicing!$A$1:$H$1,0),FALSE)</f>
        <v>#N/A</v>
      </c>
      <c r="AM2592" s="78">
        <f>VLOOKUP($E2592,Invoicing!$A$1:$H$8,MATCH(TRACKER!$O$1,Invoicing!$A$1:$H$1,0),FALSE)</f>
        <v>50</v>
      </c>
      <c r="AN2592" s="78">
        <f t="shared" si="814"/>
        <v>50</v>
      </c>
      <c r="AO2592" s="2">
        <f t="shared" si="815"/>
        <v>1</v>
      </c>
      <c r="AP2592" s="2" t="str">
        <f t="shared" si="816"/>
        <v>WEEK</v>
      </c>
      <c r="AQ2592" s="2" t="str">
        <f t="shared" si="817"/>
        <v>OM TRANSPORTWEEK</v>
      </c>
      <c r="AR2592" s="71">
        <f t="shared" si="818"/>
        <v>525</v>
      </c>
      <c r="AS2592" s="71">
        <f>VLOOKUP(AJ2592,Invoicing!A:K,10,FALSE)</f>
        <v>25</v>
      </c>
      <c r="AT2592" s="71">
        <f t="shared" si="819"/>
        <v>550</v>
      </c>
    </row>
    <row r="2593" spans="1:47">
      <c r="A2593" s="37" t="s">
        <v>270</v>
      </c>
      <c r="B2593" s="3" t="s">
        <v>38</v>
      </c>
      <c r="C2593" s="11">
        <v>45647.080555555556</v>
      </c>
      <c r="D2593" s="11">
        <v>45647.041666666664</v>
      </c>
      <c r="E2593" s="11" t="s">
        <v>44</v>
      </c>
      <c r="F2593" s="11" t="s">
        <v>40</v>
      </c>
      <c r="G2593" s="3" t="s">
        <v>2772</v>
      </c>
      <c r="H2593" s="3" t="s">
        <v>41</v>
      </c>
      <c r="I2593" s="11">
        <v>45648.375</v>
      </c>
      <c r="J2593" s="12">
        <v>45650.518750000003</v>
      </c>
      <c r="K2593" s="12">
        <v>45650.541666666664</v>
      </c>
      <c r="L2593" s="12">
        <v>45650.524305555555</v>
      </c>
      <c r="M2593" s="12" t="s">
        <v>115</v>
      </c>
      <c r="N2593" s="3" t="s">
        <v>42</v>
      </c>
      <c r="O2593" s="3">
        <v>0</v>
      </c>
      <c r="P2593" s="1">
        <f t="shared" si="800"/>
        <v>52</v>
      </c>
      <c r="Q2593" s="1">
        <f t="shared" si="801"/>
        <v>12</v>
      </c>
      <c r="R2593" s="72">
        <f t="shared" si="802"/>
        <v>45650.518750000003</v>
      </c>
      <c r="S2593" s="73">
        <f t="shared" si="803"/>
        <v>1.2944444444437977</v>
      </c>
      <c r="T2593" s="74">
        <f>Table2[[#This Row],[ETA A OFRECIMIENTO]]*24</f>
        <v>31.066666666651145</v>
      </c>
      <c r="U2593" s="1" t="str">
        <f t="shared" si="804"/>
        <v>YES</v>
      </c>
      <c r="V2593" s="73">
        <f t="shared" si="805"/>
        <v>2.1666666666642413</v>
      </c>
      <c r="W2593" s="74">
        <f>Table2[[#This Row],[DEL. AVAILABLE A SLOT]]*24</f>
        <v>51.999999999941792</v>
      </c>
      <c r="X2593" s="1" t="str">
        <f t="shared" si="806"/>
        <v>NO</v>
      </c>
      <c r="Y2593" s="73">
        <f t="shared" si="807"/>
        <v>3.461111111108039</v>
      </c>
      <c r="Z2593" s="74">
        <f>Table2[[#This Row],[ETA A TIMESLOT]]*24</f>
        <v>83.066666666592937</v>
      </c>
      <c r="AA2593" s="73">
        <f t="shared" si="808"/>
        <v>0</v>
      </c>
      <c r="AB2593" s="73" t="str">
        <f t="shared" si="809"/>
        <v>SI</v>
      </c>
      <c r="AC2593" s="74">
        <f>Table2[[#This Row],[PUNTUALIDAD (H)]]*24</f>
        <v>0</v>
      </c>
      <c r="AD2593" s="73">
        <f t="shared" si="810"/>
        <v>3.4437499999985448</v>
      </c>
      <c r="AE2593" s="74">
        <f>Table2[[#This Row],[ATA TO UNLOADING]]*24</f>
        <v>82.649999999965075</v>
      </c>
      <c r="AF2593" s="74" t="str">
        <f>IF(Table2[[#This Row],[ATA TO UNLOADING 2]]&lt;=48,"YES","NO")</f>
        <v>NO</v>
      </c>
      <c r="AG2593" s="75">
        <f t="shared" si="811"/>
        <v>0.54166666666424135</v>
      </c>
      <c r="AH2593" s="2" t="s">
        <v>42</v>
      </c>
      <c r="AI2593" s="2" t="str">
        <f t="shared" si="812"/>
        <v>MSKU1622719</v>
      </c>
      <c r="AJ2593" s="76" t="str">
        <f t="shared" si="813"/>
        <v>MSI</v>
      </c>
      <c r="AK2593" s="77">
        <f>IF($M2593="TRUCK",VLOOKUP($AQ2593,Invoicing!$A$17:$B$49,MATCH($AK$1,Invoicing!$A$17:$B$17,0),FALSE),VLOOKUP($AQ2593,Invoicing!$N$17:$O$21,MATCH($AK$1,Invoicing!$N$17:$O$17,0),FALSE))</f>
        <v>480</v>
      </c>
      <c r="AL2593" s="78" t="e">
        <f>VLOOKUP($E2593,Invoicing!$A$1:$H$8,MATCH(TRACKER!$N2597,Invoicing!$A$1:$H$1,0),FALSE)</f>
        <v>#N/A</v>
      </c>
      <c r="AM2593" s="78">
        <f>VLOOKUP($E2593,Invoicing!$A$1:$H$8,MATCH(TRACKER!$O$1,Invoicing!$A$1:$H$1,0),FALSE)</f>
        <v>50</v>
      </c>
      <c r="AN2593" s="78">
        <f t="shared" si="814"/>
        <v>0</v>
      </c>
      <c r="AO2593" s="2">
        <f t="shared" si="815"/>
        <v>2</v>
      </c>
      <c r="AP2593" s="2" t="str">
        <f t="shared" si="816"/>
        <v>WEEK</v>
      </c>
      <c r="AQ2593" s="2" t="str">
        <f t="shared" si="817"/>
        <v>MSIWEEK</v>
      </c>
      <c r="AR2593" s="71">
        <f t="shared" si="818"/>
        <v>480</v>
      </c>
      <c r="AS2593" s="71">
        <f>VLOOKUP(AJ2593,Invoicing!A:K,10,FALSE)</f>
        <v>25</v>
      </c>
      <c r="AT2593" s="71">
        <f t="shared" si="819"/>
        <v>605</v>
      </c>
      <c r="AU2593" s="55">
        <v>100</v>
      </c>
    </row>
    <row r="2594" spans="1:47">
      <c r="A2594" s="37" t="s">
        <v>270</v>
      </c>
      <c r="B2594" s="3" t="s">
        <v>38</v>
      </c>
      <c r="C2594" s="11">
        <v>45647.080555555556</v>
      </c>
      <c r="D2594" s="11">
        <v>45647.041666666664</v>
      </c>
      <c r="E2594" s="11" t="s">
        <v>43</v>
      </c>
      <c r="F2594" s="11" t="s">
        <v>40</v>
      </c>
      <c r="G2594" s="3" t="s">
        <v>2773</v>
      </c>
      <c r="H2594" s="3" t="s">
        <v>41</v>
      </c>
      <c r="I2594" s="11">
        <v>45648.375</v>
      </c>
      <c r="J2594" s="12">
        <v>45648.361805555556</v>
      </c>
      <c r="K2594" s="12">
        <v>45648.375</v>
      </c>
      <c r="L2594" s="12">
        <v>45648.366666666669</v>
      </c>
      <c r="M2594" s="12" t="s">
        <v>115</v>
      </c>
      <c r="N2594" s="3" t="s">
        <v>42</v>
      </c>
      <c r="O2594" s="3">
        <v>0</v>
      </c>
      <c r="P2594" s="1">
        <f t="shared" si="800"/>
        <v>51</v>
      </c>
      <c r="Q2594" s="1">
        <f t="shared" si="801"/>
        <v>12</v>
      </c>
      <c r="R2594" s="72">
        <f t="shared" si="802"/>
        <v>45648.361805555556</v>
      </c>
      <c r="S2594" s="73">
        <f t="shared" si="803"/>
        <v>1.2944444444437977</v>
      </c>
      <c r="T2594" s="74">
        <f>Table2[[#This Row],[ETA A OFRECIMIENTO]]*24</f>
        <v>31.066666666651145</v>
      </c>
      <c r="U2594" s="1" t="str">
        <f t="shared" si="804"/>
        <v>YES</v>
      </c>
      <c r="V2594" s="73">
        <f t="shared" si="805"/>
        <v>0</v>
      </c>
      <c r="W2594" s="74">
        <f>Table2[[#This Row],[DEL. AVAILABLE A SLOT]]*24</f>
        <v>0</v>
      </c>
      <c r="X2594" s="1" t="str">
        <f t="shared" si="806"/>
        <v>SI</v>
      </c>
      <c r="Y2594" s="73">
        <f t="shared" si="807"/>
        <v>1.2944444444437977</v>
      </c>
      <c r="Z2594" s="74">
        <f>Table2[[#This Row],[ETA A TIMESLOT]]*24</f>
        <v>31.066666666651145</v>
      </c>
      <c r="AA2594" s="73">
        <f t="shared" si="808"/>
        <v>0</v>
      </c>
      <c r="AB2594" s="73" t="str">
        <f t="shared" si="809"/>
        <v>SI</v>
      </c>
      <c r="AC2594" s="74">
        <f>Table2[[#This Row],[PUNTUALIDAD (H)]]*24</f>
        <v>0</v>
      </c>
      <c r="AD2594" s="73">
        <f t="shared" si="810"/>
        <v>1.2861111111124046</v>
      </c>
      <c r="AE2594" s="74">
        <f>Table2[[#This Row],[ATA TO UNLOADING]]*24</f>
        <v>30.866666666697711</v>
      </c>
      <c r="AF2594" s="74" t="str">
        <f>IF(Table2[[#This Row],[ATA TO UNLOADING 2]]&lt;=48,"YES","NO")</f>
        <v>YES</v>
      </c>
      <c r="AG2594" s="75">
        <f t="shared" si="811"/>
        <v>0.375</v>
      </c>
      <c r="AH2594" s="2" t="s">
        <v>42</v>
      </c>
      <c r="AI2594" s="2" t="str">
        <f t="shared" si="812"/>
        <v>MSKU1670189</v>
      </c>
      <c r="AJ2594" s="76" t="str">
        <f t="shared" si="813"/>
        <v>LOGIX</v>
      </c>
      <c r="AK2594" s="77">
        <f>IF($M2594="TRUCK",VLOOKUP($AQ2594,Invoicing!$A$17:$B$49,MATCH($AK$1,Invoicing!$A$17:$B$17,0),FALSE),VLOOKUP($AQ2594,Invoicing!$N$17:$O$21,MATCH($AK$1,Invoicing!$N$17:$O$17,0),FALSE))</f>
        <v>530</v>
      </c>
      <c r="AL2594" s="78" t="e">
        <f>VLOOKUP($E2594,Invoicing!$A$1:$H$8,MATCH(TRACKER!$N2598,Invoicing!$A$1:$H$1,0),FALSE)</f>
        <v>#N/A</v>
      </c>
      <c r="AM2594" s="78">
        <f>VLOOKUP($E2594,Invoicing!$A$1:$H$8,MATCH(TRACKER!$O$1,Invoicing!$A$1:$H$1,0),FALSE)</f>
        <v>50</v>
      </c>
      <c r="AN2594" s="78">
        <f t="shared" si="814"/>
        <v>0</v>
      </c>
      <c r="AO2594" s="2">
        <f t="shared" si="815"/>
        <v>7</v>
      </c>
      <c r="AP2594" s="2" t="str">
        <f t="shared" si="816"/>
        <v>SUNDAY</v>
      </c>
      <c r="AQ2594" s="2" t="str">
        <f t="shared" si="817"/>
        <v>LOGIXSUNDAY</v>
      </c>
      <c r="AR2594" s="71">
        <f t="shared" si="818"/>
        <v>530</v>
      </c>
      <c r="AS2594" s="71">
        <f>VLOOKUP(AJ2594,Invoicing!A:K,10,FALSE)</f>
        <v>25</v>
      </c>
      <c r="AT2594" s="71">
        <f t="shared" si="819"/>
        <v>655</v>
      </c>
      <c r="AU2594" s="55">
        <v>100</v>
      </c>
    </row>
    <row r="2595" spans="1:47">
      <c r="A2595" s="37" t="s">
        <v>270</v>
      </c>
      <c r="B2595" s="3" t="s">
        <v>38</v>
      </c>
      <c r="C2595" s="11">
        <v>45647.080555555556</v>
      </c>
      <c r="D2595" s="11">
        <v>45647.041666666664</v>
      </c>
      <c r="E2595" s="11" t="s">
        <v>45</v>
      </c>
      <c r="F2595" s="11" t="s">
        <v>40</v>
      </c>
      <c r="G2595" s="3" t="s">
        <v>2774</v>
      </c>
      <c r="H2595" s="3" t="s">
        <v>2821</v>
      </c>
      <c r="I2595" s="11">
        <v>45648.375</v>
      </c>
      <c r="J2595" s="12">
        <v>45648.385416666664</v>
      </c>
      <c r="K2595" s="12">
        <v>45648.375</v>
      </c>
      <c r="L2595" s="12">
        <v>45648.385416666664</v>
      </c>
      <c r="M2595" s="12" t="s">
        <v>115</v>
      </c>
      <c r="N2595" s="3" t="s">
        <v>42</v>
      </c>
      <c r="O2595" s="3">
        <v>0</v>
      </c>
      <c r="P2595" s="1">
        <f t="shared" si="800"/>
        <v>51</v>
      </c>
      <c r="Q2595" s="1">
        <f t="shared" si="801"/>
        <v>12</v>
      </c>
      <c r="R2595" s="72">
        <f t="shared" si="802"/>
        <v>45648.385416666664</v>
      </c>
      <c r="S2595" s="73">
        <f t="shared" si="803"/>
        <v>1.2944444444437977</v>
      </c>
      <c r="T2595" s="74">
        <f>Table2[[#This Row],[ETA A OFRECIMIENTO]]*24</f>
        <v>31.066666666651145</v>
      </c>
      <c r="U2595" s="1" t="str">
        <f t="shared" si="804"/>
        <v>YES</v>
      </c>
      <c r="V2595" s="73">
        <f t="shared" si="805"/>
        <v>0</v>
      </c>
      <c r="W2595" s="74">
        <f>Table2[[#This Row],[DEL. AVAILABLE A SLOT]]*24</f>
        <v>0</v>
      </c>
      <c r="X2595" s="1" t="str">
        <f t="shared" si="806"/>
        <v>SI</v>
      </c>
      <c r="Y2595" s="73">
        <f t="shared" si="807"/>
        <v>1.2944444444437977</v>
      </c>
      <c r="Z2595" s="74">
        <f>Table2[[#This Row],[ETA A TIMESLOT]]*24</f>
        <v>31.066666666651145</v>
      </c>
      <c r="AA2595" s="73">
        <f t="shared" si="808"/>
        <v>1.0416666664241347E-2</v>
      </c>
      <c r="AB2595" s="73" t="str">
        <f t="shared" si="809"/>
        <v>SI</v>
      </c>
      <c r="AC2595" s="74">
        <f>Table2[[#This Row],[PUNTUALIDAD (H)]]*24</f>
        <v>0.24999999994179234</v>
      </c>
      <c r="AD2595" s="73">
        <f t="shared" si="810"/>
        <v>1.304861111108039</v>
      </c>
      <c r="AE2595" s="74">
        <f>Table2[[#This Row],[ATA TO UNLOADING]]*24</f>
        <v>31.316666666592937</v>
      </c>
      <c r="AF2595" s="74" t="str">
        <f>IF(Table2[[#This Row],[ATA TO UNLOADING 2]]&lt;=48,"YES","NO")</f>
        <v>YES</v>
      </c>
      <c r="AG2595" s="75">
        <f t="shared" si="811"/>
        <v>0.375</v>
      </c>
      <c r="AH2595" s="2" t="s">
        <v>42</v>
      </c>
      <c r="AI2595" s="2" t="str">
        <f t="shared" si="812"/>
        <v>MSKU4600077</v>
      </c>
      <c r="AJ2595" s="76" t="str">
        <f t="shared" si="813"/>
        <v>OM TRANSPORT</v>
      </c>
      <c r="AK2595" s="77">
        <f>IF($M2595="TRUCK",VLOOKUP($AQ2595,Invoicing!$A$17:$B$49,MATCH($AK$1,Invoicing!$A$17:$B$17,0),FALSE),VLOOKUP($AQ2595,Invoicing!$N$17:$O$21,MATCH($AK$1,Invoicing!$N$17:$O$17,0),FALSE))</f>
        <v>550</v>
      </c>
      <c r="AL2595" s="78" t="e">
        <f>VLOOKUP($E2595,Invoicing!$A$1:$H$8,MATCH(TRACKER!$N2599,Invoicing!$A$1:$H$1,0),FALSE)</f>
        <v>#N/A</v>
      </c>
      <c r="AM2595" s="78">
        <f>VLOOKUP($E2595,Invoicing!$A$1:$H$8,MATCH(TRACKER!$O$1,Invoicing!$A$1:$H$1,0),FALSE)</f>
        <v>50</v>
      </c>
      <c r="AN2595" s="78">
        <f t="shared" si="814"/>
        <v>0</v>
      </c>
      <c r="AO2595" s="2">
        <f t="shared" si="815"/>
        <v>7</v>
      </c>
      <c r="AP2595" s="2" t="str">
        <f t="shared" si="816"/>
        <v>SUNDAY</v>
      </c>
      <c r="AQ2595" s="2" t="str">
        <f t="shared" si="817"/>
        <v>OM TRANSPORTSUNDAY</v>
      </c>
      <c r="AR2595" s="71">
        <f t="shared" si="818"/>
        <v>550</v>
      </c>
      <c r="AS2595" s="71">
        <f>VLOOKUP(AJ2595,Invoicing!A:K,10,FALSE)</f>
        <v>25</v>
      </c>
      <c r="AT2595" s="71">
        <f t="shared" si="819"/>
        <v>575</v>
      </c>
    </row>
    <row r="2596" spans="1:47">
      <c r="A2596" s="37" t="s">
        <v>270</v>
      </c>
      <c r="B2596" s="3" t="s">
        <v>38</v>
      </c>
      <c r="C2596" s="11">
        <v>45647.080555555556</v>
      </c>
      <c r="D2596" s="11">
        <v>45647.041666666664</v>
      </c>
      <c r="E2596" s="11" t="s">
        <v>44</v>
      </c>
      <c r="F2596" s="11" t="s">
        <v>40</v>
      </c>
      <c r="G2596" s="3" t="s">
        <v>2775</v>
      </c>
      <c r="H2596" s="3" t="s">
        <v>46</v>
      </c>
      <c r="I2596" s="11">
        <v>45648.375</v>
      </c>
      <c r="J2596" s="12">
        <v>45648.368055555555</v>
      </c>
      <c r="K2596" s="12">
        <v>45648.375</v>
      </c>
      <c r="L2596" s="12">
        <v>45648.371527777781</v>
      </c>
      <c r="M2596" s="12" t="s">
        <v>115</v>
      </c>
      <c r="N2596" s="3" t="s">
        <v>42</v>
      </c>
      <c r="O2596" s="3">
        <v>0</v>
      </c>
      <c r="P2596" s="1">
        <f t="shared" si="800"/>
        <v>51</v>
      </c>
      <c r="Q2596" s="1">
        <f t="shared" si="801"/>
        <v>12</v>
      </c>
      <c r="R2596" s="72">
        <f t="shared" si="802"/>
        <v>45648.368055555555</v>
      </c>
      <c r="S2596" s="73">
        <f t="shared" si="803"/>
        <v>1.2944444444437977</v>
      </c>
      <c r="T2596" s="74">
        <f>Table2[[#This Row],[ETA A OFRECIMIENTO]]*24</f>
        <v>31.066666666651145</v>
      </c>
      <c r="U2596" s="1" t="str">
        <f t="shared" si="804"/>
        <v>YES</v>
      </c>
      <c r="V2596" s="73">
        <f t="shared" si="805"/>
        <v>0</v>
      </c>
      <c r="W2596" s="74">
        <f>Table2[[#This Row],[DEL. AVAILABLE A SLOT]]*24</f>
        <v>0</v>
      </c>
      <c r="X2596" s="1" t="str">
        <f t="shared" si="806"/>
        <v>SI</v>
      </c>
      <c r="Y2596" s="73">
        <f t="shared" si="807"/>
        <v>1.2944444444437977</v>
      </c>
      <c r="Z2596" s="74">
        <f>Table2[[#This Row],[ETA A TIMESLOT]]*24</f>
        <v>31.066666666651145</v>
      </c>
      <c r="AA2596" s="73">
        <f t="shared" si="808"/>
        <v>0</v>
      </c>
      <c r="AB2596" s="73" t="str">
        <f t="shared" si="809"/>
        <v>SI</v>
      </c>
      <c r="AC2596" s="74">
        <f>Table2[[#This Row],[PUNTUALIDAD (H)]]*24</f>
        <v>0</v>
      </c>
      <c r="AD2596" s="73">
        <f t="shared" si="810"/>
        <v>1.2909722222248092</v>
      </c>
      <c r="AE2596" s="74">
        <f>Table2[[#This Row],[ATA TO UNLOADING]]*24</f>
        <v>30.983333333395422</v>
      </c>
      <c r="AF2596" s="74" t="str">
        <f>IF(Table2[[#This Row],[ATA TO UNLOADING 2]]&lt;=48,"YES","NO")</f>
        <v>YES</v>
      </c>
      <c r="AG2596" s="75">
        <f t="shared" si="811"/>
        <v>0.375</v>
      </c>
      <c r="AH2596" s="2" t="s">
        <v>42</v>
      </c>
      <c r="AI2596" s="2" t="str">
        <f t="shared" si="812"/>
        <v>MSKU4708478</v>
      </c>
      <c r="AJ2596" s="76" t="str">
        <f t="shared" si="813"/>
        <v>MSI</v>
      </c>
      <c r="AK2596" s="77">
        <f>IF($M2596="TRUCK",VLOOKUP($AQ2596,Invoicing!$A$17:$B$49,MATCH($AK$1,Invoicing!$A$17:$B$17,0),FALSE),VLOOKUP($AQ2596,Invoicing!$N$17:$O$21,MATCH($AK$1,Invoicing!$N$17:$O$17,0),FALSE))</f>
        <v>500</v>
      </c>
      <c r="AL2596" s="78" t="e">
        <f>VLOOKUP($E2596,Invoicing!$A$1:$H$8,MATCH(TRACKER!$N2600,Invoicing!$A$1:$H$1,0),FALSE)</f>
        <v>#N/A</v>
      </c>
      <c r="AM2596" s="78">
        <f>VLOOKUP($E2596,Invoicing!$A$1:$H$8,MATCH(TRACKER!$O$1,Invoicing!$A$1:$H$1,0),FALSE)</f>
        <v>50</v>
      </c>
      <c r="AN2596" s="78">
        <f t="shared" si="814"/>
        <v>0</v>
      </c>
      <c r="AO2596" s="2">
        <f t="shared" si="815"/>
        <v>7</v>
      </c>
      <c r="AP2596" s="2" t="str">
        <f t="shared" si="816"/>
        <v>SUNDAY</v>
      </c>
      <c r="AQ2596" s="2" t="str">
        <f t="shared" si="817"/>
        <v>MSISUNDAY</v>
      </c>
      <c r="AR2596" s="71">
        <f t="shared" si="818"/>
        <v>500</v>
      </c>
      <c r="AS2596" s="71">
        <f>VLOOKUP(AJ2596,Invoicing!A:K,10,FALSE)</f>
        <v>25</v>
      </c>
      <c r="AT2596" s="71">
        <f t="shared" si="819"/>
        <v>525</v>
      </c>
    </row>
    <row r="2597" spans="1:47">
      <c r="A2597" s="37" t="s">
        <v>270</v>
      </c>
      <c r="B2597" s="3" t="s">
        <v>38</v>
      </c>
      <c r="C2597" s="11">
        <v>45647.080555555556</v>
      </c>
      <c r="D2597" s="11">
        <v>45647.041666666664</v>
      </c>
      <c r="E2597" s="11" t="s">
        <v>44</v>
      </c>
      <c r="F2597" s="11" t="s">
        <v>40</v>
      </c>
      <c r="G2597" s="3" t="s">
        <v>2776</v>
      </c>
      <c r="H2597" s="3" t="s">
        <v>41</v>
      </c>
      <c r="I2597" s="11">
        <v>45648.375</v>
      </c>
      <c r="J2597" s="12">
        <v>45648.385416666664</v>
      </c>
      <c r="K2597" s="12">
        <v>45648.375</v>
      </c>
      <c r="L2597" s="12">
        <v>45648.399305555555</v>
      </c>
      <c r="M2597" s="12" t="s">
        <v>115</v>
      </c>
      <c r="N2597" s="3" t="s">
        <v>42</v>
      </c>
      <c r="O2597" s="3">
        <v>0</v>
      </c>
      <c r="P2597" s="1">
        <f t="shared" si="800"/>
        <v>51</v>
      </c>
      <c r="Q2597" s="1">
        <f t="shared" si="801"/>
        <v>12</v>
      </c>
      <c r="R2597" s="72">
        <f t="shared" si="802"/>
        <v>45648.385416666664</v>
      </c>
      <c r="S2597" s="73">
        <f t="shared" si="803"/>
        <v>1.2944444444437977</v>
      </c>
      <c r="T2597" s="74">
        <f>Table2[[#This Row],[ETA A OFRECIMIENTO]]*24</f>
        <v>31.066666666651145</v>
      </c>
      <c r="U2597" s="1" t="str">
        <f t="shared" si="804"/>
        <v>YES</v>
      </c>
      <c r="V2597" s="73">
        <f t="shared" si="805"/>
        <v>0</v>
      </c>
      <c r="W2597" s="74">
        <f>Table2[[#This Row],[DEL. AVAILABLE A SLOT]]*24</f>
        <v>0</v>
      </c>
      <c r="X2597" s="1" t="str">
        <f t="shared" si="806"/>
        <v>SI</v>
      </c>
      <c r="Y2597" s="73">
        <f t="shared" si="807"/>
        <v>1.2944444444437977</v>
      </c>
      <c r="Z2597" s="74">
        <f>Table2[[#This Row],[ETA A TIMESLOT]]*24</f>
        <v>31.066666666651145</v>
      </c>
      <c r="AA2597" s="73">
        <f t="shared" si="808"/>
        <v>1.0416666664241347E-2</v>
      </c>
      <c r="AB2597" s="73" t="str">
        <f t="shared" si="809"/>
        <v>SI</v>
      </c>
      <c r="AC2597" s="74">
        <f>Table2[[#This Row],[PUNTUALIDAD (H)]]*24</f>
        <v>0.24999999994179234</v>
      </c>
      <c r="AD2597" s="73">
        <f t="shared" si="810"/>
        <v>1.3187499999985448</v>
      </c>
      <c r="AE2597" s="74">
        <f>Table2[[#This Row],[ATA TO UNLOADING]]*24</f>
        <v>31.649999999965075</v>
      </c>
      <c r="AF2597" s="74" t="str">
        <f>IF(Table2[[#This Row],[ATA TO UNLOADING 2]]&lt;=48,"YES","NO")</f>
        <v>YES</v>
      </c>
      <c r="AG2597" s="75">
        <f t="shared" si="811"/>
        <v>0.375</v>
      </c>
      <c r="AH2597" s="2" t="s">
        <v>42</v>
      </c>
      <c r="AI2597" s="2" t="str">
        <f t="shared" si="812"/>
        <v>MSKU4739484</v>
      </c>
      <c r="AJ2597" s="76" t="str">
        <f t="shared" si="813"/>
        <v>MSI</v>
      </c>
      <c r="AK2597" s="77">
        <f>IF($M2597="TRUCK",VLOOKUP($AQ2597,Invoicing!$A$17:$B$49,MATCH($AK$1,Invoicing!$A$17:$B$17,0),FALSE),VLOOKUP($AQ2597,Invoicing!$N$17:$O$21,MATCH($AK$1,Invoicing!$N$17:$O$17,0),FALSE))</f>
        <v>500</v>
      </c>
      <c r="AL2597" s="78" t="e">
        <f>VLOOKUP($E2597,Invoicing!$A$1:$H$8,MATCH(TRACKER!$N2601,Invoicing!$A$1:$H$1,0),FALSE)</f>
        <v>#N/A</v>
      </c>
      <c r="AM2597" s="78">
        <f>VLOOKUP($E2597,Invoicing!$A$1:$H$8,MATCH(TRACKER!$O$1,Invoicing!$A$1:$H$1,0),FALSE)</f>
        <v>50</v>
      </c>
      <c r="AN2597" s="78">
        <f t="shared" si="814"/>
        <v>0</v>
      </c>
      <c r="AO2597" s="2">
        <f t="shared" si="815"/>
        <v>7</v>
      </c>
      <c r="AP2597" s="2" t="str">
        <f t="shared" si="816"/>
        <v>SUNDAY</v>
      </c>
      <c r="AQ2597" s="2" t="str">
        <f t="shared" si="817"/>
        <v>MSISUNDAY</v>
      </c>
      <c r="AR2597" s="71">
        <f t="shared" si="818"/>
        <v>500</v>
      </c>
      <c r="AS2597" s="71">
        <f>VLOOKUP(AJ2597,Invoicing!A:K,10,FALSE)</f>
        <v>25</v>
      </c>
      <c r="AT2597" s="71">
        <f t="shared" si="819"/>
        <v>525</v>
      </c>
    </row>
    <row r="2598" spans="1:47">
      <c r="A2598" s="37" t="s">
        <v>270</v>
      </c>
      <c r="B2598" s="3" t="s">
        <v>38</v>
      </c>
      <c r="C2598" s="11">
        <v>45647.080555555556</v>
      </c>
      <c r="D2598" s="11">
        <v>45647.041666666664</v>
      </c>
      <c r="E2598" s="11" t="s">
        <v>43</v>
      </c>
      <c r="F2598" s="11" t="s">
        <v>40</v>
      </c>
      <c r="G2598" s="3" t="s">
        <v>2777</v>
      </c>
      <c r="H2598" s="3" t="s">
        <v>41</v>
      </c>
      <c r="I2598" s="11">
        <v>45648.375</v>
      </c>
      <c r="J2598" s="12">
        <v>45648.464583333334</v>
      </c>
      <c r="K2598" s="12">
        <v>45648.541666666664</v>
      </c>
      <c r="L2598" s="12">
        <v>45648.503472222219</v>
      </c>
      <c r="M2598" s="12" t="s">
        <v>115</v>
      </c>
      <c r="N2598" s="3" t="s">
        <v>42</v>
      </c>
      <c r="O2598" s="3">
        <v>0</v>
      </c>
      <c r="P2598" s="1">
        <f t="shared" si="800"/>
        <v>51</v>
      </c>
      <c r="Q2598" s="1">
        <f t="shared" si="801"/>
        <v>12</v>
      </c>
      <c r="R2598" s="72">
        <f t="shared" si="802"/>
        <v>45648.464583333334</v>
      </c>
      <c r="S2598" s="73">
        <f t="shared" si="803"/>
        <v>1.2944444444437977</v>
      </c>
      <c r="T2598" s="74">
        <f>Table2[[#This Row],[ETA A OFRECIMIENTO]]*24</f>
        <v>31.066666666651145</v>
      </c>
      <c r="U2598" s="1" t="str">
        <f t="shared" si="804"/>
        <v>YES</v>
      </c>
      <c r="V2598" s="73">
        <f t="shared" si="805"/>
        <v>0.16666666666424135</v>
      </c>
      <c r="W2598" s="74">
        <f>Table2[[#This Row],[DEL. AVAILABLE A SLOT]]*24</f>
        <v>3.9999999999417923</v>
      </c>
      <c r="X2598" s="1" t="str">
        <f t="shared" si="806"/>
        <v>SI</v>
      </c>
      <c r="Y2598" s="73">
        <f t="shared" si="807"/>
        <v>1.461111111108039</v>
      </c>
      <c r="Z2598" s="74">
        <f>Table2[[#This Row],[ETA A TIMESLOT]]*24</f>
        <v>35.066666666592937</v>
      </c>
      <c r="AA2598" s="73">
        <f t="shared" si="808"/>
        <v>0</v>
      </c>
      <c r="AB2598" s="73" t="str">
        <f t="shared" si="809"/>
        <v>SI</v>
      </c>
      <c r="AC2598" s="74">
        <f>Table2[[#This Row],[PUNTUALIDAD (H)]]*24</f>
        <v>0</v>
      </c>
      <c r="AD2598" s="73">
        <f t="shared" si="810"/>
        <v>1.4229166666627862</v>
      </c>
      <c r="AE2598" s="74">
        <f>Table2[[#This Row],[ATA TO UNLOADING]]*24</f>
        <v>34.149999999906868</v>
      </c>
      <c r="AF2598" s="74" t="str">
        <f>IF(Table2[[#This Row],[ATA TO UNLOADING 2]]&lt;=48,"YES","NO")</f>
        <v>YES</v>
      </c>
      <c r="AG2598" s="75">
        <f t="shared" si="811"/>
        <v>0.54166666666424135</v>
      </c>
      <c r="AH2598" s="2" t="s">
        <v>42</v>
      </c>
      <c r="AI2598" s="2" t="str">
        <f t="shared" si="812"/>
        <v>MSKU9460810</v>
      </c>
      <c r="AJ2598" s="76" t="str">
        <f t="shared" si="813"/>
        <v>LOGIX</v>
      </c>
      <c r="AK2598" s="77">
        <f>IF($M2598="TRUCK",VLOOKUP($AQ2598,Invoicing!$A$17:$B$49,MATCH($AK$1,Invoicing!$A$17:$B$17,0),FALSE),VLOOKUP($AQ2598,Invoicing!$N$17:$O$21,MATCH($AK$1,Invoicing!$N$17:$O$17,0),FALSE))</f>
        <v>530</v>
      </c>
      <c r="AL2598" s="78" t="e">
        <f>VLOOKUP($E2598,Invoicing!$A$1:$H$8,MATCH(TRACKER!$N2602,Invoicing!$A$1:$H$1,0),FALSE)</f>
        <v>#N/A</v>
      </c>
      <c r="AM2598" s="78">
        <f>VLOOKUP($E2598,Invoicing!$A$1:$H$8,MATCH(TRACKER!$O$1,Invoicing!$A$1:$H$1,0),FALSE)</f>
        <v>50</v>
      </c>
      <c r="AN2598" s="78">
        <f t="shared" si="814"/>
        <v>0</v>
      </c>
      <c r="AO2598" s="2">
        <f t="shared" si="815"/>
        <v>7</v>
      </c>
      <c r="AP2598" s="2" t="str">
        <f t="shared" si="816"/>
        <v>SUNDAY</v>
      </c>
      <c r="AQ2598" s="2" t="str">
        <f t="shared" si="817"/>
        <v>LOGIXSUNDAY</v>
      </c>
      <c r="AR2598" s="71">
        <f t="shared" si="818"/>
        <v>530</v>
      </c>
      <c r="AS2598" s="71">
        <f>VLOOKUP(AJ2598,Invoicing!A:K,10,FALSE)</f>
        <v>25</v>
      </c>
      <c r="AT2598" s="71">
        <f t="shared" si="819"/>
        <v>555</v>
      </c>
    </row>
    <row r="2599" spans="1:47">
      <c r="A2599" s="37" t="s">
        <v>270</v>
      </c>
      <c r="B2599" s="3" t="s">
        <v>38</v>
      </c>
      <c r="C2599" s="11">
        <v>45647.080555555556</v>
      </c>
      <c r="D2599" s="11">
        <v>45647.041666666664</v>
      </c>
      <c r="E2599" s="11" t="s">
        <v>43</v>
      </c>
      <c r="F2599" s="11" t="s">
        <v>40</v>
      </c>
      <c r="G2599" s="3" t="s">
        <v>2778</v>
      </c>
      <c r="H2599" s="3" t="s">
        <v>41</v>
      </c>
      <c r="I2599" s="11">
        <v>45648.375</v>
      </c>
      <c r="J2599" s="12">
        <v>45649.259722222225</v>
      </c>
      <c r="K2599" s="12">
        <v>45649.25</v>
      </c>
      <c r="L2599" s="12">
        <v>45649.26458333333</v>
      </c>
      <c r="M2599" s="12" t="s">
        <v>115</v>
      </c>
      <c r="N2599" s="3" t="s">
        <v>42</v>
      </c>
      <c r="O2599" s="3">
        <v>0</v>
      </c>
      <c r="P2599" s="1">
        <f t="shared" si="800"/>
        <v>52</v>
      </c>
      <c r="Q2599" s="1">
        <f t="shared" si="801"/>
        <v>12</v>
      </c>
      <c r="R2599" s="72">
        <f t="shared" si="802"/>
        <v>45649.259722222225</v>
      </c>
      <c r="S2599" s="73">
        <f t="shared" si="803"/>
        <v>1.2944444444437977</v>
      </c>
      <c r="T2599" s="74">
        <f>Table2[[#This Row],[ETA A OFRECIMIENTO]]*24</f>
        <v>31.066666666651145</v>
      </c>
      <c r="U2599" s="1" t="str">
        <f t="shared" si="804"/>
        <v>YES</v>
      </c>
      <c r="V2599" s="73">
        <f t="shared" si="805"/>
        <v>0.875</v>
      </c>
      <c r="W2599" s="74">
        <f>Table2[[#This Row],[DEL. AVAILABLE A SLOT]]*24</f>
        <v>21</v>
      </c>
      <c r="X2599" s="1" t="str">
        <f t="shared" si="806"/>
        <v>SI</v>
      </c>
      <c r="Y2599" s="73">
        <f t="shared" si="807"/>
        <v>2.1694444444437977</v>
      </c>
      <c r="Z2599" s="74">
        <f>Table2[[#This Row],[ETA A TIMESLOT]]*24</f>
        <v>52.066666666651145</v>
      </c>
      <c r="AA2599" s="73">
        <f t="shared" si="808"/>
        <v>9.7222222248092294E-3</v>
      </c>
      <c r="AB2599" s="73" t="str">
        <f t="shared" si="809"/>
        <v>SI</v>
      </c>
      <c r="AC2599" s="74">
        <f>Table2[[#This Row],[PUNTUALIDAD (H)]]*24</f>
        <v>0.2333333333954215</v>
      </c>
      <c r="AD2599" s="73">
        <f t="shared" si="810"/>
        <v>2.1840277777737356</v>
      </c>
      <c r="AE2599" s="74">
        <f>Table2[[#This Row],[ATA TO UNLOADING]]*24</f>
        <v>52.416666666569654</v>
      </c>
      <c r="AF2599" s="74" t="str">
        <f>IF(Table2[[#This Row],[ATA TO UNLOADING 2]]&lt;=48,"YES","NO")</f>
        <v>NO</v>
      </c>
      <c r="AG2599" s="75">
        <f t="shared" si="811"/>
        <v>0.25</v>
      </c>
      <c r="AH2599" s="2" t="s">
        <v>42</v>
      </c>
      <c r="AI2599" s="2" t="str">
        <f t="shared" si="812"/>
        <v>TCKU6793216</v>
      </c>
      <c r="AJ2599" s="76" t="str">
        <f t="shared" si="813"/>
        <v>LOGIX</v>
      </c>
      <c r="AK2599" s="77">
        <f>IF($M2599="TRUCK",VLOOKUP($AQ2599,Invoicing!$A$17:$B$49,MATCH($AK$1,Invoicing!$A$17:$B$17,0),FALSE),VLOOKUP($AQ2599,Invoicing!$N$17:$O$21,MATCH($AK$1,Invoicing!$N$17:$O$17,0),FALSE))</f>
        <v>530</v>
      </c>
      <c r="AL2599" s="78" t="e">
        <f>VLOOKUP($E2599,Invoicing!$A$1:$H$8,MATCH(TRACKER!$N2603,Invoicing!$A$1:$H$1,0),FALSE)</f>
        <v>#N/A</v>
      </c>
      <c r="AM2599" s="78">
        <f>VLOOKUP($E2599,Invoicing!$A$1:$H$8,MATCH(TRACKER!$O$1,Invoicing!$A$1:$H$1,0),FALSE)</f>
        <v>50</v>
      </c>
      <c r="AN2599" s="78">
        <f t="shared" si="814"/>
        <v>0</v>
      </c>
      <c r="AO2599" s="2">
        <f t="shared" si="815"/>
        <v>1</v>
      </c>
      <c r="AP2599" s="2" t="str">
        <f t="shared" si="816"/>
        <v>WEEK</v>
      </c>
      <c r="AQ2599" s="2" t="str">
        <f t="shared" si="817"/>
        <v>LOGIXWEEK</v>
      </c>
      <c r="AR2599" s="71">
        <f t="shared" si="818"/>
        <v>530</v>
      </c>
      <c r="AS2599" s="71">
        <f>VLOOKUP(AJ2599,Invoicing!A:K,10,FALSE)</f>
        <v>25</v>
      </c>
      <c r="AT2599" s="71">
        <f t="shared" si="819"/>
        <v>555</v>
      </c>
    </row>
    <row r="2600" spans="1:47">
      <c r="A2600" s="37" t="s">
        <v>270</v>
      </c>
      <c r="B2600" s="3" t="s">
        <v>38</v>
      </c>
      <c r="C2600" s="11">
        <v>45647.080555555556</v>
      </c>
      <c r="D2600" s="11">
        <v>45647.041666666664</v>
      </c>
      <c r="E2600" s="11" t="s">
        <v>44</v>
      </c>
      <c r="F2600" s="11" t="s">
        <v>40</v>
      </c>
      <c r="G2600" s="3" t="s">
        <v>2779</v>
      </c>
      <c r="H2600" s="3" t="s">
        <v>2821</v>
      </c>
      <c r="I2600" s="11">
        <v>45648.375</v>
      </c>
      <c r="J2600" s="12">
        <v>45648.588194444441</v>
      </c>
      <c r="K2600" s="12">
        <v>45648.666666666664</v>
      </c>
      <c r="L2600" s="12">
        <v>45648.61041666667</v>
      </c>
      <c r="M2600" s="12" t="s">
        <v>115</v>
      </c>
      <c r="N2600" s="3" t="s">
        <v>42</v>
      </c>
      <c r="O2600" s="3">
        <v>0</v>
      </c>
      <c r="P2600" s="1">
        <f t="shared" si="800"/>
        <v>51</v>
      </c>
      <c r="Q2600" s="1">
        <f t="shared" si="801"/>
        <v>12</v>
      </c>
      <c r="R2600" s="72">
        <f t="shared" si="802"/>
        <v>45648.588194444441</v>
      </c>
      <c r="S2600" s="73">
        <f t="shared" si="803"/>
        <v>1.2944444444437977</v>
      </c>
      <c r="T2600" s="74">
        <f>Table2[[#This Row],[ETA A OFRECIMIENTO]]*24</f>
        <v>31.066666666651145</v>
      </c>
      <c r="U2600" s="1" t="str">
        <f t="shared" si="804"/>
        <v>YES</v>
      </c>
      <c r="V2600" s="73">
        <f t="shared" si="805"/>
        <v>0.29166666666424135</v>
      </c>
      <c r="W2600" s="74">
        <f>Table2[[#This Row],[DEL. AVAILABLE A SLOT]]*24</f>
        <v>6.9999999999417923</v>
      </c>
      <c r="X2600" s="1" t="str">
        <f t="shared" si="806"/>
        <v>SI</v>
      </c>
      <c r="Y2600" s="73">
        <f t="shared" si="807"/>
        <v>1.586111111108039</v>
      </c>
      <c r="Z2600" s="74">
        <f>Table2[[#This Row],[ETA A TIMESLOT]]*24</f>
        <v>38.066666666592937</v>
      </c>
      <c r="AA2600" s="73">
        <f t="shared" si="808"/>
        <v>0</v>
      </c>
      <c r="AB2600" s="73" t="str">
        <f t="shared" si="809"/>
        <v>SI</v>
      </c>
      <c r="AC2600" s="74">
        <f>Table2[[#This Row],[PUNTUALIDAD (H)]]*24</f>
        <v>0</v>
      </c>
      <c r="AD2600" s="73">
        <f t="shared" si="810"/>
        <v>1.5298611111138598</v>
      </c>
      <c r="AE2600" s="74">
        <f>Table2[[#This Row],[ATA TO UNLOADING]]*24</f>
        <v>36.716666666732635</v>
      </c>
      <c r="AF2600" s="74" t="str">
        <f>IF(Table2[[#This Row],[ATA TO UNLOADING 2]]&lt;=48,"YES","NO")</f>
        <v>YES</v>
      </c>
      <c r="AG2600" s="75">
        <f t="shared" si="811"/>
        <v>0.66666666666424135</v>
      </c>
      <c r="AH2600" s="2" t="s">
        <v>42</v>
      </c>
      <c r="AI2600" s="2" t="str">
        <f t="shared" si="812"/>
        <v>TCNU2737604</v>
      </c>
      <c r="AJ2600" s="76" t="str">
        <f t="shared" si="813"/>
        <v>MSI</v>
      </c>
      <c r="AK2600" s="77">
        <f>IF($M2600="TRUCK",VLOOKUP($AQ2600,Invoicing!$A$17:$B$49,MATCH($AK$1,Invoicing!$A$17:$B$17,0),FALSE),VLOOKUP($AQ2600,Invoicing!$N$17:$O$21,MATCH($AK$1,Invoicing!$N$17:$O$17,0),FALSE))</f>
        <v>500</v>
      </c>
      <c r="AL2600" s="78" t="e">
        <f>VLOOKUP($E2600,Invoicing!$A$1:$H$8,MATCH(TRACKER!$N2604,Invoicing!$A$1:$H$1,0),FALSE)</f>
        <v>#N/A</v>
      </c>
      <c r="AM2600" s="78">
        <f>VLOOKUP($E2600,Invoicing!$A$1:$H$8,MATCH(TRACKER!$O$1,Invoicing!$A$1:$H$1,0),FALSE)</f>
        <v>50</v>
      </c>
      <c r="AN2600" s="78">
        <f t="shared" si="814"/>
        <v>0</v>
      </c>
      <c r="AO2600" s="2">
        <f t="shared" si="815"/>
        <v>7</v>
      </c>
      <c r="AP2600" s="2" t="str">
        <f t="shared" si="816"/>
        <v>SUNDAY</v>
      </c>
      <c r="AQ2600" s="2" t="str">
        <f t="shared" si="817"/>
        <v>MSISUNDAY</v>
      </c>
      <c r="AR2600" s="71">
        <f t="shared" si="818"/>
        <v>500</v>
      </c>
      <c r="AS2600" s="71">
        <f>VLOOKUP(AJ2600,Invoicing!A:K,10,FALSE)</f>
        <v>25</v>
      </c>
      <c r="AT2600" s="71">
        <f t="shared" si="819"/>
        <v>525</v>
      </c>
    </row>
    <row r="2601" spans="1:47">
      <c r="A2601" s="37" t="s">
        <v>270</v>
      </c>
      <c r="B2601" s="3" t="s">
        <v>38</v>
      </c>
      <c r="C2601" s="11">
        <v>45647.080555555556</v>
      </c>
      <c r="D2601" s="11">
        <v>45647.041666666664</v>
      </c>
      <c r="E2601" s="11" t="s">
        <v>44</v>
      </c>
      <c r="F2601" s="11" t="s">
        <v>40</v>
      </c>
      <c r="G2601" s="3" t="s">
        <v>2780</v>
      </c>
      <c r="H2601" s="3" t="s">
        <v>41</v>
      </c>
      <c r="I2601" s="11">
        <v>45648.375</v>
      </c>
      <c r="J2601" s="12">
        <v>45648.512499999997</v>
      </c>
      <c r="K2601" s="12">
        <v>45648.458333333336</v>
      </c>
      <c r="L2601" s="12">
        <v>45648.579861111109</v>
      </c>
      <c r="M2601" s="12" t="s">
        <v>115</v>
      </c>
      <c r="N2601" s="3" t="s">
        <v>42</v>
      </c>
      <c r="O2601" s="3">
        <v>1</v>
      </c>
      <c r="P2601" s="1">
        <f t="shared" si="800"/>
        <v>51</v>
      </c>
      <c r="Q2601" s="1">
        <f t="shared" si="801"/>
        <v>12</v>
      </c>
      <c r="R2601" s="72">
        <f t="shared" si="802"/>
        <v>45648.512499999997</v>
      </c>
      <c r="S2601" s="73">
        <f t="shared" si="803"/>
        <v>1.2944444444437977</v>
      </c>
      <c r="T2601" s="74">
        <f>Table2[[#This Row],[ETA A OFRECIMIENTO]]*24</f>
        <v>31.066666666651145</v>
      </c>
      <c r="U2601" s="1" t="str">
        <f t="shared" si="804"/>
        <v>YES</v>
      </c>
      <c r="V2601" s="73">
        <f t="shared" si="805"/>
        <v>8.3333333335758653E-2</v>
      </c>
      <c r="W2601" s="74">
        <f>Table2[[#This Row],[DEL. AVAILABLE A SLOT]]*24</f>
        <v>2.0000000000582077</v>
      </c>
      <c r="X2601" s="1" t="str">
        <f t="shared" si="806"/>
        <v>SI</v>
      </c>
      <c r="Y2601" s="73">
        <f t="shared" si="807"/>
        <v>1.3777777777795563</v>
      </c>
      <c r="Z2601" s="74">
        <f>Table2[[#This Row],[ETA A TIMESLOT]]*24</f>
        <v>33.066666666709352</v>
      </c>
      <c r="AA2601" s="73">
        <f t="shared" si="808"/>
        <v>5.4166666661330964E-2</v>
      </c>
      <c r="AB2601" s="73" t="str">
        <f t="shared" si="809"/>
        <v>NO</v>
      </c>
      <c r="AC2601" s="74">
        <f>Table2[[#This Row],[PUNTUALIDAD (H)]]*24</f>
        <v>1.2999999998719431</v>
      </c>
      <c r="AD2601" s="73">
        <f t="shared" si="810"/>
        <v>1.4993055555532919</v>
      </c>
      <c r="AE2601" s="74">
        <f>Table2[[#This Row],[ATA TO UNLOADING]]*24</f>
        <v>35.983333333279006</v>
      </c>
      <c r="AF2601" s="74" t="str">
        <f>IF(Table2[[#This Row],[ATA TO UNLOADING 2]]&lt;=48,"YES","NO")</f>
        <v>YES</v>
      </c>
      <c r="AG2601" s="75">
        <f t="shared" si="811"/>
        <v>0.45833333333575865</v>
      </c>
      <c r="AH2601" s="2" t="s">
        <v>42</v>
      </c>
      <c r="AI2601" s="2" t="str">
        <f t="shared" si="812"/>
        <v>TCNU4951087</v>
      </c>
      <c r="AJ2601" s="76" t="str">
        <f t="shared" si="813"/>
        <v>MSI</v>
      </c>
      <c r="AK2601" s="77">
        <f>IF($M2601="TRUCK",VLOOKUP($AQ2601,Invoicing!$A$17:$B$49,MATCH($AK$1,Invoicing!$A$17:$B$17,0),FALSE),VLOOKUP($AQ2601,Invoicing!$N$17:$O$21,MATCH($AK$1,Invoicing!$N$17:$O$17,0),FALSE))</f>
        <v>500</v>
      </c>
      <c r="AL2601" s="78" t="e">
        <f>VLOOKUP($E2601,Invoicing!$A$1:$H$8,MATCH(TRACKER!$N2605,Invoicing!$A$1:$H$1,0),FALSE)</f>
        <v>#N/A</v>
      </c>
      <c r="AM2601" s="78">
        <f>VLOOKUP($E2601,Invoicing!$A$1:$H$8,MATCH(TRACKER!$O$1,Invoicing!$A$1:$H$1,0),FALSE)</f>
        <v>50</v>
      </c>
      <c r="AN2601" s="78">
        <f t="shared" si="814"/>
        <v>50</v>
      </c>
      <c r="AO2601" s="2">
        <f t="shared" si="815"/>
        <v>7</v>
      </c>
      <c r="AP2601" s="2" t="str">
        <f t="shared" si="816"/>
        <v>SUNDAY</v>
      </c>
      <c r="AQ2601" s="2" t="str">
        <f t="shared" si="817"/>
        <v>MSISUNDAY</v>
      </c>
      <c r="AR2601" s="71">
        <f t="shared" si="818"/>
        <v>550</v>
      </c>
      <c r="AS2601" s="71">
        <f>VLOOKUP(AJ2601,Invoicing!A:K,10,FALSE)</f>
        <v>25</v>
      </c>
      <c r="AT2601" s="71">
        <f t="shared" si="819"/>
        <v>575</v>
      </c>
    </row>
    <row r="2602" spans="1:47">
      <c r="A2602" s="37" t="s">
        <v>270</v>
      </c>
      <c r="B2602" s="3" t="s">
        <v>38</v>
      </c>
      <c r="C2602" s="11">
        <v>45647.080555555556</v>
      </c>
      <c r="D2602" s="11">
        <v>45647.041666666664</v>
      </c>
      <c r="E2602" s="11" t="s">
        <v>45</v>
      </c>
      <c r="F2602" s="11" t="s">
        <v>40</v>
      </c>
      <c r="G2602" s="3" t="s">
        <v>2781</v>
      </c>
      <c r="H2602" s="3" t="s">
        <v>41</v>
      </c>
      <c r="I2602" s="11">
        <v>45648.375</v>
      </c>
      <c r="J2602" s="12">
        <v>45649.390972222223</v>
      </c>
      <c r="K2602" s="12">
        <v>45649.333333333336</v>
      </c>
      <c r="L2602" s="12">
        <v>45649.390972222223</v>
      </c>
      <c r="M2602" s="12" t="s">
        <v>115</v>
      </c>
      <c r="N2602" s="3" t="s">
        <v>42</v>
      </c>
      <c r="O2602" s="3">
        <v>0</v>
      </c>
      <c r="P2602" s="1">
        <f t="shared" si="800"/>
        <v>52</v>
      </c>
      <c r="Q2602" s="1">
        <f t="shared" si="801"/>
        <v>12</v>
      </c>
      <c r="R2602" s="72">
        <f t="shared" si="802"/>
        <v>45649.390972222223</v>
      </c>
      <c r="S2602" s="73">
        <f t="shared" si="803"/>
        <v>1.2944444444437977</v>
      </c>
      <c r="T2602" s="74">
        <f>Table2[[#This Row],[ETA A OFRECIMIENTO]]*24</f>
        <v>31.066666666651145</v>
      </c>
      <c r="U2602" s="1" t="str">
        <f t="shared" si="804"/>
        <v>YES</v>
      </c>
      <c r="V2602" s="73">
        <f t="shared" si="805"/>
        <v>0.95833333333575865</v>
      </c>
      <c r="W2602" s="74">
        <f>Table2[[#This Row],[DEL. AVAILABLE A SLOT]]*24</f>
        <v>23.000000000058208</v>
      </c>
      <c r="X2602" s="1" t="str">
        <f t="shared" si="806"/>
        <v>SI</v>
      </c>
      <c r="Y2602" s="73">
        <f t="shared" si="807"/>
        <v>2.2527777777795563</v>
      </c>
      <c r="Z2602" s="74">
        <f>Table2[[#This Row],[ETA A TIMESLOT]]*24</f>
        <v>54.066666666709352</v>
      </c>
      <c r="AA2602" s="73">
        <f t="shared" si="808"/>
        <v>5.7638888887595385E-2</v>
      </c>
      <c r="AB2602" s="73" t="str">
        <f t="shared" si="809"/>
        <v>NO</v>
      </c>
      <c r="AC2602" s="74">
        <f>Table2[[#This Row],[PUNTUALIDAD (H)]]*24</f>
        <v>1.3833333333022892</v>
      </c>
      <c r="AD2602" s="73">
        <f t="shared" si="810"/>
        <v>2.3104166666671517</v>
      </c>
      <c r="AE2602" s="74">
        <f>Table2[[#This Row],[ATA TO UNLOADING]]*24</f>
        <v>55.450000000011642</v>
      </c>
      <c r="AF2602" s="74" t="str">
        <f>IF(Table2[[#This Row],[ATA TO UNLOADING 2]]&lt;=48,"YES","NO")</f>
        <v>NO</v>
      </c>
      <c r="AG2602" s="75">
        <f t="shared" si="811"/>
        <v>0.33333333333575865</v>
      </c>
      <c r="AH2602" s="2" t="s">
        <v>42</v>
      </c>
      <c r="AI2602" s="2" t="str">
        <f t="shared" si="812"/>
        <v>TGHU9661992</v>
      </c>
      <c r="AJ2602" s="76" t="str">
        <f t="shared" si="813"/>
        <v>OM TRANSPORT</v>
      </c>
      <c r="AK2602" s="77">
        <f>IF($M2602="TRUCK",VLOOKUP($AQ2602,Invoicing!$A$17:$B$49,MATCH($AK$1,Invoicing!$A$17:$B$17,0),FALSE),VLOOKUP($AQ2602,Invoicing!$N$17:$O$21,MATCH($AK$1,Invoicing!$N$17:$O$17,0),FALSE))</f>
        <v>475</v>
      </c>
      <c r="AL2602" s="78" t="e">
        <f>VLOOKUP($E2602,Invoicing!$A$1:$H$8,MATCH(TRACKER!$N2606,Invoicing!$A$1:$H$1,0),FALSE)</f>
        <v>#N/A</v>
      </c>
      <c r="AM2602" s="78">
        <f>VLOOKUP($E2602,Invoicing!$A$1:$H$8,MATCH(TRACKER!$O$1,Invoicing!$A$1:$H$1,0),FALSE)</f>
        <v>50</v>
      </c>
      <c r="AN2602" s="78">
        <f t="shared" si="814"/>
        <v>0</v>
      </c>
      <c r="AO2602" s="2">
        <f t="shared" si="815"/>
        <v>1</v>
      </c>
      <c r="AP2602" s="2" t="str">
        <f t="shared" si="816"/>
        <v>WEEK</v>
      </c>
      <c r="AQ2602" s="2" t="str">
        <f t="shared" si="817"/>
        <v>OM TRANSPORTWEEK</v>
      </c>
      <c r="AR2602" s="71">
        <f t="shared" si="818"/>
        <v>475</v>
      </c>
      <c r="AS2602" s="71">
        <f>VLOOKUP(AJ2602,Invoicing!A:K,10,FALSE)</f>
        <v>25</v>
      </c>
      <c r="AT2602" s="71">
        <f t="shared" si="819"/>
        <v>500</v>
      </c>
    </row>
    <row r="2603" spans="1:47">
      <c r="A2603" s="37" t="s">
        <v>270</v>
      </c>
      <c r="B2603" s="3" t="s">
        <v>38</v>
      </c>
      <c r="C2603" s="11">
        <v>45647.080555555556</v>
      </c>
      <c r="D2603" s="11">
        <v>45647.041666666664</v>
      </c>
      <c r="E2603" s="11" t="s">
        <v>49</v>
      </c>
      <c r="F2603" s="11" t="s">
        <v>40</v>
      </c>
      <c r="G2603" s="3" t="s">
        <v>2782</v>
      </c>
      <c r="H2603" s="3" t="s">
        <v>2821</v>
      </c>
      <c r="I2603" s="11">
        <v>45648.375</v>
      </c>
      <c r="J2603" s="12">
        <v>45648.365972222222</v>
      </c>
      <c r="K2603" s="12">
        <v>45648.375</v>
      </c>
      <c r="L2603" s="12">
        <v>45648.395833333336</v>
      </c>
      <c r="M2603" s="12" t="s">
        <v>115</v>
      </c>
      <c r="N2603" s="3" t="s">
        <v>42</v>
      </c>
      <c r="O2603" s="3">
        <v>0</v>
      </c>
      <c r="P2603" s="1">
        <f t="shared" si="800"/>
        <v>51</v>
      </c>
      <c r="Q2603" s="1">
        <f t="shared" si="801"/>
        <v>12</v>
      </c>
      <c r="R2603" s="72">
        <f t="shared" si="802"/>
        <v>45648.365972222222</v>
      </c>
      <c r="S2603" s="73">
        <f t="shared" si="803"/>
        <v>1.2944444444437977</v>
      </c>
      <c r="T2603" s="74">
        <f>Table2[[#This Row],[ETA A OFRECIMIENTO]]*24</f>
        <v>31.066666666651145</v>
      </c>
      <c r="U2603" s="1" t="str">
        <f t="shared" si="804"/>
        <v>YES</v>
      </c>
      <c r="V2603" s="73">
        <f t="shared" si="805"/>
        <v>0</v>
      </c>
      <c r="W2603" s="74">
        <f>Table2[[#This Row],[DEL. AVAILABLE A SLOT]]*24</f>
        <v>0</v>
      </c>
      <c r="X2603" s="1" t="str">
        <f t="shared" si="806"/>
        <v>SI</v>
      </c>
      <c r="Y2603" s="73">
        <f t="shared" si="807"/>
        <v>1.2944444444437977</v>
      </c>
      <c r="Z2603" s="74">
        <f>Table2[[#This Row],[ETA A TIMESLOT]]*24</f>
        <v>31.066666666651145</v>
      </c>
      <c r="AA2603" s="73">
        <f t="shared" si="808"/>
        <v>0</v>
      </c>
      <c r="AB2603" s="73" t="str">
        <f t="shared" si="809"/>
        <v>SI</v>
      </c>
      <c r="AC2603" s="74">
        <f>Table2[[#This Row],[PUNTUALIDAD (H)]]*24</f>
        <v>0</v>
      </c>
      <c r="AD2603" s="73">
        <f t="shared" si="810"/>
        <v>1.3152777777795563</v>
      </c>
      <c r="AE2603" s="74">
        <f>Table2[[#This Row],[ATA TO UNLOADING]]*24</f>
        <v>31.566666666709352</v>
      </c>
      <c r="AF2603" s="74" t="str">
        <f>IF(Table2[[#This Row],[ATA TO UNLOADING 2]]&lt;=48,"YES","NO")</f>
        <v>YES</v>
      </c>
      <c r="AG2603" s="75">
        <f t="shared" si="811"/>
        <v>0.375</v>
      </c>
      <c r="AH2603" s="2" t="s">
        <v>42</v>
      </c>
      <c r="AI2603" s="2" t="str">
        <f t="shared" si="812"/>
        <v>TIIU2122039</v>
      </c>
      <c r="AJ2603" s="76" t="str">
        <f t="shared" si="813"/>
        <v>CTU FLEVOKUST BV</v>
      </c>
      <c r="AK2603" s="77">
        <f>IF($M2603="TRUCK",VLOOKUP($AQ2603,Invoicing!$A$17:$B$49,MATCH($AK$1,Invoicing!$A$17:$B$17,0),FALSE),VLOOKUP($AQ2603,Invoicing!$N$17:$O$21,MATCH($AK$1,Invoicing!$N$17:$O$17,0),FALSE))</f>
        <v>775</v>
      </c>
      <c r="AL2603" s="78" t="e">
        <f>VLOOKUP($E2603,Invoicing!$A$1:$H$8,MATCH(TRACKER!$N2607,Invoicing!$A$1:$H$1,0),FALSE)</f>
        <v>#N/A</v>
      </c>
      <c r="AM2603" s="78">
        <v>35</v>
      </c>
      <c r="AN2603" s="78">
        <f t="shared" si="814"/>
        <v>0</v>
      </c>
      <c r="AO2603" s="2">
        <f t="shared" si="815"/>
        <v>7</v>
      </c>
      <c r="AP2603" s="2" t="str">
        <f t="shared" si="816"/>
        <v>SUNDAY</v>
      </c>
      <c r="AQ2603" s="2" t="str">
        <f t="shared" si="817"/>
        <v>CTU FLEVOKUST BVSUNDAY</v>
      </c>
      <c r="AR2603" s="71">
        <f t="shared" si="818"/>
        <v>775</v>
      </c>
      <c r="AS2603" s="71">
        <f>VLOOKUP(AJ2603,Invoicing!A:K,10,FALSE)</f>
        <v>0</v>
      </c>
      <c r="AT2603" s="71">
        <f t="shared" si="819"/>
        <v>775</v>
      </c>
    </row>
    <row r="2604" spans="1:47">
      <c r="A2604" s="37" t="s">
        <v>270</v>
      </c>
      <c r="B2604" s="3" t="s">
        <v>38</v>
      </c>
      <c r="C2604" s="11">
        <v>45647.080555555556</v>
      </c>
      <c r="D2604" s="11">
        <v>45647.041666666664</v>
      </c>
      <c r="E2604" s="11" t="s">
        <v>44</v>
      </c>
      <c r="F2604" s="11" t="s">
        <v>40</v>
      </c>
      <c r="G2604" s="3" t="s">
        <v>2783</v>
      </c>
      <c r="H2604" s="3" t="s">
        <v>41</v>
      </c>
      <c r="I2604" s="11">
        <v>45648.375</v>
      </c>
      <c r="J2604" s="12">
        <v>45648.537499999999</v>
      </c>
      <c r="K2604" s="12">
        <v>45648.604166666664</v>
      </c>
      <c r="L2604" s="12">
        <v>45648.541666666664</v>
      </c>
      <c r="M2604" s="12" t="s">
        <v>115</v>
      </c>
      <c r="N2604" s="3" t="s">
        <v>42</v>
      </c>
      <c r="O2604" s="3">
        <v>0</v>
      </c>
      <c r="P2604" s="1">
        <f t="shared" si="800"/>
        <v>51</v>
      </c>
      <c r="Q2604" s="1">
        <f t="shared" si="801"/>
        <v>12</v>
      </c>
      <c r="R2604" s="72">
        <f t="shared" si="802"/>
        <v>45648.537499999999</v>
      </c>
      <c r="S2604" s="73">
        <f t="shared" si="803"/>
        <v>1.2944444444437977</v>
      </c>
      <c r="T2604" s="74">
        <f>Table2[[#This Row],[ETA A OFRECIMIENTO]]*24</f>
        <v>31.066666666651145</v>
      </c>
      <c r="U2604" s="1" t="str">
        <f t="shared" si="804"/>
        <v>YES</v>
      </c>
      <c r="V2604" s="73">
        <f t="shared" si="805"/>
        <v>0.22916666666424135</v>
      </c>
      <c r="W2604" s="74">
        <f>Table2[[#This Row],[DEL. AVAILABLE A SLOT]]*24</f>
        <v>5.4999999999417923</v>
      </c>
      <c r="X2604" s="1" t="str">
        <f t="shared" si="806"/>
        <v>SI</v>
      </c>
      <c r="Y2604" s="73">
        <f t="shared" si="807"/>
        <v>1.523611111108039</v>
      </c>
      <c r="Z2604" s="74">
        <f>Table2[[#This Row],[ETA A TIMESLOT]]*24</f>
        <v>36.566666666592937</v>
      </c>
      <c r="AA2604" s="73">
        <f t="shared" si="808"/>
        <v>0</v>
      </c>
      <c r="AB2604" s="73" t="str">
        <f t="shared" si="809"/>
        <v>SI</v>
      </c>
      <c r="AC2604" s="74">
        <f>Table2[[#This Row],[PUNTUALIDAD (H)]]*24</f>
        <v>0</v>
      </c>
      <c r="AD2604" s="73">
        <f t="shared" si="810"/>
        <v>1.461111111108039</v>
      </c>
      <c r="AE2604" s="74">
        <f>Table2[[#This Row],[ATA TO UNLOADING]]*24</f>
        <v>35.066666666592937</v>
      </c>
      <c r="AF2604" s="74" t="str">
        <f>IF(Table2[[#This Row],[ATA TO UNLOADING 2]]&lt;=48,"YES","NO")</f>
        <v>YES</v>
      </c>
      <c r="AG2604" s="75">
        <f t="shared" si="811"/>
        <v>0.60416666666424135</v>
      </c>
      <c r="AH2604" s="2" t="s">
        <v>42</v>
      </c>
      <c r="AI2604" s="2" t="str">
        <f t="shared" si="812"/>
        <v>TRHU6535734</v>
      </c>
      <c r="AJ2604" s="76" t="str">
        <f t="shared" si="813"/>
        <v>MSI</v>
      </c>
      <c r="AK2604" s="77">
        <f>IF($M2604="TRUCK",VLOOKUP($AQ2604,Invoicing!$A$17:$B$49,MATCH($AK$1,Invoicing!$A$17:$B$17,0),FALSE),VLOOKUP($AQ2604,Invoicing!$N$17:$O$21,MATCH($AK$1,Invoicing!$N$17:$O$17,0),FALSE))</f>
        <v>500</v>
      </c>
      <c r="AL2604" s="78" t="e">
        <f>VLOOKUP($E2604,Invoicing!$A$1:$H$8,MATCH(TRACKER!$N2608,Invoicing!$A$1:$H$1,0),FALSE)</f>
        <v>#N/A</v>
      </c>
      <c r="AM2604" s="78">
        <f>VLOOKUP($E2604,Invoicing!$A$1:$H$8,MATCH(TRACKER!$O$1,Invoicing!$A$1:$H$1,0),FALSE)</f>
        <v>50</v>
      </c>
      <c r="AN2604" s="78">
        <f t="shared" si="814"/>
        <v>0</v>
      </c>
      <c r="AO2604" s="2">
        <f t="shared" si="815"/>
        <v>7</v>
      </c>
      <c r="AP2604" s="2" t="str">
        <f t="shared" si="816"/>
        <v>SUNDAY</v>
      </c>
      <c r="AQ2604" s="2" t="str">
        <f t="shared" si="817"/>
        <v>MSISUNDAY</v>
      </c>
      <c r="AR2604" s="71">
        <f t="shared" si="818"/>
        <v>500</v>
      </c>
      <c r="AS2604" s="71">
        <f>VLOOKUP(AJ2604,Invoicing!A:K,10,FALSE)</f>
        <v>25</v>
      </c>
      <c r="AT2604" s="71">
        <f t="shared" si="819"/>
        <v>525</v>
      </c>
    </row>
    <row r="2605" spans="1:47">
      <c r="A2605" s="37" t="s">
        <v>722</v>
      </c>
      <c r="B2605" s="3" t="s">
        <v>38</v>
      </c>
      <c r="C2605" s="11">
        <v>45648.875694444447</v>
      </c>
      <c r="D2605" s="11">
        <v>45648.875</v>
      </c>
      <c r="E2605" s="11" t="s">
        <v>45</v>
      </c>
      <c r="F2605" s="11" t="s">
        <v>40</v>
      </c>
      <c r="G2605" s="3" t="s">
        <v>2784</v>
      </c>
      <c r="H2605" s="3" t="s">
        <v>2821</v>
      </c>
      <c r="I2605" s="11">
        <v>45650.375</v>
      </c>
      <c r="J2605" s="12">
        <v>45650.563194444447</v>
      </c>
      <c r="K2605" s="12">
        <v>45650.666666666664</v>
      </c>
      <c r="L2605" s="12">
        <v>45650.583333333336</v>
      </c>
      <c r="M2605" s="12" t="s">
        <v>115</v>
      </c>
      <c r="N2605" s="3" t="s">
        <v>42</v>
      </c>
      <c r="O2605" s="3">
        <v>1</v>
      </c>
      <c r="P2605" s="1">
        <f t="shared" si="800"/>
        <v>52</v>
      </c>
      <c r="Q2605" s="1">
        <f t="shared" si="801"/>
        <v>12</v>
      </c>
      <c r="R2605" s="72">
        <f t="shared" si="802"/>
        <v>45650.563194444447</v>
      </c>
      <c r="S2605" s="73">
        <f t="shared" si="803"/>
        <v>1.4993055555532919</v>
      </c>
      <c r="T2605" s="74">
        <f>Table2[[#This Row],[ETA A OFRECIMIENTO]]*24</f>
        <v>35.983333333279006</v>
      </c>
      <c r="U2605" s="1" t="str">
        <f t="shared" si="804"/>
        <v>YES</v>
      </c>
      <c r="V2605" s="73">
        <f t="shared" si="805"/>
        <v>0.29166666666424135</v>
      </c>
      <c r="W2605" s="74">
        <f>Table2[[#This Row],[DEL. AVAILABLE A SLOT]]*24</f>
        <v>6.9999999999417923</v>
      </c>
      <c r="X2605" s="1" t="str">
        <f t="shared" si="806"/>
        <v>SI</v>
      </c>
      <c r="Y2605" s="73">
        <f t="shared" si="807"/>
        <v>1.7909722222175333</v>
      </c>
      <c r="Z2605" s="74">
        <f>Table2[[#This Row],[ETA A TIMESLOT]]*24</f>
        <v>42.983333333220799</v>
      </c>
      <c r="AA2605" s="73">
        <f t="shared" si="808"/>
        <v>0</v>
      </c>
      <c r="AB2605" s="73" t="str">
        <f t="shared" si="809"/>
        <v>SI</v>
      </c>
      <c r="AC2605" s="74">
        <f>Table2[[#This Row],[PUNTUALIDAD (H)]]*24</f>
        <v>0</v>
      </c>
      <c r="AD2605" s="73">
        <f t="shared" si="810"/>
        <v>1.7076388888890506</v>
      </c>
      <c r="AE2605" s="74">
        <f>Table2[[#This Row],[ATA TO UNLOADING]]*24</f>
        <v>40.983333333337214</v>
      </c>
      <c r="AF2605" s="74" t="str">
        <f>IF(Table2[[#This Row],[ATA TO UNLOADING 2]]&lt;=48,"YES","NO")</f>
        <v>YES</v>
      </c>
      <c r="AG2605" s="75">
        <f t="shared" si="811"/>
        <v>0.66666666666424135</v>
      </c>
      <c r="AH2605" s="2" t="s">
        <v>42</v>
      </c>
      <c r="AI2605" s="2" t="str">
        <f t="shared" si="812"/>
        <v>HASU1403373</v>
      </c>
      <c r="AJ2605" s="76" t="str">
        <f t="shared" si="813"/>
        <v>OM TRANSPORT</v>
      </c>
      <c r="AK2605" s="77">
        <f>IF($M2605="TRUCK",VLOOKUP($AQ2605,Invoicing!$A$17:$B$49,MATCH($AK$1,Invoicing!$A$17:$B$17,0),FALSE),VLOOKUP($AQ2605,Invoicing!$N$17:$O$21,MATCH($AK$1,Invoicing!$N$17:$O$17,0),FALSE))</f>
        <v>475</v>
      </c>
      <c r="AL2605" s="78" t="e">
        <f>VLOOKUP($E2605,Invoicing!$A$1:$H$8,MATCH(TRACKER!$N2609,Invoicing!$A$1:$H$1,0),FALSE)</f>
        <v>#N/A</v>
      </c>
      <c r="AM2605" s="78">
        <f>VLOOKUP($E2605,Invoicing!$A$1:$H$8,MATCH(TRACKER!$O$1,Invoicing!$A$1:$H$1,0),FALSE)</f>
        <v>50</v>
      </c>
      <c r="AN2605" s="78">
        <f t="shared" si="814"/>
        <v>50</v>
      </c>
      <c r="AO2605" s="2">
        <f t="shared" si="815"/>
        <v>2</v>
      </c>
      <c r="AP2605" s="2" t="str">
        <f t="shared" si="816"/>
        <v>WEEK</v>
      </c>
      <c r="AQ2605" s="2" t="str">
        <f t="shared" si="817"/>
        <v>OM TRANSPORTWEEK</v>
      </c>
      <c r="AR2605" s="71">
        <f t="shared" si="818"/>
        <v>525</v>
      </c>
      <c r="AS2605" s="71">
        <f>VLOOKUP(AJ2605,Invoicing!A:K,10,FALSE)</f>
        <v>25</v>
      </c>
      <c r="AT2605" s="71">
        <f t="shared" si="819"/>
        <v>550</v>
      </c>
    </row>
    <row r="2606" spans="1:47">
      <c r="A2606" s="37" t="s">
        <v>722</v>
      </c>
      <c r="B2606" s="3" t="s">
        <v>38</v>
      </c>
      <c r="C2606" s="11">
        <v>45648.875694444447</v>
      </c>
      <c r="D2606" s="11">
        <v>45648.875</v>
      </c>
      <c r="E2606" s="11" t="s">
        <v>45</v>
      </c>
      <c r="F2606" s="11" t="s">
        <v>40</v>
      </c>
      <c r="G2606" s="3" t="s">
        <v>2785</v>
      </c>
      <c r="H2606" s="3" t="s">
        <v>2821</v>
      </c>
      <c r="I2606" s="11">
        <v>45650.375</v>
      </c>
      <c r="J2606" s="12">
        <v>45650.515972222223</v>
      </c>
      <c r="K2606" s="12">
        <v>45650.5</v>
      </c>
      <c r="L2606" s="12">
        <v>45650.524305555555</v>
      </c>
      <c r="M2606" s="12" t="s">
        <v>115</v>
      </c>
      <c r="N2606" s="3" t="s">
        <v>42</v>
      </c>
      <c r="O2606" s="3">
        <v>1</v>
      </c>
      <c r="P2606" s="1">
        <f t="shared" si="800"/>
        <v>52</v>
      </c>
      <c r="Q2606" s="1">
        <f t="shared" si="801"/>
        <v>12</v>
      </c>
      <c r="R2606" s="72">
        <f t="shared" si="802"/>
        <v>45650.515972222223</v>
      </c>
      <c r="S2606" s="73">
        <f t="shared" si="803"/>
        <v>1.4993055555532919</v>
      </c>
      <c r="T2606" s="74">
        <f>Table2[[#This Row],[ETA A OFRECIMIENTO]]*24</f>
        <v>35.983333333279006</v>
      </c>
      <c r="U2606" s="1" t="str">
        <f t="shared" si="804"/>
        <v>YES</v>
      </c>
      <c r="V2606" s="73">
        <f t="shared" si="805"/>
        <v>0.125</v>
      </c>
      <c r="W2606" s="74">
        <f>Table2[[#This Row],[DEL. AVAILABLE A SLOT]]*24</f>
        <v>3</v>
      </c>
      <c r="X2606" s="1" t="str">
        <f t="shared" si="806"/>
        <v>SI</v>
      </c>
      <c r="Y2606" s="73">
        <f t="shared" si="807"/>
        <v>1.6243055555532919</v>
      </c>
      <c r="Z2606" s="74">
        <f>Table2[[#This Row],[ETA A TIMESLOT]]*24</f>
        <v>38.983333333279006</v>
      </c>
      <c r="AA2606" s="73">
        <f t="shared" si="808"/>
        <v>1.5972222223354038E-2</v>
      </c>
      <c r="AB2606" s="73" t="str">
        <f t="shared" si="809"/>
        <v>SI</v>
      </c>
      <c r="AC2606" s="74">
        <f>Table2[[#This Row],[PUNTUALIDAD (H)]]*24</f>
        <v>0.38333333336049691</v>
      </c>
      <c r="AD2606" s="73">
        <f t="shared" si="810"/>
        <v>1.648611111108039</v>
      </c>
      <c r="AE2606" s="74">
        <f>Table2[[#This Row],[ATA TO UNLOADING]]*24</f>
        <v>39.566666666592937</v>
      </c>
      <c r="AF2606" s="74" t="str">
        <f>IF(Table2[[#This Row],[ATA TO UNLOADING 2]]&lt;=48,"YES","NO")</f>
        <v>YES</v>
      </c>
      <c r="AG2606" s="75">
        <f t="shared" si="811"/>
        <v>0.5</v>
      </c>
      <c r="AH2606" s="2" t="s">
        <v>42</v>
      </c>
      <c r="AI2606" s="2" t="str">
        <f t="shared" si="812"/>
        <v>HASU4720849</v>
      </c>
      <c r="AJ2606" s="76" t="str">
        <f t="shared" si="813"/>
        <v>OM TRANSPORT</v>
      </c>
      <c r="AK2606" s="77">
        <f>IF($M2606="TRUCK",VLOOKUP($AQ2606,Invoicing!$A$17:$B$49,MATCH($AK$1,Invoicing!$A$17:$B$17,0),FALSE),VLOOKUP($AQ2606,Invoicing!$N$17:$O$21,MATCH($AK$1,Invoicing!$N$17:$O$17,0),FALSE))</f>
        <v>475</v>
      </c>
      <c r="AL2606" s="78" t="e">
        <f>VLOOKUP($E2606,Invoicing!$A$1:$H$8,MATCH(TRACKER!$N2610,Invoicing!$A$1:$H$1,0),FALSE)</f>
        <v>#N/A</v>
      </c>
      <c r="AM2606" s="78">
        <f>VLOOKUP($E2606,Invoicing!$A$1:$H$8,MATCH(TRACKER!$O$1,Invoicing!$A$1:$H$1,0),FALSE)</f>
        <v>50</v>
      </c>
      <c r="AN2606" s="78">
        <f t="shared" si="814"/>
        <v>50</v>
      </c>
      <c r="AO2606" s="2">
        <f t="shared" si="815"/>
        <v>2</v>
      </c>
      <c r="AP2606" s="2" t="str">
        <f t="shared" si="816"/>
        <v>WEEK</v>
      </c>
      <c r="AQ2606" s="2" t="str">
        <f t="shared" si="817"/>
        <v>OM TRANSPORTWEEK</v>
      </c>
      <c r="AR2606" s="71">
        <f t="shared" si="818"/>
        <v>525</v>
      </c>
      <c r="AS2606" s="71">
        <f>VLOOKUP(AJ2606,Invoicing!A:K,10,FALSE)</f>
        <v>25</v>
      </c>
      <c r="AT2606" s="71">
        <f t="shared" si="819"/>
        <v>550</v>
      </c>
    </row>
    <row r="2607" spans="1:47">
      <c r="A2607" s="37" t="s">
        <v>722</v>
      </c>
      <c r="B2607" s="3" t="s">
        <v>38</v>
      </c>
      <c r="C2607" s="11">
        <v>45648.875694444447</v>
      </c>
      <c r="D2607" s="11">
        <v>45648.875</v>
      </c>
      <c r="E2607" s="11" t="s">
        <v>45</v>
      </c>
      <c r="F2607" s="11" t="s">
        <v>40</v>
      </c>
      <c r="G2607" s="3" t="s">
        <v>2786</v>
      </c>
      <c r="H2607" s="3" t="s">
        <v>41</v>
      </c>
      <c r="I2607" s="11">
        <v>45650.375</v>
      </c>
      <c r="J2607" s="12">
        <v>45650.375694444447</v>
      </c>
      <c r="K2607" s="12">
        <v>45650.375</v>
      </c>
      <c r="L2607" s="12">
        <v>45650.338888888888</v>
      </c>
      <c r="M2607" s="12" t="s">
        <v>115</v>
      </c>
      <c r="N2607" s="3" t="s">
        <v>42</v>
      </c>
      <c r="O2607" s="3">
        <v>0</v>
      </c>
      <c r="P2607" s="1">
        <f t="shared" si="800"/>
        <v>52</v>
      </c>
      <c r="Q2607" s="1">
        <f t="shared" si="801"/>
        <v>12</v>
      </c>
      <c r="R2607" s="72">
        <f t="shared" si="802"/>
        <v>45650.375694444447</v>
      </c>
      <c r="S2607" s="73">
        <f t="shared" si="803"/>
        <v>1.4993055555532919</v>
      </c>
      <c r="T2607" s="74">
        <f>Table2[[#This Row],[ETA A OFRECIMIENTO]]*24</f>
        <v>35.983333333279006</v>
      </c>
      <c r="U2607" s="1" t="str">
        <f t="shared" si="804"/>
        <v>YES</v>
      </c>
      <c r="V2607" s="73">
        <f t="shared" si="805"/>
        <v>0</v>
      </c>
      <c r="W2607" s="74">
        <f>Table2[[#This Row],[DEL. AVAILABLE A SLOT]]*24</f>
        <v>0</v>
      </c>
      <c r="X2607" s="1" t="str">
        <f t="shared" si="806"/>
        <v>SI</v>
      </c>
      <c r="Y2607" s="73">
        <f t="shared" si="807"/>
        <v>1.4993055555532919</v>
      </c>
      <c r="Z2607" s="74">
        <f>Table2[[#This Row],[ETA A TIMESLOT]]*24</f>
        <v>35.983333333279006</v>
      </c>
      <c r="AA2607" s="73">
        <f t="shared" si="808"/>
        <v>6.944444467080757E-4</v>
      </c>
      <c r="AB2607" s="73" t="str">
        <f t="shared" si="809"/>
        <v>SI</v>
      </c>
      <c r="AC2607" s="74">
        <f>Table2[[#This Row],[PUNTUALIDAD (H)]]*24</f>
        <v>1.6666666720993817E-2</v>
      </c>
      <c r="AD2607" s="73">
        <f t="shared" si="810"/>
        <v>1.4631944444408873</v>
      </c>
      <c r="AE2607" s="74">
        <f>Table2[[#This Row],[ATA TO UNLOADING]]*24</f>
        <v>35.116666666581295</v>
      </c>
      <c r="AF2607" s="74" t="str">
        <f>IF(Table2[[#This Row],[ATA TO UNLOADING 2]]&lt;=48,"YES","NO")</f>
        <v>YES</v>
      </c>
      <c r="AG2607" s="75">
        <f t="shared" si="811"/>
        <v>0.375</v>
      </c>
      <c r="AH2607" s="2" t="s">
        <v>42</v>
      </c>
      <c r="AI2607" s="2" t="str">
        <f t="shared" si="812"/>
        <v>MRKU0031659</v>
      </c>
      <c r="AJ2607" s="76" t="str">
        <f t="shared" si="813"/>
        <v>OM TRANSPORT</v>
      </c>
      <c r="AK2607" s="77">
        <f>IF($M2607="TRUCK",VLOOKUP($AQ2607,Invoicing!$A$17:$B$49,MATCH($AK$1,Invoicing!$A$17:$B$17,0),FALSE),VLOOKUP($AQ2607,Invoicing!$N$17:$O$21,MATCH($AK$1,Invoicing!$N$17:$O$17,0),FALSE))</f>
        <v>475</v>
      </c>
      <c r="AL2607" s="78" t="e">
        <f>VLOOKUP($E2607,Invoicing!$A$1:$H$8,MATCH(TRACKER!$N2611,Invoicing!$A$1:$H$1,0),FALSE)</f>
        <v>#N/A</v>
      </c>
      <c r="AM2607" s="78">
        <f>VLOOKUP($E2607,Invoicing!$A$1:$H$8,MATCH(TRACKER!$O$1,Invoicing!$A$1:$H$1,0),FALSE)</f>
        <v>50</v>
      </c>
      <c r="AN2607" s="78">
        <f t="shared" si="814"/>
        <v>0</v>
      </c>
      <c r="AO2607" s="2">
        <f t="shared" si="815"/>
        <v>2</v>
      </c>
      <c r="AP2607" s="2" t="str">
        <f t="shared" si="816"/>
        <v>WEEK</v>
      </c>
      <c r="AQ2607" s="2" t="str">
        <f t="shared" si="817"/>
        <v>OM TRANSPORTWEEK</v>
      </c>
      <c r="AR2607" s="71">
        <f t="shared" si="818"/>
        <v>475</v>
      </c>
      <c r="AS2607" s="71">
        <f>VLOOKUP(AJ2607,Invoicing!A:K,10,FALSE)</f>
        <v>25</v>
      </c>
      <c r="AT2607" s="71">
        <f t="shared" si="819"/>
        <v>500</v>
      </c>
    </row>
    <row r="2608" spans="1:47">
      <c r="A2608" s="37" t="s">
        <v>722</v>
      </c>
      <c r="B2608" s="3" t="s">
        <v>38</v>
      </c>
      <c r="C2608" s="11">
        <v>45648.875694444447</v>
      </c>
      <c r="D2608" s="11">
        <v>45648.875</v>
      </c>
      <c r="E2608" s="11" t="s">
        <v>45</v>
      </c>
      <c r="F2608" s="11" t="s">
        <v>40</v>
      </c>
      <c r="G2608" s="3" t="s">
        <v>2787</v>
      </c>
      <c r="H2608" s="3" t="s">
        <v>2821</v>
      </c>
      <c r="I2608" s="11">
        <v>45650.375</v>
      </c>
      <c r="J2608" s="12">
        <v>45650.381944444445</v>
      </c>
      <c r="K2608" s="12">
        <v>45650.375</v>
      </c>
      <c r="L2608" s="12">
        <v>45650.402777777781</v>
      </c>
      <c r="M2608" s="12" t="s">
        <v>115</v>
      </c>
      <c r="N2608" s="3" t="s">
        <v>42</v>
      </c>
      <c r="O2608" s="3">
        <v>0</v>
      </c>
      <c r="P2608" s="1">
        <f t="shared" si="800"/>
        <v>52</v>
      </c>
      <c r="Q2608" s="1">
        <f t="shared" si="801"/>
        <v>12</v>
      </c>
      <c r="R2608" s="72">
        <f t="shared" si="802"/>
        <v>45650.381944444445</v>
      </c>
      <c r="S2608" s="73">
        <f t="shared" si="803"/>
        <v>1.4993055555532919</v>
      </c>
      <c r="T2608" s="74">
        <f>Table2[[#This Row],[ETA A OFRECIMIENTO]]*24</f>
        <v>35.983333333279006</v>
      </c>
      <c r="U2608" s="1" t="str">
        <f t="shared" si="804"/>
        <v>YES</v>
      </c>
      <c r="V2608" s="73">
        <f t="shared" si="805"/>
        <v>0</v>
      </c>
      <c r="W2608" s="74">
        <f>Table2[[#This Row],[DEL. AVAILABLE A SLOT]]*24</f>
        <v>0</v>
      </c>
      <c r="X2608" s="1" t="str">
        <f t="shared" si="806"/>
        <v>SI</v>
      </c>
      <c r="Y2608" s="73">
        <f t="shared" si="807"/>
        <v>1.4993055555532919</v>
      </c>
      <c r="Z2608" s="74">
        <f>Table2[[#This Row],[ETA A TIMESLOT]]*24</f>
        <v>35.983333333279006</v>
      </c>
      <c r="AA2608" s="73">
        <f t="shared" si="808"/>
        <v>6.9444444452528842E-3</v>
      </c>
      <c r="AB2608" s="73" t="str">
        <f t="shared" si="809"/>
        <v>SI</v>
      </c>
      <c r="AC2608" s="74">
        <f>Table2[[#This Row],[PUNTUALIDAD (H)]]*24</f>
        <v>0.16666666668606922</v>
      </c>
      <c r="AD2608" s="73">
        <f t="shared" si="810"/>
        <v>1.5270833333343035</v>
      </c>
      <c r="AE2608" s="74">
        <f>Table2[[#This Row],[ATA TO UNLOADING]]*24</f>
        <v>36.650000000023283</v>
      </c>
      <c r="AF2608" s="74" t="str">
        <f>IF(Table2[[#This Row],[ATA TO UNLOADING 2]]&lt;=48,"YES","NO")</f>
        <v>YES</v>
      </c>
      <c r="AG2608" s="75">
        <f t="shared" si="811"/>
        <v>0.375</v>
      </c>
      <c r="AH2608" s="2" t="s">
        <v>42</v>
      </c>
      <c r="AI2608" s="2" t="str">
        <f t="shared" si="812"/>
        <v>MSKU4830486</v>
      </c>
      <c r="AJ2608" s="76" t="str">
        <f t="shared" si="813"/>
        <v>OM TRANSPORT</v>
      </c>
      <c r="AK2608" s="77">
        <f>IF($M2608="TRUCK",VLOOKUP($AQ2608,Invoicing!$A$17:$B$49,MATCH($AK$1,Invoicing!$A$17:$B$17,0),FALSE),VLOOKUP($AQ2608,Invoicing!$N$17:$O$21,MATCH($AK$1,Invoicing!$N$17:$O$17,0),FALSE))</f>
        <v>475</v>
      </c>
      <c r="AL2608" s="78" t="e">
        <f>VLOOKUP($E2608,Invoicing!$A$1:$H$8,MATCH(TRACKER!$N2612,Invoicing!$A$1:$H$1,0),FALSE)</f>
        <v>#N/A</v>
      </c>
      <c r="AM2608" s="78">
        <f>VLOOKUP($E2608,Invoicing!$A$1:$H$8,MATCH(TRACKER!$O$1,Invoicing!$A$1:$H$1,0),FALSE)</f>
        <v>50</v>
      </c>
      <c r="AN2608" s="78">
        <f t="shared" si="814"/>
        <v>0</v>
      </c>
      <c r="AO2608" s="2">
        <f t="shared" si="815"/>
        <v>2</v>
      </c>
      <c r="AP2608" s="2" t="str">
        <f t="shared" si="816"/>
        <v>WEEK</v>
      </c>
      <c r="AQ2608" s="2" t="str">
        <f t="shared" si="817"/>
        <v>OM TRANSPORTWEEK</v>
      </c>
      <c r="AR2608" s="71">
        <f t="shared" si="818"/>
        <v>475</v>
      </c>
      <c r="AS2608" s="71">
        <f>VLOOKUP(AJ2608,Invoicing!A:K,10,FALSE)</f>
        <v>25</v>
      </c>
      <c r="AT2608" s="71">
        <f t="shared" si="819"/>
        <v>500</v>
      </c>
    </row>
    <row r="2609" spans="1:47">
      <c r="A2609" s="37" t="s">
        <v>722</v>
      </c>
      <c r="B2609" s="3" t="s">
        <v>38</v>
      </c>
      <c r="C2609" s="11">
        <v>45648.875694444447</v>
      </c>
      <c r="D2609" s="11">
        <v>45648.875</v>
      </c>
      <c r="E2609" s="11" t="s">
        <v>45</v>
      </c>
      <c r="F2609" s="11" t="s">
        <v>40</v>
      </c>
      <c r="G2609" s="3" t="s">
        <v>2788</v>
      </c>
      <c r="H2609" s="3" t="s">
        <v>2821</v>
      </c>
      <c r="I2609" s="11">
        <v>45650.375</v>
      </c>
      <c r="J2609" s="12">
        <v>45650.563194444447</v>
      </c>
      <c r="K2609" s="12">
        <v>45650.583333333336</v>
      </c>
      <c r="L2609" s="12">
        <v>45650.583333333336</v>
      </c>
      <c r="M2609" s="12" t="s">
        <v>115</v>
      </c>
      <c r="N2609" s="3" t="s">
        <v>42</v>
      </c>
      <c r="O2609" s="3">
        <v>0</v>
      </c>
      <c r="P2609" s="1">
        <f t="shared" si="800"/>
        <v>52</v>
      </c>
      <c r="Q2609" s="1">
        <f t="shared" si="801"/>
        <v>12</v>
      </c>
      <c r="R2609" s="72">
        <f t="shared" si="802"/>
        <v>45650.563194444447</v>
      </c>
      <c r="S2609" s="73">
        <f t="shared" si="803"/>
        <v>1.4993055555532919</v>
      </c>
      <c r="T2609" s="74">
        <f>Table2[[#This Row],[ETA A OFRECIMIENTO]]*24</f>
        <v>35.983333333279006</v>
      </c>
      <c r="U2609" s="1" t="str">
        <f t="shared" si="804"/>
        <v>YES</v>
      </c>
      <c r="V2609" s="73">
        <f t="shared" si="805"/>
        <v>0.20833333333575865</v>
      </c>
      <c r="W2609" s="74">
        <f>Table2[[#This Row],[DEL. AVAILABLE A SLOT]]*24</f>
        <v>5.0000000000582077</v>
      </c>
      <c r="X2609" s="1" t="str">
        <f t="shared" si="806"/>
        <v>SI</v>
      </c>
      <c r="Y2609" s="73">
        <f t="shared" si="807"/>
        <v>1.7076388888890506</v>
      </c>
      <c r="Z2609" s="74">
        <f>Table2[[#This Row],[ETA A TIMESLOT]]*24</f>
        <v>40.983333333337214</v>
      </c>
      <c r="AA2609" s="73">
        <f t="shared" si="808"/>
        <v>0</v>
      </c>
      <c r="AB2609" s="73" t="str">
        <f t="shared" si="809"/>
        <v>SI</v>
      </c>
      <c r="AC2609" s="74">
        <f>Table2[[#This Row],[PUNTUALIDAD (H)]]*24</f>
        <v>0</v>
      </c>
      <c r="AD2609" s="73">
        <f t="shared" si="810"/>
        <v>1.7076388888890506</v>
      </c>
      <c r="AE2609" s="74">
        <f>Table2[[#This Row],[ATA TO UNLOADING]]*24</f>
        <v>40.983333333337214</v>
      </c>
      <c r="AF2609" s="74" t="str">
        <f>IF(Table2[[#This Row],[ATA TO UNLOADING 2]]&lt;=48,"YES","NO")</f>
        <v>YES</v>
      </c>
      <c r="AG2609" s="75">
        <f t="shared" si="811"/>
        <v>0.58333333333575865</v>
      </c>
      <c r="AH2609" s="2" t="s">
        <v>42</v>
      </c>
      <c r="AI2609" s="2" t="str">
        <f t="shared" si="812"/>
        <v>TCLU6656268</v>
      </c>
      <c r="AJ2609" s="76" t="str">
        <f t="shared" si="813"/>
        <v>OM TRANSPORT</v>
      </c>
      <c r="AK2609" s="77">
        <f>IF($M2609="TRUCK",VLOOKUP($AQ2609,Invoicing!$A$17:$B$49,MATCH($AK$1,Invoicing!$A$17:$B$17,0),FALSE),VLOOKUP($AQ2609,Invoicing!$N$17:$O$21,MATCH($AK$1,Invoicing!$N$17:$O$17,0),FALSE))</f>
        <v>475</v>
      </c>
      <c r="AL2609" s="78" t="e">
        <f>VLOOKUP($E2609,Invoicing!$A$1:$H$8,MATCH(TRACKER!$N2613,Invoicing!$A$1:$H$1,0),FALSE)</f>
        <v>#N/A</v>
      </c>
      <c r="AM2609" s="78">
        <f>VLOOKUP($E2609,Invoicing!$A$1:$H$8,MATCH(TRACKER!$O$1,Invoicing!$A$1:$H$1,0),FALSE)</f>
        <v>50</v>
      </c>
      <c r="AN2609" s="78">
        <f t="shared" si="814"/>
        <v>0</v>
      </c>
      <c r="AO2609" s="2">
        <f t="shared" si="815"/>
        <v>2</v>
      </c>
      <c r="AP2609" s="2" t="str">
        <f t="shared" si="816"/>
        <v>WEEK</v>
      </c>
      <c r="AQ2609" s="2" t="str">
        <f t="shared" si="817"/>
        <v>OM TRANSPORTWEEK</v>
      </c>
      <c r="AR2609" s="71">
        <f t="shared" si="818"/>
        <v>475</v>
      </c>
      <c r="AS2609" s="71">
        <f>VLOOKUP(AJ2609,Invoicing!A:K,10,FALSE)</f>
        <v>25</v>
      </c>
      <c r="AT2609" s="71">
        <f t="shared" si="819"/>
        <v>500</v>
      </c>
    </row>
    <row r="2610" spans="1:47">
      <c r="A2610" s="37" t="s">
        <v>37</v>
      </c>
      <c r="B2610" s="3" t="s">
        <v>38</v>
      </c>
      <c r="C2610" s="11">
        <v>45655.967361111114</v>
      </c>
      <c r="D2610" s="11">
        <v>45655.75</v>
      </c>
      <c r="E2610" s="11" t="s">
        <v>45</v>
      </c>
      <c r="F2610" s="11" t="s">
        <v>40</v>
      </c>
      <c r="G2610" s="3" t="s">
        <v>2789</v>
      </c>
      <c r="H2610" s="3" t="s">
        <v>2821</v>
      </c>
      <c r="I2610" s="11">
        <v>45656.916666666664</v>
      </c>
      <c r="J2610" s="12">
        <v>45657.29791666667</v>
      </c>
      <c r="K2610" s="12">
        <v>45657.333333333336</v>
      </c>
      <c r="L2610" s="12">
        <v>45657.326388888891</v>
      </c>
      <c r="M2610" s="12" t="s">
        <v>115</v>
      </c>
      <c r="N2610" s="3" t="s">
        <v>42</v>
      </c>
      <c r="O2610" s="3">
        <v>0</v>
      </c>
      <c r="P2610" s="1">
        <f t="shared" si="800"/>
        <v>53</v>
      </c>
      <c r="Q2610" s="1">
        <f t="shared" si="801"/>
        <v>12</v>
      </c>
      <c r="R2610" s="72">
        <f t="shared" si="802"/>
        <v>45657.29791666667</v>
      </c>
      <c r="S2610" s="73">
        <f t="shared" si="803"/>
        <v>0.94930555555038154</v>
      </c>
      <c r="T2610" s="74">
        <f>Table2[[#This Row],[ETA A OFRECIMIENTO]]*24</f>
        <v>22.783333333209157</v>
      </c>
      <c r="U2610" s="1" t="str">
        <f t="shared" si="804"/>
        <v>YES</v>
      </c>
      <c r="V2610" s="73">
        <f t="shared" si="805"/>
        <v>0.41666666667151731</v>
      </c>
      <c r="W2610" s="74">
        <f>Table2[[#This Row],[DEL. AVAILABLE A SLOT]]*24</f>
        <v>10.000000000116415</v>
      </c>
      <c r="X2610" s="1" t="str">
        <f t="shared" si="806"/>
        <v>SI</v>
      </c>
      <c r="Y2610" s="73">
        <f t="shared" si="807"/>
        <v>1.3659722222218988</v>
      </c>
      <c r="Z2610" s="74">
        <f>Table2[[#This Row],[ETA A TIMESLOT]]*24</f>
        <v>32.783333333325572</v>
      </c>
      <c r="AA2610" s="73">
        <f t="shared" si="808"/>
        <v>0</v>
      </c>
      <c r="AB2610" s="73" t="str">
        <f t="shared" si="809"/>
        <v>SI</v>
      </c>
      <c r="AC2610" s="74">
        <f>Table2[[#This Row],[PUNTUALIDAD (H)]]*24</f>
        <v>0</v>
      </c>
      <c r="AD2610" s="73">
        <f t="shared" si="810"/>
        <v>1.359027777776646</v>
      </c>
      <c r="AE2610" s="74">
        <f>Table2[[#This Row],[ATA TO UNLOADING]]*24</f>
        <v>32.616666666639503</v>
      </c>
      <c r="AF2610" s="74" t="str">
        <f>IF(Table2[[#This Row],[ATA TO UNLOADING 2]]&lt;=48,"YES","NO")</f>
        <v>YES</v>
      </c>
      <c r="AG2610" s="75">
        <f t="shared" si="811"/>
        <v>0.33333333333575865</v>
      </c>
      <c r="AH2610" s="2" t="s">
        <v>42</v>
      </c>
      <c r="AI2610" s="2" t="str">
        <f t="shared" si="812"/>
        <v>CAAU7599250</v>
      </c>
      <c r="AJ2610" s="76" t="str">
        <f t="shared" si="813"/>
        <v>OM TRANSPORT</v>
      </c>
      <c r="AK2610" s="77">
        <f>IF($M2610="TRUCK",VLOOKUP($AQ2610,Invoicing!$A$17:$B$49,MATCH($AK$1,Invoicing!$A$17:$B$17,0),FALSE),VLOOKUP($AQ2610,Invoicing!$N$17:$O$21,MATCH($AK$1,Invoicing!$N$17:$O$17,0),FALSE))</f>
        <v>475</v>
      </c>
      <c r="AL2610" s="78" t="e">
        <f>VLOOKUP($E2610,Invoicing!$A$1:$H$8,MATCH(TRACKER!$N2615,Invoicing!$A$1:$H$1,0),FALSE)</f>
        <v>#N/A</v>
      </c>
      <c r="AM2610" s="78">
        <f>VLOOKUP($E2610,Invoicing!$A$1:$H$8,MATCH(TRACKER!$O$1,Invoicing!$A$1:$H$1,0),FALSE)</f>
        <v>50</v>
      </c>
      <c r="AN2610" s="78">
        <f t="shared" si="814"/>
        <v>0</v>
      </c>
      <c r="AO2610" s="2">
        <f t="shared" si="815"/>
        <v>2</v>
      </c>
      <c r="AP2610" s="2" t="str">
        <f t="shared" si="816"/>
        <v>WEEK</v>
      </c>
      <c r="AQ2610" s="2" t="str">
        <f t="shared" si="817"/>
        <v>OM TRANSPORTWEEK</v>
      </c>
      <c r="AR2610" s="71">
        <f t="shared" si="818"/>
        <v>475</v>
      </c>
      <c r="AS2610" s="71">
        <f>VLOOKUP(AJ2610,Invoicing!A:K,10,FALSE)</f>
        <v>25</v>
      </c>
      <c r="AT2610" s="71">
        <f t="shared" si="819"/>
        <v>500</v>
      </c>
    </row>
    <row r="2611" spans="1:47">
      <c r="A2611" s="37" t="s">
        <v>37</v>
      </c>
      <c r="B2611" s="3" t="s">
        <v>38</v>
      </c>
      <c r="C2611" s="11">
        <v>45655.967361111114</v>
      </c>
      <c r="D2611" s="11">
        <v>45655.75</v>
      </c>
      <c r="E2611" s="11" t="s">
        <v>43</v>
      </c>
      <c r="F2611" s="11" t="s">
        <v>40</v>
      </c>
      <c r="G2611" s="3" t="s">
        <v>2790</v>
      </c>
      <c r="H2611" s="3" t="s">
        <v>41</v>
      </c>
      <c r="I2611" s="11">
        <v>45656.916666666664</v>
      </c>
      <c r="J2611" s="12">
        <v>45657.363194444442</v>
      </c>
      <c r="K2611" s="12">
        <v>45657.333333333336</v>
      </c>
      <c r="L2611" s="12">
        <v>45657.368055555555</v>
      </c>
      <c r="M2611" s="12" t="s">
        <v>115</v>
      </c>
      <c r="N2611" s="3" t="s">
        <v>42</v>
      </c>
      <c r="O2611" s="3">
        <v>1</v>
      </c>
      <c r="P2611" s="1">
        <f t="shared" si="800"/>
        <v>53</v>
      </c>
      <c r="Q2611" s="1">
        <f t="shared" si="801"/>
        <v>12</v>
      </c>
      <c r="R2611" s="72">
        <f t="shared" si="802"/>
        <v>45657.363194444442</v>
      </c>
      <c r="S2611" s="73">
        <f t="shared" si="803"/>
        <v>0.94930555555038154</v>
      </c>
      <c r="T2611" s="74">
        <f>Table2[[#This Row],[ETA A OFRECIMIENTO]]*24</f>
        <v>22.783333333209157</v>
      </c>
      <c r="U2611" s="1" t="str">
        <f t="shared" si="804"/>
        <v>YES</v>
      </c>
      <c r="V2611" s="73">
        <f t="shared" si="805"/>
        <v>0.41666666667151731</v>
      </c>
      <c r="W2611" s="74">
        <f>Table2[[#This Row],[DEL. AVAILABLE A SLOT]]*24</f>
        <v>10.000000000116415</v>
      </c>
      <c r="X2611" s="1" t="str">
        <f t="shared" si="806"/>
        <v>SI</v>
      </c>
      <c r="Y2611" s="73">
        <f t="shared" si="807"/>
        <v>1.3659722222218988</v>
      </c>
      <c r="Z2611" s="74">
        <f>Table2[[#This Row],[ETA A TIMESLOT]]*24</f>
        <v>32.783333333325572</v>
      </c>
      <c r="AA2611" s="73">
        <f t="shared" si="808"/>
        <v>2.9861111106583849E-2</v>
      </c>
      <c r="AB2611" s="73" t="str">
        <f t="shared" si="809"/>
        <v>SI</v>
      </c>
      <c r="AC2611" s="74">
        <f>Table2[[#This Row],[PUNTUALIDAD (H)]]*24</f>
        <v>0.71666666655801237</v>
      </c>
      <c r="AD2611" s="73">
        <f t="shared" si="810"/>
        <v>1.4006944444408873</v>
      </c>
      <c r="AE2611" s="74">
        <f>Table2[[#This Row],[ATA TO UNLOADING]]*24</f>
        <v>33.616666666581295</v>
      </c>
      <c r="AF2611" s="74" t="str">
        <f>IF(Table2[[#This Row],[ATA TO UNLOADING 2]]&lt;=48,"YES","NO")</f>
        <v>YES</v>
      </c>
      <c r="AG2611" s="75">
        <f t="shared" si="811"/>
        <v>0.33333333333575865</v>
      </c>
      <c r="AH2611" s="2" t="s">
        <v>42</v>
      </c>
      <c r="AI2611" s="2" t="str">
        <f t="shared" si="812"/>
        <v>CAAU9312246</v>
      </c>
      <c r="AJ2611" s="76" t="str">
        <f t="shared" si="813"/>
        <v>LOGIX</v>
      </c>
      <c r="AK2611" s="77">
        <f>IF($M2611="TRUCK",VLOOKUP($AQ2611,Invoicing!$A$17:$B$49,MATCH($AK$1,Invoicing!$A$17:$B$17,0),FALSE),VLOOKUP($AQ2611,Invoicing!$N$17:$O$21,MATCH($AK$1,Invoicing!$N$17:$O$17,0),FALSE))</f>
        <v>530</v>
      </c>
      <c r="AL2611" s="78" t="e">
        <f>VLOOKUP($E2611,Invoicing!$A$1:$H$8,MATCH(TRACKER!$N2617,Invoicing!$A$1:$H$1,0),FALSE)</f>
        <v>#N/A</v>
      </c>
      <c r="AM2611" s="78">
        <f>VLOOKUP($E2611,Invoicing!$A$1:$H$8,MATCH(TRACKER!$O$1,Invoicing!$A$1:$H$1,0),FALSE)</f>
        <v>50</v>
      </c>
      <c r="AN2611" s="78">
        <f t="shared" si="814"/>
        <v>50</v>
      </c>
      <c r="AO2611" s="2">
        <f t="shared" si="815"/>
        <v>2</v>
      </c>
      <c r="AP2611" s="2" t="str">
        <f t="shared" si="816"/>
        <v>WEEK</v>
      </c>
      <c r="AQ2611" s="2" t="str">
        <f t="shared" si="817"/>
        <v>LOGIXWEEK</v>
      </c>
      <c r="AR2611" s="71">
        <f t="shared" si="818"/>
        <v>580</v>
      </c>
      <c r="AS2611" s="71">
        <f>VLOOKUP(AJ2611,Invoicing!A:K,10,FALSE)</f>
        <v>25</v>
      </c>
      <c r="AT2611" s="71">
        <f t="shared" si="819"/>
        <v>605</v>
      </c>
    </row>
    <row r="2612" spans="1:47">
      <c r="A2612" s="37" t="s">
        <v>37</v>
      </c>
      <c r="B2612" s="3" t="s">
        <v>38</v>
      </c>
      <c r="C2612" s="11">
        <v>45655.967361111114</v>
      </c>
      <c r="D2612" s="11">
        <v>45655.75</v>
      </c>
      <c r="E2612" s="11" t="s">
        <v>45</v>
      </c>
      <c r="F2612" s="11" t="s">
        <v>40</v>
      </c>
      <c r="G2612" s="3" t="s">
        <v>2791</v>
      </c>
      <c r="H2612" s="3" t="s">
        <v>2821</v>
      </c>
      <c r="I2612" s="11">
        <v>45656.916666666664</v>
      </c>
      <c r="J2612" s="12">
        <v>45657.551388888889</v>
      </c>
      <c r="K2612" s="12">
        <v>45657.583333333336</v>
      </c>
      <c r="L2612" s="12">
        <v>45657.599999999999</v>
      </c>
      <c r="M2612" s="12" t="s">
        <v>115</v>
      </c>
      <c r="N2612" s="3" t="s">
        <v>42</v>
      </c>
      <c r="O2612" s="3">
        <v>0</v>
      </c>
      <c r="P2612" s="1">
        <f t="shared" si="800"/>
        <v>53</v>
      </c>
      <c r="Q2612" s="1">
        <f t="shared" si="801"/>
        <v>12</v>
      </c>
      <c r="R2612" s="72">
        <f t="shared" si="802"/>
        <v>45657.551388888889</v>
      </c>
      <c r="S2612" s="73">
        <f t="shared" si="803"/>
        <v>0.94930555555038154</v>
      </c>
      <c r="T2612" s="74">
        <f>Table2[[#This Row],[ETA A OFRECIMIENTO]]*24</f>
        <v>22.783333333209157</v>
      </c>
      <c r="U2612" s="1" t="str">
        <f t="shared" si="804"/>
        <v>YES</v>
      </c>
      <c r="V2612" s="73">
        <f t="shared" si="805"/>
        <v>0.66666666667151731</v>
      </c>
      <c r="W2612" s="74">
        <f>Table2[[#This Row],[DEL. AVAILABLE A SLOT]]*24</f>
        <v>16.000000000116415</v>
      </c>
      <c r="X2612" s="1" t="str">
        <f t="shared" si="806"/>
        <v>SI</v>
      </c>
      <c r="Y2612" s="73">
        <f t="shared" si="807"/>
        <v>1.6159722222218988</v>
      </c>
      <c r="Z2612" s="74">
        <f>Table2[[#This Row],[ETA A TIMESLOT]]*24</f>
        <v>38.783333333325572</v>
      </c>
      <c r="AA2612" s="73">
        <f t="shared" si="808"/>
        <v>0</v>
      </c>
      <c r="AB2612" s="73" t="str">
        <f t="shared" si="809"/>
        <v>SI</v>
      </c>
      <c r="AC2612" s="74">
        <f>Table2[[#This Row],[PUNTUALIDAD (H)]]*24</f>
        <v>0</v>
      </c>
      <c r="AD2612" s="73">
        <f t="shared" si="810"/>
        <v>1.632638888884685</v>
      </c>
      <c r="AE2612" s="74">
        <f>Table2[[#This Row],[ATA TO UNLOADING]]*24</f>
        <v>39.18333333323244</v>
      </c>
      <c r="AF2612" s="74" t="str">
        <f>IF(Table2[[#This Row],[ATA TO UNLOADING 2]]&lt;=48,"YES","NO")</f>
        <v>YES</v>
      </c>
      <c r="AG2612" s="75">
        <f t="shared" si="811"/>
        <v>0.58333333333575865</v>
      </c>
      <c r="AH2612" s="2" t="s">
        <v>42</v>
      </c>
      <c r="AI2612" s="2" t="str">
        <f t="shared" si="812"/>
        <v>GAOU7558206</v>
      </c>
      <c r="AJ2612" s="76" t="str">
        <f t="shared" si="813"/>
        <v>OM TRANSPORT</v>
      </c>
      <c r="AK2612" s="77">
        <f>IF($M2612="TRUCK",VLOOKUP($AQ2612,Invoicing!$A$17:$B$49,MATCH($AK$1,Invoicing!$A$17:$B$17,0),FALSE),VLOOKUP($AQ2612,Invoicing!$N$17:$O$21,MATCH($AK$1,Invoicing!$N$17:$O$17,0),FALSE))</f>
        <v>475</v>
      </c>
      <c r="AL2612" s="78" t="e">
        <f>VLOOKUP($E2612,Invoicing!$A$1:$H$8,MATCH(TRACKER!$N2619,Invoicing!$A$1:$H$1,0),FALSE)</f>
        <v>#N/A</v>
      </c>
      <c r="AM2612" s="78">
        <f>VLOOKUP($E2612,Invoicing!$A$1:$H$8,MATCH(TRACKER!$O$1,Invoicing!$A$1:$H$1,0),FALSE)</f>
        <v>50</v>
      </c>
      <c r="AN2612" s="78">
        <f t="shared" si="814"/>
        <v>0</v>
      </c>
      <c r="AO2612" s="2">
        <f t="shared" si="815"/>
        <v>2</v>
      </c>
      <c r="AP2612" s="2" t="str">
        <f t="shared" si="816"/>
        <v>WEEK</v>
      </c>
      <c r="AQ2612" s="2" t="str">
        <f t="shared" si="817"/>
        <v>OM TRANSPORTWEEK</v>
      </c>
      <c r="AR2612" s="71">
        <f t="shared" si="818"/>
        <v>475</v>
      </c>
      <c r="AS2612" s="71">
        <f>VLOOKUP(AJ2612,Invoicing!A:K,10,FALSE)</f>
        <v>25</v>
      </c>
      <c r="AT2612" s="71">
        <f t="shared" si="819"/>
        <v>500</v>
      </c>
    </row>
    <row r="2613" spans="1:47">
      <c r="A2613" s="37" t="s">
        <v>37</v>
      </c>
      <c r="B2613" s="3" t="s">
        <v>38</v>
      </c>
      <c r="C2613" s="11">
        <v>45655.967361111114</v>
      </c>
      <c r="D2613" s="11">
        <v>45655.75</v>
      </c>
      <c r="E2613" s="11" t="s">
        <v>45</v>
      </c>
      <c r="F2613" s="11" t="s">
        <v>40</v>
      </c>
      <c r="G2613" s="3" t="s">
        <v>2792</v>
      </c>
      <c r="H2613" s="3" t="s">
        <v>2821</v>
      </c>
      <c r="I2613" s="11">
        <v>45656.666666666664</v>
      </c>
      <c r="J2613" s="12">
        <v>45656.706944444442</v>
      </c>
      <c r="K2613" s="12">
        <v>45656.666666666664</v>
      </c>
      <c r="L2613" s="12">
        <v>45656.760416666664</v>
      </c>
      <c r="M2613" s="12" t="s">
        <v>115</v>
      </c>
      <c r="N2613" s="3" t="s">
        <v>42</v>
      </c>
      <c r="O2613" s="3">
        <v>0</v>
      </c>
      <c r="P2613" s="1">
        <f t="shared" si="800"/>
        <v>53</v>
      </c>
      <c r="Q2613" s="1">
        <f t="shared" si="801"/>
        <v>12</v>
      </c>
      <c r="R2613" s="72">
        <f t="shared" si="802"/>
        <v>45656.706944444442</v>
      </c>
      <c r="S2613" s="73">
        <f t="shared" si="803"/>
        <v>0.69930555555038154</v>
      </c>
      <c r="T2613" s="74">
        <f>Table2[[#This Row],[ETA A OFRECIMIENTO]]*24</f>
        <v>16.783333333209157</v>
      </c>
      <c r="U2613" s="1" t="str">
        <f t="shared" si="804"/>
        <v>YES</v>
      </c>
      <c r="V2613" s="73">
        <f t="shared" si="805"/>
        <v>0</v>
      </c>
      <c r="W2613" s="74">
        <f>Table2[[#This Row],[DEL. AVAILABLE A SLOT]]*24</f>
        <v>0</v>
      </c>
      <c r="X2613" s="1" t="str">
        <f t="shared" si="806"/>
        <v>SI</v>
      </c>
      <c r="Y2613" s="73">
        <f t="shared" si="807"/>
        <v>0.69930555555038154</v>
      </c>
      <c r="Z2613" s="74">
        <f>Table2[[#This Row],[ETA A TIMESLOT]]*24</f>
        <v>16.783333333209157</v>
      </c>
      <c r="AA2613" s="73">
        <f t="shared" si="808"/>
        <v>4.0277777778101154E-2</v>
      </c>
      <c r="AB2613" s="73" t="str">
        <f t="shared" si="809"/>
        <v>NO</v>
      </c>
      <c r="AC2613" s="74">
        <f>Table2[[#This Row],[PUNTUALIDAD (H)]]*24</f>
        <v>0.96666666667442769</v>
      </c>
      <c r="AD2613" s="73">
        <f t="shared" si="810"/>
        <v>0.79305555555038154</v>
      </c>
      <c r="AE2613" s="74">
        <f>Table2[[#This Row],[ATA TO UNLOADING]]*24</f>
        <v>19.033333333209157</v>
      </c>
      <c r="AF2613" s="74" t="str">
        <f>IF(Table2[[#This Row],[ATA TO UNLOADING 2]]&lt;=48,"YES","NO")</f>
        <v>YES</v>
      </c>
      <c r="AG2613" s="75">
        <f t="shared" si="811"/>
        <v>0.66666666666424135</v>
      </c>
      <c r="AH2613" s="2" t="s">
        <v>42</v>
      </c>
      <c r="AI2613" s="2" t="str">
        <f t="shared" si="812"/>
        <v>GCXU5762336</v>
      </c>
      <c r="AJ2613" s="76" t="str">
        <f t="shared" si="813"/>
        <v>OM TRANSPORT</v>
      </c>
      <c r="AK2613" s="77">
        <f>IF($M2613="TRUCK",VLOOKUP($AQ2613,Invoicing!$A$17:$B$49,MATCH($AK$1,Invoicing!$A$17:$B$17,0),FALSE),VLOOKUP($AQ2613,Invoicing!$N$17:$O$21,MATCH($AK$1,Invoicing!$N$17:$O$17,0),FALSE))</f>
        <v>475</v>
      </c>
      <c r="AL2613" s="78" t="e">
        <f>VLOOKUP($E2613,Invoicing!$A$1:$H$8,MATCH(TRACKER!$N2620,Invoicing!$A$1:$H$1,0),FALSE)</f>
        <v>#N/A</v>
      </c>
      <c r="AM2613" s="78">
        <f>VLOOKUP($E2613,Invoicing!$A$1:$H$8,MATCH(TRACKER!$O$1,Invoicing!$A$1:$H$1,0),FALSE)</f>
        <v>50</v>
      </c>
      <c r="AN2613" s="78">
        <f t="shared" si="814"/>
        <v>0</v>
      </c>
      <c r="AO2613" s="2">
        <f t="shared" si="815"/>
        <v>1</v>
      </c>
      <c r="AP2613" s="2" t="str">
        <f t="shared" si="816"/>
        <v>WEEK</v>
      </c>
      <c r="AQ2613" s="2" t="str">
        <f t="shared" si="817"/>
        <v>OM TRANSPORTWEEK</v>
      </c>
      <c r="AR2613" s="71">
        <f t="shared" si="818"/>
        <v>475</v>
      </c>
      <c r="AS2613" s="71">
        <f>VLOOKUP(AJ2613,Invoicing!A:K,10,FALSE)</f>
        <v>25</v>
      </c>
      <c r="AT2613" s="71">
        <f t="shared" si="819"/>
        <v>500</v>
      </c>
    </row>
    <row r="2614" spans="1:47">
      <c r="A2614" s="37" t="s">
        <v>37</v>
      </c>
      <c r="B2614" s="3" t="s">
        <v>38</v>
      </c>
      <c r="C2614" s="11">
        <v>45655.967361111114</v>
      </c>
      <c r="D2614" s="11">
        <v>45655.75</v>
      </c>
      <c r="E2614" s="11" t="s">
        <v>45</v>
      </c>
      <c r="F2614" s="11" t="s">
        <v>40</v>
      </c>
      <c r="G2614" s="3" t="s">
        <v>2793</v>
      </c>
      <c r="H2614" s="3" t="s">
        <v>2821</v>
      </c>
      <c r="I2614" s="11">
        <v>45656.75</v>
      </c>
      <c r="J2614" s="12">
        <v>45656.770833333336</v>
      </c>
      <c r="K2614" s="12">
        <v>45656.75</v>
      </c>
      <c r="L2614" s="12">
        <v>45656.805555555555</v>
      </c>
      <c r="M2614" s="12" t="s">
        <v>115</v>
      </c>
      <c r="N2614" s="3" t="s">
        <v>42</v>
      </c>
      <c r="O2614" s="3">
        <v>0</v>
      </c>
      <c r="P2614" s="1">
        <f t="shared" si="800"/>
        <v>53</v>
      </c>
      <c r="Q2614" s="1">
        <f t="shared" si="801"/>
        <v>12</v>
      </c>
      <c r="R2614" s="72">
        <f t="shared" si="802"/>
        <v>45656.770833333336</v>
      </c>
      <c r="S2614" s="73">
        <f t="shared" si="803"/>
        <v>0.78263888888614019</v>
      </c>
      <c r="T2614" s="74">
        <f>Table2[[#This Row],[ETA A OFRECIMIENTO]]*24</f>
        <v>18.783333333267365</v>
      </c>
      <c r="U2614" s="1" t="str">
        <f t="shared" si="804"/>
        <v>YES</v>
      </c>
      <c r="V2614" s="73">
        <f t="shared" si="805"/>
        <v>0</v>
      </c>
      <c r="W2614" s="74">
        <f>Table2[[#This Row],[DEL. AVAILABLE A SLOT]]*24</f>
        <v>0</v>
      </c>
      <c r="X2614" s="1" t="str">
        <f t="shared" si="806"/>
        <v>SI</v>
      </c>
      <c r="Y2614" s="73">
        <f t="shared" si="807"/>
        <v>0.78263888888614019</v>
      </c>
      <c r="Z2614" s="74">
        <f>Table2[[#This Row],[ETA A TIMESLOT]]*24</f>
        <v>18.783333333267365</v>
      </c>
      <c r="AA2614" s="73">
        <f t="shared" si="808"/>
        <v>2.0833333335758653E-2</v>
      </c>
      <c r="AB2614" s="73" t="str">
        <f t="shared" si="809"/>
        <v>SI</v>
      </c>
      <c r="AC2614" s="74">
        <f>Table2[[#This Row],[PUNTUALIDAD (H)]]*24</f>
        <v>0.50000000005820766</v>
      </c>
      <c r="AD2614" s="73">
        <f t="shared" si="810"/>
        <v>0.83819444444088731</v>
      </c>
      <c r="AE2614" s="74">
        <f>Table2[[#This Row],[ATA TO UNLOADING]]*24</f>
        <v>20.116666666581295</v>
      </c>
      <c r="AF2614" s="74" t="str">
        <f>IF(Table2[[#This Row],[ATA TO UNLOADING 2]]&lt;=48,"YES","NO")</f>
        <v>YES</v>
      </c>
      <c r="AG2614" s="75">
        <f t="shared" si="811"/>
        <v>0.75</v>
      </c>
      <c r="AH2614" s="2" t="s">
        <v>42</v>
      </c>
      <c r="AI2614" s="2" t="str">
        <f t="shared" si="812"/>
        <v>GCXU5771976</v>
      </c>
      <c r="AJ2614" s="76" t="str">
        <f t="shared" si="813"/>
        <v>OM TRANSPORT</v>
      </c>
      <c r="AK2614" s="77">
        <f>IF($M2614="TRUCK",VLOOKUP($AQ2614,Invoicing!$A$17:$B$49,MATCH($AK$1,Invoicing!$A$17:$B$17,0),FALSE),VLOOKUP($AQ2614,Invoicing!$N$17:$O$21,MATCH($AK$1,Invoicing!$N$17:$O$17,0),FALSE))</f>
        <v>475</v>
      </c>
      <c r="AL2614" s="78" t="e">
        <f>VLOOKUP($E2614,Invoicing!$A$1:$H$8,MATCH(TRACKER!$N2621,Invoicing!$A$1:$H$1,0),FALSE)</f>
        <v>#N/A</v>
      </c>
      <c r="AM2614" s="78">
        <f>VLOOKUP($E2614,Invoicing!$A$1:$H$8,MATCH(TRACKER!$O$1,Invoicing!$A$1:$H$1,0),FALSE)</f>
        <v>50</v>
      </c>
      <c r="AN2614" s="78">
        <f t="shared" si="814"/>
        <v>0</v>
      </c>
      <c r="AO2614" s="2">
        <f t="shared" si="815"/>
        <v>1</v>
      </c>
      <c r="AP2614" s="2" t="str">
        <f t="shared" si="816"/>
        <v>WEEK</v>
      </c>
      <c r="AQ2614" s="2" t="str">
        <f t="shared" si="817"/>
        <v>OM TRANSPORTWEEK</v>
      </c>
      <c r="AR2614" s="71">
        <f t="shared" si="818"/>
        <v>475</v>
      </c>
      <c r="AS2614" s="71">
        <f>VLOOKUP(AJ2614,Invoicing!A:K,10,FALSE)</f>
        <v>25</v>
      </c>
      <c r="AT2614" s="71">
        <f t="shared" si="819"/>
        <v>500</v>
      </c>
    </row>
    <row r="2615" spans="1:47">
      <c r="A2615" s="58" t="s">
        <v>37</v>
      </c>
      <c r="B2615" s="59" t="s">
        <v>38</v>
      </c>
      <c r="C2615" s="60">
        <v>45655.967361111114</v>
      </c>
      <c r="D2615" s="60">
        <v>45655.75</v>
      </c>
      <c r="E2615" s="60" t="s">
        <v>45</v>
      </c>
      <c r="F2615" s="60" t="s">
        <v>40</v>
      </c>
      <c r="G2615" s="59" t="s">
        <v>2794</v>
      </c>
      <c r="H2615" s="3" t="s">
        <v>2821</v>
      </c>
      <c r="I2615" s="60">
        <v>45656.916666666664</v>
      </c>
      <c r="J2615" s="61">
        <v>45657.413888888892</v>
      </c>
      <c r="K2615" s="61">
        <v>45657.416666666664</v>
      </c>
      <c r="L2615" s="61">
        <v>45657.430555555555</v>
      </c>
      <c r="M2615" s="12" t="s">
        <v>115</v>
      </c>
      <c r="N2615" s="3" t="s">
        <v>42</v>
      </c>
      <c r="O2615" s="3">
        <v>0</v>
      </c>
      <c r="P2615" s="1">
        <f t="shared" si="800"/>
        <v>53</v>
      </c>
      <c r="Q2615" s="1">
        <f t="shared" si="801"/>
        <v>12</v>
      </c>
      <c r="R2615" s="72">
        <f t="shared" si="802"/>
        <v>45657.413888888892</v>
      </c>
      <c r="S2615" s="73">
        <f t="shared" si="803"/>
        <v>0.94930555555038154</v>
      </c>
      <c r="T2615" s="74">
        <f>Table2[[#This Row],[ETA A OFRECIMIENTO]]*24</f>
        <v>22.783333333209157</v>
      </c>
      <c r="U2615" s="1" t="str">
        <f t="shared" si="804"/>
        <v>YES</v>
      </c>
      <c r="V2615" s="73">
        <f t="shared" si="805"/>
        <v>0.5</v>
      </c>
      <c r="W2615" s="74">
        <f>Table2[[#This Row],[DEL. AVAILABLE A SLOT]]*24</f>
        <v>12</v>
      </c>
      <c r="X2615" s="1" t="str">
        <f t="shared" si="806"/>
        <v>SI</v>
      </c>
      <c r="Y2615" s="73">
        <f t="shared" si="807"/>
        <v>1.4493055555503815</v>
      </c>
      <c r="Z2615" s="74">
        <f>Table2[[#This Row],[ETA A TIMESLOT]]*24</f>
        <v>34.783333333209157</v>
      </c>
      <c r="AA2615" s="73">
        <f t="shared" si="808"/>
        <v>0</v>
      </c>
      <c r="AB2615" s="73" t="str">
        <f t="shared" si="809"/>
        <v>SI</v>
      </c>
      <c r="AC2615" s="74">
        <f>Table2[[#This Row],[PUNTUALIDAD (H)]]*24</f>
        <v>0</v>
      </c>
      <c r="AD2615" s="73">
        <f t="shared" si="810"/>
        <v>1.4631944444408873</v>
      </c>
      <c r="AE2615" s="74">
        <f>Table2[[#This Row],[ATA TO UNLOADING]]*24</f>
        <v>35.116666666581295</v>
      </c>
      <c r="AF2615" s="74" t="str">
        <f>IF(Table2[[#This Row],[ATA TO UNLOADING 2]]&lt;=48,"YES","NO")</f>
        <v>YES</v>
      </c>
      <c r="AG2615" s="75">
        <f t="shared" si="811"/>
        <v>0.41666666666424135</v>
      </c>
      <c r="AH2615" s="2" t="s">
        <v>42</v>
      </c>
      <c r="AI2615" s="2" t="str">
        <f t="shared" si="812"/>
        <v>MRKU8016476</v>
      </c>
      <c r="AJ2615" s="76" t="str">
        <f t="shared" si="813"/>
        <v>OM TRANSPORT</v>
      </c>
      <c r="AK2615" s="77">
        <f>IF($M2615="TRUCK",VLOOKUP($AQ2615,Invoicing!$A$17:$B$49,MATCH($AK$1,Invoicing!$A$17:$B$17,0),FALSE),VLOOKUP($AQ2615,Invoicing!$N$17:$O$21,MATCH($AK$1,Invoicing!$N$17:$O$17,0),FALSE))</f>
        <v>475</v>
      </c>
      <c r="AL2615" s="78" t="e">
        <f>VLOOKUP($E2615,Invoicing!$A$1:$H$8,MATCH(TRACKER!$N2626,Invoicing!$A$1:$H$1,0),FALSE)</f>
        <v>#N/A</v>
      </c>
      <c r="AM2615" s="78">
        <f>VLOOKUP($E2615,Invoicing!$A$1:$H$8,MATCH(TRACKER!$O$1,Invoicing!$A$1:$H$1,0),FALSE)</f>
        <v>50</v>
      </c>
      <c r="AN2615" s="78">
        <f t="shared" si="814"/>
        <v>0</v>
      </c>
      <c r="AO2615" s="2">
        <f t="shared" si="815"/>
        <v>2</v>
      </c>
      <c r="AP2615" s="2" t="str">
        <f t="shared" si="816"/>
        <v>WEEK</v>
      </c>
      <c r="AQ2615" s="2" t="str">
        <f t="shared" si="817"/>
        <v>OM TRANSPORTWEEK</v>
      </c>
      <c r="AR2615" s="71">
        <f t="shared" si="818"/>
        <v>475</v>
      </c>
      <c r="AS2615" s="71">
        <f>VLOOKUP(AJ2615,Invoicing!A:K,10,FALSE)</f>
        <v>25</v>
      </c>
      <c r="AT2615" s="71">
        <f t="shared" si="819"/>
        <v>500</v>
      </c>
    </row>
    <row r="2616" spans="1:47">
      <c r="A2616" s="37" t="s">
        <v>37</v>
      </c>
      <c r="B2616" s="3" t="s">
        <v>38</v>
      </c>
      <c r="C2616" s="11">
        <v>45655.967361111114</v>
      </c>
      <c r="D2616" s="11">
        <v>45655.75</v>
      </c>
      <c r="E2616" s="11" t="s">
        <v>49</v>
      </c>
      <c r="F2616" s="11" t="s">
        <v>40</v>
      </c>
      <c r="G2616" s="3" t="s">
        <v>2795</v>
      </c>
      <c r="H2616" s="3" t="s">
        <v>2821</v>
      </c>
      <c r="I2616" s="11">
        <v>45656.916666666664</v>
      </c>
      <c r="J2616" s="12">
        <v>45657.456250000003</v>
      </c>
      <c r="K2616" s="12">
        <v>45657.5</v>
      </c>
      <c r="L2616" s="12">
        <v>45657.489583333336</v>
      </c>
      <c r="M2616" s="12" t="s">
        <v>115</v>
      </c>
      <c r="N2616" s="3" t="s">
        <v>42</v>
      </c>
      <c r="O2616" s="3">
        <v>0</v>
      </c>
      <c r="P2616" s="1">
        <f t="shared" si="800"/>
        <v>53</v>
      </c>
      <c r="Q2616" s="1">
        <f t="shared" si="801"/>
        <v>12</v>
      </c>
      <c r="R2616" s="72">
        <f t="shared" si="802"/>
        <v>45657.456250000003</v>
      </c>
      <c r="S2616" s="73">
        <f t="shared" si="803"/>
        <v>0.94930555555038154</v>
      </c>
      <c r="T2616" s="74">
        <f>Table2[[#This Row],[ETA A OFRECIMIENTO]]*24</f>
        <v>22.783333333209157</v>
      </c>
      <c r="U2616" s="1" t="str">
        <f t="shared" si="804"/>
        <v>YES</v>
      </c>
      <c r="V2616" s="73">
        <f t="shared" si="805"/>
        <v>0.58333333333575865</v>
      </c>
      <c r="W2616" s="74">
        <f>Table2[[#This Row],[DEL. AVAILABLE A SLOT]]*24</f>
        <v>14.000000000058208</v>
      </c>
      <c r="X2616" s="1" t="str">
        <f t="shared" si="806"/>
        <v>SI</v>
      </c>
      <c r="Y2616" s="73">
        <f t="shared" si="807"/>
        <v>1.5326388888861402</v>
      </c>
      <c r="Z2616" s="74">
        <f>Table2[[#This Row],[ETA A TIMESLOT]]*24</f>
        <v>36.783333333267365</v>
      </c>
      <c r="AA2616" s="73">
        <f t="shared" si="808"/>
        <v>0</v>
      </c>
      <c r="AB2616" s="73" t="str">
        <f t="shared" si="809"/>
        <v>SI</v>
      </c>
      <c r="AC2616" s="74">
        <f>Table2[[#This Row],[PUNTUALIDAD (H)]]*24</f>
        <v>0</v>
      </c>
      <c r="AD2616" s="73">
        <f t="shared" si="810"/>
        <v>1.5222222222218988</v>
      </c>
      <c r="AE2616" s="74">
        <f>Table2[[#This Row],[ATA TO UNLOADING]]*24</f>
        <v>36.533333333325572</v>
      </c>
      <c r="AF2616" s="74" t="str">
        <f>IF(Table2[[#This Row],[ATA TO UNLOADING 2]]&lt;=48,"YES","NO")</f>
        <v>YES</v>
      </c>
      <c r="AG2616" s="75">
        <f t="shared" si="811"/>
        <v>0.5</v>
      </c>
      <c r="AH2616" s="2" t="s">
        <v>42</v>
      </c>
      <c r="AI2616" s="2" t="str">
        <f t="shared" si="812"/>
        <v>MRSU0024523</v>
      </c>
      <c r="AJ2616" s="76" t="str">
        <f t="shared" si="813"/>
        <v>CTU FLEVOKUST BV</v>
      </c>
      <c r="AK2616" s="77">
        <f>IF($M2616="TRUCK",VLOOKUP($AQ2616,Invoicing!$A$17:$B$49,MATCH($AK$1,Invoicing!$A$17:$B$17,0),FALSE),VLOOKUP($AQ2616,Invoicing!$N$17:$O$21,MATCH($AK$1,Invoicing!$N$17:$O$17,0),FALSE))</f>
        <v>520</v>
      </c>
      <c r="AL2616" s="78" t="e">
        <f>VLOOKUP($E2616,Invoicing!$A$1:$H$8,MATCH(TRACKER!$N2619,Invoicing!$A$1:$H$1,0),FALSE)</f>
        <v>#N/A</v>
      </c>
      <c r="AM2616" s="78">
        <v>35</v>
      </c>
      <c r="AN2616" s="78">
        <f t="shared" si="814"/>
        <v>0</v>
      </c>
      <c r="AO2616" s="2">
        <f t="shared" si="815"/>
        <v>2</v>
      </c>
      <c r="AP2616" s="2" t="str">
        <f t="shared" si="816"/>
        <v>WEEK</v>
      </c>
      <c r="AQ2616" s="2" t="str">
        <f t="shared" si="817"/>
        <v>CTU FLEVOKUST BVWEEK</v>
      </c>
      <c r="AR2616" s="71">
        <f t="shared" si="818"/>
        <v>520</v>
      </c>
      <c r="AS2616" s="71">
        <f>VLOOKUP(AJ2616,Invoicing!A:K,10,FALSE)</f>
        <v>0</v>
      </c>
      <c r="AT2616" s="71">
        <f t="shared" si="819"/>
        <v>520</v>
      </c>
    </row>
    <row r="2617" spans="1:47">
      <c r="A2617" s="37" t="s">
        <v>37</v>
      </c>
      <c r="B2617" s="3" t="s">
        <v>38</v>
      </c>
      <c r="C2617" s="11">
        <v>45655.967361111114</v>
      </c>
      <c r="D2617" s="11">
        <v>45655.75</v>
      </c>
      <c r="E2617" s="11" t="s">
        <v>44</v>
      </c>
      <c r="F2617" s="11" t="s">
        <v>40</v>
      </c>
      <c r="G2617" s="3" t="s">
        <v>2796</v>
      </c>
      <c r="H2617" s="3" t="s">
        <v>2821</v>
      </c>
      <c r="I2617" s="11">
        <v>45656.875</v>
      </c>
      <c r="J2617" s="12">
        <v>45656.875</v>
      </c>
      <c r="K2617" s="12">
        <v>45656.875</v>
      </c>
      <c r="L2617" s="12">
        <v>45656.951388888891</v>
      </c>
      <c r="M2617" s="12" t="s">
        <v>115</v>
      </c>
      <c r="N2617" s="3" t="s">
        <v>42</v>
      </c>
      <c r="O2617" s="3">
        <v>1</v>
      </c>
      <c r="P2617" s="1">
        <f t="shared" si="800"/>
        <v>53</v>
      </c>
      <c r="Q2617" s="1">
        <f t="shared" si="801"/>
        <v>12</v>
      </c>
      <c r="R2617" s="72">
        <f t="shared" si="802"/>
        <v>45656.875</v>
      </c>
      <c r="S2617" s="73">
        <f t="shared" si="803"/>
        <v>0.90763888888614019</v>
      </c>
      <c r="T2617" s="74">
        <f>Table2[[#This Row],[ETA A OFRECIMIENTO]]*24</f>
        <v>21.783333333267365</v>
      </c>
      <c r="U2617" s="1" t="str">
        <f t="shared" si="804"/>
        <v>YES</v>
      </c>
      <c r="V2617" s="73">
        <f t="shared" si="805"/>
        <v>0</v>
      </c>
      <c r="W2617" s="74">
        <f>Table2[[#This Row],[DEL. AVAILABLE A SLOT]]*24</f>
        <v>0</v>
      </c>
      <c r="X2617" s="1" t="str">
        <f t="shared" si="806"/>
        <v>SI</v>
      </c>
      <c r="Y2617" s="73">
        <f t="shared" si="807"/>
        <v>0.90763888888614019</v>
      </c>
      <c r="Z2617" s="74">
        <f>Table2[[#This Row],[ETA A TIMESLOT]]*24</f>
        <v>21.783333333267365</v>
      </c>
      <c r="AA2617" s="73">
        <f t="shared" si="808"/>
        <v>0</v>
      </c>
      <c r="AB2617" s="73" t="str">
        <f t="shared" si="809"/>
        <v>SI</v>
      </c>
      <c r="AC2617" s="74">
        <f>Table2[[#This Row],[PUNTUALIDAD (H)]]*24</f>
        <v>0</v>
      </c>
      <c r="AD2617" s="73">
        <f t="shared" si="810"/>
        <v>0.98402777777664596</v>
      </c>
      <c r="AE2617" s="74">
        <f>Table2[[#This Row],[ATA TO UNLOADING]]*24</f>
        <v>23.616666666639503</v>
      </c>
      <c r="AF2617" s="74" t="str">
        <f>IF(Table2[[#This Row],[ATA TO UNLOADING 2]]&lt;=48,"YES","NO")</f>
        <v>YES</v>
      </c>
      <c r="AG2617" s="75">
        <f t="shared" si="811"/>
        <v>0.875</v>
      </c>
      <c r="AH2617" s="2" t="s">
        <v>24</v>
      </c>
      <c r="AI2617" s="2" t="str">
        <f t="shared" si="812"/>
        <v>MRSU3418794</v>
      </c>
      <c r="AJ2617" s="76" t="str">
        <f t="shared" si="813"/>
        <v>MSI</v>
      </c>
      <c r="AK2617" s="77">
        <f>IF($M2617="TRUCK",VLOOKUP($AQ2617,Invoicing!$A$17:$B$49,MATCH($AK$1,Invoicing!$A$17:$B$17,0),FALSE),VLOOKUP($AQ2617,Invoicing!$N$17:$O$21,MATCH($AK$1,Invoicing!$N$17:$O$17,0),FALSE))</f>
        <v>530</v>
      </c>
      <c r="AL2617" s="78" t="e">
        <f>VLOOKUP($E2617,Invoicing!$A$1:$H$8,MATCH(TRACKER!$N2620,Invoicing!$A$1:$H$1,0),FALSE)</f>
        <v>#N/A</v>
      </c>
      <c r="AM2617" s="78">
        <f>VLOOKUP($E2617,Invoicing!$A$1:$H$8,MATCH(TRACKER!$O$1,Invoicing!$A$1:$H$1,0),FALSE)</f>
        <v>50</v>
      </c>
      <c r="AN2617" s="78">
        <f t="shared" si="814"/>
        <v>50</v>
      </c>
      <c r="AO2617" s="2">
        <f t="shared" si="815"/>
        <v>1</v>
      </c>
      <c r="AP2617" s="2" t="str">
        <f t="shared" si="816"/>
        <v>NIGHT</v>
      </c>
      <c r="AQ2617" s="2" t="str">
        <f t="shared" si="817"/>
        <v>MSINIGHT</v>
      </c>
      <c r="AR2617" s="71">
        <f t="shared" si="818"/>
        <v>580</v>
      </c>
      <c r="AS2617" s="71">
        <f>VLOOKUP(AJ2617,Invoicing!A:K,10,FALSE)</f>
        <v>25</v>
      </c>
      <c r="AT2617" s="71">
        <f t="shared" si="819"/>
        <v>605</v>
      </c>
    </row>
    <row r="2618" spans="1:47">
      <c r="A2618" s="37" t="s">
        <v>37</v>
      </c>
      <c r="B2618" s="3" t="s">
        <v>38</v>
      </c>
      <c r="C2618" s="11">
        <v>45655.967361111114</v>
      </c>
      <c r="D2618" s="11">
        <v>45655.75</v>
      </c>
      <c r="E2618" s="11" t="s">
        <v>45</v>
      </c>
      <c r="F2618" s="11" t="s">
        <v>40</v>
      </c>
      <c r="G2618" s="3" t="s">
        <v>2797</v>
      </c>
      <c r="H2618" s="3" t="s">
        <v>2821</v>
      </c>
      <c r="I2618" s="11">
        <v>45656.791666666664</v>
      </c>
      <c r="J2618" s="12">
        <v>45656.752083333333</v>
      </c>
      <c r="K2618" s="12">
        <v>45656.791666666664</v>
      </c>
      <c r="L2618" s="12">
        <v>45656.752083333333</v>
      </c>
      <c r="M2618" s="12" t="s">
        <v>115</v>
      </c>
      <c r="N2618" s="3" t="s">
        <v>42</v>
      </c>
      <c r="O2618" s="3">
        <v>0</v>
      </c>
      <c r="P2618" s="1">
        <f t="shared" si="800"/>
        <v>53</v>
      </c>
      <c r="Q2618" s="1">
        <f t="shared" si="801"/>
        <v>12</v>
      </c>
      <c r="R2618" s="72">
        <f t="shared" si="802"/>
        <v>45656.752083333333</v>
      </c>
      <c r="S2618" s="73">
        <f t="shared" si="803"/>
        <v>0.82430555555038154</v>
      </c>
      <c r="T2618" s="74">
        <f>Table2[[#This Row],[ETA A OFRECIMIENTO]]*24</f>
        <v>19.783333333209157</v>
      </c>
      <c r="U2618" s="1" t="str">
        <f t="shared" si="804"/>
        <v>YES</v>
      </c>
      <c r="V2618" s="73">
        <f t="shared" si="805"/>
        <v>0</v>
      </c>
      <c r="W2618" s="74">
        <f>Table2[[#This Row],[DEL. AVAILABLE A SLOT]]*24</f>
        <v>0</v>
      </c>
      <c r="X2618" s="1" t="str">
        <f t="shared" si="806"/>
        <v>SI</v>
      </c>
      <c r="Y2618" s="73">
        <f t="shared" si="807"/>
        <v>0.82430555555038154</v>
      </c>
      <c r="Z2618" s="74">
        <f>Table2[[#This Row],[ETA A TIMESLOT]]*24</f>
        <v>19.783333333209157</v>
      </c>
      <c r="AA2618" s="73">
        <f t="shared" si="808"/>
        <v>0</v>
      </c>
      <c r="AB2618" s="73" t="str">
        <f t="shared" si="809"/>
        <v>SI</v>
      </c>
      <c r="AC2618" s="74">
        <f>Table2[[#This Row],[PUNTUALIDAD (H)]]*24</f>
        <v>0</v>
      </c>
      <c r="AD2618" s="73">
        <f t="shared" si="810"/>
        <v>0.78472222221898846</v>
      </c>
      <c r="AE2618" s="74">
        <f>Table2[[#This Row],[ATA TO UNLOADING]]*24</f>
        <v>18.833333333255723</v>
      </c>
      <c r="AF2618" s="74" t="str">
        <f>IF(Table2[[#This Row],[ATA TO UNLOADING 2]]&lt;=48,"YES","NO")</f>
        <v>YES</v>
      </c>
      <c r="AG2618" s="75">
        <f t="shared" si="811"/>
        <v>0.79166666666424135</v>
      </c>
      <c r="AH2618" s="2" t="s">
        <v>42</v>
      </c>
      <c r="AI2618" s="2" t="str">
        <f t="shared" si="812"/>
        <v>MRSU3952032</v>
      </c>
      <c r="AJ2618" s="76" t="str">
        <f t="shared" si="813"/>
        <v>OM TRANSPORT</v>
      </c>
      <c r="AK2618" s="77">
        <f>IF($M2618="TRUCK",VLOOKUP($AQ2618,Invoicing!$A$17:$B$49,MATCH($AK$1,Invoicing!$A$17:$B$17,0),FALSE),VLOOKUP($AQ2618,Invoicing!$N$17:$O$21,MATCH($AK$1,Invoicing!$N$17:$O$17,0),FALSE))</f>
        <v>475</v>
      </c>
      <c r="AL2618" s="78" t="e">
        <f>VLOOKUP($E2618,Invoicing!$A$1:$H$8,MATCH(TRACKER!$N2621,Invoicing!$A$1:$H$1,0),FALSE)</f>
        <v>#N/A</v>
      </c>
      <c r="AM2618" s="78">
        <f>VLOOKUP($E2618,Invoicing!$A$1:$H$8,MATCH(TRACKER!$O$1,Invoicing!$A$1:$H$1,0),FALSE)</f>
        <v>50</v>
      </c>
      <c r="AN2618" s="78">
        <f t="shared" si="814"/>
        <v>0</v>
      </c>
      <c r="AO2618" s="2">
        <f t="shared" si="815"/>
        <v>1</v>
      </c>
      <c r="AP2618" s="2" t="str">
        <f t="shared" si="816"/>
        <v>WEEK</v>
      </c>
      <c r="AQ2618" s="2" t="str">
        <f t="shared" si="817"/>
        <v>OM TRANSPORTWEEK</v>
      </c>
      <c r="AR2618" s="71">
        <f t="shared" si="818"/>
        <v>475</v>
      </c>
      <c r="AS2618" s="71">
        <f>VLOOKUP(AJ2618,Invoicing!A:K,10,FALSE)</f>
        <v>25</v>
      </c>
      <c r="AT2618" s="71">
        <f t="shared" si="819"/>
        <v>500</v>
      </c>
    </row>
    <row r="2619" spans="1:47">
      <c r="A2619" s="37" t="s">
        <v>37</v>
      </c>
      <c r="B2619" s="3" t="s">
        <v>38</v>
      </c>
      <c r="C2619" s="11">
        <v>45655.967361111114</v>
      </c>
      <c r="D2619" s="11">
        <v>45655.75</v>
      </c>
      <c r="E2619" s="11" t="s">
        <v>43</v>
      </c>
      <c r="F2619" s="11" t="s">
        <v>40</v>
      </c>
      <c r="G2619" s="3" t="s">
        <v>2798</v>
      </c>
      <c r="H2619" s="3" t="s">
        <v>41</v>
      </c>
      <c r="I2619" s="11">
        <v>45656.916666666664</v>
      </c>
      <c r="J2619" s="12">
        <v>45657.491666666669</v>
      </c>
      <c r="K2619" s="12">
        <v>45657.5</v>
      </c>
      <c r="L2619" s="12">
        <v>45657.496527777781</v>
      </c>
      <c r="M2619" s="12" t="s">
        <v>115</v>
      </c>
      <c r="N2619" s="3" t="s">
        <v>42</v>
      </c>
      <c r="O2619" s="3">
        <v>0</v>
      </c>
      <c r="P2619" s="1">
        <f t="shared" si="800"/>
        <v>53</v>
      </c>
      <c r="Q2619" s="1">
        <f t="shared" si="801"/>
        <v>12</v>
      </c>
      <c r="R2619" s="72">
        <f t="shared" si="802"/>
        <v>45657.491666666669</v>
      </c>
      <c r="S2619" s="73">
        <f t="shared" si="803"/>
        <v>0.94930555555038154</v>
      </c>
      <c r="T2619" s="74">
        <f>Table2[[#This Row],[ETA A OFRECIMIENTO]]*24</f>
        <v>22.783333333209157</v>
      </c>
      <c r="U2619" s="1" t="str">
        <f t="shared" si="804"/>
        <v>YES</v>
      </c>
      <c r="V2619" s="73">
        <f t="shared" si="805"/>
        <v>0.58333333333575865</v>
      </c>
      <c r="W2619" s="74">
        <f>Table2[[#This Row],[DEL. AVAILABLE A SLOT]]*24</f>
        <v>14.000000000058208</v>
      </c>
      <c r="X2619" s="1" t="str">
        <f t="shared" si="806"/>
        <v>SI</v>
      </c>
      <c r="Y2619" s="73">
        <f t="shared" si="807"/>
        <v>1.5326388888861402</v>
      </c>
      <c r="Z2619" s="74">
        <f>Table2[[#This Row],[ETA A TIMESLOT]]*24</f>
        <v>36.783333333267365</v>
      </c>
      <c r="AA2619" s="73">
        <f t="shared" si="808"/>
        <v>0</v>
      </c>
      <c r="AB2619" s="73" t="str">
        <f t="shared" si="809"/>
        <v>SI</v>
      </c>
      <c r="AC2619" s="74">
        <f>Table2[[#This Row],[PUNTUALIDAD (H)]]*24</f>
        <v>0</v>
      </c>
      <c r="AD2619" s="73">
        <f t="shared" si="810"/>
        <v>1.5291666666671517</v>
      </c>
      <c r="AE2619" s="74">
        <f>Table2[[#This Row],[ATA TO UNLOADING]]*24</f>
        <v>36.700000000011642</v>
      </c>
      <c r="AF2619" s="74" t="str">
        <f>IF(Table2[[#This Row],[ATA TO UNLOADING 2]]&lt;=48,"YES","NO")</f>
        <v>YES</v>
      </c>
      <c r="AG2619" s="75">
        <f t="shared" si="811"/>
        <v>0.5</v>
      </c>
      <c r="AH2619" s="2" t="s">
        <v>42</v>
      </c>
      <c r="AI2619" s="2" t="str">
        <f t="shared" si="812"/>
        <v>MRSU4994897</v>
      </c>
      <c r="AJ2619" s="76" t="str">
        <f t="shared" si="813"/>
        <v>LOGIX</v>
      </c>
      <c r="AK2619" s="77">
        <f>IF($M2619="TRUCK",VLOOKUP($AQ2619,Invoicing!$A$17:$B$49,MATCH($AK$1,Invoicing!$A$17:$B$17,0),FALSE),VLOOKUP($AQ2619,Invoicing!$N$17:$O$21,MATCH($AK$1,Invoicing!$N$17:$O$17,0),FALSE))</f>
        <v>530</v>
      </c>
      <c r="AL2619" s="78" t="e">
        <f>VLOOKUP($E2619,Invoicing!$A$1:$H$8,MATCH(TRACKER!$N2622,Invoicing!$A$1:$H$1,0),FALSE)</f>
        <v>#N/A</v>
      </c>
      <c r="AM2619" s="78">
        <f>VLOOKUP($E2619,Invoicing!$A$1:$H$8,MATCH(TRACKER!$O$1,Invoicing!$A$1:$H$1,0),FALSE)</f>
        <v>50</v>
      </c>
      <c r="AN2619" s="78">
        <f t="shared" si="814"/>
        <v>0</v>
      </c>
      <c r="AO2619" s="2">
        <f t="shared" si="815"/>
        <v>2</v>
      </c>
      <c r="AP2619" s="2" t="str">
        <f t="shared" si="816"/>
        <v>WEEK</v>
      </c>
      <c r="AQ2619" s="2" t="str">
        <f t="shared" si="817"/>
        <v>LOGIXWEEK</v>
      </c>
      <c r="AR2619" s="71">
        <f t="shared" si="818"/>
        <v>530</v>
      </c>
      <c r="AS2619" s="71">
        <f>VLOOKUP(AJ2619,Invoicing!A:K,10,FALSE)</f>
        <v>25</v>
      </c>
      <c r="AT2619" s="71">
        <f t="shared" si="819"/>
        <v>605</v>
      </c>
      <c r="AU2619" s="55">
        <v>50</v>
      </c>
    </row>
    <row r="2620" spans="1:47">
      <c r="A2620" s="37" t="s">
        <v>37</v>
      </c>
      <c r="B2620" s="3" t="s">
        <v>38</v>
      </c>
      <c r="C2620" s="11">
        <v>45655.967361111114</v>
      </c>
      <c r="D2620" s="11">
        <v>45655.75</v>
      </c>
      <c r="E2620" s="11" t="s">
        <v>45</v>
      </c>
      <c r="F2620" s="11" t="s">
        <v>40</v>
      </c>
      <c r="G2620" s="3" t="s">
        <v>2799</v>
      </c>
      <c r="H2620" s="3" t="s">
        <v>2821</v>
      </c>
      <c r="I2620" s="11">
        <v>45656.916666666664</v>
      </c>
      <c r="J2620" s="12">
        <v>45656.916666666664</v>
      </c>
      <c r="K2620" s="12">
        <v>45656.916666666664</v>
      </c>
      <c r="L2620" s="12">
        <v>45656.945833333331</v>
      </c>
      <c r="M2620" s="12" t="s">
        <v>115</v>
      </c>
      <c r="N2620" s="3" t="s">
        <v>42</v>
      </c>
      <c r="O2620" s="3">
        <v>0</v>
      </c>
      <c r="P2620" s="1">
        <f t="shared" si="800"/>
        <v>53</v>
      </c>
      <c r="Q2620" s="1">
        <f t="shared" si="801"/>
        <v>12</v>
      </c>
      <c r="R2620" s="72">
        <f t="shared" si="802"/>
        <v>45656.916666666664</v>
      </c>
      <c r="S2620" s="73">
        <f t="shared" si="803"/>
        <v>0.94930555555038154</v>
      </c>
      <c r="T2620" s="74">
        <f>Table2[[#This Row],[ETA A OFRECIMIENTO]]*24</f>
        <v>22.783333333209157</v>
      </c>
      <c r="U2620" s="1" t="str">
        <f t="shared" si="804"/>
        <v>YES</v>
      </c>
      <c r="V2620" s="73">
        <f t="shared" si="805"/>
        <v>0</v>
      </c>
      <c r="W2620" s="74">
        <f>Table2[[#This Row],[DEL. AVAILABLE A SLOT]]*24</f>
        <v>0</v>
      </c>
      <c r="X2620" s="1" t="str">
        <f t="shared" si="806"/>
        <v>SI</v>
      </c>
      <c r="Y2620" s="73">
        <f t="shared" si="807"/>
        <v>0.94930555555038154</v>
      </c>
      <c r="Z2620" s="74">
        <f>Table2[[#This Row],[ETA A TIMESLOT]]*24</f>
        <v>22.783333333209157</v>
      </c>
      <c r="AA2620" s="73">
        <f t="shared" si="808"/>
        <v>0</v>
      </c>
      <c r="AB2620" s="73" t="str">
        <f t="shared" si="809"/>
        <v>SI</v>
      </c>
      <c r="AC2620" s="74">
        <f>Table2[[#This Row],[PUNTUALIDAD (H)]]*24</f>
        <v>0</v>
      </c>
      <c r="AD2620" s="73">
        <f t="shared" si="810"/>
        <v>0.97847222221753327</v>
      </c>
      <c r="AE2620" s="74">
        <f>Table2[[#This Row],[ATA TO UNLOADING]]*24</f>
        <v>23.483333333220799</v>
      </c>
      <c r="AF2620" s="74" t="str">
        <f>IF(Table2[[#This Row],[ATA TO UNLOADING 2]]&lt;=48,"YES","NO")</f>
        <v>YES</v>
      </c>
      <c r="AG2620" s="75">
        <f t="shared" si="811"/>
        <v>0.91666666666424135</v>
      </c>
      <c r="AH2620" s="2" t="s">
        <v>24</v>
      </c>
      <c r="AI2620" s="2" t="str">
        <f t="shared" si="812"/>
        <v>MRSU5608896</v>
      </c>
      <c r="AJ2620" s="76" t="str">
        <f t="shared" si="813"/>
        <v>OM TRANSPORT</v>
      </c>
      <c r="AK2620" s="77">
        <f>IF($M2620="TRUCK",VLOOKUP($AQ2620,Invoicing!$A$17:$B$49,MATCH($AK$1,Invoicing!$A$17:$B$17,0),FALSE),VLOOKUP($AQ2620,Invoicing!$N$17:$O$21,MATCH($AK$1,Invoicing!$N$17:$O$17,0),FALSE))</f>
        <v>475</v>
      </c>
      <c r="AL2620" s="78" t="e">
        <f>VLOOKUP($E2620,Invoicing!$A$1:$H$8,MATCH(TRACKER!$N2623,Invoicing!$A$1:$H$1,0),FALSE)</f>
        <v>#N/A</v>
      </c>
      <c r="AM2620" s="78">
        <f>VLOOKUP($E2620,Invoicing!$A$1:$H$8,MATCH(TRACKER!$O$1,Invoicing!$A$1:$H$1,0),FALSE)</f>
        <v>50</v>
      </c>
      <c r="AN2620" s="78">
        <f t="shared" si="814"/>
        <v>0</v>
      </c>
      <c r="AO2620" s="2">
        <f t="shared" si="815"/>
        <v>1</v>
      </c>
      <c r="AP2620" s="2" t="str">
        <f t="shared" si="816"/>
        <v>NIGHT</v>
      </c>
      <c r="AQ2620" s="2" t="str">
        <f t="shared" si="817"/>
        <v>OM TRANSPORTNIGHT</v>
      </c>
      <c r="AR2620" s="71">
        <f t="shared" si="818"/>
        <v>475</v>
      </c>
      <c r="AS2620" s="71">
        <f>VLOOKUP(AJ2620,Invoicing!A:K,10,FALSE)</f>
        <v>25</v>
      </c>
      <c r="AT2620" s="71">
        <f t="shared" si="819"/>
        <v>500</v>
      </c>
    </row>
    <row r="2621" spans="1:47">
      <c r="A2621" s="58" t="s">
        <v>37</v>
      </c>
      <c r="B2621" s="59" t="s">
        <v>38</v>
      </c>
      <c r="C2621" s="60">
        <v>45655.967361111114</v>
      </c>
      <c r="D2621" s="60">
        <v>45655.75</v>
      </c>
      <c r="E2621" s="60" t="s">
        <v>45</v>
      </c>
      <c r="F2621" s="60" t="s">
        <v>40</v>
      </c>
      <c r="G2621" s="59" t="s">
        <v>2800</v>
      </c>
      <c r="H2621" s="3" t="s">
        <v>2821</v>
      </c>
      <c r="I2621" s="60">
        <v>45656.833333333336</v>
      </c>
      <c r="J2621" s="61">
        <v>45656.833333333336</v>
      </c>
      <c r="K2621" s="61">
        <v>45656.833333333336</v>
      </c>
      <c r="L2621" s="61">
        <v>45656.861111111109</v>
      </c>
      <c r="M2621" s="12" t="s">
        <v>115</v>
      </c>
      <c r="N2621" s="3" t="s">
        <v>42</v>
      </c>
      <c r="O2621" s="3">
        <v>0</v>
      </c>
      <c r="P2621" s="1">
        <f t="shared" si="800"/>
        <v>53</v>
      </c>
      <c r="Q2621" s="1">
        <f t="shared" si="801"/>
        <v>12</v>
      </c>
      <c r="R2621" s="72">
        <f t="shared" si="802"/>
        <v>45656.833333333336</v>
      </c>
      <c r="S2621" s="73">
        <f t="shared" si="803"/>
        <v>0.86597222222189885</v>
      </c>
      <c r="T2621" s="74">
        <f>Table2[[#This Row],[ETA A OFRECIMIENTO]]*24</f>
        <v>20.783333333325572</v>
      </c>
      <c r="U2621" s="1" t="str">
        <f t="shared" si="804"/>
        <v>YES</v>
      </c>
      <c r="V2621" s="73">
        <f t="shared" si="805"/>
        <v>0</v>
      </c>
      <c r="W2621" s="74">
        <f>Table2[[#This Row],[DEL. AVAILABLE A SLOT]]*24</f>
        <v>0</v>
      </c>
      <c r="X2621" s="1" t="str">
        <f t="shared" si="806"/>
        <v>SI</v>
      </c>
      <c r="Y2621" s="73">
        <f t="shared" si="807"/>
        <v>0.86597222222189885</v>
      </c>
      <c r="Z2621" s="74">
        <f>Table2[[#This Row],[ETA A TIMESLOT]]*24</f>
        <v>20.783333333325572</v>
      </c>
      <c r="AA2621" s="73">
        <f t="shared" si="808"/>
        <v>0</v>
      </c>
      <c r="AB2621" s="73" t="str">
        <f t="shared" si="809"/>
        <v>SI</v>
      </c>
      <c r="AC2621" s="74">
        <f>Table2[[#This Row],[PUNTUALIDAD (H)]]*24</f>
        <v>0</v>
      </c>
      <c r="AD2621" s="73">
        <f t="shared" si="810"/>
        <v>0.89374999999563443</v>
      </c>
      <c r="AE2621" s="74">
        <f>Table2[[#This Row],[ATA TO UNLOADING]]*24</f>
        <v>21.449999999895226</v>
      </c>
      <c r="AF2621" s="74" t="str">
        <f>IF(Table2[[#This Row],[ATA TO UNLOADING 2]]&lt;=48,"YES","NO")</f>
        <v>YES</v>
      </c>
      <c r="AG2621" s="75">
        <f t="shared" si="811"/>
        <v>0.83333333333575865</v>
      </c>
      <c r="AH2621" s="2" t="s">
        <v>24</v>
      </c>
      <c r="AI2621" s="2" t="str">
        <f t="shared" si="812"/>
        <v>MRSU5760825</v>
      </c>
      <c r="AJ2621" s="76" t="str">
        <f t="shared" si="813"/>
        <v>OM TRANSPORT</v>
      </c>
      <c r="AK2621" s="77">
        <f>IF($M2621="TRUCK",VLOOKUP($AQ2621,Invoicing!$A$17:$B$49,MATCH($AK$1,Invoicing!$A$17:$B$17,0),FALSE),VLOOKUP($AQ2621,Invoicing!$N$17:$O$21,MATCH($AK$1,Invoicing!$N$17:$O$17,0),FALSE))</f>
        <v>475</v>
      </c>
      <c r="AL2621" s="78" t="e">
        <f>VLOOKUP($E2621,Invoicing!$A$1:$H$8,MATCH(TRACKER!$N2624,Invoicing!$A$1:$H$1,0),FALSE)</f>
        <v>#N/A</v>
      </c>
      <c r="AM2621" s="78">
        <f>VLOOKUP($E2621,Invoicing!$A$1:$H$8,MATCH(TRACKER!$O$1,Invoicing!$A$1:$H$1,0),FALSE)</f>
        <v>50</v>
      </c>
      <c r="AN2621" s="78">
        <f t="shared" si="814"/>
        <v>0</v>
      </c>
      <c r="AO2621" s="2">
        <f t="shared" si="815"/>
        <v>1</v>
      </c>
      <c r="AP2621" s="2" t="str">
        <f t="shared" si="816"/>
        <v>NIGHT</v>
      </c>
      <c r="AQ2621" s="2" t="str">
        <f t="shared" si="817"/>
        <v>OM TRANSPORTNIGHT</v>
      </c>
      <c r="AR2621" s="71">
        <f t="shared" si="818"/>
        <v>475</v>
      </c>
      <c r="AS2621" s="71">
        <f>VLOOKUP(AJ2621,Invoicing!A:K,10,FALSE)</f>
        <v>25</v>
      </c>
      <c r="AT2621" s="71">
        <f t="shared" si="819"/>
        <v>500</v>
      </c>
    </row>
    <row r="2622" spans="1:47">
      <c r="A2622" s="37" t="s">
        <v>37</v>
      </c>
      <c r="B2622" s="3" t="s">
        <v>38</v>
      </c>
      <c r="C2622" s="11">
        <v>45655.967361111114</v>
      </c>
      <c r="D2622" s="11">
        <v>45655.75</v>
      </c>
      <c r="E2622" s="11" t="s">
        <v>44</v>
      </c>
      <c r="F2622" s="11" t="s">
        <v>40</v>
      </c>
      <c r="G2622" s="3" t="s">
        <v>2801</v>
      </c>
      <c r="H2622" s="3" t="s">
        <v>2821</v>
      </c>
      <c r="I2622" s="11">
        <v>45656.916666666664</v>
      </c>
      <c r="J2622" s="12">
        <v>45657.271527777775</v>
      </c>
      <c r="K2622" s="12">
        <v>45657.166666666664</v>
      </c>
      <c r="L2622" s="12">
        <v>45657.309027777781</v>
      </c>
      <c r="M2622" s="12" t="s">
        <v>115</v>
      </c>
      <c r="N2622" s="3" t="s">
        <v>42</v>
      </c>
      <c r="O2622" s="3">
        <v>0</v>
      </c>
      <c r="P2622" s="1">
        <f t="shared" si="800"/>
        <v>53</v>
      </c>
      <c r="Q2622" s="1">
        <f t="shared" si="801"/>
        <v>12</v>
      </c>
      <c r="R2622" s="72">
        <f t="shared" si="802"/>
        <v>45657.271527777775</v>
      </c>
      <c r="S2622" s="73">
        <f t="shared" si="803"/>
        <v>0.94930555555038154</v>
      </c>
      <c r="T2622" s="74">
        <f>Table2[[#This Row],[ETA A OFRECIMIENTO]]*24</f>
        <v>22.783333333209157</v>
      </c>
      <c r="U2622" s="1" t="str">
        <f t="shared" si="804"/>
        <v>YES</v>
      </c>
      <c r="V2622" s="73">
        <f t="shared" si="805"/>
        <v>0.25</v>
      </c>
      <c r="W2622" s="74">
        <f>Table2[[#This Row],[DEL. AVAILABLE A SLOT]]*24</f>
        <v>6</v>
      </c>
      <c r="X2622" s="1" t="str">
        <f t="shared" si="806"/>
        <v>SI</v>
      </c>
      <c r="Y2622" s="73">
        <f t="shared" si="807"/>
        <v>1.1993055555503815</v>
      </c>
      <c r="Z2622" s="74">
        <f>Table2[[#This Row],[ETA A TIMESLOT]]*24</f>
        <v>28.783333333209157</v>
      </c>
      <c r="AA2622" s="73">
        <f t="shared" si="808"/>
        <v>0.10486111111094942</v>
      </c>
      <c r="AB2622" s="73" t="str">
        <f t="shared" si="809"/>
        <v>NO</v>
      </c>
      <c r="AC2622" s="74">
        <f>Table2[[#This Row],[PUNTUALIDAD (H)]]*24</f>
        <v>2.5166666666627862</v>
      </c>
      <c r="AD2622" s="73">
        <f t="shared" si="810"/>
        <v>1.3416666666671517</v>
      </c>
      <c r="AE2622" s="74">
        <f>Table2[[#This Row],[ATA TO UNLOADING]]*24</f>
        <v>32.200000000011642</v>
      </c>
      <c r="AF2622" s="74" t="str">
        <f>IF(Table2[[#This Row],[ATA TO UNLOADING 2]]&lt;=48,"YES","NO")</f>
        <v>YES</v>
      </c>
      <c r="AG2622" s="75">
        <f t="shared" si="811"/>
        <v>0.16666666666424135</v>
      </c>
      <c r="AH2622" s="2" t="s">
        <v>24</v>
      </c>
      <c r="AI2622" s="2" t="str">
        <f t="shared" si="812"/>
        <v>MRSU6037889</v>
      </c>
      <c r="AJ2622" s="76" t="str">
        <f t="shared" si="813"/>
        <v>MSI</v>
      </c>
      <c r="AK2622" s="77">
        <f>IF($M2622="TRUCK",VLOOKUP($AQ2622,Invoicing!$A$17:$B$49,MATCH($AK$1,Invoicing!$A$17:$B$17,0),FALSE),VLOOKUP($AQ2622,Invoicing!$N$17:$O$21,MATCH($AK$1,Invoicing!$N$17:$O$17,0),FALSE))</f>
        <v>530</v>
      </c>
      <c r="AL2622" s="78" t="e">
        <f>VLOOKUP($E2622,Invoicing!$A$1:$H$8,MATCH(TRACKER!$N2625,Invoicing!$A$1:$H$1,0),FALSE)</f>
        <v>#N/A</v>
      </c>
      <c r="AM2622" s="78">
        <f>VLOOKUP($E2622,Invoicing!$A$1:$H$8,MATCH(TRACKER!$O$1,Invoicing!$A$1:$H$1,0),FALSE)</f>
        <v>50</v>
      </c>
      <c r="AN2622" s="78">
        <f t="shared" si="814"/>
        <v>0</v>
      </c>
      <c r="AO2622" s="2">
        <f t="shared" si="815"/>
        <v>2</v>
      </c>
      <c r="AP2622" s="2" t="str">
        <f t="shared" si="816"/>
        <v>NIGHT</v>
      </c>
      <c r="AQ2622" s="2" t="str">
        <f t="shared" si="817"/>
        <v>MSINIGHT</v>
      </c>
      <c r="AR2622" s="71">
        <f t="shared" si="818"/>
        <v>530</v>
      </c>
      <c r="AS2622" s="71">
        <f>VLOOKUP(AJ2622,Invoicing!A:K,10,FALSE)</f>
        <v>25</v>
      </c>
      <c r="AT2622" s="71">
        <f t="shared" si="819"/>
        <v>555</v>
      </c>
    </row>
    <row r="2623" spans="1:47">
      <c r="A2623" s="58" t="s">
        <v>37</v>
      </c>
      <c r="B2623" s="59" t="s">
        <v>38</v>
      </c>
      <c r="C2623" s="60">
        <v>45655.967361111114</v>
      </c>
      <c r="D2623" s="60">
        <v>45655.75</v>
      </c>
      <c r="E2623" s="60" t="s">
        <v>45</v>
      </c>
      <c r="F2623" s="60" t="s">
        <v>40</v>
      </c>
      <c r="G2623" s="59" t="s">
        <v>2802</v>
      </c>
      <c r="H2623" s="3" t="s">
        <v>2821</v>
      </c>
      <c r="I2623" s="60">
        <v>45656.916666666664</v>
      </c>
      <c r="J2623" s="61">
        <v>45657.286805555559</v>
      </c>
      <c r="K2623" s="61">
        <v>45657.25</v>
      </c>
      <c r="L2623" s="61">
        <v>45657.3125</v>
      </c>
      <c r="M2623" s="12" t="s">
        <v>115</v>
      </c>
      <c r="N2623" s="3" t="s">
        <v>42</v>
      </c>
      <c r="O2623" s="3">
        <v>0</v>
      </c>
      <c r="P2623" s="1">
        <f t="shared" si="800"/>
        <v>53</v>
      </c>
      <c r="Q2623" s="1">
        <f t="shared" si="801"/>
        <v>12</v>
      </c>
      <c r="R2623" s="72">
        <f t="shared" si="802"/>
        <v>45657.286805555559</v>
      </c>
      <c r="S2623" s="73">
        <f t="shared" si="803"/>
        <v>0.94930555555038154</v>
      </c>
      <c r="T2623" s="74">
        <f>Table2[[#This Row],[ETA A OFRECIMIENTO]]*24</f>
        <v>22.783333333209157</v>
      </c>
      <c r="U2623" s="1" t="str">
        <f t="shared" si="804"/>
        <v>YES</v>
      </c>
      <c r="V2623" s="73">
        <f t="shared" si="805"/>
        <v>0.33333333333575865</v>
      </c>
      <c r="W2623" s="74">
        <f>Table2[[#This Row],[DEL. AVAILABLE A SLOT]]*24</f>
        <v>8.0000000000582077</v>
      </c>
      <c r="X2623" s="1" t="str">
        <f t="shared" si="806"/>
        <v>SI</v>
      </c>
      <c r="Y2623" s="73">
        <f t="shared" si="807"/>
        <v>1.2826388888861402</v>
      </c>
      <c r="Z2623" s="74">
        <f>Table2[[#This Row],[ETA A TIMESLOT]]*24</f>
        <v>30.783333333267365</v>
      </c>
      <c r="AA2623" s="73">
        <f t="shared" si="808"/>
        <v>3.680555555911269E-2</v>
      </c>
      <c r="AB2623" s="73" t="str">
        <f t="shared" si="809"/>
        <v>NO</v>
      </c>
      <c r="AC2623" s="74">
        <f>Table2[[#This Row],[PUNTUALIDAD (H)]]*24</f>
        <v>0.88333333341870457</v>
      </c>
      <c r="AD2623" s="73">
        <f t="shared" si="810"/>
        <v>1.3451388888861402</v>
      </c>
      <c r="AE2623" s="74">
        <f>Table2[[#This Row],[ATA TO UNLOADING]]*24</f>
        <v>32.283333333267365</v>
      </c>
      <c r="AF2623" s="74" t="str">
        <f>IF(Table2[[#This Row],[ATA TO UNLOADING 2]]&lt;=48,"YES","NO")</f>
        <v>YES</v>
      </c>
      <c r="AG2623" s="75">
        <f t="shared" si="811"/>
        <v>0.25</v>
      </c>
      <c r="AH2623" s="2" t="s">
        <v>42</v>
      </c>
      <c r="AI2623" s="2" t="str">
        <f t="shared" si="812"/>
        <v>MRSU6986777</v>
      </c>
      <c r="AJ2623" s="76" t="str">
        <f t="shared" si="813"/>
        <v>OM TRANSPORT</v>
      </c>
      <c r="AK2623" s="77">
        <f>IF($M2623="TRUCK",VLOOKUP($AQ2623,Invoicing!$A$17:$B$49,MATCH($AK$1,Invoicing!$A$17:$B$17,0),FALSE),VLOOKUP($AQ2623,Invoicing!$N$17:$O$21,MATCH($AK$1,Invoicing!$N$17:$O$17,0),FALSE))</f>
        <v>475</v>
      </c>
      <c r="AL2623" s="78" t="e">
        <f>VLOOKUP($E2623,Invoicing!$A$1:$H$8,MATCH(TRACKER!$N2626,Invoicing!$A$1:$H$1,0),FALSE)</f>
        <v>#N/A</v>
      </c>
      <c r="AM2623" s="78">
        <f>VLOOKUP($E2623,Invoicing!$A$1:$H$8,MATCH(TRACKER!$O$1,Invoicing!$A$1:$H$1,0),FALSE)</f>
        <v>50</v>
      </c>
      <c r="AN2623" s="78">
        <f t="shared" si="814"/>
        <v>0</v>
      </c>
      <c r="AO2623" s="2">
        <f t="shared" si="815"/>
        <v>2</v>
      </c>
      <c r="AP2623" s="2" t="str">
        <f t="shared" si="816"/>
        <v>WEEK</v>
      </c>
      <c r="AQ2623" s="2" t="str">
        <f t="shared" si="817"/>
        <v>OM TRANSPORTWEEK</v>
      </c>
      <c r="AR2623" s="71">
        <f t="shared" si="818"/>
        <v>475</v>
      </c>
      <c r="AS2623" s="71">
        <f>VLOOKUP(AJ2623,Invoicing!A:K,10,FALSE)</f>
        <v>25</v>
      </c>
      <c r="AT2623" s="71">
        <f t="shared" si="819"/>
        <v>500</v>
      </c>
    </row>
    <row r="2624" spans="1:47">
      <c r="A2624" s="58" t="s">
        <v>37</v>
      </c>
      <c r="B2624" s="59" t="s">
        <v>38</v>
      </c>
      <c r="C2624" s="60">
        <v>45655.967361111114</v>
      </c>
      <c r="D2624" s="60">
        <v>45655.75</v>
      </c>
      <c r="E2624" s="60" t="s">
        <v>44</v>
      </c>
      <c r="F2624" s="60" t="s">
        <v>40</v>
      </c>
      <c r="G2624" s="59" t="s">
        <v>2803</v>
      </c>
      <c r="H2624" s="3" t="s">
        <v>2821</v>
      </c>
      <c r="I2624" s="60">
        <v>45656.916666666664</v>
      </c>
      <c r="J2624" s="61">
        <v>45657.402083333334</v>
      </c>
      <c r="K2624" s="61">
        <v>45657.416666666664</v>
      </c>
      <c r="L2624" s="61">
        <v>45657.5625</v>
      </c>
      <c r="M2624" s="12" t="s">
        <v>115</v>
      </c>
      <c r="N2624" s="3" t="s">
        <v>42</v>
      </c>
      <c r="O2624" s="3">
        <v>0</v>
      </c>
      <c r="P2624" s="1">
        <f t="shared" si="800"/>
        <v>53</v>
      </c>
      <c r="Q2624" s="1">
        <f t="shared" si="801"/>
        <v>12</v>
      </c>
      <c r="R2624" s="72">
        <f t="shared" si="802"/>
        <v>45657.402083333334</v>
      </c>
      <c r="S2624" s="73">
        <f t="shared" si="803"/>
        <v>0.94930555555038154</v>
      </c>
      <c r="T2624" s="74">
        <f>Table2[[#This Row],[ETA A OFRECIMIENTO]]*24</f>
        <v>22.783333333209157</v>
      </c>
      <c r="U2624" s="1" t="str">
        <f t="shared" si="804"/>
        <v>YES</v>
      </c>
      <c r="V2624" s="73">
        <f t="shared" si="805"/>
        <v>0.5</v>
      </c>
      <c r="W2624" s="74">
        <f>Table2[[#This Row],[DEL. AVAILABLE A SLOT]]*24</f>
        <v>12</v>
      </c>
      <c r="X2624" s="1" t="str">
        <f t="shared" si="806"/>
        <v>SI</v>
      </c>
      <c r="Y2624" s="73">
        <f t="shared" si="807"/>
        <v>1.4493055555503815</v>
      </c>
      <c r="Z2624" s="74">
        <f>Table2[[#This Row],[ETA A TIMESLOT]]*24</f>
        <v>34.783333333209157</v>
      </c>
      <c r="AA2624" s="73">
        <f t="shared" si="808"/>
        <v>0</v>
      </c>
      <c r="AB2624" s="73" t="str">
        <f t="shared" si="809"/>
        <v>SI</v>
      </c>
      <c r="AC2624" s="74">
        <f>Table2[[#This Row],[PUNTUALIDAD (H)]]*24</f>
        <v>0</v>
      </c>
      <c r="AD2624" s="73">
        <f t="shared" si="810"/>
        <v>1.5951388888861402</v>
      </c>
      <c r="AE2624" s="74">
        <f>Table2[[#This Row],[ATA TO UNLOADING]]*24</f>
        <v>38.283333333267365</v>
      </c>
      <c r="AF2624" s="74" t="str">
        <f>IF(Table2[[#This Row],[ATA TO UNLOADING 2]]&lt;=48,"YES","NO")</f>
        <v>YES</v>
      </c>
      <c r="AG2624" s="75">
        <f t="shared" si="811"/>
        <v>0.41666666666424135</v>
      </c>
      <c r="AH2624" s="2" t="s">
        <v>42</v>
      </c>
      <c r="AI2624" s="2" t="str">
        <f t="shared" si="812"/>
        <v>PONU3068020</v>
      </c>
      <c r="AJ2624" s="76" t="str">
        <f t="shared" si="813"/>
        <v>MSI</v>
      </c>
      <c r="AK2624" s="77">
        <f>IF($M2624="TRUCK",VLOOKUP($AQ2624,Invoicing!$A$17:$B$49,MATCH($AK$1,Invoicing!$A$17:$B$17,0),FALSE),VLOOKUP($AQ2624,Invoicing!$N$17:$O$21,MATCH($AK$1,Invoicing!$N$17:$O$17,0),FALSE))</f>
        <v>480</v>
      </c>
      <c r="AL2624" s="78" t="e">
        <f>VLOOKUP($E2624,Invoicing!$A$1:$H$8,MATCH(TRACKER!$N2627,Invoicing!$A$1:$H$1,0),FALSE)</f>
        <v>#N/A</v>
      </c>
      <c r="AM2624" s="78">
        <f>VLOOKUP($E2624,Invoicing!$A$1:$H$8,MATCH(TRACKER!$O$1,Invoicing!$A$1:$H$1,0),FALSE)</f>
        <v>50</v>
      </c>
      <c r="AN2624" s="78">
        <f t="shared" si="814"/>
        <v>0</v>
      </c>
      <c r="AO2624" s="2">
        <f t="shared" si="815"/>
        <v>2</v>
      </c>
      <c r="AP2624" s="2" t="str">
        <f t="shared" si="816"/>
        <v>WEEK</v>
      </c>
      <c r="AQ2624" s="2" t="str">
        <f t="shared" si="817"/>
        <v>MSIWEEK</v>
      </c>
      <c r="AR2624" s="71">
        <f t="shared" si="818"/>
        <v>480</v>
      </c>
      <c r="AS2624" s="71">
        <f>VLOOKUP(AJ2624,Invoicing!A:K,10,FALSE)</f>
        <v>25</v>
      </c>
      <c r="AT2624" s="71">
        <f t="shared" si="819"/>
        <v>505</v>
      </c>
    </row>
    <row r="2625" spans="1:47">
      <c r="A2625" s="37" t="s">
        <v>37</v>
      </c>
      <c r="B2625" s="3" t="s">
        <v>38</v>
      </c>
      <c r="C2625" s="11">
        <v>45655.967361111114</v>
      </c>
      <c r="D2625" s="11">
        <v>45655.75</v>
      </c>
      <c r="E2625" s="11" t="s">
        <v>45</v>
      </c>
      <c r="F2625" s="11" t="s">
        <v>40</v>
      </c>
      <c r="G2625" s="3" t="s">
        <v>2804</v>
      </c>
      <c r="H2625" s="3" t="s">
        <v>2821</v>
      </c>
      <c r="I2625" s="11">
        <v>45656.916666666664</v>
      </c>
      <c r="J2625" s="12">
        <v>45657.331250000003</v>
      </c>
      <c r="K2625" s="12">
        <v>45657.333333333336</v>
      </c>
      <c r="L2625" s="12">
        <v>45657.382638888892</v>
      </c>
      <c r="M2625" s="12" t="s">
        <v>115</v>
      </c>
      <c r="N2625" s="3" t="s">
        <v>42</v>
      </c>
      <c r="O2625" s="3">
        <v>0</v>
      </c>
      <c r="P2625" s="1">
        <f t="shared" si="800"/>
        <v>53</v>
      </c>
      <c r="Q2625" s="1">
        <f t="shared" si="801"/>
        <v>12</v>
      </c>
      <c r="R2625" s="72">
        <f t="shared" si="802"/>
        <v>45657.331250000003</v>
      </c>
      <c r="S2625" s="73">
        <f t="shared" si="803"/>
        <v>0.94930555555038154</v>
      </c>
      <c r="T2625" s="74">
        <f>Table2[[#This Row],[ETA A OFRECIMIENTO]]*24</f>
        <v>22.783333333209157</v>
      </c>
      <c r="U2625" s="1" t="str">
        <f t="shared" si="804"/>
        <v>YES</v>
      </c>
      <c r="V2625" s="73">
        <f t="shared" si="805"/>
        <v>0.41666666667151731</v>
      </c>
      <c r="W2625" s="74">
        <f>Table2[[#This Row],[DEL. AVAILABLE A SLOT]]*24</f>
        <v>10.000000000116415</v>
      </c>
      <c r="X2625" s="1" t="str">
        <f t="shared" si="806"/>
        <v>SI</v>
      </c>
      <c r="Y2625" s="73">
        <f t="shared" si="807"/>
        <v>1.3659722222218988</v>
      </c>
      <c r="Z2625" s="74">
        <f>Table2[[#This Row],[ETA A TIMESLOT]]*24</f>
        <v>32.783333333325572</v>
      </c>
      <c r="AA2625" s="73">
        <f t="shared" si="808"/>
        <v>0</v>
      </c>
      <c r="AB2625" s="73" t="str">
        <f t="shared" si="809"/>
        <v>SI</v>
      </c>
      <c r="AC2625" s="74">
        <f>Table2[[#This Row],[PUNTUALIDAD (H)]]*24</f>
        <v>0</v>
      </c>
      <c r="AD2625" s="73">
        <f t="shared" si="810"/>
        <v>1.4152777777781012</v>
      </c>
      <c r="AE2625" s="74">
        <f>Table2[[#This Row],[ATA TO UNLOADING]]*24</f>
        <v>33.966666666674428</v>
      </c>
      <c r="AF2625" s="74" t="str">
        <f>IF(Table2[[#This Row],[ATA TO UNLOADING 2]]&lt;=48,"YES","NO")</f>
        <v>YES</v>
      </c>
      <c r="AG2625" s="75">
        <f t="shared" si="811"/>
        <v>0.33333333333575865</v>
      </c>
      <c r="AH2625" s="2" t="s">
        <v>42</v>
      </c>
      <c r="AI2625" s="2" t="str">
        <f t="shared" si="812"/>
        <v>TCLU0714876</v>
      </c>
      <c r="AJ2625" s="76" t="str">
        <f t="shared" si="813"/>
        <v>OM TRANSPORT</v>
      </c>
      <c r="AK2625" s="77">
        <f>IF($M2625="TRUCK",VLOOKUP($AQ2625,Invoicing!$A$17:$B$49,MATCH($AK$1,Invoicing!$A$17:$B$17,0),FALSE),VLOOKUP($AQ2625,Invoicing!$N$17:$O$21,MATCH($AK$1,Invoicing!$N$17:$O$17,0),FALSE))</f>
        <v>475</v>
      </c>
      <c r="AL2625" s="78" t="e">
        <f>VLOOKUP($E2625,Invoicing!$A$1:$H$8,MATCH(TRACKER!$N2628,Invoicing!$A$1:$H$1,0),FALSE)</f>
        <v>#N/A</v>
      </c>
      <c r="AM2625" s="78">
        <f>VLOOKUP($E2625,Invoicing!$A$1:$H$8,MATCH(TRACKER!$O$1,Invoicing!$A$1:$H$1,0),FALSE)</f>
        <v>50</v>
      </c>
      <c r="AN2625" s="78">
        <f t="shared" si="814"/>
        <v>0</v>
      </c>
      <c r="AO2625" s="2">
        <f t="shared" si="815"/>
        <v>2</v>
      </c>
      <c r="AP2625" s="2" t="str">
        <f t="shared" si="816"/>
        <v>WEEK</v>
      </c>
      <c r="AQ2625" s="2" t="str">
        <f t="shared" si="817"/>
        <v>OM TRANSPORTWEEK</v>
      </c>
      <c r="AR2625" s="71">
        <f t="shared" si="818"/>
        <v>475</v>
      </c>
      <c r="AS2625" s="71">
        <f>VLOOKUP(AJ2625,Invoicing!A:K,10,FALSE)</f>
        <v>25</v>
      </c>
      <c r="AT2625" s="71">
        <f t="shared" si="819"/>
        <v>500</v>
      </c>
    </row>
    <row r="2626" spans="1:47">
      <c r="A2626" s="37" t="s">
        <v>37</v>
      </c>
      <c r="B2626" s="3" t="s">
        <v>38</v>
      </c>
      <c r="C2626" s="11">
        <v>45655.967361111114</v>
      </c>
      <c r="D2626" s="11">
        <v>45655.75</v>
      </c>
      <c r="E2626" s="11" t="s">
        <v>45</v>
      </c>
      <c r="F2626" s="11" t="s">
        <v>40</v>
      </c>
      <c r="G2626" s="3" t="s">
        <v>2805</v>
      </c>
      <c r="H2626" s="3" t="s">
        <v>2821</v>
      </c>
      <c r="I2626" s="11">
        <v>45656.916666666664</v>
      </c>
      <c r="J2626" s="12">
        <v>45657.40347222222</v>
      </c>
      <c r="K2626" s="12">
        <v>45657.416666666664</v>
      </c>
      <c r="L2626" s="12">
        <v>45657.45416666667</v>
      </c>
      <c r="M2626" s="12" t="s">
        <v>115</v>
      </c>
      <c r="N2626" s="3" t="s">
        <v>42</v>
      </c>
      <c r="O2626" s="3">
        <v>0</v>
      </c>
      <c r="P2626" s="1">
        <f t="shared" si="800"/>
        <v>53</v>
      </c>
      <c r="Q2626" s="1">
        <f t="shared" ref="Q2626:Q2627" si="820">IF(K2626="","",MONTH(R2626))</f>
        <v>12</v>
      </c>
      <c r="R2626" s="72">
        <f t="shared" si="802"/>
        <v>45657.40347222222</v>
      </c>
      <c r="S2626" s="73">
        <f t="shared" si="803"/>
        <v>0.94930555555038154</v>
      </c>
      <c r="T2626" s="74">
        <f>Table2[[#This Row],[ETA A OFRECIMIENTO]]*24</f>
        <v>22.783333333209157</v>
      </c>
      <c r="U2626" s="1" t="str">
        <f t="shared" si="804"/>
        <v>YES</v>
      </c>
      <c r="V2626" s="73">
        <f t="shared" si="805"/>
        <v>0.5</v>
      </c>
      <c r="W2626" s="74">
        <f>Table2[[#This Row],[DEL. AVAILABLE A SLOT]]*24</f>
        <v>12</v>
      </c>
      <c r="X2626" s="1" t="str">
        <f t="shared" si="806"/>
        <v>SI</v>
      </c>
      <c r="Y2626" s="73">
        <f t="shared" si="807"/>
        <v>1.4493055555503815</v>
      </c>
      <c r="Z2626" s="74">
        <f>Table2[[#This Row],[ETA A TIMESLOT]]*24</f>
        <v>34.783333333209157</v>
      </c>
      <c r="AA2626" s="73">
        <f t="shared" si="808"/>
        <v>0</v>
      </c>
      <c r="AB2626" s="73" t="str">
        <f t="shared" ref="AB2626:AB2627" si="821">IF(AA2626&gt;TIME(0,45,0),"NO","SI")</f>
        <v>SI</v>
      </c>
      <c r="AC2626" s="74">
        <f>Table2[[#This Row],[PUNTUALIDAD (H)]]*24</f>
        <v>0</v>
      </c>
      <c r="AD2626" s="73">
        <f t="shared" si="810"/>
        <v>1.4868055555562023</v>
      </c>
      <c r="AE2626" s="74">
        <f>Table2[[#This Row],[ATA TO UNLOADING]]*24</f>
        <v>35.683333333348855</v>
      </c>
      <c r="AF2626" s="74" t="str">
        <f>IF(Table2[[#This Row],[ATA TO UNLOADING 2]]&lt;=48,"YES","NO")</f>
        <v>YES</v>
      </c>
      <c r="AG2626" s="75">
        <f t="shared" si="811"/>
        <v>0.41666666666424135</v>
      </c>
      <c r="AH2626" s="2" t="s">
        <v>42</v>
      </c>
      <c r="AI2626" s="2" t="str">
        <f t="shared" si="812"/>
        <v>UETU6938199</v>
      </c>
      <c r="AJ2626" s="76" t="str">
        <f t="shared" si="813"/>
        <v>OM TRANSPORT</v>
      </c>
      <c r="AK2626" s="77">
        <f>IF($M2626="TRUCK",VLOOKUP($AQ2626,Invoicing!$A$17:$B$49,MATCH($AK$1,Invoicing!$A$17:$B$17,0),FALSE),VLOOKUP($AQ2626,Invoicing!$N$17:$O$21,MATCH($AK$1,Invoicing!$N$17:$O$17,0),FALSE))</f>
        <v>475</v>
      </c>
      <c r="AL2626" s="78" t="e">
        <f>VLOOKUP($E2626,Invoicing!$A$1:$H$8,MATCH(TRACKER!$N2631,Invoicing!$A$1:$H$1,0),FALSE)</f>
        <v>#N/A</v>
      </c>
      <c r="AM2626" s="78">
        <f>VLOOKUP($E2626,Invoicing!$A$1:$H$8,MATCH(TRACKER!$O$1,Invoicing!$A$1:$H$1,0),FALSE)</f>
        <v>50</v>
      </c>
      <c r="AN2626" s="78">
        <f t="shared" si="814"/>
        <v>0</v>
      </c>
      <c r="AO2626" s="2">
        <f t="shared" si="815"/>
        <v>2</v>
      </c>
      <c r="AP2626" s="2" t="str">
        <f t="shared" ref="AP2626:AP2689" si="822">IF(AH2626="NIGHT","NIGHT",IF(AO2626&lt;=5,"WEEK",IF(AO2626=7,"SUNDAY",IF(AO2626=6,"SATURDAY","SUNDAY"))))</f>
        <v>WEEK</v>
      </c>
      <c r="AQ2626" s="2" t="str">
        <f t="shared" ref="AQ2626:AQ2627" si="823">AJ2626&amp;AP2626</f>
        <v>OM TRANSPORTWEEK</v>
      </c>
      <c r="AR2626" s="71">
        <f t="shared" si="818"/>
        <v>475</v>
      </c>
      <c r="AS2626" s="71">
        <f>VLOOKUP(AJ2626,Invoicing!A:K,10,FALSE)</f>
        <v>25</v>
      </c>
      <c r="AT2626" s="71">
        <f t="shared" ref="AT2626:AT2689" si="824">AR2626+AS2626+AU2626</f>
        <v>600</v>
      </c>
      <c r="AU2626" s="55">
        <v>100</v>
      </c>
    </row>
    <row r="2627" spans="1:47">
      <c r="A2627" s="37" t="s">
        <v>37</v>
      </c>
      <c r="B2627" s="3" t="s">
        <v>38</v>
      </c>
      <c r="C2627" s="11">
        <v>45655.967361111114</v>
      </c>
      <c r="D2627" s="11">
        <v>45655.75</v>
      </c>
      <c r="E2627" s="11" t="s">
        <v>45</v>
      </c>
      <c r="F2627" s="11" t="s">
        <v>40</v>
      </c>
      <c r="G2627" s="3" t="s">
        <v>2806</v>
      </c>
      <c r="H2627" s="3" t="s">
        <v>2821</v>
      </c>
      <c r="I2627" s="11">
        <v>45656.916666666664</v>
      </c>
      <c r="J2627" s="12">
        <v>45657.550694444442</v>
      </c>
      <c r="K2627" s="12">
        <v>45657.541666666664</v>
      </c>
      <c r="L2627" s="12">
        <v>45657.590277777781</v>
      </c>
      <c r="M2627" s="12" t="s">
        <v>115</v>
      </c>
      <c r="N2627" s="3" t="s">
        <v>42</v>
      </c>
      <c r="O2627" s="3">
        <v>0</v>
      </c>
      <c r="P2627" s="1">
        <f t="shared" si="800"/>
        <v>53</v>
      </c>
      <c r="Q2627" s="1">
        <f t="shared" si="820"/>
        <v>12</v>
      </c>
      <c r="R2627" s="72">
        <f t="shared" si="802"/>
        <v>45657.550694444442</v>
      </c>
      <c r="S2627" s="73">
        <f t="shared" si="803"/>
        <v>0.94930555555038154</v>
      </c>
      <c r="T2627" s="74">
        <f>Table2[[#This Row],[ETA A OFRECIMIENTO]]*24</f>
        <v>22.783333333209157</v>
      </c>
      <c r="U2627" s="1" t="str">
        <f t="shared" si="804"/>
        <v>YES</v>
      </c>
      <c r="V2627" s="73">
        <f t="shared" si="805"/>
        <v>0.625</v>
      </c>
      <c r="W2627" s="74">
        <f>Table2[[#This Row],[DEL. AVAILABLE A SLOT]]*24</f>
        <v>15</v>
      </c>
      <c r="X2627" s="1" t="str">
        <f t="shared" si="806"/>
        <v>SI</v>
      </c>
      <c r="Y2627" s="73">
        <f t="shared" si="807"/>
        <v>1.5743055555503815</v>
      </c>
      <c r="Z2627" s="74">
        <f>Table2[[#This Row],[ETA A TIMESLOT]]*24</f>
        <v>37.783333333209157</v>
      </c>
      <c r="AA2627" s="73">
        <f t="shared" si="808"/>
        <v>9.0277777781011537E-3</v>
      </c>
      <c r="AB2627" s="73" t="str">
        <f t="shared" si="821"/>
        <v>SI</v>
      </c>
      <c r="AC2627" s="74">
        <f>Table2[[#This Row],[PUNTUALIDAD (H)]]*24</f>
        <v>0.21666666667442769</v>
      </c>
      <c r="AD2627" s="73">
        <f t="shared" si="810"/>
        <v>1.6229166666671517</v>
      </c>
      <c r="AE2627" s="74">
        <f>Table2[[#This Row],[ATA TO UNLOADING]]*24</f>
        <v>38.950000000011642</v>
      </c>
      <c r="AF2627" s="74" t="str">
        <f>IF(Table2[[#This Row],[ATA TO UNLOADING 2]]&lt;=48,"YES","NO")</f>
        <v>YES</v>
      </c>
      <c r="AG2627" s="75">
        <f t="shared" si="811"/>
        <v>0.54166666666424135</v>
      </c>
      <c r="AH2627" s="2" t="s">
        <v>42</v>
      </c>
      <c r="AI2627" s="2" t="str">
        <f t="shared" si="812"/>
        <v>UETU7289941</v>
      </c>
      <c r="AJ2627" s="76" t="str">
        <f t="shared" si="813"/>
        <v>OM TRANSPORT</v>
      </c>
      <c r="AK2627" s="77">
        <f>IF($M2627="TRUCK",VLOOKUP($AQ2627,Invoicing!$A$17:$B$49,MATCH($AK$1,Invoicing!$A$17:$B$17,0),FALSE),VLOOKUP($AQ2627,Invoicing!$N$17:$O$21,MATCH($AK$1,Invoicing!$N$17:$O$17,0),FALSE))</f>
        <v>475</v>
      </c>
      <c r="AL2627" s="78" t="e">
        <f>VLOOKUP($E2627,Invoicing!$A$1:$H$8,MATCH(TRACKER!$N2632,Invoicing!$A$1:$H$1,0),FALSE)</f>
        <v>#N/A</v>
      </c>
      <c r="AM2627" s="78">
        <f>VLOOKUP($E2627,Invoicing!$A$1:$H$8,MATCH(TRACKER!$O$1,Invoicing!$A$1:$H$1,0),FALSE)</f>
        <v>50</v>
      </c>
      <c r="AN2627" s="78">
        <f t="shared" si="814"/>
        <v>0</v>
      </c>
      <c r="AO2627" s="2">
        <f t="shared" si="815"/>
        <v>2</v>
      </c>
      <c r="AP2627" s="2" t="str">
        <f t="shared" si="822"/>
        <v>WEEK</v>
      </c>
      <c r="AQ2627" s="2" t="str">
        <f t="shared" si="823"/>
        <v>OM TRANSPORTWEEK</v>
      </c>
      <c r="AR2627" s="71">
        <f t="shared" si="818"/>
        <v>475</v>
      </c>
      <c r="AS2627" s="71">
        <f>VLOOKUP(AJ2627,Invoicing!A:K,10,FALSE)</f>
        <v>25</v>
      </c>
      <c r="AT2627" s="71">
        <f t="shared" si="824"/>
        <v>600</v>
      </c>
      <c r="AU2627" s="55">
        <v>100</v>
      </c>
    </row>
    <row r="2628" spans="1:47">
      <c r="A2628"/>
      <c r="B2628"/>
      <c r="C2628"/>
      <c r="D2628"/>
      <c r="E2628"/>
      <c r="F2628"/>
      <c r="G2628"/>
      <c r="H2628"/>
      <c r="I2628"/>
      <c r="J2628"/>
      <c r="K2628"/>
      <c r="L2628"/>
      <c r="M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row>
    <row r="2629" spans="1:47">
      <c r="A2629"/>
      <c r="B2629"/>
      <c r="C2629"/>
      <c r="D2629"/>
      <c r="E2629"/>
      <c r="F2629"/>
      <c r="G2629"/>
      <c r="H2629"/>
      <c r="I2629"/>
      <c r="J2629"/>
      <c r="K2629"/>
      <c r="L2629"/>
      <c r="M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row>
    <row r="2630" spans="1:47">
      <c r="A2630"/>
      <c r="B2630"/>
      <c r="C2630"/>
      <c r="D2630"/>
      <c r="E2630"/>
      <c r="F2630"/>
      <c r="G2630"/>
      <c r="H2630"/>
      <c r="I2630"/>
      <c r="J2630"/>
      <c r="K2630"/>
      <c r="L2630"/>
      <c r="M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row>
    <row r="2631" spans="1:47">
      <c r="A2631"/>
      <c r="B2631"/>
      <c r="C2631"/>
      <c r="D2631"/>
      <c r="E2631"/>
      <c r="F2631"/>
      <c r="G2631"/>
      <c r="H2631"/>
      <c r="I2631"/>
      <c r="J2631"/>
      <c r="K2631"/>
      <c r="L2631"/>
      <c r="M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row>
    <row r="2632" spans="1:47">
      <c r="A2632"/>
      <c r="B2632"/>
      <c r="C2632"/>
      <c r="D2632"/>
      <c r="E2632"/>
      <c r="F2632"/>
      <c r="G2632"/>
      <c r="H2632"/>
      <c r="I2632"/>
      <c r="J2632"/>
      <c r="K2632"/>
      <c r="L2632"/>
      <c r="M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row>
    <row r="2633" spans="1:47">
      <c r="A2633"/>
      <c r="B2633"/>
      <c r="C2633"/>
      <c r="D2633"/>
      <c r="E2633"/>
      <c r="F2633"/>
      <c r="G2633"/>
      <c r="H2633"/>
      <c r="I2633"/>
      <c r="J2633"/>
      <c r="K2633"/>
      <c r="L2633"/>
      <c r="M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row>
    <row r="2634" spans="1:47">
      <c r="A2634"/>
      <c r="B2634"/>
      <c r="C2634"/>
      <c r="D2634"/>
      <c r="E2634"/>
      <c r="F2634"/>
      <c r="G2634"/>
      <c r="H2634"/>
      <c r="I2634"/>
      <c r="J2634"/>
      <c r="K2634"/>
      <c r="L2634"/>
      <c r="M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row>
    <row r="2635" spans="1:47">
      <c r="A2635"/>
      <c r="B2635"/>
      <c r="C2635"/>
      <c r="D2635"/>
      <c r="E2635"/>
      <c r="F2635"/>
      <c r="G2635"/>
      <c r="H2635"/>
      <c r="I2635"/>
      <c r="J2635"/>
      <c r="K2635"/>
      <c r="L2635"/>
      <c r="M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row>
    <row r="2636" spans="1:47">
      <c r="A2636"/>
      <c r="B2636"/>
      <c r="C2636"/>
      <c r="D2636"/>
      <c r="E2636"/>
      <c r="F2636"/>
      <c r="G2636"/>
      <c r="H2636"/>
      <c r="I2636"/>
      <c r="J2636"/>
      <c r="K2636"/>
      <c r="L2636"/>
      <c r="M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row>
  </sheetData>
  <phoneticPr fontId="6" type="noConversion"/>
  <conditionalFormatting sqref="G2:G2627">
    <cfRule type="duplicateValues" dxfId="26" priority="101"/>
  </conditionalFormatting>
  <conditionalFormatting sqref="G2637:G1048576 G1">
    <cfRule type="duplicateValues" dxfId="25" priority="96"/>
  </conditionalFormatting>
  <conditionalFormatting sqref="G2637:G1048576 G1:G2627">
    <cfRule type="duplicateValues" dxfId="24" priority="6"/>
  </conditionalFormatting>
  <pageMargins left="0.75" right="0.75" top="1" bottom="1" header="0.5" footer="0.5"/>
  <pageSetup orientation="portrait" horizontalDpi="300" verticalDpi="300" r:id="rId1"/>
  <headerFooter alignWithMargins="0">
    <oddFooter>&amp;L&amp;1#&amp;"Calibri"&amp;10&amp;K000000Classification: Internal</oddFooter>
  </headerFooter>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3A4CD-2A16-402A-B160-08DFAEA15DD9}">
  <sheetPr codeName="Sheet5"/>
  <dimension ref="A1:V47"/>
  <sheetViews>
    <sheetView workbookViewId="0">
      <selection activeCell="D31" sqref="D31"/>
    </sheetView>
  </sheetViews>
  <sheetFormatPr defaultColWidth="31.7109375" defaultRowHeight="12.75"/>
  <cols>
    <col min="1" max="1" width="31.42578125" bestFit="1" customWidth="1"/>
    <col min="2" max="2" width="9.7109375" bestFit="1" customWidth="1"/>
    <col min="3" max="3" width="14" bestFit="1" customWidth="1"/>
    <col min="4" max="4" width="13.140625" bestFit="1" customWidth="1"/>
    <col min="5" max="5" width="13.28515625" bestFit="1" customWidth="1"/>
    <col min="6" max="6" width="10.85546875" bestFit="1" customWidth="1"/>
    <col min="7" max="7" width="15.140625" bestFit="1" customWidth="1"/>
    <col min="8" max="8" width="12.7109375" bestFit="1" customWidth="1"/>
    <col min="9" max="9" width="15.42578125" bestFit="1" customWidth="1"/>
    <col min="10" max="10" width="22" bestFit="1" customWidth="1"/>
    <col min="11" max="11" width="20.7109375" bestFit="1" customWidth="1"/>
    <col min="12" max="12" width="8.7109375" bestFit="1" customWidth="1"/>
    <col min="13" max="13" width="2.85546875" customWidth="1"/>
    <col min="14" max="14" width="29.140625" bestFit="1" customWidth="1"/>
    <col min="15" max="15" width="7.42578125" bestFit="1" customWidth="1"/>
    <col min="16" max="16" width="11.7109375" bestFit="1" customWidth="1"/>
    <col min="17" max="17" width="11.85546875" bestFit="1" customWidth="1"/>
    <col min="18" max="18" width="11" bestFit="1" customWidth="1"/>
    <col min="19" max="19" width="8.5703125" bestFit="1" customWidth="1"/>
    <col min="20" max="20" width="12.85546875" bestFit="1" customWidth="1"/>
    <col min="21" max="21" width="10.42578125" bestFit="1" customWidth="1"/>
    <col min="22" max="22" width="13.140625" bestFit="1" customWidth="1"/>
  </cols>
  <sheetData>
    <row r="1" spans="1:22">
      <c r="A1" s="31" t="s">
        <v>25</v>
      </c>
      <c r="B1" s="31" t="s">
        <v>12</v>
      </c>
      <c r="C1" s="31" t="s">
        <v>15</v>
      </c>
      <c r="D1" s="31" t="s">
        <v>24</v>
      </c>
      <c r="E1" s="31" t="s">
        <v>68</v>
      </c>
      <c r="F1" s="31" t="s">
        <v>66</v>
      </c>
      <c r="G1" s="31" t="s">
        <v>14</v>
      </c>
      <c r="H1" s="31" t="s">
        <v>13</v>
      </c>
      <c r="I1" s="31" t="s">
        <v>69</v>
      </c>
      <c r="J1" s="31" t="s">
        <v>36</v>
      </c>
      <c r="N1" s="4" t="s">
        <v>70</v>
      </c>
      <c r="O1" s="4" t="s">
        <v>12</v>
      </c>
      <c r="P1" s="4" t="s">
        <v>15</v>
      </c>
      <c r="Q1" s="4" t="s">
        <v>24</v>
      </c>
      <c r="R1" s="4" t="s">
        <v>68</v>
      </c>
      <c r="S1" s="4" t="s">
        <v>66</v>
      </c>
      <c r="T1" s="4" t="s">
        <v>14</v>
      </c>
      <c r="U1" s="4" t="s">
        <v>13</v>
      </c>
      <c r="V1" s="4" t="s">
        <v>69</v>
      </c>
    </row>
    <row r="2" spans="1:22">
      <c r="A2" s="17" t="s">
        <v>49</v>
      </c>
      <c r="B2" s="29" t="s">
        <v>42</v>
      </c>
      <c r="C2" s="30">
        <v>520</v>
      </c>
      <c r="D2" s="30">
        <v>530</v>
      </c>
      <c r="E2" s="30">
        <v>650</v>
      </c>
      <c r="F2" s="30">
        <v>775</v>
      </c>
      <c r="G2" s="30">
        <v>35</v>
      </c>
      <c r="H2" s="30">
        <v>100</v>
      </c>
      <c r="I2" s="30">
        <v>60</v>
      </c>
      <c r="J2" s="30">
        <v>0</v>
      </c>
      <c r="N2" s="19" t="s">
        <v>49</v>
      </c>
      <c r="O2" s="14" t="s">
        <v>50</v>
      </c>
      <c r="P2" s="15">
        <v>380</v>
      </c>
      <c r="Q2" s="15">
        <v>380</v>
      </c>
      <c r="R2" s="15">
        <v>450</v>
      </c>
      <c r="S2" s="15">
        <v>500</v>
      </c>
      <c r="T2" s="15">
        <v>35</v>
      </c>
      <c r="U2" s="15">
        <v>75</v>
      </c>
      <c r="V2" s="15">
        <v>50</v>
      </c>
    </row>
    <row r="3" spans="1:22">
      <c r="A3" s="33" t="s">
        <v>44</v>
      </c>
      <c r="B3" s="20" t="s">
        <v>42</v>
      </c>
      <c r="C3" s="21">
        <v>480</v>
      </c>
      <c r="D3" s="21">
        <v>530</v>
      </c>
      <c r="E3" s="21">
        <v>500</v>
      </c>
      <c r="F3" s="21">
        <v>500</v>
      </c>
      <c r="G3" s="21">
        <v>50</v>
      </c>
      <c r="H3" s="21">
        <v>120</v>
      </c>
      <c r="I3" s="21">
        <v>50</v>
      </c>
      <c r="J3" s="21">
        <v>25</v>
      </c>
      <c r="N3" s="5"/>
      <c r="O3" s="5"/>
      <c r="P3" s="5"/>
      <c r="Q3" s="5"/>
      <c r="R3" s="5"/>
      <c r="S3" s="5"/>
      <c r="T3" s="5"/>
      <c r="U3" s="5"/>
      <c r="V3" s="5"/>
    </row>
    <row r="4" spans="1:22">
      <c r="A4" s="34" t="s">
        <v>45</v>
      </c>
      <c r="B4" s="25" t="s">
        <v>42</v>
      </c>
      <c r="C4" s="26">
        <v>475</v>
      </c>
      <c r="D4" s="26">
        <v>475</v>
      </c>
      <c r="E4" s="26">
        <v>550</v>
      </c>
      <c r="F4" s="26">
        <v>550</v>
      </c>
      <c r="G4" s="26">
        <v>50</v>
      </c>
      <c r="H4" s="26">
        <v>110</v>
      </c>
      <c r="I4" s="26">
        <v>45</v>
      </c>
      <c r="J4" s="26">
        <v>25</v>
      </c>
      <c r="M4" s="35"/>
      <c r="N4" s="5"/>
      <c r="O4" s="5"/>
      <c r="P4" s="5"/>
      <c r="Q4" s="5"/>
      <c r="R4" s="5"/>
      <c r="S4" s="5"/>
      <c r="T4" s="5"/>
      <c r="U4" s="5"/>
    </row>
    <row r="5" spans="1:22">
      <c r="A5" s="16" t="s">
        <v>43</v>
      </c>
      <c r="B5" s="27" t="s">
        <v>42</v>
      </c>
      <c r="C5" s="28">
        <v>530</v>
      </c>
      <c r="D5" s="28">
        <v>530</v>
      </c>
      <c r="E5" s="28">
        <v>530</v>
      </c>
      <c r="F5" s="28">
        <v>530</v>
      </c>
      <c r="G5" s="28">
        <v>50</v>
      </c>
      <c r="H5" s="28">
        <v>100</v>
      </c>
      <c r="I5" s="28">
        <v>50</v>
      </c>
      <c r="J5" s="28">
        <v>25</v>
      </c>
      <c r="M5" s="35"/>
      <c r="N5" s="5"/>
      <c r="O5" s="5"/>
      <c r="P5" s="5"/>
      <c r="Q5" s="8" t="s">
        <v>71</v>
      </c>
      <c r="R5" s="5"/>
      <c r="S5" s="5"/>
      <c r="T5" s="5"/>
      <c r="U5" s="5"/>
    </row>
    <row r="6" spans="1:22">
      <c r="A6" s="18" t="s">
        <v>39</v>
      </c>
      <c r="B6" s="22" t="s">
        <v>42</v>
      </c>
      <c r="C6" s="23">
        <v>550</v>
      </c>
      <c r="D6" s="23">
        <v>550</v>
      </c>
      <c r="E6" s="23">
        <v>600</v>
      </c>
      <c r="F6" s="23">
        <v>600</v>
      </c>
      <c r="G6" s="23">
        <v>45</v>
      </c>
      <c r="H6" s="24">
        <v>0</v>
      </c>
      <c r="I6" s="23">
        <v>50</v>
      </c>
      <c r="J6" s="23">
        <v>25</v>
      </c>
      <c r="M6" s="35"/>
      <c r="N6" s="5"/>
      <c r="O6" s="5"/>
      <c r="P6" s="5"/>
      <c r="Q6" s="5"/>
      <c r="R6" s="5"/>
      <c r="S6" s="5"/>
      <c r="T6" s="5"/>
      <c r="U6" s="5"/>
    </row>
    <row r="7" spans="1:22">
      <c r="M7" s="35"/>
      <c r="N7" s="5"/>
      <c r="O7" s="5"/>
      <c r="P7" s="5"/>
      <c r="Q7" s="5"/>
      <c r="R7" s="5"/>
      <c r="S7" s="5"/>
      <c r="T7" s="5"/>
      <c r="U7" s="5"/>
    </row>
    <row r="8" spans="1:22">
      <c r="M8" s="35"/>
      <c r="N8" s="5"/>
      <c r="O8" s="5"/>
      <c r="P8" s="5"/>
      <c r="Q8" s="5"/>
      <c r="R8" s="5"/>
      <c r="S8" s="5"/>
      <c r="T8" s="5"/>
      <c r="U8" s="5"/>
    </row>
    <row r="10" spans="1:22">
      <c r="D10" s="8"/>
    </row>
    <row r="11" spans="1:22">
      <c r="D11" t="s">
        <v>72</v>
      </c>
    </row>
    <row r="17" spans="1:15">
      <c r="A17" s="32" t="s">
        <v>31</v>
      </c>
      <c r="B17" t="s">
        <v>26</v>
      </c>
      <c r="N17" s="32" t="s">
        <v>31</v>
      </c>
      <c r="O17" t="s">
        <v>26</v>
      </c>
    </row>
    <row r="18" spans="1:15">
      <c r="A18" t="s">
        <v>73</v>
      </c>
      <c r="B18">
        <v>480</v>
      </c>
      <c r="N18" s="8" t="s">
        <v>2817</v>
      </c>
      <c r="O18">
        <v>380</v>
      </c>
    </row>
    <row r="19" spans="1:15">
      <c r="A19" t="s">
        <v>74</v>
      </c>
      <c r="B19">
        <v>530</v>
      </c>
      <c r="N19" s="8" t="s">
        <v>2818</v>
      </c>
      <c r="O19">
        <v>380</v>
      </c>
    </row>
    <row r="20" spans="1:15">
      <c r="A20" t="s">
        <v>75</v>
      </c>
      <c r="B20">
        <v>500</v>
      </c>
      <c r="N20" s="8" t="s">
        <v>2819</v>
      </c>
      <c r="O20">
        <v>450</v>
      </c>
    </row>
    <row r="21" spans="1:15">
      <c r="A21" s="8" t="s">
        <v>76</v>
      </c>
      <c r="B21">
        <v>500</v>
      </c>
      <c r="N21" s="8" t="s">
        <v>2820</v>
      </c>
      <c r="O21">
        <v>500</v>
      </c>
    </row>
    <row r="22" spans="1:15">
      <c r="A22" s="8" t="s">
        <v>77</v>
      </c>
      <c r="B22">
        <v>475</v>
      </c>
    </row>
    <row r="23" spans="1:15">
      <c r="A23" s="8" t="s">
        <v>78</v>
      </c>
      <c r="B23">
        <v>475</v>
      </c>
    </row>
    <row r="24" spans="1:15">
      <c r="A24" s="8" t="s">
        <v>79</v>
      </c>
      <c r="B24">
        <v>550</v>
      </c>
    </row>
    <row r="25" spans="1:15">
      <c r="A25" s="8" t="s">
        <v>63</v>
      </c>
      <c r="B25">
        <v>550</v>
      </c>
    </row>
    <row r="26" spans="1:15">
      <c r="A26" s="8" t="s">
        <v>80</v>
      </c>
      <c r="B26">
        <v>530</v>
      </c>
    </row>
    <row r="27" spans="1:15">
      <c r="A27" s="8" t="s">
        <v>81</v>
      </c>
      <c r="B27">
        <v>530</v>
      </c>
    </row>
    <row r="28" spans="1:15">
      <c r="A28" s="8" t="s">
        <v>82</v>
      </c>
      <c r="B28">
        <v>530</v>
      </c>
    </row>
    <row r="29" spans="1:15">
      <c r="A29" s="8" t="s">
        <v>83</v>
      </c>
      <c r="B29">
        <v>530</v>
      </c>
    </row>
    <row r="30" spans="1:15">
      <c r="A30" s="8" t="s">
        <v>84</v>
      </c>
      <c r="B30">
        <v>550</v>
      </c>
    </row>
    <row r="31" spans="1:15">
      <c r="A31" s="8" t="s">
        <v>85</v>
      </c>
      <c r="B31">
        <v>550</v>
      </c>
    </row>
    <row r="32" spans="1:15">
      <c r="A32" t="s">
        <v>86</v>
      </c>
      <c r="B32">
        <v>600</v>
      </c>
    </row>
    <row r="33" spans="1:2">
      <c r="A33" t="s">
        <v>62</v>
      </c>
      <c r="B33">
        <v>600</v>
      </c>
    </row>
    <row r="34" spans="1:2">
      <c r="A34" s="8" t="s">
        <v>2817</v>
      </c>
      <c r="B34">
        <v>520</v>
      </c>
    </row>
    <row r="35" spans="1:2">
      <c r="A35" s="8" t="s">
        <v>2818</v>
      </c>
      <c r="B35">
        <v>530</v>
      </c>
    </row>
    <row r="36" spans="1:2">
      <c r="A36" s="8" t="s">
        <v>2819</v>
      </c>
      <c r="B36">
        <v>650</v>
      </c>
    </row>
    <row r="37" spans="1:2">
      <c r="A37" s="8" t="s">
        <v>2820</v>
      </c>
      <c r="B37">
        <v>775</v>
      </c>
    </row>
    <row r="38" spans="1:2">
      <c r="A38" s="8"/>
    </row>
    <row r="39" spans="1:2">
      <c r="A39" s="8"/>
    </row>
    <row r="42" spans="1:2">
      <c r="A42" s="8"/>
    </row>
    <row r="43" spans="1:2">
      <c r="A43" s="8"/>
    </row>
    <row r="44" spans="1:2">
      <c r="A44" s="8"/>
    </row>
    <row r="45" spans="1:2">
      <c r="A45" s="8"/>
    </row>
    <row r="46" spans="1:2">
      <c r="A46" s="8"/>
    </row>
    <row r="47" spans="1:2">
      <c r="A47" s="8"/>
    </row>
  </sheetData>
  <autoFilter ref="A1:J6" xr:uid="{28D3A4CD-2A16-402A-B160-08DFAEA15DD9}"/>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8F4A1-009F-4A52-AB62-7AE4D441C400}">
  <dimension ref="A1:AU42"/>
  <sheetViews>
    <sheetView workbookViewId="0">
      <selection activeCell="B14" sqref="B14"/>
    </sheetView>
  </sheetViews>
  <sheetFormatPr defaultRowHeight="12.75"/>
  <cols>
    <col min="1" max="1" width="13.85546875" bestFit="1" customWidth="1"/>
    <col min="2" max="2" width="20.140625" bestFit="1" customWidth="1"/>
    <col min="3" max="3" width="7.28515625" bestFit="1" customWidth="1"/>
    <col min="4" max="4" width="11.7109375" bestFit="1" customWidth="1"/>
    <col min="5" max="5" width="4.5703125" bestFit="1" customWidth="1"/>
    <col min="6" max="6" width="15.42578125" bestFit="1" customWidth="1"/>
    <col min="7" max="7" width="14.140625" bestFit="1" customWidth="1"/>
    <col min="8" max="8" width="13.140625" bestFit="1" customWidth="1"/>
    <col min="9" max="9" width="13.85546875" bestFit="1" customWidth="1"/>
    <col min="10" max="10" width="33.85546875" bestFit="1" customWidth="1"/>
    <col min="11" max="11" width="13.28515625" bestFit="1" customWidth="1"/>
    <col min="12" max="12" width="20.140625" bestFit="1" customWidth="1"/>
    <col min="13" max="13" width="5.5703125" bestFit="1" customWidth="1"/>
    <col min="14" max="14" width="13.28515625" bestFit="1" customWidth="1"/>
    <col min="15" max="15" width="13.85546875" bestFit="1" customWidth="1"/>
    <col min="16" max="16" width="36.42578125" bestFit="1" customWidth="1"/>
    <col min="17" max="17" width="13.28515625" bestFit="1" customWidth="1"/>
    <col min="18" max="18" width="20.140625" bestFit="1" customWidth="1"/>
    <col min="19" max="19" width="5.5703125" bestFit="1" customWidth="1"/>
    <col min="20" max="20" width="13.28515625" bestFit="1" customWidth="1"/>
    <col min="21" max="21" width="13.85546875" bestFit="1" customWidth="1"/>
    <col min="22" max="22" width="32.140625" bestFit="1" customWidth="1"/>
    <col min="23" max="23" width="13.28515625" bestFit="1" customWidth="1"/>
    <col min="24" max="24" width="20.140625" bestFit="1" customWidth="1"/>
    <col min="25" max="25" width="5.5703125" bestFit="1" customWidth="1"/>
    <col min="26" max="26" width="13.28515625" bestFit="1" customWidth="1"/>
    <col min="27" max="27" width="26.7109375" bestFit="1" customWidth="1"/>
    <col min="28" max="28" width="17.5703125" bestFit="1" customWidth="1"/>
    <col min="29" max="29" width="19.85546875" bestFit="1" customWidth="1"/>
    <col min="30" max="30" width="6.85546875" bestFit="1" customWidth="1"/>
    <col min="31" max="31" width="4.5703125" bestFit="1" customWidth="1"/>
    <col min="32" max="32" width="16.140625" bestFit="1" customWidth="1"/>
    <col min="33" max="33" width="11.7109375" bestFit="1" customWidth="1"/>
    <col min="34" max="34" width="17.28515625" bestFit="1" customWidth="1"/>
    <col min="35" max="35" width="4.5703125" bestFit="1" customWidth="1"/>
    <col min="36" max="36" width="16.140625" bestFit="1" customWidth="1"/>
    <col min="37" max="37" width="22.7109375" bestFit="1" customWidth="1"/>
    <col min="38" max="38" width="7.28515625" bestFit="1" customWidth="1"/>
    <col min="39" max="39" width="11.7109375" bestFit="1" customWidth="1"/>
    <col min="40" max="40" width="11.7109375" customWidth="1"/>
    <col min="41" max="41" width="19.5703125" bestFit="1" customWidth="1"/>
    <col min="42" max="42" width="23.28515625" bestFit="1" customWidth="1"/>
    <col min="43" max="43" width="26.42578125" bestFit="1" customWidth="1"/>
    <col min="44" max="44" width="19.5703125" bestFit="1" customWidth="1"/>
    <col min="45" max="45" width="22.85546875" bestFit="1" customWidth="1"/>
    <col min="46" max="46" width="20.140625" bestFit="1" customWidth="1"/>
    <col min="47" max="47" width="17.28515625" bestFit="1" customWidth="1"/>
    <col min="48" max="48" width="4.42578125" bestFit="1" customWidth="1"/>
    <col min="49" max="49" width="16.140625" bestFit="1" customWidth="1"/>
    <col min="50" max="50" width="22.7109375" bestFit="1" customWidth="1"/>
    <col min="51" max="51" width="7.28515625" bestFit="1" customWidth="1"/>
    <col min="52" max="52" width="11.7109375" bestFit="1" customWidth="1"/>
    <col min="53" max="60" width="26.42578125" bestFit="1" customWidth="1"/>
    <col min="61" max="61" width="31.7109375" bestFit="1" customWidth="1"/>
    <col min="62" max="62" width="26.28515625" bestFit="1" customWidth="1"/>
    <col min="63" max="73" width="13.28515625" bestFit="1" customWidth="1"/>
    <col min="74" max="76" width="12.42578125" bestFit="1" customWidth="1"/>
    <col min="77" max="78" width="13.28515625" bestFit="1" customWidth="1"/>
    <col min="79" max="85" width="12.42578125" bestFit="1" customWidth="1"/>
    <col min="86" max="86" width="12.28515625" bestFit="1" customWidth="1"/>
    <col min="87" max="97" width="12.85546875" bestFit="1" customWidth="1"/>
    <col min="98" max="102" width="13.5703125" bestFit="1" customWidth="1"/>
    <col min="103" max="115" width="13.42578125" bestFit="1" customWidth="1"/>
    <col min="116" max="137" width="13.28515625" bestFit="1" customWidth="1"/>
    <col min="138" max="160" width="13.42578125" bestFit="1" customWidth="1"/>
    <col min="161" max="161" width="13.7109375" bestFit="1" customWidth="1"/>
    <col min="162" max="168" width="12.5703125" bestFit="1" customWidth="1"/>
    <col min="169" max="608" width="13.5703125" bestFit="1" customWidth="1"/>
    <col min="609" max="609" width="13.42578125" bestFit="1" customWidth="1"/>
    <col min="610" max="611" width="13.5703125" bestFit="1" customWidth="1"/>
    <col min="612" max="612" width="13.42578125" bestFit="1" customWidth="1"/>
    <col min="613" max="614" width="13.140625" bestFit="1" customWidth="1"/>
    <col min="615" max="616" width="12.85546875" bestFit="1" customWidth="1"/>
    <col min="617" max="641" width="13.28515625" bestFit="1" customWidth="1"/>
    <col min="642" max="663" width="13.140625" bestFit="1" customWidth="1"/>
    <col min="664" max="673" width="12.85546875" bestFit="1" customWidth="1"/>
    <col min="674" max="696" width="13.140625" bestFit="1" customWidth="1"/>
    <col min="697" max="708" width="13.28515625" bestFit="1" customWidth="1"/>
    <col min="709" max="713" width="11.5703125" bestFit="1" customWidth="1"/>
    <col min="714" max="719" width="12.7109375" bestFit="1" customWidth="1"/>
    <col min="720" max="734" width="13.140625" bestFit="1" customWidth="1"/>
    <col min="735" max="741" width="12.85546875" bestFit="1" customWidth="1"/>
    <col min="742" max="742" width="13.7109375" bestFit="1" customWidth="1"/>
    <col min="743" max="743" width="11.7109375" bestFit="1" customWidth="1"/>
  </cols>
  <sheetData>
    <row r="1" spans="1:47">
      <c r="A1" s="81" t="s">
        <v>97</v>
      </c>
      <c r="B1" s="81"/>
      <c r="C1" s="81"/>
      <c r="D1" s="81"/>
      <c r="E1" s="38"/>
      <c r="F1" s="38"/>
      <c r="G1" s="38"/>
      <c r="I1" s="82" t="s">
        <v>100</v>
      </c>
      <c r="J1" s="82"/>
      <c r="K1" s="38"/>
      <c r="L1" s="38"/>
      <c r="M1" s="38"/>
      <c r="N1" s="8"/>
      <c r="O1" s="82" t="s">
        <v>99</v>
      </c>
      <c r="P1" s="82"/>
      <c r="Q1" s="38"/>
      <c r="R1" s="38"/>
      <c r="S1" s="38"/>
      <c r="T1" s="8"/>
      <c r="U1" s="82" t="s">
        <v>110</v>
      </c>
      <c r="V1" s="82"/>
      <c r="W1" s="38"/>
      <c r="X1" s="38"/>
      <c r="Y1" s="38"/>
      <c r="AA1" s="82" t="s">
        <v>112</v>
      </c>
      <c r="AB1" s="82"/>
      <c r="AC1" s="82"/>
      <c r="AD1" s="82"/>
      <c r="AE1" s="82"/>
      <c r="AF1" s="82"/>
      <c r="AG1" s="82"/>
      <c r="AH1" s="82"/>
      <c r="AI1" s="82"/>
      <c r="AJ1" s="82"/>
      <c r="AK1" s="82"/>
      <c r="AL1" s="82"/>
      <c r="AO1" s="82" t="s">
        <v>133</v>
      </c>
      <c r="AP1" s="82"/>
      <c r="AQ1" s="8"/>
      <c r="AR1" s="82" t="s">
        <v>136</v>
      </c>
      <c r="AS1" s="82"/>
      <c r="AT1" s="56"/>
      <c r="AU1" s="56"/>
    </row>
    <row r="2" spans="1:47">
      <c r="AJ2" s="32" t="s">
        <v>116</v>
      </c>
    </row>
    <row r="3" spans="1:47" ht="12.75" customHeight="1">
      <c r="A3" s="10" t="s">
        <v>95</v>
      </c>
      <c r="F3" s="32"/>
      <c r="G3" s="32" t="s">
        <v>116</v>
      </c>
      <c r="L3" s="32" t="s">
        <v>116</v>
      </c>
      <c r="N3" s="32"/>
      <c r="R3" s="32" t="s">
        <v>116</v>
      </c>
      <c r="X3" s="32" t="s">
        <v>116</v>
      </c>
      <c r="AJ3" s="44" t="s">
        <v>120</v>
      </c>
      <c r="AK3" s="13">
        <f>GETPIVOTDATA("PUNTUALIDAD 3",$AA$8)</f>
        <v>0.36522594567181532</v>
      </c>
      <c r="AO3" s="10" t="s">
        <v>16</v>
      </c>
      <c r="AP3" t="s">
        <v>134</v>
      </c>
      <c r="AR3" s="10" t="s">
        <v>16</v>
      </c>
      <c r="AS3" t="s">
        <v>134</v>
      </c>
    </row>
    <row r="4" spans="1:47" ht="12.75" customHeight="1">
      <c r="B4" t="s">
        <v>12</v>
      </c>
      <c r="C4" t="s">
        <v>115</v>
      </c>
      <c r="D4" t="s">
        <v>88</v>
      </c>
      <c r="G4" s="47">
        <f>GETPIVOTDATA("CONTAINER",$A$3)</f>
        <v>2626</v>
      </c>
      <c r="L4" s="44" t="s">
        <v>117</v>
      </c>
      <c r="M4" s="13">
        <f>GETPIVOTDATA("ETA A OFRECIMIENTO 2",$I$10)</f>
        <v>32.320531860885872</v>
      </c>
      <c r="R4" s="44" t="s">
        <v>118</v>
      </c>
      <c r="S4" s="13">
        <f>GETPIVOTDATA("DEL. AVAILABLE A SLOT 2",$O$7)</f>
        <v>19.881467377497209</v>
      </c>
      <c r="X4" s="44" t="s">
        <v>119</v>
      </c>
      <c r="Y4" s="13">
        <f>GETPIVOTDATA("ATA TO UNLOADING 2",$U$7)</f>
        <v>52.525552170596193</v>
      </c>
      <c r="AK4" s="46" t="str">
        <f>TEXT(AK3/24, "[h]:mm")</f>
        <v>0:21</v>
      </c>
    </row>
    <row r="5" spans="1:47" ht="15">
      <c r="A5" s="9" t="s">
        <v>139</v>
      </c>
      <c r="B5" s="83">
        <v>19</v>
      </c>
      <c r="C5" s="83">
        <v>122</v>
      </c>
      <c r="D5" s="83">
        <v>141</v>
      </c>
      <c r="M5" s="45" t="str">
        <f>TEXT(M4/24, "[h]:mm")</f>
        <v>32:19</v>
      </c>
      <c r="S5" s="45" t="str">
        <f>TEXT(S4/24, "[h]:mm")</f>
        <v>19:52</v>
      </c>
      <c r="Y5" s="45" t="str">
        <f>TEXT(Y4/24, "[h]:mm")</f>
        <v>52:31</v>
      </c>
      <c r="AJ5" s="53" t="s">
        <v>131</v>
      </c>
      <c r="AO5" s="10" t="s">
        <v>87</v>
      </c>
      <c r="AP5" t="s">
        <v>135</v>
      </c>
      <c r="AR5" s="10" t="s">
        <v>87</v>
      </c>
      <c r="AS5" t="s">
        <v>2816</v>
      </c>
    </row>
    <row r="6" spans="1:47" ht="15">
      <c r="A6" s="9" t="s">
        <v>140</v>
      </c>
      <c r="B6" s="83">
        <v>6</v>
      </c>
      <c r="C6" s="83">
        <v>114</v>
      </c>
      <c r="D6" s="83">
        <v>120</v>
      </c>
      <c r="AJ6" s="50" t="s">
        <v>132</v>
      </c>
      <c r="AO6" s="9" t="s">
        <v>39</v>
      </c>
      <c r="AP6" s="57">
        <v>597.85714285714289</v>
      </c>
      <c r="AR6" s="9" t="s">
        <v>39</v>
      </c>
      <c r="AS6" s="57">
        <v>150</v>
      </c>
    </row>
    <row r="7" spans="1:47" ht="15">
      <c r="A7" s="9" t="s">
        <v>96</v>
      </c>
      <c r="B7" s="83">
        <v>51</v>
      </c>
      <c r="C7" s="83">
        <v>176</v>
      </c>
      <c r="D7" s="83">
        <v>227</v>
      </c>
      <c r="L7" s="48" t="s">
        <v>122</v>
      </c>
      <c r="O7" s="10" t="s">
        <v>87</v>
      </c>
      <c r="P7" t="s">
        <v>109</v>
      </c>
      <c r="R7" s="48" t="s">
        <v>128</v>
      </c>
      <c r="U7" s="10" t="s">
        <v>87</v>
      </c>
      <c r="V7" t="s">
        <v>111</v>
      </c>
      <c r="X7" s="48" t="s">
        <v>122</v>
      </c>
      <c r="AO7" s="9" t="s">
        <v>49</v>
      </c>
      <c r="AP7" s="57">
        <v>467.57490636704119</v>
      </c>
      <c r="AR7" s="9" t="s">
        <v>49</v>
      </c>
      <c r="AS7" s="57">
        <v>6645</v>
      </c>
    </row>
    <row r="8" spans="1:47" ht="15">
      <c r="A8" s="9" t="s">
        <v>2807</v>
      </c>
      <c r="B8" s="83">
        <v>26</v>
      </c>
      <c r="C8" s="83">
        <v>179</v>
      </c>
      <c r="D8" s="83">
        <v>205</v>
      </c>
      <c r="L8" s="49" t="s">
        <v>123</v>
      </c>
      <c r="O8" s="9">
        <v>1</v>
      </c>
      <c r="P8" s="13">
        <v>14.533687943234753</v>
      </c>
      <c r="Q8" s="13"/>
      <c r="R8" s="49" t="s">
        <v>129</v>
      </c>
      <c r="S8" s="13"/>
      <c r="U8" s="9">
        <v>1</v>
      </c>
      <c r="V8" s="13">
        <v>37.347754137118677</v>
      </c>
      <c r="W8" s="13"/>
      <c r="X8" s="49" t="s">
        <v>123</v>
      </c>
      <c r="Y8" s="13"/>
      <c r="AA8" s="10" t="s">
        <v>113</v>
      </c>
      <c r="AB8" s="10" t="s">
        <v>108</v>
      </c>
      <c r="AO8" s="9" t="s">
        <v>43</v>
      </c>
      <c r="AP8" s="57">
        <v>572.97385620915031</v>
      </c>
      <c r="AR8" s="9" t="s">
        <v>43</v>
      </c>
      <c r="AS8" s="57">
        <v>950</v>
      </c>
    </row>
    <row r="9" spans="1:47" ht="15">
      <c r="A9" s="9" t="s">
        <v>2808</v>
      </c>
      <c r="B9" s="83">
        <v>36</v>
      </c>
      <c r="C9" s="83">
        <v>107</v>
      </c>
      <c r="D9" s="83">
        <v>143</v>
      </c>
      <c r="L9" s="50" t="s">
        <v>124</v>
      </c>
      <c r="O9" s="9">
        <v>2</v>
      </c>
      <c r="P9" s="13">
        <v>12.587500000005821</v>
      </c>
      <c r="Q9" s="13"/>
      <c r="R9" s="50" t="s">
        <v>130</v>
      </c>
      <c r="S9" s="13"/>
      <c r="U9" s="9">
        <v>2</v>
      </c>
      <c r="V9" s="13">
        <v>37.40458333335264</v>
      </c>
      <c r="W9" s="13"/>
      <c r="X9" s="50" t="s">
        <v>124</v>
      </c>
      <c r="Y9" s="13"/>
      <c r="AA9" s="10" t="s">
        <v>87</v>
      </c>
      <c r="AB9" t="s">
        <v>39</v>
      </c>
      <c r="AC9" t="s">
        <v>49</v>
      </c>
      <c r="AD9" t="s">
        <v>43</v>
      </c>
      <c r="AE9" t="s">
        <v>44</v>
      </c>
      <c r="AF9" t="s">
        <v>45</v>
      </c>
      <c r="AG9" t="s">
        <v>88</v>
      </c>
      <c r="AO9" s="9" t="s">
        <v>44</v>
      </c>
      <c r="AP9" s="57">
        <v>567.39583333333337</v>
      </c>
      <c r="AR9" s="9" t="s">
        <v>44</v>
      </c>
      <c r="AS9" s="57">
        <v>2150</v>
      </c>
    </row>
    <row r="10" spans="1:47">
      <c r="A10" s="9" t="s">
        <v>2809</v>
      </c>
      <c r="B10" s="83">
        <v>8</v>
      </c>
      <c r="C10" s="83">
        <v>64</v>
      </c>
      <c r="D10" s="83">
        <v>72</v>
      </c>
      <c r="I10" s="10" t="s">
        <v>87</v>
      </c>
      <c r="J10" t="s">
        <v>102</v>
      </c>
      <c r="O10" s="9">
        <v>3</v>
      </c>
      <c r="P10" s="13">
        <v>11.890969162975594</v>
      </c>
      <c r="Q10" s="13"/>
      <c r="R10" s="13"/>
      <c r="S10" s="13"/>
      <c r="U10" s="9">
        <v>3</v>
      </c>
      <c r="V10" s="13">
        <v>43.877679882496736</v>
      </c>
      <c r="W10" s="13"/>
      <c r="X10" s="13"/>
      <c r="Y10" s="13"/>
      <c r="AA10" s="9">
        <v>1</v>
      </c>
      <c r="AB10" s="13"/>
      <c r="AC10" s="13">
        <v>0.19051282051861143</v>
      </c>
      <c r="AD10" s="13">
        <v>0.3928571428405121</v>
      </c>
      <c r="AE10" s="13">
        <v>0.21510416665296361</v>
      </c>
      <c r="AF10" s="13">
        <v>0.2459459459358776</v>
      </c>
      <c r="AG10" s="13">
        <v>0.22068557919230947</v>
      </c>
      <c r="AN10" s="13"/>
      <c r="AO10" s="9" t="s">
        <v>45</v>
      </c>
      <c r="AP10" s="57">
        <v>545.79594790159194</v>
      </c>
      <c r="AR10" s="9" t="s">
        <v>45</v>
      </c>
      <c r="AS10" s="57">
        <v>4330</v>
      </c>
    </row>
    <row r="11" spans="1:47">
      <c r="A11" s="9" t="s">
        <v>2810</v>
      </c>
      <c r="B11" s="83">
        <v>4</v>
      </c>
      <c r="C11" s="83">
        <v>118</v>
      </c>
      <c r="D11" s="83">
        <v>122</v>
      </c>
      <c r="I11" s="9">
        <v>1</v>
      </c>
      <c r="J11" s="13">
        <v>22.648936170248682</v>
      </c>
      <c r="K11" s="13"/>
      <c r="L11" s="13"/>
      <c r="M11" s="13"/>
      <c r="O11" s="9">
        <v>4</v>
      </c>
      <c r="P11" s="13">
        <v>9.019186991859204</v>
      </c>
      <c r="Q11" s="13"/>
      <c r="R11" s="13"/>
      <c r="S11" s="13"/>
      <c r="U11" s="9">
        <v>4</v>
      </c>
      <c r="V11" s="13">
        <v>47.750243902460547</v>
      </c>
      <c r="W11" s="13"/>
      <c r="X11" s="13"/>
      <c r="Y11" s="13"/>
      <c r="AA11" s="9">
        <v>2</v>
      </c>
      <c r="AB11" s="13"/>
      <c r="AC11" s="13">
        <v>0.11622807017288563</v>
      </c>
      <c r="AD11" s="13">
        <v>0.34375000002910383</v>
      </c>
      <c r="AE11" s="13">
        <v>0.34958333333343033</v>
      </c>
      <c r="AF11" s="13">
        <v>0.24607843137346208</v>
      </c>
      <c r="AG11" s="13">
        <v>0.24597222222364507</v>
      </c>
      <c r="AN11" s="13"/>
      <c r="AO11" s="9" t="s">
        <v>88</v>
      </c>
      <c r="AP11" s="57">
        <v>521.92688499619192</v>
      </c>
      <c r="AR11" s="9" t="s">
        <v>88</v>
      </c>
      <c r="AS11" s="57">
        <v>14225</v>
      </c>
    </row>
    <row r="12" spans="1:47">
      <c r="A12" s="9" t="s">
        <v>2811</v>
      </c>
      <c r="B12" s="83">
        <v>50</v>
      </c>
      <c r="C12" s="83">
        <v>158</v>
      </c>
      <c r="D12" s="83">
        <v>208</v>
      </c>
      <c r="I12" s="9">
        <v>2</v>
      </c>
      <c r="J12" s="13">
        <v>24.305138888905638</v>
      </c>
      <c r="K12" s="13"/>
      <c r="L12" s="13"/>
      <c r="M12" s="13"/>
      <c r="O12" s="9">
        <v>5</v>
      </c>
      <c r="P12" s="13">
        <v>8.0245920746058879</v>
      </c>
      <c r="Q12" s="13"/>
      <c r="R12" s="13"/>
      <c r="S12" s="13"/>
      <c r="U12" s="9">
        <v>5</v>
      </c>
      <c r="V12" s="13">
        <v>45.72680652679076</v>
      </c>
      <c r="W12" s="13"/>
      <c r="X12" s="13"/>
      <c r="Y12" s="13"/>
      <c r="AA12" s="9">
        <v>3</v>
      </c>
      <c r="AB12" s="13"/>
      <c r="AC12" s="13">
        <v>0.2743589743616982</v>
      </c>
      <c r="AD12" s="13">
        <v>0.9141025641001761</v>
      </c>
      <c r="AE12" s="13">
        <v>0.50437158470034416</v>
      </c>
      <c r="AF12" s="13">
        <v>0.55748299320765338</v>
      </c>
      <c r="AG12" s="13">
        <v>0.43392070484940487</v>
      </c>
      <c r="AN12" s="13"/>
    </row>
    <row r="13" spans="1:47">
      <c r="A13" s="9" t="s">
        <v>2812</v>
      </c>
      <c r="B13" s="83">
        <v>62</v>
      </c>
      <c r="C13" s="83">
        <v>222</v>
      </c>
      <c r="D13" s="83">
        <v>284</v>
      </c>
      <c r="I13" s="9">
        <v>3</v>
      </c>
      <c r="J13" s="13">
        <v>31.28693098383971</v>
      </c>
      <c r="K13" s="13"/>
      <c r="L13" s="13"/>
      <c r="M13" s="13"/>
      <c r="O13" s="9">
        <v>6</v>
      </c>
      <c r="P13" s="13">
        <v>4.020833333333333</v>
      </c>
      <c r="Q13" s="13"/>
      <c r="R13" s="13"/>
      <c r="S13" s="13"/>
      <c r="U13" s="9">
        <v>6</v>
      </c>
      <c r="V13" s="13">
        <v>36.594444444441855</v>
      </c>
      <c r="W13" s="13"/>
      <c r="X13" s="13"/>
      <c r="Y13" s="13"/>
      <c r="AA13" s="9">
        <v>4</v>
      </c>
      <c r="AB13" s="13"/>
      <c r="AC13" s="13">
        <v>0.91712328767059503</v>
      </c>
      <c r="AD13" s="13">
        <v>0.53194444443215616</v>
      </c>
      <c r="AE13" s="13">
        <v>0.25582010582244646</v>
      </c>
      <c r="AF13" s="13">
        <v>0.20555555555773408</v>
      </c>
      <c r="AG13" s="13">
        <v>0.49349593495972816</v>
      </c>
      <c r="AN13" s="13"/>
    </row>
    <row r="14" spans="1:47">
      <c r="A14" s="9" t="s">
        <v>2813</v>
      </c>
      <c r="B14" s="83">
        <v>219</v>
      </c>
      <c r="C14" s="83">
        <v>291</v>
      </c>
      <c r="D14" s="83">
        <v>510</v>
      </c>
      <c r="I14" s="9">
        <v>4</v>
      </c>
      <c r="J14" s="13">
        <v>38.248373983780539</v>
      </c>
      <c r="K14" s="13"/>
      <c r="L14" s="13"/>
      <c r="M14" s="13"/>
      <c r="O14" s="9">
        <v>7</v>
      </c>
      <c r="P14" s="13">
        <v>12.349593495930227</v>
      </c>
      <c r="Q14" s="13"/>
      <c r="R14" s="13"/>
      <c r="S14" s="13"/>
      <c r="U14" s="9">
        <v>7</v>
      </c>
      <c r="V14" s="13">
        <v>39.19972899731777</v>
      </c>
      <c r="W14" s="13"/>
      <c r="X14" s="13"/>
      <c r="Y14" s="13"/>
      <c r="AA14" s="9">
        <v>5</v>
      </c>
      <c r="AB14" s="13"/>
      <c r="AC14" s="13">
        <v>0.45030864198148873</v>
      </c>
      <c r="AD14" s="13">
        <v>0.22380952381562175</v>
      </c>
      <c r="AE14" s="13">
        <v>0.62633333332836627</v>
      </c>
      <c r="AF14" s="13">
        <v>7.0312500005456968E-2</v>
      </c>
      <c r="AG14" s="13">
        <v>0.41573426573638239</v>
      </c>
    </row>
    <row r="15" spans="1:47">
      <c r="A15" s="9" t="s">
        <v>2814</v>
      </c>
      <c r="B15" s="83">
        <v>192</v>
      </c>
      <c r="C15" s="83">
        <v>220</v>
      </c>
      <c r="D15" s="83">
        <v>412</v>
      </c>
      <c r="I15" s="9">
        <v>5</v>
      </c>
      <c r="J15" s="13">
        <v>36.751398601370191</v>
      </c>
      <c r="K15" s="13"/>
      <c r="L15" s="13"/>
      <c r="M15" s="13"/>
      <c r="O15" s="9">
        <v>8</v>
      </c>
      <c r="P15" s="13">
        <v>16.015780998398956</v>
      </c>
      <c r="Q15" s="13"/>
      <c r="R15" s="13"/>
      <c r="S15" s="13"/>
      <c r="U15" s="9">
        <v>8</v>
      </c>
      <c r="V15" s="13">
        <v>49.982286634439923</v>
      </c>
      <c r="W15" s="13"/>
      <c r="X15" s="13"/>
      <c r="Y15" s="13"/>
      <c r="AA15" s="9">
        <v>6</v>
      </c>
      <c r="AB15" s="13"/>
      <c r="AC15" s="13">
        <v>1.8453703703805029</v>
      </c>
      <c r="AD15" s="13">
        <v>0.19583333331684116</v>
      </c>
      <c r="AE15" s="13">
        <v>0.65588235294254604</v>
      </c>
      <c r="AF15" s="13">
        <v>0.55000000000000004</v>
      </c>
      <c r="AG15" s="13">
        <v>1.2030092592637327</v>
      </c>
    </row>
    <row r="16" spans="1:47">
      <c r="A16" s="9" t="s">
        <v>2815</v>
      </c>
      <c r="B16" s="83">
        <v>29</v>
      </c>
      <c r="C16" s="83">
        <v>153</v>
      </c>
      <c r="D16" s="83">
        <v>182</v>
      </c>
      <c r="I16" s="9">
        <v>6</v>
      </c>
      <c r="J16" s="13">
        <v>30.863425925924577</v>
      </c>
      <c r="K16" s="13"/>
      <c r="L16" s="13"/>
      <c r="M16" s="13"/>
      <c r="O16" s="9">
        <v>9</v>
      </c>
      <c r="P16" s="13">
        <v>17.880281690142894</v>
      </c>
      <c r="Q16" s="13"/>
      <c r="R16" s="13"/>
      <c r="S16" s="13"/>
      <c r="U16" s="9">
        <v>9</v>
      </c>
      <c r="V16" s="13">
        <v>56.233802816893494</v>
      </c>
      <c r="W16" s="13"/>
      <c r="X16" s="13"/>
      <c r="Y16" s="13"/>
      <c r="AA16" s="9">
        <v>7</v>
      </c>
      <c r="AB16" s="13"/>
      <c r="AC16" s="13">
        <v>0.72549019608071408</v>
      </c>
      <c r="AD16" s="13">
        <v>0.60000000000997844</v>
      </c>
      <c r="AE16" s="13">
        <v>0.81626984126549884</v>
      </c>
      <c r="AF16" s="13">
        <v>0.28624999998573913</v>
      </c>
      <c r="AG16" s="13">
        <v>0.60650406503572873</v>
      </c>
    </row>
    <row r="17" spans="1:33">
      <c r="A17" s="9" t="s">
        <v>88</v>
      </c>
      <c r="B17" s="83">
        <v>702</v>
      </c>
      <c r="C17" s="83">
        <v>1924</v>
      </c>
      <c r="D17" s="83">
        <v>2626</v>
      </c>
      <c r="I17" s="9">
        <v>7</v>
      </c>
      <c r="J17" s="13">
        <v>26.510840108444938</v>
      </c>
      <c r="K17" s="13"/>
      <c r="L17" s="13"/>
      <c r="M17" s="13"/>
      <c r="O17" s="9">
        <v>10</v>
      </c>
      <c r="P17" s="13">
        <v>32.998071895410334</v>
      </c>
      <c r="Q17" s="13"/>
      <c r="R17" s="13"/>
      <c r="S17" s="13"/>
      <c r="U17" s="9">
        <v>10</v>
      </c>
      <c r="V17" s="13">
        <v>65.816176470575911</v>
      </c>
      <c r="W17" s="13"/>
      <c r="X17" s="13"/>
      <c r="Y17" s="13"/>
      <c r="AA17" s="9">
        <v>8</v>
      </c>
      <c r="AB17" s="13">
        <v>0.92083333332266193</v>
      </c>
      <c r="AC17" s="13">
        <v>0.14675925926227743</v>
      </c>
      <c r="AD17" s="13">
        <v>0.40416666668534162</v>
      </c>
      <c r="AE17" s="13">
        <v>0.20751633987118326</v>
      </c>
      <c r="AF17" s="13">
        <v>0.23694444444845431</v>
      </c>
      <c r="AG17" s="13">
        <v>0.23768115942400164</v>
      </c>
    </row>
    <row r="18" spans="1:33">
      <c r="I18" s="9">
        <v>8</v>
      </c>
      <c r="J18" s="13">
        <v>33.74219001608688</v>
      </c>
      <c r="K18" s="13"/>
      <c r="L18" s="13"/>
      <c r="M18" s="13"/>
      <c r="O18" s="9">
        <v>11</v>
      </c>
      <c r="P18" s="13">
        <v>29.6674757281179</v>
      </c>
      <c r="Q18" s="13"/>
      <c r="R18" s="13"/>
      <c r="S18" s="13"/>
      <c r="U18" s="9">
        <v>11</v>
      </c>
      <c r="V18" s="13">
        <v>61.922168284795475</v>
      </c>
      <c r="W18" s="13"/>
      <c r="X18" s="13"/>
      <c r="Y18" s="13"/>
      <c r="AA18" s="9">
        <v>9</v>
      </c>
      <c r="AB18" s="13">
        <v>0.47037037037080154</v>
      </c>
      <c r="AC18" s="13">
        <v>0.16539682539379491</v>
      </c>
      <c r="AD18" s="13">
        <v>1.7888888888604317</v>
      </c>
      <c r="AE18" s="13">
        <v>0.36082251082392192</v>
      </c>
      <c r="AF18" s="13">
        <v>0.31805555555911269</v>
      </c>
      <c r="AG18" s="13">
        <v>0.3246478873233698</v>
      </c>
    </row>
    <row r="19" spans="1:33">
      <c r="I19" s="9">
        <v>9</v>
      </c>
      <c r="J19" s="13">
        <v>38.337617370880636</v>
      </c>
      <c r="K19" s="13"/>
      <c r="L19" s="13"/>
      <c r="M19" s="13"/>
      <c r="O19" s="9">
        <v>12</v>
      </c>
      <c r="P19" s="13">
        <v>20.326923076940666</v>
      </c>
      <c r="Q19" s="13"/>
      <c r="R19" s="13"/>
      <c r="S19" s="13"/>
      <c r="U19" s="9">
        <v>12</v>
      </c>
      <c r="V19" s="13">
        <v>49.660805860775454</v>
      </c>
      <c r="W19" s="13"/>
      <c r="X19" s="13"/>
      <c r="Y19" s="13"/>
      <c r="AA19" s="9">
        <v>10</v>
      </c>
      <c r="AB19" s="13">
        <v>0.97142857140196226</v>
      </c>
      <c r="AC19" s="13">
        <v>0.32773109244064336</v>
      </c>
      <c r="AD19" s="13">
        <v>0.60444444444146939</v>
      </c>
      <c r="AE19" s="13">
        <v>0.30363036303707203</v>
      </c>
      <c r="AF19" s="13">
        <v>0.21023622046886598</v>
      </c>
      <c r="AG19" s="13">
        <v>0.3276470588235979</v>
      </c>
    </row>
    <row r="20" spans="1:33">
      <c r="I20" s="9">
        <v>10</v>
      </c>
      <c r="J20" s="13">
        <v>32.65254901961444</v>
      </c>
      <c r="K20" s="13"/>
      <c r="L20" s="13"/>
      <c r="M20" s="13"/>
      <c r="O20" s="9" t="s">
        <v>88</v>
      </c>
      <c r="P20" s="13">
        <v>19.881467377497209</v>
      </c>
      <c r="Q20" s="13"/>
      <c r="R20" s="13"/>
      <c r="S20" s="13"/>
      <c r="U20" s="9" t="s">
        <v>88</v>
      </c>
      <c r="V20" s="13">
        <v>52.525552170596193</v>
      </c>
      <c r="W20" s="13"/>
      <c r="X20" s="13"/>
      <c r="Y20" s="13"/>
      <c r="AA20" s="9">
        <v>11</v>
      </c>
      <c r="AB20" s="13">
        <v>0.66111111108330078</v>
      </c>
      <c r="AC20" s="13">
        <v>0.29014423076715989</v>
      </c>
      <c r="AD20" s="13">
        <v>0.71212121212473989</v>
      </c>
      <c r="AE20" s="13">
        <v>0.29156626505757605</v>
      </c>
      <c r="AF20" s="13">
        <v>0.11344086021680626</v>
      </c>
      <c r="AG20" s="13">
        <v>0.27847896439989112</v>
      </c>
    </row>
    <row r="21" spans="1:33">
      <c r="A21" s="10" t="s">
        <v>16</v>
      </c>
      <c r="B21" t="s">
        <v>134</v>
      </c>
      <c r="I21" s="9">
        <v>11</v>
      </c>
      <c r="J21" s="13">
        <v>32.178559870589403</v>
      </c>
      <c r="K21" s="13"/>
      <c r="L21" s="13"/>
      <c r="M21" s="13"/>
      <c r="Q21" s="13"/>
      <c r="R21" s="13"/>
      <c r="S21" s="13"/>
      <c r="W21" s="13"/>
      <c r="X21" s="13"/>
      <c r="Y21" s="13"/>
      <c r="AA21" s="9">
        <v>12</v>
      </c>
      <c r="AB21" s="13">
        <v>2.3300000000162981</v>
      </c>
      <c r="AC21" s="13">
        <v>0.22113821138741402</v>
      </c>
      <c r="AD21" s="13">
        <v>0.10370370370219462</v>
      </c>
      <c r="AE21" s="13">
        <v>0.34272727272367443</v>
      </c>
      <c r="AF21" s="13">
        <v>0.21349206349502006</v>
      </c>
      <c r="AG21" s="13">
        <v>0.30155677655820512</v>
      </c>
    </row>
    <row r="22" spans="1:33">
      <c r="I22" s="9">
        <v>12</v>
      </c>
      <c r="J22" s="13">
        <v>29.116575091529718</v>
      </c>
      <c r="K22" s="13"/>
      <c r="L22" s="13"/>
      <c r="M22" s="13"/>
      <c r="Q22" s="13"/>
      <c r="R22" s="13"/>
      <c r="S22" s="13"/>
      <c r="W22" s="13"/>
      <c r="X22" s="13"/>
      <c r="Y22" s="13"/>
      <c r="AA22" s="9" t="s">
        <v>88</v>
      </c>
      <c r="AB22" s="13">
        <v>0.9718253968125542</v>
      </c>
      <c r="AC22" s="13">
        <v>0.37738764045117135</v>
      </c>
      <c r="AD22" s="13">
        <v>0.57875816993456441</v>
      </c>
      <c r="AE22" s="13">
        <v>0.3818204365067816</v>
      </c>
      <c r="AF22" s="13">
        <v>0.24614085865942573</v>
      </c>
      <c r="AG22" s="13">
        <v>0.36522594567181532</v>
      </c>
    </row>
    <row r="23" spans="1:33">
      <c r="A23" s="10" t="s">
        <v>87</v>
      </c>
      <c r="B23" t="s">
        <v>95</v>
      </c>
      <c r="I23" s="9" t="s">
        <v>88</v>
      </c>
      <c r="J23" s="13">
        <v>32.320531860885872</v>
      </c>
      <c r="K23" s="13"/>
      <c r="L23" s="13"/>
      <c r="M23" s="13"/>
      <c r="Q23" s="13"/>
      <c r="R23" s="13"/>
      <c r="S23" s="13"/>
      <c r="W23" s="13"/>
      <c r="X23" s="13"/>
      <c r="Y23" s="13"/>
    </row>
    <row r="24" spans="1:33">
      <c r="A24" s="9" t="s">
        <v>12</v>
      </c>
      <c r="B24" s="51">
        <v>0.26732673267326734</v>
      </c>
      <c r="K24" s="13"/>
      <c r="L24" s="13"/>
      <c r="M24" s="13"/>
      <c r="Q24" s="13"/>
      <c r="R24" s="13"/>
      <c r="S24" s="13"/>
      <c r="W24" s="13"/>
      <c r="X24" s="13"/>
      <c r="Y24" s="13"/>
    </row>
    <row r="25" spans="1:33">
      <c r="A25" s="9" t="s">
        <v>115</v>
      </c>
      <c r="B25" s="51">
        <v>0.73267326732673266</v>
      </c>
      <c r="K25" s="13"/>
      <c r="L25" s="13"/>
      <c r="M25" s="13"/>
      <c r="W25" s="13"/>
      <c r="X25" s="13"/>
      <c r="Y25" s="13"/>
    </row>
    <row r="26" spans="1:33">
      <c r="A26" s="9" t="s">
        <v>88</v>
      </c>
      <c r="B26" s="51">
        <v>1</v>
      </c>
      <c r="K26" s="13"/>
      <c r="L26" s="13"/>
      <c r="M26" s="13"/>
      <c r="W26" s="13"/>
      <c r="X26" s="13"/>
      <c r="Y26" s="13"/>
    </row>
    <row r="27" spans="1:33">
      <c r="K27" s="13"/>
      <c r="L27" s="13"/>
      <c r="M27" s="13"/>
      <c r="W27" s="13"/>
      <c r="X27" s="13"/>
      <c r="Y27" s="13"/>
    </row>
    <row r="29" spans="1:33">
      <c r="A29" s="10" t="s">
        <v>16</v>
      </c>
      <c r="B29" t="s">
        <v>134</v>
      </c>
    </row>
    <row r="31" spans="1:33" ht="15">
      <c r="A31" s="10" t="s">
        <v>87</v>
      </c>
      <c r="B31" t="s">
        <v>95</v>
      </c>
      <c r="F31" s="52" t="s">
        <v>125</v>
      </c>
    </row>
    <row r="32" spans="1:33" ht="15">
      <c r="A32" s="9" t="s">
        <v>42</v>
      </c>
      <c r="B32" s="51">
        <v>0.11386138613861387</v>
      </c>
      <c r="F32" s="49" t="s">
        <v>126</v>
      </c>
    </row>
    <row r="33" spans="1:6" ht="15">
      <c r="A33" s="9" t="s">
        <v>50</v>
      </c>
      <c r="B33" s="51">
        <v>0.88613861386138615</v>
      </c>
      <c r="F33" s="50" t="s">
        <v>127</v>
      </c>
    </row>
    <row r="34" spans="1:6">
      <c r="A34" s="9" t="s">
        <v>88</v>
      </c>
      <c r="B34" s="51">
        <v>1</v>
      </c>
    </row>
    <row r="37" spans="1:6">
      <c r="A37" s="10" t="s">
        <v>16</v>
      </c>
      <c r="B37" t="s">
        <v>134</v>
      </c>
    </row>
    <row r="39" spans="1:6">
      <c r="A39" s="10" t="s">
        <v>87</v>
      </c>
      <c r="B39" t="s">
        <v>95</v>
      </c>
    </row>
    <row r="40" spans="1:6">
      <c r="A40" s="9" t="s">
        <v>42</v>
      </c>
      <c r="B40" s="51">
        <v>0.45963442498095963</v>
      </c>
    </row>
    <row r="41" spans="1:6">
      <c r="A41" s="9" t="s">
        <v>50</v>
      </c>
      <c r="B41" s="51">
        <v>0.54036557501904037</v>
      </c>
    </row>
    <row r="42" spans="1:6">
      <c r="A42" s="9" t="s">
        <v>88</v>
      </c>
      <c r="B42" s="51">
        <v>1</v>
      </c>
    </row>
  </sheetData>
  <mergeCells count="7">
    <mergeCell ref="A1:D1"/>
    <mergeCell ref="I1:J1"/>
    <mergeCell ref="AO1:AP1"/>
    <mergeCell ref="AR1:AS1"/>
    <mergeCell ref="O1:P1"/>
    <mergeCell ref="U1:V1"/>
    <mergeCell ref="AA1:AL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E90D-6B9F-4470-8273-0C7BF003D4F4}">
  <dimension ref="A1:AK50"/>
  <sheetViews>
    <sheetView zoomScale="90" zoomScaleNormal="90" workbookViewId="0">
      <selection activeCell="AC31" sqref="AC31"/>
    </sheetView>
  </sheetViews>
  <sheetFormatPr defaultRowHeight="14.25"/>
  <cols>
    <col min="1" max="16384" width="9.140625" style="40"/>
  </cols>
  <sheetData>
    <row r="1" spans="1:37">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row>
    <row r="2" spans="1:37">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row>
    <row r="3" spans="1:37">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row>
    <row r="4" spans="1:37">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row>
    <row r="5" spans="1:37">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row>
    <row r="6" spans="1:37">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row>
    <row r="7" spans="1:37">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row>
    <row r="8" spans="1:37">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row>
    <row r="9" spans="1:37">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row>
    <row r="10" spans="1:37">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row>
    <row r="11" spans="1:37">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row>
    <row r="12" spans="1:37">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row>
    <row r="13" spans="1:37">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row>
    <row r="14" spans="1:37">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row>
    <row r="15" spans="1:37">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row>
    <row r="16" spans="1:37">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row>
    <row r="17" spans="1:37">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row>
    <row r="18" spans="1:37">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row>
    <row r="19" spans="1:37">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row>
    <row r="20" spans="1:37">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row>
    <row r="21" spans="1:37">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row>
    <row r="22" spans="1:37">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row>
    <row r="23" spans="1:37">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row>
    <row r="24" spans="1:37">
      <c r="A24" s="39"/>
      <c r="B24" s="39"/>
      <c r="C24" s="39"/>
      <c r="D24" s="41"/>
      <c r="E24" s="43"/>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row>
    <row r="25" spans="1:37">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row>
    <row r="26" spans="1:37">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row>
    <row r="27" spans="1:37">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row>
    <row r="28" spans="1:37">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row>
    <row r="29" spans="1:37">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row>
    <row r="30" spans="1:37">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row>
    <row r="31" spans="1:37">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row>
    <row r="32" spans="1:37">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row>
    <row r="33" spans="1:37">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row>
    <row r="34" spans="1:37">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row>
    <row r="35" spans="1:37">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row>
    <row r="36" spans="1:37">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row>
    <row r="37" spans="1:37">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row>
    <row r="38" spans="1:37">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row>
    <row r="39" spans="1:37">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row>
    <row r="40" spans="1:37">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row>
    <row r="41" spans="1:37">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row>
    <row r="42" spans="1:37">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row>
    <row r="43" spans="1:37">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row>
    <row r="44" spans="1:37">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row>
    <row r="45" spans="1:37">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row>
    <row r="46" spans="1:37">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row>
    <row r="47" spans="1:37">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row>
    <row r="48" spans="1:37">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row>
    <row r="49" spans="1:37">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row>
    <row r="50" spans="1:37">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B043DB3F681B44984C3D7ADC99A341" ma:contentTypeVersion="18" ma:contentTypeDescription="Create a new document." ma:contentTypeScope="" ma:versionID="c4a350707740e764b7b62797da595e91">
  <xsd:schema xmlns:xsd="http://www.w3.org/2001/XMLSchema" xmlns:xs="http://www.w3.org/2001/XMLSchema" xmlns:p="http://schemas.microsoft.com/office/2006/metadata/properties" xmlns:ns2="14ab9404-7a50-478d-a17f-7448589c0c96" xmlns:ns3="6c09688d-7dc8-45b7-a4d0-348b8350008f" targetNamespace="http://schemas.microsoft.com/office/2006/metadata/properties" ma:root="true" ma:fieldsID="75243647efc82d89a6ff4bf60dfbf0e0" ns2:_="" ns3:_="">
    <xsd:import namespace="14ab9404-7a50-478d-a17f-7448589c0c96"/>
    <xsd:import namespace="6c09688d-7dc8-45b7-a4d0-348b8350008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_Flow_SignoffStatu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ab9404-7a50-478d-a17f-7448589c0c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c1972f45-99e4-4d95-9530-8f50712244b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_Flow_SignoffStatus" ma:index="24" nillable="true" ma:displayName="Sign-off status" ma:internalName="Sign_x002d_off_x0020_status">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09688d-7dc8-45b7-a4d0-348b8350008f"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778c132-42bf-4d32-a3b2-597065f60638}" ma:internalName="TaxCatchAll" ma:showField="CatchAllData" ma:web="6c09688d-7dc8-45b7-a4d0-348b8350008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14ab9404-7a50-478d-a17f-7448589c0c96">
      <Terms xmlns="http://schemas.microsoft.com/office/infopath/2007/PartnerControls"/>
    </lcf76f155ced4ddcb4097134ff3c332f>
    <TaxCatchAll xmlns="6c09688d-7dc8-45b7-a4d0-348b8350008f" xsi:nil="true"/>
    <_Flow_SignoffStatus xmlns="14ab9404-7a50-478d-a17f-7448589c0c96" xsi:nil="true"/>
  </documentManagement>
</p:properties>
</file>

<file path=customXml/itemProps1.xml><?xml version="1.0" encoding="utf-8"?>
<ds:datastoreItem xmlns:ds="http://schemas.openxmlformats.org/officeDocument/2006/customXml" ds:itemID="{2B32CF7E-CED8-41AA-9E87-46A1A1C86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ab9404-7a50-478d-a17f-7448589c0c96"/>
    <ds:schemaRef ds:uri="6c09688d-7dc8-45b7-a4d0-348b835000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099447-4DF9-4381-A6AC-3582B8A91BC1}">
  <ds:schemaRefs>
    <ds:schemaRef ds:uri="http://schemas.microsoft.com/sharepoint/v3/contenttype/forms"/>
  </ds:schemaRefs>
</ds:datastoreItem>
</file>

<file path=customXml/itemProps3.xml><?xml version="1.0" encoding="utf-8"?>
<ds:datastoreItem xmlns:ds="http://schemas.openxmlformats.org/officeDocument/2006/customXml" ds:itemID="{36EDCF6F-DFDA-48CA-8405-F28F99EF908B}">
  <ds:schemaRefs>
    <ds:schemaRef ds:uri="http://schemas.microsoft.com/DataMashup"/>
  </ds:schemaRefs>
</ds:datastoreItem>
</file>

<file path=customXml/itemProps4.xml><?xml version="1.0" encoding="utf-8"?>
<ds:datastoreItem xmlns:ds="http://schemas.openxmlformats.org/officeDocument/2006/customXml" ds:itemID="{8B2D4E13-78B8-4659-8B47-08A6075FF466}">
  <ds:schemaRefs>
    <ds:schemaRef ds:uri="http://purl.org/dc/terms/"/>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6c09688d-7dc8-45b7-a4d0-348b8350008f"/>
    <ds:schemaRef ds:uri="14ab9404-7a50-478d-a17f-7448589c0c9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TRACKER</vt:lpstr>
      <vt:lpstr>Invoicing</vt:lpstr>
      <vt:lpstr>PIVOTS</vt:lpstr>
      <vt:lpstr>DASHBOARD</vt:lpstr>
      <vt:lpstr>TRACKER!_FilterDatabase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Joan Martinez Codina</dc:creator>
  <cp:keywords/>
  <dc:description/>
  <cp:lastModifiedBy>Joan Martinez Codina</cp:lastModifiedBy>
  <cp:revision/>
  <dcterms:created xsi:type="dcterms:W3CDTF">2022-01-12T15:13:12Z</dcterms:created>
  <dcterms:modified xsi:type="dcterms:W3CDTF">2025-03-27T07:21:53Z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0x0101001DB043DB3F681B44984C3D7ADC99A341</vt:lpwstr>
  </property>
  <property fmtid="{D5CDD505-2E9C-101B-9397-08002B2CF9AE}" pid="3" name="MediaServiceImageTags">
    <vt:lpwstr/>
  </property>
  <property fmtid="{D5CDD505-2E9C-101B-9397-08002B2CF9AE}" pid="4" name="MSIP_Label_71bba39d-4745-4e9d-97db-0c1927b54242_Enabled">
    <vt:lpwstr>true</vt:lpwstr>
  </property>
  <property fmtid="{D5CDD505-2E9C-101B-9397-08002B2CF9AE}" pid="5" name="MSIP_Label_71bba39d-4745-4e9d-97db-0c1927b54242_SetDate">
    <vt:lpwstr>2023-07-18T13:14:22Z</vt:lpwstr>
  </property>
  <property fmtid="{D5CDD505-2E9C-101B-9397-08002B2CF9AE}" pid="6" name="MSIP_Label_71bba39d-4745-4e9d-97db-0c1927b54242_Method">
    <vt:lpwstr>Privileged</vt:lpwstr>
  </property>
  <property fmtid="{D5CDD505-2E9C-101B-9397-08002B2CF9AE}" pid="7" name="MSIP_Label_71bba39d-4745-4e9d-97db-0c1927b54242_Name">
    <vt:lpwstr>Internal</vt:lpwstr>
  </property>
  <property fmtid="{D5CDD505-2E9C-101B-9397-08002B2CF9AE}" pid="8" name="MSIP_Label_71bba39d-4745-4e9d-97db-0c1927b54242_SiteId">
    <vt:lpwstr>05d75c05-fa1a-42e7-9cf1-eb416c396f2d</vt:lpwstr>
  </property>
  <property fmtid="{D5CDD505-2E9C-101B-9397-08002B2CF9AE}" pid="9" name="MSIP_Label_71bba39d-4745-4e9d-97db-0c1927b54242_ActionId">
    <vt:lpwstr>666903b5-ef5d-410b-aef5-3105491c6a69</vt:lpwstr>
  </property>
  <property fmtid="{D5CDD505-2E9C-101B-9397-08002B2CF9AE}" pid="10" name="MSIP_Label_71bba39d-4745-4e9d-97db-0c1927b54242_ContentBits">
    <vt:lpwstr>2</vt:lpwstr>
  </property>
</Properties>
</file>